
<file path=[Content_Types].xml><?xml version="1.0" encoding="utf-8"?>
<Types xmlns="http://schemas.openxmlformats.org/package/2006/content-types"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customXml/itemProps4.xml" ContentType="application/vnd.openxmlformats-officedocument.customXm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5" windowWidth="25605" windowHeight="16005" tabRatio="880"/>
  </bookViews>
  <sheets>
    <sheet name="Index" sheetId="1" r:id="rId1"/>
    <sheet name="11" sheetId="2" r:id="rId2"/>
    <sheet name="913" sheetId="3" r:id="rId3"/>
    <sheet name="935" sheetId="4" r:id="rId4"/>
    <sheet name="Parameters" sheetId="5" r:id="rId5"/>
    <sheet name="DNO totals" sheetId="6" r:id="rId6"/>
    <sheet name="Charging rates" sheetId="7" r:id="rId7"/>
    <sheet name="Matrix" sheetId="8" r:id="rId8"/>
    <sheet name="Results" sheetId="9" r:id="rId9"/>
    <sheet name="HSummary" sheetId="10" r:id="rId10"/>
    <sheet name="OneLiners" sheetId="11" r:id="rId11"/>
    <sheet name="LDNORev" sheetId="12" r:id="rId12"/>
    <sheet name="Total revenue" sheetId="13" r:id="rId13"/>
  </sheets>
  <definedNames>
    <definedName name="_xlnm._FilterDatabase" localSheetId="0" hidden="1">Index!$A$30:$C$250</definedName>
  </definedNames>
  <calcPr calcId="125725"/>
</workbook>
</file>

<file path=xl/calcChain.xml><?xml version="1.0" encoding="utf-8"?>
<calcChain xmlns="http://schemas.openxmlformats.org/spreadsheetml/2006/main">
  <c r="A1" i="13"/>
  <c r="A1" i="12"/>
  <c r="L169" i="11"/>
  <c r="K169"/>
  <c r="J169"/>
  <c r="I169"/>
  <c r="H169"/>
  <c r="G169"/>
  <c r="F169"/>
  <c r="E169"/>
  <c r="D169"/>
  <c r="C169"/>
  <c r="B169"/>
  <c r="L161"/>
  <c r="K161"/>
  <c r="J161"/>
  <c r="I161"/>
  <c r="H161"/>
  <c r="G161"/>
  <c r="F161"/>
  <c r="E161"/>
  <c r="D161"/>
  <c r="C161"/>
  <c r="B161"/>
  <c r="L153"/>
  <c r="K153"/>
  <c r="J153"/>
  <c r="I153"/>
  <c r="H153"/>
  <c r="G153"/>
  <c r="F153"/>
  <c r="E153"/>
  <c r="D153"/>
  <c r="C153"/>
  <c r="B153"/>
  <c r="B145"/>
  <c r="B137"/>
  <c r="B129"/>
  <c r="B121"/>
  <c r="D9"/>
  <c r="C9"/>
  <c r="B9"/>
  <c r="A1"/>
  <c r="A1" i="10"/>
  <c r="A1" i="9"/>
  <c r="A1" i="8"/>
  <c r="A1" i="7"/>
  <c r="B91" i="6"/>
  <c r="B257" i="11" s="1"/>
  <c r="A1" i="6"/>
  <c r="A1" i="5"/>
  <c r="AC700" i="4"/>
  <c r="AB700"/>
  <c r="AA700"/>
  <c r="V700" i="10" s="1"/>
  <c r="X700" s="1"/>
  <c r="Z700" i="4"/>
  <c r="R700" i="10" s="1"/>
  <c r="T700" s="1"/>
  <c r="Y700" i="4"/>
  <c r="X700"/>
  <c r="W700"/>
  <c r="V700"/>
  <c r="AX700" i="8" s="1"/>
  <c r="U700" i="4"/>
  <c r="T700"/>
  <c r="S700"/>
  <c r="R700"/>
  <c r="Q700"/>
  <c r="P700"/>
  <c r="O700"/>
  <c r="N700"/>
  <c r="M700"/>
  <c r="L700"/>
  <c r="K700"/>
  <c r="J700"/>
  <c r="I700" i="8" s="1"/>
  <c r="I700" i="4"/>
  <c r="H700"/>
  <c r="G700"/>
  <c r="G700" i="8" s="1"/>
  <c r="F700" i="4"/>
  <c r="F700" i="8" s="1"/>
  <c r="E700" i="4"/>
  <c r="D700"/>
  <c r="D700" i="8" s="1"/>
  <c r="C700" i="4"/>
  <c r="B700"/>
  <c r="AC699"/>
  <c r="AB699"/>
  <c r="AA699"/>
  <c r="V699" i="10" s="1"/>
  <c r="X699" s="1"/>
  <c r="Z699" i="4"/>
  <c r="R699" i="10" s="1"/>
  <c r="T699" s="1"/>
  <c r="Y699" i="4"/>
  <c r="X699"/>
  <c r="W699"/>
  <c r="V699"/>
  <c r="AX699" i="8" s="1"/>
  <c r="U699" i="4"/>
  <c r="T699"/>
  <c r="S699"/>
  <c r="R699"/>
  <c r="Q699"/>
  <c r="P699"/>
  <c r="O699"/>
  <c r="N699"/>
  <c r="M699"/>
  <c r="L699"/>
  <c r="K699"/>
  <c r="J699"/>
  <c r="I699" i="8" s="1"/>
  <c r="I699" i="4"/>
  <c r="H699"/>
  <c r="G699"/>
  <c r="G699" i="8" s="1"/>
  <c r="F699" i="4"/>
  <c r="F699" i="8" s="1"/>
  <c r="E699" i="4"/>
  <c r="D699"/>
  <c r="D699" i="8" s="1"/>
  <c r="C699" i="4"/>
  <c r="B699"/>
  <c r="AC698"/>
  <c r="AB698"/>
  <c r="AA698"/>
  <c r="V698" i="10" s="1"/>
  <c r="X698" s="1"/>
  <c r="Z698" i="4"/>
  <c r="R698" i="10" s="1"/>
  <c r="T698" s="1"/>
  <c r="Y698" i="4"/>
  <c r="X698"/>
  <c r="W698"/>
  <c r="V698"/>
  <c r="AX698" i="8" s="1"/>
  <c r="U698" i="4"/>
  <c r="T698"/>
  <c r="S698"/>
  <c r="R698"/>
  <c r="Q698"/>
  <c r="P698"/>
  <c r="O698"/>
  <c r="N698"/>
  <c r="M698"/>
  <c r="L698"/>
  <c r="K698"/>
  <c r="J698"/>
  <c r="I698" i="8" s="1"/>
  <c r="I698" i="4"/>
  <c r="H698"/>
  <c r="G698"/>
  <c r="G698" i="8" s="1"/>
  <c r="F698" i="4"/>
  <c r="F698" i="8" s="1"/>
  <c r="E698" i="4"/>
  <c r="D698"/>
  <c r="D698" i="8" s="1"/>
  <c r="C698" i="4"/>
  <c r="B698"/>
  <c r="AC697"/>
  <c r="AB697"/>
  <c r="AA697"/>
  <c r="V697" i="10" s="1"/>
  <c r="X697" s="1"/>
  <c r="Z697" i="4"/>
  <c r="R697" i="10" s="1"/>
  <c r="T697" s="1"/>
  <c r="Y697" i="4"/>
  <c r="X697"/>
  <c r="W697"/>
  <c r="V697"/>
  <c r="AX697" i="8" s="1"/>
  <c r="U697" i="4"/>
  <c r="T697"/>
  <c r="S697"/>
  <c r="R697"/>
  <c r="Q697"/>
  <c r="P697"/>
  <c r="O697"/>
  <c r="N697"/>
  <c r="M697"/>
  <c r="L697"/>
  <c r="K697"/>
  <c r="J697"/>
  <c r="I697" i="8" s="1"/>
  <c r="I697" i="4"/>
  <c r="H697"/>
  <c r="G697"/>
  <c r="G697" i="8" s="1"/>
  <c r="F697" i="4"/>
  <c r="F697" i="8" s="1"/>
  <c r="E697" i="4"/>
  <c r="D697"/>
  <c r="D697" i="8" s="1"/>
  <c r="C697" i="4"/>
  <c r="B697"/>
  <c r="AC696"/>
  <c r="AB696"/>
  <c r="AA696"/>
  <c r="V696" i="10" s="1"/>
  <c r="X696" s="1"/>
  <c r="Z696" i="4"/>
  <c r="R696" i="10" s="1"/>
  <c r="T696" s="1"/>
  <c r="Y696" i="4"/>
  <c r="X696"/>
  <c r="W696"/>
  <c r="V696"/>
  <c r="AX696" i="8" s="1"/>
  <c r="U696" i="4"/>
  <c r="T696"/>
  <c r="S696"/>
  <c r="R696"/>
  <c r="Q696"/>
  <c r="P696"/>
  <c r="O696"/>
  <c r="N696"/>
  <c r="M696"/>
  <c r="L696"/>
  <c r="K696"/>
  <c r="J696"/>
  <c r="I696" i="8" s="1"/>
  <c r="I696" i="4"/>
  <c r="H696"/>
  <c r="G696"/>
  <c r="G696" i="8" s="1"/>
  <c r="F696" i="4"/>
  <c r="F696" i="8" s="1"/>
  <c r="E696" i="4"/>
  <c r="D696"/>
  <c r="D696" i="8" s="1"/>
  <c r="C696" i="4"/>
  <c r="B696"/>
  <c r="AC695"/>
  <c r="AB695"/>
  <c r="AA695"/>
  <c r="V695" i="10" s="1"/>
  <c r="X695" s="1"/>
  <c r="Z695" i="4"/>
  <c r="R695" i="10" s="1"/>
  <c r="T695" s="1"/>
  <c r="Y695" i="4"/>
  <c r="X695"/>
  <c r="W695"/>
  <c r="V695"/>
  <c r="AX695" i="8" s="1"/>
  <c r="U695" i="4"/>
  <c r="T695"/>
  <c r="S695"/>
  <c r="R695"/>
  <c r="Q695"/>
  <c r="P695"/>
  <c r="O695"/>
  <c r="N695"/>
  <c r="M695"/>
  <c r="L695"/>
  <c r="K695"/>
  <c r="J695"/>
  <c r="I695" i="8" s="1"/>
  <c r="I695" i="4"/>
  <c r="H695"/>
  <c r="G695"/>
  <c r="G695" i="8" s="1"/>
  <c r="F695" i="4"/>
  <c r="F695" i="8" s="1"/>
  <c r="E695" i="4"/>
  <c r="D695"/>
  <c r="D695" i="8" s="1"/>
  <c r="C695" i="4"/>
  <c r="B695"/>
  <c r="AC694"/>
  <c r="AB694"/>
  <c r="AA694"/>
  <c r="V694" i="10" s="1"/>
  <c r="X694" s="1"/>
  <c r="Z694" i="4"/>
  <c r="R694" i="10" s="1"/>
  <c r="T694" s="1"/>
  <c r="Y694" i="4"/>
  <c r="X694"/>
  <c r="W694"/>
  <c r="V694"/>
  <c r="AX694" i="8" s="1"/>
  <c r="U694" i="4"/>
  <c r="T694"/>
  <c r="S694"/>
  <c r="R694"/>
  <c r="Q694"/>
  <c r="P694"/>
  <c r="O694"/>
  <c r="N694"/>
  <c r="M694"/>
  <c r="L694"/>
  <c r="K694"/>
  <c r="J694"/>
  <c r="I694" i="8" s="1"/>
  <c r="I694" i="4"/>
  <c r="H694"/>
  <c r="G694"/>
  <c r="G694" i="8" s="1"/>
  <c r="F694" i="4"/>
  <c r="F694" i="8" s="1"/>
  <c r="E694" i="4"/>
  <c r="D694"/>
  <c r="D694" i="8" s="1"/>
  <c r="C694" i="4"/>
  <c r="B694"/>
  <c r="AC693"/>
  <c r="AB693"/>
  <c r="AA693"/>
  <c r="V693" i="10" s="1"/>
  <c r="X693" s="1"/>
  <c r="Z693" i="4"/>
  <c r="R693" i="10" s="1"/>
  <c r="T693" s="1"/>
  <c r="Y693" i="4"/>
  <c r="X693"/>
  <c r="W693"/>
  <c r="V693"/>
  <c r="AX693" i="8" s="1"/>
  <c r="U693" i="4"/>
  <c r="T693"/>
  <c r="S693"/>
  <c r="R693"/>
  <c r="Q693"/>
  <c r="P693"/>
  <c r="O693"/>
  <c r="N693"/>
  <c r="M693"/>
  <c r="L693"/>
  <c r="K693"/>
  <c r="J693"/>
  <c r="I693" i="8" s="1"/>
  <c r="I693" i="4"/>
  <c r="H693"/>
  <c r="G693"/>
  <c r="G693" i="8" s="1"/>
  <c r="F693" i="4"/>
  <c r="F693" i="8" s="1"/>
  <c r="E693" i="4"/>
  <c r="D693"/>
  <c r="D693" i="8" s="1"/>
  <c r="C693" i="4"/>
  <c r="B693"/>
  <c r="AC692"/>
  <c r="AB692"/>
  <c r="AA692"/>
  <c r="V692" i="10" s="1"/>
  <c r="X692" s="1"/>
  <c r="Z692" i="4"/>
  <c r="R692" i="10" s="1"/>
  <c r="T692" s="1"/>
  <c r="Y692" i="4"/>
  <c r="X692"/>
  <c r="W692"/>
  <c r="V692"/>
  <c r="AX692" i="8" s="1"/>
  <c r="U692" i="4"/>
  <c r="T692"/>
  <c r="S692"/>
  <c r="R692"/>
  <c r="Q692"/>
  <c r="P692"/>
  <c r="O692"/>
  <c r="N692"/>
  <c r="M692"/>
  <c r="L692"/>
  <c r="K692"/>
  <c r="J692"/>
  <c r="I692" i="8" s="1"/>
  <c r="I692" i="4"/>
  <c r="H692"/>
  <c r="G692"/>
  <c r="G692" i="8" s="1"/>
  <c r="F692" i="4"/>
  <c r="F692" i="8" s="1"/>
  <c r="E692" i="4"/>
  <c r="D692"/>
  <c r="D692" i="8" s="1"/>
  <c r="C692" i="4"/>
  <c r="B692"/>
  <c r="AC691"/>
  <c r="AB691"/>
  <c r="AA691"/>
  <c r="V691" i="10" s="1"/>
  <c r="X691" s="1"/>
  <c r="Z691" i="4"/>
  <c r="R691" i="10" s="1"/>
  <c r="T691" s="1"/>
  <c r="Y691" i="4"/>
  <c r="X691"/>
  <c r="W691"/>
  <c r="V691"/>
  <c r="AX691" i="8" s="1"/>
  <c r="U691" i="4"/>
  <c r="T691"/>
  <c r="S691"/>
  <c r="R691"/>
  <c r="Q691"/>
  <c r="P691"/>
  <c r="O691"/>
  <c r="N691"/>
  <c r="M691"/>
  <c r="L691"/>
  <c r="K691"/>
  <c r="J691"/>
  <c r="I691" i="8" s="1"/>
  <c r="I691" i="4"/>
  <c r="H691"/>
  <c r="G691"/>
  <c r="G691" i="8" s="1"/>
  <c r="F691" i="4"/>
  <c r="F691" i="8" s="1"/>
  <c r="E691" i="4"/>
  <c r="D691"/>
  <c r="D691" i="8" s="1"/>
  <c r="C691" i="4"/>
  <c r="B691"/>
  <c r="AC690"/>
  <c r="AB690"/>
  <c r="AA690"/>
  <c r="V690" i="10" s="1"/>
  <c r="X690" s="1"/>
  <c r="Z690" i="4"/>
  <c r="R690" i="10" s="1"/>
  <c r="T690" s="1"/>
  <c r="Y690" i="4"/>
  <c r="X690"/>
  <c r="W690"/>
  <c r="V690"/>
  <c r="AX690" i="8" s="1"/>
  <c r="U690" i="4"/>
  <c r="T690"/>
  <c r="S690"/>
  <c r="R690"/>
  <c r="Q690"/>
  <c r="P690"/>
  <c r="O690"/>
  <c r="N690"/>
  <c r="M690"/>
  <c r="L690"/>
  <c r="K690"/>
  <c r="J690"/>
  <c r="I690" i="8" s="1"/>
  <c r="I690" i="4"/>
  <c r="H690"/>
  <c r="G690"/>
  <c r="G690" i="8" s="1"/>
  <c r="F690" i="4"/>
  <c r="F690" i="8" s="1"/>
  <c r="E690" i="4"/>
  <c r="D690"/>
  <c r="D690" i="8" s="1"/>
  <c r="C690" i="4"/>
  <c r="B690"/>
  <c r="AC689"/>
  <c r="AB689"/>
  <c r="AA689"/>
  <c r="V689" i="10" s="1"/>
  <c r="X689" s="1"/>
  <c r="Z689" i="4"/>
  <c r="R689" i="10" s="1"/>
  <c r="T689" s="1"/>
  <c r="Y689" i="4"/>
  <c r="X689"/>
  <c r="W689"/>
  <c r="V689"/>
  <c r="AX689" i="8" s="1"/>
  <c r="U689" i="4"/>
  <c r="T689"/>
  <c r="S689"/>
  <c r="R689"/>
  <c r="Q689"/>
  <c r="P689"/>
  <c r="O689"/>
  <c r="N689"/>
  <c r="M689"/>
  <c r="L689"/>
  <c r="K689"/>
  <c r="J689"/>
  <c r="I689" i="8" s="1"/>
  <c r="I689" i="4"/>
  <c r="H689"/>
  <c r="G689"/>
  <c r="G689" i="8" s="1"/>
  <c r="F689" i="4"/>
  <c r="F689" i="8" s="1"/>
  <c r="E689" i="4"/>
  <c r="D689"/>
  <c r="D689" i="8" s="1"/>
  <c r="C689" i="4"/>
  <c r="B689"/>
  <c r="AC688"/>
  <c r="AB688"/>
  <c r="AA688"/>
  <c r="V688" i="10" s="1"/>
  <c r="X688" s="1"/>
  <c r="Z688" i="4"/>
  <c r="R688" i="10" s="1"/>
  <c r="T688" s="1"/>
  <c r="Y688" i="4"/>
  <c r="X688"/>
  <c r="W688"/>
  <c r="V688"/>
  <c r="AX688" i="8" s="1"/>
  <c r="U688" i="4"/>
  <c r="T688"/>
  <c r="S688"/>
  <c r="R688"/>
  <c r="Q688"/>
  <c r="P688"/>
  <c r="O688"/>
  <c r="N688"/>
  <c r="M688"/>
  <c r="L688"/>
  <c r="K688"/>
  <c r="J688"/>
  <c r="I688" i="8" s="1"/>
  <c r="I688" i="4"/>
  <c r="H688"/>
  <c r="G688"/>
  <c r="G688" i="8" s="1"/>
  <c r="F688" i="4"/>
  <c r="F688" i="8" s="1"/>
  <c r="E688" i="4"/>
  <c r="D688"/>
  <c r="D688" i="8" s="1"/>
  <c r="C688" i="4"/>
  <c r="B688"/>
  <c r="AC687"/>
  <c r="AB687"/>
  <c r="AA687"/>
  <c r="V687" i="10" s="1"/>
  <c r="X687" s="1"/>
  <c r="Z687" i="4"/>
  <c r="R687" i="10" s="1"/>
  <c r="T687" s="1"/>
  <c r="Y687" i="4"/>
  <c r="X687"/>
  <c r="W687"/>
  <c r="V687"/>
  <c r="AX687" i="8" s="1"/>
  <c r="U687" i="4"/>
  <c r="T687"/>
  <c r="S687"/>
  <c r="R687"/>
  <c r="Q687"/>
  <c r="P687"/>
  <c r="O687"/>
  <c r="N687"/>
  <c r="M687"/>
  <c r="L687"/>
  <c r="K687"/>
  <c r="J687"/>
  <c r="I687" i="8" s="1"/>
  <c r="I687" i="4"/>
  <c r="H687"/>
  <c r="G687"/>
  <c r="G687" i="8" s="1"/>
  <c r="F687" i="4"/>
  <c r="F687" i="8" s="1"/>
  <c r="E687" i="4"/>
  <c r="D687"/>
  <c r="D687" i="8" s="1"/>
  <c r="C687" i="4"/>
  <c r="B687"/>
  <c r="AC686"/>
  <c r="AB686"/>
  <c r="AA686"/>
  <c r="V686" i="10" s="1"/>
  <c r="X686" s="1"/>
  <c r="Z686" i="4"/>
  <c r="R686" i="10" s="1"/>
  <c r="T686" s="1"/>
  <c r="Y686" i="4"/>
  <c r="X686"/>
  <c r="W686"/>
  <c r="V686"/>
  <c r="AX686" i="8" s="1"/>
  <c r="U686" i="4"/>
  <c r="T686"/>
  <c r="S686"/>
  <c r="R686"/>
  <c r="Q686"/>
  <c r="P686"/>
  <c r="O686"/>
  <c r="N686"/>
  <c r="M686"/>
  <c r="L686"/>
  <c r="K686"/>
  <c r="J686"/>
  <c r="I686" i="8" s="1"/>
  <c r="I686" i="4"/>
  <c r="H686"/>
  <c r="G686"/>
  <c r="G686" i="8" s="1"/>
  <c r="F686" i="4"/>
  <c r="F686" i="8" s="1"/>
  <c r="E686" i="4"/>
  <c r="D686"/>
  <c r="D686" i="8" s="1"/>
  <c r="C686" i="4"/>
  <c r="B686"/>
  <c r="AC685"/>
  <c r="AB685"/>
  <c r="AA685"/>
  <c r="V685" i="10" s="1"/>
  <c r="X685" s="1"/>
  <c r="Z685" i="4"/>
  <c r="R685" i="10" s="1"/>
  <c r="T685" s="1"/>
  <c r="Y685" i="4"/>
  <c r="X685"/>
  <c r="W685"/>
  <c r="V685"/>
  <c r="AX685" i="8" s="1"/>
  <c r="U685" i="4"/>
  <c r="T685"/>
  <c r="S685"/>
  <c r="R685"/>
  <c r="Q685"/>
  <c r="P685"/>
  <c r="O685"/>
  <c r="N685"/>
  <c r="M685"/>
  <c r="L685"/>
  <c r="K685"/>
  <c r="J685"/>
  <c r="I685" i="8" s="1"/>
  <c r="I685" i="4"/>
  <c r="H685"/>
  <c r="G685"/>
  <c r="G685" i="8" s="1"/>
  <c r="F685" i="4"/>
  <c r="F685" i="8" s="1"/>
  <c r="E685" i="4"/>
  <c r="D685"/>
  <c r="D685" i="8" s="1"/>
  <c r="C685" i="4"/>
  <c r="B685"/>
  <c r="AC684"/>
  <c r="AB684"/>
  <c r="AA684"/>
  <c r="V684" i="10" s="1"/>
  <c r="X684" s="1"/>
  <c r="Z684" i="4"/>
  <c r="R684" i="10" s="1"/>
  <c r="T684" s="1"/>
  <c r="Y684" i="4"/>
  <c r="X684"/>
  <c r="W684"/>
  <c r="V684"/>
  <c r="AX684" i="8" s="1"/>
  <c r="U684" i="4"/>
  <c r="T684"/>
  <c r="S684"/>
  <c r="R684"/>
  <c r="Q684"/>
  <c r="P684"/>
  <c r="O684"/>
  <c r="N684"/>
  <c r="M684"/>
  <c r="L684"/>
  <c r="K684"/>
  <c r="J684"/>
  <c r="I684" i="8" s="1"/>
  <c r="I684" i="4"/>
  <c r="H684"/>
  <c r="G684"/>
  <c r="G684" i="8" s="1"/>
  <c r="F684" i="4"/>
  <c r="F684" i="8" s="1"/>
  <c r="E684" i="4"/>
  <c r="D684"/>
  <c r="D684" i="8" s="1"/>
  <c r="C684" i="4"/>
  <c r="B684"/>
  <c r="AC683"/>
  <c r="AB683"/>
  <c r="AA683"/>
  <c r="V683" i="10" s="1"/>
  <c r="X683" s="1"/>
  <c r="Z683" i="4"/>
  <c r="R683" i="10" s="1"/>
  <c r="T683" s="1"/>
  <c r="Y683" i="4"/>
  <c r="X683"/>
  <c r="W683"/>
  <c r="V683"/>
  <c r="AX683" i="8" s="1"/>
  <c r="U683" i="4"/>
  <c r="T683"/>
  <c r="S683"/>
  <c r="R683"/>
  <c r="Q683"/>
  <c r="P683"/>
  <c r="O683"/>
  <c r="N683"/>
  <c r="M683"/>
  <c r="L683"/>
  <c r="K683"/>
  <c r="J683"/>
  <c r="I683" i="8" s="1"/>
  <c r="I683" i="4"/>
  <c r="H683"/>
  <c r="G683"/>
  <c r="G683" i="8" s="1"/>
  <c r="F683" i="4"/>
  <c r="F683" i="8" s="1"/>
  <c r="E683" i="4"/>
  <c r="D683"/>
  <c r="D683" i="8" s="1"/>
  <c r="C683" i="4"/>
  <c r="B683"/>
  <c r="AC682"/>
  <c r="AB682"/>
  <c r="AA682"/>
  <c r="V682" i="10" s="1"/>
  <c r="X682" s="1"/>
  <c r="Z682" i="4"/>
  <c r="R682" i="10" s="1"/>
  <c r="T682" s="1"/>
  <c r="Y682" i="4"/>
  <c r="X682"/>
  <c r="W682"/>
  <c r="V682"/>
  <c r="AX682" i="8" s="1"/>
  <c r="U682" i="4"/>
  <c r="T682"/>
  <c r="S682"/>
  <c r="R682"/>
  <c r="Q682"/>
  <c r="P682"/>
  <c r="O682"/>
  <c r="N682"/>
  <c r="M682"/>
  <c r="L682"/>
  <c r="K682"/>
  <c r="J682"/>
  <c r="I682" i="8" s="1"/>
  <c r="I682" i="4"/>
  <c r="H682"/>
  <c r="G682"/>
  <c r="G682" i="8" s="1"/>
  <c r="F682" i="4"/>
  <c r="F682" i="8" s="1"/>
  <c r="E682" i="4"/>
  <c r="D682"/>
  <c r="D682" i="8" s="1"/>
  <c r="C682" i="4"/>
  <c r="B682"/>
  <c r="AC681"/>
  <c r="AB681"/>
  <c r="AA681"/>
  <c r="V681" i="10" s="1"/>
  <c r="X681" s="1"/>
  <c r="Z681" i="4"/>
  <c r="R681" i="10" s="1"/>
  <c r="T681" s="1"/>
  <c r="Y681" i="4"/>
  <c r="X681"/>
  <c r="W681"/>
  <c r="V681"/>
  <c r="AX681" i="8" s="1"/>
  <c r="U681" i="4"/>
  <c r="T681"/>
  <c r="S681"/>
  <c r="R681"/>
  <c r="Q681"/>
  <c r="P681"/>
  <c r="O681"/>
  <c r="N681"/>
  <c r="M681"/>
  <c r="L681"/>
  <c r="K681"/>
  <c r="J681"/>
  <c r="I681" i="8" s="1"/>
  <c r="I681" i="4"/>
  <c r="H681"/>
  <c r="G681"/>
  <c r="G681" i="8" s="1"/>
  <c r="F681" i="4"/>
  <c r="F681" i="8" s="1"/>
  <c r="E681" i="4"/>
  <c r="D681"/>
  <c r="D681" i="8" s="1"/>
  <c r="C681" i="4"/>
  <c r="B681"/>
  <c r="AC680"/>
  <c r="AB680"/>
  <c r="AA680"/>
  <c r="V680" i="10" s="1"/>
  <c r="X680" s="1"/>
  <c r="Z680" i="4"/>
  <c r="R680" i="10" s="1"/>
  <c r="T680" s="1"/>
  <c r="Y680" i="4"/>
  <c r="X680"/>
  <c r="W680"/>
  <c r="V680"/>
  <c r="AX680" i="8" s="1"/>
  <c r="U680" i="4"/>
  <c r="T680"/>
  <c r="S680"/>
  <c r="R680"/>
  <c r="Q680"/>
  <c r="P680"/>
  <c r="O680"/>
  <c r="N680"/>
  <c r="M680"/>
  <c r="L680"/>
  <c r="K680"/>
  <c r="J680"/>
  <c r="I680" i="8" s="1"/>
  <c r="I680" i="4"/>
  <c r="H680"/>
  <c r="G680"/>
  <c r="G680" i="8" s="1"/>
  <c r="F680" i="4"/>
  <c r="F680" i="8" s="1"/>
  <c r="E680" i="4"/>
  <c r="D680"/>
  <c r="D680" i="8" s="1"/>
  <c r="C680" i="4"/>
  <c r="B680"/>
  <c r="AC679"/>
  <c r="AB679"/>
  <c r="AA679"/>
  <c r="V679" i="10" s="1"/>
  <c r="X679" s="1"/>
  <c r="Z679" i="4"/>
  <c r="R679" i="10" s="1"/>
  <c r="T679" s="1"/>
  <c r="Y679" i="4"/>
  <c r="X679"/>
  <c r="W679"/>
  <c r="V679"/>
  <c r="AX679" i="8" s="1"/>
  <c r="U679" i="4"/>
  <c r="T679"/>
  <c r="S679"/>
  <c r="R679"/>
  <c r="Q679"/>
  <c r="P679"/>
  <c r="O679"/>
  <c r="N679"/>
  <c r="M679"/>
  <c r="L679"/>
  <c r="K679"/>
  <c r="J679"/>
  <c r="I679" i="8" s="1"/>
  <c r="I679" i="4"/>
  <c r="H679"/>
  <c r="G679"/>
  <c r="G679" i="8" s="1"/>
  <c r="F679" i="4"/>
  <c r="F679" i="8" s="1"/>
  <c r="E679" i="4"/>
  <c r="D679"/>
  <c r="D679" i="8" s="1"/>
  <c r="C679" i="4"/>
  <c r="B679"/>
  <c r="AC678"/>
  <c r="AB678"/>
  <c r="AA678"/>
  <c r="V678" i="10" s="1"/>
  <c r="X678" s="1"/>
  <c r="Z678" i="4"/>
  <c r="R678" i="10" s="1"/>
  <c r="T678" s="1"/>
  <c r="Y678" i="4"/>
  <c r="X678"/>
  <c r="W678"/>
  <c r="V678"/>
  <c r="AX678" i="8" s="1"/>
  <c r="U678" i="4"/>
  <c r="T678"/>
  <c r="S678"/>
  <c r="R678"/>
  <c r="Q678"/>
  <c r="P678"/>
  <c r="O678"/>
  <c r="N678"/>
  <c r="M678"/>
  <c r="L678"/>
  <c r="K678"/>
  <c r="J678"/>
  <c r="I678" i="8" s="1"/>
  <c r="I678" i="4"/>
  <c r="H678"/>
  <c r="G678"/>
  <c r="G678" i="8" s="1"/>
  <c r="F678" i="4"/>
  <c r="F678" i="8" s="1"/>
  <c r="E678" i="4"/>
  <c r="D678"/>
  <c r="D678" i="8" s="1"/>
  <c r="C678" i="4"/>
  <c r="B678"/>
  <c r="AC677"/>
  <c r="AB677"/>
  <c r="AA677"/>
  <c r="V677" i="10" s="1"/>
  <c r="X677" s="1"/>
  <c r="Z677" i="4"/>
  <c r="R677" i="10" s="1"/>
  <c r="T677" s="1"/>
  <c r="Y677" i="4"/>
  <c r="X677"/>
  <c r="W677"/>
  <c r="V677"/>
  <c r="AX677" i="8" s="1"/>
  <c r="U677" i="4"/>
  <c r="T677"/>
  <c r="S677"/>
  <c r="R677"/>
  <c r="Q677"/>
  <c r="P677"/>
  <c r="O677"/>
  <c r="N677"/>
  <c r="M677"/>
  <c r="L677"/>
  <c r="K677"/>
  <c r="J677"/>
  <c r="I677" i="8" s="1"/>
  <c r="I677" i="4"/>
  <c r="H677"/>
  <c r="G677"/>
  <c r="G677" i="8" s="1"/>
  <c r="F677" i="4"/>
  <c r="F677" i="8" s="1"/>
  <c r="E677" i="4"/>
  <c r="D677"/>
  <c r="D677" i="8" s="1"/>
  <c r="C677" i="4"/>
  <c r="B677"/>
  <c r="AC676"/>
  <c r="AB676"/>
  <c r="AA676"/>
  <c r="V676" i="10" s="1"/>
  <c r="X676" s="1"/>
  <c r="Z676" i="4"/>
  <c r="R676" i="10" s="1"/>
  <c r="T676" s="1"/>
  <c r="Y676" i="4"/>
  <c r="X676"/>
  <c r="W676"/>
  <c r="V676"/>
  <c r="AX676" i="8" s="1"/>
  <c r="U676" i="4"/>
  <c r="T676"/>
  <c r="S676"/>
  <c r="R676"/>
  <c r="Q676"/>
  <c r="P676"/>
  <c r="O676"/>
  <c r="N676"/>
  <c r="M676"/>
  <c r="L676"/>
  <c r="K676"/>
  <c r="J676"/>
  <c r="I676" i="8" s="1"/>
  <c r="I676" i="4"/>
  <c r="H676"/>
  <c r="G676"/>
  <c r="G676" i="8" s="1"/>
  <c r="F676" i="4"/>
  <c r="F676" i="8" s="1"/>
  <c r="E676" i="4"/>
  <c r="D676"/>
  <c r="D676" i="8" s="1"/>
  <c r="C676" i="4"/>
  <c r="B676"/>
  <c r="AC675"/>
  <c r="AB675"/>
  <c r="AA675"/>
  <c r="V675" i="10" s="1"/>
  <c r="X675" s="1"/>
  <c r="Z675" i="4"/>
  <c r="R675" i="10" s="1"/>
  <c r="T675" s="1"/>
  <c r="Y675" i="4"/>
  <c r="X675"/>
  <c r="W675"/>
  <c r="V675"/>
  <c r="AX675" i="8" s="1"/>
  <c r="U675" i="4"/>
  <c r="T675"/>
  <c r="S675"/>
  <c r="R675"/>
  <c r="Q675"/>
  <c r="P675"/>
  <c r="O675"/>
  <c r="N675"/>
  <c r="M675"/>
  <c r="L675"/>
  <c r="K675"/>
  <c r="J675"/>
  <c r="I675" i="8" s="1"/>
  <c r="I675" i="4"/>
  <c r="H675"/>
  <c r="G675"/>
  <c r="G675" i="8" s="1"/>
  <c r="F675" i="4"/>
  <c r="F675" i="8" s="1"/>
  <c r="E675" i="4"/>
  <c r="D675"/>
  <c r="D675" i="8" s="1"/>
  <c r="C675" i="4"/>
  <c r="B675"/>
  <c r="AC674"/>
  <c r="AB674"/>
  <c r="AA674"/>
  <c r="V674" i="10" s="1"/>
  <c r="X674" s="1"/>
  <c r="Z674" i="4"/>
  <c r="R674" i="10" s="1"/>
  <c r="T674" s="1"/>
  <c r="Y674" i="4"/>
  <c r="X674"/>
  <c r="W674"/>
  <c r="V674"/>
  <c r="AX674" i="8" s="1"/>
  <c r="U674" i="4"/>
  <c r="T674"/>
  <c r="S674"/>
  <c r="R674"/>
  <c r="Q674"/>
  <c r="P674"/>
  <c r="O674"/>
  <c r="N674"/>
  <c r="M674"/>
  <c r="L674"/>
  <c r="K674"/>
  <c r="J674"/>
  <c r="I674" i="8" s="1"/>
  <c r="I674" i="4"/>
  <c r="H674"/>
  <c r="G674"/>
  <c r="G674" i="8" s="1"/>
  <c r="F674" i="4"/>
  <c r="F674" i="8" s="1"/>
  <c r="E674" i="4"/>
  <c r="D674"/>
  <c r="D674" i="8" s="1"/>
  <c r="C674" i="4"/>
  <c r="B674"/>
  <c r="AC673"/>
  <c r="AB673"/>
  <c r="AA673"/>
  <c r="V673" i="10" s="1"/>
  <c r="X673" s="1"/>
  <c r="Z673" i="4"/>
  <c r="R673" i="10" s="1"/>
  <c r="T673" s="1"/>
  <c r="Y673" i="4"/>
  <c r="X673"/>
  <c r="W673"/>
  <c r="V673"/>
  <c r="AX673" i="8" s="1"/>
  <c r="U673" i="4"/>
  <c r="T673"/>
  <c r="S673"/>
  <c r="R673"/>
  <c r="Q673"/>
  <c r="P673"/>
  <c r="O673"/>
  <c r="N673"/>
  <c r="M673"/>
  <c r="L673"/>
  <c r="K673"/>
  <c r="J673"/>
  <c r="I673" i="8" s="1"/>
  <c r="I673" i="4"/>
  <c r="H673"/>
  <c r="G673"/>
  <c r="G673" i="8" s="1"/>
  <c r="F673" i="4"/>
  <c r="F673" i="8" s="1"/>
  <c r="E673" i="4"/>
  <c r="D673"/>
  <c r="D673" i="8" s="1"/>
  <c r="C673" i="4"/>
  <c r="B673"/>
  <c r="AC672"/>
  <c r="AB672"/>
  <c r="AA672"/>
  <c r="V672" i="10" s="1"/>
  <c r="X672" s="1"/>
  <c r="Z672" i="4"/>
  <c r="R672" i="10" s="1"/>
  <c r="T672" s="1"/>
  <c r="Y672" i="4"/>
  <c r="X672"/>
  <c r="W672"/>
  <c r="V672"/>
  <c r="AX672" i="8" s="1"/>
  <c r="U672" i="4"/>
  <c r="T672"/>
  <c r="S672"/>
  <c r="R672"/>
  <c r="Q672"/>
  <c r="P672"/>
  <c r="O672"/>
  <c r="N672"/>
  <c r="M672"/>
  <c r="L672"/>
  <c r="K672"/>
  <c r="J672"/>
  <c r="I672" i="8" s="1"/>
  <c r="I672" i="4"/>
  <c r="H672"/>
  <c r="G672"/>
  <c r="G672" i="8" s="1"/>
  <c r="F672" i="4"/>
  <c r="F672" i="8" s="1"/>
  <c r="E672" i="4"/>
  <c r="D672"/>
  <c r="D672" i="8" s="1"/>
  <c r="C672" i="4"/>
  <c r="B672"/>
  <c r="AC671"/>
  <c r="AB671"/>
  <c r="AA671"/>
  <c r="V671" i="10" s="1"/>
  <c r="X671" s="1"/>
  <c r="Z671" i="4"/>
  <c r="R671" i="10" s="1"/>
  <c r="T671" s="1"/>
  <c r="Y671" i="4"/>
  <c r="X671"/>
  <c r="W671"/>
  <c r="V671"/>
  <c r="AX671" i="8" s="1"/>
  <c r="U671" i="4"/>
  <c r="T671"/>
  <c r="S671"/>
  <c r="R671"/>
  <c r="Q671"/>
  <c r="P671"/>
  <c r="O671"/>
  <c r="N671"/>
  <c r="M671"/>
  <c r="L671"/>
  <c r="K671"/>
  <c r="J671"/>
  <c r="I671" i="8" s="1"/>
  <c r="I671" i="4"/>
  <c r="H671"/>
  <c r="G671"/>
  <c r="G671" i="8" s="1"/>
  <c r="F671" i="4"/>
  <c r="F671" i="8" s="1"/>
  <c r="E671" i="4"/>
  <c r="D671"/>
  <c r="D671" i="8" s="1"/>
  <c r="C671" i="4"/>
  <c r="B671"/>
  <c r="AC670"/>
  <c r="AB670"/>
  <c r="AA670"/>
  <c r="V670" i="10" s="1"/>
  <c r="X670" s="1"/>
  <c r="Z670" i="4"/>
  <c r="R670" i="10" s="1"/>
  <c r="T670" s="1"/>
  <c r="Y670" i="4"/>
  <c r="X670"/>
  <c r="W670"/>
  <c r="V670"/>
  <c r="AX670" i="8" s="1"/>
  <c r="U670" i="4"/>
  <c r="T670"/>
  <c r="S670"/>
  <c r="R670"/>
  <c r="Q670"/>
  <c r="P670"/>
  <c r="O670"/>
  <c r="N670"/>
  <c r="M670"/>
  <c r="L670"/>
  <c r="K670"/>
  <c r="J670"/>
  <c r="I670" i="8" s="1"/>
  <c r="I670" i="4"/>
  <c r="H670"/>
  <c r="G670"/>
  <c r="G670" i="8" s="1"/>
  <c r="F670" i="4"/>
  <c r="F670" i="8" s="1"/>
  <c r="E670" i="4"/>
  <c r="D670"/>
  <c r="D670" i="8" s="1"/>
  <c r="C670" i="4"/>
  <c r="B670"/>
  <c r="AC669"/>
  <c r="AB669"/>
  <c r="AA669"/>
  <c r="V669" i="10" s="1"/>
  <c r="X669" s="1"/>
  <c r="Z669" i="4"/>
  <c r="R669" i="10" s="1"/>
  <c r="T669" s="1"/>
  <c r="Y669" i="4"/>
  <c r="X669"/>
  <c r="W669"/>
  <c r="V669"/>
  <c r="AX669" i="8" s="1"/>
  <c r="U669" i="4"/>
  <c r="T669"/>
  <c r="S669"/>
  <c r="R669"/>
  <c r="Q669"/>
  <c r="P669"/>
  <c r="O669"/>
  <c r="N669"/>
  <c r="M669"/>
  <c r="L669"/>
  <c r="K669"/>
  <c r="J669"/>
  <c r="I669" i="8" s="1"/>
  <c r="I669" i="4"/>
  <c r="H669"/>
  <c r="G669"/>
  <c r="G669" i="8" s="1"/>
  <c r="F669" i="4"/>
  <c r="F669" i="8" s="1"/>
  <c r="E669" i="4"/>
  <c r="D669"/>
  <c r="D669" i="8" s="1"/>
  <c r="C669" i="4"/>
  <c r="B669"/>
  <c r="AC668"/>
  <c r="AB668"/>
  <c r="AA668"/>
  <c r="V668" i="10" s="1"/>
  <c r="X668" s="1"/>
  <c r="Z668" i="4"/>
  <c r="R668" i="10" s="1"/>
  <c r="T668" s="1"/>
  <c r="Y668" i="4"/>
  <c r="X668"/>
  <c r="W668"/>
  <c r="V668"/>
  <c r="AX668" i="8" s="1"/>
  <c r="U668" i="4"/>
  <c r="T668"/>
  <c r="S668"/>
  <c r="R668"/>
  <c r="Q668"/>
  <c r="P668"/>
  <c r="O668"/>
  <c r="N668"/>
  <c r="M668"/>
  <c r="L668"/>
  <c r="K668"/>
  <c r="J668"/>
  <c r="I668" i="8" s="1"/>
  <c r="I668" i="4"/>
  <c r="H668"/>
  <c r="G668"/>
  <c r="G668" i="8" s="1"/>
  <c r="F668" i="4"/>
  <c r="F668" i="8" s="1"/>
  <c r="E668" i="4"/>
  <c r="D668"/>
  <c r="D668" i="8" s="1"/>
  <c r="C668" i="4"/>
  <c r="B668"/>
  <c r="AC667"/>
  <c r="AB667"/>
  <c r="AA667"/>
  <c r="V667" i="10" s="1"/>
  <c r="X667" s="1"/>
  <c r="Z667" i="4"/>
  <c r="R667" i="10" s="1"/>
  <c r="T667" s="1"/>
  <c r="Y667" i="4"/>
  <c r="X667"/>
  <c r="W667"/>
  <c r="V667"/>
  <c r="AX667" i="8" s="1"/>
  <c r="U667" i="4"/>
  <c r="T667"/>
  <c r="S667"/>
  <c r="R667"/>
  <c r="Q667"/>
  <c r="P667"/>
  <c r="O667"/>
  <c r="N667"/>
  <c r="M667"/>
  <c r="L667"/>
  <c r="K667"/>
  <c r="J667"/>
  <c r="I667" i="8" s="1"/>
  <c r="I667" i="4"/>
  <c r="H667"/>
  <c r="G667"/>
  <c r="G667" i="8" s="1"/>
  <c r="F667" i="4"/>
  <c r="F667" i="8" s="1"/>
  <c r="E667" i="4"/>
  <c r="D667"/>
  <c r="D667" i="8" s="1"/>
  <c r="C667" i="4"/>
  <c r="B667"/>
  <c r="AC666"/>
  <c r="AB666"/>
  <c r="AA666"/>
  <c r="V666" i="10" s="1"/>
  <c r="X666" s="1"/>
  <c r="Z666" i="4"/>
  <c r="R666" i="10" s="1"/>
  <c r="T666" s="1"/>
  <c r="Y666" i="4"/>
  <c r="X666"/>
  <c r="W666"/>
  <c r="V666"/>
  <c r="AX666" i="8" s="1"/>
  <c r="U666" i="4"/>
  <c r="T666"/>
  <c r="S666"/>
  <c r="R666"/>
  <c r="Q666"/>
  <c r="P666"/>
  <c r="O666"/>
  <c r="N666"/>
  <c r="M666"/>
  <c r="L666"/>
  <c r="K666"/>
  <c r="J666"/>
  <c r="I666" i="8" s="1"/>
  <c r="I666" i="4"/>
  <c r="H666"/>
  <c r="G666"/>
  <c r="G666" i="8" s="1"/>
  <c r="F666" i="4"/>
  <c r="F666" i="8" s="1"/>
  <c r="E666" i="4"/>
  <c r="D666"/>
  <c r="D666" i="8" s="1"/>
  <c r="C666" i="4"/>
  <c r="B666"/>
  <c r="AC665"/>
  <c r="AB665"/>
  <c r="AA665"/>
  <c r="V665" i="10" s="1"/>
  <c r="X665" s="1"/>
  <c r="Z665" i="4"/>
  <c r="R665" i="10" s="1"/>
  <c r="T665" s="1"/>
  <c r="Y665" i="4"/>
  <c r="X665"/>
  <c r="W665"/>
  <c r="V665"/>
  <c r="AX665" i="8" s="1"/>
  <c r="U665" i="4"/>
  <c r="T665"/>
  <c r="S665"/>
  <c r="R665"/>
  <c r="Q665"/>
  <c r="P665"/>
  <c r="O665"/>
  <c r="N665"/>
  <c r="M665"/>
  <c r="L665"/>
  <c r="K665"/>
  <c r="J665"/>
  <c r="I665" i="8" s="1"/>
  <c r="I665" i="4"/>
  <c r="H665"/>
  <c r="G665"/>
  <c r="G665" i="8" s="1"/>
  <c r="F665" i="4"/>
  <c r="F665" i="8" s="1"/>
  <c r="E665" i="4"/>
  <c r="D665"/>
  <c r="D665" i="8" s="1"/>
  <c r="C665" i="4"/>
  <c r="B665"/>
  <c r="AC664"/>
  <c r="AB664"/>
  <c r="AA664"/>
  <c r="V664" i="10" s="1"/>
  <c r="X664" s="1"/>
  <c r="Z664" i="4"/>
  <c r="R664" i="10" s="1"/>
  <c r="T664" s="1"/>
  <c r="Y664" i="4"/>
  <c r="X664"/>
  <c r="W664"/>
  <c r="V664"/>
  <c r="AX664" i="8" s="1"/>
  <c r="U664" i="4"/>
  <c r="T664"/>
  <c r="S664"/>
  <c r="R664"/>
  <c r="Q664"/>
  <c r="P664"/>
  <c r="O664"/>
  <c r="N664"/>
  <c r="M664"/>
  <c r="L664"/>
  <c r="K664"/>
  <c r="J664"/>
  <c r="I664" i="8" s="1"/>
  <c r="I664" i="4"/>
  <c r="H664"/>
  <c r="G664"/>
  <c r="G664" i="8" s="1"/>
  <c r="F664" i="4"/>
  <c r="F664" i="8" s="1"/>
  <c r="E664" i="4"/>
  <c r="D664"/>
  <c r="D664" i="8" s="1"/>
  <c r="C664" i="4"/>
  <c r="B664"/>
  <c r="AC663"/>
  <c r="AB663"/>
  <c r="AA663"/>
  <c r="V663" i="10" s="1"/>
  <c r="X663" s="1"/>
  <c r="Z663" i="4"/>
  <c r="R663" i="10" s="1"/>
  <c r="T663" s="1"/>
  <c r="Y663" i="4"/>
  <c r="X663"/>
  <c r="W663"/>
  <c r="V663"/>
  <c r="AX663" i="8" s="1"/>
  <c r="U663" i="4"/>
  <c r="T663"/>
  <c r="S663"/>
  <c r="R663"/>
  <c r="Q663"/>
  <c r="P663"/>
  <c r="O663"/>
  <c r="N663"/>
  <c r="M663"/>
  <c r="L663"/>
  <c r="K663"/>
  <c r="J663"/>
  <c r="I663" i="8" s="1"/>
  <c r="I663" i="4"/>
  <c r="H663"/>
  <c r="G663"/>
  <c r="G663" i="8" s="1"/>
  <c r="F663" i="4"/>
  <c r="F663" i="8" s="1"/>
  <c r="E663" i="4"/>
  <c r="D663"/>
  <c r="D663" i="8" s="1"/>
  <c r="C663" i="4"/>
  <c r="B663"/>
  <c r="AC662"/>
  <c r="AB662"/>
  <c r="AA662"/>
  <c r="V662" i="10" s="1"/>
  <c r="X662" s="1"/>
  <c r="Z662" i="4"/>
  <c r="R662" i="10" s="1"/>
  <c r="T662" s="1"/>
  <c r="Y662" i="4"/>
  <c r="X662"/>
  <c r="W662"/>
  <c r="V662"/>
  <c r="AX662" i="8" s="1"/>
  <c r="U662" i="4"/>
  <c r="T662"/>
  <c r="S662"/>
  <c r="R662"/>
  <c r="Q662"/>
  <c r="P662"/>
  <c r="O662"/>
  <c r="N662"/>
  <c r="M662"/>
  <c r="L662"/>
  <c r="K662"/>
  <c r="J662"/>
  <c r="I662" i="8" s="1"/>
  <c r="I662" i="4"/>
  <c r="H662"/>
  <c r="G662"/>
  <c r="G662" i="8" s="1"/>
  <c r="F662" i="4"/>
  <c r="F662" i="8" s="1"/>
  <c r="E662" i="4"/>
  <c r="D662"/>
  <c r="D662" i="8" s="1"/>
  <c r="C662" i="4"/>
  <c r="B662"/>
  <c r="AC661"/>
  <c r="AB661"/>
  <c r="AA661"/>
  <c r="V661" i="10" s="1"/>
  <c r="X661" s="1"/>
  <c r="Z661" i="4"/>
  <c r="R661" i="10" s="1"/>
  <c r="T661" s="1"/>
  <c r="Y661" i="4"/>
  <c r="X661"/>
  <c r="W661"/>
  <c r="V661"/>
  <c r="AX661" i="8" s="1"/>
  <c r="U661" i="4"/>
  <c r="T661"/>
  <c r="S661"/>
  <c r="R661"/>
  <c r="Q661"/>
  <c r="P661"/>
  <c r="O661"/>
  <c r="N661"/>
  <c r="M661"/>
  <c r="L661"/>
  <c r="K661"/>
  <c r="J661"/>
  <c r="I661" i="8" s="1"/>
  <c r="I661" i="4"/>
  <c r="H661"/>
  <c r="G661"/>
  <c r="G661" i="8" s="1"/>
  <c r="F661" i="4"/>
  <c r="F661" i="8" s="1"/>
  <c r="E661" i="4"/>
  <c r="D661"/>
  <c r="D661" i="8" s="1"/>
  <c r="C661" i="4"/>
  <c r="B661"/>
  <c r="AC660"/>
  <c r="AB660"/>
  <c r="AA660"/>
  <c r="V660" i="10" s="1"/>
  <c r="X660" s="1"/>
  <c r="Z660" i="4"/>
  <c r="R660" i="10" s="1"/>
  <c r="T660" s="1"/>
  <c r="Y660" i="4"/>
  <c r="X660"/>
  <c r="W660"/>
  <c r="V660"/>
  <c r="AX660" i="8" s="1"/>
  <c r="U660" i="4"/>
  <c r="T660"/>
  <c r="S660"/>
  <c r="R660"/>
  <c r="Q660"/>
  <c r="P660"/>
  <c r="O660"/>
  <c r="N660"/>
  <c r="M660"/>
  <c r="L660"/>
  <c r="K660"/>
  <c r="J660"/>
  <c r="I660" i="8" s="1"/>
  <c r="I660" i="4"/>
  <c r="H660"/>
  <c r="G660"/>
  <c r="G660" i="8" s="1"/>
  <c r="F660" i="4"/>
  <c r="F660" i="8" s="1"/>
  <c r="E660" i="4"/>
  <c r="D660"/>
  <c r="D660" i="8" s="1"/>
  <c r="C660" i="4"/>
  <c r="B660"/>
  <c r="AC659"/>
  <c r="AB659"/>
  <c r="AA659"/>
  <c r="V659" i="10" s="1"/>
  <c r="X659" s="1"/>
  <c r="Z659" i="4"/>
  <c r="R659" i="10" s="1"/>
  <c r="T659" s="1"/>
  <c r="Y659" i="4"/>
  <c r="X659"/>
  <c r="W659"/>
  <c r="V659"/>
  <c r="AX659" i="8" s="1"/>
  <c r="U659" i="4"/>
  <c r="T659"/>
  <c r="S659"/>
  <c r="R659"/>
  <c r="Q659"/>
  <c r="P659"/>
  <c r="O659"/>
  <c r="N659"/>
  <c r="M659"/>
  <c r="L659"/>
  <c r="K659"/>
  <c r="J659"/>
  <c r="I659" i="8" s="1"/>
  <c r="I659" i="4"/>
  <c r="H659"/>
  <c r="G659"/>
  <c r="G659" i="8" s="1"/>
  <c r="F659" i="4"/>
  <c r="F659" i="8" s="1"/>
  <c r="E659" i="4"/>
  <c r="D659"/>
  <c r="D659" i="8" s="1"/>
  <c r="C659" i="4"/>
  <c r="B659"/>
  <c r="AC658"/>
  <c r="AB658"/>
  <c r="AA658"/>
  <c r="V658" i="10" s="1"/>
  <c r="X658" s="1"/>
  <c r="Z658" i="4"/>
  <c r="R658" i="10" s="1"/>
  <c r="T658" s="1"/>
  <c r="Y658" i="4"/>
  <c r="X658"/>
  <c r="W658"/>
  <c r="V658"/>
  <c r="AX658" i="8" s="1"/>
  <c r="U658" i="4"/>
  <c r="T658"/>
  <c r="S658"/>
  <c r="R658"/>
  <c r="Q658"/>
  <c r="P658"/>
  <c r="O658"/>
  <c r="N658"/>
  <c r="M658"/>
  <c r="L658"/>
  <c r="K658"/>
  <c r="J658"/>
  <c r="I658" i="8" s="1"/>
  <c r="I658" i="4"/>
  <c r="H658"/>
  <c r="G658"/>
  <c r="G658" i="8" s="1"/>
  <c r="F658" i="4"/>
  <c r="F658" i="8" s="1"/>
  <c r="E658" i="4"/>
  <c r="D658"/>
  <c r="D658" i="8" s="1"/>
  <c r="C658" i="4"/>
  <c r="B658"/>
  <c r="AC657"/>
  <c r="AB657"/>
  <c r="AA657"/>
  <c r="V657" i="10" s="1"/>
  <c r="X657" s="1"/>
  <c r="Z657" i="4"/>
  <c r="R657" i="10" s="1"/>
  <c r="T657" s="1"/>
  <c r="Y657" i="4"/>
  <c r="X657"/>
  <c r="W657"/>
  <c r="V657"/>
  <c r="AX657" i="8" s="1"/>
  <c r="U657" i="4"/>
  <c r="T657"/>
  <c r="S657"/>
  <c r="R657"/>
  <c r="Q657"/>
  <c r="P657"/>
  <c r="O657"/>
  <c r="N657"/>
  <c r="M657"/>
  <c r="L657"/>
  <c r="K657"/>
  <c r="J657"/>
  <c r="I657" i="8" s="1"/>
  <c r="I657" i="4"/>
  <c r="H657"/>
  <c r="G657"/>
  <c r="G657" i="8" s="1"/>
  <c r="F657" i="4"/>
  <c r="F657" i="8" s="1"/>
  <c r="E657" i="4"/>
  <c r="D657"/>
  <c r="D657" i="8" s="1"/>
  <c r="C657" i="4"/>
  <c r="B657"/>
  <c r="AC656"/>
  <c r="AB656"/>
  <c r="AA656"/>
  <c r="V656" i="10" s="1"/>
  <c r="X656" s="1"/>
  <c r="Z656" i="4"/>
  <c r="R656" i="10" s="1"/>
  <c r="T656" s="1"/>
  <c r="Y656" i="4"/>
  <c r="X656"/>
  <c r="W656"/>
  <c r="V656"/>
  <c r="AX656" i="8" s="1"/>
  <c r="U656" i="4"/>
  <c r="T656"/>
  <c r="S656"/>
  <c r="R656"/>
  <c r="Q656"/>
  <c r="P656"/>
  <c r="O656"/>
  <c r="N656"/>
  <c r="M656"/>
  <c r="L656"/>
  <c r="K656"/>
  <c r="J656"/>
  <c r="I656" i="8" s="1"/>
  <c r="I656" i="4"/>
  <c r="H656"/>
  <c r="G656"/>
  <c r="G656" i="8" s="1"/>
  <c r="F656" i="4"/>
  <c r="F656" i="8" s="1"/>
  <c r="E656" i="4"/>
  <c r="D656"/>
  <c r="D656" i="8" s="1"/>
  <c r="C656" i="4"/>
  <c r="B656"/>
  <c r="AC655"/>
  <c r="AB655"/>
  <c r="AA655"/>
  <c r="V655" i="10" s="1"/>
  <c r="X655" s="1"/>
  <c r="Z655" i="4"/>
  <c r="R655" i="10" s="1"/>
  <c r="T655" s="1"/>
  <c r="Y655" i="4"/>
  <c r="X655"/>
  <c r="W655"/>
  <c r="V655"/>
  <c r="AX655" i="8" s="1"/>
  <c r="U655" i="4"/>
  <c r="T655"/>
  <c r="S655"/>
  <c r="R655"/>
  <c r="Q655"/>
  <c r="P655"/>
  <c r="O655"/>
  <c r="N655"/>
  <c r="M655"/>
  <c r="L655"/>
  <c r="K655"/>
  <c r="J655"/>
  <c r="I655" i="8" s="1"/>
  <c r="I655" i="4"/>
  <c r="H655"/>
  <c r="G655"/>
  <c r="G655" i="8" s="1"/>
  <c r="F655" i="4"/>
  <c r="F655" i="8" s="1"/>
  <c r="E655" i="4"/>
  <c r="D655"/>
  <c r="D655" i="8" s="1"/>
  <c r="C655" i="4"/>
  <c r="B655"/>
  <c r="AC654"/>
  <c r="AB654"/>
  <c r="AA654"/>
  <c r="V654" i="10" s="1"/>
  <c r="X654" s="1"/>
  <c r="Z654" i="4"/>
  <c r="R654" i="10" s="1"/>
  <c r="T654" s="1"/>
  <c r="Y654" i="4"/>
  <c r="X654"/>
  <c r="W654"/>
  <c r="V654"/>
  <c r="AX654" i="8" s="1"/>
  <c r="U654" i="4"/>
  <c r="T654"/>
  <c r="S654"/>
  <c r="R654"/>
  <c r="Q654"/>
  <c r="P654"/>
  <c r="O654"/>
  <c r="N654"/>
  <c r="M654"/>
  <c r="L654"/>
  <c r="K654"/>
  <c r="J654"/>
  <c r="I654" i="8" s="1"/>
  <c r="I654" i="4"/>
  <c r="H654"/>
  <c r="G654"/>
  <c r="G654" i="8" s="1"/>
  <c r="F654" i="4"/>
  <c r="F654" i="8" s="1"/>
  <c r="E654" i="4"/>
  <c r="D654"/>
  <c r="D654" i="8" s="1"/>
  <c r="C654" i="4"/>
  <c r="B654"/>
  <c r="AC653"/>
  <c r="AB653"/>
  <c r="AA653"/>
  <c r="V653" i="10" s="1"/>
  <c r="X653" s="1"/>
  <c r="Z653" i="4"/>
  <c r="R653" i="10" s="1"/>
  <c r="T653" s="1"/>
  <c r="Y653" i="4"/>
  <c r="X653"/>
  <c r="W653"/>
  <c r="V653"/>
  <c r="AX653" i="8" s="1"/>
  <c r="U653" i="4"/>
  <c r="T653"/>
  <c r="S653"/>
  <c r="R653"/>
  <c r="Q653"/>
  <c r="P653"/>
  <c r="O653"/>
  <c r="N653"/>
  <c r="M653"/>
  <c r="L653"/>
  <c r="K653"/>
  <c r="J653"/>
  <c r="I653" i="8" s="1"/>
  <c r="I653" i="4"/>
  <c r="H653"/>
  <c r="G653"/>
  <c r="G653" i="8" s="1"/>
  <c r="F653" i="4"/>
  <c r="F653" i="8" s="1"/>
  <c r="E653" i="4"/>
  <c r="D653"/>
  <c r="D653" i="8" s="1"/>
  <c r="C653" i="4"/>
  <c r="B653"/>
  <c r="AC652"/>
  <c r="AB652"/>
  <c r="AA652"/>
  <c r="V652" i="10" s="1"/>
  <c r="X652" s="1"/>
  <c r="Z652" i="4"/>
  <c r="R652" i="10" s="1"/>
  <c r="T652" s="1"/>
  <c r="Y652" i="4"/>
  <c r="X652"/>
  <c r="W652"/>
  <c r="V652"/>
  <c r="AX652" i="8" s="1"/>
  <c r="U652" i="4"/>
  <c r="T652"/>
  <c r="S652"/>
  <c r="R652"/>
  <c r="Q652"/>
  <c r="P652"/>
  <c r="O652"/>
  <c r="N652"/>
  <c r="M652"/>
  <c r="L652"/>
  <c r="K652"/>
  <c r="J652"/>
  <c r="I652" i="8" s="1"/>
  <c r="I652" i="4"/>
  <c r="H652"/>
  <c r="G652"/>
  <c r="G652" i="8" s="1"/>
  <c r="F652" i="4"/>
  <c r="F652" i="8" s="1"/>
  <c r="E652" i="4"/>
  <c r="D652"/>
  <c r="D652" i="8" s="1"/>
  <c r="C652" i="4"/>
  <c r="B652"/>
  <c r="AC651"/>
  <c r="AB651"/>
  <c r="AA651"/>
  <c r="V651" i="10" s="1"/>
  <c r="X651" s="1"/>
  <c r="Z651" i="4"/>
  <c r="R651" i="10" s="1"/>
  <c r="T651" s="1"/>
  <c r="Y651" i="4"/>
  <c r="X651"/>
  <c r="W651"/>
  <c r="V651"/>
  <c r="AX651" i="8" s="1"/>
  <c r="U651" i="4"/>
  <c r="T651"/>
  <c r="S651"/>
  <c r="R651"/>
  <c r="Q651"/>
  <c r="P651"/>
  <c r="O651"/>
  <c r="N651"/>
  <c r="M651"/>
  <c r="L651"/>
  <c r="K651"/>
  <c r="J651"/>
  <c r="I651" i="8" s="1"/>
  <c r="I651" i="4"/>
  <c r="H651"/>
  <c r="G651"/>
  <c r="G651" i="8" s="1"/>
  <c r="F651" i="4"/>
  <c r="F651" i="8" s="1"/>
  <c r="E651" i="4"/>
  <c r="D651"/>
  <c r="D651" i="8" s="1"/>
  <c r="C651" i="4"/>
  <c r="B651"/>
  <c r="AC650"/>
  <c r="AB650"/>
  <c r="AA650"/>
  <c r="V650" i="10" s="1"/>
  <c r="X650" s="1"/>
  <c r="Z650" i="4"/>
  <c r="R650" i="10" s="1"/>
  <c r="T650" s="1"/>
  <c r="Y650" i="4"/>
  <c r="X650"/>
  <c r="W650"/>
  <c r="V650"/>
  <c r="AX650" i="8" s="1"/>
  <c r="U650" i="4"/>
  <c r="T650"/>
  <c r="S650"/>
  <c r="R650"/>
  <c r="Q650"/>
  <c r="P650"/>
  <c r="O650"/>
  <c r="N650"/>
  <c r="M650"/>
  <c r="L650"/>
  <c r="K650"/>
  <c r="J650"/>
  <c r="I650" i="8" s="1"/>
  <c r="I650" i="4"/>
  <c r="H650"/>
  <c r="G650"/>
  <c r="G650" i="8" s="1"/>
  <c r="F650" i="4"/>
  <c r="F650" i="8" s="1"/>
  <c r="E650" i="4"/>
  <c r="D650"/>
  <c r="D650" i="8" s="1"/>
  <c r="C650" i="4"/>
  <c r="B650"/>
  <c r="AC649"/>
  <c r="AB649"/>
  <c r="AA649"/>
  <c r="V649" i="10" s="1"/>
  <c r="X649" s="1"/>
  <c r="Z649" i="4"/>
  <c r="R649" i="10" s="1"/>
  <c r="T649" s="1"/>
  <c r="Y649" i="4"/>
  <c r="X649"/>
  <c r="W649"/>
  <c r="V649"/>
  <c r="AX649" i="8" s="1"/>
  <c r="U649" i="4"/>
  <c r="T649"/>
  <c r="S649"/>
  <c r="R649"/>
  <c r="Q649"/>
  <c r="P649"/>
  <c r="O649"/>
  <c r="N649"/>
  <c r="M649"/>
  <c r="L649"/>
  <c r="K649"/>
  <c r="J649"/>
  <c r="I649" i="8" s="1"/>
  <c r="I649" i="4"/>
  <c r="H649"/>
  <c r="G649"/>
  <c r="G649" i="8" s="1"/>
  <c r="F649" i="4"/>
  <c r="F649" i="8" s="1"/>
  <c r="E649" i="4"/>
  <c r="D649"/>
  <c r="D649" i="8" s="1"/>
  <c r="C649" i="4"/>
  <c r="B649"/>
  <c r="AC648"/>
  <c r="AB648"/>
  <c r="AA648"/>
  <c r="V648" i="10" s="1"/>
  <c r="X648" s="1"/>
  <c r="Z648" i="4"/>
  <c r="R648" i="10" s="1"/>
  <c r="T648" s="1"/>
  <c r="Y648" i="4"/>
  <c r="X648"/>
  <c r="W648"/>
  <c r="V648"/>
  <c r="AX648" i="8" s="1"/>
  <c r="U648" i="4"/>
  <c r="T648"/>
  <c r="S648"/>
  <c r="R648"/>
  <c r="Q648"/>
  <c r="P648"/>
  <c r="O648"/>
  <c r="N648"/>
  <c r="M648"/>
  <c r="L648"/>
  <c r="K648"/>
  <c r="J648"/>
  <c r="I648" i="8" s="1"/>
  <c r="I648" i="4"/>
  <c r="H648"/>
  <c r="G648"/>
  <c r="G648" i="8" s="1"/>
  <c r="F648" i="4"/>
  <c r="F648" i="8" s="1"/>
  <c r="E648" i="4"/>
  <c r="D648"/>
  <c r="D648" i="8" s="1"/>
  <c r="C648" i="4"/>
  <c r="B648"/>
  <c r="AC647"/>
  <c r="AB647"/>
  <c r="AA647"/>
  <c r="V647" i="10" s="1"/>
  <c r="X647" s="1"/>
  <c r="Z647" i="4"/>
  <c r="R647" i="10" s="1"/>
  <c r="T647" s="1"/>
  <c r="Y647" i="4"/>
  <c r="X647"/>
  <c r="W647"/>
  <c r="V647"/>
  <c r="AX647" i="8" s="1"/>
  <c r="U647" i="4"/>
  <c r="T647"/>
  <c r="S647"/>
  <c r="R647"/>
  <c r="Q647"/>
  <c r="P647"/>
  <c r="O647"/>
  <c r="N647"/>
  <c r="M647"/>
  <c r="L647"/>
  <c r="K647"/>
  <c r="J647"/>
  <c r="I647" i="8" s="1"/>
  <c r="I647" i="4"/>
  <c r="H647"/>
  <c r="G647"/>
  <c r="G647" i="8" s="1"/>
  <c r="F647" i="4"/>
  <c r="F647" i="8" s="1"/>
  <c r="E647" i="4"/>
  <c r="D647"/>
  <c r="D647" i="8" s="1"/>
  <c r="C647" i="4"/>
  <c r="B647"/>
  <c r="AC646"/>
  <c r="AB646"/>
  <c r="AA646"/>
  <c r="V646" i="10" s="1"/>
  <c r="X646" s="1"/>
  <c r="Z646" i="4"/>
  <c r="R646" i="10" s="1"/>
  <c r="T646" s="1"/>
  <c r="Y646" i="4"/>
  <c r="X646"/>
  <c r="W646"/>
  <c r="V646"/>
  <c r="AX646" i="8" s="1"/>
  <c r="U646" i="4"/>
  <c r="T646"/>
  <c r="S646"/>
  <c r="R646"/>
  <c r="Q646"/>
  <c r="P646"/>
  <c r="O646"/>
  <c r="N646"/>
  <c r="M646"/>
  <c r="L646"/>
  <c r="K646"/>
  <c r="J646"/>
  <c r="I646" i="8" s="1"/>
  <c r="I646" i="4"/>
  <c r="H646"/>
  <c r="G646"/>
  <c r="G646" i="8" s="1"/>
  <c r="F646" i="4"/>
  <c r="F646" i="8" s="1"/>
  <c r="E646" i="4"/>
  <c r="D646"/>
  <c r="D646" i="8" s="1"/>
  <c r="C646" i="4"/>
  <c r="B646"/>
  <c r="AC645"/>
  <c r="AB645"/>
  <c r="AA645"/>
  <c r="V645" i="10" s="1"/>
  <c r="X645" s="1"/>
  <c r="Z645" i="4"/>
  <c r="R645" i="10" s="1"/>
  <c r="T645" s="1"/>
  <c r="Y645" i="4"/>
  <c r="X645"/>
  <c r="W645"/>
  <c r="V645"/>
  <c r="AX645" i="8" s="1"/>
  <c r="U645" i="4"/>
  <c r="T645"/>
  <c r="S645"/>
  <c r="R645"/>
  <c r="Q645"/>
  <c r="P645"/>
  <c r="O645"/>
  <c r="N645"/>
  <c r="M645"/>
  <c r="L645"/>
  <c r="K645"/>
  <c r="J645"/>
  <c r="I645" i="8" s="1"/>
  <c r="I645" i="4"/>
  <c r="H645"/>
  <c r="G645"/>
  <c r="G645" i="8" s="1"/>
  <c r="F645" i="4"/>
  <c r="F645" i="8" s="1"/>
  <c r="E645" i="4"/>
  <c r="D645"/>
  <c r="D645" i="8" s="1"/>
  <c r="C645" i="4"/>
  <c r="B645"/>
  <c r="AC644"/>
  <c r="AB644"/>
  <c r="AA644"/>
  <c r="V644" i="10" s="1"/>
  <c r="X644" s="1"/>
  <c r="Z644" i="4"/>
  <c r="R644" i="10" s="1"/>
  <c r="T644" s="1"/>
  <c r="Y644" i="4"/>
  <c r="X644"/>
  <c r="W644"/>
  <c r="V644"/>
  <c r="AX644" i="8" s="1"/>
  <c r="U644" i="4"/>
  <c r="T644"/>
  <c r="S644"/>
  <c r="R644"/>
  <c r="Q644"/>
  <c r="P644"/>
  <c r="O644"/>
  <c r="N644"/>
  <c r="M644"/>
  <c r="L644"/>
  <c r="K644"/>
  <c r="J644"/>
  <c r="I644" i="8" s="1"/>
  <c r="I644" i="4"/>
  <c r="H644"/>
  <c r="G644"/>
  <c r="G644" i="8" s="1"/>
  <c r="F644" i="4"/>
  <c r="F644" i="8" s="1"/>
  <c r="E644" i="4"/>
  <c r="D644"/>
  <c r="D644" i="8" s="1"/>
  <c r="C644" i="4"/>
  <c r="B644"/>
  <c r="AC643"/>
  <c r="AB643"/>
  <c r="AA643"/>
  <c r="V643" i="10" s="1"/>
  <c r="X643" s="1"/>
  <c r="Z643" i="4"/>
  <c r="R643" i="10" s="1"/>
  <c r="T643" s="1"/>
  <c r="Y643" i="4"/>
  <c r="X643"/>
  <c r="W643"/>
  <c r="V643"/>
  <c r="AX643" i="8" s="1"/>
  <c r="U643" i="4"/>
  <c r="T643"/>
  <c r="S643"/>
  <c r="R643"/>
  <c r="Q643"/>
  <c r="P643"/>
  <c r="O643"/>
  <c r="N643"/>
  <c r="M643"/>
  <c r="L643"/>
  <c r="K643"/>
  <c r="J643"/>
  <c r="I643" i="8" s="1"/>
  <c r="I643" i="4"/>
  <c r="H643"/>
  <c r="G643"/>
  <c r="G643" i="8" s="1"/>
  <c r="F643" i="4"/>
  <c r="F643" i="8" s="1"/>
  <c r="E643" i="4"/>
  <c r="D643"/>
  <c r="D643" i="8" s="1"/>
  <c r="C643" i="4"/>
  <c r="B643"/>
  <c r="AC642"/>
  <c r="AB642"/>
  <c r="AA642"/>
  <c r="V642" i="10" s="1"/>
  <c r="X642" s="1"/>
  <c r="Z642" i="4"/>
  <c r="R642" i="10" s="1"/>
  <c r="T642" s="1"/>
  <c r="Y642" i="4"/>
  <c r="X642"/>
  <c r="W642"/>
  <c r="V642"/>
  <c r="AX642" i="8" s="1"/>
  <c r="U642" i="4"/>
  <c r="T642"/>
  <c r="S642"/>
  <c r="R642"/>
  <c r="Q642"/>
  <c r="P642"/>
  <c r="O642"/>
  <c r="N642"/>
  <c r="M642"/>
  <c r="L642"/>
  <c r="K642"/>
  <c r="J642"/>
  <c r="I642" i="8" s="1"/>
  <c r="I642" i="4"/>
  <c r="H642"/>
  <c r="G642"/>
  <c r="G642" i="8" s="1"/>
  <c r="F642" i="4"/>
  <c r="F642" i="8" s="1"/>
  <c r="E642" i="4"/>
  <c r="D642"/>
  <c r="D642" i="8" s="1"/>
  <c r="C642" i="4"/>
  <c r="B642"/>
  <c r="AC641"/>
  <c r="AB641"/>
  <c r="AA641"/>
  <c r="V641" i="10" s="1"/>
  <c r="X641" s="1"/>
  <c r="Z641" i="4"/>
  <c r="R641" i="10" s="1"/>
  <c r="T641" s="1"/>
  <c r="Y641" i="4"/>
  <c r="X641"/>
  <c r="W641"/>
  <c r="V641"/>
  <c r="AX641" i="8" s="1"/>
  <c r="U641" i="4"/>
  <c r="T641"/>
  <c r="S641"/>
  <c r="R641"/>
  <c r="Q641"/>
  <c r="P641"/>
  <c r="O641"/>
  <c r="N641"/>
  <c r="M641"/>
  <c r="L641"/>
  <c r="K641"/>
  <c r="J641"/>
  <c r="I641" i="8" s="1"/>
  <c r="I641" i="4"/>
  <c r="H641"/>
  <c r="G641"/>
  <c r="G641" i="8" s="1"/>
  <c r="F641" i="4"/>
  <c r="F641" i="8" s="1"/>
  <c r="E641" i="4"/>
  <c r="D641"/>
  <c r="D641" i="8" s="1"/>
  <c r="C641" i="4"/>
  <c r="B641"/>
  <c r="AC640"/>
  <c r="AB640"/>
  <c r="AA640"/>
  <c r="V640" i="10" s="1"/>
  <c r="X640" s="1"/>
  <c r="Z640" i="4"/>
  <c r="R640" i="10" s="1"/>
  <c r="T640" s="1"/>
  <c r="Y640" i="4"/>
  <c r="X640"/>
  <c r="W640"/>
  <c r="V640"/>
  <c r="AX640" i="8" s="1"/>
  <c r="U640" i="4"/>
  <c r="T640"/>
  <c r="S640"/>
  <c r="R640"/>
  <c r="Q640"/>
  <c r="P640"/>
  <c r="O640"/>
  <c r="N640"/>
  <c r="M640"/>
  <c r="L640"/>
  <c r="K640"/>
  <c r="J640"/>
  <c r="I640" i="8" s="1"/>
  <c r="I640" i="4"/>
  <c r="H640"/>
  <c r="G640"/>
  <c r="G640" i="8" s="1"/>
  <c r="F640" i="4"/>
  <c r="F640" i="8" s="1"/>
  <c r="E640" i="4"/>
  <c r="D640"/>
  <c r="D640" i="8" s="1"/>
  <c r="C640" i="4"/>
  <c r="B640"/>
  <c r="AC639"/>
  <c r="AB639"/>
  <c r="AA639"/>
  <c r="V639" i="10" s="1"/>
  <c r="X639" s="1"/>
  <c r="Z639" i="4"/>
  <c r="R639" i="10" s="1"/>
  <c r="T639" s="1"/>
  <c r="Y639" i="4"/>
  <c r="X639"/>
  <c r="W639"/>
  <c r="V639"/>
  <c r="AX639" i="8" s="1"/>
  <c r="U639" i="4"/>
  <c r="T639"/>
  <c r="S639"/>
  <c r="R639"/>
  <c r="Q639"/>
  <c r="P639"/>
  <c r="O639"/>
  <c r="N639"/>
  <c r="M639"/>
  <c r="L639"/>
  <c r="K639"/>
  <c r="J639"/>
  <c r="I639" i="8" s="1"/>
  <c r="I639" i="4"/>
  <c r="H639"/>
  <c r="G639"/>
  <c r="G639" i="8" s="1"/>
  <c r="F639" i="4"/>
  <c r="F639" i="8" s="1"/>
  <c r="E639" i="4"/>
  <c r="D639"/>
  <c r="D639" i="8" s="1"/>
  <c r="C639" i="4"/>
  <c r="B639"/>
  <c r="AC638"/>
  <c r="AB638"/>
  <c r="AA638"/>
  <c r="V638" i="10" s="1"/>
  <c r="X638" s="1"/>
  <c r="Z638" i="4"/>
  <c r="R638" i="10" s="1"/>
  <c r="T638" s="1"/>
  <c r="Y638" i="4"/>
  <c r="X638"/>
  <c r="W638"/>
  <c r="V638"/>
  <c r="AX638" i="8" s="1"/>
  <c r="U638" i="4"/>
  <c r="T638"/>
  <c r="S638"/>
  <c r="R638"/>
  <c r="Q638"/>
  <c r="P638"/>
  <c r="O638"/>
  <c r="N638"/>
  <c r="M638"/>
  <c r="L638"/>
  <c r="K638"/>
  <c r="J638"/>
  <c r="I638" i="8" s="1"/>
  <c r="I638" i="4"/>
  <c r="H638"/>
  <c r="G638"/>
  <c r="G638" i="8" s="1"/>
  <c r="F638" i="4"/>
  <c r="F638" i="8" s="1"/>
  <c r="E638" i="4"/>
  <c r="D638"/>
  <c r="D638" i="8" s="1"/>
  <c r="C638" i="4"/>
  <c r="B638"/>
  <c r="AC637"/>
  <c r="AB637"/>
  <c r="AA637"/>
  <c r="V637" i="10" s="1"/>
  <c r="X637" s="1"/>
  <c r="Z637" i="4"/>
  <c r="R637" i="10" s="1"/>
  <c r="T637" s="1"/>
  <c r="Y637" i="4"/>
  <c r="X637"/>
  <c r="W637"/>
  <c r="V637"/>
  <c r="AX637" i="8" s="1"/>
  <c r="U637" i="4"/>
  <c r="T637"/>
  <c r="S637"/>
  <c r="R637"/>
  <c r="Q637"/>
  <c r="P637"/>
  <c r="O637"/>
  <c r="N637"/>
  <c r="M637"/>
  <c r="L637"/>
  <c r="K637"/>
  <c r="J637"/>
  <c r="I637" i="8" s="1"/>
  <c r="I637" i="4"/>
  <c r="H637"/>
  <c r="G637"/>
  <c r="G637" i="8" s="1"/>
  <c r="F637" i="4"/>
  <c r="F637" i="8" s="1"/>
  <c r="E637" i="4"/>
  <c r="D637"/>
  <c r="D637" i="8" s="1"/>
  <c r="C637" i="4"/>
  <c r="B637"/>
  <c r="AC636"/>
  <c r="AB636"/>
  <c r="AA636"/>
  <c r="V636" i="10" s="1"/>
  <c r="X636" s="1"/>
  <c r="Z636" i="4"/>
  <c r="R636" i="10" s="1"/>
  <c r="T636" s="1"/>
  <c r="Y636" i="4"/>
  <c r="X636"/>
  <c r="W636"/>
  <c r="V636"/>
  <c r="AX636" i="8" s="1"/>
  <c r="U636" i="4"/>
  <c r="T636"/>
  <c r="S636"/>
  <c r="R636"/>
  <c r="Q636"/>
  <c r="P636"/>
  <c r="O636"/>
  <c r="N636"/>
  <c r="M636"/>
  <c r="L636"/>
  <c r="K636"/>
  <c r="J636"/>
  <c r="I636" i="8" s="1"/>
  <c r="I636" i="4"/>
  <c r="H636"/>
  <c r="G636"/>
  <c r="G636" i="8" s="1"/>
  <c r="F636" i="4"/>
  <c r="F636" i="8" s="1"/>
  <c r="E636" i="4"/>
  <c r="D636"/>
  <c r="D636" i="8" s="1"/>
  <c r="C636" i="4"/>
  <c r="B636"/>
  <c r="AC635"/>
  <c r="AB635"/>
  <c r="AA635"/>
  <c r="V635" i="10" s="1"/>
  <c r="X635" s="1"/>
  <c r="Z635" i="4"/>
  <c r="R635" i="10" s="1"/>
  <c r="T635" s="1"/>
  <c r="Y635" i="4"/>
  <c r="X635"/>
  <c r="W635"/>
  <c r="V635"/>
  <c r="AX635" i="8" s="1"/>
  <c r="U635" i="4"/>
  <c r="T635"/>
  <c r="S635"/>
  <c r="R635"/>
  <c r="Q635"/>
  <c r="P635"/>
  <c r="O635"/>
  <c r="N635"/>
  <c r="M635"/>
  <c r="L635"/>
  <c r="K635"/>
  <c r="J635"/>
  <c r="I635" i="8" s="1"/>
  <c r="I635" i="4"/>
  <c r="H635"/>
  <c r="G635"/>
  <c r="G635" i="8" s="1"/>
  <c r="F635" i="4"/>
  <c r="F635" i="8" s="1"/>
  <c r="E635" i="4"/>
  <c r="D635"/>
  <c r="D635" i="8" s="1"/>
  <c r="C635" i="4"/>
  <c r="B635"/>
  <c r="AC634"/>
  <c r="AB634"/>
  <c r="AA634"/>
  <c r="V634" i="10" s="1"/>
  <c r="X634" s="1"/>
  <c r="Z634" i="4"/>
  <c r="R634" i="10" s="1"/>
  <c r="T634" s="1"/>
  <c r="Y634" i="4"/>
  <c r="X634"/>
  <c r="W634"/>
  <c r="V634"/>
  <c r="AX634" i="8" s="1"/>
  <c r="U634" i="4"/>
  <c r="T634"/>
  <c r="S634"/>
  <c r="R634"/>
  <c r="Q634"/>
  <c r="P634"/>
  <c r="O634"/>
  <c r="N634"/>
  <c r="M634"/>
  <c r="L634"/>
  <c r="K634"/>
  <c r="J634"/>
  <c r="I634" i="8" s="1"/>
  <c r="I634" i="4"/>
  <c r="H634"/>
  <c r="G634"/>
  <c r="G634" i="8" s="1"/>
  <c r="F634" i="4"/>
  <c r="F634" i="8" s="1"/>
  <c r="E634" i="4"/>
  <c r="D634"/>
  <c r="D634" i="8" s="1"/>
  <c r="C634" i="4"/>
  <c r="B634"/>
  <c r="AC633"/>
  <c r="AB633"/>
  <c r="AA633"/>
  <c r="V633" i="10" s="1"/>
  <c r="X633" s="1"/>
  <c r="Z633" i="4"/>
  <c r="R633" i="10" s="1"/>
  <c r="T633" s="1"/>
  <c r="Y633" i="4"/>
  <c r="X633"/>
  <c r="W633"/>
  <c r="V633"/>
  <c r="AX633" i="8" s="1"/>
  <c r="U633" i="4"/>
  <c r="T633"/>
  <c r="S633"/>
  <c r="R633"/>
  <c r="Q633"/>
  <c r="P633"/>
  <c r="O633"/>
  <c r="N633"/>
  <c r="M633"/>
  <c r="L633"/>
  <c r="K633"/>
  <c r="J633"/>
  <c r="I633" i="8" s="1"/>
  <c r="I633" i="4"/>
  <c r="H633"/>
  <c r="G633"/>
  <c r="G633" i="8" s="1"/>
  <c r="F633" i="4"/>
  <c r="F633" i="8" s="1"/>
  <c r="E633" i="4"/>
  <c r="D633"/>
  <c r="D633" i="8" s="1"/>
  <c r="C633" i="4"/>
  <c r="B633"/>
  <c r="AC632"/>
  <c r="AB632"/>
  <c r="AA632"/>
  <c r="V632" i="10" s="1"/>
  <c r="X632" s="1"/>
  <c r="Z632" i="4"/>
  <c r="R632" i="10" s="1"/>
  <c r="T632" s="1"/>
  <c r="Y632" i="4"/>
  <c r="X632"/>
  <c r="W632"/>
  <c r="V632"/>
  <c r="AX632" i="8" s="1"/>
  <c r="U632" i="4"/>
  <c r="T632"/>
  <c r="S632"/>
  <c r="R632"/>
  <c r="Q632"/>
  <c r="P632"/>
  <c r="O632"/>
  <c r="N632"/>
  <c r="M632"/>
  <c r="L632"/>
  <c r="K632"/>
  <c r="J632"/>
  <c r="I632" i="8" s="1"/>
  <c r="I632" i="4"/>
  <c r="H632"/>
  <c r="G632"/>
  <c r="G632" i="8" s="1"/>
  <c r="F632" i="4"/>
  <c r="F632" i="8" s="1"/>
  <c r="E632" i="4"/>
  <c r="D632"/>
  <c r="D632" i="8" s="1"/>
  <c r="C632" i="4"/>
  <c r="B632"/>
  <c r="AC631"/>
  <c r="AB631"/>
  <c r="AA631"/>
  <c r="V631" i="10" s="1"/>
  <c r="X631" s="1"/>
  <c r="Z631" i="4"/>
  <c r="R631" i="10" s="1"/>
  <c r="T631" s="1"/>
  <c r="Y631" i="4"/>
  <c r="X631"/>
  <c r="W631"/>
  <c r="V631"/>
  <c r="AX631" i="8" s="1"/>
  <c r="U631" i="4"/>
  <c r="T631"/>
  <c r="S631"/>
  <c r="R631"/>
  <c r="Q631"/>
  <c r="P631"/>
  <c r="O631"/>
  <c r="N631"/>
  <c r="M631"/>
  <c r="L631"/>
  <c r="K631"/>
  <c r="J631"/>
  <c r="I631" i="8" s="1"/>
  <c r="I631" i="4"/>
  <c r="H631"/>
  <c r="G631"/>
  <c r="G631" i="8" s="1"/>
  <c r="F631" i="4"/>
  <c r="F631" i="8" s="1"/>
  <c r="E631" i="4"/>
  <c r="D631"/>
  <c r="D631" i="8" s="1"/>
  <c r="C631" i="4"/>
  <c r="B631"/>
  <c r="AC630"/>
  <c r="AB630"/>
  <c r="AA630"/>
  <c r="V630" i="10" s="1"/>
  <c r="X630" s="1"/>
  <c r="Z630" i="4"/>
  <c r="R630" i="10" s="1"/>
  <c r="T630" s="1"/>
  <c r="Y630" i="4"/>
  <c r="X630"/>
  <c r="W630"/>
  <c r="V630"/>
  <c r="AX630" i="8" s="1"/>
  <c r="U630" i="4"/>
  <c r="T630"/>
  <c r="S630"/>
  <c r="R630"/>
  <c r="Q630"/>
  <c r="P630"/>
  <c r="O630"/>
  <c r="N630"/>
  <c r="M630"/>
  <c r="L630"/>
  <c r="K630"/>
  <c r="J630"/>
  <c r="I630" i="8" s="1"/>
  <c r="I630" i="4"/>
  <c r="H630"/>
  <c r="G630"/>
  <c r="G630" i="8" s="1"/>
  <c r="F630" i="4"/>
  <c r="F630" i="8" s="1"/>
  <c r="E630" i="4"/>
  <c r="D630"/>
  <c r="D630" i="8" s="1"/>
  <c r="C630" i="4"/>
  <c r="B630"/>
  <c r="AC629"/>
  <c r="AB629"/>
  <c r="AA629"/>
  <c r="V629" i="10" s="1"/>
  <c r="X629" s="1"/>
  <c r="Z629" i="4"/>
  <c r="R629" i="10" s="1"/>
  <c r="T629" s="1"/>
  <c r="Y629" i="4"/>
  <c r="X629"/>
  <c r="W629"/>
  <c r="V629"/>
  <c r="AX629" i="8" s="1"/>
  <c r="U629" i="4"/>
  <c r="T629"/>
  <c r="S629"/>
  <c r="R629"/>
  <c r="Q629"/>
  <c r="P629"/>
  <c r="O629"/>
  <c r="N629"/>
  <c r="M629"/>
  <c r="L629"/>
  <c r="K629"/>
  <c r="J629"/>
  <c r="I629" i="8" s="1"/>
  <c r="I629" i="4"/>
  <c r="H629"/>
  <c r="G629"/>
  <c r="G629" i="8" s="1"/>
  <c r="F629" i="4"/>
  <c r="F629" i="8" s="1"/>
  <c r="E629" i="4"/>
  <c r="D629"/>
  <c r="D629" i="8" s="1"/>
  <c r="C629" i="4"/>
  <c r="B629"/>
  <c r="AC628"/>
  <c r="AB628"/>
  <c r="AA628"/>
  <c r="V628" i="10" s="1"/>
  <c r="X628" s="1"/>
  <c r="Z628" i="4"/>
  <c r="R628" i="10" s="1"/>
  <c r="T628" s="1"/>
  <c r="Y628" i="4"/>
  <c r="X628"/>
  <c r="W628"/>
  <c r="V628"/>
  <c r="AX628" i="8" s="1"/>
  <c r="U628" i="4"/>
  <c r="T628"/>
  <c r="S628"/>
  <c r="R628"/>
  <c r="Q628"/>
  <c r="P628"/>
  <c r="O628"/>
  <c r="N628"/>
  <c r="M628"/>
  <c r="L628"/>
  <c r="K628"/>
  <c r="J628"/>
  <c r="I628" i="8" s="1"/>
  <c r="I628" i="4"/>
  <c r="H628"/>
  <c r="G628"/>
  <c r="G628" i="8" s="1"/>
  <c r="F628" i="4"/>
  <c r="F628" i="8" s="1"/>
  <c r="E628" i="4"/>
  <c r="D628"/>
  <c r="D628" i="8" s="1"/>
  <c r="C628" i="4"/>
  <c r="B628"/>
  <c r="AC627"/>
  <c r="AB627"/>
  <c r="AA627"/>
  <c r="V627" i="10" s="1"/>
  <c r="X627" s="1"/>
  <c r="Z627" i="4"/>
  <c r="R627" i="10" s="1"/>
  <c r="T627" s="1"/>
  <c r="Y627" i="4"/>
  <c r="X627"/>
  <c r="W627"/>
  <c r="V627"/>
  <c r="AX627" i="8" s="1"/>
  <c r="U627" i="4"/>
  <c r="T627"/>
  <c r="S627"/>
  <c r="R627"/>
  <c r="Q627"/>
  <c r="P627"/>
  <c r="O627"/>
  <c r="N627"/>
  <c r="M627"/>
  <c r="L627"/>
  <c r="K627"/>
  <c r="J627"/>
  <c r="I627" i="8" s="1"/>
  <c r="I627" i="4"/>
  <c r="H627"/>
  <c r="G627"/>
  <c r="G627" i="8" s="1"/>
  <c r="F627" i="4"/>
  <c r="F627" i="8" s="1"/>
  <c r="E627" i="4"/>
  <c r="D627"/>
  <c r="D627" i="8" s="1"/>
  <c r="C627" i="4"/>
  <c r="B627"/>
  <c r="AC626"/>
  <c r="AB626"/>
  <c r="AA626"/>
  <c r="V626" i="10" s="1"/>
  <c r="X626" s="1"/>
  <c r="Z626" i="4"/>
  <c r="R626" i="10" s="1"/>
  <c r="T626" s="1"/>
  <c r="Y626" i="4"/>
  <c r="X626"/>
  <c r="W626"/>
  <c r="V626"/>
  <c r="AX626" i="8" s="1"/>
  <c r="U626" i="4"/>
  <c r="T626"/>
  <c r="S626"/>
  <c r="R626"/>
  <c r="Q626"/>
  <c r="P626"/>
  <c r="O626"/>
  <c r="N626"/>
  <c r="M626"/>
  <c r="L626"/>
  <c r="K626"/>
  <c r="J626"/>
  <c r="I626" i="8" s="1"/>
  <c r="I626" i="4"/>
  <c r="H626"/>
  <c r="G626"/>
  <c r="G626" i="8" s="1"/>
  <c r="F626" i="4"/>
  <c r="F626" i="8" s="1"/>
  <c r="E626" i="4"/>
  <c r="D626"/>
  <c r="D626" i="8" s="1"/>
  <c r="C626" i="4"/>
  <c r="B626"/>
  <c r="AC625"/>
  <c r="AB625"/>
  <c r="AA625"/>
  <c r="V625" i="10" s="1"/>
  <c r="X625" s="1"/>
  <c r="Z625" i="4"/>
  <c r="R625" i="10" s="1"/>
  <c r="T625" s="1"/>
  <c r="Y625" i="4"/>
  <c r="X625"/>
  <c r="W625"/>
  <c r="V625"/>
  <c r="AX625" i="8" s="1"/>
  <c r="U625" i="4"/>
  <c r="T625"/>
  <c r="S625"/>
  <c r="R625"/>
  <c r="Q625"/>
  <c r="P625"/>
  <c r="O625"/>
  <c r="N625"/>
  <c r="M625"/>
  <c r="L625"/>
  <c r="K625"/>
  <c r="J625"/>
  <c r="I625" i="8" s="1"/>
  <c r="I625" i="4"/>
  <c r="H625"/>
  <c r="G625"/>
  <c r="G625" i="8" s="1"/>
  <c r="F625" i="4"/>
  <c r="F625" i="8" s="1"/>
  <c r="E625" i="4"/>
  <c r="D625"/>
  <c r="D625" i="8" s="1"/>
  <c r="C625" i="4"/>
  <c r="B625"/>
  <c r="AC624"/>
  <c r="AB624"/>
  <c r="AA624"/>
  <c r="V624" i="10" s="1"/>
  <c r="X624" s="1"/>
  <c r="Z624" i="4"/>
  <c r="R624" i="10" s="1"/>
  <c r="T624" s="1"/>
  <c r="Y624" i="4"/>
  <c r="X624"/>
  <c r="W624"/>
  <c r="V624"/>
  <c r="AX624" i="8" s="1"/>
  <c r="U624" i="4"/>
  <c r="T624"/>
  <c r="S624"/>
  <c r="R624"/>
  <c r="Q624"/>
  <c r="P624"/>
  <c r="O624"/>
  <c r="N624"/>
  <c r="M624"/>
  <c r="L624"/>
  <c r="K624"/>
  <c r="J624"/>
  <c r="I624" i="8" s="1"/>
  <c r="I624" i="4"/>
  <c r="H624"/>
  <c r="G624"/>
  <c r="G624" i="8" s="1"/>
  <c r="F624" i="4"/>
  <c r="F624" i="8" s="1"/>
  <c r="E624" i="4"/>
  <c r="D624"/>
  <c r="D624" i="8" s="1"/>
  <c r="C624" i="4"/>
  <c r="B624"/>
  <c r="AC623"/>
  <c r="AB623"/>
  <c r="AA623"/>
  <c r="V623" i="10" s="1"/>
  <c r="X623" s="1"/>
  <c r="Z623" i="4"/>
  <c r="R623" i="10" s="1"/>
  <c r="T623" s="1"/>
  <c r="Y623" i="4"/>
  <c r="X623"/>
  <c r="W623"/>
  <c r="V623"/>
  <c r="AX623" i="8" s="1"/>
  <c r="U623" i="4"/>
  <c r="T623"/>
  <c r="S623"/>
  <c r="R623"/>
  <c r="Q623"/>
  <c r="P623"/>
  <c r="O623"/>
  <c r="N623"/>
  <c r="M623"/>
  <c r="L623"/>
  <c r="K623"/>
  <c r="J623"/>
  <c r="I623" i="8" s="1"/>
  <c r="I623" i="4"/>
  <c r="H623"/>
  <c r="G623"/>
  <c r="G623" i="8" s="1"/>
  <c r="F623" i="4"/>
  <c r="F623" i="8" s="1"/>
  <c r="E623" i="4"/>
  <c r="D623"/>
  <c r="D623" i="8" s="1"/>
  <c r="C623" i="4"/>
  <c r="B623"/>
  <c r="AC622"/>
  <c r="AB622"/>
  <c r="AA622"/>
  <c r="V622" i="10" s="1"/>
  <c r="X622" s="1"/>
  <c r="Z622" i="4"/>
  <c r="R622" i="10" s="1"/>
  <c r="T622" s="1"/>
  <c r="Y622" i="4"/>
  <c r="X622"/>
  <c r="W622"/>
  <c r="V622"/>
  <c r="AX622" i="8" s="1"/>
  <c r="U622" i="4"/>
  <c r="T622"/>
  <c r="S622"/>
  <c r="R622"/>
  <c r="Q622"/>
  <c r="P622"/>
  <c r="O622"/>
  <c r="N622"/>
  <c r="M622"/>
  <c r="L622"/>
  <c r="K622"/>
  <c r="J622"/>
  <c r="I622" i="8" s="1"/>
  <c r="I622" i="4"/>
  <c r="H622"/>
  <c r="G622"/>
  <c r="G622" i="8" s="1"/>
  <c r="F622" i="4"/>
  <c r="F622" i="8" s="1"/>
  <c r="E622" i="4"/>
  <c r="D622"/>
  <c r="D622" i="8" s="1"/>
  <c r="C622" i="4"/>
  <c r="B622"/>
  <c r="AC621"/>
  <c r="AB621"/>
  <c r="AA621"/>
  <c r="V621" i="10" s="1"/>
  <c r="X621" s="1"/>
  <c r="Z621" i="4"/>
  <c r="R621" i="10" s="1"/>
  <c r="T621" s="1"/>
  <c r="Y621" i="4"/>
  <c r="X621"/>
  <c r="W621"/>
  <c r="V621"/>
  <c r="AX621" i="8" s="1"/>
  <c r="U621" i="4"/>
  <c r="T621"/>
  <c r="S621"/>
  <c r="R621"/>
  <c r="Q621"/>
  <c r="P621"/>
  <c r="O621"/>
  <c r="N621"/>
  <c r="M621"/>
  <c r="L621"/>
  <c r="K621"/>
  <c r="J621"/>
  <c r="I621" i="8" s="1"/>
  <c r="I621" i="4"/>
  <c r="H621"/>
  <c r="G621"/>
  <c r="G621" i="8" s="1"/>
  <c r="F621" i="4"/>
  <c r="F621" i="8" s="1"/>
  <c r="E621" i="4"/>
  <c r="D621"/>
  <c r="D621" i="8" s="1"/>
  <c r="C621" i="4"/>
  <c r="B621"/>
  <c r="AC620"/>
  <c r="AB620"/>
  <c r="AA620"/>
  <c r="V620" i="10" s="1"/>
  <c r="X620" s="1"/>
  <c r="Z620" i="4"/>
  <c r="R620" i="10" s="1"/>
  <c r="T620" s="1"/>
  <c r="Y620" i="4"/>
  <c r="X620"/>
  <c r="W620"/>
  <c r="V620"/>
  <c r="AX620" i="8" s="1"/>
  <c r="U620" i="4"/>
  <c r="T620"/>
  <c r="S620"/>
  <c r="R620"/>
  <c r="Q620"/>
  <c r="P620"/>
  <c r="O620"/>
  <c r="N620"/>
  <c r="M620"/>
  <c r="L620"/>
  <c r="K620"/>
  <c r="J620"/>
  <c r="I620" i="8" s="1"/>
  <c r="I620" i="4"/>
  <c r="H620"/>
  <c r="G620"/>
  <c r="G620" i="8" s="1"/>
  <c r="F620" i="4"/>
  <c r="F620" i="8" s="1"/>
  <c r="E620" i="4"/>
  <c r="D620"/>
  <c r="D620" i="8" s="1"/>
  <c r="C620" i="4"/>
  <c r="B620"/>
  <c r="AC619"/>
  <c r="AB619"/>
  <c r="AA619"/>
  <c r="V619" i="10" s="1"/>
  <c r="X619" s="1"/>
  <c r="Z619" i="4"/>
  <c r="R619" i="10" s="1"/>
  <c r="T619" s="1"/>
  <c r="Y619" i="4"/>
  <c r="X619"/>
  <c r="W619"/>
  <c r="V619"/>
  <c r="AX619" i="8" s="1"/>
  <c r="U619" i="4"/>
  <c r="T619"/>
  <c r="S619"/>
  <c r="R619"/>
  <c r="Q619"/>
  <c r="P619"/>
  <c r="O619"/>
  <c r="N619"/>
  <c r="M619"/>
  <c r="L619"/>
  <c r="K619"/>
  <c r="J619"/>
  <c r="I619" i="8" s="1"/>
  <c r="I619" i="4"/>
  <c r="H619"/>
  <c r="G619"/>
  <c r="G619" i="8" s="1"/>
  <c r="F619" i="4"/>
  <c r="F619" i="8" s="1"/>
  <c r="E619" i="4"/>
  <c r="D619"/>
  <c r="D619" i="8" s="1"/>
  <c r="C619" i="4"/>
  <c r="B619"/>
  <c r="AC618"/>
  <c r="AB618"/>
  <c r="AA618"/>
  <c r="V618" i="10" s="1"/>
  <c r="X618" s="1"/>
  <c r="Z618" i="4"/>
  <c r="R618" i="10" s="1"/>
  <c r="T618" s="1"/>
  <c r="Y618" i="4"/>
  <c r="X618"/>
  <c r="W618"/>
  <c r="V618"/>
  <c r="AX618" i="8" s="1"/>
  <c r="U618" i="4"/>
  <c r="T618"/>
  <c r="S618"/>
  <c r="R618"/>
  <c r="Q618"/>
  <c r="P618"/>
  <c r="O618"/>
  <c r="N618"/>
  <c r="M618"/>
  <c r="L618"/>
  <c r="K618"/>
  <c r="J618"/>
  <c r="I618" i="8" s="1"/>
  <c r="I618" i="4"/>
  <c r="H618"/>
  <c r="G618"/>
  <c r="G618" i="8" s="1"/>
  <c r="F618" i="4"/>
  <c r="F618" i="8" s="1"/>
  <c r="E618" i="4"/>
  <c r="D618"/>
  <c r="D618" i="8" s="1"/>
  <c r="C618" i="4"/>
  <c r="B618"/>
  <c r="AC617"/>
  <c r="AB617"/>
  <c r="AA617"/>
  <c r="V617" i="10" s="1"/>
  <c r="X617" s="1"/>
  <c r="Z617" i="4"/>
  <c r="R617" i="10" s="1"/>
  <c r="T617" s="1"/>
  <c r="Y617" i="4"/>
  <c r="X617"/>
  <c r="W617"/>
  <c r="V617"/>
  <c r="AX617" i="8" s="1"/>
  <c r="U617" i="4"/>
  <c r="T617"/>
  <c r="S617"/>
  <c r="R617"/>
  <c r="Q617"/>
  <c r="P617"/>
  <c r="O617"/>
  <c r="N617"/>
  <c r="M617"/>
  <c r="L617"/>
  <c r="K617"/>
  <c r="J617"/>
  <c r="I617" i="8" s="1"/>
  <c r="I617" i="4"/>
  <c r="H617"/>
  <c r="G617"/>
  <c r="G617" i="8" s="1"/>
  <c r="F617" i="4"/>
  <c r="F617" i="8" s="1"/>
  <c r="E617" i="4"/>
  <c r="D617"/>
  <c r="D617" i="8" s="1"/>
  <c r="C617" i="4"/>
  <c r="B617"/>
  <c r="AC616"/>
  <c r="AB616"/>
  <c r="AA616"/>
  <c r="V616" i="10" s="1"/>
  <c r="X616" s="1"/>
  <c r="Z616" i="4"/>
  <c r="R616" i="10" s="1"/>
  <c r="T616" s="1"/>
  <c r="Y616" i="4"/>
  <c r="X616"/>
  <c r="W616"/>
  <c r="V616"/>
  <c r="AX616" i="8" s="1"/>
  <c r="U616" i="4"/>
  <c r="T616"/>
  <c r="S616"/>
  <c r="R616"/>
  <c r="Q616"/>
  <c r="P616"/>
  <c r="O616"/>
  <c r="N616"/>
  <c r="M616"/>
  <c r="L616"/>
  <c r="K616"/>
  <c r="J616"/>
  <c r="I616" i="8" s="1"/>
  <c r="I616" i="4"/>
  <c r="H616"/>
  <c r="G616"/>
  <c r="G616" i="8" s="1"/>
  <c r="F616" i="4"/>
  <c r="F616" i="8" s="1"/>
  <c r="E616" i="4"/>
  <c r="D616"/>
  <c r="D616" i="8" s="1"/>
  <c r="C616" i="4"/>
  <c r="B616"/>
  <c r="AC615"/>
  <c r="AB615"/>
  <c r="AA615"/>
  <c r="V615" i="10" s="1"/>
  <c r="X615" s="1"/>
  <c r="Z615" i="4"/>
  <c r="R615" i="10" s="1"/>
  <c r="T615" s="1"/>
  <c r="Y615" i="4"/>
  <c r="X615"/>
  <c r="W615"/>
  <c r="V615"/>
  <c r="AX615" i="8" s="1"/>
  <c r="U615" i="4"/>
  <c r="T615"/>
  <c r="S615"/>
  <c r="R615"/>
  <c r="Q615"/>
  <c r="P615"/>
  <c r="O615"/>
  <c r="N615"/>
  <c r="M615"/>
  <c r="L615"/>
  <c r="K615"/>
  <c r="J615"/>
  <c r="I615" i="8" s="1"/>
  <c r="I615" i="4"/>
  <c r="H615"/>
  <c r="G615"/>
  <c r="G615" i="8" s="1"/>
  <c r="F615" i="4"/>
  <c r="F615" i="8" s="1"/>
  <c r="E615" i="4"/>
  <c r="D615"/>
  <c r="D615" i="8" s="1"/>
  <c r="C615" i="4"/>
  <c r="B615"/>
  <c r="AC614"/>
  <c r="AB614"/>
  <c r="AA614"/>
  <c r="V614" i="10" s="1"/>
  <c r="X614" s="1"/>
  <c r="Z614" i="4"/>
  <c r="R614" i="10" s="1"/>
  <c r="T614" s="1"/>
  <c r="Y614" i="4"/>
  <c r="X614"/>
  <c r="W614"/>
  <c r="V614"/>
  <c r="AX614" i="8" s="1"/>
  <c r="U614" i="4"/>
  <c r="T614"/>
  <c r="S614"/>
  <c r="R614"/>
  <c r="Q614"/>
  <c r="P614"/>
  <c r="O614"/>
  <c r="N614"/>
  <c r="M614"/>
  <c r="L614"/>
  <c r="K614"/>
  <c r="J614"/>
  <c r="I614" i="8" s="1"/>
  <c r="I614" i="4"/>
  <c r="H614"/>
  <c r="G614"/>
  <c r="G614" i="8" s="1"/>
  <c r="F614" i="4"/>
  <c r="F614" i="8" s="1"/>
  <c r="E614" i="4"/>
  <c r="D614"/>
  <c r="D614" i="8" s="1"/>
  <c r="C614" i="4"/>
  <c r="B614"/>
  <c r="AC613"/>
  <c r="AB613"/>
  <c r="AA613"/>
  <c r="V613" i="10" s="1"/>
  <c r="X613" s="1"/>
  <c r="Z613" i="4"/>
  <c r="R613" i="10" s="1"/>
  <c r="T613" s="1"/>
  <c r="Y613" i="4"/>
  <c r="X613"/>
  <c r="W613"/>
  <c r="V613"/>
  <c r="AX613" i="8" s="1"/>
  <c r="U613" i="4"/>
  <c r="T613"/>
  <c r="S613"/>
  <c r="R613"/>
  <c r="Q613"/>
  <c r="P613"/>
  <c r="O613"/>
  <c r="N613"/>
  <c r="M613"/>
  <c r="L613"/>
  <c r="K613"/>
  <c r="J613"/>
  <c r="I613" i="8" s="1"/>
  <c r="I613" i="4"/>
  <c r="H613"/>
  <c r="G613"/>
  <c r="G613" i="8" s="1"/>
  <c r="F613" i="4"/>
  <c r="F613" i="8" s="1"/>
  <c r="E613" i="4"/>
  <c r="D613"/>
  <c r="D613" i="8" s="1"/>
  <c r="C613" i="4"/>
  <c r="B613"/>
  <c r="AC612"/>
  <c r="AB612"/>
  <c r="AA612"/>
  <c r="V612" i="10" s="1"/>
  <c r="X612" s="1"/>
  <c r="Z612" i="4"/>
  <c r="R612" i="10" s="1"/>
  <c r="T612" s="1"/>
  <c r="Y612" i="4"/>
  <c r="X612"/>
  <c r="W612"/>
  <c r="V612"/>
  <c r="AX612" i="8" s="1"/>
  <c r="U612" i="4"/>
  <c r="T612"/>
  <c r="S612"/>
  <c r="R612"/>
  <c r="Q612"/>
  <c r="P612"/>
  <c r="O612"/>
  <c r="N612"/>
  <c r="M612"/>
  <c r="L612"/>
  <c r="K612"/>
  <c r="J612"/>
  <c r="I612" i="8" s="1"/>
  <c r="I612" i="4"/>
  <c r="H612"/>
  <c r="G612"/>
  <c r="G612" i="8" s="1"/>
  <c r="F612" i="4"/>
  <c r="F612" i="8" s="1"/>
  <c r="E612" i="4"/>
  <c r="D612"/>
  <c r="D612" i="8" s="1"/>
  <c r="C612" i="4"/>
  <c r="B612"/>
  <c r="AC611"/>
  <c r="AB611"/>
  <c r="AA611"/>
  <c r="V611" i="10" s="1"/>
  <c r="X611" s="1"/>
  <c r="Z611" i="4"/>
  <c r="R611" i="10" s="1"/>
  <c r="T611" s="1"/>
  <c r="Y611" i="4"/>
  <c r="X611"/>
  <c r="W611"/>
  <c r="V611"/>
  <c r="AX611" i="8" s="1"/>
  <c r="U611" i="4"/>
  <c r="T611"/>
  <c r="S611"/>
  <c r="R611"/>
  <c r="Q611"/>
  <c r="P611"/>
  <c r="O611"/>
  <c r="N611"/>
  <c r="M611"/>
  <c r="L611"/>
  <c r="K611"/>
  <c r="J611"/>
  <c r="I611" i="8" s="1"/>
  <c r="I611" i="4"/>
  <c r="H611"/>
  <c r="G611"/>
  <c r="G611" i="8" s="1"/>
  <c r="F611" i="4"/>
  <c r="F611" i="8" s="1"/>
  <c r="E611" i="4"/>
  <c r="D611"/>
  <c r="D611" i="8" s="1"/>
  <c r="C611" i="4"/>
  <c r="B611"/>
  <c r="AC610"/>
  <c r="AB610"/>
  <c r="AA610"/>
  <c r="V610" i="10" s="1"/>
  <c r="X610" s="1"/>
  <c r="Z610" i="4"/>
  <c r="R610" i="10" s="1"/>
  <c r="T610" s="1"/>
  <c r="Y610" i="4"/>
  <c r="X610"/>
  <c r="W610"/>
  <c r="V610"/>
  <c r="AX610" i="8" s="1"/>
  <c r="U610" i="4"/>
  <c r="T610"/>
  <c r="S610"/>
  <c r="R610"/>
  <c r="Q610"/>
  <c r="P610"/>
  <c r="O610"/>
  <c r="N610"/>
  <c r="M610"/>
  <c r="L610"/>
  <c r="K610"/>
  <c r="J610"/>
  <c r="I610" i="8" s="1"/>
  <c r="I610" i="4"/>
  <c r="H610"/>
  <c r="G610"/>
  <c r="G610" i="8" s="1"/>
  <c r="F610" i="4"/>
  <c r="F610" i="8" s="1"/>
  <c r="E610" i="4"/>
  <c r="D610"/>
  <c r="D610" i="8" s="1"/>
  <c r="C610" i="4"/>
  <c r="B610"/>
  <c r="AC609"/>
  <c r="AB609"/>
  <c r="AA609"/>
  <c r="V609" i="10" s="1"/>
  <c r="X609" s="1"/>
  <c r="Z609" i="4"/>
  <c r="R609" i="10" s="1"/>
  <c r="T609" s="1"/>
  <c r="Y609" i="4"/>
  <c r="X609"/>
  <c r="W609"/>
  <c r="V609"/>
  <c r="AX609" i="8" s="1"/>
  <c r="U609" i="4"/>
  <c r="T609"/>
  <c r="S609"/>
  <c r="R609"/>
  <c r="Q609"/>
  <c r="P609"/>
  <c r="O609"/>
  <c r="N609"/>
  <c r="M609"/>
  <c r="L609"/>
  <c r="K609"/>
  <c r="J609"/>
  <c r="I609" i="8" s="1"/>
  <c r="I609" i="4"/>
  <c r="H609"/>
  <c r="G609"/>
  <c r="G609" i="8" s="1"/>
  <c r="F609" i="4"/>
  <c r="F609" i="8" s="1"/>
  <c r="E609" i="4"/>
  <c r="D609"/>
  <c r="D609" i="8" s="1"/>
  <c r="C609" i="4"/>
  <c r="B609"/>
  <c r="AC608"/>
  <c r="AB608"/>
  <c r="AA608"/>
  <c r="V608" i="10" s="1"/>
  <c r="X608" s="1"/>
  <c r="Z608" i="4"/>
  <c r="R608" i="10" s="1"/>
  <c r="T608" s="1"/>
  <c r="Y608" i="4"/>
  <c r="X608"/>
  <c r="W608"/>
  <c r="V608"/>
  <c r="AX608" i="8" s="1"/>
  <c r="U608" i="4"/>
  <c r="T608"/>
  <c r="S608"/>
  <c r="R608"/>
  <c r="Q608"/>
  <c r="P608"/>
  <c r="O608"/>
  <c r="N608"/>
  <c r="M608"/>
  <c r="L608"/>
  <c r="K608"/>
  <c r="J608"/>
  <c r="I608" i="8" s="1"/>
  <c r="I608" i="4"/>
  <c r="H608"/>
  <c r="G608"/>
  <c r="G608" i="8" s="1"/>
  <c r="F608" i="4"/>
  <c r="F608" i="8" s="1"/>
  <c r="E608" i="4"/>
  <c r="D608"/>
  <c r="D608" i="8" s="1"/>
  <c r="C608" i="4"/>
  <c r="B608"/>
  <c r="AC607"/>
  <c r="AB607"/>
  <c r="AA607"/>
  <c r="V607" i="10" s="1"/>
  <c r="X607" s="1"/>
  <c r="Z607" i="4"/>
  <c r="R607" i="10" s="1"/>
  <c r="T607" s="1"/>
  <c r="Y607" i="4"/>
  <c r="X607"/>
  <c r="W607"/>
  <c r="V607"/>
  <c r="AX607" i="8" s="1"/>
  <c r="U607" i="4"/>
  <c r="T607"/>
  <c r="S607"/>
  <c r="R607"/>
  <c r="Q607"/>
  <c r="P607"/>
  <c r="O607"/>
  <c r="N607"/>
  <c r="M607"/>
  <c r="L607"/>
  <c r="K607"/>
  <c r="J607"/>
  <c r="I607" i="8" s="1"/>
  <c r="I607" i="4"/>
  <c r="H607"/>
  <c r="G607"/>
  <c r="G607" i="8" s="1"/>
  <c r="F607" i="4"/>
  <c r="F607" i="8" s="1"/>
  <c r="E607" i="4"/>
  <c r="D607"/>
  <c r="D607" i="8" s="1"/>
  <c r="C607" i="4"/>
  <c r="B607"/>
  <c r="AC606"/>
  <c r="AB606"/>
  <c r="AA606"/>
  <c r="V606" i="10" s="1"/>
  <c r="X606" s="1"/>
  <c r="Z606" i="4"/>
  <c r="R606" i="10" s="1"/>
  <c r="T606" s="1"/>
  <c r="Y606" i="4"/>
  <c r="X606"/>
  <c r="W606"/>
  <c r="V606"/>
  <c r="AX606" i="8" s="1"/>
  <c r="U606" i="4"/>
  <c r="T606"/>
  <c r="S606"/>
  <c r="R606"/>
  <c r="Q606"/>
  <c r="P606"/>
  <c r="O606"/>
  <c r="N606"/>
  <c r="M606"/>
  <c r="L606"/>
  <c r="K606"/>
  <c r="J606"/>
  <c r="I606" i="8" s="1"/>
  <c r="I606" i="4"/>
  <c r="H606"/>
  <c r="G606"/>
  <c r="G606" i="8" s="1"/>
  <c r="F606" i="4"/>
  <c r="F606" i="8" s="1"/>
  <c r="E606" i="4"/>
  <c r="D606"/>
  <c r="D606" i="8" s="1"/>
  <c r="C606" i="4"/>
  <c r="B606"/>
  <c r="AC605"/>
  <c r="AB605"/>
  <c r="AA605"/>
  <c r="V605" i="10" s="1"/>
  <c r="X605" s="1"/>
  <c r="Z605" i="4"/>
  <c r="R605" i="10" s="1"/>
  <c r="T605" s="1"/>
  <c r="Y605" i="4"/>
  <c r="X605"/>
  <c r="W605"/>
  <c r="V605"/>
  <c r="AX605" i="8" s="1"/>
  <c r="U605" i="4"/>
  <c r="T605"/>
  <c r="S605"/>
  <c r="R605"/>
  <c r="Q605"/>
  <c r="P605"/>
  <c r="O605"/>
  <c r="N605"/>
  <c r="M605"/>
  <c r="L605"/>
  <c r="K605"/>
  <c r="J605"/>
  <c r="I605" i="8" s="1"/>
  <c r="I605" i="4"/>
  <c r="H605"/>
  <c r="G605"/>
  <c r="G605" i="8" s="1"/>
  <c r="F605" i="4"/>
  <c r="F605" i="8" s="1"/>
  <c r="E605" i="4"/>
  <c r="D605"/>
  <c r="D605" i="8" s="1"/>
  <c r="C605" i="4"/>
  <c r="B605"/>
  <c r="AC604"/>
  <c r="AB604"/>
  <c r="AA604"/>
  <c r="V604" i="10" s="1"/>
  <c r="X604" s="1"/>
  <c r="Z604" i="4"/>
  <c r="R604" i="10" s="1"/>
  <c r="T604" s="1"/>
  <c r="Y604" i="4"/>
  <c r="X604"/>
  <c r="W604"/>
  <c r="V604"/>
  <c r="AX604" i="8" s="1"/>
  <c r="U604" i="4"/>
  <c r="T604"/>
  <c r="S604"/>
  <c r="R604"/>
  <c r="Q604"/>
  <c r="P604"/>
  <c r="O604"/>
  <c r="N604"/>
  <c r="M604"/>
  <c r="L604"/>
  <c r="K604"/>
  <c r="J604"/>
  <c r="I604" i="8" s="1"/>
  <c r="I604" i="4"/>
  <c r="H604"/>
  <c r="G604"/>
  <c r="G604" i="8" s="1"/>
  <c r="F604" i="4"/>
  <c r="F604" i="8" s="1"/>
  <c r="E604" i="4"/>
  <c r="D604"/>
  <c r="D604" i="8" s="1"/>
  <c r="C604" i="4"/>
  <c r="B604"/>
  <c r="AC603"/>
  <c r="AB603"/>
  <c r="AA603"/>
  <c r="V603" i="10" s="1"/>
  <c r="X603" s="1"/>
  <c r="Z603" i="4"/>
  <c r="R603" i="10" s="1"/>
  <c r="T603" s="1"/>
  <c r="Y603" i="4"/>
  <c r="X603"/>
  <c r="W603"/>
  <c r="V603"/>
  <c r="AX603" i="8" s="1"/>
  <c r="U603" i="4"/>
  <c r="T603"/>
  <c r="S603"/>
  <c r="R603"/>
  <c r="Q603"/>
  <c r="P603"/>
  <c r="O603"/>
  <c r="N603"/>
  <c r="M603"/>
  <c r="L603"/>
  <c r="K603"/>
  <c r="J603"/>
  <c r="I603" i="8" s="1"/>
  <c r="I603" i="4"/>
  <c r="H603"/>
  <c r="G603"/>
  <c r="G603" i="8" s="1"/>
  <c r="F603" i="4"/>
  <c r="F603" i="8" s="1"/>
  <c r="E603" i="4"/>
  <c r="D603"/>
  <c r="D603" i="8" s="1"/>
  <c r="C603" i="4"/>
  <c r="B603"/>
  <c r="AC602"/>
  <c r="AB602"/>
  <c r="AA602"/>
  <c r="V602" i="10" s="1"/>
  <c r="X602" s="1"/>
  <c r="Z602" i="4"/>
  <c r="R602" i="10" s="1"/>
  <c r="T602" s="1"/>
  <c r="Y602" i="4"/>
  <c r="X602"/>
  <c r="W602"/>
  <c r="V602"/>
  <c r="AX602" i="8" s="1"/>
  <c r="U602" i="4"/>
  <c r="T602"/>
  <c r="S602"/>
  <c r="R602"/>
  <c r="Q602"/>
  <c r="P602"/>
  <c r="O602"/>
  <c r="N602"/>
  <c r="M602"/>
  <c r="L602"/>
  <c r="K602"/>
  <c r="J602"/>
  <c r="I602" i="8" s="1"/>
  <c r="I602" i="4"/>
  <c r="H602"/>
  <c r="G602"/>
  <c r="G602" i="8" s="1"/>
  <c r="F602" i="4"/>
  <c r="F602" i="8" s="1"/>
  <c r="E602" i="4"/>
  <c r="D602"/>
  <c r="D602" i="8" s="1"/>
  <c r="C602" i="4"/>
  <c r="B602"/>
  <c r="AC601"/>
  <c r="AB601"/>
  <c r="AA601"/>
  <c r="V601" i="10" s="1"/>
  <c r="X601" s="1"/>
  <c r="Z601" i="4"/>
  <c r="R601" i="10" s="1"/>
  <c r="T601" s="1"/>
  <c r="Y601" i="4"/>
  <c r="X601"/>
  <c r="W601"/>
  <c r="V601"/>
  <c r="AX601" i="8" s="1"/>
  <c r="U601" i="4"/>
  <c r="T601"/>
  <c r="S601"/>
  <c r="R601"/>
  <c r="Q601"/>
  <c r="P601"/>
  <c r="O601"/>
  <c r="N601"/>
  <c r="M601"/>
  <c r="L601"/>
  <c r="K601"/>
  <c r="J601"/>
  <c r="I601" i="8" s="1"/>
  <c r="I601" i="4"/>
  <c r="H601"/>
  <c r="G601"/>
  <c r="G601" i="8" s="1"/>
  <c r="F601" i="4"/>
  <c r="F601" i="8" s="1"/>
  <c r="E601" i="4"/>
  <c r="D601"/>
  <c r="D601" i="8" s="1"/>
  <c r="C601" i="4"/>
  <c r="B601"/>
  <c r="AC600"/>
  <c r="AB600"/>
  <c r="AA600"/>
  <c r="V600" i="10" s="1"/>
  <c r="X600" s="1"/>
  <c r="Z600" i="4"/>
  <c r="R600" i="10" s="1"/>
  <c r="T600" s="1"/>
  <c r="Y600" i="4"/>
  <c r="X600"/>
  <c r="W600"/>
  <c r="V600"/>
  <c r="AX600" i="8" s="1"/>
  <c r="U600" i="4"/>
  <c r="T600"/>
  <c r="S600"/>
  <c r="R600"/>
  <c r="Q600"/>
  <c r="P600"/>
  <c r="O600"/>
  <c r="N600"/>
  <c r="M600"/>
  <c r="L600"/>
  <c r="K600"/>
  <c r="J600"/>
  <c r="I600" i="8" s="1"/>
  <c r="I600" i="4"/>
  <c r="H600"/>
  <c r="G600"/>
  <c r="G600" i="8" s="1"/>
  <c r="F600" i="4"/>
  <c r="F600" i="8" s="1"/>
  <c r="E600" i="4"/>
  <c r="D600"/>
  <c r="D600" i="8" s="1"/>
  <c r="C600" i="4"/>
  <c r="B600"/>
  <c r="AC599"/>
  <c r="AB599"/>
  <c r="AA599"/>
  <c r="V599" i="10" s="1"/>
  <c r="X599" s="1"/>
  <c r="Z599" i="4"/>
  <c r="R599" i="10" s="1"/>
  <c r="T599" s="1"/>
  <c r="Y599" i="4"/>
  <c r="X599"/>
  <c r="W599"/>
  <c r="V599"/>
  <c r="AX599" i="8" s="1"/>
  <c r="U599" i="4"/>
  <c r="T599"/>
  <c r="S599"/>
  <c r="R599"/>
  <c r="Q599"/>
  <c r="P599"/>
  <c r="O599"/>
  <c r="N599"/>
  <c r="M599"/>
  <c r="L599"/>
  <c r="K599"/>
  <c r="J599"/>
  <c r="I599" i="8" s="1"/>
  <c r="I599" i="4"/>
  <c r="H599"/>
  <c r="G599"/>
  <c r="G599" i="8" s="1"/>
  <c r="F599" i="4"/>
  <c r="F599" i="8" s="1"/>
  <c r="E599" i="4"/>
  <c r="D599"/>
  <c r="D599" i="8" s="1"/>
  <c r="C599" i="4"/>
  <c r="B599"/>
  <c r="AC598"/>
  <c r="AB598"/>
  <c r="AA598"/>
  <c r="V598" i="10" s="1"/>
  <c r="X598" s="1"/>
  <c r="Z598" i="4"/>
  <c r="R598" i="10" s="1"/>
  <c r="T598" s="1"/>
  <c r="Y598" i="4"/>
  <c r="X598"/>
  <c r="W598"/>
  <c r="V598"/>
  <c r="AX598" i="8" s="1"/>
  <c r="U598" i="4"/>
  <c r="T598"/>
  <c r="S598"/>
  <c r="R598"/>
  <c r="Q598"/>
  <c r="P598"/>
  <c r="O598"/>
  <c r="N598"/>
  <c r="M598"/>
  <c r="L598"/>
  <c r="K598"/>
  <c r="J598"/>
  <c r="I598" i="8" s="1"/>
  <c r="I598" i="4"/>
  <c r="H598"/>
  <c r="G598"/>
  <c r="G598" i="8" s="1"/>
  <c r="F598" i="4"/>
  <c r="F598" i="8" s="1"/>
  <c r="E598" i="4"/>
  <c r="D598"/>
  <c r="D598" i="8" s="1"/>
  <c r="C598" i="4"/>
  <c r="B598"/>
  <c r="AC597"/>
  <c r="AB597"/>
  <c r="AA597"/>
  <c r="V597" i="10" s="1"/>
  <c r="X597" s="1"/>
  <c r="Z597" i="4"/>
  <c r="R597" i="10" s="1"/>
  <c r="T597" s="1"/>
  <c r="Y597" i="4"/>
  <c r="X597"/>
  <c r="W597"/>
  <c r="V597"/>
  <c r="AX597" i="8" s="1"/>
  <c r="U597" i="4"/>
  <c r="T597"/>
  <c r="S597"/>
  <c r="R597"/>
  <c r="Q597"/>
  <c r="P597"/>
  <c r="O597"/>
  <c r="N597"/>
  <c r="M597"/>
  <c r="L597"/>
  <c r="K597"/>
  <c r="J597"/>
  <c r="I597" i="8" s="1"/>
  <c r="I597" i="4"/>
  <c r="H597"/>
  <c r="G597"/>
  <c r="G597" i="8" s="1"/>
  <c r="F597" i="4"/>
  <c r="F597" i="8" s="1"/>
  <c r="E597" i="4"/>
  <c r="D597"/>
  <c r="D597" i="8" s="1"/>
  <c r="C597" i="4"/>
  <c r="B597"/>
  <c r="AC596"/>
  <c r="AB596"/>
  <c r="AA596"/>
  <c r="V596" i="10" s="1"/>
  <c r="X596" s="1"/>
  <c r="Z596" i="4"/>
  <c r="R596" i="10" s="1"/>
  <c r="T596" s="1"/>
  <c r="Y596" i="4"/>
  <c r="X596"/>
  <c r="W596"/>
  <c r="V596"/>
  <c r="AX596" i="8" s="1"/>
  <c r="U596" i="4"/>
  <c r="T596"/>
  <c r="S596"/>
  <c r="R596"/>
  <c r="Q596"/>
  <c r="P596"/>
  <c r="O596"/>
  <c r="N596"/>
  <c r="M596"/>
  <c r="L596"/>
  <c r="K596"/>
  <c r="J596"/>
  <c r="I596" i="8" s="1"/>
  <c r="I596" i="4"/>
  <c r="H596"/>
  <c r="G596"/>
  <c r="G596" i="8" s="1"/>
  <c r="F596" i="4"/>
  <c r="F596" i="8" s="1"/>
  <c r="E596" i="4"/>
  <c r="D596"/>
  <c r="D596" i="8" s="1"/>
  <c r="C596" i="4"/>
  <c r="B596"/>
  <c r="AC595"/>
  <c r="AB595"/>
  <c r="AA595"/>
  <c r="V595" i="10" s="1"/>
  <c r="X595" s="1"/>
  <c r="Z595" i="4"/>
  <c r="R595" i="10" s="1"/>
  <c r="T595" s="1"/>
  <c r="Y595" i="4"/>
  <c r="X595"/>
  <c r="W595"/>
  <c r="V595"/>
  <c r="AX595" i="8" s="1"/>
  <c r="U595" i="4"/>
  <c r="T595"/>
  <c r="S595"/>
  <c r="R595"/>
  <c r="Q595"/>
  <c r="P595"/>
  <c r="O595"/>
  <c r="N595"/>
  <c r="M595"/>
  <c r="L595"/>
  <c r="K595"/>
  <c r="J595"/>
  <c r="I595" i="8" s="1"/>
  <c r="I595" i="4"/>
  <c r="H595"/>
  <c r="G595"/>
  <c r="G595" i="8" s="1"/>
  <c r="F595" i="4"/>
  <c r="F595" i="8" s="1"/>
  <c r="E595" i="4"/>
  <c r="D595"/>
  <c r="D595" i="8" s="1"/>
  <c r="C595" i="4"/>
  <c r="B595"/>
  <c r="AC594"/>
  <c r="AB594"/>
  <c r="AA594"/>
  <c r="V594" i="10" s="1"/>
  <c r="X594" s="1"/>
  <c r="Z594" i="4"/>
  <c r="R594" i="10" s="1"/>
  <c r="T594" s="1"/>
  <c r="Y594" i="4"/>
  <c r="X594"/>
  <c r="W594"/>
  <c r="V594"/>
  <c r="AX594" i="8" s="1"/>
  <c r="U594" i="4"/>
  <c r="T594"/>
  <c r="S594"/>
  <c r="R594"/>
  <c r="Q594"/>
  <c r="P594"/>
  <c r="O594"/>
  <c r="N594"/>
  <c r="M594"/>
  <c r="L594"/>
  <c r="K594"/>
  <c r="J594"/>
  <c r="I594" i="8" s="1"/>
  <c r="I594" i="4"/>
  <c r="H594"/>
  <c r="G594"/>
  <c r="G594" i="8" s="1"/>
  <c r="F594" i="4"/>
  <c r="F594" i="8" s="1"/>
  <c r="E594" i="4"/>
  <c r="D594"/>
  <c r="D594" i="8" s="1"/>
  <c r="C594" i="4"/>
  <c r="B594"/>
  <c r="AC593"/>
  <c r="AB593"/>
  <c r="AA593"/>
  <c r="V593" i="10" s="1"/>
  <c r="X593" s="1"/>
  <c r="Z593" i="4"/>
  <c r="R593" i="10" s="1"/>
  <c r="T593" s="1"/>
  <c r="Y593" i="4"/>
  <c r="X593"/>
  <c r="W593"/>
  <c r="V593"/>
  <c r="AX593" i="8" s="1"/>
  <c r="U593" i="4"/>
  <c r="T593"/>
  <c r="S593"/>
  <c r="R593"/>
  <c r="Q593"/>
  <c r="P593"/>
  <c r="O593"/>
  <c r="N593"/>
  <c r="M593"/>
  <c r="L593"/>
  <c r="K593"/>
  <c r="J593"/>
  <c r="I593" i="8" s="1"/>
  <c r="I593" i="4"/>
  <c r="H593"/>
  <c r="G593"/>
  <c r="G593" i="8" s="1"/>
  <c r="F593" i="4"/>
  <c r="F593" i="8" s="1"/>
  <c r="E593" i="4"/>
  <c r="D593"/>
  <c r="D593" i="8" s="1"/>
  <c r="C593" i="4"/>
  <c r="B593"/>
  <c r="AC592"/>
  <c r="AB592"/>
  <c r="AA592"/>
  <c r="V592" i="10" s="1"/>
  <c r="X592" s="1"/>
  <c r="Z592" i="4"/>
  <c r="R592" i="10" s="1"/>
  <c r="T592" s="1"/>
  <c r="Y592" i="4"/>
  <c r="X592"/>
  <c r="W592"/>
  <c r="V592"/>
  <c r="AX592" i="8" s="1"/>
  <c r="U592" i="4"/>
  <c r="T592"/>
  <c r="S592"/>
  <c r="R592"/>
  <c r="Q592"/>
  <c r="P592"/>
  <c r="O592"/>
  <c r="N592"/>
  <c r="M592"/>
  <c r="L592"/>
  <c r="K592"/>
  <c r="J592"/>
  <c r="I592" i="8" s="1"/>
  <c r="I592" i="4"/>
  <c r="H592"/>
  <c r="G592"/>
  <c r="G592" i="8" s="1"/>
  <c r="F592" i="4"/>
  <c r="F592" i="8" s="1"/>
  <c r="E592" i="4"/>
  <c r="D592"/>
  <c r="D592" i="8" s="1"/>
  <c r="C592" i="4"/>
  <c r="B592"/>
  <c r="AC591"/>
  <c r="AB591"/>
  <c r="AA591"/>
  <c r="V591" i="10" s="1"/>
  <c r="X591" s="1"/>
  <c r="Z591" i="4"/>
  <c r="R591" i="10" s="1"/>
  <c r="T591" s="1"/>
  <c r="Y591" i="4"/>
  <c r="X591"/>
  <c r="W591"/>
  <c r="V591"/>
  <c r="AX591" i="8" s="1"/>
  <c r="U591" i="4"/>
  <c r="T591"/>
  <c r="S591"/>
  <c r="R591"/>
  <c r="Q591"/>
  <c r="P591"/>
  <c r="O591"/>
  <c r="N591"/>
  <c r="M591"/>
  <c r="L591"/>
  <c r="K591"/>
  <c r="J591"/>
  <c r="I591" i="8" s="1"/>
  <c r="I591" i="4"/>
  <c r="H591"/>
  <c r="G591"/>
  <c r="G591" i="8" s="1"/>
  <c r="F591" i="4"/>
  <c r="F591" i="8" s="1"/>
  <c r="E591" i="4"/>
  <c r="D591"/>
  <c r="D591" i="8" s="1"/>
  <c r="C591" i="4"/>
  <c r="B591"/>
  <c r="AC590"/>
  <c r="AB590"/>
  <c r="AA590"/>
  <c r="V590" i="10" s="1"/>
  <c r="X590" s="1"/>
  <c r="Z590" i="4"/>
  <c r="R590" i="10" s="1"/>
  <c r="T590" s="1"/>
  <c r="Y590" i="4"/>
  <c r="X590"/>
  <c r="W590"/>
  <c r="V590"/>
  <c r="AX590" i="8" s="1"/>
  <c r="U590" i="4"/>
  <c r="T590"/>
  <c r="S590"/>
  <c r="R590"/>
  <c r="Q590"/>
  <c r="P590"/>
  <c r="O590"/>
  <c r="N590"/>
  <c r="M590"/>
  <c r="L590"/>
  <c r="K590"/>
  <c r="J590"/>
  <c r="I590" i="8" s="1"/>
  <c r="I590" i="4"/>
  <c r="H590"/>
  <c r="G590"/>
  <c r="G590" i="8" s="1"/>
  <c r="F590" i="4"/>
  <c r="F590" i="8" s="1"/>
  <c r="E590" i="4"/>
  <c r="D590"/>
  <c r="D590" i="8" s="1"/>
  <c r="C590" i="4"/>
  <c r="B590"/>
  <c r="AC589"/>
  <c r="AB589"/>
  <c r="AA589"/>
  <c r="V589" i="10" s="1"/>
  <c r="X589" s="1"/>
  <c r="Z589" i="4"/>
  <c r="R589" i="10" s="1"/>
  <c r="T589" s="1"/>
  <c r="Y589" i="4"/>
  <c r="X589"/>
  <c r="W589"/>
  <c r="V589"/>
  <c r="AX589" i="8" s="1"/>
  <c r="U589" i="4"/>
  <c r="T589"/>
  <c r="S589"/>
  <c r="R589"/>
  <c r="Q589"/>
  <c r="P589"/>
  <c r="O589"/>
  <c r="N589"/>
  <c r="M589"/>
  <c r="L589"/>
  <c r="K589"/>
  <c r="J589"/>
  <c r="I589" i="8" s="1"/>
  <c r="I589" i="4"/>
  <c r="H589"/>
  <c r="G589"/>
  <c r="G589" i="8" s="1"/>
  <c r="F589" i="4"/>
  <c r="F589" i="8" s="1"/>
  <c r="E589" i="4"/>
  <c r="D589"/>
  <c r="D589" i="8" s="1"/>
  <c r="C589" i="4"/>
  <c r="B589"/>
  <c r="AC588"/>
  <c r="AB588"/>
  <c r="AA588"/>
  <c r="V588" i="10" s="1"/>
  <c r="X588" s="1"/>
  <c r="Z588" i="4"/>
  <c r="R588" i="10" s="1"/>
  <c r="T588" s="1"/>
  <c r="Y588" i="4"/>
  <c r="X588"/>
  <c r="W588"/>
  <c r="V588"/>
  <c r="AX588" i="8" s="1"/>
  <c r="U588" i="4"/>
  <c r="T588"/>
  <c r="S588"/>
  <c r="R588"/>
  <c r="Q588"/>
  <c r="P588"/>
  <c r="O588"/>
  <c r="N588"/>
  <c r="M588"/>
  <c r="L588"/>
  <c r="K588"/>
  <c r="J588"/>
  <c r="I588" i="8" s="1"/>
  <c r="I588" i="4"/>
  <c r="H588"/>
  <c r="G588"/>
  <c r="G588" i="8" s="1"/>
  <c r="F588" i="4"/>
  <c r="F588" i="8" s="1"/>
  <c r="E588" i="4"/>
  <c r="D588"/>
  <c r="D588" i="8" s="1"/>
  <c r="C588" i="4"/>
  <c r="B588"/>
  <c r="AC587"/>
  <c r="AB587"/>
  <c r="AA587"/>
  <c r="V587" i="10" s="1"/>
  <c r="X587" s="1"/>
  <c r="Z587" i="4"/>
  <c r="R587" i="10" s="1"/>
  <c r="T587" s="1"/>
  <c r="Y587" i="4"/>
  <c r="X587"/>
  <c r="W587"/>
  <c r="V587"/>
  <c r="AX587" i="8" s="1"/>
  <c r="U587" i="4"/>
  <c r="T587"/>
  <c r="S587"/>
  <c r="R587"/>
  <c r="Q587"/>
  <c r="P587"/>
  <c r="O587"/>
  <c r="N587"/>
  <c r="M587"/>
  <c r="L587"/>
  <c r="K587"/>
  <c r="J587"/>
  <c r="I587" i="8" s="1"/>
  <c r="I587" i="4"/>
  <c r="H587"/>
  <c r="G587"/>
  <c r="G587" i="8" s="1"/>
  <c r="F587" i="4"/>
  <c r="F587" i="8" s="1"/>
  <c r="E587" i="4"/>
  <c r="D587"/>
  <c r="D587" i="8" s="1"/>
  <c r="C587" i="4"/>
  <c r="B587"/>
  <c r="AC586"/>
  <c r="AB586"/>
  <c r="AA586"/>
  <c r="V586" i="10" s="1"/>
  <c r="X586" s="1"/>
  <c r="Z586" i="4"/>
  <c r="R586" i="10" s="1"/>
  <c r="T586" s="1"/>
  <c r="Y586" i="4"/>
  <c r="X586"/>
  <c r="W586"/>
  <c r="V586"/>
  <c r="AX586" i="8" s="1"/>
  <c r="U586" i="4"/>
  <c r="T586"/>
  <c r="S586"/>
  <c r="R586"/>
  <c r="Q586"/>
  <c r="P586"/>
  <c r="O586"/>
  <c r="N586"/>
  <c r="M586"/>
  <c r="L586"/>
  <c r="K586"/>
  <c r="J586"/>
  <c r="I586" i="8" s="1"/>
  <c r="I586" i="4"/>
  <c r="H586"/>
  <c r="G586"/>
  <c r="G586" i="8" s="1"/>
  <c r="F586" i="4"/>
  <c r="F586" i="8" s="1"/>
  <c r="E586" i="4"/>
  <c r="D586"/>
  <c r="D586" i="8" s="1"/>
  <c r="C586" i="4"/>
  <c r="B586"/>
  <c r="AC585"/>
  <c r="AB585"/>
  <c r="AA585"/>
  <c r="V585" i="10" s="1"/>
  <c r="X585" s="1"/>
  <c r="Z585" i="4"/>
  <c r="R585" i="10" s="1"/>
  <c r="T585" s="1"/>
  <c r="Y585" i="4"/>
  <c r="X585"/>
  <c r="W585"/>
  <c r="V585"/>
  <c r="AX585" i="8" s="1"/>
  <c r="U585" i="4"/>
  <c r="T585"/>
  <c r="S585"/>
  <c r="R585"/>
  <c r="Q585"/>
  <c r="P585"/>
  <c r="O585"/>
  <c r="N585"/>
  <c r="M585"/>
  <c r="L585"/>
  <c r="K585"/>
  <c r="J585"/>
  <c r="I585" i="8" s="1"/>
  <c r="I585" i="4"/>
  <c r="H585"/>
  <c r="G585"/>
  <c r="G585" i="8" s="1"/>
  <c r="F585" i="4"/>
  <c r="F585" i="8" s="1"/>
  <c r="E585" i="4"/>
  <c r="D585"/>
  <c r="D585" i="8" s="1"/>
  <c r="C585" i="4"/>
  <c r="B585"/>
  <c r="AC584"/>
  <c r="AB584"/>
  <c r="AA584"/>
  <c r="V584" i="10" s="1"/>
  <c r="X584" s="1"/>
  <c r="Z584" i="4"/>
  <c r="R584" i="10" s="1"/>
  <c r="T584" s="1"/>
  <c r="Y584" i="4"/>
  <c r="X584"/>
  <c r="W584"/>
  <c r="V584"/>
  <c r="AX584" i="8" s="1"/>
  <c r="U584" i="4"/>
  <c r="T584"/>
  <c r="S584"/>
  <c r="R584"/>
  <c r="Q584"/>
  <c r="P584"/>
  <c r="O584"/>
  <c r="N584"/>
  <c r="M584"/>
  <c r="L584"/>
  <c r="K584"/>
  <c r="J584"/>
  <c r="I584" i="8" s="1"/>
  <c r="I584" i="4"/>
  <c r="H584"/>
  <c r="G584"/>
  <c r="G584" i="8" s="1"/>
  <c r="F584" i="4"/>
  <c r="F584" i="8" s="1"/>
  <c r="E584" i="4"/>
  <c r="D584"/>
  <c r="D584" i="8" s="1"/>
  <c r="C584" i="4"/>
  <c r="B584"/>
  <c r="AC583"/>
  <c r="AB583"/>
  <c r="AA583"/>
  <c r="V583" i="10" s="1"/>
  <c r="X583" s="1"/>
  <c r="Z583" i="4"/>
  <c r="R583" i="10" s="1"/>
  <c r="T583" s="1"/>
  <c r="Y583" i="4"/>
  <c r="X583"/>
  <c r="W583"/>
  <c r="V583"/>
  <c r="AX583" i="8" s="1"/>
  <c r="U583" i="4"/>
  <c r="T583"/>
  <c r="S583"/>
  <c r="R583"/>
  <c r="Q583"/>
  <c r="P583"/>
  <c r="O583"/>
  <c r="N583"/>
  <c r="M583"/>
  <c r="L583"/>
  <c r="K583"/>
  <c r="J583"/>
  <c r="I583" i="8" s="1"/>
  <c r="I583" i="4"/>
  <c r="H583"/>
  <c r="G583"/>
  <c r="G583" i="8" s="1"/>
  <c r="F583" i="4"/>
  <c r="F583" i="8" s="1"/>
  <c r="E583" i="4"/>
  <c r="D583"/>
  <c r="D583" i="8" s="1"/>
  <c r="C583" i="4"/>
  <c r="B583"/>
  <c r="AC582"/>
  <c r="AB582"/>
  <c r="AA582"/>
  <c r="V582" i="10" s="1"/>
  <c r="X582" s="1"/>
  <c r="Z582" i="4"/>
  <c r="R582" i="10" s="1"/>
  <c r="T582" s="1"/>
  <c r="Y582" i="4"/>
  <c r="X582"/>
  <c r="W582"/>
  <c r="V582"/>
  <c r="AX582" i="8" s="1"/>
  <c r="U582" i="4"/>
  <c r="T582"/>
  <c r="S582"/>
  <c r="R582"/>
  <c r="Q582"/>
  <c r="P582"/>
  <c r="O582"/>
  <c r="N582"/>
  <c r="M582"/>
  <c r="L582"/>
  <c r="K582"/>
  <c r="J582"/>
  <c r="I582" i="8" s="1"/>
  <c r="I582" i="4"/>
  <c r="H582"/>
  <c r="G582"/>
  <c r="G582" i="8" s="1"/>
  <c r="F582" i="4"/>
  <c r="F582" i="8" s="1"/>
  <c r="E582" i="4"/>
  <c r="D582"/>
  <c r="D582" i="8" s="1"/>
  <c r="C582" i="4"/>
  <c r="B582"/>
  <c r="AC581"/>
  <c r="AB581"/>
  <c r="AA581"/>
  <c r="V581" i="10" s="1"/>
  <c r="X581" s="1"/>
  <c r="Z581" i="4"/>
  <c r="R581" i="10" s="1"/>
  <c r="T581" s="1"/>
  <c r="Y581" i="4"/>
  <c r="X581"/>
  <c r="W581"/>
  <c r="V581"/>
  <c r="AX581" i="8" s="1"/>
  <c r="U581" i="4"/>
  <c r="T581"/>
  <c r="S581"/>
  <c r="R581"/>
  <c r="Q581"/>
  <c r="P581"/>
  <c r="O581"/>
  <c r="N581"/>
  <c r="M581"/>
  <c r="L581"/>
  <c r="K581"/>
  <c r="J581"/>
  <c r="I581" i="8" s="1"/>
  <c r="I581" i="4"/>
  <c r="H581"/>
  <c r="G581"/>
  <c r="G581" i="8" s="1"/>
  <c r="F581" i="4"/>
  <c r="F581" i="8" s="1"/>
  <c r="E581" i="4"/>
  <c r="D581"/>
  <c r="D581" i="8" s="1"/>
  <c r="C581" i="4"/>
  <c r="B581"/>
  <c r="AC580"/>
  <c r="AB580"/>
  <c r="AA580"/>
  <c r="V580" i="10" s="1"/>
  <c r="X580" s="1"/>
  <c r="Z580" i="4"/>
  <c r="R580" i="10" s="1"/>
  <c r="T580" s="1"/>
  <c r="Y580" i="4"/>
  <c r="X580"/>
  <c r="W580"/>
  <c r="V580"/>
  <c r="AX580" i="8" s="1"/>
  <c r="U580" i="4"/>
  <c r="T580"/>
  <c r="S580"/>
  <c r="R580"/>
  <c r="Q580"/>
  <c r="P580"/>
  <c r="O580"/>
  <c r="N580"/>
  <c r="M580"/>
  <c r="L580"/>
  <c r="K580"/>
  <c r="J580"/>
  <c r="I580" i="8" s="1"/>
  <c r="I580" i="4"/>
  <c r="H580"/>
  <c r="G580"/>
  <c r="G580" i="8" s="1"/>
  <c r="F580" i="4"/>
  <c r="F580" i="8" s="1"/>
  <c r="E580" i="4"/>
  <c r="D580"/>
  <c r="D580" i="8" s="1"/>
  <c r="C580" i="4"/>
  <c r="B580"/>
  <c r="AC579"/>
  <c r="AB579"/>
  <c r="AA579"/>
  <c r="V579" i="10" s="1"/>
  <c r="X579" s="1"/>
  <c r="Z579" i="4"/>
  <c r="R579" i="10" s="1"/>
  <c r="T579" s="1"/>
  <c r="Y579" i="4"/>
  <c r="X579"/>
  <c r="W579"/>
  <c r="V579"/>
  <c r="AX579" i="8" s="1"/>
  <c r="U579" i="4"/>
  <c r="T579"/>
  <c r="S579"/>
  <c r="R579"/>
  <c r="Q579"/>
  <c r="P579"/>
  <c r="O579"/>
  <c r="N579"/>
  <c r="M579"/>
  <c r="L579"/>
  <c r="K579"/>
  <c r="J579"/>
  <c r="I579" i="8" s="1"/>
  <c r="I579" i="4"/>
  <c r="H579"/>
  <c r="G579"/>
  <c r="G579" i="8" s="1"/>
  <c r="F579" i="4"/>
  <c r="F579" i="8" s="1"/>
  <c r="E579" i="4"/>
  <c r="D579"/>
  <c r="D579" i="8" s="1"/>
  <c r="C579" i="4"/>
  <c r="B579"/>
  <c r="AC578"/>
  <c r="AB578"/>
  <c r="AA578"/>
  <c r="V578" i="10" s="1"/>
  <c r="X578" s="1"/>
  <c r="Z578" i="4"/>
  <c r="R578" i="10" s="1"/>
  <c r="T578" s="1"/>
  <c r="Y578" i="4"/>
  <c r="X578"/>
  <c r="W578"/>
  <c r="V578"/>
  <c r="AX578" i="8" s="1"/>
  <c r="U578" i="4"/>
  <c r="T578"/>
  <c r="S578"/>
  <c r="R578"/>
  <c r="Q578"/>
  <c r="P578"/>
  <c r="O578"/>
  <c r="N578"/>
  <c r="M578"/>
  <c r="L578"/>
  <c r="K578"/>
  <c r="J578"/>
  <c r="I578" i="8" s="1"/>
  <c r="I578" i="4"/>
  <c r="H578"/>
  <c r="G578"/>
  <c r="G578" i="8" s="1"/>
  <c r="F578" i="4"/>
  <c r="F578" i="8" s="1"/>
  <c r="E578" i="4"/>
  <c r="D578"/>
  <c r="D578" i="8" s="1"/>
  <c r="C578" i="4"/>
  <c r="B578"/>
  <c r="AC577"/>
  <c r="AB577"/>
  <c r="AA577"/>
  <c r="V577" i="10" s="1"/>
  <c r="X577" s="1"/>
  <c r="Z577" i="4"/>
  <c r="R577" i="10" s="1"/>
  <c r="T577" s="1"/>
  <c r="Y577" i="4"/>
  <c r="X577"/>
  <c r="W577"/>
  <c r="V577"/>
  <c r="AX577" i="8" s="1"/>
  <c r="U577" i="4"/>
  <c r="T577"/>
  <c r="S577"/>
  <c r="R577"/>
  <c r="Q577"/>
  <c r="P577"/>
  <c r="O577"/>
  <c r="N577"/>
  <c r="M577"/>
  <c r="L577"/>
  <c r="K577"/>
  <c r="J577"/>
  <c r="I577" i="8" s="1"/>
  <c r="I577" i="4"/>
  <c r="H577"/>
  <c r="G577"/>
  <c r="G577" i="8" s="1"/>
  <c r="F577" i="4"/>
  <c r="F577" i="8" s="1"/>
  <c r="E577" i="4"/>
  <c r="D577"/>
  <c r="D577" i="8" s="1"/>
  <c r="C577" i="4"/>
  <c r="B577"/>
  <c r="AC576"/>
  <c r="AB576"/>
  <c r="AA576"/>
  <c r="V576" i="10" s="1"/>
  <c r="X576" s="1"/>
  <c r="Z576" i="4"/>
  <c r="R576" i="10" s="1"/>
  <c r="T576" s="1"/>
  <c r="Y576" i="4"/>
  <c r="X576"/>
  <c r="W576"/>
  <c r="V576"/>
  <c r="AX576" i="8" s="1"/>
  <c r="U576" i="4"/>
  <c r="T576"/>
  <c r="S576"/>
  <c r="R576"/>
  <c r="Q576"/>
  <c r="P576"/>
  <c r="O576"/>
  <c r="N576"/>
  <c r="M576"/>
  <c r="L576"/>
  <c r="K576"/>
  <c r="J576"/>
  <c r="I576" i="8" s="1"/>
  <c r="I576" i="4"/>
  <c r="H576"/>
  <c r="G576"/>
  <c r="G576" i="8" s="1"/>
  <c r="F576" i="4"/>
  <c r="F576" i="8" s="1"/>
  <c r="E576" i="4"/>
  <c r="D576"/>
  <c r="D576" i="8" s="1"/>
  <c r="C576" i="4"/>
  <c r="B576"/>
  <c r="AC575"/>
  <c r="AB575"/>
  <c r="AA575"/>
  <c r="V575" i="10" s="1"/>
  <c r="X575" s="1"/>
  <c r="Z575" i="4"/>
  <c r="R575" i="10" s="1"/>
  <c r="T575" s="1"/>
  <c r="Y575" i="4"/>
  <c r="X575"/>
  <c r="W575"/>
  <c r="V575"/>
  <c r="AX575" i="8" s="1"/>
  <c r="U575" i="4"/>
  <c r="T575"/>
  <c r="S575"/>
  <c r="R575"/>
  <c r="Q575"/>
  <c r="P575"/>
  <c r="O575"/>
  <c r="N575"/>
  <c r="M575"/>
  <c r="L575"/>
  <c r="K575"/>
  <c r="J575"/>
  <c r="I575" i="8" s="1"/>
  <c r="I575" i="4"/>
  <c r="H575"/>
  <c r="G575"/>
  <c r="G575" i="8" s="1"/>
  <c r="F575" i="4"/>
  <c r="F575" i="8" s="1"/>
  <c r="E575" i="4"/>
  <c r="D575"/>
  <c r="D575" i="8" s="1"/>
  <c r="C575" i="4"/>
  <c r="B575"/>
  <c r="AC574"/>
  <c r="AB574"/>
  <c r="AA574"/>
  <c r="V574" i="10" s="1"/>
  <c r="X574" s="1"/>
  <c r="Z574" i="4"/>
  <c r="R574" i="10" s="1"/>
  <c r="T574" s="1"/>
  <c r="Y574" i="4"/>
  <c r="X574"/>
  <c r="W574"/>
  <c r="V574"/>
  <c r="AX574" i="8" s="1"/>
  <c r="U574" i="4"/>
  <c r="T574"/>
  <c r="S574"/>
  <c r="R574"/>
  <c r="Q574"/>
  <c r="P574"/>
  <c r="O574"/>
  <c r="N574"/>
  <c r="M574"/>
  <c r="L574"/>
  <c r="K574"/>
  <c r="J574"/>
  <c r="I574" i="8" s="1"/>
  <c r="I574" i="4"/>
  <c r="H574"/>
  <c r="G574"/>
  <c r="G574" i="8" s="1"/>
  <c r="F574" i="4"/>
  <c r="F574" i="8" s="1"/>
  <c r="E574" i="4"/>
  <c r="D574"/>
  <c r="D574" i="8" s="1"/>
  <c r="C574" i="4"/>
  <c r="B574"/>
  <c r="AC573"/>
  <c r="AB573"/>
  <c r="AA573"/>
  <c r="V573" i="10" s="1"/>
  <c r="X573" s="1"/>
  <c r="Z573" i="4"/>
  <c r="R573" i="10" s="1"/>
  <c r="T573" s="1"/>
  <c r="Y573" i="4"/>
  <c r="X573"/>
  <c r="W573"/>
  <c r="V573"/>
  <c r="AX573" i="8" s="1"/>
  <c r="U573" i="4"/>
  <c r="T573"/>
  <c r="S573"/>
  <c r="R573"/>
  <c r="Q573"/>
  <c r="P573"/>
  <c r="O573"/>
  <c r="N573"/>
  <c r="M573"/>
  <c r="L573"/>
  <c r="K573"/>
  <c r="J573"/>
  <c r="I573" i="8" s="1"/>
  <c r="I573" i="4"/>
  <c r="H573"/>
  <c r="G573"/>
  <c r="G573" i="8" s="1"/>
  <c r="F573" i="4"/>
  <c r="F573" i="8" s="1"/>
  <c r="E573" i="4"/>
  <c r="D573"/>
  <c r="D573" i="8" s="1"/>
  <c r="C573" i="4"/>
  <c r="B573"/>
  <c r="AC572"/>
  <c r="AB572"/>
  <c r="AA572"/>
  <c r="V572" i="10" s="1"/>
  <c r="X572" s="1"/>
  <c r="Z572" i="4"/>
  <c r="R572" i="10" s="1"/>
  <c r="T572" s="1"/>
  <c r="Y572" i="4"/>
  <c r="X572"/>
  <c r="W572"/>
  <c r="V572"/>
  <c r="AX572" i="8" s="1"/>
  <c r="U572" i="4"/>
  <c r="T572"/>
  <c r="S572"/>
  <c r="R572"/>
  <c r="Q572"/>
  <c r="P572"/>
  <c r="O572"/>
  <c r="N572"/>
  <c r="M572"/>
  <c r="L572"/>
  <c r="K572"/>
  <c r="J572"/>
  <c r="I572" i="8" s="1"/>
  <c r="I572" i="4"/>
  <c r="H572"/>
  <c r="G572"/>
  <c r="G572" i="8" s="1"/>
  <c r="F572" i="4"/>
  <c r="F572" i="8" s="1"/>
  <c r="E572" i="4"/>
  <c r="D572"/>
  <c r="D572" i="8" s="1"/>
  <c r="C572" i="4"/>
  <c r="B572"/>
  <c r="AC571"/>
  <c r="AB571"/>
  <c r="AA571"/>
  <c r="V571" i="10" s="1"/>
  <c r="X571" s="1"/>
  <c r="Z571" i="4"/>
  <c r="R571" i="10" s="1"/>
  <c r="T571" s="1"/>
  <c r="Y571" i="4"/>
  <c r="X571"/>
  <c r="W571"/>
  <c r="V571"/>
  <c r="AX571" i="8" s="1"/>
  <c r="U571" i="4"/>
  <c r="T571"/>
  <c r="S571"/>
  <c r="R571"/>
  <c r="Q571"/>
  <c r="P571"/>
  <c r="O571"/>
  <c r="N571"/>
  <c r="M571"/>
  <c r="L571"/>
  <c r="K571"/>
  <c r="J571"/>
  <c r="I571" i="8" s="1"/>
  <c r="I571" i="4"/>
  <c r="H571"/>
  <c r="G571"/>
  <c r="G571" i="8" s="1"/>
  <c r="F571" i="4"/>
  <c r="F571" i="8" s="1"/>
  <c r="E571" i="4"/>
  <c r="D571"/>
  <c r="D571" i="8" s="1"/>
  <c r="C571" i="4"/>
  <c r="B571"/>
  <c r="AC570"/>
  <c r="AB570"/>
  <c r="AA570"/>
  <c r="V570" i="10" s="1"/>
  <c r="X570" s="1"/>
  <c r="Z570" i="4"/>
  <c r="R570" i="10" s="1"/>
  <c r="T570" s="1"/>
  <c r="Y570" i="4"/>
  <c r="X570"/>
  <c r="W570"/>
  <c r="V570"/>
  <c r="AX570" i="8" s="1"/>
  <c r="U570" i="4"/>
  <c r="T570"/>
  <c r="S570"/>
  <c r="R570"/>
  <c r="Q570"/>
  <c r="P570"/>
  <c r="O570"/>
  <c r="N570"/>
  <c r="M570"/>
  <c r="L570"/>
  <c r="K570"/>
  <c r="J570"/>
  <c r="I570" i="8" s="1"/>
  <c r="I570" i="4"/>
  <c r="H570"/>
  <c r="G570"/>
  <c r="G570" i="8" s="1"/>
  <c r="F570" i="4"/>
  <c r="F570" i="8" s="1"/>
  <c r="E570" i="4"/>
  <c r="D570"/>
  <c r="D570" i="8" s="1"/>
  <c r="C570" i="4"/>
  <c r="B570"/>
  <c r="AC569"/>
  <c r="AB569"/>
  <c r="AA569"/>
  <c r="V569" i="10" s="1"/>
  <c r="X569" s="1"/>
  <c r="Z569" i="4"/>
  <c r="R569" i="10" s="1"/>
  <c r="T569" s="1"/>
  <c r="Y569" i="4"/>
  <c r="X569"/>
  <c r="W569"/>
  <c r="V569"/>
  <c r="AX569" i="8" s="1"/>
  <c r="U569" i="4"/>
  <c r="T569"/>
  <c r="S569"/>
  <c r="R569"/>
  <c r="Q569"/>
  <c r="P569"/>
  <c r="O569"/>
  <c r="N569"/>
  <c r="M569"/>
  <c r="L569"/>
  <c r="K569"/>
  <c r="J569"/>
  <c r="I569" i="8" s="1"/>
  <c r="I569" i="4"/>
  <c r="H569"/>
  <c r="G569"/>
  <c r="G569" i="8" s="1"/>
  <c r="F569" i="4"/>
  <c r="F569" i="8" s="1"/>
  <c r="E569" i="4"/>
  <c r="D569"/>
  <c r="D569" i="8" s="1"/>
  <c r="C569" i="4"/>
  <c r="B569"/>
  <c r="AC568"/>
  <c r="AB568"/>
  <c r="AA568"/>
  <c r="V568" i="10" s="1"/>
  <c r="X568" s="1"/>
  <c r="Z568" i="4"/>
  <c r="R568" i="10" s="1"/>
  <c r="T568" s="1"/>
  <c r="Y568" i="4"/>
  <c r="X568"/>
  <c r="W568"/>
  <c r="V568"/>
  <c r="AX568" i="8" s="1"/>
  <c r="U568" i="4"/>
  <c r="T568"/>
  <c r="S568"/>
  <c r="R568"/>
  <c r="Q568"/>
  <c r="P568"/>
  <c r="O568"/>
  <c r="N568"/>
  <c r="M568"/>
  <c r="L568"/>
  <c r="K568"/>
  <c r="J568"/>
  <c r="I568" i="8" s="1"/>
  <c r="I568" i="4"/>
  <c r="H568"/>
  <c r="G568"/>
  <c r="G568" i="8" s="1"/>
  <c r="F568" i="4"/>
  <c r="F568" i="8" s="1"/>
  <c r="E568" i="4"/>
  <c r="D568"/>
  <c r="D568" i="8" s="1"/>
  <c r="C568" i="4"/>
  <c r="B568"/>
  <c r="AC567"/>
  <c r="AB567"/>
  <c r="AA567"/>
  <c r="V567" i="10" s="1"/>
  <c r="X567" s="1"/>
  <c r="Z567" i="4"/>
  <c r="R567" i="10" s="1"/>
  <c r="T567" s="1"/>
  <c r="Y567" i="4"/>
  <c r="X567"/>
  <c r="W567"/>
  <c r="V567"/>
  <c r="AX567" i="8" s="1"/>
  <c r="U567" i="4"/>
  <c r="T567"/>
  <c r="S567"/>
  <c r="R567"/>
  <c r="Q567"/>
  <c r="P567"/>
  <c r="O567"/>
  <c r="N567"/>
  <c r="M567"/>
  <c r="L567"/>
  <c r="K567"/>
  <c r="J567"/>
  <c r="I567" i="8" s="1"/>
  <c r="I567" i="4"/>
  <c r="H567"/>
  <c r="G567"/>
  <c r="G567" i="8" s="1"/>
  <c r="F567" i="4"/>
  <c r="F567" i="8" s="1"/>
  <c r="E567" i="4"/>
  <c r="D567"/>
  <c r="D567" i="8" s="1"/>
  <c r="C567" i="4"/>
  <c r="B567"/>
  <c r="AC566"/>
  <c r="AB566"/>
  <c r="AA566"/>
  <c r="V566" i="10" s="1"/>
  <c r="X566" s="1"/>
  <c r="Z566" i="4"/>
  <c r="R566" i="10" s="1"/>
  <c r="T566" s="1"/>
  <c r="Y566" i="4"/>
  <c r="X566"/>
  <c r="W566"/>
  <c r="V566"/>
  <c r="AX566" i="8" s="1"/>
  <c r="U566" i="4"/>
  <c r="T566"/>
  <c r="S566"/>
  <c r="R566"/>
  <c r="Q566"/>
  <c r="P566"/>
  <c r="O566"/>
  <c r="N566"/>
  <c r="M566"/>
  <c r="L566"/>
  <c r="K566"/>
  <c r="J566"/>
  <c r="I566" i="8" s="1"/>
  <c r="I566" i="4"/>
  <c r="H566"/>
  <c r="G566"/>
  <c r="G566" i="8" s="1"/>
  <c r="F566" i="4"/>
  <c r="F566" i="8" s="1"/>
  <c r="E566" i="4"/>
  <c r="D566"/>
  <c r="D566" i="8" s="1"/>
  <c r="C566" i="4"/>
  <c r="B566"/>
  <c r="AC565"/>
  <c r="AB565"/>
  <c r="AA565"/>
  <c r="V565" i="10" s="1"/>
  <c r="X565" s="1"/>
  <c r="Z565" i="4"/>
  <c r="R565" i="10" s="1"/>
  <c r="T565" s="1"/>
  <c r="Y565" i="4"/>
  <c r="X565"/>
  <c r="W565"/>
  <c r="V565"/>
  <c r="AX565" i="8" s="1"/>
  <c r="U565" i="4"/>
  <c r="T565"/>
  <c r="S565"/>
  <c r="R565"/>
  <c r="Q565"/>
  <c r="P565"/>
  <c r="O565"/>
  <c r="N565"/>
  <c r="M565"/>
  <c r="L565"/>
  <c r="K565"/>
  <c r="J565"/>
  <c r="I565" i="8" s="1"/>
  <c r="I565" i="4"/>
  <c r="H565"/>
  <c r="G565"/>
  <c r="G565" i="8" s="1"/>
  <c r="F565" i="4"/>
  <c r="F565" i="8" s="1"/>
  <c r="E565" i="4"/>
  <c r="D565"/>
  <c r="D565" i="8" s="1"/>
  <c r="C565" i="4"/>
  <c r="B565"/>
  <c r="AC564"/>
  <c r="AB564"/>
  <c r="AA564"/>
  <c r="V564" i="10" s="1"/>
  <c r="X564" s="1"/>
  <c r="Z564" i="4"/>
  <c r="R564" i="10" s="1"/>
  <c r="T564" s="1"/>
  <c r="Y564" i="4"/>
  <c r="X564"/>
  <c r="W564"/>
  <c r="V564"/>
  <c r="AX564" i="8" s="1"/>
  <c r="U564" i="4"/>
  <c r="T564"/>
  <c r="S564"/>
  <c r="R564"/>
  <c r="Q564"/>
  <c r="P564"/>
  <c r="O564"/>
  <c r="N564"/>
  <c r="M564"/>
  <c r="L564"/>
  <c r="K564"/>
  <c r="J564"/>
  <c r="I564" i="8" s="1"/>
  <c r="I564" i="4"/>
  <c r="H564"/>
  <c r="G564"/>
  <c r="G564" i="8" s="1"/>
  <c r="F564" i="4"/>
  <c r="F564" i="8" s="1"/>
  <c r="E564" i="4"/>
  <c r="D564"/>
  <c r="D564" i="8" s="1"/>
  <c r="C564" i="4"/>
  <c r="B564"/>
  <c r="AC563"/>
  <c r="AB563"/>
  <c r="AA563"/>
  <c r="V563" i="10" s="1"/>
  <c r="X563" s="1"/>
  <c r="Z563" i="4"/>
  <c r="R563" i="10" s="1"/>
  <c r="T563" s="1"/>
  <c r="Y563" i="4"/>
  <c r="X563"/>
  <c r="W563"/>
  <c r="V563"/>
  <c r="AX563" i="8" s="1"/>
  <c r="U563" i="4"/>
  <c r="T563"/>
  <c r="S563"/>
  <c r="R563"/>
  <c r="Q563"/>
  <c r="P563"/>
  <c r="O563"/>
  <c r="N563"/>
  <c r="M563"/>
  <c r="L563"/>
  <c r="K563"/>
  <c r="J563"/>
  <c r="I563" i="8" s="1"/>
  <c r="I563" i="4"/>
  <c r="H563"/>
  <c r="G563"/>
  <c r="G563" i="8" s="1"/>
  <c r="F563" i="4"/>
  <c r="F563" i="8" s="1"/>
  <c r="E563" i="4"/>
  <c r="D563"/>
  <c r="D563" i="8" s="1"/>
  <c r="C563" i="4"/>
  <c r="B563"/>
  <c r="AC562"/>
  <c r="AB562"/>
  <c r="AA562"/>
  <c r="V562" i="10" s="1"/>
  <c r="X562" s="1"/>
  <c r="Z562" i="4"/>
  <c r="R562" i="10" s="1"/>
  <c r="T562" s="1"/>
  <c r="Y562" i="4"/>
  <c r="X562"/>
  <c r="W562"/>
  <c r="V562"/>
  <c r="AX562" i="8" s="1"/>
  <c r="U562" i="4"/>
  <c r="T562"/>
  <c r="S562"/>
  <c r="R562"/>
  <c r="Q562"/>
  <c r="P562"/>
  <c r="O562"/>
  <c r="N562"/>
  <c r="M562"/>
  <c r="L562"/>
  <c r="K562"/>
  <c r="J562"/>
  <c r="I562" i="8" s="1"/>
  <c r="I562" i="4"/>
  <c r="H562"/>
  <c r="G562"/>
  <c r="G562" i="8" s="1"/>
  <c r="F562" i="4"/>
  <c r="F562" i="8" s="1"/>
  <c r="E562" i="4"/>
  <c r="D562"/>
  <c r="D562" i="8" s="1"/>
  <c r="C562" i="4"/>
  <c r="B562"/>
  <c r="AC561"/>
  <c r="AB561"/>
  <c r="AA561"/>
  <c r="V561" i="10" s="1"/>
  <c r="X561" s="1"/>
  <c r="Z561" i="4"/>
  <c r="R561" i="10" s="1"/>
  <c r="T561" s="1"/>
  <c r="Y561" i="4"/>
  <c r="X561"/>
  <c r="W561"/>
  <c r="V561"/>
  <c r="AX561" i="8" s="1"/>
  <c r="U561" i="4"/>
  <c r="T561"/>
  <c r="S561"/>
  <c r="R561"/>
  <c r="Q561"/>
  <c r="P561"/>
  <c r="O561"/>
  <c r="N561"/>
  <c r="M561"/>
  <c r="L561"/>
  <c r="K561"/>
  <c r="J561"/>
  <c r="I561" i="8" s="1"/>
  <c r="I561" i="4"/>
  <c r="H561"/>
  <c r="G561"/>
  <c r="G561" i="8" s="1"/>
  <c r="F561" i="4"/>
  <c r="F561" i="8" s="1"/>
  <c r="E561" i="4"/>
  <c r="D561"/>
  <c r="D561" i="8" s="1"/>
  <c r="C561" i="4"/>
  <c r="B561"/>
  <c r="AC560"/>
  <c r="AB560"/>
  <c r="AA560"/>
  <c r="V560" i="10" s="1"/>
  <c r="X560" s="1"/>
  <c r="Z560" i="4"/>
  <c r="R560" i="10" s="1"/>
  <c r="T560" s="1"/>
  <c r="Y560" i="4"/>
  <c r="X560"/>
  <c r="W560"/>
  <c r="V560"/>
  <c r="AX560" i="8" s="1"/>
  <c r="U560" i="4"/>
  <c r="T560"/>
  <c r="S560"/>
  <c r="R560"/>
  <c r="Q560"/>
  <c r="P560"/>
  <c r="O560"/>
  <c r="N560"/>
  <c r="M560"/>
  <c r="L560"/>
  <c r="K560"/>
  <c r="J560"/>
  <c r="I560" i="8" s="1"/>
  <c r="I560" i="4"/>
  <c r="H560"/>
  <c r="G560"/>
  <c r="G560" i="8" s="1"/>
  <c r="F560" i="4"/>
  <c r="F560" i="8" s="1"/>
  <c r="E560" i="4"/>
  <c r="D560"/>
  <c r="D560" i="8" s="1"/>
  <c r="C560" i="4"/>
  <c r="B560"/>
  <c r="AC559"/>
  <c r="AB559"/>
  <c r="AA559"/>
  <c r="V559" i="10" s="1"/>
  <c r="X559" s="1"/>
  <c r="Z559" i="4"/>
  <c r="R559" i="10" s="1"/>
  <c r="T559" s="1"/>
  <c r="Y559" i="4"/>
  <c r="X559"/>
  <c r="W559"/>
  <c r="V559"/>
  <c r="AX559" i="8" s="1"/>
  <c r="U559" i="4"/>
  <c r="T559"/>
  <c r="S559"/>
  <c r="R559"/>
  <c r="Q559"/>
  <c r="P559"/>
  <c r="O559"/>
  <c r="N559"/>
  <c r="M559"/>
  <c r="L559"/>
  <c r="K559"/>
  <c r="J559"/>
  <c r="I559" i="8" s="1"/>
  <c r="I559" i="4"/>
  <c r="H559"/>
  <c r="G559"/>
  <c r="G559" i="8" s="1"/>
  <c r="F559" i="4"/>
  <c r="F559" i="8" s="1"/>
  <c r="E559" i="4"/>
  <c r="D559"/>
  <c r="D559" i="8" s="1"/>
  <c r="C559" i="4"/>
  <c r="B559"/>
  <c r="AC558"/>
  <c r="AB558"/>
  <c r="AA558"/>
  <c r="V558" i="10" s="1"/>
  <c r="X558" s="1"/>
  <c r="Z558" i="4"/>
  <c r="R558" i="10" s="1"/>
  <c r="T558" s="1"/>
  <c r="Y558" i="4"/>
  <c r="X558"/>
  <c r="W558"/>
  <c r="V558"/>
  <c r="AX558" i="8" s="1"/>
  <c r="U558" i="4"/>
  <c r="T558"/>
  <c r="S558"/>
  <c r="R558"/>
  <c r="Q558"/>
  <c r="P558"/>
  <c r="O558"/>
  <c r="N558"/>
  <c r="M558"/>
  <c r="L558"/>
  <c r="K558"/>
  <c r="J558"/>
  <c r="I558" i="8" s="1"/>
  <c r="I558" i="4"/>
  <c r="H558"/>
  <c r="G558"/>
  <c r="G558" i="8" s="1"/>
  <c r="F558" i="4"/>
  <c r="F558" i="8" s="1"/>
  <c r="E558" i="4"/>
  <c r="D558"/>
  <c r="D558" i="8" s="1"/>
  <c r="C558" i="4"/>
  <c r="B558"/>
  <c r="AC557"/>
  <c r="AB557"/>
  <c r="AA557"/>
  <c r="V557" i="10" s="1"/>
  <c r="X557" s="1"/>
  <c r="Z557" i="4"/>
  <c r="R557" i="10" s="1"/>
  <c r="T557" s="1"/>
  <c r="Y557" i="4"/>
  <c r="X557"/>
  <c r="W557"/>
  <c r="V557"/>
  <c r="AX557" i="8" s="1"/>
  <c r="U557" i="4"/>
  <c r="T557"/>
  <c r="S557"/>
  <c r="R557"/>
  <c r="Q557"/>
  <c r="P557"/>
  <c r="O557"/>
  <c r="N557"/>
  <c r="M557"/>
  <c r="L557"/>
  <c r="K557"/>
  <c r="J557"/>
  <c r="I557" i="8" s="1"/>
  <c r="I557" i="4"/>
  <c r="H557"/>
  <c r="G557"/>
  <c r="G557" i="8" s="1"/>
  <c r="F557" i="4"/>
  <c r="F557" i="8" s="1"/>
  <c r="E557" i="4"/>
  <c r="D557"/>
  <c r="D557" i="8" s="1"/>
  <c r="C557" i="4"/>
  <c r="B557"/>
  <c r="AC556"/>
  <c r="AB556"/>
  <c r="AA556"/>
  <c r="V556" i="10" s="1"/>
  <c r="X556" s="1"/>
  <c r="Z556" i="4"/>
  <c r="R556" i="10" s="1"/>
  <c r="T556" s="1"/>
  <c r="Y556" i="4"/>
  <c r="X556"/>
  <c r="W556"/>
  <c r="V556"/>
  <c r="AX556" i="8" s="1"/>
  <c r="U556" i="4"/>
  <c r="T556"/>
  <c r="S556"/>
  <c r="R556"/>
  <c r="Q556"/>
  <c r="P556"/>
  <c r="O556"/>
  <c r="N556"/>
  <c r="M556"/>
  <c r="L556"/>
  <c r="K556"/>
  <c r="J556"/>
  <c r="I556" i="8" s="1"/>
  <c r="I556" i="4"/>
  <c r="H556"/>
  <c r="G556"/>
  <c r="G556" i="8" s="1"/>
  <c r="F556" i="4"/>
  <c r="F556" i="8" s="1"/>
  <c r="E556" i="4"/>
  <c r="D556"/>
  <c r="D556" i="8" s="1"/>
  <c r="C556" i="4"/>
  <c r="B556"/>
  <c r="AC555"/>
  <c r="AB555"/>
  <c r="AA555"/>
  <c r="V555" i="10" s="1"/>
  <c r="X555" s="1"/>
  <c r="Z555" i="4"/>
  <c r="R555" i="10" s="1"/>
  <c r="T555" s="1"/>
  <c r="Y555" i="4"/>
  <c r="X555"/>
  <c r="W555"/>
  <c r="V555"/>
  <c r="AX555" i="8" s="1"/>
  <c r="U555" i="4"/>
  <c r="T555"/>
  <c r="S555"/>
  <c r="R555"/>
  <c r="Q555"/>
  <c r="P555"/>
  <c r="O555"/>
  <c r="N555"/>
  <c r="M555"/>
  <c r="L555"/>
  <c r="K555"/>
  <c r="J555"/>
  <c r="I555" i="8" s="1"/>
  <c r="I555" i="4"/>
  <c r="H555"/>
  <c r="G555"/>
  <c r="G555" i="8" s="1"/>
  <c r="F555" i="4"/>
  <c r="F555" i="8" s="1"/>
  <c r="E555" i="4"/>
  <c r="D555"/>
  <c r="D555" i="8" s="1"/>
  <c r="C555" i="4"/>
  <c r="B555"/>
  <c r="AC554"/>
  <c r="AB554"/>
  <c r="AA554"/>
  <c r="V554" i="10" s="1"/>
  <c r="X554" s="1"/>
  <c r="Z554" i="4"/>
  <c r="R554" i="10" s="1"/>
  <c r="T554" s="1"/>
  <c r="Y554" i="4"/>
  <c r="X554"/>
  <c r="W554"/>
  <c r="V554"/>
  <c r="AX554" i="8" s="1"/>
  <c r="U554" i="4"/>
  <c r="T554"/>
  <c r="S554"/>
  <c r="R554"/>
  <c r="Q554"/>
  <c r="P554"/>
  <c r="O554"/>
  <c r="N554"/>
  <c r="M554"/>
  <c r="L554"/>
  <c r="K554"/>
  <c r="J554"/>
  <c r="I554" i="8" s="1"/>
  <c r="I554" i="4"/>
  <c r="H554"/>
  <c r="G554"/>
  <c r="G554" i="8" s="1"/>
  <c r="F554" i="4"/>
  <c r="F554" i="8" s="1"/>
  <c r="E554" i="4"/>
  <c r="D554"/>
  <c r="D554" i="8" s="1"/>
  <c r="C554" i="4"/>
  <c r="B554"/>
  <c r="AC553"/>
  <c r="AB553"/>
  <c r="AA553"/>
  <c r="V553" i="10" s="1"/>
  <c r="X553" s="1"/>
  <c r="Z553" i="4"/>
  <c r="R553" i="10" s="1"/>
  <c r="T553" s="1"/>
  <c r="Y553" i="4"/>
  <c r="X553"/>
  <c r="W553"/>
  <c r="V553"/>
  <c r="AX553" i="8" s="1"/>
  <c r="U553" i="4"/>
  <c r="T553"/>
  <c r="S553"/>
  <c r="R553"/>
  <c r="Q553"/>
  <c r="P553"/>
  <c r="O553"/>
  <c r="N553"/>
  <c r="M553"/>
  <c r="L553"/>
  <c r="K553"/>
  <c r="J553"/>
  <c r="I553" i="8" s="1"/>
  <c r="I553" i="4"/>
  <c r="H553"/>
  <c r="G553"/>
  <c r="G553" i="8" s="1"/>
  <c r="F553" i="4"/>
  <c r="F553" i="8" s="1"/>
  <c r="E553" i="4"/>
  <c r="D553"/>
  <c r="D553" i="8" s="1"/>
  <c r="C553" i="4"/>
  <c r="B553"/>
  <c r="AC552"/>
  <c r="AB552"/>
  <c r="AA552"/>
  <c r="V552" i="10" s="1"/>
  <c r="X552" s="1"/>
  <c r="Z552" i="4"/>
  <c r="R552" i="10" s="1"/>
  <c r="T552" s="1"/>
  <c r="Y552" i="4"/>
  <c r="X552"/>
  <c r="W552"/>
  <c r="V552"/>
  <c r="AX552" i="8" s="1"/>
  <c r="U552" i="4"/>
  <c r="T552"/>
  <c r="S552"/>
  <c r="R552"/>
  <c r="Q552"/>
  <c r="P552"/>
  <c r="O552"/>
  <c r="N552"/>
  <c r="M552"/>
  <c r="L552"/>
  <c r="K552"/>
  <c r="J552"/>
  <c r="I552" i="8" s="1"/>
  <c r="I552" i="4"/>
  <c r="H552"/>
  <c r="G552"/>
  <c r="G552" i="8" s="1"/>
  <c r="F552" i="4"/>
  <c r="F552" i="8" s="1"/>
  <c r="E552" i="4"/>
  <c r="D552"/>
  <c r="D552" i="8" s="1"/>
  <c r="C552" i="4"/>
  <c r="B552"/>
  <c r="AC551"/>
  <c r="AB551"/>
  <c r="AA551"/>
  <c r="V551" i="10" s="1"/>
  <c r="X551" s="1"/>
  <c r="Z551" i="4"/>
  <c r="R551" i="10" s="1"/>
  <c r="T551" s="1"/>
  <c r="Y551" i="4"/>
  <c r="X551"/>
  <c r="W551"/>
  <c r="V551"/>
  <c r="AX551" i="8" s="1"/>
  <c r="U551" i="4"/>
  <c r="T551"/>
  <c r="S551"/>
  <c r="R551"/>
  <c r="Q551"/>
  <c r="P551"/>
  <c r="O551"/>
  <c r="N551"/>
  <c r="M551"/>
  <c r="L551"/>
  <c r="K551"/>
  <c r="J551"/>
  <c r="I551" i="8" s="1"/>
  <c r="I551" i="4"/>
  <c r="H551"/>
  <c r="G551"/>
  <c r="G551" i="8" s="1"/>
  <c r="F551" i="4"/>
  <c r="F551" i="8" s="1"/>
  <c r="E551" i="4"/>
  <c r="D551"/>
  <c r="D551" i="8" s="1"/>
  <c r="C551" i="4"/>
  <c r="B551"/>
  <c r="AC550"/>
  <c r="AB550"/>
  <c r="AA550"/>
  <c r="V550" i="10" s="1"/>
  <c r="X550" s="1"/>
  <c r="Z550" i="4"/>
  <c r="R550" i="10" s="1"/>
  <c r="T550" s="1"/>
  <c r="Y550" i="4"/>
  <c r="X550"/>
  <c r="W550"/>
  <c r="V550"/>
  <c r="AX550" i="8" s="1"/>
  <c r="U550" i="4"/>
  <c r="T550"/>
  <c r="S550"/>
  <c r="R550"/>
  <c r="Q550"/>
  <c r="P550"/>
  <c r="O550"/>
  <c r="N550"/>
  <c r="M550"/>
  <c r="L550"/>
  <c r="K550"/>
  <c r="J550"/>
  <c r="I550" i="8" s="1"/>
  <c r="I550" i="4"/>
  <c r="H550"/>
  <c r="G550"/>
  <c r="G550" i="8" s="1"/>
  <c r="F550" i="4"/>
  <c r="F550" i="8" s="1"/>
  <c r="E550" i="4"/>
  <c r="D550"/>
  <c r="D550" i="8" s="1"/>
  <c r="C550" i="4"/>
  <c r="B550"/>
  <c r="AC549"/>
  <c r="AB549"/>
  <c r="AA549"/>
  <c r="V549" i="10" s="1"/>
  <c r="X549" s="1"/>
  <c r="Z549" i="4"/>
  <c r="R549" i="10" s="1"/>
  <c r="T549" s="1"/>
  <c r="Y549" i="4"/>
  <c r="X549"/>
  <c r="W549"/>
  <c r="V549"/>
  <c r="AX549" i="8" s="1"/>
  <c r="U549" i="4"/>
  <c r="T549"/>
  <c r="S549"/>
  <c r="R549"/>
  <c r="Q549"/>
  <c r="P549"/>
  <c r="O549"/>
  <c r="N549"/>
  <c r="M549"/>
  <c r="L549"/>
  <c r="K549"/>
  <c r="J549"/>
  <c r="I549" i="8" s="1"/>
  <c r="I549" i="4"/>
  <c r="H549"/>
  <c r="G549"/>
  <c r="G549" i="8" s="1"/>
  <c r="F549" i="4"/>
  <c r="F549" i="8" s="1"/>
  <c r="E549" i="4"/>
  <c r="D549"/>
  <c r="D549" i="8" s="1"/>
  <c r="C549" i="4"/>
  <c r="B549"/>
  <c r="AC548"/>
  <c r="AB548"/>
  <c r="AA548"/>
  <c r="V548" i="10" s="1"/>
  <c r="X548" s="1"/>
  <c r="Z548" i="4"/>
  <c r="R548" i="10" s="1"/>
  <c r="T548" s="1"/>
  <c r="Y548" i="4"/>
  <c r="X548"/>
  <c r="W548"/>
  <c r="V548"/>
  <c r="AX548" i="8" s="1"/>
  <c r="U548" i="4"/>
  <c r="T548"/>
  <c r="S548"/>
  <c r="R548"/>
  <c r="Q548"/>
  <c r="P548"/>
  <c r="O548"/>
  <c r="N548"/>
  <c r="M548"/>
  <c r="L548"/>
  <c r="K548"/>
  <c r="J548"/>
  <c r="I548" i="8" s="1"/>
  <c r="I548" i="4"/>
  <c r="H548"/>
  <c r="G548"/>
  <c r="G548" i="8" s="1"/>
  <c r="F548" i="4"/>
  <c r="F548" i="8" s="1"/>
  <c r="E548" i="4"/>
  <c r="D548"/>
  <c r="D548" i="8" s="1"/>
  <c r="C548" i="4"/>
  <c r="B548"/>
  <c r="AC547"/>
  <c r="AB547"/>
  <c r="AA547"/>
  <c r="V547" i="10" s="1"/>
  <c r="X547" s="1"/>
  <c r="Z547" i="4"/>
  <c r="R547" i="10" s="1"/>
  <c r="T547" s="1"/>
  <c r="Y547" i="4"/>
  <c r="X547"/>
  <c r="W547"/>
  <c r="V547"/>
  <c r="AX547" i="8" s="1"/>
  <c r="U547" i="4"/>
  <c r="T547"/>
  <c r="S547"/>
  <c r="R547"/>
  <c r="Q547"/>
  <c r="P547"/>
  <c r="O547"/>
  <c r="N547"/>
  <c r="M547"/>
  <c r="L547"/>
  <c r="K547"/>
  <c r="J547"/>
  <c r="I547" i="8" s="1"/>
  <c r="I547" i="4"/>
  <c r="H547"/>
  <c r="G547"/>
  <c r="G547" i="8" s="1"/>
  <c r="F547" i="4"/>
  <c r="F547" i="8" s="1"/>
  <c r="E547" i="4"/>
  <c r="D547"/>
  <c r="D547" i="8" s="1"/>
  <c r="C547" i="4"/>
  <c r="B547"/>
  <c r="AC546"/>
  <c r="AB546"/>
  <c r="AA546"/>
  <c r="V546" i="10" s="1"/>
  <c r="X546" s="1"/>
  <c r="Z546" i="4"/>
  <c r="R546" i="10" s="1"/>
  <c r="T546" s="1"/>
  <c r="Y546" i="4"/>
  <c r="X546"/>
  <c r="W546"/>
  <c r="V546"/>
  <c r="AX546" i="8" s="1"/>
  <c r="U546" i="4"/>
  <c r="T546"/>
  <c r="S546"/>
  <c r="R546"/>
  <c r="Q546"/>
  <c r="P546"/>
  <c r="O546"/>
  <c r="N546"/>
  <c r="M546"/>
  <c r="L546"/>
  <c r="K546"/>
  <c r="J546"/>
  <c r="I546" i="8" s="1"/>
  <c r="I546" i="4"/>
  <c r="H546"/>
  <c r="G546"/>
  <c r="G546" i="8" s="1"/>
  <c r="F546" i="4"/>
  <c r="F546" i="8" s="1"/>
  <c r="E546" i="4"/>
  <c r="D546"/>
  <c r="D546" i="8" s="1"/>
  <c r="C546" i="4"/>
  <c r="B546"/>
  <c r="AC545"/>
  <c r="AB545"/>
  <c r="AA545"/>
  <c r="V545" i="10" s="1"/>
  <c r="X545" s="1"/>
  <c r="Z545" i="4"/>
  <c r="R545" i="10" s="1"/>
  <c r="T545" s="1"/>
  <c r="Y545" i="4"/>
  <c r="X545"/>
  <c r="W545"/>
  <c r="V545"/>
  <c r="AX545" i="8" s="1"/>
  <c r="U545" i="4"/>
  <c r="T545"/>
  <c r="S545"/>
  <c r="R545"/>
  <c r="Q545"/>
  <c r="P545"/>
  <c r="O545"/>
  <c r="N545"/>
  <c r="M545"/>
  <c r="L545"/>
  <c r="K545"/>
  <c r="J545"/>
  <c r="I545" i="8" s="1"/>
  <c r="I545" i="4"/>
  <c r="H545"/>
  <c r="G545"/>
  <c r="G545" i="8" s="1"/>
  <c r="F545" i="4"/>
  <c r="F545" i="8" s="1"/>
  <c r="E545" i="4"/>
  <c r="D545"/>
  <c r="D545" i="8" s="1"/>
  <c r="C545" i="4"/>
  <c r="B545"/>
  <c r="AC544"/>
  <c r="AB544"/>
  <c r="AA544"/>
  <c r="V544" i="10" s="1"/>
  <c r="X544" s="1"/>
  <c r="Z544" i="4"/>
  <c r="R544" i="10" s="1"/>
  <c r="T544" s="1"/>
  <c r="Y544" i="4"/>
  <c r="X544"/>
  <c r="W544"/>
  <c r="V544"/>
  <c r="AX544" i="8" s="1"/>
  <c r="U544" i="4"/>
  <c r="T544"/>
  <c r="S544"/>
  <c r="R544"/>
  <c r="Q544"/>
  <c r="P544"/>
  <c r="O544"/>
  <c r="N544"/>
  <c r="M544"/>
  <c r="L544"/>
  <c r="K544"/>
  <c r="J544"/>
  <c r="I544" i="8" s="1"/>
  <c r="I544" i="4"/>
  <c r="H544"/>
  <c r="G544"/>
  <c r="G544" i="8" s="1"/>
  <c r="F544" i="4"/>
  <c r="F544" i="8" s="1"/>
  <c r="E544" i="4"/>
  <c r="D544"/>
  <c r="D544" i="8" s="1"/>
  <c r="C544" i="4"/>
  <c r="B544"/>
  <c r="AC543"/>
  <c r="AB543"/>
  <c r="AA543"/>
  <c r="V543" i="10" s="1"/>
  <c r="X543" s="1"/>
  <c r="Z543" i="4"/>
  <c r="R543" i="10" s="1"/>
  <c r="T543" s="1"/>
  <c r="Y543" i="4"/>
  <c r="X543"/>
  <c r="W543"/>
  <c r="V543"/>
  <c r="AX543" i="8" s="1"/>
  <c r="U543" i="4"/>
  <c r="T543"/>
  <c r="S543"/>
  <c r="R543"/>
  <c r="Q543"/>
  <c r="P543"/>
  <c r="O543"/>
  <c r="N543"/>
  <c r="M543"/>
  <c r="L543"/>
  <c r="K543"/>
  <c r="J543"/>
  <c r="I543" i="8" s="1"/>
  <c r="I543" i="4"/>
  <c r="H543"/>
  <c r="G543"/>
  <c r="G543" i="8" s="1"/>
  <c r="F543" i="4"/>
  <c r="F543" i="8" s="1"/>
  <c r="E543" i="4"/>
  <c r="D543"/>
  <c r="D543" i="8" s="1"/>
  <c r="C543" i="4"/>
  <c r="B543"/>
  <c r="AC542"/>
  <c r="AB542"/>
  <c r="AA542"/>
  <c r="V542" i="10" s="1"/>
  <c r="X542" s="1"/>
  <c r="Z542" i="4"/>
  <c r="R542" i="10" s="1"/>
  <c r="T542" s="1"/>
  <c r="Y542" i="4"/>
  <c r="X542"/>
  <c r="W542"/>
  <c r="V542"/>
  <c r="AX542" i="8" s="1"/>
  <c r="U542" i="4"/>
  <c r="T542"/>
  <c r="S542"/>
  <c r="R542"/>
  <c r="Q542"/>
  <c r="P542"/>
  <c r="O542"/>
  <c r="N542"/>
  <c r="M542"/>
  <c r="L542"/>
  <c r="K542"/>
  <c r="J542"/>
  <c r="I542" i="8" s="1"/>
  <c r="I542" i="4"/>
  <c r="H542"/>
  <c r="G542"/>
  <c r="G542" i="8" s="1"/>
  <c r="F542" i="4"/>
  <c r="F542" i="8" s="1"/>
  <c r="E542" i="4"/>
  <c r="D542"/>
  <c r="D542" i="8" s="1"/>
  <c r="C542" i="4"/>
  <c r="B542"/>
  <c r="AC541"/>
  <c r="AB541"/>
  <c r="AA541"/>
  <c r="V541" i="10" s="1"/>
  <c r="X541" s="1"/>
  <c r="Z541" i="4"/>
  <c r="R541" i="10" s="1"/>
  <c r="T541" s="1"/>
  <c r="Y541" i="4"/>
  <c r="X541"/>
  <c r="W541"/>
  <c r="V541"/>
  <c r="AX541" i="8" s="1"/>
  <c r="U541" i="4"/>
  <c r="T541"/>
  <c r="S541"/>
  <c r="R541"/>
  <c r="Q541"/>
  <c r="P541"/>
  <c r="O541"/>
  <c r="N541"/>
  <c r="M541"/>
  <c r="L541"/>
  <c r="K541"/>
  <c r="J541"/>
  <c r="I541" i="8" s="1"/>
  <c r="I541" i="4"/>
  <c r="H541"/>
  <c r="G541"/>
  <c r="G541" i="8" s="1"/>
  <c r="F541" i="4"/>
  <c r="F541" i="8" s="1"/>
  <c r="E541" i="4"/>
  <c r="D541"/>
  <c r="D541" i="8" s="1"/>
  <c r="C541" i="4"/>
  <c r="B541"/>
  <c r="AC540"/>
  <c r="AB540"/>
  <c r="AA540"/>
  <c r="V540" i="10" s="1"/>
  <c r="X540" s="1"/>
  <c r="Z540" i="4"/>
  <c r="R540" i="10" s="1"/>
  <c r="T540" s="1"/>
  <c r="Y540" i="4"/>
  <c r="X540"/>
  <c r="W540"/>
  <c r="V540"/>
  <c r="AX540" i="8" s="1"/>
  <c r="U540" i="4"/>
  <c r="T540"/>
  <c r="S540"/>
  <c r="R540"/>
  <c r="Q540"/>
  <c r="P540"/>
  <c r="O540"/>
  <c r="N540"/>
  <c r="M540"/>
  <c r="L540"/>
  <c r="K540"/>
  <c r="J540"/>
  <c r="I540" i="8" s="1"/>
  <c r="I540" i="4"/>
  <c r="H540"/>
  <c r="G540"/>
  <c r="G540" i="8" s="1"/>
  <c r="F540" i="4"/>
  <c r="F540" i="8" s="1"/>
  <c r="E540" i="4"/>
  <c r="D540"/>
  <c r="D540" i="8" s="1"/>
  <c r="C540" i="4"/>
  <c r="B540"/>
  <c r="AC539"/>
  <c r="AB539"/>
  <c r="AA539"/>
  <c r="V539" i="10" s="1"/>
  <c r="X539" s="1"/>
  <c r="Z539" i="4"/>
  <c r="R539" i="10" s="1"/>
  <c r="T539" s="1"/>
  <c r="Y539" i="4"/>
  <c r="X539"/>
  <c r="W539"/>
  <c r="V539"/>
  <c r="AX539" i="8" s="1"/>
  <c r="U539" i="4"/>
  <c r="T539"/>
  <c r="S539"/>
  <c r="R539"/>
  <c r="Q539"/>
  <c r="P539"/>
  <c r="O539"/>
  <c r="N539"/>
  <c r="M539"/>
  <c r="L539"/>
  <c r="K539"/>
  <c r="J539"/>
  <c r="I539" i="8" s="1"/>
  <c r="I539" i="4"/>
  <c r="H539"/>
  <c r="G539"/>
  <c r="G539" i="8" s="1"/>
  <c r="F539" i="4"/>
  <c r="F539" i="8" s="1"/>
  <c r="E539" i="4"/>
  <c r="D539"/>
  <c r="D539" i="8" s="1"/>
  <c r="C539" i="4"/>
  <c r="B539"/>
  <c r="AC538"/>
  <c r="AB538"/>
  <c r="AA538"/>
  <c r="V538" i="10" s="1"/>
  <c r="X538" s="1"/>
  <c r="Z538" i="4"/>
  <c r="R538" i="10" s="1"/>
  <c r="T538" s="1"/>
  <c r="Y538" i="4"/>
  <c r="X538"/>
  <c r="W538"/>
  <c r="V538"/>
  <c r="AX538" i="8" s="1"/>
  <c r="U538" i="4"/>
  <c r="T538"/>
  <c r="S538"/>
  <c r="R538"/>
  <c r="Q538"/>
  <c r="P538"/>
  <c r="O538"/>
  <c r="N538"/>
  <c r="M538"/>
  <c r="L538"/>
  <c r="K538"/>
  <c r="J538"/>
  <c r="I538" i="8" s="1"/>
  <c r="I538" i="4"/>
  <c r="H538"/>
  <c r="G538"/>
  <c r="G538" i="8" s="1"/>
  <c r="F538" i="4"/>
  <c r="F538" i="8" s="1"/>
  <c r="E538" i="4"/>
  <c r="D538"/>
  <c r="D538" i="8" s="1"/>
  <c r="C538" i="4"/>
  <c r="B538"/>
  <c r="AC537"/>
  <c r="AB537"/>
  <c r="AA537"/>
  <c r="V537" i="10" s="1"/>
  <c r="X537" s="1"/>
  <c r="Z537" i="4"/>
  <c r="R537" i="10" s="1"/>
  <c r="T537" s="1"/>
  <c r="Y537" i="4"/>
  <c r="X537"/>
  <c r="W537"/>
  <c r="V537"/>
  <c r="AX537" i="8" s="1"/>
  <c r="U537" i="4"/>
  <c r="T537"/>
  <c r="S537"/>
  <c r="R537"/>
  <c r="Q537"/>
  <c r="P537"/>
  <c r="O537"/>
  <c r="N537"/>
  <c r="M537"/>
  <c r="L537"/>
  <c r="K537"/>
  <c r="J537"/>
  <c r="I537" i="8" s="1"/>
  <c r="I537" i="4"/>
  <c r="H537"/>
  <c r="G537"/>
  <c r="G537" i="8" s="1"/>
  <c r="F537" i="4"/>
  <c r="F537" i="8" s="1"/>
  <c r="E537" i="4"/>
  <c r="D537"/>
  <c r="D537" i="8" s="1"/>
  <c r="C537" i="4"/>
  <c r="B537"/>
  <c r="AC536"/>
  <c r="AB536"/>
  <c r="AA536"/>
  <c r="V536" i="10" s="1"/>
  <c r="X536" s="1"/>
  <c r="Z536" i="4"/>
  <c r="R536" i="10" s="1"/>
  <c r="T536" s="1"/>
  <c r="Y536" i="4"/>
  <c r="X536"/>
  <c r="W536"/>
  <c r="V536"/>
  <c r="AX536" i="8" s="1"/>
  <c r="U536" i="4"/>
  <c r="T536"/>
  <c r="S536"/>
  <c r="R536"/>
  <c r="Q536"/>
  <c r="P536"/>
  <c r="O536"/>
  <c r="N536"/>
  <c r="M536"/>
  <c r="L536"/>
  <c r="K536"/>
  <c r="J536"/>
  <c r="I536" i="8" s="1"/>
  <c r="I536" i="4"/>
  <c r="H536"/>
  <c r="G536"/>
  <c r="G536" i="8" s="1"/>
  <c r="F536" i="4"/>
  <c r="F536" i="8" s="1"/>
  <c r="E536" i="4"/>
  <c r="D536"/>
  <c r="D536" i="8" s="1"/>
  <c r="C536" i="4"/>
  <c r="B536"/>
  <c r="AC535"/>
  <c r="AB535"/>
  <c r="AA535"/>
  <c r="V535" i="10" s="1"/>
  <c r="X535" s="1"/>
  <c r="Z535" i="4"/>
  <c r="R535" i="10" s="1"/>
  <c r="T535" s="1"/>
  <c r="Y535" i="4"/>
  <c r="X535"/>
  <c r="W535"/>
  <c r="V535"/>
  <c r="AX535" i="8" s="1"/>
  <c r="U535" i="4"/>
  <c r="T535"/>
  <c r="S535"/>
  <c r="R535"/>
  <c r="Q535"/>
  <c r="P535"/>
  <c r="O535"/>
  <c r="N535"/>
  <c r="M535"/>
  <c r="L535"/>
  <c r="K535"/>
  <c r="J535"/>
  <c r="I535" i="8" s="1"/>
  <c r="I535" i="4"/>
  <c r="H535"/>
  <c r="G535"/>
  <c r="G535" i="8" s="1"/>
  <c r="F535" i="4"/>
  <c r="F535" i="8" s="1"/>
  <c r="E535" i="4"/>
  <c r="D535"/>
  <c r="D535" i="8" s="1"/>
  <c r="C535" i="4"/>
  <c r="B535"/>
  <c r="AC534"/>
  <c r="AB534"/>
  <c r="AA534"/>
  <c r="V534" i="10" s="1"/>
  <c r="X534" s="1"/>
  <c r="Z534" i="4"/>
  <c r="R534" i="10" s="1"/>
  <c r="T534" s="1"/>
  <c r="Y534" i="4"/>
  <c r="X534"/>
  <c r="W534"/>
  <c r="V534"/>
  <c r="AX534" i="8" s="1"/>
  <c r="U534" i="4"/>
  <c r="T534"/>
  <c r="S534"/>
  <c r="R534"/>
  <c r="Q534"/>
  <c r="P534"/>
  <c r="O534"/>
  <c r="N534"/>
  <c r="M534"/>
  <c r="L534"/>
  <c r="K534"/>
  <c r="J534"/>
  <c r="I534" i="8" s="1"/>
  <c r="I534" i="4"/>
  <c r="H534"/>
  <c r="G534"/>
  <c r="G534" i="8" s="1"/>
  <c r="F534" i="4"/>
  <c r="F534" i="8" s="1"/>
  <c r="E534" i="4"/>
  <c r="D534"/>
  <c r="D534" i="8" s="1"/>
  <c r="C534" i="4"/>
  <c r="B534"/>
  <c r="AC533"/>
  <c r="AB533"/>
  <c r="AA533"/>
  <c r="V533" i="10" s="1"/>
  <c r="X533" s="1"/>
  <c r="Z533" i="4"/>
  <c r="R533" i="10" s="1"/>
  <c r="T533" s="1"/>
  <c r="Y533" i="4"/>
  <c r="X533"/>
  <c r="W533"/>
  <c r="V533"/>
  <c r="AX533" i="8" s="1"/>
  <c r="U533" i="4"/>
  <c r="T533"/>
  <c r="S533"/>
  <c r="R533"/>
  <c r="Q533"/>
  <c r="P533"/>
  <c r="O533"/>
  <c r="N533"/>
  <c r="M533"/>
  <c r="L533"/>
  <c r="K533"/>
  <c r="J533"/>
  <c r="I533" i="8" s="1"/>
  <c r="I533" i="4"/>
  <c r="H533"/>
  <c r="G533"/>
  <c r="G533" i="8" s="1"/>
  <c r="F533" i="4"/>
  <c r="F533" i="8" s="1"/>
  <c r="E533" i="4"/>
  <c r="D533"/>
  <c r="D533" i="8" s="1"/>
  <c r="C533" i="4"/>
  <c r="B533"/>
  <c r="AC532"/>
  <c r="AB532"/>
  <c r="AA532"/>
  <c r="V532" i="10" s="1"/>
  <c r="X532" s="1"/>
  <c r="Z532" i="4"/>
  <c r="R532" i="10" s="1"/>
  <c r="T532" s="1"/>
  <c r="Y532" i="4"/>
  <c r="X532"/>
  <c r="W532"/>
  <c r="V532"/>
  <c r="AX532" i="8" s="1"/>
  <c r="U532" i="4"/>
  <c r="T532"/>
  <c r="S532"/>
  <c r="R532"/>
  <c r="Q532"/>
  <c r="P532"/>
  <c r="O532"/>
  <c r="N532"/>
  <c r="M532"/>
  <c r="L532"/>
  <c r="K532"/>
  <c r="J532"/>
  <c r="I532" i="8" s="1"/>
  <c r="I532" i="4"/>
  <c r="H532"/>
  <c r="G532"/>
  <c r="G532" i="8" s="1"/>
  <c r="F532" i="4"/>
  <c r="F532" i="8" s="1"/>
  <c r="E532" i="4"/>
  <c r="D532"/>
  <c r="D532" i="8" s="1"/>
  <c r="C532" i="4"/>
  <c r="B532"/>
  <c r="AC531"/>
  <c r="AB531"/>
  <c r="AA531"/>
  <c r="V531" i="10" s="1"/>
  <c r="X531" s="1"/>
  <c r="Z531" i="4"/>
  <c r="R531" i="10" s="1"/>
  <c r="T531" s="1"/>
  <c r="Y531" i="4"/>
  <c r="X531"/>
  <c r="W531"/>
  <c r="V531"/>
  <c r="AX531" i="8" s="1"/>
  <c r="U531" i="4"/>
  <c r="T531"/>
  <c r="S531"/>
  <c r="R531"/>
  <c r="Q531"/>
  <c r="P531"/>
  <c r="O531"/>
  <c r="N531"/>
  <c r="M531"/>
  <c r="L531"/>
  <c r="K531"/>
  <c r="J531"/>
  <c r="I531" i="8" s="1"/>
  <c r="I531" i="4"/>
  <c r="H531"/>
  <c r="G531"/>
  <c r="G531" i="8" s="1"/>
  <c r="F531" i="4"/>
  <c r="F531" i="8" s="1"/>
  <c r="E531" i="4"/>
  <c r="D531"/>
  <c r="D531" i="8" s="1"/>
  <c r="C531" i="4"/>
  <c r="B531"/>
  <c r="AC530"/>
  <c r="AB530"/>
  <c r="AA530"/>
  <c r="V530" i="10" s="1"/>
  <c r="X530" s="1"/>
  <c r="Z530" i="4"/>
  <c r="R530" i="10" s="1"/>
  <c r="T530" s="1"/>
  <c r="Y530" i="4"/>
  <c r="X530"/>
  <c r="W530"/>
  <c r="V530"/>
  <c r="AX530" i="8" s="1"/>
  <c r="U530" i="4"/>
  <c r="T530"/>
  <c r="S530"/>
  <c r="R530"/>
  <c r="Q530"/>
  <c r="P530"/>
  <c r="O530"/>
  <c r="N530"/>
  <c r="M530"/>
  <c r="L530"/>
  <c r="K530"/>
  <c r="J530"/>
  <c r="I530" i="8" s="1"/>
  <c r="I530" i="4"/>
  <c r="H530"/>
  <c r="G530"/>
  <c r="G530" i="8" s="1"/>
  <c r="F530" i="4"/>
  <c r="F530" i="8" s="1"/>
  <c r="E530" i="4"/>
  <c r="D530"/>
  <c r="D530" i="8" s="1"/>
  <c r="C530" i="4"/>
  <c r="B530"/>
  <c r="AC529"/>
  <c r="AB529"/>
  <c r="AA529"/>
  <c r="V529" i="10" s="1"/>
  <c r="X529" s="1"/>
  <c r="Z529" i="4"/>
  <c r="R529" i="10" s="1"/>
  <c r="T529" s="1"/>
  <c r="Y529" i="4"/>
  <c r="X529"/>
  <c r="W529"/>
  <c r="V529"/>
  <c r="AX529" i="8" s="1"/>
  <c r="U529" i="4"/>
  <c r="T529"/>
  <c r="S529"/>
  <c r="R529"/>
  <c r="Q529"/>
  <c r="P529"/>
  <c r="O529"/>
  <c r="N529"/>
  <c r="M529"/>
  <c r="L529"/>
  <c r="K529"/>
  <c r="J529"/>
  <c r="I529" i="8" s="1"/>
  <c r="I529" i="4"/>
  <c r="H529"/>
  <c r="G529"/>
  <c r="G529" i="8" s="1"/>
  <c r="F529" i="4"/>
  <c r="F529" i="8" s="1"/>
  <c r="E529" i="4"/>
  <c r="D529"/>
  <c r="D529" i="8" s="1"/>
  <c r="C529" i="4"/>
  <c r="B529"/>
  <c r="AC528"/>
  <c r="AB528"/>
  <c r="AA528"/>
  <c r="V528" i="10" s="1"/>
  <c r="X528" s="1"/>
  <c r="Z528" i="4"/>
  <c r="R528" i="10" s="1"/>
  <c r="T528" s="1"/>
  <c r="Y528" i="4"/>
  <c r="X528"/>
  <c r="W528"/>
  <c r="V528"/>
  <c r="AX528" i="8" s="1"/>
  <c r="U528" i="4"/>
  <c r="T528"/>
  <c r="S528"/>
  <c r="R528"/>
  <c r="Q528"/>
  <c r="P528"/>
  <c r="O528"/>
  <c r="N528"/>
  <c r="M528"/>
  <c r="L528"/>
  <c r="K528"/>
  <c r="J528"/>
  <c r="I528" i="8" s="1"/>
  <c r="I528" i="4"/>
  <c r="H528"/>
  <c r="G528"/>
  <c r="G528" i="8" s="1"/>
  <c r="F528" i="4"/>
  <c r="F528" i="8" s="1"/>
  <c r="E528" i="4"/>
  <c r="D528"/>
  <c r="D528" i="8" s="1"/>
  <c r="C528" i="4"/>
  <c r="B528"/>
  <c r="AC527"/>
  <c r="AB527"/>
  <c r="AA527"/>
  <c r="V527" i="10" s="1"/>
  <c r="X527" s="1"/>
  <c r="Z527" i="4"/>
  <c r="R527" i="10" s="1"/>
  <c r="T527" s="1"/>
  <c r="Y527" i="4"/>
  <c r="X527"/>
  <c r="W527"/>
  <c r="V527"/>
  <c r="AX527" i="8" s="1"/>
  <c r="U527" i="4"/>
  <c r="T527"/>
  <c r="S527"/>
  <c r="R527"/>
  <c r="Q527"/>
  <c r="P527"/>
  <c r="O527"/>
  <c r="N527"/>
  <c r="M527"/>
  <c r="L527"/>
  <c r="K527"/>
  <c r="J527"/>
  <c r="I527" i="8" s="1"/>
  <c r="I527" i="4"/>
  <c r="H527"/>
  <c r="G527"/>
  <c r="G527" i="8" s="1"/>
  <c r="F527" i="4"/>
  <c r="F527" i="8" s="1"/>
  <c r="E527" i="4"/>
  <c r="D527"/>
  <c r="D527" i="8" s="1"/>
  <c r="C527" i="4"/>
  <c r="B527"/>
  <c r="AC526"/>
  <c r="AB526"/>
  <c r="AA526"/>
  <c r="V526" i="10" s="1"/>
  <c r="X526" s="1"/>
  <c r="Z526" i="4"/>
  <c r="R526" i="10" s="1"/>
  <c r="T526" s="1"/>
  <c r="Y526" i="4"/>
  <c r="X526"/>
  <c r="W526"/>
  <c r="V526"/>
  <c r="AX526" i="8" s="1"/>
  <c r="U526" i="4"/>
  <c r="T526"/>
  <c r="S526"/>
  <c r="R526"/>
  <c r="Q526"/>
  <c r="P526"/>
  <c r="O526"/>
  <c r="N526"/>
  <c r="M526"/>
  <c r="L526"/>
  <c r="K526"/>
  <c r="J526"/>
  <c r="I526" i="8" s="1"/>
  <c r="I526" i="4"/>
  <c r="H526"/>
  <c r="G526"/>
  <c r="G526" i="8" s="1"/>
  <c r="F526" i="4"/>
  <c r="F526" i="8" s="1"/>
  <c r="E526" i="4"/>
  <c r="D526"/>
  <c r="D526" i="8" s="1"/>
  <c r="C526" i="4"/>
  <c r="B526"/>
  <c r="AC525"/>
  <c r="AB525"/>
  <c r="AA525"/>
  <c r="V525" i="10" s="1"/>
  <c r="X525" s="1"/>
  <c r="Z525" i="4"/>
  <c r="R525" i="10" s="1"/>
  <c r="T525" s="1"/>
  <c r="Y525" i="4"/>
  <c r="X525"/>
  <c r="W525"/>
  <c r="V525"/>
  <c r="AX525" i="8" s="1"/>
  <c r="U525" i="4"/>
  <c r="T525"/>
  <c r="S525"/>
  <c r="R525"/>
  <c r="Q525"/>
  <c r="P525"/>
  <c r="O525"/>
  <c r="N525"/>
  <c r="M525"/>
  <c r="L525"/>
  <c r="K525"/>
  <c r="J525"/>
  <c r="I525" i="8" s="1"/>
  <c r="I525" i="4"/>
  <c r="H525"/>
  <c r="G525"/>
  <c r="G525" i="8" s="1"/>
  <c r="F525" i="4"/>
  <c r="F525" i="8" s="1"/>
  <c r="E525" i="4"/>
  <c r="D525"/>
  <c r="D525" i="8" s="1"/>
  <c r="C525" i="4"/>
  <c r="B525"/>
  <c r="AC524"/>
  <c r="AB524"/>
  <c r="AA524"/>
  <c r="V524" i="10" s="1"/>
  <c r="X524" s="1"/>
  <c r="Z524" i="4"/>
  <c r="R524" i="10" s="1"/>
  <c r="T524" s="1"/>
  <c r="Y524" i="4"/>
  <c r="X524"/>
  <c r="W524"/>
  <c r="V524"/>
  <c r="AX524" i="8" s="1"/>
  <c r="U524" i="4"/>
  <c r="T524"/>
  <c r="S524"/>
  <c r="R524"/>
  <c r="Q524"/>
  <c r="P524"/>
  <c r="O524"/>
  <c r="N524"/>
  <c r="M524"/>
  <c r="L524"/>
  <c r="K524"/>
  <c r="J524"/>
  <c r="I524" i="8" s="1"/>
  <c r="I524" i="4"/>
  <c r="H524"/>
  <c r="G524"/>
  <c r="G524" i="8" s="1"/>
  <c r="F524" i="4"/>
  <c r="F524" i="8" s="1"/>
  <c r="E524" i="4"/>
  <c r="D524"/>
  <c r="D524" i="8" s="1"/>
  <c r="C524" i="4"/>
  <c r="B524"/>
  <c r="AC523"/>
  <c r="AB523"/>
  <c r="AA523"/>
  <c r="V523" i="10" s="1"/>
  <c r="X523" s="1"/>
  <c r="Z523" i="4"/>
  <c r="R523" i="10" s="1"/>
  <c r="T523" s="1"/>
  <c r="Y523" i="4"/>
  <c r="X523"/>
  <c r="W523"/>
  <c r="V523"/>
  <c r="AX523" i="8" s="1"/>
  <c r="U523" i="4"/>
  <c r="T523"/>
  <c r="S523"/>
  <c r="R523"/>
  <c r="Q523"/>
  <c r="P523"/>
  <c r="O523"/>
  <c r="N523"/>
  <c r="M523"/>
  <c r="L523"/>
  <c r="K523"/>
  <c r="J523"/>
  <c r="I523" i="8" s="1"/>
  <c r="I523" i="4"/>
  <c r="H523"/>
  <c r="G523"/>
  <c r="G523" i="8" s="1"/>
  <c r="F523" i="4"/>
  <c r="F523" i="8" s="1"/>
  <c r="E523" i="4"/>
  <c r="D523"/>
  <c r="D523" i="8" s="1"/>
  <c r="C523" i="4"/>
  <c r="B523"/>
  <c r="AC522"/>
  <c r="AB522"/>
  <c r="AA522"/>
  <c r="V522" i="10" s="1"/>
  <c r="X522" s="1"/>
  <c r="Z522" i="4"/>
  <c r="R522" i="10" s="1"/>
  <c r="T522" s="1"/>
  <c r="Y522" i="4"/>
  <c r="X522"/>
  <c r="W522"/>
  <c r="V522"/>
  <c r="AX522" i="8" s="1"/>
  <c r="U522" i="4"/>
  <c r="T522"/>
  <c r="S522"/>
  <c r="R522"/>
  <c r="Q522"/>
  <c r="P522"/>
  <c r="O522"/>
  <c r="N522"/>
  <c r="M522"/>
  <c r="L522"/>
  <c r="K522"/>
  <c r="J522"/>
  <c r="I522" i="8" s="1"/>
  <c r="I522" i="4"/>
  <c r="H522"/>
  <c r="G522"/>
  <c r="G522" i="8" s="1"/>
  <c r="F522" i="4"/>
  <c r="F522" i="8" s="1"/>
  <c r="E522" i="4"/>
  <c r="D522"/>
  <c r="D522" i="8" s="1"/>
  <c r="C522" i="4"/>
  <c r="B522"/>
  <c r="AC521"/>
  <c r="AB521"/>
  <c r="AA521"/>
  <c r="V521" i="10" s="1"/>
  <c r="X521" s="1"/>
  <c r="Z521" i="4"/>
  <c r="R521" i="10" s="1"/>
  <c r="T521" s="1"/>
  <c r="Y521" i="4"/>
  <c r="X521"/>
  <c r="W521"/>
  <c r="V521"/>
  <c r="AX521" i="8" s="1"/>
  <c r="U521" i="4"/>
  <c r="T521"/>
  <c r="S521"/>
  <c r="R521"/>
  <c r="Q521"/>
  <c r="P521"/>
  <c r="O521"/>
  <c r="N521"/>
  <c r="M521"/>
  <c r="L521"/>
  <c r="K521"/>
  <c r="J521"/>
  <c r="I521" i="8" s="1"/>
  <c r="I521" i="4"/>
  <c r="H521"/>
  <c r="G521"/>
  <c r="G521" i="8" s="1"/>
  <c r="F521" i="4"/>
  <c r="F521" i="8" s="1"/>
  <c r="E521" i="4"/>
  <c r="D521"/>
  <c r="D521" i="8" s="1"/>
  <c r="C521" i="4"/>
  <c r="B521"/>
  <c r="AC520"/>
  <c r="AB520"/>
  <c r="AA520"/>
  <c r="V520" i="10" s="1"/>
  <c r="X520" s="1"/>
  <c r="Z520" i="4"/>
  <c r="R520" i="10" s="1"/>
  <c r="T520" s="1"/>
  <c r="Y520" i="4"/>
  <c r="X520"/>
  <c r="W520"/>
  <c r="V520"/>
  <c r="AX520" i="8" s="1"/>
  <c r="U520" i="4"/>
  <c r="T520"/>
  <c r="S520"/>
  <c r="R520"/>
  <c r="Q520"/>
  <c r="P520"/>
  <c r="O520"/>
  <c r="N520"/>
  <c r="M520"/>
  <c r="L520"/>
  <c r="K520"/>
  <c r="J520"/>
  <c r="I520" i="8" s="1"/>
  <c r="I520" i="4"/>
  <c r="H520"/>
  <c r="G520"/>
  <c r="G520" i="8" s="1"/>
  <c r="F520" i="4"/>
  <c r="F520" i="8" s="1"/>
  <c r="E520" i="4"/>
  <c r="D520"/>
  <c r="D520" i="8" s="1"/>
  <c r="C520" i="4"/>
  <c r="B520"/>
  <c r="AC519"/>
  <c r="AB519"/>
  <c r="AA519"/>
  <c r="V519" i="10" s="1"/>
  <c r="X519" s="1"/>
  <c r="Z519" i="4"/>
  <c r="R519" i="10" s="1"/>
  <c r="T519" s="1"/>
  <c r="Y519" i="4"/>
  <c r="X519"/>
  <c r="W519"/>
  <c r="V519"/>
  <c r="AX519" i="8" s="1"/>
  <c r="U519" i="4"/>
  <c r="T519"/>
  <c r="S519"/>
  <c r="R519"/>
  <c r="Q519"/>
  <c r="P519"/>
  <c r="O519"/>
  <c r="N519"/>
  <c r="M519"/>
  <c r="L519"/>
  <c r="K519"/>
  <c r="J519"/>
  <c r="I519" i="8" s="1"/>
  <c r="I519" i="4"/>
  <c r="H519"/>
  <c r="G519"/>
  <c r="G519" i="8" s="1"/>
  <c r="F519" i="4"/>
  <c r="F519" i="8" s="1"/>
  <c r="E519" i="4"/>
  <c r="D519"/>
  <c r="D519" i="8" s="1"/>
  <c r="C519" i="4"/>
  <c r="B519"/>
  <c r="AC518"/>
  <c r="AB518"/>
  <c r="AA518"/>
  <c r="V518" i="10" s="1"/>
  <c r="X518" s="1"/>
  <c r="Z518" i="4"/>
  <c r="R518" i="10" s="1"/>
  <c r="T518" s="1"/>
  <c r="Y518" i="4"/>
  <c r="X518"/>
  <c r="W518"/>
  <c r="V518"/>
  <c r="AX518" i="8" s="1"/>
  <c r="U518" i="4"/>
  <c r="T518"/>
  <c r="S518"/>
  <c r="R518"/>
  <c r="Q518"/>
  <c r="P518"/>
  <c r="O518"/>
  <c r="N518"/>
  <c r="M518"/>
  <c r="L518"/>
  <c r="K518"/>
  <c r="J518"/>
  <c r="I518" i="8" s="1"/>
  <c r="I518" i="4"/>
  <c r="H518"/>
  <c r="G518"/>
  <c r="G518" i="8" s="1"/>
  <c r="F518" i="4"/>
  <c r="F518" i="8" s="1"/>
  <c r="E518" i="4"/>
  <c r="D518"/>
  <c r="D518" i="8" s="1"/>
  <c r="C518" i="4"/>
  <c r="B518"/>
  <c r="AC517"/>
  <c r="AB517"/>
  <c r="AA517"/>
  <c r="V517" i="10" s="1"/>
  <c r="X517" s="1"/>
  <c r="Z517" i="4"/>
  <c r="R517" i="10" s="1"/>
  <c r="T517" s="1"/>
  <c r="Y517" i="4"/>
  <c r="X517"/>
  <c r="W517"/>
  <c r="V517"/>
  <c r="AX517" i="8" s="1"/>
  <c r="U517" i="4"/>
  <c r="T517"/>
  <c r="S517"/>
  <c r="R517"/>
  <c r="Q517"/>
  <c r="P517"/>
  <c r="O517"/>
  <c r="N517"/>
  <c r="M517"/>
  <c r="L517"/>
  <c r="K517"/>
  <c r="J517"/>
  <c r="I517" i="8" s="1"/>
  <c r="I517" i="4"/>
  <c r="H517"/>
  <c r="G517"/>
  <c r="G517" i="8" s="1"/>
  <c r="F517" i="4"/>
  <c r="F517" i="8" s="1"/>
  <c r="E517" i="4"/>
  <c r="D517"/>
  <c r="D517" i="8" s="1"/>
  <c r="C517" i="4"/>
  <c r="B517"/>
  <c r="AC516"/>
  <c r="AB516"/>
  <c r="AA516"/>
  <c r="V516" i="10" s="1"/>
  <c r="X516" s="1"/>
  <c r="Z516" i="4"/>
  <c r="R516" i="10" s="1"/>
  <c r="T516" s="1"/>
  <c r="Y516" i="4"/>
  <c r="X516"/>
  <c r="W516"/>
  <c r="V516"/>
  <c r="AX516" i="8" s="1"/>
  <c r="U516" i="4"/>
  <c r="T516"/>
  <c r="S516"/>
  <c r="R516"/>
  <c r="Q516"/>
  <c r="P516"/>
  <c r="O516"/>
  <c r="N516"/>
  <c r="M516"/>
  <c r="L516"/>
  <c r="K516"/>
  <c r="J516"/>
  <c r="I516" i="8" s="1"/>
  <c r="I516" i="4"/>
  <c r="H516"/>
  <c r="G516"/>
  <c r="G516" i="8" s="1"/>
  <c r="F516" i="4"/>
  <c r="F516" i="8" s="1"/>
  <c r="E516" i="4"/>
  <c r="D516"/>
  <c r="D516" i="8" s="1"/>
  <c r="C516" i="4"/>
  <c r="B516"/>
  <c r="AC515"/>
  <c r="AB515"/>
  <c r="AA515"/>
  <c r="V515" i="10" s="1"/>
  <c r="X515" s="1"/>
  <c r="Z515" i="4"/>
  <c r="R515" i="10" s="1"/>
  <c r="T515" s="1"/>
  <c r="Y515" i="4"/>
  <c r="X515"/>
  <c r="W515"/>
  <c r="V515"/>
  <c r="AX515" i="8" s="1"/>
  <c r="U515" i="4"/>
  <c r="T515"/>
  <c r="S515"/>
  <c r="R515"/>
  <c r="Q515"/>
  <c r="P515"/>
  <c r="O515"/>
  <c r="N515"/>
  <c r="M515"/>
  <c r="L515"/>
  <c r="K515"/>
  <c r="J515"/>
  <c r="I515" i="8" s="1"/>
  <c r="I515" i="4"/>
  <c r="H515"/>
  <c r="G515"/>
  <c r="G515" i="8" s="1"/>
  <c r="F515" i="4"/>
  <c r="F515" i="8" s="1"/>
  <c r="E515" i="4"/>
  <c r="D515"/>
  <c r="D515" i="8" s="1"/>
  <c r="C515" i="4"/>
  <c r="B515"/>
  <c r="AC514"/>
  <c r="AB514"/>
  <c r="AA514"/>
  <c r="V514" i="10" s="1"/>
  <c r="X514" s="1"/>
  <c r="Z514" i="4"/>
  <c r="R514" i="10" s="1"/>
  <c r="T514" s="1"/>
  <c r="Y514" i="4"/>
  <c r="X514"/>
  <c r="W514"/>
  <c r="V514"/>
  <c r="AX514" i="8" s="1"/>
  <c r="U514" i="4"/>
  <c r="T514"/>
  <c r="S514"/>
  <c r="R514"/>
  <c r="Q514"/>
  <c r="P514"/>
  <c r="O514"/>
  <c r="N514"/>
  <c r="M514"/>
  <c r="L514"/>
  <c r="K514"/>
  <c r="J514"/>
  <c r="I514" i="8" s="1"/>
  <c r="I514" i="4"/>
  <c r="H514"/>
  <c r="G514"/>
  <c r="G514" i="8" s="1"/>
  <c r="F514" i="4"/>
  <c r="F514" i="8" s="1"/>
  <c r="E514" i="4"/>
  <c r="D514"/>
  <c r="D514" i="8" s="1"/>
  <c r="C514" i="4"/>
  <c r="B514"/>
  <c r="AC513"/>
  <c r="AB513"/>
  <c r="AA513"/>
  <c r="V513" i="10" s="1"/>
  <c r="X513" s="1"/>
  <c r="Z513" i="4"/>
  <c r="R513" i="10" s="1"/>
  <c r="T513" s="1"/>
  <c r="Y513" i="4"/>
  <c r="X513"/>
  <c r="W513"/>
  <c r="V513"/>
  <c r="AX513" i="8" s="1"/>
  <c r="U513" i="4"/>
  <c r="T513"/>
  <c r="S513"/>
  <c r="R513"/>
  <c r="Q513"/>
  <c r="P513"/>
  <c r="O513"/>
  <c r="N513"/>
  <c r="M513"/>
  <c r="L513"/>
  <c r="K513"/>
  <c r="J513"/>
  <c r="I513" i="8" s="1"/>
  <c r="I513" i="4"/>
  <c r="H513"/>
  <c r="G513"/>
  <c r="G513" i="8" s="1"/>
  <c r="F513" i="4"/>
  <c r="F513" i="8" s="1"/>
  <c r="E513" i="4"/>
  <c r="D513"/>
  <c r="D513" i="8" s="1"/>
  <c r="C513" i="4"/>
  <c r="B513"/>
  <c r="AC512"/>
  <c r="AB512"/>
  <c r="AA512"/>
  <c r="V512" i="10" s="1"/>
  <c r="X512" s="1"/>
  <c r="Z512" i="4"/>
  <c r="R512" i="10" s="1"/>
  <c r="T512" s="1"/>
  <c r="Y512" i="4"/>
  <c r="X512"/>
  <c r="W512"/>
  <c r="V512"/>
  <c r="AX512" i="8" s="1"/>
  <c r="U512" i="4"/>
  <c r="T512"/>
  <c r="S512"/>
  <c r="R512"/>
  <c r="Q512"/>
  <c r="P512"/>
  <c r="O512"/>
  <c r="N512"/>
  <c r="M512"/>
  <c r="L512"/>
  <c r="K512"/>
  <c r="J512"/>
  <c r="I512" i="8" s="1"/>
  <c r="I512" i="4"/>
  <c r="H512"/>
  <c r="G512"/>
  <c r="G512" i="8" s="1"/>
  <c r="F512" i="4"/>
  <c r="F512" i="8" s="1"/>
  <c r="E512" i="4"/>
  <c r="D512"/>
  <c r="D512" i="8" s="1"/>
  <c r="C512" i="4"/>
  <c r="B512"/>
  <c r="AC511"/>
  <c r="AB511"/>
  <c r="AA511"/>
  <c r="V511" i="10" s="1"/>
  <c r="X511" s="1"/>
  <c r="Z511" i="4"/>
  <c r="R511" i="10" s="1"/>
  <c r="T511" s="1"/>
  <c r="Y511" i="4"/>
  <c r="X511"/>
  <c r="W511"/>
  <c r="V511"/>
  <c r="AX511" i="8" s="1"/>
  <c r="U511" i="4"/>
  <c r="T511"/>
  <c r="S511"/>
  <c r="R511"/>
  <c r="Q511"/>
  <c r="P511"/>
  <c r="O511"/>
  <c r="N511"/>
  <c r="M511"/>
  <c r="L511"/>
  <c r="K511"/>
  <c r="J511"/>
  <c r="I511" i="8" s="1"/>
  <c r="I511" i="4"/>
  <c r="H511"/>
  <c r="G511"/>
  <c r="G511" i="8" s="1"/>
  <c r="F511" i="4"/>
  <c r="F511" i="8" s="1"/>
  <c r="E511" i="4"/>
  <c r="D511"/>
  <c r="D511" i="8" s="1"/>
  <c r="C511" i="4"/>
  <c r="B511"/>
  <c r="AC510"/>
  <c r="AB510"/>
  <c r="AA510"/>
  <c r="V510" i="10" s="1"/>
  <c r="X510" s="1"/>
  <c r="Z510" i="4"/>
  <c r="R510" i="10" s="1"/>
  <c r="T510" s="1"/>
  <c r="Y510" i="4"/>
  <c r="X510"/>
  <c r="W510"/>
  <c r="V510"/>
  <c r="AX510" i="8" s="1"/>
  <c r="U510" i="4"/>
  <c r="T510"/>
  <c r="S510"/>
  <c r="R510"/>
  <c r="Q510"/>
  <c r="P510"/>
  <c r="O510"/>
  <c r="N510"/>
  <c r="M510"/>
  <c r="L510"/>
  <c r="K510"/>
  <c r="J510"/>
  <c r="I510" i="8" s="1"/>
  <c r="I510" i="4"/>
  <c r="H510"/>
  <c r="G510"/>
  <c r="G510" i="8" s="1"/>
  <c r="F510" i="4"/>
  <c r="F510" i="8" s="1"/>
  <c r="E510" i="4"/>
  <c r="D510"/>
  <c r="D510" i="8" s="1"/>
  <c r="C510" i="4"/>
  <c r="B510"/>
  <c r="AC509"/>
  <c r="AB509"/>
  <c r="AA509"/>
  <c r="V509" i="10" s="1"/>
  <c r="X509" s="1"/>
  <c r="Z509" i="4"/>
  <c r="R509" i="10" s="1"/>
  <c r="T509" s="1"/>
  <c r="Y509" i="4"/>
  <c r="X509"/>
  <c r="W509"/>
  <c r="V509"/>
  <c r="AX509" i="8" s="1"/>
  <c r="U509" i="4"/>
  <c r="T509"/>
  <c r="S509"/>
  <c r="R509"/>
  <c r="Q509"/>
  <c r="P509"/>
  <c r="O509"/>
  <c r="N509"/>
  <c r="M509"/>
  <c r="L509"/>
  <c r="K509"/>
  <c r="J509"/>
  <c r="I509" i="8" s="1"/>
  <c r="I509" i="4"/>
  <c r="H509"/>
  <c r="G509"/>
  <c r="G509" i="8" s="1"/>
  <c r="F509" i="4"/>
  <c r="F509" i="8" s="1"/>
  <c r="E509" i="4"/>
  <c r="D509"/>
  <c r="D509" i="8" s="1"/>
  <c r="C509" i="4"/>
  <c r="B509"/>
  <c r="AC508"/>
  <c r="AB508"/>
  <c r="AA508"/>
  <c r="V508" i="10" s="1"/>
  <c r="X508" s="1"/>
  <c r="Z508" i="4"/>
  <c r="R508" i="10" s="1"/>
  <c r="T508" s="1"/>
  <c r="Y508" i="4"/>
  <c r="X508"/>
  <c r="W508"/>
  <c r="V508"/>
  <c r="AX508" i="8" s="1"/>
  <c r="U508" i="4"/>
  <c r="T508"/>
  <c r="S508"/>
  <c r="R508"/>
  <c r="Q508"/>
  <c r="P508"/>
  <c r="O508"/>
  <c r="N508"/>
  <c r="M508"/>
  <c r="L508"/>
  <c r="K508"/>
  <c r="J508"/>
  <c r="I508" i="8" s="1"/>
  <c r="I508" i="4"/>
  <c r="H508"/>
  <c r="G508"/>
  <c r="G508" i="8" s="1"/>
  <c r="F508" i="4"/>
  <c r="F508" i="8" s="1"/>
  <c r="E508" i="4"/>
  <c r="D508"/>
  <c r="D508" i="8" s="1"/>
  <c r="C508" i="4"/>
  <c r="B508"/>
  <c r="AC507"/>
  <c r="AB507"/>
  <c r="AA507"/>
  <c r="V507" i="10" s="1"/>
  <c r="X507" s="1"/>
  <c r="Z507" i="4"/>
  <c r="R507" i="10" s="1"/>
  <c r="T507" s="1"/>
  <c r="Y507" i="4"/>
  <c r="X507"/>
  <c r="W507"/>
  <c r="V507"/>
  <c r="AX507" i="8" s="1"/>
  <c r="U507" i="4"/>
  <c r="T507"/>
  <c r="S507"/>
  <c r="R507"/>
  <c r="Q507"/>
  <c r="P507"/>
  <c r="O507"/>
  <c r="N507"/>
  <c r="M507"/>
  <c r="L507"/>
  <c r="K507"/>
  <c r="J507"/>
  <c r="I507" i="8" s="1"/>
  <c r="I507" i="4"/>
  <c r="H507"/>
  <c r="G507"/>
  <c r="G507" i="8" s="1"/>
  <c r="F507" i="4"/>
  <c r="F507" i="8" s="1"/>
  <c r="E507" i="4"/>
  <c r="D507"/>
  <c r="D507" i="8" s="1"/>
  <c r="C507" i="4"/>
  <c r="B507"/>
  <c r="AC506"/>
  <c r="AB506"/>
  <c r="AA506"/>
  <c r="V506" i="10" s="1"/>
  <c r="X506" s="1"/>
  <c r="Z506" i="4"/>
  <c r="R506" i="10" s="1"/>
  <c r="T506" s="1"/>
  <c r="Y506" i="4"/>
  <c r="X506"/>
  <c r="W506"/>
  <c r="V506"/>
  <c r="AX506" i="8" s="1"/>
  <c r="U506" i="4"/>
  <c r="T506"/>
  <c r="S506"/>
  <c r="R506"/>
  <c r="Q506"/>
  <c r="P506"/>
  <c r="O506"/>
  <c r="N506"/>
  <c r="M506"/>
  <c r="L506"/>
  <c r="K506"/>
  <c r="J506"/>
  <c r="I506" i="8" s="1"/>
  <c r="I506" i="4"/>
  <c r="H506"/>
  <c r="G506"/>
  <c r="G506" i="8" s="1"/>
  <c r="F506" i="4"/>
  <c r="F506" i="8" s="1"/>
  <c r="E506" i="4"/>
  <c r="D506"/>
  <c r="D506" i="8" s="1"/>
  <c r="C506" i="4"/>
  <c r="B506"/>
  <c r="AC505"/>
  <c r="AB505"/>
  <c r="AA505"/>
  <c r="V505" i="10" s="1"/>
  <c r="X505" s="1"/>
  <c r="Z505" i="4"/>
  <c r="R505" i="10" s="1"/>
  <c r="T505" s="1"/>
  <c r="Y505" i="4"/>
  <c r="X505"/>
  <c r="W505"/>
  <c r="V505"/>
  <c r="AX505" i="8" s="1"/>
  <c r="U505" i="4"/>
  <c r="T505"/>
  <c r="S505"/>
  <c r="R505"/>
  <c r="Q505"/>
  <c r="P505"/>
  <c r="O505"/>
  <c r="N505"/>
  <c r="M505"/>
  <c r="L505"/>
  <c r="K505"/>
  <c r="J505"/>
  <c r="I505" i="8" s="1"/>
  <c r="I505" i="4"/>
  <c r="H505"/>
  <c r="G505"/>
  <c r="G505" i="8" s="1"/>
  <c r="F505" i="4"/>
  <c r="F505" i="8" s="1"/>
  <c r="E505" i="4"/>
  <c r="D505"/>
  <c r="D505" i="8" s="1"/>
  <c r="C505" i="4"/>
  <c r="B505"/>
  <c r="AC504"/>
  <c r="AB504"/>
  <c r="AA504"/>
  <c r="V504" i="10" s="1"/>
  <c r="X504" s="1"/>
  <c r="Z504" i="4"/>
  <c r="R504" i="10" s="1"/>
  <c r="T504" s="1"/>
  <c r="Y504" i="4"/>
  <c r="X504"/>
  <c r="W504"/>
  <c r="V504"/>
  <c r="AX504" i="8" s="1"/>
  <c r="U504" i="4"/>
  <c r="T504"/>
  <c r="S504"/>
  <c r="R504"/>
  <c r="Q504"/>
  <c r="P504"/>
  <c r="O504"/>
  <c r="N504"/>
  <c r="M504"/>
  <c r="L504"/>
  <c r="K504"/>
  <c r="J504"/>
  <c r="I504" i="8" s="1"/>
  <c r="I504" i="4"/>
  <c r="H504"/>
  <c r="G504"/>
  <c r="G504" i="8" s="1"/>
  <c r="F504" i="4"/>
  <c r="F504" i="8" s="1"/>
  <c r="E504" i="4"/>
  <c r="D504"/>
  <c r="D504" i="8" s="1"/>
  <c r="C504" i="4"/>
  <c r="B504"/>
  <c r="AC503"/>
  <c r="AB503"/>
  <c r="AA503"/>
  <c r="V503" i="10" s="1"/>
  <c r="X503" s="1"/>
  <c r="Z503" i="4"/>
  <c r="R503" i="10" s="1"/>
  <c r="T503" s="1"/>
  <c r="Y503" i="4"/>
  <c r="X503"/>
  <c r="W503"/>
  <c r="V503"/>
  <c r="AX503" i="8" s="1"/>
  <c r="U503" i="4"/>
  <c r="T503"/>
  <c r="S503"/>
  <c r="R503"/>
  <c r="Q503"/>
  <c r="P503"/>
  <c r="O503"/>
  <c r="N503"/>
  <c r="M503"/>
  <c r="L503"/>
  <c r="K503"/>
  <c r="J503"/>
  <c r="I503" i="8" s="1"/>
  <c r="I503" i="4"/>
  <c r="H503"/>
  <c r="G503"/>
  <c r="G503" i="8" s="1"/>
  <c r="F503" i="4"/>
  <c r="F503" i="8" s="1"/>
  <c r="E503" i="4"/>
  <c r="D503"/>
  <c r="D503" i="8" s="1"/>
  <c r="C503" i="4"/>
  <c r="B503"/>
  <c r="AC502"/>
  <c r="AB502"/>
  <c r="AA502"/>
  <c r="V502" i="10" s="1"/>
  <c r="X502" s="1"/>
  <c r="Z502" i="4"/>
  <c r="R502" i="10" s="1"/>
  <c r="T502" s="1"/>
  <c r="Y502" i="4"/>
  <c r="X502"/>
  <c r="W502"/>
  <c r="V502"/>
  <c r="AX502" i="8" s="1"/>
  <c r="U502" i="4"/>
  <c r="T502"/>
  <c r="S502"/>
  <c r="R502"/>
  <c r="Q502"/>
  <c r="P502"/>
  <c r="O502"/>
  <c r="N502"/>
  <c r="M502"/>
  <c r="L502"/>
  <c r="K502"/>
  <c r="J502"/>
  <c r="I502" i="8" s="1"/>
  <c r="I502" i="4"/>
  <c r="H502"/>
  <c r="G502"/>
  <c r="G502" i="8" s="1"/>
  <c r="F502" i="4"/>
  <c r="F502" i="8" s="1"/>
  <c r="E502" i="4"/>
  <c r="D502"/>
  <c r="D502" i="8" s="1"/>
  <c r="C502" i="4"/>
  <c r="B502"/>
  <c r="AC501"/>
  <c r="AB501"/>
  <c r="AA501"/>
  <c r="V501" i="10" s="1"/>
  <c r="X501" s="1"/>
  <c r="Z501" i="4"/>
  <c r="R501" i="10" s="1"/>
  <c r="T501" s="1"/>
  <c r="Y501" i="4"/>
  <c r="X501"/>
  <c r="W501"/>
  <c r="V501"/>
  <c r="AX501" i="8" s="1"/>
  <c r="U501" i="4"/>
  <c r="T501"/>
  <c r="S501"/>
  <c r="R501"/>
  <c r="Q501"/>
  <c r="P501"/>
  <c r="O501"/>
  <c r="N501"/>
  <c r="M501"/>
  <c r="L501"/>
  <c r="K501"/>
  <c r="J501"/>
  <c r="I501" i="8" s="1"/>
  <c r="I501" i="4"/>
  <c r="H501"/>
  <c r="G501"/>
  <c r="G501" i="8" s="1"/>
  <c r="F501" i="4"/>
  <c r="F501" i="8" s="1"/>
  <c r="E501" i="4"/>
  <c r="D501"/>
  <c r="D501" i="8" s="1"/>
  <c r="C501" i="4"/>
  <c r="B501"/>
  <c r="AC500"/>
  <c r="AB500"/>
  <c r="AA500"/>
  <c r="V500" i="10" s="1"/>
  <c r="X500" s="1"/>
  <c r="Z500" i="4"/>
  <c r="R500" i="10" s="1"/>
  <c r="T500" s="1"/>
  <c r="Y500" i="4"/>
  <c r="X500"/>
  <c r="W500"/>
  <c r="V500"/>
  <c r="AX500" i="8" s="1"/>
  <c r="U500" i="4"/>
  <c r="T500"/>
  <c r="S500"/>
  <c r="R500"/>
  <c r="Q500"/>
  <c r="P500"/>
  <c r="O500"/>
  <c r="N500"/>
  <c r="M500"/>
  <c r="L500"/>
  <c r="K500"/>
  <c r="J500"/>
  <c r="I500" i="8" s="1"/>
  <c r="I500" i="4"/>
  <c r="H500"/>
  <c r="G500"/>
  <c r="G500" i="8" s="1"/>
  <c r="F500" i="4"/>
  <c r="F500" i="8" s="1"/>
  <c r="E500" i="4"/>
  <c r="D500"/>
  <c r="D500" i="8" s="1"/>
  <c r="C500" i="4"/>
  <c r="B500"/>
  <c r="AC499"/>
  <c r="AB499"/>
  <c r="AA499"/>
  <c r="V499" i="10" s="1"/>
  <c r="X499" s="1"/>
  <c r="Z499" i="4"/>
  <c r="R499" i="10" s="1"/>
  <c r="T499" s="1"/>
  <c r="Y499" i="4"/>
  <c r="X499"/>
  <c r="W499"/>
  <c r="V499"/>
  <c r="AX499" i="8" s="1"/>
  <c r="U499" i="4"/>
  <c r="T499"/>
  <c r="S499"/>
  <c r="R499"/>
  <c r="Q499"/>
  <c r="P499"/>
  <c r="O499"/>
  <c r="N499"/>
  <c r="M499"/>
  <c r="L499"/>
  <c r="K499"/>
  <c r="J499"/>
  <c r="I499" i="8" s="1"/>
  <c r="I499" i="4"/>
  <c r="H499"/>
  <c r="G499"/>
  <c r="G499" i="8" s="1"/>
  <c r="F499" i="4"/>
  <c r="F499" i="8" s="1"/>
  <c r="E499" i="4"/>
  <c r="D499"/>
  <c r="D499" i="8" s="1"/>
  <c r="C499" i="4"/>
  <c r="B499"/>
  <c r="AC498"/>
  <c r="AB498"/>
  <c r="AA498"/>
  <c r="V498" i="10" s="1"/>
  <c r="X498" s="1"/>
  <c r="Z498" i="4"/>
  <c r="R498" i="10" s="1"/>
  <c r="T498" s="1"/>
  <c r="Y498" i="4"/>
  <c r="X498"/>
  <c r="W498"/>
  <c r="V498"/>
  <c r="AX498" i="8" s="1"/>
  <c r="U498" i="4"/>
  <c r="T498"/>
  <c r="S498"/>
  <c r="R498"/>
  <c r="Q498"/>
  <c r="P498"/>
  <c r="O498"/>
  <c r="N498"/>
  <c r="M498"/>
  <c r="L498"/>
  <c r="K498"/>
  <c r="J498"/>
  <c r="I498" i="8" s="1"/>
  <c r="I498" i="4"/>
  <c r="H498"/>
  <c r="G498"/>
  <c r="G498" i="8" s="1"/>
  <c r="F498" i="4"/>
  <c r="F498" i="8" s="1"/>
  <c r="E498" i="4"/>
  <c r="D498"/>
  <c r="D498" i="8" s="1"/>
  <c r="C498" i="4"/>
  <c r="B498"/>
  <c r="AC497"/>
  <c r="AB497"/>
  <c r="AA497"/>
  <c r="V497" i="10" s="1"/>
  <c r="X497" s="1"/>
  <c r="Z497" i="4"/>
  <c r="R497" i="10" s="1"/>
  <c r="T497" s="1"/>
  <c r="Y497" i="4"/>
  <c r="X497"/>
  <c r="W497"/>
  <c r="V497"/>
  <c r="AX497" i="8" s="1"/>
  <c r="U497" i="4"/>
  <c r="T497"/>
  <c r="S497"/>
  <c r="R497"/>
  <c r="Q497"/>
  <c r="P497"/>
  <c r="O497"/>
  <c r="N497"/>
  <c r="M497"/>
  <c r="L497"/>
  <c r="K497"/>
  <c r="J497"/>
  <c r="I497" i="8" s="1"/>
  <c r="I497" i="4"/>
  <c r="H497"/>
  <c r="G497"/>
  <c r="G497" i="8" s="1"/>
  <c r="F497" i="4"/>
  <c r="F497" i="8" s="1"/>
  <c r="E497" i="4"/>
  <c r="D497"/>
  <c r="D497" i="8" s="1"/>
  <c r="C497" i="4"/>
  <c r="B497"/>
  <c r="AC496"/>
  <c r="AB496"/>
  <c r="AA496"/>
  <c r="V496" i="10" s="1"/>
  <c r="X496" s="1"/>
  <c r="Z496" i="4"/>
  <c r="R496" i="10" s="1"/>
  <c r="T496" s="1"/>
  <c r="Y496" i="4"/>
  <c r="X496"/>
  <c r="W496"/>
  <c r="V496"/>
  <c r="AX496" i="8" s="1"/>
  <c r="U496" i="4"/>
  <c r="T496"/>
  <c r="S496"/>
  <c r="R496"/>
  <c r="Q496"/>
  <c r="P496"/>
  <c r="O496"/>
  <c r="N496"/>
  <c r="M496"/>
  <c r="L496"/>
  <c r="K496"/>
  <c r="J496"/>
  <c r="I496" i="8" s="1"/>
  <c r="I496" i="4"/>
  <c r="H496"/>
  <c r="G496"/>
  <c r="G496" i="8" s="1"/>
  <c r="F496" i="4"/>
  <c r="F496" i="8" s="1"/>
  <c r="E496" i="4"/>
  <c r="D496"/>
  <c r="D496" i="8" s="1"/>
  <c r="C496" i="4"/>
  <c r="B496"/>
  <c r="AC495"/>
  <c r="AB495"/>
  <c r="AA495"/>
  <c r="V495" i="10" s="1"/>
  <c r="X495" s="1"/>
  <c r="Z495" i="4"/>
  <c r="R495" i="10" s="1"/>
  <c r="T495" s="1"/>
  <c r="Y495" i="4"/>
  <c r="X495"/>
  <c r="W495"/>
  <c r="V495"/>
  <c r="AX495" i="8" s="1"/>
  <c r="U495" i="4"/>
  <c r="T495"/>
  <c r="S495"/>
  <c r="R495"/>
  <c r="Q495"/>
  <c r="P495"/>
  <c r="O495"/>
  <c r="N495"/>
  <c r="M495"/>
  <c r="L495"/>
  <c r="K495"/>
  <c r="J495"/>
  <c r="I495" i="8" s="1"/>
  <c r="I495" i="4"/>
  <c r="H495"/>
  <c r="G495"/>
  <c r="G495" i="8" s="1"/>
  <c r="F495" i="4"/>
  <c r="F495" i="8" s="1"/>
  <c r="E495" i="4"/>
  <c r="D495"/>
  <c r="D495" i="8" s="1"/>
  <c r="C495" i="4"/>
  <c r="B495"/>
  <c r="AC494"/>
  <c r="AB494"/>
  <c r="AA494"/>
  <c r="V494" i="10" s="1"/>
  <c r="X494" s="1"/>
  <c r="Z494" i="4"/>
  <c r="R494" i="10" s="1"/>
  <c r="T494" s="1"/>
  <c r="Y494" i="4"/>
  <c r="X494"/>
  <c r="W494"/>
  <c r="V494"/>
  <c r="AX494" i="8" s="1"/>
  <c r="U494" i="4"/>
  <c r="T494"/>
  <c r="S494"/>
  <c r="R494"/>
  <c r="Q494"/>
  <c r="P494"/>
  <c r="O494"/>
  <c r="N494"/>
  <c r="M494"/>
  <c r="L494"/>
  <c r="K494"/>
  <c r="J494"/>
  <c r="I494" i="8" s="1"/>
  <c r="I494" i="4"/>
  <c r="H494"/>
  <c r="G494"/>
  <c r="G494" i="8" s="1"/>
  <c r="F494" i="4"/>
  <c r="F494" i="8" s="1"/>
  <c r="E494" i="4"/>
  <c r="D494"/>
  <c r="D494" i="8" s="1"/>
  <c r="C494" i="4"/>
  <c r="B494"/>
  <c r="AC493"/>
  <c r="AB493"/>
  <c r="AA493"/>
  <c r="V493" i="10" s="1"/>
  <c r="X493" s="1"/>
  <c r="Z493" i="4"/>
  <c r="R493" i="10" s="1"/>
  <c r="T493" s="1"/>
  <c r="Y493" i="4"/>
  <c r="X493"/>
  <c r="W493"/>
  <c r="V493"/>
  <c r="AX493" i="8" s="1"/>
  <c r="U493" i="4"/>
  <c r="T493"/>
  <c r="S493"/>
  <c r="R493"/>
  <c r="Q493"/>
  <c r="P493"/>
  <c r="O493"/>
  <c r="N493"/>
  <c r="M493"/>
  <c r="L493"/>
  <c r="K493"/>
  <c r="J493"/>
  <c r="I493" i="8" s="1"/>
  <c r="I493" i="4"/>
  <c r="H493"/>
  <c r="G493"/>
  <c r="G493" i="8" s="1"/>
  <c r="F493" i="4"/>
  <c r="F493" i="8" s="1"/>
  <c r="E493" i="4"/>
  <c r="D493"/>
  <c r="D493" i="8" s="1"/>
  <c r="C493" i="4"/>
  <c r="B493"/>
  <c r="AC492"/>
  <c r="AB492"/>
  <c r="AA492"/>
  <c r="V492" i="10" s="1"/>
  <c r="X492" s="1"/>
  <c r="Z492" i="4"/>
  <c r="R492" i="10" s="1"/>
  <c r="T492" s="1"/>
  <c r="Y492" i="4"/>
  <c r="X492"/>
  <c r="W492"/>
  <c r="V492"/>
  <c r="AX492" i="8" s="1"/>
  <c r="U492" i="4"/>
  <c r="T492"/>
  <c r="S492"/>
  <c r="R492"/>
  <c r="Q492"/>
  <c r="P492"/>
  <c r="O492"/>
  <c r="N492"/>
  <c r="M492"/>
  <c r="L492"/>
  <c r="K492"/>
  <c r="J492"/>
  <c r="I492" i="8" s="1"/>
  <c r="I492" i="4"/>
  <c r="H492"/>
  <c r="G492"/>
  <c r="G492" i="8" s="1"/>
  <c r="F492" i="4"/>
  <c r="F492" i="8" s="1"/>
  <c r="E492" i="4"/>
  <c r="D492"/>
  <c r="D492" i="8" s="1"/>
  <c r="C492" i="4"/>
  <c r="B492"/>
  <c r="AC491"/>
  <c r="AB491"/>
  <c r="AA491"/>
  <c r="V491" i="10" s="1"/>
  <c r="X491" s="1"/>
  <c r="Z491" i="4"/>
  <c r="R491" i="10" s="1"/>
  <c r="T491" s="1"/>
  <c r="Y491" i="4"/>
  <c r="X491"/>
  <c r="W491"/>
  <c r="V491"/>
  <c r="AX491" i="8" s="1"/>
  <c r="U491" i="4"/>
  <c r="T491"/>
  <c r="S491"/>
  <c r="R491"/>
  <c r="Q491"/>
  <c r="P491"/>
  <c r="O491"/>
  <c r="N491"/>
  <c r="M491"/>
  <c r="L491"/>
  <c r="K491"/>
  <c r="J491"/>
  <c r="I491" i="8" s="1"/>
  <c r="I491" i="4"/>
  <c r="H491"/>
  <c r="G491"/>
  <c r="G491" i="8" s="1"/>
  <c r="F491" i="4"/>
  <c r="F491" i="8" s="1"/>
  <c r="E491" i="4"/>
  <c r="D491"/>
  <c r="D491" i="8" s="1"/>
  <c r="C491" i="4"/>
  <c r="B491"/>
  <c r="AC490"/>
  <c r="AB490"/>
  <c r="AA490"/>
  <c r="V490" i="10" s="1"/>
  <c r="X490" s="1"/>
  <c r="Z490" i="4"/>
  <c r="R490" i="10" s="1"/>
  <c r="T490" s="1"/>
  <c r="Y490" i="4"/>
  <c r="X490"/>
  <c r="W490"/>
  <c r="V490"/>
  <c r="AX490" i="8" s="1"/>
  <c r="U490" i="4"/>
  <c r="T490"/>
  <c r="S490"/>
  <c r="R490"/>
  <c r="Q490"/>
  <c r="P490"/>
  <c r="O490"/>
  <c r="N490"/>
  <c r="M490"/>
  <c r="L490"/>
  <c r="K490"/>
  <c r="J490"/>
  <c r="I490" i="8" s="1"/>
  <c r="I490" i="4"/>
  <c r="H490"/>
  <c r="G490"/>
  <c r="G490" i="8" s="1"/>
  <c r="F490" i="4"/>
  <c r="F490" i="8" s="1"/>
  <c r="E490" i="4"/>
  <c r="D490"/>
  <c r="D490" i="8" s="1"/>
  <c r="C490" i="4"/>
  <c r="B490"/>
  <c r="AC489"/>
  <c r="AB489"/>
  <c r="AA489"/>
  <c r="V489" i="10" s="1"/>
  <c r="X489" s="1"/>
  <c r="Z489" i="4"/>
  <c r="R489" i="10" s="1"/>
  <c r="T489" s="1"/>
  <c r="Y489" i="4"/>
  <c r="X489"/>
  <c r="W489"/>
  <c r="V489"/>
  <c r="AX489" i="8" s="1"/>
  <c r="U489" i="4"/>
  <c r="T489"/>
  <c r="S489"/>
  <c r="R489"/>
  <c r="Q489"/>
  <c r="P489"/>
  <c r="O489"/>
  <c r="N489"/>
  <c r="M489"/>
  <c r="L489"/>
  <c r="K489"/>
  <c r="J489"/>
  <c r="I489" i="8" s="1"/>
  <c r="I489" i="4"/>
  <c r="H489"/>
  <c r="G489"/>
  <c r="G489" i="8" s="1"/>
  <c r="F489" i="4"/>
  <c r="F489" i="8" s="1"/>
  <c r="E489" i="4"/>
  <c r="D489"/>
  <c r="D489" i="8" s="1"/>
  <c r="C489" i="4"/>
  <c r="B489"/>
  <c r="AC488"/>
  <c r="AB488"/>
  <c r="AA488"/>
  <c r="V488" i="10" s="1"/>
  <c r="X488" s="1"/>
  <c r="Z488" i="4"/>
  <c r="R488" i="10" s="1"/>
  <c r="T488" s="1"/>
  <c r="Y488" i="4"/>
  <c r="X488"/>
  <c r="W488"/>
  <c r="V488"/>
  <c r="AX488" i="8" s="1"/>
  <c r="U488" i="4"/>
  <c r="T488"/>
  <c r="S488"/>
  <c r="R488"/>
  <c r="Q488"/>
  <c r="P488"/>
  <c r="O488"/>
  <c r="N488"/>
  <c r="M488"/>
  <c r="L488"/>
  <c r="K488"/>
  <c r="J488"/>
  <c r="I488" i="8" s="1"/>
  <c r="I488" i="4"/>
  <c r="H488"/>
  <c r="G488"/>
  <c r="G488" i="8" s="1"/>
  <c r="F488" i="4"/>
  <c r="F488" i="8" s="1"/>
  <c r="E488" i="4"/>
  <c r="D488"/>
  <c r="D488" i="8" s="1"/>
  <c r="C488" i="4"/>
  <c r="B488"/>
  <c r="AC487"/>
  <c r="AB487"/>
  <c r="AA487"/>
  <c r="V487" i="10" s="1"/>
  <c r="X487" s="1"/>
  <c r="Z487" i="4"/>
  <c r="R487" i="10" s="1"/>
  <c r="T487" s="1"/>
  <c r="Y487" i="4"/>
  <c r="X487"/>
  <c r="W487"/>
  <c r="V487"/>
  <c r="AX487" i="8" s="1"/>
  <c r="U487" i="4"/>
  <c r="T487"/>
  <c r="S487"/>
  <c r="R487"/>
  <c r="Q487"/>
  <c r="P487"/>
  <c r="O487"/>
  <c r="N487"/>
  <c r="M487"/>
  <c r="L487"/>
  <c r="K487"/>
  <c r="J487"/>
  <c r="I487" i="8" s="1"/>
  <c r="I487" i="4"/>
  <c r="H487"/>
  <c r="G487"/>
  <c r="G487" i="8" s="1"/>
  <c r="F487" i="4"/>
  <c r="F487" i="8" s="1"/>
  <c r="E487" i="4"/>
  <c r="D487"/>
  <c r="D487" i="8" s="1"/>
  <c r="C487" i="4"/>
  <c r="B487"/>
  <c r="AC486"/>
  <c r="AB486"/>
  <c r="AA486"/>
  <c r="V486" i="10" s="1"/>
  <c r="X486" s="1"/>
  <c r="Z486" i="4"/>
  <c r="R486" i="10" s="1"/>
  <c r="T486" s="1"/>
  <c r="Y486" i="4"/>
  <c r="X486"/>
  <c r="W486"/>
  <c r="V486"/>
  <c r="AX486" i="8" s="1"/>
  <c r="U486" i="4"/>
  <c r="T486"/>
  <c r="S486"/>
  <c r="R486"/>
  <c r="Q486"/>
  <c r="P486"/>
  <c r="O486"/>
  <c r="N486"/>
  <c r="M486"/>
  <c r="L486"/>
  <c r="K486"/>
  <c r="J486"/>
  <c r="I486" i="8" s="1"/>
  <c r="I486" i="4"/>
  <c r="H486"/>
  <c r="G486"/>
  <c r="G486" i="8" s="1"/>
  <c r="F486" i="4"/>
  <c r="F486" i="8" s="1"/>
  <c r="E486" i="4"/>
  <c r="D486"/>
  <c r="D486" i="8" s="1"/>
  <c r="C486" i="4"/>
  <c r="B486"/>
  <c r="AC485"/>
  <c r="AB485"/>
  <c r="AA485"/>
  <c r="V485" i="10" s="1"/>
  <c r="X485" s="1"/>
  <c r="Z485" i="4"/>
  <c r="R485" i="10" s="1"/>
  <c r="T485" s="1"/>
  <c r="Y485" i="4"/>
  <c r="X485"/>
  <c r="W485"/>
  <c r="V485"/>
  <c r="AX485" i="8" s="1"/>
  <c r="U485" i="4"/>
  <c r="T485"/>
  <c r="S485"/>
  <c r="R485"/>
  <c r="Q485"/>
  <c r="P485"/>
  <c r="O485"/>
  <c r="N485"/>
  <c r="M485"/>
  <c r="L485"/>
  <c r="K485"/>
  <c r="J485"/>
  <c r="I485" i="8" s="1"/>
  <c r="I485" i="4"/>
  <c r="H485"/>
  <c r="G485"/>
  <c r="G485" i="8" s="1"/>
  <c r="F485" i="4"/>
  <c r="F485" i="8" s="1"/>
  <c r="E485" i="4"/>
  <c r="D485"/>
  <c r="D485" i="8" s="1"/>
  <c r="C485" i="4"/>
  <c r="B485"/>
  <c r="AC484"/>
  <c r="AB484"/>
  <c r="AA484"/>
  <c r="V484" i="10" s="1"/>
  <c r="X484" s="1"/>
  <c r="Z484" i="4"/>
  <c r="R484" i="10" s="1"/>
  <c r="T484" s="1"/>
  <c r="Y484" i="4"/>
  <c r="X484"/>
  <c r="W484"/>
  <c r="V484"/>
  <c r="AX484" i="8" s="1"/>
  <c r="U484" i="4"/>
  <c r="T484"/>
  <c r="S484"/>
  <c r="R484"/>
  <c r="Q484"/>
  <c r="P484"/>
  <c r="O484"/>
  <c r="N484"/>
  <c r="M484"/>
  <c r="L484"/>
  <c r="K484"/>
  <c r="J484"/>
  <c r="I484" i="8" s="1"/>
  <c r="I484" i="4"/>
  <c r="H484"/>
  <c r="G484"/>
  <c r="G484" i="8" s="1"/>
  <c r="F484" i="4"/>
  <c r="F484" i="8" s="1"/>
  <c r="E484" i="4"/>
  <c r="D484"/>
  <c r="D484" i="8" s="1"/>
  <c r="C484" i="4"/>
  <c r="B484"/>
  <c r="AC483"/>
  <c r="AB483"/>
  <c r="AA483"/>
  <c r="V483" i="10" s="1"/>
  <c r="X483" s="1"/>
  <c r="Z483" i="4"/>
  <c r="R483" i="10" s="1"/>
  <c r="T483" s="1"/>
  <c r="Y483" i="4"/>
  <c r="X483"/>
  <c r="W483"/>
  <c r="V483"/>
  <c r="AX483" i="8" s="1"/>
  <c r="U483" i="4"/>
  <c r="T483"/>
  <c r="S483"/>
  <c r="R483"/>
  <c r="Q483"/>
  <c r="P483"/>
  <c r="O483"/>
  <c r="N483"/>
  <c r="M483"/>
  <c r="L483"/>
  <c r="K483"/>
  <c r="J483"/>
  <c r="I483" i="8" s="1"/>
  <c r="I483" i="4"/>
  <c r="H483"/>
  <c r="G483"/>
  <c r="G483" i="8" s="1"/>
  <c r="F483" i="4"/>
  <c r="F483" i="8" s="1"/>
  <c r="E483" i="4"/>
  <c r="D483"/>
  <c r="D483" i="8" s="1"/>
  <c r="C483" i="4"/>
  <c r="B483"/>
  <c r="AC482"/>
  <c r="AB482"/>
  <c r="AA482"/>
  <c r="V482" i="10" s="1"/>
  <c r="X482" s="1"/>
  <c r="Z482" i="4"/>
  <c r="R482" i="10" s="1"/>
  <c r="T482" s="1"/>
  <c r="Y482" i="4"/>
  <c r="X482"/>
  <c r="W482"/>
  <c r="V482"/>
  <c r="AX482" i="8" s="1"/>
  <c r="U482" i="4"/>
  <c r="T482"/>
  <c r="S482"/>
  <c r="R482"/>
  <c r="Q482"/>
  <c r="P482"/>
  <c r="O482"/>
  <c r="N482"/>
  <c r="M482"/>
  <c r="L482"/>
  <c r="K482"/>
  <c r="J482"/>
  <c r="I482" i="8" s="1"/>
  <c r="I482" i="4"/>
  <c r="H482"/>
  <c r="G482"/>
  <c r="G482" i="8" s="1"/>
  <c r="F482" i="4"/>
  <c r="F482" i="8" s="1"/>
  <c r="E482" i="4"/>
  <c r="D482"/>
  <c r="D482" i="8" s="1"/>
  <c r="C482" i="4"/>
  <c r="B482"/>
  <c r="AC481"/>
  <c r="AB481"/>
  <c r="AA481"/>
  <c r="V481" i="10" s="1"/>
  <c r="X481" s="1"/>
  <c r="Z481" i="4"/>
  <c r="R481" i="10" s="1"/>
  <c r="T481" s="1"/>
  <c r="Y481" i="4"/>
  <c r="X481"/>
  <c r="W481"/>
  <c r="V481"/>
  <c r="AX481" i="8" s="1"/>
  <c r="U481" i="4"/>
  <c r="T481"/>
  <c r="S481"/>
  <c r="R481"/>
  <c r="Q481"/>
  <c r="P481"/>
  <c r="O481"/>
  <c r="N481"/>
  <c r="M481"/>
  <c r="L481"/>
  <c r="K481"/>
  <c r="J481"/>
  <c r="I481" i="8" s="1"/>
  <c r="I481" i="4"/>
  <c r="H481"/>
  <c r="G481"/>
  <c r="G481" i="8" s="1"/>
  <c r="F481" i="4"/>
  <c r="F481" i="8" s="1"/>
  <c r="E481" i="4"/>
  <c r="D481"/>
  <c r="D481" i="8" s="1"/>
  <c r="C481" i="4"/>
  <c r="B481"/>
  <c r="AC480"/>
  <c r="AB480"/>
  <c r="AA480"/>
  <c r="V480" i="10" s="1"/>
  <c r="X480" s="1"/>
  <c r="Z480" i="4"/>
  <c r="R480" i="10" s="1"/>
  <c r="T480" s="1"/>
  <c r="Y480" i="4"/>
  <c r="X480"/>
  <c r="W480"/>
  <c r="V480"/>
  <c r="AX480" i="8" s="1"/>
  <c r="U480" i="4"/>
  <c r="T480"/>
  <c r="S480"/>
  <c r="R480"/>
  <c r="Q480"/>
  <c r="P480"/>
  <c r="O480"/>
  <c r="N480"/>
  <c r="M480"/>
  <c r="L480"/>
  <c r="K480"/>
  <c r="J480"/>
  <c r="I480" i="8" s="1"/>
  <c r="I480" i="4"/>
  <c r="H480"/>
  <c r="G480"/>
  <c r="G480" i="8" s="1"/>
  <c r="F480" i="4"/>
  <c r="F480" i="8" s="1"/>
  <c r="E480" i="4"/>
  <c r="D480"/>
  <c r="D480" i="8" s="1"/>
  <c r="C480" i="4"/>
  <c r="B480"/>
  <c r="AC479"/>
  <c r="AB479"/>
  <c r="AA479"/>
  <c r="V479" i="10" s="1"/>
  <c r="X479" s="1"/>
  <c r="Z479" i="4"/>
  <c r="R479" i="10" s="1"/>
  <c r="T479" s="1"/>
  <c r="Y479" i="4"/>
  <c r="X479"/>
  <c r="W479"/>
  <c r="V479"/>
  <c r="AX479" i="8" s="1"/>
  <c r="U479" i="4"/>
  <c r="T479"/>
  <c r="S479"/>
  <c r="R479"/>
  <c r="Q479"/>
  <c r="P479"/>
  <c r="O479"/>
  <c r="N479"/>
  <c r="M479"/>
  <c r="L479"/>
  <c r="K479"/>
  <c r="J479"/>
  <c r="I479" i="8" s="1"/>
  <c r="I479" i="4"/>
  <c r="H479"/>
  <c r="G479"/>
  <c r="G479" i="8" s="1"/>
  <c r="F479" i="4"/>
  <c r="F479" i="8" s="1"/>
  <c r="E479" i="4"/>
  <c r="D479"/>
  <c r="D479" i="8" s="1"/>
  <c r="C479" i="4"/>
  <c r="B479"/>
  <c r="AC478"/>
  <c r="AB478"/>
  <c r="AA478"/>
  <c r="V478" i="10" s="1"/>
  <c r="X478" s="1"/>
  <c r="Z478" i="4"/>
  <c r="R478" i="10" s="1"/>
  <c r="T478" s="1"/>
  <c r="Y478" i="4"/>
  <c r="X478"/>
  <c r="W478"/>
  <c r="V478"/>
  <c r="AX478" i="8" s="1"/>
  <c r="U478" i="4"/>
  <c r="T478"/>
  <c r="S478"/>
  <c r="R478"/>
  <c r="Q478"/>
  <c r="P478"/>
  <c r="O478"/>
  <c r="N478"/>
  <c r="M478"/>
  <c r="L478"/>
  <c r="K478"/>
  <c r="J478"/>
  <c r="I478" i="8" s="1"/>
  <c r="I478" i="4"/>
  <c r="H478"/>
  <c r="G478"/>
  <c r="G478" i="8" s="1"/>
  <c r="F478" i="4"/>
  <c r="F478" i="8" s="1"/>
  <c r="E478" i="4"/>
  <c r="D478"/>
  <c r="D478" i="8" s="1"/>
  <c r="C478" i="4"/>
  <c r="B478"/>
  <c r="AC477"/>
  <c r="AB477"/>
  <c r="AA477"/>
  <c r="V477" i="10" s="1"/>
  <c r="X477" s="1"/>
  <c r="Z477" i="4"/>
  <c r="R477" i="10" s="1"/>
  <c r="T477" s="1"/>
  <c r="Y477" i="4"/>
  <c r="X477"/>
  <c r="W477"/>
  <c r="V477"/>
  <c r="AX477" i="8" s="1"/>
  <c r="U477" i="4"/>
  <c r="T477"/>
  <c r="S477"/>
  <c r="R477"/>
  <c r="Q477"/>
  <c r="P477"/>
  <c r="O477"/>
  <c r="N477"/>
  <c r="M477"/>
  <c r="L477"/>
  <c r="K477"/>
  <c r="J477"/>
  <c r="I477" i="8" s="1"/>
  <c r="I477" i="4"/>
  <c r="H477"/>
  <c r="G477"/>
  <c r="G477" i="8" s="1"/>
  <c r="F477" i="4"/>
  <c r="F477" i="8" s="1"/>
  <c r="E477" i="4"/>
  <c r="D477"/>
  <c r="D477" i="8" s="1"/>
  <c r="C477" i="4"/>
  <c r="B477"/>
  <c r="AC476"/>
  <c r="AB476"/>
  <c r="AA476"/>
  <c r="V476" i="10" s="1"/>
  <c r="X476" s="1"/>
  <c r="Z476" i="4"/>
  <c r="R476" i="10" s="1"/>
  <c r="T476" s="1"/>
  <c r="Y476" i="4"/>
  <c r="X476"/>
  <c r="W476"/>
  <c r="V476"/>
  <c r="AX476" i="8" s="1"/>
  <c r="U476" i="4"/>
  <c r="T476"/>
  <c r="S476"/>
  <c r="R476"/>
  <c r="Q476"/>
  <c r="P476"/>
  <c r="O476"/>
  <c r="N476"/>
  <c r="M476"/>
  <c r="L476"/>
  <c r="K476"/>
  <c r="J476"/>
  <c r="I476" i="8" s="1"/>
  <c r="I476" i="4"/>
  <c r="H476"/>
  <c r="G476"/>
  <c r="G476" i="8" s="1"/>
  <c r="F476" i="4"/>
  <c r="F476" i="8" s="1"/>
  <c r="E476" i="4"/>
  <c r="D476"/>
  <c r="D476" i="8" s="1"/>
  <c r="C476" i="4"/>
  <c r="B476"/>
  <c r="AC475"/>
  <c r="AB475"/>
  <c r="AA475"/>
  <c r="V475" i="10" s="1"/>
  <c r="X475" s="1"/>
  <c r="Z475" i="4"/>
  <c r="R475" i="10" s="1"/>
  <c r="T475" s="1"/>
  <c r="Y475" i="4"/>
  <c r="X475"/>
  <c r="W475"/>
  <c r="V475"/>
  <c r="AX475" i="8" s="1"/>
  <c r="U475" i="4"/>
  <c r="T475"/>
  <c r="S475"/>
  <c r="R475"/>
  <c r="Q475"/>
  <c r="P475"/>
  <c r="O475"/>
  <c r="N475"/>
  <c r="M475"/>
  <c r="L475"/>
  <c r="K475"/>
  <c r="J475"/>
  <c r="I475" i="8" s="1"/>
  <c r="I475" i="4"/>
  <c r="H475"/>
  <c r="G475"/>
  <c r="G475" i="8" s="1"/>
  <c r="F475" i="4"/>
  <c r="F475" i="8" s="1"/>
  <c r="E475" i="4"/>
  <c r="D475"/>
  <c r="D475" i="8" s="1"/>
  <c r="C475" i="4"/>
  <c r="B475"/>
  <c r="AC474"/>
  <c r="AB474"/>
  <c r="AA474"/>
  <c r="V474" i="10" s="1"/>
  <c r="X474" s="1"/>
  <c r="Z474" i="4"/>
  <c r="R474" i="10" s="1"/>
  <c r="T474" s="1"/>
  <c r="Y474" i="4"/>
  <c r="X474"/>
  <c r="W474"/>
  <c r="V474"/>
  <c r="AX474" i="8" s="1"/>
  <c r="U474" i="4"/>
  <c r="T474"/>
  <c r="S474"/>
  <c r="R474"/>
  <c r="Q474"/>
  <c r="P474"/>
  <c r="O474"/>
  <c r="N474"/>
  <c r="M474"/>
  <c r="L474"/>
  <c r="K474"/>
  <c r="J474"/>
  <c r="I474" i="8" s="1"/>
  <c r="I474" i="4"/>
  <c r="H474"/>
  <c r="G474"/>
  <c r="G474" i="8" s="1"/>
  <c r="F474" i="4"/>
  <c r="F474" i="8" s="1"/>
  <c r="E474" i="4"/>
  <c r="D474"/>
  <c r="D474" i="8" s="1"/>
  <c r="C474" i="4"/>
  <c r="B474"/>
  <c r="AC473"/>
  <c r="AB473"/>
  <c r="AA473"/>
  <c r="V473" i="10" s="1"/>
  <c r="X473" s="1"/>
  <c r="Z473" i="4"/>
  <c r="R473" i="10" s="1"/>
  <c r="T473" s="1"/>
  <c r="Y473" i="4"/>
  <c r="X473"/>
  <c r="W473"/>
  <c r="V473"/>
  <c r="AX473" i="8" s="1"/>
  <c r="U473" i="4"/>
  <c r="T473"/>
  <c r="S473"/>
  <c r="R473"/>
  <c r="Q473"/>
  <c r="P473"/>
  <c r="O473"/>
  <c r="N473"/>
  <c r="M473"/>
  <c r="L473"/>
  <c r="K473"/>
  <c r="J473"/>
  <c r="I473" i="8" s="1"/>
  <c r="I473" i="4"/>
  <c r="H473"/>
  <c r="G473"/>
  <c r="G473" i="8" s="1"/>
  <c r="F473" i="4"/>
  <c r="F473" i="8" s="1"/>
  <c r="E473" i="4"/>
  <c r="D473"/>
  <c r="D473" i="8" s="1"/>
  <c r="C473" i="4"/>
  <c r="B473"/>
  <c r="AC472"/>
  <c r="AB472"/>
  <c r="AA472"/>
  <c r="V472" i="10" s="1"/>
  <c r="X472" s="1"/>
  <c r="Z472" i="4"/>
  <c r="R472" i="10" s="1"/>
  <c r="T472" s="1"/>
  <c r="Y472" i="4"/>
  <c r="X472"/>
  <c r="W472"/>
  <c r="V472"/>
  <c r="AX472" i="8" s="1"/>
  <c r="U472" i="4"/>
  <c r="T472"/>
  <c r="S472"/>
  <c r="R472"/>
  <c r="Q472"/>
  <c r="P472"/>
  <c r="O472"/>
  <c r="N472"/>
  <c r="M472"/>
  <c r="L472"/>
  <c r="K472"/>
  <c r="J472"/>
  <c r="I472" i="8" s="1"/>
  <c r="I472" i="4"/>
  <c r="H472"/>
  <c r="G472"/>
  <c r="G472" i="8" s="1"/>
  <c r="F472" i="4"/>
  <c r="F472" i="8" s="1"/>
  <c r="E472" i="4"/>
  <c r="D472"/>
  <c r="D472" i="8" s="1"/>
  <c r="C472" i="4"/>
  <c r="B472"/>
  <c r="AC471"/>
  <c r="AB471"/>
  <c r="AA471"/>
  <c r="V471" i="10" s="1"/>
  <c r="X471" s="1"/>
  <c r="Z471" i="4"/>
  <c r="R471" i="10" s="1"/>
  <c r="T471" s="1"/>
  <c r="Y471" i="4"/>
  <c r="X471"/>
  <c r="W471"/>
  <c r="V471"/>
  <c r="AX471" i="8" s="1"/>
  <c r="U471" i="4"/>
  <c r="T471"/>
  <c r="S471"/>
  <c r="R471"/>
  <c r="Q471"/>
  <c r="P471"/>
  <c r="O471"/>
  <c r="N471"/>
  <c r="M471"/>
  <c r="L471"/>
  <c r="K471"/>
  <c r="J471"/>
  <c r="I471" i="8" s="1"/>
  <c r="I471" i="4"/>
  <c r="H471"/>
  <c r="G471"/>
  <c r="G471" i="8" s="1"/>
  <c r="F471" i="4"/>
  <c r="F471" i="8" s="1"/>
  <c r="E471" i="4"/>
  <c r="D471"/>
  <c r="D471" i="8" s="1"/>
  <c r="C471" i="4"/>
  <c r="B471"/>
  <c r="AC470"/>
  <c r="AB470"/>
  <c r="AA470"/>
  <c r="V470" i="10" s="1"/>
  <c r="X470" s="1"/>
  <c r="Z470" i="4"/>
  <c r="R470" i="10" s="1"/>
  <c r="T470" s="1"/>
  <c r="Y470" i="4"/>
  <c r="X470"/>
  <c r="W470"/>
  <c r="V470"/>
  <c r="AX470" i="8" s="1"/>
  <c r="U470" i="4"/>
  <c r="T470"/>
  <c r="S470"/>
  <c r="R470"/>
  <c r="Q470"/>
  <c r="P470"/>
  <c r="O470"/>
  <c r="N470"/>
  <c r="M470"/>
  <c r="L470"/>
  <c r="K470"/>
  <c r="J470"/>
  <c r="I470" i="8" s="1"/>
  <c r="I470" i="4"/>
  <c r="H470"/>
  <c r="G470"/>
  <c r="G470" i="8" s="1"/>
  <c r="F470" i="4"/>
  <c r="F470" i="8" s="1"/>
  <c r="E470" i="4"/>
  <c r="D470"/>
  <c r="D470" i="8" s="1"/>
  <c r="C470" i="4"/>
  <c r="B470"/>
  <c r="AC469"/>
  <c r="AB469"/>
  <c r="AA469"/>
  <c r="V469" i="10" s="1"/>
  <c r="X469" s="1"/>
  <c r="Z469" i="4"/>
  <c r="R469" i="10" s="1"/>
  <c r="T469" s="1"/>
  <c r="Y469" i="4"/>
  <c r="X469"/>
  <c r="W469"/>
  <c r="V469"/>
  <c r="AX469" i="8" s="1"/>
  <c r="U469" i="4"/>
  <c r="T469"/>
  <c r="S469"/>
  <c r="R469"/>
  <c r="Q469"/>
  <c r="P469"/>
  <c r="O469"/>
  <c r="N469"/>
  <c r="M469"/>
  <c r="L469"/>
  <c r="K469"/>
  <c r="J469"/>
  <c r="I469" i="8" s="1"/>
  <c r="I469" i="4"/>
  <c r="H469"/>
  <c r="G469"/>
  <c r="G469" i="8" s="1"/>
  <c r="F469" i="4"/>
  <c r="F469" i="8" s="1"/>
  <c r="E469" i="4"/>
  <c r="D469"/>
  <c r="D469" i="8" s="1"/>
  <c r="C469" i="4"/>
  <c r="B469"/>
  <c r="AC468"/>
  <c r="AB468"/>
  <c r="AA468"/>
  <c r="V468" i="10" s="1"/>
  <c r="X468" s="1"/>
  <c r="Z468" i="4"/>
  <c r="R468" i="10" s="1"/>
  <c r="T468" s="1"/>
  <c r="Y468" i="4"/>
  <c r="X468"/>
  <c r="W468"/>
  <c r="V468"/>
  <c r="AX468" i="8" s="1"/>
  <c r="U468" i="4"/>
  <c r="T468"/>
  <c r="S468"/>
  <c r="R468"/>
  <c r="Q468"/>
  <c r="P468"/>
  <c r="O468"/>
  <c r="N468"/>
  <c r="M468"/>
  <c r="L468"/>
  <c r="K468"/>
  <c r="J468"/>
  <c r="I468" i="8" s="1"/>
  <c r="I468" i="4"/>
  <c r="H468"/>
  <c r="G468"/>
  <c r="G468" i="8" s="1"/>
  <c r="F468" i="4"/>
  <c r="F468" i="8" s="1"/>
  <c r="E468" i="4"/>
  <c r="D468"/>
  <c r="D468" i="8" s="1"/>
  <c r="C468" i="4"/>
  <c r="B468"/>
  <c r="AC467"/>
  <c r="AB467"/>
  <c r="AA467"/>
  <c r="V467" i="10" s="1"/>
  <c r="X467" s="1"/>
  <c r="Z467" i="4"/>
  <c r="R467" i="10" s="1"/>
  <c r="T467" s="1"/>
  <c r="Y467" i="4"/>
  <c r="X467"/>
  <c r="W467"/>
  <c r="V467"/>
  <c r="AX467" i="8" s="1"/>
  <c r="U467" i="4"/>
  <c r="T467"/>
  <c r="S467"/>
  <c r="R467"/>
  <c r="Q467"/>
  <c r="P467"/>
  <c r="O467"/>
  <c r="N467"/>
  <c r="M467"/>
  <c r="L467"/>
  <c r="K467"/>
  <c r="J467"/>
  <c r="I467" i="8" s="1"/>
  <c r="I467" i="4"/>
  <c r="H467"/>
  <c r="G467"/>
  <c r="G467" i="8" s="1"/>
  <c r="F467" i="4"/>
  <c r="F467" i="8" s="1"/>
  <c r="E467" i="4"/>
  <c r="D467"/>
  <c r="D467" i="8" s="1"/>
  <c r="C467" i="4"/>
  <c r="B467"/>
  <c r="AC466"/>
  <c r="AB466"/>
  <c r="AA466"/>
  <c r="V466" i="10" s="1"/>
  <c r="X466" s="1"/>
  <c r="Z466" i="4"/>
  <c r="R466" i="10" s="1"/>
  <c r="T466" s="1"/>
  <c r="Y466" i="4"/>
  <c r="X466"/>
  <c r="W466"/>
  <c r="V466"/>
  <c r="AX466" i="8" s="1"/>
  <c r="U466" i="4"/>
  <c r="T466"/>
  <c r="S466"/>
  <c r="R466"/>
  <c r="Q466"/>
  <c r="P466"/>
  <c r="O466"/>
  <c r="N466"/>
  <c r="M466"/>
  <c r="L466"/>
  <c r="K466"/>
  <c r="J466"/>
  <c r="I466" i="8" s="1"/>
  <c r="I466" i="4"/>
  <c r="H466"/>
  <c r="G466"/>
  <c r="G466" i="8" s="1"/>
  <c r="F466" i="4"/>
  <c r="F466" i="8" s="1"/>
  <c r="E466" i="4"/>
  <c r="D466"/>
  <c r="D466" i="8" s="1"/>
  <c r="C466" i="4"/>
  <c r="B466"/>
  <c r="AC465"/>
  <c r="AB465"/>
  <c r="AA465"/>
  <c r="V465" i="10" s="1"/>
  <c r="X465" s="1"/>
  <c r="Z465" i="4"/>
  <c r="R465" i="10" s="1"/>
  <c r="T465" s="1"/>
  <c r="Y465" i="4"/>
  <c r="X465"/>
  <c r="W465"/>
  <c r="V465"/>
  <c r="AX465" i="8" s="1"/>
  <c r="U465" i="4"/>
  <c r="T465"/>
  <c r="S465"/>
  <c r="R465"/>
  <c r="Q465"/>
  <c r="P465"/>
  <c r="O465"/>
  <c r="N465"/>
  <c r="M465"/>
  <c r="L465"/>
  <c r="K465"/>
  <c r="J465"/>
  <c r="I465" i="8" s="1"/>
  <c r="I465" i="4"/>
  <c r="H465"/>
  <c r="G465"/>
  <c r="G465" i="8" s="1"/>
  <c r="F465" i="4"/>
  <c r="F465" i="8" s="1"/>
  <c r="E465" i="4"/>
  <c r="D465"/>
  <c r="D465" i="8" s="1"/>
  <c r="C465" i="4"/>
  <c r="B465"/>
  <c r="AC464"/>
  <c r="AB464"/>
  <c r="AA464"/>
  <c r="V464" i="10" s="1"/>
  <c r="X464" s="1"/>
  <c r="Z464" i="4"/>
  <c r="R464" i="10" s="1"/>
  <c r="T464" s="1"/>
  <c r="Y464" i="4"/>
  <c r="X464"/>
  <c r="W464"/>
  <c r="V464"/>
  <c r="AX464" i="8" s="1"/>
  <c r="U464" i="4"/>
  <c r="T464"/>
  <c r="S464"/>
  <c r="R464"/>
  <c r="Q464"/>
  <c r="P464"/>
  <c r="O464"/>
  <c r="N464"/>
  <c r="M464"/>
  <c r="L464"/>
  <c r="K464"/>
  <c r="J464"/>
  <c r="I464" i="8" s="1"/>
  <c r="I464" i="4"/>
  <c r="H464"/>
  <c r="G464"/>
  <c r="G464" i="8" s="1"/>
  <c r="F464" i="4"/>
  <c r="F464" i="8" s="1"/>
  <c r="E464" i="4"/>
  <c r="D464"/>
  <c r="D464" i="8" s="1"/>
  <c r="C464" i="4"/>
  <c r="B464"/>
  <c r="AC463"/>
  <c r="AB463"/>
  <c r="AA463"/>
  <c r="V463" i="10" s="1"/>
  <c r="X463" s="1"/>
  <c r="Z463" i="4"/>
  <c r="R463" i="10" s="1"/>
  <c r="T463" s="1"/>
  <c r="Y463" i="4"/>
  <c r="X463"/>
  <c r="W463"/>
  <c r="V463"/>
  <c r="AX463" i="8" s="1"/>
  <c r="U463" i="4"/>
  <c r="T463"/>
  <c r="S463"/>
  <c r="R463"/>
  <c r="Q463"/>
  <c r="P463"/>
  <c r="O463"/>
  <c r="N463"/>
  <c r="M463"/>
  <c r="L463"/>
  <c r="K463"/>
  <c r="J463"/>
  <c r="I463" i="8" s="1"/>
  <c r="I463" i="4"/>
  <c r="H463"/>
  <c r="G463"/>
  <c r="G463" i="8" s="1"/>
  <c r="F463" i="4"/>
  <c r="F463" i="8" s="1"/>
  <c r="E463" i="4"/>
  <c r="D463"/>
  <c r="D463" i="8" s="1"/>
  <c r="C463" i="4"/>
  <c r="B463"/>
  <c r="AC462"/>
  <c r="AB462"/>
  <c r="AA462"/>
  <c r="V462" i="10" s="1"/>
  <c r="X462" s="1"/>
  <c r="Z462" i="4"/>
  <c r="R462" i="10" s="1"/>
  <c r="T462" s="1"/>
  <c r="Y462" i="4"/>
  <c r="X462"/>
  <c r="W462"/>
  <c r="V462"/>
  <c r="AX462" i="8" s="1"/>
  <c r="U462" i="4"/>
  <c r="T462"/>
  <c r="S462"/>
  <c r="R462"/>
  <c r="Q462"/>
  <c r="P462"/>
  <c r="O462"/>
  <c r="N462"/>
  <c r="M462"/>
  <c r="L462"/>
  <c r="K462"/>
  <c r="J462"/>
  <c r="I462" i="8" s="1"/>
  <c r="I462" i="4"/>
  <c r="H462"/>
  <c r="G462"/>
  <c r="G462" i="8" s="1"/>
  <c r="F462" i="4"/>
  <c r="F462" i="8" s="1"/>
  <c r="E462" i="4"/>
  <c r="D462"/>
  <c r="D462" i="8" s="1"/>
  <c r="C462" i="4"/>
  <c r="B462"/>
  <c r="AC461"/>
  <c r="AB461"/>
  <c r="AA461"/>
  <c r="V461" i="10" s="1"/>
  <c r="X461" s="1"/>
  <c r="Z461" i="4"/>
  <c r="R461" i="10" s="1"/>
  <c r="T461" s="1"/>
  <c r="Y461" i="4"/>
  <c r="X461"/>
  <c r="W461"/>
  <c r="V461"/>
  <c r="AX461" i="8" s="1"/>
  <c r="U461" i="4"/>
  <c r="T461"/>
  <c r="S461"/>
  <c r="R461"/>
  <c r="Q461"/>
  <c r="P461"/>
  <c r="O461"/>
  <c r="N461"/>
  <c r="M461"/>
  <c r="L461"/>
  <c r="K461"/>
  <c r="J461"/>
  <c r="I461" i="8" s="1"/>
  <c r="I461" i="4"/>
  <c r="H461"/>
  <c r="G461"/>
  <c r="G461" i="8" s="1"/>
  <c r="F461" i="4"/>
  <c r="F461" i="8" s="1"/>
  <c r="E461" i="4"/>
  <c r="D461"/>
  <c r="D461" i="8" s="1"/>
  <c r="C461" i="4"/>
  <c r="B461"/>
  <c r="AC460"/>
  <c r="AB460"/>
  <c r="AA460"/>
  <c r="V460" i="10" s="1"/>
  <c r="X460" s="1"/>
  <c r="Z460" i="4"/>
  <c r="R460" i="10" s="1"/>
  <c r="T460" s="1"/>
  <c r="Y460" i="4"/>
  <c r="X460"/>
  <c r="W460"/>
  <c r="V460"/>
  <c r="AX460" i="8" s="1"/>
  <c r="U460" i="4"/>
  <c r="T460"/>
  <c r="S460"/>
  <c r="R460"/>
  <c r="Q460"/>
  <c r="P460"/>
  <c r="O460"/>
  <c r="N460"/>
  <c r="M460"/>
  <c r="L460"/>
  <c r="K460"/>
  <c r="J460"/>
  <c r="I460" i="8" s="1"/>
  <c r="I460" i="4"/>
  <c r="H460"/>
  <c r="G460"/>
  <c r="G460" i="8" s="1"/>
  <c r="F460" i="4"/>
  <c r="F460" i="8" s="1"/>
  <c r="E460" i="4"/>
  <c r="D460"/>
  <c r="D460" i="8" s="1"/>
  <c r="C460" i="4"/>
  <c r="B460"/>
  <c r="AC459"/>
  <c r="AB459"/>
  <c r="AA459"/>
  <c r="V459" i="10" s="1"/>
  <c r="X459" s="1"/>
  <c r="Z459" i="4"/>
  <c r="R459" i="10" s="1"/>
  <c r="T459" s="1"/>
  <c r="Y459" i="4"/>
  <c r="X459"/>
  <c r="W459"/>
  <c r="V459"/>
  <c r="AX459" i="8" s="1"/>
  <c r="U459" i="4"/>
  <c r="T459"/>
  <c r="S459"/>
  <c r="R459"/>
  <c r="Q459"/>
  <c r="P459"/>
  <c r="O459"/>
  <c r="N459"/>
  <c r="M459"/>
  <c r="L459"/>
  <c r="K459"/>
  <c r="J459"/>
  <c r="I459" i="8" s="1"/>
  <c r="I459" i="4"/>
  <c r="H459"/>
  <c r="G459"/>
  <c r="G459" i="8" s="1"/>
  <c r="F459" i="4"/>
  <c r="F459" i="8" s="1"/>
  <c r="E459" i="4"/>
  <c r="D459"/>
  <c r="D459" i="8" s="1"/>
  <c r="C459" i="4"/>
  <c r="B459"/>
  <c r="AC458"/>
  <c r="AB458"/>
  <c r="AA458"/>
  <c r="V458" i="10" s="1"/>
  <c r="X458" s="1"/>
  <c r="Z458" i="4"/>
  <c r="R458" i="10" s="1"/>
  <c r="T458" s="1"/>
  <c r="Y458" i="4"/>
  <c r="X458"/>
  <c r="W458"/>
  <c r="V458"/>
  <c r="AX458" i="8" s="1"/>
  <c r="U458" i="4"/>
  <c r="T458"/>
  <c r="S458"/>
  <c r="R458"/>
  <c r="Q458"/>
  <c r="P458"/>
  <c r="O458"/>
  <c r="N458"/>
  <c r="M458"/>
  <c r="L458"/>
  <c r="K458"/>
  <c r="J458"/>
  <c r="I458" i="8" s="1"/>
  <c r="I458" i="4"/>
  <c r="H458"/>
  <c r="G458"/>
  <c r="G458" i="8" s="1"/>
  <c r="F458" i="4"/>
  <c r="F458" i="8" s="1"/>
  <c r="E458" i="4"/>
  <c r="D458"/>
  <c r="D458" i="8" s="1"/>
  <c r="C458" i="4"/>
  <c r="B458"/>
  <c r="AC457"/>
  <c r="AB457"/>
  <c r="AA457"/>
  <c r="V457" i="10" s="1"/>
  <c r="X457" s="1"/>
  <c r="Z457" i="4"/>
  <c r="R457" i="10" s="1"/>
  <c r="T457" s="1"/>
  <c r="Y457" i="4"/>
  <c r="X457"/>
  <c r="W457"/>
  <c r="V457"/>
  <c r="AX457" i="8" s="1"/>
  <c r="U457" i="4"/>
  <c r="T457"/>
  <c r="S457"/>
  <c r="R457"/>
  <c r="Q457"/>
  <c r="P457"/>
  <c r="O457"/>
  <c r="N457"/>
  <c r="M457"/>
  <c r="L457"/>
  <c r="K457"/>
  <c r="J457"/>
  <c r="I457" i="8" s="1"/>
  <c r="I457" i="4"/>
  <c r="H457"/>
  <c r="G457"/>
  <c r="G457" i="8" s="1"/>
  <c r="F457" i="4"/>
  <c r="F457" i="8" s="1"/>
  <c r="E457" i="4"/>
  <c r="D457"/>
  <c r="D457" i="8" s="1"/>
  <c r="C457" i="4"/>
  <c r="B457"/>
  <c r="AC456"/>
  <c r="AB456"/>
  <c r="AA456"/>
  <c r="V456" i="10" s="1"/>
  <c r="X456" s="1"/>
  <c r="Z456" i="4"/>
  <c r="R456" i="10" s="1"/>
  <c r="T456" s="1"/>
  <c r="Y456" i="4"/>
  <c r="X456"/>
  <c r="W456"/>
  <c r="V456"/>
  <c r="AX456" i="8" s="1"/>
  <c r="U456" i="4"/>
  <c r="T456"/>
  <c r="S456"/>
  <c r="R456"/>
  <c r="Q456"/>
  <c r="P456"/>
  <c r="O456"/>
  <c r="N456"/>
  <c r="M456"/>
  <c r="L456"/>
  <c r="K456"/>
  <c r="J456"/>
  <c r="I456" i="8" s="1"/>
  <c r="I456" i="4"/>
  <c r="H456"/>
  <c r="G456"/>
  <c r="G456" i="8" s="1"/>
  <c r="F456" i="4"/>
  <c r="F456" i="8" s="1"/>
  <c r="E456" i="4"/>
  <c r="D456"/>
  <c r="D456" i="8" s="1"/>
  <c r="C456" i="4"/>
  <c r="B456"/>
  <c r="AC455"/>
  <c r="AB455"/>
  <c r="AA455"/>
  <c r="V455" i="10" s="1"/>
  <c r="X455" s="1"/>
  <c r="Z455" i="4"/>
  <c r="R455" i="10" s="1"/>
  <c r="T455" s="1"/>
  <c r="Y455" i="4"/>
  <c r="X455"/>
  <c r="W455"/>
  <c r="V455"/>
  <c r="AX455" i="8" s="1"/>
  <c r="U455" i="4"/>
  <c r="T455"/>
  <c r="S455"/>
  <c r="R455"/>
  <c r="Q455"/>
  <c r="P455"/>
  <c r="O455"/>
  <c r="N455"/>
  <c r="M455"/>
  <c r="L455"/>
  <c r="K455"/>
  <c r="J455"/>
  <c r="I455" i="8" s="1"/>
  <c r="I455" i="4"/>
  <c r="H455"/>
  <c r="G455"/>
  <c r="G455" i="8" s="1"/>
  <c r="F455" i="4"/>
  <c r="F455" i="8" s="1"/>
  <c r="E455" i="4"/>
  <c r="D455"/>
  <c r="D455" i="8" s="1"/>
  <c r="C455" i="4"/>
  <c r="B455"/>
  <c r="AC454"/>
  <c r="AB454"/>
  <c r="AA454"/>
  <c r="V454" i="10" s="1"/>
  <c r="X454" s="1"/>
  <c r="Z454" i="4"/>
  <c r="R454" i="10" s="1"/>
  <c r="T454" s="1"/>
  <c r="Y454" i="4"/>
  <c r="X454"/>
  <c r="W454"/>
  <c r="V454"/>
  <c r="AX454" i="8" s="1"/>
  <c r="U454" i="4"/>
  <c r="T454"/>
  <c r="S454"/>
  <c r="R454"/>
  <c r="Q454"/>
  <c r="P454"/>
  <c r="O454"/>
  <c r="N454"/>
  <c r="M454"/>
  <c r="L454"/>
  <c r="K454"/>
  <c r="J454"/>
  <c r="I454" i="8" s="1"/>
  <c r="I454" i="4"/>
  <c r="H454"/>
  <c r="G454"/>
  <c r="G454" i="8" s="1"/>
  <c r="F454" i="4"/>
  <c r="F454" i="8" s="1"/>
  <c r="E454" i="4"/>
  <c r="D454"/>
  <c r="D454" i="8" s="1"/>
  <c r="C454" i="4"/>
  <c r="B454"/>
  <c r="AC453"/>
  <c r="AB453"/>
  <c r="AA453"/>
  <c r="V453" i="10" s="1"/>
  <c r="X453" s="1"/>
  <c r="Z453" i="4"/>
  <c r="R453" i="10" s="1"/>
  <c r="T453" s="1"/>
  <c r="Y453" i="4"/>
  <c r="X453"/>
  <c r="W453"/>
  <c r="V453"/>
  <c r="AX453" i="8" s="1"/>
  <c r="U453" i="4"/>
  <c r="T453"/>
  <c r="S453"/>
  <c r="R453"/>
  <c r="Q453"/>
  <c r="P453"/>
  <c r="O453"/>
  <c r="N453"/>
  <c r="M453"/>
  <c r="L453"/>
  <c r="K453"/>
  <c r="J453"/>
  <c r="I453" i="8" s="1"/>
  <c r="I453" i="4"/>
  <c r="H453"/>
  <c r="G453"/>
  <c r="G453" i="8" s="1"/>
  <c r="F453" i="4"/>
  <c r="F453" i="8" s="1"/>
  <c r="E453" i="4"/>
  <c r="D453"/>
  <c r="D453" i="8" s="1"/>
  <c r="C453" i="4"/>
  <c r="B453"/>
  <c r="AC452"/>
  <c r="AB452"/>
  <c r="AA452"/>
  <c r="V452" i="10" s="1"/>
  <c r="X452" s="1"/>
  <c r="Z452" i="4"/>
  <c r="R452" i="10" s="1"/>
  <c r="T452" s="1"/>
  <c r="Y452" i="4"/>
  <c r="X452"/>
  <c r="W452"/>
  <c r="V452"/>
  <c r="AX452" i="8" s="1"/>
  <c r="U452" i="4"/>
  <c r="T452"/>
  <c r="S452"/>
  <c r="R452"/>
  <c r="Q452"/>
  <c r="P452"/>
  <c r="O452"/>
  <c r="N452"/>
  <c r="M452"/>
  <c r="L452"/>
  <c r="K452"/>
  <c r="J452"/>
  <c r="I452" i="8" s="1"/>
  <c r="I452" i="4"/>
  <c r="H452"/>
  <c r="G452"/>
  <c r="G452" i="8" s="1"/>
  <c r="F452" i="4"/>
  <c r="F452" i="8" s="1"/>
  <c r="E452" i="4"/>
  <c r="D452"/>
  <c r="D452" i="8" s="1"/>
  <c r="C452" i="4"/>
  <c r="B452"/>
  <c r="AC451"/>
  <c r="AB451"/>
  <c r="AA451"/>
  <c r="V451" i="10" s="1"/>
  <c r="X451" s="1"/>
  <c r="Z451" i="4"/>
  <c r="R451" i="10" s="1"/>
  <c r="T451" s="1"/>
  <c r="Y451" i="4"/>
  <c r="X451"/>
  <c r="W451"/>
  <c r="V451"/>
  <c r="AX451" i="8" s="1"/>
  <c r="U451" i="4"/>
  <c r="T451"/>
  <c r="S451"/>
  <c r="R451"/>
  <c r="Q451"/>
  <c r="P451"/>
  <c r="O451"/>
  <c r="N451"/>
  <c r="M451"/>
  <c r="L451"/>
  <c r="K451"/>
  <c r="J451"/>
  <c r="I451" i="8" s="1"/>
  <c r="I451" i="4"/>
  <c r="H451"/>
  <c r="G451"/>
  <c r="G451" i="8" s="1"/>
  <c r="F451" i="4"/>
  <c r="F451" i="8" s="1"/>
  <c r="E451" i="4"/>
  <c r="D451"/>
  <c r="D451" i="8" s="1"/>
  <c r="C451" i="4"/>
  <c r="B451"/>
  <c r="AC450"/>
  <c r="AB450"/>
  <c r="AA450"/>
  <c r="V450" i="10" s="1"/>
  <c r="X450" s="1"/>
  <c r="Z450" i="4"/>
  <c r="R450" i="10" s="1"/>
  <c r="T450" s="1"/>
  <c r="Y450" i="4"/>
  <c r="X450"/>
  <c r="W450"/>
  <c r="V450"/>
  <c r="AX450" i="8" s="1"/>
  <c r="U450" i="4"/>
  <c r="T450"/>
  <c r="S450"/>
  <c r="R450"/>
  <c r="Q450"/>
  <c r="P450"/>
  <c r="O450"/>
  <c r="N450"/>
  <c r="M450"/>
  <c r="L450"/>
  <c r="K450"/>
  <c r="J450"/>
  <c r="I450" i="8" s="1"/>
  <c r="I450" i="4"/>
  <c r="H450"/>
  <c r="G450"/>
  <c r="G450" i="8" s="1"/>
  <c r="F450" i="4"/>
  <c r="F450" i="8" s="1"/>
  <c r="E450" i="4"/>
  <c r="D450"/>
  <c r="D450" i="8" s="1"/>
  <c r="C450" i="4"/>
  <c r="B450"/>
  <c r="AC449"/>
  <c r="AB449"/>
  <c r="AA449"/>
  <c r="V449" i="10" s="1"/>
  <c r="X449" s="1"/>
  <c r="Z449" i="4"/>
  <c r="R449" i="10" s="1"/>
  <c r="T449" s="1"/>
  <c r="Y449" i="4"/>
  <c r="X449"/>
  <c r="W449"/>
  <c r="V449"/>
  <c r="AX449" i="8" s="1"/>
  <c r="U449" i="4"/>
  <c r="T449"/>
  <c r="S449"/>
  <c r="R449"/>
  <c r="Q449"/>
  <c r="P449"/>
  <c r="O449"/>
  <c r="N449"/>
  <c r="M449"/>
  <c r="L449"/>
  <c r="K449"/>
  <c r="J449"/>
  <c r="I449" i="8" s="1"/>
  <c r="I449" i="4"/>
  <c r="H449"/>
  <c r="G449"/>
  <c r="G449" i="8" s="1"/>
  <c r="F449" i="4"/>
  <c r="F449" i="8" s="1"/>
  <c r="E449" i="4"/>
  <c r="D449"/>
  <c r="D449" i="8" s="1"/>
  <c r="C449" i="4"/>
  <c r="B449"/>
  <c r="AC448"/>
  <c r="AB448"/>
  <c r="AA448"/>
  <c r="V448" i="10" s="1"/>
  <c r="X448" s="1"/>
  <c r="Z448" i="4"/>
  <c r="R448" i="10" s="1"/>
  <c r="T448" s="1"/>
  <c r="Y448" i="4"/>
  <c r="X448"/>
  <c r="W448"/>
  <c r="V448"/>
  <c r="AX448" i="8" s="1"/>
  <c r="U448" i="4"/>
  <c r="T448"/>
  <c r="S448"/>
  <c r="R448"/>
  <c r="Q448"/>
  <c r="P448"/>
  <c r="O448"/>
  <c r="N448"/>
  <c r="M448"/>
  <c r="L448"/>
  <c r="K448"/>
  <c r="J448"/>
  <c r="I448" i="8" s="1"/>
  <c r="I448" i="4"/>
  <c r="H448"/>
  <c r="G448"/>
  <c r="G448" i="8" s="1"/>
  <c r="F448" i="4"/>
  <c r="F448" i="8" s="1"/>
  <c r="E448" i="4"/>
  <c r="D448"/>
  <c r="D448" i="8" s="1"/>
  <c r="C448" i="4"/>
  <c r="B448"/>
  <c r="AC447"/>
  <c r="AB447"/>
  <c r="AA447"/>
  <c r="V447" i="10" s="1"/>
  <c r="X447" s="1"/>
  <c r="Z447" i="4"/>
  <c r="R447" i="10" s="1"/>
  <c r="T447" s="1"/>
  <c r="Y447" i="4"/>
  <c r="X447"/>
  <c r="W447"/>
  <c r="V447"/>
  <c r="AX447" i="8" s="1"/>
  <c r="U447" i="4"/>
  <c r="T447"/>
  <c r="S447"/>
  <c r="R447"/>
  <c r="Q447"/>
  <c r="P447"/>
  <c r="O447"/>
  <c r="N447"/>
  <c r="M447"/>
  <c r="L447"/>
  <c r="K447"/>
  <c r="J447"/>
  <c r="I447" i="8" s="1"/>
  <c r="I447" i="4"/>
  <c r="H447"/>
  <c r="G447"/>
  <c r="G447" i="8" s="1"/>
  <c r="F447" i="4"/>
  <c r="F447" i="8" s="1"/>
  <c r="E447" i="4"/>
  <c r="D447"/>
  <c r="D447" i="8" s="1"/>
  <c r="C447" i="4"/>
  <c r="B447"/>
  <c r="AC446"/>
  <c r="AB446"/>
  <c r="AA446"/>
  <c r="V446" i="10" s="1"/>
  <c r="X446" s="1"/>
  <c r="Z446" i="4"/>
  <c r="R446" i="10" s="1"/>
  <c r="T446" s="1"/>
  <c r="Y446" i="4"/>
  <c r="X446"/>
  <c r="W446"/>
  <c r="V446"/>
  <c r="AX446" i="8" s="1"/>
  <c r="U446" i="4"/>
  <c r="T446"/>
  <c r="S446"/>
  <c r="R446"/>
  <c r="Q446"/>
  <c r="P446"/>
  <c r="O446"/>
  <c r="N446"/>
  <c r="M446"/>
  <c r="L446"/>
  <c r="K446"/>
  <c r="J446"/>
  <c r="I446" i="8" s="1"/>
  <c r="I446" i="4"/>
  <c r="H446"/>
  <c r="G446"/>
  <c r="G446" i="8" s="1"/>
  <c r="F446" i="4"/>
  <c r="F446" i="8" s="1"/>
  <c r="E446" i="4"/>
  <c r="D446"/>
  <c r="D446" i="8" s="1"/>
  <c r="C446" i="4"/>
  <c r="B446"/>
  <c r="AC445"/>
  <c r="AB445"/>
  <c r="AA445"/>
  <c r="V445" i="10" s="1"/>
  <c r="X445" s="1"/>
  <c r="Z445" i="4"/>
  <c r="R445" i="10" s="1"/>
  <c r="T445" s="1"/>
  <c r="Y445" i="4"/>
  <c r="X445"/>
  <c r="W445"/>
  <c r="V445"/>
  <c r="AX445" i="8" s="1"/>
  <c r="U445" i="4"/>
  <c r="T445"/>
  <c r="S445"/>
  <c r="R445"/>
  <c r="Q445"/>
  <c r="P445"/>
  <c r="O445"/>
  <c r="N445"/>
  <c r="M445"/>
  <c r="L445"/>
  <c r="K445"/>
  <c r="J445"/>
  <c r="I445" i="8" s="1"/>
  <c r="I445" i="4"/>
  <c r="H445"/>
  <c r="G445"/>
  <c r="G445" i="8" s="1"/>
  <c r="F445" i="4"/>
  <c r="F445" i="8" s="1"/>
  <c r="E445" i="4"/>
  <c r="D445"/>
  <c r="D445" i="8" s="1"/>
  <c r="C445" i="4"/>
  <c r="B445"/>
  <c r="AC444"/>
  <c r="AB444"/>
  <c r="AA444"/>
  <c r="V444" i="10" s="1"/>
  <c r="X444" s="1"/>
  <c r="Z444" i="4"/>
  <c r="R444" i="10" s="1"/>
  <c r="T444" s="1"/>
  <c r="Y444" i="4"/>
  <c r="X444"/>
  <c r="W444"/>
  <c r="V444"/>
  <c r="AX444" i="8" s="1"/>
  <c r="U444" i="4"/>
  <c r="T444"/>
  <c r="S444"/>
  <c r="R444"/>
  <c r="Q444"/>
  <c r="P444"/>
  <c r="O444"/>
  <c r="N444"/>
  <c r="M444"/>
  <c r="L444"/>
  <c r="K444"/>
  <c r="J444"/>
  <c r="I444" i="8" s="1"/>
  <c r="I444" i="4"/>
  <c r="H444"/>
  <c r="G444"/>
  <c r="G444" i="8" s="1"/>
  <c r="F444" i="4"/>
  <c r="F444" i="8" s="1"/>
  <c r="E444" i="4"/>
  <c r="D444"/>
  <c r="D444" i="8" s="1"/>
  <c r="C444" i="4"/>
  <c r="B444"/>
  <c r="AC443"/>
  <c r="AB443"/>
  <c r="AA443"/>
  <c r="V443" i="10" s="1"/>
  <c r="X443" s="1"/>
  <c r="Z443" i="4"/>
  <c r="R443" i="10" s="1"/>
  <c r="T443" s="1"/>
  <c r="Y443" i="4"/>
  <c r="X443"/>
  <c r="W443"/>
  <c r="V443"/>
  <c r="AX443" i="8" s="1"/>
  <c r="U443" i="4"/>
  <c r="T443"/>
  <c r="S443"/>
  <c r="R443"/>
  <c r="Q443"/>
  <c r="P443"/>
  <c r="O443"/>
  <c r="N443"/>
  <c r="M443"/>
  <c r="L443"/>
  <c r="K443"/>
  <c r="J443"/>
  <c r="I443" i="8" s="1"/>
  <c r="I443" i="4"/>
  <c r="H443"/>
  <c r="G443"/>
  <c r="G443" i="8" s="1"/>
  <c r="F443" i="4"/>
  <c r="F443" i="8" s="1"/>
  <c r="E443" i="4"/>
  <c r="D443"/>
  <c r="D443" i="8" s="1"/>
  <c r="C443" i="4"/>
  <c r="B443"/>
  <c r="AC442"/>
  <c r="AB442"/>
  <c r="AA442"/>
  <c r="V442" i="10" s="1"/>
  <c r="X442" s="1"/>
  <c r="Z442" i="4"/>
  <c r="R442" i="10" s="1"/>
  <c r="T442" s="1"/>
  <c r="Y442" i="4"/>
  <c r="X442"/>
  <c r="W442"/>
  <c r="V442"/>
  <c r="AX442" i="8" s="1"/>
  <c r="U442" i="4"/>
  <c r="T442"/>
  <c r="S442"/>
  <c r="R442"/>
  <c r="Q442"/>
  <c r="P442"/>
  <c r="O442"/>
  <c r="N442"/>
  <c r="M442"/>
  <c r="L442"/>
  <c r="K442"/>
  <c r="J442"/>
  <c r="I442" i="8" s="1"/>
  <c r="I442" i="4"/>
  <c r="H442"/>
  <c r="G442"/>
  <c r="G442" i="8" s="1"/>
  <c r="F442" i="4"/>
  <c r="F442" i="8" s="1"/>
  <c r="E442" i="4"/>
  <c r="D442"/>
  <c r="D442" i="8" s="1"/>
  <c r="C442" i="4"/>
  <c r="B442"/>
  <c r="AC441"/>
  <c r="AB441"/>
  <c r="AA441"/>
  <c r="V441" i="10" s="1"/>
  <c r="X441" s="1"/>
  <c r="Z441" i="4"/>
  <c r="R441" i="10" s="1"/>
  <c r="T441" s="1"/>
  <c r="Y441" i="4"/>
  <c r="X441"/>
  <c r="W441"/>
  <c r="V441"/>
  <c r="AX441" i="8" s="1"/>
  <c r="U441" i="4"/>
  <c r="T441"/>
  <c r="S441"/>
  <c r="R441"/>
  <c r="Q441"/>
  <c r="P441"/>
  <c r="O441"/>
  <c r="N441"/>
  <c r="M441"/>
  <c r="L441"/>
  <c r="K441"/>
  <c r="J441"/>
  <c r="I441" i="8" s="1"/>
  <c r="I441" i="4"/>
  <c r="H441"/>
  <c r="G441"/>
  <c r="G441" i="8" s="1"/>
  <c r="F441" i="4"/>
  <c r="F441" i="8" s="1"/>
  <c r="E441" i="4"/>
  <c r="D441"/>
  <c r="D441" i="8" s="1"/>
  <c r="C441" i="4"/>
  <c r="B441"/>
  <c r="AC440"/>
  <c r="AB440"/>
  <c r="AA440"/>
  <c r="V440" i="10" s="1"/>
  <c r="X440" s="1"/>
  <c r="Z440" i="4"/>
  <c r="R440" i="10" s="1"/>
  <c r="T440" s="1"/>
  <c r="Y440" i="4"/>
  <c r="X440"/>
  <c r="W440"/>
  <c r="V440"/>
  <c r="AX440" i="8" s="1"/>
  <c r="U440" i="4"/>
  <c r="T440"/>
  <c r="S440"/>
  <c r="R440"/>
  <c r="Q440"/>
  <c r="P440"/>
  <c r="O440"/>
  <c r="N440"/>
  <c r="M440"/>
  <c r="L440"/>
  <c r="K440"/>
  <c r="J440"/>
  <c r="I440" i="8" s="1"/>
  <c r="I440" i="4"/>
  <c r="H440"/>
  <c r="G440"/>
  <c r="G440" i="8" s="1"/>
  <c r="F440" i="4"/>
  <c r="F440" i="8" s="1"/>
  <c r="E440" i="4"/>
  <c r="D440"/>
  <c r="D440" i="8" s="1"/>
  <c r="C440" i="4"/>
  <c r="B440"/>
  <c r="AC439"/>
  <c r="AB439"/>
  <c r="AA439"/>
  <c r="V439" i="10" s="1"/>
  <c r="X439" s="1"/>
  <c r="Z439" i="4"/>
  <c r="R439" i="10" s="1"/>
  <c r="T439" s="1"/>
  <c r="Y439" i="4"/>
  <c r="X439"/>
  <c r="W439"/>
  <c r="V439"/>
  <c r="AX439" i="8" s="1"/>
  <c r="U439" i="4"/>
  <c r="T439"/>
  <c r="S439"/>
  <c r="R439"/>
  <c r="Q439"/>
  <c r="P439"/>
  <c r="O439"/>
  <c r="N439"/>
  <c r="M439"/>
  <c r="L439"/>
  <c r="K439"/>
  <c r="J439"/>
  <c r="I439" i="8" s="1"/>
  <c r="I439" i="4"/>
  <c r="H439"/>
  <c r="G439"/>
  <c r="G439" i="8" s="1"/>
  <c r="F439" i="4"/>
  <c r="F439" i="8" s="1"/>
  <c r="E439" i="4"/>
  <c r="D439"/>
  <c r="D439" i="8" s="1"/>
  <c r="C439" i="4"/>
  <c r="B439"/>
  <c r="AC438"/>
  <c r="AB438"/>
  <c r="AA438"/>
  <c r="V438" i="10" s="1"/>
  <c r="X438" s="1"/>
  <c r="Z438" i="4"/>
  <c r="R438" i="10" s="1"/>
  <c r="T438" s="1"/>
  <c r="Y438" i="4"/>
  <c r="X438"/>
  <c r="W438"/>
  <c r="V438"/>
  <c r="AX438" i="8" s="1"/>
  <c r="U438" i="4"/>
  <c r="T438"/>
  <c r="S438"/>
  <c r="R438"/>
  <c r="Q438"/>
  <c r="P438"/>
  <c r="O438"/>
  <c r="N438"/>
  <c r="M438"/>
  <c r="L438"/>
  <c r="K438"/>
  <c r="J438"/>
  <c r="I438" i="8" s="1"/>
  <c r="I438" i="4"/>
  <c r="H438"/>
  <c r="G438"/>
  <c r="G438" i="8" s="1"/>
  <c r="F438" i="4"/>
  <c r="F438" i="8" s="1"/>
  <c r="E438" i="4"/>
  <c r="D438"/>
  <c r="D438" i="8" s="1"/>
  <c r="C438" i="4"/>
  <c r="B438"/>
  <c r="AC437"/>
  <c r="AB437"/>
  <c r="AA437"/>
  <c r="V437" i="10" s="1"/>
  <c r="X437" s="1"/>
  <c r="Z437" i="4"/>
  <c r="R437" i="10" s="1"/>
  <c r="T437" s="1"/>
  <c r="Y437" i="4"/>
  <c r="X437"/>
  <c r="W437"/>
  <c r="V437"/>
  <c r="AX437" i="8" s="1"/>
  <c r="U437" i="4"/>
  <c r="T437"/>
  <c r="S437"/>
  <c r="R437"/>
  <c r="Q437"/>
  <c r="P437"/>
  <c r="O437"/>
  <c r="N437"/>
  <c r="M437"/>
  <c r="L437"/>
  <c r="K437"/>
  <c r="J437"/>
  <c r="I437" i="8" s="1"/>
  <c r="I437" i="4"/>
  <c r="H437"/>
  <c r="G437"/>
  <c r="G437" i="8" s="1"/>
  <c r="F437" i="4"/>
  <c r="F437" i="8" s="1"/>
  <c r="E437" i="4"/>
  <c r="D437"/>
  <c r="D437" i="8" s="1"/>
  <c r="C437" i="4"/>
  <c r="B437"/>
  <c r="AC436"/>
  <c r="AB436"/>
  <c r="AA436"/>
  <c r="V436" i="10" s="1"/>
  <c r="X436" s="1"/>
  <c r="Z436" i="4"/>
  <c r="R436" i="10" s="1"/>
  <c r="T436" s="1"/>
  <c r="Y436" i="4"/>
  <c r="X436"/>
  <c r="W436"/>
  <c r="V436"/>
  <c r="AX436" i="8" s="1"/>
  <c r="U436" i="4"/>
  <c r="T436"/>
  <c r="S436"/>
  <c r="R436"/>
  <c r="Q436"/>
  <c r="P436"/>
  <c r="O436"/>
  <c r="N436"/>
  <c r="M436"/>
  <c r="L436"/>
  <c r="K436"/>
  <c r="J436"/>
  <c r="I436" i="8" s="1"/>
  <c r="I436" i="4"/>
  <c r="H436"/>
  <c r="G436"/>
  <c r="G436" i="8" s="1"/>
  <c r="F436" i="4"/>
  <c r="F436" i="8" s="1"/>
  <c r="E436" i="4"/>
  <c r="D436"/>
  <c r="D436" i="8" s="1"/>
  <c r="C436" i="4"/>
  <c r="B436"/>
  <c r="AC435"/>
  <c r="AB435"/>
  <c r="AA435"/>
  <c r="V435" i="10" s="1"/>
  <c r="X435" s="1"/>
  <c r="Z435" i="4"/>
  <c r="R435" i="10" s="1"/>
  <c r="T435" s="1"/>
  <c r="Y435" i="4"/>
  <c r="X435"/>
  <c r="W435"/>
  <c r="V435"/>
  <c r="AX435" i="8" s="1"/>
  <c r="U435" i="4"/>
  <c r="T435"/>
  <c r="S435"/>
  <c r="R435"/>
  <c r="Q435"/>
  <c r="P435"/>
  <c r="O435"/>
  <c r="N435"/>
  <c r="M435"/>
  <c r="L435"/>
  <c r="K435"/>
  <c r="J435"/>
  <c r="I435" i="8" s="1"/>
  <c r="I435" i="4"/>
  <c r="H435"/>
  <c r="G435"/>
  <c r="G435" i="8" s="1"/>
  <c r="F435" i="4"/>
  <c r="F435" i="8" s="1"/>
  <c r="E435" i="4"/>
  <c r="D435"/>
  <c r="D435" i="8" s="1"/>
  <c r="C435" i="4"/>
  <c r="B435"/>
  <c r="AC434"/>
  <c r="AB434"/>
  <c r="AA434"/>
  <c r="V434" i="10" s="1"/>
  <c r="X434" s="1"/>
  <c r="Z434" i="4"/>
  <c r="R434" i="10" s="1"/>
  <c r="T434" s="1"/>
  <c r="Y434" i="4"/>
  <c r="X434"/>
  <c r="W434"/>
  <c r="V434"/>
  <c r="AX434" i="8" s="1"/>
  <c r="U434" i="4"/>
  <c r="T434"/>
  <c r="S434"/>
  <c r="R434"/>
  <c r="Q434"/>
  <c r="P434"/>
  <c r="O434"/>
  <c r="N434"/>
  <c r="M434"/>
  <c r="L434"/>
  <c r="K434"/>
  <c r="J434"/>
  <c r="I434" i="8" s="1"/>
  <c r="I434" i="4"/>
  <c r="H434"/>
  <c r="G434"/>
  <c r="G434" i="8" s="1"/>
  <c r="F434" i="4"/>
  <c r="F434" i="8" s="1"/>
  <c r="E434" i="4"/>
  <c r="D434"/>
  <c r="D434" i="8" s="1"/>
  <c r="C434" i="4"/>
  <c r="B434"/>
  <c r="AC433"/>
  <c r="AB433"/>
  <c r="AA433"/>
  <c r="V433" i="10" s="1"/>
  <c r="X433" s="1"/>
  <c r="Z433" i="4"/>
  <c r="R433" i="10" s="1"/>
  <c r="T433" s="1"/>
  <c r="Y433" i="4"/>
  <c r="X433"/>
  <c r="W433"/>
  <c r="V433"/>
  <c r="AX433" i="8" s="1"/>
  <c r="U433" i="4"/>
  <c r="T433"/>
  <c r="S433"/>
  <c r="R433"/>
  <c r="Q433"/>
  <c r="P433"/>
  <c r="O433"/>
  <c r="N433"/>
  <c r="M433"/>
  <c r="L433"/>
  <c r="K433"/>
  <c r="J433"/>
  <c r="I433" i="8" s="1"/>
  <c r="I433" i="4"/>
  <c r="H433"/>
  <c r="G433"/>
  <c r="G433" i="8" s="1"/>
  <c r="F433" i="4"/>
  <c r="F433" i="8" s="1"/>
  <c r="E433" i="4"/>
  <c r="D433"/>
  <c r="D433" i="8" s="1"/>
  <c r="C433" i="4"/>
  <c r="B433"/>
  <c r="AC432"/>
  <c r="AB432"/>
  <c r="AA432"/>
  <c r="V432" i="10" s="1"/>
  <c r="X432" s="1"/>
  <c r="Z432" i="4"/>
  <c r="R432" i="10" s="1"/>
  <c r="T432" s="1"/>
  <c r="Y432" i="4"/>
  <c r="X432"/>
  <c r="W432"/>
  <c r="V432"/>
  <c r="AX432" i="8" s="1"/>
  <c r="U432" i="4"/>
  <c r="T432"/>
  <c r="S432"/>
  <c r="R432"/>
  <c r="Q432"/>
  <c r="P432"/>
  <c r="O432"/>
  <c r="N432"/>
  <c r="M432"/>
  <c r="L432"/>
  <c r="K432"/>
  <c r="J432"/>
  <c r="I432" i="8" s="1"/>
  <c r="I432" i="4"/>
  <c r="H432"/>
  <c r="G432"/>
  <c r="G432" i="8" s="1"/>
  <c r="F432" i="4"/>
  <c r="F432" i="8" s="1"/>
  <c r="E432" i="4"/>
  <c r="D432"/>
  <c r="D432" i="8" s="1"/>
  <c r="C432" i="4"/>
  <c r="B432"/>
  <c r="AC431"/>
  <c r="AB431"/>
  <c r="AA431"/>
  <c r="V431" i="10" s="1"/>
  <c r="X431" s="1"/>
  <c r="Z431" i="4"/>
  <c r="R431" i="10" s="1"/>
  <c r="T431" s="1"/>
  <c r="Y431" i="4"/>
  <c r="X431"/>
  <c r="W431"/>
  <c r="V431"/>
  <c r="AX431" i="8" s="1"/>
  <c r="U431" i="4"/>
  <c r="T431"/>
  <c r="S431"/>
  <c r="R431"/>
  <c r="Q431"/>
  <c r="P431"/>
  <c r="O431"/>
  <c r="N431"/>
  <c r="M431"/>
  <c r="L431"/>
  <c r="K431"/>
  <c r="J431"/>
  <c r="I431" i="8" s="1"/>
  <c r="I431" i="4"/>
  <c r="H431"/>
  <c r="G431"/>
  <c r="G431" i="8" s="1"/>
  <c r="F431" i="4"/>
  <c r="F431" i="8" s="1"/>
  <c r="E431" i="4"/>
  <c r="D431"/>
  <c r="D431" i="8" s="1"/>
  <c r="C431" i="4"/>
  <c r="B431"/>
  <c r="AC430"/>
  <c r="AB430"/>
  <c r="AA430"/>
  <c r="V430" i="10" s="1"/>
  <c r="X430" s="1"/>
  <c r="Z430" i="4"/>
  <c r="R430" i="10" s="1"/>
  <c r="T430" s="1"/>
  <c r="Y430" i="4"/>
  <c r="X430"/>
  <c r="W430"/>
  <c r="V430"/>
  <c r="AX430" i="8" s="1"/>
  <c r="U430" i="4"/>
  <c r="T430"/>
  <c r="S430"/>
  <c r="R430"/>
  <c r="Q430"/>
  <c r="P430"/>
  <c r="O430"/>
  <c r="N430"/>
  <c r="M430"/>
  <c r="L430"/>
  <c r="K430"/>
  <c r="J430"/>
  <c r="I430" i="8" s="1"/>
  <c r="I430" i="4"/>
  <c r="H430"/>
  <c r="G430"/>
  <c r="G430" i="8" s="1"/>
  <c r="F430" i="4"/>
  <c r="F430" i="8" s="1"/>
  <c r="E430" i="4"/>
  <c r="D430"/>
  <c r="D430" i="8" s="1"/>
  <c r="C430" i="4"/>
  <c r="B430"/>
  <c r="AC429"/>
  <c r="AB429"/>
  <c r="AA429"/>
  <c r="V429" i="10" s="1"/>
  <c r="X429" s="1"/>
  <c r="Z429" i="4"/>
  <c r="R429" i="10" s="1"/>
  <c r="T429" s="1"/>
  <c r="Y429" i="4"/>
  <c r="X429"/>
  <c r="W429"/>
  <c r="V429"/>
  <c r="AX429" i="8" s="1"/>
  <c r="U429" i="4"/>
  <c r="T429"/>
  <c r="S429"/>
  <c r="R429"/>
  <c r="Q429"/>
  <c r="P429"/>
  <c r="O429"/>
  <c r="N429"/>
  <c r="M429"/>
  <c r="L429"/>
  <c r="K429"/>
  <c r="J429"/>
  <c r="I429" i="8" s="1"/>
  <c r="I429" i="4"/>
  <c r="H429"/>
  <c r="G429"/>
  <c r="G429" i="8" s="1"/>
  <c r="F429" i="4"/>
  <c r="F429" i="8" s="1"/>
  <c r="E429" i="4"/>
  <c r="D429"/>
  <c r="D429" i="8" s="1"/>
  <c r="C429" i="4"/>
  <c r="B429"/>
  <c r="AC428"/>
  <c r="AB428"/>
  <c r="AA428"/>
  <c r="V428" i="10" s="1"/>
  <c r="X428" s="1"/>
  <c r="Z428" i="4"/>
  <c r="R428" i="10" s="1"/>
  <c r="T428" s="1"/>
  <c r="Y428" i="4"/>
  <c r="X428"/>
  <c r="W428"/>
  <c r="V428"/>
  <c r="AX428" i="8" s="1"/>
  <c r="U428" i="4"/>
  <c r="T428"/>
  <c r="S428"/>
  <c r="R428"/>
  <c r="Q428"/>
  <c r="P428"/>
  <c r="O428"/>
  <c r="N428"/>
  <c r="M428"/>
  <c r="L428"/>
  <c r="K428"/>
  <c r="J428"/>
  <c r="I428" i="8" s="1"/>
  <c r="I428" i="4"/>
  <c r="H428"/>
  <c r="G428"/>
  <c r="G428" i="8" s="1"/>
  <c r="F428" i="4"/>
  <c r="F428" i="8" s="1"/>
  <c r="E428" i="4"/>
  <c r="D428"/>
  <c r="D428" i="8" s="1"/>
  <c r="C428" i="4"/>
  <c r="B428"/>
  <c r="AC427"/>
  <c r="AB427"/>
  <c r="AA427"/>
  <c r="V427" i="10" s="1"/>
  <c r="X427" s="1"/>
  <c r="Z427" i="4"/>
  <c r="R427" i="10" s="1"/>
  <c r="T427" s="1"/>
  <c r="Y427" i="4"/>
  <c r="X427"/>
  <c r="W427"/>
  <c r="V427"/>
  <c r="AX427" i="8" s="1"/>
  <c r="U427" i="4"/>
  <c r="T427"/>
  <c r="S427"/>
  <c r="R427"/>
  <c r="Q427"/>
  <c r="P427"/>
  <c r="O427"/>
  <c r="N427"/>
  <c r="M427"/>
  <c r="L427"/>
  <c r="K427"/>
  <c r="J427"/>
  <c r="I427" i="8" s="1"/>
  <c r="I427" i="4"/>
  <c r="H427"/>
  <c r="G427"/>
  <c r="G427" i="8" s="1"/>
  <c r="F427" i="4"/>
  <c r="F427" i="8" s="1"/>
  <c r="E427" i="4"/>
  <c r="D427"/>
  <c r="D427" i="8" s="1"/>
  <c r="C427" i="4"/>
  <c r="B427"/>
  <c r="AC426"/>
  <c r="AB426"/>
  <c r="AA426"/>
  <c r="V426" i="10" s="1"/>
  <c r="X426" s="1"/>
  <c r="Z426" i="4"/>
  <c r="R426" i="10" s="1"/>
  <c r="T426" s="1"/>
  <c r="Y426" i="4"/>
  <c r="X426"/>
  <c r="W426"/>
  <c r="V426"/>
  <c r="AX426" i="8" s="1"/>
  <c r="U426" i="4"/>
  <c r="T426"/>
  <c r="S426"/>
  <c r="R426"/>
  <c r="Q426"/>
  <c r="P426"/>
  <c r="O426"/>
  <c r="N426"/>
  <c r="M426"/>
  <c r="L426"/>
  <c r="K426"/>
  <c r="J426"/>
  <c r="I426" i="8" s="1"/>
  <c r="I426" i="4"/>
  <c r="H426"/>
  <c r="G426"/>
  <c r="G426" i="8" s="1"/>
  <c r="F426" i="4"/>
  <c r="F426" i="8" s="1"/>
  <c r="E426" i="4"/>
  <c r="D426"/>
  <c r="D426" i="8" s="1"/>
  <c r="C426" i="4"/>
  <c r="B426"/>
  <c r="AC425"/>
  <c r="AB425"/>
  <c r="AA425"/>
  <c r="V425" i="10" s="1"/>
  <c r="X425" s="1"/>
  <c r="Z425" i="4"/>
  <c r="R425" i="10" s="1"/>
  <c r="T425" s="1"/>
  <c r="Y425" i="4"/>
  <c r="X425"/>
  <c r="W425"/>
  <c r="V425"/>
  <c r="AX425" i="8" s="1"/>
  <c r="U425" i="4"/>
  <c r="T425"/>
  <c r="S425"/>
  <c r="R425"/>
  <c r="Q425"/>
  <c r="P425"/>
  <c r="O425"/>
  <c r="N425"/>
  <c r="M425"/>
  <c r="L425"/>
  <c r="K425"/>
  <c r="J425"/>
  <c r="I425" i="8" s="1"/>
  <c r="I425" i="4"/>
  <c r="H425"/>
  <c r="G425"/>
  <c r="G425" i="8" s="1"/>
  <c r="F425" i="4"/>
  <c r="F425" i="8" s="1"/>
  <c r="E425" i="4"/>
  <c r="D425"/>
  <c r="D425" i="8" s="1"/>
  <c r="C425" i="4"/>
  <c r="B425"/>
  <c r="AC424"/>
  <c r="AB424"/>
  <c r="AA424"/>
  <c r="V424" i="10" s="1"/>
  <c r="X424" s="1"/>
  <c r="Z424" i="4"/>
  <c r="R424" i="10" s="1"/>
  <c r="T424" s="1"/>
  <c r="Y424" i="4"/>
  <c r="X424"/>
  <c r="W424"/>
  <c r="V424"/>
  <c r="AX424" i="8" s="1"/>
  <c r="U424" i="4"/>
  <c r="T424"/>
  <c r="S424"/>
  <c r="R424"/>
  <c r="Q424"/>
  <c r="P424"/>
  <c r="O424"/>
  <c r="N424"/>
  <c r="M424"/>
  <c r="L424"/>
  <c r="K424"/>
  <c r="J424"/>
  <c r="I424" i="8" s="1"/>
  <c r="I424" i="4"/>
  <c r="H424"/>
  <c r="G424"/>
  <c r="G424" i="8" s="1"/>
  <c r="F424" i="4"/>
  <c r="F424" i="8" s="1"/>
  <c r="E424" i="4"/>
  <c r="D424"/>
  <c r="D424" i="8" s="1"/>
  <c r="C424" i="4"/>
  <c r="B424"/>
  <c r="AC423"/>
  <c r="AB423"/>
  <c r="AA423"/>
  <c r="V423" i="10" s="1"/>
  <c r="X423" s="1"/>
  <c r="Z423" i="4"/>
  <c r="R423" i="10" s="1"/>
  <c r="T423" s="1"/>
  <c r="Y423" i="4"/>
  <c r="X423"/>
  <c r="W423"/>
  <c r="V423"/>
  <c r="AX423" i="8" s="1"/>
  <c r="U423" i="4"/>
  <c r="T423"/>
  <c r="S423"/>
  <c r="R423"/>
  <c r="Q423"/>
  <c r="P423"/>
  <c r="O423"/>
  <c r="N423"/>
  <c r="M423"/>
  <c r="L423"/>
  <c r="K423"/>
  <c r="J423"/>
  <c r="I423" i="8" s="1"/>
  <c r="I423" i="4"/>
  <c r="H423"/>
  <c r="G423"/>
  <c r="G423" i="8" s="1"/>
  <c r="F423" i="4"/>
  <c r="F423" i="8" s="1"/>
  <c r="E423" i="4"/>
  <c r="D423"/>
  <c r="D423" i="8" s="1"/>
  <c r="C423" i="4"/>
  <c r="B423"/>
  <c r="AC422"/>
  <c r="AB422"/>
  <c r="AA422"/>
  <c r="V422" i="10" s="1"/>
  <c r="X422" s="1"/>
  <c r="Z422" i="4"/>
  <c r="R422" i="10" s="1"/>
  <c r="T422" s="1"/>
  <c r="Y422" i="4"/>
  <c r="X422"/>
  <c r="W422"/>
  <c r="V422"/>
  <c r="AX422" i="8" s="1"/>
  <c r="U422" i="4"/>
  <c r="T422"/>
  <c r="S422"/>
  <c r="R422"/>
  <c r="Q422"/>
  <c r="P422"/>
  <c r="O422"/>
  <c r="N422"/>
  <c r="M422"/>
  <c r="L422"/>
  <c r="K422"/>
  <c r="J422"/>
  <c r="I422" i="8" s="1"/>
  <c r="I422" i="4"/>
  <c r="H422"/>
  <c r="G422"/>
  <c r="G422" i="8" s="1"/>
  <c r="F422" i="4"/>
  <c r="F422" i="8" s="1"/>
  <c r="E422" i="4"/>
  <c r="D422"/>
  <c r="D422" i="8" s="1"/>
  <c r="C422" i="4"/>
  <c r="B422"/>
  <c r="AC421"/>
  <c r="AB421"/>
  <c r="AA421"/>
  <c r="V421" i="10" s="1"/>
  <c r="X421" s="1"/>
  <c r="Z421" i="4"/>
  <c r="R421" i="10" s="1"/>
  <c r="T421" s="1"/>
  <c r="Y421" i="4"/>
  <c r="X421"/>
  <c r="W421"/>
  <c r="V421"/>
  <c r="AX421" i="8" s="1"/>
  <c r="U421" i="4"/>
  <c r="T421"/>
  <c r="S421"/>
  <c r="R421"/>
  <c r="Q421"/>
  <c r="P421"/>
  <c r="O421"/>
  <c r="N421"/>
  <c r="M421"/>
  <c r="L421"/>
  <c r="K421"/>
  <c r="J421"/>
  <c r="I421" i="8" s="1"/>
  <c r="I421" i="4"/>
  <c r="H421"/>
  <c r="G421"/>
  <c r="G421" i="8" s="1"/>
  <c r="F421" i="4"/>
  <c r="F421" i="8" s="1"/>
  <c r="E421" i="4"/>
  <c r="D421"/>
  <c r="D421" i="8" s="1"/>
  <c r="C421" i="4"/>
  <c r="B421"/>
  <c r="AC420"/>
  <c r="AB420"/>
  <c r="AA420"/>
  <c r="V420" i="10" s="1"/>
  <c r="X420" s="1"/>
  <c r="Z420" i="4"/>
  <c r="R420" i="10" s="1"/>
  <c r="T420" s="1"/>
  <c r="Y420" i="4"/>
  <c r="X420"/>
  <c r="W420"/>
  <c r="V420"/>
  <c r="AX420" i="8" s="1"/>
  <c r="U420" i="4"/>
  <c r="T420"/>
  <c r="S420"/>
  <c r="R420"/>
  <c r="Q420"/>
  <c r="P420"/>
  <c r="O420"/>
  <c r="N420"/>
  <c r="M420"/>
  <c r="L420"/>
  <c r="K420"/>
  <c r="J420"/>
  <c r="I420" i="8" s="1"/>
  <c r="I420" i="4"/>
  <c r="H420"/>
  <c r="G420"/>
  <c r="G420" i="8" s="1"/>
  <c r="F420" i="4"/>
  <c r="F420" i="8" s="1"/>
  <c r="E420" i="4"/>
  <c r="D420"/>
  <c r="D420" i="8" s="1"/>
  <c r="C420" i="4"/>
  <c r="B420"/>
  <c r="AC419"/>
  <c r="AB419"/>
  <c r="AA419"/>
  <c r="V419" i="10" s="1"/>
  <c r="X419" s="1"/>
  <c r="Z419" i="4"/>
  <c r="R419" i="10" s="1"/>
  <c r="T419" s="1"/>
  <c r="Y419" i="4"/>
  <c r="X419"/>
  <c r="W419"/>
  <c r="V419"/>
  <c r="AX419" i="8" s="1"/>
  <c r="U419" i="4"/>
  <c r="T419"/>
  <c r="S419"/>
  <c r="R419"/>
  <c r="Q419"/>
  <c r="P419"/>
  <c r="O419"/>
  <c r="N419"/>
  <c r="M419"/>
  <c r="L419"/>
  <c r="K419"/>
  <c r="J419"/>
  <c r="I419" i="8" s="1"/>
  <c r="I419" i="4"/>
  <c r="H419"/>
  <c r="G419"/>
  <c r="G419" i="8" s="1"/>
  <c r="F419" i="4"/>
  <c r="F419" i="8" s="1"/>
  <c r="E419" i="4"/>
  <c r="D419"/>
  <c r="D419" i="8" s="1"/>
  <c r="C419" i="4"/>
  <c r="B419"/>
  <c r="AC418"/>
  <c r="AB418"/>
  <c r="AA418"/>
  <c r="V418" i="10" s="1"/>
  <c r="X418" s="1"/>
  <c r="Z418" i="4"/>
  <c r="R418" i="10" s="1"/>
  <c r="T418" s="1"/>
  <c r="Y418" i="4"/>
  <c r="X418"/>
  <c r="W418"/>
  <c r="V418"/>
  <c r="AX418" i="8" s="1"/>
  <c r="U418" i="4"/>
  <c r="T418"/>
  <c r="S418"/>
  <c r="R418"/>
  <c r="Q418"/>
  <c r="P418"/>
  <c r="O418"/>
  <c r="N418"/>
  <c r="M418"/>
  <c r="L418"/>
  <c r="K418"/>
  <c r="J418"/>
  <c r="I418" i="8" s="1"/>
  <c r="I418" i="4"/>
  <c r="H418"/>
  <c r="G418"/>
  <c r="G418" i="8" s="1"/>
  <c r="F418" i="4"/>
  <c r="F418" i="8" s="1"/>
  <c r="E418" i="4"/>
  <c r="D418"/>
  <c r="D418" i="8" s="1"/>
  <c r="C418" i="4"/>
  <c r="B418"/>
  <c r="AC417"/>
  <c r="AB417"/>
  <c r="AA417"/>
  <c r="V417" i="10" s="1"/>
  <c r="X417" s="1"/>
  <c r="Z417" i="4"/>
  <c r="R417" i="10" s="1"/>
  <c r="T417" s="1"/>
  <c r="Y417" i="4"/>
  <c r="X417"/>
  <c r="W417"/>
  <c r="V417"/>
  <c r="AX417" i="8" s="1"/>
  <c r="U417" i="4"/>
  <c r="T417"/>
  <c r="S417"/>
  <c r="R417"/>
  <c r="Q417"/>
  <c r="P417"/>
  <c r="O417"/>
  <c r="N417"/>
  <c r="M417"/>
  <c r="L417"/>
  <c r="K417"/>
  <c r="J417"/>
  <c r="I417" i="8" s="1"/>
  <c r="I417" i="4"/>
  <c r="H417"/>
  <c r="G417"/>
  <c r="G417" i="8" s="1"/>
  <c r="F417" i="4"/>
  <c r="F417" i="8" s="1"/>
  <c r="E417" i="4"/>
  <c r="D417"/>
  <c r="D417" i="8" s="1"/>
  <c r="C417" i="4"/>
  <c r="B417"/>
  <c r="AC416"/>
  <c r="AB416"/>
  <c r="AA416"/>
  <c r="V416" i="10" s="1"/>
  <c r="X416" s="1"/>
  <c r="Z416" i="4"/>
  <c r="R416" i="10" s="1"/>
  <c r="T416" s="1"/>
  <c r="Y416" i="4"/>
  <c r="X416"/>
  <c r="W416"/>
  <c r="V416"/>
  <c r="AX416" i="8" s="1"/>
  <c r="U416" i="4"/>
  <c r="T416"/>
  <c r="S416"/>
  <c r="R416"/>
  <c r="Q416"/>
  <c r="P416"/>
  <c r="O416"/>
  <c r="N416"/>
  <c r="M416"/>
  <c r="L416"/>
  <c r="K416"/>
  <c r="J416"/>
  <c r="I416" i="8" s="1"/>
  <c r="I416" i="4"/>
  <c r="H416"/>
  <c r="G416"/>
  <c r="G416" i="8" s="1"/>
  <c r="F416" i="4"/>
  <c r="F416" i="8" s="1"/>
  <c r="E416" i="4"/>
  <c r="D416"/>
  <c r="D416" i="8" s="1"/>
  <c r="C416" i="4"/>
  <c r="B416"/>
  <c r="AC415"/>
  <c r="AB415"/>
  <c r="AA415"/>
  <c r="V415" i="10" s="1"/>
  <c r="X415" s="1"/>
  <c r="Z415" i="4"/>
  <c r="R415" i="10" s="1"/>
  <c r="T415" s="1"/>
  <c r="Y415" i="4"/>
  <c r="X415"/>
  <c r="W415"/>
  <c r="V415"/>
  <c r="AX415" i="8" s="1"/>
  <c r="U415" i="4"/>
  <c r="T415"/>
  <c r="S415"/>
  <c r="R415"/>
  <c r="Q415"/>
  <c r="P415"/>
  <c r="O415"/>
  <c r="N415"/>
  <c r="M415"/>
  <c r="L415"/>
  <c r="K415"/>
  <c r="J415"/>
  <c r="I415" i="8" s="1"/>
  <c r="I415" i="4"/>
  <c r="H415"/>
  <c r="G415"/>
  <c r="G415" i="8" s="1"/>
  <c r="F415" i="4"/>
  <c r="F415" i="8" s="1"/>
  <c r="E415" i="4"/>
  <c r="D415"/>
  <c r="D415" i="8" s="1"/>
  <c r="C415" i="4"/>
  <c r="B415"/>
  <c r="AC414"/>
  <c r="AB414"/>
  <c r="AA414"/>
  <c r="V414" i="10" s="1"/>
  <c r="X414" s="1"/>
  <c r="Z414" i="4"/>
  <c r="R414" i="10" s="1"/>
  <c r="T414" s="1"/>
  <c r="Y414" i="4"/>
  <c r="X414"/>
  <c r="W414"/>
  <c r="V414"/>
  <c r="AX414" i="8" s="1"/>
  <c r="U414" i="4"/>
  <c r="T414"/>
  <c r="S414"/>
  <c r="R414"/>
  <c r="Q414"/>
  <c r="P414"/>
  <c r="O414"/>
  <c r="N414"/>
  <c r="M414"/>
  <c r="L414"/>
  <c r="K414"/>
  <c r="J414"/>
  <c r="I414" i="8" s="1"/>
  <c r="I414" i="4"/>
  <c r="H414"/>
  <c r="G414"/>
  <c r="G414" i="8" s="1"/>
  <c r="F414" i="4"/>
  <c r="F414" i="8" s="1"/>
  <c r="E414" i="4"/>
  <c r="D414"/>
  <c r="D414" i="8" s="1"/>
  <c r="C414" i="4"/>
  <c r="B414"/>
  <c r="AC413"/>
  <c r="AB413"/>
  <c r="AA413"/>
  <c r="V413" i="10" s="1"/>
  <c r="X413" s="1"/>
  <c r="Z413" i="4"/>
  <c r="R413" i="10" s="1"/>
  <c r="T413" s="1"/>
  <c r="Y413" i="4"/>
  <c r="X413"/>
  <c r="W413"/>
  <c r="V413"/>
  <c r="AX413" i="8" s="1"/>
  <c r="U413" i="4"/>
  <c r="T413"/>
  <c r="S413"/>
  <c r="R413"/>
  <c r="Q413"/>
  <c r="P413"/>
  <c r="O413"/>
  <c r="N413"/>
  <c r="M413"/>
  <c r="L413"/>
  <c r="K413"/>
  <c r="J413"/>
  <c r="I413" i="8" s="1"/>
  <c r="I413" i="4"/>
  <c r="H413"/>
  <c r="G413"/>
  <c r="G413" i="8" s="1"/>
  <c r="F413" i="4"/>
  <c r="F413" i="8" s="1"/>
  <c r="E413" i="4"/>
  <c r="D413"/>
  <c r="D413" i="8" s="1"/>
  <c r="C413" i="4"/>
  <c r="B413"/>
  <c r="AC412"/>
  <c r="AB412"/>
  <c r="AA412"/>
  <c r="V412" i="10" s="1"/>
  <c r="X412" s="1"/>
  <c r="Z412" i="4"/>
  <c r="R412" i="10" s="1"/>
  <c r="T412" s="1"/>
  <c r="Y412" i="4"/>
  <c r="X412"/>
  <c r="W412"/>
  <c r="V412"/>
  <c r="AX412" i="8" s="1"/>
  <c r="U412" i="4"/>
  <c r="T412"/>
  <c r="S412"/>
  <c r="R412"/>
  <c r="Q412"/>
  <c r="P412"/>
  <c r="O412"/>
  <c r="N412"/>
  <c r="M412"/>
  <c r="L412"/>
  <c r="K412"/>
  <c r="J412"/>
  <c r="I412" i="8" s="1"/>
  <c r="I412" i="4"/>
  <c r="H412"/>
  <c r="G412"/>
  <c r="G412" i="8" s="1"/>
  <c r="F412" i="4"/>
  <c r="F412" i="8" s="1"/>
  <c r="E412" i="4"/>
  <c r="D412"/>
  <c r="D412" i="8" s="1"/>
  <c r="C412" i="4"/>
  <c r="B412"/>
  <c r="AC411"/>
  <c r="AB411"/>
  <c r="AA411"/>
  <c r="V411" i="10" s="1"/>
  <c r="X411" s="1"/>
  <c r="Z411" i="4"/>
  <c r="R411" i="10" s="1"/>
  <c r="T411" s="1"/>
  <c r="Y411" i="4"/>
  <c r="X411"/>
  <c r="W411"/>
  <c r="V411"/>
  <c r="AX411" i="8" s="1"/>
  <c r="U411" i="4"/>
  <c r="T411"/>
  <c r="S411"/>
  <c r="R411"/>
  <c r="Q411"/>
  <c r="P411"/>
  <c r="O411"/>
  <c r="N411"/>
  <c r="M411"/>
  <c r="L411"/>
  <c r="K411"/>
  <c r="J411"/>
  <c r="I411" i="8" s="1"/>
  <c r="I411" i="4"/>
  <c r="H411"/>
  <c r="G411"/>
  <c r="G411" i="8" s="1"/>
  <c r="F411" i="4"/>
  <c r="F411" i="8" s="1"/>
  <c r="E411" i="4"/>
  <c r="D411"/>
  <c r="D411" i="8" s="1"/>
  <c r="C411" i="4"/>
  <c r="B411"/>
  <c r="AC410"/>
  <c r="AB410"/>
  <c r="AA410"/>
  <c r="V410" i="10" s="1"/>
  <c r="X410" s="1"/>
  <c r="Z410" i="4"/>
  <c r="R410" i="10" s="1"/>
  <c r="T410" s="1"/>
  <c r="Y410" i="4"/>
  <c r="X410"/>
  <c r="W410"/>
  <c r="V410"/>
  <c r="AX410" i="8" s="1"/>
  <c r="U410" i="4"/>
  <c r="T410"/>
  <c r="S410"/>
  <c r="R410"/>
  <c r="Q410"/>
  <c r="P410"/>
  <c r="O410"/>
  <c r="N410"/>
  <c r="M410"/>
  <c r="L410"/>
  <c r="K410"/>
  <c r="J410"/>
  <c r="I410" i="8" s="1"/>
  <c r="I410" i="4"/>
  <c r="H410"/>
  <c r="G410"/>
  <c r="G410" i="8" s="1"/>
  <c r="F410" i="4"/>
  <c r="F410" i="8" s="1"/>
  <c r="E410" i="4"/>
  <c r="D410"/>
  <c r="D410" i="8" s="1"/>
  <c r="C410" i="4"/>
  <c r="B410"/>
  <c r="AC409"/>
  <c r="AB409"/>
  <c r="AA409"/>
  <c r="V409" i="10" s="1"/>
  <c r="X409" s="1"/>
  <c r="Z409" i="4"/>
  <c r="R409" i="10" s="1"/>
  <c r="T409" s="1"/>
  <c r="Y409" i="4"/>
  <c r="X409"/>
  <c r="W409"/>
  <c r="V409"/>
  <c r="AX409" i="8" s="1"/>
  <c r="U409" i="4"/>
  <c r="T409"/>
  <c r="S409"/>
  <c r="R409"/>
  <c r="Q409"/>
  <c r="P409"/>
  <c r="O409"/>
  <c r="N409"/>
  <c r="M409"/>
  <c r="L409"/>
  <c r="K409"/>
  <c r="J409"/>
  <c r="I409" i="8" s="1"/>
  <c r="I409" i="4"/>
  <c r="H409"/>
  <c r="G409"/>
  <c r="G409" i="8" s="1"/>
  <c r="F409" i="4"/>
  <c r="F409" i="8" s="1"/>
  <c r="E409" i="4"/>
  <c r="D409"/>
  <c r="D409" i="8" s="1"/>
  <c r="C409" i="4"/>
  <c r="B409"/>
  <c r="AC408"/>
  <c r="AB408"/>
  <c r="AA408"/>
  <c r="V408" i="10" s="1"/>
  <c r="X408" s="1"/>
  <c r="Z408" i="4"/>
  <c r="R408" i="10" s="1"/>
  <c r="T408" s="1"/>
  <c r="Y408" i="4"/>
  <c r="X408"/>
  <c r="W408"/>
  <c r="V408"/>
  <c r="AX408" i="8" s="1"/>
  <c r="U408" i="4"/>
  <c r="T408"/>
  <c r="S408"/>
  <c r="R408"/>
  <c r="Q408"/>
  <c r="P408"/>
  <c r="O408"/>
  <c r="N408"/>
  <c r="M408"/>
  <c r="L408"/>
  <c r="K408"/>
  <c r="J408"/>
  <c r="I408" i="8" s="1"/>
  <c r="I408" i="4"/>
  <c r="H408"/>
  <c r="G408"/>
  <c r="G408" i="8" s="1"/>
  <c r="F408" i="4"/>
  <c r="F408" i="8" s="1"/>
  <c r="E408" i="4"/>
  <c r="D408"/>
  <c r="D408" i="8" s="1"/>
  <c r="C408" i="4"/>
  <c r="B408"/>
  <c r="AC407"/>
  <c r="AB407"/>
  <c r="AA407"/>
  <c r="V407" i="10" s="1"/>
  <c r="X407" s="1"/>
  <c r="Z407" i="4"/>
  <c r="R407" i="10" s="1"/>
  <c r="T407" s="1"/>
  <c r="Y407" i="4"/>
  <c r="X407"/>
  <c r="W407"/>
  <c r="V407"/>
  <c r="AX407" i="8" s="1"/>
  <c r="U407" i="4"/>
  <c r="T407"/>
  <c r="S407"/>
  <c r="R407"/>
  <c r="Q407"/>
  <c r="P407"/>
  <c r="O407"/>
  <c r="N407"/>
  <c r="M407"/>
  <c r="L407"/>
  <c r="K407"/>
  <c r="J407"/>
  <c r="I407" i="8" s="1"/>
  <c r="I407" i="4"/>
  <c r="H407"/>
  <c r="G407"/>
  <c r="G407" i="8" s="1"/>
  <c r="F407" i="4"/>
  <c r="F407" i="8" s="1"/>
  <c r="E407" i="4"/>
  <c r="D407"/>
  <c r="D407" i="8" s="1"/>
  <c r="C407" i="4"/>
  <c r="B407"/>
  <c r="AC406"/>
  <c r="AB406"/>
  <c r="AA406"/>
  <c r="V406" i="10" s="1"/>
  <c r="X406" s="1"/>
  <c r="Z406" i="4"/>
  <c r="R406" i="10" s="1"/>
  <c r="T406" s="1"/>
  <c r="Y406" i="4"/>
  <c r="X406"/>
  <c r="W406"/>
  <c r="V406"/>
  <c r="AX406" i="8" s="1"/>
  <c r="U406" i="4"/>
  <c r="T406"/>
  <c r="S406"/>
  <c r="R406"/>
  <c r="Q406"/>
  <c r="P406"/>
  <c r="O406"/>
  <c r="N406"/>
  <c r="M406"/>
  <c r="L406"/>
  <c r="K406"/>
  <c r="J406"/>
  <c r="I406" i="8" s="1"/>
  <c r="I406" i="4"/>
  <c r="H406"/>
  <c r="G406"/>
  <c r="G406" i="8" s="1"/>
  <c r="F406" i="4"/>
  <c r="F406" i="8" s="1"/>
  <c r="E406" i="4"/>
  <c r="D406"/>
  <c r="D406" i="8" s="1"/>
  <c r="C406" i="4"/>
  <c r="B406"/>
  <c r="AC405"/>
  <c r="AB405"/>
  <c r="AA405"/>
  <c r="V405" i="10" s="1"/>
  <c r="X405" s="1"/>
  <c r="Z405" i="4"/>
  <c r="R405" i="10" s="1"/>
  <c r="T405" s="1"/>
  <c r="Y405" i="4"/>
  <c r="X405"/>
  <c r="W405"/>
  <c r="V405"/>
  <c r="AX405" i="8" s="1"/>
  <c r="U405" i="4"/>
  <c r="T405"/>
  <c r="S405"/>
  <c r="R405"/>
  <c r="Q405"/>
  <c r="P405"/>
  <c r="O405"/>
  <c r="N405"/>
  <c r="M405"/>
  <c r="L405"/>
  <c r="K405"/>
  <c r="J405"/>
  <c r="I405" i="8" s="1"/>
  <c r="I405" i="4"/>
  <c r="H405"/>
  <c r="G405"/>
  <c r="G405" i="8" s="1"/>
  <c r="F405" i="4"/>
  <c r="F405" i="8" s="1"/>
  <c r="E405" i="4"/>
  <c r="D405"/>
  <c r="D405" i="8" s="1"/>
  <c r="C405" i="4"/>
  <c r="B405"/>
  <c r="AC404"/>
  <c r="AB404"/>
  <c r="AA404"/>
  <c r="V404" i="10" s="1"/>
  <c r="X404" s="1"/>
  <c r="Z404" i="4"/>
  <c r="R404" i="10" s="1"/>
  <c r="T404" s="1"/>
  <c r="Y404" i="4"/>
  <c r="X404"/>
  <c r="W404"/>
  <c r="V404"/>
  <c r="AX404" i="8" s="1"/>
  <c r="U404" i="4"/>
  <c r="T404"/>
  <c r="S404"/>
  <c r="R404"/>
  <c r="Q404"/>
  <c r="P404"/>
  <c r="O404"/>
  <c r="N404"/>
  <c r="M404"/>
  <c r="L404"/>
  <c r="K404"/>
  <c r="J404"/>
  <c r="I404" i="8" s="1"/>
  <c r="I404" i="4"/>
  <c r="H404"/>
  <c r="G404"/>
  <c r="G404" i="8" s="1"/>
  <c r="F404" i="4"/>
  <c r="F404" i="8" s="1"/>
  <c r="E404" i="4"/>
  <c r="D404"/>
  <c r="D404" i="8" s="1"/>
  <c r="C404" i="4"/>
  <c r="B404"/>
  <c r="AC403"/>
  <c r="AB403"/>
  <c r="AA403"/>
  <c r="V403" i="10" s="1"/>
  <c r="X403" s="1"/>
  <c r="Z403" i="4"/>
  <c r="R403" i="10" s="1"/>
  <c r="T403" s="1"/>
  <c r="Y403" i="4"/>
  <c r="X403"/>
  <c r="W403"/>
  <c r="V403"/>
  <c r="AX403" i="8" s="1"/>
  <c r="U403" i="4"/>
  <c r="T403"/>
  <c r="S403"/>
  <c r="R403"/>
  <c r="Q403"/>
  <c r="P403"/>
  <c r="O403"/>
  <c r="N403"/>
  <c r="M403"/>
  <c r="L403"/>
  <c r="K403"/>
  <c r="J403"/>
  <c r="I403" i="8" s="1"/>
  <c r="I403" i="4"/>
  <c r="H403"/>
  <c r="G403"/>
  <c r="G403" i="8" s="1"/>
  <c r="F403" i="4"/>
  <c r="F403" i="8" s="1"/>
  <c r="E403" i="4"/>
  <c r="D403"/>
  <c r="D403" i="8" s="1"/>
  <c r="C403" i="4"/>
  <c r="B403"/>
  <c r="AC402"/>
  <c r="AB402"/>
  <c r="AA402"/>
  <c r="V402" i="10" s="1"/>
  <c r="X402" s="1"/>
  <c r="Z402" i="4"/>
  <c r="R402" i="10" s="1"/>
  <c r="T402" s="1"/>
  <c r="Y402" i="4"/>
  <c r="X402"/>
  <c r="W402"/>
  <c r="V402"/>
  <c r="AX402" i="8" s="1"/>
  <c r="U402" i="4"/>
  <c r="T402"/>
  <c r="S402"/>
  <c r="R402"/>
  <c r="Q402"/>
  <c r="P402"/>
  <c r="O402"/>
  <c r="N402"/>
  <c r="M402"/>
  <c r="L402"/>
  <c r="K402"/>
  <c r="J402"/>
  <c r="I402" i="8" s="1"/>
  <c r="I402" i="4"/>
  <c r="H402"/>
  <c r="G402"/>
  <c r="G402" i="8" s="1"/>
  <c r="F402" i="4"/>
  <c r="F402" i="8" s="1"/>
  <c r="E402" i="4"/>
  <c r="D402"/>
  <c r="D402" i="8" s="1"/>
  <c r="C402" i="4"/>
  <c r="B402"/>
  <c r="AC401"/>
  <c r="AB401"/>
  <c r="AA401"/>
  <c r="V401" i="10" s="1"/>
  <c r="X401" s="1"/>
  <c r="Z401" i="4"/>
  <c r="R401" i="10" s="1"/>
  <c r="T401" s="1"/>
  <c r="Y401" i="4"/>
  <c r="X401"/>
  <c r="W401"/>
  <c r="V401"/>
  <c r="AX401" i="8" s="1"/>
  <c r="U401" i="4"/>
  <c r="T401"/>
  <c r="S401"/>
  <c r="R401"/>
  <c r="Q401"/>
  <c r="P401"/>
  <c r="O401"/>
  <c r="N401"/>
  <c r="M401"/>
  <c r="L401"/>
  <c r="K401"/>
  <c r="J401"/>
  <c r="I401" i="8" s="1"/>
  <c r="I401" i="4"/>
  <c r="H401"/>
  <c r="G401"/>
  <c r="G401" i="8" s="1"/>
  <c r="F401" i="4"/>
  <c r="F401" i="8" s="1"/>
  <c r="E401" i="4"/>
  <c r="D401"/>
  <c r="D401" i="8" s="1"/>
  <c r="C401" i="4"/>
  <c r="B401"/>
  <c r="AC400"/>
  <c r="AB400"/>
  <c r="AA400"/>
  <c r="V400" i="10" s="1"/>
  <c r="X400" s="1"/>
  <c r="Z400" i="4"/>
  <c r="R400" i="10" s="1"/>
  <c r="T400" s="1"/>
  <c r="Y400" i="4"/>
  <c r="X400"/>
  <c r="W400"/>
  <c r="V400"/>
  <c r="AX400" i="8" s="1"/>
  <c r="U400" i="4"/>
  <c r="T400"/>
  <c r="S400"/>
  <c r="R400"/>
  <c r="Q400"/>
  <c r="P400"/>
  <c r="O400"/>
  <c r="N400"/>
  <c r="M400"/>
  <c r="L400"/>
  <c r="K400"/>
  <c r="J400"/>
  <c r="I400" i="8" s="1"/>
  <c r="I400" i="4"/>
  <c r="H400"/>
  <c r="G400"/>
  <c r="G400" i="8" s="1"/>
  <c r="F400" i="4"/>
  <c r="F400" i="8" s="1"/>
  <c r="E400" i="4"/>
  <c r="D400"/>
  <c r="D400" i="8" s="1"/>
  <c r="C400" i="4"/>
  <c r="B400"/>
  <c r="AC399"/>
  <c r="AB399"/>
  <c r="AA399"/>
  <c r="V399" i="10" s="1"/>
  <c r="X399" s="1"/>
  <c r="Z399" i="4"/>
  <c r="R399" i="10" s="1"/>
  <c r="T399" s="1"/>
  <c r="Y399" i="4"/>
  <c r="X399"/>
  <c r="W399"/>
  <c r="V399"/>
  <c r="AX399" i="8" s="1"/>
  <c r="U399" i="4"/>
  <c r="T399"/>
  <c r="S399"/>
  <c r="R399"/>
  <c r="Q399"/>
  <c r="P399"/>
  <c r="O399"/>
  <c r="N399"/>
  <c r="M399"/>
  <c r="L399"/>
  <c r="K399"/>
  <c r="J399"/>
  <c r="I399" i="8" s="1"/>
  <c r="I399" i="4"/>
  <c r="H399"/>
  <c r="G399"/>
  <c r="G399" i="8" s="1"/>
  <c r="F399" i="4"/>
  <c r="F399" i="8" s="1"/>
  <c r="E399" i="4"/>
  <c r="D399"/>
  <c r="D399" i="8" s="1"/>
  <c r="C399" i="4"/>
  <c r="B399"/>
  <c r="AC398"/>
  <c r="AB398"/>
  <c r="AA398"/>
  <c r="V398" i="10" s="1"/>
  <c r="X398" s="1"/>
  <c r="Z398" i="4"/>
  <c r="R398" i="10" s="1"/>
  <c r="T398" s="1"/>
  <c r="Y398" i="4"/>
  <c r="X398"/>
  <c r="W398"/>
  <c r="V398"/>
  <c r="AX398" i="8" s="1"/>
  <c r="U398" i="4"/>
  <c r="T398"/>
  <c r="S398"/>
  <c r="R398"/>
  <c r="Q398"/>
  <c r="P398"/>
  <c r="O398"/>
  <c r="N398"/>
  <c r="M398"/>
  <c r="L398"/>
  <c r="K398"/>
  <c r="J398"/>
  <c r="I398" i="8" s="1"/>
  <c r="I398" i="4"/>
  <c r="H398"/>
  <c r="G398"/>
  <c r="G398" i="8" s="1"/>
  <c r="F398" i="4"/>
  <c r="F398" i="8" s="1"/>
  <c r="E398" i="4"/>
  <c r="D398"/>
  <c r="D398" i="8" s="1"/>
  <c r="C398" i="4"/>
  <c r="B398"/>
  <c r="AC397"/>
  <c r="AB397"/>
  <c r="AA397"/>
  <c r="V397" i="10" s="1"/>
  <c r="X397" s="1"/>
  <c r="Z397" i="4"/>
  <c r="R397" i="10" s="1"/>
  <c r="T397" s="1"/>
  <c r="Y397" i="4"/>
  <c r="X397"/>
  <c r="W397"/>
  <c r="V397"/>
  <c r="AX397" i="8" s="1"/>
  <c r="U397" i="4"/>
  <c r="T397"/>
  <c r="S397"/>
  <c r="R397"/>
  <c r="Q397"/>
  <c r="P397"/>
  <c r="O397"/>
  <c r="N397"/>
  <c r="M397"/>
  <c r="L397"/>
  <c r="K397"/>
  <c r="J397"/>
  <c r="I397" i="8" s="1"/>
  <c r="I397" i="4"/>
  <c r="H397"/>
  <c r="G397"/>
  <c r="G397" i="8" s="1"/>
  <c r="F397" i="4"/>
  <c r="F397" i="8" s="1"/>
  <c r="E397" i="4"/>
  <c r="D397"/>
  <c r="D397" i="8" s="1"/>
  <c r="C397" i="4"/>
  <c r="B397"/>
  <c r="AC396"/>
  <c r="AB396"/>
  <c r="AA396"/>
  <c r="V396" i="10" s="1"/>
  <c r="X396" s="1"/>
  <c r="Z396" i="4"/>
  <c r="R396" i="10" s="1"/>
  <c r="T396" s="1"/>
  <c r="Y396" i="4"/>
  <c r="X396"/>
  <c r="W396"/>
  <c r="V396"/>
  <c r="AX396" i="8" s="1"/>
  <c r="U396" i="4"/>
  <c r="T396"/>
  <c r="S396"/>
  <c r="R396"/>
  <c r="Q396"/>
  <c r="P396"/>
  <c r="O396"/>
  <c r="N396"/>
  <c r="M396"/>
  <c r="L396"/>
  <c r="K396"/>
  <c r="J396"/>
  <c r="I396" i="8" s="1"/>
  <c r="I396" i="4"/>
  <c r="H396"/>
  <c r="G396"/>
  <c r="G396" i="8" s="1"/>
  <c r="F396" i="4"/>
  <c r="F396" i="8" s="1"/>
  <c r="E396" i="4"/>
  <c r="D396"/>
  <c r="D396" i="8" s="1"/>
  <c r="C396" i="4"/>
  <c r="B396"/>
  <c r="AC395"/>
  <c r="AB395"/>
  <c r="AA395"/>
  <c r="V395" i="10" s="1"/>
  <c r="X395" s="1"/>
  <c r="Z395" i="4"/>
  <c r="R395" i="10" s="1"/>
  <c r="T395" s="1"/>
  <c r="Y395" i="4"/>
  <c r="X395"/>
  <c r="W395"/>
  <c r="V395"/>
  <c r="AX395" i="8" s="1"/>
  <c r="U395" i="4"/>
  <c r="T395"/>
  <c r="S395"/>
  <c r="R395"/>
  <c r="Q395"/>
  <c r="P395"/>
  <c r="O395"/>
  <c r="N395"/>
  <c r="M395"/>
  <c r="L395"/>
  <c r="K395"/>
  <c r="J395"/>
  <c r="I395" i="8" s="1"/>
  <c r="I395" i="4"/>
  <c r="H395"/>
  <c r="G395"/>
  <c r="G395" i="8" s="1"/>
  <c r="F395" i="4"/>
  <c r="F395" i="8" s="1"/>
  <c r="E395" i="4"/>
  <c r="D395"/>
  <c r="D395" i="8" s="1"/>
  <c r="C395" i="4"/>
  <c r="B395"/>
  <c r="AC394"/>
  <c r="AB394"/>
  <c r="AA394"/>
  <c r="V394" i="10" s="1"/>
  <c r="X394" s="1"/>
  <c r="Z394" i="4"/>
  <c r="R394" i="10" s="1"/>
  <c r="T394" s="1"/>
  <c r="Y394" i="4"/>
  <c r="X394"/>
  <c r="W394"/>
  <c r="V394"/>
  <c r="AX394" i="8" s="1"/>
  <c r="U394" i="4"/>
  <c r="T394"/>
  <c r="S394"/>
  <c r="R394"/>
  <c r="Q394"/>
  <c r="P394"/>
  <c r="O394"/>
  <c r="N394"/>
  <c r="M394"/>
  <c r="L394"/>
  <c r="K394"/>
  <c r="J394"/>
  <c r="I394" i="8" s="1"/>
  <c r="I394" i="4"/>
  <c r="H394"/>
  <c r="G394"/>
  <c r="G394" i="8" s="1"/>
  <c r="F394" i="4"/>
  <c r="F394" i="8" s="1"/>
  <c r="E394" i="4"/>
  <c r="D394"/>
  <c r="D394" i="8" s="1"/>
  <c r="C394" i="4"/>
  <c r="B394"/>
  <c r="AC393"/>
  <c r="AB393"/>
  <c r="AA393"/>
  <c r="V393" i="10" s="1"/>
  <c r="X393" s="1"/>
  <c r="Z393" i="4"/>
  <c r="R393" i="10" s="1"/>
  <c r="T393" s="1"/>
  <c r="Y393" i="4"/>
  <c r="X393"/>
  <c r="W393"/>
  <c r="V393"/>
  <c r="AX393" i="8" s="1"/>
  <c r="U393" i="4"/>
  <c r="T393"/>
  <c r="S393"/>
  <c r="R393"/>
  <c r="Q393"/>
  <c r="P393"/>
  <c r="O393"/>
  <c r="N393"/>
  <c r="M393"/>
  <c r="L393"/>
  <c r="K393"/>
  <c r="J393"/>
  <c r="I393" i="8" s="1"/>
  <c r="I393" i="4"/>
  <c r="H393"/>
  <c r="G393"/>
  <c r="G393" i="8" s="1"/>
  <c r="F393" i="4"/>
  <c r="F393" i="8" s="1"/>
  <c r="E393" i="4"/>
  <c r="D393"/>
  <c r="D393" i="8" s="1"/>
  <c r="C393" i="4"/>
  <c r="B393"/>
  <c r="AC392"/>
  <c r="AB392"/>
  <c r="AA392"/>
  <c r="V392" i="10" s="1"/>
  <c r="X392" s="1"/>
  <c r="Z392" i="4"/>
  <c r="R392" i="10" s="1"/>
  <c r="T392" s="1"/>
  <c r="Y392" i="4"/>
  <c r="X392"/>
  <c r="W392"/>
  <c r="V392"/>
  <c r="AX392" i="8" s="1"/>
  <c r="U392" i="4"/>
  <c r="T392"/>
  <c r="S392"/>
  <c r="R392"/>
  <c r="Q392"/>
  <c r="P392"/>
  <c r="O392"/>
  <c r="N392"/>
  <c r="M392"/>
  <c r="L392"/>
  <c r="K392"/>
  <c r="J392"/>
  <c r="I392" i="8" s="1"/>
  <c r="I392" i="4"/>
  <c r="H392"/>
  <c r="G392"/>
  <c r="G392" i="8" s="1"/>
  <c r="F392" i="4"/>
  <c r="F392" i="8" s="1"/>
  <c r="E392" i="4"/>
  <c r="D392"/>
  <c r="D392" i="8" s="1"/>
  <c r="C392" i="4"/>
  <c r="B392"/>
  <c r="AC391"/>
  <c r="AB391"/>
  <c r="AA391"/>
  <c r="V391" i="10" s="1"/>
  <c r="X391" s="1"/>
  <c r="Z391" i="4"/>
  <c r="R391" i="10" s="1"/>
  <c r="T391" s="1"/>
  <c r="Y391" i="4"/>
  <c r="X391"/>
  <c r="W391"/>
  <c r="V391"/>
  <c r="AX391" i="8" s="1"/>
  <c r="U391" i="4"/>
  <c r="T391"/>
  <c r="S391"/>
  <c r="R391"/>
  <c r="Q391"/>
  <c r="P391"/>
  <c r="O391"/>
  <c r="N391"/>
  <c r="M391"/>
  <c r="L391"/>
  <c r="K391"/>
  <c r="J391"/>
  <c r="I391" i="8" s="1"/>
  <c r="I391" i="4"/>
  <c r="H391"/>
  <c r="G391"/>
  <c r="G391" i="8" s="1"/>
  <c r="F391" i="4"/>
  <c r="F391" i="8" s="1"/>
  <c r="E391" i="4"/>
  <c r="D391"/>
  <c r="D391" i="8" s="1"/>
  <c r="C391" i="4"/>
  <c r="B391"/>
  <c r="AC390"/>
  <c r="AB390"/>
  <c r="AA390"/>
  <c r="V390" i="10" s="1"/>
  <c r="X390" s="1"/>
  <c r="Z390" i="4"/>
  <c r="R390" i="10" s="1"/>
  <c r="T390" s="1"/>
  <c r="Y390" i="4"/>
  <c r="X390"/>
  <c r="W390"/>
  <c r="V390"/>
  <c r="AX390" i="8" s="1"/>
  <c r="U390" i="4"/>
  <c r="T390"/>
  <c r="S390"/>
  <c r="R390"/>
  <c r="Q390"/>
  <c r="P390"/>
  <c r="O390"/>
  <c r="N390"/>
  <c r="M390"/>
  <c r="L390"/>
  <c r="K390"/>
  <c r="J390"/>
  <c r="I390" i="8" s="1"/>
  <c r="I390" i="4"/>
  <c r="H390"/>
  <c r="G390"/>
  <c r="G390" i="8" s="1"/>
  <c r="F390" i="4"/>
  <c r="F390" i="8" s="1"/>
  <c r="E390" i="4"/>
  <c r="D390"/>
  <c r="D390" i="8" s="1"/>
  <c r="C390" i="4"/>
  <c r="B390"/>
  <c r="AC389"/>
  <c r="AB389"/>
  <c r="AA389"/>
  <c r="V389" i="10" s="1"/>
  <c r="X389" s="1"/>
  <c r="Z389" i="4"/>
  <c r="R389" i="10" s="1"/>
  <c r="T389" s="1"/>
  <c r="Y389" i="4"/>
  <c r="X389"/>
  <c r="W389"/>
  <c r="V389"/>
  <c r="AX389" i="8" s="1"/>
  <c r="U389" i="4"/>
  <c r="T389"/>
  <c r="S389"/>
  <c r="R389"/>
  <c r="Q389"/>
  <c r="P389"/>
  <c r="O389"/>
  <c r="N389"/>
  <c r="M389"/>
  <c r="L389"/>
  <c r="K389"/>
  <c r="J389"/>
  <c r="I389" i="8" s="1"/>
  <c r="I389" i="4"/>
  <c r="H389"/>
  <c r="G389"/>
  <c r="G389" i="8" s="1"/>
  <c r="F389" i="4"/>
  <c r="F389" i="8" s="1"/>
  <c r="E389" i="4"/>
  <c r="D389"/>
  <c r="D389" i="8" s="1"/>
  <c r="C389" i="4"/>
  <c r="B389"/>
  <c r="AC388"/>
  <c r="AB388"/>
  <c r="AA388"/>
  <c r="V388" i="10" s="1"/>
  <c r="X388" s="1"/>
  <c r="Z388" i="4"/>
  <c r="R388" i="10" s="1"/>
  <c r="T388" s="1"/>
  <c r="Y388" i="4"/>
  <c r="X388"/>
  <c r="W388"/>
  <c r="V388"/>
  <c r="AX388" i="8" s="1"/>
  <c r="U388" i="4"/>
  <c r="T388"/>
  <c r="S388"/>
  <c r="R388"/>
  <c r="Q388"/>
  <c r="P388"/>
  <c r="O388"/>
  <c r="N388"/>
  <c r="M388"/>
  <c r="L388"/>
  <c r="K388"/>
  <c r="J388"/>
  <c r="I388" i="8" s="1"/>
  <c r="I388" i="4"/>
  <c r="H388"/>
  <c r="G388"/>
  <c r="G388" i="8" s="1"/>
  <c r="F388" i="4"/>
  <c r="F388" i="8" s="1"/>
  <c r="E388" i="4"/>
  <c r="D388"/>
  <c r="D388" i="8" s="1"/>
  <c r="C388" i="4"/>
  <c r="B388"/>
  <c r="AC387"/>
  <c r="AB387"/>
  <c r="AA387"/>
  <c r="V387" i="10" s="1"/>
  <c r="X387" s="1"/>
  <c r="Z387" i="4"/>
  <c r="R387" i="10" s="1"/>
  <c r="T387" s="1"/>
  <c r="Y387" i="4"/>
  <c r="X387"/>
  <c r="W387"/>
  <c r="V387"/>
  <c r="AX387" i="8" s="1"/>
  <c r="U387" i="4"/>
  <c r="T387"/>
  <c r="S387"/>
  <c r="R387"/>
  <c r="Q387"/>
  <c r="P387"/>
  <c r="O387"/>
  <c r="N387"/>
  <c r="M387"/>
  <c r="L387"/>
  <c r="K387"/>
  <c r="J387"/>
  <c r="I387" i="8" s="1"/>
  <c r="I387" i="4"/>
  <c r="H387"/>
  <c r="G387"/>
  <c r="G387" i="8" s="1"/>
  <c r="F387" i="4"/>
  <c r="F387" i="8" s="1"/>
  <c r="E387" i="4"/>
  <c r="D387"/>
  <c r="D387" i="8" s="1"/>
  <c r="C387" i="4"/>
  <c r="B387"/>
  <c r="AC386"/>
  <c r="AB386"/>
  <c r="AA386"/>
  <c r="V386" i="10" s="1"/>
  <c r="X386" s="1"/>
  <c r="Z386" i="4"/>
  <c r="R386" i="10" s="1"/>
  <c r="T386" s="1"/>
  <c r="Y386" i="4"/>
  <c r="X386"/>
  <c r="W386"/>
  <c r="V386"/>
  <c r="AX386" i="8" s="1"/>
  <c r="U386" i="4"/>
  <c r="T386"/>
  <c r="S386"/>
  <c r="R386"/>
  <c r="Q386"/>
  <c r="P386"/>
  <c r="O386"/>
  <c r="N386"/>
  <c r="M386"/>
  <c r="L386"/>
  <c r="K386"/>
  <c r="J386"/>
  <c r="I386" i="8" s="1"/>
  <c r="I386" i="4"/>
  <c r="H386"/>
  <c r="G386"/>
  <c r="G386" i="8" s="1"/>
  <c r="F386" i="4"/>
  <c r="F386" i="8" s="1"/>
  <c r="E386" i="4"/>
  <c r="D386"/>
  <c r="D386" i="8" s="1"/>
  <c r="C386" i="4"/>
  <c r="B386"/>
  <c r="AC385"/>
  <c r="AB385"/>
  <c r="AA385"/>
  <c r="V385" i="10" s="1"/>
  <c r="X385" s="1"/>
  <c r="Z385" i="4"/>
  <c r="R385" i="10" s="1"/>
  <c r="T385" s="1"/>
  <c r="Y385" i="4"/>
  <c r="X385"/>
  <c r="W385"/>
  <c r="V385"/>
  <c r="AX385" i="8" s="1"/>
  <c r="U385" i="4"/>
  <c r="T385"/>
  <c r="S385"/>
  <c r="R385"/>
  <c r="Q385"/>
  <c r="P385"/>
  <c r="O385"/>
  <c r="N385"/>
  <c r="M385"/>
  <c r="L385"/>
  <c r="K385"/>
  <c r="J385"/>
  <c r="I385" i="8" s="1"/>
  <c r="I385" i="4"/>
  <c r="H385"/>
  <c r="G385"/>
  <c r="G385" i="8" s="1"/>
  <c r="F385" i="4"/>
  <c r="F385" i="8" s="1"/>
  <c r="E385" i="4"/>
  <c r="D385"/>
  <c r="D385" i="8" s="1"/>
  <c r="C385" i="4"/>
  <c r="B385"/>
  <c r="AC384"/>
  <c r="AB384"/>
  <c r="AA384"/>
  <c r="V384" i="10" s="1"/>
  <c r="X384" s="1"/>
  <c r="Z384" i="4"/>
  <c r="R384" i="10" s="1"/>
  <c r="T384" s="1"/>
  <c r="Y384" i="4"/>
  <c r="X384"/>
  <c r="W384"/>
  <c r="V384"/>
  <c r="AX384" i="8" s="1"/>
  <c r="U384" i="4"/>
  <c r="T384"/>
  <c r="S384"/>
  <c r="R384"/>
  <c r="Q384"/>
  <c r="P384"/>
  <c r="O384"/>
  <c r="N384"/>
  <c r="M384"/>
  <c r="L384"/>
  <c r="K384"/>
  <c r="J384"/>
  <c r="I384" i="8" s="1"/>
  <c r="I384" i="4"/>
  <c r="H384"/>
  <c r="G384"/>
  <c r="G384" i="8" s="1"/>
  <c r="F384" i="4"/>
  <c r="F384" i="8" s="1"/>
  <c r="E384" i="4"/>
  <c r="D384"/>
  <c r="D384" i="8" s="1"/>
  <c r="C384" i="4"/>
  <c r="B384"/>
  <c r="AC383"/>
  <c r="AB383"/>
  <c r="AA383"/>
  <c r="V383" i="10" s="1"/>
  <c r="X383" s="1"/>
  <c r="Z383" i="4"/>
  <c r="R383" i="10" s="1"/>
  <c r="T383" s="1"/>
  <c r="Y383" i="4"/>
  <c r="X383"/>
  <c r="W383"/>
  <c r="V383"/>
  <c r="AX383" i="8" s="1"/>
  <c r="U383" i="4"/>
  <c r="T383"/>
  <c r="S383"/>
  <c r="R383"/>
  <c r="Q383"/>
  <c r="P383"/>
  <c r="O383"/>
  <c r="N383"/>
  <c r="M383"/>
  <c r="L383"/>
  <c r="K383"/>
  <c r="J383"/>
  <c r="I383" i="8" s="1"/>
  <c r="I383" i="4"/>
  <c r="H383"/>
  <c r="G383"/>
  <c r="G383" i="8" s="1"/>
  <c r="F383" i="4"/>
  <c r="F383" i="8" s="1"/>
  <c r="E383" i="4"/>
  <c r="D383"/>
  <c r="D383" i="8" s="1"/>
  <c r="C383" i="4"/>
  <c r="B383"/>
  <c r="AC382"/>
  <c r="AB382"/>
  <c r="AA382"/>
  <c r="V382" i="10" s="1"/>
  <c r="X382" s="1"/>
  <c r="Z382" i="4"/>
  <c r="R382" i="10" s="1"/>
  <c r="T382" s="1"/>
  <c r="Y382" i="4"/>
  <c r="X382"/>
  <c r="W382"/>
  <c r="V382"/>
  <c r="AX382" i="8" s="1"/>
  <c r="U382" i="4"/>
  <c r="T382"/>
  <c r="S382"/>
  <c r="R382"/>
  <c r="Q382"/>
  <c r="P382"/>
  <c r="O382"/>
  <c r="N382"/>
  <c r="M382"/>
  <c r="L382"/>
  <c r="K382"/>
  <c r="J382"/>
  <c r="I382" i="8" s="1"/>
  <c r="I382" i="4"/>
  <c r="H382"/>
  <c r="G382"/>
  <c r="G382" i="8" s="1"/>
  <c r="F382" i="4"/>
  <c r="F382" i="8" s="1"/>
  <c r="E382" i="4"/>
  <c r="D382"/>
  <c r="D382" i="8" s="1"/>
  <c r="C382" i="4"/>
  <c r="B382"/>
  <c r="AC381"/>
  <c r="AB381"/>
  <c r="AA381"/>
  <c r="V381" i="10" s="1"/>
  <c r="X381" s="1"/>
  <c r="Z381" i="4"/>
  <c r="R381" i="10" s="1"/>
  <c r="T381" s="1"/>
  <c r="Y381" i="4"/>
  <c r="X381"/>
  <c r="W381"/>
  <c r="V381"/>
  <c r="AX381" i="8" s="1"/>
  <c r="U381" i="4"/>
  <c r="T381"/>
  <c r="S381"/>
  <c r="R381"/>
  <c r="Q381"/>
  <c r="P381"/>
  <c r="O381"/>
  <c r="N381"/>
  <c r="M381"/>
  <c r="L381"/>
  <c r="K381"/>
  <c r="J381"/>
  <c r="I381" i="8" s="1"/>
  <c r="I381" i="4"/>
  <c r="H381"/>
  <c r="G381"/>
  <c r="G381" i="8" s="1"/>
  <c r="F381" i="4"/>
  <c r="F381" i="8" s="1"/>
  <c r="E381" i="4"/>
  <c r="D381"/>
  <c r="D381" i="8" s="1"/>
  <c r="C381" i="4"/>
  <c r="B381"/>
  <c r="AC380"/>
  <c r="AB380"/>
  <c r="AA380"/>
  <c r="V380" i="10" s="1"/>
  <c r="X380" s="1"/>
  <c r="Z380" i="4"/>
  <c r="R380" i="10" s="1"/>
  <c r="T380" s="1"/>
  <c r="Y380" i="4"/>
  <c r="X380"/>
  <c r="W380"/>
  <c r="V380"/>
  <c r="AX380" i="8" s="1"/>
  <c r="U380" i="4"/>
  <c r="T380"/>
  <c r="S380"/>
  <c r="R380"/>
  <c r="Q380"/>
  <c r="P380"/>
  <c r="O380"/>
  <c r="N380"/>
  <c r="M380"/>
  <c r="L380"/>
  <c r="K380"/>
  <c r="J380"/>
  <c r="I380" i="8" s="1"/>
  <c r="I380" i="4"/>
  <c r="H380"/>
  <c r="G380"/>
  <c r="G380" i="8" s="1"/>
  <c r="F380" i="4"/>
  <c r="F380" i="8" s="1"/>
  <c r="E380" i="4"/>
  <c r="D380"/>
  <c r="D380" i="8" s="1"/>
  <c r="C380" i="4"/>
  <c r="B380"/>
  <c r="AC379"/>
  <c r="AB379"/>
  <c r="AA379"/>
  <c r="V379" i="10" s="1"/>
  <c r="X379" s="1"/>
  <c r="Z379" i="4"/>
  <c r="R379" i="10" s="1"/>
  <c r="T379" s="1"/>
  <c r="Y379" i="4"/>
  <c r="X379"/>
  <c r="W379"/>
  <c r="V379"/>
  <c r="AX379" i="8" s="1"/>
  <c r="U379" i="4"/>
  <c r="T379"/>
  <c r="S379"/>
  <c r="R379"/>
  <c r="Q379"/>
  <c r="P379"/>
  <c r="O379"/>
  <c r="N379"/>
  <c r="M379"/>
  <c r="L379"/>
  <c r="K379"/>
  <c r="J379"/>
  <c r="I379" i="8" s="1"/>
  <c r="I379" i="4"/>
  <c r="H379"/>
  <c r="G379"/>
  <c r="G379" i="8" s="1"/>
  <c r="F379" i="4"/>
  <c r="F379" i="8" s="1"/>
  <c r="E379" i="4"/>
  <c r="D379"/>
  <c r="D379" i="8" s="1"/>
  <c r="C379" i="4"/>
  <c r="B379"/>
  <c r="AC378"/>
  <c r="AB378"/>
  <c r="AA378"/>
  <c r="V378" i="10" s="1"/>
  <c r="X378" s="1"/>
  <c r="Z378" i="4"/>
  <c r="R378" i="10" s="1"/>
  <c r="T378" s="1"/>
  <c r="Y378" i="4"/>
  <c r="X378"/>
  <c r="W378"/>
  <c r="V378"/>
  <c r="AX378" i="8" s="1"/>
  <c r="U378" i="4"/>
  <c r="T378"/>
  <c r="S378"/>
  <c r="R378"/>
  <c r="Q378"/>
  <c r="P378"/>
  <c r="O378"/>
  <c r="N378"/>
  <c r="M378"/>
  <c r="L378"/>
  <c r="K378"/>
  <c r="J378"/>
  <c r="I378" i="8" s="1"/>
  <c r="I378" i="4"/>
  <c r="H378"/>
  <c r="G378"/>
  <c r="G378" i="8" s="1"/>
  <c r="F378" i="4"/>
  <c r="F378" i="8" s="1"/>
  <c r="E378" i="4"/>
  <c r="D378"/>
  <c r="D378" i="8" s="1"/>
  <c r="C378" i="4"/>
  <c r="B378"/>
  <c r="AC377"/>
  <c r="AB377"/>
  <c r="AA377"/>
  <c r="V377" i="10" s="1"/>
  <c r="X377" s="1"/>
  <c r="Z377" i="4"/>
  <c r="R377" i="10" s="1"/>
  <c r="T377" s="1"/>
  <c r="Y377" i="4"/>
  <c r="X377"/>
  <c r="W377"/>
  <c r="V377"/>
  <c r="AX377" i="8" s="1"/>
  <c r="U377" i="4"/>
  <c r="T377"/>
  <c r="S377"/>
  <c r="R377"/>
  <c r="Q377"/>
  <c r="P377"/>
  <c r="O377"/>
  <c r="N377"/>
  <c r="M377"/>
  <c r="L377"/>
  <c r="K377"/>
  <c r="J377"/>
  <c r="I377" i="8" s="1"/>
  <c r="I377" i="4"/>
  <c r="H377"/>
  <c r="G377"/>
  <c r="G377" i="8" s="1"/>
  <c r="F377" i="4"/>
  <c r="F377" i="8" s="1"/>
  <c r="E377" i="4"/>
  <c r="D377"/>
  <c r="D377" i="8" s="1"/>
  <c r="C377" i="4"/>
  <c r="B377"/>
  <c r="AC376"/>
  <c r="AB376"/>
  <c r="AA376"/>
  <c r="V376" i="10" s="1"/>
  <c r="X376" s="1"/>
  <c r="Z376" i="4"/>
  <c r="R376" i="10" s="1"/>
  <c r="T376" s="1"/>
  <c r="Y376" i="4"/>
  <c r="X376"/>
  <c r="W376"/>
  <c r="V376"/>
  <c r="AX376" i="8" s="1"/>
  <c r="U376" i="4"/>
  <c r="T376"/>
  <c r="S376"/>
  <c r="R376"/>
  <c r="Q376"/>
  <c r="P376"/>
  <c r="O376"/>
  <c r="N376"/>
  <c r="M376"/>
  <c r="L376"/>
  <c r="K376"/>
  <c r="J376"/>
  <c r="I376" i="8" s="1"/>
  <c r="I376" i="4"/>
  <c r="H376"/>
  <c r="G376"/>
  <c r="G376" i="8" s="1"/>
  <c r="F376" i="4"/>
  <c r="F376" i="8" s="1"/>
  <c r="E376" i="4"/>
  <c r="D376"/>
  <c r="D376" i="8" s="1"/>
  <c r="C376" i="4"/>
  <c r="B376"/>
  <c r="AC375"/>
  <c r="AB375"/>
  <c r="AA375"/>
  <c r="V375" i="10" s="1"/>
  <c r="X375" s="1"/>
  <c r="Z375" i="4"/>
  <c r="R375" i="10" s="1"/>
  <c r="T375" s="1"/>
  <c r="Y375" i="4"/>
  <c r="X375"/>
  <c r="W375"/>
  <c r="V375"/>
  <c r="AX375" i="8" s="1"/>
  <c r="U375" i="4"/>
  <c r="T375"/>
  <c r="S375"/>
  <c r="R375"/>
  <c r="Q375"/>
  <c r="P375"/>
  <c r="O375"/>
  <c r="N375"/>
  <c r="M375"/>
  <c r="L375"/>
  <c r="K375"/>
  <c r="J375"/>
  <c r="I375" i="8" s="1"/>
  <c r="I375" i="4"/>
  <c r="H375"/>
  <c r="G375"/>
  <c r="G375" i="8" s="1"/>
  <c r="F375" i="4"/>
  <c r="F375" i="8" s="1"/>
  <c r="E375" i="4"/>
  <c r="D375"/>
  <c r="D375" i="8" s="1"/>
  <c r="C375" i="4"/>
  <c r="B375"/>
  <c r="AC374"/>
  <c r="AB374"/>
  <c r="AA374"/>
  <c r="V374" i="10" s="1"/>
  <c r="X374" s="1"/>
  <c r="Z374" i="4"/>
  <c r="R374" i="10" s="1"/>
  <c r="T374" s="1"/>
  <c r="Y374" i="4"/>
  <c r="X374"/>
  <c r="W374"/>
  <c r="V374"/>
  <c r="AX374" i="8" s="1"/>
  <c r="U374" i="4"/>
  <c r="T374"/>
  <c r="S374"/>
  <c r="R374"/>
  <c r="Q374"/>
  <c r="P374"/>
  <c r="O374"/>
  <c r="N374"/>
  <c r="M374"/>
  <c r="L374"/>
  <c r="K374"/>
  <c r="J374"/>
  <c r="I374" i="8" s="1"/>
  <c r="I374" i="4"/>
  <c r="H374"/>
  <c r="G374"/>
  <c r="G374" i="8" s="1"/>
  <c r="F374" i="4"/>
  <c r="F374" i="8" s="1"/>
  <c r="E374" i="4"/>
  <c r="D374"/>
  <c r="D374" i="8" s="1"/>
  <c r="C374" i="4"/>
  <c r="B374"/>
  <c r="AC373"/>
  <c r="AB373"/>
  <c r="AA373"/>
  <c r="V373" i="10" s="1"/>
  <c r="X373" s="1"/>
  <c r="Z373" i="4"/>
  <c r="R373" i="10" s="1"/>
  <c r="T373" s="1"/>
  <c r="Y373" i="4"/>
  <c r="X373"/>
  <c r="W373"/>
  <c r="V373"/>
  <c r="AX373" i="8" s="1"/>
  <c r="U373" i="4"/>
  <c r="T373"/>
  <c r="S373"/>
  <c r="R373"/>
  <c r="Q373"/>
  <c r="P373"/>
  <c r="O373"/>
  <c r="N373"/>
  <c r="M373"/>
  <c r="L373"/>
  <c r="K373"/>
  <c r="J373"/>
  <c r="I373" i="8" s="1"/>
  <c r="I373" i="4"/>
  <c r="H373"/>
  <c r="G373"/>
  <c r="G373" i="8" s="1"/>
  <c r="F373" i="4"/>
  <c r="F373" i="8" s="1"/>
  <c r="E373" i="4"/>
  <c r="D373"/>
  <c r="D373" i="8" s="1"/>
  <c r="C373" i="4"/>
  <c r="B373"/>
  <c r="AC372"/>
  <c r="AB372"/>
  <c r="AA372"/>
  <c r="V372" i="10" s="1"/>
  <c r="X372" s="1"/>
  <c r="Z372" i="4"/>
  <c r="R372" i="10" s="1"/>
  <c r="T372" s="1"/>
  <c r="Y372" i="4"/>
  <c r="X372"/>
  <c r="W372"/>
  <c r="V372"/>
  <c r="AX372" i="8" s="1"/>
  <c r="U372" i="4"/>
  <c r="T372"/>
  <c r="S372"/>
  <c r="R372"/>
  <c r="Q372"/>
  <c r="P372"/>
  <c r="O372"/>
  <c r="N372"/>
  <c r="M372"/>
  <c r="L372"/>
  <c r="K372"/>
  <c r="J372"/>
  <c r="I372" i="8" s="1"/>
  <c r="I372" i="4"/>
  <c r="H372"/>
  <c r="G372"/>
  <c r="G372" i="8" s="1"/>
  <c r="F372" i="4"/>
  <c r="F372" i="8" s="1"/>
  <c r="E372" i="4"/>
  <c r="D372"/>
  <c r="D372" i="8" s="1"/>
  <c r="C372" i="4"/>
  <c r="B372"/>
  <c r="AC371"/>
  <c r="AB371"/>
  <c r="AA371"/>
  <c r="V371" i="10" s="1"/>
  <c r="X371" s="1"/>
  <c r="Z371" i="4"/>
  <c r="R371" i="10" s="1"/>
  <c r="T371" s="1"/>
  <c r="Y371" i="4"/>
  <c r="X371"/>
  <c r="W371"/>
  <c r="V371"/>
  <c r="AX371" i="8" s="1"/>
  <c r="U371" i="4"/>
  <c r="T371"/>
  <c r="S371"/>
  <c r="R371"/>
  <c r="Q371"/>
  <c r="P371"/>
  <c r="O371"/>
  <c r="N371"/>
  <c r="M371"/>
  <c r="L371"/>
  <c r="K371"/>
  <c r="J371"/>
  <c r="I371" i="8" s="1"/>
  <c r="I371" i="4"/>
  <c r="H371"/>
  <c r="G371"/>
  <c r="G371" i="8" s="1"/>
  <c r="F371" i="4"/>
  <c r="F371" i="8" s="1"/>
  <c r="E371" i="4"/>
  <c r="D371"/>
  <c r="D371" i="8" s="1"/>
  <c r="C371" i="4"/>
  <c r="B371"/>
  <c r="AC370"/>
  <c r="AB370"/>
  <c r="AA370"/>
  <c r="V370" i="10" s="1"/>
  <c r="X370" s="1"/>
  <c r="Z370" i="4"/>
  <c r="R370" i="10" s="1"/>
  <c r="T370" s="1"/>
  <c r="Y370" i="4"/>
  <c r="X370"/>
  <c r="W370"/>
  <c r="V370"/>
  <c r="AX370" i="8" s="1"/>
  <c r="U370" i="4"/>
  <c r="T370"/>
  <c r="S370"/>
  <c r="R370"/>
  <c r="Q370"/>
  <c r="P370"/>
  <c r="O370"/>
  <c r="N370"/>
  <c r="M370"/>
  <c r="L370"/>
  <c r="K370"/>
  <c r="J370"/>
  <c r="I370" i="8" s="1"/>
  <c r="I370" i="4"/>
  <c r="H370"/>
  <c r="G370"/>
  <c r="G370" i="8" s="1"/>
  <c r="F370" i="4"/>
  <c r="F370" i="8" s="1"/>
  <c r="E370" i="4"/>
  <c r="D370"/>
  <c r="D370" i="8" s="1"/>
  <c r="C370" i="4"/>
  <c r="B370"/>
  <c r="AC369"/>
  <c r="AB369"/>
  <c r="AA369"/>
  <c r="V369" i="10" s="1"/>
  <c r="X369" s="1"/>
  <c r="Z369" i="4"/>
  <c r="R369" i="10" s="1"/>
  <c r="T369" s="1"/>
  <c r="Y369" i="4"/>
  <c r="X369"/>
  <c r="W369"/>
  <c r="V369"/>
  <c r="AX369" i="8" s="1"/>
  <c r="U369" i="4"/>
  <c r="T369"/>
  <c r="S369"/>
  <c r="R369"/>
  <c r="Q369"/>
  <c r="P369"/>
  <c r="O369"/>
  <c r="N369"/>
  <c r="M369"/>
  <c r="L369"/>
  <c r="K369"/>
  <c r="J369"/>
  <c r="I369" i="8" s="1"/>
  <c r="I369" i="4"/>
  <c r="H369"/>
  <c r="G369"/>
  <c r="G369" i="8" s="1"/>
  <c r="F369" i="4"/>
  <c r="F369" i="8" s="1"/>
  <c r="E369" i="4"/>
  <c r="D369"/>
  <c r="D369" i="8" s="1"/>
  <c r="C369" i="4"/>
  <c r="B369"/>
  <c r="AC368"/>
  <c r="AB368"/>
  <c r="AA368"/>
  <c r="V368" i="10" s="1"/>
  <c r="X368" s="1"/>
  <c r="Z368" i="4"/>
  <c r="R368" i="10" s="1"/>
  <c r="T368" s="1"/>
  <c r="Y368" i="4"/>
  <c r="X368"/>
  <c r="W368"/>
  <c r="V368"/>
  <c r="AX368" i="8" s="1"/>
  <c r="U368" i="4"/>
  <c r="T368"/>
  <c r="S368"/>
  <c r="R368"/>
  <c r="Q368"/>
  <c r="P368"/>
  <c r="O368"/>
  <c r="N368"/>
  <c r="M368"/>
  <c r="L368"/>
  <c r="K368"/>
  <c r="J368"/>
  <c r="I368" i="8" s="1"/>
  <c r="I368" i="4"/>
  <c r="H368"/>
  <c r="G368"/>
  <c r="G368" i="8" s="1"/>
  <c r="F368" i="4"/>
  <c r="F368" i="8" s="1"/>
  <c r="E368" i="4"/>
  <c r="D368"/>
  <c r="D368" i="8" s="1"/>
  <c r="C368" i="4"/>
  <c r="B368"/>
  <c r="AC367"/>
  <c r="AB367"/>
  <c r="AA367"/>
  <c r="V367" i="10" s="1"/>
  <c r="X367" s="1"/>
  <c r="Z367" i="4"/>
  <c r="R367" i="10" s="1"/>
  <c r="T367" s="1"/>
  <c r="Y367" i="4"/>
  <c r="X367"/>
  <c r="W367"/>
  <c r="V367"/>
  <c r="AX367" i="8" s="1"/>
  <c r="U367" i="4"/>
  <c r="T367"/>
  <c r="S367"/>
  <c r="R367"/>
  <c r="Q367"/>
  <c r="P367"/>
  <c r="O367"/>
  <c r="N367"/>
  <c r="M367"/>
  <c r="L367"/>
  <c r="K367"/>
  <c r="J367"/>
  <c r="I367" i="8" s="1"/>
  <c r="I367" i="4"/>
  <c r="H367"/>
  <c r="G367"/>
  <c r="G367" i="8" s="1"/>
  <c r="F367" i="4"/>
  <c r="F367" i="8" s="1"/>
  <c r="E367" i="4"/>
  <c r="D367"/>
  <c r="D367" i="8" s="1"/>
  <c r="C367" i="4"/>
  <c r="B367"/>
  <c r="AC366"/>
  <c r="AB366"/>
  <c r="AA366"/>
  <c r="V366" i="10" s="1"/>
  <c r="X366" s="1"/>
  <c r="Z366" i="4"/>
  <c r="R366" i="10" s="1"/>
  <c r="T366" s="1"/>
  <c r="Y366" i="4"/>
  <c r="X366"/>
  <c r="W366"/>
  <c r="V366"/>
  <c r="AX366" i="8" s="1"/>
  <c r="U366" i="4"/>
  <c r="T366"/>
  <c r="S366"/>
  <c r="R366"/>
  <c r="Q366"/>
  <c r="P366"/>
  <c r="O366"/>
  <c r="N366"/>
  <c r="M366"/>
  <c r="L366"/>
  <c r="K366"/>
  <c r="J366"/>
  <c r="I366" i="8" s="1"/>
  <c r="I366" i="4"/>
  <c r="H366"/>
  <c r="G366"/>
  <c r="G366" i="8" s="1"/>
  <c r="F366" i="4"/>
  <c r="F366" i="8" s="1"/>
  <c r="E366" i="4"/>
  <c r="D366"/>
  <c r="D366" i="8" s="1"/>
  <c r="C366" i="4"/>
  <c r="B366"/>
  <c r="AC365"/>
  <c r="AB365"/>
  <c r="AA365"/>
  <c r="V365" i="10" s="1"/>
  <c r="X365" s="1"/>
  <c r="Z365" i="4"/>
  <c r="R365" i="10" s="1"/>
  <c r="T365" s="1"/>
  <c r="Y365" i="4"/>
  <c r="X365"/>
  <c r="W365"/>
  <c r="V365"/>
  <c r="AX365" i="8" s="1"/>
  <c r="U365" i="4"/>
  <c r="T365"/>
  <c r="S365"/>
  <c r="R365"/>
  <c r="Q365"/>
  <c r="P365"/>
  <c r="O365"/>
  <c r="N365"/>
  <c r="M365"/>
  <c r="L365"/>
  <c r="K365"/>
  <c r="J365"/>
  <c r="I365" i="8" s="1"/>
  <c r="I365" i="4"/>
  <c r="H365"/>
  <c r="G365"/>
  <c r="G365" i="8" s="1"/>
  <c r="F365" i="4"/>
  <c r="F365" i="8" s="1"/>
  <c r="E365" i="4"/>
  <c r="D365"/>
  <c r="D365" i="8" s="1"/>
  <c r="C365" i="4"/>
  <c r="B365"/>
  <c r="AC364"/>
  <c r="AB364"/>
  <c r="AA364"/>
  <c r="V364" i="10" s="1"/>
  <c r="X364" s="1"/>
  <c r="Z364" i="4"/>
  <c r="R364" i="10" s="1"/>
  <c r="T364" s="1"/>
  <c r="Y364" i="4"/>
  <c r="X364"/>
  <c r="W364"/>
  <c r="V364"/>
  <c r="AX364" i="8" s="1"/>
  <c r="U364" i="4"/>
  <c r="T364"/>
  <c r="S364"/>
  <c r="R364"/>
  <c r="Q364"/>
  <c r="P364"/>
  <c r="O364"/>
  <c r="N364"/>
  <c r="M364"/>
  <c r="L364"/>
  <c r="K364"/>
  <c r="J364"/>
  <c r="I364" i="8" s="1"/>
  <c r="I364" i="4"/>
  <c r="H364"/>
  <c r="G364"/>
  <c r="G364" i="8" s="1"/>
  <c r="F364" i="4"/>
  <c r="F364" i="8" s="1"/>
  <c r="E364" i="4"/>
  <c r="D364"/>
  <c r="D364" i="8" s="1"/>
  <c r="C364" i="4"/>
  <c r="B364"/>
  <c r="AC363"/>
  <c r="AB363"/>
  <c r="AA363"/>
  <c r="V363" i="10" s="1"/>
  <c r="X363" s="1"/>
  <c r="Z363" i="4"/>
  <c r="R363" i="10" s="1"/>
  <c r="T363" s="1"/>
  <c r="Y363" i="4"/>
  <c r="X363"/>
  <c r="W363"/>
  <c r="V363"/>
  <c r="AX363" i="8" s="1"/>
  <c r="U363" i="4"/>
  <c r="T363"/>
  <c r="S363"/>
  <c r="R363"/>
  <c r="Q363"/>
  <c r="P363"/>
  <c r="O363"/>
  <c r="N363"/>
  <c r="M363"/>
  <c r="L363"/>
  <c r="K363"/>
  <c r="J363"/>
  <c r="I363" i="8" s="1"/>
  <c r="I363" i="4"/>
  <c r="H363"/>
  <c r="G363"/>
  <c r="G363" i="8" s="1"/>
  <c r="F363" i="4"/>
  <c r="F363" i="8" s="1"/>
  <c r="E363" i="4"/>
  <c r="D363"/>
  <c r="D363" i="8" s="1"/>
  <c r="C363" i="4"/>
  <c r="B363"/>
  <c r="AC362"/>
  <c r="AB362"/>
  <c r="AA362"/>
  <c r="V362" i="10" s="1"/>
  <c r="X362" s="1"/>
  <c r="Z362" i="4"/>
  <c r="R362" i="10" s="1"/>
  <c r="T362" s="1"/>
  <c r="Y362" i="4"/>
  <c r="X362"/>
  <c r="W362"/>
  <c r="V362"/>
  <c r="AX362" i="8" s="1"/>
  <c r="U362" i="4"/>
  <c r="T362"/>
  <c r="S362"/>
  <c r="R362"/>
  <c r="Q362"/>
  <c r="P362"/>
  <c r="O362"/>
  <c r="N362"/>
  <c r="M362"/>
  <c r="L362"/>
  <c r="K362"/>
  <c r="J362"/>
  <c r="I362" i="8" s="1"/>
  <c r="I362" i="4"/>
  <c r="H362"/>
  <c r="G362"/>
  <c r="G362" i="8" s="1"/>
  <c r="F362" i="4"/>
  <c r="F362" i="8" s="1"/>
  <c r="E362" i="4"/>
  <c r="D362"/>
  <c r="D362" i="8" s="1"/>
  <c r="C362" i="4"/>
  <c r="B362"/>
  <c r="AC361"/>
  <c r="AB361"/>
  <c r="AA361"/>
  <c r="V361" i="10" s="1"/>
  <c r="X361" s="1"/>
  <c r="Z361" i="4"/>
  <c r="R361" i="10" s="1"/>
  <c r="T361" s="1"/>
  <c r="Y361" i="4"/>
  <c r="X361"/>
  <c r="W361"/>
  <c r="V361"/>
  <c r="AX361" i="8" s="1"/>
  <c r="U361" i="4"/>
  <c r="T361"/>
  <c r="S361"/>
  <c r="R361"/>
  <c r="Q361"/>
  <c r="P361"/>
  <c r="O361"/>
  <c r="N361"/>
  <c r="M361"/>
  <c r="L361"/>
  <c r="K361"/>
  <c r="J361"/>
  <c r="I361" i="8" s="1"/>
  <c r="I361" i="4"/>
  <c r="H361"/>
  <c r="G361"/>
  <c r="G361" i="8" s="1"/>
  <c r="F361" i="4"/>
  <c r="F361" i="8" s="1"/>
  <c r="E361" i="4"/>
  <c r="D361"/>
  <c r="D361" i="8" s="1"/>
  <c r="C361" i="4"/>
  <c r="B361"/>
  <c r="AC360"/>
  <c r="AB360"/>
  <c r="AA360"/>
  <c r="V360" i="10" s="1"/>
  <c r="X360" s="1"/>
  <c r="Z360" i="4"/>
  <c r="R360" i="10" s="1"/>
  <c r="T360" s="1"/>
  <c r="Y360" i="4"/>
  <c r="X360"/>
  <c r="W360"/>
  <c r="V360"/>
  <c r="AX360" i="8" s="1"/>
  <c r="U360" i="4"/>
  <c r="T360"/>
  <c r="S360"/>
  <c r="R360"/>
  <c r="Q360"/>
  <c r="P360"/>
  <c r="O360"/>
  <c r="N360"/>
  <c r="M360"/>
  <c r="L360"/>
  <c r="K360"/>
  <c r="J360"/>
  <c r="I360" i="8" s="1"/>
  <c r="I360" i="4"/>
  <c r="H360"/>
  <c r="G360"/>
  <c r="G360" i="8" s="1"/>
  <c r="F360" i="4"/>
  <c r="F360" i="8" s="1"/>
  <c r="E360" i="4"/>
  <c r="D360"/>
  <c r="D360" i="8" s="1"/>
  <c r="C360" i="4"/>
  <c r="B360"/>
  <c r="AC359"/>
  <c r="AB359"/>
  <c r="AA359"/>
  <c r="V359" i="10" s="1"/>
  <c r="X359" s="1"/>
  <c r="Z359" i="4"/>
  <c r="R359" i="10" s="1"/>
  <c r="T359" s="1"/>
  <c r="Y359" i="4"/>
  <c r="X359"/>
  <c r="W359"/>
  <c r="V359"/>
  <c r="AX359" i="8" s="1"/>
  <c r="U359" i="4"/>
  <c r="T359"/>
  <c r="S359"/>
  <c r="R359"/>
  <c r="Q359"/>
  <c r="P359"/>
  <c r="O359"/>
  <c r="N359"/>
  <c r="M359"/>
  <c r="L359"/>
  <c r="K359"/>
  <c r="J359"/>
  <c r="I359" i="8" s="1"/>
  <c r="I359" i="4"/>
  <c r="H359"/>
  <c r="G359"/>
  <c r="G359" i="8" s="1"/>
  <c r="F359" i="4"/>
  <c r="F359" i="8" s="1"/>
  <c r="E359" i="4"/>
  <c r="D359"/>
  <c r="D359" i="8" s="1"/>
  <c r="C359" i="4"/>
  <c r="B359"/>
  <c r="AC358"/>
  <c r="AB358"/>
  <c r="AA358"/>
  <c r="V358" i="10" s="1"/>
  <c r="X358" s="1"/>
  <c r="Z358" i="4"/>
  <c r="R358" i="10" s="1"/>
  <c r="T358" s="1"/>
  <c r="Y358" i="4"/>
  <c r="X358"/>
  <c r="W358"/>
  <c r="V358"/>
  <c r="AX358" i="8" s="1"/>
  <c r="U358" i="4"/>
  <c r="T358"/>
  <c r="S358"/>
  <c r="R358"/>
  <c r="Q358"/>
  <c r="P358"/>
  <c r="O358"/>
  <c r="N358"/>
  <c r="M358"/>
  <c r="L358"/>
  <c r="K358"/>
  <c r="J358"/>
  <c r="I358" i="8" s="1"/>
  <c r="I358" i="4"/>
  <c r="H358"/>
  <c r="G358"/>
  <c r="G358" i="8" s="1"/>
  <c r="F358" i="4"/>
  <c r="F358" i="8" s="1"/>
  <c r="E358" i="4"/>
  <c r="D358"/>
  <c r="D358" i="8" s="1"/>
  <c r="C358" i="4"/>
  <c r="B358"/>
  <c r="AC357"/>
  <c r="AB357"/>
  <c r="AA357"/>
  <c r="V357" i="10" s="1"/>
  <c r="X357" s="1"/>
  <c r="Z357" i="4"/>
  <c r="R357" i="10" s="1"/>
  <c r="T357" s="1"/>
  <c r="Y357" i="4"/>
  <c r="X357"/>
  <c r="W357"/>
  <c r="V357"/>
  <c r="AX357" i="8" s="1"/>
  <c r="U357" i="4"/>
  <c r="T357"/>
  <c r="S357"/>
  <c r="R357"/>
  <c r="Q357"/>
  <c r="P357"/>
  <c r="O357"/>
  <c r="N357"/>
  <c r="M357"/>
  <c r="L357"/>
  <c r="K357"/>
  <c r="J357"/>
  <c r="I357" i="8" s="1"/>
  <c r="I357" i="4"/>
  <c r="H357"/>
  <c r="G357"/>
  <c r="G357" i="8" s="1"/>
  <c r="F357" i="4"/>
  <c r="F357" i="8" s="1"/>
  <c r="E357" i="4"/>
  <c r="D357"/>
  <c r="D357" i="8" s="1"/>
  <c r="C357" i="4"/>
  <c r="B357"/>
  <c r="AC356"/>
  <c r="AB356"/>
  <c r="AA356"/>
  <c r="V356" i="10" s="1"/>
  <c r="X356" s="1"/>
  <c r="Z356" i="4"/>
  <c r="R356" i="10" s="1"/>
  <c r="T356" s="1"/>
  <c r="Y356" i="4"/>
  <c r="X356"/>
  <c r="W356"/>
  <c r="V356"/>
  <c r="AX356" i="8" s="1"/>
  <c r="U356" i="4"/>
  <c r="T356"/>
  <c r="S356"/>
  <c r="R356"/>
  <c r="Q356"/>
  <c r="P356"/>
  <c r="O356"/>
  <c r="N356"/>
  <c r="M356"/>
  <c r="L356"/>
  <c r="K356"/>
  <c r="J356"/>
  <c r="I356" i="8" s="1"/>
  <c r="I356" i="4"/>
  <c r="H356"/>
  <c r="G356"/>
  <c r="G356" i="8" s="1"/>
  <c r="F356" i="4"/>
  <c r="F356" i="8" s="1"/>
  <c r="E356" i="4"/>
  <c r="D356"/>
  <c r="D356" i="8" s="1"/>
  <c r="C356" i="4"/>
  <c r="B356"/>
  <c r="AC355"/>
  <c r="AB355"/>
  <c r="AA355"/>
  <c r="V355" i="10" s="1"/>
  <c r="X355" s="1"/>
  <c r="Z355" i="4"/>
  <c r="R355" i="10" s="1"/>
  <c r="T355" s="1"/>
  <c r="Y355" i="4"/>
  <c r="X355"/>
  <c r="W355"/>
  <c r="V355"/>
  <c r="AX355" i="8" s="1"/>
  <c r="U355" i="4"/>
  <c r="T355"/>
  <c r="S355"/>
  <c r="R355"/>
  <c r="Q355"/>
  <c r="P355"/>
  <c r="O355"/>
  <c r="N355"/>
  <c r="M355"/>
  <c r="L355"/>
  <c r="K355"/>
  <c r="J355"/>
  <c r="I355" i="8" s="1"/>
  <c r="I355" i="4"/>
  <c r="H355"/>
  <c r="G355"/>
  <c r="G355" i="8" s="1"/>
  <c r="F355" i="4"/>
  <c r="F355" i="8" s="1"/>
  <c r="E355" i="4"/>
  <c r="D355"/>
  <c r="D355" i="8" s="1"/>
  <c r="C355" i="4"/>
  <c r="B355"/>
  <c r="AC354"/>
  <c r="AB354"/>
  <c r="AA354"/>
  <c r="V354" i="10" s="1"/>
  <c r="X354" s="1"/>
  <c r="Z354" i="4"/>
  <c r="R354" i="10" s="1"/>
  <c r="T354" s="1"/>
  <c r="Y354" i="4"/>
  <c r="X354"/>
  <c r="W354"/>
  <c r="V354"/>
  <c r="AX354" i="8" s="1"/>
  <c r="U354" i="4"/>
  <c r="T354"/>
  <c r="S354"/>
  <c r="R354"/>
  <c r="Q354"/>
  <c r="P354"/>
  <c r="O354"/>
  <c r="N354"/>
  <c r="M354"/>
  <c r="L354"/>
  <c r="K354"/>
  <c r="J354"/>
  <c r="I354" i="8" s="1"/>
  <c r="I354" i="4"/>
  <c r="H354"/>
  <c r="G354"/>
  <c r="G354" i="8" s="1"/>
  <c r="F354" i="4"/>
  <c r="F354" i="8" s="1"/>
  <c r="E354" i="4"/>
  <c r="D354"/>
  <c r="D354" i="8" s="1"/>
  <c r="C354" i="4"/>
  <c r="B354"/>
  <c r="AC353"/>
  <c r="AB353"/>
  <c r="AA353"/>
  <c r="V353" i="10" s="1"/>
  <c r="X353" s="1"/>
  <c r="Z353" i="4"/>
  <c r="R353" i="10" s="1"/>
  <c r="T353" s="1"/>
  <c r="Y353" i="4"/>
  <c r="X353"/>
  <c r="W353"/>
  <c r="V353"/>
  <c r="AX353" i="8" s="1"/>
  <c r="U353" i="4"/>
  <c r="T353"/>
  <c r="S353"/>
  <c r="R353"/>
  <c r="Q353"/>
  <c r="P353"/>
  <c r="O353"/>
  <c r="N353"/>
  <c r="M353"/>
  <c r="L353"/>
  <c r="K353"/>
  <c r="J353"/>
  <c r="I353" i="8" s="1"/>
  <c r="I353" i="4"/>
  <c r="H353"/>
  <c r="G353"/>
  <c r="G353" i="8" s="1"/>
  <c r="F353" i="4"/>
  <c r="F353" i="8" s="1"/>
  <c r="E353" i="4"/>
  <c r="D353"/>
  <c r="D353" i="8" s="1"/>
  <c r="C353" i="4"/>
  <c r="B353"/>
  <c r="AC352"/>
  <c r="AB352"/>
  <c r="AA352"/>
  <c r="V352" i="10" s="1"/>
  <c r="X352" s="1"/>
  <c r="Z352" i="4"/>
  <c r="R352" i="10" s="1"/>
  <c r="T352" s="1"/>
  <c r="Y352" i="4"/>
  <c r="X352"/>
  <c r="W352"/>
  <c r="V352"/>
  <c r="AX352" i="8" s="1"/>
  <c r="U352" i="4"/>
  <c r="T352"/>
  <c r="S352"/>
  <c r="R352"/>
  <c r="Q352"/>
  <c r="P352"/>
  <c r="O352"/>
  <c r="N352"/>
  <c r="M352"/>
  <c r="L352"/>
  <c r="K352"/>
  <c r="J352"/>
  <c r="I352" i="8" s="1"/>
  <c r="I352" i="4"/>
  <c r="H352"/>
  <c r="G352"/>
  <c r="G352" i="8" s="1"/>
  <c r="F352" i="4"/>
  <c r="F352" i="8" s="1"/>
  <c r="E352" i="4"/>
  <c r="D352"/>
  <c r="D352" i="8" s="1"/>
  <c r="C352" i="4"/>
  <c r="B352"/>
  <c r="AC351"/>
  <c r="AB351"/>
  <c r="AA351"/>
  <c r="V351" i="10" s="1"/>
  <c r="X351" s="1"/>
  <c r="Z351" i="4"/>
  <c r="R351" i="10" s="1"/>
  <c r="T351" s="1"/>
  <c r="Y351" i="4"/>
  <c r="X351"/>
  <c r="W351"/>
  <c r="V351"/>
  <c r="AX351" i="8" s="1"/>
  <c r="U351" i="4"/>
  <c r="T351"/>
  <c r="S351"/>
  <c r="R351"/>
  <c r="Q351"/>
  <c r="P351"/>
  <c r="O351"/>
  <c r="N351"/>
  <c r="M351"/>
  <c r="L351"/>
  <c r="K351"/>
  <c r="J351"/>
  <c r="I351" i="8" s="1"/>
  <c r="I351" i="4"/>
  <c r="H351"/>
  <c r="G351"/>
  <c r="G351" i="8" s="1"/>
  <c r="F351" i="4"/>
  <c r="F351" i="8" s="1"/>
  <c r="E351" i="4"/>
  <c r="D351"/>
  <c r="D351" i="8" s="1"/>
  <c r="C351" i="4"/>
  <c r="B351"/>
  <c r="AC350"/>
  <c r="AB350"/>
  <c r="AA350"/>
  <c r="V350" i="10" s="1"/>
  <c r="X350" s="1"/>
  <c r="Z350" i="4"/>
  <c r="R350" i="10" s="1"/>
  <c r="T350" s="1"/>
  <c r="Y350" i="4"/>
  <c r="X350"/>
  <c r="W350"/>
  <c r="V350"/>
  <c r="AX350" i="8" s="1"/>
  <c r="U350" i="4"/>
  <c r="T350"/>
  <c r="S350"/>
  <c r="R350"/>
  <c r="Q350"/>
  <c r="P350"/>
  <c r="O350"/>
  <c r="N350"/>
  <c r="M350"/>
  <c r="L350"/>
  <c r="K350"/>
  <c r="J350"/>
  <c r="I350" i="8" s="1"/>
  <c r="I350" i="4"/>
  <c r="H350"/>
  <c r="G350"/>
  <c r="G350" i="8" s="1"/>
  <c r="F350" i="4"/>
  <c r="F350" i="8" s="1"/>
  <c r="E350" i="4"/>
  <c r="D350"/>
  <c r="D350" i="8" s="1"/>
  <c r="C350" i="4"/>
  <c r="B350"/>
  <c r="AC349"/>
  <c r="AB349"/>
  <c r="AA349"/>
  <c r="V349" i="10" s="1"/>
  <c r="X349" s="1"/>
  <c r="Z349" i="4"/>
  <c r="R349" i="10" s="1"/>
  <c r="T349" s="1"/>
  <c r="Y349" i="4"/>
  <c r="X349"/>
  <c r="W349"/>
  <c r="V349"/>
  <c r="AX349" i="8" s="1"/>
  <c r="U349" i="4"/>
  <c r="T349"/>
  <c r="S349"/>
  <c r="R349"/>
  <c r="Q349"/>
  <c r="P349"/>
  <c r="O349"/>
  <c r="N349"/>
  <c r="M349"/>
  <c r="L349"/>
  <c r="K349"/>
  <c r="J349"/>
  <c r="I349" i="8" s="1"/>
  <c r="I349" i="4"/>
  <c r="H349"/>
  <c r="G349"/>
  <c r="G349" i="8" s="1"/>
  <c r="F349" i="4"/>
  <c r="F349" i="8" s="1"/>
  <c r="E349" i="4"/>
  <c r="D349"/>
  <c r="D349" i="8" s="1"/>
  <c r="C349" i="4"/>
  <c r="B349"/>
  <c r="AC348"/>
  <c r="AB348"/>
  <c r="AA348"/>
  <c r="V348" i="10" s="1"/>
  <c r="X348" s="1"/>
  <c r="Z348" i="4"/>
  <c r="R348" i="10" s="1"/>
  <c r="T348" s="1"/>
  <c r="Y348" i="4"/>
  <c r="X348"/>
  <c r="W348"/>
  <c r="V348"/>
  <c r="AX348" i="8" s="1"/>
  <c r="U348" i="4"/>
  <c r="T348"/>
  <c r="S348"/>
  <c r="R348"/>
  <c r="Q348"/>
  <c r="P348"/>
  <c r="O348"/>
  <c r="N348"/>
  <c r="M348"/>
  <c r="L348"/>
  <c r="K348"/>
  <c r="J348"/>
  <c r="I348" i="8" s="1"/>
  <c r="I348" i="4"/>
  <c r="H348"/>
  <c r="G348"/>
  <c r="G348" i="8" s="1"/>
  <c r="F348" i="4"/>
  <c r="F348" i="8" s="1"/>
  <c r="E348" i="4"/>
  <c r="D348"/>
  <c r="D348" i="8" s="1"/>
  <c r="C348" i="4"/>
  <c r="B348"/>
  <c r="AC347"/>
  <c r="AB347"/>
  <c r="AA347"/>
  <c r="V347" i="10" s="1"/>
  <c r="X347" s="1"/>
  <c r="Z347" i="4"/>
  <c r="R347" i="10" s="1"/>
  <c r="T347" s="1"/>
  <c r="Y347" i="4"/>
  <c r="X347"/>
  <c r="W347"/>
  <c r="V347"/>
  <c r="AX347" i="8" s="1"/>
  <c r="U347" i="4"/>
  <c r="T347"/>
  <c r="S347"/>
  <c r="R347"/>
  <c r="Q347"/>
  <c r="P347"/>
  <c r="O347"/>
  <c r="N347"/>
  <c r="M347"/>
  <c r="L347"/>
  <c r="K347"/>
  <c r="J347"/>
  <c r="I347" i="8" s="1"/>
  <c r="I347" i="4"/>
  <c r="H347"/>
  <c r="G347"/>
  <c r="G347" i="8" s="1"/>
  <c r="F347" i="4"/>
  <c r="F347" i="8" s="1"/>
  <c r="E347" i="4"/>
  <c r="D347"/>
  <c r="D347" i="8" s="1"/>
  <c r="C347" i="4"/>
  <c r="B347"/>
  <c r="AC346"/>
  <c r="AB346"/>
  <c r="AA346"/>
  <c r="V346" i="10" s="1"/>
  <c r="X346" s="1"/>
  <c r="Z346" i="4"/>
  <c r="R346" i="10" s="1"/>
  <c r="T346" s="1"/>
  <c r="Y346" i="4"/>
  <c r="X346"/>
  <c r="W346"/>
  <c r="V346"/>
  <c r="AX346" i="8" s="1"/>
  <c r="U346" i="4"/>
  <c r="T346"/>
  <c r="S346"/>
  <c r="R346"/>
  <c r="Q346"/>
  <c r="P346"/>
  <c r="O346"/>
  <c r="N346"/>
  <c r="M346"/>
  <c r="L346"/>
  <c r="K346"/>
  <c r="J346"/>
  <c r="I346" i="8" s="1"/>
  <c r="I346" i="4"/>
  <c r="H346"/>
  <c r="G346"/>
  <c r="G346" i="8" s="1"/>
  <c r="F346" i="4"/>
  <c r="F346" i="8" s="1"/>
  <c r="E346" i="4"/>
  <c r="D346"/>
  <c r="D346" i="8" s="1"/>
  <c r="C346" i="4"/>
  <c r="B346"/>
  <c r="AC345"/>
  <c r="AB345"/>
  <c r="AA345"/>
  <c r="V345" i="10" s="1"/>
  <c r="X345" s="1"/>
  <c r="Z345" i="4"/>
  <c r="R345" i="10" s="1"/>
  <c r="T345" s="1"/>
  <c r="Y345" i="4"/>
  <c r="X345"/>
  <c r="W345"/>
  <c r="V345"/>
  <c r="AX345" i="8" s="1"/>
  <c r="U345" i="4"/>
  <c r="T345"/>
  <c r="S345"/>
  <c r="R345"/>
  <c r="Q345"/>
  <c r="P345"/>
  <c r="O345"/>
  <c r="N345"/>
  <c r="M345"/>
  <c r="L345"/>
  <c r="K345"/>
  <c r="J345"/>
  <c r="I345" i="8" s="1"/>
  <c r="I345" i="4"/>
  <c r="H345"/>
  <c r="G345"/>
  <c r="G345" i="8" s="1"/>
  <c r="F345" i="4"/>
  <c r="F345" i="8" s="1"/>
  <c r="E345" i="4"/>
  <c r="D345"/>
  <c r="D345" i="8" s="1"/>
  <c r="C345" i="4"/>
  <c r="B345"/>
  <c r="AC344"/>
  <c r="AB344"/>
  <c r="AA344"/>
  <c r="V344" i="10" s="1"/>
  <c r="X344" s="1"/>
  <c r="Z344" i="4"/>
  <c r="R344" i="10" s="1"/>
  <c r="T344" s="1"/>
  <c r="Y344" i="4"/>
  <c r="X344"/>
  <c r="W344"/>
  <c r="V344"/>
  <c r="AX344" i="8" s="1"/>
  <c r="U344" i="4"/>
  <c r="T344"/>
  <c r="S344"/>
  <c r="R344"/>
  <c r="Q344"/>
  <c r="P344"/>
  <c r="O344"/>
  <c r="N344"/>
  <c r="M344"/>
  <c r="L344"/>
  <c r="K344"/>
  <c r="J344"/>
  <c r="I344" i="8" s="1"/>
  <c r="I344" i="4"/>
  <c r="H344"/>
  <c r="G344"/>
  <c r="G344" i="8" s="1"/>
  <c r="F344" i="4"/>
  <c r="F344" i="8" s="1"/>
  <c r="E344" i="4"/>
  <c r="D344"/>
  <c r="D344" i="8" s="1"/>
  <c r="C344" i="4"/>
  <c r="B344"/>
  <c r="AC343"/>
  <c r="AB343"/>
  <c r="AA343"/>
  <c r="V343" i="10" s="1"/>
  <c r="X343" s="1"/>
  <c r="Z343" i="4"/>
  <c r="R343" i="10" s="1"/>
  <c r="T343" s="1"/>
  <c r="Y343" i="4"/>
  <c r="X343"/>
  <c r="W343"/>
  <c r="V343"/>
  <c r="AX343" i="8" s="1"/>
  <c r="U343" i="4"/>
  <c r="T343"/>
  <c r="S343"/>
  <c r="R343"/>
  <c r="Q343"/>
  <c r="P343"/>
  <c r="O343"/>
  <c r="N343"/>
  <c r="M343"/>
  <c r="L343"/>
  <c r="K343"/>
  <c r="J343"/>
  <c r="I343" i="8" s="1"/>
  <c r="I343" i="4"/>
  <c r="H343"/>
  <c r="G343"/>
  <c r="G343" i="8" s="1"/>
  <c r="F343" i="4"/>
  <c r="F343" i="8" s="1"/>
  <c r="E343" i="4"/>
  <c r="D343"/>
  <c r="D343" i="8" s="1"/>
  <c r="C343" i="4"/>
  <c r="B343"/>
  <c r="AC342"/>
  <c r="AB342"/>
  <c r="AA342"/>
  <c r="V342" i="10" s="1"/>
  <c r="X342" s="1"/>
  <c r="Z342" i="4"/>
  <c r="R342" i="10" s="1"/>
  <c r="T342" s="1"/>
  <c r="Y342" i="4"/>
  <c r="X342"/>
  <c r="W342"/>
  <c r="V342"/>
  <c r="AX342" i="8" s="1"/>
  <c r="U342" i="4"/>
  <c r="T342"/>
  <c r="S342"/>
  <c r="R342"/>
  <c r="Q342"/>
  <c r="P342"/>
  <c r="O342"/>
  <c r="N342"/>
  <c r="M342"/>
  <c r="L342"/>
  <c r="K342"/>
  <c r="J342"/>
  <c r="I342" i="8" s="1"/>
  <c r="I342" i="4"/>
  <c r="H342"/>
  <c r="G342"/>
  <c r="G342" i="8" s="1"/>
  <c r="F342" i="4"/>
  <c r="F342" i="8" s="1"/>
  <c r="E342" i="4"/>
  <c r="D342"/>
  <c r="D342" i="8" s="1"/>
  <c r="C342" i="4"/>
  <c r="B342"/>
  <c r="AC341"/>
  <c r="AB341"/>
  <c r="AA341"/>
  <c r="V341" i="10" s="1"/>
  <c r="X341" s="1"/>
  <c r="Z341" i="4"/>
  <c r="R341" i="10" s="1"/>
  <c r="T341" s="1"/>
  <c r="Y341" i="4"/>
  <c r="X341"/>
  <c r="W341"/>
  <c r="V341"/>
  <c r="AX341" i="8" s="1"/>
  <c r="U341" i="4"/>
  <c r="T341"/>
  <c r="S341"/>
  <c r="R341"/>
  <c r="Q341"/>
  <c r="P341"/>
  <c r="O341"/>
  <c r="N341"/>
  <c r="M341"/>
  <c r="L341"/>
  <c r="K341"/>
  <c r="J341"/>
  <c r="I341" i="8" s="1"/>
  <c r="I341" i="4"/>
  <c r="H341"/>
  <c r="G341"/>
  <c r="G341" i="8" s="1"/>
  <c r="F341" i="4"/>
  <c r="F341" i="8" s="1"/>
  <c r="E341" i="4"/>
  <c r="D341"/>
  <c r="D341" i="8" s="1"/>
  <c r="C341" i="4"/>
  <c r="B341"/>
  <c r="AC340"/>
  <c r="AB340"/>
  <c r="AA340"/>
  <c r="V340" i="10" s="1"/>
  <c r="X340" s="1"/>
  <c r="Z340" i="4"/>
  <c r="R340" i="10" s="1"/>
  <c r="T340" s="1"/>
  <c r="Y340" i="4"/>
  <c r="X340"/>
  <c r="W340"/>
  <c r="V340"/>
  <c r="AX340" i="8" s="1"/>
  <c r="U340" i="4"/>
  <c r="T340"/>
  <c r="S340"/>
  <c r="R340"/>
  <c r="Q340"/>
  <c r="P340"/>
  <c r="O340"/>
  <c r="N340"/>
  <c r="M340"/>
  <c r="L340"/>
  <c r="K340"/>
  <c r="J340"/>
  <c r="I340" i="8" s="1"/>
  <c r="I340" i="4"/>
  <c r="H340"/>
  <c r="G340"/>
  <c r="G340" i="8" s="1"/>
  <c r="F340" i="4"/>
  <c r="F340" i="8" s="1"/>
  <c r="E340" i="4"/>
  <c r="D340"/>
  <c r="D340" i="8" s="1"/>
  <c r="C340" i="4"/>
  <c r="B340"/>
  <c r="AC339"/>
  <c r="AB339"/>
  <c r="AA339"/>
  <c r="V339" i="10" s="1"/>
  <c r="X339" s="1"/>
  <c r="Z339" i="4"/>
  <c r="R339" i="10" s="1"/>
  <c r="T339" s="1"/>
  <c r="Y339" i="4"/>
  <c r="X339"/>
  <c r="W339"/>
  <c r="V339"/>
  <c r="AX339" i="8" s="1"/>
  <c r="U339" i="4"/>
  <c r="T339"/>
  <c r="S339"/>
  <c r="R339"/>
  <c r="Q339"/>
  <c r="P339"/>
  <c r="O339"/>
  <c r="N339"/>
  <c r="M339"/>
  <c r="L339"/>
  <c r="K339"/>
  <c r="J339"/>
  <c r="I339" i="8" s="1"/>
  <c r="I339" i="4"/>
  <c r="H339"/>
  <c r="G339"/>
  <c r="G339" i="8" s="1"/>
  <c r="F339" i="4"/>
  <c r="F339" i="8" s="1"/>
  <c r="E339" i="4"/>
  <c r="D339"/>
  <c r="D339" i="8" s="1"/>
  <c r="C339" i="4"/>
  <c r="B339"/>
  <c r="AC338"/>
  <c r="AB338"/>
  <c r="AA338"/>
  <c r="V338" i="10" s="1"/>
  <c r="X338" s="1"/>
  <c r="Z338" i="4"/>
  <c r="R338" i="10" s="1"/>
  <c r="T338" s="1"/>
  <c r="Y338" i="4"/>
  <c r="X338"/>
  <c r="W338"/>
  <c r="V338"/>
  <c r="AX338" i="8" s="1"/>
  <c r="U338" i="4"/>
  <c r="T338"/>
  <c r="S338"/>
  <c r="R338"/>
  <c r="Q338"/>
  <c r="P338"/>
  <c r="O338"/>
  <c r="N338"/>
  <c r="M338"/>
  <c r="L338"/>
  <c r="K338"/>
  <c r="J338"/>
  <c r="I338" i="8" s="1"/>
  <c r="I338" i="4"/>
  <c r="H338"/>
  <c r="G338"/>
  <c r="G338" i="8" s="1"/>
  <c r="F338" i="4"/>
  <c r="F338" i="8" s="1"/>
  <c r="E338" i="4"/>
  <c r="D338"/>
  <c r="D338" i="8" s="1"/>
  <c r="C338" i="4"/>
  <c r="B338"/>
  <c r="AC337"/>
  <c r="AB337"/>
  <c r="AA337"/>
  <c r="V337" i="10" s="1"/>
  <c r="X337" s="1"/>
  <c r="Z337" i="4"/>
  <c r="R337" i="10" s="1"/>
  <c r="T337" s="1"/>
  <c r="Y337" i="4"/>
  <c r="X337"/>
  <c r="W337"/>
  <c r="V337"/>
  <c r="AX337" i="8" s="1"/>
  <c r="U337" i="4"/>
  <c r="T337"/>
  <c r="S337"/>
  <c r="R337"/>
  <c r="Q337"/>
  <c r="P337"/>
  <c r="O337"/>
  <c r="N337"/>
  <c r="M337"/>
  <c r="L337"/>
  <c r="K337"/>
  <c r="J337"/>
  <c r="I337" i="8" s="1"/>
  <c r="I337" i="4"/>
  <c r="H337"/>
  <c r="G337"/>
  <c r="G337" i="8" s="1"/>
  <c r="F337" i="4"/>
  <c r="F337" i="8" s="1"/>
  <c r="E337" i="4"/>
  <c r="D337"/>
  <c r="D337" i="8" s="1"/>
  <c r="C337" i="4"/>
  <c r="B337"/>
  <c r="AC336"/>
  <c r="AB336"/>
  <c r="AA336"/>
  <c r="V336" i="10" s="1"/>
  <c r="X336" s="1"/>
  <c r="Z336" i="4"/>
  <c r="R336" i="10" s="1"/>
  <c r="T336" s="1"/>
  <c r="Y336" i="4"/>
  <c r="X336"/>
  <c r="W336"/>
  <c r="V336"/>
  <c r="AX336" i="8" s="1"/>
  <c r="U336" i="4"/>
  <c r="T336"/>
  <c r="S336"/>
  <c r="R336"/>
  <c r="Q336"/>
  <c r="P336"/>
  <c r="O336"/>
  <c r="N336"/>
  <c r="M336"/>
  <c r="L336"/>
  <c r="K336"/>
  <c r="J336"/>
  <c r="I336" i="8" s="1"/>
  <c r="I336" i="4"/>
  <c r="H336"/>
  <c r="G336"/>
  <c r="G336" i="8" s="1"/>
  <c r="F336" i="4"/>
  <c r="F336" i="8" s="1"/>
  <c r="E336" i="4"/>
  <c r="D336"/>
  <c r="D336" i="8" s="1"/>
  <c r="C336" i="4"/>
  <c r="B336"/>
  <c r="AC335"/>
  <c r="AB335"/>
  <c r="AA335"/>
  <c r="V335" i="10" s="1"/>
  <c r="X335" s="1"/>
  <c r="Z335" i="4"/>
  <c r="R335" i="10" s="1"/>
  <c r="T335" s="1"/>
  <c r="Y335" i="4"/>
  <c r="X335"/>
  <c r="W335"/>
  <c r="V335"/>
  <c r="AX335" i="8" s="1"/>
  <c r="U335" i="4"/>
  <c r="T335"/>
  <c r="S335"/>
  <c r="R335"/>
  <c r="Q335"/>
  <c r="P335"/>
  <c r="O335"/>
  <c r="N335"/>
  <c r="M335"/>
  <c r="L335"/>
  <c r="K335"/>
  <c r="J335"/>
  <c r="I335" i="8" s="1"/>
  <c r="I335" i="4"/>
  <c r="H335"/>
  <c r="G335"/>
  <c r="G335" i="8" s="1"/>
  <c r="F335" i="4"/>
  <c r="F335" i="8" s="1"/>
  <c r="E335" i="4"/>
  <c r="D335"/>
  <c r="D335" i="8" s="1"/>
  <c r="C335" i="4"/>
  <c r="B335"/>
  <c r="AC334"/>
  <c r="AB334"/>
  <c r="AA334"/>
  <c r="V334" i="10" s="1"/>
  <c r="X334" s="1"/>
  <c r="Z334" i="4"/>
  <c r="R334" i="10" s="1"/>
  <c r="T334" s="1"/>
  <c r="Y334" i="4"/>
  <c r="X334"/>
  <c r="W334"/>
  <c r="V334"/>
  <c r="AX334" i="8" s="1"/>
  <c r="U334" i="4"/>
  <c r="T334"/>
  <c r="S334"/>
  <c r="R334"/>
  <c r="Q334"/>
  <c r="P334"/>
  <c r="O334"/>
  <c r="N334"/>
  <c r="M334"/>
  <c r="L334"/>
  <c r="K334"/>
  <c r="J334"/>
  <c r="I334" i="8" s="1"/>
  <c r="I334" i="4"/>
  <c r="H334"/>
  <c r="G334"/>
  <c r="G334" i="8" s="1"/>
  <c r="F334" i="4"/>
  <c r="F334" i="8" s="1"/>
  <c r="E334" i="4"/>
  <c r="D334"/>
  <c r="D334" i="8" s="1"/>
  <c r="C334" i="4"/>
  <c r="B334"/>
  <c r="AC333"/>
  <c r="AB333"/>
  <c r="AA333"/>
  <c r="V333" i="10" s="1"/>
  <c r="X333" s="1"/>
  <c r="Z333" i="4"/>
  <c r="R333" i="10" s="1"/>
  <c r="T333" s="1"/>
  <c r="Y333" i="4"/>
  <c r="X333"/>
  <c r="W333"/>
  <c r="V333"/>
  <c r="AX333" i="8" s="1"/>
  <c r="U333" i="4"/>
  <c r="T333"/>
  <c r="S333"/>
  <c r="R333"/>
  <c r="Q333"/>
  <c r="P333"/>
  <c r="O333"/>
  <c r="N333"/>
  <c r="M333"/>
  <c r="L333"/>
  <c r="K333"/>
  <c r="J333"/>
  <c r="I333" i="8" s="1"/>
  <c r="I333" i="4"/>
  <c r="H333"/>
  <c r="G333"/>
  <c r="G333" i="8" s="1"/>
  <c r="F333" i="4"/>
  <c r="F333" i="8" s="1"/>
  <c r="E333" i="4"/>
  <c r="D333"/>
  <c r="D333" i="8" s="1"/>
  <c r="C333" i="4"/>
  <c r="B333"/>
  <c r="AC332"/>
  <c r="AB332"/>
  <c r="AA332"/>
  <c r="V332" i="10" s="1"/>
  <c r="X332" s="1"/>
  <c r="Z332" i="4"/>
  <c r="R332" i="10" s="1"/>
  <c r="T332" s="1"/>
  <c r="Y332" i="4"/>
  <c r="X332"/>
  <c r="W332"/>
  <c r="V332"/>
  <c r="AX332" i="8" s="1"/>
  <c r="U332" i="4"/>
  <c r="T332"/>
  <c r="S332"/>
  <c r="R332"/>
  <c r="Q332"/>
  <c r="P332"/>
  <c r="O332"/>
  <c r="N332"/>
  <c r="M332"/>
  <c r="L332"/>
  <c r="K332"/>
  <c r="J332"/>
  <c r="I332" i="8" s="1"/>
  <c r="I332" i="4"/>
  <c r="H332"/>
  <c r="G332"/>
  <c r="G332" i="8" s="1"/>
  <c r="F332" i="4"/>
  <c r="F332" i="8" s="1"/>
  <c r="E332" i="4"/>
  <c r="D332"/>
  <c r="D332" i="8" s="1"/>
  <c r="C332" i="4"/>
  <c r="B332"/>
  <c r="AC331"/>
  <c r="AB331"/>
  <c r="AA331"/>
  <c r="V331" i="10" s="1"/>
  <c r="X331" s="1"/>
  <c r="Z331" i="4"/>
  <c r="R331" i="10" s="1"/>
  <c r="T331" s="1"/>
  <c r="Y331" i="4"/>
  <c r="X331"/>
  <c r="W331"/>
  <c r="V331"/>
  <c r="AX331" i="8" s="1"/>
  <c r="U331" i="4"/>
  <c r="T331"/>
  <c r="S331"/>
  <c r="R331"/>
  <c r="Q331"/>
  <c r="P331"/>
  <c r="O331"/>
  <c r="N331"/>
  <c r="M331"/>
  <c r="L331"/>
  <c r="K331"/>
  <c r="J331"/>
  <c r="I331" i="8" s="1"/>
  <c r="I331" i="4"/>
  <c r="H331"/>
  <c r="G331"/>
  <c r="G331" i="8" s="1"/>
  <c r="F331" i="4"/>
  <c r="F331" i="8" s="1"/>
  <c r="E331" i="4"/>
  <c r="D331"/>
  <c r="D331" i="8" s="1"/>
  <c r="C331" i="4"/>
  <c r="B331"/>
  <c r="AC330"/>
  <c r="AB330"/>
  <c r="AA330"/>
  <c r="V330" i="10" s="1"/>
  <c r="X330" s="1"/>
  <c r="Z330" i="4"/>
  <c r="R330" i="10" s="1"/>
  <c r="T330" s="1"/>
  <c r="Y330" i="4"/>
  <c r="X330"/>
  <c r="W330"/>
  <c r="V330"/>
  <c r="AX330" i="8" s="1"/>
  <c r="U330" i="4"/>
  <c r="T330"/>
  <c r="S330"/>
  <c r="R330"/>
  <c r="Q330"/>
  <c r="P330"/>
  <c r="O330"/>
  <c r="N330"/>
  <c r="M330"/>
  <c r="L330"/>
  <c r="K330"/>
  <c r="J330"/>
  <c r="I330" i="8" s="1"/>
  <c r="I330" i="4"/>
  <c r="H330"/>
  <c r="G330"/>
  <c r="G330" i="8" s="1"/>
  <c r="F330" i="4"/>
  <c r="F330" i="8" s="1"/>
  <c r="E330" i="4"/>
  <c r="D330"/>
  <c r="D330" i="8" s="1"/>
  <c r="C330" i="4"/>
  <c r="B330"/>
  <c r="AC329"/>
  <c r="AB329"/>
  <c r="AA329"/>
  <c r="V329" i="10" s="1"/>
  <c r="X329" s="1"/>
  <c r="Z329" i="4"/>
  <c r="R329" i="10" s="1"/>
  <c r="T329" s="1"/>
  <c r="Y329" i="4"/>
  <c r="X329"/>
  <c r="W329"/>
  <c r="V329"/>
  <c r="AX329" i="8" s="1"/>
  <c r="U329" i="4"/>
  <c r="T329"/>
  <c r="S329"/>
  <c r="R329"/>
  <c r="Q329"/>
  <c r="P329"/>
  <c r="O329"/>
  <c r="N329"/>
  <c r="M329"/>
  <c r="L329"/>
  <c r="K329"/>
  <c r="J329"/>
  <c r="I329" i="8" s="1"/>
  <c r="I329" i="4"/>
  <c r="H329"/>
  <c r="G329"/>
  <c r="G329" i="8" s="1"/>
  <c r="F329" i="4"/>
  <c r="F329" i="8" s="1"/>
  <c r="E329" i="4"/>
  <c r="D329"/>
  <c r="D329" i="8" s="1"/>
  <c r="C329" i="4"/>
  <c r="B329"/>
  <c r="AC328"/>
  <c r="AB328"/>
  <c r="AA328"/>
  <c r="V328" i="10" s="1"/>
  <c r="X328" s="1"/>
  <c r="Z328" i="4"/>
  <c r="R328" i="10" s="1"/>
  <c r="T328" s="1"/>
  <c r="Y328" i="4"/>
  <c r="X328"/>
  <c r="W328"/>
  <c r="V328"/>
  <c r="AX328" i="8" s="1"/>
  <c r="U328" i="4"/>
  <c r="T328"/>
  <c r="S328"/>
  <c r="R328"/>
  <c r="Q328"/>
  <c r="P328"/>
  <c r="O328"/>
  <c r="N328"/>
  <c r="M328"/>
  <c r="L328"/>
  <c r="K328"/>
  <c r="J328"/>
  <c r="I328" i="8" s="1"/>
  <c r="I328" i="4"/>
  <c r="H328"/>
  <c r="G328"/>
  <c r="G328" i="8" s="1"/>
  <c r="F328" i="4"/>
  <c r="F328" i="8" s="1"/>
  <c r="E328" i="4"/>
  <c r="D328"/>
  <c r="D328" i="8" s="1"/>
  <c r="C328" i="4"/>
  <c r="B328"/>
  <c r="AC327"/>
  <c r="AB327"/>
  <c r="AA327"/>
  <c r="V327" i="10" s="1"/>
  <c r="X327" s="1"/>
  <c r="Z327" i="4"/>
  <c r="R327" i="10" s="1"/>
  <c r="T327" s="1"/>
  <c r="Y327" i="4"/>
  <c r="X327"/>
  <c r="W327"/>
  <c r="V327"/>
  <c r="AX327" i="8" s="1"/>
  <c r="U327" i="4"/>
  <c r="T327"/>
  <c r="S327"/>
  <c r="R327"/>
  <c r="Q327"/>
  <c r="P327"/>
  <c r="O327"/>
  <c r="N327"/>
  <c r="M327"/>
  <c r="L327"/>
  <c r="K327"/>
  <c r="J327"/>
  <c r="I327" i="8" s="1"/>
  <c r="I327" i="4"/>
  <c r="H327"/>
  <c r="G327"/>
  <c r="G327" i="8" s="1"/>
  <c r="F327" i="4"/>
  <c r="F327" i="8" s="1"/>
  <c r="E327" i="4"/>
  <c r="D327"/>
  <c r="D327" i="8" s="1"/>
  <c r="C327" i="4"/>
  <c r="B327"/>
  <c r="AC326"/>
  <c r="AB326"/>
  <c r="AA326"/>
  <c r="V326" i="10" s="1"/>
  <c r="X326" s="1"/>
  <c r="Z326" i="4"/>
  <c r="R326" i="10" s="1"/>
  <c r="T326" s="1"/>
  <c r="Y326" i="4"/>
  <c r="X326"/>
  <c r="W326"/>
  <c r="V326"/>
  <c r="AX326" i="8" s="1"/>
  <c r="U326" i="4"/>
  <c r="T326"/>
  <c r="S326"/>
  <c r="R326"/>
  <c r="Q326"/>
  <c r="P326"/>
  <c r="O326"/>
  <c r="N326"/>
  <c r="M326"/>
  <c r="L326"/>
  <c r="K326"/>
  <c r="J326"/>
  <c r="I326" i="8" s="1"/>
  <c r="I326" i="4"/>
  <c r="H326"/>
  <c r="G326"/>
  <c r="G326" i="8" s="1"/>
  <c r="F326" i="4"/>
  <c r="F326" i="8" s="1"/>
  <c r="E326" i="4"/>
  <c r="D326"/>
  <c r="D326" i="8" s="1"/>
  <c r="C326" i="4"/>
  <c r="B326"/>
  <c r="AC325"/>
  <c r="AB325"/>
  <c r="AA325"/>
  <c r="V325" i="10" s="1"/>
  <c r="X325" s="1"/>
  <c r="Z325" i="4"/>
  <c r="R325" i="10" s="1"/>
  <c r="T325" s="1"/>
  <c r="Y325" i="4"/>
  <c r="X325"/>
  <c r="W325"/>
  <c r="V325"/>
  <c r="AX325" i="8" s="1"/>
  <c r="U325" i="4"/>
  <c r="T325"/>
  <c r="S325"/>
  <c r="R325"/>
  <c r="Q325"/>
  <c r="P325"/>
  <c r="O325"/>
  <c r="N325"/>
  <c r="M325"/>
  <c r="L325"/>
  <c r="K325"/>
  <c r="J325"/>
  <c r="I325" i="8" s="1"/>
  <c r="I325" i="4"/>
  <c r="H325"/>
  <c r="G325"/>
  <c r="G325" i="8" s="1"/>
  <c r="F325" i="4"/>
  <c r="F325" i="8" s="1"/>
  <c r="E325" i="4"/>
  <c r="D325"/>
  <c r="D325" i="8" s="1"/>
  <c r="C325" i="4"/>
  <c r="B325"/>
  <c r="AC324"/>
  <c r="AB324"/>
  <c r="AA324"/>
  <c r="V324" i="10" s="1"/>
  <c r="X324" s="1"/>
  <c r="Z324" i="4"/>
  <c r="R324" i="10" s="1"/>
  <c r="T324" s="1"/>
  <c r="Y324" i="4"/>
  <c r="X324"/>
  <c r="W324"/>
  <c r="V324"/>
  <c r="AX324" i="8" s="1"/>
  <c r="U324" i="4"/>
  <c r="T324"/>
  <c r="S324"/>
  <c r="R324"/>
  <c r="Q324"/>
  <c r="P324"/>
  <c r="O324"/>
  <c r="N324"/>
  <c r="M324"/>
  <c r="L324"/>
  <c r="K324"/>
  <c r="J324"/>
  <c r="I324" i="8" s="1"/>
  <c r="I324" i="4"/>
  <c r="H324"/>
  <c r="G324"/>
  <c r="G324" i="8" s="1"/>
  <c r="F324" i="4"/>
  <c r="F324" i="8" s="1"/>
  <c r="E324" i="4"/>
  <c r="D324"/>
  <c r="D324" i="8" s="1"/>
  <c r="C324" i="4"/>
  <c r="B324"/>
  <c r="AC323"/>
  <c r="AB323"/>
  <c r="AA323"/>
  <c r="V323" i="10" s="1"/>
  <c r="X323" s="1"/>
  <c r="Z323" i="4"/>
  <c r="R323" i="10" s="1"/>
  <c r="T323" s="1"/>
  <c r="Y323" i="4"/>
  <c r="X323"/>
  <c r="W323"/>
  <c r="V323"/>
  <c r="AX323" i="8" s="1"/>
  <c r="U323" i="4"/>
  <c r="T323"/>
  <c r="S323"/>
  <c r="R323"/>
  <c r="Q323"/>
  <c r="P323"/>
  <c r="O323"/>
  <c r="N323"/>
  <c r="M323"/>
  <c r="L323"/>
  <c r="K323"/>
  <c r="J323"/>
  <c r="I323" i="8" s="1"/>
  <c r="I323" i="4"/>
  <c r="H323"/>
  <c r="G323"/>
  <c r="G323" i="8" s="1"/>
  <c r="F323" i="4"/>
  <c r="F323" i="8" s="1"/>
  <c r="E323" i="4"/>
  <c r="D323"/>
  <c r="D323" i="8" s="1"/>
  <c r="C323" i="4"/>
  <c r="B323"/>
  <c r="AC322"/>
  <c r="AB322"/>
  <c r="AA322"/>
  <c r="V322" i="10" s="1"/>
  <c r="X322" s="1"/>
  <c r="Z322" i="4"/>
  <c r="R322" i="10" s="1"/>
  <c r="T322" s="1"/>
  <c r="Y322" i="4"/>
  <c r="X322"/>
  <c r="W322"/>
  <c r="V322"/>
  <c r="AX322" i="8" s="1"/>
  <c r="U322" i="4"/>
  <c r="T322"/>
  <c r="S322"/>
  <c r="R322"/>
  <c r="Q322"/>
  <c r="P322"/>
  <c r="O322"/>
  <c r="N322"/>
  <c r="M322"/>
  <c r="L322"/>
  <c r="K322"/>
  <c r="J322"/>
  <c r="I322" i="8" s="1"/>
  <c r="I322" i="4"/>
  <c r="H322"/>
  <c r="G322"/>
  <c r="G322" i="8" s="1"/>
  <c r="F322" i="4"/>
  <c r="F322" i="8" s="1"/>
  <c r="E322" i="4"/>
  <c r="D322"/>
  <c r="D322" i="8" s="1"/>
  <c r="C322" i="4"/>
  <c r="B322"/>
  <c r="AC321"/>
  <c r="AB321"/>
  <c r="AA321"/>
  <c r="V321" i="10" s="1"/>
  <c r="X321" s="1"/>
  <c r="Z321" i="4"/>
  <c r="R321" i="10" s="1"/>
  <c r="T321" s="1"/>
  <c r="Y321" i="4"/>
  <c r="X321"/>
  <c r="W321"/>
  <c r="V321"/>
  <c r="AX321" i="8" s="1"/>
  <c r="U321" i="4"/>
  <c r="T321"/>
  <c r="S321"/>
  <c r="R321"/>
  <c r="Q321"/>
  <c r="P321"/>
  <c r="O321"/>
  <c r="N321"/>
  <c r="M321"/>
  <c r="L321"/>
  <c r="K321"/>
  <c r="J321"/>
  <c r="I321" i="8" s="1"/>
  <c r="I321" i="4"/>
  <c r="H321"/>
  <c r="G321"/>
  <c r="G321" i="8" s="1"/>
  <c r="F321" i="4"/>
  <c r="F321" i="8" s="1"/>
  <c r="E321" i="4"/>
  <c r="D321"/>
  <c r="D321" i="8" s="1"/>
  <c r="C321" i="4"/>
  <c r="B321"/>
  <c r="AC320"/>
  <c r="AB320"/>
  <c r="AA320"/>
  <c r="V320" i="10" s="1"/>
  <c r="X320" s="1"/>
  <c r="Z320" i="4"/>
  <c r="R320" i="10" s="1"/>
  <c r="T320" s="1"/>
  <c r="Y320" i="4"/>
  <c r="X320"/>
  <c r="W320"/>
  <c r="V320"/>
  <c r="AX320" i="8" s="1"/>
  <c r="U320" i="4"/>
  <c r="T320"/>
  <c r="S320"/>
  <c r="R320"/>
  <c r="Q320"/>
  <c r="P320"/>
  <c r="O320"/>
  <c r="N320"/>
  <c r="M320"/>
  <c r="L320"/>
  <c r="K320"/>
  <c r="J320"/>
  <c r="I320" i="8" s="1"/>
  <c r="I320" i="4"/>
  <c r="H320"/>
  <c r="G320"/>
  <c r="G320" i="8" s="1"/>
  <c r="F320" i="4"/>
  <c r="F320" i="8" s="1"/>
  <c r="E320" i="4"/>
  <c r="D320"/>
  <c r="D320" i="8" s="1"/>
  <c r="C320" i="4"/>
  <c r="B320"/>
  <c r="AC319"/>
  <c r="AB319"/>
  <c r="AA319"/>
  <c r="V319" i="10" s="1"/>
  <c r="X319" s="1"/>
  <c r="Z319" i="4"/>
  <c r="R319" i="10" s="1"/>
  <c r="T319" s="1"/>
  <c r="Y319" i="4"/>
  <c r="X319"/>
  <c r="W319"/>
  <c r="V319"/>
  <c r="AX319" i="8" s="1"/>
  <c r="U319" i="4"/>
  <c r="T319"/>
  <c r="S319"/>
  <c r="R319"/>
  <c r="Q319"/>
  <c r="P319"/>
  <c r="O319"/>
  <c r="N319"/>
  <c r="M319"/>
  <c r="L319"/>
  <c r="K319"/>
  <c r="J319"/>
  <c r="I319" i="8" s="1"/>
  <c r="I319" i="4"/>
  <c r="H319"/>
  <c r="G319"/>
  <c r="G319" i="8" s="1"/>
  <c r="F319" i="4"/>
  <c r="F319" i="8" s="1"/>
  <c r="E319" i="4"/>
  <c r="D319"/>
  <c r="D319" i="8" s="1"/>
  <c r="C319" i="4"/>
  <c r="B319"/>
  <c r="AC318"/>
  <c r="AB318"/>
  <c r="AA318"/>
  <c r="V318" i="10" s="1"/>
  <c r="X318" s="1"/>
  <c r="Z318" i="4"/>
  <c r="R318" i="10" s="1"/>
  <c r="T318" s="1"/>
  <c r="Y318" i="4"/>
  <c r="X318"/>
  <c r="W318"/>
  <c r="V318"/>
  <c r="AX318" i="8" s="1"/>
  <c r="U318" i="4"/>
  <c r="T318"/>
  <c r="S318"/>
  <c r="R318"/>
  <c r="Q318"/>
  <c r="P318"/>
  <c r="O318"/>
  <c r="N318"/>
  <c r="M318"/>
  <c r="L318"/>
  <c r="K318"/>
  <c r="J318"/>
  <c r="I318" i="8" s="1"/>
  <c r="I318" i="4"/>
  <c r="H318"/>
  <c r="G318"/>
  <c r="G318" i="8" s="1"/>
  <c r="F318" i="4"/>
  <c r="F318" i="8" s="1"/>
  <c r="E318" i="4"/>
  <c r="D318"/>
  <c r="D318" i="8" s="1"/>
  <c r="C318" i="4"/>
  <c r="B318"/>
  <c r="AC317"/>
  <c r="AB317"/>
  <c r="AA317"/>
  <c r="V317" i="10" s="1"/>
  <c r="X317" s="1"/>
  <c r="Z317" i="4"/>
  <c r="R317" i="10" s="1"/>
  <c r="T317" s="1"/>
  <c r="Y317" i="4"/>
  <c r="X317"/>
  <c r="W317"/>
  <c r="V317"/>
  <c r="AX317" i="8" s="1"/>
  <c r="U317" i="4"/>
  <c r="T317"/>
  <c r="S317"/>
  <c r="R317"/>
  <c r="Q317"/>
  <c r="P317"/>
  <c r="O317"/>
  <c r="N317"/>
  <c r="M317"/>
  <c r="L317"/>
  <c r="K317"/>
  <c r="J317"/>
  <c r="I317" i="8" s="1"/>
  <c r="I317" i="4"/>
  <c r="H317"/>
  <c r="G317"/>
  <c r="G317" i="8" s="1"/>
  <c r="F317" i="4"/>
  <c r="F317" i="8" s="1"/>
  <c r="E317" i="4"/>
  <c r="D317"/>
  <c r="D317" i="8" s="1"/>
  <c r="C317" i="4"/>
  <c r="B317"/>
  <c r="AC316"/>
  <c r="AB316"/>
  <c r="AA316"/>
  <c r="V316" i="10" s="1"/>
  <c r="X316" s="1"/>
  <c r="Z316" i="4"/>
  <c r="R316" i="10" s="1"/>
  <c r="T316" s="1"/>
  <c r="Y316" i="4"/>
  <c r="X316"/>
  <c r="W316"/>
  <c r="V316"/>
  <c r="AX316" i="8" s="1"/>
  <c r="U316" i="4"/>
  <c r="T316"/>
  <c r="S316"/>
  <c r="R316"/>
  <c r="Q316"/>
  <c r="P316"/>
  <c r="O316"/>
  <c r="N316"/>
  <c r="M316"/>
  <c r="L316"/>
  <c r="K316"/>
  <c r="J316"/>
  <c r="I316" i="8" s="1"/>
  <c r="I316" i="4"/>
  <c r="H316"/>
  <c r="G316"/>
  <c r="G316" i="8" s="1"/>
  <c r="F316" i="4"/>
  <c r="F316" i="8" s="1"/>
  <c r="E316" i="4"/>
  <c r="D316"/>
  <c r="D316" i="8" s="1"/>
  <c r="C316" i="4"/>
  <c r="B316"/>
  <c r="AC315"/>
  <c r="AB315"/>
  <c r="AA315"/>
  <c r="V315" i="10" s="1"/>
  <c r="X315" s="1"/>
  <c r="Z315" i="4"/>
  <c r="R315" i="10" s="1"/>
  <c r="T315" s="1"/>
  <c r="Y315" i="4"/>
  <c r="X315"/>
  <c r="W315"/>
  <c r="V315"/>
  <c r="AX315" i="8" s="1"/>
  <c r="U315" i="4"/>
  <c r="T315"/>
  <c r="S315"/>
  <c r="R315"/>
  <c r="Q315"/>
  <c r="P315"/>
  <c r="O315"/>
  <c r="N315"/>
  <c r="M315"/>
  <c r="L315"/>
  <c r="K315"/>
  <c r="J315"/>
  <c r="I315" i="8" s="1"/>
  <c r="I315" i="4"/>
  <c r="H315"/>
  <c r="G315"/>
  <c r="G315" i="8" s="1"/>
  <c r="F315" i="4"/>
  <c r="F315" i="8" s="1"/>
  <c r="E315" i="4"/>
  <c r="D315"/>
  <c r="D315" i="8" s="1"/>
  <c r="C315" i="4"/>
  <c r="B315"/>
  <c r="AC314"/>
  <c r="AB314"/>
  <c r="AA314"/>
  <c r="V314" i="10" s="1"/>
  <c r="X314" s="1"/>
  <c r="Z314" i="4"/>
  <c r="R314" i="10" s="1"/>
  <c r="T314" s="1"/>
  <c r="Y314" i="4"/>
  <c r="X314"/>
  <c r="W314"/>
  <c r="V314"/>
  <c r="AX314" i="8" s="1"/>
  <c r="U314" i="4"/>
  <c r="T314"/>
  <c r="S314"/>
  <c r="R314"/>
  <c r="Q314"/>
  <c r="P314"/>
  <c r="O314"/>
  <c r="N314"/>
  <c r="M314"/>
  <c r="L314"/>
  <c r="K314"/>
  <c r="J314"/>
  <c r="I314" i="8" s="1"/>
  <c r="I314" i="4"/>
  <c r="H314"/>
  <c r="G314"/>
  <c r="G314" i="8" s="1"/>
  <c r="F314" i="4"/>
  <c r="F314" i="8" s="1"/>
  <c r="E314" i="4"/>
  <c r="D314"/>
  <c r="D314" i="8" s="1"/>
  <c r="C314" i="4"/>
  <c r="B314"/>
  <c r="AC313"/>
  <c r="AB313"/>
  <c r="AA313"/>
  <c r="V313" i="10" s="1"/>
  <c r="X313" s="1"/>
  <c r="Z313" i="4"/>
  <c r="R313" i="10" s="1"/>
  <c r="T313" s="1"/>
  <c r="Y313" i="4"/>
  <c r="X313"/>
  <c r="W313"/>
  <c r="V313"/>
  <c r="AX313" i="8" s="1"/>
  <c r="U313" i="4"/>
  <c r="T313"/>
  <c r="S313"/>
  <c r="R313"/>
  <c r="Q313"/>
  <c r="P313"/>
  <c r="O313"/>
  <c r="N313"/>
  <c r="M313"/>
  <c r="L313"/>
  <c r="K313"/>
  <c r="J313"/>
  <c r="I313" i="8" s="1"/>
  <c r="I313" i="4"/>
  <c r="H313"/>
  <c r="G313"/>
  <c r="G313" i="8" s="1"/>
  <c r="F313" i="4"/>
  <c r="F313" i="8" s="1"/>
  <c r="E313" i="4"/>
  <c r="D313"/>
  <c r="D313" i="8" s="1"/>
  <c r="C313" i="4"/>
  <c r="B313"/>
  <c r="AC312"/>
  <c r="AB312"/>
  <c r="AA312"/>
  <c r="V312" i="10" s="1"/>
  <c r="X312" s="1"/>
  <c r="Z312" i="4"/>
  <c r="R312" i="10" s="1"/>
  <c r="T312" s="1"/>
  <c r="Y312" i="4"/>
  <c r="X312"/>
  <c r="W312"/>
  <c r="V312"/>
  <c r="AX312" i="8" s="1"/>
  <c r="U312" i="4"/>
  <c r="T312"/>
  <c r="S312"/>
  <c r="R312"/>
  <c r="Q312"/>
  <c r="P312"/>
  <c r="O312"/>
  <c r="N312"/>
  <c r="M312"/>
  <c r="L312"/>
  <c r="K312"/>
  <c r="J312"/>
  <c r="I312" i="8" s="1"/>
  <c r="I312" i="4"/>
  <c r="H312"/>
  <c r="G312"/>
  <c r="G312" i="8" s="1"/>
  <c r="F312" i="4"/>
  <c r="F312" i="8" s="1"/>
  <c r="E312" i="4"/>
  <c r="D312"/>
  <c r="D312" i="8" s="1"/>
  <c r="C312" i="4"/>
  <c r="B312"/>
  <c r="AC311"/>
  <c r="AB311"/>
  <c r="AA311"/>
  <c r="V311" i="10" s="1"/>
  <c r="X311" s="1"/>
  <c r="Z311" i="4"/>
  <c r="R311" i="10" s="1"/>
  <c r="T311" s="1"/>
  <c r="Y311" i="4"/>
  <c r="X311"/>
  <c r="W311"/>
  <c r="V311"/>
  <c r="AX311" i="8" s="1"/>
  <c r="U311" i="4"/>
  <c r="T311"/>
  <c r="S311"/>
  <c r="R311"/>
  <c r="Q311"/>
  <c r="P311"/>
  <c r="O311"/>
  <c r="N311"/>
  <c r="M311"/>
  <c r="L311"/>
  <c r="K311"/>
  <c r="J311"/>
  <c r="I311" i="8" s="1"/>
  <c r="I311" i="4"/>
  <c r="H311"/>
  <c r="G311"/>
  <c r="G311" i="8" s="1"/>
  <c r="F311" i="4"/>
  <c r="F311" i="8" s="1"/>
  <c r="E311" i="4"/>
  <c r="D311"/>
  <c r="D311" i="8" s="1"/>
  <c r="C311" i="4"/>
  <c r="B311"/>
  <c r="AC310"/>
  <c r="AB310"/>
  <c r="AA310"/>
  <c r="V310" i="10" s="1"/>
  <c r="X310" s="1"/>
  <c r="Z310" i="4"/>
  <c r="R310" i="10" s="1"/>
  <c r="T310" s="1"/>
  <c r="Y310" i="4"/>
  <c r="X310"/>
  <c r="W310"/>
  <c r="V310"/>
  <c r="AX310" i="8" s="1"/>
  <c r="U310" i="4"/>
  <c r="T310"/>
  <c r="S310"/>
  <c r="R310"/>
  <c r="Q310"/>
  <c r="P310"/>
  <c r="O310"/>
  <c r="N310"/>
  <c r="M310"/>
  <c r="L310"/>
  <c r="K310"/>
  <c r="J310"/>
  <c r="I310" i="8" s="1"/>
  <c r="I310" i="4"/>
  <c r="H310"/>
  <c r="G310"/>
  <c r="G310" i="8" s="1"/>
  <c r="F310" i="4"/>
  <c r="F310" i="8" s="1"/>
  <c r="E310" i="4"/>
  <c r="D310"/>
  <c r="D310" i="8" s="1"/>
  <c r="C310" i="4"/>
  <c r="B310"/>
  <c r="AC309"/>
  <c r="AB309"/>
  <c r="AA309"/>
  <c r="V309" i="10" s="1"/>
  <c r="X309" s="1"/>
  <c r="Z309" i="4"/>
  <c r="R309" i="10" s="1"/>
  <c r="T309" s="1"/>
  <c r="Y309" i="4"/>
  <c r="X309"/>
  <c r="W309"/>
  <c r="V309"/>
  <c r="AX309" i="8" s="1"/>
  <c r="U309" i="4"/>
  <c r="T309"/>
  <c r="S309"/>
  <c r="R309"/>
  <c r="Q309"/>
  <c r="P309"/>
  <c r="O309"/>
  <c r="N309"/>
  <c r="M309"/>
  <c r="L309"/>
  <c r="K309"/>
  <c r="J309"/>
  <c r="I309" i="8" s="1"/>
  <c r="I309" i="4"/>
  <c r="H309"/>
  <c r="G309"/>
  <c r="G309" i="8" s="1"/>
  <c r="F309" i="4"/>
  <c r="F309" i="8" s="1"/>
  <c r="E309" i="4"/>
  <c r="D309"/>
  <c r="D309" i="8" s="1"/>
  <c r="C309" i="4"/>
  <c r="B309"/>
  <c r="AC308"/>
  <c r="AB308"/>
  <c r="AA308"/>
  <c r="V308" i="10" s="1"/>
  <c r="X308" s="1"/>
  <c r="Z308" i="4"/>
  <c r="R308" i="10" s="1"/>
  <c r="T308" s="1"/>
  <c r="Y308" i="4"/>
  <c r="X308"/>
  <c r="W308"/>
  <c r="V308"/>
  <c r="AX308" i="8" s="1"/>
  <c r="U308" i="4"/>
  <c r="T308"/>
  <c r="S308"/>
  <c r="R308"/>
  <c r="Q308"/>
  <c r="P308"/>
  <c r="O308"/>
  <c r="N308"/>
  <c r="M308"/>
  <c r="L308"/>
  <c r="K308"/>
  <c r="J308"/>
  <c r="I308" i="8" s="1"/>
  <c r="I308" i="4"/>
  <c r="H308"/>
  <c r="G308"/>
  <c r="G308" i="8" s="1"/>
  <c r="F308" i="4"/>
  <c r="F308" i="8" s="1"/>
  <c r="E308" i="4"/>
  <c r="D308"/>
  <c r="D308" i="8" s="1"/>
  <c r="C308" i="4"/>
  <c r="B308"/>
  <c r="AC307"/>
  <c r="AB307"/>
  <c r="AA307"/>
  <c r="V307" i="10" s="1"/>
  <c r="X307" s="1"/>
  <c r="Z307" i="4"/>
  <c r="R307" i="10" s="1"/>
  <c r="T307" s="1"/>
  <c r="Y307" i="4"/>
  <c r="X307"/>
  <c r="W307"/>
  <c r="V307"/>
  <c r="AX307" i="8" s="1"/>
  <c r="U307" i="4"/>
  <c r="T307"/>
  <c r="S307"/>
  <c r="R307"/>
  <c r="Q307"/>
  <c r="P307"/>
  <c r="O307"/>
  <c r="N307"/>
  <c r="M307"/>
  <c r="L307"/>
  <c r="K307"/>
  <c r="J307"/>
  <c r="I307" i="8" s="1"/>
  <c r="I307" i="4"/>
  <c r="H307"/>
  <c r="G307"/>
  <c r="G307" i="8" s="1"/>
  <c r="F307" i="4"/>
  <c r="F307" i="8" s="1"/>
  <c r="E307" i="4"/>
  <c r="D307"/>
  <c r="D307" i="8" s="1"/>
  <c r="C307" i="4"/>
  <c r="B307"/>
  <c r="AC306"/>
  <c r="AB306"/>
  <c r="AA306"/>
  <c r="V306" i="10" s="1"/>
  <c r="X306" s="1"/>
  <c r="Z306" i="4"/>
  <c r="R306" i="10" s="1"/>
  <c r="T306" s="1"/>
  <c r="Y306" i="4"/>
  <c r="X306"/>
  <c r="W306"/>
  <c r="V306"/>
  <c r="AX306" i="8" s="1"/>
  <c r="U306" i="4"/>
  <c r="T306"/>
  <c r="S306"/>
  <c r="R306"/>
  <c r="Q306"/>
  <c r="P306"/>
  <c r="O306"/>
  <c r="N306"/>
  <c r="M306"/>
  <c r="L306"/>
  <c r="K306"/>
  <c r="J306"/>
  <c r="I306" i="8" s="1"/>
  <c r="I306" i="4"/>
  <c r="H306"/>
  <c r="G306"/>
  <c r="G306" i="8" s="1"/>
  <c r="F306" i="4"/>
  <c r="F306" i="8" s="1"/>
  <c r="E306" i="4"/>
  <c r="D306"/>
  <c r="D306" i="8" s="1"/>
  <c r="C306" i="4"/>
  <c r="B306"/>
  <c r="AC305"/>
  <c r="AB305"/>
  <c r="AA305"/>
  <c r="V305" i="10" s="1"/>
  <c r="X305" s="1"/>
  <c r="Z305" i="4"/>
  <c r="R305" i="10" s="1"/>
  <c r="T305" s="1"/>
  <c r="Y305" i="4"/>
  <c r="X305"/>
  <c r="W305"/>
  <c r="V305"/>
  <c r="AX305" i="8" s="1"/>
  <c r="U305" i="4"/>
  <c r="T305"/>
  <c r="S305"/>
  <c r="R305"/>
  <c r="Q305"/>
  <c r="P305"/>
  <c r="O305"/>
  <c r="N305"/>
  <c r="M305"/>
  <c r="L305"/>
  <c r="K305"/>
  <c r="J305"/>
  <c r="I305" i="8" s="1"/>
  <c r="I305" i="4"/>
  <c r="H305"/>
  <c r="G305"/>
  <c r="G305" i="8" s="1"/>
  <c r="F305" i="4"/>
  <c r="F305" i="8" s="1"/>
  <c r="E305" i="4"/>
  <c r="D305"/>
  <c r="D305" i="8" s="1"/>
  <c r="C305" i="4"/>
  <c r="B305"/>
  <c r="AC304"/>
  <c r="AB304"/>
  <c r="AA304"/>
  <c r="V304" i="10" s="1"/>
  <c r="X304" s="1"/>
  <c r="Z304" i="4"/>
  <c r="R304" i="10" s="1"/>
  <c r="T304" s="1"/>
  <c r="Y304" i="4"/>
  <c r="X304"/>
  <c r="W304"/>
  <c r="V304"/>
  <c r="AX304" i="8" s="1"/>
  <c r="U304" i="4"/>
  <c r="T304"/>
  <c r="S304"/>
  <c r="R304"/>
  <c r="Q304"/>
  <c r="P304"/>
  <c r="O304"/>
  <c r="N304"/>
  <c r="M304"/>
  <c r="L304"/>
  <c r="K304"/>
  <c r="J304"/>
  <c r="I304" i="8" s="1"/>
  <c r="I304" i="4"/>
  <c r="H304"/>
  <c r="G304"/>
  <c r="G304" i="8" s="1"/>
  <c r="F304" i="4"/>
  <c r="F304" i="8" s="1"/>
  <c r="E304" i="4"/>
  <c r="D304"/>
  <c r="D304" i="8" s="1"/>
  <c r="C304" i="4"/>
  <c r="B304"/>
  <c r="AC303"/>
  <c r="AB303"/>
  <c r="AA303"/>
  <c r="V303" i="10" s="1"/>
  <c r="X303" s="1"/>
  <c r="Z303" i="4"/>
  <c r="R303" i="10" s="1"/>
  <c r="T303" s="1"/>
  <c r="Y303" i="4"/>
  <c r="X303"/>
  <c r="W303"/>
  <c r="V303"/>
  <c r="AX303" i="8" s="1"/>
  <c r="U303" i="4"/>
  <c r="T303"/>
  <c r="S303"/>
  <c r="R303"/>
  <c r="Q303"/>
  <c r="P303"/>
  <c r="O303"/>
  <c r="N303"/>
  <c r="M303"/>
  <c r="L303"/>
  <c r="K303"/>
  <c r="J303"/>
  <c r="I303" i="8" s="1"/>
  <c r="I303" i="4"/>
  <c r="H303"/>
  <c r="G303"/>
  <c r="G303" i="8" s="1"/>
  <c r="F303" i="4"/>
  <c r="F303" i="8" s="1"/>
  <c r="E303" i="4"/>
  <c r="D303"/>
  <c r="D303" i="8" s="1"/>
  <c r="C303" i="4"/>
  <c r="B303"/>
  <c r="AC302"/>
  <c r="AB302"/>
  <c r="AA302"/>
  <c r="V302" i="10" s="1"/>
  <c r="X302" s="1"/>
  <c r="Z302" i="4"/>
  <c r="R302" i="10" s="1"/>
  <c r="T302" s="1"/>
  <c r="Y302" i="4"/>
  <c r="X302"/>
  <c r="W302"/>
  <c r="V302"/>
  <c r="AX302" i="8" s="1"/>
  <c r="U302" i="4"/>
  <c r="T302"/>
  <c r="S302"/>
  <c r="R302"/>
  <c r="Q302"/>
  <c r="P302"/>
  <c r="O302"/>
  <c r="N302"/>
  <c r="M302"/>
  <c r="L302"/>
  <c r="K302"/>
  <c r="J302"/>
  <c r="I302" i="8" s="1"/>
  <c r="I302" i="4"/>
  <c r="H302"/>
  <c r="G302"/>
  <c r="G302" i="8" s="1"/>
  <c r="F302" i="4"/>
  <c r="F302" i="8" s="1"/>
  <c r="E302" i="4"/>
  <c r="D302"/>
  <c r="D302" i="8" s="1"/>
  <c r="C302" i="4"/>
  <c r="B302"/>
  <c r="AC301"/>
  <c r="AB301"/>
  <c r="AA301"/>
  <c r="V301" i="10" s="1"/>
  <c r="X301" s="1"/>
  <c r="Z301" i="4"/>
  <c r="R301" i="10" s="1"/>
  <c r="T301" s="1"/>
  <c r="Y301" i="4"/>
  <c r="X301"/>
  <c r="W301"/>
  <c r="V301"/>
  <c r="AX301" i="8" s="1"/>
  <c r="U301" i="4"/>
  <c r="T301"/>
  <c r="S301"/>
  <c r="R301"/>
  <c r="Q301"/>
  <c r="P301"/>
  <c r="O301"/>
  <c r="N301"/>
  <c r="M301"/>
  <c r="L301"/>
  <c r="K301"/>
  <c r="J301"/>
  <c r="I301" i="8" s="1"/>
  <c r="I301" i="4"/>
  <c r="H301"/>
  <c r="G301"/>
  <c r="G301" i="8" s="1"/>
  <c r="F301" i="4"/>
  <c r="F301" i="8" s="1"/>
  <c r="E301" i="4"/>
  <c r="D301"/>
  <c r="D301" i="8" s="1"/>
  <c r="C301" i="4"/>
  <c r="B301"/>
  <c r="AC300"/>
  <c r="AB300"/>
  <c r="AA300"/>
  <c r="V300" i="10" s="1"/>
  <c r="X300" s="1"/>
  <c r="Z300" i="4"/>
  <c r="R300" i="10" s="1"/>
  <c r="T300" s="1"/>
  <c r="Y300" i="4"/>
  <c r="X300"/>
  <c r="W300"/>
  <c r="V300"/>
  <c r="AX300" i="8" s="1"/>
  <c r="U300" i="4"/>
  <c r="T300"/>
  <c r="S300"/>
  <c r="R300"/>
  <c r="Q300"/>
  <c r="P300"/>
  <c r="O300"/>
  <c r="N300"/>
  <c r="M300"/>
  <c r="L300"/>
  <c r="K300"/>
  <c r="J300"/>
  <c r="I300" i="8" s="1"/>
  <c r="I300" i="4"/>
  <c r="H300"/>
  <c r="G300"/>
  <c r="G300" i="8" s="1"/>
  <c r="F300" i="4"/>
  <c r="F300" i="8" s="1"/>
  <c r="E300" i="4"/>
  <c r="D300"/>
  <c r="D300" i="8" s="1"/>
  <c r="C300" i="4"/>
  <c r="B300"/>
  <c r="AC299"/>
  <c r="AB299"/>
  <c r="AA299"/>
  <c r="V299" i="10" s="1"/>
  <c r="X299" s="1"/>
  <c r="Z299" i="4"/>
  <c r="R299" i="10" s="1"/>
  <c r="T299" s="1"/>
  <c r="Y299" i="4"/>
  <c r="X299"/>
  <c r="W299"/>
  <c r="V299"/>
  <c r="AX299" i="8" s="1"/>
  <c r="U299" i="4"/>
  <c r="T299"/>
  <c r="S299"/>
  <c r="R299"/>
  <c r="Q299"/>
  <c r="P299"/>
  <c r="O299"/>
  <c r="N299"/>
  <c r="M299"/>
  <c r="L299"/>
  <c r="K299"/>
  <c r="J299"/>
  <c r="I299" i="8" s="1"/>
  <c r="I299" i="4"/>
  <c r="H299"/>
  <c r="G299"/>
  <c r="G299" i="8" s="1"/>
  <c r="F299" i="4"/>
  <c r="F299" i="8" s="1"/>
  <c r="E299" i="4"/>
  <c r="D299"/>
  <c r="D299" i="8" s="1"/>
  <c r="C299" i="4"/>
  <c r="B299"/>
  <c r="AC298"/>
  <c r="AB298"/>
  <c r="AA298"/>
  <c r="V298" i="10" s="1"/>
  <c r="X298" s="1"/>
  <c r="Z298" i="4"/>
  <c r="R298" i="10" s="1"/>
  <c r="T298" s="1"/>
  <c r="Y298" i="4"/>
  <c r="X298"/>
  <c r="W298"/>
  <c r="V298"/>
  <c r="AX298" i="8" s="1"/>
  <c r="U298" i="4"/>
  <c r="T298"/>
  <c r="S298"/>
  <c r="R298"/>
  <c r="Q298"/>
  <c r="P298"/>
  <c r="O298"/>
  <c r="N298"/>
  <c r="M298"/>
  <c r="L298"/>
  <c r="K298"/>
  <c r="J298"/>
  <c r="I298" i="8" s="1"/>
  <c r="I298" i="4"/>
  <c r="H298"/>
  <c r="G298"/>
  <c r="G298" i="8" s="1"/>
  <c r="F298" i="4"/>
  <c r="F298" i="8" s="1"/>
  <c r="E298" i="4"/>
  <c r="D298"/>
  <c r="D298" i="8" s="1"/>
  <c r="C298" i="4"/>
  <c r="B298"/>
  <c r="AC297"/>
  <c r="AB297"/>
  <c r="AA297"/>
  <c r="V297" i="10" s="1"/>
  <c r="X297" s="1"/>
  <c r="Z297" i="4"/>
  <c r="R297" i="10" s="1"/>
  <c r="T297" s="1"/>
  <c r="Y297" i="4"/>
  <c r="X297"/>
  <c r="W297"/>
  <c r="V297"/>
  <c r="AX297" i="8" s="1"/>
  <c r="U297" i="4"/>
  <c r="T297"/>
  <c r="S297"/>
  <c r="R297"/>
  <c r="Q297"/>
  <c r="P297"/>
  <c r="O297"/>
  <c r="N297"/>
  <c r="M297"/>
  <c r="L297"/>
  <c r="K297"/>
  <c r="J297"/>
  <c r="I297" i="8" s="1"/>
  <c r="I297" i="4"/>
  <c r="H297"/>
  <c r="G297"/>
  <c r="G297" i="8" s="1"/>
  <c r="F297" i="4"/>
  <c r="F297" i="8" s="1"/>
  <c r="E297" i="4"/>
  <c r="D297"/>
  <c r="D297" i="8" s="1"/>
  <c r="C297" i="4"/>
  <c r="B297"/>
  <c r="AC296"/>
  <c r="AB296"/>
  <c r="AA296"/>
  <c r="V296" i="10" s="1"/>
  <c r="X296" s="1"/>
  <c r="Z296" i="4"/>
  <c r="R296" i="10" s="1"/>
  <c r="T296" s="1"/>
  <c r="Y296" i="4"/>
  <c r="X296"/>
  <c r="W296"/>
  <c r="V296"/>
  <c r="AX296" i="8" s="1"/>
  <c r="U296" i="4"/>
  <c r="T296"/>
  <c r="S296"/>
  <c r="R296"/>
  <c r="Q296"/>
  <c r="P296"/>
  <c r="O296"/>
  <c r="N296"/>
  <c r="M296"/>
  <c r="L296"/>
  <c r="K296"/>
  <c r="J296"/>
  <c r="I296" i="8" s="1"/>
  <c r="I296" i="4"/>
  <c r="H296"/>
  <c r="G296"/>
  <c r="G296" i="8" s="1"/>
  <c r="F296" i="4"/>
  <c r="F296" i="8" s="1"/>
  <c r="E296" i="4"/>
  <c r="D296"/>
  <c r="D296" i="8" s="1"/>
  <c r="C296" i="4"/>
  <c r="B296"/>
  <c r="AC295"/>
  <c r="AB295"/>
  <c r="AA295"/>
  <c r="V295" i="10" s="1"/>
  <c r="X295" s="1"/>
  <c r="Z295" i="4"/>
  <c r="R295" i="10" s="1"/>
  <c r="T295" s="1"/>
  <c r="Y295" i="4"/>
  <c r="X295"/>
  <c r="W295"/>
  <c r="V295"/>
  <c r="AX295" i="8" s="1"/>
  <c r="U295" i="4"/>
  <c r="T295"/>
  <c r="S295"/>
  <c r="R295"/>
  <c r="Q295"/>
  <c r="P295"/>
  <c r="O295"/>
  <c r="N295"/>
  <c r="M295"/>
  <c r="L295"/>
  <c r="K295"/>
  <c r="J295"/>
  <c r="I295" i="8" s="1"/>
  <c r="I295" i="4"/>
  <c r="H295"/>
  <c r="G295"/>
  <c r="G295" i="8" s="1"/>
  <c r="F295" i="4"/>
  <c r="F295" i="8" s="1"/>
  <c r="E295" i="4"/>
  <c r="D295"/>
  <c r="D295" i="8" s="1"/>
  <c r="C295" i="4"/>
  <c r="B295"/>
  <c r="AC294"/>
  <c r="AB294"/>
  <c r="AA294"/>
  <c r="V294" i="10" s="1"/>
  <c r="X294" s="1"/>
  <c r="Z294" i="4"/>
  <c r="R294" i="10" s="1"/>
  <c r="T294" s="1"/>
  <c r="Y294" i="4"/>
  <c r="X294"/>
  <c r="W294"/>
  <c r="V294"/>
  <c r="AX294" i="8" s="1"/>
  <c r="U294" i="4"/>
  <c r="T294"/>
  <c r="S294"/>
  <c r="R294"/>
  <c r="Q294"/>
  <c r="P294"/>
  <c r="O294"/>
  <c r="N294"/>
  <c r="M294"/>
  <c r="L294"/>
  <c r="K294"/>
  <c r="J294"/>
  <c r="I294" i="8" s="1"/>
  <c r="I294" i="4"/>
  <c r="H294"/>
  <c r="G294"/>
  <c r="G294" i="8" s="1"/>
  <c r="F294" i="4"/>
  <c r="F294" i="8" s="1"/>
  <c r="E294" i="4"/>
  <c r="D294"/>
  <c r="D294" i="8" s="1"/>
  <c r="C294" i="4"/>
  <c r="B294"/>
  <c r="AC293"/>
  <c r="AB293"/>
  <c r="AA293"/>
  <c r="V293" i="10" s="1"/>
  <c r="X293" s="1"/>
  <c r="Z293" i="4"/>
  <c r="R293" i="10" s="1"/>
  <c r="T293" s="1"/>
  <c r="Y293" i="4"/>
  <c r="X293"/>
  <c r="W293"/>
  <c r="V293"/>
  <c r="AX293" i="8" s="1"/>
  <c r="U293" i="4"/>
  <c r="T293"/>
  <c r="S293"/>
  <c r="R293"/>
  <c r="Q293"/>
  <c r="P293"/>
  <c r="O293"/>
  <c r="N293"/>
  <c r="M293"/>
  <c r="L293"/>
  <c r="K293"/>
  <c r="J293"/>
  <c r="I293" i="8" s="1"/>
  <c r="I293" i="4"/>
  <c r="H293"/>
  <c r="G293"/>
  <c r="G293" i="8" s="1"/>
  <c r="F293" i="4"/>
  <c r="F293" i="8" s="1"/>
  <c r="E293" i="4"/>
  <c r="D293"/>
  <c r="D293" i="8" s="1"/>
  <c r="C293" i="4"/>
  <c r="B293"/>
  <c r="AC292"/>
  <c r="AB292"/>
  <c r="AA292"/>
  <c r="V292" i="10" s="1"/>
  <c r="X292" s="1"/>
  <c r="Z292" i="4"/>
  <c r="R292" i="10" s="1"/>
  <c r="T292" s="1"/>
  <c r="Y292" i="4"/>
  <c r="X292"/>
  <c r="W292"/>
  <c r="V292"/>
  <c r="AX292" i="8" s="1"/>
  <c r="U292" i="4"/>
  <c r="T292"/>
  <c r="S292"/>
  <c r="R292"/>
  <c r="Q292"/>
  <c r="P292"/>
  <c r="O292"/>
  <c r="N292"/>
  <c r="M292"/>
  <c r="L292"/>
  <c r="K292"/>
  <c r="J292"/>
  <c r="I292" i="8" s="1"/>
  <c r="I292" i="4"/>
  <c r="H292"/>
  <c r="G292"/>
  <c r="G292" i="8" s="1"/>
  <c r="F292" i="4"/>
  <c r="F292" i="8" s="1"/>
  <c r="E292" i="4"/>
  <c r="D292"/>
  <c r="D292" i="8" s="1"/>
  <c r="C292" i="4"/>
  <c r="B292"/>
  <c r="AC291"/>
  <c r="AB291"/>
  <c r="AA291"/>
  <c r="V291" i="10" s="1"/>
  <c r="X291" s="1"/>
  <c r="Z291" i="4"/>
  <c r="R291" i="10" s="1"/>
  <c r="T291" s="1"/>
  <c r="Y291" i="4"/>
  <c r="X291"/>
  <c r="W291"/>
  <c r="V291"/>
  <c r="AX291" i="8" s="1"/>
  <c r="U291" i="4"/>
  <c r="T291"/>
  <c r="S291"/>
  <c r="R291"/>
  <c r="Q291"/>
  <c r="P291"/>
  <c r="O291"/>
  <c r="N291"/>
  <c r="M291"/>
  <c r="L291"/>
  <c r="K291"/>
  <c r="J291"/>
  <c r="I291" i="8" s="1"/>
  <c r="I291" i="4"/>
  <c r="H291"/>
  <c r="G291"/>
  <c r="G291" i="8" s="1"/>
  <c r="F291" i="4"/>
  <c r="F291" i="8" s="1"/>
  <c r="E291" i="4"/>
  <c r="D291"/>
  <c r="D291" i="8" s="1"/>
  <c r="C291" i="4"/>
  <c r="B291"/>
  <c r="AC290"/>
  <c r="AB290"/>
  <c r="AA290"/>
  <c r="V290" i="10" s="1"/>
  <c r="X290" s="1"/>
  <c r="Z290" i="4"/>
  <c r="R290" i="10" s="1"/>
  <c r="T290" s="1"/>
  <c r="Y290" i="4"/>
  <c r="X290"/>
  <c r="W290"/>
  <c r="V290"/>
  <c r="AX290" i="8" s="1"/>
  <c r="U290" i="4"/>
  <c r="T290"/>
  <c r="S290"/>
  <c r="R290"/>
  <c r="Q290"/>
  <c r="P290"/>
  <c r="O290"/>
  <c r="N290"/>
  <c r="M290"/>
  <c r="L290"/>
  <c r="K290"/>
  <c r="J290"/>
  <c r="I290" i="8" s="1"/>
  <c r="I290" i="4"/>
  <c r="H290"/>
  <c r="G290"/>
  <c r="G290" i="8" s="1"/>
  <c r="F290" i="4"/>
  <c r="F290" i="8" s="1"/>
  <c r="E290" i="4"/>
  <c r="D290"/>
  <c r="D290" i="8" s="1"/>
  <c r="C290" i="4"/>
  <c r="B290"/>
  <c r="AC289"/>
  <c r="AB289"/>
  <c r="AA289"/>
  <c r="V289" i="10" s="1"/>
  <c r="X289" s="1"/>
  <c r="Z289" i="4"/>
  <c r="R289" i="10" s="1"/>
  <c r="T289" s="1"/>
  <c r="Y289" i="4"/>
  <c r="X289"/>
  <c r="W289"/>
  <c r="V289"/>
  <c r="AX289" i="8" s="1"/>
  <c r="U289" i="4"/>
  <c r="T289"/>
  <c r="S289"/>
  <c r="R289"/>
  <c r="Q289"/>
  <c r="P289"/>
  <c r="O289"/>
  <c r="N289"/>
  <c r="M289"/>
  <c r="L289"/>
  <c r="K289"/>
  <c r="J289"/>
  <c r="I289" i="8" s="1"/>
  <c r="I289" i="4"/>
  <c r="H289"/>
  <c r="G289"/>
  <c r="G289" i="8" s="1"/>
  <c r="F289" i="4"/>
  <c r="F289" i="8" s="1"/>
  <c r="E289" i="4"/>
  <c r="D289"/>
  <c r="D289" i="8" s="1"/>
  <c r="C289" i="4"/>
  <c r="B289"/>
  <c r="AC288"/>
  <c r="AB288"/>
  <c r="AA288"/>
  <c r="V288" i="10" s="1"/>
  <c r="X288" s="1"/>
  <c r="Z288" i="4"/>
  <c r="R288" i="10" s="1"/>
  <c r="T288" s="1"/>
  <c r="Y288" i="4"/>
  <c r="X288"/>
  <c r="W288"/>
  <c r="V288"/>
  <c r="AX288" i="8" s="1"/>
  <c r="U288" i="4"/>
  <c r="T288"/>
  <c r="S288"/>
  <c r="R288"/>
  <c r="Q288"/>
  <c r="P288"/>
  <c r="O288"/>
  <c r="N288"/>
  <c r="M288"/>
  <c r="L288"/>
  <c r="K288"/>
  <c r="J288"/>
  <c r="I288" i="8" s="1"/>
  <c r="I288" i="4"/>
  <c r="H288"/>
  <c r="G288"/>
  <c r="G288" i="8" s="1"/>
  <c r="F288" i="4"/>
  <c r="F288" i="8" s="1"/>
  <c r="E288" i="4"/>
  <c r="D288"/>
  <c r="D288" i="8" s="1"/>
  <c r="C288" i="4"/>
  <c r="B288"/>
  <c r="AC287"/>
  <c r="AB287"/>
  <c r="AA287"/>
  <c r="V287" i="10" s="1"/>
  <c r="X287" s="1"/>
  <c r="Z287" i="4"/>
  <c r="R287" i="10" s="1"/>
  <c r="T287" s="1"/>
  <c r="Y287" i="4"/>
  <c r="X287"/>
  <c r="W287"/>
  <c r="V287"/>
  <c r="AX287" i="8" s="1"/>
  <c r="U287" i="4"/>
  <c r="T287"/>
  <c r="S287"/>
  <c r="R287"/>
  <c r="Q287"/>
  <c r="P287"/>
  <c r="O287"/>
  <c r="N287"/>
  <c r="M287"/>
  <c r="L287"/>
  <c r="K287"/>
  <c r="J287"/>
  <c r="I287" i="8" s="1"/>
  <c r="I287" i="4"/>
  <c r="H287"/>
  <c r="G287"/>
  <c r="G287" i="8" s="1"/>
  <c r="F287" i="4"/>
  <c r="F287" i="8" s="1"/>
  <c r="E287" i="4"/>
  <c r="D287"/>
  <c r="D287" i="8" s="1"/>
  <c r="C287" i="4"/>
  <c r="B287"/>
  <c r="AC286"/>
  <c r="AB286"/>
  <c r="AA286"/>
  <c r="V286" i="10" s="1"/>
  <c r="X286" s="1"/>
  <c r="Z286" i="4"/>
  <c r="R286" i="10" s="1"/>
  <c r="T286" s="1"/>
  <c r="Y286" i="4"/>
  <c r="X286"/>
  <c r="W286"/>
  <c r="V286"/>
  <c r="AX286" i="8" s="1"/>
  <c r="U286" i="4"/>
  <c r="T286"/>
  <c r="S286"/>
  <c r="R286"/>
  <c r="Q286"/>
  <c r="P286"/>
  <c r="O286"/>
  <c r="N286"/>
  <c r="M286"/>
  <c r="L286"/>
  <c r="K286"/>
  <c r="J286"/>
  <c r="I286" i="8" s="1"/>
  <c r="I286" i="4"/>
  <c r="H286"/>
  <c r="G286"/>
  <c r="G286" i="8" s="1"/>
  <c r="F286" i="4"/>
  <c r="F286" i="8" s="1"/>
  <c r="E286" i="4"/>
  <c r="D286"/>
  <c r="D286" i="8" s="1"/>
  <c r="C286" i="4"/>
  <c r="B286"/>
  <c r="AC285"/>
  <c r="AB285"/>
  <c r="AA285"/>
  <c r="V285" i="10" s="1"/>
  <c r="X285" s="1"/>
  <c r="Z285" i="4"/>
  <c r="R285" i="10" s="1"/>
  <c r="T285" s="1"/>
  <c r="Y285" i="4"/>
  <c r="X285"/>
  <c r="W285"/>
  <c r="V285"/>
  <c r="AX285" i="8" s="1"/>
  <c r="U285" i="4"/>
  <c r="T285"/>
  <c r="S285"/>
  <c r="R285"/>
  <c r="Q285"/>
  <c r="P285"/>
  <c r="O285"/>
  <c r="N285"/>
  <c r="M285"/>
  <c r="L285"/>
  <c r="K285"/>
  <c r="J285"/>
  <c r="I285" i="8" s="1"/>
  <c r="I285" i="4"/>
  <c r="H285"/>
  <c r="G285"/>
  <c r="G285" i="8" s="1"/>
  <c r="F285" i="4"/>
  <c r="F285" i="8" s="1"/>
  <c r="E285" i="4"/>
  <c r="D285"/>
  <c r="D285" i="8" s="1"/>
  <c r="C285" i="4"/>
  <c r="B285"/>
  <c r="AC284"/>
  <c r="AB284"/>
  <c r="AA284"/>
  <c r="V284" i="10" s="1"/>
  <c r="X284" s="1"/>
  <c r="Z284" i="4"/>
  <c r="R284" i="10" s="1"/>
  <c r="T284" s="1"/>
  <c r="Y284" i="4"/>
  <c r="X284"/>
  <c r="W284"/>
  <c r="V284"/>
  <c r="AX284" i="8" s="1"/>
  <c r="U284" i="4"/>
  <c r="T284"/>
  <c r="S284"/>
  <c r="R284"/>
  <c r="Q284"/>
  <c r="P284"/>
  <c r="O284"/>
  <c r="N284"/>
  <c r="M284"/>
  <c r="L284"/>
  <c r="K284"/>
  <c r="J284"/>
  <c r="I284" i="8" s="1"/>
  <c r="I284" i="4"/>
  <c r="H284"/>
  <c r="G284"/>
  <c r="G284" i="8" s="1"/>
  <c r="F284" i="4"/>
  <c r="F284" i="8" s="1"/>
  <c r="E284" i="4"/>
  <c r="D284"/>
  <c r="D284" i="8" s="1"/>
  <c r="C284" i="4"/>
  <c r="B284"/>
  <c r="AC283"/>
  <c r="AB283"/>
  <c r="AA283"/>
  <c r="V283" i="10" s="1"/>
  <c r="X283" s="1"/>
  <c r="Z283" i="4"/>
  <c r="R283" i="10" s="1"/>
  <c r="T283" s="1"/>
  <c r="Y283" i="4"/>
  <c r="X283"/>
  <c r="W283"/>
  <c r="V283"/>
  <c r="AX283" i="8" s="1"/>
  <c r="U283" i="4"/>
  <c r="T283"/>
  <c r="S283"/>
  <c r="R283"/>
  <c r="Q283"/>
  <c r="P283"/>
  <c r="O283"/>
  <c r="N283"/>
  <c r="M283"/>
  <c r="L283"/>
  <c r="K283"/>
  <c r="J283"/>
  <c r="I283" i="8" s="1"/>
  <c r="I283" i="4"/>
  <c r="H283"/>
  <c r="G283"/>
  <c r="G283" i="8" s="1"/>
  <c r="F283" i="4"/>
  <c r="F283" i="8" s="1"/>
  <c r="E283" i="4"/>
  <c r="D283"/>
  <c r="D283" i="8" s="1"/>
  <c r="C283" i="4"/>
  <c r="B283"/>
  <c r="AC282"/>
  <c r="AB282"/>
  <c r="AA282"/>
  <c r="V282" i="10" s="1"/>
  <c r="X282" s="1"/>
  <c r="Z282" i="4"/>
  <c r="R282" i="10" s="1"/>
  <c r="T282" s="1"/>
  <c r="Y282" i="4"/>
  <c r="X282"/>
  <c r="W282"/>
  <c r="V282"/>
  <c r="AX282" i="8" s="1"/>
  <c r="U282" i="4"/>
  <c r="T282"/>
  <c r="S282"/>
  <c r="R282"/>
  <c r="Q282"/>
  <c r="P282"/>
  <c r="O282"/>
  <c r="N282"/>
  <c r="M282"/>
  <c r="L282"/>
  <c r="K282"/>
  <c r="J282"/>
  <c r="I282" i="8" s="1"/>
  <c r="I282" i="4"/>
  <c r="H282"/>
  <c r="G282"/>
  <c r="G282" i="8" s="1"/>
  <c r="F282" i="4"/>
  <c r="F282" i="8" s="1"/>
  <c r="E282" i="4"/>
  <c r="D282"/>
  <c r="D282" i="8" s="1"/>
  <c r="C282" i="4"/>
  <c r="B282"/>
  <c r="AC281"/>
  <c r="AB281"/>
  <c r="AA281"/>
  <c r="V281" i="10" s="1"/>
  <c r="X281" s="1"/>
  <c r="Z281" i="4"/>
  <c r="R281" i="10" s="1"/>
  <c r="T281" s="1"/>
  <c r="Y281" i="4"/>
  <c r="X281"/>
  <c r="W281"/>
  <c r="V281"/>
  <c r="AX281" i="8" s="1"/>
  <c r="U281" i="4"/>
  <c r="T281"/>
  <c r="S281"/>
  <c r="R281"/>
  <c r="Q281"/>
  <c r="P281"/>
  <c r="O281"/>
  <c r="N281"/>
  <c r="M281"/>
  <c r="L281"/>
  <c r="K281"/>
  <c r="J281"/>
  <c r="I281" i="8" s="1"/>
  <c r="I281" i="4"/>
  <c r="H281"/>
  <c r="G281"/>
  <c r="G281" i="8" s="1"/>
  <c r="F281" i="4"/>
  <c r="F281" i="8" s="1"/>
  <c r="E281" i="4"/>
  <c r="D281"/>
  <c r="D281" i="8" s="1"/>
  <c r="C281" i="4"/>
  <c r="B281"/>
  <c r="AC280"/>
  <c r="AB280"/>
  <c r="AA280"/>
  <c r="V280" i="10" s="1"/>
  <c r="X280" s="1"/>
  <c r="Z280" i="4"/>
  <c r="R280" i="10" s="1"/>
  <c r="T280" s="1"/>
  <c r="Y280" i="4"/>
  <c r="X280"/>
  <c r="W280"/>
  <c r="V280"/>
  <c r="AX280" i="8" s="1"/>
  <c r="U280" i="4"/>
  <c r="T280"/>
  <c r="S280"/>
  <c r="R280"/>
  <c r="Q280"/>
  <c r="P280"/>
  <c r="O280"/>
  <c r="N280"/>
  <c r="M280"/>
  <c r="L280"/>
  <c r="K280"/>
  <c r="J280"/>
  <c r="I280" i="8" s="1"/>
  <c r="I280" i="4"/>
  <c r="H280"/>
  <c r="G280"/>
  <c r="G280" i="8" s="1"/>
  <c r="F280" i="4"/>
  <c r="F280" i="8" s="1"/>
  <c r="E280" i="4"/>
  <c r="D280"/>
  <c r="D280" i="8" s="1"/>
  <c r="C280" i="4"/>
  <c r="B280"/>
  <c r="AC279"/>
  <c r="AB279"/>
  <c r="AA279"/>
  <c r="V279" i="10" s="1"/>
  <c r="X279" s="1"/>
  <c r="Z279" i="4"/>
  <c r="R279" i="10" s="1"/>
  <c r="T279" s="1"/>
  <c r="Y279" i="4"/>
  <c r="X279"/>
  <c r="W279"/>
  <c r="V279"/>
  <c r="AX279" i="8" s="1"/>
  <c r="U279" i="4"/>
  <c r="T279"/>
  <c r="S279"/>
  <c r="R279"/>
  <c r="Q279"/>
  <c r="P279"/>
  <c r="O279"/>
  <c r="N279"/>
  <c r="M279"/>
  <c r="L279"/>
  <c r="K279"/>
  <c r="J279"/>
  <c r="I279" i="8" s="1"/>
  <c r="I279" i="4"/>
  <c r="H279"/>
  <c r="G279"/>
  <c r="G279" i="8" s="1"/>
  <c r="F279" i="4"/>
  <c r="F279" i="8" s="1"/>
  <c r="E279" i="4"/>
  <c r="D279"/>
  <c r="D279" i="8" s="1"/>
  <c r="C279" i="4"/>
  <c r="B279"/>
  <c r="AC278"/>
  <c r="AB278"/>
  <c r="AA278"/>
  <c r="V278" i="10" s="1"/>
  <c r="X278" s="1"/>
  <c r="Z278" i="4"/>
  <c r="R278" i="10" s="1"/>
  <c r="T278" s="1"/>
  <c r="Y278" i="4"/>
  <c r="X278"/>
  <c r="W278"/>
  <c r="V278"/>
  <c r="AX278" i="8" s="1"/>
  <c r="U278" i="4"/>
  <c r="T278"/>
  <c r="S278"/>
  <c r="R278"/>
  <c r="Q278"/>
  <c r="P278"/>
  <c r="O278"/>
  <c r="N278"/>
  <c r="M278"/>
  <c r="L278"/>
  <c r="K278"/>
  <c r="J278"/>
  <c r="I278" i="8" s="1"/>
  <c r="I278" i="4"/>
  <c r="H278"/>
  <c r="G278"/>
  <c r="G278" i="8" s="1"/>
  <c r="F278" i="4"/>
  <c r="F278" i="8" s="1"/>
  <c r="E278" i="4"/>
  <c r="D278"/>
  <c r="D278" i="8" s="1"/>
  <c r="C278" i="4"/>
  <c r="B278"/>
  <c r="AC277"/>
  <c r="AB277"/>
  <c r="AA277"/>
  <c r="V277" i="10" s="1"/>
  <c r="X277" s="1"/>
  <c r="Z277" i="4"/>
  <c r="R277" i="10" s="1"/>
  <c r="T277" s="1"/>
  <c r="Y277" i="4"/>
  <c r="X277"/>
  <c r="W277"/>
  <c r="V277"/>
  <c r="AX277" i="8" s="1"/>
  <c r="U277" i="4"/>
  <c r="T277"/>
  <c r="S277"/>
  <c r="R277"/>
  <c r="Q277"/>
  <c r="P277"/>
  <c r="O277"/>
  <c r="N277"/>
  <c r="M277"/>
  <c r="L277"/>
  <c r="K277"/>
  <c r="J277"/>
  <c r="I277" i="8" s="1"/>
  <c r="I277" i="4"/>
  <c r="H277"/>
  <c r="G277"/>
  <c r="G277" i="8" s="1"/>
  <c r="F277" i="4"/>
  <c r="F277" i="8" s="1"/>
  <c r="E277" i="4"/>
  <c r="D277"/>
  <c r="D277" i="8" s="1"/>
  <c r="C277" i="4"/>
  <c r="B277"/>
  <c r="AC276"/>
  <c r="AB276"/>
  <c r="AA276"/>
  <c r="V276" i="10" s="1"/>
  <c r="X276" s="1"/>
  <c r="Z276" i="4"/>
  <c r="R276" i="10" s="1"/>
  <c r="T276" s="1"/>
  <c r="Y276" i="4"/>
  <c r="X276"/>
  <c r="W276"/>
  <c r="V276"/>
  <c r="AX276" i="8" s="1"/>
  <c r="U276" i="4"/>
  <c r="T276"/>
  <c r="S276"/>
  <c r="R276"/>
  <c r="Q276"/>
  <c r="P276"/>
  <c r="O276"/>
  <c r="N276"/>
  <c r="M276"/>
  <c r="L276"/>
  <c r="K276"/>
  <c r="J276"/>
  <c r="I276" i="8" s="1"/>
  <c r="I276" i="4"/>
  <c r="H276"/>
  <c r="G276"/>
  <c r="G276" i="8" s="1"/>
  <c r="F276" i="4"/>
  <c r="F276" i="8" s="1"/>
  <c r="E276" i="4"/>
  <c r="D276"/>
  <c r="D276" i="8" s="1"/>
  <c r="C276" i="4"/>
  <c r="B276"/>
  <c r="AC275"/>
  <c r="AB275"/>
  <c r="AA275"/>
  <c r="V275" i="10" s="1"/>
  <c r="X275" s="1"/>
  <c r="Z275" i="4"/>
  <c r="R275" i="10" s="1"/>
  <c r="T275" s="1"/>
  <c r="Y275" i="4"/>
  <c r="X275"/>
  <c r="W275"/>
  <c r="V275"/>
  <c r="AX275" i="8" s="1"/>
  <c r="U275" i="4"/>
  <c r="T275"/>
  <c r="S275"/>
  <c r="R275"/>
  <c r="Q275"/>
  <c r="P275"/>
  <c r="O275"/>
  <c r="N275"/>
  <c r="M275"/>
  <c r="L275"/>
  <c r="K275"/>
  <c r="J275"/>
  <c r="I275" i="8" s="1"/>
  <c r="I275" i="4"/>
  <c r="H275"/>
  <c r="G275"/>
  <c r="G275" i="8" s="1"/>
  <c r="F275" i="4"/>
  <c r="F275" i="8" s="1"/>
  <c r="E275" i="4"/>
  <c r="D275"/>
  <c r="D275" i="8" s="1"/>
  <c r="C275" i="4"/>
  <c r="B275"/>
  <c r="AC274"/>
  <c r="AB274"/>
  <c r="AA274"/>
  <c r="V274" i="10" s="1"/>
  <c r="X274" s="1"/>
  <c r="Z274" i="4"/>
  <c r="R274" i="10" s="1"/>
  <c r="T274" s="1"/>
  <c r="Y274" i="4"/>
  <c r="X274"/>
  <c r="W274"/>
  <c r="V274"/>
  <c r="AX274" i="8" s="1"/>
  <c r="U274" i="4"/>
  <c r="T274"/>
  <c r="S274"/>
  <c r="R274"/>
  <c r="Q274"/>
  <c r="P274"/>
  <c r="O274"/>
  <c r="N274"/>
  <c r="M274"/>
  <c r="L274"/>
  <c r="K274"/>
  <c r="J274"/>
  <c r="I274" i="8" s="1"/>
  <c r="I274" i="4"/>
  <c r="H274"/>
  <c r="G274"/>
  <c r="G274" i="8" s="1"/>
  <c r="F274" i="4"/>
  <c r="F274" i="8" s="1"/>
  <c r="E274" i="4"/>
  <c r="D274"/>
  <c r="D274" i="8" s="1"/>
  <c r="C274" i="4"/>
  <c r="B274"/>
  <c r="AC273"/>
  <c r="AB273"/>
  <c r="AA273"/>
  <c r="V273" i="10" s="1"/>
  <c r="X273" s="1"/>
  <c r="Z273" i="4"/>
  <c r="R273" i="10" s="1"/>
  <c r="T273" s="1"/>
  <c r="Y273" i="4"/>
  <c r="X273"/>
  <c r="W273"/>
  <c r="V273"/>
  <c r="AX273" i="8" s="1"/>
  <c r="U273" i="4"/>
  <c r="T273"/>
  <c r="S273"/>
  <c r="R273"/>
  <c r="Q273"/>
  <c r="P273"/>
  <c r="O273"/>
  <c r="N273"/>
  <c r="M273"/>
  <c r="L273"/>
  <c r="K273"/>
  <c r="J273"/>
  <c r="I273" i="8" s="1"/>
  <c r="I273" i="4"/>
  <c r="H273"/>
  <c r="G273"/>
  <c r="G273" i="8" s="1"/>
  <c r="F273" i="4"/>
  <c r="F273" i="8" s="1"/>
  <c r="E273" i="4"/>
  <c r="D273"/>
  <c r="D273" i="8" s="1"/>
  <c r="C273" i="4"/>
  <c r="B273"/>
  <c r="AC272"/>
  <c r="AB272"/>
  <c r="AA272"/>
  <c r="V272" i="10" s="1"/>
  <c r="X272" s="1"/>
  <c r="Z272" i="4"/>
  <c r="R272" i="10" s="1"/>
  <c r="T272" s="1"/>
  <c r="Y272" i="4"/>
  <c r="X272"/>
  <c r="W272"/>
  <c r="V272"/>
  <c r="AX272" i="8" s="1"/>
  <c r="U272" i="4"/>
  <c r="T272"/>
  <c r="S272"/>
  <c r="R272"/>
  <c r="Q272"/>
  <c r="P272"/>
  <c r="O272"/>
  <c r="N272"/>
  <c r="M272"/>
  <c r="L272"/>
  <c r="K272"/>
  <c r="J272"/>
  <c r="I272" i="8" s="1"/>
  <c r="I272" i="4"/>
  <c r="H272"/>
  <c r="G272"/>
  <c r="G272" i="8" s="1"/>
  <c r="F272" i="4"/>
  <c r="F272" i="8" s="1"/>
  <c r="E272" i="4"/>
  <c r="D272"/>
  <c r="D272" i="8" s="1"/>
  <c r="C272" i="4"/>
  <c r="B272"/>
  <c r="AC271"/>
  <c r="AB271"/>
  <c r="AA271"/>
  <c r="V271" i="10" s="1"/>
  <c r="X271" s="1"/>
  <c r="Z271" i="4"/>
  <c r="R271" i="10" s="1"/>
  <c r="T271" s="1"/>
  <c r="Y271" i="4"/>
  <c r="X271"/>
  <c r="W271"/>
  <c r="V271"/>
  <c r="AX271" i="8" s="1"/>
  <c r="U271" i="4"/>
  <c r="T271"/>
  <c r="S271"/>
  <c r="R271"/>
  <c r="Q271"/>
  <c r="P271"/>
  <c r="O271"/>
  <c r="N271"/>
  <c r="M271"/>
  <c r="L271"/>
  <c r="K271"/>
  <c r="J271"/>
  <c r="I271" i="8" s="1"/>
  <c r="I271" i="4"/>
  <c r="H271"/>
  <c r="G271"/>
  <c r="G271" i="8" s="1"/>
  <c r="F271" i="4"/>
  <c r="F271" i="8" s="1"/>
  <c r="E271" i="4"/>
  <c r="D271"/>
  <c r="D271" i="8" s="1"/>
  <c r="C271" i="4"/>
  <c r="B271"/>
  <c r="AC270"/>
  <c r="AB270"/>
  <c r="AA270"/>
  <c r="V270" i="10" s="1"/>
  <c r="X270" s="1"/>
  <c r="Z270" i="4"/>
  <c r="R270" i="10" s="1"/>
  <c r="T270" s="1"/>
  <c r="Y270" i="4"/>
  <c r="X270"/>
  <c r="W270"/>
  <c r="V270"/>
  <c r="AX270" i="8" s="1"/>
  <c r="U270" i="4"/>
  <c r="T270"/>
  <c r="S270"/>
  <c r="R270"/>
  <c r="Q270"/>
  <c r="P270"/>
  <c r="O270"/>
  <c r="N270"/>
  <c r="M270"/>
  <c r="L270"/>
  <c r="K270"/>
  <c r="J270"/>
  <c r="I270" i="8" s="1"/>
  <c r="I270" i="4"/>
  <c r="H270"/>
  <c r="G270"/>
  <c r="G270" i="8" s="1"/>
  <c r="F270" i="4"/>
  <c r="F270" i="8" s="1"/>
  <c r="E270" i="4"/>
  <c r="D270"/>
  <c r="D270" i="8" s="1"/>
  <c r="C270" i="4"/>
  <c r="B270"/>
  <c r="AC269"/>
  <c r="AB269"/>
  <c r="AA269"/>
  <c r="V269" i="10" s="1"/>
  <c r="X269" s="1"/>
  <c r="Z269" i="4"/>
  <c r="R269" i="10" s="1"/>
  <c r="T269" s="1"/>
  <c r="Y269" i="4"/>
  <c r="X269"/>
  <c r="W269"/>
  <c r="V269"/>
  <c r="AX269" i="8" s="1"/>
  <c r="U269" i="4"/>
  <c r="T269"/>
  <c r="S269"/>
  <c r="R269"/>
  <c r="Q269"/>
  <c r="P269"/>
  <c r="O269"/>
  <c r="N269"/>
  <c r="M269"/>
  <c r="L269"/>
  <c r="K269"/>
  <c r="J269"/>
  <c r="I269" i="8" s="1"/>
  <c r="I269" i="4"/>
  <c r="H269"/>
  <c r="G269"/>
  <c r="G269" i="8" s="1"/>
  <c r="F269" i="4"/>
  <c r="F269" i="8" s="1"/>
  <c r="E269" i="4"/>
  <c r="D269"/>
  <c r="D269" i="8" s="1"/>
  <c r="C269" i="4"/>
  <c r="B269"/>
  <c r="AC268"/>
  <c r="AB268"/>
  <c r="AA268"/>
  <c r="V268" i="10" s="1"/>
  <c r="X268" s="1"/>
  <c r="Z268" i="4"/>
  <c r="R268" i="10" s="1"/>
  <c r="T268" s="1"/>
  <c r="Y268" i="4"/>
  <c r="X268"/>
  <c r="W268"/>
  <c r="V268"/>
  <c r="AX268" i="8" s="1"/>
  <c r="U268" i="4"/>
  <c r="T268"/>
  <c r="S268"/>
  <c r="R268"/>
  <c r="Q268"/>
  <c r="P268"/>
  <c r="O268"/>
  <c r="N268"/>
  <c r="M268"/>
  <c r="L268"/>
  <c r="K268"/>
  <c r="J268"/>
  <c r="I268" i="8" s="1"/>
  <c r="I268" i="4"/>
  <c r="H268"/>
  <c r="G268"/>
  <c r="G268" i="8" s="1"/>
  <c r="F268" i="4"/>
  <c r="F268" i="8" s="1"/>
  <c r="E268" i="4"/>
  <c r="D268"/>
  <c r="D268" i="8" s="1"/>
  <c r="C268" i="4"/>
  <c r="B268"/>
  <c r="AC267"/>
  <c r="AB267"/>
  <c r="AA267"/>
  <c r="V267" i="10" s="1"/>
  <c r="X267" s="1"/>
  <c r="Z267" i="4"/>
  <c r="R267" i="10" s="1"/>
  <c r="T267" s="1"/>
  <c r="Y267" i="4"/>
  <c r="X267"/>
  <c r="W267"/>
  <c r="V267"/>
  <c r="AX267" i="8" s="1"/>
  <c r="U267" i="4"/>
  <c r="T267"/>
  <c r="S267"/>
  <c r="R267"/>
  <c r="Q267"/>
  <c r="P267"/>
  <c r="O267"/>
  <c r="N267"/>
  <c r="M267"/>
  <c r="L267"/>
  <c r="K267"/>
  <c r="J267"/>
  <c r="I267" i="8" s="1"/>
  <c r="I267" i="4"/>
  <c r="H267"/>
  <c r="G267"/>
  <c r="G267" i="8" s="1"/>
  <c r="F267" i="4"/>
  <c r="F267" i="8" s="1"/>
  <c r="E267" i="4"/>
  <c r="D267"/>
  <c r="D267" i="8" s="1"/>
  <c r="C267" i="4"/>
  <c r="B267"/>
  <c r="AC266"/>
  <c r="AB266"/>
  <c r="AA266"/>
  <c r="V266" i="10" s="1"/>
  <c r="X266" s="1"/>
  <c r="Z266" i="4"/>
  <c r="R266" i="10" s="1"/>
  <c r="T266" s="1"/>
  <c r="Y266" i="4"/>
  <c r="X266"/>
  <c r="W266"/>
  <c r="V266"/>
  <c r="AX266" i="8" s="1"/>
  <c r="U266" i="4"/>
  <c r="T266"/>
  <c r="S266"/>
  <c r="R266"/>
  <c r="Q266"/>
  <c r="P266"/>
  <c r="O266"/>
  <c r="N266"/>
  <c r="M266"/>
  <c r="L266"/>
  <c r="K266"/>
  <c r="J266"/>
  <c r="I266" i="8" s="1"/>
  <c r="I266" i="4"/>
  <c r="H266"/>
  <c r="G266"/>
  <c r="G266" i="8" s="1"/>
  <c r="F266" i="4"/>
  <c r="F266" i="8" s="1"/>
  <c r="E266" i="4"/>
  <c r="D266"/>
  <c r="D266" i="8" s="1"/>
  <c r="C266" i="4"/>
  <c r="B266"/>
  <c r="AC265"/>
  <c r="AB265"/>
  <c r="AA265"/>
  <c r="V265" i="10" s="1"/>
  <c r="X265" s="1"/>
  <c r="Z265" i="4"/>
  <c r="R265" i="10" s="1"/>
  <c r="T265" s="1"/>
  <c r="Y265" i="4"/>
  <c r="X265"/>
  <c r="W265"/>
  <c r="V265"/>
  <c r="AX265" i="8" s="1"/>
  <c r="U265" i="4"/>
  <c r="T265"/>
  <c r="S265"/>
  <c r="R265"/>
  <c r="Q265"/>
  <c r="P265"/>
  <c r="O265"/>
  <c r="N265"/>
  <c r="M265"/>
  <c r="L265"/>
  <c r="K265"/>
  <c r="J265"/>
  <c r="I265" i="8" s="1"/>
  <c r="I265" i="4"/>
  <c r="H265"/>
  <c r="G265"/>
  <c r="G265" i="8" s="1"/>
  <c r="F265" i="4"/>
  <c r="F265" i="8" s="1"/>
  <c r="E265" i="4"/>
  <c r="D265"/>
  <c r="D265" i="8" s="1"/>
  <c r="C265" i="4"/>
  <c r="B265"/>
  <c r="AC264"/>
  <c r="AB264"/>
  <c r="AA264"/>
  <c r="V264" i="10" s="1"/>
  <c r="X264" s="1"/>
  <c r="Z264" i="4"/>
  <c r="R264" i="10" s="1"/>
  <c r="T264" s="1"/>
  <c r="Y264" i="4"/>
  <c r="X264"/>
  <c r="W264"/>
  <c r="V264"/>
  <c r="AX264" i="8" s="1"/>
  <c r="U264" i="4"/>
  <c r="T264"/>
  <c r="S264"/>
  <c r="R264"/>
  <c r="Q264"/>
  <c r="P264"/>
  <c r="O264"/>
  <c r="N264"/>
  <c r="M264"/>
  <c r="L264"/>
  <c r="K264"/>
  <c r="J264"/>
  <c r="I264" i="8" s="1"/>
  <c r="I264" i="4"/>
  <c r="H264"/>
  <c r="G264"/>
  <c r="G264" i="8" s="1"/>
  <c r="F264" i="4"/>
  <c r="F264" i="8" s="1"/>
  <c r="E264" i="4"/>
  <c r="D264"/>
  <c r="D264" i="8" s="1"/>
  <c r="C264" i="4"/>
  <c r="B264"/>
  <c r="AC263"/>
  <c r="AB263"/>
  <c r="AA263"/>
  <c r="V263" i="10" s="1"/>
  <c r="X263" s="1"/>
  <c r="Z263" i="4"/>
  <c r="R263" i="10" s="1"/>
  <c r="T263" s="1"/>
  <c r="Y263" i="4"/>
  <c r="X263"/>
  <c r="W263"/>
  <c r="V263"/>
  <c r="AX263" i="8" s="1"/>
  <c r="U263" i="4"/>
  <c r="T263"/>
  <c r="S263"/>
  <c r="R263"/>
  <c r="Q263"/>
  <c r="P263"/>
  <c r="O263"/>
  <c r="N263"/>
  <c r="M263"/>
  <c r="L263"/>
  <c r="K263"/>
  <c r="J263"/>
  <c r="I263" i="8" s="1"/>
  <c r="I263" i="4"/>
  <c r="H263"/>
  <c r="G263"/>
  <c r="G263" i="8" s="1"/>
  <c r="F263" i="4"/>
  <c r="F263" i="8" s="1"/>
  <c r="E263" i="4"/>
  <c r="D263"/>
  <c r="D263" i="8" s="1"/>
  <c r="C263" i="4"/>
  <c r="B263"/>
  <c r="AC262"/>
  <c r="AB262"/>
  <c r="AA262"/>
  <c r="V262" i="10" s="1"/>
  <c r="X262" s="1"/>
  <c r="Z262" i="4"/>
  <c r="R262" i="10" s="1"/>
  <c r="T262" s="1"/>
  <c r="Y262" i="4"/>
  <c r="X262"/>
  <c r="W262"/>
  <c r="V262"/>
  <c r="AX262" i="8" s="1"/>
  <c r="U262" i="4"/>
  <c r="T262"/>
  <c r="S262"/>
  <c r="R262"/>
  <c r="Q262"/>
  <c r="P262"/>
  <c r="O262"/>
  <c r="N262"/>
  <c r="M262"/>
  <c r="L262"/>
  <c r="K262"/>
  <c r="J262"/>
  <c r="I262" i="8" s="1"/>
  <c r="I262" i="4"/>
  <c r="H262"/>
  <c r="G262"/>
  <c r="G262" i="8" s="1"/>
  <c r="F262" i="4"/>
  <c r="F262" i="8" s="1"/>
  <c r="E262" i="4"/>
  <c r="D262"/>
  <c r="D262" i="8" s="1"/>
  <c r="C262" i="4"/>
  <c r="B262"/>
  <c r="AC261"/>
  <c r="AB261"/>
  <c r="AA261"/>
  <c r="V261" i="10" s="1"/>
  <c r="X261" s="1"/>
  <c r="Z261" i="4"/>
  <c r="R261" i="10" s="1"/>
  <c r="T261" s="1"/>
  <c r="Y261" i="4"/>
  <c r="X261"/>
  <c r="W261"/>
  <c r="V261"/>
  <c r="AX261" i="8" s="1"/>
  <c r="U261" i="4"/>
  <c r="T261"/>
  <c r="S261"/>
  <c r="R261"/>
  <c r="Q261"/>
  <c r="P261"/>
  <c r="O261"/>
  <c r="N261"/>
  <c r="M261"/>
  <c r="L261"/>
  <c r="K261"/>
  <c r="J261"/>
  <c r="I261" i="8" s="1"/>
  <c r="I261" i="4"/>
  <c r="H261"/>
  <c r="G261"/>
  <c r="G261" i="8" s="1"/>
  <c r="F261" i="4"/>
  <c r="F261" i="8" s="1"/>
  <c r="E261" i="4"/>
  <c r="D261"/>
  <c r="D261" i="8" s="1"/>
  <c r="C261" i="4"/>
  <c r="B261"/>
  <c r="AC260"/>
  <c r="AB260"/>
  <c r="AA260"/>
  <c r="V260" i="10" s="1"/>
  <c r="X260" s="1"/>
  <c r="Z260" i="4"/>
  <c r="R260" i="10" s="1"/>
  <c r="T260" s="1"/>
  <c r="Y260" i="4"/>
  <c r="X260"/>
  <c r="W260"/>
  <c r="V260"/>
  <c r="AX260" i="8" s="1"/>
  <c r="U260" i="4"/>
  <c r="T260"/>
  <c r="S260"/>
  <c r="R260"/>
  <c r="Q260"/>
  <c r="P260"/>
  <c r="O260"/>
  <c r="N260"/>
  <c r="M260"/>
  <c r="L260"/>
  <c r="K260"/>
  <c r="J260"/>
  <c r="I260" i="8" s="1"/>
  <c r="I260" i="4"/>
  <c r="H260"/>
  <c r="G260"/>
  <c r="G260" i="8" s="1"/>
  <c r="F260" i="4"/>
  <c r="F260" i="8" s="1"/>
  <c r="E260" i="4"/>
  <c r="D260"/>
  <c r="D260" i="8" s="1"/>
  <c r="C260" i="4"/>
  <c r="B260"/>
  <c r="AC259"/>
  <c r="AB259"/>
  <c r="AA259"/>
  <c r="V259" i="10" s="1"/>
  <c r="X259" s="1"/>
  <c r="Z259" i="4"/>
  <c r="R259" i="10" s="1"/>
  <c r="T259" s="1"/>
  <c r="Y259" i="4"/>
  <c r="X259"/>
  <c r="W259"/>
  <c r="V259"/>
  <c r="AX259" i="8" s="1"/>
  <c r="U259" i="4"/>
  <c r="T259"/>
  <c r="S259"/>
  <c r="R259"/>
  <c r="Q259"/>
  <c r="P259"/>
  <c r="O259"/>
  <c r="N259"/>
  <c r="M259"/>
  <c r="L259"/>
  <c r="K259"/>
  <c r="J259"/>
  <c r="I259" i="8" s="1"/>
  <c r="I259" i="4"/>
  <c r="H259"/>
  <c r="G259"/>
  <c r="G259" i="8" s="1"/>
  <c r="F259" i="4"/>
  <c r="F259" i="8" s="1"/>
  <c r="E259" i="4"/>
  <c r="D259"/>
  <c r="D259" i="8" s="1"/>
  <c r="C259" i="4"/>
  <c r="B259"/>
  <c r="AC258"/>
  <c r="AB258"/>
  <c r="AA258"/>
  <c r="V258" i="10" s="1"/>
  <c r="X258" s="1"/>
  <c r="Z258" i="4"/>
  <c r="R258" i="10" s="1"/>
  <c r="T258" s="1"/>
  <c r="Y258" i="4"/>
  <c r="X258"/>
  <c r="W258"/>
  <c r="V258"/>
  <c r="AX258" i="8" s="1"/>
  <c r="U258" i="4"/>
  <c r="T258"/>
  <c r="S258"/>
  <c r="R258"/>
  <c r="Q258"/>
  <c r="P258"/>
  <c r="O258"/>
  <c r="N258"/>
  <c r="M258"/>
  <c r="L258"/>
  <c r="K258"/>
  <c r="J258"/>
  <c r="I258" i="8" s="1"/>
  <c r="I258" i="4"/>
  <c r="H258"/>
  <c r="G258"/>
  <c r="G258" i="8" s="1"/>
  <c r="F258" i="4"/>
  <c r="F258" i="8" s="1"/>
  <c r="E258" i="4"/>
  <c r="D258"/>
  <c r="D258" i="8" s="1"/>
  <c r="C258" i="4"/>
  <c r="B258"/>
  <c r="AC257"/>
  <c r="AB257"/>
  <c r="AA257"/>
  <c r="V257" i="10" s="1"/>
  <c r="X257" s="1"/>
  <c r="Z257" i="4"/>
  <c r="R257" i="10" s="1"/>
  <c r="T257" s="1"/>
  <c r="Y257" i="4"/>
  <c r="X257"/>
  <c r="W257"/>
  <c r="V257"/>
  <c r="AX257" i="8" s="1"/>
  <c r="U257" i="4"/>
  <c r="T257"/>
  <c r="S257"/>
  <c r="R257"/>
  <c r="Q257"/>
  <c r="P257"/>
  <c r="O257"/>
  <c r="N257"/>
  <c r="M257"/>
  <c r="L257"/>
  <c r="K257"/>
  <c r="J257"/>
  <c r="I257" i="8" s="1"/>
  <c r="I257" i="4"/>
  <c r="H257"/>
  <c r="G257"/>
  <c r="G257" i="8" s="1"/>
  <c r="F257" i="4"/>
  <c r="F257" i="8" s="1"/>
  <c r="E257" i="4"/>
  <c r="D257"/>
  <c r="D257" i="8" s="1"/>
  <c r="C257" i="4"/>
  <c r="B257"/>
  <c r="AC256"/>
  <c r="AB256"/>
  <c r="AA256"/>
  <c r="V256" i="10" s="1"/>
  <c r="X256" s="1"/>
  <c r="Z256" i="4"/>
  <c r="R256" i="10" s="1"/>
  <c r="T256" s="1"/>
  <c r="Y256" i="4"/>
  <c r="X256"/>
  <c r="W256"/>
  <c r="V256"/>
  <c r="AX256" i="8" s="1"/>
  <c r="U256" i="4"/>
  <c r="T256"/>
  <c r="S256"/>
  <c r="R256"/>
  <c r="Q256"/>
  <c r="P256"/>
  <c r="O256"/>
  <c r="N256"/>
  <c r="M256"/>
  <c r="L256"/>
  <c r="K256"/>
  <c r="J256"/>
  <c r="I256" i="8" s="1"/>
  <c r="I256" i="4"/>
  <c r="H256"/>
  <c r="G256"/>
  <c r="G256" i="8" s="1"/>
  <c r="F256" i="4"/>
  <c r="F256" i="8" s="1"/>
  <c r="E256" i="4"/>
  <c r="D256"/>
  <c r="D256" i="8" s="1"/>
  <c r="C256" i="4"/>
  <c r="B256"/>
  <c r="AC255"/>
  <c r="AB255"/>
  <c r="AA255"/>
  <c r="V255" i="10" s="1"/>
  <c r="X255" s="1"/>
  <c r="Z255" i="4"/>
  <c r="R255" i="10" s="1"/>
  <c r="T255" s="1"/>
  <c r="Y255" i="4"/>
  <c r="X255"/>
  <c r="W255"/>
  <c r="V255"/>
  <c r="AX255" i="8" s="1"/>
  <c r="U255" i="4"/>
  <c r="T255"/>
  <c r="S255"/>
  <c r="R255"/>
  <c r="Q255"/>
  <c r="P255"/>
  <c r="O255"/>
  <c r="N255"/>
  <c r="M255"/>
  <c r="L255"/>
  <c r="K255"/>
  <c r="J255"/>
  <c r="I255" i="8" s="1"/>
  <c r="I255" i="4"/>
  <c r="H255"/>
  <c r="G255"/>
  <c r="G255" i="8" s="1"/>
  <c r="F255" i="4"/>
  <c r="F255" i="8" s="1"/>
  <c r="E255" i="4"/>
  <c r="D255"/>
  <c r="D255" i="8" s="1"/>
  <c r="C255" i="4"/>
  <c r="B255"/>
  <c r="AC254"/>
  <c r="AB254"/>
  <c r="AA254"/>
  <c r="V254" i="10" s="1"/>
  <c r="X254" s="1"/>
  <c r="Z254" i="4"/>
  <c r="R254" i="10" s="1"/>
  <c r="T254" s="1"/>
  <c r="Y254" i="4"/>
  <c r="X254"/>
  <c r="W254"/>
  <c r="V254"/>
  <c r="AX254" i="8" s="1"/>
  <c r="U254" i="4"/>
  <c r="T254"/>
  <c r="S254"/>
  <c r="R254"/>
  <c r="Q254"/>
  <c r="P254"/>
  <c r="O254"/>
  <c r="N254"/>
  <c r="M254"/>
  <c r="L254"/>
  <c r="K254"/>
  <c r="J254"/>
  <c r="I254" i="8" s="1"/>
  <c r="I254" i="4"/>
  <c r="H254"/>
  <c r="G254"/>
  <c r="G254" i="8" s="1"/>
  <c r="F254" i="4"/>
  <c r="F254" i="8" s="1"/>
  <c r="E254" i="4"/>
  <c r="D254"/>
  <c r="D254" i="8" s="1"/>
  <c r="C254" i="4"/>
  <c r="B254"/>
  <c r="AC253"/>
  <c r="AB253"/>
  <c r="AA253"/>
  <c r="V253" i="10" s="1"/>
  <c r="X253" s="1"/>
  <c r="Z253" i="4"/>
  <c r="R253" i="10" s="1"/>
  <c r="T253" s="1"/>
  <c r="Y253" i="4"/>
  <c r="X253"/>
  <c r="W253"/>
  <c r="V253"/>
  <c r="AX253" i="8" s="1"/>
  <c r="U253" i="4"/>
  <c r="T253"/>
  <c r="S253"/>
  <c r="R253"/>
  <c r="Q253"/>
  <c r="P253"/>
  <c r="O253"/>
  <c r="N253"/>
  <c r="M253"/>
  <c r="L253"/>
  <c r="K253"/>
  <c r="J253"/>
  <c r="I253" i="8" s="1"/>
  <c r="I253" i="4"/>
  <c r="H253"/>
  <c r="G253"/>
  <c r="G253" i="8" s="1"/>
  <c r="F253" i="4"/>
  <c r="F253" i="8" s="1"/>
  <c r="E253" i="4"/>
  <c r="D253"/>
  <c r="D253" i="8" s="1"/>
  <c r="C253" i="4"/>
  <c r="B253"/>
  <c r="AC252"/>
  <c r="AB252"/>
  <c r="AA252"/>
  <c r="V252" i="10" s="1"/>
  <c r="X252" s="1"/>
  <c r="Z252" i="4"/>
  <c r="R252" i="10" s="1"/>
  <c r="T252" s="1"/>
  <c r="Y252" i="4"/>
  <c r="X252"/>
  <c r="W252"/>
  <c r="V252"/>
  <c r="AX252" i="8" s="1"/>
  <c r="U252" i="4"/>
  <c r="T252"/>
  <c r="S252"/>
  <c r="R252"/>
  <c r="Q252"/>
  <c r="P252"/>
  <c r="O252"/>
  <c r="N252"/>
  <c r="M252"/>
  <c r="L252"/>
  <c r="K252"/>
  <c r="J252"/>
  <c r="I252" i="8" s="1"/>
  <c r="I252" i="4"/>
  <c r="H252"/>
  <c r="G252"/>
  <c r="G252" i="8" s="1"/>
  <c r="F252" i="4"/>
  <c r="F252" i="8" s="1"/>
  <c r="E252" i="4"/>
  <c r="D252"/>
  <c r="D252" i="8" s="1"/>
  <c r="C252" i="4"/>
  <c r="B252"/>
  <c r="AC251"/>
  <c r="AB251"/>
  <c r="AA251"/>
  <c r="V251" i="10" s="1"/>
  <c r="X251" s="1"/>
  <c r="Z251" i="4"/>
  <c r="R251" i="10" s="1"/>
  <c r="T251" s="1"/>
  <c r="Y251" i="4"/>
  <c r="X251"/>
  <c r="W251"/>
  <c r="V251"/>
  <c r="AX251" i="8" s="1"/>
  <c r="U251" i="4"/>
  <c r="T251"/>
  <c r="S251"/>
  <c r="R251"/>
  <c r="Q251"/>
  <c r="P251"/>
  <c r="O251"/>
  <c r="N251"/>
  <c r="M251"/>
  <c r="L251"/>
  <c r="K251"/>
  <c r="J251"/>
  <c r="I251" i="8" s="1"/>
  <c r="I251" i="4"/>
  <c r="H251"/>
  <c r="G251"/>
  <c r="G251" i="8" s="1"/>
  <c r="F251" i="4"/>
  <c r="F251" i="8" s="1"/>
  <c r="E251" i="4"/>
  <c r="D251"/>
  <c r="D251" i="8" s="1"/>
  <c r="C251" i="4"/>
  <c r="B251"/>
  <c r="AC250"/>
  <c r="AB250"/>
  <c r="AA250"/>
  <c r="V250" i="10" s="1"/>
  <c r="X250" s="1"/>
  <c r="Z250" i="4"/>
  <c r="R250" i="10" s="1"/>
  <c r="T250" s="1"/>
  <c r="Y250" i="4"/>
  <c r="X250"/>
  <c r="W250"/>
  <c r="V250"/>
  <c r="AX250" i="8" s="1"/>
  <c r="U250" i="4"/>
  <c r="T250"/>
  <c r="S250"/>
  <c r="R250"/>
  <c r="Q250"/>
  <c r="P250"/>
  <c r="O250"/>
  <c r="N250"/>
  <c r="M250"/>
  <c r="L250"/>
  <c r="K250"/>
  <c r="J250"/>
  <c r="I250" i="8" s="1"/>
  <c r="I250" i="4"/>
  <c r="H250"/>
  <c r="G250"/>
  <c r="G250" i="8" s="1"/>
  <c r="F250" i="4"/>
  <c r="F250" i="8" s="1"/>
  <c r="E250" i="4"/>
  <c r="D250"/>
  <c r="D250" i="8" s="1"/>
  <c r="C250" i="4"/>
  <c r="B250"/>
  <c r="AC249"/>
  <c r="AB249"/>
  <c r="AA249"/>
  <c r="V249" i="10" s="1"/>
  <c r="X249" s="1"/>
  <c r="Z249" i="4"/>
  <c r="R249" i="10" s="1"/>
  <c r="T249" s="1"/>
  <c r="Y249" i="4"/>
  <c r="X249"/>
  <c r="W249"/>
  <c r="V249"/>
  <c r="AX249" i="8" s="1"/>
  <c r="U249" i="4"/>
  <c r="T249"/>
  <c r="S249"/>
  <c r="R249"/>
  <c r="Q249"/>
  <c r="P249"/>
  <c r="O249"/>
  <c r="N249"/>
  <c r="M249"/>
  <c r="L249"/>
  <c r="K249"/>
  <c r="J249"/>
  <c r="I249" i="8" s="1"/>
  <c r="I249" i="4"/>
  <c r="H249"/>
  <c r="G249"/>
  <c r="G249" i="8" s="1"/>
  <c r="F249" i="4"/>
  <c r="F249" i="8" s="1"/>
  <c r="E249" i="4"/>
  <c r="D249"/>
  <c r="D249" i="8" s="1"/>
  <c r="C249" i="4"/>
  <c r="B249"/>
  <c r="AC248"/>
  <c r="AB248"/>
  <c r="AA248"/>
  <c r="V248" i="10" s="1"/>
  <c r="X248" s="1"/>
  <c r="Z248" i="4"/>
  <c r="R248" i="10" s="1"/>
  <c r="T248" s="1"/>
  <c r="Y248" i="4"/>
  <c r="X248"/>
  <c r="W248"/>
  <c r="V248"/>
  <c r="AX248" i="8" s="1"/>
  <c r="U248" i="4"/>
  <c r="T248"/>
  <c r="S248"/>
  <c r="R248"/>
  <c r="Q248"/>
  <c r="P248"/>
  <c r="O248"/>
  <c r="N248"/>
  <c r="M248"/>
  <c r="L248"/>
  <c r="K248"/>
  <c r="J248"/>
  <c r="I248" i="8" s="1"/>
  <c r="I248" i="4"/>
  <c r="H248"/>
  <c r="G248"/>
  <c r="G248" i="8" s="1"/>
  <c r="F248" i="4"/>
  <c r="F248" i="8" s="1"/>
  <c r="E248" i="4"/>
  <c r="D248"/>
  <c r="D248" i="8" s="1"/>
  <c r="C248" i="4"/>
  <c r="B248"/>
  <c r="AC247"/>
  <c r="AB247"/>
  <c r="AA247"/>
  <c r="V247" i="10" s="1"/>
  <c r="X247" s="1"/>
  <c r="Z247" i="4"/>
  <c r="R247" i="10" s="1"/>
  <c r="T247" s="1"/>
  <c r="Y247" i="4"/>
  <c r="X247"/>
  <c r="W247"/>
  <c r="V247"/>
  <c r="AX247" i="8" s="1"/>
  <c r="U247" i="4"/>
  <c r="T247"/>
  <c r="S247"/>
  <c r="R247"/>
  <c r="Q247"/>
  <c r="P247"/>
  <c r="O247"/>
  <c r="N247"/>
  <c r="M247"/>
  <c r="L247"/>
  <c r="K247"/>
  <c r="J247"/>
  <c r="I247" i="8" s="1"/>
  <c r="I247" i="4"/>
  <c r="H247"/>
  <c r="G247"/>
  <c r="G247" i="8" s="1"/>
  <c r="F247" i="4"/>
  <c r="F247" i="8" s="1"/>
  <c r="E247" i="4"/>
  <c r="D247"/>
  <c r="D247" i="8" s="1"/>
  <c r="C247" i="4"/>
  <c r="B247"/>
  <c r="AC246"/>
  <c r="AB246"/>
  <c r="AA246"/>
  <c r="V246" i="10" s="1"/>
  <c r="X246" s="1"/>
  <c r="Z246" i="4"/>
  <c r="R246" i="10" s="1"/>
  <c r="T246" s="1"/>
  <c r="Y246" i="4"/>
  <c r="X246"/>
  <c r="W246"/>
  <c r="V246"/>
  <c r="AX246" i="8" s="1"/>
  <c r="U246" i="4"/>
  <c r="T246"/>
  <c r="S246"/>
  <c r="R246"/>
  <c r="Q246"/>
  <c r="P246"/>
  <c r="O246"/>
  <c r="N246"/>
  <c r="M246"/>
  <c r="L246"/>
  <c r="K246"/>
  <c r="J246"/>
  <c r="I246" i="8" s="1"/>
  <c r="I246" i="4"/>
  <c r="H246"/>
  <c r="G246"/>
  <c r="G246" i="8" s="1"/>
  <c r="F246" i="4"/>
  <c r="F246" i="8" s="1"/>
  <c r="E246" i="4"/>
  <c r="D246"/>
  <c r="D246" i="8" s="1"/>
  <c r="C246" i="4"/>
  <c r="B246"/>
  <c r="AC245"/>
  <c r="AB245"/>
  <c r="AA245"/>
  <c r="V245" i="10" s="1"/>
  <c r="X245" s="1"/>
  <c r="Z245" i="4"/>
  <c r="R245" i="10" s="1"/>
  <c r="T245" s="1"/>
  <c r="Y245" i="4"/>
  <c r="X245"/>
  <c r="W245"/>
  <c r="V245"/>
  <c r="AX245" i="8" s="1"/>
  <c r="U245" i="4"/>
  <c r="T245"/>
  <c r="S245"/>
  <c r="R245"/>
  <c r="Q245"/>
  <c r="P245"/>
  <c r="O245"/>
  <c r="N245"/>
  <c r="M245"/>
  <c r="L245"/>
  <c r="K245"/>
  <c r="J245"/>
  <c r="I245" i="8" s="1"/>
  <c r="I245" i="4"/>
  <c r="H245"/>
  <c r="G245"/>
  <c r="G245" i="8" s="1"/>
  <c r="F245" i="4"/>
  <c r="F245" i="8" s="1"/>
  <c r="E245" i="4"/>
  <c r="D245"/>
  <c r="D245" i="8" s="1"/>
  <c r="C245" i="4"/>
  <c r="B245"/>
  <c r="AC244"/>
  <c r="AB244"/>
  <c r="AA244"/>
  <c r="V244" i="10" s="1"/>
  <c r="X244" s="1"/>
  <c r="Z244" i="4"/>
  <c r="R244" i="10" s="1"/>
  <c r="T244" s="1"/>
  <c r="Y244" i="4"/>
  <c r="X244"/>
  <c r="W244"/>
  <c r="V244"/>
  <c r="AX244" i="8" s="1"/>
  <c r="U244" i="4"/>
  <c r="T244"/>
  <c r="S244"/>
  <c r="R244"/>
  <c r="Q244"/>
  <c r="P244"/>
  <c r="O244"/>
  <c r="N244"/>
  <c r="M244"/>
  <c r="L244"/>
  <c r="K244"/>
  <c r="J244"/>
  <c r="I244" i="8" s="1"/>
  <c r="I244" i="4"/>
  <c r="H244"/>
  <c r="G244"/>
  <c r="G244" i="8" s="1"/>
  <c r="F244" i="4"/>
  <c r="F244" i="8" s="1"/>
  <c r="E244" i="4"/>
  <c r="D244"/>
  <c r="D244" i="8" s="1"/>
  <c r="C244" i="4"/>
  <c r="B244"/>
  <c r="AC243"/>
  <c r="AB243"/>
  <c r="AA243"/>
  <c r="V243" i="10" s="1"/>
  <c r="X243" s="1"/>
  <c r="Z243" i="4"/>
  <c r="R243" i="10" s="1"/>
  <c r="T243" s="1"/>
  <c r="Y243" i="4"/>
  <c r="X243"/>
  <c r="W243"/>
  <c r="V243"/>
  <c r="AX243" i="8" s="1"/>
  <c r="U243" i="4"/>
  <c r="T243"/>
  <c r="S243"/>
  <c r="R243"/>
  <c r="Q243"/>
  <c r="P243"/>
  <c r="O243"/>
  <c r="N243"/>
  <c r="M243"/>
  <c r="L243"/>
  <c r="K243"/>
  <c r="J243"/>
  <c r="I243" i="8" s="1"/>
  <c r="I243" i="4"/>
  <c r="H243"/>
  <c r="G243"/>
  <c r="G243" i="8" s="1"/>
  <c r="F243" i="4"/>
  <c r="F243" i="8" s="1"/>
  <c r="E243" i="4"/>
  <c r="D243"/>
  <c r="D243" i="8" s="1"/>
  <c r="C243" i="4"/>
  <c r="B243"/>
  <c r="AC242"/>
  <c r="AB242"/>
  <c r="AA242"/>
  <c r="V242" i="10" s="1"/>
  <c r="X242" s="1"/>
  <c r="Z242" i="4"/>
  <c r="R242" i="10" s="1"/>
  <c r="T242" s="1"/>
  <c r="Y242" i="4"/>
  <c r="X242"/>
  <c r="W242"/>
  <c r="V242"/>
  <c r="AX242" i="8" s="1"/>
  <c r="U242" i="4"/>
  <c r="T242"/>
  <c r="S242"/>
  <c r="R242"/>
  <c r="Q242"/>
  <c r="P242"/>
  <c r="O242"/>
  <c r="N242"/>
  <c r="M242"/>
  <c r="L242"/>
  <c r="K242"/>
  <c r="J242"/>
  <c r="I242" i="8" s="1"/>
  <c r="I242" i="4"/>
  <c r="H242"/>
  <c r="G242"/>
  <c r="G242" i="8" s="1"/>
  <c r="F242" i="4"/>
  <c r="F242" i="8" s="1"/>
  <c r="E242" i="4"/>
  <c r="D242"/>
  <c r="D242" i="8" s="1"/>
  <c r="C242" i="4"/>
  <c r="B242"/>
  <c r="AC241"/>
  <c r="AB241"/>
  <c r="AA241"/>
  <c r="V241" i="10" s="1"/>
  <c r="X241" s="1"/>
  <c r="Z241" i="4"/>
  <c r="R241" i="10" s="1"/>
  <c r="T241" s="1"/>
  <c r="Y241" i="4"/>
  <c r="X241"/>
  <c r="W241"/>
  <c r="V241"/>
  <c r="AX241" i="8" s="1"/>
  <c r="U241" i="4"/>
  <c r="T241"/>
  <c r="S241"/>
  <c r="R241"/>
  <c r="Q241"/>
  <c r="P241"/>
  <c r="O241"/>
  <c r="N241"/>
  <c r="M241"/>
  <c r="L241"/>
  <c r="K241"/>
  <c r="J241"/>
  <c r="I241" i="8" s="1"/>
  <c r="I241" i="4"/>
  <c r="H241"/>
  <c r="G241"/>
  <c r="G241" i="8" s="1"/>
  <c r="F241" i="4"/>
  <c r="F241" i="8" s="1"/>
  <c r="E241" i="4"/>
  <c r="D241"/>
  <c r="D241" i="8" s="1"/>
  <c r="C241" i="4"/>
  <c r="B241"/>
  <c r="AC240"/>
  <c r="AB240"/>
  <c r="AA240"/>
  <c r="V240" i="10" s="1"/>
  <c r="X240" s="1"/>
  <c r="Z240" i="4"/>
  <c r="R240" i="10" s="1"/>
  <c r="T240" s="1"/>
  <c r="Y240" i="4"/>
  <c r="X240"/>
  <c r="W240"/>
  <c r="V240"/>
  <c r="AX240" i="8" s="1"/>
  <c r="U240" i="4"/>
  <c r="T240"/>
  <c r="S240"/>
  <c r="R240"/>
  <c r="Q240"/>
  <c r="P240"/>
  <c r="O240"/>
  <c r="N240"/>
  <c r="M240"/>
  <c r="L240"/>
  <c r="K240"/>
  <c r="J240"/>
  <c r="I240" i="8" s="1"/>
  <c r="I240" i="4"/>
  <c r="H240"/>
  <c r="G240"/>
  <c r="G240" i="8" s="1"/>
  <c r="F240" i="4"/>
  <c r="F240" i="8" s="1"/>
  <c r="E240" i="4"/>
  <c r="D240"/>
  <c r="D240" i="8" s="1"/>
  <c r="C240" i="4"/>
  <c r="B240"/>
  <c r="AC239"/>
  <c r="AB239"/>
  <c r="AA239"/>
  <c r="V239" i="10" s="1"/>
  <c r="X239" s="1"/>
  <c r="Z239" i="4"/>
  <c r="R239" i="10" s="1"/>
  <c r="T239" s="1"/>
  <c r="Y239" i="4"/>
  <c r="X239"/>
  <c r="W239"/>
  <c r="V239"/>
  <c r="AX239" i="8" s="1"/>
  <c r="U239" i="4"/>
  <c r="T239"/>
  <c r="S239"/>
  <c r="R239"/>
  <c r="Q239"/>
  <c r="P239"/>
  <c r="O239"/>
  <c r="N239"/>
  <c r="M239"/>
  <c r="L239"/>
  <c r="K239"/>
  <c r="J239"/>
  <c r="I239" i="8" s="1"/>
  <c r="I239" i="4"/>
  <c r="H239"/>
  <c r="G239"/>
  <c r="G239" i="8" s="1"/>
  <c r="F239" i="4"/>
  <c r="F239" i="8" s="1"/>
  <c r="E239" i="4"/>
  <c r="D239"/>
  <c r="D239" i="8" s="1"/>
  <c r="C239" i="4"/>
  <c r="B239"/>
  <c r="AC238"/>
  <c r="AB238"/>
  <c r="AA238"/>
  <c r="V238" i="10" s="1"/>
  <c r="X238" s="1"/>
  <c r="Z238" i="4"/>
  <c r="R238" i="10" s="1"/>
  <c r="T238" s="1"/>
  <c r="Y238" i="4"/>
  <c r="X238"/>
  <c r="W238"/>
  <c r="V238"/>
  <c r="AX238" i="8" s="1"/>
  <c r="U238" i="4"/>
  <c r="T238"/>
  <c r="S238"/>
  <c r="R238"/>
  <c r="Q238"/>
  <c r="P238"/>
  <c r="O238"/>
  <c r="N238"/>
  <c r="M238"/>
  <c r="L238"/>
  <c r="K238"/>
  <c r="J238"/>
  <c r="I238" i="8" s="1"/>
  <c r="I238" i="4"/>
  <c r="H238"/>
  <c r="G238"/>
  <c r="G238" i="8" s="1"/>
  <c r="F238" i="4"/>
  <c r="F238" i="8" s="1"/>
  <c r="E238" i="4"/>
  <c r="D238"/>
  <c r="D238" i="8" s="1"/>
  <c r="C238" i="4"/>
  <c r="B238"/>
  <c r="AC237"/>
  <c r="AB237"/>
  <c r="AA237"/>
  <c r="V237" i="10" s="1"/>
  <c r="X237" s="1"/>
  <c r="Z237" i="4"/>
  <c r="R237" i="10" s="1"/>
  <c r="T237" s="1"/>
  <c r="Y237" i="4"/>
  <c r="X237"/>
  <c r="W237"/>
  <c r="V237"/>
  <c r="AX237" i="8" s="1"/>
  <c r="U237" i="4"/>
  <c r="T237"/>
  <c r="S237"/>
  <c r="R237"/>
  <c r="Q237"/>
  <c r="P237"/>
  <c r="O237"/>
  <c r="N237"/>
  <c r="M237"/>
  <c r="L237"/>
  <c r="K237"/>
  <c r="J237"/>
  <c r="I237" i="8" s="1"/>
  <c r="I237" i="4"/>
  <c r="H237"/>
  <c r="G237"/>
  <c r="G237" i="8" s="1"/>
  <c r="F237" i="4"/>
  <c r="F237" i="8" s="1"/>
  <c r="E237" i="4"/>
  <c r="D237"/>
  <c r="D237" i="8" s="1"/>
  <c r="C237" i="4"/>
  <c r="B237"/>
  <c r="AC236"/>
  <c r="AB236"/>
  <c r="AA236"/>
  <c r="V236" i="10" s="1"/>
  <c r="X236" s="1"/>
  <c r="Z236" i="4"/>
  <c r="R236" i="10" s="1"/>
  <c r="T236" s="1"/>
  <c r="Y236" i="4"/>
  <c r="X236"/>
  <c r="W236"/>
  <c r="V236"/>
  <c r="AX236" i="8" s="1"/>
  <c r="U236" i="4"/>
  <c r="T236"/>
  <c r="S236"/>
  <c r="R236"/>
  <c r="Q236"/>
  <c r="P236"/>
  <c r="O236"/>
  <c r="N236"/>
  <c r="M236"/>
  <c r="L236"/>
  <c r="K236"/>
  <c r="J236"/>
  <c r="I236" i="8" s="1"/>
  <c r="I236" i="4"/>
  <c r="H236"/>
  <c r="G236"/>
  <c r="G236" i="8" s="1"/>
  <c r="F236" i="4"/>
  <c r="F236" i="8" s="1"/>
  <c r="E236" i="4"/>
  <c r="D236"/>
  <c r="D236" i="8" s="1"/>
  <c r="C236" i="4"/>
  <c r="B236"/>
  <c r="AC235"/>
  <c r="AB235"/>
  <c r="AA235"/>
  <c r="V235" i="10" s="1"/>
  <c r="X235" s="1"/>
  <c r="Z235" i="4"/>
  <c r="R235" i="10" s="1"/>
  <c r="T235" s="1"/>
  <c r="Y235" i="4"/>
  <c r="X235"/>
  <c r="W235"/>
  <c r="V235"/>
  <c r="AX235" i="8" s="1"/>
  <c r="U235" i="4"/>
  <c r="T235"/>
  <c r="S235"/>
  <c r="R235"/>
  <c r="Q235"/>
  <c r="P235"/>
  <c r="O235"/>
  <c r="N235"/>
  <c r="M235"/>
  <c r="L235"/>
  <c r="K235"/>
  <c r="J235"/>
  <c r="I235" i="8" s="1"/>
  <c r="I235" i="4"/>
  <c r="H235"/>
  <c r="G235"/>
  <c r="G235" i="8" s="1"/>
  <c r="F235" i="4"/>
  <c r="F235" i="8" s="1"/>
  <c r="E235" i="4"/>
  <c r="D235"/>
  <c r="D235" i="8" s="1"/>
  <c r="C235" i="4"/>
  <c r="B235"/>
  <c r="AC234"/>
  <c r="AB234"/>
  <c r="AA234"/>
  <c r="V234" i="10" s="1"/>
  <c r="X234" s="1"/>
  <c r="Z234" i="4"/>
  <c r="R234" i="10" s="1"/>
  <c r="T234" s="1"/>
  <c r="Y234" i="4"/>
  <c r="X234"/>
  <c r="W234"/>
  <c r="V234"/>
  <c r="AX234" i="8" s="1"/>
  <c r="U234" i="4"/>
  <c r="T234"/>
  <c r="S234"/>
  <c r="R234"/>
  <c r="Q234"/>
  <c r="P234"/>
  <c r="O234"/>
  <c r="N234"/>
  <c r="M234"/>
  <c r="L234"/>
  <c r="K234"/>
  <c r="J234"/>
  <c r="I234" i="8" s="1"/>
  <c r="I234" i="4"/>
  <c r="H234"/>
  <c r="G234"/>
  <c r="G234" i="8" s="1"/>
  <c r="F234" i="4"/>
  <c r="F234" i="8" s="1"/>
  <c r="E234" i="4"/>
  <c r="D234"/>
  <c r="D234" i="8" s="1"/>
  <c r="C234" i="4"/>
  <c r="B234"/>
  <c r="AC233"/>
  <c r="AB233"/>
  <c r="AA233"/>
  <c r="V233" i="10" s="1"/>
  <c r="X233" s="1"/>
  <c r="Z233" i="4"/>
  <c r="R233" i="10" s="1"/>
  <c r="T233" s="1"/>
  <c r="Y233" i="4"/>
  <c r="X233"/>
  <c r="W233"/>
  <c r="V233"/>
  <c r="AX233" i="8" s="1"/>
  <c r="U233" i="4"/>
  <c r="T233"/>
  <c r="S233"/>
  <c r="R233"/>
  <c r="Q233"/>
  <c r="P233"/>
  <c r="O233"/>
  <c r="N233"/>
  <c r="M233"/>
  <c r="L233"/>
  <c r="K233"/>
  <c r="J233"/>
  <c r="I233" i="8" s="1"/>
  <c r="I233" i="4"/>
  <c r="H233"/>
  <c r="G233"/>
  <c r="G233" i="8" s="1"/>
  <c r="F233" i="4"/>
  <c r="F233" i="8" s="1"/>
  <c r="E233" i="4"/>
  <c r="D233"/>
  <c r="D233" i="8" s="1"/>
  <c r="C233" i="4"/>
  <c r="B233"/>
  <c r="AC232"/>
  <c r="AB232"/>
  <c r="AA232"/>
  <c r="V232" i="10" s="1"/>
  <c r="X232" s="1"/>
  <c r="Z232" i="4"/>
  <c r="R232" i="10" s="1"/>
  <c r="T232" s="1"/>
  <c r="Y232" i="4"/>
  <c r="X232"/>
  <c r="W232"/>
  <c r="V232"/>
  <c r="AX232" i="8" s="1"/>
  <c r="U232" i="4"/>
  <c r="T232"/>
  <c r="S232"/>
  <c r="R232"/>
  <c r="Q232"/>
  <c r="P232"/>
  <c r="O232"/>
  <c r="N232"/>
  <c r="M232"/>
  <c r="L232"/>
  <c r="K232"/>
  <c r="J232"/>
  <c r="I232" i="8" s="1"/>
  <c r="I232" i="4"/>
  <c r="H232"/>
  <c r="G232"/>
  <c r="G232" i="8" s="1"/>
  <c r="F232" i="4"/>
  <c r="F232" i="8" s="1"/>
  <c r="E232" i="4"/>
  <c r="D232"/>
  <c r="D232" i="8" s="1"/>
  <c r="C232" i="4"/>
  <c r="B232"/>
  <c r="AC231"/>
  <c r="AB231"/>
  <c r="AA231"/>
  <c r="V231" i="10" s="1"/>
  <c r="X231" s="1"/>
  <c r="Z231" i="4"/>
  <c r="R231" i="10" s="1"/>
  <c r="T231" s="1"/>
  <c r="Y231" i="4"/>
  <c r="X231"/>
  <c r="W231"/>
  <c r="V231"/>
  <c r="AX231" i="8" s="1"/>
  <c r="U231" i="4"/>
  <c r="T231"/>
  <c r="S231"/>
  <c r="R231"/>
  <c r="Q231"/>
  <c r="P231"/>
  <c r="O231"/>
  <c r="N231"/>
  <c r="M231"/>
  <c r="L231"/>
  <c r="K231"/>
  <c r="J231"/>
  <c r="I231" i="8" s="1"/>
  <c r="I231" i="4"/>
  <c r="H231"/>
  <c r="G231"/>
  <c r="G231" i="8" s="1"/>
  <c r="F231" i="4"/>
  <c r="F231" i="8" s="1"/>
  <c r="E231" i="4"/>
  <c r="D231"/>
  <c r="D231" i="8" s="1"/>
  <c r="C231" i="4"/>
  <c r="B231"/>
  <c r="AC230"/>
  <c r="AB230"/>
  <c r="AA230"/>
  <c r="V230" i="10" s="1"/>
  <c r="X230" s="1"/>
  <c r="Z230" i="4"/>
  <c r="R230" i="10" s="1"/>
  <c r="T230" s="1"/>
  <c r="Y230" i="4"/>
  <c r="X230"/>
  <c r="W230"/>
  <c r="V230"/>
  <c r="AX230" i="8" s="1"/>
  <c r="U230" i="4"/>
  <c r="T230"/>
  <c r="S230"/>
  <c r="R230"/>
  <c r="Q230"/>
  <c r="P230"/>
  <c r="O230"/>
  <c r="N230"/>
  <c r="M230"/>
  <c r="L230"/>
  <c r="K230"/>
  <c r="J230"/>
  <c r="I230" i="8" s="1"/>
  <c r="I230" i="4"/>
  <c r="H230"/>
  <c r="G230"/>
  <c r="G230" i="8" s="1"/>
  <c r="F230" i="4"/>
  <c r="F230" i="8" s="1"/>
  <c r="E230" i="4"/>
  <c r="D230"/>
  <c r="D230" i="8" s="1"/>
  <c r="C230" i="4"/>
  <c r="B230"/>
  <c r="AC229"/>
  <c r="AB229"/>
  <c r="AA229"/>
  <c r="V229" i="10" s="1"/>
  <c r="X229" s="1"/>
  <c r="Z229" i="4"/>
  <c r="R229" i="10" s="1"/>
  <c r="T229" s="1"/>
  <c r="Y229" i="4"/>
  <c r="X229"/>
  <c r="W229"/>
  <c r="V229"/>
  <c r="AX229" i="8" s="1"/>
  <c r="U229" i="4"/>
  <c r="T229"/>
  <c r="S229"/>
  <c r="R229"/>
  <c r="Q229"/>
  <c r="P229"/>
  <c r="O229"/>
  <c r="N229"/>
  <c r="M229"/>
  <c r="L229"/>
  <c r="K229"/>
  <c r="J229"/>
  <c r="I229" i="8" s="1"/>
  <c r="I229" i="4"/>
  <c r="H229"/>
  <c r="G229"/>
  <c r="G229" i="8" s="1"/>
  <c r="F229" i="4"/>
  <c r="F229" i="8" s="1"/>
  <c r="E229" i="4"/>
  <c r="D229"/>
  <c r="D229" i="8" s="1"/>
  <c r="C229" i="4"/>
  <c r="B229"/>
  <c r="AC228"/>
  <c r="AB228"/>
  <c r="AA228"/>
  <c r="V228" i="10" s="1"/>
  <c r="X228" s="1"/>
  <c r="Z228" i="4"/>
  <c r="R228" i="10" s="1"/>
  <c r="T228" s="1"/>
  <c r="Y228" i="4"/>
  <c r="X228"/>
  <c r="W228"/>
  <c r="V228"/>
  <c r="AX228" i="8" s="1"/>
  <c r="U228" i="4"/>
  <c r="T228"/>
  <c r="S228"/>
  <c r="R228"/>
  <c r="Q228"/>
  <c r="P228"/>
  <c r="O228"/>
  <c r="N228"/>
  <c r="M228"/>
  <c r="L228"/>
  <c r="K228"/>
  <c r="J228"/>
  <c r="I228" i="8" s="1"/>
  <c r="I228" i="4"/>
  <c r="H228"/>
  <c r="G228"/>
  <c r="G228" i="8" s="1"/>
  <c r="F228" i="4"/>
  <c r="F228" i="8" s="1"/>
  <c r="E228" i="4"/>
  <c r="D228"/>
  <c r="D228" i="8" s="1"/>
  <c r="C228" i="4"/>
  <c r="B228"/>
  <c r="AC227"/>
  <c r="AB227"/>
  <c r="AA227"/>
  <c r="V227" i="10" s="1"/>
  <c r="X227" s="1"/>
  <c r="Z227" i="4"/>
  <c r="R227" i="10" s="1"/>
  <c r="T227" s="1"/>
  <c r="Y227" i="4"/>
  <c r="X227"/>
  <c r="W227"/>
  <c r="V227"/>
  <c r="AX227" i="8" s="1"/>
  <c r="U227" i="4"/>
  <c r="T227"/>
  <c r="S227"/>
  <c r="R227"/>
  <c r="Q227"/>
  <c r="P227"/>
  <c r="O227"/>
  <c r="N227"/>
  <c r="M227"/>
  <c r="L227"/>
  <c r="K227"/>
  <c r="J227"/>
  <c r="I227" i="8" s="1"/>
  <c r="I227" i="4"/>
  <c r="H227"/>
  <c r="G227"/>
  <c r="G227" i="8" s="1"/>
  <c r="F227" i="4"/>
  <c r="F227" i="8" s="1"/>
  <c r="E227" i="4"/>
  <c r="D227"/>
  <c r="D227" i="8" s="1"/>
  <c r="C227" i="4"/>
  <c r="B227"/>
  <c r="AC226"/>
  <c r="AB226"/>
  <c r="AA226"/>
  <c r="V226" i="10" s="1"/>
  <c r="X226" s="1"/>
  <c r="Z226" i="4"/>
  <c r="R226" i="10" s="1"/>
  <c r="T226" s="1"/>
  <c r="Y226" i="4"/>
  <c r="X226"/>
  <c r="W226"/>
  <c r="V226"/>
  <c r="AX226" i="8" s="1"/>
  <c r="U226" i="4"/>
  <c r="T226"/>
  <c r="S226"/>
  <c r="R226"/>
  <c r="Q226"/>
  <c r="P226"/>
  <c r="O226"/>
  <c r="N226"/>
  <c r="M226"/>
  <c r="L226"/>
  <c r="K226"/>
  <c r="J226"/>
  <c r="I226" i="8" s="1"/>
  <c r="I226" i="4"/>
  <c r="H226"/>
  <c r="G226"/>
  <c r="G226" i="8" s="1"/>
  <c r="F226" i="4"/>
  <c r="F226" i="8" s="1"/>
  <c r="E226" i="4"/>
  <c r="D226"/>
  <c r="D226" i="8" s="1"/>
  <c r="C226" i="4"/>
  <c r="B226"/>
  <c r="AC225"/>
  <c r="AB225"/>
  <c r="AA225"/>
  <c r="V225" i="10" s="1"/>
  <c r="X225" s="1"/>
  <c r="Z225" i="4"/>
  <c r="R225" i="10" s="1"/>
  <c r="T225" s="1"/>
  <c r="Y225" i="4"/>
  <c r="X225"/>
  <c r="W225"/>
  <c r="V225"/>
  <c r="AX225" i="8" s="1"/>
  <c r="U225" i="4"/>
  <c r="T225"/>
  <c r="S225"/>
  <c r="R225"/>
  <c r="Q225"/>
  <c r="P225"/>
  <c r="O225"/>
  <c r="N225"/>
  <c r="M225"/>
  <c r="L225"/>
  <c r="K225"/>
  <c r="J225"/>
  <c r="I225" i="8" s="1"/>
  <c r="I225" i="4"/>
  <c r="H225"/>
  <c r="G225"/>
  <c r="G225" i="8" s="1"/>
  <c r="F225" i="4"/>
  <c r="F225" i="8" s="1"/>
  <c r="E225" i="4"/>
  <c r="D225"/>
  <c r="D225" i="8" s="1"/>
  <c r="C225" i="4"/>
  <c r="B225"/>
  <c r="AC224"/>
  <c r="AB224"/>
  <c r="AA224"/>
  <c r="V224" i="10" s="1"/>
  <c r="X224" s="1"/>
  <c r="Z224" i="4"/>
  <c r="R224" i="10" s="1"/>
  <c r="T224" s="1"/>
  <c r="Y224" i="4"/>
  <c r="X224"/>
  <c r="W224"/>
  <c r="V224"/>
  <c r="AX224" i="8" s="1"/>
  <c r="U224" i="4"/>
  <c r="T224"/>
  <c r="S224"/>
  <c r="R224"/>
  <c r="Q224"/>
  <c r="P224"/>
  <c r="O224"/>
  <c r="N224"/>
  <c r="M224"/>
  <c r="L224"/>
  <c r="K224"/>
  <c r="J224"/>
  <c r="I224" i="8" s="1"/>
  <c r="I224" i="4"/>
  <c r="H224"/>
  <c r="G224"/>
  <c r="G224" i="8" s="1"/>
  <c r="F224" i="4"/>
  <c r="F224" i="8" s="1"/>
  <c r="E224" i="4"/>
  <c r="D224"/>
  <c r="D224" i="8" s="1"/>
  <c r="C224" i="4"/>
  <c r="B224"/>
  <c r="AC223"/>
  <c r="AB223"/>
  <c r="AA223"/>
  <c r="V223" i="10" s="1"/>
  <c r="X223" s="1"/>
  <c r="Z223" i="4"/>
  <c r="R223" i="10" s="1"/>
  <c r="T223" s="1"/>
  <c r="Y223" i="4"/>
  <c r="X223"/>
  <c r="W223"/>
  <c r="V223"/>
  <c r="AX223" i="8" s="1"/>
  <c r="U223" i="4"/>
  <c r="T223"/>
  <c r="S223"/>
  <c r="R223"/>
  <c r="Q223"/>
  <c r="P223"/>
  <c r="O223"/>
  <c r="N223"/>
  <c r="M223"/>
  <c r="L223"/>
  <c r="K223"/>
  <c r="J223"/>
  <c r="I223" i="8" s="1"/>
  <c r="I223" i="4"/>
  <c r="H223"/>
  <c r="G223"/>
  <c r="G223" i="8" s="1"/>
  <c r="F223" i="4"/>
  <c r="F223" i="8" s="1"/>
  <c r="E223" i="4"/>
  <c r="D223"/>
  <c r="D223" i="8" s="1"/>
  <c r="C223" i="4"/>
  <c r="B223"/>
  <c r="AC222"/>
  <c r="AB222"/>
  <c r="AA222"/>
  <c r="V222" i="10" s="1"/>
  <c r="X222" s="1"/>
  <c r="Z222" i="4"/>
  <c r="R222" i="10" s="1"/>
  <c r="T222" s="1"/>
  <c r="Y222" i="4"/>
  <c r="X222"/>
  <c r="W222"/>
  <c r="V222"/>
  <c r="AX222" i="8" s="1"/>
  <c r="U222" i="4"/>
  <c r="T222"/>
  <c r="S222"/>
  <c r="R222"/>
  <c r="Q222"/>
  <c r="P222"/>
  <c r="O222"/>
  <c r="N222"/>
  <c r="M222"/>
  <c r="L222"/>
  <c r="K222"/>
  <c r="J222"/>
  <c r="I222" i="8" s="1"/>
  <c r="I222" i="4"/>
  <c r="H222"/>
  <c r="G222"/>
  <c r="G222" i="8" s="1"/>
  <c r="F222" i="4"/>
  <c r="F222" i="8" s="1"/>
  <c r="E222" i="4"/>
  <c r="D222"/>
  <c r="D222" i="8" s="1"/>
  <c r="C222" i="4"/>
  <c r="B222"/>
  <c r="AC221"/>
  <c r="AB221"/>
  <c r="AA221"/>
  <c r="V221" i="10" s="1"/>
  <c r="X221" s="1"/>
  <c r="Z221" i="4"/>
  <c r="R221" i="10" s="1"/>
  <c r="T221" s="1"/>
  <c r="Y221" i="4"/>
  <c r="X221"/>
  <c r="W221"/>
  <c r="V221"/>
  <c r="AX221" i="8" s="1"/>
  <c r="U221" i="4"/>
  <c r="T221"/>
  <c r="S221"/>
  <c r="R221"/>
  <c r="Q221"/>
  <c r="P221"/>
  <c r="O221"/>
  <c r="N221"/>
  <c r="M221"/>
  <c r="L221"/>
  <c r="K221"/>
  <c r="J221"/>
  <c r="I221" i="8" s="1"/>
  <c r="I221" i="4"/>
  <c r="H221"/>
  <c r="G221"/>
  <c r="G221" i="8" s="1"/>
  <c r="F221" i="4"/>
  <c r="F221" i="8" s="1"/>
  <c r="E221" i="4"/>
  <c r="D221"/>
  <c r="D221" i="8" s="1"/>
  <c r="C221" i="4"/>
  <c r="B221"/>
  <c r="AC220"/>
  <c r="AB220"/>
  <c r="AA220"/>
  <c r="V220" i="10" s="1"/>
  <c r="X220" s="1"/>
  <c r="Z220" i="4"/>
  <c r="R220" i="10" s="1"/>
  <c r="T220" s="1"/>
  <c r="Y220" i="4"/>
  <c r="X220"/>
  <c r="W220"/>
  <c r="V220"/>
  <c r="AX220" i="8" s="1"/>
  <c r="U220" i="4"/>
  <c r="T220"/>
  <c r="S220"/>
  <c r="R220"/>
  <c r="Q220"/>
  <c r="P220"/>
  <c r="O220"/>
  <c r="N220"/>
  <c r="M220"/>
  <c r="L220"/>
  <c r="K220"/>
  <c r="J220"/>
  <c r="I220" i="8" s="1"/>
  <c r="I220" i="4"/>
  <c r="H220"/>
  <c r="G220"/>
  <c r="G220" i="8" s="1"/>
  <c r="F220" i="4"/>
  <c r="F220" i="8" s="1"/>
  <c r="E220" i="4"/>
  <c r="D220"/>
  <c r="D220" i="8" s="1"/>
  <c r="C220" i="4"/>
  <c r="B220"/>
  <c r="AC219"/>
  <c r="AB219"/>
  <c r="AA219"/>
  <c r="V219" i="10" s="1"/>
  <c r="X219" s="1"/>
  <c r="Z219" i="4"/>
  <c r="R219" i="10" s="1"/>
  <c r="T219" s="1"/>
  <c r="Y219" i="4"/>
  <c r="X219"/>
  <c r="W219"/>
  <c r="V219"/>
  <c r="AX219" i="8" s="1"/>
  <c r="U219" i="4"/>
  <c r="T219"/>
  <c r="S219"/>
  <c r="R219"/>
  <c r="Q219"/>
  <c r="P219"/>
  <c r="O219"/>
  <c r="N219"/>
  <c r="M219"/>
  <c r="L219"/>
  <c r="K219"/>
  <c r="J219"/>
  <c r="I219" i="8" s="1"/>
  <c r="I219" i="4"/>
  <c r="H219"/>
  <c r="G219"/>
  <c r="G219" i="8" s="1"/>
  <c r="F219" i="4"/>
  <c r="F219" i="8" s="1"/>
  <c r="E219" i="4"/>
  <c r="D219"/>
  <c r="D219" i="8" s="1"/>
  <c r="C219" i="4"/>
  <c r="B219"/>
  <c r="AC218"/>
  <c r="AB218"/>
  <c r="AA218"/>
  <c r="V218" i="10" s="1"/>
  <c r="X218" s="1"/>
  <c r="Z218" i="4"/>
  <c r="R218" i="10" s="1"/>
  <c r="T218" s="1"/>
  <c r="Y218" i="4"/>
  <c r="X218"/>
  <c r="W218"/>
  <c r="V218"/>
  <c r="AX218" i="8" s="1"/>
  <c r="U218" i="4"/>
  <c r="T218"/>
  <c r="S218"/>
  <c r="R218"/>
  <c r="Q218"/>
  <c r="P218"/>
  <c r="O218"/>
  <c r="N218"/>
  <c r="M218"/>
  <c r="L218"/>
  <c r="K218"/>
  <c r="J218"/>
  <c r="I218" i="8" s="1"/>
  <c r="I218" i="4"/>
  <c r="H218"/>
  <c r="G218"/>
  <c r="G218" i="8" s="1"/>
  <c r="F218" i="4"/>
  <c r="F218" i="8" s="1"/>
  <c r="E218" i="4"/>
  <c r="D218"/>
  <c r="D218" i="8" s="1"/>
  <c r="C218" i="4"/>
  <c r="B218"/>
  <c r="AC217"/>
  <c r="AB217"/>
  <c r="AA217"/>
  <c r="V217" i="10" s="1"/>
  <c r="X217" s="1"/>
  <c r="Z217" i="4"/>
  <c r="R217" i="10" s="1"/>
  <c r="T217" s="1"/>
  <c r="Y217" i="4"/>
  <c r="X217"/>
  <c r="W217"/>
  <c r="V217"/>
  <c r="AX217" i="8" s="1"/>
  <c r="U217" i="4"/>
  <c r="T217"/>
  <c r="S217"/>
  <c r="R217"/>
  <c r="Q217"/>
  <c r="P217"/>
  <c r="O217"/>
  <c r="N217"/>
  <c r="M217"/>
  <c r="L217"/>
  <c r="K217"/>
  <c r="J217"/>
  <c r="I217" i="8" s="1"/>
  <c r="I217" i="4"/>
  <c r="H217"/>
  <c r="G217"/>
  <c r="G217" i="8" s="1"/>
  <c r="F217" i="4"/>
  <c r="F217" i="8" s="1"/>
  <c r="E217" i="4"/>
  <c r="D217"/>
  <c r="D217" i="8" s="1"/>
  <c r="C217" i="4"/>
  <c r="B217"/>
  <c r="AC216"/>
  <c r="AB216"/>
  <c r="AA216"/>
  <c r="V216" i="10" s="1"/>
  <c r="X216" s="1"/>
  <c r="Z216" i="4"/>
  <c r="R216" i="10" s="1"/>
  <c r="T216" s="1"/>
  <c r="Y216" i="4"/>
  <c r="X216"/>
  <c r="W216"/>
  <c r="V216"/>
  <c r="AX216" i="8" s="1"/>
  <c r="U216" i="4"/>
  <c r="T216"/>
  <c r="S216"/>
  <c r="R216"/>
  <c r="Q216"/>
  <c r="P216"/>
  <c r="O216"/>
  <c r="N216"/>
  <c r="M216"/>
  <c r="L216"/>
  <c r="K216"/>
  <c r="J216"/>
  <c r="I216" i="8" s="1"/>
  <c r="I216" i="4"/>
  <c r="H216"/>
  <c r="G216"/>
  <c r="G216" i="8" s="1"/>
  <c r="F216" i="4"/>
  <c r="F216" i="8" s="1"/>
  <c r="E216" i="4"/>
  <c r="D216"/>
  <c r="D216" i="8" s="1"/>
  <c r="C216" i="4"/>
  <c r="B216"/>
  <c r="AC215"/>
  <c r="AB215"/>
  <c r="AA215"/>
  <c r="V215" i="10" s="1"/>
  <c r="X215" s="1"/>
  <c r="Z215" i="4"/>
  <c r="R215" i="10" s="1"/>
  <c r="T215" s="1"/>
  <c r="Y215" i="4"/>
  <c r="X215"/>
  <c r="W215"/>
  <c r="V215"/>
  <c r="AX215" i="8" s="1"/>
  <c r="U215" i="4"/>
  <c r="T215"/>
  <c r="S215"/>
  <c r="R215"/>
  <c r="Q215"/>
  <c r="P215"/>
  <c r="O215"/>
  <c r="N215"/>
  <c r="M215"/>
  <c r="L215"/>
  <c r="K215"/>
  <c r="J215"/>
  <c r="I215" i="8" s="1"/>
  <c r="I215" i="4"/>
  <c r="H215"/>
  <c r="G215"/>
  <c r="G215" i="8" s="1"/>
  <c r="F215" i="4"/>
  <c r="F215" i="8" s="1"/>
  <c r="E215" i="4"/>
  <c r="D215"/>
  <c r="D215" i="8" s="1"/>
  <c r="C215" i="4"/>
  <c r="B215"/>
  <c r="AC214"/>
  <c r="AB214"/>
  <c r="AA214"/>
  <c r="V214" i="10" s="1"/>
  <c r="X214" s="1"/>
  <c r="Z214" i="4"/>
  <c r="R214" i="10" s="1"/>
  <c r="T214" s="1"/>
  <c r="Y214" i="4"/>
  <c r="X214"/>
  <c r="W214"/>
  <c r="V214"/>
  <c r="AX214" i="8" s="1"/>
  <c r="U214" i="4"/>
  <c r="T214"/>
  <c r="S214"/>
  <c r="R214"/>
  <c r="Q214"/>
  <c r="P214"/>
  <c r="O214"/>
  <c r="N214"/>
  <c r="M214"/>
  <c r="L214"/>
  <c r="K214"/>
  <c r="J214"/>
  <c r="I214" i="8" s="1"/>
  <c r="I214" i="4"/>
  <c r="H214"/>
  <c r="G214"/>
  <c r="G214" i="8" s="1"/>
  <c r="F214" i="4"/>
  <c r="F214" i="8" s="1"/>
  <c r="E214" i="4"/>
  <c r="D214"/>
  <c r="D214" i="8" s="1"/>
  <c r="C214" i="4"/>
  <c r="B214"/>
  <c r="AC213"/>
  <c r="AB213"/>
  <c r="AA213"/>
  <c r="V213" i="10" s="1"/>
  <c r="X213" s="1"/>
  <c r="Z213" i="4"/>
  <c r="R213" i="10" s="1"/>
  <c r="T213" s="1"/>
  <c r="Y213" i="4"/>
  <c r="X213"/>
  <c r="W213"/>
  <c r="V213"/>
  <c r="AX213" i="8" s="1"/>
  <c r="U213" i="4"/>
  <c r="T213"/>
  <c r="S213"/>
  <c r="R213"/>
  <c r="Q213"/>
  <c r="P213"/>
  <c r="O213"/>
  <c r="N213"/>
  <c r="M213"/>
  <c r="L213"/>
  <c r="K213"/>
  <c r="J213"/>
  <c r="I213" i="8" s="1"/>
  <c r="I213" i="4"/>
  <c r="H213"/>
  <c r="G213"/>
  <c r="G213" i="8" s="1"/>
  <c r="F213" i="4"/>
  <c r="F213" i="8" s="1"/>
  <c r="E213" i="4"/>
  <c r="D213"/>
  <c r="D213" i="8" s="1"/>
  <c r="C213" i="4"/>
  <c r="B213"/>
  <c r="AC212"/>
  <c r="AB212"/>
  <c r="AA212"/>
  <c r="V212" i="10" s="1"/>
  <c r="X212" s="1"/>
  <c r="Z212" i="4"/>
  <c r="R212" i="10" s="1"/>
  <c r="T212" s="1"/>
  <c r="Y212" i="4"/>
  <c r="X212"/>
  <c r="W212"/>
  <c r="V212"/>
  <c r="AX212" i="8" s="1"/>
  <c r="U212" i="4"/>
  <c r="T212"/>
  <c r="S212"/>
  <c r="R212"/>
  <c r="Q212"/>
  <c r="P212"/>
  <c r="O212"/>
  <c r="N212"/>
  <c r="M212"/>
  <c r="L212"/>
  <c r="K212"/>
  <c r="J212"/>
  <c r="I212" i="8" s="1"/>
  <c r="I212" i="4"/>
  <c r="H212"/>
  <c r="G212"/>
  <c r="G212" i="8" s="1"/>
  <c r="F212" i="4"/>
  <c r="F212" i="8" s="1"/>
  <c r="E212" i="4"/>
  <c r="D212"/>
  <c r="D212" i="8" s="1"/>
  <c r="C212" i="4"/>
  <c r="B212"/>
  <c r="AC211"/>
  <c r="AB211"/>
  <c r="AA211"/>
  <c r="V211" i="10" s="1"/>
  <c r="X211" s="1"/>
  <c r="Z211" i="4"/>
  <c r="R211" i="10" s="1"/>
  <c r="T211" s="1"/>
  <c r="Y211" i="4"/>
  <c r="X211"/>
  <c r="W211"/>
  <c r="V211"/>
  <c r="AX211" i="8" s="1"/>
  <c r="U211" i="4"/>
  <c r="T211"/>
  <c r="S211"/>
  <c r="R211"/>
  <c r="Q211"/>
  <c r="P211"/>
  <c r="O211"/>
  <c r="N211"/>
  <c r="M211"/>
  <c r="L211"/>
  <c r="K211"/>
  <c r="J211"/>
  <c r="I211" i="8" s="1"/>
  <c r="I211" i="4"/>
  <c r="H211"/>
  <c r="G211"/>
  <c r="G211" i="8" s="1"/>
  <c r="F211" i="4"/>
  <c r="F211" i="8" s="1"/>
  <c r="E211" i="4"/>
  <c r="D211"/>
  <c r="D211" i="8" s="1"/>
  <c r="C211" i="4"/>
  <c r="B211"/>
  <c r="AC210"/>
  <c r="AB210"/>
  <c r="AA210"/>
  <c r="V210" i="10" s="1"/>
  <c r="X210" s="1"/>
  <c r="Z210" i="4"/>
  <c r="R210" i="10" s="1"/>
  <c r="T210" s="1"/>
  <c r="Y210" i="4"/>
  <c r="X210"/>
  <c r="W210"/>
  <c r="V210"/>
  <c r="AX210" i="8" s="1"/>
  <c r="U210" i="4"/>
  <c r="T210"/>
  <c r="S210"/>
  <c r="R210"/>
  <c r="Q210"/>
  <c r="P210"/>
  <c r="O210"/>
  <c r="N210"/>
  <c r="M210"/>
  <c r="L210"/>
  <c r="K210"/>
  <c r="J210"/>
  <c r="I210" i="8" s="1"/>
  <c r="I210" i="4"/>
  <c r="H210"/>
  <c r="G210"/>
  <c r="G210" i="8" s="1"/>
  <c r="F210" i="4"/>
  <c r="F210" i="8" s="1"/>
  <c r="E210" i="4"/>
  <c r="D210"/>
  <c r="D210" i="8" s="1"/>
  <c r="C210" i="4"/>
  <c r="B210"/>
  <c r="AC209"/>
  <c r="AB209"/>
  <c r="AA209"/>
  <c r="V209" i="10" s="1"/>
  <c r="X209" s="1"/>
  <c r="Z209" i="4"/>
  <c r="R209" i="10" s="1"/>
  <c r="T209" s="1"/>
  <c r="Y209" i="4"/>
  <c r="X209"/>
  <c r="W209"/>
  <c r="V209"/>
  <c r="AX209" i="8" s="1"/>
  <c r="U209" i="4"/>
  <c r="T209"/>
  <c r="S209"/>
  <c r="R209"/>
  <c r="Q209"/>
  <c r="P209"/>
  <c r="O209"/>
  <c r="N209"/>
  <c r="M209"/>
  <c r="L209"/>
  <c r="K209"/>
  <c r="J209"/>
  <c r="I209" i="8" s="1"/>
  <c r="I209" i="4"/>
  <c r="H209"/>
  <c r="G209"/>
  <c r="G209" i="8" s="1"/>
  <c r="F209" i="4"/>
  <c r="F209" i="8" s="1"/>
  <c r="E209" i="4"/>
  <c r="D209"/>
  <c r="D209" i="8" s="1"/>
  <c r="C209" i="4"/>
  <c r="B209"/>
  <c r="AC208"/>
  <c r="AB208"/>
  <c r="AA208"/>
  <c r="V208" i="10" s="1"/>
  <c r="X208" s="1"/>
  <c r="Z208" i="4"/>
  <c r="R208" i="10" s="1"/>
  <c r="T208" s="1"/>
  <c r="Y208" i="4"/>
  <c r="X208"/>
  <c r="W208"/>
  <c r="V208"/>
  <c r="AX208" i="8" s="1"/>
  <c r="U208" i="4"/>
  <c r="T208"/>
  <c r="S208"/>
  <c r="R208"/>
  <c r="Q208"/>
  <c r="P208"/>
  <c r="O208"/>
  <c r="N208"/>
  <c r="M208"/>
  <c r="L208"/>
  <c r="K208"/>
  <c r="J208"/>
  <c r="I208" i="8" s="1"/>
  <c r="I208" i="4"/>
  <c r="H208"/>
  <c r="G208"/>
  <c r="G208" i="8" s="1"/>
  <c r="F208" i="4"/>
  <c r="F208" i="8" s="1"/>
  <c r="E208" i="4"/>
  <c r="D208"/>
  <c r="D208" i="8" s="1"/>
  <c r="C208" i="4"/>
  <c r="B208"/>
  <c r="AC207"/>
  <c r="AB207"/>
  <c r="AA207"/>
  <c r="V207" i="10" s="1"/>
  <c r="X207" s="1"/>
  <c r="Z207" i="4"/>
  <c r="R207" i="10" s="1"/>
  <c r="T207" s="1"/>
  <c r="Y207" i="4"/>
  <c r="X207"/>
  <c r="W207"/>
  <c r="V207"/>
  <c r="AX207" i="8" s="1"/>
  <c r="U207" i="4"/>
  <c r="T207"/>
  <c r="S207"/>
  <c r="R207"/>
  <c r="Q207"/>
  <c r="P207"/>
  <c r="O207"/>
  <c r="N207"/>
  <c r="M207"/>
  <c r="L207"/>
  <c r="K207"/>
  <c r="J207"/>
  <c r="I207" i="8" s="1"/>
  <c r="I207" i="4"/>
  <c r="H207"/>
  <c r="G207"/>
  <c r="G207" i="8" s="1"/>
  <c r="F207" i="4"/>
  <c r="F207" i="8" s="1"/>
  <c r="E207" i="4"/>
  <c r="D207"/>
  <c r="D207" i="8" s="1"/>
  <c r="C207" i="4"/>
  <c r="B207"/>
  <c r="AC206"/>
  <c r="AB206"/>
  <c r="AA206"/>
  <c r="V206" i="10" s="1"/>
  <c r="X206" s="1"/>
  <c r="Z206" i="4"/>
  <c r="R206" i="10" s="1"/>
  <c r="T206" s="1"/>
  <c r="Y206" i="4"/>
  <c r="X206"/>
  <c r="W206"/>
  <c r="V206"/>
  <c r="AX206" i="8" s="1"/>
  <c r="U206" i="4"/>
  <c r="T206"/>
  <c r="S206"/>
  <c r="R206"/>
  <c r="Q206"/>
  <c r="P206"/>
  <c r="O206"/>
  <c r="N206"/>
  <c r="M206"/>
  <c r="L206"/>
  <c r="K206"/>
  <c r="J206"/>
  <c r="I206" i="8" s="1"/>
  <c r="I206" i="4"/>
  <c r="H206"/>
  <c r="G206"/>
  <c r="G206" i="8" s="1"/>
  <c r="F206" i="4"/>
  <c r="F206" i="8" s="1"/>
  <c r="E206" i="4"/>
  <c r="D206"/>
  <c r="D206" i="8" s="1"/>
  <c r="C206" i="4"/>
  <c r="B206"/>
  <c r="AC205"/>
  <c r="AB205"/>
  <c r="AA205"/>
  <c r="V205" i="10" s="1"/>
  <c r="X205" s="1"/>
  <c r="Z205" i="4"/>
  <c r="R205" i="10" s="1"/>
  <c r="T205" s="1"/>
  <c r="Y205" i="4"/>
  <c r="X205"/>
  <c r="W205"/>
  <c r="V205"/>
  <c r="AX205" i="8" s="1"/>
  <c r="U205" i="4"/>
  <c r="T205"/>
  <c r="S205"/>
  <c r="R205"/>
  <c r="Q205"/>
  <c r="P205"/>
  <c r="O205"/>
  <c r="N205"/>
  <c r="M205"/>
  <c r="L205"/>
  <c r="K205"/>
  <c r="J205"/>
  <c r="I205" i="8" s="1"/>
  <c r="I205" i="4"/>
  <c r="H205"/>
  <c r="G205"/>
  <c r="G205" i="8" s="1"/>
  <c r="F205" i="4"/>
  <c r="F205" i="8" s="1"/>
  <c r="E205" i="4"/>
  <c r="D205"/>
  <c r="D205" i="8" s="1"/>
  <c r="C205" i="4"/>
  <c r="B205"/>
  <c r="AC204"/>
  <c r="AB204"/>
  <c r="AA204"/>
  <c r="V204" i="10" s="1"/>
  <c r="X204" s="1"/>
  <c r="Z204" i="4"/>
  <c r="R204" i="10" s="1"/>
  <c r="T204" s="1"/>
  <c r="Y204" i="4"/>
  <c r="X204"/>
  <c r="W204"/>
  <c r="V204"/>
  <c r="AX204" i="8" s="1"/>
  <c r="U204" i="4"/>
  <c r="T204"/>
  <c r="S204"/>
  <c r="R204"/>
  <c r="Q204"/>
  <c r="P204"/>
  <c r="O204"/>
  <c r="N204"/>
  <c r="M204"/>
  <c r="L204"/>
  <c r="K204"/>
  <c r="J204"/>
  <c r="I204" i="8" s="1"/>
  <c r="I204" i="4"/>
  <c r="H204"/>
  <c r="G204"/>
  <c r="G204" i="8" s="1"/>
  <c r="F204" i="4"/>
  <c r="F204" i="8" s="1"/>
  <c r="E204" i="4"/>
  <c r="D204"/>
  <c r="D204" i="8" s="1"/>
  <c r="C204" i="4"/>
  <c r="B204"/>
  <c r="AC203"/>
  <c r="AB203"/>
  <c r="AA203"/>
  <c r="V203" i="10" s="1"/>
  <c r="X203" s="1"/>
  <c r="Z203" i="4"/>
  <c r="R203" i="10" s="1"/>
  <c r="T203" s="1"/>
  <c r="Y203" i="4"/>
  <c r="X203"/>
  <c r="W203"/>
  <c r="V203"/>
  <c r="AX203" i="8" s="1"/>
  <c r="U203" i="4"/>
  <c r="T203"/>
  <c r="S203"/>
  <c r="R203"/>
  <c r="Q203"/>
  <c r="P203"/>
  <c r="O203"/>
  <c r="N203"/>
  <c r="M203"/>
  <c r="L203"/>
  <c r="K203"/>
  <c r="J203"/>
  <c r="I203" i="8" s="1"/>
  <c r="I203" i="4"/>
  <c r="H203"/>
  <c r="G203"/>
  <c r="G203" i="8" s="1"/>
  <c r="F203" i="4"/>
  <c r="F203" i="8" s="1"/>
  <c r="E203" i="4"/>
  <c r="D203"/>
  <c r="D203" i="8" s="1"/>
  <c r="C203" i="4"/>
  <c r="B203"/>
  <c r="AC202"/>
  <c r="AB202"/>
  <c r="AA202"/>
  <c r="V202" i="10" s="1"/>
  <c r="X202" s="1"/>
  <c r="Z202" i="4"/>
  <c r="R202" i="10" s="1"/>
  <c r="T202" s="1"/>
  <c r="Y202" i="4"/>
  <c r="X202"/>
  <c r="W202"/>
  <c r="V202"/>
  <c r="AX202" i="8" s="1"/>
  <c r="U202" i="4"/>
  <c r="T202"/>
  <c r="S202"/>
  <c r="R202"/>
  <c r="Q202"/>
  <c r="P202"/>
  <c r="O202"/>
  <c r="N202"/>
  <c r="M202"/>
  <c r="L202"/>
  <c r="K202"/>
  <c r="J202"/>
  <c r="I202" i="8" s="1"/>
  <c r="I202" i="4"/>
  <c r="H202"/>
  <c r="G202"/>
  <c r="G202" i="8" s="1"/>
  <c r="F202" i="4"/>
  <c r="F202" i="8" s="1"/>
  <c r="E202" i="4"/>
  <c r="D202"/>
  <c r="D202" i="8" s="1"/>
  <c r="C202" i="4"/>
  <c r="B202"/>
  <c r="AC201"/>
  <c r="AB201"/>
  <c r="AA201"/>
  <c r="V201" i="10" s="1"/>
  <c r="X201" s="1"/>
  <c r="Z201" i="4"/>
  <c r="R201" i="10" s="1"/>
  <c r="T201" s="1"/>
  <c r="Y201" i="4"/>
  <c r="X201"/>
  <c r="W201"/>
  <c r="V201"/>
  <c r="AX201" i="8" s="1"/>
  <c r="U201" i="4"/>
  <c r="T201"/>
  <c r="S201"/>
  <c r="R201"/>
  <c r="Q201"/>
  <c r="P201"/>
  <c r="O201"/>
  <c r="N201"/>
  <c r="M201"/>
  <c r="L201"/>
  <c r="K201"/>
  <c r="J201"/>
  <c r="I201" i="8" s="1"/>
  <c r="I201" i="4"/>
  <c r="H201"/>
  <c r="G201"/>
  <c r="G201" i="8" s="1"/>
  <c r="F201" i="4"/>
  <c r="F201" i="8" s="1"/>
  <c r="E201" i="4"/>
  <c r="D201"/>
  <c r="D201" i="8" s="1"/>
  <c r="C201" i="4"/>
  <c r="B201"/>
  <c r="AC200"/>
  <c r="AB200"/>
  <c r="AA200"/>
  <c r="V200" i="10" s="1"/>
  <c r="X200" s="1"/>
  <c r="Z200" i="4"/>
  <c r="R200" i="10" s="1"/>
  <c r="T200" s="1"/>
  <c r="Y200" i="4"/>
  <c r="X200"/>
  <c r="W200"/>
  <c r="V200"/>
  <c r="AX200" i="8" s="1"/>
  <c r="U200" i="4"/>
  <c r="T200"/>
  <c r="S200"/>
  <c r="R200"/>
  <c r="Q200"/>
  <c r="P200"/>
  <c r="O200"/>
  <c r="N200"/>
  <c r="M200"/>
  <c r="L200"/>
  <c r="K200"/>
  <c r="J200"/>
  <c r="I200" i="8" s="1"/>
  <c r="I200" i="4"/>
  <c r="H200"/>
  <c r="G200"/>
  <c r="G200" i="8" s="1"/>
  <c r="F200" i="4"/>
  <c r="F200" i="8" s="1"/>
  <c r="E200" i="4"/>
  <c r="D200"/>
  <c r="D200" i="8" s="1"/>
  <c r="C200" i="4"/>
  <c r="B200"/>
  <c r="AC199"/>
  <c r="AB199"/>
  <c r="AA199"/>
  <c r="V199" i="10" s="1"/>
  <c r="X199" s="1"/>
  <c r="Z199" i="4"/>
  <c r="R199" i="10" s="1"/>
  <c r="T199" s="1"/>
  <c r="Y199" i="4"/>
  <c r="X199"/>
  <c r="W199"/>
  <c r="V199"/>
  <c r="AX199" i="8" s="1"/>
  <c r="U199" i="4"/>
  <c r="T199"/>
  <c r="S199"/>
  <c r="R199"/>
  <c r="Q199"/>
  <c r="P199"/>
  <c r="O199"/>
  <c r="N199"/>
  <c r="M199"/>
  <c r="L199"/>
  <c r="K199"/>
  <c r="J199"/>
  <c r="I199" i="8" s="1"/>
  <c r="I199" i="4"/>
  <c r="H199"/>
  <c r="G199"/>
  <c r="G199" i="8" s="1"/>
  <c r="F199" i="4"/>
  <c r="F199" i="8" s="1"/>
  <c r="E199" i="4"/>
  <c r="D199"/>
  <c r="D199" i="8" s="1"/>
  <c r="C199" i="4"/>
  <c r="B199"/>
  <c r="AC198"/>
  <c r="AB198"/>
  <c r="AA198"/>
  <c r="V198" i="10" s="1"/>
  <c r="X198" s="1"/>
  <c r="Z198" i="4"/>
  <c r="R198" i="10" s="1"/>
  <c r="T198" s="1"/>
  <c r="Y198" i="4"/>
  <c r="X198"/>
  <c r="W198"/>
  <c r="V198"/>
  <c r="AX198" i="8" s="1"/>
  <c r="U198" i="4"/>
  <c r="T198"/>
  <c r="S198"/>
  <c r="R198"/>
  <c r="Q198"/>
  <c r="P198"/>
  <c r="O198"/>
  <c r="N198"/>
  <c r="M198"/>
  <c r="L198"/>
  <c r="K198"/>
  <c r="J198"/>
  <c r="I198" i="8" s="1"/>
  <c r="I198" i="4"/>
  <c r="H198"/>
  <c r="G198"/>
  <c r="G198" i="8" s="1"/>
  <c r="F198" i="4"/>
  <c r="F198" i="8" s="1"/>
  <c r="E198" i="4"/>
  <c r="D198"/>
  <c r="D198" i="8" s="1"/>
  <c r="C198" i="4"/>
  <c r="B198"/>
  <c r="AC197"/>
  <c r="AB197"/>
  <c r="AA197"/>
  <c r="V197" i="10" s="1"/>
  <c r="X197" s="1"/>
  <c r="Z197" i="4"/>
  <c r="R197" i="10" s="1"/>
  <c r="T197" s="1"/>
  <c r="Y197" i="4"/>
  <c r="X197"/>
  <c r="W197"/>
  <c r="V197"/>
  <c r="AX197" i="8" s="1"/>
  <c r="U197" i="4"/>
  <c r="T197"/>
  <c r="S197"/>
  <c r="R197"/>
  <c r="Q197"/>
  <c r="P197"/>
  <c r="O197"/>
  <c r="N197"/>
  <c r="M197"/>
  <c r="L197"/>
  <c r="K197"/>
  <c r="J197"/>
  <c r="I197" i="8" s="1"/>
  <c r="I197" i="4"/>
  <c r="H197"/>
  <c r="G197"/>
  <c r="G197" i="8" s="1"/>
  <c r="F197" i="4"/>
  <c r="F197" i="8" s="1"/>
  <c r="E197" i="4"/>
  <c r="D197"/>
  <c r="D197" i="8" s="1"/>
  <c r="C197" i="4"/>
  <c r="B197"/>
  <c r="AC196"/>
  <c r="AB196"/>
  <c r="AA196"/>
  <c r="V196" i="10" s="1"/>
  <c r="X196" s="1"/>
  <c r="Z196" i="4"/>
  <c r="R196" i="10" s="1"/>
  <c r="T196" s="1"/>
  <c r="Y196" i="4"/>
  <c r="X196"/>
  <c r="W196"/>
  <c r="V196"/>
  <c r="AX196" i="8" s="1"/>
  <c r="U196" i="4"/>
  <c r="T196"/>
  <c r="S196"/>
  <c r="R196"/>
  <c r="Q196"/>
  <c r="P196"/>
  <c r="O196"/>
  <c r="N196"/>
  <c r="M196"/>
  <c r="L196"/>
  <c r="K196"/>
  <c r="J196"/>
  <c r="I196" i="8" s="1"/>
  <c r="I196" i="4"/>
  <c r="H196"/>
  <c r="G196"/>
  <c r="G196" i="8" s="1"/>
  <c r="F196" i="4"/>
  <c r="F196" i="8" s="1"/>
  <c r="E196" i="4"/>
  <c r="D196"/>
  <c r="D196" i="8" s="1"/>
  <c r="C196" i="4"/>
  <c r="B196"/>
  <c r="AC195"/>
  <c r="AB195"/>
  <c r="AA195"/>
  <c r="V195" i="10" s="1"/>
  <c r="X195" s="1"/>
  <c r="Z195" i="4"/>
  <c r="R195" i="10" s="1"/>
  <c r="T195" s="1"/>
  <c r="Y195" i="4"/>
  <c r="X195"/>
  <c r="W195"/>
  <c r="V195"/>
  <c r="AX195" i="8" s="1"/>
  <c r="U195" i="4"/>
  <c r="T195"/>
  <c r="S195"/>
  <c r="R195"/>
  <c r="Q195"/>
  <c r="P195"/>
  <c r="O195"/>
  <c r="N195"/>
  <c r="M195"/>
  <c r="L195"/>
  <c r="K195"/>
  <c r="J195"/>
  <c r="I195" i="8" s="1"/>
  <c r="I195" i="4"/>
  <c r="H195"/>
  <c r="G195"/>
  <c r="G195" i="8" s="1"/>
  <c r="F195" i="4"/>
  <c r="F195" i="8" s="1"/>
  <c r="E195" i="4"/>
  <c r="D195"/>
  <c r="D195" i="8" s="1"/>
  <c r="C195" i="4"/>
  <c r="B195"/>
  <c r="AC194"/>
  <c r="AB194"/>
  <c r="AA194"/>
  <c r="V194" i="10" s="1"/>
  <c r="X194" s="1"/>
  <c r="Z194" i="4"/>
  <c r="R194" i="10" s="1"/>
  <c r="T194" s="1"/>
  <c r="Y194" i="4"/>
  <c r="X194"/>
  <c r="W194"/>
  <c r="V194"/>
  <c r="AX194" i="8" s="1"/>
  <c r="U194" i="4"/>
  <c r="T194"/>
  <c r="S194"/>
  <c r="R194"/>
  <c r="Q194"/>
  <c r="P194"/>
  <c r="O194"/>
  <c r="N194"/>
  <c r="M194"/>
  <c r="L194"/>
  <c r="K194"/>
  <c r="J194"/>
  <c r="I194" i="8" s="1"/>
  <c r="I194" i="4"/>
  <c r="H194"/>
  <c r="G194"/>
  <c r="G194" i="8" s="1"/>
  <c r="F194" i="4"/>
  <c r="F194" i="8" s="1"/>
  <c r="E194" i="4"/>
  <c r="D194"/>
  <c r="D194" i="8" s="1"/>
  <c r="C194" i="4"/>
  <c r="B194"/>
  <c r="AC193"/>
  <c r="AB193"/>
  <c r="AA193"/>
  <c r="V193" i="10" s="1"/>
  <c r="X193" s="1"/>
  <c r="Z193" i="4"/>
  <c r="R193" i="10" s="1"/>
  <c r="T193" s="1"/>
  <c r="Y193" i="4"/>
  <c r="X193"/>
  <c r="W193"/>
  <c r="V193"/>
  <c r="AX193" i="8" s="1"/>
  <c r="U193" i="4"/>
  <c r="T193"/>
  <c r="S193"/>
  <c r="R193"/>
  <c r="Q193"/>
  <c r="P193"/>
  <c r="O193"/>
  <c r="N193"/>
  <c r="M193"/>
  <c r="L193"/>
  <c r="K193"/>
  <c r="J193"/>
  <c r="I193" i="8" s="1"/>
  <c r="I193" i="4"/>
  <c r="H193"/>
  <c r="G193"/>
  <c r="G193" i="8" s="1"/>
  <c r="F193" i="4"/>
  <c r="F193" i="8" s="1"/>
  <c r="E193" i="4"/>
  <c r="D193"/>
  <c r="D193" i="8" s="1"/>
  <c r="C193" i="4"/>
  <c r="B193"/>
  <c r="AC192"/>
  <c r="AB192"/>
  <c r="AA192"/>
  <c r="V192" i="10" s="1"/>
  <c r="X192" s="1"/>
  <c r="Z192" i="4"/>
  <c r="R192" i="10" s="1"/>
  <c r="T192" s="1"/>
  <c r="Y192" i="4"/>
  <c r="X192"/>
  <c r="W192"/>
  <c r="V192"/>
  <c r="AX192" i="8" s="1"/>
  <c r="U192" i="4"/>
  <c r="T192"/>
  <c r="S192"/>
  <c r="R192"/>
  <c r="Q192"/>
  <c r="P192"/>
  <c r="O192"/>
  <c r="N192"/>
  <c r="M192"/>
  <c r="L192"/>
  <c r="K192"/>
  <c r="J192"/>
  <c r="I192" i="8" s="1"/>
  <c r="I192" i="4"/>
  <c r="H192"/>
  <c r="G192"/>
  <c r="G192" i="8" s="1"/>
  <c r="F192" i="4"/>
  <c r="F192" i="8" s="1"/>
  <c r="E192" i="4"/>
  <c r="D192"/>
  <c r="D192" i="8" s="1"/>
  <c r="C192" i="4"/>
  <c r="B192"/>
  <c r="AC191"/>
  <c r="AB191"/>
  <c r="AA191"/>
  <c r="V191" i="10" s="1"/>
  <c r="X191" s="1"/>
  <c r="Z191" i="4"/>
  <c r="R191" i="10" s="1"/>
  <c r="T191" s="1"/>
  <c r="Y191" i="4"/>
  <c r="X191"/>
  <c r="W191"/>
  <c r="V191"/>
  <c r="AX191" i="8" s="1"/>
  <c r="U191" i="4"/>
  <c r="T191"/>
  <c r="S191"/>
  <c r="R191"/>
  <c r="Q191"/>
  <c r="P191"/>
  <c r="O191"/>
  <c r="N191"/>
  <c r="M191"/>
  <c r="L191"/>
  <c r="K191"/>
  <c r="J191"/>
  <c r="I191" i="8" s="1"/>
  <c r="I191" i="4"/>
  <c r="H191"/>
  <c r="G191"/>
  <c r="G191" i="8" s="1"/>
  <c r="F191" i="4"/>
  <c r="F191" i="8" s="1"/>
  <c r="E191" i="4"/>
  <c r="D191"/>
  <c r="D191" i="8" s="1"/>
  <c r="C191" i="4"/>
  <c r="B191"/>
  <c r="AC190"/>
  <c r="AB190"/>
  <c r="AA190"/>
  <c r="V190" i="10" s="1"/>
  <c r="X190" s="1"/>
  <c r="Z190" i="4"/>
  <c r="R190" i="10" s="1"/>
  <c r="T190" s="1"/>
  <c r="Y190" i="4"/>
  <c r="X190"/>
  <c r="W190"/>
  <c r="V190"/>
  <c r="AX190" i="8" s="1"/>
  <c r="U190" i="4"/>
  <c r="T190"/>
  <c r="S190"/>
  <c r="R190"/>
  <c r="Q190"/>
  <c r="P190"/>
  <c r="O190"/>
  <c r="N190"/>
  <c r="M190"/>
  <c r="L190"/>
  <c r="K190"/>
  <c r="J190"/>
  <c r="I190" i="8" s="1"/>
  <c r="I190" i="4"/>
  <c r="H190"/>
  <c r="G190"/>
  <c r="G190" i="8" s="1"/>
  <c r="F190" i="4"/>
  <c r="F190" i="8" s="1"/>
  <c r="E190" i="4"/>
  <c r="D190"/>
  <c r="D190" i="8" s="1"/>
  <c r="C190" i="4"/>
  <c r="B190"/>
  <c r="AC189"/>
  <c r="AB189"/>
  <c r="AA189"/>
  <c r="V189" i="10" s="1"/>
  <c r="X189" s="1"/>
  <c r="Z189" i="4"/>
  <c r="R189" i="10" s="1"/>
  <c r="T189" s="1"/>
  <c r="Y189" i="4"/>
  <c r="X189"/>
  <c r="W189"/>
  <c r="V189"/>
  <c r="AX189" i="8" s="1"/>
  <c r="U189" i="4"/>
  <c r="T189"/>
  <c r="S189"/>
  <c r="R189"/>
  <c r="Q189"/>
  <c r="P189"/>
  <c r="O189"/>
  <c r="N189"/>
  <c r="M189"/>
  <c r="L189"/>
  <c r="K189"/>
  <c r="J189"/>
  <c r="I189" i="8" s="1"/>
  <c r="I189" i="4"/>
  <c r="H189"/>
  <c r="G189"/>
  <c r="G189" i="8" s="1"/>
  <c r="F189" i="4"/>
  <c r="F189" i="8" s="1"/>
  <c r="E189" i="4"/>
  <c r="D189"/>
  <c r="D189" i="8" s="1"/>
  <c r="C189" i="4"/>
  <c r="B189"/>
  <c r="AC188"/>
  <c r="AB188"/>
  <c r="AA188"/>
  <c r="V188" i="10" s="1"/>
  <c r="X188" s="1"/>
  <c r="Z188" i="4"/>
  <c r="R188" i="10" s="1"/>
  <c r="T188" s="1"/>
  <c r="Y188" i="4"/>
  <c r="X188"/>
  <c r="W188"/>
  <c r="V188"/>
  <c r="AX188" i="8" s="1"/>
  <c r="U188" i="4"/>
  <c r="T188"/>
  <c r="S188"/>
  <c r="R188"/>
  <c r="Q188"/>
  <c r="P188"/>
  <c r="O188"/>
  <c r="N188"/>
  <c r="M188"/>
  <c r="L188"/>
  <c r="K188"/>
  <c r="J188"/>
  <c r="I188" i="8" s="1"/>
  <c r="I188" i="4"/>
  <c r="H188"/>
  <c r="G188"/>
  <c r="G188" i="8" s="1"/>
  <c r="F188" i="4"/>
  <c r="F188" i="8" s="1"/>
  <c r="E188" i="4"/>
  <c r="D188"/>
  <c r="D188" i="8" s="1"/>
  <c r="C188" i="4"/>
  <c r="B188"/>
  <c r="AC187"/>
  <c r="AB187"/>
  <c r="AA187"/>
  <c r="V187" i="10" s="1"/>
  <c r="X187" s="1"/>
  <c r="Z187" i="4"/>
  <c r="R187" i="10" s="1"/>
  <c r="T187" s="1"/>
  <c r="Y187" i="4"/>
  <c r="X187"/>
  <c r="W187"/>
  <c r="V187"/>
  <c r="AX187" i="8" s="1"/>
  <c r="U187" i="4"/>
  <c r="T187"/>
  <c r="S187"/>
  <c r="R187"/>
  <c r="Q187"/>
  <c r="P187"/>
  <c r="O187"/>
  <c r="N187"/>
  <c r="M187"/>
  <c r="L187"/>
  <c r="K187"/>
  <c r="J187"/>
  <c r="I187" i="8" s="1"/>
  <c r="I187" i="4"/>
  <c r="H187"/>
  <c r="G187"/>
  <c r="G187" i="8" s="1"/>
  <c r="F187" i="4"/>
  <c r="F187" i="8" s="1"/>
  <c r="E187" i="4"/>
  <c r="D187"/>
  <c r="D187" i="8" s="1"/>
  <c r="C187" i="4"/>
  <c r="B187"/>
  <c r="AC186"/>
  <c r="AB186"/>
  <c r="AA186"/>
  <c r="V186" i="10" s="1"/>
  <c r="X186" s="1"/>
  <c r="Z186" i="4"/>
  <c r="R186" i="10" s="1"/>
  <c r="T186" s="1"/>
  <c r="Y186" i="4"/>
  <c r="X186"/>
  <c r="W186"/>
  <c r="V186"/>
  <c r="AX186" i="8" s="1"/>
  <c r="U186" i="4"/>
  <c r="T186"/>
  <c r="S186"/>
  <c r="R186"/>
  <c r="Q186"/>
  <c r="P186"/>
  <c r="O186"/>
  <c r="N186"/>
  <c r="M186"/>
  <c r="L186"/>
  <c r="K186"/>
  <c r="J186"/>
  <c r="I186" i="8" s="1"/>
  <c r="I186" i="4"/>
  <c r="H186"/>
  <c r="G186"/>
  <c r="G186" i="8" s="1"/>
  <c r="F186" i="4"/>
  <c r="F186" i="8" s="1"/>
  <c r="E186" i="4"/>
  <c r="D186"/>
  <c r="D186" i="8" s="1"/>
  <c r="C186" i="4"/>
  <c r="B186"/>
  <c r="AC185"/>
  <c r="AB185"/>
  <c r="AA185"/>
  <c r="V185" i="10" s="1"/>
  <c r="X185" s="1"/>
  <c r="Z185" i="4"/>
  <c r="R185" i="10" s="1"/>
  <c r="T185" s="1"/>
  <c r="Y185" i="4"/>
  <c r="X185"/>
  <c r="W185"/>
  <c r="V185"/>
  <c r="AX185" i="8" s="1"/>
  <c r="U185" i="4"/>
  <c r="T185"/>
  <c r="S185"/>
  <c r="R185"/>
  <c r="Q185"/>
  <c r="P185"/>
  <c r="O185"/>
  <c r="N185"/>
  <c r="M185"/>
  <c r="L185"/>
  <c r="K185"/>
  <c r="J185"/>
  <c r="I185" i="8" s="1"/>
  <c r="I185" i="4"/>
  <c r="H185"/>
  <c r="G185"/>
  <c r="G185" i="8" s="1"/>
  <c r="F185" i="4"/>
  <c r="F185" i="8" s="1"/>
  <c r="E185" i="4"/>
  <c r="D185"/>
  <c r="D185" i="8" s="1"/>
  <c r="C185" i="4"/>
  <c r="B185"/>
  <c r="AC184"/>
  <c r="AB184"/>
  <c r="AA184"/>
  <c r="V184" i="10" s="1"/>
  <c r="X184" s="1"/>
  <c r="Z184" i="4"/>
  <c r="R184" i="10" s="1"/>
  <c r="T184" s="1"/>
  <c r="Y184" i="4"/>
  <c r="X184"/>
  <c r="W184"/>
  <c r="V184"/>
  <c r="AX184" i="8" s="1"/>
  <c r="U184" i="4"/>
  <c r="T184"/>
  <c r="S184"/>
  <c r="R184"/>
  <c r="Q184"/>
  <c r="P184"/>
  <c r="O184"/>
  <c r="N184"/>
  <c r="M184"/>
  <c r="L184"/>
  <c r="K184"/>
  <c r="J184"/>
  <c r="I184" i="8" s="1"/>
  <c r="I184" i="4"/>
  <c r="H184"/>
  <c r="G184"/>
  <c r="G184" i="8" s="1"/>
  <c r="F184" i="4"/>
  <c r="F184" i="8" s="1"/>
  <c r="E184" i="4"/>
  <c r="D184"/>
  <c r="D184" i="8" s="1"/>
  <c r="C184" i="4"/>
  <c r="B184"/>
  <c r="AC183"/>
  <c r="AB183"/>
  <c r="AA183"/>
  <c r="V183" i="10" s="1"/>
  <c r="X183" s="1"/>
  <c r="Z183" i="4"/>
  <c r="R183" i="10" s="1"/>
  <c r="T183" s="1"/>
  <c r="Y183" i="4"/>
  <c r="X183"/>
  <c r="W183"/>
  <c r="V183"/>
  <c r="AX183" i="8" s="1"/>
  <c r="U183" i="4"/>
  <c r="T183"/>
  <c r="S183"/>
  <c r="R183"/>
  <c r="Q183"/>
  <c r="P183"/>
  <c r="O183"/>
  <c r="N183"/>
  <c r="M183"/>
  <c r="L183"/>
  <c r="K183"/>
  <c r="J183"/>
  <c r="I183" i="8" s="1"/>
  <c r="I183" i="4"/>
  <c r="H183"/>
  <c r="G183"/>
  <c r="G183" i="8" s="1"/>
  <c r="F183" i="4"/>
  <c r="F183" i="8" s="1"/>
  <c r="E183" i="4"/>
  <c r="D183"/>
  <c r="D183" i="8" s="1"/>
  <c r="C183" i="4"/>
  <c r="B183"/>
  <c r="AC182"/>
  <c r="AB182"/>
  <c r="AA182"/>
  <c r="V182" i="10" s="1"/>
  <c r="X182" s="1"/>
  <c r="Z182" i="4"/>
  <c r="R182" i="10" s="1"/>
  <c r="T182" s="1"/>
  <c r="Y182" i="4"/>
  <c r="X182"/>
  <c r="W182"/>
  <c r="V182"/>
  <c r="AX182" i="8" s="1"/>
  <c r="U182" i="4"/>
  <c r="T182"/>
  <c r="S182"/>
  <c r="R182"/>
  <c r="Q182"/>
  <c r="P182"/>
  <c r="O182"/>
  <c r="N182"/>
  <c r="M182"/>
  <c r="L182"/>
  <c r="K182"/>
  <c r="J182"/>
  <c r="I182" i="8" s="1"/>
  <c r="I182" i="4"/>
  <c r="H182"/>
  <c r="G182"/>
  <c r="G182" i="8" s="1"/>
  <c r="F182" i="4"/>
  <c r="F182" i="8" s="1"/>
  <c r="E182" i="4"/>
  <c r="D182"/>
  <c r="D182" i="8" s="1"/>
  <c r="C182" i="4"/>
  <c r="B182"/>
  <c r="AC181"/>
  <c r="AB181"/>
  <c r="AA181"/>
  <c r="V181" i="10" s="1"/>
  <c r="X181" s="1"/>
  <c r="Z181" i="4"/>
  <c r="R181" i="10" s="1"/>
  <c r="T181" s="1"/>
  <c r="Y181" i="4"/>
  <c r="X181"/>
  <c r="W181"/>
  <c r="V181"/>
  <c r="AX181" i="8" s="1"/>
  <c r="U181" i="4"/>
  <c r="T181"/>
  <c r="S181"/>
  <c r="R181"/>
  <c r="Q181"/>
  <c r="P181"/>
  <c r="O181"/>
  <c r="N181"/>
  <c r="M181"/>
  <c r="L181"/>
  <c r="K181"/>
  <c r="J181"/>
  <c r="I181" i="8" s="1"/>
  <c r="I181" i="4"/>
  <c r="H181"/>
  <c r="G181"/>
  <c r="G181" i="8" s="1"/>
  <c r="F181" i="4"/>
  <c r="F181" i="8" s="1"/>
  <c r="E181" i="4"/>
  <c r="D181"/>
  <c r="D181" i="8" s="1"/>
  <c r="C181" i="4"/>
  <c r="B181"/>
  <c r="AC180"/>
  <c r="AB180"/>
  <c r="AA180"/>
  <c r="V180" i="10" s="1"/>
  <c r="X180" s="1"/>
  <c r="Z180" i="4"/>
  <c r="R180" i="10" s="1"/>
  <c r="T180" s="1"/>
  <c r="Y180" i="4"/>
  <c r="X180"/>
  <c r="W180"/>
  <c r="V180"/>
  <c r="AX180" i="8" s="1"/>
  <c r="U180" i="4"/>
  <c r="T180"/>
  <c r="S180"/>
  <c r="R180"/>
  <c r="Q180"/>
  <c r="P180"/>
  <c r="O180"/>
  <c r="N180"/>
  <c r="M180"/>
  <c r="L180"/>
  <c r="K180"/>
  <c r="J180"/>
  <c r="I180" i="8" s="1"/>
  <c r="I180" i="4"/>
  <c r="H180"/>
  <c r="G180"/>
  <c r="G180" i="8" s="1"/>
  <c r="F180" i="4"/>
  <c r="F180" i="8" s="1"/>
  <c r="E180" i="4"/>
  <c r="D180"/>
  <c r="D180" i="8" s="1"/>
  <c r="C180" i="4"/>
  <c r="B180"/>
  <c r="AC179"/>
  <c r="AB179"/>
  <c r="AA179"/>
  <c r="V179" i="10" s="1"/>
  <c r="X179" s="1"/>
  <c r="Z179" i="4"/>
  <c r="R179" i="10" s="1"/>
  <c r="T179" s="1"/>
  <c r="Y179" i="4"/>
  <c r="X179"/>
  <c r="W179"/>
  <c r="V179"/>
  <c r="AX179" i="8" s="1"/>
  <c r="U179" i="4"/>
  <c r="T179"/>
  <c r="S179"/>
  <c r="R179"/>
  <c r="Q179"/>
  <c r="P179"/>
  <c r="O179"/>
  <c r="N179"/>
  <c r="M179"/>
  <c r="L179"/>
  <c r="K179"/>
  <c r="J179"/>
  <c r="I179" i="8" s="1"/>
  <c r="I179" i="4"/>
  <c r="H179"/>
  <c r="G179"/>
  <c r="G179" i="8" s="1"/>
  <c r="F179" i="4"/>
  <c r="F179" i="8" s="1"/>
  <c r="E179" i="4"/>
  <c r="D179"/>
  <c r="D179" i="8" s="1"/>
  <c r="C179" i="4"/>
  <c r="B179"/>
  <c r="AC178"/>
  <c r="AB178"/>
  <c r="AA178"/>
  <c r="V178" i="10" s="1"/>
  <c r="X178" s="1"/>
  <c r="Z178" i="4"/>
  <c r="R178" i="10" s="1"/>
  <c r="T178" s="1"/>
  <c r="Y178" i="4"/>
  <c r="X178"/>
  <c r="W178"/>
  <c r="V178"/>
  <c r="AX178" i="8" s="1"/>
  <c r="U178" i="4"/>
  <c r="T178"/>
  <c r="S178"/>
  <c r="R178"/>
  <c r="Q178"/>
  <c r="P178"/>
  <c r="O178"/>
  <c r="N178"/>
  <c r="M178"/>
  <c r="L178"/>
  <c r="K178"/>
  <c r="J178"/>
  <c r="I178" i="8" s="1"/>
  <c r="I178" i="4"/>
  <c r="H178"/>
  <c r="G178"/>
  <c r="G178" i="8" s="1"/>
  <c r="F178" i="4"/>
  <c r="F178" i="8" s="1"/>
  <c r="E178" i="4"/>
  <c r="D178"/>
  <c r="D178" i="8" s="1"/>
  <c r="C178" i="4"/>
  <c r="B178"/>
  <c r="AC177"/>
  <c r="AB177"/>
  <c r="AA177"/>
  <c r="V177" i="10" s="1"/>
  <c r="X177" s="1"/>
  <c r="Z177" i="4"/>
  <c r="R177" i="10" s="1"/>
  <c r="T177" s="1"/>
  <c r="Y177" i="4"/>
  <c r="X177"/>
  <c r="W177"/>
  <c r="V177"/>
  <c r="AX177" i="8" s="1"/>
  <c r="U177" i="4"/>
  <c r="T177"/>
  <c r="S177"/>
  <c r="R177"/>
  <c r="Q177"/>
  <c r="P177"/>
  <c r="O177"/>
  <c r="N177"/>
  <c r="M177"/>
  <c r="L177"/>
  <c r="K177"/>
  <c r="J177"/>
  <c r="I177" i="8" s="1"/>
  <c r="I177" i="4"/>
  <c r="H177"/>
  <c r="G177"/>
  <c r="G177" i="8" s="1"/>
  <c r="F177" i="4"/>
  <c r="F177" i="8" s="1"/>
  <c r="E177" i="4"/>
  <c r="D177"/>
  <c r="D177" i="8" s="1"/>
  <c r="C177" i="4"/>
  <c r="B177"/>
  <c r="AC176"/>
  <c r="AB176"/>
  <c r="AA176"/>
  <c r="V176" i="10" s="1"/>
  <c r="X176" s="1"/>
  <c r="Z176" i="4"/>
  <c r="R176" i="10" s="1"/>
  <c r="T176" s="1"/>
  <c r="Y176" i="4"/>
  <c r="X176"/>
  <c r="W176"/>
  <c r="V176"/>
  <c r="AX176" i="8" s="1"/>
  <c r="U176" i="4"/>
  <c r="T176"/>
  <c r="S176"/>
  <c r="R176"/>
  <c r="Q176"/>
  <c r="P176"/>
  <c r="O176"/>
  <c r="N176"/>
  <c r="M176"/>
  <c r="L176"/>
  <c r="K176"/>
  <c r="J176"/>
  <c r="I176" i="8" s="1"/>
  <c r="I176" i="4"/>
  <c r="H176"/>
  <c r="G176"/>
  <c r="G176" i="8" s="1"/>
  <c r="F176" i="4"/>
  <c r="F176" i="8" s="1"/>
  <c r="E176" i="4"/>
  <c r="D176"/>
  <c r="D176" i="8" s="1"/>
  <c r="C176" i="4"/>
  <c r="B176"/>
  <c r="AC175"/>
  <c r="AB175"/>
  <c r="AA175"/>
  <c r="V175" i="10" s="1"/>
  <c r="X175" s="1"/>
  <c r="Z175" i="4"/>
  <c r="R175" i="10" s="1"/>
  <c r="T175" s="1"/>
  <c r="Y175" i="4"/>
  <c r="X175"/>
  <c r="W175"/>
  <c r="V175"/>
  <c r="AX175" i="8" s="1"/>
  <c r="U175" i="4"/>
  <c r="T175"/>
  <c r="S175"/>
  <c r="R175"/>
  <c r="Q175"/>
  <c r="P175"/>
  <c r="O175"/>
  <c r="N175"/>
  <c r="M175"/>
  <c r="L175"/>
  <c r="K175"/>
  <c r="J175"/>
  <c r="I175" i="8" s="1"/>
  <c r="I175" i="4"/>
  <c r="H175"/>
  <c r="G175"/>
  <c r="G175" i="8" s="1"/>
  <c r="F175" i="4"/>
  <c r="F175" i="8" s="1"/>
  <c r="E175" i="4"/>
  <c r="D175"/>
  <c r="D175" i="8" s="1"/>
  <c r="C175" i="4"/>
  <c r="B175"/>
  <c r="AC174"/>
  <c r="AB174"/>
  <c r="AA174"/>
  <c r="V174" i="10" s="1"/>
  <c r="X174" s="1"/>
  <c r="Z174" i="4"/>
  <c r="R174" i="10" s="1"/>
  <c r="T174" s="1"/>
  <c r="Y174" i="4"/>
  <c r="X174"/>
  <c r="W174"/>
  <c r="V174"/>
  <c r="AX174" i="8" s="1"/>
  <c r="U174" i="4"/>
  <c r="T174"/>
  <c r="S174"/>
  <c r="R174"/>
  <c r="Q174"/>
  <c r="P174"/>
  <c r="O174"/>
  <c r="N174"/>
  <c r="M174"/>
  <c r="L174"/>
  <c r="K174"/>
  <c r="J174"/>
  <c r="I174" i="8" s="1"/>
  <c r="I174" i="4"/>
  <c r="H174"/>
  <c r="G174"/>
  <c r="G174" i="8" s="1"/>
  <c r="F174" i="4"/>
  <c r="F174" i="8" s="1"/>
  <c r="E174" i="4"/>
  <c r="D174"/>
  <c r="D174" i="8" s="1"/>
  <c r="C174" i="4"/>
  <c r="B174"/>
  <c r="AC173"/>
  <c r="AB173"/>
  <c r="AA173"/>
  <c r="V173" i="10" s="1"/>
  <c r="X173" s="1"/>
  <c r="Z173" i="4"/>
  <c r="R173" i="10" s="1"/>
  <c r="T173" s="1"/>
  <c r="Y173" i="4"/>
  <c r="X173"/>
  <c r="W173"/>
  <c r="V173"/>
  <c r="AX173" i="8" s="1"/>
  <c r="U173" i="4"/>
  <c r="T173"/>
  <c r="S173"/>
  <c r="R173"/>
  <c r="Q173"/>
  <c r="P173"/>
  <c r="O173"/>
  <c r="N173"/>
  <c r="M173"/>
  <c r="L173"/>
  <c r="K173"/>
  <c r="J173"/>
  <c r="I173" i="8" s="1"/>
  <c r="I173" i="4"/>
  <c r="H173"/>
  <c r="G173"/>
  <c r="G173" i="8" s="1"/>
  <c r="F173" i="4"/>
  <c r="F173" i="8" s="1"/>
  <c r="E173" i="4"/>
  <c r="D173"/>
  <c r="D173" i="8" s="1"/>
  <c r="C173" i="4"/>
  <c r="B173"/>
  <c r="AC172"/>
  <c r="AB172"/>
  <c r="AA172"/>
  <c r="V172" i="10" s="1"/>
  <c r="X172" s="1"/>
  <c r="Z172" i="4"/>
  <c r="R172" i="10" s="1"/>
  <c r="T172" s="1"/>
  <c r="Y172" i="4"/>
  <c r="X172"/>
  <c r="W172"/>
  <c r="V172"/>
  <c r="AX172" i="8" s="1"/>
  <c r="U172" i="4"/>
  <c r="T172"/>
  <c r="S172"/>
  <c r="R172"/>
  <c r="Q172"/>
  <c r="P172"/>
  <c r="O172"/>
  <c r="N172"/>
  <c r="M172"/>
  <c r="L172"/>
  <c r="K172"/>
  <c r="J172"/>
  <c r="I172" i="8" s="1"/>
  <c r="I172" i="4"/>
  <c r="H172"/>
  <c r="G172"/>
  <c r="G172" i="8" s="1"/>
  <c r="F172" i="4"/>
  <c r="F172" i="8" s="1"/>
  <c r="E172" i="4"/>
  <c r="D172"/>
  <c r="D172" i="8" s="1"/>
  <c r="C172" i="4"/>
  <c r="B172"/>
  <c r="AC171"/>
  <c r="AB171"/>
  <c r="AA171"/>
  <c r="V171" i="10" s="1"/>
  <c r="X171" s="1"/>
  <c r="Z171" i="4"/>
  <c r="R171" i="10" s="1"/>
  <c r="T171" s="1"/>
  <c r="Y171" i="4"/>
  <c r="X171"/>
  <c r="W171"/>
  <c r="V171"/>
  <c r="AX171" i="8" s="1"/>
  <c r="U171" i="4"/>
  <c r="T171"/>
  <c r="S171"/>
  <c r="R171"/>
  <c r="Q171"/>
  <c r="P171"/>
  <c r="O171"/>
  <c r="N171"/>
  <c r="M171"/>
  <c r="L171"/>
  <c r="K171"/>
  <c r="J171"/>
  <c r="I171" i="8" s="1"/>
  <c r="I171" i="4"/>
  <c r="H171"/>
  <c r="G171"/>
  <c r="G171" i="8" s="1"/>
  <c r="F171" i="4"/>
  <c r="F171" i="8" s="1"/>
  <c r="E171" i="4"/>
  <c r="D171"/>
  <c r="D171" i="8" s="1"/>
  <c r="C171" i="4"/>
  <c r="B171"/>
  <c r="AC170"/>
  <c r="AB170"/>
  <c r="AA170"/>
  <c r="V170" i="10" s="1"/>
  <c r="X170" s="1"/>
  <c r="Z170" i="4"/>
  <c r="R170" i="10" s="1"/>
  <c r="T170" s="1"/>
  <c r="Y170" i="4"/>
  <c r="X170"/>
  <c r="W170"/>
  <c r="V170"/>
  <c r="AX170" i="8" s="1"/>
  <c r="U170" i="4"/>
  <c r="T170"/>
  <c r="S170"/>
  <c r="R170"/>
  <c r="Q170"/>
  <c r="P170"/>
  <c r="O170"/>
  <c r="N170"/>
  <c r="M170"/>
  <c r="L170"/>
  <c r="K170"/>
  <c r="J170"/>
  <c r="I170" i="8" s="1"/>
  <c r="I170" i="4"/>
  <c r="H170"/>
  <c r="G170"/>
  <c r="G170" i="8" s="1"/>
  <c r="F170" i="4"/>
  <c r="F170" i="8" s="1"/>
  <c r="E170" i="4"/>
  <c r="D170"/>
  <c r="D170" i="8" s="1"/>
  <c r="C170" i="4"/>
  <c r="B170"/>
  <c r="AC169"/>
  <c r="AB169"/>
  <c r="AA169"/>
  <c r="V169" i="10" s="1"/>
  <c r="X169" s="1"/>
  <c r="Z169" i="4"/>
  <c r="R169" i="10" s="1"/>
  <c r="T169" s="1"/>
  <c r="Y169" i="4"/>
  <c r="X169"/>
  <c r="W169"/>
  <c r="V169"/>
  <c r="AX169" i="8" s="1"/>
  <c r="U169" i="4"/>
  <c r="T169"/>
  <c r="S169"/>
  <c r="R169"/>
  <c r="Q169"/>
  <c r="P169"/>
  <c r="O169"/>
  <c r="N169"/>
  <c r="M169"/>
  <c r="L169"/>
  <c r="K169"/>
  <c r="J169"/>
  <c r="I169" i="8" s="1"/>
  <c r="I169" i="4"/>
  <c r="H169"/>
  <c r="G169"/>
  <c r="G169" i="8" s="1"/>
  <c r="F169" i="4"/>
  <c r="F169" i="8" s="1"/>
  <c r="E169" i="4"/>
  <c r="D169"/>
  <c r="D169" i="8" s="1"/>
  <c r="C169" i="4"/>
  <c r="B169"/>
  <c r="AC168"/>
  <c r="AB168"/>
  <c r="AA168"/>
  <c r="V168" i="10" s="1"/>
  <c r="X168" s="1"/>
  <c r="Z168" i="4"/>
  <c r="R168" i="10" s="1"/>
  <c r="T168" s="1"/>
  <c r="Y168" i="4"/>
  <c r="X168"/>
  <c r="W168"/>
  <c r="V168"/>
  <c r="AX168" i="8" s="1"/>
  <c r="U168" i="4"/>
  <c r="T168"/>
  <c r="S168"/>
  <c r="R168"/>
  <c r="Q168"/>
  <c r="P168"/>
  <c r="O168"/>
  <c r="N168"/>
  <c r="M168"/>
  <c r="L168"/>
  <c r="K168"/>
  <c r="J168"/>
  <c r="I168" i="8" s="1"/>
  <c r="I168" i="4"/>
  <c r="H168"/>
  <c r="G168"/>
  <c r="G168" i="8" s="1"/>
  <c r="F168" i="4"/>
  <c r="F168" i="8" s="1"/>
  <c r="E168" i="4"/>
  <c r="D168"/>
  <c r="D168" i="8" s="1"/>
  <c r="C168" i="4"/>
  <c r="B168"/>
  <c r="AC167"/>
  <c r="AB167"/>
  <c r="AA167"/>
  <c r="V167" i="10" s="1"/>
  <c r="X167" s="1"/>
  <c r="Z167" i="4"/>
  <c r="R167" i="10" s="1"/>
  <c r="T167" s="1"/>
  <c r="Y167" i="4"/>
  <c r="X167"/>
  <c r="W167"/>
  <c r="V167"/>
  <c r="AX167" i="8" s="1"/>
  <c r="U167" i="4"/>
  <c r="T167"/>
  <c r="S167"/>
  <c r="R167"/>
  <c r="Q167"/>
  <c r="P167"/>
  <c r="O167"/>
  <c r="N167"/>
  <c r="M167"/>
  <c r="L167"/>
  <c r="K167"/>
  <c r="J167"/>
  <c r="I167" i="8" s="1"/>
  <c r="I167" i="4"/>
  <c r="H167"/>
  <c r="G167"/>
  <c r="G167" i="8" s="1"/>
  <c r="F167" i="4"/>
  <c r="F167" i="8" s="1"/>
  <c r="E167" i="4"/>
  <c r="D167"/>
  <c r="D167" i="8" s="1"/>
  <c r="C167" i="4"/>
  <c r="B167"/>
  <c r="AC166"/>
  <c r="AB166"/>
  <c r="AA166"/>
  <c r="V166" i="10" s="1"/>
  <c r="X166" s="1"/>
  <c r="Z166" i="4"/>
  <c r="R166" i="10" s="1"/>
  <c r="T166" s="1"/>
  <c r="Y166" i="4"/>
  <c r="X166"/>
  <c r="W166"/>
  <c r="V166"/>
  <c r="AX166" i="8" s="1"/>
  <c r="U166" i="4"/>
  <c r="T166"/>
  <c r="S166"/>
  <c r="R166"/>
  <c r="Q166"/>
  <c r="P166"/>
  <c r="O166"/>
  <c r="N166"/>
  <c r="M166"/>
  <c r="L166"/>
  <c r="K166"/>
  <c r="J166"/>
  <c r="I166" i="8" s="1"/>
  <c r="I166" i="4"/>
  <c r="H166"/>
  <c r="G166"/>
  <c r="G166" i="8" s="1"/>
  <c r="F166" i="4"/>
  <c r="F166" i="8" s="1"/>
  <c r="E166" i="4"/>
  <c r="D166"/>
  <c r="D166" i="8" s="1"/>
  <c r="C166" i="4"/>
  <c r="B166"/>
  <c r="AC165"/>
  <c r="AB165"/>
  <c r="AA165"/>
  <c r="V165" i="10" s="1"/>
  <c r="X165" s="1"/>
  <c r="Z165" i="4"/>
  <c r="R165" i="10" s="1"/>
  <c r="T165" s="1"/>
  <c r="Y165" i="4"/>
  <c r="X165"/>
  <c r="W165"/>
  <c r="V165"/>
  <c r="AX165" i="8" s="1"/>
  <c r="U165" i="4"/>
  <c r="T165"/>
  <c r="S165"/>
  <c r="R165"/>
  <c r="Q165"/>
  <c r="P165"/>
  <c r="O165"/>
  <c r="N165"/>
  <c r="M165"/>
  <c r="L165"/>
  <c r="K165"/>
  <c r="J165"/>
  <c r="I165" i="8" s="1"/>
  <c r="I165" i="4"/>
  <c r="H165"/>
  <c r="G165"/>
  <c r="G165" i="8" s="1"/>
  <c r="F165" i="4"/>
  <c r="F165" i="8" s="1"/>
  <c r="E165" i="4"/>
  <c r="D165"/>
  <c r="D165" i="8" s="1"/>
  <c r="C165" i="4"/>
  <c r="B165"/>
  <c r="AC164"/>
  <c r="AB164"/>
  <c r="AA164"/>
  <c r="V164" i="10" s="1"/>
  <c r="X164" s="1"/>
  <c r="Z164" i="4"/>
  <c r="R164" i="10" s="1"/>
  <c r="T164" s="1"/>
  <c r="Y164" i="4"/>
  <c r="X164"/>
  <c r="W164"/>
  <c r="V164"/>
  <c r="AX164" i="8" s="1"/>
  <c r="U164" i="4"/>
  <c r="T164"/>
  <c r="S164"/>
  <c r="R164"/>
  <c r="Q164"/>
  <c r="P164"/>
  <c r="O164"/>
  <c r="N164"/>
  <c r="M164"/>
  <c r="L164"/>
  <c r="K164"/>
  <c r="J164"/>
  <c r="I164" i="8" s="1"/>
  <c r="I164" i="4"/>
  <c r="H164"/>
  <c r="G164"/>
  <c r="G164" i="8" s="1"/>
  <c r="F164" i="4"/>
  <c r="F164" i="8" s="1"/>
  <c r="E164" i="4"/>
  <c r="D164"/>
  <c r="D164" i="8" s="1"/>
  <c r="C164" i="4"/>
  <c r="B164"/>
  <c r="AC163"/>
  <c r="AB163"/>
  <c r="AA163"/>
  <c r="V163" i="10" s="1"/>
  <c r="X163" s="1"/>
  <c r="Z163" i="4"/>
  <c r="R163" i="10" s="1"/>
  <c r="T163" s="1"/>
  <c r="Y163" i="4"/>
  <c r="X163"/>
  <c r="W163"/>
  <c r="V163"/>
  <c r="AX163" i="8" s="1"/>
  <c r="U163" i="4"/>
  <c r="T163"/>
  <c r="S163"/>
  <c r="R163"/>
  <c r="Q163"/>
  <c r="P163"/>
  <c r="O163"/>
  <c r="N163"/>
  <c r="M163"/>
  <c r="L163"/>
  <c r="K163"/>
  <c r="J163"/>
  <c r="I163" i="8" s="1"/>
  <c r="I163" i="4"/>
  <c r="H163"/>
  <c r="G163"/>
  <c r="G163" i="8" s="1"/>
  <c r="F163" i="4"/>
  <c r="F163" i="8" s="1"/>
  <c r="E163" i="4"/>
  <c r="D163"/>
  <c r="D163" i="8" s="1"/>
  <c r="C163" i="4"/>
  <c r="B163"/>
  <c r="AC162"/>
  <c r="AB162"/>
  <c r="AA162"/>
  <c r="V162" i="10" s="1"/>
  <c r="X162" s="1"/>
  <c r="Z162" i="4"/>
  <c r="R162" i="10" s="1"/>
  <c r="T162" s="1"/>
  <c r="Y162" i="4"/>
  <c r="X162"/>
  <c r="W162"/>
  <c r="V162"/>
  <c r="AX162" i="8" s="1"/>
  <c r="U162" i="4"/>
  <c r="T162"/>
  <c r="S162"/>
  <c r="R162"/>
  <c r="Q162"/>
  <c r="P162"/>
  <c r="O162"/>
  <c r="N162"/>
  <c r="M162"/>
  <c r="L162"/>
  <c r="K162"/>
  <c r="J162"/>
  <c r="I162" i="8" s="1"/>
  <c r="I162" i="4"/>
  <c r="H162"/>
  <c r="G162"/>
  <c r="G162" i="8" s="1"/>
  <c r="F162" i="4"/>
  <c r="F162" i="8" s="1"/>
  <c r="E162" i="4"/>
  <c r="D162"/>
  <c r="D162" i="8" s="1"/>
  <c r="C162" i="4"/>
  <c r="B162"/>
  <c r="AC161"/>
  <c r="AB161"/>
  <c r="AA161"/>
  <c r="V161" i="10" s="1"/>
  <c r="X161" s="1"/>
  <c r="Z161" i="4"/>
  <c r="R161" i="10" s="1"/>
  <c r="T161" s="1"/>
  <c r="Y161" i="4"/>
  <c r="X161"/>
  <c r="W161"/>
  <c r="V161"/>
  <c r="AX161" i="8" s="1"/>
  <c r="U161" i="4"/>
  <c r="T161"/>
  <c r="S161"/>
  <c r="R161"/>
  <c r="Q161"/>
  <c r="P161"/>
  <c r="O161"/>
  <c r="N161"/>
  <c r="M161"/>
  <c r="L161"/>
  <c r="K161"/>
  <c r="J161"/>
  <c r="I161" i="8" s="1"/>
  <c r="I161" i="4"/>
  <c r="H161"/>
  <c r="G161"/>
  <c r="G161" i="8" s="1"/>
  <c r="F161" i="4"/>
  <c r="F161" i="8" s="1"/>
  <c r="E161" i="4"/>
  <c r="D161"/>
  <c r="D161" i="8" s="1"/>
  <c r="C161" i="4"/>
  <c r="B161"/>
  <c r="AC160"/>
  <c r="AB160"/>
  <c r="AA160"/>
  <c r="V160" i="10" s="1"/>
  <c r="X160" s="1"/>
  <c r="Z160" i="4"/>
  <c r="R160" i="10" s="1"/>
  <c r="T160" s="1"/>
  <c r="Y160" i="4"/>
  <c r="X160"/>
  <c r="W160"/>
  <c r="V160"/>
  <c r="AX160" i="8" s="1"/>
  <c r="U160" i="4"/>
  <c r="T160"/>
  <c r="S160"/>
  <c r="R160"/>
  <c r="Q160"/>
  <c r="P160"/>
  <c r="O160"/>
  <c r="N160"/>
  <c r="M160"/>
  <c r="L160"/>
  <c r="K160"/>
  <c r="J160"/>
  <c r="I160" i="8" s="1"/>
  <c r="I160" i="4"/>
  <c r="H160"/>
  <c r="G160"/>
  <c r="G160" i="8" s="1"/>
  <c r="F160" i="4"/>
  <c r="F160" i="8" s="1"/>
  <c r="E160" i="4"/>
  <c r="D160"/>
  <c r="D160" i="8" s="1"/>
  <c r="C160" i="4"/>
  <c r="B160"/>
  <c r="AC159"/>
  <c r="AB159"/>
  <c r="AA159"/>
  <c r="V159" i="10" s="1"/>
  <c r="X159" s="1"/>
  <c r="Z159" i="4"/>
  <c r="R159" i="10" s="1"/>
  <c r="T159" s="1"/>
  <c r="Y159" i="4"/>
  <c r="X159"/>
  <c r="W159"/>
  <c r="V159"/>
  <c r="AX159" i="8" s="1"/>
  <c r="U159" i="4"/>
  <c r="T159"/>
  <c r="S159"/>
  <c r="R159"/>
  <c r="Q159"/>
  <c r="P159"/>
  <c r="O159"/>
  <c r="N159"/>
  <c r="M159"/>
  <c r="L159"/>
  <c r="K159"/>
  <c r="J159"/>
  <c r="I159" i="8" s="1"/>
  <c r="I159" i="4"/>
  <c r="H159"/>
  <c r="G159"/>
  <c r="G159" i="8" s="1"/>
  <c r="F159" i="4"/>
  <c r="F159" i="8" s="1"/>
  <c r="E159" i="4"/>
  <c r="D159"/>
  <c r="D159" i="8" s="1"/>
  <c r="C159" i="4"/>
  <c r="B159"/>
  <c r="AC158"/>
  <c r="AB158"/>
  <c r="AA158"/>
  <c r="V158" i="10" s="1"/>
  <c r="X158" s="1"/>
  <c r="Z158" i="4"/>
  <c r="R158" i="10" s="1"/>
  <c r="T158" s="1"/>
  <c r="Y158" i="4"/>
  <c r="X158"/>
  <c r="W158"/>
  <c r="V158"/>
  <c r="AX158" i="8" s="1"/>
  <c r="U158" i="4"/>
  <c r="T158"/>
  <c r="S158"/>
  <c r="R158"/>
  <c r="Q158"/>
  <c r="P158"/>
  <c r="O158"/>
  <c r="N158"/>
  <c r="M158"/>
  <c r="L158"/>
  <c r="K158"/>
  <c r="J158"/>
  <c r="I158" i="8" s="1"/>
  <c r="I158" i="4"/>
  <c r="H158"/>
  <c r="G158"/>
  <c r="G158" i="8" s="1"/>
  <c r="F158" i="4"/>
  <c r="F158" i="8" s="1"/>
  <c r="E158" i="4"/>
  <c r="D158"/>
  <c r="D158" i="8" s="1"/>
  <c r="C158" i="4"/>
  <c r="B158"/>
  <c r="AC157"/>
  <c r="AB157"/>
  <c r="AA157"/>
  <c r="V157" i="10" s="1"/>
  <c r="X157" s="1"/>
  <c r="Z157" i="4"/>
  <c r="R157" i="10" s="1"/>
  <c r="T157" s="1"/>
  <c r="Y157" i="4"/>
  <c r="X157"/>
  <c r="W157"/>
  <c r="V157"/>
  <c r="AX157" i="8" s="1"/>
  <c r="U157" i="4"/>
  <c r="T157"/>
  <c r="S157"/>
  <c r="R157"/>
  <c r="Q157"/>
  <c r="P157"/>
  <c r="O157"/>
  <c r="N157"/>
  <c r="M157"/>
  <c r="L157"/>
  <c r="K157"/>
  <c r="J157"/>
  <c r="I157" i="8" s="1"/>
  <c r="I157" i="4"/>
  <c r="H157"/>
  <c r="G157"/>
  <c r="G157" i="8" s="1"/>
  <c r="F157" i="4"/>
  <c r="F157" i="8" s="1"/>
  <c r="E157" i="4"/>
  <c r="D157"/>
  <c r="D157" i="8" s="1"/>
  <c r="C157" i="4"/>
  <c r="B157"/>
  <c r="AC156"/>
  <c r="AB156"/>
  <c r="AA156"/>
  <c r="V156" i="10" s="1"/>
  <c r="X156" s="1"/>
  <c r="Z156" i="4"/>
  <c r="R156" i="10" s="1"/>
  <c r="T156" s="1"/>
  <c r="Y156" i="4"/>
  <c r="X156"/>
  <c r="W156"/>
  <c r="V156"/>
  <c r="AX156" i="8" s="1"/>
  <c r="U156" i="4"/>
  <c r="T156"/>
  <c r="S156"/>
  <c r="R156"/>
  <c r="Q156"/>
  <c r="P156"/>
  <c r="O156"/>
  <c r="N156"/>
  <c r="M156"/>
  <c r="L156"/>
  <c r="K156"/>
  <c r="J156"/>
  <c r="I156" i="8" s="1"/>
  <c r="I156" i="4"/>
  <c r="H156"/>
  <c r="G156"/>
  <c r="G156" i="8" s="1"/>
  <c r="F156" i="4"/>
  <c r="F156" i="8" s="1"/>
  <c r="E156" i="4"/>
  <c r="D156"/>
  <c r="D156" i="8" s="1"/>
  <c r="C156" i="4"/>
  <c r="B156"/>
  <c r="AC155"/>
  <c r="AB155"/>
  <c r="AA155"/>
  <c r="V155" i="10" s="1"/>
  <c r="X155" s="1"/>
  <c r="Z155" i="4"/>
  <c r="R155" i="10" s="1"/>
  <c r="T155" s="1"/>
  <c r="Y155" i="4"/>
  <c r="X155"/>
  <c r="W155"/>
  <c r="V155"/>
  <c r="AX155" i="8" s="1"/>
  <c r="U155" i="4"/>
  <c r="T155"/>
  <c r="S155"/>
  <c r="R155"/>
  <c r="Q155"/>
  <c r="P155"/>
  <c r="O155"/>
  <c r="N155"/>
  <c r="M155"/>
  <c r="L155"/>
  <c r="K155"/>
  <c r="J155"/>
  <c r="I155" i="8" s="1"/>
  <c r="I155" i="4"/>
  <c r="H155"/>
  <c r="G155"/>
  <c r="G155" i="8" s="1"/>
  <c r="F155" i="4"/>
  <c r="F155" i="8" s="1"/>
  <c r="E155" i="4"/>
  <c r="D155"/>
  <c r="D155" i="8" s="1"/>
  <c r="C155" i="4"/>
  <c r="B155"/>
  <c r="AC154"/>
  <c r="AB154"/>
  <c r="AA154"/>
  <c r="V154" i="10" s="1"/>
  <c r="X154" s="1"/>
  <c r="Z154" i="4"/>
  <c r="R154" i="10" s="1"/>
  <c r="T154" s="1"/>
  <c r="Y154" i="4"/>
  <c r="X154"/>
  <c r="W154"/>
  <c r="V154"/>
  <c r="AX154" i="8" s="1"/>
  <c r="U154" i="4"/>
  <c r="T154"/>
  <c r="S154"/>
  <c r="R154"/>
  <c r="Q154"/>
  <c r="P154"/>
  <c r="O154"/>
  <c r="N154"/>
  <c r="M154"/>
  <c r="L154"/>
  <c r="K154"/>
  <c r="J154"/>
  <c r="I154" i="8" s="1"/>
  <c r="I154" i="4"/>
  <c r="H154"/>
  <c r="G154"/>
  <c r="G154" i="8" s="1"/>
  <c r="F154" i="4"/>
  <c r="F154" i="8" s="1"/>
  <c r="E154" i="4"/>
  <c r="D154"/>
  <c r="D154" i="8" s="1"/>
  <c r="C154" i="4"/>
  <c r="B154"/>
  <c r="AC153"/>
  <c r="AB153"/>
  <c r="AA153"/>
  <c r="V153" i="10" s="1"/>
  <c r="X153" s="1"/>
  <c r="Z153" i="4"/>
  <c r="R153" i="10" s="1"/>
  <c r="T153" s="1"/>
  <c r="Y153" i="4"/>
  <c r="X153"/>
  <c r="W153"/>
  <c r="V153"/>
  <c r="AX153" i="8" s="1"/>
  <c r="U153" i="4"/>
  <c r="T153"/>
  <c r="S153"/>
  <c r="R153"/>
  <c r="Q153"/>
  <c r="P153"/>
  <c r="O153"/>
  <c r="N153"/>
  <c r="M153"/>
  <c r="L153"/>
  <c r="K153"/>
  <c r="J153"/>
  <c r="I153" i="8" s="1"/>
  <c r="I153" i="4"/>
  <c r="H153"/>
  <c r="G153"/>
  <c r="G153" i="8" s="1"/>
  <c r="F153" i="4"/>
  <c r="F153" i="8" s="1"/>
  <c r="E153" i="4"/>
  <c r="D153"/>
  <c r="D153" i="8" s="1"/>
  <c r="C153" i="4"/>
  <c r="B153"/>
  <c r="AC152"/>
  <c r="AB152"/>
  <c r="AA152"/>
  <c r="V152" i="10" s="1"/>
  <c r="X152" s="1"/>
  <c r="Z152" i="4"/>
  <c r="R152" i="10" s="1"/>
  <c r="T152" s="1"/>
  <c r="Y152" i="4"/>
  <c r="X152"/>
  <c r="W152"/>
  <c r="V152"/>
  <c r="AX152" i="8" s="1"/>
  <c r="U152" i="4"/>
  <c r="T152"/>
  <c r="S152"/>
  <c r="R152"/>
  <c r="Q152"/>
  <c r="P152"/>
  <c r="O152"/>
  <c r="N152"/>
  <c r="M152"/>
  <c r="L152"/>
  <c r="K152"/>
  <c r="J152"/>
  <c r="I152" i="8" s="1"/>
  <c r="I152" i="4"/>
  <c r="H152"/>
  <c r="G152"/>
  <c r="G152" i="8" s="1"/>
  <c r="F152" i="4"/>
  <c r="F152" i="8" s="1"/>
  <c r="E152" i="4"/>
  <c r="D152"/>
  <c r="D152" i="8" s="1"/>
  <c r="C152" i="4"/>
  <c r="B152"/>
  <c r="AC151"/>
  <c r="AB151"/>
  <c r="AA151"/>
  <c r="V151" i="10" s="1"/>
  <c r="X151" s="1"/>
  <c r="Z151" i="4"/>
  <c r="R151" i="10" s="1"/>
  <c r="T151" s="1"/>
  <c r="Y151" i="4"/>
  <c r="X151"/>
  <c r="W151"/>
  <c r="V151"/>
  <c r="AX151" i="8" s="1"/>
  <c r="U151" i="4"/>
  <c r="T151"/>
  <c r="S151"/>
  <c r="R151"/>
  <c r="Q151"/>
  <c r="P151"/>
  <c r="O151"/>
  <c r="N151"/>
  <c r="M151"/>
  <c r="L151"/>
  <c r="K151"/>
  <c r="J151"/>
  <c r="I151" i="8" s="1"/>
  <c r="I151" i="4"/>
  <c r="H151"/>
  <c r="G151"/>
  <c r="G151" i="8" s="1"/>
  <c r="F151" i="4"/>
  <c r="F151" i="8" s="1"/>
  <c r="E151" i="4"/>
  <c r="D151"/>
  <c r="D151" i="8" s="1"/>
  <c r="C151" i="4"/>
  <c r="B151"/>
  <c r="AC150"/>
  <c r="AB150"/>
  <c r="AA150"/>
  <c r="V150" i="10" s="1"/>
  <c r="X150" s="1"/>
  <c r="Z150" i="4"/>
  <c r="R150" i="10" s="1"/>
  <c r="T150" s="1"/>
  <c r="Y150" i="4"/>
  <c r="X150"/>
  <c r="W150"/>
  <c r="V150"/>
  <c r="AX150" i="8" s="1"/>
  <c r="U150" i="4"/>
  <c r="T150"/>
  <c r="S150"/>
  <c r="R150"/>
  <c r="Q150"/>
  <c r="P150"/>
  <c r="O150"/>
  <c r="N150"/>
  <c r="M150"/>
  <c r="L150"/>
  <c r="K150"/>
  <c r="J150"/>
  <c r="I150" i="8" s="1"/>
  <c r="I150" i="4"/>
  <c r="H150"/>
  <c r="G150"/>
  <c r="G150" i="8" s="1"/>
  <c r="F150" i="4"/>
  <c r="F150" i="8" s="1"/>
  <c r="E150" i="4"/>
  <c r="D150"/>
  <c r="D150" i="8" s="1"/>
  <c r="C150" i="4"/>
  <c r="B150"/>
  <c r="AC149"/>
  <c r="AB149"/>
  <c r="AA149"/>
  <c r="V149" i="10" s="1"/>
  <c r="X149" s="1"/>
  <c r="Z149" i="4"/>
  <c r="R149" i="10" s="1"/>
  <c r="T149" s="1"/>
  <c r="Y149" i="4"/>
  <c r="X149"/>
  <c r="W149"/>
  <c r="V149"/>
  <c r="AX149" i="8" s="1"/>
  <c r="U149" i="4"/>
  <c r="T149"/>
  <c r="S149"/>
  <c r="R149"/>
  <c r="Q149"/>
  <c r="P149"/>
  <c r="O149"/>
  <c r="N149"/>
  <c r="M149"/>
  <c r="L149"/>
  <c r="K149"/>
  <c r="J149"/>
  <c r="I149" i="8" s="1"/>
  <c r="I149" i="4"/>
  <c r="H149"/>
  <c r="G149"/>
  <c r="G149" i="8" s="1"/>
  <c r="F149" i="4"/>
  <c r="F149" i="8" s="1"/>
  <c r="E149" i="4"/>
  <c r="D149"/>
  <c r="D149" i="8" s="1"/>
  <c r="C149" i="4"/>
  <c r="B149"/>
  <c r="AC148"/>
  <c r="AB148"/>
  <c r="AA148"/>
  <c r="V148" i="10" s="1"/>
  <c r="X148" s="1"/>
  <c r="Z148" i="4"/>
  <c r="R148" i="10" s="1"/>
  <c r="T148" s="1"/>
  <c r="Y148" i="4"/>
  <c r="X148"/>
  <c r="W148"/>
  <c r="V148"/>
  <c r="AX148" i="8" s="1"/>
  <c r="U148" i="4"/>
  <c r="T148"/>
  <c r="S148"/>
  <c r="R148"/>
  <c r="Q148"/>
  <c r="P148"/>
  <c r="O148"/>
  <c r="N148"/>
  <c r="M148"/>
  <c r="L148"/>
  <c r="K148"/>
  <c r="J148"/>
  <c r="I148" i="8" s="1"/>
  <c r="I148" i="4"/>
  <c r="H148"/>
  <c r="G148"/>
  <c r="G148" i="8" s="1"/>
  <c r="F148" i="4"/>
  <c r="F148" i="8" s="1"/>
  <c r="E148" i="4"/>
  <c r="D148"/>
  <c r="D148" i="8" s="1"/>
  <c r="C148" i="4"/>
  <c r="B148"/>
  <c r="AC147"/>
  <c r="AB147"/>
  <c r="AA147"/>
  <c r="V147" i="10" s="1"/>
  <c r="X147" s="1"/>
  <c r="Z147" i="4"/>
  <c r="R147" i="10" s="1"/>
  <c r="T147" s="1"/>
  <c r="Y147" i="4"/>
  <c r="X147"/>
  <c r="W147"/>
  <c r="V147"/>
  <c r="AX147" i="8" s="1"/>
  <c r="U147" i="4"/>
  <c r="T147"/>
  <c r="S147"/>
  <c r="R147"/>
  <c r="Q147"/>
  <c r="P147"/>
  <c r="O147"/>
  <c r="N147"/>
  <c r="M147"/>
  <c r="L147"/>
  <c r="K147"/>
  <c r="J147"/>
  <c r="I147" i="8" s="1"/>
  <c r="I147" i="4"/>
  <c r="H147"/>
  <c r="G147"/>
  <c r="G147" i="8" s="1"/>
  <c r="F147" i="4"/>
  <c r="F147" i="8" s="1"/>
  <c r="E147" i="4"/>
  <c r="D147"/>
  <c r="D147" i="8" s="1"/>
  <c r="C147" i="4"/>
  <c r="B147"/>
  <c r="AC146"/>
  <c r="AB146"/>
  <c r="AA146"/>
  <c r="V146" i="10" s="1"/>
  <c r="X146" s="1"/>
  <c r="Z146" i="4"/>
  <c r="R146" i="10" s="1"/>
  <c r="T146" s="1"/>
  <c r="Y146" i="4"/>
  <c r="X146"/>
  <c r="W146"/>
  <c r="V146"/>
  <c r="AX146" i="8" s="1"/>
  <c r="U146" i="4"/>
  <c r="T146"/>
  <c r="S146"/>
  <c r="R146"/>
  <c r="Q146"/>
  <c r="P146"/>
  <c r="O146"/>
  <c r="N146"/>
  <c r="M146"/>
  <c r="L146"/>
  <c r="K146"/>
  <c r="J146"/>
  <c r="I146" i="8" s="1"/>
  <c r="I146" i="4"/>
  <c r="H146"/>
  <c r="G146"/>
  <c r="G146" i="8" s="1"/>
  <c r="F146" i="4"/>
  <c r="F146" i="8" s="1"/>
  <c r="E146" i="4"/>
  <c r="D146"/>
  <c r="D146" i="8" s="1"/>
  <c r="C146" i="4"/>
  <c r="B146"/>
  <c r="AC145"/>
  <c r="AB145"/>
  <c r="AA145"/>
  <c r="V145" i="10" s="1"/>
  <c r="X145" s="1"/>
  <c r="Z145" i="4"/>
  <c r="R145" i="10" s="1"/>
  <c r="T145" s="1"/>
  <c r="Y145" i="4"/>
  <c r="X145"/>
  <c r="W145"/>
  <c r="V145"/>
  <c r="AX145" i="8" s="1"/>
  <c r="U145" i="4"/>
  <c r="T145"/>
  <c r="S145"/>
  <c r="R145"/>
  <c r="Q145"/>
  <c r="P145"/>
  <c r="O145"/>
  <c r="N145"/>
  <c r="M145"/>
  <c r="L145"/>
  <c r="K145"/>
  <c r="J145"/>
  <c r="I145" i="8" s="1"/>
  <c r="I145" i="4"/>
  <c r="H145"/>
  <c r="G145"/>
  <c r="G145" i="8" s="1"/>
  <c r="F145" i="4"/>
  <c r="F145" i="8" s="1"/>
  <c r="E145" i="4"/>
  <c r="D145"/>
  <c r="D145" i="8" s="1"/>
  <c r="C145" i="4"/>
  <c r="B145"/>
  <c r="AC144"/>
  <c r="AB144"/>
  <c r="AA144"/>
  <c r="V144" i="10" s="1"/>
  <c r="X144" s="1"/>
  <c r="Z144" i="4"/>
  <c r="R144" i="10" s="1"/>
  <c r="T144" s="1"/>
  <c r="Y144" i="4"/>
  <c r="X144"/>
  <c r="W144"/>
  <c r="V144"/>
  <c r="AX144" i="8" s="1"/>
  <c r="U144" i="4"/>
  <c r="T144"/>
  <c r="S144"/>
  <c r="R144"/>
  <c r="Q144"/>
  <c r="P144"/>
  <c r="O144"/>
  <c r="N144"/>
  <c r="M144"/>
  <c r="L144"/>
  <c r="K144"/>
  <c r="J144"/>
  <c r="I144" i="8" s="1"/>
  <c r="I144" i="4"/>
  <c r="H144"/>
  <c r="G144"/>
  <c r="G144" i="8" s="1"/>
  <c r="F144" i="4"/>
  <c r="F144" i="8" s="1"/>
  <c r="E144" i="4"/>
  <c r="D144"/>
  <c r="D144" i="8" s="1"/>
  <c r="C144" i="4"/>
  <c r="B144"/>
  <c r="AC143"/>
  <c r="AB143"/>
  <c r="AA143"/>
  <c r="V143" i="10" s="1"/>
  <c r="X143" s="1"/>
  <c r="Z143" i="4"/>
  <c r="R143" i="10" s="1"/>
  <c r="T143" s="1"/>
  <c r="Y143" i="4"/>
  <c r="X143"/>
  <c r="W143"/>
  <c r="V143"/>
  <c r="AX143" i="8" s="1"/>
  <c r="U143" i="4"/>
  <c r="T143"/>
  <c r="S143"/>
  <c r="R143"/>
  <c r="Q143"/>
  <c r="P143"/>
  <c r="O143"/>
  <c r="N143"/>
  <c r="M143"/>
  <c r="L143"/>
  <c r="K143"/>
  <c r="J143"/>
  <c r="I143" i="8" s="1"/>
  <c r="I143" i="4"/>
  <c r="H143"/>
  <c r="G143"/>
  <c r="G143" i="8" s="1"/>
  <c r="F143" i="4"/>
  <c r="F143" i="8" s="1"/>
  <c r="E143" i="4"/>
  <c r="D143"/>
  <c r="D143" i="8" s="1"/>
  <c r="C143" i="4"/>
  <c r="B143"/>
  <c r="AC142"/>
  <c r="AB142"/>
  <c r="AA142"/>
  <c r="V142" i="10" s="1"/>
  <c r="X142" s="1"/>
  <c r="Z142" i="4"/>
  <c r="R142" i="10" s="1"/>
  <c r="T142" s="1"/>
  <c r="Y142" i="4"/>
  <c r="X142"/>
  <c r="W142"/>
  <c r="V142"/>
  <c r="AX142" i="8" s="1"/>
  <c r="U142" i="4"/>
  <c r="T142"/>
  <c r="S142"/>
  <c r="R142"/>
  <c r="Q142"/>
  <c r="P142"/>
  <c r="O142"/>
  <c r="N142"/>
  <c r="M142"/>
  <c r="L142"/>
  <c r="K142"/>
  <c r="J142"/>
  <c r="I142" i="8" s="1"/>
  <c r="I142" i="4"/>
  <c r="H142"/>
  <c r="G142"/>
  <c r="G142" i="8" s="1"/>
  <c r="F142" i="4"/>
  <c r="F142" i="8" s="1"/>
  <c r="E142" i="4"/>
  <c r="D142"/>
  <c r="D142" i="8" s="1"/>
  <c r="C142" i="4"/>
  <c r="B142"/>
  <c r="AC141"/>
  <c r="AB141"/>
  <c r="AA141"/>
  <c r="V141" i="10" s="1"/>
  <c r="X141" s="1"/>
  <c r="Z141" i="4"/>
  <c r="R141" i="10" s="1"/>
  <c r="T141" s="1"/>
  <c r="Y141" i="4"/>
  <c r="X141"/>
  <c r="W141"/>
  <c r="V141"/>
  <c r="AX141" i="8" s="1"/>
  <c r="U141" i="4"/>
  <c r="T141"/>
  <c r="S141"/>
  <c r="R141"/>
  <c r="Q141"/>
  <c r="P141"/>
  <c r="O141"/>
  <c r="N141"/>
  <c r="M141"/>
  <c r="L141"/>
  <c r="K141"/>
  <c r="J141"/>
  <c r="I141" i="8" s="1"/>
  <c r="I141" i="4"/>
  <c r="H141"/>
  <c r="G141"/>
  <c r="G141" i="8" s="1"/>
  <c r="F141" i="4"/>
  <c r="F141" i="8" s="1"/>
  <c r="E141" i="4"/>
  <c r="D141"/>
  <c r="D141" i="8" s="1"/>
  <c r="C141" i="4"/>
  <c r="B141"/>
  <c r="AC140"/>
  <c r="AB140"/>
  <c r="AA140"/>
  <c r="V140" i="10" s="1"/>
  <c r="X140" s="1"/>
  <c r="Z140" i="4"/>
  <c r="R140" i="10" s="1"/>
  <c r="T140" s="1"/>
  <c r="Y140" i="4"/>
  <c r="X140"/>
  <c r="W140"/>
  <c r="V140"/>
  <c r="AX140" i="8" s="1"/>
  <c r="U140" i="4"/>
  <c r="T140"/>
  <c r="S140"/>
  <c r="R140"/>
  <c r="Q140"/>
  <c r="P140"/>
  <c r="O140"/>
  <c r="N140"/>
  <c r="M140"/>
  <c r="L140"/>
  <c r="K140"/>
  <c r="J140"/>
  <c r="I140" i="8" s="1"/>
  <c r="I140" i="4"/>
  <c r="H140"/>
  <c r="G140"/>
  <c r="G140" i="8" s="1"/>
  <c r="F140" i="4"/>
  <c r="F140" i="8" s="1"/>
  <c r="E140" i="4"/>
  <c r="D140"/>
  <c r="D140" i="8" s="1"/>
  <c r="C140" i="4"/>
  <c r="B140"/>
  <c r="AC139"/>
  <c r="AB139"/>
  <c r="AA139"/>
  <c r="V139" i="10" s="1"/>
  <c r="X139" s="1"/>
  <c r="Z139" i="4"/>
  <c r="R139" i="10" s="1"/>
  <c r="T139" s="1"/>
  <c r="Y139" i="4"/>
  <c r="X139"/>
  <c r="W139"/>
  <c r="V139"/>
  <c r="AX139" i="8" s="1"/>
  <c r="U139" i="4"/>
  <c r="T139"/>
  <c r="S139"/>
  <c r="R139"/>
  <c r="Q139"/>
  <c r="P139"/>
  <c r="O139"/>
  <c r="N139"/>
  <c r="M139"/>
  <c r="L139"/>
  <c r="K139"/>
  <c r="J139"/>
  <c r="I139" i="8" s="1"/>
  <c r="I139" i="4"/>
  <c r="H139"/>
  <c r="G139"/>
  <c r="G139" i="8" s="1"/>
  <c r="F139" i="4"/>
  <c r="F139" i="8" s="1"/>
  <c r="E139" i="4"/>
  <c r="D139"/>
  <c r="D139" i="8" s="1"/>
  <c r="C139" i="4"/>
  <c r="B139"/>
  <c r="AC138"/>
  <c r="AB138"/>
  <c r="AA138"/>
  <c r="V138" i="10" s="1"/>
  <c r="X138" s="1"/>
  <c r="Z138" i="4"/>
  <c r="R138" i="10" s="1"/>
  <c r="T138" s="1"/>
  <c r="Y138" i="4"/>
  <c r="X138"/>
  <c r="W138"/>
  <c r="V138"/>
  <c r="AX138" i="8" s="1"/>
  <c r="U138" i="4"/>
  <c r="T138"/>
  <c r="S138"/>
  <c r="R138"/>
  <c r="Q138"/>
  <c r="P138"/>
  <c r="O138"/>
  <c r="N138"/>
  <c r="M138"/>
  <c r="L138"/>
  <c r="K138"/>
  <c r="J138"/>
  <c r="I138" i="8" s="1"/>
  <c r="I138" i="4"/>
  <c r="H138"/>
  <c r="G138"/>
  <c r="G138" i="8" s="1"/>
  <c r="F138" i="4"/>
  <c r="F138" i="8" s="1"/>
  <c r="E138" i="4"/>
  <c r="D138"/>
  <c r="D138" i="8" s="1"/>
  <c r="C138" i="4"/>
  <c r="B138"/>
  <c r="AC137"/>
  <c r="AB137"/>
  <c r="AA137"/>
  <c r="V137" i="10" s="1"/>
  <c r="X137" s="1"/>
  <c r="Z137" i="4"/>
  <c r="R137" i="10" s="1"/>
  <c r="T137" s="1"/>
  <c r="Y137" i="4"/>
  <c r="X137"/>
  <c r="W137"/>
  <c r="V137"/>
  <c r="AX137" i="8" s="1"/>
  <c r="U137" i="4"/>
  <c r="T137"/>
  <c r="S137"/>
  <c r="R137"/>
  <c r="Q137"/>
  <c r="P137"/>
  <c r="O137"/>
  <c r="N137"/>
  <c r="M137"/>
  <c r="L137"/>
  <c r="K137"/>
  <c r="J137"/>
  <c r="I137" i="8" s="1"/>
  <c r="I137" i="4"/>
  <c r="H137"/>
  <c r="G137"/>
  <c r="G137" i="8" s="1"/>
  <c r="F137" i="4"/>
  <c r="F137" i="8" s="1"/>
  <c r="E137" i="4"/>
  <c r="D137"/>
  <c r="D137" i="8" s="1"/>
  <c r="C137" i="4"/>
  <c r="B137"/>
  <c r="AC136"/>
  <c r="AB136"/>
  <c r="AA136"/>
  <c r="V136" i="10" s="1"/>
  <c r="X136" s="1"/>
  <c r="Z136" i="4"/>
  <c r="R136" i="10" s="1"/>
  <c r="T136" s="1"/>
  <c r="Y136" i="4"/>
  <c r="X136"/>
  <c r="W136"/>
  <c r="V136"/>
  <c r="AX136" i="8" s="1"/>
  <c r="U136" i="4"/>
  <c r="T136"/>
  <c r="S136"/>
  <c r="R136"/>
  <c r="Q136"/>
  <c r="P136"/>
  <c r="O136"/>
  <c r="N136"/>
  <c r="M136"/>
  <c r="L136"/>
  <c r="K136"/>
  <c r="J136"/>
  <c r="I136" i="8" s="1"/>
  <c r="I136" i="4"/>
  <c r="H136"/>
  <c r="G136"/>
  <c r="G136" i="8" s="1"/>
  <c r="F136" i="4"/>
  <c r="F136" i="8" s="1"/>
  <c r="E136" i="4"/>
  <c r="D136"/>
  <c r="D136" i="8" s="1"/>
  <c r="C136" i="4"/>
  <c r="B136"/>
  <c r="AC135"/>
  <c r="AB135"/>
  <c r="AA135"/>
  <c r="V135" i="10" s="1"/>
  <c r="X135" s="1"/>
  <c r="Z135" i="4"/>
  <c r="R135" i="10" s="1"/>
  <c r="T135" s="1"/>
  <c r="Y135" i="4"/>
  <c r="X135"/>
  <c r="W135"/>
  <c r="V135"/>
  <c r="AX135" i="8" s="1"/>
  <c r="U135" i="4"/>
  <c r="T135"/>
  <c r="S135"/>
  <c r="R135"/>
  <c r="Q135"/>
  <c r="P135"/>
  <c r="O135"/>
  <c r="N135"/>
  <c r="M135"/>
  <c r="L135"/>
  <c r="K135"/>
  <c r="J135"/>
  <c r="I135" i="8" s="1"/>
  <c r="I135" i="4"/>
  <c r="H135"/>
  <c r="G135"/>
  <c r="G135" i="8" s="1"/>
  <c r="F135" i="4"/>
  <c r="F135" i="8" s="1"/>
  <c r="E135" i="4"/>
  <c r="D135"/>
  <c r="D135" i="8" s="1"/>
  <c r="C135" i="4"/>
  <c r="B135"/>
  <c r="AC134"/>
  <c r="AB134"/>
  <c r="AA134"/>
  <c r="V134" i="10" s="1"/>
  <c r="X134" s="1"/>
  <c r="Z134" i="4"/>
  <c r="R134" i="10" s="1"/>
  <c r="T134" s="1"/>
  <c r="Y134" i="4"/>
  <c r="X134"/>
  <c r="W134"/>
  <c r="V134"/>
  <c r="AX134" i="8" s="1"/>
  <c r="U134" i="4"/>
  <c r="T134"/>
  <c r="S134"/>
  <c r="R134"/>
  <c r="Q134"/>
  <c r="P134"/>
  <c r="O134"/>
  <c r="N134"/>
  <c r="M134"/>
  <c r="L134"/>
  <c r="K134"/>
  <c r="J134"/>
  <c r="I134" i="8" s="1"/>
  <c r="I134" i="4"/>
  <c r="H134"/>
  <c r="G134"/>
  <c r="G134" i="8" s="1"/>
  <c r="F134" i="4"/>
  <c r="F134" i="8" s="1"/>
  <c r="E134" i="4"/>
  <c r="D134"/>
  <c r="D134" i="8" s="1"/>
  <c r="C134" i="4"/>
  <c r="B134"/>
  <c r="AC133"/>
  <c r="AB133"/>
  <c r="AA133"/>
  <c r="V133" i="10" s="1"/>
  <c r="X133" s="1"/>
  <c r="Z133" i="4"/>
  <c r="R133" i="10" s="1"/>
  <c r="T133" s="1"/>
  <c r="Y133" i="4"/>
  <c r="X133"/>
  <c r="W133"/>
  <c r="V133"/>
  <c r="AX133" i="8" s="1"/>
  <c r="U133" i="4"/>
  <c r="T133"/>
  <c r="S133"/>
  <c r="R133"/>
  <c r="Q133"/>
  <c r="P133"/>
  <c r="O133"/>
  <c r="N133"/>
  <c r="M133"/>
  <c r="L133"/>
  <c r="K133"/>
  <c r="J133"/>
  <c r="I133" i="8" s="1"/>
  <c r="I133" i="4"/>
  <c r="H133"/>
  <c r="G133"/>
  <c r="G133" i="8" s="1"/>
  <c r="F133" i="4"/>
  <c r="F133" i="8" s="1"/>
  <c r="E133" i="4"/>
  <c r="D133"/>
  <c r="D133" i="8" s="1"/>
  <c r="C133" i="4"/>
  <c r="B133"/>
  <c r="AC132"/>
  <c r="AB132"/>
  <c r="AA132"/>
  <c r="V132" i="10" s="1"/>
  <c r="X132" s="1"/>
  <c r="Z132" i="4"/>
  <c r="R132" i="10" s="1"/>
  <c r="T132" s="1"/>
  <c r="Y132" i="4"/>
  <c r="X132"/>
  <c r="W132"/>
  <c r="V132"/>
  <c r="AX132" i="8" s="1"/>
  <c r="U132" i="4"/>
  <c r="T132"/>
  <c r="S132"/>
  <c r="R132"/>
  <c r="Q132"/>
  <c r="P132"/>
  <c r="O132"/>
  <c r="N132"/>
  <c r="M132"/>
  <c r="L132"/>
  <c r="K132"/>
  <c r="J132"/>
  <c r="I132" i="8" s="1"/>
  <c r="I132" i="4"/>
  <c r="H132"/>
  <c r="G132"/>
  <c r="G132" i="8" s="1"/>
  <c r="F132" i="4"/>
  <c r="F132" i="8" s="1"/>
  <c r="E132" i="4"/>
  <c r="D132"/>
  <c r="D132" i="8" s="1"/>
  <c r="C132" i="4"/>
  <c r="B132"/>
  <c r="AC131"/>
  <c r="AB131"/>
  <c r="AA131"/>
  <c r="V131" i="10" s="1"/>
  <c r="X131" s="1"/>
  <c r="Z131" i="4"/>
  <c r="R131" i="10" s="1"/>
  <c r="T131" s="1"/>
  <c r="Y131" i="4"/>
  <c r="X131"/>
  <c r="W131"/>
  <c r="V131"/>
  <c r="AX131" i="8" s="1"/>
  <c r="U131" i="4"/>
  <c r="T131"/>
  <c r="S131"/>
  <c r="R131"/>
  <c r="Q131"/>
  <c r="P131"/>
  <c r="O131"/>
  <c r="N131"/>
  <c r="M131"/>
  <c r="L131"/>
  <c r="K131"/>
  <c r="J131"/>
  <c r="I131" i="8" s="1"/>
  <c r="I131" i="4"/>
  <c r="H131"/>
  <c r="G131"/>
  <c r="G131" i="8" s="1"/>
  <c r="F131" i="4"/>
  <c r="F131" i="8" s="1"/>
  <c r="E131" i="4"/>
  <c r="D131"/>
  <c r="D131" i="8" s="1"/>
  <c r="C131" i="4"/>
  <c r="B131"/>
  <c r="AC130"/>
  <c r="AB130"/>
  <c r="AA130"/>
  <c r="V130" i="10" s="1"/>
  <c r="X130" s="1"/>
  <c r="Z130" i="4"/>
  <c r="R130" i="10" s="1"/>
  <c r="T130" s="1"/>
  <c r="Y130" i="4"/>
  <c r="X130"/>
  <c r="W130"/>
  <c r="V130"/>
  <c r="AX130" i="8" s="1"/>
  <c r="U130" i="4"/>
  <c r="T130"/>
  <c r="S130"/>
  <c r="R130"/>
  <c r="Q130"/>
  <c r="P130"/>
  <c r="O130"/>
  <c r="N130"/>
  <c r="M130"/>
  <c r="L130"/>
  <c r="K130"/>
  <c r="J130"/>
  <c r="I130" i="8" s="1"/>
  <c r="I130" i="4"/>
  <c r="H130"/>
  <c r="G130"/>
  <c r="G130" i="8" s="1"/>
  <c r="F130" i="4"/>
  <c r="F130" i="8" s="1"/>
  <c r="E130" i="4"/>
  <c r="D130"/>
  <c r="D130" i="8" s="1"/>
  <c r="C130" i="4"/>
  <c r="B130"/>
  <c r="AC129"/>
  <c r="AB129"/>
  <c r="AA129"/>
  <c r="V129" i="10" s="1"/>
  <c r="X129" s="1"/>
  <c r="Z129" i="4"/>
  <c r="R129" i="10" s="1"/>
  <c r="T129" s="1"/>
  <c r="Y129" i="4"/>
  <c r="X129"/>
  <c r="W129"/>
  <c r="V129"/>
  <c r="AX129" i="8" s="1"/>
  <c r="U129" i="4"/>
  <c r="T129"/>
  <c r="S129"/>
  <c r="R129"/>
  <c r="Q129"/>
  <c r="P129"/>
  <c r="O129"/>
  <c r="N129"/>
  <c r="M129"/>
  <c r="L129"/>
  <c r="K129"/>
  <c r="J129"/>
  <c r="I129" i="8" s="1"/>
  <c r="I129" i="4"/>
  <c r="H129"/>
  <c r="G129"/>
  <c r="G129" i="8" s="1"/>
  <c r="F129" i="4"/>
  <c r="F129" i="8" s="1"/>
  <c r="E129" i="4"/>
  <c r="D129"/>
  <c r="D129" i="8" s="1"/>
  <c r="C129" i="4"/>
  <c r="B129"/>
  <c r="AC128"/>
  <c r="AB128"/>
  <c r="AA128"/>
  <c r="V128" i="10" s="1"/>
  <c r="X128" s="1"/>
  <c r="Z128" i="4"/>
  <c r="R128" i="10" s="1"/>
  <c r="T128" s="1"/>
  <c r="Y128" i="4"/>
  <c r="X128"/>
  <c r="W128"/>
  <c r="V128"/>
  <c r="AX128" i="8" s="1"/>
  <c r="U128" i="4"/>
  <c r="T128"/>
  <c r="S128"/>
  <c r="R128"/>
  <c r="Q128"/>
  <c r="P128"/>
  <c r="O128"/>
  <c r="N128"/>
  <c r="M128"/>
  <c r="L128"/>
  <c r="K128"/>
  <c r="J128"/>
  <c r="I128" i="8" s="1"/>
  <c r="I128" i="4"/>
  <c r="H128"/>
  <c r="G128"/>
  <c r="G128" i="8" s="1"/>
  <c r="F128" i="4"/>
  <c r="F128" i="8" s="1"/>
  <c r="E128" i="4"/>
  <c r="D128"/>
  <c r="D128" i="8" s="1"/>
  <c r="C128" i="4"/>
  <c r="B128"/>
  <c r="AC127"/>
  <c r="AB127"/>
  <c r="AA127"/>
  <c r="V127" i="10" s="1"/>
  <c r="X127" s="1"/>
  <c r="Z127" i="4"/>
  <c r="R127" i="10" s="1"/>
  <c r="T127" s="1"/>
  <c r="Y127" i="4"/>
  <c r="X127"/>
  <c r="W127"/>
  <c r="V127"/>
  <c r="AX127" i="8" s="1"/>
  <c r="U127" i="4"/>
  <c r="T127"/>
  <c r="S127"/>
  <c r="R127"/>
  <c r="Q127"/>
  <c r="P127"/>
  <c r="O127"/>
  <c r="N127"/>
  <c r="M127"/>
  <c r="L127"/>
  <c r="K127"/>
  <c r="J127"/>
  <c r="I127" i="8" s="1"/>
  <c r="I127" i="4"/>
  <c r="H127"/>
  <c r="G127"/>
  <c r="G127" i="8" s="1"/>
  <c r="F127" i="4"/>
  <c r="F127" i="8" s="1"/>
  <c r="E127" i="4"/>
  <c r="D127"/>
  <c r="D127" i="8" s="1"/>
  <c r="C127" i="4"/>
  <c r="B127"/>
  <c r="AC126"/>
  <c r="AB126"/>
  <c r="AA126"/>
  <c r="V126" i="10" s="1"/>
  <c r="X126" s="1"/>
  <c r="Z126" i="4"/>
  <c r="R126" i="10" s="1"/>
  <c r="T126" s="1"/>
  <c r="Y126" i="4"/>
  <c r="X126"/>
  <c r="W126"/>
  <c r="V126"/>
  <c r="AX126" i="8" s="1"/>
  <c r="U126" i="4"/>
  <c r="T126"/>
  <c r="S126"/>
  <c r="R126"/>
  <c r="Q126"/>
  <c r="P126"/>
  <c r="O126"/>
  <c r="N126"/>
  <c r="M126"/>
  <c r="L126"/>
  <c r="K126"/>
  <c r="J126"/>
  <c r="I126" i="8" s="1"/>
  <c r="I126" i="4"/>
  <c r="H126"/>
  <c r="G126"/>
  <c r="G126" i="8" s="1"/>
  <c r="F126" i="4"/>
  <c r="F126" i="8" s="1"/>
  <c r="E126" i="4"/>
  <c r="D126"/>
  <c r="D126" i="8" s="1"/>
  <c r="C126" i="4"/>
  <c r="B126"/>
  <c r="AC125"/>
  <c r="AB125"/>
  <c r="AA125"/>
  <c r="V125" i="10" s="1"/>
  <c r="X125" s="1"/>
  <c r="Z125" i="4"/>
  <c r="R125" i="10" s="1"/>
  <c r="T125" s="1"/>
  <c r="Y125" i="4"/>
  <c r="X125"/>
  <c r="W125"/>
  <c r="V125"/>
  <c r="AX125" i="8" s="1"/>
  <c r="U125" i="4"/>
  <c r="T125"/>
  <c r="S125"/>
  <c r="R125"/>
  <c r="Q125"/>
  <c r="P125"/>
  <c r="O125"/>
  <c r="N125"/>
  <c r="M125"/>
  <c r="L125"/>
  <c r="K125"/>
  <c r="J125"/>
  <c r="I125" i="8" s="1"/>
  <c r="I125" i="4"/>
  <c r="H125"/>
  <c r="G125"/>
  <c r="G125" i="8" s="1"/>
  <c r="F125" i="4"/>
  <c r="F125" i="8" s="1"/>
  <c r="E125" i="4"/>
  <c r="D125"/>
  <c r="D125" i="8" s="1"/>
  <c r="C125" i="4"/>
  <c r="B125"/>
  <c r="AC124"/>
  <c r="AB124"/>
  <c r="AA124"/>
  <c r="V124" i="10" s="1"/>
  <c r="X124" s="1"/>
  <c r="Z124" i="4"/>
  <c r="R124" i="10" s="1"/>
  <c r="T124" s="1"/>
  <c r="Y124" i="4"/>
  <c r="X124"/>
  <c r="W124"/>
  <c r="V124"/>
  <c r="AX124" i="8" s="1"/>
  <c r="U124" i="4"/>
  <c r="T124"/>
  <c r="S124"/>
  <c r="R124"/>
  <c r="Q124"/>
  <c r="P124"/>
  <c r="O124"/>
  <c r="N124"/>
  <c r="M124"/>
  <c r="L124"/>
  <c r="K124"/>
  <c r="J124"/>
  <c r="I124" i="8" s="1"/>
  <c r="I124" i="4"/>
  <c r="H124"/>
  <c r="G124"/>
  <c r="G124" i="8" s="1"/>
  <c r="F124" i="4"/>
  <c r="F124" i="8" s="1"/>
  <c r="E124" i="4"/>
  <c r="D124"/>
  <c r="D124" i="8" s="1"/>
  <c r="C124" i="4"/>
  <c r="B124"/>
  <c r="AC123"/>
  <c r="AB123"/>
  <c r="AA123"/>
  <c r="V123" i="10" s="1"/>
  <c r="X123" s="1"/>
  <c r="Z123" i="4"/>
  <c r="R123" i="10" s="1"/>
  <c r="T123" s="1"/>
  <c r="Y123" i="4"/>
  <c r="X123"/>
  <c r="W123"/>
  <c r="V123"/>
  <c r="AX123" i="8" s="1"/>
  <c r="U123" i="4"/>
  <c r="T123"/>
  <c r="S123"/>
  <c r="R123"/>
  <c r="Q123"/>
  <c r="P123"/>
  <c r="O123"/>
  <c r="N123"/>
  <c r="M123"/>
  <c r="L123"/>
  <c r="K123"/>
  <c r="J123"/>
  <c r="I123" i="8" s="1"/>
  <c r="I123" i="4"/>
  <c r="H123"/>
  <c r="G123"/>
  <c r="G123" i="8" s="1"/>
  <c r="F123" i="4"/>
  <c r="F123" i="8" s="1"/>
  <c r="E123" i="4"/>
  <c r="D123"/>
  <c r="D123" i="8" s="1"/>
  <c r="C123" i="4"/>
  <c r="B123"/>
  <c r="AC122"/>
  <c r="AB122"/>
  <c r="AA122"/>
  <c r="V122" i="10" s="1"/>
  <c r="X122" s="1"/>
  <c r="Z122" i="4"/>
  <c r="R122" i="10" s="1"/>
  <c r="T122" s="1"/>
  <c r="Y122" i="4"/>
  <c r="X122"/>
  <c r="W122"/>
  <c r="V122"/>
  <c r="AX122" i="8" s="1"/>
  <c r="U122" i="4"/>
  <c r="T122"/>
  <c r="S122"/>
  <c r="R122"/>
  <c r="Q122"/>
  <c r="P122"/>
  <c r="O122"/>
  <c r="N122"/>
  <c r="M122"/>
  <c r="L122"/>
  <c r="K122"/>
  <c r="J122"/>
  <c r="I122" i="8" s="1"/>
  <c r="I122" i="4"/>
  <c r="H122"/>
  <c r="G122"/>
  <c r="G122" i="8" s="1"/>
  <c r="F122" i="4"/>
  <c r="F122" i="8" s="1"/>
  <c r="E122" i="4"/>
  <c r="D122"/>
  <c r="D122" i="8" s="1"/>
  <c r="C122" i="4"/>
  <c r="B122"/>
  <c r="AC121"/>
  <c r="AB121"/>
  <c r="AA121"/>
  <c r="V121" i="10" s="1"/>
  <c r="X121" s="1"/>
  <c r="Z121" i="4"/>
  <c r="R121" i="10" s="1"/>
  <c r="T121" s="1"/>
  <c r="Y121" i="4"/>
  <c r="X121"/>
  <c r="W121"/>
  <c r="V121"/>
  <c r="AX121" i="8" s="1"/>
  <c r="U121" i="4"/>
  <c r="T121"/>
  <c r="S121"/>
  <c r="R121"/>
  <c r="Q121"/>
  <c r="P121"/>
  <c r="O121"/>
  <c r="N121"/>
  <c r="M121"/>
  <c r="L121"/>
  <c r="K121"/>
  <c r="J121"/>
  <c r="I121" i="8" s="1"/>
  <c r="I121" i="4"/>
  <c r="H121"/>
  <c r="G121"/>
  <c r="G121" i="8" s="1"/>
  <c r="F121" i="4"/>
  <c r="F121" i="8" s="1"/>
  <c r="E121" i="4"/>
  <c r="D121"/>
  <c r="D121" i="8" s="1"/>
  <c r="C121" i="4"/>
  <c r="B121"/>
  <c r="AC120"/>
  <c r="AB120"/>
  <c r="AA120"/>
  <c r="V120" i="10" s="1"/>
  <c r="X120" s="1"/>
  <c r="Z120" i="4"/>
  <c r="R120" i="10" s="1"/>
  <c r="T120" s="1"/>
  <c r="Y120" i="4"/>
  <c r="X120"/>
  <c r="W120"/>
  <c r="V120"/>
  <c r="AX120" i="8" s="1"/>
  <c r="U120" i="4"/>
  <c r="T120"/>
  <c r="S120"/>
  <c r="R120"/>
  <c r="Q120"/>
  <c r="P120"/>
  <c r="O120"/>
  <c r="N120"/>
  <c r="M120"/>
  <c r="L120"/>
  <c r="K120"/>
  <c r="J120"/>
  <c r="I120" i="8" s="1"/>
  <c r="I120" i="4"/>
  <c r="H120"/>
  <c r="G120"/>
  <c r="G120" i="8" s="1"/>
  <c r="F120" i="4"/>
  <c r="F120" i="8" s="1"/>
  <c r="E120" i="4"/>
  <c r="D120"/>
  <c r="D120" i="8" s="1"/>
  <c r="C120" i="4"/>
  <c r="B120"/>
  <c r="AC119"/>
  <c r="AB119"/>
  <c r="AA119"/>
  <c r="V119" i="10" s="1"/>
  <c r="X119" s="1"/>
  <c r="Z119" i="4"/>
  <c r="R119" i="10" s="1"/>
  <c r="T119" s="1"/>
  <c r="Y119" i="4"/>
  <c r="X119"/>
  <c r="W119"/>
  <c r="V119"/>
  <c r="AX119" i="8" s="1"/>
  <c r="U119" i="4"/>
  <c r="T119"/>
  <c r="S119"/>
  <c r="R119"/>
  <c r="Q119"/>
  <c r="P119"/>
  <c r="O119"/>
  <c r="N119"/>
  <c r="M119"/>
  <c r="L119"/>
  <c r="K119"/>
  <c r="J119"/>
  <c r="I119" i="8" s="1"/>
  <c r="I119" i="4"/>
  <c r="H119"/>
  <c r="G119"/>
  <c r="G119" i="8" s="1"/>
  <c r="F119" i="4"/>
  <c r="F119" i="8" s="1"/>
  <c r="E119" i="4"/>
  <c r="D119"/>
  <c r="D119" i="8" s="1"/>
  <c r="C119" i="4"/>
  <c r="B119"/>
  <c r="AC118"/>
  <c r="AB118"/>
  <c r="AA118"/>
  <c r="V118" i="10" s="1"/>
  <c r="X118" s="1"/>
  <c r="Z118" i="4"/>
  <c r="R118" i="10" s="1"/>
  <c r="T118" s="1"/>
  <c r="Y118" i="4"/>
  <c r="X118"/>
  <c r="W118"/>
  <c r="V118"/>
  <c r="AX118" i="8" s="1"/>
  <c r="U118" i="4"/>
  <c r="T118"/>
  <c r="S118"/>
  <c r="R118"/>
  <c r="Q118"/>
  <c r="P118"/>
  <c r="O118"/>
  <c r="N118"/>
  <c r="M118"/>
  <c r="L118"/>
  <c r="K118"/>
  <c r="J118"/>
  <c r="I118" i="8" s="1"/>
  <c r="I118" i="4"/>
  <c r="H118"/>
  <c r="G118"/>
  <c r="G118" i="8" s="1"/>
  <c r="F118" i="4"/>
  <c r="F118" i="8" s="1"/>
  <c r="E118" i="4"/>
  <c r="D118"/>
  <c r="D118" i="8" s="1"/>
  <c r="C118" i="4"/>
  <c r="B118"/>
  <c r="AC117"/>
  <c r="AB117"/>
  <c r="AA117"/>
  <c r="V117" i="10" s="1"/>
  <c r="X117" s="1"/>
  <c r="Z117" i="4"/>
  <c r="R117" i="10" s="1"/>
  <c r="T117" s="1"/>
  <c r="Y117" i="4"/>
  <c r="X117"/>
  <c r="W117"/>
  <c r="V117"/>
  <c r="AX117" i="8" s="1"/>
  <c r="U117" i="4"/>
  <c r="T117"/>
  <c r="S117"/>
  <c r="R117"/>
  <c r="Q117"/>
  <c r="P117"/>
  <c r="O117"/>
  <c r="N117"/>
  <c r="M117"/>
  <c r="L117"/>
  <c r="K117"/>
  <c r="J117"/>
  <c r="I117" i="8" s="1"/>
  <c r="I117" i="4"/>
  <c r="H117"/>
  <c r="G117"/>
  <c r="G117" i="8" s="1"/>
  <c r="F117" i="4"/>
  <c r="F117" i="8" s="1"/>
  <c r="E117" i="4"/>
  <c r="D117"/>
  <c r="D117" i="8" s="1"/>
  <c r="C117" i="4"/>
  <c r="B117"/>
  <c r="AC116"/>
  <c r="AB116"/>
  <c r="AA116"/>
  <c r="V116" i="10" s="1"/>
  <c r="X116" s="1"/>
  <c r="Z116" i="4"/>
  <c r="R116" i="10" s="1"/>
  <c r="T116" s="1"/>
  <c r="Y116" i="4"/>
  <c r="X116"/>
  <c r="W116"/>
  <c r="V116"/>
  <c r="AX116" i="8" s="1"/>
  <c r="U116" i="4"/>
  <c r="T116"/>
  <c r="S116"/>
  <c r="R116"/>
  <c r="Q116"/>
  <c r="P116"/>
  <c r="O116"/>
  <c r="N116"/>
  <c r="M116"/>
  <c r="L116"/>
  <c r="K116"/>
  <c r="J116"/>
  <c r="I116" i="8" s="1"/>
  <c r="I116" i="4"/>
  <c r="H116"/>
  <c r="G116"/>
  <c r="G116" i="8" s="1"/>
  <c r="F116" i="4"/>
  <c r="F116" i="8" s="1"/>
  <c r="E116" i="4"/>
  <c r="D116"/>
  <c r="D116" i="8" s="1"/>
  <c r="C116" i="4"/>
  <c r="B116"/>
  <c r="AC115"/>
  <c r="AB115"/>
  <c r="AA115"/>
  <c r="V115" i="10" s="1"/>
  <c r="X115" s="1"/>
  <c r="Z115" i="4"/>
  <c r="R115" i="10" s="1"/>
  <c r="T115" s="1"/>
  <c r="Y115" i="4"/>
  <c r="X115"/>
  <c r="W115"/>
  <c r="V115"/>
  <c r="AX115" i="8" s="1"/>
  <c r="U115" i="4"/>
  <c r="T115"/>
  <c r="S115"/>
  <c r="R115"/>
  <c r="Q115"/>
  <c r="P115"/>
  <c r="O115"/>
  <c r="N115"/>
  <c r="M115"/>
  <c r="L115"/>
  <c r="K115"/>
  <c r="J115"/>
  <c r="I115" i="8" s="1"/>
  <c r="I115" i="4"/>
  <c r="H115"/>
  <c r="G115"/>
  <c r="G115" i="8" s="1"/>
  <c r="F115" i="4"/>
  <c r="F115" i="8" s="1"/>
  <c r="E115" i="4"/>
  <c r="D115"/>
  <c r="D115" i="8" s="1"/>
  <c r="C115" i="4"/>
  <c r="B115"/>
  <c r="AC114"/>
  <c r="AB114"/>
  <c r="AA114"/>
  <c r="V114" i="10" s="1"/>
  <c r="X114" s="1"/>
  <c r="Z114" i="4"/>
  <c r="R114" i="10" s="1"/>
  <c r="T114" s="1"/>
  <c r="Y114" i="4"/>
  <c r="X114"/>
  <c r="W114"/>
  <c r="V114"/>
  <c r="AX114" i="8" s="1"/>
  <c r="U114" i="4"/>
  <c r="T114"/>
  <c r="S114"/>
  <c r="R114"/>
  <c r="Q114"/>
  <c r="P114"/>
  <c r="O114"/>
  <c r="N114"/>
  <c r="M114"/>
  <c r="L114"/>
  <c r="K114"/>
  <c r="J114"/>
  <c r="I114" i="8" s="1"/>
  <c r="I114" i="4"/>
  <c r="H114"/>
  <c r="G114"/>
  <c r="G114" i="8" s="1"/>
  <c r="F114" i="4"/>
  <c r="F114" i="8" s="1"/>
  <c r="E114" i="4"/>
  <c r="D114"/>
  <c r="D114" i="8" s="1"/>
  <c r="C114" i="4"/>
  <c r="B114"/>
  <c r="AC113"/>
  <c r="AB113"/>
  <c r="AA113"/>
  <c r="V113" i="10" s="1"/>
  <c r="X113" s="1"/>
  <c r="Z113" i="4"/>
  <c r="R113" i="10" s="1"/>
  <c r="T113" s="1"/>
  <c r="Y113" i="4"/>
  <c r="X113"/>
  <c r="W113"/>
  <c r="V113"/>
  <c r="AX113" i="8" s="1"/>
  <c r="U113" i="4"/>
  <c r="T113"/>
  <c r="S113"/>
  <c r="R113"/>
  <c r="Q113"/>
  <c r="P113"/>
  <c r="O113"/>
  <c r="N113"/>
  <c r="M113"/>
  <c r="L113"/>
  <c r="K113"/>
  <c r="J113"/>
  <c r="I113" i="8" s="1"/>
  <c r="I113" i="4"/>
  <c r="H113"/>
  <c r="G113"/>
  <c r="G113" i="8" s="1"/>
  <c r="F113" i="4"/>
  <c r="F113" i="8" s="1"/>
  <c r="E113" i="4"/>
  <c r="D113"/>
  <c r="D113" i="8" s="1"/>
  <c r="C113" i="4"/>
  <c r="B113"/>
  <c r="AC112"/>
  <c r="AB112"/>
  <c r="AA112"/>
  <c r="V112" i="10" s="1"/>
  <c r="X112" s="1"/>
  <c r="Z112" i="4"/>
  <c r="R112" i="10" s="1"/>
  <c r="T112" s="1"/>
  <c r="Y112" i="4"/>
  <c r="X112"/>
  <c r="W112"/>
  <c r="V112"/>
  <c r="AX112" i="8" s="1"/>
  <c r="U112" i="4"/>
  <c r="T112"/>
  <c r="S112"/>
  <c r="R112"/>
  <c r="Q112"/>
  <c r="P112"/>
  <c r="O112"/>
  <c r="N112"/>
  <c r="M112"/>
  <c r="L112"/>
  <c r="K112"/>
  <c r="J112"/>
  <c r="I112" i="8" s="1"/>
  <c r="I112" i="4"/>
  <c r="H112"/>
  <c r="G112"/>
  <c r="G112" i="8" s="1"/>
  <c r="F112" i="4"/>
  <c r="F112" i="8" s="1"/>
  <c r="E112" i="4"/>
  <c r="D112"/>
  <c r="D112" i="8" s="1"/>
  <c r="C112" i="4"/>
  <c r="B112"/>
  <c r="AC111"/>
  <c r="AB111"/>
  <c r="AA111"/>
  <c r="V111" i="10" s="1"/>
  <c r="X111" s="1"/>
  <c r="Z111" i="4"/>
  <c r="R111" i="10" s="1"/>
  <c r="T111" s="1"/>
  <c r="Y111" i="4"/>
  <c r="X111"/>
  <c r="W111"/>
  <c r="V111"/>
  <c r="AX111" i="8" s="1"/>
  <c r="U111" i="4"/>
  <c r="T111"/>
  <c r="S111"/>
  <c r="R111"/>
  <c r="Q111"/>
  <c r="P111"/>
  <c r="O111"/>
  <c r="N111"/>
  <c r="M111"/>
  <c r="L111"/>
  <c r="K111"/>
  <c r="J111"/>
  <c r="I111" i="8" s="1"/>
  <c r="I111" i="4"/>
  <c r="H111"/>
  <c r="G111"/>
  <c r="G111" i="8" s="1"/>
  <c r="F111" i="4"/>
  <c r="F111" i="8" s="1"/>
  <c r="E111" i="4"/>
  <c r="D111"/>
  <c r="D111" i="8" s="1"/>
  <c r="C111" i="4"/>
  <c r="B111"/>
  <c r="AC110"/>
  <c r="AB110"/>
  <c r="AA110"/>
  <c r="V110" i="10" s="1"/>
  <c r="X110" s="1"/>
  <c r="Z110" i="4"/>
  <c r="R110" i="10" s="1"/>
  <c r="T110" s="1"/>
  <c r="Y110" i="4"/>
  <c r="X110"/>
  <c r="W110"/>
  <c r="V110"/>
  <c r="AX110" i="8" s="1"/>
  <c r="U110" i="4"/>
  <c r="T110"/>
  <c r="S110"/>
  <c r="R110"/>
  <c r="Q110"/>
  <c r="P110"/>
  <c r="O110"/>
  <c r="N110"/>
  <c r="M110"/>
  <c r="L110"/>
  <c r="K110"/>
  <c r="J110"/>
  <c r="I110" i="8" s="1"/>
  <c r="I110" i="4"/>
  <c r="H110"/>
  <c r="G110"/>
  <c r="G110" i="8" s="1"/>
  <c r="F110" i="4"/>
  <c r="F110" i="8" s="1"/>
  <c r="E110" i="4"/>
  <c r="D110"/>
  <c r="D110" i="8" s="1"/>
  <c r="C110" i="4"/>
  <c r="B110"/>
  <c r="AC109"/>
  <c r="AB109"/>
  <c r="AA109"/>
  <c r="V109" i="10" s="1"/>
  <c r="X109" s="1"/>
  <c r="Z109" i="4"/>
  <c r="R109" i="10" s="1"/>
  <c r="T109" s="1"/>
  <c r="Y109" i="4"/>
  <c r="X109"/>
  <c r="W109"/>
  <c r="V109"/>
  <c r="AX109" i="8" s="1"/>
  <c r="U109" i="4"/>
  <c r="T109"/>
  <c r="S109"/>
  <c r="R109"/>
  <c r="Q109"/>
  <c r="P109"/>
  <c r="O109"/>
  <c r="N109"/>
  <c r="M109"/>
  <c r="L109"/>
  <c r="K109"/>
  <c r="J109"/>
  <c r="I109" i="8" s="1"/>
  <c r="I109" i="4"/>
  <c r="H109"/>
  <c r="G109"/>
  <c r="G109" i="8" s="1"/>
  <c r="F109" i="4"/>
  <c r="F109" i="8" s="1"/>
  <c r="E109" i="4"/>
  <c r="D109"/>
  <c r="D109" i="8" s="1"/>
  <c r="C109" i="4"/>
  <c r="B109"/>
  <c r="AC108"/>
  <c r="AB108"/>
  <c r="AA108"/>
  <c r="V108" i="10" s="1"/>
  <c r="X108" s="1"/>
  <c r="Z108" i="4"/>
  <c r="R108" i="10" s="1"/>
  <c r="T108" s="1"/>
  <c r="Y108" i="4"/>
  <c r="X108"/>
  <c r="W108"/>
  <c r="V108"/>
  <c r="AX108" i="8" s="1"/>
  <c r="U108" i="4"/>
  <c r="T108"/>
  <c r="S108"/>
  <c r="R108"/>
  <c r="Q108"/>
  <c r="P108"/>
  <c r="O108"/>
  <c r="N108"/>
  <c r="M108"/>
  <c r="L108"/>
  <c r="K108"/>
  <c r="J108"/>
  <c r="I108" i="8" s="1"/>
  <c r="I108" i="4"/>
  <c r="H108"/>
  <c r="G108"/>
  <c r="G108" i="8" s="1"/>
  <c r="F108" i="4"/>
  <c r="F108" i="8" s="1"/>
  <c r="E108" i="4"/>
  <c r="D108"/>
  <c r="D108" i="8" s="1"/>
  <c r="C108" i="4"/>
  <c r="B108"/>
  <c r="AC107"/>
  <c r="AB107"/>
  <c r="AA107"/>
  <c r="V107" i="10" s="1"/>
  <c r="X107" s="1"/>
  <c r="Z107" i="4"/>
  <c r="R107" i="10" s="1"/>
  <c r="T107" s="1"/>
  <c r="Y107" i="4"/>
  <c r="X107"/>
  <c r="W107"/>
  <c r="V107"/>
  <c r="AX107" i="8" s="1"/>
  <c r="U107" i="4"/>
  <c r="T107"/>
  <c r="S107"/>
  <c r="R107"/>
  <c r="Q107"/>
  <c r="P107"/>
  <c r="O107"/>
  <c r="N107"/>
  <c r="M107"/>
  <c r="L107"/>
  <c r="K107"/>
  <c r="J107"/>
  <c r="I107" i="8" s="1"/>
  <c r="I107" i="4"/>
  <c r="H107"/>
  <c r="G107"/>
  <c r="G107" i="8" s="1"/>
  <c r="F107" i="4"/>
  <c r="F107" i="8" s="1"/>
  <c r="E107" i="4"/>
  <c r="D107"/>
  <c r="D107" i="8" s="1"/>
  <c r="C107" i="4"/>
  <c r="B107"/>
  <c r="AC106"/>
  <c r="AB106"/>
  <c r="AA106"/>
  <c r="V106" i="10" s="1"/>
  <c r="X106" s="1"/>
  <c r="Z106" i="4"/>
  <c r="R106" i="10" s="1"/>
  <c r="T106" s="1"/>
  <c r="Y106" i="4"/>
  <c r="X106"/>
  <c r="W106"/>
  <c r="V106"/>
  <c r="AX106" i="8" s="1"/>
  <c r="U106" i="4"/>
  <c r="T106"/>
  <c r="S106"/>
  <c r="R106"/>
  <c r="Q106"/>
  <c r="P106"/>
  <c r="O106"/>
  <c r="N106"/>
  <c r="M106"/>
  <c r="L106"/>
  <c r="K106"/>
  <c r="J106"/>
  <c r="I106" i="8" s="1"/>
  <c r="I106" i="4"/>
  <c r="H106"/>
  <c r="G106"/>
  <c r="G106" i="8" s="1"/>
  <c r="F106" i="4"/>
  <c r="F106" i="8" s="1"/>
  <c r="E106" i="4"/>
  <c r="D106"/>
  <c r="D106" i="8" s="1"/>
  <c r="C106" i="4"/>
  <c r="B106"/>
  <c r="AC105"/>
  <c r="AB105"/>
  <c r="AA105"/>
  <c r="V105" i="10" s="1"/>
  <c r="X105" s="1"/>
  <c r="Z105" i="4"/>
  <c r="R105" i="10" s="1"/>
  <c r="T105" s="1"/>
  <c r="Y105" i="4"/>
  <c r="X105"/>
  <c r="W105"/>
  <c r="V105"/>
  <c r="AX105" i="8" s="1"/>
  <c r="U105" i="4"/>
  <c r="T105"/>
  <c r="S105"/>
  <c r="R105"/>
  <c r="Q105"/>
  <c r="P105"/>
  <c r="O105"/>
  <c r="N105"/>
  <c r="M105"/>
  <c r="L105"/>
  <c r="K105"/>
  <c r="J105"/>
  <c r="I105" i="8" s="1"/>
  <c r="I105" i="4"/>
  <c r="H105"/>
  <c r="G105"/>
  <c r="G105" i="8" s="1"/>
  <c r="F105" i="4"/>
  <c r="F105" i="8" s="1"/>
  <c r="E105" i="4"/>
  <c r="D105"/>
  <c r="D105" i="8" s="1"/>
  <c r="C105" i="4"/>
  <c r="B105"/>
  <c r="AC104"/>
  <c r="AB104"/>
  <c r="AA104"/>
  <c r="V104" i="10" s="1"/>
  <c r="X104" s="1"/>
  <c r="Z104" i="4"/>
  <c r="R104" i="10" s="1"/>
  <c r="T104" s="1"/>
  <c r="Y104" i="4"/>
  <c r="X104"/>
  <c r="W104"/>
  <c r="V104"/>
  <c r="AX104" i="8" s="1"/>
  <c r="U104" i="4"/>
  <c r="T104"/>
  <c r="S104"/>
  <c r="R104"/>
  <c r="Q104"/>
  <c r="P104"/>
  <c r="O104"/>
  <c r="N104"/>
  <c r="M104"/>
  <c r="L104"/>
  <c r="K104"/>
  <c r="J104"/>
  <c r="I104" i="8" s="1"/>
  <c r="I104" i="4"/>
  <c r="H104"/>
  <c r="G104"/>
  <c r="G104" i="8" s="1"/>
  <c r="F104" i="4"/>
  <c r="F104" i="8" s="1"/>
  <c r="E104" i="4"/>
  <c r="D104"/>
  <c r="D104" i="8" s="1"/>
  <c r="C104" i="4"/>
  <c r="B104"/>
  <c r="AC103"/>
  <c r="AB103"/>
  <c r="AA103"/>
  <c r="V103" i="10" s="1"/>
  <c r="X103" s="1"/>
  <c r="Z103" i="4"/>
  <c r="R103" i="10" s="1"/>
  <c r="T103" s="1"/>
  <c r="Y103" i="4"/>
  <c r="X103"/>
  <c r="W103"/>
  <c r="V103"/>
  <c r="AX103" i="8" s="1"/>
  <c r="U103" i="4"/>
  <c r="T103"/>
  <c r="S103"/>
  <c r="R103"/>
  <c r="Q103"/>
  <c r="P103"/>
  <c r="O103"/>
  <c r="N103"/>
  <c r="M103"/>
  <c r="L103"/>
  <c r="K103"/>
  <c r="J103"/>
  <c r="I103" i="8" s="1"/>
  <c r="I103" i="4"/>
  <c r="H103"/>
  <c r="G103"/>
  <c r="G103" i="8" s="1"/>
  <c r="F103" i="4"/>
  <c r="F103" i="8" s="1"/>
  <c r="E103" i="4"/>
  <c r="D103"/>
  <c r="D103" i="8" s="1"/>
  <c r="C103" i="4"/>
  <c r="B103"/>
  <c r="AC102"/>
  <c r="AB102"/>
  <c r="AA102"/>
  <c r="V102" i="10" s="1"/>
  <c r="X102" s="1"/>
  <c r="Z102" i="4"/>
  <c r="R102" i="10" s="1"/>
  <c r="T102" s="1"/>
  <c r="Y102" i="4"/>
  <c r="X102"/>
  <c r="W102"/>
  <c r="V102"/>
  <c r="AX102" i="8" s="1"/>
  <c r="U102" i="4"/>
  <c r="T102"/>
  <c r="S102"/>
  <c r="R102"/>
  <c r="Q102"/>
  <c r="P102"/>
  <c r="O102"/>
  <c r="N102"/>
  <c r="M102"/>
  <c r="L102"/>
  <c r="K102"/>
  <c r="J102"/>
  <c r="I102" i="8" s="1"/>
  <c r="I102" i="4"/>
  <c r="H102"/>
  <c r="G102"/>
  <c r="G102" i="8" s="1"/>
  <c r="F102" i="4"/>
  <c r="F102" i="8" s="1"/>
  <c r="E102" i="4"/>
  <c r="D102"/>
  <c r="D102" i="8" s="1"/>
  <c r="C102" i="4"/>
  <c r="B102"/>
  <c r="AC101"/>
  <c r="AB101"/>
  <c r="AA101"/>
  <c r="V101" i="10" s="1"/>
  <c r="X101" s="1"/>
  <c r="Z101" i="4"/>
  <c r="R101" i="10" s="1"/>
  <c r="T101" s="1"/>
  <c r="Y101" i="4"/>
  <c r="X101"/>
  <c r="W101"/>
  <c r="V101"/>
  <c r="AX101" i="8" s="1"/>
  <c r="U101" i="4"/>
  <c r="T101"/>
  <c r="S101"/>
  <c r="R101"/>
  <c r="Q101"/>
  <c r="P101"/>
  <c r="O101"/>
  <c r="N101"/>
  <c r="M101"/>
  <c r="L101"/>
  <c r="K101"/>
  <c r="J101"/>
  <c r="I101" i="8" s="1"/>
  <c r="I101" i="4"/>
  <c r="H101"/>
  <c r="G101"/>
  <c r="G101" i="8" s="1"/>
  <c r="B25" i="6" s="1"/>
  <c r="B193" i="11" s="1"/>
  <c r="F101" i="4"/>
  <c r="F101" i="8" s="1"/>
  <c r="B17" i="6" s="1"/>
  <c r="B185" i="11" s="1"/>
  <c r="E101" i="4"/>
  <c r="D101"/>
  <c r="D101" i="8" s="1"/>
  <c r="C101" i="4"/>
  <c r="B101"/>
  <c r="A1"/>
  <c r="J1205" i="3"/>
  <c r="I1205"/>
  <c r="F1205"/>
  <c r="E1205"/>
  <c r="D1205"/>
  <c r="C1205"/>
  <c r="B1205"/>
  <c r="J1204"/>
  <c r="I1204"/>
  <c r="F1204"/>
  <c r="E1204"/>
  <c r="D1204"/>
  <c r="C1204"/>
  <c r="B1204"/>
  <c r="J1203"/>
  <c r="I1203"/>
  <c r="F1203"/>
  <c r="E1203"/>
  <c r="D1203"/>
  <c r="C1203"/>
  <c r="B1203"/>
  <c r="J1202"/>
  <c r="I1202"/>
  <c r="F1202"/>
  <c r="E1202"/>
  <c r="D1202"/>
  <c r="C1202"/>
  <c r="B1202"/>
  <c r="J1201"/>
  <c r="I1201"/>
  <c r="F1201"/>
  <c r="E1201"/>
  <c r="D1201"/>
  <c r="C1201"/>
  <c r="B1201"/>
  <c r="J1200"/>
  <c r="I1200"/>
  <c r="F1200"/>
  <c r="E1200"/>
  <c r="D1200"/>
  <c r="C1200"/>
  <c r="B1200"/>
  <c r="J1199"/>
  <c r="I1199"/>
  <c r="F1199"/>
  <c r="E1199"/>
  <c r="D1199"/>
  <c r="C1199"/>
  <c r="B1199"/>
  <c r="J1198"/>
  <c r="I1198"/>
  <c r="F1198"/>
  <c r="E1198"/>
  <c r="D1198"/>
  <c r="C1198"/>
  <c r="B1198"/>
  <c r="J1197"/>
  <c r="I1197"/>
  <c r="F1197"/>
  <c r="E1197"/>
  <c r="D1197"/>
  <c r="C1197"/>
  <c r="B1197"/>
  <c r="J1196"/>
  <c r="I1196"/>
  <c r="F1196"/>
  <c r="E1196"/>
  <c r="D1196"/>
  <c r="C1196"/>
  <c r="B1196"/>
  <c r="J1195"/>
  <c r="I1195"/>
  <c r="F1195"/>
  <c r="E1195"/>
  <c r="D1195"/>
  <c r="C1195"/>
  <c r="B1195"/>
  <c r="J1194"/>
  <c r="I1194"/>
  <c r="F1194"/>
  <c r="E1194"/>
  <c r="D1194"/>
  <c r="C1194"/>
  <c r="B1194"/>
  <c r="J1193"/>
  <c r="I1193"/>
  <c r="F1193"/>
  <c r="E1193"/>
  <c r="D1193"/>
  <c r="C1193"/>
  <c r="B1193"/>
  <c r="J1192"/>
  <c r="I1192"/>
  <c r="F1192"/>
  <c r="E1192"/>
  <c r="D1192"/>
  <c r="C1192"/>
  <c r="B1192"/>
  <c r="J1191"/>
  <c r="I1191"/>
  <c r="F1191"/>
  <c r="E1191"/>
  <c r="D1191"/>
  <c r="C1191"/>
  <c r="B1191"/>
  <c r="J1190"/>
  <c r="I1190"/>
  <c r="F1190"/>
  <c r="E1190"/>
  <c r="D1190"/>
  <c r="C1190"/>
  <c r="B1190"/>
  <c r="J1189"/>
  <c r="I1189"/>
  <c r="F1189"/>
  <c r="E1189"/>
  <c r="D1189"/>
  <c r="C1189"/>
  <c r="B1189"/>
  <c r="J1188"/>
  <c r="I1188"/>
  <c r="F1188"/>
  <c r="E1188"/>
  <c r="D1188"/>
  <c r="C1188"/>
  <c r="B1188"/>
  <c r="J1187"/>
  <c r="I1187"/>
  <c r="F1187"/>
  <c r="E1187"/>
  <c r="D1187"/>
  <c r="C1187"/>
  <c r="B1187"/>
  <c r="J1186"/>
  <c r="I1186"/>
  <c r="F1186"/>
  <c r="E1186"/>
  <c r="D1186"/>
  <c r="C1186"/>
  <c r="B1186"/>
  <c r="J1185"/>
  <c r="I1185"/>
  <c r="F1185"/>
  <c r="E1185"/>
  <c r="D1185"/>
  <c r="C1185"/>
  <c r="B1185"/>
  <c r="J1184"/>
  <c r="I1184"/>
  <c r="F1184"/>
  <c r="E1184"/>
  <c r="D1184"/>
  <c r="C1184"/>
  <c r="B1184"/>
  <c r="J1183"/>
  <c r="I1183"/>
  <c r="F1183"/>
  <c r="E1183"/>
  <c r="D1183"/>
  <c r="C1183"/>
  <c r="B1183"/>
  <c r="J1182"/>
  <c r="I1182"/>
  <c r="F1182"/>
  <c r="E1182"/>
  <c r="D1182"/>
  <c r="C1182"/>
  <c r="B1182"/>
  <c r="J1181"/>
  <c r="I1181"/>
  <c r="F1181"/>
  <c r="E1181"/>
  <c r="D1181"/>
  <c r="C1181"/>
  <c r="B1181"/>
  <c r="J1180"/>
  <c r="I1180"/>
  <c r="F1180"/>
  <c r="E1180"/>
  <c r="D1180"/>
  <c r="C1180"/>
  <c r="B1180"/>
  <c r="J1179"/>
  <c r="I1179"/>
  <c r="F1179"/>
  <c r="E1179"/>
  <c r="D1179"/>
  <c r="C1179"/>
  <c r="B1179"/>
  <c r="J1178"/>
  <c r="I1178"/>
  <c r="F1178"/>
  <c r="E1178"/>
  <c r="D1178"/>
  <c r="C1178"/>
  <c r="B1178"/>
  <c r="J1177"/>
  <c r="I1177"/>
  <c r="F1177"/>
  <c r="E1177"/>
  <c r="D1177"/>
  <c r="C1177"/>
  <c r="B1177"/>
  <c r="J1176"/>
  <c r="I1176"/>
  <c r="F1176"/>
  <c r="E1176"/>
  <c r="D1176"/>
  <c r="C1176"/>
  <c r="B1176"/>
  <c r="J1175"/>
  <c r="I1175"/>
  <c r="F1175"/>
  <c r="E1175"/>
  <c r="D1175"/>
  <c r="C1175"/>
  <c r="B1175"/>
  <c r="J1174"/>
  <c r="I1174"/>
  <c r="F1174"/>
  <c r="E1174"/>
  <c r="D1174"/>
  <c r="C1174"/>
  <c r="B1174"/>
  <c r="J1173"/>
  <c r="I1173"/>
  <c r="F1173"/>
  <c r="E1173"/>
  <c r="D1173"/>
  <c r="C1173"/>
  <c r="B1173"/>
  <c r="J1172"/>
  <c r="I1172"/>
  <c r="F1172"/>
  <c r="E1172"/>
  <c r="D1172"/>
  <c r="C1172"/>
  <c r="B1172"/>
  <c r="J1171"/>
  <c r="I1171"/>
  <c r="F1171"/>
  <c r="E1171"/>
  <c r="D1171"/>
  <c r="C1171"/>
  <c r="B1171"/>
  <c r="J1170"/>
  <c r="I1170"/>
  <c r="F1170"/>
  <c r="E1170"/>
  <c r="D1170"/>
  <c r="C1170"/>
  <c r="B1170"/>
  <c r="J1169"/>
  <c r="I1169"/>
  <c r="F1169"/>
  <c r="E1169"/>
  <c r="D1169"/>
  <c r="C1169"/>
  <c r="B1169"/>
  <c r="J1168"/>
  <c r="I1168"/>
  <c r="F1168"/>
  <c r="E1168"/>
  <c r="D1168"/>
  <c r="C1168"/>
  <c r="B1168"/>
  <c r="J1167"/>
  <c r="I1167"/>
  <c r="F1167"/>
  <c r="E1167"/>
  <c r="D1167"/>
  <c r="C1167"/>
  <c r="B1167"/>
  <c r="J1166"/>
  <c r="I1166"/>
  <c r="F1166"/>
  <c r="E1166"/>
  <c r="D1166"/>
  <c r="C1166"/>
  <c r="B1166"/>
  <c r="J1165"/>
  <c r="I1165"/>
  <c r="F1165"/>
  <c r="E1165"/>
  <c r="D1165"/>
  <c r="C1165"/>
  <c r="B1165"/>
  <c r="J1164"/>
  <c r="I1164"/>
  <c r="F1164"/>
  <c r="E1164"/>
  <c r="D1164"/>
  <c r="C1164"/>
  <c r="B1164"/>
  <c r="J1163"/>
  <c r="I1163"/>
  <c r="F1163"/>
  <c r="E1163"/>
  <c r="D1163"/>
  <c r="C1163"/>
  <c r="B1163"/>
  <c r="J1162"/>
  <c r="I1162"/>
  <c r="F1162"/>
  <c r="E1162"/>
  <c r="D1162"/>
  <c r="C1162"/>
  <c r="B1162"/>
  <c r="J1161"/>
  <c r="I1161"/>
  <c r="F1161"/>
  <c r="E1161"/>
  <c r="D1161"/>
  <c r="C1161"/>
  <c r="B1161"/>
  <c r="J1160"/>
  <c r="I1160"/>
  <c r="F1160"/>
  <c r="E1160"/>
  <c r="D1160"/>
  <c r="C1160"/>
  <c r="B1160"/>
  <c r="J1159"/>
  <c r="I1159"/>
  <c r="F1159"/>
  <c r="E1159"/>
  <c r="D1159"/>
  <c r="C1159"/>
  <c r="B1159"/>
  <c r="J1158"/>
  <c r="I1158"/>
  <c r="F1158"/>
  <c r="E1158"/>
  <c r="D1158"/>
  <c r="C1158"/>
  <c r="B1158"/>
  <c r="J1157"/>
  <c r="I1157"/>
  <c r="F1157"/>
  <c r="E1157"/>
  <c r="D1157"/>
  <c r="C1157"/>
  <c r="B1157"/>
  <c r="J1156"/>
  <c r="I1156"/>
  <c r="F1156"/>
  <c r="E1156"/>
  <c r="D1156"/>
  <c r="C1156"/>
  <c r="B1156"/>
  <c r="J1155"/>
  <c r="I1155"/>
  <c r="F1155"/>
  <c r="E1155"/>
  <c r="D1155"/>
  <c r="C1155"/>
  <c r="B1155"/>
  <c r="J1154"/>
  <c r="I1154"/>
  <c r="F1154"/>
  <c r="E1154"/>
  <c r="D1154"/>
  <c r="C1154"/>
  <c r="B1154"/>
  <c r="J1153"/>
  <c r="I1153"/>
  <c r="F1153"/>
  <c r="E1153"/>
  <c r="D1153"/>
  <c r="C1153"/>
  <c r="B1153"/>
  <c r="J1152"/>
  <c r="I1152"/>
  <c r="F1152"/>
  <c r="E1152"/>
  <c r="D1152"/>
  <c r="C1152"/>
  <c r="B1152"/>
  <c r="J1151"/>
  <c r="I1151"/>
  <c r="F1151"/>
  <c r="E1151"/>
  <c r="D1151"/>
  <c r="C1151"/>
  <c r="B1151"/>
  <c r="J1150"/>
  <c r="I1150"/>
  <c r="F1150"/>
  <c r="E1150"/>
  <c r="D1150"/>
  <c r="C1150"/>
  <c r="B1150"/>
  <c r="J1149"/>
  <c r="I1149"/>
  <c r="F1149"/>
  <c r="E1149"/>
  <c r="D1149"/>
  <c r="C1149"/>
  <c r="B1149"/>
  <c r="J1148"/>
  <c r="I1148"/>
  <c r="F1148"/>
  <c r="E1148"/>
  <c r="D1148"/>
  <c r="C1148"/>
  <c r="B1148"/>
  <c r="J1147"/>
  <c r="I1147"/>
  <c r="F1147"/>
  <c r="E1147"/>
  <c r="D1147"/>
  <c r="C1147"/>
  <c r="B1147"/>
  <c r="J1146"/>
  <c r="I1146"/>
  <c r="F1146"/>
  <c r="E1146"/>
  <c r="D1146"/>
  <c r="C1146"/>
  <c r="B1146"/>
  <c r="J1145"/>
  <c r="I1145"/>
  <c r="F1145"/>
  <c r="E1145"/>
  <c r="D1145"/>
  <c r="C1145"/>
  <c r="B1145"/>
  <c r="J1144"/>
  <c r="I1144"/>
  <c r="F1144"/>
  <c r="E1144"/>
  <c r="D1144"/>
  <c r="C1144"/>
  <c r="B1144"/>
  <c r="J1143"/>
  <c r="I1143"/>
  <c r="F1143"/>
  <c r="E1143"/>
  <c r="D1143"/>
  <c r="C1143"/>
  <c r="B1143"/>
  <c r="J1142"/>
  <c r="I1142"/>
  <c r="F1142"/>
  <c r="E1142"/>
  <c r="D1142"/>
  <c r="C1142"/>
  <c r="B1142"/>
  <c r="J1141"/>
  <c r="I1141"/>
  <c r="F1141"/>
  <c r="E1141"/>
  <c r="D1141"/>
  <c r="C1141"/>
  <c r="B1141"/>
  <c r="J1140"/>
  <c r="I1140"/>
  <c r="F1140"/>
  <c r="E1140"/>
  <c r="D1140"/>
  <c r="C1140"/>
  <c r="B1140"/>
  <c r="J1139"/>
  <c r="I1139"/>
  <c r="F1139"/>
  <c r="E1139"/>
  <c r="D1139"/>
  <c r="C1139"/>
  <c r="B1139"/>
  <c r="J1138"/>
  <c r="I1138"/>
  <c r="F1138"/>
  <c r="E1138"/>
  <c r="D1138"/>
  <c r="C1138"/>
  <c r="B1138"/>
  <c r="J1137"/>
  <c r="I1137"/>
  <c r="F1137"/>
  <c r="E1137"/>
  <c r="D1137"/>
  <c r="C1137"/>
  <c r="B1137"/>
  <c r="J1136"/>
  <c r="I1136"/>
  <c r="F1136"/>
  <c r="E1136"/>
  <c r="D1136"/>
  <c r="C1136"/>
  <c r="B1136"/>
  <c r="J1135"/>
  <c r="I1135"/>
  <c r="F1135"/>
  <c r="E1135"/>
  <c r="D1135"/>
  <c r="C1135"/>
  <c r="B1135"/>
  <c r="J1134"/>
  <c r="I1134"/>
  <c r="F1134"/>
  <c r="E1134"/>
  <c r="D1134"/>
  <c r="C1134"/>
  <c r="B1134"/>
  <c r="J1133"/>
  <c r="I1133"/>
  <c r="F1133"/>
  <c r="E1133"/>
  <c r="D1133"/>
  <c r="C1133"/>
  <c r="B1133"/>
  <c r="J1132"/>
  <c r="I1132"/>
  <c r="F1132"/>
  <c r="E1132"/>
  <c r="D1132"/>
  <c r="C1132"/>
  <c r="B1132"/>
  <c r="J1131"/>
  <c r="I1131"/>
  <c r="F1131"/>
  <c r="E1131"/>
  <c r="D1131"/>
  <c r="C1131"/>
  <c r="B1131"/>
  <c r="J1130"/>
  <c r="I1130"/>
  <c r="F1130"/>
  <c r="E1130"/>
  <c r="D1130"/>
  <c r="C1130"/>
  <c r="B1130"/>
  <c r="J1129"/>
  <c r="I1129"/>
  <c r="F1129"/>
  <c r="E1129"/>
  <c r="D1129"/>
  <c r="C1129"/>
  <c r="B1129"/>
  <c r="J1128"/>
  <c r="I1128"/>
  <c r="F1128"/>
  <c r="E1128"/>
  <c r="D1128"/>
  <c r="C1128"/>
  <c r="B1128"/>
  <c r="J1127"/>
  <c r="I1127"/>
  <c r="F1127"/>
  <c r="E1127"/>
  <c r="D1127"/>
  <c r="C1127"/>
  <c r="B1127"/>
  <c r="J1126"/>
  <c r="I1126"/>
  <c r="F1126"/>
  <c r="E1126"/>
  <c r="D1126"/>
  <c r="C1126"/>
  <c r="B1126"/>
  <c r="J1125"/>
  <c r="I1125"/>
  <c r="F1125"/>
  <c r="E1125"/>
  <c r="D1125"/>
  <c r="C1125"/>
  <c r="B1125"/>
  <c r="J1124"/>
  <c r="I1124"/>
  <c r="F1124"/>
  <c r="E1124"/>
  <c r="D1124"/>
  <c r="C1124"/>
  <c r="B1124"/>
  <c r="J1123"/>
  <c r="I1123"/>
  <c r="F1123"/>
  <c r="E1123"/>
  <c r="D1123"/>
  <c r="C1123"/>
  <c r="B1123"/>
  <c r="J1122"/>
  <c r="I1122"/>
  <c r="F1122"/>
  <c r="E1122"/>
  <c r="D1122"/>
  <c r="C1122"/>
  <c r="B1122"/>
  <c r="J1121"/>
  <c r="I1121"/>
  <c r="F1121"/>
  <c r="E1121"/>
  <c r="D1121"/>
  <c r="C1121"/>
  <c r="B1121"/>
  <c r="J1120"/>
  <c r="I1120"/>
  <c r="F1120"/>
  <c r="E1120"/>
  <c r="D1120"/>
  <c r="C1120"/>
  <c r="B1120"/>
  <c r="J1119"/>
  <c r="I1119"/>
  <c r="F1119"/>
  <c r="E1119"/>
  <c r="D1119"/>
  <c r="C1119"/>
  <c r="B1119"/>
  <c r="J1118"/>
  <c r="I1118"/>
  <c r="F1118"/>
  <c r="E1118"/>
  <c r="D1118"/>
  <c r="C1118"/>
  <c r="B1118"/>
  <c r="J1117"/>
  <c r="I1117"/>
  <c r="F1117"/>
  <c r="E1117"/>
  <c r="D1117"/>
  <c r="C1117"/>
  <c r="B1117"/>
  <c r="J1116"/>
  <c r="I1116"/>
  <c r="F1116"/>
  <c r="E1116"/>
  <c r="D1116"/>
  <c r="C1116"/>
  <c r="B1116"/>
  <c r="J1115"/>
  <c r="I1115"/>
  <c r="F1115"/>
  <c r="E1115"/>
  <c r="D1115"/>
  <c r="C1115"/>
  <c r="B1115"/>
  <c r="J1114"/>
  <c r="I1114"/>
  <c r="F1114"/>
  <c r="E1114"/>
  <c r="D1114"/>
  <c r="C1114"/>
  <c r="B1114"/>
  <c r="J1113"/>
  <c r="I1113"/>
  <c r="F1113"/>
  <c r="E1113"/>
  <c r="D1113"/>
  <c r="C1113"/>
  <c r="B1113"/>
  <c r="J1112"/>
  <c r="I1112"/>
  <c r="F1112"/>
  <c r="E1112"/>
  <c r="D1112"/>
  <c r="C1112"/>
  <c r="B1112"/>
  <c r="J1111"/>
  <c r="I1111"/>
  <c r="F1111"/>
  <c r="E1111"/>
  <c r="D1111"/>
  <c r="C1111"/>
  <c r="B1111"/>
  <c r="J1110"/>
  <c r="I1110"/>
  <c r="F1110"/>
  <c r="E1110"/>
  <c r="D1110"/>
  <c r="C1110"/>
  <c r="B1110"/>
  <c r="J1109"/>
  <c r="I1109"/>
  <c r="F1109"/>
  <c r="E1109"/>
  <c r="D1109"/>
  <c r="C1109"/>
  <c r="B1109"/>
  <c r="J1108"/>
  <c r="I1108"/>
  <c r="F1108"/>
  <c r="E1108"/>
  <c r="D1108"/>
  <c r="C1108"/>
  <c r="B1108"/>
  <c r="J1107"/>
  <c r="I1107"/>
  <c r="F1107"/>
  <c r="E1107"/>
  <c r="D1107"/>
  <c r="C1107"/>
  <c r="B1107"/>
  <c r="J1106"/>
  <c r="I1106"/>
  <c r="F1106"/>
  <c r="E1106"/>
  <c r="D1106"/>
  <c r="C1106"/>
  <c r="B1106"/>
  <c r="J1105"/>
  <c r="I1105"/>
  <c r="F1105"/>
  <c r="E1105"/>
  <c r="D1105"/>
  <c r="C1105"/>
  <c r="B1105"/>
  <c r="J1104"/>
  <c r="I1104"/>
  <c r="F1104"/>
  <c r="E1104"/>
  <c r="D1104"/>
  <c r="C1104"/>
  <c r="B1104"/>
  <c r="J1103"/>
  <c r="I1103"/>
  <c r="F1103"/>
  <c r="E1103"/>
  <c r="D1103"/>
  <c r="C1103"/>
  <c r="B1103"/>
  <c r="J1102"/>
  <c r="I1102"/>
  <c r="F1102"/>
  <c r="E1102"/>
  <c r="D1102"/>
  <c r="C1102"/>
  <c r="B1102"/>
  <c r="J1101"/>
  <c r="I1101"/>
  <c r="F1101"/>
  <c r="E1101"/>
  <c r="D1101"/>
  <c r="C1101"/>
  <c r="B1101"/>
  <c r="J1100"/>
  <c r="I1100"/>
  <c r="F1100"/>
  <c r="E1100"/>
  <c r="D1100"/>
  <c r="C1100"/>
  <c r="B1100"/>
  <c r="J1099"/>
  <c r="I1099"/>
  <c r="F1099"/>
  <c r="E1099"/>
  <c r="D1099"/>
  <c r="C1099"/>
  <c r="B1099"/>
  <c r="J1098"/>
  <c r="I1098"/>
  <c r="F1098"/>
  <c r="E1098"/>
  <c r="D1098"/>
  <c r="C1098"/>
  <c r="B1098"/>
  <c r="J1097"/>
  <c r="I1097"/>
  <c r="F1097"/>
  <c r="E1097"/>
  <c r="D1097"/>
  <c r="C1097"/>
  <c r="B1097"/>
  <c r="J1096"/>
  <c r="I1096"/>
  <c r="F1096"/>
  <c r="E1096"/>
  <c r="D1096"/>
  <c r="C1096"/>
  <c r="B1096"/>
  <c r="J1095"/>
  <c r="I1095"/>
  <c r="F1095"/>
  <c r="E1095"/>
  <c r="D1095"/>
  <c r="C1095"/>
  <c r="B1095"/>
  <c r="J1094"/>
  <c r="I1094"/>
  <c r="F1094"/>
  <c r="E1094"/>
  <c r="D1094"/>
  <c r="C1094"/>
  <c r="B1094"/>
  <c r="J1093"/>
  <c r="I1093"/>
  <c r="F1093"/>
  <c r="E1093"/>
  <c r="D1093"/>
  <c r="C1093"/>
  <c r="B1093"/>
  <c r="J1092"/>
  <c r="I1092"/>
  <c r="F1092"/>
  <c r="E1092"/>
  <c r="D1092"/>
  <c r="C1092"/>
  <c r="B1092"/>
  <c r="J1091"/>
  <c r="I1091"/>
  <c r="F1091"/>
  <c r="E1091"/>
  <c r="D1091"/>
  <c r="C1091"/>
  <c r="B1091"/>
  <c r="J1090"/>
  <c r="I1090"/>
  <c r="F1090"/>
  <c r="E1090"/>
  <c r="D1090"/>
  <c r="C1090"/>
  <c r="B1090"/>
  <c r="J1089"/>
  <c r="I1089"/>
  <c r="F1089"/>
  <c r="E1089"/>
  <c r="D1089"/>
  <c r="C1089"/>
  <c r="B1089"/>
  <c r="J1088"/>
  <c r="I1088"/>
  <c r="F1088"/>
  <c r="E1088"/>
  <c r="D1088"/>
  <c r="C1088"/>
  <c r="B1088"/>
  <c r="J1087"/>
  <c r="I1087"/>
  <c r="F1087"/>
  <c r="E1087"/>
  <c r="D1087"/>
  <c r="C1087"/>
  <c r="B1087"/>
  <c r="J1086"/>
  <c r="I1086"/>
  <c r="F1086"/>
  <c r="E1086"/>
  <c r="D1086"/>
  <c r="C1086"/>
  <c r="B1086"/>
  <c r="J1085"/>
  <c r="I1085"/>
  <c r="F1085"/>
  <c r="E1085"/>
  <c r="D1085"/>
  <c r="C1085"/>
  <c r="B1085"/>
  <c r="J1084"/>
  <c r="I1084"/>
  <c r="F1084"/>
  <c r="E1084"/>
  <c r="D1084"/>
  <c r="C1084"/>
  <c r="B1084"/>
  <c r="J1083"/>
  <c r="I1083"/>
  <c r="F1083"/>
  <c r="E1083"/>
  <c r="D1083"/>
  <c r="C1083"/>
  <c r="B1083"/>
  <c r="J1082"/>
  <c r="I1082"/>
  <c r="F1082"/>
  <c r="E1082"/>
  <c r="D1082"/>
  <c r="C1082"/>
  <c r="B1082"/>
  <c r="J1081"/>
  <c r="I1081"/>
  <c r="F1081"/>
  <c r="E1081"/>
  <c r="D1081"/>
  <c r="C1081"/>
  <c r="B1081"/>
  <c r="J1080"/>
  <c r="I1080"/>
  <c r="F1080"/>
  <c r="E1080"/>
  <c r="D1080"/>
  <c r="C1080"/>
  <c r="B1080"/>
  <c r="J1079"/>
  <c r="I1079"/>
  <c r="F1079"/>
  <c r="E1079"/>
  <c r="D1079"/>
  <c r="C1079"/>
  <c r="B1079"/>
  <c r="J1078"/>
  <c r="I1078"/>
  <c r="F1078"/>
  <c r="E1078"/>
  <c r="D1078"/>
  <c r="C1078"/>
  <c r="B1078"/>
  <c r="J1077"/>
  <c r="I1077"/>
  <c r="F1077"/>
  <c r="E1077"/>
  <c r="D1077"/>
  <c r="C1077"/>
  <c r="B1077"/>
  <c r="J1076"/>
  <c r="I1076"/>
  <c r="F1076"/>
  <c r="E1076"/>
  <c r="D1076"/>
  <c r="C1076"/>
  <c r="B1076"/>
  <c r="J1075"/>
  <c r="I1075"/>
  <c r="F1075"/>
  <c r="E1075"/>
  <c r="D1075"/>
  <c r="C1075"/>
  <c r="B1075"/>
  <c r="J1074"/>
  <c r="I1074"/>
  <c r="F1074"/>
  <c r="E1074"/>
  <c r="D1074"/>
  <c r="C1074"/>
  <c r="B1074"/>
  <c r="J1073"/>
  <c r="I1073"/>
  <c r="F1073"/>
  <c r="E1073"/>
  <c r="D1073"/>
  <c r="C1073"/>
  <c r="B1073"/>
  <c r="J1072"/>
  <c r="I1072"/>
  <c r="F1072"/>
  <c r="E1072"/>
  <c r="D1072"/>
  <c r="C1072"/>
  <c r="B1072"/>
  <c r="J1071"/>
  <c r="I1071"/>
  <c r="F1071"/>
  <c r="E1071"/>
  <c r="D1071"/>
  <c r="C1071"/>
  <c r="B1071"/>
  <c r="J1070"/>
  <c r="I1070"/>
  <c r="F1070"/>
  <c r="E1070"/>
  <c r="D1070"/>
  <c r="C1070"/>
  <c r="B1070"/>
  <c r="J1069"/>
  <c r="I1069"/>
  <c r="F1069"/>
  <c r="E1069"/>
  <c r="D1069"/>
  <c r="C1069"/>
  <c r="B1069"/>
  <c r="J1068"/>
  <c r="I1068"/>
  <c r="F1068"/>
  <c r="E1068"/>
  <c r="D1068"/>
  <c r="C1068"/>
  <c r="B1068"/>
  <c r="J1067"/>
  <c r="I1067"/>
  <c r="F1067"/>
  <c r="E1067"/>
  <c r="D1067"/>
  <c r="C1067"/>
  <c r="B1067"/>
  <c r="J1066"/>
  <c r="I1066"/>
  <c r="F1066"/>
  <c r="E1066"/>
  <c r="D1066"/>
  <c r="C1066"/>
  <c r="B1066"/>
  <c r="J1065"/>
  <c r="I1065"/>
  <c r="F1065"/>
  <c r="E1065"/>
  <c r="D1065"/>
  <c r="C1065"/>
  <c r="B1065"/>
  <c r="J1064"/>
  <c r="I1064"/>
  <c r="F1064"/>
  <c r="E1064"/>
  <c r="D1064"/>
  <c r="C1064"/>
  <c r="B1064"/>
  <c r="J1063"/>
  <c r="I1063"/>
  <c r="F1063"/>
  <c r="E1063"/>
  <c r="D1063"/>
  <c r="C1063"/>
  <c r="B1063"/>
  <c r="J1062"/>
  <c r="I1062"/>
  <c r="F1062"/>
  <c r="E1062"/>
  <c r="D1062"/>
  <c r="C1062"/>
  <c r="B1062"/>
  <c r="J1061"/>
  <c r="I1061"/>
  <c r="F1061"/>
  <c r="E1061"/>
  <c r="D1061"/>
  <c r="C1061"/>
  <c r="B1061"/>
  <c r="J1060"/>
  <c r="I1060"/>
  <c r="F1060"/>
  <c r="E1060"/>
  <c r="D1060"/>
  <c r="C1060"/>
  <c r="B1060"/>
  <c r="J1059"/>
  <c r="I1059"/>
  <c r="F1059"/>
  <c r="E1059"/>
  <c r="D1059"/>
  <c r="C1059"/>
  <c r="B1059"/>
  <c r="J1058"/>
  <c r="I1058"/>
  <c r="F1058"/>
  <c r="E1058"/>
  <c r="D1058"/>
  <c r="C1058"/>
  <c r="B1058"/>
  <c r="J1057"/>
  <c r="I1057"/>
  <c r="F1057"/>
  <c r="E1057"/>
  <c r="D1057"/>
  <c r="C1057"/>
  <c r="B1057"/>
  <c r="J1056"/>
  <c r="I1056"/>
  <c r="F1056"/>
  <c r="E1056"/>
  <c r="D1056"/>
  <c r="C1056"/>
  <c r="B1056"/>
  <c r="J1055"/>
  <c r="I1055"/>
  <c r="F1055"/>
  <c r="E1055"/>
  <c r="D1055"/>
  <c r="C1055"/>
  <c r="B1055"/>
  <c r="J1054"/>
  <c r="I1054"/>
  <c r="F1054"/>
  <c r="E1054"/>
  <c r="D1054"/>
  <c r="C1054"/>
  <c r="B1054"/>
  <c r="J1053"/>
  <c r="I1053"/>
  <c r="F1053"/>
  <c r="E1053"/>
  <c r="D1053"/>
  <c r="C1053"/>
  <c r="B1053"/>
  <c r="J1052"/>
  <c r="I1052"/>
  <c r="F1052"/>
  <c r="E1052"/>
  <c r="D1052"/>
  <c r="C1052"/>
  <c r="B1052"/>
  <c r="J1051"/>
  <c r="I1051"/>
  <c r="F1051"/>
  <c r="E1051"/>
  <c r="D1051"/>
  <c r="C1051"/>
  <c r="B1051"/>
  <c r="J1050"/>
  <c r="I1050"/>
  <c r="F1050"/>
  <c r="E1050"/>
  <c r="D1050"/>
  <c r="C1050"/>
  <c r="B1050"/>
  <c r="J1049"/>
  <c r="I1049"/>
  <c r="F1049"/>
  <c r="E1049"/>
  <c r="D1049"/>
  <c r="C1049"/>
  <c r="B1049"/>
  <c r="J1048"/>
  <c r="I1048"/>
  <c r="F1048"/>
  <c r="E1048"/>
  <c r="D1048"/>
  <c r="C1048"/>
  <c r="B1048"/>
  <c r="J1047"/>
  <c r="I1047"/>
  <c r="F1047"/>
  <c r="E1047"/>
  <c r="D1047"/>
  <c r="C1047"/>
  <c r="B1047"/>
  <c r="J1046"/>
  <c r="I1046"/>
  <c r="F1046"/>
  <c r="E1046"/>
  <c r="D1046"/>
  <c r="C1046"/>
  <c r="B1046"/>
  <c r="J1045"/>
  <c r="I1045"/>
  <c r="F1045"/>
  <c r="E1045"/>
  <c r="D1045"/>
  <c r="C1045"/>
  <c r="B1045"/>
  <c r="J1044"/>
  <c r="I1044"/>
  <c r="F1044"/>
  <c r="E1044"/>
  <c r="D1044"/>
  <c r="C1044"/>
  <c r="B1044"/>
  <c r="J1043"/>
  <c r="I1043"/>
  <c r="F1043"/>
  <c r="E1043"/>
  <c r="D1043"/>
  <c r="C1043"/>
  <c r="B1043"/>
  <c r="J1042"/>
  <c r="I1042"/>
  <c r="F1042"/>
  <c r="E1042"/>
  <c r="D1042"/>
  <c r="C1042"/>
  <c r="B1042"/>
  <c r="J1041"/>
  <c r="I1041"/>
  <c r="F1041"/>
  <c r="E1041"/>
  <c r="D1041"/>
  <c r="C1041"/>
  <c r="B1041"/>
  <c r="J1040"/>
  <c r="I1040"/>
  <c r="F1040"/>
  <c r="E1040"/>
  <c r="D1040"/>
  <c r="C1040"/>
  <c r="B1040"/>
  <c r="J1039"/>
  <c r="I1039"/>
  <c r="F1039"/>
  <c r="E1039"/>
  <c r="D1039"/>
  <c r="C1039"/>
  <c r="B1039"/>
  <c r="J1038"/>
  <c r="I1038"/>
  <c r="F1038"/>
  <c r="E1038"/>
  <c r="D1038"/>
  <c r="C1038"/>
  <c r="B1038"/>
  <c r="J1037"/>
  <c r="I1037"/>
  <c r="F1037"/>
  <c r="E1037"/>
  <c r="D1037"/>
  <c r="C1037"/>
  <c r="B1037"/>
  <c r="J1036"/>
  <c r="I1036"/>
  <c r="F1036"/>
  <c r="E1036"/>
  <c r="D1036"/>
  <c r="C1036"/>
  <c r="B1036"/>
  <c r="J1035"/>
  <c r="I1035"/>
  <c r="F1035"/>
  <c r="E1035"/>
  <c r="D1035"/>
  <c r="C1035"/>
  <c r="B1035"/>
  <c r="J1034"/>
  <c r="I1034"/>
  <c r="F1034"/>
  <c r="E1034"/>
  <c r="D1034"/>
  <c r="C1034"/>
  <c r="B1034"/>
  <c r="J1033"/>
  <c r="I1033"/>
  <c r="F1033"/>
  <c r="E1033"/>
  <c r="D1033"/>
  <c r="C1033"/>
  <c r="B1033"/>
  <c r="J1032"/>
  <c r="I1032"/>
  <c r="F1032"/>
  <c r="E1032"/>
  <c r="D1032"/>
  <c r="C1032"/>
  <c r="B1032"/>
  <c r="J1031"/>
  <c r="I1031"/>
  <c r="F1031"/>
  <c r="E1031"/>
  <c r="D1031"/>
  <c r="C1031"/>
  <c r="B1031"/>
  <c r="J1030"/>
  <c r="I1030"/>
  <c r="F1030"/>
  <c r="E1030"/>
  <c r="D1030"/>
  <c r="C1030"/>
  <c r="B1030"/>
  <c r="J1029"/>
  <c r="I1029"/>
  <c r="F1029"/>
  <c r="E1029"/>
  <c r="D1029"/>
  <c r="C1029"/>
  <c r="B1029"/>
  <c r="J1028"/>
  <c r="I1028"/>
  <c r="F1028"/>
  <c r="E1028"/>
  <c r="D1028"/>
  <c r="C1028"/>
  <c r="B1028"/>
  <c r="J1027"/>
  <c r="I1027"/>
  <c r="F1027"/>
  <c r="E1027"/>
  <c r="D1027"/>
  <c r="C1027"/>
  <c r="B1027"/>
  <c r="J1026"/>
  <c r="I1026"/>
  <c r="F1026"/>
  <c r="E1026"/>
  <c r="D1026"/>
  <c r="C1026"/>
  <c r="B1026"/>
  <c r="J1025"/>
  <c r="I1025"/>
  <c r="F1025"/>
  <c r="E1025"/>
  <c r="D1025"/>
  <c r="C1025"/>
  <c r="B1025"/>
  <c r="J1024"/>
  <c r="I1024"/>
  <c r="F1024"/>
  <c r="E1024"/>
  <c r="D1024"/>
  <c r="C1024"/>
  <c r="B1024"/>
  <c r="J1023"/>
  <c r="I1023"/>
  <c r="F1023"/>
  <c r="E1023"/>
  <c r="D1023"/>
  <c r="C1023"/>
  <c r="B1023"/>
  <c r="J1022"/>
  <c r="I1022"/>
  <c r="F1022"/>
  <c r="E1022"/>
  <c r="D1022"/>
  <c r="C1022"/>
  <c r="B1022"/>
  <c r="J1021"/>
  <c r="I1021"/>
  <c r="F1021"/>
  <c r="E1021"/>
  <c r="D1021"/>
  <c r="C1021"/>
  <c r="B1021"/>
  <c r="J1020"/>
  <c r="I1020"/>
  <c r="F1020"/>
  <c r="E1020"/>
  <c r="D1020"/>
  <c r="C1020"/>
  <c r="B1020"/>
  <c r="J1019"/>
  <c r="I1019"/>
  <c r="F1019"/>
  <c r="E1019"/>
  <c r="D1019"/>
  <c r="C1019"/>
  <c r="B1019"/>
  <c r="J1018"/>
  <c r="I1018"/>
  <c r="F1018"/>
  <c r="E1018"/>
  <c r="D1018"/>
  <c r="C1018"/>
  <c r="B1018"/>
  <c r="J1017"/>
  <c r="I1017"/>
  <c r="F1017"/>
  <c r="E1017"/>
  <c r="D1017"/>
  <c r="C1017"/>
  <c r="B1017"/>
  <c r="J1016"/>
  <c r="I1016"/>
  <c r="F1016"/>
  <c r="E1016"/>
  <c r="D1016"/>
  <c r="C1016"/>
  <c r="B1016"/>
  <c r="J1015"/>
  <c r="I1015"/>
  <c r="F1015"/>
  <c r="E1015"/>
  <c r="D1015"/>
  <c r="C1015"/>
  <c r="B1015"/>
  <c r="J1014"/>
  <c r="I1014"/>
  <c r="F1014"/>
  <c r="E1014"/>
  <c r="D1014"/>
  <c r="C1014"/>
  <c r="B1014"/>
  <c r="J1013"/>
  <c r="I1013"/>
  <c r="F1013"/>
  <c r="E1013"/>
  <c r="D1013"/>
  <c r="C1013"/>
  <c r="B1013"/>
  <c r="J1012"/>
  <c r="I1012"/>
  <c r="F1012"/>
  <c r="E1012"/>
  <c r="D1012"/>
  <c r="C1012"/>
  <c r="B1012"/>
  <c r="J1011"/>
  <c r="I1011"/>
  <c r="F1011"/>
  <c r="E1011"/>
  <c r="D1011"/>
  <c r="C1011"/>
  <c r="B1011"/>
  <c r="J1010"/>
  <c r="I1010"/>
  <c r="F1010"/>
  <c r="E1010"/>
  <c r="D1010"/>
  <c r="C1010"/>
  <c r="B1010"/>
  <c r="J1009"/>
  <c r="I1009"/>
  <c r="F1009"/>
  <c r="E1009"/>
  <c r="D1009"/>
  <c r="C1009"/>
  <c r="B1009"/>
  <c r="J1008"/>
  <c r="I1008"/>
  <c r="F1008"/>
  <c r="E1008"/>
  <c r="D1008"/>
  <c r="C1008"/>
  <c r="B1008"/>
  <c r="J1007"/>
  <c r="I1007"/>
  <c r="F1007"/>
  <c r="E1007"/>
  <c r="D1007"/>
  <c r="C1007"/>
  <c r="B1007"/>
  <c r="J1006"/>
  <c r="I1006"/>
  <c r="F1006"/>
  <c r="E1006"/>
  <c r="D1006"/>
  <c r="C1006"/>
  <c r="B1006"/>
  <c r="J1005"/>
  <c r="I1005"/>
  <c r="F1005"/>
  <c r="E1005"/>
  <c r="D1005"/>
  <c r="C1005"/>
  <c r="B1005"/>
  <c r="J1004"/>
  <c r="I1004"/>
  <c r="F1004"/>
  <c r="E1004"/>
  <c r="D1004"/>
  <c r="C1004"/>
  <c r="B1004"/>
  <c r="J1003"/>
  <c r="I1003"/>
  <c r="F1003"/>
  <c r="E1003"/>
  <c r="D1003"/>
  <c r="C1003"/>
  <c r="B1003"/>
  <c r="J1002"/>
  <c r="I1002"/>
  <c r="F1002"/>
  <c r="E1002"/>
  <c r="D1002"/>
  <c r="C1002"/>
  <c r="B1002"/>
  <c r="J1001"/>
  <c r="I1001"/>
  <c r="F1001"/>
  <c r="E1001"/>
  <c r="D1001"/>
  <c r="C1001"/>
  <c r="B1001"/>
  <c r="J1000"/>
  <c r="I1000"/>
  <c r="F1000"/>
  <c r="E1000"/>
  <c r="D1000"/>
  <c r="C1000"/>
  <c r="B1000"/>
  <c r="J999"/>
  <c r="I999"/>
  <c r="F999"/>
  <c r="E999"/>
  <c r="D999"/>
  <c r="C999"/>
  <c r="B999"/>
  <c r="J998"/>
  <c r="I998"/>
  <c r="F998"/>
  <c r="E998"/>
  <c r="D998"/>
  <c r="C998"/>
  <c r="B998"/>
  <c r="J997"/>
  <c r="I997"/>
  <c r="F997"/>
  <c r="E997"/>
  <c r="D997"/>
  <c r="C997"/>
  <c r="B997"/>
  <c r="J996"/>
  <c r="I996"/>
  <c r="F996"/>
  <c r="E996"/>
  <c r="D996"/>
  <c r="C996"/>
  <c r="B996"/>
  <c r="J995"/>
  <c r="I995"/>
  <c r="F995"/>
  <c r="E995"/>
  <c r="D995"/>
  <c r="C995"/>
  <c r="B995"/>
  <c r="J994"/>
  <c r="I994"/>
  <c r="F994"/>
  <c r="E994"/>
  <c r="D994"/>
  <c r="C994"/>
  <c r="B994"/>
  <c r="J993"/>
  <c r="I993"/>
  <c r="F993"/>
  <c r="E993"/>
  <c r="D993"/>
  <c r="C993"/>
  <c r="B993"/>
  <c r="J992"/>
  <c r="I992"/>
  <c r="F992"/>
  <c r="E992"/>
  <c r="D992"/>
  <c r="C992"/>
  <c r="B992"/>
  <c r="J991"/>
  <c r="I991"/>
  <c r="F991"/>
  <c r="E991"/>
  <c r="D991"/>
  <c r="C991"/>
  <c r="B991"/>
  <c r="J990"/>
  <c r="I990"/>
  <c r="F990"/>
  <c r="E990"/>
  <c r="D990"/>
  <c r="C990"/>
  <c r="B990"/>
  <c r="J989"/>
  <c r="I989"/>
  <c r="F989"/>
  <c r="E989"/>
  <c r="D989"/>
  <c r="C989"/>
  <c r="B989"/>
  <c r="J988"/>
  <c r="I988"/>
  <c r="F988"/>
  <c r="E988"/>
  <c r="D988"/>
  <c r="C988"/>
  <c r="B988"/>
  <c r="J987"/>
  <c r="I987"/>
  <c r="F987"/>
  <c r="E987"/>
  <c r="D987"/>
  <c r="C987"/>
  <c r="B987"/>
  <c r="J986"/>
  <c r="I986"/>
  <c r="F986"/>
  <c r="E986"/>
  <c r="D986"/>
  <c r="C986"/>
  <c r="B986"/>
  <c r="J985"/>
  <c r="I985"/>
  <c r="F985"/>
  <c r="E985"/>
  <c r="D985"/>
  <c r="C985"/>
  <c r="B985"/>
  <c r="J984"/>
  <c r="I984"/>
  <c r="F984"/>
  <c r="E984"/>
  <c r="D984"/>
  <c r="C984"/>
  <c r="B984"/>
  <c r="J983"/>
  <c r="I983"/>
  <c r="F983"/>
  <c r="E983"/>
  <c r="D983"/>
  <c r="C983"/>
  <c r="B983"/>
  <c r="J982"/>
  <c r="I982"/>
  <c r="F982"/>
  <c r="E982"/>
  <c r="D982"/>
  <c r="C982"/>
  <c r="B982"/>
  <c r="J981"/>
  <c r="I981"/>
  <c r="F981"/>
  <c r="E981"/>
  <c r="D981"/>
  <c r="C981"/>
  <c r="B981"/>
  <c r="J980"/>
  <c r="I980"/>
  <c r="F980"/>
  <c r="E980"/>
  <c r="D980"/>
  <c r="C980"/>
  <c r="B980"/>
  <c r="J979"/>
  <c r="I979"/>
  <c r="F979"/>
  <c r="E979"/>
  <c r="D979"/>
  <c r="C979"/>
  <c r="B979"/>
  <c r="J978"/>
  <c r="I978"/>
  <c r="F978"/>
  <c r="E978"/>
  <c r="D978"/>
  <c r="C978"/>
  <c r="B978"/>
  <c r="J977"/>
  <c r="I977"/>
  <c r="F977"/>
  <c r="E977"/>
  <c r="D977"/>
  <c r="C977"/>
  <c r="B977"/>
  <c r="J976"/>
  <c r="I976"/>
  <c r="F976"/>
  <c r="E976"/>
  <c r="D976"/>
  <c r="C976"/>
  <c r="B976"/>
  <c r="J975"/>
  <c r="I975"/>
  <c r="F975"/>
  <c r="E975"/>
  <c r="D975"/>
  <c r="C975"/>
  <c r="B975"/>
  <c r="J974"/>
  <c r="I974"/>
  <c r="F974"/>
  <c r="E974"/>
  <c r="D974"/>
  <c r="C974"/>
  <c r="B974"/>
  <c r="J973"/>
  <c r="I973"/>
  <c r="F973"/>
  <c r="E973"/>
  <c r="D973"/>
  <c r="C973"/>
  <c r="B973"/>
  <c r="J972"/>
  <c r="I972"/>
  <c r="F972"/>
  <c r="E972"/>
  <c r="D972"/>
  <c r="C972"/>
  <c r="B972"/>
  <c r="J971"/>
  <c r="I971"/>
  <c r="F971"/>
  <c r="E971"/>
  <c r="D971"/>
  <c r="C971"/>
  <c r="B971"/>
  <c r="J970"/>
  <c r="I970"/>
  <c r="F970"/>
  <c r="E970"/>
  <c r="D970"/>
  <c r="C970"/>
  <c r="B970"/>
  <c r="J969"/>
  <c r="I969"/>
  <c r="F969"/>
  <c r="E969"/>
  <c r="D969"/>
  <c r="C969"/>
  <c r="B969"/>
  <c r="J968"/>
  <c r="I968"/>
  <c r="F968"/>
  <c r="E968"/>
  <c r="D968"/>
  <c r="C968"/>
  <c r="B968"/>
  <c r="J967"/>
  <c r="I967"/>
  <c r="F967"/>
  <c r="E967"/>
  <c r="D967"/>
  <c r="C967"/>
  <c r="B967"/>
  <c r="J966"/>
  <c r="I966"/>
  <c r="F966"/>
  <c r="E966"/>
  <c r="D966"/>
  <c r="C966"/>
  <c r="B966"/>
  <c r="J965"/>
  <c r="I965"/>
  <c r="F965"/>
  <c r="E965"/>
  <c r="D965"/>
  <c r="C965"/>
  <c r="B965"/>
  <c r="J964"/>
  <c r="I964"/>
  <c r="F964"/>
  <c r="E964"/>
  <c r="D964"/>
  <c r="C964"/>
  <c r="B964"/>
  <c r="J963"/>
  <c r="I963"/>
  <c r="F963"/>
  <c r="E963"/>
  <c r="D963"/>
  <c r="C963"/>
  <c r="B963"/>
  <c r="J962"/>
  <c r="I962"/>
  <c r="F962"/>
  <c r="E962"/>
  <c r="D962"/>
  <c r="C962"/>
  <c r="B962"/>
  <c r="J961"/>
  <c r="I961"/>
  <c r="F961"/>
  <c r="E961"/>
  <c r="D961"/>
  <c r="C961"/>
  <c r="B961"/>
  <c r="J960"/>
  <c r="I960"/>
  <c r="F960"/>
  <c r="E960"/>
  <c r="D960"/>
  <c r="C960"/>
  <c r="B960"/>
  <c r="J959"/>
  <c r="I959"/>
  <c r="F959"/>
  <c r="E959"/>
  <c r="D959"/>
  <c r="C959"/>
  <c r="B959"/>
  <c r="J958"/>
  <c r="I958"/>
  <c r="F958"/>
  <c r="E958"/>
  <c r="D958"/>
  <c r="C958"/>
  <c r="B958"/>
  <c r="J957"/>
  <c r="I957"/>
  <c r="F957"/>
  <c r="E957"/>
  <c r="D957"/>
  <c r="C957"/>
  <c r="B957"/>
  <c r="J956"/>
  <c r="I956"/>
  <c r="F956"/>
  <c r="E956"/>
  <c r="D956"/>
  <c r="C956"/>
  <c r="B956"/>
  <c r="J955"/>
  <c r="I955"/>
  <c r="F955"/>
  <c r="E955"/>
  <c r="D955"/>
  <c r="C955"/>
  <c r="B955"/>
  <c r="J954"/>
  <c r="I954"/>
  <c r="F954"/>
  <c r="E954"/>
  <c r="D954"/>
  <c r="C954"/>
  <c r="B954"/>
  <c r="J953"/>
  <c r="I953"/>
  <c r="F953"/>
  <c r="E953"/>
  <c r="D953"/>
  <c r="C953"/>
  <c r="B953"/>
  <c r="J952"/>
  <c r="I952"/>
  <c r="F952"/>
  <c r="E952"/>
  <c r="D952"/>
  <c r="C952"/>
  <c r="B952"/>
  <c r="J951"/>
  <c r="I951"/>
  <c r="F951"/>
  <c r="E951"/>
  <c r="D951"/>
  <c r="C951"/>
  <c r="B951"/>
  <c r="J950"/>
  <c r="I950"/>
  <c r="F950"/>
  <c r="E950"/>
  <c r="D950"/>
  <c r="C950"/>
  <c r="B950"/>
  <c r="J949"/>
  <c r="I949"/>
  <c r="F949"/>
  <c r="E949"/>
  <c r="D949"/>
  <c r="C949"/>
  <c r="B949"/>
  <c r="J948"/>
  <c r="I948"/>
  <c r="F948"/>
  <c r="E948"/>
  <c r="D948"/>
  <c r="C948"/>
  <c r="B948"/>
  <c r="J947"/>
  <c r="I947"/>
  <c r="F947"/>
  <c r="E947"/>
  <c r="D947"/>
  <c r="C947"/>
  <c r="B947"/>
  <c r="J946"/>
  <c r="I946"/>
  <c r="F946"/>
  <c r="E946"/>
  <c r="D946"/>
  <c r="C946"/>
  <c r="B946"/>
  <c r="J945"/>
  <c r="I945"/>
  <c r="F945"/>
  <c r="E945"/>
  <c r="D945"/>
  <c r="C945"/>
  <c r="B945"/>
  <c r="J944"/>
  <c r="I944"/>
  <c r="F944"/>
  <c r="E944"/>
  <c r="D944"/>
  <c r="C944"/>
  <c r="B944"/>
  <c r="J943"/>
  <c r="I943"/>
  <c r="F943"/>
  <c r="E943"/>
  <c r="D943"/>
  <c r="C943"/>
  <c r="B943"/>
  <c r="J942"/>
  <c r="I942"/>
  <c r="F942"/>
  <c r="E942"/>
  <c r="D942"/>
  <c r="C942"/>
  <c r="B942"/>
  <c r="J941"/>
  <c r="I941"/>
  <c r="F941"/>
  <c r="E941"/>
  <c r="D941"/>
  <c r="C941"/>
  <c r="B941"/>
  <c r="J940"/>
  <c r="I940"/>
  <c r="F940"/>
  <c r="E940"/>
  <c r="D940"/>
  <c r="C940"/>
  <c r="B940"/>
  <c r="J939"/>
  <c r="I939"/>
  <c r="F939"/>
  <c r="E939"/>
  <c r="D939"/>
  <c r="C939"/>
  <c r="B939"/>
  <c r="J938"/>
  <c r="I938"/>
  <c r="F938"/>
  <c r="E938"/>
  <c r="D938"/>
  <c r="C938"/>
  <c r="B938"/>
  <c r="J937"/>
  <c r="I937"/>
  <c r="F937"/>
  <c r="E937"/>
  <c r="D937"/>
  <c r="C937"/>
  <c r="B937"/>
  <c r="J936"/>
  <c r="I936"/>
  <c r="F936"/>
  <c r="E936"/>
  <c r="D936"/>
  <c r="C936"/>
  <c r="B936"/>
  <c r="J935"/>
  <c r="I935"/>
  <c r="F935"/>
  <c r="E935"/>
  <c r="D935"/>
  <c r="C935"/>
  <c r="B935"/>
  <c r="J934"/>
  <c r="I934"/>
  <c r="F934"/>
  <c r="E934"/>
  <c r="D934"/>
  <c r="C934"/>
  <c r="B934"/>
  <c r="J933"/>
  <c r="I933"/>
  <c r="F933"/>
  <c r="E933"/>
  <c r="D933"/>
  <c r="C933"/>
  <c r="B933"/>
  <c r="J932"/>
  <c r="I932"/>
  <c r="F932"/>
  <c r="E932"/>
  <c r="D932"/>
  <c r="C932"/>
  <c r="B932"/>
  <c r="J931"/>
  <c r="I931"/>
  <c r="F931"/>
  <c r="E931"/>
  <c r="D931"/>
  <c r="C931"/>
  <c r="B931"/>
  <c r="J930"/>
  <c r="I930"/>
  <c r="F930"/>
  <c r="E930"/>
  <c r="D930"/>
  <c r="C930"/>
  <c r="B930"/>
  <c r="J929"/>
  <c r="I929"/>
  <c r="F929"/>
  <c r="E929"/>
  <c r="D929"/>
  <c r="C929"/>
  <c r="B929"/>
  <c r="J928"/>
  <c r="I928"/>
  <c r="F928"/>
  <c r="E928"/>
  <c r="D928"/>
  <c r="C928"/>
  <c r="B928"/>
  <c r="J927"/>
  <c r="I927"/>
  <c r="F927"/>
  <c r="E927"/>
  <c r="D927"/>
  <c r="C927"/>
  <c r="B927"/>
  <c r="J926"/>
  <c r="I926"/>
  <c r="F926"/>
  <c r="E926"/>
  <c r="D926"/>
  <c r="C926"/>
  <c r="B926"/>
  <c r="J925"/>
  <c r="I925"/>
  <c r="F925"/>
  <c r="E925"/>
  <c r="D925"/>
  <c r="C925"/>
  <c r="B925"/>
  <c r="J924"/>
  <c r="I924"/>
  <c r="F924"/>
  <c r="E924"/>
  <c r="D924"/>
  <c r="C924"/>
  <c r="B924"/>
  <c r="J923"/>
  <c r="I923"/>
  <c r="F923"/>
  <c r="E923"/>
  <c r="D923"/>
  <c r="C923"/>
  <c r="B923"/>
  <c r="J922"/>
  <c r="I922"/>
  <c r="F922"/>
  <c r="E922"/>
  <c r="D922"/>
  <c r="C922"/>
  <c r="B922"/>
  <c r="J921"/>
  <c r="I921"/>
  <c r="F921"/>
  <c r="E921"/>
  <c r="D921"/>
  <c r="C921"/>
  <c r="B921"/>
  <c r="J920"/>
  <c r="I920"/>
  <c r="F920"/>
  <c r="E920"/>
  <c r="D920"/>
  <c r="C920"/>
  <c r="B920"/>
  <c r="J919"/>
  <c r="I919"/>
  <c r="F919"/>
  <c r="E919"/>
  <c r="D919"/>
  <c r="C919"/>
  <c r="B919"/>
  <c r="J918"/>
  <c r="I918"/>
  <c r="F918"/>
  <c r="E918"/>
  <c r="D918"/>
  <c r="C918"/>
  <c r="B918"/>
  <c r="J917"/>
  <c r="I917"/>
  <c r="F917"/>
  <c r="E917"/>
  <c r="D917"/>
  <c r="C917"/>
  <c r="B917"/>
  <c r="J916"/>
  <c r="I916"/>
  <c r="F916"/>
  <c r="E916"/>
  <c r="D916"/>
  <c r="C916"/>
  <c r="B916"/>
  <c r="J915"/>
  <c r="I915"/>
  <c r="F915"/>
  <c r="E915"/>
  <c r="D915"/>
  <c r="C915"/>
  <c r="B915"/>
  <c r="J914"/>
  <c r="I914"/>
  <c r="F914"/>
  <c r="E914"/>
  <c r="D914"/>
  <c r="C914"/>
  <c r="B914"/>
  <c r="J913"/>
  <c r="I913"/>
  <c r="F913"/>
  <c r="E913"/>
  <c r="D913"/>
  <c r="C913"/>
  <c r="B913"/>
  <c r="J912"/>
  <c r="I912"/>
  <c r="F912"/>
  <c r="E912"/>
  <c r="D912"/>
  <c r="C912"/>
  <c r="B912"/>
  <c r="J911"/>
  <c r="I911"/>
  <c r="F911"/>
  <c r="E911"/>
  <c r="D911"/>
  <c r="C911"/>
  <c r="B911"/>
  <c r="J910"/>
  <c r="I910"/>
  <c r="F910"/>
  <c r="E910"/>
  <c r="D910"/>
  <c r="C910"/>
  <c r="B910"/>
  <c r="J909"/>
  <c r="I909"/>
  <c r="F909"/>
  <c r="E909"/>
  <c r="D909"/>
  <c r="C909"/>
  <c r="B909"/>
  <c r="J908"/>
  <c r="I908"/>
  <c r="F908"/>
  <c r="E908"/>
  <c r="D908"/>
  <c r="C908"/>
  <c r="B908"/>
  <c r="J907"/>
  <c r="I907"/>
  <c r="F907"/>
  <c r="E907"/>
  <c r="D907"/>
  <c r="C907"/>
  <c r="B907"/>
  <c r="J906"/>
  <c r="I906"/>
  <c r="F906"/>
  <c r="E906"/>
  <c r="D906"/>
  <c r="C906"/>
  <c r="B906"/>
  <c r="J905"/>
  <c r="I905"/>
  <c r="F905"/>
  <c r="E905"/>
  <c r="D905"/>
  <c r="C905"/>
  <c r="B905"/>
  <c r="J904"/>
  <c r="I904"/>
  <c r="F904"/>
  <c r="E904"/>
  <c r="D904"/>
  <c r="C904"/>
  <c r="B904"/>
  <c r="J903"/>
  <c r="I903"/>
  <c r="F903"/>
  <c r="E903"/>
  <c r="D903"/>
  <c r="C903"/>
  <c r="B903"/>
  <c r="J902"/>
  <c r="I902"/>
  <c r="F902"/>
  <c r="E902"/>
  <c r="D902"/>
  <c r="C902"/>
  <c r="B902"/>
  <c r="J901"/>
  <c r="I901"/>
  <c r="F901"/>
  <c r="E901"/>
  <c r="D901"/>
  <c r="C901"/>
  <c r="B901"/>
  <c r="J900"/>
  <c r="I900"/>
  <c r="F900"/>
  <c r="E900"/>
  <c r="D900"/>
  <c r="C900"/>
  <c r="B900"/>
  <c r="J899"/>
  <c r="I899"/>
  <c r="F899"/>
  <c r="E899"/>
  <c r="D899"/>
  <c r="C899"/>
  <c r="B899"/>
  <c r="J898"/>
  <c r="I898"/>
  <c r="F898"/>
  <c r="E898"/>
  <c r="D898"/>
  <c r="C898"/>
  <c r="B898"/>
  <c r="J897"/>
  <c r="I897"/>
  <c r="F897"/>
  <c r="E897"/>
  <c r="D897"/>
  <c r="C897"/>
  <c r="B897"/>
  <c r="J896"/>
  <c r="I896"/>
  <c r="F896"/>
  <c r="E896"/>
  <c r="D896"/>
  <c r="C896"/>
  <c r="B896"/>
  <c r="J895"/>
  <c r="I895"/>
  <c r="F895"/>
  <c r="E895"/>
  <c r="D895"/>
  <c r="C895"/>
  <c r="B895"/>
  <c r="J894"/>
  <c r="I894"/>
  <c r="F894"/>
  <c r="E894"/>
  <c r="D894"/>
  <c r="C894"/>
  <c r="B894"/>
  <c r="J893"/>
  <c r="I893"/>
  <c r="F893"/>
  <c r="E893"/>
  <c r="D893"/>
  <c r="C893"/>
  <c r="B893"/>
  <c r="J892"/>
  <c r="I892"/>
  <c r="F892"/>
  <c r="E892"/>
  <c r="D892"/>
  <c r="C892"/>
  <c r="B892"/>
  <c r="J891"/>
  <c r="I891"/>
  <c r="F891"/>
  <c r="E891"/>
  <c r="D891"/>
  <c r="C891"/>
  <c r="B891"/>
  <c r="J890"/>
  <c r="I890"/>
  <c r="F890"/>
  <c r="E890"/>
  <c r="D890"/>
  <c r="C890"/>
  <c r="B890"/>
  <c r="J889"/>
  <c r="I889"/>
  <c r="F889"/>
  <c r="E889"/>
  <c r="D889"/>
  <c r="C889"/>
  <c r="B889"/>
  <c r="J888"/>
  <c r="I888"/>
  <c r="F888"/>
  <c r="E888"/>
  <c r="D888"/>
  <c r="C888"/>
  <c r="B888"/>
  <c r="J887"/>
  <c r="I887"/>
  <c r="F887"/>
  <c r="E887"/>
  <c r="D887"/>
  <c r="C887"/>
  <c r="B887"/>
  <c r="J886"/>
  <c r="I886"/>
  <c r="F886"/>
  <c r="E886"/>
  <c r="D886"/>
  <c r="C886"/>
  <c r="B886"/>
  <c r="J885"/>
  <c r="I885"/>
  <c r="F885"/>
  <c r="E885"/>
  <c r="D885"/>
  <c r="C885"/>
  <c r="B885"/>
  <c r="J884"/>
  <c r="I884"/>
  <c r="F884"/>
  <c r="E884"/>
  <c r="D884"/>
  <c r="C884"/>
  <c r="B884"/>
  <c r="J883"/>
  <c r="I883"/>
  <c r="F883"/>
  <c r="E883"/>
  <c r="D883"/>
  <c r="C883"/>
  <c r="B883"/>
  <c r="J882"/>
  <c r="I882"/>
  <c r="F882"/>
  <c r="E882"/>
  <c r="D882"/>
  <c r="C882"/>
  <c r="B882"/>
  <c r="J881"/>
  <c r="I881"/>
  <c r="F881"/>
  <c r="E881"/>
  <c r="D881"/>
  <c r="C881"/>
  <c r="B881"/>
  <c r="J880"/>
  <c r="I880"/>
  <c r="F880"/>
  <c r="E880"/>
  <c r="D880"/>
  <c r="C880"/>
  <c r="B880"/>
  <c r="J879"/>
  <c r="I879"/>
  <c r="F879"/>
  <c r="E879"/>
  <c r="D879"/>
  <c r="C879"/>
  <c r="B879"/>
  <c r="J878"/>
  <c r="I878"/>
  <c r="F878"/>
  <c r="E878"/>
  <c r="D878"/>
  <c r="C878"/>
  <c r="B878"/>
  <c r="J877"/>
  <c r="I877"/>
  <c r="F877"/>
  <c r="E877"/>
  <c r="D877"/>
  <c r="C877"/>
  <c r="B877"/>
  <c r="J876"/>
  <c r="I876"/>
  <c r="F876"/>
  <c r="E876"/>
  <c r="D876"/>
  <c r="C876"/>
  <c r="B876"/>
  <c r="J875"/>
  <c r="I875"/>
  <c r="F875"/>
  <c r="E875"/>
  <c r="D875"/>
  <c r="C875"/>
  <c r="B875"/>
  <c r="J874"/>
  <c r="I874"/>
  <c r="F874"/>
  <c r="E874"/>
  <c r="D874"/>
  <c r="C874"/>
  <c r="B874"/>
  <c r="J873"/>
  <c r="I873"/>
  <c r="F873"/>
  <c r="E873"/>
  <c r="D873"/>
  <c r="C873"/>
  <c r="B873"/>
  <c r="J872"/>
  <c r="I872"/>
  <c r="F872"/>
  <c r="E872"/>
  <c r="D872"/>
  <c r="C872"/>
  <c r="B872"/>
  <c r="J871"/>
  <c r="I871"/>
  <c r="F871"/>
  <c r="E871"/>
  <c r="D871"/>
  <c r="C871"/>
  <c r="B871"/>
  <c r="J870"/>
  <c r="I870"/>
  <c r="F870"/>
  <c r="E870"/>
  <c r="D870"/>
  <c r="C870"/>
  <c r="B870"/>
  <c r="J869"/>
  <c r="I869"/>
  <c r="F869"/>
  <c r="E869"/>
  <c r="D869"/>
  <c r="C869"/>
  <c r="B869"/>
  <c r="J868"/>
  <c r="I868"/>
  <c r="F868"/>
  <c r="E868"/>
  <c r="D868"/>
  <c r="C868"/>
  <c r="B868"/>
  <c r="J867"/>
  <c r="I867"/>
  <c r="F867"/>
  <c r="E867"/>
  <c r="D867"/>
  <c r="C867"/>
  <c r="B867"/>
  <c r="J866"/>
  <c r="I866"/>
  <c r="F866"/>
  <c r="E866"/>
  <c r="D866"/>
  <c r="C866"/>
  <c r="B866"/>
  <c r="J865"/>
  <c r="I865"/>
  <c r="F865"/>
  <c r="E865"/>
  <c r="D865"/>
  <c r="C865"/>
  <c r="B865"/>
  <c r="J864"/>
  <c r="I864"/>
  <c r="F864"/>
  <c r="E864"/>
  <c r="D864"/>
  <c r="C864"/>
  <c r="B864"/>
  <c r="J863"/>
  <c r="I863"/>
  <c r="F863"/>
  <c r="E863"/>
  <c r="D863"/>
  <c r="C863"/>
  <c r="B863"/>
  <c r="J862"/>
  <c r="I862"/>
  <c r="F862"/>
  <c r="E862"/>
  <c r="D862"/>
  <c r="C862"/>
  <c r="B862"/>
  <c r="J861"/>
  <c r="I861"/>
  <c r="F861"/>
  <c r="E861"/>
  <c r="D861"/>
  <c r="C861"/>
  <c r="B861"/>
  <c r="J860"/>
  <c r="I860"/>
  <c r="F860"/>
  <c r="E860"/>
  <c r="D860"/>
  <c r="C860"/>
  <c r="B860"/>
  <c r="J859"/>
  <c r="I859"/>
  <c r="F859"/>
  <c r="E859"/>
  <c r="D859"/>
  <c r="C859"/>
  <c r="B859"/>
  <c r="J858"/>
  <c r="I858"/>
  <c r="F858"/>
  <c r="E858"/>
  <c r="D858"/>
  <c r="C858"/>
  <c r="B858"/>
  <c r="J857"/>
  <c r="I857"/>
  <c r="F857"/>
  <c r="E857"/>
  <c r="D857"/>
  <c r="C857"/>
  <c r="B857"/>
  <c r="J856"/>
  <c r="I856"/>
  <c r="F856"/>
  <c r="E856"/>
  <c r="D856"/>
  <c r="C856"/>
  <c r="B856"/>
  <c r="J855"/>
  <c r="I855"/>
  <c r="F855"/>
  <c r="E855"/>
  <c r="D855"/>
  <c r="C855"/>
  <c r="B855"/>
  <c r="J854"/>
  <c r="I854"/>
  <c r="F854"/>
  <c r="E854"/>
  <c r="D854"/>
  <c r="C854"/>
  <c r="B854"/>
  <c r="J853"/>
  <c r="I853"/>
  <c r="F853"/>
  <c r="E853"/>
  <c r="D853"/>
  <c r="C853"/>
  <c r="B853"/>
  <c r="J852"/>
  <c r="I852"/>
  <c r="F852"/>
  <c r="E852"/>
  <c r="D852"/>
  <c r="C852"/>
  <c r="B852"/>
  <c r="J851"/>
  <c r="I851"/>
  <c r="F851"/>
  <c r="E851"/>
  <c r="D851"/>
  <c r="C851"/>
  <c r="B851"/>
  <c r="J850"/>
  <c r="I850"/>
  <c r="F850"/>
  <c r="E850"/>
  <c r="D850"/>
  <c r="C850"/>
  <c r="B850"/>
  <c r="J849"/>
  <c r="I849"/>
  <c r="F849"/>
  <c r="E849"/>
  <c r="D849"/>
  <c r="C849"/>
  <c r="B849"/>
  <c r="J848"/>
  <c r="I848"/>
  <c r="F848"/>
  <c r="E848"/>
  <c r="D848"/>
  <c r="C848"/>
  <c r="B848"/>
  <c r="J847"/>
  <c r="I847"/>
  <c r="F847"/>
  <c r="E847"/>
  <c r="D847"/>
  <c r="C847"/>
  <c r="B847"/>
  <c r="J846"/>
  <c r="I846"/>
  <c r="F846"/>
  <c r="E846"/>
  <c r="D846"/>
  <c r="C846"/>
  <c r="B846"/>
  <c r="J845"/>
  <c r="I845"/>
  <c r="F845"/>
  <c r="E845"/>
  <c r="D845"/>
  <c r="C845"/>
  <c r="B845"/>
  <c r="J844"/>
  <c r="I844"/>
  <c r="F844"/>
  <c r="E844"/>
  <c r="D844"/>
  <c r="C844"/>
  <c r="B844"/>
  <c r="J843"/>
  <c r="I843"/>
  <c r="F843"/>
  <c r="E843"/>
  <c r="D843"/>
  <c r="C843"/>
  <c r="B843"/>
  <c r="J842"/>
  <c r="I842"/>
  <c r="F842"/>
  <c r="E842"/>
  <c r="D842"/>
  <c r="C842"/>
  <c r="B842"/>
  <c r="J841"/>
  <c r="I841"/>
  <c r="F841"/>
  <c r="E841"/>
  <c r="D841"/>
  <c r="C841"/>
  <c r="B841"/>
  <c r="J840"/>
  <c r="I840"/>
  <c r="F840"/>
  <c r="E840"/>
  <c r="D840"/>
  <c r="C840"/>
  <c r="B840"/>
  <c r="J839"/>
  <c r="I839"/>
  <c r="F839"/>
  <c r="E839"/>
  <c r="D839"/>
  <c r="C839"/>
  <c r="B839"/>
  <c r="J838"/>
  <c r="I838"/>
  <c r="F838"/>
  <c r="E838"/>
  <c r="D838"/>
  <c r="C838"/>
  <c r="B838"/>
  <c r="J837"/>
  <c r="I837"/>
  <c r="F837"/>
  <c r="E837"/>
  <c r="D837"/>
  <c r="C837"/>
  <c r="B837"/>
  <c r="J836"/>
  <c r="I836"/>
  <c r="F836"/>
  <c r="E836"/>
  <c r="D836"/>
  <c r="C836"/>
  <c r="B836"/>
  <c r="J835"/>
  <c r="I835"/>
  <c r="F835"/>
  <c r="E835"/>
  <c r="D835"/>
  <c r="C835"/>
  <c r="B835"/>
  <c r="J834"/>
  <c r="I834"/>
  <c r="F834"/>
  <c r="E834"/>
  <c r="D834"/>
  <c r="C834"/>
  <c r="B834"/>
  <c r="J833"/>
  <c r="I833"/>
  <c r="F833"/>
  <c r="E833"/>
  <c r="D833"/>
  <c r="C833"/>
  <c r="B833"/>
  <c r="J832"/>
  <c r="I832"/>
  <c r="F832"/>
  <c r="E832"/>
  <c r="D832"/>
  <c r="C832"/>
  <c r="B832"/>
  <c r="J831"/>
  <c r="I831"/>
  <c r="F831"/>
  <c r="E831"/>
  <c r="D831"/>
  <c r="C831"/>
  <c r="B831"/>
  <c r="J830"/>
  <c r="I830"/>
  <c r="F830"/>
  <c r="E830"/>
  <c r="D830"/>
  <c r="C830"/>
  <c r="B830"/>
  <c r="J829"/>
  <c r="I829"/>
  <c r="F829"/>
  <c r="E829"/>
  <c r="D829"/>
  <c r="C829"/>
  <c r="B829"/>
  <c r="J828"/>
  <c r="I828"/>
  <c r="F828"/>
  <c r="E828"/>
  <c r="D828"/>
  <c r="C828"/>
  <c r="B828"/>
  <c r="J827"/>
  <c r="I827"/>
  <c r="F827"/>
  <c r="E827"/>
  <c r="D827"/>
  <c r="C827"/>
  <c r="B827"/>
  <c r="J826"/>
  <c r="I826"/>
  <c r="F826"/>
  <c r="E826"/>
  <c r="D826"/>
  <c r="C826"/>
  <c r="B826"/>
  <c r="J825"/>
  <c r="I825"/>
  <c r="F825"/>
  <c r="E825"/>
  <c r="D825"/>
  <c r="C825"/>
  <c r="B825"/>
  <c r="J824"/>
  <c r="I824"/>
  <c r="F824"/>
  <c r="E824"/>
  <c r="D824"/>
  <c r="C824"/>
  <c r="B824"/>
  <c r="J823"/>
  <c r="I823"/>
  <c r="F823"/>
  <c r="E823"/>
  <c r="D823"/>
  <c r="C823"/>
  <c r="B823"/>
  <c r="J822"/>
  <c r="I822"/>
  <c r="F822"/>
  <c r="E822"/>
  <c r="D822"/>
  <c r="C822"/>
  <c r="B822"/>
  <c r="J821"/>
  <c r="I821"/>
  <c r="F821"/>
  <c r="E821"/>
  <c r="D821"/>
  <c r="C821"/>
  <c r="B821"/>
  <c r="J820"/>
  <c r="I820"/>
  <c r="F820"/>
  <c r="E820"/>
  <c r="D820"/>
  <c r="C820"/>
  <c r="B820"/>
  <c r="J819"/>
  <c r="I819"/>
  <c r="F819"/>
  <c r="E819"/>
  <c r="D819"/>
  <c r="C819"/>
  <c r="B819"/>
  <c r="J818"/>
  <c r="I818"/>
  <c r="F818"/>
  <c r="E818"/>
  <c r="D818"/>
  <c r="C818"/>
  <c r="B818"/>
  <c r="J817"/>
  <c r="I817"/>
  <c r="F817"/>
  <c r="E817"/>
  <c r="D817"/>
  <c r="C817"/>
  <c r="B817"/>
  <c r="J816"/>
  <c r="I816"/>
  <c r="F816"/>
  <c r="E816"/>
  <c r="D816"/>
  <c r="C816"/>
  <c r="B816"/>
  <c r="J815"/>
  <c r="I815"/>
  <c r="F815"/>
  <c r="E815"/>
  <c r="D815"/>
  <c r="C815"/>
  <c r="B815"/>
  <c r="J814"/>
  <c r="I814"/>
  <c r="F814"/>
  <c r="E814"/>
  <c r="D814"/>
  <c r="C814"/>
  <c r="B814"/>
  <c r="J813"/>
  <c r="I813"/>
  <c r="F813"/>
  <c r="E813"/>
  <c r="D813"/>
  <c r="C813"/>
  <c r="B813"/>
  <c r="J812"/>
  <c r="I812"/>
  <c r="F812"/>
  <c r="E812"/>
  <c r="D812"/>
  <c r="C812"/>
  <c r="B812"/>
  <c r="J811"/>
  <c r="I811"/>
  <c r="F811"/>
  <c r="E811"/>
  <c r="D811"/>
  <c r="C811"/>
  <c r="B811"/>
  <c r="J810"/>
  <c r="I810"/>
  <c r="F810"/>
  <c r="E810"/>
  <c r="D810"/>
  <c r="C810"/>
  <c r="B810"/>
  <c r="J809"/>
  <c r="I809"/>
  <c r="F809"/>
  <c r="E809"/>
  <c r="D809"/>
  <c r="C809"/>
  <c r="B809"/>
  <c r="J808"/>
  <c r="I808"/>
  <c r="F808"/>
  <c r="E808"/>
  <c r="D808"/>
  <c r="C808"/>
  <c r="B808"/>
  <c r="J807"/>
  <c r="I807"/>
  <c r="F807"/>
  <c r="E807"/>
  <c r="D807"/>
  <c r="C807"/>
  <c r="B807"/>
  <c r="J806"/>
  <c r="I806"/>
  <c r="F806"/>
  <c r="E806"/>
  <c r="D806"/>
  <c r="C806"/>
  <c r="B806"/>
  <c r="J805"/>
  <c r="I805"/>
  <c r="F805"/>
  <c r="E805"/>
  <c r="D805"/>
  <c r="C805"/>
  <c r="B805"/>
  <c r="J804"/>
  <c r="I804"/>
  <c r="F804"/>
  <c r="E804"/>
  <c r="D804"/>
  <c r="C804"/>
  <c r="B804"/>
  <c r="J803"/>
  <c r="I803"/>
  <c r="F803"/>
  <c r="E803"/>
  <c r="D803"/>
  <c r="C803"/>
  <c r="B803"/>
  <c r="J802"/>
  <c r="I802"/>
  <c r="F802"/>
  <c r="E802"/>
  <c r="D802"/>
  <c r="C802"/>
  <c r="B802"/>
  <c r="J801"/>
  <c r="I801"/>
  <c r="F801"/>
  <c r="E801"/>
  <c r="D801"/>
  <c r="C801"/>
  <c r="B801"/>
  <c r="J800"/>
  <c r="I800"/>
  <c r="F800"/>
  <c r="E800"/>
  <c r="D800"/>
  <c r="C800"/>
  <c r="B800"/>
  <c r="J799"/>
  <c r="I799"/>
  <c r="F799"/>
  <c r="E799"/>
  <c r="D799"/>
  <c r="C799"/>
  <c r="B799"/>
  <c r="J798"/>
  <c r="I798"/>
  <c r="F798"/>
  <c r="E798"/>
  <c r="D798"/>
  <c r="C798"/>
  <c r="B798"/>
  <c r="J797"/>
  <c r="I797"/>
  <c r="F797"/>
  <c r="E797"/>
  <c r="D797"/>
  <c r="C797"/>
  <c r="B797"/>
  <c r="J796"/>
  <c r="I796"/>
  <c r="F796"/>
  <c r="E796"/>
  <c r="D796"/>
  <c r="C796"/>
  <c r="B796"/>
  <c r="J795"/>
  <c r="I795"/>
  <c r="F795"/>
  <c r="E795"/>
  <c r="D795"/>
  <c r="C795"/>
  <c r="B795"/>
  <c r="J794"/>
  <c r="I794"/>
  <c r="F794"/>
  <c r="E794"/>
  <c r="D794"/>
  <c r="C794"/>
  <c r="B794"/>
  <c r="J793"/>
  <c r="I793"/>
  <c r="F793"/>
  <c r="E793"/>
  <c r="D793"/>
  <c r="C793"/>
  <c r="B793"/>
  <c r="J792"/>
  <c r="I792"/>
  <c r="F792"/>
  <c r="E792"/>
  <c r="D792"/>
  <c r="C792"/>
  <c r="B792"/>
  <c r="J791"/>
  <c r="I791"/>
  <c r="F791"/>
  <c r="E791"/>
  <c r="D791"/>
  <c r="C791"/>
  <c r="B791"/>
  <c r="J790"/>
  <c r="I790"/>
  <c r="F790"/>
  <c r="E790"/>
  <c r="D790"/>
  <c r="C790"/>
  <c r="B790"/>
  <c r="J789"/>
  <c r="I789"/>
  <c r="F789"/>
  <c r="E789"/>
  <c r="D789"/>
  <c r="C789"/>
  <c r="B789"/>
  <c r="J788"/>
  <c r="I788"/>
  <c r="F788"/>
  <c r="E788"/>
  <c r="D788"/>
  <c r="C788"/>
  <c r="B788"/>
  <c r="J787"/>
  <c r="I787"/>
  <c r="F787"/>
  <c r="E787"/>
  <c r="D787"/>
  <c r="C787"/>
  <c r="B787"/>
  <c r="J786"/>
  <c r="I786"/>
  <c r="F786"/>
  <c r="E786"/>
  <c r="D786"/>
  <c r="C786"/>
  <c r="B786"/>
  <c r="J785"/>
  <c r="I785"/>
  <c r="F785"/>
  <c r="E785"/>
  <c r="D785"/>
  <c r="C785"/>
  <c r="B785"/>
  <c r="J784"/>
  <c r="I784"/>
  <c r="F784"/>
  <c r="E784"/>
  <c r="D784"/>
  <c r="C784"/>
  <c r="B784"/>
  <c r="J783"/>
  <c r="I783"/>
  <c r="F783"/>
  <c r="E783"/>
  <c r="D783"/>
  <c r="C783"/>
  <c r="B783"/>
  <c r="J782"/>
  <c r="I782"/>
  <c r="F782"/>
  <c r="E782"/>
  <c r="D782"/>
  <c r="C782"/>
  <c r="B782"/>
  <c r="J781"/>
  <c r="I781"/>
  <c r="F781"/>
  <c r="E781"/>
  <c r="D781"/>
  <c r="C781"/>
  <c r="B781"/>
  <c r="J780"/>
  <c r="I780"/>
  <c r="F780"/>
  <c r="E780"/>
  <c r="D780"/>
  <c r="C780"/>
  <c r="B780"/>
  <c r="J779"/>
  <c r="I779"/>
  <c r="F779"/>
  <c r="E779"/>
  <c r="D779"/>
  <c r="C779"/>
  <c r="B779"/>
  <c r="J778"/>
  <c r="I778"/>
  <c r="F778"/>
  <c r="E778"/>
  <c r="D778"/>
  <c r="C778"/>
  <c r="B778"/>
  <c r="J777"/>
  <c r="I777"/>
  <c r="F777"/>
  <c r="E777"/>
  <c r="D777"/>
  <c r="C777"/>
  <c r="B777"/>
  <c r="J776"/>
  <c r="I776"/>
  <c r="F776"/>
  <c r="E776"/>
  <c r="D776"/>
  <c r="C776"/>
  <c r="B776"/>
  <c r="J775"/>
  <c r="I775"/>
  <c r="F775"/>
  <c r="E775"/>
  <c r="D775"/>
  <c r="C775"/>
  <c r="B775"/>
  <c r="J774"/>
  <c r="I774"/>
  <c r="F774"/>
  <c r="E774"/>
  <c r="D774"/>
  <c r="C774"/>
  <c r="B774"/>
  <c r="J773"/>
  <c r="I773"/>
  <c r="F773"/>
  <c r="E773"/>
  <c r="D773"/>
  <c r="C773"/>
  <c r="B773"/>
  <c r="J772"/>
  <c r="I772"/>
  <c r="F772"/>
  <c r="E772"/>
  <c r="D772"/>
  <c r="C772"/>
  <c r="B772"/>
  <c r="J771"/>
  <c r="I771"/>
  <c r="F771"/>
  <c r="E771"/>
  <c r="D771"/>
  <c r="C771"/>
  <c r="B771"/>
  <c r="J770"/>
  <c r="I770"/>
  <c r="F770"/>
  <c r="E770"/>
  <c r="D770"/>
  <c r="C770"/>
  <c r="B770"/>
  <c r="J769"/>
  <c r="I769"/>
  <c r="F769"/>
  <c r="E769"/>
  <c r="D769"/>
  <c r="C769"/>
  <c r="B769"/>
  <c r="J768"/>
  <c r="I768"/>
  <c r="F768"/>
  <c r="E768"/>
  <c r="D768"/>
  <c r="C768"/>
  <c r="B768"/>
  <c r="J767"/>
  <c r="I767"/>
  <c r="F767"/>
  <c r="E767"/>
  <c r="D767"/>
  <c r="C767"/>
  <c r="B767"/>
  <c r="J766"/>
  <c r="I766"/>
  <c r="F766"/>
  <c r="E766"/>
  <c r="D766"/>
  <c r="C766"/>
  <c r="B766"/>
  <c r="J765"/>
  <c r="I765"/>
  <c r="F765"/>
  <c r="E765"/>
  <c r="D765"/>
  <c r="C765"/>
  <c r="B765"/>
  <c r="J764"/>
  <c r="I764"/>
  <c r="F764"/>
  <c r="E764"/>
  <c r="D764"/>
  <c r="C764"/>
  <c r="B764"/>
  <c r="J763"/>
  <c r="I763"/>
  <c r="F763"/>
  <c r="E763"/>
  <c r="D763"/>
  <c r="C763"/>
  <c r="B763"/>
  <c r="J762"/>
  <c r="I762"/>
  <c r="F762"/>
  <c r="E762"/>
  <c r="D762"/>
  <c r="C762"/>
  <c r="B762"/>
  <c r="J761"/>
  <c r="I761"/>
  <c r="F761"/>
  <c r="E761"/>
  <c r="D761"/>
  <c r="C761"/>
  <c r="B761"/>
  <c r="J760"/>
  <c r="I760"/>
  <c r="F760"/>
  <c r="E760"/>
  <c r="D760"/>
  <c r="C760"/>
  <c r="B760"/>
  <c r="J759"/>
  <c r="I759"/>
  <c r="F759"/>
  <c r="E759"/>
  <c r="D759"/>
  <c r="C759"/>
  <c r="B759"/>
  <c r="J758"/>
  <c r="I758"/>
  <c r="F758"/>
  <c r="E758"/>
  <c r="D758"/>
  <c r="C758"/>
  <c r="B758"/>
  <c r="J757"/>
  <c r="I757"/>
  <c r="F757"/>
  <c r="E757"/>
  <c r="D757"/>
  <c r="C757"/>
  <c r="B757"/>
  <c r="J756"/>
  <c r="I756"/>
  <c r="F756"/>
  <c r="E756"/>
  <c r="D756"/>
  <c r="C756"/>
  <c r="B756"/>
  <c r="J755"/>
  <c r="I755"/>
  <c r="F755"/>
  <c r="E755"/>
  <c r="D755"/>
  <c r="C755"/>
  <c r="B755"/>
  <c r="J754"/>
  <c r="I754"/>
  <c r="F754"/>
  <c r="E754"/>
  <c r="D754"/>
  <c r="C754"/>
  <c r="B754"/>
  <c r="J753"/>
  <c r="I753"/>
  <c r="F753"/>
  <c r="E753"/>
  <c r="D753"/>
  <c r="C753"/>
  <c r="B753"/>
  <c r="J752"/>
  <c r="I752"/>
  <c r="F752"/>
  <c r="E752"/>
  <c r="D752"/>
  <c r="C752"/>
  <c r="B752"/>
  <c r="J751"/>
  <c r="I751"/>
  <c r="F751"/>
  <c r="E751"/>
  <c r="D751"/>
  <c r="C751"/>
  <c r="B751"/>
  <c r="J750"/>
  <c r="I750"/>
  <c r="F750"/>
  <c r="E750"/>
  <c r="D750"/>
  <c r="C750"/>
  <c r="B750"/>
  <c r="J749"/>
  <c r="I749"/>
  <c r="F749"/>
  <c r="E749"/>
  <c r="D749"/>
  <c r="C749"/>
  <c r="B749"/>
  <c r="J748"/>
  <c r="I748"/>
  <c r="F748"/>
  <c r="E748"/>
  <c r="D748"/>
  <c r="C748"/>
  <c r="B748"/>
  <c r="J747"/>
  <c r="I747"/>
  <c r="F747"/>
  <c r="E747"/>
  <c r="D747"/>
  <c r="C747"/>
  <c r="B747"/>
  <c r="J746"/>
  <c r="I746"/>
  <c r="F746"/>
  <c r="E746"/>
  <c r="D746"/>
  <c r="C746"/>
  <c r="B746"/>
  <c r="J745"/>
  <c r="I745"/>
  <c r="F745"/>
  <c r="E745"/>
  <c r="D745"/>
  <c r="C745"/>
  <c r="B745"/>
  <c r="J744"/>
  <c r="I744"/>
  <c r="F744"/>
  <c r="E744"/>
  <c r="D744"/>
  <c r="C744"/>
  <c r="B744"/>
  <c r="J743"/>
  <c r="I743"/>
  <c r="F743"/>
  <c r="E743"/>
  <c r="D743"/>
  <c r="C743"/>
  <c r="B743"/>
  <c r="J742"/>
  <c r="I742"/>
  <c r="F742"/>
  <c r="E742"/>
  <c r="D742"/>
  <c r="C742"/>
  <c r="B742"/>
  <c r="J741"/>
  <c r="I741"/>
  <c r="F741"/>
  <c r="E741"/>
  <c r="D741"/>
  <c r="C741"/>
  <c r="B741"/>
  <c r="J740"/>
  <c r="I740"/>
  <c r="F740"/>
  <c r="E740"/>
  <c r="D740"/>
  <c r="C740"/>
  <c r="B740"/>
  <c r="J739"/>
  <c r="I739"/>
  <c r="F739"/>
  <c r="E739"/>
  <c r="D739"/>
  <c r="C739"/>
  <c r="B739"/>
  <c r="J738"/>
  <c r="I738"/>
  <c r="F738"/>
  <c r="E738"/>
  <c r="D738"/>
  <c r="C738"/>
  <c r="B738"/>
  <c r="J737"/>
  <c r="I737"/>
  <c r="F737"/>
  <c r="E737"/>
  <c r="D737"/>
  <c r="C737"/>
  <c r="B737"/>
  <c r="J736"/>
  <c r="I736"/>
  <c r="F736"/>
  <c r="E736"/>
  <c r="D736"/>
  <c r="C736"/>
  <c r="B736"/>
  <c r="J735"/>
  <c r="I735"/>
  <c r="F735"/>
  <c r="E735"/>
  <c r="D735"/>
  <c r="C735"/>
  <c r="B735"/>
  <c r="J734"/>
  <c r="I734"/>
  <c r="F734"/>
  <c r="E734"/>
  <c r="D734"/>
  <c r="C734"/>
  <c r="B734"/>
  <c r="J733"/>
  <c r="I733"/>
  <c r="F733"/>
  <c r="E733"/>
  <c r="D733"/>
  <c r="C733"/>
  <c r="B733"/>
  <c r="J732"/>
  <c r="I732"/>
  <c r="F732"/>
  <c r="E732"/>
  <c r="D732"/>
  <c r="C732"/>
  <c r="B732"/>
  <c r="J731"/>
  <c r="I731"/>
  <c r="F731"/>
  <c r="E731"/>
  <c r="D731"/>
  <c r="C731"/>
  <c r="B731"/>
  <c r="J730"/>
  <c r="I730"/>
  <c r="F730"/>
  <c r="E730"/>
  <c r="D730"/>
  <c r="C730"/>
  <c r="B730"/>
  <c r="J729"/>
  <c r="I729"/>
  <c r="F729"/>
  <c r="E729"/>
  <c r="D729"/>
  <c r="C729"/>
  <c r="B729"/>
  <c r="J728"/>
  <c r="I728"/>
  <c r="F728"/>
  <c r="E728"/>
  <c r="D728"/>
  <c r="C728"/>
  <c r="B728"/>
  <c r="J727"/>
  <c r="I727"/>
  <c r="F727"/>
  <c r="E727"/>
  <c r="D727"/>
  <c r="C727"/>
  <c r="B727"/>
  <c r="J726"/>
  <c r="I726"/>
  <c r="F726"/>
  <c r="E726"/>
  <c r="D726"/>
  <c r="C726"/>
  <c r="B726"/>
  <c r="J725"/>
  <c r="I725"/>
  <c r="F725"/>
  <c r="E725"/>
  <c r="D725"/>
  <c r="C725"/>
  <c r="B725"/>
  <c r="J724"/>
  <c r="I724"/>
  <c r="F724"/>
  <c r="E724"/>
  <c r="D724"/>
  <c r="C724"/>
  <c r="B724"/>
  <c r="J723"/>
  <c r="I723"/>
  <c r="F723"/>
  <c r="E723"/>
  <c r="D723"/>
  <c r="C723"/>
  <c r="B723"/>
  <c r="J722"/>
  <c r="I722"/>
  <c r="F722"/>
  <c r="E722"/>
  <c r="D722"/>
  <c r="C722"/>
  <c r="B722"/>
  <c r="J721"/>
  <c r="I721"/>
  <c r="F721"/>
  <c r="E721"/>
  <c r="D721"/>
  <c r="C721"/>
  <c r="B721"/>
  <c r="J720"/>
  <c r="I720"/>
  <c r="F720"/>
  <c r="E720"/>
  <c r="D720"/>
  <c r="C720"/>
  <c r="B720"/>
  <c r="J719"/>
  <c r="I719"/>
  <c r="F719"/>
  <c r="E719"/>
  <c r="D719"/>
  <c r="C719"/>
  <c r="B719"/>
  <c r="J718"/>
  <c r="I718"/>
  <c r="F718"/>
  <c r="E718"/>
  <c r="D718"/>
  <c r="C718"/>
  <c r="B718"/>
  <c r="J717"/>
  <c r="I717"/>
  <c r="F717"/>
  <c r="E717"/>
  <c r="D717"/>
  <c r="C717"/>
  <c r="B717"/>
  <c r="J716"/>
  <c r="I716"/>
  <c r="F716"/>
  <c r="E716"/>
  <c r="D716"/>
  <c r="C716"/>
  <c r="B716"/>
  <c r="J715"/>
  <c r="I715"/>
  <c r="F715"/>
  <c r="E715"/>
  <c r="D715"/>
  <c r="C715"/>
  <c r="B715"/>
  <c r="J714"/>
  <c r="I714"/>
  <c r="F714"/>
  <c r="E714"/>
  <c r="D714"/>
  <c r="C714"/>
  <c r="B714"/>
  <c r="J713"/>
  <c r="I713"/>
  <c r="F713"/>
  <c r="E713"/>
  <c r="D713"/>
  <c r="C713"/>
  <c r="B713"/>
  <c r="J712"/>
  <c r="I712"/>
  <c r="F712"/>
  <c r="E712"/>
  <c r="D712"/>
  <c r="C712"/>
  <c r="B712"/>
  <c r="J711"/>
  <c r="I711"/>
  <c r="F711"/>
  <c r="E711"/>
  <c r="D711"/>
  <c r="C711"/>
  <c r="B711"/>
  <c r="J710"/>
  <c r="I710"/>
  <c r="F710"/>
  <c r="E710"/>
  <c r="D710"/>
  <c r="C710"/>
  <c r="B710"/>
  <c r="J709"/>
  <c r="I709"/>
  <c r="F709"/>
  <c r="E709"/>
  <c r="D709"/>
  <c r="C709"/>
  <c r="B709"/>
  <c r="J708"/>
  <c r="I708"/>
  <c r="F708"/>
  <c r="E708"/>
  <c r="D708"/>
  <c r="C708"/>
  <c r="B708"/>
  <c r="J707"/>
  <c r="I707"/>
  <c r="F707"/>
  <c r="E707"/>
  <c r="D707"/>
  <c r="C707"/>
  <c r="B707"/>
  <c r="J706"/>
  <c r="I706"/>
  <c r="F706"/>
  <c r="E706"/>
  <c r="D706"/>
  <c r="C706"/>
  <c r="B706"/>
  <c r="J705"/>
  <c r="I705"/>
  <c r="F705"/>
  <c r="E705"/>
  <c r="D705"/>
  <c r="C705"/>
  <c r="B705"/>
  <c r="J704"/>
  <c r="I704"/>
  <c r="F704"/>
  <c r="E704"/>
  <c r="D704"/>
  <c r="C704"/>
  <c r="B704"/>
  <c r="J703"/>
  <c r="I703"/>
  <c r="F703"/>
  <c r="E703"/>
  <c r="D703"/>
  <c r="C703"/>
  <c r="B703"/>
  <c r="J702"/>
  <c r="I702"/>
  <c r="F702"/>
  <c r="E702"/>
  <c r="D702"/>
  <c r="C702"/>
  <c r="B702"/>
  <c r="J701"/>
  <c r="I701"/>
  <c r="F701"/>
  <c r="E701"/>
  <c r="D701"/>
  <c r="C701"/>
  <c r="B701"/>
  <c r="J700"/>
  <c r="I700"/>
  <c r="F700"/>
  <c r="E700"/>
  <c r="D700"/>
  <c r="C700"/>
  <c r="B700"/>
  <c r="J699"/>
  <c r="I699"/>
  <c r="F699"/>
  <c r="E699"/>
  <c r="D699"/>
  <c r="C699"/>
  <c r="B699"/>
  <c r="J698"/>
  <c r="I698"/>
  <c r="F698"/>
  <c r="E698"/>
  <c r="D698"/>
  <c r="C698"/>
  <c r="B698"/>
  <c r="J697"/>
  <c r="I697"/>
  <c r="F697"/>
  <c r="E697"/>
  <c r="D697"/>
  <c r="C697"/>
  <c r="B697"/>
  <c r="J696"/>
  <c r="I696"/>
  <c r="F696"/>
  <c r="E696"/>
  <c r="D696"/>
  <c r="C696"/>
  <c r="B696"/>
  <c r="J695"/>
  <c r="I695"/>
  <c r="F695"/>
  <c r="E695"/>
  <c r="D695"/>
  <c r="C695"/>
  <c r="B695"/>
  <c r="J694"/>
  <c r="I694"/>
  <c r="F694"/>
  <c r="E694"/>
  <c r="D694"/>
  <c r="C694"/>
  <c r="B694"/>
  <c r="J693"/>
  <c r="I693"/>
  <c r="F693"/>
  <c r="E693"/>
  <c r="D693"/>
  <c r="C693"/>
  <c r="B693"/>
  <c r="J692"/>
  <c r="I692"/>
  <c r="F692"/>
  <c r="E692"/>
  <c r="D692"/>
  <c r="C692"/>
  <c r="B692"/>
  <c r="J691"/>
  <c r="I691"/>
  <c r="F691"/>
  <c r="E691"/>
  <c r="D691"/>
  <c r="C691"/>
  <c r="B691"/>
  <c r="J690"/>
  <c r="I690"/>
  <c r="F690"/>
  <c r="E690"/>
  <c r="D690"/>
  <c r="C690"/>
  <c r="B690"/>
  <c r="J689"/>
  <c r="I689"/>
  <c r="F689"/>
  <c r="E689"/>
  <c r="D689"/>
  <c r="C689"/>
  <c r="B689"/>
  <c r="J688"/>
  <c r="I688"/>
  <c r="F688"/>
  <c r="E688"/>
  <c r="D688"/>
  <c r="C688"/>
  <c r="B688"/>
  <c r="J687"/>
  <c r="I687"/>
  <c r="F687"/>
  <c r="E687"/>
  <c r="D687"/>
  <c r="C687"/>
  <c r="B687"/>
  <c r="J686"/>
  <c r="I686"/>
  <c r="F686"/>
  <c r="E686"/>
  <c r="D686"/>
  <c r="C686"/>
  <c r="B686"/>
  <c r="J685"/>
  <c r="I685"/>
  <c r="F685"/>
  <c r="E685"/>
  <c r="D685"/>
  <c r="C685"/>
  <c r="B685"/>
  <c r="J684"/>
  <c r="I684"/>
  <c r="F684"/>
  <c r="E684"/>
  <c r="D684"/>
  <c r="C684"/>
  <c r="B684"/>
  <c r="J683"/>
  <c r="I683"/>
  <c r="F683"/>
  <c r="E683"/>
  <c r="D683"/>
  <c r="C683"/>
  <c r="B683"/>
  <c r="J682"/>
  <c r="I682"/>
  <c r="F682"/>
  <c r="E682"/>
  <c r="D682"/>
  <c r="C682"/>
  <c r="B682"/>
  <c r="J681"/>
  <c r="I681"/>
  <c r="F681"/>
  <c r="E681"/>
  <c r="D681"/>
  <c r="C681"/>
  <c r="B681"/>
  <c r="J680"/>
  <c r="I680"/>
  <c r="F680"/>
  <c r="E680"/>
  <c r="D680"/>
  <c r="C680"/>
  <c r="B680"/>
  <c r="J679"/>
  <c r="I679"/>
  <c r="F679"/>
  <c r="E679"/>
  <c r="D679"/>
  <c r="C679"/>
  <c r="B679"/>
  <c r="J678"/>
  <c r="I678"/>
  <c r="F678"/>
  <c r="E678"/>
  <c r="D678"/>
  <c r="C678"/>
  <c r="B678"/>
  <c r="J677"/>
  <c r="I677"/>
  <c r="F677"/>
  <c r="E677"/>
  <c r="D677"/>
  <c r="C677"/>
  <c r="B677"/>
  <c r="J676"/>
  <c r="I676"/>
  <c r="F676"/>
  <c r="E676"/>
  <c r="D676"/>
  <c r="C676"/>
  <c r="B676"/>
  <c r="J675"/>
  <c r="I675"/>
  <c r="F675"/>
  <c r="E675"/>
  <c r="D675"/>
  <c r="C675"/>
  <c r="B675"/>
  <c r="J674"/>
  <c r="I674"/>
  <c r="F674"/>
  <c r="E674"/>
  <c r="D674"/>
  <c r="C674"/>
  <c r="B674"/>
  <c r="J673"/>
  <c r="I673"/>
  <c r="F673"/>
  <c r="E673"/>
  <c r="D673"/>
  <c r="C673"/>
  <c r="B673"/>
  <c r="J672"/>
  <c r="I672"/>
  <c r="F672"/>
  <c r="E672"/>
  <c r="D672"/>
  <c r="C672"/>
  <c r="B672"/>
  <c r="J671"/>
  <c r="I671"/>
  <c r="F671"/>
  <c r="E671"/>
  <c r="D671"/>
  <c r="C671"/>
  <c r="B671"/>
  <c r="J670"/>
  <c r="I670"/>
  <c r="F670"/>
  <c r="E670"/>
  <c r="D670"/>
  <c r="C670"/>
  <c r="B670"/>
  <c r="J669"/>
  <c r="I669"/>
  <c r="F669"/>
  <c r="E669"/>
  <c r="D669"/>
  <c r="C669"/>
  <c r="B669"/>
  <c r="J668"/>
  <c r="I668"/>
  <c r="F668"/>
  <c r="E668"/>
  <c r="D668"/>
  <c r="C668"/>
  <c r="B668"/>
  <c r="J667"/>
  <c r="I667"/>
  <c r="F667"/>
  <c r="E667"/>
  <c r="D667"/>
  <c r="C667"/>
  <c r="B667"/>
  <c r="J666"/>
  <c r="I666"/>
  <c r="F666"/>
  <c r="E666"/>
  <c r="D666"/>
  <c r="C666"/>
  <c r="B666"/>
  <c r="J665"/>
  <c r="I665"/>
  <c r="F665"/>
  <c r="E665"/>
  <c r="D665"/>
  <c r="C665"/>
  <c r="B665"/>
  <c r="J664"/>
  <c r="I664"/>
  <c r="F664"/>
  <c r="E664"/>
  <c r="D664"/>
  <c r="C664"/>
  <c r="B664"/>
  <c r="J663"/>
  <c r="I663"/>
  <c r="F663"/>
  <c r="E663"/>
  <c r="D663"/>
  <c r="C663"/>
  <c r="B663"/>
  <c r="J662"/>
  <c r="I662"/>
  <c r="F662"/>
  <c r="E662"/>
  <c r="D662"/>
  <c r="C662"/>
  <c r="B662"/>
  <c r="J661"/>
  <c r="I661"/>
  <c r="F661"/>
  <c r="E661"/>
  <c r="D661"/>
  <c r="C661"/>
  <c r="B661"/>
  <c r="J660"/>
  <c r="I660"/>
  <c r="F660"/>
  <c r="E660"/>
  <c r="D660"/>
  <c r="C660"/>
  <c r="B660"/>
  <c r="J659"/>
  <c r="I659"/>
  <c r="F659"/>
  <c r="E659"/>
  <c r="D659"/>
  <c r="C659"/>
  <c r="B659"/>
  <c r="J658"/>
  <c r="I658"/>
  <c r="F658"/>
  <c r="E658"/>
  <c r="D658"/>
  <c r="C658"/>
  <c r="B658"/>
  <c r="J657"/>
  <c r="I657"/>
  <c r="F657"/>
  <c r="E657"/>
  <c r="D657"/>
  <c r="C657"/>
  <c r="B657"/>
  <c r="J656"/>
  <c r="I656"/>
  <c r="F656"/>
  <c r="E656"/>
  <c r="D656"/>
  <c r="C656"/>
  <c r="B656"/>
  <c r="J655"/>
  <c r="I655"/>
  <c r="F655"/>
  <c r="E655"/>
  <c r="D655"/>
  <c r="C655"/>
  <c r="B655"/>
  <c r="J654"/>
  <c r="I654"/>
  <c r="F654"/>
  <c r="E654"/>
  <c r="D654"/>
  <c r="C654"/>
  <c r="B654"/>
  <c r="J653"/>
  <c r="I653"/>
  <c r="F653"/>
  <c r="E653"/>
  <c r="D653"/>
  <c r="C653"/>
  <c r="B653"/>
  <c r="J652"/>
  <c r="I652"/>
  <c r="F652"/>
  <c r="E652"/>
  <c r="D652"/>
  <c r="C652"/>
  <c r="B652"/>
  <c r="J651"/>
  <c r="I651"/>
  <c r="F651"/>
  <c r="E651"/>
  <c r="D651"/>
  <c r="C651"/>
  <c r="B651"/>
  <c r="J650"/>
  <c r="I650"/>
  <c r="F650"/>
  <c r="E650"/>
  <c r="D650"/>
  <c r="C650"/>
  <c r="B650"/>
  <c r="J649"/>
  <c r="I649"/>
  <c r="F649"/>
  <c r="E649"/>
  <c r="D649"/>
  <c r="C649"/>
  <c r="B649"/>
  <c r="J648"/>
  <c r="I648"/>
  <c r="F648"/>
  <c r="E648"/>
  <c r="D648"/>
  <c r="C648"/>
  <c r="B648"/>
  <c r="J647"/>
  <c r="I647"/>
  <c r="F647"/>
  <c r="E647"/>
  <c r="D647"/>
  <c r="C647"/>
  <c r="B647"/>
  <c r="J646"/>
  <c r="I646"/>
  <c r="F646"/>
  <c r="E646"/>
  <c r="D646"/>
  <c r="C646"/>
  <c r="B646"/>
  <c r="J645"/>
  <c r="I645"/>
  <c r="F645"/>
  <c r="E645"/>
  <c r="D645"/>
  <c r="C645"/>
  <c r="B645"/>
  <c r="J644"/>
  <c r="I644"/>
  <c r="F644"/>
  <c r="E644"/>
  <c r="D644"/>
  <c r="C644"/>
  <c r="B644"/>
  <c r="J643"/>
  <c r="I643"/>
  <c r="F643"/>
  <c r="E643"/>
  <c r="D643"/>
  <c r="C643"/>
  <c r="B643"/>
  <c r="J642"/>
  <c r="I642"/>
  <c r="F642"/>
  <c r="E642"/>
  <c r="D642"/>
  <c r="C642"/>
  <c r="B642"/>
  <c r="J641"/>
  <c r="I641"/>
  <c r="F641"/>
  <c r="E641"/>
  <c r="D641"/>
  <c r="C641"/>
  <c r="B641"/>
  <c r="J640"/>
  <c r="I640"/>
  <c r="F640"/>
  <c r="E640"/>
  <c r="D640"/>
  <c r="C640"/>
  <c r="B640"/>
  <c r="J639"/>
  <c r="I639"/>
  <c r="F639"/>
  <c r="E639"/>
  <c r="D639"/>
  <c r="C639"/>
  <c r="B639"/>
  <c r="J638"/>
  <c r="I638"/>
  <c r="F638"/>
  <c r="E638"/>
  <c r="D638"/>
  <c r="C638"/>
  <c r="B638"/>
  <c r="J637"/>
  <c r="I637"/>
  <c r="F637"/>
  <c r="E637"/>
  <c r="D637"/>
  <c r="C637"/>
  <c r="B637"/>
  <c r="J636"/>
  <c r="I636"/>
  <c r="F636"/>
  <c r="E636"/>
  <c r="D636"/>
  <c r="C636"/>
  <c r="B636"/>
  <c r="J635"/>
  <c r="I635"/>
  <c r="F635"/>
  <c r="E635"/>
  <c r="D635"/>
  <c r="C635"/>
  <c r="B635"/>
  <c r="J634"/>
  <c r="I634"/>
  <c r="F634"/>
  <c r="E634"/>
  <c r="D634"/>
  <c r="C634"/>
  <c r="B634"/>
  <c r="J633"/>
  <c r="I633"/>
  <c r="F633"/>
  <c r="E633"/>
  <c r="D633"/>
  <c r="C633"/>
  <c r="B633"/>
  <c r="J632"/>
  <c r="I632"/>
  <c r="F632"/>
  <c r="E632"/>
  <c r="D632"/>
  <c r="C632"/>
  <c r="B632"/>
  <c r="J631"/>
  <c r="I631"/>
  <c r="F631"/>
  <c r="E631"/>
  <c r="D631"/>
  <c r="C631"/>
  <c r="B631"/>
  <c r="J630"/>
  <c r="I630"/>
  <c r="F630"/>
  <c r="E630"/>
  <c r="D630"/>
  <c r="C630"/>
  <c r="B630"/>
  <c r="J629"/>
  <c r="I629"/>
  <c r="F629"/>
  <c r="E629"/>
  <c r="D629"/>
  <c r="C629"/>
  <c r="B629"/>
  <c r="J628"/>
  <c r="I628"/>
  <c r="F628"/>
  <c r="E628"/>
  <c r="D628"/>
  <c r="C628"/>
  <c r="B628"/>
  <c r="J627"/>
  <c r="I627"/>
  <c r="F627"/>
  <c r="E627"/>
  <c r="D627"/>
  <c r="C627"/>
  <c r="B627"/>
  <c r="J626"/>
  <c r="I626"/>
  <c r="F626"/>
  <c r="E626"/>
  <c r="D626"/>
  <c r="C626"/>
  <c r="B626"/>
  <c r="J625"/>
  <c r="I625"/>
  <c r="F625"/>
  <c r="E625"/>
  <c r="D625"/>
  <c r="C625"/>
  <c r="B625"/>
  <c r="J624"/>
  <c r="I624"/>
  <c r="F624"/>
  <c r="E624"/>
  <c r="D624"/>
  <c r="C624"/>
  <c r="B624"/>
  <c r="J623"/>
  <c r="I623"/>
  <c r="F623"/>
  <c r="E623"/>
  <c r="D623"/>
  <c r="C623"/>
  <c r="B623"/>
  <c r="J622"/>
  <c r="I622"/>
  <c r="F622"/>
  <c r="E622"/>
  <c r="D622"/>
  <c r="C622"/>
  <c r="B622"/>
  <c r="J621"/>
  <c r="I621"/>
  <c r="F621"/>
  <c r="E621"/>
  <c r="D621"/>
  <c r="C621"/>
  <c r="B621"/>
  <c r="J620"/>
  <c r="I620"/>
  <c r="F620"/>
  <c r="E620"/>
  <c r="D620"/>
  <c r="C620"/>
  <c r="B620"/>
  <c r="J619"/>
  <c r="I619"/>
  <c r="F619"/>
  <c r="E619"/>
  <c r="D619"/>
  <c r="C619"/>
  <c r="B619"/>
  <c r="J618"/>
  <c r="I618"/>
  <c r="F618"/>
  <c r="E618"/>
  <c r="D618"/>
  <c r="C618"/>
  <c r="B618"/>
  <c r="J617"/>
  <c r="I617"/>
  <c r="F617"/>
  <c r="E617"/>
  <c r="D617"/>
  <c r="C617"/>
  <c r="B617"/>
  <c r="J616"/>
  <c r="I616"/>
  <c r="F616"/>
  <c r="E616"/>
  <c r="D616"/>
  <c r="C616"/>
  <c r="B616"/>
  <c r="J615"/>
  <c r="I615"/>
  <c r="F615"/>
  <c r="E615"/>
  <c r="D615"/>
  <c r="C615"/>
  <c r="B615"/>
  <c r="J614"/>
  <c r="I614"/>
  <c r="F614"/>
  <c r="E614"/>
  <c r="D614"/>
  <c r="C614"/>
  <c r="B614"/>
  <c r="J613"/>
  <c r="I613"/>
  <c r="F613"/>
  <c r="E613"/>
  <c r="D613"/>
  <c r="C613"/>
  <c r="B613"/>
  <c r="J612"/>
  <c r="I612"/>
  <c r="F612"/>
  <c r="E612"/>
  <c r="D612"/>
  <c r="C612"/>
  <c r="B612"/>
  <c r="J611"/>
  <c r="I611"/>
  <c r="F611"/>
  <c r="E611"/>
  <c r="D611"/>
  <c r="C611"/>
  <c r="B611"/>
  <c r="J610"/>
  <c r="I610"/>
  <c r="F610"/>
  <c r="E610"/>
  <c r="D610"/>
  <c r="C610"/>
  <c r="B610"/>
  <c r="J609"/>
  <c r="I609"/>
  <c r="F609"/>
  <c r="E609"/>
  <c r="D609"/>
  <c r="C609"/>
  <c r="B609"/>
  <c r="J608"/>
  <c r="I608"/>
  <c r="F608"/>
  <c r="E608"/>
  <c r="D608"/>
  <c r="C608"/>
  <c r="B608"/>
  <c r="J607"/>
  <c r="I607"/>
  <c r="F607"/>
  <c r="E607"/>
  <c r="D607"/>
  <c r="C607"/>
  <c r="B607"/>
  <c r="J606"/>
  <c r="I606"/>
  <c r="F606"/>
  <c r="E606"/>
  <c r="D606"/>
  <c r="C606"/>
  <c r="B606"/>
  <c r="J605"/>
  <c r="I605"/>
  <c r="F605"/>
  <c r="E605"/>
  <c r="D605"/>
  <c r="C605"/>
  <c r="B605"/>
  <c r="J604"/>
  <c r="I604"/>
  <c r="F604"/>
  <c r="E604"/>
  <c r="D604"/>
  <c r="C604"/>
  <c r="B604"/>
  <c r="J603"/>
  <c r="I603"/>
  <c r="F603"/>
  <c r="E603"/>
  <c r="D603"/>
  <c r="C603"/>
  <c r="B603"/>
  <c r="J602"/>
  <c r="I602"/>
  <c r="F602"/>
  <c r="E602"/>
  <c r="D602"/>
  <c r="C602"/>
  <c r="B602"/>
  <c r="J601"/>
  <c r="I601"/>
  <c r="F601"/>
  <c r="E601"/>
  <c r="D601"/>
  <c r="C601"/>
  <c r="B601"/>
  <c r="J600"/>
  <c r="I600"/>
  <c r="F600"/>
  <c r="E600"/>
  <c r="D600"/>
  <c r="C600"/>
  <c r="B600"/>
  <c r="J599"/>
  <c r="I599"/>
  <c r="F599"/>
  <c r="E599"/>
  <c r="D599"/>
  <c r="C599"/>
  <c r="B599"/>
  <c r="J598"/>
  <c r="I598"/>
  <c r="F598"/>
  <c r="E598"/>
  <c r="D598"/>
  <c r="C598"/>
  <c r="B598"/>
  <c r="J597"/>
  <c r="I597"/>
  <c r="F597"/>
  <c r="E597"/>
  <c r="D597"/>
  <c r="C597"/>
  <c r="B597"/>
  <c r="J596"/>
  <c r="I596"/>
  <c r="F596"/>
  <c r="E596"/>
  <c r="D596"/>
  <c r="C596"/>
  <c r="B596"/>
  <c r="J595"/>
  <c r="I595"/>
  <c r="F595"/>
  <c r="E595"/>
  <c r="D595"/>
  <c r="C595"/>
  <c r="B595"/>
  <c r="J594"/>
  <c r="I594"/>
  <c r="F594"/>
  <c r="E594"/>
  <c r="D594"/>
  <c r="C594"/>
  <c r="B594"/>
  <c r="J593"/>
  <c r="I593"/>
  <c r="F593"/>
  <c r="E593"/>
  <c r="D593"/>
  <c r="C593"/>
  <c r="B593"/>
  <c r="J592"/>
  <c r="I592"/>
  <c r="F592"/>
  <c r="E592"/>
  <c r="D592"/>
  <c r="C592"/>
  <c r="B592"/>
  <c r="J591"/>
  <c r="I591"/>
  <c r="F591"/>
  <c r="E591"/>
  <c r="D591"/>
  <c r="C591"/>
  <c r="B591"/>
  <c r="J590"/>
  <c r="I590"/>
  <c r="F590"/>
  <c r="E590"/>
  <c r="D590"/>
  <c r="C590"/>
  <c r="B590"/>
  <c r="J589"/>
  <c r="I589"/>
  <c r="F589"/>
  <c r="E589"/>
  <c r="D589"/>
  <c r="C589"/>
  <c r="B589"/>
  <c r="J588"/>
  <c r="I588"/>
  <c r="F588"/>
  <c r="E588"/>
  <c r="D588"/>
  <c r="C588"/>
  <c r="B588"/>
  <c r="J587"/>
  <c r="I587"/>
  <c r="F587"/>
  <c r="E587"/>
  <c r="D587"/>
  <c r="C587"/>
  <c r="B587"/>
  <c r="J586"/>
  <c r="I586"/>
  <c r="F586"/>
  <c r="E586"/>
  <c r="D586"/>
  <c r="C586"/>
  <c r="B586"/>
  <c r="J585"/>
  <c r="I585"/>
  <c r="F585"/>
  <c r="E585"/>
  <c r="D585"/>
  <c r="C585"/>
  <c r="B585"/>
  <c r="J584"/>
  <c r="I584"/>
  <c r="F584"/>
  <c r="E584"/>
  <c r="D584"/>
  <c r="C584"/>
  <c r="B584"/>
  <c r="J583"/>
  <c r="I583"/>
  <c r="F583"/>
  <c r="E583"/>
  <c r="D583"/>
  <c r="C583"/>
  <c r="B583"/>
  <c r="J582"/>
  <c r="I582"/>
  <c r="F582"/>
  <c r="E582"/>
  <c r="D582"/>
  <c r="C582"/>
  <c r="B582"/>
  <c r="J581"/>
  <c r="I581"/>
  <c r="F581"/>
  <c r="E581"/>
  <c r="D581"/>
  <c r="C581"/>
  <c r="B581"/>
  <c r="J580"/>
  <c r="I580"/>
  <c r="F580"/>
  <c r="E580"/>
  <c r="D580"/>
  <c r="C580"/>
  <c r="B580"/>
  <c r="J579"/>
  <c r="I579"/>
  <c r="F579"/>
  <c r="E579"/>
  <c r="D579"/>
  <c r="C579"/>
  <c r="B579"/>
  <c r="J578"/>
  <c r="I578"/>
  <c r="F578"/>
  <c r="E578"/>
  <c r="D578"/>
  <c r="C578"/>
  <c r="B578"/>
  <c r="J577"/>
  <c r="I577"/>
  <c r="F577"/>
  <c r="E577"/>
  <c r="D577"/>
  <c r="C577"/>
  <c r="B577"/>
  <c r="J576"/>
  <c r="I576"/>
  <c r="F576"/>
  <c r="E576"/>
  <c r="D576"/>
  <c r="C576"/>
  <c r="B576"/>
  <c r="J575"/>
  <c r="I575"/>
  <c r="F575"/>
  <c r="E575"/>
  <c r="D575"/>
  <c r="C575"/>
  <c r="B575"/>
  <c r="J574"/>
  <c r="I574"/>
  <c r="F574"/>
  <c r="E574"/>
  <c r="D574"/>
  <c r="C574"/>
  <c r="B574"/>
  <c r="J573"/>
  <c r="I573"/>
  <c r="F573"/>
  <c r="E573"/>
  <c r="D573"/>
  <c r="C573"/>
  <c r="B573"/>
  <c r="J572"/>
  <c r="I572"/>
  <c r="F572"/>
  <c r="E572"/>
  <c r="D572"/>
  <c r="C572"/>
  <c r="B572"/>
  <c r="J571"/>
  <c r="I571"/>
  <c r="F571"/>
  <c r="E571"/>
  <c r="D571"/>
  <c r="C571"/>
  <c r="B571"/>
  <c r="J570"/>
  <c r="I570"/>
  <c r="F570"/>
  <c r="E570"/>
  <c r="D570"/>
  <c r="C570"/>
  <c r="B570"/>
  <c r="J569"/>
  <c r="I569"/>
  <c r="F569"/>
  <c r="E569"/>
  <c r="D569"/>
  <c r="C569"/>
  <c r="B569"/>
  <c r="J568"/>
  <c r="I568"/>
  <c r="F568"/>
  <c r="E568"/>
  <c r="D568"/>
  <c r="C568"/>
  <c r="B568"/>
  <c r="J567"/>
  <c r="I567"/>
  <c r="F567"/>
  <c r="E567"/>
  <c r="D567"/>
  <c r="C567"/>
  <c r="B567"/>
  <c r="J566"/>
  <c r="I566"/>
  <c r="F566"/>
  <c r="E566"/>
  <c r="D566"/>
  <c r="C566"/>
  <c r="B566"/>
  <c r="J565"/>
  <c r="I565"/>
  <c r="F565"/>
  <c r="E565"/>
  <c r="D565"/>
  <c r="C565"/>
  <c r="B565"/>
  <c r="J564"/>
  <c r="I564"/>
  <c r="F564"/>
  <c r="E564"/>
  <c r="D564"/>
  <c r="C564"/>
  <c r="B564"/>
  <c r="J563"/>
  <c r="I563"/>
  <c r="F563"/>
  <c r="E563"/>
  <c r="D563"/>
  <c r="C563"/>
  <c r="B563"/>
  <c r="J562"/>
  <c r="I562"/>
  <c r="F562"/>
  <c r="E562"/>
  <c r="D562"/>
  <c r="C562"/>
  <c r="B562"/>
  <c r="J561"/>
  <c r="I561"/>
  <c r="F561"/>
  <c r="E561"/>
  <c r="D561"/>
  <c r="C561"/>
  <c r="B561"/>
  <c r="J560"/>
  <c r="I560"/>
  <c r="F560"/>
  <c r="E560"/>
  <c r="D560"/>
  <c r="C560"/>
  <c r="B560"/>
  <c r="J559"/>
  <c r="I559"/>
  <c r="F559"/>
  <c r="E559"/>
  <c r="D559"/>
  <c r="C559"/>
  <c r="B559"/>
  <c r="J558"/>
  <c r="I558"/>
  <c r="F558"/>
  <c r="E558"/>
  <c r="D558"/>
  <c r="C558"/>
  <c r="B558"/>
  <c r="J557"/>
  <c r="I557"/>
  <c r="F557"/>
  <c r="E557"/>
  <c r="D557"/>
  <c r="C557"/>
  <c r="B557"/>
  <c r="J556"/>
  <c r="I556"/>
  <c r="F556"/>
  <c r="E556"/>
  <c r="D556"/>
  <c r="C556"/>
  <c r="B556"/>
  <c r="J555"/>
  <c r="I555"/>
  <c r="F555"/>
  <c r="E555"/>
  <c r="D555"/>
  <c r="C555"/>
  <c r="B555"/>
  <c r="J554"/>
  <c r="I554"/>
  <c r="F554"/>
  <c r="E554"/>
  <c r="D554"/>
  <c r="C554"/>
  <c r="B554"/>
  <c r="J553"/>
  <c r="I553"/>
  <c r="F553"/>
  <c r="E553"/>
  <c r="D553"/>
  <c r="C553"/>
  <c r="B553"/>
  <c r="J552"/>
  <c r="I552"/>
  <c r="F552"/>
  <c r="E552"/>
  <c r="D552"/>
  <c r="C552"/>
  <c r="B552"/>
  <c r="J551"/>
  <c r="I551"/>
  <c r="F551"/>
  <c r="E551"/>
  <c r="D551"/>
  <c r="C551"/>
  <c r="B551"/>
  <c r="J550"/>
  <c r="I550"/>
  <c r="F550"/>
  <c r="E550"/>
  <c r="D550"/>
  <c r="C550"/>
  <c r="B550"/>
  <c r="J549"/>
  <c r="I549"/>
  <c r="F549"/>
  <c r="E549"/>
  <c r="D549"/>
  <c r="C549"/>
  <c r="B549"/>
  <c r="J548"/>
  <c r="I548"/>
  <c r="F548"/>
  <c r="E548"/>
  <c r="D548"/>
  <c r="C548"/>
  <c r="B548"/>
  <c r="J547"/>
  <c r="I547"/>
  <c r="F547"/>
  <c r="E547"/>
  <c r="D547"/>
  <c r="C547"/>
  <c r="B547"/>
  <c r="J546"/>
  <c r="I546"/>
  <c r="F546"/>
  <c r="E546"/>
  <c r="D546"/>
  <c r="C546"/>
  <c r="B546"/>
  <c r="J545"/>
  <c r="I545"/>
  <c r="F545"/>
  <c r="E545"/>
  <c r="D545"/>
  <c r="C545"/>
  <c r="B545"/>
  <c r="J544"/>
  <c r="I544"/>
  <c r="F544"/>
  <c r="E544"/>
  <c r="D544"/>
  <c r="C544"/>
  <c r="B544"/>
  <c r="J543"/>
  <c r="I543"/>
  <c r="F543"/>
  <c r="E543"/>
  <c r="D543"/>
  <c r="C543"/>
  <c r="B543"/>
  <c r="J542"/>
  <c r="I542"/>
  <c r="F542"/>
  <c r="E542"/>
  <c r="D542"/>
  <c r="C542"/>
  <c r="B542"/>
  <c r="J541"/>
  <c r="I541"/>
  <c r="F541"/>
  <c r="E541"/>
  <c r="D541"/>
  <c r="C541"/>
  <c r="B541"/>
  <c r="J540"/>
  <c r="I540"/>
  <c r="F540"/>
  <c r="E540"/>
  <c r="D540"/>
  <c r="C540"/>
  <c r="B540"/>
  <c r="J539"/>
  <c r="I539"/>
  <c r="F539"/>
  <c r="E539"/>
  <c r="D539"/>
  <c r="C539"/>
  <c r="B539"/>
  <c r="J538"/>
  <c r="I538"/>
  <c r="F538"/>
  <c r="E538"/>
  <c r="D538"/>
  <c r="C538"/>
  <c r="B538"/>
  <c r="J537"/>
  <c r="I537"/>
  <c r="F537"/>
  <c r="E537"/>
  <c r="D537"/>
  <c r="C537"/>
  <c r="B537"/>
  <c r="J536"/>
  <c r="I536"/>
  <c r="F536"/>
  <c r="E536"/>
  <c r="D536"/>
  <c r="C536"/>
  <c r="B536"/>
  <c r="J535"/>
  <c r="I535"/>
  <c r="F535"/>
  <c r="E535"/>
  <c r="D535"/>
  <c r="C535"/>
  <c r="B535"/>
  <c r="J534"/>
  <c r="I534"/>
  <c r="F534"/>
  <c r="E534"/>
  <c r="D534"/>
  <c r="C534"/>
  <c r="B534"/>
  <c r="J533"/>
  <c r="I533"/>
  <c r="F533"/>
  <c r="E533"/>
  <c r="D533"/>
  <c r="C533"/>
  <c r="B533"/>
  <c r="J532"/>
  <c r="I532"/>
  <c r="F532"/>
  <c r="E532"/>
  <c r="D532"/>
  <c r="C532"/>
  <c r="B532"/>
  <c r="J531"/>
  <c r="I531"/>
  <c r="F531"/>
  <c r="E531"/>
  <c r="D531"/>
  <c r="C531"/>
  <c r="B531"/>
  <c r="J530"/>
  <c r="I530"/>
  <c r="F530"/>
  <c r="E530"/>
  <c r="D530"/>
  <c r="C530"/>
  <c r="B530"/>
  <c r="J529"/>
  <c r="I529"/>
  <c r="F529"/>
  <c r="E529"/>
  <c r="D529"/>
  <c r="C529"/>
  <c r="B529"/>
  <c r="J528"/>
  <c r="I528"/>
  <c r="F528"/>
  <c r="E528"/>
  <c r="D528"/>
  <c r="C528"/>
  <c r="B528"/>
  <c r="J527"/>
  <c r="I527"/>
  <c r="F527"/>
  <c r="E527"/>
  <c r="D527"/>
  <c r="C527"/>
  <c r="B527"/>
  <c r="J526"/>
  <c r="I526"/>
  <c r="F526"/>
  <c r="E526"/>
  <c r="D526"/>
  <c r="C526"/>
  <c r="B526"/>
  <c r="J525"/>
  <c r="I525"/>
  <c r="F525"/>
  <c r="E525"/>
  <c r="D525"/>
  <c r="C525"/>
  <c r="B525"/>
  <c r="J524"/>
  <c r="I524"/>
  <c r="F524"/>
  <c r="E524"/>
  <c r="D524"/>
  <c r="C524"/>
  <c r="B524"/>
  <c r="J523"/>
  <c r="I523"/>
  <c r="F523"/>
  <c r="E523"/>
  <c r="D523"/>
  <c r="C523"/>
  <c r="B523"/>
  <c r="J522"/>
  <c r="I522"/>
  <c r="F522"/>
  <c r="E522"/>
  <c r="D522"/>
  <c r="C522"/>
  <c r="B522"/>
  <c r="J521"/>
  <c r="I521"/>
  <c r="F521"/>
  <c r="E521"/>
  <c r="D521"/>
  <c r="C521"/>
  <c r="B521"/>
  <c r="J520"/>
  <c r="I520"/>
  <c r="F520"/>
  <c r="E520"/>
  <c r="D520"/>
  <c r="C520"/>
  <c r="B520"/>
  <c r="J519"/>
  <c r="I519"/>
  <c r="F519"/>
  <c r="E519"/>
  <c r="D519"/>
  <c r="C519"/>
  <c r="B519"/>
  <c r="J518"/>
  <c r="I518"/>
  <c r="F518"/>
  <c r="E518"/>
  <c r="D518"/>
  <c r="C518"/>
  <c r="B518"/>
  <c r="J517"/>
  <c r="I517"/>
  <c r="F517"/>
  <c r="E517"/>
  <c r="D517"/>
  <c r="C517"/>
  <c r="B517"/>
  <c r="J516"/>
  <c r="I516"/>
  <c r="F516"/>
  <c r="E516"/>
  <c r="D516"/>
  <c r="C516"/>
  <c r="B516"/>
  <c r="J515"/>
  <c r="I515"/>
  <c r="F515"/>
  <c r="E515"/>
  <c r="D515"/>
  <c r="C515"/>
  <c r="B515"/>
  <c r="J514"/>
  <c r="I514"/>
  <c r="F514"/>
  <c r="E514"/>
  <c r="D514"/>
  <c r="C514"/>
  <c r="B514"/>
  <c r="J513"/>
  <c r="I513"/>
  <c r="F513"/>
  <c r="E513"/>
  <c r="D513"/>
  <c r="C513"/>
  <c r="B513"/>
  <c r="J512"/>
  <c r="I512"/>
  <c r="F512"/>
  <c r="E512"/>
  <c r="D512"/>
  <c r="C512"/>
  <c r="B512"/>
  <c r="J511"/>
  <c r="I511"/>
  <c r="F511"/>
  <c r="E511"/>
  <c r="D511"/>
  <c r="C511"/>
  <c r="B511"/>
  <c r="J510"/>
  <c r="I510"/>
  <c r="F510"/>
  <c r="E510"/>
  <c r="D510"/>
  <c r="C510"/>
  <c r="B510"/>
  <c r="J509"/>
  <c r="I509"/>
  <c r="F509"/>
  <c r="E509"/>
  <c r="D509"/>
  <c r="C509"/>
  <c r="B509"/>
  <c r="J508"/>
  <c r="I508"/>
  <c r="F508"/>
  <c r="E508"/>
  <c r="D508"/>
  <c r="C508"/>
  <c r="B508"/>
  <c r="J507"/>
  <c r="I507"/>
  <c r="F507"/>
  <c r="E507"/>
  <c r="D507"/>
  <c r="C507"/>
  <c r="B507"/>
  <c r="J506"/>
  <c r="I506"/>
  <c r="F506"/>
  <c r="E506"/>
  <c r="D506"/>
  <c r="C506"/>
  <c r="B506"/>
  <c r="J505"/>
  <c r="I505"/>
  <c r="F505"/>
  <c r="E505"/>
  <c r="D505"/>
  <c r="C505"/>
  <c r="B505"/>
  <c r="J504"/>
  <c r="I504"/>
  <c r="F504"/>
  <c r="E504"/>
  <c r="D504"/>
  <c r="C504"/>
  <c r="B504"/>
  <c r="J503"/>
  <c r="I503"/>
  <c r="F503"/>
  <c r="E503"/>
  <c r="D503"/>
  <c r="C503"/>
  <c r="B503"/>
  <c r="J502"/>
  <c r="I502"/>
  <c r="F502"/>
  <c r="E502"/>
  <c r="D502"/>
  <c r="C502"/>
  <c r="B502"/>
  <c r="J501"/>
  <c r="I501"/>
  <c r="F501"/>
  <c r="E501"/>
  <c r="D501"/>
  <c r="C501"/>
  <c r="B501"/>
  <c r="J500"/>
  <c r="I500"/>
  <c r="F500"/>
  <c r="E500"/>
  <c r="D500"/>
  <c r="C500"/>
  <c r="B500"/>
  <c r="J499"/>
  <c r="I499"/>
  <c r="F499"/>
  <c r="E499"/>
  <c r="D499"/>
  <c r="C499"/>
  <c r="B499"/>
  <c r="J498"/>
  <c r="I498"/>
  <c r="F498"/>
  <c r="E498"/>
  <c r="D498"/>
  <c r="C498"/>
  <c r="B498"/>
  <c r="J497"/>
  <c r="I497"/>
  <c r="F497"/>
  <c r="E497"/>
  <c r="D497"/>
  <c r="C497"/>
  <c r="B497"/>
  <c r="J496"/>
  <c r="I496"/>
  <c r="F496"/>
  <c r="E496"/>
  <c r="D496"/>
  <c r="C496"/>
  <c r="B496"/>
  <c r="J495"/>
  <c r="I495"/>
  <c r="F495"/>
  <c r="E495"/>
  <c r="D495"/>
  <c r="C495"/>
  <c r="B495"/>
  <c r="J494"/>
  <c r="I494"/>
  <c r="F494"/>
  <c r="E494"/>
  <c r="D494"/>
  <c r="C494"/>
  <c r="B494"/>
  <c r="J493"/>
  <c r="I493"/>
  <c r="F493"/>
  <c r="E493"/>
  <c r="D493"/>
  <c r="C493"/>
  <c r="B493"/>
  <c r="J492"/>
  <c r="I492"/>
  <c r="F492"/>
  <c r="E492"/>
  <c r="D492"/>
  <c r="C492"/>
  <c r="B492"/>
  <c r="J491"/>
  <c r="I491"/>
  <c r="F491"/>
  <c r="E491"/>
  <c r="D491"/>
  <c r="C491"/>
  <c r="B491"/>
  <c r="J490"/>
  <c r="I490"/>
  <c r="F490"/>
  <c r="E490"/>
  <c r="D490"/>
  <c r="C490"/>
  <c r="B490"/>
  <c r="J489"/>
  <c r="I489"/>
  <c r="F489"/>
  <c r="E489"/>
  <c r="D489"/>
  <c r="C489"/>
  <c r="B489"/>
  <c r="J488"/>
  <c r="I488"/>
  <c r="F488"/>
  <c r="E488"/>
  <c r="D488"/>
  <c r="C488"/>
  <c r="B488"/>
  <c r="J487"/>
  <c r="I487"/>
  <c r="F487"/>
  <c r="E487"/>
  <c r="D487"/>
  <c r="C487"/>
  <c r="B487"/>
  <c r="J486"/>
  <c r="I486"/>
  <c r="F486"/>
  <c r="E486"/>
  <c r="D486"/>
  <c r="C486"/>
  <c r="B486"/>
  <c r="J485"/>
  <c r="I485"/>
  <c r="F485"/>
  <c r="E485"/>
  <c r="D485"/>
  <c r="C485"/>
  <c r="B485"/>
  <c r="J484"/>
  <c r="I484"/>
  <c r="F484"/>
  <c r="E484"/>
  <c r="D484"/>
  <c r="C484"/>
  <c r="B484"/>
  <c r="J483"/>
  <c r="I483"/>
  <c r="F483"/>
  <c r="E483"/>
  <c r="D483"/>
  <c r="C483"/>
  <c r="B483"/>
  <c r="J482"/>
  <c r="I482"/>
  <c r="F482"/>
  <c r="E482"/>
  <c r="D482"/>
  <c r="C482"/>
  <c r="B482"/>
  <c r="J481"/>
  <c r="I481"/>
  <c r="F481"/>
  <c r="E481"/>
  <c r="D481"/>
  <c r="C481"/>
  <c r="B481"/>
  <c r="J480"/>
  <c r="I480"/>
  <c r="F480"/>
  <c r="E480"/>
  <c r="D480"/>
  <c r="C480"/>
  <c r="B480"/>
  <c r="J479"/>
  <c r="I479"/>
  <c r="F479"/>
  <c r="E479"/>
  <c r="D479"/>
  <c r="C479"/>
  <c r="B479"/>
  <c r="J478"/>
  <c r="I478"/>
  <c r="F478"/>
  <c r="E478"/>
  <c r="D478"/>
  <c r="C478"/>
  <c r="B478"/>
  <c r="J477"/>
  <c r="I477"/>
  <c r="F477"/>
  <c r="E477"/>
  <c r="D477"/>
  <c r="C477"/>
  <c r="B477"/>
  <c r="J476"/>
  <c r="I476"/>
  <c r="F476"/>
  <c r="E476"/>
  <c r="D476"/>
  <c r="C476"/>
  <c r="B476"/>
  <c r="J475"/>
  <c r="I475"/>
  <c r="F475"/>
  <c r="E475"/>
  <c r="D475"/>
  <c r="C475"/>
  <c r="B475"/>
  <c r="J474"/>
  <c r="I474"/>
  <c r="F474"/>
  <c r="E474"/>
  <c r="D474"/>
  <c r="C474"/>
  <c r="B474"/>
  <c r="J473"/>
  <c r="I473"/>
  <c r="F473"/>
  <c r="E473"/>
  <c r="D473"/>
  <c r="C473"/>
  <c r="B473"/>
  <c r="J472"/>
  <c r="I472"/>
  <c r="F472"/>
  <c r="E472"/>
  <c r="D472"/>
  <c r="C472"/>
  <c r="B472"/>
  <c r="J471"/>
  <c r="I471"/>
  <c r="F471"/>
  <c r="E471"/>
  <c r="D471"/>
  <c r="C471"/>
  <c r="B471"/>
  <c r="J470"/>
  <c r="I470"/>
  <c r="F470"/>
  <c r="E470"/>
  <c r="D470"/>
  <c r="C470"/>
  <c r="B470"/>
  <c r="J469"/>
  <c r="I469"/>
  <c r="F469"/>
  <c r="E469"/>
  <c r="D469"/>
  <c r="C469"/>
  <c r="B469"/>
  <c r="J468"/>
  <c r="I468"/>
  <c r="F468"/>
  <c r="E468"/>
  <c r="D468"/>
  <c r="C468"/>
  <c r="B468"/>
  <c r="J467"/>
  <c r="I467"/>
  <c r="F467"/>
  <c r="E467"/>
  <c r="D467"/>
  <c r="C467"/>
  <c r="B467"/>
  <c r="J466"/>
  <c r="I466"/>
  <c r="F466"/>
  <c r="E466"/>
  <c r="D466"/>
  <c r="C466"/>
  <c r="B466"/>
  <c r="J465"/>
  <c r="I465"/>
  <c r="F465"/>
  <c r="E465"/>
  <c r="D465"/>
  <c r="C465"/>
  <c r="B465"/>
  <c r="J464"/>
  <c r="I464"/>
  <c r="F464"/>
  <c r="E464"/>
  <c r="D464"/>
  <c r="C464"/>
  <c r="B464"/>
  <c r="J463"/>
  <c r="I463"/>
  <c r="F463"/>
  <c r="E463"/>
  <c r="D463"/>
  <c r="C463"/>
  <c r="B463"/>
  <c r="J462"/>
  <c r="I462"/>
  <c r="F462"/>
  <c r="E462"/>
  <c r="D462"/>
  <c r="C462"/>
  <c r="B462"/>
  <c r="J461"/>
  <c r="I461"/>
  <c r="F461"/>
  <c r="E461"/>
  <c r="D461"/>
  <c r="C461"/>
  <c r="B461"/>
  <c r="J460"/>
  <c r="I460"/>
  <c r="F460"/>
  <c r="E460"/>
  <c r="D460"/>
  <c r="C460"/>
  <c r="B460"/>
  <c r="J459"/>
  <c r="I459"/>
  <c r="F459"/>
  <c r="E459"/>
  <c r="D459"/>
  <c r="C459"/>
  <c r="B459"/>
  <c r="J458"/>
  <c r="I458"/>
  <c r="F458"/>
  <c r="E458"/>
  <c r="D458"/>
  <c r="C458"/>
  <c r="B458"/>
  <c r="J457"/>
  <c r="I457"/>
  <c r="F457"/>
  <c r="E457"/>
  <c r="D457"/>
  <c r="C457"/>
  <c r="B457"/>
  <c r="J456"/>
  <c r="I456"/>
  <c r="F456"/>
  <c r="E456"/>
  <c r="D456"/>
  <c r="C456"/>
  <c r="B456"/>
  <c r="J455"/>
  <c r="I455"/>
  <c r="F455"/>
  <c r="E455"/>
  <c r="D455"/>
  <c r="C455"/>
  <c r="B455"/>
  <c r="J454"/>
  <c r="I454"/>
  <c r="F454"/>
  <c r="E454"/>
  <c r="D454"/>
  <c r="C454"/>
  <c r="B454"/>
  <c r="J453"/>
  <c r="I453"/>
  <c r="F453"/>
  <c r="E453"/>
  <c r="D453"/>
  <c r="C453"/>
  <c r="B453"/>
  <c r="J452"/>
  <c r="I452"/>
  <c r="F452"/>
  <c r="E452"/>
  <c r="D452"/>
  <c r="C452"/>
  <c r="B452"/>
  <c r="J451"/>
  <c r="I451"/>
  <c r="F451"/>
  <c r="E451"/>
  <c r="D451"/>
  <c r="C451"/>
  <c r="B451"/>
  <c r="J450"/>
  <c r="I450"/>
  <c r="F450"/>
  <c r="E450"/>
  <c r="D450"/>
  <c r="C450"/>
  <c r="B450"/>
  <c r="J449"/>
  <c r="I449"/>
  <c r="F449"/>
  <c r="E449"/>
  <c r="D449"/>
  <c r="C449"/>
  <c r="B449"/>
  <c r="J448"/>
  <c r="I448"/>
  <c r="F448"/>
  <c r="E448"/>
  <c r="D448"/>
  <c r="C448"/>
  <c r="B448"/>
  <c r="J447"/>
  <c r="I447"/>
  <c r="F447"/>
  <c r="E447"/>
  <c r="D447"/>
  <c r="C447"/>
  <c r="B447"/>
  <c r="J446"/>
  <c r="I446"/>
  <c r="F446"/>
  <c r="E446"/>
  <c r="D446"/>
  <c r="C446"/>
  <c r="B446"/>
  <c r="J445"/>
  <c r="I445"/>
  <c r="F445"/>
  <c r="E445"/>
  <c r="D445"/>
  <c r="C445"/>
  <c r="B445"/>
  <c r="J444"/>
  <c r="I444"/>
  <c r="F444"/>
  <c r="E444"/>
  <c r="D444"/>
  <c r="C444"/>
  <c r="B444"/>
  <c r="J443"/>
  <c r="I443"/>
  <c r="F443"/>
  <c r="E443"/>
  <c r="D443"/>
  <c r="C443"/>
  <c r="B443"/>
  <c r="J442"/>
  <c r="I442"/>
  <c r="F442"/>
  <c r="E442"/>
  <c r="D442"/>
  <c r="C442"/>
  <c r="B442"/>
  <c r="J441"/>
  <c r="I441"/>
  <c r="F441"/>
  <c r="E441"/>
  <c r="D441"/>
  <c r="C441"/>
  <c r="B441"/>
  <c r="J440"/>
  <c r="I440"/>
  <c r="F440"/>
  <c r="E440"/>
  <c r="D440"/>
  <c r="C440"/>
  <c r="B440"/>
  <c r="J439"/>
  <c r="I439"/>
  <c r="F439"/>
  <c r="E439"/>
  <c r="D439"/>
  <c r="C439"/>
  <c r="B439"/>
  <c r="J438"/>
  <c r="I438"/>
  <c r="F438"/>
  <c r="E438"/>
  <c r="D438"/>
  <c r="C438"/>
  <c r="B438"/>
  <c r="J437"/>
  <c r="I437"/>
  <c r="F437"/>
  <c r="E437"/>
  <c r="D437"/>
  <c r="C437"/>
  <c r="B437"/>
  <c r="J436"/>
  <c r="I436"/>
  <c r="F436"/>
  <c r="E436"/>
  <c r="D436"/>
  <c r="C436"/>
  <c r="B436"/>
  <c r="J435"/>
  <c r="I435"/>
  <c r="F435"/>
  <c r="E435"/>
  <c r="D435"/>
  <c r="C435"/>
  <c r="B435"/>
  <c r="J434"/>
  <c r="I434"/>
  <c r="F434"/>
  <c r="E434"/>
  <c r="D434"/>
  <c r="C434"/>
  <c r="B434"/>
  <c r="J433"/>
  <c r="I433"/>
  <c r="F433"/>
  <c r="E433"/>
  <c r="D433"/>
  <c r="C433"/>
  <c r="B433"/>
  <c r="J432"/>
  <c r="I432"/>
  <c r="F432"/>
  <c r="E432"/>
  <c r="D432"/>
  <c r="C432"/>
  <c r="B432"/>
  <c r="J431"/>
  <c r="I431"/>
  <c r="F431"/>
  <c r="E431"/>
  <c r="D431"/>
  <c r="C431"/>
  <c r="B431"/>
  <c r="J430"/>
  <c r="I430"/>
  <c r="F430"/>
  <c r="E430"/>
  <c r="D430"/>
  <c r="C430"/>
  <c r="B430"/>
  <c r="J429"/>
  <c r="I429"/>
  <c r="F429"/>
  <c r="E429"/>
  <c r="D429"/>
  <c r="C429"/>
  <c r="B429"/>
  <c r="J428"/>
  <c r="I428"/>
  <c r="F428"/>
  <c r="E428"/>
  <c r="D428"/>
  <c r="C428"/>
  <c r="B428"/>
  <c r="J427"/>
  <c r="I427"/>
  <c r="F427"/>
  <c r="E427"/>
  <c r="D427"/>
  <c r="C427"/>
  <c r="B427"/>
  <c r="J426"/>
  <c r="I426"/>
  <c r="F426"/>
  <c r="E426"/>
  <c r="D426"/>
  <c r="C426"/>
  <c r="B426"/>
  <c r="J425"/>
  <c r="I425"/>
  <c r="F425"/>
  <c r="E425"/>
  <c r="D425"/>
  <c r="C425"/>
  <c r="B425"/>
  <c r="J424"/>
  <c r="I424"/>
  <c r="F424"/>
  <c r="E424"/>
  <c r="D424"/>
  <c r="C424"/>
  <c r="B424"/>
  <c r="J423"/>
  <c r="I423"/>
  <c r="F423"/>
  <c r="E423"/>
  <c r="D423"/>
  <c r="C423"/>
  <c r="B423"/>
  <c r="J422"/>
  <c r="I422"/>
  <c r="F422"/>
  <c r="E422"/>
  <c r="D422"/>
  <c r="C422"/>
  <c r="B422"/>
  <c r="J421"/>
  <c r="I421"/>
  <c r="F421"/>
  <c r="E421"/>
  <c r="D421"/>
  <c r="C421"/>
  <c r="B421"/>
  <c r="J420"/>
  <c r="I420"/>
  <c r="F420"/>
  <c r="E420"/>
  <c r="D420"/>
  <c r="C420"/>
  <c r="B420"/>
  <c r="J419"/>
  <c r="I419"/>
  <c r="F419"/>
  <c r="E419"/>
  <c r="D419"/>
  <c r="C419"/>
  <c r="B419"/>
  <c r="J418"/>
  <c r="I418"/>
  <c r="F418"/>
  <c r="E418"/>
  <c r="D418"/>
  <c r="C418"/>
  <c r="B418"/>
  <c r="J417"/>
  <c r="I417"/>
  <c r="F417"/>
  <c r="E417"/>
  <c r="D417"/>
  <c r="C417"/>
  <c r="B417"/>
  <c r="J416"/>
  <c r="I416"/>
  <c r="F416"/>
  <c r="E416"/>
  <c r="D416"/>
  <c r="C416"/>
  <c r="B416"/>
  <c r="J415"/>
  <c r="I415"/>
  <c r="F415"/>
  <c r="E415"/>
  <c r="D415"/>
  <c r="C415"/>
  <c r="B415"/>
  <c r="J414"/>
  <c r="I414"/>
  <c r="F414"/>
  <c r="E414"/>
  <c r="D414"/>
  <c r="C414"/>
  <c r="B414"/>
  <c r="J413"/>
  <c r="I413"/>
  <c r="F413"/>
  <c r="E413"/>
  <c r="D413"/>
  <c r="C413"/>
  <c r="B413"/>
  <c r="J412"/>
  <c r="I412"/>
  <c r="F412"/>
  <c r="E412"/>
  <c r="D412"/>
  <c r="C412"/>
  <c r="B412"/>
  <c r="J411"/>
  <c r="I411"/>
  <c r="F411"/>
  <c r="E411"/>
  <c r="D411"/>
  <c r="C411"/>
  <c r="B411"/>
  <c r="J410"/>
  <c r="I410"/>
  <c r="F410"/>
  <c r="E410"/>
  <c r="D410"/>
  <c r="C410"/>
  <c r="B410"/>
  <c r="J409"/>
  <c r="I409"/>
  <c r="F409"/>
  <c r="E409"/>
  <c r="D409"/>
  <c r="C409"/>
  <c r="B409"/>
  <c r="J408"/>
  <c r="I408"/>
  <c r="F408"/>
  <c r="E408"/>
  <c r="D408"/>
  <c r="C408"/>
  <c r="B408"/>
  <c r="J407"/>
  <c r="I407"/>
  <c r="F407"/>
  <c r="E407"/>
  <c r="D407"/>
  <c r="C407"/>
  <c r="B407"/>
  <c r="J406"/>
  <c r="I406"/>
  <c r="F406"/>
  <c r="E406"/>
  <c r="D406"/>
  <c r="C406"/>
  <c r="B406"/>
  <c r="J405"/>
  <c r="I405"/>
  <c r="F405"/>
  <c r="E405"/>
  <c r="D405"/>
  <c r="C405"/>
  <c r="B405"/>
  <c r="J404"/>
  <c r="I404"/>
  <c r="F404"/>
  <c r="E404"/>
  <c r="D404"/>
  <c r="C404"/>
  <c r="B404"/>
  <c r="J403"/>
  <c r="I403"/>
  <c r="F403"/>
  <c r="E403"/>
  <c r="D403"/>
  <c r="C403"/>
  <c r="B403"/>
  <c r="J402"/>
  <c r="I402"/>
  <c r="F402"/>
  <c r="E402"/>
  <c r="D402"/>
  <c r="C402"/>
  <c r="B402"/>
  <c r="J401"/>
  <c r="I401"/>
  <c r="F401"/>
  <c r="E401"/>
  <c r="D401"/>
  <c r="C401"/>
  <c r="B401"/>
  <c r="J400"/>
  <c r="I400"/>
  <c r="F400"/>
  <c r="E400"/>
  <c r="D400"/>
  <c r="C400"/>
  <c r="B400"/>
  <c r="J399"/>
  <c r="I399"/>
  <c r="F399"/>
  <c r="E399"/>
  <c r="D399"/>
  <c r="C399"/>
  <c r="B399"/>
  <c r="J398"/>
  <c r="I398"/>
  <c r="F398"/>
  <c r="E398"/>
  <c r="D398"/>
  <c r="C398"/>
  <c r="B398"/>
  <c r="J397"/>
  <c r="I397"/>
  <c r="F397"/>
  <c r="E397"/>
  <c r="D397"/>
  <c r="C397"/>
  <c r="B397"/>
  <c r="J396"/>
  <c r="I396"/>
  <c r="F396"/>
  <c r="E396"/>
  <c r="D396"/>
  <c r="C396"/>
  <c r="B396"/>
  <c r="J395"/>
  <c r="I395"/>
  <c r="F395"/>
  <c r="E395"/>
  <c r="D395"/>
  <c r="C395"/>
  <c r="B395"/>
  <c r="J394"/>
  <c r="I394"/>
  <c r="F394"/>
  <c r="E394"/>
  <c r="D394"/>
  <c r="C394"/>
  <c r="B394"/>
  <c r="J393"/>
  <c r="I393"/>
  <c r="F393"/>
  <c r="E393"/>
  <c r="D393"/>
  <c r="C393"/>
  <c r="B393"/>
  <c r="J392"/>
  <c r="I392"/>
  <c r="F392"/>
  <c r="E392"/>
  <c r="D392"/>
  <c r="C392"/>
  <c r="B392"/>
  <c r="J391"/>
  <c r="I391"/>
  <c r="F391"/>
  <c r="E391"/>
  <c r="D391"/>
  <c r="C391"/>
  <c r="B391"/>
  <c r="J390"/>
  <c r="I390"/>
  <c r="F390"/>
  <c r="E390"/>
  <c r="D390"/>
  <c r="C390"/>
  <c r="B390"/>
  <c r="J389"/>
  <c r="I389"/>
  <c r="F389"/>
  <c r="E389"/>
  <c r="D389"/>
  <c r="C389"/>
  <c r="B389"/>
  <c r="J388"/>
  <c r="I388"/>
  <c r="F388"/>
  <c r="E388"/>
  <c r="D388"/>
  <c r="C388"/>
  <c r="B388"/>
  <c r="J387"/>
  <c r="I387"/>
  <c r="F387"/>
  <c r="E387"/>
  <c r="D387"/>
  <c r="C387"/>
  <c r="B387"/>
  <c r="J386"/>
  <c r="I386"/>
  <c r="F386"/>
  <c r="E386"/>
  <c r="D386"/>
  <c r="C386"/>
  <c r="B386"/>
  <c r="J385"/>
  <c r="I385"/>
  <c r="F385"/>
  <c r="E385"/>
  <c r="D385"/>
  <c r="C385"/>
  <c r="B385"/>
  <c r="J384"/>
  <c r="I384"/>
  <c r="F384"/>
  <c r="E384"/>
  <c r="D384"/>
  <c r="C384"/>
  <c r="B384"/>
  <c r="J383"/>
  <c r="I383"/>
  <c r="F383"/>
  <c r="E383"/>
  <c r="D383"/>
  <c r="C383"/>
  <c r="B383"/>
  <c r="J382"/>
  <c r="I382"/>
  <c r="F382"/>
  <c r="E382"/>
  <c r="D382"/>
  <c r="C382"/>
  <c r="B382"/>
  <c r="J381"/>
  <c r="I381"/>
  <c r="F381"/>
  <c r="E381"/>
  <c r="D381"/>
  <c r="C381"/>
  <c r="B381"/>
  <c r="J380"/>
  <c r="I380"/>
  <c r="F380"/>
  <c r="E380"/>
  <c r="D380"/>
  <c r="C380"/>
  <c r="B380"/>
  <c r="J379"/>
  <c r="I379"/>
  <c r="F379"/>
  <c r="E379"/>
  <c r="D379"/>
  <c r="C379"/>
  <c r="B379"/>
  <c r="J378"/>
  <c r="I378"/>
  <c r="F378"/>
  <c r="E378"/>
  <c r="D378"/>
  <c r="C378"/>
  <c r="B378"/>
  <c r="J377"/>
  <c r="I377"/>
  <c r="F377"/>
  <c r="E377"/>
  <c r="D377"/>
  <c r="C377"/>
  <c r="B377"/>
  <c r="J376"/>
  <c r="I376"/>
  <c r="F376"/>
  <c r="E376"/>
  <c r="D376"/>
  <c r="C376"/>
  <c r="B376"/>
  <c r="J375"/>
  <c r="I375"/>
  <c r="F375"/>
  <c r="E375"/>
  <c r="D375"/>
  <c r="C375"/>
  <c r="B375"/>
  <c r="J374"/>
  <c r="I374"/>
  <c r="F374"/>
  <c r="E374"/>
  <c r="D374"/>
  <c r="C374"/>
  <c r="B374"/>
  <c r="J373"/>
  <c r="I373"/>
  <c r="F373"/>
  <c r="E373"/>
  <c r="D373"/>
  <c r="C373"/>
  <c r="B373"/>
  <c r="J372"/>
  <c r="I372"/>
  <c r="F372"/>
  <c r="E372"/>
  <c r="D372"/>
  <c r="C372"/>
  <c r="B372"/>
  <c r="J371"/>
  <c r="I371"/>
  <c r="F371"/>
  <c r="E371"/>
  <c r="D371"/>
  <c r="C371"/>
  <c r="B371"/>
  <c r="J370"/>
  <c r="I370"/>
  <c r="F370"/>
  <c r="E370"/>
  <c r="D370"/>
  <c r="C370"/>
  <c r="B370"/>
  <c r="J369"/>
  <c r="I369"/>
  <c r="F369"/>
  <c r="E369"/>
  <c r="D369"/>
  <c r="C369"/>
  <c r="B369"/>
  <c r="J368"/>
  <c r="I368"/>
  <c r="F368"/>
  <c r="E368"/>
  <c r="D368"/>
  <c r="C368"/>
  <c r="B368"/>
  <c r="J367"/>
  <c r="I367"/>
  <c r="F367"/>
  <c r="E367"/>
  <c r="D367"/>
  <c r="C367"/>
  <c r="B367"/>
  <c r="J366"/>
  <c r="I366"/>
  <c r="F366"/>
  <c r="E366"/>
  <c r="D366"/>
  <c r="C366"/>
  <c r="B366"/>
  <c r="J365"/>
  <c r="I365"/>
  <c r="F365"/>
  <c r="E365"/>
  <c r="D365"/>
  <c r="C365"/>
  <c r="B365"/>
  <c r="J364"/>
  <c r="I364"/>
  <c r="F364"/>
  <c r="E364"/>
  <c r="D364"/>
  <c r="C364"/>
  <c r="B364"/>
  <c r="J363"/>
  <c r="I363"/>
  <c r="F363"/>
  <c r="E363"/>
  <c r="D363"/>
  <c r="C363"/>
  <c r="B363"/>
  <c r="J362"/>
  <c r="I362"/>
  <c r="F362"/>
  <c r="E362"/>
  <c r="D362"/>
  <c r="C362"/>
  <c r="B362"/>
  <c r="J361"/>
  <c r="I361"/>
  <c r="F361"/>
  <c r="E361"/>
  <c r="D361"/>
  <c r="C361"/>
  <c r="B361"/>
  <c r="J360"/>
  <c r="I360"/>
  <c r="F360"/>
  <c r="E360"/>
  <c r="D360"/>
  <c r="C360"/>
  <c r="B360"/>
  <c r="J359"/>
  <c r="I359"/>
  <c r="F359"/>
  <c r="E359"/>
  <c r="D359"/>
  <c r="C359"/>
  <c r="B359"/>
  <c r="J358"/>
  <c r="I358"/>
  <c r="F358"/>
  <c r="E358"/>
  <c r="D358"/>
  <c r="C358"/>
  <c r="B358"/>
  <c r="J357"/>
  <c r="I357"/>
  <c r="F357"/>
  <c r="E357"/>
  <c r="D357"/>
  <c r="C357"/>
  <c r="B357"/>
  <c r="J356"/>
  <c r="I356"/>
  <c r="F356"/>
  <c r="E356"/>
  <c r="D356"/>
  <c r="C356"/>
  <c r="B356"/>
  <c r="J355"/>
  <c r="I355"/>
  <c r="F355"/>
  <c r="E355"/>
  <c r="D355"/>
  <c r="C355"/>
  <c r="B355"/>
  <c r="J354"/>
  <c r="I354"/>
  <c r="F354"/>
  <c r="E354"/>
  <c r="D354"/>
  <c r="C354"/>
  <c r="B354"/>
  <c r="J353"/>
  <c r="I353"/>
  <c r="F353"/>
  <c r="E353"/>
  <c r="D353"/>
  <c r="C353"/>
  <c r="B353"/>
  <c r="J352"/>
  <c r="I352"/>
  <c r="F352"/>
  <c r="E352"/>
  <c r="D352"/>
  <c r="C352"/>
  <c r="B352"/>
  <c r="J351"/>
  <c r="I351"/>
  <c r="F351"/>
  <c r="E351"/>
  <c r="D351"/>
  <c r="C351"/>
  <c r="B351"/>
  <c r="J350"/>
  <c r="I350"/>
  <c r="F350"/>
  <c r="E350"/>
  <c r="D350"/>
  <c r="C350"/>
  <c r="B350"/>
  <c r="J349"/>
  <c r="I349"/>
  <c r="F349"/>
  <c r="E349"/>
  <c r="D349"/>
  <c r="C349"/>
  <c r="B349"/>
  <c r="J348"/>
  <c r="I348"/>
  <c r="F348"/>
  <c r="E348"/>
  <c r="D348"/>
  <c r="C348"/>
  <c r="B348"/>
  <c r="J347"/>
  <c r="I347"/>
  <c r="F347"/>
  <c r="E347"/>
  <c r="D347"/>
  <c r="C347"/>
  <c r="B347"/>
  <c r="J346"/>
  <c r="I346"/>
  <c r="F346"/>
  <c r="E346"/>
  <c r="D346"/>
  <c r="C346"/>
  <c r="B346"/>
  <c r="J345"/>
  <c r="I345"/>
  <c r="F345"/>
  <c r="E345"/>
  <c r="D345"/>
  <c r="C345"/>
  <c r="B345"/>
  <c r="J344"/>
  <c r="I344"/>
  <c r="F344"/>
  <c r="E344"/>
  <c r="D344"/>
  <c r="C344"/>
  <c r="B344"/>
  <c r="J343"/>
  <c r="I343"/>
  <c r="F343"/>
  <c r="E343"/>
  <c r="D343"/>
  <c r="C343"/>
  <c r="B343"/>
  <c r="J342"/>
  <c r="I342"/>
  <c r="F342"/>
  <c r="E342"/>
  <c r="D342"/>
  <c r="C342"/>
  <c r="B342"/>
  <c r="J341"/>
  <c r="I341"/>
  <c r="F341"/>
  <c r="E341"/>
  <c r="D341"/>
  <c r="C341"/>
  <c r="B341"/>
  <c r="J340"/>
  <c r="I340"/>
  <c r="F340"/>
  <c r="E340"/>
  <c r="D340"/>
  <c r="C340"/>
  <c r="B340"/>
  <c r="J339"/>
  <c r="I339"/>
  <c r="F339"/>
  <c r="E339"/>
  <c r="D339"/>
  <c r="C339"/>
  <c r="B339"/>
  <c r="J338"/>
  <c r="I338"/>
  <c r="F338"/>
  <c r="E338"/>
  <c r="D338"/>
  <c r="C338"/>
  <c r="B338"/>
  <c r="J337"/>
  <c r="I337"/>
  <c r="F337"/>
  <c r="E337"/>
  <c r="D337"/>
  <c r="C337"/>
  <c r="B337"/>
  <c r="J336"/>
  <c r="I336"/>
  <c r="F336"/>
  <c r="E336"/>
  <c r="D336"/>
  <c r="C336"/>
  <c r="B336"/>
  <c r="J335"/>
  <c r="I335"/>
  <c r="F335"/>
  <c r="E335"/>
  <c r="D335"/>
  <c r="C335"/>
  <c r="B335"/>
  <c r="J334"/>
  <c r="I334"/>
  <c r="F334"/>
  <c r="E334"/>
  <c r="D334"/>
  <c r="C334"/>
  <c r="B334"/>
  <c r="J333"/>
  <c r="I333"/>
  <c r="F333"/>
  <c r="E333"/>
  <c r="D333"/>
  <c r="C333"/>
  <c r="B333"/>
  <c r="J332"/>
  <c r="I332"/>
  <c r="F332"/>
  <c r="E332"/>
  <c r="D332"/>
  <c r="C332"/>
  <c r="B332"/>
  <c r="J331"/>
  <c r="I331"/>
  <c r="F331"/>
  <c r="E331"/>
  <c r="D331"/>
  <c r="C331"/>
  <c r="B331"/>
  <c r="J330"/>
  <c r="I330"/>
  <c r="F330"/>
  <c r="E330"/>
  <c r="D330"/>
  <c r="C330"/>
  <c r="B330"/>
  <c r="J329"/>
  <c r="I329"/>
  <c r="F329"/>
  <c r="E329"/>
  <c r="D329"/>
  <c r="C329"/>
  <c r="B329"/>
  <c r="J328"/>
  <c r="I328"/>
  <c r="F328"/>
  <c r="E328"/>
  <c r="D328"/>
  <c r="C328"/>
  <c r="B328"/>
  <c r="J327"/>
  <c r="I327"/>
  <c r="F327"/>
  <c r="E327"/>
  <c r="D327"/>
  <c r="C327"/>
  <c r="B327"/>
  <c r="J326"/>
  <c r="I326"/>
  <c r="F326"/>
  <c r="E326"/>
  <c r="D326"/>
  <c r="C326"/>
  <c r="B326"/>
  <c r="J325"/>
  <c r="I325"/>
  <c r="F325"/>
  <c r="E325"/>
  <c r="D325"/>
  <c r="C325"/>
  <c r="B325"/>
  <c r="J324"/>
  <c r="I324"/>
  <c r="F324"/>
  <c r="E324"/>
  <c r="D324"/>
  <c r="C324"/>
  <c r="B324"/>
  <c r="J323"/>
  <c r="I323"/>
  <c r="F323"/>
  <c r="E323"/>
  <c r="D323"/>
  <c r="C323"/>
  <c r="B323"/>
  <c r="J322"/>
  <c r="I322"/>
  <c r="F322"/>
  <c r="E322"/>
  <c r="D322"/>
  <c r="C322"/>
  <c r="B322"/>
  <c r="J321"/>
  <c r="I321"/>
  <c r="F321"/>
  <c r="E321"/>
  <c r="D321"/>
  <c r="C321"/>
  <c r="B321"/>
  <c r="J320"/>
  <c r="I320"/>
  <c r="F320"/>
  <c r="E320"/>
  <c r="D320"/>
  <c r="C320"/>
  <c r="B320"/>
  <c r="J319"/>
  <c r="I319"/>
  <c r="F319"/>
  <c r="E319"/>
  <c r="D319"/>
  <c r="C319"/>
  <c r="B319"/>
  <c r="J318"/>
  <c r="I318"/>
  <c r="F318"/>
  <c r="E318"/>
  <c r="D318"/>
  <c r="C318"/>
  <c r="B318"/>
  <c r="J317"/>
  <c r="I317"/>
  <c r="F317"/>
  <c r="E317"/>
  <c r="D317"/>
  <c r="C317"/>
  <c r="B317"/>
  <c r="J316"/>
  <c r="I316"/>
  <c r="F316"/>
  <c r="E316"/>
  <c r="D316"/>
  <c r="C316"/>
  <c r="B316"/>
  <c r="J315"/>
  <c r="I315"/>
  <c r="F315"/>
  <c r="E315"/>
  <c r="D315"/>
  <c r="C315"/>
  <c r="B315"/>
  <c r="J314"/>
  <c r="I314"/>
  <c r="F314"/>
  <c r="E314"/>
  <c r="D314"/>
  <c r="C314"/>
  <c r="B314"/>
  <c r="J313"/>
  <c r="I313"/>
  <c r="F313"/>
  <c r="E313"/>
  <c r="D313"/>
  <c r="C313"/>
  <c r="B313"/>
  <c r="J312"/>
  <c r="I312"/>
  <c r="F312"/>
  <c r="E312"/>
  <c r="D312"/>
  <c r="C312"/>
  <c r="B312"/>
  <c r="J311"/>
  <c r="I311"/>
  <c r="F311"/>
  <c r="E311"/>
  <c r="D311"/>
  <c r="C311"/>
  <c r="B311"/>
  <c r="J310"/>
  <c r="I310"/>
  <c r="F310"/>
  <c r="E310"/>
  <c r="D310"/>
  <c r="C310"/>
  <c r="B310"/>
  <c r="J309"/>
  <c r="I309"/>
  <c r="F309"/>
  <c r="E309"/>
  <c r="D309"/>
  <c r="C309"/>
  <c r="B309"/>
  <c r="J308"/>
  <c r="I308"/>
  <c r="F308"/>
  <c r="E308"/>
  <c r="D308"/>
  <c r="C308"/>
  <c r="B308"/>
  <c r="J307"/>
  <c r="I307"/>
  <c r="F307"/>
  <c r="E307"/>
  <c r="D307"/>
  <c r="C307"/>
  <c r="B307"/>
  <c r="J306"/>
  <c r="I306"/>
  <c r="F306"/>
  <c r="E306"/>
  <c r="D306"/>
  <c r="C306"/>
  <c r="B306"/>
  <c r="J305"/>
  <c r="I305"/>
  <c r="F305"/>
  <c r="E305"/>
  <c r="D305"/>
  <c r="C305"/>
  <c r="B305"/>
  <c r="J304"/>
  <c r="I304"/>
  <c r="F304"/>
  <c r="E304"/>
  <c r="D304"/>
  <c r="C304"/>
  <c r="B304"/>
  <c r="J303"/>
  <c r="I303"/>
  <c r="F303"/>
  <c r="E303"/>
  <c r="D303"/>
  <c r="C303"/>
  <c r="B303"/>
  <c r="J302"/>
  <c r="I302"/>
  <c r="F302"/>
  <c r="E302"/>
  <c r="D302"/>
  <c r="C302"/>
  <c r="B302"/>
  <c r="J301"/>
  <c r="I301"/>
  <c r="F301"/>
  <c r="E301"/>
  <c r="D301"/>
  <c r="C301"/>
  <c r="B301"/>
  <c r="J300"/>
  <c r="I300"/>
  <c r="F300"/>
  <c r="E300"/>
  <c r="D300"/>
  <c r="C300"/>
  <c r="B300"/>
  <c r="J299"/>
  <c r="I299"/>
  <c r="F299"/>
  <c r="E299"/>
  <c r="D299"/>
  <c r="C299"/>
  <c r="B299"/>
  <c r="J298"/>
  <c r="I298"/>
  <c r="F298"/>
  <c r="E298"/>
  <c r="D298"/>
  <c r="C298"/>
  <c r="B298"/>
  <c r="J297"/>
  <c r="I297"/>
  <c r="F297"/>
  <c r="E297"/>
  <c r="D297"/>
  <c r="C297"/>
  <c r="B297"/>
  <c r="J296"/>
  <c r="I296"/>
  <c r="F296"/>
  <c r="E296"/>
  <c r="D296"/>
  <c r="C296"/>
  <c r="B296"/>
  <c r="J295"/>
  <c r="I295"/>
  <c r="F295"/>
  <c r="E295"/>
  <c r="D295"/>
  <c r="C295"/>
  <c r="B295"/>
  <c r="J294"/>
  <c r="I294"/>
  <c r="F294"/>
  <c r="E294"/>
  <c r="D294"/>
  <c r="C294"/>
  <c r="B294"/>
  <c r="J293"/>
  <c r="I293"/>
  <c r="F293"/>
  <c r="E293"/>
  <c r="D293"/>
  <c r="C293"/>
  <c r="B293"/>
  <c r="J292"/>
  <c r="I292"/>
  <c r="F292"/>
  <c r="E292"/>
  <c r="D292"/>
  <c r="C292"/>
  <c r="B292"/>
  <c r="J291"/>
  <c r="I291"/>
  <c r="F291"/>
  <c r="E291"/>
  <c r="D291"/>
  <c r="C291"/>
  <c r="B291"/>
  <c r="J290"/>
  <c r="I290"/>
  <c r="F290"/>
  <c r="E290"/>
  <c r="D290"/>
  <c r="C290"/>
  <c r="B290"/>
  <c r="J289"/>
  <c r="I289"/>
  <c r="F289"/>
  <c r="E289"/>
  <c r="D289"/>
  <c r="C289"/>
  <c r="B289"/>
  <c r="J288"/>
  <c r="I288"/>
  <c r="F288"/>
  <c r="E288"/>
  <c r="D288"/>
  <c r="C288"/>
  <c r="B288"/>
  <c r="J287"/>
  <c r="I287"/>
  <c r="F287"/>
  <c r="E287"/>
  <c r="D287"/>
  <c r="C287"/>
  <c r="B287"/>
  <c r="J286"/>
  <c r="I286"/>
  <c r="F286"/>
  <c r="E286"/>
  <c r="D286"/>
  <c r="C286"/>
  <c r="B286"/>
  <c r="J285"/>
  <c r="I285"/>
  <c r="F285"/>
  <c r="E285"/>
  <c r="D285"/>
  <c r="C285"/>
  <c r="B285"/>
  <c r="J284"/>
  <c r="I284"/>
  <c r="F284"/>
  <c r="E284"/>
  <c r="D284"/>
  <c r="C284"/>
  <c r="B284"/>
  <c r="J283"/>
  <c r="I283"/>
  <c r="F283"/>
  <c r="E283"/>
  <c r="D283"/>
  <c r="C283"/>
  <c r="B283"/>
  <c r="J282"/>
  <c r="I282"/>
  <c r="F282"/>
  <c r="E282"/>
  <c r="D282"/>
  <c r="C282"/>
  <c r="B282"/>
  <c r="J281"/>
  <c r="I281"/>
  <c r="F281"/>
  <c r="E281"/>
  <c r="D281"/>
  <c r="C281"/>
  <c r="B281"/>
  <c r="J280"/>
  <c r="I280"/>
  <c r="F280"/>
  <c r="E280"/>
  <c r="D280"/>
  <c r="C280"/>
  <c r="B280"/>
  <c r="J279"/>
  <c r="I279"/>
  <c r="F279"/>
  <c r="E279"/>
  <c r="D279"/>
  <c r="C279"/>
  <c r="B279"/>
  <c r="J278"/>
  <c r="I278"/>
  <c r="F278"/>
  <c r="E278"/>
  <c r="D278"/>
  <c r="C278"/>
  <c r="B278"/>
  <c r="J277"/>
  <c r="I277"/>
  <c r="F277"/>
  <c r="E277"/>
  <c r="D277"/>
  <c r="C277"/>
  <c r="B277"/>
  <c r="J276"/>
  <c r="I276"/>
  <c r="F276"/>
  <c r="E276"/>
  <c r="D276"/>
  <c r="C276"/>
  <c r="B276"/>
  <c r="J275"/>
  <c r="I275"/>
  <c r="F275"/>
  <c r="E275"/>
  <c r="D275"/>
  <c r="C275"/>
  <c r="B275"/>
  <c r="J274"/>
  <c r="I274"/>
  <c r="F274"/>
  <c r="E274"/>
  <c r="D274"/>
  <c r="C274"/>
  <c r="B274"/>
  <c r="J273"/>
  <c r="I273"/>
  <c r="F273"/>
  <c r="E273"/>
  <c r="D273"/>
  <c r="C273"/>
  <c r="B273"/>
  <c r="J272"/>
  <c r="I272"/>
  <c r="F272"/>
  <c r="E272"/>
  <c r="D272"/>
  <c r="C272"/>
  <c r="B272"/>
  <c r="J271"/>
  <c r="I271"/>
  <c r="F271"/>
  <c r="E271"/>
  <c r="D271"/>
  <c r="C271"/>
  <c r="B271"/>
  <c r="J270"/>
  <c r="I270"/>
  <c r="F270"/>
  <c r="E270"/>
  <c r="D270"/>
  <c r="C270"/>
  <c r="B270"/>
  <c r="J269"/>
  <c r="I269"/>
  <c r="F269"/>
  <c r="E269"/>
  <c r="D269"/>
  <c r="C269"/>
  <c r="B269"/>
  <c r="J268"/>
  <c r="I268"/>
  <c r="F268"/>
  <c r="E268"/>
  <c r="D268"/>
  <c r="C268"/>
  <c r="B268"/>
  <c r="J267"/>
  <c r="I267"/>
  <c r="F267"/>
  <c r="E267"/>
  <c r="D267"/>
  <c r="C267"/>
  <c r="B267"/>
  <c r="J266"/>
  <c r="I266"/>
  <c r="F266"/>
  <c r="E266"/>
  <c r="D266"/>
  <c r="C266"/>
  <c r="B266"/>
  <c r="J265"/>
  <c r="I265"/>
  <c r="F265"/>
  <c r="E265"/>
  <c r="D265"/>
  <c r="C265"/>
  <c r="B265"/>
  <c r="J264"/>
  <c r="I264"/>
  <c r="F264"/>
  <c r="E264"/>
  <c r="D264"/>
  <c r="C264"/>
  <c r="B264"/>
  <c r="J263"/>
  <c r="I263"/>
  <c r="F263"/>
  <c r="E263"/>
  <c r="D263"/>
  <c r="C263"/>
  <c r="B263"/>
  <c r="J262"/>
  <c r="I262"/>
  <c r="F262"/>
  <c r="E262"/>
  <c r="D262"/>
  <c r="C262"/>
  <c r="B262"/>
  <c r="J261"/>
  <c r="I261"/>
  <c r="F261"/>
  <c r="E261"/>
  <c r="D261"/>
  <c r="C261"/>
  <c r="B261"/>
  <c r="J260"/>
  <c r="I260"/>
  <c r="F260"/>
  <c r="E260"/>
  <c r="D260"/>
  <c r="C260"/>
  <c r="B260"/>
  <c r="J259"/>
  <c r="I259"/>
  <c r="F259"/>
  <c r="E259"/>
  <c r="D259"/>
  <c r="C259"/>
  <c r="B259"/>
  <c r="J258"/>
  <c r="I258"/>
  <c r="F258"/>
  <c r="E258"/>
  <c r="D258"/>
  <c r="C258"/>
  <c r="B258"/>
  <c r="J257"/>
  <c r="I257"/>
  <c r="F257"/>
  <c r="E257"/>
  <c r="D257"/>
  <c r="C257"/>
  <c r="B257"/>
  <c r="J256"/>
  <c r="I256"/>
  <c r="F256"/>
  <c r="E256"/>
  <c r="D256"/>
  <c r="C256"/>
  <c r="B256"/>
  <c r="J255"/>
  <c r="I255"/>
  <c r="F255"/>
  <c r="E255"/>
  <c r="D255"/>
  <c r="C255"/>
  <c r="B255"/>
  <c r="J254"/>
  <c r="I254"/>
  <c r="F254"/>
  <c r="E254"/>
  <c r="D254"/>
  <c r="C254"/>
  <c r="B254"/>
  <c r="J253"/>
  <c r="I253"/>
  <c r="F253"/>
  <c r="E253"/>
  <c r="D253"/>
  <c r="C253"/>
  <c r="B253"/>
  <c r="J252"/>
  <c r="I252"/>
  <c r="F252"/>
  <c r="E252"/>
  <c r="D252"/>
  <c r="C252"/>
  <c r="B252"/>
  <c r="J251"/>
  <c r="I251"/>
  <c r="F251"/>
  <c r="E251"/>
  <c r="D251"/>
  <c r="C251"/>
  <c r="B251"/>
  <c r="J250"/>
  <c r="I250"/>
  <c r="F250"/>
  <c r="E250"/>
  <c r="D250"/>
  <c r="C250"/>
  <c r="B250"/>
  <c r="J249"/>
  <c r="I249"/>
  <c r="F249"/>
  <c r="E249"/>
  <c r="D249"/>
  <c r="C249"/>
  <c r="B249"/>
  <c r="J248"/>
  <c r="I248"/>
  <c r="F248"/>
  <c r="E248"/>
  <c r="D248"/>
  <c r="C248"/>
  <c r="B248"/>
  <c r="J247"/>
  <c r="I247"/>
  <c r="F247"/>
  <c r="E247"/>
  <c r="D247"/>
  <c r="C247"/>
  <c r="B247"/>
  <c r="J246"/>
  <c r="I246"/>
  <c r="F246"/>
  <c r="E246"/>
  <c r="D246"/>
  <c r="C246"/>
  <c r="B246"/>
  <c r="J245"/>
  <c r="I245"/>
  <c r="F245"/>
  <c r="E245"/>
  <c r="D245"/>
  <c r="C245"/>
  <c r="B245"/>
  <c r="J244"/>
  <c r="I244"/>
  <c r="F244"/>
  <c r="E244"/>
  <c r="D244"/>
  <c r="C244"/>
  <c r="B244"/>
  <c r="J243"/>
  <c r="I243"/>
  <c r="F243"/>
  <c r="E243"/>
  <c r="D243"/>
  <c r="C243"/>
  <c r="B243"/>
  <c r="J242"/>
  <c r="I242"/>
  <c r="F242"/>
  <c r="E242"/>
  <c r="D242"/>
  <c r="C242"/>
  <c r="B242"/>
  <c r="J241"/>
  <c r="I241"/>
  <c r="F241"/>
  <c r="E241"/>
  <c r="D241"/>
  <c r="C241"/>
  <c r="B241"/>
  <c r="J240"/>
  <c r="I240"/>
  <c r="F240"/>
  <c r="E240"/>
  <c r="D240"/>
  <c r="C240"/>
  <c r="B240"/>
  <c r="J239"/>
  <c r="I239"/>
  <c r="F239"/>
  <c r="E239"/>
  <c r="D239"/>
  <c r="C239"/>
  <c r="B239"/>
  <c r="J238"/>
  <c r="I238"/>
  <c r="F238"/>
  <c r="E238"/>
  <c r="D238"/>
  <c r="C238"/>
  <c r="B238"/>
  <c r="J237"/>
  <c r="I237"/>
  <c r="F237"/>
  <c r="E237"/>
  <c r="D237"/>
  <c r="C237"/>
  <c r="B237"/>
  <c r="J236"/>
  <c r="I236"/>
  <c r="F236"/>
  <c r="E236"/>
  <c r="D236"/>
  <c r="C236"/>
  <c r="B236"/>
  <c r="J235"/>
  <c r="I235"/>
  <c r="F235"/>
  <c r="E235"/>
  <c r="D235"/>
  <c r="C235"/>
  <c r="B235"/>
  <c r="J234"/>
  <c r="I234"/>
  <c r="F234"/>
  <c r="E234"/>
  <c r="D234"/>
  <c r="C234"/>
  <c r="B234"/>
  <c r="J233"/>
  <c r="I233"/>
  <c r="F233"/>
  <c r="E233"/>
  <c r="D233"/>
  <c r="C233"/>
  <c r="B233"/>
  <c r="J232"/>
  <c r="I232"/>
  <c r="F232"/>
  <c r="E232"/>
  <c r="D232"/>
  <c r="C232"/>
  <c r="B232"/>
  <c r="J231"/>
  <c r="I231"/>
  <c r="F231"/>
  <c r="E231"/>
  <c r="D231"/>
  <c r="C231"/>
  <c r="B231"/>
  <c r="J230"/>
  <c r="I230"/>
  <c r="F230"/>
  <c r="E230"/>
  <c r="D230"/>
  <c r="C230"/>
  <c r="B230"/>
  <c r="J229"/>
  <c r="I229"/>
  <c r="F229"/>
  <c r="E229"/>
  <c r="D229"/>
  <c r="C229"/>
  <c r="B229"/>
  <c r="J228"/>
  <c r="I228"/>
  <c r="F228"/>
  <c r="E228"/>
  <c r="D228"/>
  <c r="C228"/>
  <c r="B228"/>
  <c r="J227"/>
  <c r="I227"/>
  <c r="F227"/>
  <c r="E227"/>
  <c r="D227"/>
  <c r="C227"/>
  <c r="B227"/>
  <c r="J226"/>
  <c r="I226"/>
  <c r="F226"/>
  <c r="E226"/>
  <c r="D226"/>
  <c r="C226"/>
  <c r="B226"/>
  <c r="J225"/>
  <c r="I225"/>
  <c r="F225"/>
  <c r="E225"/>
  <c r="D225"/>
  <c r="C225"/>
  <c r="B225"/>
  <c r="J224"/>
  <c r="I224"/>
  <c r="F224"/>
  <c r="E224"/>
  <c r="D224"/>
  <c r="C224"/>
  <c r="B224"/>
  <c r="J223"/>
  <c r="I223"/>
  <c r="F223"/>
  <c r="E223"/>
  <c r="D223"/>
  <c r="C223"/>
  <c r="B223"/>
  <c r="J222"/>
  <c r="I222"/>
  <c r="F222"/>
  <c r="E222"/>
  <c r="D222"/>
  <c r="C222"/>
  <c r="B222"/>
  <c r="J221"/>
  <c r="I221"/>
  <c r="F221"/>
  <c r="E221"/>
  <c r="D221"/>
  <c r="C221"/>
  <c r="B221"/>
  <c r="J220"/>
  <c r="I220"/>
  <c r="F220"/>
  <c r="E220"/>
  <c r="D220"/>
  <c r="C220"/>
  <c r="B220"/>
  <c r="J219"/>
  <c r="I219"/>
  <c r="F219"/>
  <c r="E219"/>
  <c r="D219"/>
  <c r="C219"/>
  <c r="B219"/>
  <c r="J218"/>
  <c r="I218"/>
  <c r="F218"/>
  <c r="E218"/>
  <c r="D218"/>
  <c r="C218"/>
  <c r="B218"/>
  <c r="J217"/>
  <c r="I217"/>
  <c r="F217"/>
  <c r="E217"/>
  <c r="D217"/>
  <c r="C217"/>
  <c r="B217"/>
  <c r="J216"/>
  <c r="I216"/>
  <c r="F216"/>
  <c r="E216"/>
  <c r="D216"/>
  <c r="C216"/>
  <c r="B216"/>
  <c r="J215"/>
  <c r="I215"/>
  <c r="F215"/>
  <c r="E215"/>
  <c r="D215"/>
  <c r="C215"/>
  <c r="B215"/>
  <c r="J214"/>
  <c r="I214"/>
  <c r="F214"/>
  <c r="E214"/>
  <c r="D214"/>
  <c r="C214"/>
  <c r="B214"/>
  <c r="J213"/>
  <c r="I213"/>
  <c r="F213"/>
  <c r="E213"/>
  <c r="D213"/>
  <c r="C213"/>
  <c r="B213"/>
  <c r="J212"/>
  <c r="I212"/>
  <c r="F212"/>
  <c r="E212"/>
  <c r="D212"/>
  <c r="C212"/>
  <c r="B212"/>
  <c r="J211"/>
  <c r="I211"/>
  <c r="F211"/>
  <c r="E211"/>
  <c r="D211"/>
  <c r="C211"/>
  <c r="B211"/>
  <c r="J210"/>
  <c r="I210"/>
  <c r="F210"/>
  <c r="E210"/>
  <c r="D210"/>
  <c r="C210"/>
  <c r="B210"/>
  <c r="J209"/>
  <c r="I209"/>
  <c r="F209"/>
  <c r="E209"/>
  <c r="D209"/>
  <c r="C209"/>
  <c r="B209"/>
  <c r="J208"/>
  <c r="I208"/>
  <c r="F208"/>
  <c r="E208"/>
  <c r="D208"/>
  <c r="C208"/>
  <c r="B208"/>
  <c r="J207"/>
  <c r="I207"/>
  <c r="F207"/>
  <c r="E207"/>
  <c r="D207"/>
  <c r="C207"/>
  <c r="B207"/>
  <c r="J206"/>
  <c r="I206"/>
  <c r="F206"/>
  <c r="E206"/>
  <c r="D206"/>
  <c r="C206"/>
  <c r="B206"/>
  <c r="J205"/>
  <c r="I205"/>
  <c r="F205"/>
  <c r="E205"/>
  <c r="D205"/>
  <c r="C205"/>
  <c r="B205"/>
  <c r="J204"/>
  <c r="I204"/>
  <c r="F204"/>
  <c r="E204"/>
  <c r="D204"/>
  <c r="C204"/>
  <c r="B204"/>
  <c r="J203"/>
  <c r="I203"/>
  <c r="F203"/>
  <c r="E203"/>
  <c r="D203"/>
  <c r="C203"/>
  <c r="B203"/>
  <c r="J202"/>
  <c r="I202"/>
  <c r="F202"/>
  <c r="E202"/>
  <c r="D202"/>
  <c r="C202"/>
  <c r="B202"/>
  <c r="J201"/>
  <c r="I201"/>
  <c r="F201"/>
  <c r="E201"/>
  <c r="D201"/>
  <c r="C201"/>
  <c r="B201"/>
  <c r="J200"/>
  <c r="I200"/>
  <c r="F200"/>
  <c r="E200"/>
  <c r="D200"/>
  <c r="C200"/>
  <c r="B200"/>
  <c r="J199"/>
  <c r="I199"/>
  <c r="F199"/>
  <c r="E199"/>
  <c r="D199"/>
  <c r="C199"/>
  <c r="B199"/>
  <c r="J198"/>
  <c r="I198"/>
  <c r="F198"/>
  <c r="E198"/>
  <c r="D198"/>
  <c r="C198"/>
  <c r="B198"/>
  <c r="J197"/>
  <c r="I197"/>
  <c r="F197"/>
  <c r="E197"/>
  <c r="D197"/>
  <c r="C197"/>
  <c r="B197"/>
  <c r="J196"/>
  <c r="I196"/>
  <c r="F196"/>
  <c r="E196"/>
  <c r="D196"/>
  <c r="C196"/>
  <c r="B196"/>
  <c r="J195"/>
  <c r="I195"/>
  <c r="F195"/>
  <c r="E195"/>
  <c r="D195"/>
  <c r="C195"/>
  <c r="B195"/>
  <c r="J194"/>
  <c r="I194"/>
  <c r="F194"/>
  <c r="E194"/>
  <c r="D194"/>
  <c r="C194"/>
  <c r="B194"/>
  <c r="J193"/>
  <c r="I193"/>
  <c r="F193"/>
  <c r="E193"/>
  <c r="D193"/>
  <c r="C193"/>
  <c r="B193"/>
  <c r="J192"/>
  <c r="I192"/>
  <c r="F192"/>
  <c r="E192"/>
  <c r="D192"/>
  <c r="C192"/>
  <c r="B192"/>
  <c r="J191"/>
  <c r="I191"/>
  <c r="F191"/>
  <c r="E191"/>
  <c r="D191"/>
  <c r="C191"/>
  <c r="B191"/>
  <c r="J190"/>
  <c r="I190"/>
  <c r="F190"/>
  <c r="E190"/>
  <c r="D190"/>
  <c r="C190"/>
  <c r="B190"/>
  <c r="J189"/>
  <c r="I189"/>
  <c r="F189"/>
  <c r="E189"/>
  <c r="D189"/>
  <c r="C189"/>
  <c r="B189"/>
  <c r="J188"/>
  <c r="I188"/>
  <c r="F188"/>
  <c r="E188"/>
  <c r="D188"/>
  <c r="C188"/>
  <c r="B188"/>
  <c r="J187"/>
  <c r="I187"/>
  <c r="F187"/>
  <c r="E187"/>
  <c r="D187"/>
  <c r="C187"/>
  <c r="B187"/>
  <c r="J186"/>
  <c r="I186"/>
  <c r="F186"/>
  <c r="E186"/>
  <c r="D186"/>
  <c r="C186"/>
  <c r="B186"/>
  <c r="J185"/>
  <c r="I185"/>
  <c r="F185"/>
  <c r="E185"/>
  <c r="D185"/>
  <c r="C185"/>
  <c r="B185"/>
  <c r="J184"/>
  <c r="I184"/>
  <c r="F184"/>
  <c r="E184"/>
  <c r="D184"/>
  <c r="C184"/>
  <c r="B184"/>
  <c r="J183"/>
  <c r="I183"/>
  <c r="F183"/>
  <c r="E183"/>
  <c r="D183"/>
  <c r="C183"/>
  <c r="B183"/>
  <c r="J182"/>
  <c r="I182"/>
  <c r="F182"/>
  <c r="E182"/>
  <c r="D182"/>
  <c r="C182"/>
  <c r="B182"/>
  <c r="J181"/>
  <c r="I181"/>
  <c r="F181"/>
  <c r="E181"/>
  <c r="D181"/>
  <c r="C181"/>
  <c r="B181"/>
  <c r="J180"/>
  <c r="I180"/>
  <c r="F180"/>
  <c r="E180"/>
  <c r="D180"/>
  <c r="C180"/>
  <c r="B180"/>
  <c r="J179"/>
  <c r="I179"/>
  <c r="F179"/>
  <c r="E179"/>
  <c r="D179"/>
  <c r="C179"/>
  <c r="B179"/>
  <c r="J178"/>
  <c r="I178"/>
  <c r="F178"/>
  <c r="E178"/>
  <c r="D178"/>
  <c r="C178"/>
  <c r="B178"/>
  <c r="J177"/>
  <c r="I177"/>
  <c r="F177"/>
  <c r="E177"/>
  <c r="D177"/>
  <c r="C177"/>
  <c r="B177"/>
  <c r="J176"/>
  <c r="I176"/>
  <c r="F176"/>
  <c r="E176"/>
  <c r="D176"/>
  <c r="C176"/>
  <c r="B176"/>
  <c r="J175"/>
  <c r="I175"/>
  <c r="F175"/>
  <c r="E175"/>
  <c r="D175"/>
  <c r="C175"/>
  <c r="B175"/>
  <c r="J174"/>
  <c r="I174"/>
  <c r="F174"/>
  <c r="E174"/>
  <c r="D174"/>
  <c r="C174"/>
  <c r="B174"/>
  <c r="J173"/>
  <c r="I173"/>
  <c r="F173"/>
  <c r="E173"/>
  <c r="D173"/>
  <c r="C173"/>
  <c r="B173"/>
  <c r="J172"/>
  <c r="I172"/>
  <c r="F172"/>
  <c r="E172"/>
  <c r="D172"/>
  <c r="C172"/>
  <c r="B172"/>
  <c r="J171"/>
  <c r="I171"/>
  <c r="F171"/>
  <c r="E171"/>
  <c r="D171"/>
  <c r="C171"/>
  <c r="B171"/>
  <c r="J170"/>
  <c r="I170"/>
  <c r="F170"/>
  <c r="E170"/>
  <c r="D170"/>
  <c r="C170"/>
  <c r="B170"/>
  <c r="J169"/>
  <c r="I169"/>
  <c r="F169"/>
  <c r="E169"/>
  <c r="D169"/>
  <c r="C169"/>
  <c r="B169"/>
  <c r="J168"/>
  <c r="I168"/>
  <c r="F168"/>
  <c r="E168"/>
  <c r="D168"/>
  <c r="C168"/>
  <c r="B168"/>
  <c r="J167"/>
  <c r="I167"/>
  <c r="F167"/>
  <c r="E167"/>
  <c r="D167"/>
  <c r="C167"/>
  <c r="B167"/>
  <c r="J166"/>
  <c r="I166"/>
  <c r="F166"/>
  <c r="E166"/>
  <c r="D166"/>
  <c r="C166"/>
  <c r="B166"/>
  <c r="J165"/>
  <c r="I165"/>
  <c r="F165"/>
  <c r="E165"/>
  <c r="D165"/>
  <c r="C165"/>
  <c r="B165"/>
  <c r="J164"/>
  <c r="I164"/>
  <c r="F164"/>
  <c r="E164"/>
  <c r="D164"/>
  <c r="C164"/>
  <c r="B164"/>
  <c r="J163"/>
  <c r="I163"/>
  <c r="F163"/>
  <c r="E163"/>
  <c r="D163"/>
  <c r="C163"/>
  <c r="B163"/>
  <c r="J162"/>
  <c r="I162"/>
  <c r="F162"/>
  <c r="E162"/>
  <c r="D162"/>
  <c r="C162"/>
  <c r="B162"/>
  <c r="J161"/>
  <c r="I161"/>
  <c r="F161"/>
  <c r="E161"/>
  <c r="D161"/>
  <c r="C161"/>
  <c r="B161"/>
  <c r="J160"/>
  <c r="I160"/>
  <c r="F160"/>
  <c r="E160"/>
  <c r="D160"/>
  <c r="C160"/>
  <c r="B160"/>
  <c r="J159"/>
  <c r="I159"/>
  <c r="F159"/>
  <c r="E159"/>
  <c r="D159"/>
  <c r="C159"/>
  <c r="B159"/>
  <c r="J158"/>
  <c r="I158"/>
  <c r="F158"/>
  <c r="E158"/>
  <c r="D158"/>
  <c r="C158"/>
  <c r="B158"/>
  <c r="J157"/>
  <c r="I157"/>
  <c r="F157"/>
  <c r="E157"/>
  <c r="D157"/>
  <c r="C157"/>
  <c r="B157"/>
  <c r="J156"/>
  <c r="I156"/>
  <c r="F156"/>
  <c r="E156"/>
  <c r="D156"/>
  <c r="C156"/>
  <c r="B156"/>
  <c r="J155"/>
  <c r="I155"/>
  <c r="F155"/>
  <c r="E155"/>
  <c r="D155"/>
  <c r="C155"/>
  <c r="B155"/>
  <c r="J154"/>
  <c r="I154"/>
  <c r="F154"/>
  <c r="E154"/>
  <c r="D154"/>
  <c r="C154"/>
  <c r="B154"/>
  <c r="J153"/>
  <c r="I153"/>
  <c r="F153"/>
  <c r="E153"/>
  <c r="D153"/>
  <c r="C153"/>
  <c r="B153"/>
  <c r="J152"/>
  <c r="I152"/>
  <c r="F152"/>
  <c r="E152"/>
  <c r="D152"/>
  <c r="C152"/>
  <c r="B152"/>
  <c r="J151"/>
  <c r="I151"/>
  <c r="F151"/>
  <c r="E151"/>
  <c r="D151"/>
  <c r="C151"/>
  <c r="B151"/>
  <c r="J150"/>
  <c r="I150"/>
  <c r="F150"/>
  <c r="E150"/>
  <c r="D150"/>
  <c r="C150"/>
  <c r="B150"/>
  <c r="J149"/>
  <c r="I149"/>
  <c r="F149"/>
  <c r="E149"/>
  <c r="D149"/>
  <c r="C149"/>
  <c r="B149"/>
  <c r="J148"/>
  <c r="I148"/>
  <c r="F148"/>
  <c r="E148"/>
  <c r="D148"/>
  <c r="C148"/>
  <c r="B148"/>
  <c r="J147"/>
  <c r="I147"/>
  <c r="F147"/>
  <c r="E147"/>
  <c r="D147"/>
  <c r="C147"/>
  <c r="B147"/>
  <c r="J146"/>
  <c r="I146"/>
  <c r="F146"/>
  <c r="E146"/>
  <c r="D146"/>
  <c r="C146"/>
  <c r="B146"/>
  <c r="J145"/>
  <c r="I145"/>
  <c r="F145"/>
  <c r="E145"/>
  <c r="D145"/>
  <c r="C145"/>
  <c r="B145"/>
  <c r="J144"/>
  <c r="I144"/>
  <c r="F144"/>
  <c r="E144"/>
  <c r="D144"/>
  <c r="C144"/>
  <c r="B144"/>
  <c r="J143"/>
  <c r="I143"/>
  <c r="F143"/>
  <c r="E143"/>
  <c r="D143"/>
  <c r="C143"/>
  <c r="B143"/>
  <c r="J142"/>
  <c r="I142"/>
  <c r="F142"/>
  <c r="E142"/>
  <c r="D142"/>
  <c r="C142"/>
  <c r="B142"/>
  <c r="J141"/>
  <c r="I141"/>
  <c r="F141"/>
  <c r="E141"/>
  <c r="D141"/>
  <c r="C141"/>
  <c r="B141"/>
  <c r="J140"/>
  <c r="I140"/>
  <c r="F140"/>
  <c r="E140"/>
  <c r="D140"/>
  <c r="C140"/>
  <c r="B140"/>
  <c r="J139"/>
  <c r="I139"/>
  <c r="F139"/>
  <c r="E139"/>
  <c r="D139"/>
  <c r="C139"/>
  <c r="B139"/>
  <c r="J138"/>
  <c r="I138"/>
  <c r="F138"/>
  <c r="E138"/>
  <c r="D138"/>
  <c r="C138"/>
  <c r="B138"/>
  <c r="J137"/>
  <c r="I137"/>
  <c r="F137"/>
  <c r="E137"/>
  <c r="D137"/>
  <c r="C137"/>
  <c r="B137"/>
  <c r="J136"/>
  <c r="I136"/>
  <c r="F136"/>
  <c r="E136"/>
  <c r="D136"/>
  <c r="C136"/>
  <c r="B136"/>
  <c r="J135"/>
  <c r="I135"/>
  <c r="F135"/>
  <c r="E135"/>
  <c r="D135"/>
  <c r="C135"/>
  <c r="B135"/>
  <c r="J134"/>
  <c r="I134"/>
  <c r="F134"/>
  <c r="E134"/>
  <c r="D134"/>
  <c r="C134"/>
  <c r="B134"/>
  <c r="J133"/>
  <c r="I133"/>
  <c r="F133"/>
  <c r="E133"/>
  <c r="D133"/>
  <c r="C133"/>
  <c r="B133"/>
  <c r="J132"/>
  <c r="I132"/>
  <c r="F132"/>
  <c r="E132"/>
  <c r="D132"/>
  <c r="C132"/>
  <c r="B132"/>
  <c r="J131"/>
  <c r="I131"/>
  <c r="F131"/>
  <c r="E131"/>
  <c r="D131"/>
  <c r="C131"/>
  <c r="B131"/>
  <c r="J130"/>
  <c r="I130"/>
  <c r="F130"/>
  <c r="E130"/>
  <c r="D130"/>
  <c r="C130"/>
  <c r="B130"/>
  <c r="J129"/>
  <c r="I129"/>
  <c r="F129"/>
  <c r="E129"/>
  <c r="D129"/>
  <c r="C129"/>
  <c r="B129"/>
  <c r="J128"/>
  <c r="I128"/>
  <c r="F128"/>
  <c r="E128"/>
  <c r="D128"/>
  <c r="C128"/>
  <c r="B128"/>
  <c r="J127"/>
  <c r="I127"/>
  <c r="F127"/>
  <c r="E127"/>
  <c r="D127"/>
  <c r="C127"/>
  <c r="B127"/>
  <c r="J126"/>
  <c r="I126"/>
  <c r="F126"/>
  <c r="E126"/>
  <c r="D126"/>
  <c r="C126"/>
  <c r="B126"/>
  <c r="J125"/>
  <c r="I125"/>
  <c r="F125"/>
  <c r="E125"/>
  <c r="D125"/>
  <c r="C125"/>
  <c r="B125"/>
  <c r="J124"/>
  <c r="I124"/>
  <c r="F124"/>
  <c r="E124"/>
  <c r="D124"/>
  <c r="C124"/>
  <c r="B124"/>
  <c r="J123"/>
  <c r="I123"/>
  <c r="F123"/>
  <c r="E123"/>
  <c r="D123"/>
  <c r="C123"/>
  <c r="B123"/>
  <c r="J122"/>
  <c r="I122"/>
  <c r="F122"/>
  <c r="E122"/>
  <c r="D122"/>
  <c r="C122"/>
  <c r="B122"/>
  <c r="J121"/>
  <c r="I121"/>
  <c r="F121"/>
  <c r="E121"/>
  <c r="D121"/>
  <c r="C121"/>
  <c r="B121"/>
  <c r="J120"/>
  <c r="I120"/>
  <c r="F120"/>
  <c r="E120"/>
  <c r="D120"/>
  <c r="C120"/>
  <c r="B120"/>
  <c r="J119"/>
  <c r="I119"/>
  <c r="F119"/>
  <c r="E119"/>
  <c r="D119"/>
  <c r="C119"/>
  <c r="B119"/>
  <c r="J118"/>
  <c r="I118"/>
  <c r="F118"/>
  <c r="E118"/>
  <c r="D118"/>
  <c r="C118"/>
  <c r="B118"/>
  <c r="J117"/>
  <c r="I117"/>
  <c r="F117"/>
  <c r="E117"/>
  <c r="D117"/>
  <c r="C117"/>
  <c r="B117"/>
  <c r="J116"/>
  <c r="I116"/>
  <c r="F116"/>
  <c r="E116"/>
  <c r="D116"/>
  <c r="C116"/>
  <c r="B116"/>
  <c r="J115"/>
  <c r="I115"/>
  <c r="F115"/>
  <c r="E115"/>
  <c r="D115"/>
  <c r="C115"/>
  <c r="B115"/>
  <c r="J114"/>
  <c r="I114"/>
  <c r="F114"/>
  <c r="E114"/>
  <c r="D114"/>
  <c r="C114"/>
  <c r="B114"/>
  <c r="J113"/>
  <c r="I113"/>
  <c r="F113"/>
  <c r="E113"/>
  <c r="D113"/>
  <c r="C113"/>
  <c r="B113"/>
  <c r="J112"/>
  <c r="I112"/>
  <c r="F112"/>
  <c r="E112"/>
  <c r="D112"/>
  <c r="C112"/>
  <c r="B112"/>
  <c r="J111"/>
  <c r="I111"/>
  <c r="F111"/>
  <c r="E111"/>
  <c r="D111"/>
  <c r="C111"/>
  <c r="B111"/>
  <c r="J110"/>
  <c r="I110"/>
  <c r="F110"/>
  <c r="E110"/>
  <c r="D110"/>
  <c r="C110"/>
  <c r="B110"/>
  <c r="J109"/>
  <c r="I109"/>
  <c r="F109"/>
  <c r="E109"/>
  <c r="D109"/>
  <c r="C109"/>
  <c r="B109"/>
  <c r="J108"/>
  <c r="I108"/>
  <c r="F108"/>
  <c r="E108"/>
  <c r="D108"/>
  <c r="C108"/>
  <c r="B108"/>
  <c r="J107"/>
  <c r="I107"/>
  <c r="F107"/>
  <c r="E107"/>
  <c r="D107"/>
  <c r="C107"/>
  <c r="B107"/>
  <c r="J106"/>
  <c r="I106"/>
  <c r="F106"/>
  <c r="E106"/>
  <c r="D106"/>
  <c r="C106"/>
  <c r="B106"/>
  <c r="J105"/>
  <c r="I105"/>
  <c r="F105"/>
  <c r="E105"/>
  <c r="D105"/>
  <c r="C105"/>
  <c r="B105"/>
  <c r="J104"/>
  <c r="I104"/>
  <c r="F104"/>
  <c r="E104"/>
  <c r="D104"/>
  <c r="C104"/>
  <c r="B104"/>
  <c r="J103"/>
  <c r="I103"/>
  <c r="F103"/>
  <c r="E103"/>
  <c r="D103"/>
  <c r="C103"/>
  <c r="B103"/>
  <c r="J102"/>
  <c r="I102"/>
  <c r="F102"/>
  <c r="E102"/>
  <c r="D102"/>
  <c r="C102"/>
  <c r="B102"/>
  <c r="J101"/>
  <c r="I101"/>
  <c r="F101"/>
  <c r="E101"/>
  <c r="D101"/>
  <c r="C101"/>
  <c r="B101"/>
  <c r="J100"/>
  <c r="I100"/>
  <c r="F100"/>
  <c r="E100"/>
  <c r="D100"/>
  <c r="C100"/>
  <c r="B100"/>
  <c r="J99"/>
  <c r="I99"/>
  <c r="F99"/>
  <c r="E99"/>
  <c r="D99"/>
  <c r="C99"/>
  <c r="B99"/>
  <c r="J98"/>
  <c r="I98"/>
  <c r="F98"/>
  <c r="E98"/>
  <c r="D98"/>
  <c r="C98"/>
  <c r="B98"/>
  <c r="J97"/>
  <c r="I97"/>
  <c r="F97"/>
  <c r="E97"/>
  <c r="D97"/>
  <c r="C97"/>
  <c r="B97"/>
  <c r="J96"/>
  <c r="I96"/>
  <c r="F96"/>
  <c r="E96"/>
  <c r="D96"/>
  <c r="C96"/>
  <c r="B96"/>
  <c r="J95"/>
  <c r="I95"/>
  <c r="F95"/>
  <c r="E95"/>
  <c r="D95"/>
  <c r="C95"/>
  <c r="B95"/>
  <c r="J94"/>
  <c r="I94"/>
  <c r="F94"/>
  <c r="E94"/>
  <c r="D94"/>
  <c r="C94"/>
  <c r="B94"/>
  <c r="J93"/>
  <c r="I93"/>
  <c r="F93"/>
  <c r="E93"/>
  <c r="D93"/>
  <c r="C93"/>
  <c r="B93"/>
  <c r="J92"/>
  <c r="I92"/>
  <c r="F92"/>
  <c r="E92"/>
  <c r="D92"/>
  <c r="C92"/>
  <c r="B92"/>
  <c r="J91"/>
  <c r="I91"/>
  <c r="F91"/>
  <c r="E91"/>
  <c r="D91"/>
  <c r="C91"/>
  <c r="B91"/>
  <c r="J90"/>
  <c r="I90"/>
  <c r="F90"/>
  <c r="E90"/>
  <c r="D90"/>
  <c r="C90"/>
  <c r="B90"/>
  <c r="J89"/>
  <c r="I89"/>
  <c r="F89"/>
  <c r="E89"/>
  <c r="D89"/>
  <c r="C89"/>
  <c r="B89"/>
  <c r="J88"/>
  <c r="I88"/>
  <c r="F88"/>
  <c r="E88"/>
  <c r="D88"/>
  <c r="C88"/>
  <c r="B88"/>
  <c r="J87"/>
  <c r="I87"/>
  <c r="F87"/>
  <c r="E87"/>
  <c r="D87"/>
  <c r="C87"/>
  <c r="B87"/>
  <c r="J86"/>
  <c r="I86"/>
  <c r="F86"/>
  <c r="E86"/>
  <c r="D86"/>
  <c r="C86"/>
  <c r="B86"/>
  <c r="J85"/>
  <c r="I85"/>
  <c r="F85"/>
  <c r="E85"/>
  <c r="D85"/>
  <c r="C85"/>
  <c r="B85"/>
  <c r="J84"/>
  <c r="I84"/>
  <c r="F84"/>
  <c r="E84"/>
  <c r="D84"/>
  <c r="C84"/>
  <c r="B84"/>
  <c r="J83"/>
  <c r="I83"/>
  <c r="F83"/>
  <c r="E83"/>
  <c r="D83"/>
  <c r="C83"/>
  <c r="B83"/>
  <c r="J82"/>
  <c r="I82"/>
  <c r="F82"/>
  <c r="E82"/>
  <c r="D82"/>
  <c r="C82"/>
  <c r="B82"/>
  <c r="J81"/>
  <c r="I81"/>
  <c r="F81"/>
  <c r="E81"/>
  <c r="D81"/>
  <c r="C81"/>
  <c r="B81"/>
  <c r="J80"/>
  <c r="I80"/>
  <c r="F80"/>
  <c r="E80"/>
  <c r="D80"/>
  <c r="C80"/>
  <c r="B80"/>
  <c r="J79"/>
  <c r="I79"/>
  <c r="F79"/>
  <c r="E79"/>
  <c r="D79"/>
  <c r="C79"/>
  <c r="B79"/>
  <c r="J78"/>
  <c r="I78"/>
  <c r="F78"/>
  <c r="E78"/>
  <c r="D78"/>
  <c r="C78"/>
  <c r="B78"/>
  <c r="J77"/>
  <c r="I77"/>
  <c r="F77"/>
  <c r="E77"/>
  <c r="D77"/>
  <c r="C77"/>
  <c r="B77"/>
  <c r="J76"/>
  <c r="I76"/>
  <c r="F76"/>
  <c r="E76"/>
  <c r="D76"/>
  <c r="C76"/>
  <c r="B76"/>
  <c r="J75"/>
  <c r="I75"/>
  <c r="F75"/>
  <c r="E75"/>
  <c r="D75"/>
  <c r="C75"/>
  <c r="B75"/>
  <c r="J74"/>
  <c r="I74"/>
  <c r="F74"/>
  <c r="E74"/>
  <c r="D74"/>
  <c r="C74"/>
  <c r="B74"/>
  <c r="J73"/>
  <c r="I73"/>
  <c r="F73"/>
  <c r="E73"/>
  <c r="D73"/>
  <c r="C73"/>
  <c r="B73"/>
  <c r="J72"/>
  <c r="I72"/>
  <c r="F72"/>
  <c r="E72"/>
  <c r="D72"/>
  <c r="C72"/>
  <c r="B72"/>
  <c r="J71"/>
  <c r="I71"/>
  <c r="F71"/>
  <c r="E71"/>
  <c r="D71"/>
  <c r="C71"/>
  <c r="B71"/>
  <c r="J70"/>
  <c r="I70"/>
  <c r="F70"/>
  <c r="E70"/>
  <c r="D70"/>
  <c r="C70"/>
  <c r="B70"/>
  <c r="J69"/>
  <c r="I69"/>
  <c r="F69"/>
  <c r="E69"/>
  <c r="D69"/>
  <c r="C69"/>
  <c r="B69"/>
  <c r="J68"/>
  <c r="I68"/>
  <c r="F68"/>
  <c r="E68"/>
  <c r="D68"/>
  <c r="C68"/>
  <c r="B68"/>
  <c r="J67"/>
  <c r="I67"/>
  <c r="F67"/>
  <c r="E67"/>
  <c r="D67"/>
  <c r="C67"/>
  <c r="B67"/>
  <c r="J66"/>
  <c r="I66"/>
  <c r="F66"/>
  <c r="E66"/>
  <c r="D66"/>
  <c r="C66"/>
  <c r="B66"/>
  <c r="J65"/>
  <c r="I65"/>
  <c r="F65"/>
  <c r="E65"/>
  <c r="D65"/>
  <c r="C65"/>
  <c r="B65"/>
  <c r="J64"/>
  <c r="I64"/>
  <c r="F64"/>
  <c r="E64"/>
  <c r="D64"/>
  <c r="C64"/>
  <c r="B64"/>
  <c r="J63"/>
  <c r="I63"/>
  <c r="F63"/>
  <c r="E63"/>
  <c r="D63"/>
  <c r="C63"/>
  <c r="B63"/>
  <c r="J62"/>
  <c r="I62"/>
  <c r="F62"/>
  <c r="E62"/>
  <c r="D62"/>
  <c r="C62"/>
  <c r="B62"/>
  <c r="J61"/>
  <c r="I61"/>
  <c r="F61"/>
  <c r="E61"/>
  <c r="D61"/>
  <c r="C61"/>
  <c r="B61"/>
  <c r="J60"/>
  <c r="I60"/>
  <c r="F60"/>
  <c r="E60"/>
  <c r="D60"/>
  <c r="C60"/>
  <c r="B60"/>
  <c r="J59"/>
  <c r="I59"/>
  <c r="F59"/>
  <c r="E59"/>
  <c r="D59"/>
  <c r="C59"/>
  <c r="B59"/>
  <c r="J58"/>
  <c r="I58"/>
  <c r="F58"/>
  <c r="E58"/>
  <c r="D58"/>
  <c r="C58"/>
  <c r="B58"/>
  <c r="J57"/>
  <c r="I57"/>
  <c r="F57"/>
  <c r="E57"/>
  <c r="D57"/>
  <c r="C57"/>
  <c r="B57"/>
  <c r="J56"/>
  <c r="I56"/>
  <c r="F56"/>
  <c r="E56"/>
  <c r="D56"/>
  <c r="C56"/>
  <c r="B56"/>
  <c r="J55"/>
  <c r="I55"/>
  <c r="F55"/>
  <c r="E55"/>
  <c r="D55"/>
  <c r="C55"/>
  <c r="B55"/>
  <c r="J54"/>
  <c r="I54"/>
  <c r="F54"/>
  <c r="E54"/>
  <c r="D54"/>
  <c r="C54"/>
  <c r="B54"/>
  <c r="J53"/>
  <c r="I53"/>
  <c r="F53"/>
  <c r="E53"/>
  <c r="D53"/>
  <c r="C53"/>
  <c r="B53"/>
  <c r="J52"/>
  <c r="I52"/>
  <c r="F52"/>
  <c r="E52"/>
  <c r="D52"/>
  <c r="C52"/>
  <c r="B52"/>
  <c r="J51"/>
  <c r="I51"/>
  <c r="F51"/>
  <c r="E51"/>
  <c r="D51"/>
  <c r="C51"/>
  <c r="B51"/>
  <c r="J50"/>
  <c r="I50"/>
  <c r="F50"/>
  <c r="E50"/>
  <c r="D50"/>
  <c r="C50"/>
  <c r="B50"/>
  <c r="J49"/>
  <c r="I49"/>
  <c r="F49"/>
  <c r="E49"/>
  <c r="D49"/>
  <c r="C49"/>
  <c r="B49"/>
  <c r="J48"/>
  <c r="I48"/>
  <c r="F48"/>
  <c r="E48"/>
  <c r="D48"/>
  <c r="C48"/>
  <c r="B48"/>
  <c r="J47"/>
  <c r="I47"/>
  <c r="F47"/>
  <c r="E47"/>
  <c r="D47"/>
  <c r="C47"/>
  <c r="B47"/>
  <c r="J46"/>
  <c r="I46"/>
  <c r="F46"/>
  <c r="E46"/>
  <c r="D46"/>
  <c r="C46"/>
  <c r="B46"/>
  <c r="J45"/>
  <c r="I45"/>
  <c r="F45"/>
  <c r="E45"/>
  <c r="D45"/>
  <c r="C45"/>
  <c r="B45"/>
  <c r="J44"/>
  <c r="I44"/>
  <c r="F44"/>
  <c r="E44"/>
  <c r="D44"/>
  <c r="C44"/>
  <c r="B44"/>
  <c r="J43"/>
  <c r="I43"/>
  <c r="F43"/>
  <c r="E43"/>
  <c r="D43"/>
  <c r="C43"/>
  <c r="B43"/>
  <c r="J42"/>
  <c r="I42"/>
  <c r="F42"/>
  <c r="E42"/>
  <c r="D42"/>
  <c r="C42"/>
  <c r="B42"/>
  <c r="J41"/>
  <c r="I41"/>
  <c r="F41"/>
  <c r="E41"/>
  <c r="D41"/>
  <c r="C41"/>
  <c r="B41"/>
  <c r="J40"/>
  <c r="I40"/>
  <c r="F40"/>
  <c r="E40"/>
  <c r="D40"/>
  <c r="C40"/>
  <c r="B40"/>
  <c r="J39"/>
  <c r="I39"/>
  <c r="F39"/>
  <c r="E39"/>
  <c r="D39"/>
  <c r="C39"/>
  <c r="B39"/>
  <c r="J38"/>
  <c r="I38"/>
  <c r="F38"/>
  <c r="E38"/>
  <c r="D38"/>
  <c r="C38"/>
  <c r="B38"/>
  <c r="J37"/>
  <c r="I37"/>
  <c r="F37"/>
  <c r="E37"/>
  <c r="D37"/>
  <c r="C37"/>
  <c r="B37"/>
  <c r="J36"/>
  <c r="I36"/>
  <c r="F36"/>
  <c r="E36"/>
  <c r="D36"/>
  <c r="C36"/>
  <c r="B36"/>
  <c r="J35"/>
  <c r="I35"/>
  <c r="F35"/>
  <c r="E35"/>
  <c r="D35"/>
  <c r="C35"/>
  <c r="B35"/>
  <c r="J34"/>
  <c r="I34"/>
  <c r="F34"/>
  <c r="E34"/>
  <c r="D34"/>
  <c r="C34"/>
  <c r="B34"/>
  <c r="J33"/>
  <c r="I33"/>
  <c r="F33"/>
  <c r="E33"/>
  <c r="D33"/>
  <c r="C33"/>
  <c r="B33"/>
  <c r="J32"/>
  <c r="I32"/>
  <c r="F32"/>
  <c r="E32"/>
  <c r="D32"/>
  <c r="C32"/>
  <c r="B32"/>
  <c r="J31"/>
  <c r="I31"/>
  <c r="F31"/>
  <c r="E31"/>
  <c r="D31"/>
  <c r="C31"/>
  <c r="B31"/>
  <c r="J30"/>
  <c r="I30"/>
  <c r="F30"/>
  <c r="E30"/>
  <c r="D30"/>
  <c r="C30"/>
  <c r="B30"/>
  <c r="J29"/>
  <c r="I29"/>
  <c r="F29"/>
  <c r="E29"/>
  <c r="D29"/>
  <c r="C29"/>
  <c r="B29"/>
  <c r="J28"/>
  <c r="I28"/>
  <c r="F28"/>
  <c r="E28"/>
  <c r="D28"/>
  <c r="C28"/>
  <c r="B28"/>
  <c r="J27"/>
  <c r="I27"/>
  <c r="F27"/>
  <c r="E27"/>
  <c r="D27"/>
  <c r="C27"/>
  <c r="B27"/>
  <c r="J26"/>
  <c r="I26"/>
  <c r="F26"/>
  <c r="E26"/>
  <c r="D26"/>
  <c r="C26"/>
  <c r="B26"/>
  <c r="J25"/>
  <c r="I25"/>
  <c r="F25"/>
  <c r="E25"/>
  <c r="D25"/>
  <c r="C25"/>
  <c r="B25"/>
  <c r="J24"/>
  <c r="I24"/>
  <c r="F24"/>
  <c r="E24"/>
  <c r="D24"/>
  <c r="C24"/>
  <c r="B24"/>
  <c r="J23"/>
  <c r="I23"/>
  <c r="F23"/>
  <c r="E23"/>
  <c r="D23"/>
  <c r="C23"/>
  <c r="B23"/>
  <c r="J22"/>
  <c r="I22"/>
  <c r="F22"/>
  <c r="E22"/>
  <c r="D22"/>
  <c r="C22"/>
  <c r="B22"/>
  <c r="J21"/>
  <c r="I21"/>
  <c r="F21"/>
  <c r="E21"/>
  <c r="D21"/>
  <c r="C21"/>
  <c r="B21"/>
  <c r="J20"/>
  <c r="I20"/>
  <c r="F20"/>
  <c r="E20"/>
  <c r="D20"/>
  <c r="C20"/>
  <c r="B20"/>
  <c r="J19"/>
  <c r="I19"/>
  <c r="F19"/>
  <c r="E19"/>
  <c r="D19"/>
  <c r="C19"/>
  <c r="B19"/>
  <c r="J18"/>
  <c r="I18"/>
  <c r="F18"/>
  <c r="E18"/>
  <c r="D18"/>
  <c r="C18"/>
  <c r="B18"/>
  <c r="J17"/>
  <c r="I17"/>
  <c r="F17"/>
  <c r="E17"/>
  <c r="D17"/>
  <c r="C17"/>
  <c r="B17"/>
  <c r="J16"/>
  <c r="I16"/>
  <c r="F16"/>
  <c r="E16"/>
  <c r="D16"/>
  <c r="C16"/>
  <c r="B16"/>
  <c r="J15"/>
  <c r="I15"/>
  <c r="F15"/>
  <c r="E15"/>
  <c r="D15"/>
  <c r="C15"/>
  <c r="B15"/>
  <c r="J14"/>
  <c r="I14"/>
  <c r="F14"/>
  <c r="E14"/>
  <c r="D14"/>
  <c r="C14"/>
  <c r="B14"/>
  <c r="J13"/>
  <c r="I13"/>
  <c r="F13"/>
  <c r="E13"/>
  <c r="D13"/>
  <c r="C13"/>
  <c r="B13"/>
  <c r="J12"/>
  <c r="I12"/>
  <c r="F12"/>
  <c r="E12"/>
  <c r="D12"/>
  <c r="C12"/>
  <c r="B12"/>
  <c r="J11"/>
  <c r="I11"/>
  <c r="F11"/>
  <c r="E11"/>
  <c r="D11"/>
  <c r="C11"/>
  <c r="B11"/>
  <c r="J10"/>
  <c r="I10"/>
  <c r="F10"/>
  <c r="E10"/>
  <c r="D10"/>
  <c r="C10"/>
  <c r="B10"/>
  <c r="J9"/>
  <c r="I9"/>
  <c r="F9"/>
  <c r="E9"/>
  <c r="D9"/>
  <c r="C9"/>
  <c r="B9"/>
  <c r="J8"/>
  <c r="I8"/>
  <c r="F8"/>
  <c r="E8"/>
  <c r="D8"/>
  <c r="C8"/>
  <c r="B8"/>
  <c r="J7"/>
  <c r="I7"/>
  <c r="F7"/>
  <c r="E7"/>
  <c r="D7"/>
  <c r="C7"/>
  <c r="B7"/>
  <c r="J6"/>
  <c r="I6"/>
  <c r="F6"/>
  <c r="E6"/>
  <c r="D6"/>
  <c r="C6"/>
  <c r="B6"/>
  <c r="A1"/>
  <c r="H250" i="2"/>
  <c r="E250"/>
  <c r="D250"/>
  <c r="C250"/>
  <c r="B250"/>
  <c r="H249"/>
  <c r="E249"/>
  <c r="D249"/>
  <c r="C249"/>
  <c r="B249"/>
  <c r="H248"/>
  <c r="E248"/>
  <c r="D248"/>
  <c r="C248"/>
  <c r="B248"/>
  <c r="H247"/>
  <c r="E247"/>
  <c r="D247"/>
  <c r="C247"/>
  <c r="B247"/>
  <c r="H246"/>
  <c r="E246"/>
  <c r="D246"/>
  <c r="C246"/>
  <c r="B246"/>
  <c r="H244"/>
  <c r="E244"/>
  <c r="B244"/>
  <c r="H243"/>
  <c r="E243"/>
  <c r="B243"/>
  <c r="H242"/>
  <c r="E242"/>
  <c r="B242"/>
  <c r="H241"/>
  <c r="E241"/>
  <c r="B241"/>
  <c r="H240"/>
  <c r="E240"/>
  <c r="B240"/>
  <c r="H238"/>
  <c r="E238"/>
  <c r="D238"/>
  <c r="C238"/>
  <c r="B238"/>
  <c r="H237"/>
  <c r="E237"/>
  <c r="D237"/>
  <c r="C237"/>
  <c r="B237"/>
  <c r="H236"/>
  <c r="E236"/>
  <c r="D236"/>
  <c r="C236"/>
  <c r="B236"/>
  <c r="H235"/>
  <c r="E235"/>
  <c r="D235"/>
  <c r="C235"/>
  <c r="B235"/>
  <c r="H234"/>
  <c r="E234"/>
  <c r="D234"/>
  <c r="C234"/>
  <c r="B234"/>
  <c r="H232"/>
  <c r="E232"/>
  <c r="B232"/>
  <c r="H231"/>
  <c r="E231"/>
  <c r="B231"/>
  <c r="H230"/>
  <c r="E230"/>
  <c r="B230"/>
  <c r="H229"/>
  <c r="E229"/>
  <c r="B229"/>
  <c r="H228"/>
  <c r="E228"/>
  <c r="B228"/>
  <c r="H226"/>
  <c r="E226"/>
  <c r="D226"/>
  <c r="C226"/>
  <c r="B226"/>
  <c r="H225"/>
  <c r="E225"/>
  <c r="D225"/>
  <c r="C225"/>
  <c r="B225"/>
  <c r="H224"/>
  <c r="E224"/>
  <c r="D224"/>
  <c r="C224"/>
  <c r="B224"/>
  <c r="H223"/>
  <c r="E223"/>
  <c r="D223"/>
  <c r="C223"/>
  <c r="B223"/>
  <c r="H222"/>
  <c r="E222"/>
  <c r="D222"/>
  <c r="C222"/>
  <c r="B222"/>
  <c r="H220"/>
  <c r="E220"/>
  <c r="B220"/>
  <c r="H219"/>
  <c r="E219"/>
  <c r="B219"/>
  <c r="H218"/>
  <c r="E218"/>
  <c r="B218"/>
  <c r="H217"/>
  <c r="E217"/>
  <c r="B217"/>
  <c r="H216"/>
  <c r="E216"/>
  <c r="B216"/>
  <c r="E214"/>
  <c r="B214"/>
  <c r="E213"/>
  <c r="B213"/>
  <c r="E212"/>
  <c r="B212"/>
  <c r="E211"/>
  <c r="B211"/>
  <c r="E210"/>
  <c r="B210"/>
  <c r="E208"/>
  <c r="B208"/>
  <c r="E207"/>
  <c r="B207"/>
  <c r="E206"/>
  <c r="B206"/>
  <c r="E205"/>
  <c r="B205"/>
  <c r="E204"/>
  <c r="B204"/>
  <c r="D202"/>
  <c r="C202"/>
  <c r="B202"/>
  <c r="D201"/>
  <c r="C201"/>
  <c r="B201"/>
  <c r="D200"/>
  <c r="C200"/>
  <c r="B200"/>
  <c r="D199"/>
  <c r="C199"/>
  <c r="B199"/>
  <c r="D198"/>
  <c r="C198"/>
  <c r="B198"/>
  <c r="B196"/>
  <c r="B195"/>
  <c r="B194"/>
  <c r="B193"/>
  <c r="B192"/>
  <c r="B190"/>
  <c r="B189"/>
  <c r="B188"/>
  <c r="B187"/>
  <c r="B186"/>
  <c r="B184"/>
  <c r="B183"/>
  <c r="B182"/>
  <c r="B181"/>
  <c r="B180"/>
  <c r="B178"/>
  <c r="B177"/>
  <c r="B176"/>
  <c r="B175"/>
  <c r="B174"/>
  <c r="H172"/>
  <c r="G172"/>
  <c r="F172"/>
  <c r="E172"/>
  <c r="D172"/>
  <c r="C172"/>
  <c r="B172"/>
  <c r="H171"/>
  <c r="G171"/>
  <c r="F171"/>
  <c r="E171"/>
  <c r="D171"/>
  <c r="C171"/>
  <c r="B171"/>
  <c r="H170"/>
  <c r="G170"/>
  <c r="F170"/>
  <c r="E170"/>
  <c r="D170"/>
  <c r="C170"/>
  <c r="B170"/>
  <c r="H169"/>
  <c r="G169"/>
  <c r="F169"/>
  <c r="E169"/>
  <c r="D169"/>
  <c r="C169"/>
  <c r="B169"/>
  <c r="H168"/>
  <c r="G168"/>
  <c r="F168"/>
  <c r="E168"/>
  <c r="D168"/>
  <c r="C168"/>
  <c r="B168"/>
  <c r="H166"/>
  <c r="G166"/>
  <c r="F166"/>
  <c r="E166"/>
  <c r="D166"/>
  <c r="C166"/>
  <c r="B166"/>
  <c r="H165"/>
  <c r="G165"/>
  <c r="F165"/>
  <c r="E165"/>
  <c r="D165"/>
  <c r="C165"/>
  <c r="B165"/>
  <c r="H164"/>
  <c r="G164"/>
  <c r="F164"/>
  <c r="E164"/>
  <c r="D164"/>
  <c r="C164"/>
  <c r="B164"/>
  <c r="H163"/>
  <c r="G163"/>
  <c r="F163"/>
  <c r="E163"/>
  <c r="D163"/>
  <c r="C163"/>
  <c r="B163"/>
  <c r="H162"/>
  <c r="G162"/>
  <c r="F162"/>
  <c r="E162"/>
  <c r="D162"/>
  <c r="C162"/>
  <c r="B162"/>
  <c r="H160"/>
  <c r="G160"/>
  <c r="F160"/>
  <c r="E160"/>
  <c r="D160"/>
  <c r="C160"/>
  <c r="B160"/>
  <c r="H159"/>
  <c r="G159"/>
  <c r="F159"/>
  <c r="E159"/>
  <c r="D159"/>
  <c r="C159"/>
  <c r="B159"/>
  <c r="H158"/>
  <c r="G158"/>
  <c r="F158"/>
  <c r="E158"/>
  <c r="D158"/>
  <c r="C158"/>
  <c r="B158"/>
  <c r="H157"/>
  <c r="G157"/>
  <c r="F157"/>
  <c r="E157"/>
  <c r="D157"/>
  <c r="C157"/>
  <c r="B157"/>
  <c r="H156"/>
  <c r="G156"/>
  <c r="F156"/>
  <c r="E156"/>
  <c r="D156"/>
  <c r="C156"/>
  <c r="B156"/>
  <c r="E154"/>
  <c r="D154"/>
  <c r="C154"/>
  <c r="B154"/>
  <c r="E153"/>
  <c r="D153"/>
  <c r="C153"/>
  <c r="B153"/>
  <c r="E152"/>
  <c r="D152"/>
  <c r="C152"/>
  <c r="B152"/>
  <c r="E151"/>
  <c r="D151"/>
  <c r="C151"/>
  <c r="B151"/>
  <c r="E150"/>
  <c r="D150"/>
  <c r="C150"/>
  <c r="B150"/>
  <c r="E148"/>
  <c r="D148"/>
  <c r="C148"/>
  <c r="B148"/>
  <c r="E147"/>
  <c r="D147"/>
  <c r="C147"/>
  <c r="B147"/>
  <c r="E146"/>
  <c r="D146"/>
  <c r="C146"/>
  <c r="B146"/>
  <c r="E145"/>
  <c r="D145"/>
  <c r="C145"/>
  <c r="B145"/>
  <c r="E144"/>
  <c r="D144"/>
  <c r="C144"/>
  <c r="B144"/>
  <c r="E142"/>
  <c r="C142"/>
  <c r="B142"/>
  <c r="E141"/>
  <c r="C141"/>
  <c r="B141"/>
  <c r="E140"/>
  <c r="C140"/>
  <c r="B140"/>
  <c r="E139"/>
  <c r="C139"/>
  <c r="B139"/>
  <c r="E138"/>
  <c r="C138"/>
  <c r="B138"/>
  <c r="E136"/>
  <c r="C136"/>
  <c r="B136"/>
  <c r="E135"/>
  <c r="C135"/>
  <c r="B135"/>
  <c r="E134"/>
  <c r="C134"/>
  <c r="B134"/>
  <c r="E133"/>
  <c r="C133"/>
  <c r="B133"/>
  <c r="E132"/>
  <c r="C132"/>
  <c r="B132"/>
  <c r="E130"/>
  <c r="C130"/>
  <c r="B130"/>
  <c r="E129"/>
  <c r="C129"/>
  <c r="B129"/>
  <c r="E128"/>
  <c r="C128"/>
  <c r="B128"/>
  <c r="E127"/>
  <c r="C127"/>
  <c r="B127"/>
  <c r="E126"/>
  <c r="C126"/>
  <c r="B126"/>
  <c r="B124"/>
  <c r="B123"/>
  <c r="B122"/>
  <c r="B121"/>
  <c r="B120"/>
  <c r="E118"/>
  <c r="C118"/>
  <c r="B118"/>
  <c r="E117"/>
  <c r="C117"/>
  <c r="B117"/>
  <c r="E116"/>
  <c r="C116"/>
  <c r="B116"/>
  <c r="E115"/>
  <c r="C115"/>
  <c r="B115"/>
  <c r="E114"/>
  <c r="C114"/>
  <c r="B114"/>
  <c r="E112"/>
  <c r="B112"/>
  <c r="E111"/>
  <c r="B111"/>
  <c r="E110"/>
  <c r="B110"/>
  <c r="E109"/>
  <c r="B109"/>
  <c r="E108"/>
  <c r="B108"/>
  <c r="B106"/>
  <c r="B105"/>
  <c r="B104"/>
  <c r="B103"/>
  <c r="B102"/>
  <c r="E100"/>
  <c r="C100"/>
  <c r="B100"/>
  <c r="E99"/>
  <c r="C99"/>
  <c r="B99"/>
  <c r="E98"/>
  <c r="C98"/>
  <c r="B98"/>
  <c r="E97"/>
  <c r="C97"/>
  <c r="B97"/>
  <c r="E96"/>
  <c r="C96"/>
  <c r="B96"/>
  <c r="E94"/>
  <c r="B94"/>
  <c r="E93"/>
  <c r="B93"/>
  <c r="E92"/>
  <c r="B92"/>
  <c r="E91"/>
  <c r="B91"/>
  <c r="E90"/>
  <c r="B90"/>
  <c r="H84"/>
  <c r="E84"/>
  <c r="D84"/>
  <c r="C84"/>
  <c r="B84"/>
  <c r="H83"/>
  <c r="E83"/>
  <c r="B83"/>
  <c r="H82"/>
  <c r="E82"/>
  <c r="D82"/>
  <c r="C82"/>
  <c r="B82"/>
  <c r="H81"/>
  <c r="E81"/>
  <c r="B81"/>
  <c r="H80"/>
  <c r="E80"/>
  <c r="D80"/>
  <c r="C80"/>
  <c r="B80"/>
  <c r="H79"/>
  <c r="E79"/>
  <c r="B79"/>
  <c r="E78"/>
  <c r="B78"/>
  <c r="E77"/>
  <c r="B77"/>
  <c r="D76"/>
  <c r="C76"/>
  <c r="B76"/>
  <c r="B75"/>
  <c r="B74"/>
  <c r="B73"/>
  <c r="B72"/>
  <c r="H71"/>
  <c r="G71"/>
  <c r="F71"/>
  <c r="E71"/>
  <c r="D71"/>
  <c r="C71"/>
  <c r="B71"/>
  <c r="H70"/>
  <c r="G70"/>
  <c r="F70"/>
  <c r="E70"/>
  <c r="D70"/>
  <c r="C70"/>
  <c r="B70"/>
  <c r="H69"/>
  <c r="G69"/>
  <c r="F69"/>
  <c r="E69"/>
  <c r="D69"/>
  <c r="C69"/>
  <c r="B69"/>
  <c r="E68"/>
  <c r="D68"/>
  <c r="C68"/>
  <c r="B68"/>
  <c r="E67"/>
  <c r="D67"/>
  <c r="C67"/>
  <c r="B67"/>
  <c r="E66"/>
  <c r="C66"/>
  <c r="B66"/>
  <c r="E65"/>
  <c r="C65"/>
  <c r="B65"/>
  <c r="E64"/>
  <c r="C64"/>
  <c r="B64"/>
  <c r="B63"/>
  <c r="E62"/>
  <c r="C62"/>
  <c r="B62"/>
  <c r="E61"/>
  <c r="B61"/>
  <c r="B60"/>
  <c r="E59"/>
  <c r="C59"/>
  <c r="B59"/>
  <c r="E58"/>
  <c r="B58"/>
  <c r="E53"/>
  <c r="D53"/>
  <c r="C53"/>
  <c r="B53"/>
  <c r="E52"/>
  <c r="D52"/>
  <c r="C52"/>
  <c r="B52"/>
  <c r="E51"/>
  <c r="D51"/>
  <c r="C51"/>
  <c r="B51"/>
  <c r="E50"/>
  <c r="D50"/>
  <c r="C50"/>
  <c r="B50"/>
  <c r="E49"/>
  <c r="D49"/>
  <c r="C49"/>
  <c r="B49"/>
  <c r="G44"/>
  <c r="G57" i="6" s="1"/>
  <c r="G217" i="11" s="1"/>
  <c r="F44" i="2"/>
  <c r="F57" i="6" s="1"/>
  <c r="F217" i="11" s="1"/>
  <c r="E44" i="2"/>
  <c r="E57" i="6" s="1"/>
  <c r="E217" i="11" s="1"/>
  <c r="D44" i="2"/>
  <c r="D57" i="6" s="1"/>
  <c r="D217" i="11" s="1"/>
  <c r="C44" i="2"/>
  <c r="C57" i="6" s="1"/>
  <c r="C217" i="11" s="1"/>
  <c r="B44" i="2"/>
  <c r="B57" i="6" s="1"/>
  <c r="B217" i="11" s="1"/>
  <c r="L43" i="2"/>
  <c r="L91" i="6" s="1"/>
  <c r="L257" i="11" s="1"/>
  <c r="K43" i="2"/>
  <c r="K91" i="6" s="1"/>
  <c r="K257" i="11" s="1"/>
  <c r="J43" i="2"/>
  <c r="J91" i="6" s="1"/>
  <c r="J257" i="11" s="1"/>
  <c r="I43" i="2"/>
  <c r="I91" i="6" s="1"/>
  <c r="I257" i="11" s="1"/>
  <c r="H43" i="2"/>
  <c r="H91" i="6" s="1"/>
  <c r="H257" i="11" s="1"/>
  <c r="G43" i="2"/>
  <c r="G91" i="6" s="1"/>
  <c r="F43" i="2"/>
  <c r="F91" i="6" s="1"/>
  <c r="E43" i="2"/>
  <c r="E91" i="6" s="1"/>
  <c r="D43" i="2"/>
  <c r="D91" i="6" s="1"/>
  <c r="C43" i="2"/>
  <c r="C91" i="6" s="1"/>
  <c r="G42" i="2"/>
  <c r="G49" i="6" s="1"/>
  <c r="G209" i="11" s="1"/>
  <c r="F42" i="2"/>
  <c r="F49" i="6" s="1"/>
  <c r="F209" i="11" s="1"/>
  <c r="E42" i="2"/>
  <c r="E49" i="6" s="1"/>
  <c r="E209" i="11" s="1"/>
  <c r="D42" i="2"/>
  <c r="D49" i="6" s="1"/>
  <c r="D209" i="11" s="1"/>
  <c r="C42" i="2"/>
  <c r="C49" i="6" s="1"/>
  <c r="C209" i="11" s="1"/>
  <c r="B42" i="2"/>
  <c r="B49" i="6" s="1"/>
  <c r="G41" i="2"/>
  <c r="G99" i="6" s="1"/>
  <c r="G289" i="11" s="1"/>
  <c r="F41" i="2"/>
  <c r="F99" i="6" s="1"/>
  <c r="F289" i="11" s="1"/>
  <c r="E41" i="2"/>
  <c r="E99" i="6" s="1"/>
  <c r="E289" i="11" s="1"/>
  <c r="D41" i="2"/>
  <c r="D99" i="6" s="1"/>
  <c r="D289" i="11" s="1"/>
  <c r="C41" i="2"/>
  <c r="C99" i="6" s="1"/>
  <c r="C289" i="11" s="1"/>
  <c r="B41" i="2"/>
  <c r="B99" i="6" s="1"/>
  <c r="B289" i="11" s="1"/>
  <c r="F36" i="2"/>
  <c r="F312" i="6" s="1"/>
  <c r="E36" i="2"/>
  <c r="E312" i="6" s="1"/>
  <c r="D36" i="2"/>
  <c r="D312" i="6" s="1"/>
  <c r="C36" i="2"/>
  <c r="C312" i="6" s="1"/>
  <c r="B36" i="2"/>
  <c r="B312" i="6" s="1"/>
  <c r="F35" i="2"/>
  <c r="F304" i="6" s="1"/>
  <c r="F473" i="11" s="1"/>
  <c r="E35" i="2"/>
  <c r="E304" i="6" s="1"/>
  <c r="E473" i="11" s="1"/>
  <c r="D35" i="2"/>
  <c r="D304" i="6" s="1"/>
  <c r="D473" i="11" s="1"/>
  <c r="C35" i="2"/>
  <c r="C304" i="6" s="1"/>
  <c r="C473" i="11" s="1"/>
  <c r="B35" i="2"/>
  <c r="B304" i="6" s="1"/>
  <c r="B473" i="11" s="1"/>
  <c r="B30" i="2"/>
  <c r="E22"/>
  <c r="B105" i="11" s="1"/>
  <c r="D22" i="2"/>
  <c r="B97" i="11" s="1"/>
  <c r="C22" i="2"/>
  <c r="B89" i="11" s="1"/>
  <c r="B22" i="2"/>
  <c r="B81" i="11" s="1"/>
  <c r="C17" i="2"/>
  <c r="B17"/>
  <c r="G12"/>
  <c r="F12"/>
  <c r="E12"/>
  <c r="D12"/>
  <c r="C12"/>
  <c r="B12"/>
  <c r="A1"/>
  <c r="A1" i="1"/>
  <c r="B25" i="11" l="1"/>
  <c r="B57"/>
  <c r="B73"/>
  <c r="CE700" i="8"/>
  <c r="CE698"/>
  <c r="CE696"/>
  <c r="CE694"/>
  <c r="CE692"/>
  <c r="CE690"/>
  <c r="CE688"/>
  <c r="CE686"/>
  <c r="CE684"/>
  <c r="CE682"/>
  <c r="CE680"/>
  <c r="CE678"/>
  <c r="CE676"/>
  <c r="CE674"/>
  <c r="CE672"/>
  <c r="CE670"/>
  <c r="CE668"/>
  <c r="CE666"/>
  <c r="CE664"/>
  <c r="CE662"/>
  <c r="CE660"/>
  <c r="CE658"/>
  <c r="CE656"/>
  <c r="CE654"/>
  <c r="CE652"/>
  <c r="CE650"/>
  <c r="CE648"/>
  <c r="CE646"/>
  <c r="CE644"/>
  <c r="CE642"/>
  <c r="CE640"/>
  <c r="CE638"/>
  <c r="CE636"/>
  <c r="CE634"/>
  <c r="CE699"/>
  <c r="CE697"/>
  <c r="CE695"/>
  <c r="CE693"/>
  <c r="CE691"/>
  <c r="CE689"/>
  <c r="CE687"/>
  <c r="CE685"/>
  <c r="CE683"/>
  <c r="CE681"/>
  <c r="CE679"/>
  <c r="CE677"/>
  <c r="CE675"/>
  <c r="CE673"/>
  <c r="CE671"/>
  <c r="CE669"/>
  <c r="CE667"/>
  <c r="CE665"/>
  <c r="CE663"/>
  <c r="CE661"/>
  <c r="CE659"/>
  <c r="CE657"/>
  <c r="CE655"/>
  <c r="CE653"/>
  <c r="CE651"/>
  <c r="CE649"/>
  <c r="CE647"/>
  <c r="CE645"/>
  <c r="CE643"/>
  <c r="CE641"/>
  <c r="CE639"/>
  <c r="CE637"/>
  <c r="CE635"/>
  <c r="CE632"/>
  <c r="CE630"/>
  <c r="CE628"/>
  <c r="CE626"/>
  <c r="CE624"/>
  <c r="CE622"/>
  <c r="CE620"/>
  <c r="CE618"/>
  <c r="CE616"/>
  <c r="CE614"/>
  <c r="CE612"/>
  <c r="CE610"/>
  <c r="CE608"/>
  <c r="CE606"/>
  <c r="CE604"/>
  <c r="CE602"/>
  <c r="CE600"/>
  <c r="CE598"/>
  <c r="CE596"/>
  <c r="CE594"/>
  <c r="CE592"/>
  <c r="CE590"/>
  <c r="CE588"/>
  <c r="CE586"/>
  <c r="CE584"/>
  <c r="CE582"/>
  <c r="CE580"/>
  <c r="CE578"/>
  <c r="CE576"/>
  <c r="CE574"/>
  <c r="CE572"/>
  <c r="CE570"/>
  <c r="CE568"/>
  <c r="CE566"/>
  <c r="CE564"/>
  <c r="CE562"/>
  <c r="CE560"/>
  <c r="CE558"/>
  <c r="CE556"/>
  <c r="CE554"/>
  <c r="CE552"/>
  <c r="CE550"/>
  <c r="CE548"/>
  <c r="CE546"/>
  <c r="CE544"/>
  <c r="CE542"/>
  <c r="CE540"/>
  <c r="CE538"/>
  <c r="CE536"/>
  <c r="CE534"/>
  <c r="CE532"/>
  <c r="CE530"/>
  <c r="CE528"/>
  <c r="CE526"/>
  <c r="CE524"/>
  <c r="CE522"/>
  <c r="CE520"/>
  <c r="CE518"/>
  <c r="CE516"/>
  <c r="CE514"/>
  <c r="CE512"/>
  <c r="CE510"/>
  <c r="CE508"/>
  <c r="CE506"/>
  <c r="CE504"/>
  <c r="CE502"/>
  <c r="CE500"/>
  <c r="CE498"/>
  <c r="CE496"/>
  <c r="CE494"/>
  <c r="CE492"/>
  <c r="CE490"/>
  <c r="CE488"/>
  <c r="CE486"/>
  <c r="CE484"/>
  <c r="CE482"/>
  <c r="CE480"/>
  <c r="CE478"/>
  <c r="CE476"/>
  <c r="CE474"/>
  <c r="CE472"/>
  <c r="CE470"/>
  <c r="CE468"/>
  <c r="CE466"/>
  <c r="CE464"/>
  <c r="CE462"/>
  <c r="CE460"/>
  <c r="CE458"/>
  <c r="CE456"/>
  <c r="CE454"/>
  <c r="CE452"/>
  <c r="CE450"/>
  <c r="CE448"/>
  <c r="CE446"/>
  <c r="CE444"/>
  <c r="CE442"/>
  <c r="CE440"/>
  <c r="CE438"/>
  <c r="CE436"/>
  <c r="CE434"/>
  <c r="CE432"/>
  <c r="CE430"/>
  <c r="CE428"/>
  <c r="CE426"/>
  <c r="CE424"/>
  <c r="CE422"/>
  <c r="CE420"/>
  <c r="CE418"/>
  <c r="CE416"/>
  <c r="CE414"/>
  <c r="CE412"/>
  <c r="CE410"/>
  <c r="CE408"/>
  <c r="CE406"/>
  <c r="CE404"/>
  <c r="CE402"/>
  <c r="CE400"/>
  <c r="CE398"/>
  <c r="CE396"/>
  <c r="CE394"/>
  <c r="CE392"/>
  <c r="CE390"/>
  <c r="CE388"/>
  <c r="CE386"/>
  <c r="CE384"/>
  <c r="CE382"/>
  <c r="CE380"/>
  <c r="CE378"/>
  <c r="CE376"/>
  <c r="CE374"/>
  <c r="CE372"/>
  <c r="CE370"/>
  <c r="CE368"/>
  <c r="CE366"/>
  <c r="CE364"/>
  <c r="CE362"/>
  <c r="CE360"/>
  <c r="CE358"/>
  <c r="CE356"/>
  <c r="CE354"/>
  <c r="CE352"/>
  <c r="CE350"/>
  <c r="CE348"/>
  <c r="CE346"/>
  <c r="CE344"/>
  <c r="CE342"/>
  <c r="CE340"/>
  <c r="CE338"/>
  <c r="CE633"/>
  <c r="CE631"/>
  <c r="CE629"/>
  <c r="CE627"/>
  <c r="CE625"/>
  <c r="CE623"/>
  <c r="CE621"/>
  <c r="CE619"/>
  <c r="CE617"/>
  <c r="CE615"/>
  <c r="CE613"/>
  <c r="CE611"/>
  <c r="CE609"/>
  <c r="CE607"/>
  <c r="CE605"/>
  <c r="CE603"/>
  <c r="CE601"/>
  <c r="CE599"/>
  <c r="CE597"/>
  <c r="CE595"/>
  <c r="CE593"/>
  <c r="CE591"/>
  <c r="CE589"/>
  <c r="CE587"/>
  <c r="CE585"/>
  <c r="CE583"/>
  <c r="CE581"/>
  <c r="CE579"/>
  <c r="CE577"/>
  <c r="CE575"/>
  <c r="CE573"/>
  <c r="CE571"/>
  <c r="CE569"/>
  <c r="CE567"/>
  <c r="CE565"/>
  <c r="CE563"/>
  <c r="CE561"/>
  <c r="CE559"/>
  <c r="CE557"/>
  <c r="CE555"/>
  <c r="CE553"/>
  <c r="CE551"/>
  <c r="CE549"/>
  <c r="CE547"/>
  <c r="CE545"/>
  <c r="CE543"/>
  <c r="CE541"/>
  <c r="CE539"/>
  <c r="CE537"/>
  <c r="CE535"/>
  <c r="CE533"/>
  <c r="CE531"/>
  <c r="CE529"/>
  <c r="CE527"/>
  <c r="CE525"/>
  <c r="CE523"/>
  <c r="CE521"/>
  <c r="CE519"/>
  <c r="CE517"/>
  <c r="CE515"/>
  <c r="CE513"/>
  <c r="CE511"/>
  <c r="CE509"/>
  <c r="CE507"/>
  <c r="CE505"/>
  <c r="CE503"/>
  <c r="CE501"/>
  <c r="CE499"/>
  <c r="CE497"/>
  <c r="CE495"/>
  <c r="CE493"/>
  <c r="CE491"/>
  <c r="CE489"/>
  <c r="CE487"/>
  <c r="CE485"/>
  <c r="CE483"/>
  <c r="CE481"/>
  <c r="CE479"/>
  <c r="CE477"/>
  <c r="CE475"/>
  <c r="CE473"/>
  <c r="CE471"/>
  <c r="CE469"/>
  <c r="CE467"/>
  <c r="CE465"/>
  <c r="CE463"/>
  <c r="CE461"/>
  <c r="CE459"/>
  <c r="CE457"/>
  <c r="CE455"/>
  <c r="CE453"/>
  <c r="CE451"/>
  <c r="CE449"/>
  <c r="CE447"/>
  <c r="CE445"/>
  <c r="CE443"/>
  <c r="CE441"/>
  <c r="CE439"/>
  <c r="CE437"/>
  <c r="CE435"/>
  <c r="CE433"/>
  <c r="CE431"/>
  <c r="CE429"/>
  <c r="CE427"/>
  <c r="CE425"/>
  <c r="CE423"/>
  <c r="CE421"/>
  <c r="CE419"/>
  <c r="CE417"/>
  <c r="CE415"/>
  <c r="CE413"/>
  <c r="CE411"/>
  <c r="CE409"/>
  <c r="CE407"/>
  <c r="CE405"/>
  <c r="CE403"/>
  <c r="CE401"/>
  <c r="CE399"/>
  <c r="CE397"/>
  <c r="CE395"/>
  <c r="CE393"/>
  <c r="CE391"/>
  <c r="CE389"/>
  <c r="CE387"/>
  <c r="CE385"/>
  <c r="CE383"/>
  <c r="CE381"/>
  <c r="CE379"/>
  <c r="CE377"/>
  <c r="CE375"/>
  <c r="CE373"/>
  <c r="CE371"/>
  <c r="CE369"/>
  <c r="CE367"/>
  <c r="CE365"/>
  <c r="CE363"/>
  <c r="CE361"/>
  <c r="CE359"/>
  <c r="CE357"/>
  <c r="CE355"/>
  <c r="CE353"/>
  <c r="CE351"/>
  <c r="CE349"/>
  <c r="CE347"/>
  <c r="CE345"/>
  <c r="CE343"/>
  <c r="CE341"/>
  <c r="CE339"/>
  <c r="CE336"/>
  <c r="CE334"/>
  <c r="CE332"/>
  <c r="CE330"/>
  <c r="CE328"/>
  <c r="CE326"/>
  <c r="CE324"/>
  <c r="CE322"/>
  <c r="CE320"/>
  <c r="CE318"/>
  <c r="CE316"/>
  <c r="CE314"/>
  <c r="CE312"/>
  <c r="CE310"/>
  <c r="CE308"/>
  <c r="CE306"/>
  <c r="CE304"/>
  <c r="CE302"/>
  <c r="CE300"/>
  <c r="CE298"/>
  <c r="CE296"/>
  <c r="CE294"/>
  <c r="CE292"/>
  <c r="CE290"/>
  <c r="CE288"/>
  <c r="CE286"/>
  <c r="CE284"/>
  <c r="CE282"/>
  <c r="CE280"/>
  <c r="CE278"/>
  <c r="CE276"/>
  <c r="CE274"/>
  <c r="CE272"/>
  <c r="CE270"/>
  <c r="CE268"/>
  <c r="CE266"/>
  <c r="CE264"/>
  <c r="CE262"/>
  <c r="CE260"/>
  <c r="CE258"/>
  <c r="CE256"/>
  <c r="CE254"/>
  <c r="CE252"/>
  <c r="CE250"/>
  <c r="CE248"/>
  <c r="CE246"/>
  <c r="CE244"/>
  <c r="CE242"/>
  <c r="CE240"/>
  <c r="CE238"/>
  <c r="CE236"/>
  <c r="CE234"/>
  <c r="CE232"/>
  <c r="CE230"/>
  <c r="CE228"/>
  <c r="CE226"/>
  <c r="CE224"/>
  <c r="CE222"/>
  <c r="CE220"/>
  <c r="CE218"/>
  <c r="CE216"/>
  <c r="CE214"/>
  <c r="CE212"/>
  <c r="CE210"/>
  <c r="CE208"/>
  <c r="CE206"/>
  <c r="CE204"/>
  <c r="CE202"/>
  <c r="CE200"/>
  <c r="CE198"/>
  <c r="CE196"/>
  <c r="CE194"/>
  <c r="CE192"/>
  <c r="CE190"/>
  <c r="CE188"/>
  <c r="CE186"/>
  <c r="CE184"/>
  <c r="CE182"/>
  <c r="CE180"/>
  <c r="CE178"/>
  <c r="CE176"/>
  <c r="CE174"/>
  <c r="CE172"/>
  <c r="CE170"/>
  <c r="CE168"/>
  <c r="CE166"/>
  <c r="CE164"/>
  <c r="CE162"/>
  <c r="CE160"/>
  <c r="CE158"/>
  <c r="CE156"/>
  <c r="CE154"/>
  <c r="CE152"/>
  <c r="CE150"/>
  <c r="CE148"/>
  <c r="CE146"/>
  <c r="CE144"/>
  <c r="CE142"/>
  <c r="CE140"/>
  <c r="CE138"/>
  <c r="CE136"/>
  <c r="CE134"/>
  <c r="CE132"/>
  <c r="CE130"/>
  <c r="CE128"/>
  <c r="CE126"/>
  <c r="CE124"/>
  <c r="CE122"/>
  <c r="CE120"/>
  <c r="CE118"/>
  <c r="CE116"/>
  <c r="CE114"/>
  <c r="CE112"/>
  <c r="CE110"/>
  <c r="CE108"/>
  <c r="CE106"/>
  <c r="CE104"/>
  <c r="CE102"/>
  <c r="CE337"/>
  <c r="CE335"/>
  <c r="CE333"/>
  <c r="CE331"/>
  <c r="CE329"/>
  <c r="CE327"/>
  <c r="CE325"/>
  <c r="CE323"/>
  <c r="CE321"/>
  <c r="CE319"/>
  <c r="CE317"/>
  <c r="CE315"/>
  <c r="CE313"/>
  <c r="CE311"/>
  <c r="CE309"/>
  <c r="CE307"/>
  <c r="CE305"/>
  <c r="CE303"/>
  <c r="CE301"/>
  <c r="CE299"/>
  <c r="CE297"/>
  <c r="CE295"/>
  <c r="CE293"/>
  <c r="CE291"/>
  <c r="CE289"/>
  <c r="CE287"/>
  <c r="CE285"/>
  <c r="CE283"/>
  <c r="CE281"/>
  <c r="CE279"/>
  <c r="CE277"/>
  <c r="CE275"/>
  <c r="CE273"/>
  <c r="CE271"/>
  <c r="CE269"/>
  <c r="CE267"/>
  <c r="CE265"/>
  <c r="CE263"/>
  <c r="CE261"/>
  <c r="CE259"/>
  <c r="CE257"/>
  <c r="CE255"/>
  <c r="CE253"/>
  <c r="CE251"/>
  <c r="CE249"/>
  <c r="CE247"/>
  <c r="CE245"/>
  <c r="CE243"/>
  <c r="CE241"/>
  <c r="CE239"/>
  <c r="CE237"/>
  <c r="CE235"/>
  <c r="CE233"/>
  <c r="CE231"/>
  <c r="CE229"/>
  <c r="CE227"/>
  <c r="CE225"/>
  <c r="CE223"/>
  <c r="CE221"/>
  <c r="CE219"/>
  <c r="CE217"/>
  <c r="CE215"/>
  <c r="CE213"/>
  <c r="CE211"/>
  <c r="CE209"/>
  <c r="CE207"/>
  <c r="CE205"/>
  <c r="CE203"/>
  <c r="CE201"/>
  <c r="CE199"/>
  <c r="CE197"/>
  <c r="CE195"/>
  <c r="CE193"/>
  <c r="CE191"/>
  <c r="CE189"/>
  <c r="CE187"/>
  <c r="CE185"/>
  <c r="CE183"/>
  <c r="CE181"/>
  <c r="CE179"/>
  <c r="CE177"/>
  <c r="CE175"/>
  <c r="CE173"/>
  <c r="CE171"/>
  <c r="CE169"/>
  <c r="CE167"/>
  <c r="CE165"/>
  <c r="CE163"/>
  <c r="CE161"/>
  <c r="CE159"/>
  <c r="CE157"/>
  <c r="CE155"/>
  <c r="CE153"/>
  <c r="CE151"/>
  <c r="CE149"/>
  <c r="CE147"/>
  <c r="CE145"/>
  <c r="CE143"/>
  <c r="CE141"/>
  <c r="CE139"/>
  <c r="CE137"/>
  <c r="CE135"/>
  <c r="CE133"/>
  <c r="CE131"/>
  <c r="CE129"/>
  <c r="CE127"/>
  <c r="CE125"/>
  <c r="CE123"/>
  <c r="CE121"/>
  <c r="CE119"/>
  <c r="CE117"/>
  <c r="CE115"/>
  <c r="CE113"/>
  <c r="CE111"/>
  <c r="CE109"/>
  <c r="CE107"/>
  <c r="CE105"/>
  <c r="CE103"/>
  <c r="CE101"/>
  <c r="E481" i="11"/>
  <c r="CI700" i="8"/>
  <c r="CI698"/>
  <c r="CI696"/>
  <c r="CI694"/>
  <c r="CI692"/>
  <c r="CI690"/>
  <c r="CI688"/>
  <c r="CI686"/>
  <c r="CI684"/>
  <c r="CI682"/>
  <c r="CI680"/>
  <c r="CI678"/>
  <c r="CI676"/>
  <c r="CI674"/>
  <c r="CI672"/>
  <c r="CI670"/>
  <c r="CI668"/>
  <c r="CI666"/>
  <c r="CI664"/>
  <c r="CI662"/>
  <c r="CI660"/>
  <c r="CI658"/>
  <c r="CI656"/>
  <c r="CI654"/>
  <c r="CI652"/>
  <c r="CI650"/>
  <c r="CI648"/>
  <c r="CI646"/>
  <c r="CI644"/>
  <c r="CI642"/>
  <c r="CI640"/>
  <c r="CI638"/>
  <c r="CI636"/>
  <c r="CI634"/>
  <c r="CI699"/>
  <c r="CI697"/>
  <c r="CI695"/>
  <c r="CI693"/>
  <c r="CI691"/>
  <c r="CI689"/>
  <c r="CI687"/>
  <c r="CI685"/>
  <c r="CI683"/>
  <c r="CI681"/>
  <c r="CI679"/>
  <c r="CI677"/>
  <c r="CI675"/>
  <c r="CI673"/>
  <c r="CI671"/>
  <c r="CI669"/>
  <c r="CI667"/>
  <c r="CI665"/>
  <c r="CI663"/>
  <c r="CI661"/>
  <c r="CI659"/>
  <c r="CI657"/>
  <c r="CI655"/>
  <c r="CI653"/>
  <c r="CI651"/>
  <c r="CI649"/>
  <c r="CI647"/>
  <c r="CI645"/>
  <c r="CI643"/>
  <c r="CI641"/>
  <c r="CI639"/>
  <c r="CI637"/>
  <c r="CI635"/>
  <c r="CI632"/>
  <c r="CI630"/>
  <c r="CI628"/>
  <c r="CI626"/>
  <c r="CI624"/>
  <c r="CI622"/>
  <c r="CI620"/>
  <c r="CI618"/>
  <c r="CI616"/>
  <c r="CI614"/>
  <c r="CI612"/>
  <c r="CI610"/>
  <c r="CI608"/>
  <c r="CI606"/>
  <c r="CI604"/>
  <c r="CI602"/>
  <c r="CI600"/>
  <c r="CI598"/>
  <c r="CI596"/>
  <c r="CI594"/>
  <c r="CI592"/>
  <c r="CI590"/>
  <c r="CI588"/>
  <c r="CI586"/>
  <c r="CI584"/>
  <c r="CI582"/>
  <c r="CI580"/>
  <c r="CI578"/>
  <c r="CI576"/>
  <c r="CI574"/>
  <c r="CI572"/>
  <c r="CI570"/>
  <c r="CI568"/>
  <c r="CI566"/>
  <c r="CI564"/>
  <c r="CI562"/>
  <c r="CI560"/>
  <c r="CI558"/>
  <c r="CI556"/>
  <c r="CI554"/>
  <c r="CI552"/>
  <c r="CI550"/>
  <c r="CI548"/>
  <c r="CI546"/>
  <c r="CI544"/>
  <c r="CI542"/>
  <c r="CI540"/>
  <c r="CI538"/>
  <c r="CI536"/>
  <c r="CI534"/>
  <c r="CI532"/>
  <c r="CI530"/>
  <c r="CI528"/>
  <c r="CI526"/>
  <c r="CI524"/>
  <c r="CI522"/>
  <c r="CI520"/>
  <c r="CI518"/>
  <c r="CI516"/>
  <c r="CI514"/>
  <c r="CI512"/>
  <c r="CI510"/>
  <c r="CI508"/>
  <c r="CI506"/>
  <c r="CI504"/>
  <c r="CI502"/>
  <c r="CI500"/>
  <c r="CI498"/>
  <c r="CI496"/>
  <c r="CI494"/>
  <c r="CI492"/>
  <c r="CI490"/>
  <c r="CI488"/>
  <c r="CI486"/>
  <c r="CI484"/>
  <c r="CI482"/>
  <c r="CI480"/>
  <c r="CI478"/>
  <c r="CI476"/>
  <c r="CI474"/>
  <c r="CI472"/>
  <c r="CI470"/>
  <c r="CI468"/>
  <c r="CI466"/>
  <c r="CI464"/>
  <c r="CI462"/>
  <c r="CI460"/>
  <c r="CI458"/>
  <c r="CI456"/>
  <c r="CI454"/>
  <c r="CI452"/>
  <c r="CI450"/>
  <c r="CI448"/>
  <c r="CI446"/>
  <c r="CI444"/>
  <c r="CI442"/>
  <c r="CI440"/>
  <c r="CI438"/>
  <c r="CI436"/>
  <c r="CI434"/>
  <c r="CI432"/>
  <c r="CI430"/>
  <c r="CI428"/>
  <c r="CI426"/>
  <c r="CI424"/>
  <c r="CI422"/>
  <c r="CI420"/>
  <c r="CI418"/>
  <c r="CI416"/>
  <c r="CI414"/>
  <c r="CI412"/>
  <c r="CI410"/>
  <c r="CI408"/>
  <c r="CI406"/>
  <c r="CI404"/>
  <c r="CI402"/>
  <c r="CI400"/>
  <c r="CI398"/>
  <c r="CI396"/>
  <c r="CI394"/>
  <c r="CI392"/>
  <c r="CI390"/>
  <c r="CI388"/>
  <c r="CI386"/>
  <c r="CI384"/>
  <c r="CI382"/>
  <c r="CI380"/>
  <c r="CI378"/>
  <c r="CI376"/>
  <c r="CI374"/>
  <c r="CI372"/>
  <c r="CI370"/>
  <c r="CI368"/>
  <c r="CI366"/>
  <c r="CI364"/>
  <c r="CI362"/>
  <c r="CI360"/>
  <c r="CI358"/>
  <c r="CI356"/>
  <c r="CI354"/>
  <c r="CI352"/>
  <c r="CI350"/>
  <c r="CI348"/>
  <c r="CI346"/>
  <c r="CI344"/>
  <c r="CI342"/>
  <c r="CI340"/>
  <c r="CI338"/>
  <c r="CI633"/>
  <c r="CI631"/>
  <c r="CI629"/>
  <c r="CI627"/>
  <c r="CI625"/>
  <c r="CI623"/>
  <c r="CI621"/>
  <c r="CI619"/>
  <c r="CI617"/>
  <c r="CI615"/>
  <c r="CI613"/>
  <c r="CI611"/>
  <c r="CI609"/>
  <c r="CI607"/>
  <c r="CI605"/>
  <c r="CI603"/>
  <c r="CI601"/>
  <c r="CI599"/>
  <c r="CI597"/>
  <c r="CI595"/>
  <c r="CI593"/>
  <c r="CI591"/>
  <c r="CI589"/>
  <c r="CI587"/>
  <c r="CI585"/>
  <c r="CI583"/>
  <c r="CI581"/>
  <c r="CI579"/>
  <c r="CI577"/>
  <c r="CI575"/>
  <c r="CI573"/>
  <c r="CI571"/>
  <c r="CI569"/>
  <c r="CI567"/>
  <c r="CI565"/>
  <c r="CI563"/>
  <c r="CI561"/>
  <c r="CI559"/>
  <c r="CI557"/>
  <c r="CI555"/>
  <c r="CI553"/>
  <c r="CI551"/>
  <c r="CI549"/>
  <c r="CI547"/>
  <c r="CI545"/>
  <c r="CI543"/>
  <c r="CI541"/>
  <c r="CI539"/>
  <c r="CI537"/>
  <c r="CI535"/>
  <c r="CI533"/>
  <c r="CI531"/>
  <c r="CI529"/>
  <c r="CI527"/>
  <c r="CI525"/>
  <c r="CI523"/>
  <c r="CI521"/>
  <c r="CI519"/>
  <c r="CI517"/>
  <c r="CI515"/>
  <c r="CI513"/>
  <c r="CI511"/>
  <c r="CI509"/>
  <c r="CI507"/>
  <c r="CI505"/>
  <c r="CI503"/>
  <c r="CI501"/>
  <c r="CI499"/>
  <c r="CI497"/>
  <c r="CI495"/>
  <c r="CI493"/>
  <c r="CI491"/>
  <c r="CI489"/>
  <c r="CI487"/>
  <c r="CI485"/>
  <c r="CI483"/>
  <c r="CI481"/>
  <c r="CI479"/>
  <c r="CI477"/>
  <c r="CI475"/>
  <c r="CI473"/>
  <c r="CI471"/>
  <c r="CI469"/>
  <c r="CI467"/>
  <c r="CI465"/>
  <c r="CI463"/>
  <c r="CI461"/>
  <c r="CI459"/>
  <c r="CI457"/>
  <c r="CI455"/>
  <c r="CI453"/>
  <c r="CI451"/>
  <c r="CI449"/>
  <c r="CI447"/>
  <c r="CI445"/>
  <c r="CI443"/>
  <c r="CI441"/>
  <c r="CI439"/>
  <c r="CI437"/>
  <c r="CI435"/>
  <c r="CI433"/>
  <c r="CI431"/>
  <c r="CI429"/>
  <c r="CI427"/>
  <c r="CI425"/>
  <c r="CI423"/>
  <c r="CI421"/>
  <c r="CI419"/>
  <c r="CI417"/>
  <c r="CI415"/>
  <c r="CI413"/>
  <c r="CI411"/>
  <c r="CI409"/>
  <c r="CI407"/>
  <c r="CI405"/>
  <c r="CI403"/>
  <c r="CI401"/>
  <c r="CI399"/>
  <c r="CI397"/>
  <c r="CI395"/>
  <c r="CI393"/>
  <c r="CI391"/>
  <c r="CI389"/>
  <c r="CI387"/>
  <c r="CI385"/>
  <c r="CI383"/>
  <c r="CI381"/>
  <c r="CI379"/>
  <c r="CI377"/>
  <c r="CI375"/>
  <c r="CI373"/>
  <c r="CI371"/>
  <c r="CI369"/>
  <c r="CI367"/>
  <c r="CI365"/>
  <c r="CI363"/>
  <c r="CI361"/>
  <c r="CI359"/>
  <c r="CI357"/>
  <c r="CI355"/>
  <c r="CI353"/>
  <c r="CI351"/>
  <c r="CI349"/>
  <c r="CI347"/>
  <c r="CI345"/>
  <c r="CI343"/>
  <c r="CI341"/>
  <c r="CI339"/>
  <c r="CI336"/>
  <c r="CI334"/>
  <c r="CI332"/>
  <c r="CI330"/>
  <c r="CI328"/>
  <c r="CI326"/>
  <c r="CI324"/>
  <c r="CI322"/>
  <c r="CI320"/>
  <c r="CI318"/>
  <c r="CI316"/>
  <c r="CI314"/>
  <c r="CI312"/>
  <c r="CI310"/>
  <c r="CI308"/>
  <c r="CI306"/>
  <c r="CI304"/>
  <c r="CI302"/>
  <c r="CI300"/>
  <c r="CI298"/>
  <c r="CI296"/>
  <c r="CI294"/>
  <c r="CI292"/>
  <c r="CI290"/>
  <c r="CI288"/>
  <c r="CI286"/>
  <c r="CI284"/>
  <c r="CI282"/>
  <c r="CI280"/>
  <c r="CI278"/>
  <c r="CI276"/>
  <c r="CI274"/>
  <c r="CI272"/>
  <c r="CI270"/>
  <c r="CI268"/>
  <c r="CI266"/>
  <c r="CI264"/>
  <c r="CI262"/>
  <c r="CI260"/>
  <c r="CI258"/>
  <c r="CI256"/>
  <c r="CI254"/>
  <c r="CI252"/>
  <c r="CI250"/>
  <c r="CI248"/>
  <c r="CI246"/>
  <c r="CI244"/>
  <c r="CI242"/>
  <c r="CI240"/>
  <c r="CI238"/>
  <c r="CI236"/>
  <c r="CI234"/>
  <c r="CI232"/>
  <c r="CI230"/>
  <c r="CI228"/>
  <c r="CI226"/>
  <c r="CI224"/>
  <c r="CI222"/>
  <c r="CI220"/>
  <c r="CI218"/>
  <c r="CI216"/>
  <c r="CI214"/>
  <c r="CI212"/>
  <c r="CI210"/>
  <c r="CI208"/>
  <c r="CI206"/>
  <c r="CI204"/>
  <c r="CI202"/>
  <c r="CI200"/>
  <c r="CI198"/>
  <c r="CI196"/>
  <c r="CI194"/>
  <c r="CI192"/>
  <c r="CI190"/>
  <c r="CI188"/>
  <c r="CI186"/>
  <c r="CI184"/>
  <c r="CI182"/>
  <c r="CI180"/>
  <c r="CI178"/>
  <c r="CI176"/>
  <c r="CI174"/>
  <c r="CI172"/>
  <c r="CI170"/>
  <c r="CI168"/>
  <c r="CI166"/>
  <c r="CI164"/>
  <c r="CI162"/>
  <c r="CI160"/>
  <c r="CI158"/>
  <c r="CI156"/>
  <c r="CI154"/>
  <c r="CI152"/>
  <c r="CI150"/>
  <c r="CI148"/>
  <c r="CI146"/>
  <c r="CI144"/>
  <c r="CI142"/>
  <c r="CI140"/>
  <c r="CI138"/>
  <c r="CI136"/>
  <c r="CI134"/>
  <c r="CI132"/>
  <c r="CI130"/>
  <c r="CI128"/>
  <c r="CI126"/>
  <c r="CI124"/>
  <c r="CI122"/>
  <c r="CI120"/>
  <c r="CI118"/>
  <c r="CI116"/>
  <c r="CI114"/>
  <c r="CI112"/>
  <c r="CI110"/>
  <c r="CI108"/>
  <c r="CI106"/>
  <c r="CI104"/>
  <c r="CI102"/>
  <c r="CI337"/>
  <c r="CI335"/>
  <c r="CI333"/>
  <c r="CI331"/>
  <c r="CI329"/>
  <c r="CI327"/>
  <c r="CI325"/>
  <c r="CI323"/>
  <c r="CI321"/>
  <c r="CI319"/>
  <c r="CI317"/>
  <c r="CI315"/>
  <c r="CI313"/>
  <c r="CI311"/>
  <c r="CI309"/>
  <c r="CI307"/>
  <c r="CI305"/>
  <c r="CI303"/>
  <c r="CI301"/>
  <c r="CI299"/>
  <c r="CI297"/>
  <c r="CI295"/>
  <c r="CI293"/>
  <c r="CI291"/>
  <c r="CI289"/>
  <c r="CI287"/>
  <c r="CI285"/>
  <c r="CI283"/>
  <c r="CI281"/>
  <c r="CI279"/>
  <c r="CI277"/>
  <c r="CI275"/>
  <c r="CI273"/>
  <c r="CI271"/>
  <c r="CI269"/>
  <c r="CI267"/>
  <c r="CI265"/>
  <c r="CI263"/>
  <c r="CI261"/>
  <c r="CI259"/>
  <c r="CI257"/>
  <c r="CI255"/>
  <c r="CI253"/>
  <c r="CI251"/>
  <c r="CI249"/>
  <c r="CI247"/>
  <c r="CI245"/>
  <c r="CI243"/>
  <c r="CI241"/>
  <c r="CI239"/>
  <c r="CI237"/>
  <c r="CI235"/>
  <c r="CI233"/>
  <c r="CI231"/>
  <c r="CI229"/>
  <c r="CI227"/>
  <c r="CI225"/>
  <c r="CI223"/>
  <c r="CI221"/>
  <c r="CI219"/>
  <c r="CI217"/>
  <c r="CI215"/>
  <c r="CI213"/>
  <c r="CI211"/>
  <c r="CI209"/>
  <c r="CI207"/>
  <c r="CI205"/>
  <c r="CI203"/>
  <c r="CI201"/>
  <c r="CI199"/>
  <c r="CI197"/>
  <c r="CI195"/>
  <c r="CI193"/>
  <c r="CI191"/>
  <c r="CI189"/>
  <c r="CI187"/>
  <c r="CI185"/>
  <c r="CI183"/>
  <c r="CI181"/>
  <c r="CI179"/>
  <c r="CI177"/>
  <c r="CI175"/>
  <c r="CI173"/>
  <c r="CI171"/>
  <c r="CI169"/>
  <c r="CI167"/>
  <c r="CI165"/>
  <c r="CI163"/>
  <c r="CI161"/>
  <c r="CI159"/>
  <c r="CI157"/>
  <c r="CI155"/>
  <c r="CI153"/>
  <c r="CI151"/>
  <c r="CI149"/>
  <c r="CI147"/>
  <c r="CI145"/>
  <c r="CI143"/>
  <c r="CI141"/>
  <c r="CI139"/>
  <c r="CI137"/>
  <c r="CI135"/>
  <c r="CI133"/>
  <c r="CI131"/>
  <c r="CI129"/>
  <c r="CI127"/>
  <c r="CI125"/>
  <c r="CI123"/>
  <c r="CI121"/>
  <c r="CI119"/>
  <c r="CI117"/>
  <c r="CI115"/>
  <c r="CI113"/>
  <c r="CI111"/>
  <c r="CI109"/>
  <c r="CI107"/>
  <c r="CI105"/>
  <c r="CI103"/>
  <c r="CI101"/>
  <c r="B209" i="11"/>
  <c r="B65" i="6"/>
  <c r="E257" i="11"/>
  <c r="E20" i="7"/>
  <c r="B118" i="12"/>
  <c r="B106"/>
  <c r="B94"/>
  <c r="B70"/>
  <c r="B46"/>
  <c r="B34"/>
  <c r="B22"/>
  <c r="B10"/>
  <c r="B112"/>
  <c r="B100"/>
  <c r="B76"/>
  <c r="B64"/>
  <c r="B40"/>
  <c r="B28"/>
  <c r="B16"/>
  <c r="B113"/>
  <c r="B101"/>
  <c r="B77"/>
  <c r="B65"/>
  <c r="B41"/>
  <c r="B29"/>
  <c r="B17"/>
  <c r="B119"/>
  <c r="B107"/>
  <c r="B95"/>
  <c r="B71"/>
  <c r="B47"/>
  <c r="B35"/>
  <c r="B23"/>
  <c r="B11"/>
  <c r="B120"/>
  <c r="B108"/>
  <c r="B96"/>
  <c r="B72"/>
  <c r="B48"/>
  <c r="B36"/>
  <c r="B24"/>
  <c r="B12"/>
  <c r="B114"/>
  <c r="B102"/>
  <c r="B78"/>
  <c r="B66"/>
  <c r="B42"/>
  <c r="B30"/>
  <c r="B18"/>
  <c r="B115"/>
  <c r="B103"/>
  <c r="B79"/>
  <c r="B67"/>
  <c r="B43"/>
  <c r="B31"/>
  <c r="B19"/>
  <c r="B121"/>
  <c r="B109"/>
  <c r="B97"/>
  <c r="B73"/>
  <c r="B49"/>
  <c r="B37"/>
  <c r="B25"/>
  <c r="B13"/>
  <c r="B122"/>
  <c r="B110"/>
  <c r="B98"/>
  <c r="B74"/>
  <c r="B50"/>
  <c r="B38"/>
  <c r="B26"/>
  <c r="B14"/>
  <c r="B116"/>
  <c r="B104"/>
  <c r="B80"/>
  <c r="B68"/>
  <c r="B44"/>
  <c r="B32"/>
  <c r="B20"/>
  <c r="B191"/>
  <c r="B553" s="1"/>
  <c r="B190"/>
  <c r="B580" s="1"/>
  <c r="B189"/>
  <c r="B607" s="1"/>
  <c r="B188"/>
  <c r="B634" s="1"/>
  <c r="B187"/>
  <c r="B661" s="1"/>
  <c r="E196"/>
  <c r="E581" s="1"/>
  <c r="E194"/>
  <c r="E635" s="1"/>
  <c r="E197"/>
  <c r="E554" s="1"/>
  <c r="E195"/>
  <c r="E608" s="1"/>
  <c r="E193"/>
  <c r="E662" s="1"/>
  <c r="B214"/>
  <c r="B584" s="1"/>
  <c r="B212"/>
  <c r="B638" s="1"/>
  <c r="B215"/>
  <c r="B557" s="1"/>
  <c r="B213"/>
  <c r="B611" s="1"/>
  <c r="B211"/>
  <c r="B665" s="1"/>
  <c r="B226"/>
  <c r="B586" s="1"/>
  <c r="B224"/>
  <c r="B640" s="1"/>
  <c r="B227"/>
  <c r="B559" s="1"/>
  <c r="B225"/>
  <c r="B613" s="1"/>
  <c r="B223"/>
  <c r="B667" s="1"/>
  <c r="C245"/>
  <c r="C562" s="1"/>
  <c r="C244"/>
  <c r="C589" s="1"/>
  <c r="C243"/>
  <c r="C616" s="1"/>
  <c r="C242"/>
  <c r="C643" s="1"/>
  <c r="C241"/>
  <c r="C670" s="1"/>
  <c r="C251"/>
  <c r="C563" s="1"/>
  <c r="C250"/>
  <c r="C590" s="1"/>
  <c r="C249"/>
  <c r="C617" s="1"/>
  <c r="C248"/>
  <c r="C644" s="1"/>
  <c r="C247"/>
  <c r="C671" s="1"/>
  <c r="C256"/>
  <c r="C591" s="1"/>
  <c r="C254"/>
  <c r="C645" s="1"/>
  <c r="C257"/>
  <c r="C564" s="1"/>
  <c r="C255"/>
  <c r="C618" s="1"/>
  <c r="C253"/>
  <c r="C672" s="1"/>
  <c r="G256"/>
  <c r="G591" s="1"/>
  <c r="G254"/>
  <c r="G645" s="1"/>
  <c r="G257"/>
  <c r="G564" s="1"/>
  <c r="G255"/>
  <c r="G618" s="1"/>
  <c r="G253"/>
  <c r="G672" s="1"/>
  <c r="B274"/>
  <c r="B594" s="1"/>
  <c r="B272"/>
  <c r="B648" s="1"/>
  <c r="B275"/>
  <c r="B567" s="1"/>
  <c r="B273"/>
  <c r="B621" s="1"/>
  <c r="B271"/>
  <c r="B675" s="1"/>
  <c r="B298"/>
  <c r="B598" s="1"/>
  <c r="B296"/>
  <c r="B652" s="1"/>
  <c r="B299"/>
  <c r="B571" s="1"/>
  <c r="B297"/>
  <c r="B625" s="1"/>
  <c r="B295"/>
  <c r="B679" s="1"/>
  <c r="D298"/>
  <c r="D598" s="1"/>
  <c r="D296"/>
  <c r="D652" s="1"/>
  <c r="D299"/>
  <c r="D571" s="1"/>
  <c r="D297"/>
  <c r="D625" s="1"/>
  <c r="D295"/>
  <c r="D679" s="1"/>
  <c r="B17" i="11"/>
  <c r="B33"/>
  <c r="B49"/>
  <c r="B458" i="12"/>
  <c r="B456"/>
  <c r="B454"/>
  <c r="B457"/>
  <c r="B455"/>
  <c r="B65" i="11"/>
  <c r="B113"/>
  <c r="B481"/>
  <c r="CF699" i="8"/>
  <c r="CF697"/>
  <c r="CF695"/>
  <c r="CF693"/>
  <c r="CF691"/>
  <c r="CF689"/>
  <c r="CF687"/>
  <c r="CF685"/>
  <c r="CF683"/>
  <c r="CF681"/>
  <c r="CF679"/>
  <c r="CF677"/>
  <c r="CF675"/>
  <c r="CF673"/>
  <c r="CF671"/>
  <c r="CF669"/>
  <c r="CF667"/>
  <c r="CF665"/>
  <c r="CF663"/>
  <c r="CF661"/>
  <c r="CF659"/>
  <c r="CF657"/>
  <c r="CF655"/>
  <c r="CF653"/>
  <c r="CF651"/>
  <c r="CF649"/>
  <c r="CF647"/>
  <c r="CF645"/>
  <c r="CF643"/>
  <c r="CF641"/>
  <c r="CF639"/>
  <c r="CF637"/>
  <c r="CF635"/>
  <c r="CF700"/>
  <c r="CF698"/>
  <c r="CF696"/>
  <c r="CF694"/>
  <c r="CF692"/>
  <c r="CF690"/>
  <c r="CF688"/>
  <c r="CF686"/>
  <c r="CF684"/>
  <c r="CF682"/>
  <c r="CF680"/>
  <c r="CF678"/>
  <c r="CF676"/>
  <c r="CF674"/>
  <c r="CF672"/>
  <c r="CF670"/>
  <c r="CF668"/>
  <c r="CF666"/>
  <c r="CF664"/>
  <c r="CF662"/>
  <c r="CF660"/>
  <c r="CF658"/>
  <c r="CF656"/>
  <c r="CF654"/>
  <c r="CF652"/>
  <c r="CF650"/>
  <c r="CF648"/>
  <c r="CF646"/>
  <c r="CF644"/>
  <c r="CF642"/>
  <c r="CF640"/>
  <c r="CF638"/>
  <c r="CF636"/>
  <c r="CF634"/>
  <c r="CF633"/>
  <c r="CF631"/>
  <c r="CF629"/>
  <c r="CF627"/>
  <c r="CF625"/>
  <c r="CF623"/>
  <c r="CF621"/>
  <c r="CF619"/>
  <c r="CF617"/>
  <c r="CF615"/>
  <c r="CF613"/>
  <c r="CF611"/>
  <c r="CF609"/>
  <c r="CF607"/>
  <c r="CF605"/>
  <c r="CF603"/>
  <c r="CF601"/>
  <c r="CF599"/>
  <c r="CF597"/>
  <c r="CF595"/>
  <c r="CF593"/>
  <c r="CF591"/>
  <c r="CF589"/>
  <c r="CF587"/>
  <c r="CF585"/>
  <c r="CF583"/>
  <c r="CF581"/>
  <c r="CF579"/>
  <c r="CF577"/>
  <c r="CF575"/>
  <c r="CF573"/>
  <c r="CF571"/>
  <c r="CF569"/>
  <c r="CF567"/>
  <c r="CF565"/>
  <c r="CF563"/>
  <c r="CF561"/>
  <c r="CF559"/>
  <c r="CF557"/>
  <c r="CF555"/>
  <c r="CF553"/>
  <c r="CF551"/>
  <c r="CF549"/>
  <c r="CF547"/>
  <c r="CF545"/>
  <c r="CF543"/>
  <c r="CF541"/>
  <c r="CF539"/>
  <c r="CF537"/>
  <c r="CF535"/>
  <c r="CF533"/>
  <c r="CF531"/>
  <c r="CF529"/>
  <c r="CF527"/>
  <c r="CF525"/>
  <c r="CF523"/>
  <c r="CF521"/>
  <c r="CF519"/>
  <c r="CF517"/>
  <c r="CF515"/>
  <c r="CF513"/>
  <c r="CF511"/>
  <c r="CF509"/>
  <c r="CF507"/>
  <c r="CF505"/>
  <c r="CF503"/>
  <c r="CF501"/>
  <c r="CF499"/>
  <c r="CF497"/>
  <c r="CF495"/>
  <c r="CF493"/>
  <c r="CF491"/>
  <c r="CF489"/>
  <c r="CF487"/>
  <c r="CF485"/>
  <c r="CF483"/>
  <c r="CF481"/>
  <c r="CF479"/>
  <c r="CF477"/>
  <c r="CF475"/>
  <c r="CF473"/>
  <c r="CF471"/>
  <c r="CF469"/>
  <c r="CF467"/>
  <c r="CF465"/>
  <c r="CF463"/>
  <c r="CF461"/>
  <c r="CF459"/>
  <c r="CF457"/>
  <c r="CF455"/>
  <c r="CF453"/>
  <c r="CF451"/>
  <c r="CF449"/>
  <c r="CF447"/>
  <c r="CF445"/>
  <c r="CF443"/>
  <c r="CF441"/>
  <c r="CF439"/>
  <c r="CF437"/>
  <c r="CF435"/>
  <c r="CF433"/>
  <c r="CF431"/>
  <c r="CF429"/>
  <c r="CF427"/>
  <c r="CF425"/>
  <c r="CF423"/>
  <c r="CF421"/>
  <c r="CF419"/>
  <c r="CF417"/>
  <c r="CF415"/>
  <c r="CF413"/>
  <c r="CF411"/>
  <c r="CF409"/>
  <c r="CF407"/>
  <c r="CF405"/>
  <c r="CF403"/>
  <c r="CF401"/>
  <c r="CF399"/>
  <c r="CF397"/>
  <c r="CF395"/>
  <c r="CF393"/>
  <c r="CF391"/>
  <c r="CF389"/>
  <c r="CF387"/>
  <c r="CF385"/>
  <c r="CF383"/>
  <c r="CF381"/>
  <c r="CF379"/>
  <c r="CF377"/>
  <c r="CF375"/>
  <c r="CF373"/>
  <c r="CF371"/>
  <c r="CF369"/>
  <c r="CF367"/>
  <c r="CF365"/>
  <c r="CF363"/>
  <c r="CF361"/>
  <c r="CF359"/>
  <c r="CF357"/>
  <c r="CF355"/>
  <c r="CF353"/>
  <c r="CF351"/>
  <c r="CF349"/>
  <c r="CF347"/>
  <c r="CF345"/>
  <c r="CF343"/>
  <c r="CF341"/>
  <c r="CF339"/>
  <c r="CF632"/>
  <c r="CF630"/>
  <c r="CF628"/>
  <c r="CF626"/>
  <c r="CF624"/>
  <c r="CF622"/>
  <c r="CF620"/>
  <c r="CF618"/>
  <c r="CF616"/>
  <c r="CF614"/>
  <c r="CF612"/>
  <c r="CF610"/>
  <c r="CF608"/>
  <c r="CF606"/>
  <c r="CF604"/>
  <c r="CF602"/>
  <c r="CF600"/>
  <c r="CF598"/>
  <c r="CF596"/>
  <c r="CF594"/>
  <c r="CF592"/>
  <c r="CF590"/>
  <c r="CF588"/>
  <c r="CF586"/>
  <c r="CF584"/>
  <c r="CF582"/>
  <c r="CF580"/>
  <c r="CF578"/>
  <c r="CF576"/>
  <c r="CF574"/>
  <c r="CF572"/>
  <c r="CF570"/>
  <c r="CF568"/>
  <c r="CF566"/>
  <c r="CF564"/>
  <c r="CF562"/>
  <c r="CF560"/>
  <c r="CF558"/>
  <c r="CF556"/>
  <c r="CF554"/>
  <c r="CF552"/>
  <c r="CF550"/>
  <c r="CF548"/>
  <c r="CF546"/>
  <c r="CF544"/>
  <c r="CF542"/>
  <c r="CF540"/>
  <c r="CF538"/>
  <c r="CF536"/>
  <c r="CF534"/>
  <c r="CF532"/>
  <c r="CF530"/>
  <c r="CF528"/>
  <c r="CF526"/>
  <c r="CF524"/>
  <c r="CF522"/>
  <c r="CF520"/>
  <c r="CF518"/>
  <c r="CF516"/>
  <c r="CF514"/>
  <c r="CF512"/>
  <c r="CF510"/>
  <c r="CF508"/>
  <c r="CF506"/>
  <c r="CF504"/>
  <c r="CF502"/>
  <c r="CF500"/>
  <c r="CF498"/>
  <c r="CF496"/>
  <c r="CF494"/>
  <c r="CF492"/>
  <c r="CF490"/>
  <c r="CF488"/>
  <c r="CF486"/>
  <c r="CF484"/>
  <c r="CF482"/>
  <c r="CF480"/>
  <c r="CF478"/>
  <c r="CF476"/>
  <c r="CF474"/>
  <c r="CF472"/>
  <c r="CF470"/>
  <c r="CF468"/>
  <c r="CF466"/>
  <c r="CF464"/>
  <c r="CF462"/>
  <c r="CF460"/>
  <c r="CF458"/>
  <c r="CF456"/>
  <c r="CF454"/>
  <c r="CF452"/>
  <c r="CF450"/>
  <c r="CF448"/>
  <c r="CF446"/>
  <c r="CF444"/>
  <c r="CF442"/>
  <c r="CF440"/>
  <c r="CF438"/>
  <c r="CF436"/>
  <c r="CF434"/>
  <c r="CF432"/>
  <c r="CF430"/>
  <c r="CF428"/>
  <c r="CF426"/>
  <c r="CF424"/>
  <c r="CF422"/>
  <c r="CF420"/>
  <c r="CF418"/>
  <c r="CF416"/>
  <c r="CF414"/>
  <c r="CF412"/>
  <c r="CF410"/>
  <c r="CF408"/>
  <c r="CF406"/>
  <c r="CF404"/>
  <c r="CF402"/>
  <c r="CF400"/>
  <c r="CF398"/>
  <c r="CF396"/>
  <c r="CF394"/>
  <c r="CF392"/>
  <c r="CF390"/>
  <c r="CF388"/>
  <c r="CF386"/>
  <c r="CF384"/>
  <c r="CF382"/>
  <c r="CF380"/>
  <c r="CF378"/>
  <c r="CF376"/>
  <c r="CF374"/>
  <c r="CF372"/>
  <c r="CF370"/>
  <c r="CF368"/>
  <c r="CF366"/>
  <c r="CF364"/>
  <c r="CF362"/>
  <c r="CF360"/>
  <c r="CF358"/>
  <c r="CF356"/>
  <c r="CF354"/>
  <c r="CF352"/>
  <c r="CF350"/>
  <c r="CF348"/>
  <c r="CF346"/>
  <c r="CF344"/>
  <c r="CF342"/>
  <c r="CF340"/>
  <c r="CF338"/>
  <c r="CF337"/>
  <c r="CF335"/>
  <c r="CF333"/>
  <c r="CF331"/>
  <c r="CF329"/>
  <c r="CF327"/>
  <c r="CF325"/>
  <c r="CF323"/>
  <c r="CF321"/>
  <c r="CF319"/>
  <c r="CF317"/>
  <c r="CF315"/>
  <c r="CF313"/>
  <c r="CF311"/>
  <c r="CF309"/>
  <c r="CF307"/>
  <c r="CF305"/>
  <c r="CF303"/>
  <c r="CF301"/>
  <c r="CF299"/>
  <c r="CF297"/>
  <c r="CF295"/>
  <c r="CF293"/>
  <c r="CF291"/>
  <c r="CF289"/>
  <c r="CF287"/>
  <c r="CF285"/>
  <c r="CF283"/>
  <c r="CF281"/>
  <c r="CF279"/>
  <c r="CF277"/>
  <c r="CF275"/>
  <c r="CF273"/>
  <c r="CF271"/>
  <c r="CF269"/>
  <c r="CF267"/>
  <c r="CF265"/>
  <c r="CF263"/>
  <c r="CF261"/>
  <c r="CF259"/>
  <c r="CF257"/>
  <c r="CF255"/>
  <c r="CF253"/>
  <c r="CF251"/>
  <c r="CF249"/>
  <c r="CF247"/>
  <c r="CF245"/>
  <c r="CF243"/>
  <c r="CF241"/>
  <c r="CF239"/>
  <c r="CF237"/>
  <c r="CF235"/>
  <c r="CF233"/>
  <c r="CF231"/>
  <c r="CF229"/>
  <c r="CF227"/>
  <c r="CF225"/>
  <c r="CF223"/>
  <c r="CF221"/>
  <c r="CF219"/>
  <c r="CF217"/>
  <c r="CF215"/>
  <c r="CF213"/>
  <c r="CF211"/>
  <c r="CF209"/>
  <c r="CF207"/>
  <c r="CF205"/>
  <c r="CF203"/>
  <c r="CF201"/>
  <c r="CF199"/>
  <c r="CF197"/>
  <c r="CF195"/>
  <c r="CF193"/>
  <c r="CF191"/>
  <c r="CF189"/>
  <c r="CF187"/>
  <c r="CF185"/>
  <c r="CF183"/>
  <c r="CF181"/>
  <c r="CF179"/>
  <c r="CF177"/>
  <c r="CF175"/>
  <c r="CF173"/>
  <c r="CF171"/>
  <c r="CF169"/>
  <c r="CF167"/>
  <c r="CF165"/>
  <c r="CF163"/>
  <c r="CF161"/>
  <c r="CF159"/>
  <c r="CF157"/>
  <c r="CF155"/>
  <c r="CF153"/>
  <c r="CF151"/>
  <c r="CF149"/>
  <c r="CF147"/>
  <c r="CF145"/>
  <c r="CF143"/>
  <c r="CF141"/>
  <c r="CF139"/>
  <c r="CF137"/>
  <c r="CF135"/>
  <c r="CF133"/>
  <c r="CF131"/>
  <c r="CF129"/>
  <c r="CF127"/>
  <c r="CF125"/>
  <c r="CF123"/>
  <c r="CF121"/>
  <c r="CF119"/>
  <c r="CF117"/>
  <c r="CF115"/>
  <c r="CF113"/>
  <c r="CF111"/>
  <c r="CF109"/>
  <c r="CF107"/>
  <c r="CF105"/>
  <c r="CF103"/>
  <c r="CF101"/>
  <c r="CF336"/>
  <c r="CF334"/>
  <c r="CF332"/>
  <c r="CF330"/>
  <c r="CF328"/>
  <c r="CF326"/>
  <c r="CF324"/>
  <c r="CF322"/>
  <c r="CF320"/>
  <c r="CF318"/>
  <c r="CF316"/>
  <c r="CF314"/>
  <c r="CF312"/>
  <c r="CF310"/>
  <c r="CF308"/>
  <c r="CF306"/>
  <c r="CF304"/>
  <c r="CF302"/>
  <c r="CF300"/>
  <c r="CF298"/>
  <c r="CF296"/>
  <c r="CF294"/>
  <c r="CF292"/>
  <c r="CF290"/>
  <c r="CF288"/>
  <c r="CF286"/>
  <c r="CF284"/>
  <c r="CF282"/>
  <c r="CF280"/>
  <c r="CF278"/>
  <c r="CF276"/>
  <c r="CF274"/>
  <c r="CF272"/>
  <c r="CF270"/>
  <c r="CF268"/>
  <c r="CF266"/>
  <c r="CF264"/>
  <c r="CF262"/>
  <c r="CF260"/>
  <c r="CF258"/>
  <c r="CF256"/>
  <c r="CF254"/>
  <c r="CF252"/>
  <c r="CF250"/>
  <c r="CF248"/>
  <c r="CF246"/>
  <c r="CF244"/>
  <c r="CF242"/>
  <c r="CF240"/>
  <c r="CF238"/>
  <c r="CF236"/>
  <c r="CF234"/>
  <c r="CF232"/>
  <c r="CF230"/>
  <c r="CF228"/>
  <c r="CF226"/>
  <c r="CF224"/>
  <c r="CF222"/>
  <c r="CF220"/>
  <c r="CF218"/>
  <c r="CF216"/>
  <c r="CF214"/>
  <c r="CF212"/>
  <c r="CF210"/>
  <c r="CF208"/>
  <c r="CF206"/>
  <c r="CF204"/>
  <c r="CF202"/>
  <c r="CF200"/>
  <c r="CF198"/>
  <c r="CF196"/>
  <c r="CF194"/>
  <c r="CF192"/>
  <c r="CF190"/>
  <c r="CF188"/>
  <c r="CF186"/>
  <c r="CF184"/>
  <c r="CF182"/>
  <c r="CF180"/>
  <c r="CF178"/>
  <c r="CF176"/>
  <c r="CF174"/>
  <c r="CF172"/>
  <c r="CF170"/>
  <c r="CF168"/>
  <c r="CF166"/>
  <c r="CF164"/>
  <c r="CF162"/>
  <c r="CF160"/>
  <c r="CF158"/>
  <c r="CF156"/>
  <c r="CF154"/>
  <c r="CF152"/>
  <c r="CF150"/>
  <c r="CF148"/>
  <c r="CF146"/>
  <c r="CF144"/>
  <c r="CF142"/>
  <c r="CF140"/>
  <c r="CF138"/>
  <c r="CF136"/>
  <c r="CF134"/>
  <c r="CF132"/>
  <c r="CF130"/>
  <c r="CF128"/>
  <c r="CF126"/>
  <c r="CF124"/>
  <c r="CF122"/>
  <c r="CF120"/>
  <c r="CF118"/>
  <c r="CF116"/>
  <c r="CF114"/>
  <c r="CF112"/>
  <c r="CF110"/>
  <c r="CF108"/>
  <c r="CF106"/>
  <c r="CF104"/>
  <c r="CF102"/>
  <c r="D481" i="11"/>
  <c r="CH699" i="8"/>
  <c r="CH697"/>
  <c r="CH695"/>
  <c r="CH693"/>
  <c r="CH691"/>
  <c r="CH689"/>
  <c r="CH687"/>
  <c r="CH685"/>
  <c r="CH683"/>
  <c r="CH681"/>
  <c r="CH679"/>
  <c r="CH677"/>
  <c r="CH675"/>
  <c r="CH673"/>
  <c r="CH671"/>
  <c r="CH669"/>
  <c r="CH667"/>
  <c r="CH665"/>
  <c r="CH663"/>
  <c r="CH661"/>
  <c r="CH659"/>
  <c r="CH657"/>
  <c r="CH655"/>
  <c r="CH653"/>
  <c r="CH651"/>
  <c r="CH649"/>
  <c r="CH647"/>
  <c r="CH645"/>
  <c r="CH643"/>
  <c r="CH641"/>
  <c r="CH639"/>
  <c r="CH637"/>
  <c r="CH635"/>
  <c r="CH700"/>
  <c r="CH698"/>
  <c r="CH696"/>
  <c r="CH694"/>
  <c r="CH692"/>
  <c r="CH690"/>
  <c r="CH688"/>
  <c r="CH686"/>
  <c r="CH684"/>
  <c r="CH682"/>
  <c r="CH680"/>
  <c r="CH678"/>
  <c r="CH676"/>
  <c r="CH674"/>
  <c r="CH672"/>
  <c r="CH670"/>
  <c r="CH668"/>
  <c r="CH666"/>
  <c r="CH664"/>
  <c r="CH662"/>
  <c r="CH660"/>
  <c r="CH658"/>
  <c r="CH656"/>
  <c r="CH654"/>
  <c r="CH652"/>
  <c r="CH650"/>
  <c r="CH648"/>
  <c r="CH646"/>
  <c r="CH644"/>
  <c r="CH642"/>
  <c r="CH640"/>
  <c r="CH638"/>
  <c r="CH636"/>
  <c r="CH634"/>
  <c r="CH633"/>
  <c r="CH631"/>
  <c r="CH629"/>
  <c r="CH627"/>
  <c r="CH625"/>
  <c r="CH623"/>
  <c r="CH621"/>
  <c r="CH619"/>
  <c r="CH617"/>
  <c r="CH615"/>
  <c r="CH613"/>
  <c r="CH611"/>
  <c r="CH609"/>
  <c r="CH607"/>
  <c r="CH605"/>
  <c r="CH603"/>
  <c r="CH601"/>
  <c r="CH599"/>
  <c r="CH597"/>
  <c r="CH595"/>
  <c r="CH593"/>
  <c r="CH591"/>
  <c r="CH589"/>
  <c r="CH587"/>
  <c r="CH585"/>
  <c r="CH583"/>
  <c r="CH581"/>
  <c r="CH579"/>
  <c r="CH577"/>
  <c r="CH575"/>
  <c r="CH573"/>
  <c r="CH571"/>
  <c r="CH569"/>
  <c r="CH567"/>
  <c r="CH565"/>
  <c r="CH563"/>
  <c r="CH561"/>
  <c r="CH559"/>
  <c r="CH557"/>
  <c r="CH555"/>
  <c r="CH553"/>
  <c r="CH551"/>
  <c r="CH549"/>
  <c r="CH547"/>
  <c r="CH545"/>
  <c r="CH543"/>
  <c r="CH541"/>
  <c r="CH539"/>
  <c r="CH537"/>
  <c r="CH535"/>
  <c r="CH533"/>
  <c r="CH531"/>
  <c r="CH529"/>
  <c r="CH527"/>
  <c r="CH525"/>
  <c r="CH523"/>
  <c r="CH521"/>
  <c r="CH519"/>
  <c r="CH517"/>
  <c r="CH515"/>
  <c r="CH513"/>
  <c r="CH511"/>
  <c r="CH509"/>
  <c r="CH507"/>
  <c r="CH505"/>
  <c r="CH503"/>
  <c r="CH501"/>
  <c r="CH499"/>
  <c r="CH497"/>
  <c r="CH495"/>
  <c r="CH493"/>
  <c r="CH491"/>
  <c r="CH489"/>
  <c r="CH487"/>
  <c r="CH485"/>
  <c r="CH483"/>
  <c r="CH481"/>
  <c r="CH479"/>
  <c r="CH477"/>
  <c r="CH475"/>
  <c r="CH473"/>
  <c r="CH471"/>
  <c r="CH469"/>
  <c r="CH467"/>
  <c r="CH465"/>
  <c r="CH463"/>
  <c r="CH461"/>
  <c r="CH459"/>
  <c r="CH457"/>
  <c r="CH455"/>
  <c r="CH453"/>
  <c r="CH451"/>
  <c r="CH449"/>
  <c r="CH447"/>
  <c r="CH445"/>
  <c r="CH443"/>
  <c r="CH441"/>
  <c r="CH439"/>
  <c r="CH437"/>
  <c r="CH435"/>
  <c r="CH433"/>
  <c r="CH431"/>
  <c r="CH429"/>
  <c r="CH427"/>
  <c r="CH425"/>
  <c r="CH423"/>
  <c r="CH421"/>
  <c r="CH419"/>
  <c r="CH417"/>
  <c r="CH415"/>
  <c r="CH413"/>
  <c r="CH411"/>
  <c r="CH409"/>
  <c r="CH407"/>
  <c r="CH405"/>
  <c r="CH403"/>
  <c r="CH401"/>
  <c r="CH399"/>
  <c r="CH397"/>
  <c r="CH395"/>
  <c r="CH393"/>
  <c r="CH391"/>
  <c r="CH389"/>
  <c r="CH387"/>
  <c r="CH385"/>
  <c r="CH383"/>
  <c r="CH381"/>
  <c r="CH379"/>
  <c r="CH377"/>
  <c r="CH375"/>
  <c r="CH373"/>
  <c r="CH371"/>
  <c r="CH369"/>
  <c r="CH367"/>
  <c r="CH365"/>
  <c r="CH363"/>
  <c r="CH361"/>
  <c r="CH359"/>
  <c r="CH357"/>
  <c r="CH355"/>
  <c r="CH353"/>
  <c r="CH351"/>
  <c r="CH349"/>
  <c r="CH347"/>
  <c r="CH345"/>
  <c r="CH343"/>
  <c r="CH341"/>
  <c r="CH339"/>
  <c r="CH632"/>
  <c r="CH630"/>
  <c r="CH628"/>
  <c r="CH626"/>
  <c r="CH624"/>
  <c r="CH622"/>
  <c r="CH620"/>
  <c r="CH618"/>
  <c r="CH616"/>
  <c r="CH614"/>
  <c r="CH612"/>
  <c r="CH610"/>
  <c r="CH608"/>
  <c r="CH606"/>
  <c r="CH604"/>
  <c r="CH602"/>
  <c r="CH600"/>
  <c r="CH598"/>
  <c r="CH596"/>
  <c r="CH594"/>
  <c r="CH592"/>
  <c r="CH590"/>
  <c r="CH588"/>
  <c r="CH586"/>
  <c r="CH584"/>
  <c r="CH582"/>
  <c r="CH580"/>
  <c r="CH578"/>
  <c r="CH576"/>
  <c r="CH574"/>
  <c r="CH572"/>
  <c r="CH570"/>
  <c r="CH568"/>
  <c r="CH566"/>
  <c r="CH564"/>
  <c r="CH562"/>
  <c r="CH560"/>
  <c r="CH558"/>
  <c r="CH556"/>
  <c r="CH554"/>
  <c r="CH552"/>
  <c r="CH550"/>
  <c r="CH548"/>
  <c r="CH546"/>
  <c r="CH544"/>
  <c r="CH542"/>
  <c r="CH540"/>
  <c r="CH538"/>
  <c r="CH536"/>
  <c r="CH534"/>
  <c r="CH532"/>
  <c r="CH530"/>
  <c r="CH528"/>
  <c r="CH526"/>
  <c r="CH524"/>
  <c r="CH522"/>
  <c r="CH520"/>
  <c r="CH518"/>
  <c r="CH516"/>
  <c r="CH514"/>
  <c r="CH512"/>
  <c r="CH510"/>
  <c r="CH508"/>
  <c r="CH506"/>
  <c r="CH504"/>
  <c r="CH502"/>
  <c r="CH500"/>
  <c r="CH498"/>
  <c r="CH496"/>
  <c r="CH494"/>
  <c r="CH492"/>
  <c r="CH490"/>
  <c r="CH488"/>
  <c r="CH486"/>
  <c r="CH484"/>
  <c r="CH482"/>
  <c r="CH480"/>
  <c r="CH478"/>
  <c r="CH476"/>
  <c r="CH474"/>
  <c r="CH472"/>
  <c r="CH470"/>
  <c r="CH468"/>
  <c r="CH466"/>
  <c r="CH464"/>
  <c r="CH462"/>
  <c r="CH460"/>
  <c r="CH458"/>
  <c r="CH456"/>
  <c r="CH454"/>
  <c r="CH452"/>
  <c r="CH450"/>
  <c r="CH448"/>
  <c r="CH446"/>
  <c r="CH444"/>
  <c r="CH442"/>
  <c r="CH440"/>
  <c r="CH438"/>
  <c r="CH436"/>
  <c r="CH434"/>
  <c r="CH432"/>
  <c r="CH430"/>
  <c r="CH428"/>
  <c r="CH426"/>
  <c r="CH424"/>
  <c r="CH422"/>
  <c r="CH420"/>
  <c r="CH418"/>
  <c r="CH416"/>
  <c r="CH414"/>
  <c r="CH412"/>
  <c r="CH410"/>
  <c r="CH408"/>
  <c r="CH406"/>
  <c r="CH404"/>
  <c r="CH402"/>
  <c r="CH400"/>
  <c r="CH398"/>
  <c r="CH396"/>
  <c r="CH394"/>
  <c r="CH392"/>
  <c r="CH390"/>
  <c r="CH388"/>
  <c r="CH386"/>
  <c r="CH384"/>
  <c r="CH382"/>
  <c r="CH380"/>
  <c r="CH378"/>
  <c r="CH376"/>
  <c r="CH374"/>
  <c r="CH372"/>
  <c r="CH370"/>
  <c r="CH368"/>
  <c r="CH366"/>
  <c r="CH364"/>
  <c r="CH362"/>
  <c r="CH360"/>
  <c r="CH358"/>
  <c r="CH356"/>
  <c r="CH354"/>
  <c r="CH352"/>
  <c r="CH350"/>
  <c r="CH348"/>
  <c r="CH346"/>
  <c r="CH344"/>
  <c r="CH342"/>
  <c r="CH340"/>
  <c r="CH338"/>
  <c r="CH337"/>
  <c r="CH335"/>
  <c r="CH333"/>
  <c r="CH331"/>
  <c r="CH329"/>
  <c r="CH327"/>
  <c r="CH325"/>
  <c r="CH323"/>
  <c r="CH321"/>
  <c r="CH319"/>
  <c r="CH317"/>
  <c r="CH315"/>
  <c r="CH313"/>
  <c r="CH311"/>
  <c r="CH309"/>
  <c r="CH307"/>
  <c r="CH305"/>
  <c r="CH303"/>
  <c r="CH301"/>
  <c r="CH299"/>
  <c r="CH297"/>
  <c r="CH295"/>
  <c r="CH293"/>
  <c r="CH291"/>
  <c r="CH289"/>
  <c r="CH287"/>
  <c r="CH285"/>
  <c r="CH283"/>
  <c r="CH281"/>
  <c r="CH279"/>
  <c r="CH277"/>
  <c r="CH275"/>
  <c r="CH273"/>
  <c r="CH271"/>
  <c r="CH269"/>
  <c r="CH267"/>
  <c r="CH265"/>
  <c r="CH263"/>
  <c r="CH261"/>
  <c r="CH259"/>
  <c r="CH257"/>
  <c r="CH255"/>
  <c r="CH253"/>
  <c r="CH251"/>
  <c r="CH249"/>
  <c r="CH247"/>
  <c r="CH245"/>
  <c r="CH243"/>
  <c r="CH241"/>
  <c r="CH239"/>
  <c r="CH237"/>
  <c r="CH235"/>
  <c r="CH233"/>
  <c r="CH231"/>
  <c r="CH229"/>
  <c r="CH227"/>
  <c r="CH225"/>
  <c r="CH223"/>
  <c r="CH221"/>
  <c r="CH219"/>
  <c r="CH217"/>
  <c r="CH215"/>
  <c r="CH213"/>
  <c r="CH211"/>
  <c r="CH209"/>
  <c r="CH207"/>
  <c r="CH205"/>
  <c r="CH203"/>
  <c r="CH201"/>
  <c r="CH199"/>
  <c r="CH197"/>
  <c r="CH195"/>
  <c r="CH193"/>
  <c r="CH191"/>
  <c r="CH189"/>
  <c r="CH187"/>
  <c r="CH185"/>
  <c r="CH183"/>
  <c r="CH181"/>
  <c r="CH179"/>
  <c r="CH177"/>
  <c r="CH175"/>
  <c r="CH173"/>
  <c r="CH171"/>
  <c r="CH169"/>
  <c r="CH167"/>
  <c r="CH165"/>
  <c r="CH163"/>
  <c r="CH161"/>
  <c r="CH159"/>
  <c r="CH157"/>
  <c r="CH155"/>
  <c r="CH153"/>
  <c r="CH151"/>
  <c r="CH149"/>
  <c r="CH147"/>
  <c r="CH145"/>
  <c r="CH143"/>
  <c r="CH141"/>
  <c r="CH139"/>
  <c r="CH137"/>
  <c r="CH135"/>
  <c r="CH133"/>
  <c r="CH131"/>
  <c r="CH129"/>
  <c r="CH127"/>
  <c r="CH125"/>
  <c r="CH123"/>
  <c r="CH121"/>
  <c r="CH119"/>
  <c r="CH117"/>
  <c r="CH115"/>
  <c r="CH113"/>
  <c r="CH111"/>
  <c r="CH109"/>
  <c r="CH107"/>
  <c r="CH105"/>
  <c r="CH103"/>
  <c r="CH101"/>
  <c r="CH336"/>
  <c r="CH334"/>
  <c r="CH332"/>
  <c r="CH330"/>
  <c r="CH328"/>
  <c r="CH326"/>
  <c r="CH324"/>
  <c r="CH322"/>
  <c r="CH320"/>
  <c r="CH318"/>
  <c r="CH316"/>
  <c r="CH314"/>
  <c r="CH312"/>
  <c r="CH310"/>
  <c r="CH308"/>
  <c r="CH306"/>
  <c r="CH304"/>
  <c r="CH302"/>
  <c r="CH300"/>
  <c r="CH298"/>
  <c r="CH296"/>
  <c r="CH294"/>
  <c r="CH292"/>
  <c r="CH290"/>
  <c r="CH288"/>
  <c r="CH286"/>
  <c r="CH284"/>
  <c r="CH282"/>
  <c r="CH280"/>
  <c r="CH278"/>
  <c r="CH276"/>
  <c r="CH274"/>
  <c r="CH272"/>
  <c r="CH270"/>
  <c r="CH268"/>
  <c r="CH266"/>
  <c r="CH264"/>
  <c r="CH262"/>
  <c r="CH260"/>
  <c r="CH258"/>
  <c r="CH256"/>
  <c r="CH254"/>
  <c r="CH252"/>
  <c r="CH250"/>
  <c r="CH248"/>
  <c r="CH246"/>
  <c r="CH244"/>
  <c r="CH242"/>
  <c r="CH240"/>
  <c r="CH238"/>
  <c r="CH236"/>
  <c r="CH234"/>
  <c r="CH232"/>
  <c r="CH230"/>
  <c r="CH228"/>
  <c r="CH226"/>
  <c r="CH224"/>
  <c r="CH222"/>
  <c r="CH220"/>
  <c r="CH218"/>
  <c r="CH216"/>
  <c r="CH214"/>
  <c r="CH212"/>
  <c r="CH210"/>
  <c r="CH208"/>
  <c r="CH206"/>
  <c r="CH204"/>
  <c r="CH202"/>
  <c r="CH200"/>
  <c r="CH198"/>
  <c r="CH196"/>
  <c r="CH194"/>
  <c r="CH192"/>
  <c r="CH190"/>
  <c r="CH188"/>
  <c r="CH186"/>
  <c r="CH184"/>
  <c r="CH182"/>
  <c r="CH180"/>
  <c r="CH178"/>
  <c r="CH176"/>
  <c r="CH174"/>
  <c r="CH172"/>
  <c r="CH170"/>
  <c r="CH168"/>
  <c r="CH166"/>
  <c r="CH164"/>
  <c r="CH162"/>
  <c r="CH160"/>
  <c r="CH158"/>
  <c r="CH156"/>
  <c r="CH154"/>
  <c r="CH152"/>
  <c r="CH150"/>
  <c r="CH148"/>
  <c r="CH146"/>
  <c r="CH144"/>
  <c r="CH142"/>
  <c r="CH140"/>
  <c r="CH138"/>
  <c r="CH136"/>
  <c r="CH134"/>
  <c r="CH132"/>
  <c r="CH130"/>
  <c r="CH128"/>
  <c r="CH126"/>
  <c r="CH124"/>
  <c r="CH122"/>
  <c r="CH120"/>
  <c r="CH118"/>
  <c r="CH116"/>
  <c r="CH114"/>
  <c r="CH112"/>
  <c r="CH110"/>
  <c r="CH108"/>
  <c r="CH106"/>
  <c r="CH104"/>
  <c r="CH102"/>
  <c r="F481" i="11"/>
  <c r="CJ699" i="8"/>
  <c r="CJ697"/>
  <c r="CJ695"/>
  <c r="CJ693"/>
  <c r="CJ691"/>
  <c r="CJ689"/>
  <c r="CJ687"/>
  <c r="CJ685"/>
  <c r="CJ683"/>
  <c r="CJ681"/>
  <c r="CJ679"/>
  <c r="CJ677"/>
  <c r="CJ675"/>
  <c r="CJ673"/>
  <c r="CJ671"/>
  <c r="CJ669"/>
  <c r="CJ667"/>
  <c r="CJ665"/>
  <c r="CJ663"/>
  <c r="CJ661"/>
  <c r="CJ659"/>
  <c r="CJ657"/>
  <c r="CJ655"/>
  <c r="CJ653"/>
  <c r="CJ651"/>
  <c r="CJ649"/>
  <c r="CJ647"/>
  <c r="CJ645"/>
  <c r="CJ643"/>
  <c r="CJ641"/>
  <c r="CJ639"/>
  <c r="CJ637"/>
  <c r="CJ635"/>
  <c r="CJ700"/>
  <c r="CJ698"/>
  <c r="CJ696"/>
  <c r="CJ694"/>
  <c r="CJ692"/>
  <c r="CJ690"/>
  <c r="CJ688"/>
  <c r="CJ686"/>
  <c r="CJ684"/>
  <c r="CJ682"/>
  <c r="CJ680"/>
  <c r="CJ678"/>
  <c r="CJ676"/>
  <c r="CJ674"/>
  <c r="CJ672"/>
  <c r="CJ670"/>
  <c r="CJ668"/>
  <c r="CJ666"/>
  <c r="CJ664"/>
  <c r="CJ662"/>
  <c r="CJ660"/>
  <c r="CJ658"/>
  <c r="CJ656"/>
  <c r="CJ654"/>
  <c r="CJ652"/>
  <c r="CJ650"/>
  <c r="CJ648"/>
  <c r="CJ646"/>
  <c r="CJ644"/>
  <c r="CJ642"/>
  <c r="CJ640"/>
  <c r="CJ638"/>
  <c r="CJ636"/>
  <c r="CJ634"/>
  <c r="CJ633"/>
  <c r="CJ631"/>
  <c r="CJ629"/>
  <c r="CJ627"/>
  <c r="CJ625"/>
  <c r="CJ623"/>
  <c r="CJ621"/>
  <c r="CJ619"/>
  <c r="CJ617"/>
  <c r="CJ615"/>
  <c r="CJ613"/>
  <c r="CJ611"/>
  <c r="CJ609"/>
  <c r="CJ607"/>
  <c r="CJ605"/>
  <c r="CJ603"/>
  <c r="CJ601"/>
  <c r="CJ599"/>
  <c r="CJ597"/>
  <c r="CJ595"/>
  <c r="CJ593"/>
  <c r="CJ591"/>
  <c r="CJ589"/>
  <c r="CJ587"/>
  <c r="CJ585"/>
  <c r="CJ583"/>
  <c r="CJ581"/>
  <c r="CJ579"/>
  <c r="CJ577"/>
  <c r="CJ575"/>
  <c r="CJ573"/>
  <c r="CJ571"/>
  <c r="CJ569"/>
  <c r="CJ567"/>
  <c r="CJ565"/>
  <c r="CJ563"/>
  <c r="CJ561"/>
  <c r="CJ559"/>
  <c r="CJ557"/>
  <c r="CJ555"/>
  <c r="CJ553"/>
  <c r="CJ551"/>
  <c r="CJ549"/>
  <c r="CJ547"/>
  <c r="CJ545"/>
  <c r="CJ543"/>
  <c r="CJ541"/>
  <c r="CJ539"/>
  <c r="CJ537"/>
  <c r="CJ535"/>
  <c r="CJ533"/>
  <c r="CJ531"/>
  <c r="CJ529"/>
  <c r="CJ527"/>
  <c r="CJ525"/>
  <c r="CJ523"/>
  <c r="CJ521"/>
  <c r="CJ519"/>
  <c r="CJ517"/>
  <c r="CJ515"/>
  <c r="CJ513"/>
  <c r="CJ511"/>
  <c r="CJ509"/>
  <c r="CJ507"/>
  <c r="CJ505"/>
  <c r="CJ503"/>
  <c r="CJ501"/>
  <c r="CJ499"/>
  <c r="CJ497"/>
  <c r="CJ495"/>
  <c r="CJ493"/>
  <c r="CJ491"/>
  <c r="CJ489"/>
  <c r="CJ487"/>
  <c r="CJ485"/>
  <c r="CJ483"/>
  <c r="CJ481"/>
  <c r="CJ479"/>
  <c r="CJ477"/>
  <c r="CJ475"/>
  <c r="CJ473"/>
  <c r="CJ471"/>
  <c r="CJ469"/>
  <c r="CJ467"/>
  <c r="CJ465"/>
  <c r="CJ463"/>
  <c r="CJ461"/>
  <c r="CJ459"/>
  <c r="CJ457"/>
  <c r="CJ455"/>
  <c r="CJ453"/>
  <c r="CJ451"/>
  <c r="CJ449"/>
  <c r="CJ447"/>
  <c r="CJ445"/>
  <c r="CJ443"/>
  <c r="CJ441"/>
  <c r="CJ439"/>
  <c r="CJ437"/>
  <c r="CJ435"/>
  <c r="CJ433"/>
  <c r="CJ431"/>
  <c r="CJ429"/>
  <c r="CJ427"/>
  <c r="CJ425"/>
  <c r="CJ423"/>
  <c r="CJ421"/>
  <c r="CJ419"/>
  <c r="CJ417"/>
  <c r="CJ415"/>
  <c r="CJ413"/>
  <c r="CJ411"/>
  <c r="CJ409"/>
  <c r="CJ407"/>
  <c r="CJ405"/>
  <c r="CJ403"/>
  <c r="CJ401"/>
  <c r="CJ399"/>
  <c r="CJ397"/>
  <c r="CJ395"/>
  <c r="CJ393"/>
  <c r="CJ391"/>
  <c r="CJ389"/>
  <c r="CJ387"/>
  <c r="CJ385"/>
  <c r="CJ383"/>
  <c r="CJ381"/>
  <c r="CJ379"/>
  <c r="CJ377"/>
  <c r="CJ375"/>
  <c r="CJ373"/>
  <c r="CJ371"/>
  <c r="CJ369"/>
  <c r="CJ367"/>
  <c r="CJ365"/>
  <c r="CJ363"/>
  <c r="CJ361"/>
  <c r="CJ359"/>
  <c r="CJ357"/>
  <c r="CJ355"/>
  <c r="CJ353"/>
  <c r="CJ351"/>
  <c r="CJ349"/>
  <c r="CJ347"/>
  <c r="CJ345"/>
  <c r="CJ343"/>
  <c r="CJ341"/>
  <c r="CJ339"/>
  <c r="CJ632"/>
  <c r="CJ630"/>
  <c r="CJ628"/>
  <c r="CJ626"/>
  <c r="CJ624"/>
  <c r="CJ622"/>
  <c r="CJ620"/>
  <c r="CJ618"/>
  <c r="CJ616"/>
  <c r="CJ614"/>
  <c r="CJ612"/>
  <c r="CJ610"/>
  <c r="CJ608"/>
  <c r="CJ606"/>
  <c r="CJ604"/>
  <c r="CJ602"/>
  <c r="CJ600"/>
  <c r="CJ598"/>
  <c r="CJ596"/>
  <c r="CJ594"/>
  <c r="CJ592"/>
  <c r="CJ590"/>
  <c r="CJ588"/>
  <c r="CJ586"/>
  <c r="CJ584"/>
  <c r="CJ582"/>
  <c r="CJ580"/>
  <c r="CJ578"/>
  <c r="CJ576"/>
  <c r="CJ574"/>
  <c r="CJ572"/>
  <c r="CJ570"/>
  <c r="CJ568"/>
  <c r="CJ566"/>
  <c r="CJ564"/>
  <c r="CJ562"/>
  <c r="CJ560"/>
  <c r="CJ558"/>
  <c r="CJ556"/>
  <c r="CJ554"/>
  <c r="CJ552"/>
  <c r="CJ550"/>
  <c r="CJ548"/>
  <c r="CJ546"/>
  <c r="CJ544"/>
  <c r="CJ542"/>
  <c r="CJ540"/>
  <c r="CJ538"/>
  <c r="CJ536"/>
  <c r="CJ534"/>
  <c r="CJ532"/>
  <c r="CJ530"/>
  <c r="CJ528"/>
  <c r="CJ526"/>
  <c r="CJ524"/>
  <c r="CJ522"/>
  <c r="CJ520"/>
  <c r="CJ518"/>
  <c r="CJ516"/>
  <c r="CJ514"/>
  <c r="CJ512"/>
  <c r="CJ510"/>
  <c r="CJ508"/>
  <c r="CJ506"/>
  <c r="CJ504"/>
  <c r="CJ502"/>
  <c r="CJ500"/>
  <c r="CJ498"/>
  <c r="CJ496"/>
  <c r="CJ494"/>
  <c r="CJ492"/>
  <c r="CJ490"/>
  <c r="CJ488"/>
  <c r="CJ486"/>
  <c r="CJ484"/>
  <c r="CJ482"/>
  <c r="CJ480"/>
  <c r="CJ478"/>
  <c r="CJ476"/>
  <c r="CJ474"/>
  <c r="CJ472"/>
  <c r="CJ470"/>
  <c r="CJ468"/>
  <c r="CJ466"/>
  <c r="CJ464"/>
  <c r="CJ462"/>
  <c r="CJ460"/>
  <c r="CJ458"/>
  <c r="CJ456"/>
  <c r="CJ454"/>
  <c r="CJ452"/>
  <c r="CJ450"/>
  <c r="CJ448"/>
  <c r="CJ446"/>
  <c r="CJ444"/>
  <c r="CJ442"/>
  <c r="CJ440"/>
  <c r="CJ438"/>
  <c r="CJ436"/>
  <c r="CJ434"/>
  <c r="CJ432"/>
  <c r="CJ430"/>
  <c r="CJ428"/>
  <c r="CJ426"/>
  <c r="CJ424"/>
  <c r="CJ422"/>
  <c r="CJ420"/>
  <c r="CJ418"/>
  <c r="CJ416"/>
  <c r="CJ414"/>
  <c r="CJ412"/>
  <c r="CJ410"/>
  <c r="CJ408"/>
  <c r="CJ406"/>
  <c r="CJ404"/>
  <c r="CJ402"/>
  <c r="CJ400"/>
  <c r="CJ398"/>
  <c r="CJ396"/>
  <c r="CJ394"/>
  <c r="CJ392"/>
  <c r="CJ390"/>
  <c r="CJ388"/>
  <c r="CJ386"/>
  <c r="CJ384"/>
  <c r="CJ382"/>
  <c r="CJ380"/>
  <c r="CJ378"/>
  <c r="CJ376"/>
  <c r="CJ374"/>
  <c r="CJ372"/>
  <c r="CJ370"/>
  <c r="CJ368"/>
  <c r="CJ366"/>
  <c r="CJ364"/>
  <c r="CJ362"/>
  <c r="CJ360"/>
  <c r="CJ358"/>
  <c r="CJ356"/>
  <c r="CJ354"/>
  <c r="CJ352"/>
  <c r="CJ350"/>
  <c r="CJ348"/>
  <c r="CJ346"/>
  <c r="CJ344"/>
  <c r="CJ342"/>
  <c r="CJ340"/>
  <c r="CJ338"/>
  <c r="CJ337"/>
  <c r="CJ335"/>
  <c r="CJ333"/>
  <c r="CJ331"/>
  <c r="CJ329"/>
  <c r="CJ327"/>
  <c r="CJ325"/>
  <c r="CJ323"/>
  <c r="CJ321"/>
  <c r="CJ319"/>
  <c r="CJ317"/>
  <c r="CJ315"/>
  <c r="CJ313"/>
  <c r="CJ311"/>
  <c r="CJ309"/>
  <c r="CJ307"/>
  <c r="CJ305"/>
  <c r="CJ303"/>
  <c r="CJ301"/>
  <c r="CJ299"/>
  <c r="CJ297"/>
  <c r="CJ295"/>
  <c r="CJ293"/>
  <c r="CJ291"/>
  <c r="CJ289"/>
  <c r="CJ287"/>
  <c r="CJ285"/>
  <c r="CJ283"/>
  <c r="CJ281"/>
  <c r="CJ279"/>
  <c r="CJ277"/>
  <c r="CJ275"/>
  <c r="CJ273"/>
  <c r="CJ271"/>
  <c r="CJ269"/>
  <c r="CJ267"/>
  <c r="CJ265"/>
  <c r="CJ263"/>
  <c r="CJ261"/>
  <c r="CJ259"/>
  <c r="CJ257"/>
  <c r="CJ255"/>
  <c r="CJ253"/>
  <c r="CJ251"/>
  <c r="CJ249"/>
  <c r="CJ247"/>
  <c r="CJ245"/>
  <c r="CJ243"/>
  <c r="CJ241"/>
  <c r="CJ239"/>
  <c r="CJ237"/>
  <c r="CJ235"/>
  <c r="CJ233"/>
  <c r="CJ231"/>
  <c r="CJ229"/>
  <c r="CJ227"/>
  <c r="CJ225"/>
  <c r="CJ223"/>
  <c r="CJ221"/>
  <c r="CJ219"/>
  <c r="CJ217"/>
  <c r="CJ215"/>
  <c r="CJ213"/>
  <c r="CJ211"/>
  <c r="CJ209"/>
  <c r="CJ207"/>
  <c r="CJ205"/>
  <c r="CJ203"/>
  <c r="CJ201"/>
  <c r="CJ199"/>
  <c r="CJ197"/>
  <c r="CJ195"/>
  <c r="CJ193"/>
  <c r="CJ191"/>
  <c r="CJ189"/>
  <c r="CJ187"/>
  <c r="CJ185"/>
  <c r="CJ183"/>
  <c r="CJ181"/>
  <c r="CJ179"/>
  <c r="CJ177"/>
  <c r="CJ175"/>
  <c r="CJ173"/>
  <c r="CJ171"/>
  <c r="CJ169"/>
  <c r="CJ167"/>
  <c r="CJ165"/>
  <c r="CJ163"/>
  <c r="CJ161"/>
  <c r="CJ159"/>
  <c r="CJ157"/>
  <c r="CJ155"/>
  <c r="CJ153"/>
  <c r="CJ151"/>
  <c r="CJ149"/>
  <c r="CJ147"/>
  <c r="CJ145"/>
  <c r="CJ143"/>
  <c r="CJ141"/>
  <c r="CJ139"/>
  <c r="CJ137"/>
  <c r="CJ135"/>
  <c r="CJ133"/>
  <c r="CJ131"/>
  <c r="CJ129"/>
  <c r="CJ127"/>
  <c r="CJ125"/>
  <c r="CJ123"/>
  <c r="CJ121"/>
  <c r="CJ119"/>
  <c r="CJ117"/>
  <c r="CJ115"/>
  <c r="CJ113"/>
  <c r="CJ111"/>
  <c r="CJ109"/>
  <c r="CJ107"/>
  <c r="CJ105"/>
  <c r="CJ103"/>
  <c r="CJ101"/>
  <c r="CJ336"/>
  <c r="CJ334"/>
  <c r="CJ332"/>
  <c r="CJ330"/>
  <c r="CJ328"/>
  <c r="CJ326"/>
  <c r="CJ324"/>
  <c r="CJ322"/>
  <c r="CJ320"/>
  <c r="CJ318"/>
  <c r="CJ316"/>
  <c r="CJ314"/>
  <c r="CJ312"/>
  <c r="CJ310"/>
  <c r="CJ308"/>
  <c r="CJ306"/>
  <c r="CJ304"/>
  <c r="CJ302"/>
  <c r="CJ300"/>
  <c r="CJ298"/>
  <c r="CJ296"/>
  <c r="CJ294"/>
  <c r="CJ292"/>
  <c r="CJ290"/>
  <c r="CJ288"/>
  <c r="CJ286"/>
  <c r="CJ284"/>
  <c r="CJ282"/>
  <c r="CJ280"/>
  <c r="CJ278"/>
  <c r="CJ276"/>
  <c r="CJ274"/>
  <c r="CJ272"/>
  <c r="CJ270"/>
  <c r="CJ268"/>
  <c r="CJ266"/>
  <c r="CJ264"/>
  <c r="CJ262"/>
  <c r="CJ260"/>
  <c r="CJ258"/>
  <c r="CJ256"/>
  <c r="CJ254"/>
  <c r="CJ252"/>
  <c r="CJ250"/>
  <c r="CJ248"/>
  <c r="CJ246"/>
  <c r="CJ244"/>
  <c r="CJ242"/>
  <c r="CJ240"/>
  <c r="CJ238"/>
  <c r="CJ236"/>
  <c r="CJ234"/>
  <c r="CJ232"/>
  <c r="CJ230"/>
  <c r="CJ228"/>
  <c r="CJ226"/>
  <c r="CJ224"/>
  <c r="CJ222"/>
  <c r="CJ220"/>
  <c r="CJ218"/>
  <c r="CJ216"/>
  <c r="CJ214"/>
  <c r="CJ212"/>
  <c r="CJ210"/>
  <c r="CJ208"/>
  <c r="CJ206"/>
  <c r="CJ204"/>
  <c r="CJ202"/>
  <c r="CJ200"/>
  <c r="CJ198"/>
  <c r="CJ196"/>
  <c r="CJ194"/>
  <c r="CJ192"/>
  <c r="CJ190"/>
  <c r="CJ188"/>
  <c r="CJ186"/>
  <c r="CJ184"/>
  <c r="CJ182"/>
  <c r="CJ180"/>
  <c r="CJ178"/>
  <c r="CJ176"/>
  <c r="CJ174"/>
  <c r="CJ172"/>
  <c r="CJ170"/>
  <c r="CJ168"/>
  <c r="CJ166"/>
  <c r="CJ164"/>
  <c r="CJ162"/>
  <c r="CJ160"/>
  <c r="CJ158"/>
  <c r="CJ156"/>
  <c r="CJ154"/>
  <c r="CJ152"/>
  <c r="CJ150"/>
  <c r="CJ148"/>
  <c r="CJ146"/>
  <c r="CJ144"/>
  <c r="CJ142"/>
  <c r="CJ140"/>
  <c r="CJ138"/>
  <c r="CJ136"/>
  <c r="CJ134"/>
  <c r="CJ132"/>
  <c r="CJ130"/>
  <c r="CJ128"/>
  <c r="CJ126"/>
  <c r="CJ124"/>
  <c r="CJ122"/>
  <c r="CJ120"/>
  <c r="CJ118"/>
  <c r="CJ116"/>
  <c r="CJ114"/>
  <c r="CJ112"/>
  <c r="CJ110"/>
  <c r="CJ108"/>
  <c r="CJ106"/>
  <c r="CJ104"/>
  <c r="CJ102"/>
  <c r="D257" i="11"/>
  <c r="D20" i="7"/>
  <c r="F257" i="11"/>
  <c r="F20" i="7"/>
  <c r="B142" i="12"/>
  <c r="B319" s="1"/>
  <c r="B683" s="1"/>
  <c r="B82"/>
  <c r="H259" s="1"/>
  <c r="H673" s="1"/>
  <c r="B136"/>
  <c r="B124"/>
  <c r="B52"/>
  <c r="C229" s="1"/>
  <c r="C668" s="1"/>
  <c r="B166"/>
  <c r="B343" s="1"/>
  <c r="B687" s="1"/>
  <c r="B160"/>
  <c r="B137"/>
  <c r="B125"/>
  <c r="B53"/>
  <c r="C230" s="1"/>
  <c r="C641" s="1"/>
  <c r="B143"/>
  <c r="H320" s="1"/>
  <c r="H656" s="1"/>
  <c r="B83"/>
  <c r="D260" s="1"/>
  <c r="D646" s="1"/>
  <c r="B161"/>
  <c r="B167"/>
  <c r="D344" s="1"/>
  <c r="D660" s="1"/>
  <c r="B144"/>
  <c r="H321" s="1"/>
  <c r="H629" s="1"/>
  <c r="B84"/>
  <c r="D261" s="1"/>
  <c r="D619" s="1"/>
  <c r="B138"/>
  <c r="B126"/>
  <c r="B54"/>
  <c r="C231" s="1"/>
  <c r="C614" s="1"/>
  <c r="B168"/>
  <c r="D345" s="1"/>
  <c r="D633" s="1"/>
  <c r="B162"/>
  <c r="B139"/>
  <c r="B127"/>
  <c r="B55"/>
  <c r="C232" s="1"/>
  <c r="C587" s="1"/>
  <c r="B145"/>
  <c r="B322" s="1"/>
  <c r="B602" s="1"/>
  <c r="B85"/>
  <c r="H262" s="1"/>
  <c r="H592" s="1"/>
  <c r="B163"/>
  <c r="B169"/>
  <c r="B346" s="1"/>
  <c r="B606" s="1"/>
  <c r="B146"/>
  <c r="B323" s="1"/>
  <c r="B575" s="1"/>
  <c r="B86"/>
  <c r="H263" s="1"/>
  <c r="H565" s="1"/>
  <c r="B140"/>
  <c r="B128"/>
  <c r="B56"/>
  <c r="C233" s="1"/>
  <c r="C560" s="1"/>
  <c r="B170"/>
  <c r="B347" s="1"/>
  <c r="B579" s="1"/>
  <c r="B164"/>
  <c r="E191"/>
  <c r="E553" s="1"/>
  <c r="E190"/>
  <c r="E580" s="1"/>
  <c r="E189"/>
  <c r="E607" s="1"/>
  <c r="E188"/>
  <c r="E634" s="1"/>
  <c r="E187"/>
  <c r="E661" s="1"/>
  <c r="C197"/>
  <c r="C554" s="1"/>
  <c r="C195"/>
  <c r="C608" s="1"/>
  <c r="C193"/>
  <c r="C662" s="1"/>
  <c r="C196"/>
  <c r="C581" s="1"/>
  <c r="C194"/>
  <c r="C635" s="1"/>
  <c r="B203"/>
  <c r="B555" s="1"/>
  <c r="B201"/>
  <c r="B609" s="1"/>
  <c r="B199"/>
  <c r="B663" s="1"/>
  <c r="B202"/>
  <c r="B582" s="1"/>
  <c r="B200"/>
  <c r="B636" s="1"/>
  <c r="E209"/>
  <c r="E556" s="1"/>
  <c r="E208"/>
  <c r="E583" s="1"/>
  <c r="E207"/>
  <c r="E610" s="1"/>
  <c r="E206"/>
  <c r="E637" s="1"/>
  <c r="E205"/>
  <c r="E664" s="1"/>
  <c r="C215"/>
  <c r="C557" s="1"/>
  <c r="C213"/>
  <c r="C611" s="1"/>
  <c r="C211"/>
  <c r="C665" s="1"/>
  <c r="C214"/>
  <c r="C584" s="1"/>
  <c r="C212"/>
  <c r="C638" s="1"/>
  <c r="B221"/>
  <c r="B558" s="1"/>
  <c r="B219"/>
  <c r="B612" s="1"/>
  <c r="B217"/>
  <c r="B666" s="1"/>
  <c r="B220"/>
  <c r="B585" s="1"/>
  <c r="B218"/>
  <c r="B639" s="1"/>
  <c r="C227"/>
  <c r="C559" s="1"/>
  <c r="C225"/>
  <c r="C613" s="1"/>
  <c r="C223"/>
  <c r="C667" s="1"/>
  <c r="C226"/>
  <c r="C586" s="1"/>
  <c r="C224"/>
  <c r="C640" s="1"/>
  <c r="B233"/>
  <c r="B560" s="1"/>
  <c r="B231"/>
  <c r="B614" s="1"/>
  <c r="B229"/>
  <c r="B668" s="1"/>
  <c r="B232"/>
  <c r="B587" s="1"/>
  <c r="B230"/>
  <c r="B641" s="1"/>
  <c r="E231"/>
  <c r="E614" s="1"/>
  <c r="E229"/>
  <c r="E668" s="1"/>
  <c r="E232"/>
  <c r="E587" s="1"/>
  <c r="E230"/>
  <c r="E641" s="1"/>
  <c r="B245"/>
  <c r="B562" s="1"/>
  <c r="B244"/>
  <c r="B589" s="1"/>
  <c r="B243"/>
  <c r="B616" s="1"/>
  <c r="B242"/>
  <c r="B643" s="1"/>
  <c r="B241"/>
  <c r="B670" s="1"/>
  <c r="D245"/>
  <c r="D562" s="1"/>
  <c r="D244"/>
  <c r="D589" s="1"/>
  <c r="D243"/>
  <c r="D616" s="1"/>
  <c r="D242"/>
  <c r="D643" s="1"/>
  <c r="D241"/>
  <c r="D670" s="1"/>
  <c r="B251"/>
  <c r="B563" s="1"/>
  <c r="B250"/>
  <c r="B590" s="1"/>
  <c r="B249"/>
  <c r="B617" s="1"/>
  <c r="B248"/>
  <c r="B644" s="1"/>
  <c r="B247"/>
  <c r="B671" s="1"/>
  <c r="D251"/>
  <c r="D563" s="1"/>
  <c r="D250"/>
  <c r="D590" s="1"/>
  <c r="D249"/>
  <c r="D617" s="1"/>
  <c r="D248"/>
  <c r="D644" s="1"/>
  <c r="D247"/>
  <c r="D671" s="1"/>
  <c r="B257"/>
  <c r="B564" s="1"/>
  <c r="B255"/>
  <c r="B618" s="1"/>
  <c r="B253"/>
  <c r="B672" s="1"/>
  <c r="B256"/>
  <c r="B591" s="1"/>
  <c r="B254"/>
  <c r="B645" s="1"/>
  <c r="D257"/>
  <c r="D564" s="1"/>
  <c r="D255"/>
  <c r="D618" s="1"/>
  <c r="D253"/>
  <c r="D672" s="1"/>
  <c r="D256"/>
  <c r="D591" s="1"/>
  <c r="D254"/>
  <c r="D645" s="1"/>
  <c r="F257"/>
  <c r="F564" s="1"/>
  <c r="F255"/>
  <c r="F618" s="1"/>
  <c r="F253"/>
  <c r="F672" s="1"/>
  <c r="F256"/>
  <c r="F591" s="1"/>
  <c r="F254"/>
  <c r="F645" s="1"/>
  <c r="H257"/>
  <c r="H564" s="1"/>
  <c r="H255"/>
  <c r="H618" s="1"/>
  <c r="H253"/>
  <c r="H672" s="1"/>
  <c r="H256"/>
  <c r="H591" s="1"/>
  <c r="H254"/>
  <c r="H645" s="1"/>
  <c r="C263"/>
  <c r="C565" s="1"/>
  <c r="C261"/>
  <c r="C619" s="1"/>
  <c r="C259"/>
  <c r="C673" s="1"/>
  <c r="C262"/>
  <c r="C592" s="1"/>
  <c r="C260"/>
  <c r="C646" s="1"/>
  <c r="E263"/>
  <c r="E565" s="1"/>
  <c r="E261"/>
  <c r="E619" s="1"/>
  <c r="E259"/>
  <c r="E673" s="1"/>
  <c r="E262"/>
  <c r="E592" s="1"/>
  <c r="E260"/>
  <c r="E646" s="1"/>
  <c r="G263"/>
  <c r="G565" s="1"/>
  <c r="G261"/>
  <c r="G619" s="1"/>
  <c r="G259"/>
  <c r="G673" s="1"/>
  <c r="G262"/>
  <c r="G592" s="1"/>
  <c r="G260"/>
  <c r="G646" s="1"/>
  <c r="B281"/>
  <c r="B568" s="1"/>
  <c r="B279"/>
  <c r="B622" s="1"/>
  <c r="B277"/>
  <c r="B676" s="1"/>
  <c r="B280"/>
  <c r="B595" s="1"/>
  <c r="B278"/>
  <c r="B649" s="1"/>
  <c r="B293"/>
  <c r="B570" s="1"/>
  <c r="B291"/>
  <c r="B624" s="1"/>
  <c r="B289"/>
  <c r="B678" s="1"/>
  <c r="B292"/>
  <c r="B597" s="1"/>
  <c r="B290"/>
  <c r="B651" s="1"/>
  <c r="C299"/>
  <c r="C571" s="1"/>
  <c r="C297"/>
  <c r="C625" s="1"/>
  <c r="C295"/>
  <c r="C679" s="1"/>
  <c r="C298"/>
  <c r="C598" s="1"/>
  <c r="C296"/>
  <c r="C652" s="1"/>
  <c r="B305"/>
  <c r="B572" s="1"/>
  <c r="B304"/>
  <c r="B599" s="1"/>
  <c r="B303"/>
  <c r="B626" s="1"/>
  <c r="B302"/>
  <c r="B653" s="1"/>
  <c r="B301"/>
  <c r="B680" s="1"/>
  <c r="B317"/>
  <c r="B574" s="1"/>
  <c r="B315"/>
  <c r="B628" s="1"/>
  <c r="B313"/>
  <c r="B682" s="1"/>
  <c r="B316"/>
  <c r="B601" s="1"/>
  <c r="B314"/>
  <c r="B655" s="1"/>
  <c r="H317"/>
  <c r="H574" s="1"/>
  <c r="H315"/>
  <c r="H628" s="1"/>
  <c r="H313"/>
  <c r="H682" s="1"/>
  <c r="H316"/>
  <c r="H601" s="1"/>
  <c r="H314"/>
  <c r="H655" s="1"/>
  <c r="C323"/>
  <c r="C575" s="1"/>
  <c r="C321"/>
  <c r="C629" s="1"/>
  <c r="C319"/>
  <c r="C683" s="1"/>
  <c r="C322"/>
  <c r="C602" s="1"/>
  <c r="C320"/>
  <c r="C656" s="1"/>
  <c r="E323"/>
  <c r="E575" s="1"/>
  <c r="E321"/>
  <c r="E629" s="1"/>
  <c r="E319"/>
  <c r="E683" s="1"/>
  <c r="E322"/>
  <c r="E602" s="1"/>
  <c r="E320"/>
  <c r="E656" s="1"/>
  <c r="B341"/>
  <c r="B578" s="1"/>
  <c r="B339"/>
  <c r="B632" s="1"/>
  <c r="B337"/>
  <c r="B686" s="1"/>
  <c r="B340"/>
  <c r="B605" s="1"/>
  <c r="B338"/>
  <c r="B659" s="1"/>
  <c r="H341"/>
  <c r="H578" s="1"/>
  <c r="H339"/>
  <c r="H632" s="1"/>
  <c r="H337"/>
  <c r="H686" s="1"/>
  <c r="H340"/>
  <c r="H605" s="1"/>
  <c r="H338"/>
  <c r="H659" s="1"/>
  <c r="C347"/>
  <c r="C579" s="1"/>
  <c r="C345"/>
  <c r="C633" s="1"/>
  <c r="C343"/>
  <c r="C687" s="1"/>
  <c r="C346"/>
  <c r="C606" s="1"/>
  <c r="C344"/>
  <c r="C660" s="1"/>
  <c r="E347"/>
  <c r="E579" s="1"/>
  <c r="E345"/>
  <c r="E633" s="1"/>
  <c r="E343"/>
  <c r="E687" s="1"/>
  <c r="E346"/>
  <c r="E606" s="1"/>
  <c r="E344"/>
  <c r="E660" s="1"/>
  <c r="AT101" i="8"/>
  <c r="BS101"/>
  <c r="E101"/>
  <c r="H101" s="1"/>
  <c r="C101"/>
  <c r="CR101"/>
  <c r="CN101"/>
  <c r="CL101"/>
  <c r="BP101"/>
  <c r="BL101"/>
  <c r="BJ101"/>
  <c r="AV101"/>
  <c r="BH101" s="1"/>
  <c r="CS101"/>
  <c r="CQ101"/>
  <c r="CO101"/>
  <c r="CM101"/>
  <c r="CK101"/>
  <c r="BQ101"/>
  <c r="BO101"/>
  <c r="BM101"/>
  <c r="BK101"/>
  <c r="BI101"/>
  <c r="BS102"/>
  <c r="AT102"/>
  <c r="E102"/>
  <c r="H102" s="1"/>
  <c r="C102"/>
  <c r="CS102"/>
  <c r="CQ102"/>
  <c r="CO102"/>
  <c r="CM102"/>
  <c r="CK102"/>
  <c r="BQ102"/>
  <c r="BO102"/>
  <c r="BM102"/>
  <c r="BK102"/>
  <c r="BI102"/>
  <c r="CR102"/>
  <c r="CN102"/>
  <c r="CL102"/>
  <c r="BP102"/>
  <c r="BL102"/>
  <c r="BJ102"/>
  <c r="AV102"/>
  <c r="BH102" s="1"/>
  <c r="AT103"/>
  <c r="BS103"/>
  <c r="E103"/>
  <c r="H103" s="1"/>
  <c r="C103"/>
  <c r="CR103"/>
  <c r="CN103"/>
  <c r="CL103"/>
  <c r="BP103"/>
  <c r="BL103"/>
  <c r="BJ103"/>
  <c r="AV103"/>
  <c r="BH103" s="1"/>
  <c r="CS103"/>
  <c r="CQ103"/>
  <c r="CO103"/>
  <c r="CM103"/>
  <c r="CK103"/>
  <c r="BQ103"/>
  <c r="BO103"/>
  <c r="BM103"/>
  <c r="BK103"/>
  <c r="BI103"/>
  <c r="BN103" s="1"/>
  <c r="BS104"/>
  <c r="AT104"/>
  <c r="E104"/>
  <c r="H104" s="1"/>
  <c r="C104"/>
  <c r="CS104"/>
  <c r="CQ104"/>
  <c r="CO104"/>
  <c r="CM104"/>
  <c r="CK104"/>
  <c r="BQ104"/>
  <c r="BO104"/>
  <c r="BM104"/>
  <c r="BK104"/>
  <c r="BI104"/>
  <c r="CR104"/>
  <c r="CN104"/>
  <c r="CL104"/>
  <c r="BP104"/>
  <c r="BL104"/>
  <c r="BJ104"/>
  <c r="AV104"/>
  <c r="BH104" s="1"/>
  <c r="AT105"/>
  <c r="BS105"/>
  <c r="E105"/>
  <c r="H105" s="1"/>
  <c r="C105"/>
  <c r="CR105"/>
  <c r="CN105"/>
  <c r="CL105"/>
  <c r="BP105"/>
  <c r="BL105"/>
  <c r="BJ105"/>
  <c r="AV105"/>
  <c r="BH105" s="1"/>
  <c r="CS105"/>
  <c r="CQ105"/>
  <c r="CT105" s="1"/>
  <c r="CO105"/>
  <c r="CM105"/>
  <c r="CK105"/>
  <c r="BQ105"/>
  <c r="BO105"/>
  <c r="BM105"/>
  <c r="BK105"/>
  <c r="BI105"/>
  <c r="BN105" s="1"/>
  <c r="BS106"/>
  <c r="AT106"/>
  <c r="E106"/>
  <c r="H106" s="1"/>
  <c r="C106"/>
  <c r="CS106"/>
  <c r="CQ106"/>
  <c r="CO106"/>
  <c r="CM106"/>
  <c r="CK106"/>
  <c r="BQ106"/>
  <c r="BO106"/>
  <c r="BM106"/>
  <c r="BK106"/>
  <c r="BI106"/>
  <c r="CR106"/>
  <c r="CN106"/>
  <c r="CL106"/>
  <c r="BP106"/>
  <c r="BL106"/>
  <c r="BJ106"/>
  <c r="AV106"/>
  <c r="BH106" s="1"/>
  <c r="AT107"/>
  <c r="BS107"/>
  <c r="E107"/>
  <c r="H107" s="1"/>
  <c r="C107"/>
  <c r="CR107"/>
  <c r="CN107"/>
  <c r="CL107"/>
  <c r="BP107"/>
  <c r="BL107"/>
  <c r="BJ107"/>
  <c r="AV107"/>
  <c r="BH107" s="1"/>
  <c r="CS107"/>
  <c r="CQ107"/>
  <c r="CT107" s="1"/>
  <c r="CO107"/>
  <c r="CM107"/>
  <c r="CK107"/>
  <c r="BQ107"/>
  <c r="BO107"/>
  <c r="BM107"/>
  <c r="BK107"/>
  <c r="BI107"/>
  <c r="BN107" s="1"/>
  <c r="BS108"/>
  <c r="AT108"/>
  <c r="E108"/>
  <c r="H108" s="1"/>
  <c r="C108"/>
  <c r="CS108"/>
  <c r="CQ108"/>
  <c r="CO108"/>
  <c r="CM108"/>
  <c r="CK108"/>
  <c r="BQ108"/>
  <c r="BO108"/>
  <c r="BM108"/>
  <c r="BK108"/>
  <c r="BI108"/>
  <c r="CR108"/>
  <c r="CN108"/>
  <c r="CL108"/>
  <c r="BP108"/>
  <c r="BL108"/>
  <c r="BJ108"/>
  <c r="AV108"/>
  <c r="BH108" s="1"/>
  <c r="AT109"/>
  <c r="BS109"/>
  <c r="E109"/>
  <c r="H109" s="1"/>
  <c r="C109"/>
  <c r="CR109"/>
  <c r="CN109"/>
  <c r="CL109"/>
  <c r="BP109"/>
  <c r="BL109"/>
  <c r="BJ109"/>
  <c r="AV109"/>
  <c r="BH109" s="1"/>
  <c r="CS109"/>
  <c r="CQ109"/>
  <c r="CT109" s="1"/>
  <c r="CO109"/>
  <c r="CM109"/>
  <c r="CK109"/>
  <c r="BQ109"/>
  <c r="BO109"/>
  <c r="BM109"/>
  <c r="BK109"/>
  <c r="BI109"/>
  <c r="BN109" s="1"/>
  <c r="BS110"/>
  <c r="AT110"/>
  <c r="E110"/>
  <c r="H110" s="1"/>
  <c r="C110"/>
  <c r="CS110"/>
  <c r="CQ110"/>
  <c r="CO110"/>
  <c r="CM110"/>
  <c r="CK110"/>
  <c r="BQ110"/>
  <c r="BO110"/>
  <c r="BM110"/>
  <c r="BK110"/>
  <c r="BI110"/>
  <c r="CR110"/>
  <c r="CN110"/>
  <c r="CL110"/>
  <c r="BP110"/>
  <c r="BL110"/>
  <c r="BJ110"/>
  <c r="AV110"/>
  <c r="BH110" s="1"/>
  <c r="AT111"/>
  <c r="BS111"/>
  <c r="E111"/>
  <c r="H111" s="1"/>
  <c r="C111"/>
  <c r="CR111"/>
  <c r="CN111"/>
  <c r="CL111"/>
  <c r="BP111"/>
  <c r="BL111"/>
  <c r="BJ111"/>
  <c r="AV111"/>
  <c r="BH111" s="1"/>
  <c r="CS111"/>
  <c r="CQ111"/>
  <c r="CT111" s="1"/>
  <c r="CO111"/>
  <c r="CM111"/>
  <c r="CK111"/>
  <c r="BQ111"/>
  <c r="BO111"/>
  <c r="BM111"/>
  <c r="BK111"/>
  <c r="BI111"/>
  <c r="BN111" s="1"/>
  <c r="BS112"/>
  <c r="AT112"/>
  <c r="E112"/>
  <c r="H112" s="1"/>
  <c r="C112"/>
  <c r="CS112"/>
  <c r="CQ112"/>
  <c r="CO112"/>
  <c r="CM112"/>
  <c r="CK112"/>
  <c r="BQ112"/>
  <c r="BO112"/>
  <c r="BM112"/>
  <c r="BK112"/>
  <c r="BI112"/>
  <c r="CR112"/>
  <c r="CN112"/>
  <c r="CL112"/>
  <c r="BP112"/>
  <c r="BL112"/>
  <c r="BJ112"/>
  <c r="AV112"/>
  <c r="BH112" s="1"/>
  <c r="AT113"/>
  <c r="BS113"/>
  <c r="E113"/>
  <c r="H113" s="1"/>
  <c r="C113"/>
  <c r="CR113"/>
  <c r="CN113"/>
  <c r="CL113"/>
  <c r="BP113"/>
  <c r="BL113"/>
  <c r="BJ113"/>
  <c r="AV113"/>
  <c r="BH113" s="1"/>
  <c r="CS113"/>
  <c r="CQ113"/>
  <c r="CT113" s="1"/>
  <c r="CO113"/>
  <c r="CM113"/>
  <c r="CK113"/>
  <c r="BQ113"/>
  <c r="BO113"/>
  <c r="BM113"/>
  <c r="BK113"/>
  <c r="BI113"/>
  <c r="BN113" s="1"/>
  <c r="BS114"/>
  <c r="AT114"/>
  <c r="E114"/>
  <c r="H114" s="1"/>
  <c r="C114"/>
  <c r="CS114"/>
  <c r="CQ114"/>
  <c r="CO114"/>
  <c r="CM114"/>
  <c r="CK114"/>
  <c r="BQ114"/>
  <c r="BO114"/>
  <c r="BM114"/>
  <c r="BK114"/>
  <c r="BI114"/>
  <c r="CR114"/>
  <c r="CN114"/>
  <c r="CL114"/>
  <c r="BP114"/>
  <c r="BL114"/>
  <c r="BJ114"/>
  <c r="AV114"/>
  <c r="BH114" s="1"/>
  <c r="AT115"/>
  <c r="BS115"/>
  <c r="E115"/>
  <c r="H115" s="1"/>
  <c r="C115"/>
  <c r="CR115"/>
  <c r="CN115"/>
  <c r="CL115"/>
  <c r="BP115"/>
  <c r="BL115"/>
  <c r="BJ115"/>
  <c r="AV115"/>
  <c r="BH115" s="1"/>
  <c r="CS115"/>
  <c r="CQ115"/>
  <c r="CT115" s="1"/>
  <c r="CO115"/>
  <c r="CM115"/>
  <c r="CK115"/>
  <c r="BQ115"/>
  <c r="BO115"/>
  <c r="BM115"/>
  <c r="BK115"/>
  <c r="BI115"/>
  <c r="BN115" s="1"/>
  <c r="BS116"/>
  <c r="AT116"/>
  <c r="E116"/>
  <c r="H116" s="1"/>
  <c r="C116"/>
  <c r="CS116"/>
  <c r="CQ116"/>
  <c r="CO116"/>
  <c r="CM116"/>
  <c r="CK116"/>
  <c r="BQ116"/>
  <c r="BO116"/>
  <c r="BM116"/>
  <c r="BK116"/>
  <c r="BI116"/>
  <c r="CR116"/>
  <c r="CN116"/>
  <c r="CL116"/>
  <c r="BP116"/>
  <c r="BL116"/>
  <c r="BJ116"/>
  <c r="AV116"/>
  <c r="BH116" s="1"/>
  <c r="AT117"/>
  <c r="BS117"/>
  <c r="E117"/>
  <c r="H117" s="1"/>
  <c r="C117"/>
  <c r="CR117"/>
  <c r="CN117"/>
  <c r="CL117"/>
  <c r="BP117"/>
  <c r="BL117"/>
  <c r="BJ117"/>
  <c r="AV117"/>
  <c r="BH117" s="1"/>
  <c r="CS117"/>
  <c r="CQ117"/>
  <c r="CT117" s="1"/>
  <c r="CO117"/>
  <c r="CM117"/>
  <c r="CK117"/>
  <c r="BQ117"/>
  <c r="BO117"/>
  <c r="BM117"/>
  <c r="BK117"/>
  <c r="BI117"/>
  <c r="BN117" s="1"/>
  <c r="BS118"/>
  <c r="AT118"/>
  <c r="E118"/>
  <c r="H118" s="1"/>
  <c r="C118"/>
  <c r="CS118"/>
  <c r="CQ118"/>
  <c r="CO118"/>
  <c r="CM118"/>
  <c r="CK118"/>
  <c r="BQ118"/>
  <c r="BO118"/>
  <c r="BM118"/>
  <c r="BK118"/>
  <c r="BI118"/>
  <c r="CR118"/>
  <c r="CN118"/>
  <c r="CL118"/>
  <c r="BP118"/>
  <c r="BL118"/>
  <c r="BJ118"/>
  <c r="AV118"/>
  <c r="BH118" s="1"/>
  <c r="AT119"/>
  <c r="BS119"/>
  <c r="E119"/>
  <c r="H119" s="1"/>
  <c r="C119"/>
  <c r="CR119"/>
  <c r="CN119"/>
  <c r="CL119"/>
  <c r="BP119"/>
  <c r="BL119"/>
  <c r="BJ119"/>
  <c r="AV119"/>
  <c r="BH119" s="1"/>
  <c r="CS119"/>
  <c r="CQ119"/>
  <c r="CT119" s="1"/>
  <c r="CO119"/>
  <c r="CM119"/>
  <c r="CK119"/>
  <c r="BQ119"/>
  <c r="BO119"/>
  <c r="BM119"/>
  <c r="BK119"/>
  <c r="BI119"/>
  <c r="BN119" s="1"/>
  <c r="BS120"/>
  <c r="AT120"/>
  <c r="E120"/>
  <c r="H120" s="1"/>
  <c r="C120"/>
  <c r="CS120"/>
  <c r="CQ120"/>
  <c r="CO120"/>
  <c r="CM120"/>
  <c r="CK120"/>
  <c r="BQ120"/>
  <c r="BO120"/>
  <c r="BM120"/>
  <c r="BK120"/>
  <c r="BI120"/>
  <c r="CR120"/>
  <c r="CN120"/>
  <c r="CL120"/>
  <c r="BP120"/>
  <c r="BL120"/>
  <c r="BJ120"/>
  <c r="AV120"/>
  <c r="BH120" s="1"/>
  <c r="AT121"/>
  <c r="BS121"/>
  <c r="E121"/>
  <c r="H121" s="1"/>
  <c r="C121"/>
  <c r="CR121"/>
  <c r="CN121"/>
  <c r="CL121"/>
  <c r="BP121"/>
  <c r="BL121"/>
  <c r="BJ121"/>
  <c r="AV121"/>
  <c r="BH121" s="1"/>
  <c r="CS121"/>
  <c r="CQ121"/>
  <c r="CT121" s="1"/>
  <c r="CO121"/>
  <c r="CM121"/>
  <c r="CK121"/>
  <c r="BQ121"/>
  <c r="BO121"/>
  <c r="BM121"/>
  <c r="BK121"/>
  <c r="BI121"/>
  <c r="BN121" s="1"/>
  <c r="BS122"/>
  <c r="AT122"/>
  <c r="E122"/>
  <c r="H122" s="1"/>
  <c r="C122"/>
  <c r="CS122"/>
  <c r="CQ122"/>
  <c r="CO122"/>
  <c r="CM122"/>
  <c r="CK122"/>
  <c r="BQ122"/>
  <c r="BO122"/>
  <c r="BM122"/>
  <c r="BK122"/>
  <c r="BI122"/>
  <c r="CR122"/>
  <c r="CN122"/>
  <c r="CL122"/>
  <c r="BP122"/>
  <c r="BL122"/>
  <c r="BJ122"/>
  <c r="AV122"/>
  <c r="BH122" s="1"/>
  <c r="AT123"/>
  <c r="BS123"/>
  <c r="E123"/>
  <c r="H123" s="1"/>
  <c r="C123"/>
  <c r="CR123"/>
  <c r="CN123"/>
  <c r="CL123"/>
  <c r="BP123"/>
  <c r="BL123"/>
  <c r="BJ123"/>
  <c r="AV123"/>
  <c r="BH123" s="1"/>
  <c r="CS123"/>
  <c r="CQ123"/>
  <c r="CT123" s="1"/>
  <c r="CO123"/>
  <c r="CM123"/>
  <c r="CK123"/>
  <c r="BQ123"/>
  <c r="BO123"/>
  <c r="BM123"/>
  <c r="BK123"/>
  <c r="BI123"/>
  <c r="BN123" s="1"/>
  <c r="BS124"/>
  <c r="AT124"/>
  <c r="E124"/>
  <c r="H124" s="1"/>
  <c r="C124"/>
  <c r="CS124"/>
  <c r="CQ124"/>
  <c r="CO124"/>
  <c r="CM124"/>
  <c r="CK124"/>
  <c r="BQ124"/>
  <c r="BO124"/>
  <c r="BM124"/>
  <c r="BK124"/>
  <c r="BI124"/>
  <c r="CR124"/>
  <c r="CN124"/>
  <c r="CL124"/>
  <c r="BP124"/>
  <c r="BL124"/>
  <c r="BJ124"/>
  <c r="AV124"/>
  <c r="BH124" s="1"/>
  <c r="AT125"/>
  <c r="BS125"/>
  <c r="E125"/>
  <c r="H125" s="1"/>
  <c r="C125"/>
  <c r="CR125"/>
  <c r="CN125"/>
  <c r="CL125"/>
  <c r="BP125"/>
  <c r="BL125"/>
  <c r="BJ125"/>
  <c r="AV125"/>
  <c r="BH125" s="1"/>
  <c r="CS125"/>
  <c r="CQ125"/>
  <c r="CT125" s="1"/>
  <c r="CO125"/>
  <c r="CM125"/>
  <c r="CK125"/>
  <c r="BQ125"/>
  <c r="BO125"/>
  <c r="BM125"/>
  <c r="BK125"/>
  <c r="BI125"/>
  <c r="BN125" s="1"/>
  <c r="BS126"/>
  <c r="AT126"/>
  <c r="E126"/>
  <c r="H126" s="1"/>
  <c r="C126"/>
  <c r="CS126"/>
  <c r="CQ126"/>
  <c r="CO126"/>
  <c r="CM126"/>
  <c r="CK126"/>
  <c r="BQ126"/>
  <c r="BO126"/>
  <c r="BM126"/>
  <c r="BK126"/>
  <c r="BI126"/>
  <c r="CR126"/>
  <c r="CN126"/>
  <c r="CL126"/>
  <c r="BP126"/>
  <c r="BL126"/>
  <c r="BJ126"/>
  <c r="AV126"/>
  <c r="BH126" s="1"/>
  <c r="AT127"/>
  <c r="BS127"/>
  <c r="E127"/>
  <c r="H127" s="1"/>
  <c r="C127"/>
  <c r="CR127"/>
  <c r="CN127"/>
  <c r="CL127"/>
  <c r="BP127"/>
  <c r="BL127"/>
  <c r="BJ127"/>
  <c r="AV127"/>
  <c r="BH127" s="1"/>
  <c r="CS127"/>
  <c r="CQ127"/>
  <c r="CT127" s="1"/>
  <c r="CO127"/>
  <c r="CM127"/>
  <c r="CK127"/>
  <c r="BQ127"/>
  <c r="BO127"/>
  <c r="BM127"/>
  <c r="BK127"/>
  <c r="BI127"/>
  <c r="BN127" s="1"/>
  <c r="BS128"/>
  <c r="AT128"/>
  <c r="E128"/>
  <c r="H128" s="1"/>
  <c r="C128"/>
  <c r="CS128"/>
  <c r="CQ128"/>
  <c r="CO128"/>
  <c r="CM128"/>
  <c r="CK128"/>
  <c r="BQ128"/>
  <c r="BO128"/>
  <c r="BM128"/>
  <c r="BK128"/>
  <c r="BI128"/>
  <c r="CR128"/>
  <c r="CN128"/>
  <c r="CL128"/>
  <c r="BP128"/>
  <c r="BL128"/>
  <c r="BJ128"/>
  <c r="AV128"/>
  <c r="BH128" s="1"/>
  <c r="AT129"/>
  <c r="BS129"/>
  <c r="E129"/>
  <c r="H129" s="1"/>
  <c r="C129"/>
  <c r="CR129"/>
  <c r="CN129"/>
  <c r="CL129"/>
  <c r="BP129"/>
  <c r="BL129"/>
  <c r="BJ129"/>
  <c r="AV129"/>
  <c r="BH129" s="1"/>
  <c r="CS129"/>
  <c r="CQ129"/>
  <c r="CT129" s="1"/>
  <c r="CO129"/>
  <c r="CM129"/>
  <c r="CK129"/>
  <c r="BQ129"/>
  <c r="BO129"/>
  <c r="BM129"/>
  <c r="BK129"/>
  <c r="BI129"/>
  <c r="BN129" s="1"/>
  <c r="BS130"/>
  <c r="AT130"/>
  <c r="E130"/>
  <c r="H130" s="1"/>
  <c r="C130"/>
  <c r="CS130"/>
  <c r="CQ130"/>
  <c r="CO130"/>
  <c r="CM130"/>
  <c r="CK130"/>
  <c r="BQ130"/>
  <c r="BO130"/>
  <c r="BM130"/>
  <c r="BK130"/>
  <c r="BI130"/>
  <c r="CR130"/>
  <c r="CN130"/>
  <c r="CL130"/>
  <c r="BP130"/>
  <c r="BL130"/>
  <c r="BJ130"/>
  <c r="AV130"/>
  <c r="BH130" s="1"/>
  <c r="AT131"/>
  <c r="BS131"/>
  <c r="E131"/>
  <c r="H131" s="1"/>
  <c r="C131"/>
  <c r="CR131"/>
  <c r="CN131"/>
  <c r="CL131"/>
  <c r="BP131"/>
  <c r="BL131"/>
  <c r="BJ131"/>
  <c r="AV131"/>
  <c r="BH131" s="1"/>
  <c r="CS131"/>
  <c r="CQ131"/>
  <c r="CT131" s="1"/>
  <c r="CO131"/>
  <c r="CM131"/>
  <c r="CK131"/>
  <c r="BQ131"/>
  <c r="BO131"/>
  <c r="BM131"/>
  <c r="BK131"/>
  <c r="BI131"/>
  <c r="BN131" s="1"/>
  <c r="BS132"/>
  <c r="AT132"/>
  <c r="E132"/>
  <c r="H132" s="1"/>
  <c r="C132"/>
  <c r="CS132"/>
  <c r="CQ132"/>
  <c r="CO132"/>
  <c r="CM132"/>
  <c r="CK132"/>
  <c r="BQ132"/>
  <c r="BO132"/>
  <c r="BM132"/>
  <c r="BK132"/>
  <c r="BI132"/>
  <c r="CR132"/>
  <c r="CN132"/>
  <c r="CL132"/>
  <c r="BP132"/>
  <c r="BL132"/>
  <c r="BJ132"/>
  <c r="AV132"/>
  <c r="BH132" s="1"/>
  <c r="AT133"/>
  <c r="BS133"/>
  <c r="E133"/>
  <c r="H133" s="1"/>
  <c r="C133"/>
  <c r="CR133"/>
  <c r="CN133"/>
  <c r="CL133"/>
  <c r="BP133"/>
  <c r="BL133"/>
  <c r="BJ133"/>
  <c r="AV133"/>
  <c r="BH133" s="1"/>
  <c r="CS133"/>
  <c r="CQ133"/>
  <c r="CT133" s="1"/>
  <c r="CO133"/>
  <c r="CM133"/>
  <c r="CK133"/>
  <c r="BQ133"/>
  <c r="BO133"/>
  <c r="BM133"/>
  <c r="BK133"/>
  <c r="BI133"/>
  <c r="BN133" s="1"/>
  <c r="BS134"/>
  <c r="AT134"/>
  <c r="E134"/>
  <c r="H134" s="1"/>
  <c r="C134"/>
  <c r="CS134"/>
  <c r="CQ134"/>
  <c r="CO134"/>
  <c r="CM134"/>
  <c r="CK134"/>
  <c r="BQ134"/>
  <c r="BO134"/>
  <c r="BM134"/>
  <c r="BK134"/>
  <c r="BI134"/>
  <c r="CR134"/>
  <c r="CN134"/>
  <c r="CL134"/>
  <c r="BP134"/>
  <c r="BL134"/>
  <c r="BJ134"/>
  <c r="AV134"/>
  <c r="BH134" s="1"/>
  <c r="AT135"/>
  <c r="BS135"/>
  <c r="E135"/>
  <c r="H135" s="1"/>
  <c r="C135"/>
  <c r="CR135"/>
  <c r="CN135"/>
  <c r="CL135"/>
  <c r="BP135"/>
  <c r="BL135"/>
  <c r="BJ135"/>
  <c r="AV135"/>
  <c r="BH135" s="1"/>
  <c r="CS135"/>
  <c r="CQ135"/>
  <c r="CT135" s="1"/>
  <c r="CO135"/>
  <c r="CM135"/>
  <c r="CK135"/>
  <c r="BQ135"/>
  <c r="BO135"/>
  <c r="BM135"/>
  <c r="BK135"/>
  <c r="BI135"/>
  <c r="BN135" s="1"/>
  <c r="BS136"/>
  <c r="AT136"/>
  <c r="E136"/>
  <c r="H136" s="1"/>
  <c r="C136"/>
  <c r="CS136"/>
  <c r="CQ136"/>
  <c r="CO136"/>
  <c r="CM136"/>
  <c r="CK136"/>
  <c r="BQ136"/>
  <c r="BO136"/>
  <c r="BM136"/>
  <c r="BK136"/>
  <c r="BI136"/>
  <c r="CR136"/>
  <c r="CN136"/>
  <c r="CL136"/>
  <c r="BP136"/>
  <c r="BL136"/>
  <c r="BJ136"/>
  <c r="AV136"/>
  <c r="BH136" s="1"/>
  <c r="AT137"/>
  <c r="BS137"/>
  <c r="E137"/>
  <c r="H137" s="1"/>
  <c r="C137"/>
  <c r="CR137"/>
  <c r="CN137"/>
  <c r="CL137"/>
  <c r="BP137"/>
  <c r="BL137"/>
  <c r="BJ137"/>
  <c r="AV137"/>
  <c r="BH137" s="1"/>
  <c r="CS137"/>
  <c r="CQ137"/>
  <c r="CT137" s="1"/>
  <c r="CO137"/>
  <c r="CM137"/>
  <c r="CK137"/>
  <c r="BQ137"/>
  <c r="BO137"/>
  <c r="BM137"/>
  <c r="BK137"/>
  <c r="BI137"/>
  <c r="BN137" s="1"/>
  <c r="BS138"/>
  <c r="AT138"/>
  <c r="E138"/>
  <c r="H138" s="1"/>
  <c r="C138"/>
  <c r="CS138"/>
  <c r="CQ138"/>
  <c r="CO138"/>
  <c r="CM138"/>
  <c r="CK138"/>
  <c r="BQ138"/>
  <c r="BO138"/>
  <c r="BM138"/>
  <c r="BK138"/>
  <c r="BI138"/>
  <c r="CR138"/>
  <c r="CN138"/>
  <c r="CL138"/>
  <c r="BP138"/>
  <c r="BL138"/>
  <c r="BJ138"/>
  <c r="AV138"/>
  <c r="BH138" s="1"/>
  <c r="AT139"/>
  <c r="BS139"/>
  <c r="E139"/>
  <c r="H139" s="1"/>
  <c r="C139"/>
  <c r="CR139"/>
  <c r="CN139"/>
  <c r="CL139"/>
  <c r="BP139"/>
  <c r="BL139"/>
  <c r="BJ139"/>
  <c r="AV139"/>
  <c r="BH139" s="1"/>
  <c r="CS139"/>
  <c r="CQ139"/>
  <c r="CT139" s="1"/>
  <c r="CO139"/>
  <c r="CM139"/>
  <c r="CK139"/>
  <c r="BQ139"/>
  <c r="BO139"/>
  <c r="BM139"/>
  <c r="BK139"/>
  <c r="BI139"/>
  <c r="BN139" s="1"/>
  <c r="BS140"/>
  <c r="AT140"/>
  <c r="E140"/>
  <c r="H140" s="1"/>
  <c r="C140"/>
  <c r="CS140"/>
  <c r="CQ140"/>
  <c r="CO140"/>
  <c r="CM140"/>
  <c r="CK140"/>
  <c r="BQ140"/>
  <c r="BO140"/>
  <c r="BM140"/>
  <c r="BK140"/>
  <c r="BI140"/>
  <c r="CR140"/>
  <c r="CN140"/>
  <c r="CL140"/>
  <c r="BP140"/>
  <c r="BL140"/>
  <c r="BJ140"/>
  <c r="AV140"/>
  <c r="BH140" s="1"/>
  <c r="AT141"/>
  <c r="BS141"/>
  <c r="E141"/>
  <c r="H141" s="1"/>
  <c r="C141"/>
  <c r="CR141"/>
  <c r="CN141"/>
  <c r="CL141"/>
  <c r="BP141"/>
  <c r="BL141"/>
  <c r="BJ141"/>
  <c r="AV141"/>
  <c r="BH141" s="1"/>
  <c r="CS141"/>
  <c r="CQ141"/>
  <c r="CT141" s="1"/>
  <c r="CO141"/>
  <c r="CM141"/>
  <c r="CK141"/>
  <c r="BQ141"/>
  <c r="BO141"/>
  <c r="BM141"/>
  <c r="BK141"/>
  <c r="BI141"/>
  <c r="BN141" s="1"/>
  <c r="AU101"/>
  <c r="AW101" s="1"/>
  <c r="AU102"/>
  <c r="AW102" s="1"/>
  <c r="AU103"/>
  <c r="AW103" s="1"/>
  <c r="AU104"/>
  <c r="AW104" s="1"/>
  <c r="AU105"/>
  <c r="AW105" s="1"/>
  <c r="AU106"/>
  <c r="AW106" s="1"/>
  <c r="AU107"/>
  <c r="AW107" s="1"/>
  <c r="AU108"/>
  <c r="AW108" s="1"/>
  <c r="AU109"/>
  <c r="AW109" s="1"/>
  <c r="AU110"/>
  <c r="AW110" s="1"/>
  <c r="AU111"/>
  <c r="AW111" s="1"/>
  <c r="AU112"/>
  <c r="AW112" s="1"/>
  <c r="AU113"/>
  <c r="AW113" s="1"/>
  <c r="AU114"/>
  <c r="AW114" s="1"/>
  <c r="AU115"/>
  <c r="AW115" s="1"/>
  <c r="AU116"/>
  <c r="AW116" s="1"/>
  <c r="AU117"/>
  <c r="AW117" s="1"/>
  <c r="AU118"/>
  <c r="AW118" s="1"/>
  <c r="AU119"/>
  <c r="AW119" s="1"/>
  <c r="AU120"/>
  <c r="AW120" s="1"/>
  <c r="AU121"/>
  <c r="AW121" s="1"/>
  <c r="AU122"/>
  <c r="AW122" s="1"/>
  <c r="AU123"/>
  <c r="AW123" s="1"/>
  <c r="AU124"/>
  <c r="AW124" s="1"/>
  <c r="AU125"/>
  <c r="AW125" s="1"/>
  <c r="AU126"/>
  <c r="AW126" s="1"/>
  <c r="AU127"/>
  <c r="AW127" s="1"/>
  <c r="AU128"/>
  <c r="AW128" s="1"/>
  <c r="AU129"/>
  <c r="AW129" s="1"/>
  <c r="AU130"/>
  <c r="AW130" s="1"/>
  <c r="AU131"/>
  <c r="AW131" s="1"/>
  <c r="AU132"/>
  <c r="AW132" s="1"/>
  <c r="AU133"/>
  <c r="AW133" s="1"/>
  <c r="AU134"/>
  <c r="AW134" s="1"/>
  <c r="AU135"/>
  <c r="AW135" s="1"/>
  <c r="AU136"/>
  <c r="AW136" s="1"/>
  <c r="AU137"/>
  <c r="AW137" s="1"/>
  <c r="AU138"/>
  <c r="AW138" s="1"/>
  <c r="AU139"/>
  <c r="AW139" s="1"/>
  <c r="AU140"/>
  <c r="AW140" s="1"/>
  <c r="AU141"/>
  <c r="AW141" s="1"/>
  <c r="B41" i="11"/>
  <c r="C481"/>
  <c r="CG700" i="8"/>
  <c r="CG698"/>
  <c r="CG696"/>
  <c r="CG694"/>
  <c r="CG692"/>
  <c r="CG690"/>
  <c r="CG688"/>
  <c r="CG686"/>
  <c r="CG684"/>
  <c r="CG682"/>
  <c r="CG680"/>
  <c r="CG678"/>
  <c r="CG676"/>
  <c r="CG674"/>
  <c r="CG672"/>
  <c r="CG670"/>
  <c r="CG668"/>
  <c r="CG666"/>
  <c r="CG664"/>
  <c r="CG662"/>
  <c r="CG660"/>
  <c r="CG658"/>
  <c r="CG656"/>
  <c r="CG654"/>
  <c r="CG652"/>
  <c r="CG650"/>
  <c r="CG648"/>
  <c r="CG646"/>
  <c r="CG644"/>
  <c r="CG642"/>
  <c r="CG640"/>
  <c r="CG638"/>
  <c r="CG636"/>
  <c r="CG634"/>
  <c r="CG699"/>
  <c r="CG697"/>
  <c r="CG695"/>
  <c r="CG693"/>
  <c r="CG691"/>
  <c r="CG689"/>
  <c r="CG687"/>
  <c r="CG685"/>
  <c r="CG683"/>
  <c r="CG681"/>
  <c r="CG679"/>
  <c r="CG677"/>
  <c r="CG675"/>
  <c r="CG673"/>
  <c r="CG671"/>
  <c r="CG669"/>
  <c r="CG667"/>
  <c r="CG665"/>
  <c r="CG663"/>
  <c r="CG661"/>
  <c r="CG659"/>
  <c r="CG657"/>
  <c r="CG655"/>
  <c r="CG653"/>
  <c r="CG651"/>
  <c r="CG649"/>
  <c r="CG647"/>
  <c r="CG645"/>
  <c r="CG643"/>
  <c r="CG641"/>
  <c r="CG639"/>
  <c r="CG637"/>
  <c r="CG635"/>
  <c r="CG632"/>
  <c r="CG630"/>
  <c r="CG628"/>
  <c r="CG626"/>
  <c r="CG624"/>
  <c r="CG622"/>
  <c r="CG620"/>
  <c r="CG618"/>
  <c r="CG616"/>
  <c r="CG614"/>
  <c r="CG612"/>
  <c r="CG610"/>
  <c r="CG608"/>
  <c r="CG606"/>
  <c r="CG604"/>
  <c r="CG602"/>
  <c r="CG600"/>
  <c r="CG598"/>
  <c r="CG596"/>
  <c r="CG594"/>
  <c r="CG592"/>
  <c r="CG590"/>
  <c r="CG588"/>
  <c r="CG586"/>
  <c r="CG584"/>
  <c r="CG582"/>
  <c r="CG580"/>
  <c r="CG578"/>
  <c r="CG576"/>
  <c r="CG574"/>
  <c r="CG572"/>
  <c r="CG570"/>
  <c r="CG568"/>
  <c r="CG566"/>
  <c r="CG564"/>
  <c r="CG562"/>
  <c r="CG560"/>
  <c r="CG558"/>
  <c r="CG556"/>
  <c r="CG554"/>
  <c r="CG552"/>
  <c r="CG550"/>
  <c r="CG548"/>
  <c r="CG546"/>
  <c r="CG544"/>
  <c r="CG542"/>
  <c r="CG540"/>
  <c r="CG538"/>
  <c r="CG536"/>
  <c r="CG534"/>
  <c r="CG532"/>
  <c r="CG530"/>
  <c r="CG528"/>
  <c r="CG526"/>
  <c r="CG524"/>
  <c r="CG522"/>
  <c r="CG520"/>
  <c r="CG518"/>
  <c r="CG516"/>
  <c r="CG514"/>
  <c r="CG512"/>
  <c r="CG510"/>
  <c r="CG508"/>
  <c r="CG506"/>
  <c r="CG504"/>
  <c r="CG502"/>
  <c r="CG500"/>
  <c r="CG498"/>
  <c r="CG496"/>
  <c r="CG494"/>
  <c r="CG492"/>
  <c r="CG490"/>
  <c r="CG488"/>
  <c r="CG486"/>
  <c r="CG484"/>
  <c r="CG482"/>
  <c r="CG480"/>
  <c r="CG478"/>
  <c r="CG476"/>
  <c r="CG474"/>
  <c r="CG472"/>
  <c r="CG470"/>
  <c r="CG468"/>
  <c r="CG466"/>
  <c r="CG464"/>
  <c r="CG462"/>
  <c r="CG460"/>
  <c r="CG458"/>
  <c r="CG456"/>
  <c r="CG454"/>
  <c r="CG452"/>
  <c r="CG450"/>
  <c r="CG448"/>
  <c r="CG446"/>
  <c r="CG444"/>
  <c r="CG442"/>
  <c r="CG440"/>
  <c r="CG438"/>
  <c r="CG436"/>
  <c r="CG434"/>
  <c r="CG432"/>
  <c r="CG430"/>
  <c r="CG428"/>
  <c r="CG426"/>
  <c r="CG424"/>
  <c r="CG422"/>
  <c r="CG420"/>
  <c r="CG418"/>
  <c r="CG416"/>
  <c r="CG414"/>
  <c r="CG412"/>
  <c r="CG410"/>
  <c r="CG408"/>
  <c r="CG406"/>
  <c r="CG404"/>
  <c r="CG402"/>
  <c r="CG400"/>
  <c r="CG398"/>
  <c r="CG396"/>
  <c r="CG394"/>
  <c r="CG392"/>
  <c r="CG390"/>
  <c r="CG388"/>
  <c r="CG386"/>
  <c r="CG384"/>
  <c r="CG382"/>
  <c r="CG380"/>
  <c r="CG378"/>
  <c r="CG376"/>
  <c r="CG374"/>
  <c r="CG372"/>
  <c r="CG370"/>
  <c r="CG368"/>
  <c r="CG366"/>
  <c r="CG364"/>
  <c r="CG362"/>
  <c r="CG360"/>
  <c r="CG358"/>
  <c r="CG356"/>
  <c r="CG354"/>
  <c r="CG352"/>
  <c r="CG350"/>
  <c r="CG348"/>
  <c r="CG346"/>
  <c r="CG344"/>
  <c r="CG342"/>
  <c r="CG340"/>
  <c r="CG338"/>
  <c r="CG633"/>
  <c r="CG631"/>
  <c r="CG629"/>
  <c r="CG627"/>
  <c r="CG625"/>
  <c r="CG623"/>
  <c r="CG621"/>
  <c r="CG619"/>
  <c r="CG617"/>
  <c r="CG615"/>
  <c r="CG613"/>
  <c r="CG611"/>
  <c r="CG609"/>
  <c r="CG607"/>
  <c r="CG605"/>
  <c r="CG603"/>
  <c r="CG601"/>
  <c r="CG599"/>
  <c r="CG597"/>
  <c r="CG595"/>
  <c r="CG593"/>
  <c r="CG591"/>
  <c r="CG589"/>
  <c r="CG587"/>
  <c r="CG585"/>
  <c r="CG583"/>
  <c r="CG581"/>
  <c r="CG579"/>
  <c r="CG577"/>
  <c r="CG575"/>
  <c r="CG573"/>
  <c r="CG571"/>
  <c r="CG569"/>
  <c r="CG567"/>
  <c r="CG565"/>
  <c r="CG563"/>
  <c r="CG561"/>
  <c r="CG559"/>
  <c r="CG557"/>
  <c r="CG555"/>
  <c r="CG553"/>
  <c r="CG551"/>
  <c r="CG549"/>
  <c r="CG547"/>
  <c r="CG545"/>
  <c r="CG543"/>
  <c r="CG541"/>
  <c r="CG539"/>
  <c r="CG537"/>
  <c r="CG535"/>
  <c r="CG533"/>
  <c r="CG531"/>
  <c r="CG529"/>
  <c r="CG527"/>
  <c r="CG525"/>
  <c r="CG523"/>
  <c r="CG521"/>
  <c r="CG519"/>
  <c r="CG517"/>
  <c r="CG515"/>
  <c r="CG513"/>
  <c r="CG511"/>
  <c r="CG509"/>
  <c r="CG507"/>
  <c r="CG505"/>
  <c r="CG503"/>
  <c r="CG501"/>
  <c r="CG499"/>
  <c r="CG497"/>
  <c r="CG495"/>
  <c r="CG493"/>
  <c r="CG491"/>
  <c r="CG489"/>
  <c r="CG487"/>
  <c r="CG485"/>
  <c r="CG483"/>
  <c r="CG481"/>
  <c r="CG479"/>
  <c r="CG477"/>
  <c r="CG475"/>
  <c r="CG473"/>
  <c r="CG471"/>
  <c r="CG469"/>
  <c r="CG467"/>
  <c r="CG465"/>
  <c r="CG463"/>
  <c r="CG461"/>
  <c r="CG459"/>
  <c r="CG457"/>
  <c r="CG455"/>
  <c r="CG453"/>
  <c r="CG451"/>
  <c r="CG449"/>
  <c r="CG447"/>
  <c r="CG445"/>
  <c r="CG443"/>
  <c r="CG441"/>
  <c r="CG439"/>
  <c r="CG437"/>
  <c r="CG435"/>
  <c r="CG433"/>
  <c r="CG431"/>
  <c r="CG429"/>
  <c r="CG427"/>
  <c r="CG425"/>
  <c r="CG423"/>
  <c r="CG421"/>
  <c r="CG419"/>
  <c r="CG417"/>
  <c r="CG415"/>
  <c r="CG413"/>
  <c r="CG411"/>
  <c r="CG409"/>
  <c r="CG407"/>
  <c r="CG405"/>
  <c r="CG403"/>
  <c r="CG401"/>
  <c r="CG399"/>
  <c r="CG397"/>
  <c r="CG395"/>
  <c r="CG393"/>
  <c r="CG391"/>
  <c r="CG389"/>
  <c r="CG387"/>
  <c r="CG385"/>
  <c r="CG383"/>
  <c r="CG381"/>
  <c r="CG379"/>
  <c r="CG377"/>
  <c r="CG375"/>
  <c r="CG373"/>
  <c r="CG371"/>
  <c r="CG369"/>
  <c r="CG367"/>
  <c r="CG365"/>
  <c r="CG363"/>
  <c r="CG361"/>
  <c r="CG359"/>
  <c r="CG357"/>
  <c r="CG355"/>
  <c r="CG353"/>
  <c r="CG351"/>
  <c r="CG349"/>
  <c r="CG347"/>
  <c r="CG345"/>
  <c r="CG343"/>
  <c r="CG341"/>
  <c r="CG339"/>
  <c r="CG336"/>
  <c r="CG334"/>
  <c r="CG332"/>
  <c r="CG330"/>
  <c r="CG328"/>
  <c r="CG326"/>
  <c r="CG324"/>
  <c r="CG322"/>
  <c r="CG320"/>
  <c r="CG318"/>
  <c r="CG316"/>
  <c r="CG314"/>
  <c r="CG312"/>
  <c r="CG310"/>
  <c r="CG308"/>
  <c r="CG306"/>
  <c r="CG304"/>
  <c r="CG302"/>
  <c r="CG300"/>
  <c r="CG298"/>
  <c r="CG296"/>
  <c r="CG294"/>
  <c r="CG292"/>
  <c r="CG290"/>
  <c r="CG288"/>
  <c r="CG286"/>
  <c r="CG284"/>
  <c r="CG282"/>
  <c r="CG280"/>
  <c r="CG278"/>
  <c r="CG276"/>
  <c r="CG274"/>
  <c r="CG272"/>
  <c r="CG270"/>
  <c r="CG268"/>
  <c r="CG266"/>
  <c r="CG264"/>
  <c r="CG262"/>
  <c r="CG260"/>
  <c r="CG258"/>
  <c r="CG256"/>
  <c r="CG254"/>
  <c r="CG252"/>
  <c r="CG250"/>
  <c r="CG248"/>
  <c r="CG246"/>
  <c r="CG244"/>
  <c r="CG242"/>
  <c r="CG240"/>
  <c r="CG238"/>
  <c r="CG236"/>
  <c r="CG234"/>
  <c r="CG232"/>
  <c r="CG230"/>
  <c r="CG228"/>
  <c r="CG226"/>
  <c r="CG224"/>
  <c r="CG222"/>
  <c r="CG220"/>
  <c r="CG218"/>
  <c r="CG216"/>
  <c r="CG214"/>
  <c r="CG212"/>
  <c r="CG210"/>
  <c r="CG208"/>
  <c r="CG206"/>
  <c r="CG204"/>
  <c r="CG202"/>
  <c r="CG200"/>
  <c r="CG198"/>
  <c r="CG196"/>
  <c r="CG194"/>
  <c r="CG192"/>
  <c r="CG190"/>
  <c r="CG188"/>
  <c r="CG186"/>
  <c r="CG184"/>
  <c r="CG182"/>
  <c r="CG180"/>
  <c r="CG178"/>
  <c r="CG176"/>
  <c r="CG174"/>
  <c r="CG172"/>
  <c r="CG170"/>
  <c r="CG168"/>
  <c r="CG166"/>
  <c r="CG164"/>
  <c r="CG162"/>
  <c r="CG160"/>
  <c r="CG158"/>
  <c r="CG156"/>
  <c r="CG154"/>
  <c r="CG152"/>
  <c r="CG150"/>
  <c r="CG148"/>
  <c r="CG146"/>
  <c r="CG144"/>
  <c r="CG142"/>
  <c r="CG140"/>
  <c r="CG138"/>
  <c r="CG136"/>
  <c r="CG134"/>
  <c r="CG132"/>
  <c r="CG130"/>
  <c r="CG128"/>
  <c r="CG126"/>
  <c r="CG124"/>
  <c r="CG122"/>
  <c r="CG120"/>
  <c r="CG118"/>
  <c r="CG116"/>
  <c r="CG114"/>
  <c r="CG112"/>
  <c r="CG110"/>
  <c r="CG108"/>
  <c r="CG106"/>
  <c r="CG104"/>
  <c r="CG102"/>
  <c r="CG337"/>
  <c r="CG335"/>
  <c r="CG333"/>
  <c r="CG331"/>
  <c r="CG329"/>
  <c r="CG327"/>
  <c r="CG325"/>
  <c r="CG323"/>
  <c r="CG321"/>
  <c r="CG319"/>
  <c r="CG317"/>
  <c r="CG315"/>
  <c r="CG313"/>
  <c r="CG311"/>
  <c r="CG309"/>
  <c r="CG307"/>
  <c r="CG305"/>
  <c r="CG303"/>
  <c r="CG301"/>
  <c r="CG299"/>
  <c r="CG297"/>
  <c r="CG295"/>
  <c r="CG293"/>
  <c r="CG291"/>
  <c r="CG289"/>
  <c r="CG287"/>
  <c r="CG285"/>
  <c r="CG283"/>
  <c r="CG281"/>
  <c r="CG279"/>
  <c r="CG277"/>
  <c r="CG275"/>
  <c r="CG273"/>
  <c r="CG271"/>
  <c r="CG269"/>
  <c r="CG267"/>
  <c r="CG265"/>
  <c r="CG263"/>
  <c r="CG261"/>
  <c r="CG259"/>
  <c r="CG257"/>
  <c r="CG255"/>
  <c r="CG253"/>
  <c r="CG251"/>
  <c r="CG249"/>
  <c r="CG247"/>
  <c r="CG245"/>
  <c r="CG243"/>
  <c r="CG241"/>
  <c r="CG239"/>
  <c r="CG237"/>
  <c r="CG235"/>
  <c r="CG233"/>
  <c r="CG231"/>
  <c r="CG229"/>
  <c r="CG227"/>
  <c r="CG225"/>
  <c r="CG223"/>
  <c r="CG221"/>
  <c r="CG219"/>
  <c r="CG217"/>
  <c r="CG215"/>
  <c r="CG213"/>
  <c r="CG211"/>
  <c r="CG209"/>
  <c r="CG207"/>
  <c r="CG205"/>
  <c r="CG203"/>
  <c r="CG201"/>
  <c r="CG199"/>
  <c r="CG197"/>
  <c r="CG195"/>
  <c r="CG193"/>
  <c r="CG191"/>
  <c r="CG189"/>
  <c r="CG187"/>
  <c r="CG185"/>
  <c r="CG183"/>
  <c r="CG181"/>
  <c r="CG179"/>
  <c r="CG177"/>
  <c r="CG175"/>
  <c r="CG173"/>
  <c r="CG171"/>
  <c r="CG169"/>
  <c r="CG167"/>
  <c r="CG165"/>
  <c r="CG163"/>
  <c r="CG161"/>
  <c r="CG159"/>
  <c r="CG157"/>
  <c r="CG155"/>
  <c r="CG153"/>
  <c r="CG151"/>
  <c r="CG149"/>
  <c r="CG147"/>
  <c r="CG145"/>
  <c r="CG143"/>
  <c r="CG141"/>
  <c r="CG139"/>
  <c r="CG137"/>
  <c r="CG135"/>
  <c r="CG133"/>
  <c r="CG131"/>
  <c r="CG129"/>
  <c r="CG127"/>
  <c r="CG125"/>
  <c r="CG123"/>
  <c r="CG121"/>
  <c r="CG119"/>
  <c r="CG117"/>
  <c r="CG115"/>
  <c r="CG113"/>
  <c r="CG111"/>
  <c r="CG109"/>
  <c r="CG107"/>
  <c r="CG105"/>
  <c r="CG103"/>
  <c r="CG101"/>
  <c r="C257" i="11"/>
  <c r="C20" i="7"/>
  <c r="B126" i="6"/>
  <c r="B313" i="11" s="1"/>
  <c r="B108" i="6"/>
  <c r="B297" i="11" s="1"/>
  <c r="G257"/>
  <c r="G20" i="7"/>
  <c r="G265" i="11" s="1"/>
  <c r="B154" i="12"/>
  <c r="B331" s="1"/>
  <c r="B685" s="1"/>
  <c r="B130"/>
  <c r="E307" s="1"/>
  <c r="B58"/>
  <c r="C235" s="1"/>
  <c r="C669" s="1"/>
  <c r="B148"/>
  <c r="B325" s="1"/>
  <c r="B684" s="1"/>
  <c r="B88"/>
  <c r="D265" s="1"/>
  <c r="D674" s="1"/>
  <c r="B149"/>
  <c r="B326" s="1"/>
  <c r="B657" s="1"/>
  <c r="B89"/>
  <c r="E266" s="1"/>
  <c r="B155"/>
  <c r="H332" s="1"/>
  <c r="H658" s="1"/>
  <c r="B131"/>
  <c r="E308" s="1"/>
  <c r="B59"/>
  <c r="C236" s="1"/>
  <c r="C642" s="1"/>
  <c r="B156"/>
  <c r="H333" s="1"/>
  <c r="H631" s="1"/>
  <c r="B132"/>
  <c r="E309" s="1"/>
  <c r="B60"/>
  <c r="C237" s="1"/>
  <c r="C615" s="1"/>
  <c r="B150"/>
  <c r="H327" s="1"/>
  <c r="H630" s="1"/>
  <c r="B90"/>
  <c r="E267" s="1"/>
  <c r="B151"/>
  <c r="H328" s="1"/>
  <c r="H603" s="1"/>
  <c r="B91"/>
  <c r="B268" s="1"/>
  <c r="B593" s="1"/>
  <c r="B157"/>
  <c r="B334" s="1"/>
  <c r="B604" s="1"/>
  <c r="B133"/>
  <c r="E310" s="1"/>
  <c r="B61"/>
  <c r="C238" s="1"/>
  <c r="C588" s="1"/>
  <c r="B158"/>
  <c r="B335" s="1"/>
  <c r="B577" s="1"/>
  <c r="B134"/>
  <c r="E311" s="1"/>
  <c r="B62"/>
  <c r="C239" s="1"/>
  <c r="C561" s="1"/>
  <c r="B152"/>
  <c r="B329" s="1"/>
  <c r="B576" s="1"/>
  <c r="B92"/>
  <c r="D269" s="1"/>
  <c r="D566" s="1"/>
  <c r="B196"/>
  <c r="B581" s="1"/>
  <c r="B194"/>
  <c r="B635" s="1"/>
  <c r="B197"/>
  <c r="B554" s="1"/>
  <c r="B195"/>
  <c r="B608" s="1"/>
  <c r="B193"/>
  <c r="B662" s="1"/>
  <c r="B209"/>
  <c r="B556" s="1"/>
  <c r="B208"/>
  <c r="B583" s="1"/>
  <c r="B207"/>
  <c r="B610" s="1"/>
  <c r="B206"/>
  <c r="B637" s="1"/>
  <c r="B205"/>
  <c r="B664" s="1"/>
  <c r="E214"/>
  <c r="E584" s="1"/>
  <c r="E212"/>
  <c r="E638" s="1"/>
  <c r="E215"/>
  <c r="E557" s="1"/>
  <c r="E213"/>
  <c r="E611" s="1"/>
  <c r="E211"/>
  <c r="E665" s="1"/>
  <c r="E226"/>
  <c r="E586" s="1"/>
  <c r="E224"/>
  <c r="E640" s="1"/>
  <c r="E227"/>
  <c r="E559" s="1"/>
  <c r="E225"/>
  <c r="E613" s="1"/>
  <c r="E223"/>
  <c r="E667" s="1"/>
  <c r="B238"/>
  <c r="B588" s="1"/>
  <c r="B236"/>
  <c r="B642" s="1"/>
  <c r="B239"/>
  <c r="B561" s="1"/>
  <c r="B237"/>
  <c r="B615" s="1"/>
  <c r="B235"/>
  <c r="B669" s="1"/>
  <c r="E238"/>
  <c r="E588" s="1"/>
  <c r="E236"/>
  <c r="E642" s="1"/>
  <c r="E239"/>
  <c r="E561" s="1"/>
  <c r="E237"/>
  <c r="E615" s="1"/>
  <c r="E235"/>
  <c r="E669" s="1"/>
  <c r="E245"/>
  <c r="E562" s="1"/>
  <c r="E244"/>
  <c r="E589" s="1"/>
  <c r="E243"/>
  <c r="E616" s="1"/>
  <c r="E242"/>
  <c r="E643" s="1"/>
  <c r="E241"/>
  <c r="E670" s="1"/>
  <c r="E251"/>
  <c r="E563" s="1"/>
  <c r="E250"/>
  <c r="E590" s="1"/>
  <c r="E249"/>
  <c r="E617" s="1"/>
  <c r="E248"/>
  <c r="E644" s="1"/>
  <c r="E247"/>
  <c r="E671" s="1"/>
  <c r="E256"/>
  <c r="E591" s="1"/>
  <c r="E254"/>
  <c r="E645" s="1"/>
  <c r="E257"/>
  <c r="E564" s="1"/>
  <c r="E255"/>
  <c r="E618" s="1"/>
  <c r="E253"/>
  <c r="E672" s="1"/>
  <c r="B262"/>
  <c r="B592" s="1"/>
  <c r="B260"/>
  <c r="B646" s="1"/>
  <c r="B263"/>
  <c r="B565" s="1"/>
  <c r="B261"/>
  <c r="B619" s="1"/>
  <c r="B259"/>
  <c r="B673" s="1"/>
  <c r="F262"/>
  <c r="F592" s="1"/>
  <c r="F260"/>
  <c r="F646" s="1"/>
  <c r="F263"/>
  <c r="F565" s="1"/>
  <c r="F261"/>
  <c r="F619" s="1"/>
  <c r="F259"/>
  <c r="F673" s="1"/>
  <c r="C268"/>
  <c r="C593" s="1"/>
  <c r="C266"/>
  <c r="C647" s="1"/>
  <c r="C269"/>
  <c r="C566" s="1"/>
  <c r="C267"/>
  <c r="C620" s="1"/>
  <c r="C265"/>
  <c r="C674" s="1"/>
  <c r="G268"/>
  <c r="G593" s="1"/>
  <c r="G266"/>
  <c r="G647" s="1"/>
  <c r="G269"/>
  <c r="G566" s="1"/>
  <c r="G267"/>
  <c r="G620" s="1"/>
  <c r="G265"/>
  <c r="G674" s="1"/>
  <c r="B286"/>
  <c r="B596" s="1"/>
  <c r="B284"/>
  <c r="B650" s="1"/>
  <c r="B287"/>
  <c r="B569" s="1"/>
  <c r="B285"/>
  <c r="B623" s="1"/>
  <c r="B283"/>
  <c r="B677" s="1"/>
  <c r="E305"/>
  <c r="E572" s="1"/>
  <c r="E304"/>
  <c r="E599" s="1"/>
  <c r="E303"/>
  <c r="E626" s="1"/>
  <c r="E302"/>
  <c r="E653" s="1"/>
  <c r="E301"/>
  <c r="E680" s="1"/>
  <c r="E316"/>
  <c r="E601" s="1"/>
  <c r="E314"/>
  <c r="E655" s="1"/>
  <c r="E317"/>
  <c r="E574" s="1"/>
  <c r="E315"/>
  <c r="E628" s="1"/>
  <c r="E313"/>
  <c r="E682" s="1"/>
  <c r="D322"/>
  <c r="D602" s="1"/>
  <c r="D320"/>
  <c r="D656" s="1"/>
  <c r="D323"/>
  <c r="D575" s="1"/>
  <c r="D321"/>
  <c r="D629" s="1"/>
  <c r="D319"/>
  <c r="D683" s="1"/>
  <c r="E328"/>
  <c r="E603" s="1"/>
  <c r="E326"/>
  <c r="E657" s="1"/>
  <c r="E329"/>
  <c r="E576" s="1"/>
  <c r="E327"/>
  <c r="E630" s="1"/>
  <c r="E325"/>
  <c r="E684" s="1"/>
  <c r="D334"/>
  <c r="D604" s="1"/>
  <c r="D332"/>
  <c r="D658" s="1"/>
  <c r="D335"/>
  <c r="D577" s="1"/>
  <c r="D333"/>
  <c r="D631" s="1"/>
  <c r="D331"/>
  <c r="D685" s="1"/>
  <c r="E340"/>
  <c r="E605" s="1"/>
  <c r="E338"/>
  <c r="E659" s="1"/>
  <c r="E341"/>
  <c r="E578" s="1"/>
  <c r="E339"/>
  <c r="E632" s="1"/>
  <c r="E337"/>
  <c r="E686" s="1"/>
  <c r="H346"/>
  <c r="H606" s="1"/>
  <c r="H344"/>
  <c r="H660" s="1"/>
  <c r="H347"/>
  <c r="H579" s="1"/>
  <c r="H345"/>
  <c r="H633" s="1"/>
  <c r="H343"/>
  <c r="H687" s="1"/>
  <c r="B101" i="9"/>
  <c r="B101" i="10" s="1"/>
  <c r="B101" i="8"/>
  <c r="J101"/>
  <c r="AG101"/>
  <c r="Y101"/>
  <c r="Q101"/>
  <c r="B102" i="9"/>
  <c r="B102" i="10" s="1"/>
  <c r="B102" i="8"/>
  <c r="AG102"/>
  <c r="Y102"/>
  <c r="Q102"/>
  <c r="J102"/>
  <c r="B103" i="9"/>
  <c r="B103" i="10" s="1"/>
  <c r="B103" i="8"/>
  <c r="J103"/>
  <c r="AG103"/>
  <c r="Y103"/>
  <c r="Q103"/>
  <c r="B104" i="9"/>
  <c r="B104" i="10" s="1"/>
  <c r="B104" i="8"/>
  <c r="AG104"/>
  <c r="Y104"/>
  <c r="Q104"/>
  <c r="J104"/>
  <c r="B105" i="9"/>
  <c r="B105" i="10" s="1"/>
  <c r="B105" i="8"/>
  <c r="J105"/>
  <c r="AG105"/>
  <c r="Y105"/>
  <c r="Q105"/>
  <c r="B106" i="9"/>
  <c r="B106" i="10" s="1"/>
  <c r="B106" i="8"/>
  <c r="AG106"/>
  <c r="Y106"/>
  <c r="Q106"/>
  <c r="J106"/>
  <c r="B107" i="9"/>
  <c r="B107" i="10" s="1"/>
  <c r="B107" i="8"/>
  <c r="J107"/>
  <c r="AG107"/>
  <c r="Y107"/>
  <c r="Q107"/>
  <c r="B108" i="9"/>
  <c r="B108" i="10" s="1"/>
  <c r="B108" i="8"/>
  <c r="AG108"/>
  <c r="Y108"/>
  <c r="Q108"/>
  <c r="J108"/>
  <c r="B109" i="9"/>
  <c r="B109" i="10" s="1"/>
  <c r="B109" i="8"/>
  <c r="J109"/>
  <c r="AG109"/>
  <c r="Y109"/>
  <c r="Q109"/>
  <c r="B110" i="9"/>
  <c r="B110" i="10" s="1"/>
  <c r="B110" i="8"/>
  <c r="AG110"/>
  <c r="Y110"/>
  <c r="Q110"/>
  <c r="J110"/>
  <c r="B111" i="9"/>
  <c r="B111" i="10" s="1"/>
  <c r="B111" i="8"/>
  <c r="J111"/>
  <c r="AG111"/>
  <c r="Y111"/>
  <c r="Q111"/>
  <c r="B112" i="9"/>
  <c r="B112" i="10" s="1"/>
  <c r="B112" i="8"/>
  <c r="AG112"/>
  <c r="Y112"/>
  <c r="Q112"/>
  <c r="J112"/>
  <c r="B113" i="9"/>
  <c r="B113" i="10" s="1"/>
  <c r="B113" i="8"/>
  <c r="J113"/>
  <c r="AG113"/>
  <c r="Y113"/>
  <c r="Q113"/>
  <c r="B114" i="9"/>
  <c r="B114" i="10" s="1"/>
  <c r="B114" i="8"/>
  <c r="AG114"/>
  <c r="Y114"/>
  <c r="Q114"/>
  <c r="J114"/>
  <c r="B115" i="9"/>
  <c r="B115" i="10" s="1"/>
  <c r="B115" i="8"/>
  <c r="J115"/>
  <c r="AG115"/>
  <c r="Y115"/>
  <c r="Q115"/>
  <c r="B116" i="9"/>
  <c r="B116" i="10" s="1"/>
  <c r="B116" i="8"/>
  <c r="AG116"/>
  <c r="Y116"/>
  <c r="Q116"/>
  <c r="J116"/>
  <c r="B117" i="9"/>
  <c r="B117" i="10" s="1"/>
  <c r="B117" i="8"/>
  <c r="J117"/>
  <c r="AG117"/>
  <c r="Y117"/>
  <c r="Q117"/>
  <c r="B118" i="9"/>
  <c r="B118" i="10" s="1"/>
  <c r="B118" i="8"/>
  <c r="AG118"/>
  <c r="Y118"/>
  <c r="Q118"/>
  <c r="J118"/>
  <c r="B119" i="9"/>
  <c r="B119" i="10" s="1"/>
  <c r="B119" i="8"/>
  <c r="J119"/>
  <c r="AG119"/>
  <c r="Y119"/>
  <c r="Q119"/>
  <c r="B120" i="9"/>
  <c r="B120" i="10" s="1"/>
  <c r="B120" i="8"/>
  <c r="AG120"/>
  <c r="Y120"/>
  <c r="Q120"/>
  <c r="J120"/>
  <c r="B121" i="9"/>
  <c r="B121" i="10" s="1"/>
  <c r="B121" i="8"/>
  <c r="J121"/>
  <c r="AG121"/>
  <c r="Y121"/>
  <c r="Q121"/>
  <c r="B122" i="9"/>
  <c r="B122" i="10" s="1"/>
  <c r="B122" i="8"/>
  <c r="AG122"/>
  <c r="Y122"/>
  <c r="Q122"/>
  <c r="J122"/>
  <c r="B123" i="9"/>
  <c r="B123" i="10" s="1"/>
  <c r="B123" i="8"/>
  <c r="J123"/>
  <c r="AG123"/>
  <c r="Y123"/>
  <c r="Q123"/>
  <c r="B124" i="9"/>
  <c r="B124" i="10" s="1"/>
  <c r="B124" i="8"/>
  <c r="AG124"/>
  <c r="Y124"/>
  <c r="Q124"/>
  <c r="J124"/>
  <c r="B125" i="9"/>
  <c r="B125" i="10" s="1"/>
  <c r="B125" i="8"/>
  <c r="J125"/>
  <c r="AG125"/>
  <c r="Y125"/>
  <c r="Q125"/>
  <c r="B126" i="9"/>
  <c r="B126" i="10" s="1"/>
  <c r="B126" i="8"/>
  <c r="AG126"/>
  <c r="Y126"/>
  <c r="Q126"/>
  <c r="J126"/>
  <c r="B127" i="9"/>
  <c r="B127" i="10" s="1"/>
  <c r="B127" i="8"/>
  <c r="J127"/>
  <c r="AG127"/>
  <c r="Y127"/>
  <c r="Q127"/>
  <c r="B128" i="9"/>
  <c r="B128" i="10" s="1"/>
  <c r="B128" i="8"/>
  <c r="AG128"/>
  <c r="Y128"/>
  <c r="Q128"/>
  <c r="J128"/>
  <c r="B129" i="9"/>
  <c r="B129" i="10" s="1"/>
  <c r="B129" i="8"/>
  <c r="J129"/>
  <c r="AG129"/>
  <c r="Y129"/>
  <c r="Q129"/>
  <c r="B130" i="9"/>
  <c r="B130" i="10" s="1"/>
  <c r="B130" i="8"/>
  <c r="AG130"/>
  <c r="Y130"/>
  <c r="Q130"/>
  <c r="J130"/>
  <c r="B131" i="9"/>
  <c r="B131" i="10" s="1"/>
  <c r="B131" i="8"/>
  <c r="J131"/>
  <c r="AG131"/>
  <c r="Y131"/>
  <c r="Q131"/>
  <c r="B132" i="9"/>
  <c r="B132" i="10" s="1"/>
  <c r="B132" i="8"/>
  <c r="AG132"/>
  <c r="Y132"/>
  <c r="Q132"/>
  <c r="J132"/>
  <c r="B133" i="9"/>
  <c r="B133" i="10" s="1"/>
  <c r="B133" i="8"/>
  <c r="J133"/>
  <c r="AG133"/>
  <c r="Y133"/>
  <c r="Q133"/>
  <c r="B134" i="9"/>
  <c r="B134" i="10" s="1"/>
  <c r="B134" i="8"/>
  <c r="AG134"/>
  <c r="Y134"/>
  <c r="Q134"/>
  <c r="J134"/>
  <c r="B135" i="9"/>
  <c r="B135" i="10" s="1"/>
  <c r="B135" i="8"/>
  <c r="J135"/>
  <c r="AG135"/>
  <c r="Y135"/>
  <c r="Q135"/>
  <c r="B136" i="9"/>
  <c r="B136" i="10" s="1"/>
  <c r="B136" i="8"/>
  <c r="AG136"/>
  <c r="Y136"/>
  <c r="Q136"/>
  <c r="J136"/>
  <c r="B137" i="9"/>
  <c r="B137" i="10" s="1"/>
  <c r="B137" i="8"/>
  <c r="J137"/>
  <c r="AG137"/>
  <c r="Y137"/>
  <c r="Q137"/>
  <c r="B138" i="9"/>
  <c r="B138" i="10" s="1"/>
  <c r="B138" i="8"/>
  <c r="AG138"/>
  <c r="Y138"/>
  <c r="Q138"/>
  <c r="J138"/>
  <c r="B139" i="9"/>
  <c r="B139" i="10" s="1"/>
  <c r="B139" i="8"/>
  <c r="J139"/>
  <c r="AG139"/>
  <c r="Y139"/>
  <c r="Q139"/>
  <c r="B140" i="9"/>
  <c r="B140" i="10" s="1"/>
  <c r="B140" i="8"/>
  <c r="AG140"/>
  <c r="Y140"/>
  <c r="Q140"/>
  <c r="J140"/>
  <c r="B141" i="9"/>
  <c r="B141" i="10" s="1"/>
  <c r="B141" i="8"/>
  <c r="J141"/>
  <c r="AG141"/>
  <c r="Y141"/>
  <c r="Q141"/>
  <c r="B142" i="9"/>
  <c r="B142" i="10" s="1"/>
  <c r="B142" i="8"/>
  <c r="AG142"/>
  <c r="Y142"/>
  <c r="Q142"/>
  <c r="J142"/>
  <c r="B143" i="9"/>
  <c r="B143" i="10" s="1"/>
  <c r="B143" i="8"/>
  <c r="J143"/>
  <c r="AG143"/>
  <c r="Y143"/>
  <c r="Q143"/>
  <c r="B144" i="9"/>
  <c r="B144" i="10" s="1"/>
  <c r="B144" i="8"/>
  <c r="AG144"/>
  <c r="Y144"/>
  <c r="Q144"/>
  <c r="J144"/>
  <c r="B145" i="9"/>
  <c r="B145" i="10" s="1"/>
  <c r="B145" i="8"/>
  <c r="J145"/>
  <c r="AG145"/>
  <c r="Y145"/>
  <c r="Q145"/>
  <c r="B146" i="9"/>
  <c r="B146" i="10" s="1"/>
  <c r="B146" i="8"/>
  <c r="AG146"/>
  <c r="Y146"/>
  <c r="Q146"/>
  <c r="J146"/>
  <c r="B147" i="9"/>
  <c r="B147" i="10" s="1"/>
  <c r="B147" i="8"/>
  <c r="J147"/>
  <c r="AG147"/>
  <c r="Y147"/>
  <c r="Q147"/>
  <c r="B148" i="9"/>
  <c r="B148" i="10" s="1"/>
  <c r="B148" i="8"/>
  <c r="AG148"/>
  <c r="Y148"/>
  <c r="Q148"/>
  <c r="J148"/>
  <c r="B149" i="9"/>
  <c r="B149" i="10" s="1"/>
  <c r="B149" i="8"/>
  <c r="J149"/>
  <c r="AG149"/>
  <c r="Y149"/>
  <c r="Q149"/>
  <c r="B150" i="9"/>
  <c r="B150" i="10" s="1"/>
  <c r="B150" i="8"/>
  <c r="AG150"/>
  <c r="Y150"/>
  <c r="Q150"/>
  <c r="J150"/>
  <c r="B151" i="9"/>
  <c r="B151" i="10" s="1"/>
  <c r="B151" i="8"/>
  <c r="J151"/>
  <c r="AG151"/>
  <c r="Y151"/>
  <c r="Q151"/>
  <c r="B152" i="9"/>
  <c r="B152" i="10" s="1"/>
  <c r="B152" i="8"/>
  <c r="AG152"/>
  <c r="Y152"/>
  <c r="Q152"/>
  <c r="J152"/>
  <c r="B153" i="9"/>
  <c r="B153" i="10" s="1"/>
  <c r="B153" i="8"/>
  <c r="J153"/>
  <c r="AG153"/>
  <c r="Y153"/>
  <c r="Q153"/>
  <c r="B154" i="9"/>
  <c r="B154" i="10" s="1"/>
  <c r="B154" i="8"/>
  <c r="AG154"/>
  <c r="Y154"/>
  <c r="Q154"/>
  <c r="J154"/>
  <c r="B155" i="9"/>
  <c r="B155" i="10" s="1"/>
  <c r="B155" i="8"/>
  <c r="J155"/>
  <c r="AG155"/>
  <c r="Y155"/>
  <c r="Q155"/>
  <c r="B156" i="9"/>
  <c r="B156" i="10" s="1"/>
  <c r="B156" i="8"/>
  <c r="AG156"/>
  <c r="Y156"/>
  <c r="Q156"/>
  <c r="J156"/>
  <c r="B157" i="9"/>
  <c r="B157" i="10" s="1"/>
  <c r="B157" i="8"/>
  <c r="J157"/>
  <c r="AG157"/>
  <c r="Y157"/>
  <c r="Q157"/>
  <c r="B158" i="9"/>
  <c r="B158" i="10" s="1"/>
  <c r="B158" i="8"/>
  <c r="AG158"/>
  <c r="Y158"/>
  <c r="Q158"/>
  <c r="J158"/>
  <c r="B159" i="9"/>
  <c r="B159" i="10" s="1"/>
  <c r="B159" i="8"/>
  <c r="J159"/>
  <c r="AG159"/>
  <c r="Y159"/>
  <c r="Q159"/>
  <c r="B160" i="9"/>
  <c r="B160" i="10" s="1"/>
  <c r="B160" i="8"/>
  <c r="AG160"/>
  <c r="Y160"/>
  <c r="Q160"/>
  <c r="J160"/>
  <c r="B161" i="9"/>
  <c r="B161" i="10" s="1"/>
  <c r="B161" i="8"/>
  <c r="J161"/>
  <c r="AG161"/>
  <c r="Y161"/>
  <c r="Q161"/>
  <c r="B162" i="9"/>
  <c r="B162" i="10" s="1"/>
  <c r="B162" i="8"/>
  <c r="AG162"/>
  <c r="Y162"/>
  <c r="Q162"/>
  <c r="J162"/>
  <c r="B163" i="9"/>
  <c r="B163" i="10" s="1"/>
  <c r="B163" i="8"/>
  <c r="J163"/>
  <c r="AG163"/>
  <c r="Y163"/>
  <c r="Q163"/>
  <c r="B164" i="9"/>
  <c r="B164" i="10" s="1"/>
  <c r="B164" i="8"/>
  <c r="AG164"/>
  <c r="Y164"/>
  <c r="Q164"/>
  <c r="J164"/>
  <c r="B165" i="9"/>
  <c r="B165" i="10" s="1"/>
  <c r="B165" i="8"/>
  <c r="J165"/>
  <c r="AG165"/>
  <c r="Y165"/>
  <c r="Q165"/>
  <c r="B166" i="9"/>
  <c r="B166" i="10" s="1"/>
  <c r="B166" i="8"/>
  <c r="AG166"/>
  <c r="Y166"/>
  <c r="Q166"/>
  <c r="J166"/>
  <c r="B167" i="9"/>
  <c r="B167" i="10" s="1"/>
  <c r="B167" i="8"/>
  <c r="J167"/>
  <c r="AG167"/>
  <c r="Y167"/>
  <c r="Q167"/>
  <c r="B168" i="9"/>
  <c r="B168" i="10" s="1"/>
  <c r="B168" i="8"/>
  <c r="AG168"/>
  <c r="Y168"/>
  <c r="Q168"/>
  <c r="J168"/>
  <c r="B169" i="9"/>
  <c r="B169" i="10" s="1"/>
  <c r="B169" i="8"/>
  <c r="J169"/>
  <c r="AG169"/>
  <c r="Y169"/>
  <c r="Q169"/>
  <c r="B170" i="9"/>
  <c r="B170" i="10" s="1"/>
  <c r="B170" i="8"/>
  <c r="AG170"/>
  <c r="Y170"/>
  <c r="Q170"/>
  <c r="J170"/>
  <c r="B171" i="9"/>
  <c r="B171" i="10" s="1"/>
  <c r="B171" i="8"/>
  <c r="J171"/>
  <c r="AG171"/>
  <c r="Y171"/>
  <c r="Q171"/>
  <c r="B172" i="9"/>
  <c r="B172" i="10" s="1"/>
  <c r="B172" i="8"/>
  <c r="AG172"/>
  <c r="Y172"/>
  <c r="Q172"/>
  <c r="J172"/>
  <c r="B173" i="9"/>
  <c r="B173" i="10" s="1"/>
  <c r="B173" i="8"/>
  <c r="J173"/>
  <c r="AG173"/>
  <c r="Y173"/>
  <c r="Q173"/>
  <c r="B174" i="9"/>
  <c r="B174" i="10" s="1"/>
  <c r="B174" i="8"/>
  <c r="AG174"/>
  <c r="Y174"/>
  <c r="Q174"/>
  <c r="J174"/>
  <c r="B175" i="9"/>
  <c r="B175" i="10" s="1"/>
  <c r="B175" i="8"/>
  <c r="J175"/>
  <c r="AG175"/>
  <c r="Y175"/>
  <c r="Q175"/>
  <c r="B176" i="9"/>
  <c r="B176" i="10" s="1"/>
  <c r="B176" i="8"/>
  <c r="AG176"/>
  <c r="Y176"/>
  <c r="Q176"/>
  <c r="J176"/>
  <c r="B177" i="9"/>
  <c r="B177" i="10" s="1"/>
  <c r="B177" i="8"/>
  <c r="J177"/>
  <c r="AG177"/>
  <c r="Y177"/>
  <c r="Q177"/>
  <c r="B178" i="9"/>
  <c r="B178" i="10" s="1"/>
  <c r="B178" i="8"/>
  <c r="AG178"/>
  <c r="Y178"/>
  <c r="Q178"/>
  <c r="J178"/>
  <c r="B179" i="9"/>
  <c r="B179" i="10" s="1"/>
  <c r="B179" i="8"/>
  <c r="J179"/>
  <c r="AG179"/>
  <c r="Y179"/>
  <c r="Q179"/>
  <c r="B180" i="9"/>
  <c r="B180" i="10" s="1"/>
  <c r="B180" i="8"/>
  <c r="AG180"/>
  <c r="Y180"/>
  <c r="Q180"/>
  <c r="J180"/>
  <c r="B181" i="9"/>
  <c r="B181" i="10" s="1"/>
  <c r="B181" i="8"/>
  <c r="J181"/>
  <c r="AG181"/>
  <c r="Y181"/>
  <c r="Q181"/>
  <c r="B182" i="9"/>
  <c r="B182" i="10" s="1"/>
  <c r="B182" i="8"/>
  <c r="AG182"/>
  <c r="Y182"/>
  <c r="Q182"/>
  <c r="J182"/>
  <c r="B183" i="9"/>
  <c r="B183" i="10" s="1"/>
  <c r="B183" i="8"/>
  <c r="J183"/>
  <c r="AG183"/>
  <c r="Y183"/>
  <c r="Q183"/>
  <c r="B184" i="9"/>
  <c r="B184" i="10" s="1"/>
  <c r="B184" i="8"/>
  <c r="AG184"/>
  <c r="Y184"/>
  <c r="Q184"/>
  <c r="J184"/>
  <c r="B185" i="9"/>
  <c r="B185" i="10" s="1"/>
  <c r="B185" i="8"/>
  <c r="J185"/>
  <c r="AG185"/>
  <c r="Y185"/>
  <c r="Q185"/>
  <c r="B186" i="9"/>
  <c r="B186" i="10" s="1"/>
  <c r="B186" i="8"/>
  <c r="AG186"/>
  <c r="Y186"/>
  <c r="Q186"/>
  <c r="J186"/>
  <c r="B187" i="9"/>
  <c r="B187" i="10" s="1"/>
  <c r="B187" i="8"/>
  <c r="J187"/>
  <c r="AG187"/>
  <c r="Y187"/>
  <c r="Q187"/>
  <c r="B188" i="9"/>
  <c r="B188" i="10" s="1"/>
  <c r="B188" i="8"/>
  <c r="AG188"/>
  <c r="Y188"/>
  <c r="Q188"/>
  <c r="J188"/>
  <c r="B189" i="9"/>
  <c r="B189" i="10" s="1"/>
  <c r="B189" i="8"/>
  <c r="J189"/>
  <c r="AG189"/>
  <c r="Y189"/>
  <c r="Q189"/>
  <c r="B190" i="9"/>
  <c r="B190" i="10" s="1"/>
  <c r="B190" i="8"/>
  <c r="AG190"/>
  <c r="Y190"/>
  <c r="Q190"/>
  <c r="J190"/>
  <c r="B191" i="9"/>
  <c r="B191" i="10" s="1"/>
  <c r="B191" i="8"/>
  <c r="J191"/>
  <c r="AG191"/>
  <c r="Y191"/>
  <c r="Q191"/>
  <c r="B192" i="9"/>
  <c r="B192" i="10" s="1"/>
  <c r="B192" i="8"/>
  <c r="AG192"/>
  <c r="Y192"/>
  <c r="Q192"/>
  <c r="J192"/>
  <c r="B193" i="9"/>
  <c r="B193" i="10" s="1"/>
  <c r="B193" i="8"/>
  <c r="J193"/>
  <c r="AG193"/>
  <c r="Y193"/>
  <c r="Q193"/>
  <c r="B194" i="9"/>
  <c r="B194" i="10" s="1"/>
  <c r="B194" i="8"/>
  <c r="AG194"/>
  <c r="Y194"/>
  <c r="Q194"/>
  <c r="J194"/>
  <c r="B195" i="9"/>
  <c r="B195" i="10" s="1"/>
  <c r="B195" i="8"/>
  <c r="J195"/>
  <c r="AG195"/>
  <c r="Y195"/>
  <c r="Q195"/>
  <c r="B196" i="9"/>
  <c r="B196" i="10" s="1"/>
  <c r="B196" i="8"/>
  <c r="AG196"/>
  <c r="Y196"/>
  <c r="Q196"/>
  <c r="J196"/>
  <c r="B197" i="9"/>
  <c r="B197" i="10" s="1"/>
  <c r="B197" i="8"/>
  <c r="J197"/>
  <c r="AG197"/>
  <c r="Y197"/>
  <c r="Q197"/>
  <c r="B198" i="9"/>
  <c r="B198" i="10" s="1"/>
  <c r="B198" i="8"/>
  <c r="AG198"/>
  <c r="Y198"/>
  <c r="Q198"/>
  <c r="J198"/>
  <c r="B199" i="9"/>
  <c r="B199" i="10" s="1"/>
  <c r="B199" i="8"/>
  <c r="J199"/>
  <c r="AG199"/>
  <c r="Y199"/>
  <c r="Q199"/>
  <c r="B200" i="9"/>
  <c r="B200" i="10" s="1"/>
  <c r="B200" i="8"/>
  <c r="AG200"/>
  <c r="Y200"/>
  <c r="Q200"/>
  <c r="J200"/>
  <c r="B201" i="9"/>
  <c r="B201" i="10" s="1"/>
  <c r="B201" i="8"/>
  <c r="J201"/>
  <c r="AG201"/>
  <c r="Y201"/>
  <c r="Q201"/>
  <c r="B202" i="9"/>
  <c r="B202" i="10" s="1"/>
  <c r="B202" i="8"/>
  <c r="AG202"/>
  <c r="Y202"/>
  <c r="Q202"/>
  <c r="J202"/>
  <c r="B203" i="9"/>
  <c r="B203" i="10" s="1"/>
  <c r="B203" i="8"/>
  <c r="J203"/>
  <c r="AG203"/>
  <c r="Y203"/>
  <c r="Q203"/>
  <c r="B204" i="9"/>
  <c r="B204" i="10" s="1"/>
  <c r="B204" i="8"/>
  <c r="AG204"/>
  <c r="Y204"/>
  <c r="Q204"/>
  <c r="J204"/>
  <c r="B205" i="9"/>
  <c r="B205" i="10" s="1"/>
  <c r="B205" i="8"/>
  <c r="J205"/>
  <c r="AG205"/>
  <c r="Y205"/>
  <c r="Q205"/>
  <c r="B206" i="9"/>
  <c r="B206" i="10" s="1"/>
  <c r="B206" i="8"/>
  <c r="AG206"/>
  <c r="Y206"/>
  <c r="Q206"/>
  <c r="J206"/>
  <c r="B207" i="9"/>
  <c r="B207" i="10" s="1"/>
  <c r="B207" i="8"/>
  <c r="J207"/>
  <c r="AG207"/>
  <c r="Y207"/>
  <c r="Q207"/>
  <c r="B208" i="9"/>
  <c r="B208" i="10" s="1"/>
  <c r="B208" i="8"/>
  <c r="AG208"/>
  <c r="Y208"/>
  <c r="Q208"/>
  <c r="J208"/>
  <c r="B209" i="9"/>
  <c r="B209" i="10" s="1"/>
  <c r="B209" i="8"/>
  <c r="J209"/>
  <c r="AG209"/>
  <c r="Y209"/>
  <c r="Q209"/>
  <c r="B210" i="9"/>
  <c r="B210" i="10" s="1"/>
  <c r="B210" i="8"/>
  <c r="AG210"/>
  <c r="Y210"/>
  <c r="Q210"/>
  <c r="J210"/>
  <c r="B211" i="9"/>
  <c r="B211" i="10" s="1"/>
  <c r="B211" i="8"/>
  <c r="J211"/>
  <c r="AG211"/>
  <c r="Y211"/>
  <c r="Q211"/>
  <c r="B212" i="9"/>
  <c r="B212" i="10" s="1"/>
  <c r="B212" i="8"/>
  <c r="AG212"/>
  <c r="Y212"/>
  <c r="Q212"/>
  <c r="J212"/>
  <c r="B213" i="9"/>
  <c r="B213" i="10" s="1"/>
  <c r="B213" i="8"/>
  <c r="J213"/>
  <c r="AG213"/>
  <c r="Y213"/>
  <c r="Q213"/>
  <c r="B214" i="9"/>
  <c r="B214" i="10" s="1"/>
  <c r="B214" i="8"/>
  <c r="AG214"/>
  <c r="Y214"/>
  <c r="Q214"/>
  <c r="J214"/>
  <c r="B215" i="9"/>
  <c r="B215" i="10" s="1"/>
  <c r="B215" i="8"/>
  <c r="J215"/>
  <c r="AG215"/>
  <c r="Y215"/>
  <c r="Q215"/>
  <c r="B216" i="9"/>
  <c r="B216" i="10" s="1"/>
  <c r="B216" i="8"/>
  <c r="AG216"/>
  <c r="Y216"/>
  <c r="Q216"/>
  <c r="J216"/>
  <c r="B217" i="9"/>
  <c r="B217" i="10" s="1"/>
  <c r="B217" i="8"/>
  <c r="J217"/>
  <c r="AG217"/>
  <c r="Y217"/>
  <c r="Q217"/>
  <c r="B218" i="9"/>
  <c r="B218" i="10" s="1"/>
  <c r="B218" i="8"/>
  <c r="AG218"/>
  <c r="Y218"/>
  <c r="Q218"/>
  <c r="J218"/>
  <c r="B219" i="9"/>
  <c r="B219" i="10" s="1"/>
  <c r="B219" i="8"/>
  <c r="J219"/>
  <c r="AG219"/>
  <c r="Y219"/>
  <c r="Q219"/>
  <c r="B220" i="9"/>
  <c r="B220" i="10" s="1"/>
  <c r="B220" i="8"/>
  <c r="AG220"/>
  <c r="Y220"/>
  <c r="Q220"/>
  <c r="J220"/>
  <c r="B221" i="9"/>
  <c r="B221" i="10" s="1"/>
  <c r="B221" i="8"/>
  <c r="J221"/>
  <c r="AG221"/>
  <c r="Y221"/>
  <c r="Q221"/>
  <c r="B222" i="9"/>
  <c r="B222" i="10" s="1"/>
  <c r="B222" i="8"/>
  <c r="AG222"/>
  <c r="Y222"/>
  <c r="Q222"/>
  <c r="J222"/>
  <c r="B223" i="9"/>
  <c r="B223" i="10" s="1"/>
  <c r="B223" i="8"/>
  <c r="J223"/>
  <c r="AG223"/>
  <c r="Y223"/>
  <c r="Q223"/>
  <c r="B224" i="9"/>
  <c r="B224" i="10" s="1"/>
  <c r="B224" i="8"/>
  <c r="AG224"/>
  <c r="Y224"/>
  <c r="Q224"/>
  <c r="J224"/>
  <c r="B225" i="9"/>
  <c r="B225" i="10" s="1"/>
  <c r="B225" i="8"/>
  <c r="J225"/>
  <c r="AG225"/>
  <c r="Y225"/>
  <c r="Q225"/>
  <c r="B226" i="9"/>
  <c r="B226" i="10" s="1"/>
  <c r="B226" i="8"/>
  <c r="AG226"/>
  <c r="Y226"/>
  <c r="Q226"/>
  <c r="J226"/>
  <c r="B227" i="9"/>
  <c r="B227" i="10" s="1"/>
  <c r="B227" i="8"/>
  <c r="J227"/>
  <c r="AG227"/>
  <c r="Y227"/>
  <c r="Q227"/>
  <c r="B228" i="9"/>
  <c r="B228" i="10" s="1"/>
  <c r="B228" i="8"/>
  <c r="AG228"/>
  <c r="Y228"/>
  <c r="Q228"/>
  <c r="J228"/>
  <c r="B229" i="9"/>
  <c r="B229" i="10" s="1"/>
  <c r="B229" i="8"/>
  <c r="J229"/>
  <c r="AG229"/>
  <c r="Y229"/>
  <c r="Q229"/>
  <c r="B230" i="9"/>
  <c r="B230" i="10" s="1"/>
  <c r="B230" i="8"/>
  <c r="AG230"/>
  <c r="Y230"/>
  <c r="Q230"/>
  <c r="J230"/>
  <c r="B231" i="9"/>
  <c r="B231" i="10" s="1"/>
  <c r="B231" i="8"/>
  <c r="J231"/>
  <c r="AG231"/>
  <c r="Y231"/>
  <c r="Q231"/>
  <c r="B232" i="9"/>
  <c r="B232" i="10" s="1"/>
  <c r="B232" i="8"/>
  <c r="AG232"/>
  <c r="Y232"/>
  <c r="Q232"/>
  <c r="J232"/>
  <c r="B233" i="9"/>
  <c r="B233" i="10" s="1"/>
  <c r="B233" i="8"/>
  <c r="J233"/>
  <c r="AG233"/>
  <c r="Y233"/>
  <c r="Q233"/>
  <c r="BS142"/>
  <c r="AT142"/>
  <c r="E142"/>
  <c r="H142" s="1"/>
  <c r="C142"/>
  <c r="CS142"/>
  <c r="CQ142"/>
  <c r="CO142"/>
  <c r="CM142"/>
  <c r="CK142"/>
  <c r="BQ142"/>
  <c r="BO142"/>
  <c r="BM142"/>
  <c r="BK142"/>
  <c r="BI142"/>
  <c r="CR142"/>
  <c r="CN142"/>
  <c r="CL142"/>
  <c r="BP142"/>
  <c r="BL142"/>
  <c r="BJ142"/>
  <c r="AV142"/>
  <c r="BH142" s="1"/>
  <c r="AT143"/>
  <c r="BS143"/>
  <c r="E143"/>
  <c r="H143" s="1"/>
  <c r="C143"/>
  <c r="CR143"/>
  <c r="CN143"/>
  <c r="CL143"/>
  <c r="BP143"/>
  <c r="BL143"/>
  <c r="BJ143"/>
  <c r="AV143"/>
  <c r="BH143" s="1"/>
  <c r="CS143"/>
  <c r="CQ143"/>
  <c r="CT143" s="1"/>
  <c r="CO143"/>
  <c r="CM143"/>
  <c r="CK143"/>
  <c r="BQ143"/>
  <c r="BO143"/>
  <c r="BM143"/>
  <c r="BK143"/>
  <c r="BI143"/>
  <c r="BN143" s="1"/>
  <c r="BS144"/>
  <c r="AT144"/>
  <c r="E144"/>
  <c r="H144" s="1"/>
  <c r="C144"/>
  <c r="CS144"/>
  <c r="CQ144"/>
  <c r="CO144"/>
  <c r="CM144"/>
  <c r="CK144"/>
  <c r="BQ144"/>
  <c r="BO144"/>
  <c r="BM144"/>
  <c r="BK144"/>
  <c r="BI144"/>
  <c r="CR144"/>
  <c r="CN144"/>
  <c r="CL144"/>
  <c r="BP144"/>
  <c r="BL144"/>
  <c r="BJ144"/>
  <c r="AV144"/>
  <c r="BH144" s="1"/>
  <c r="AT145"/>
  <c r="BS145"/>
  <c r="E145"/>
  <c r="H145" s="1"/>
  <c r="C145"/>
  <c r="CR145"/>
  <c r="CN145"/>
  <c r="CL145"/>
  <c r="BP145"/>
  <c r="BL145"/>
  <c r="BJ145"/>
  <c r="AV145"/>
  <c r="BH145" s="1"/>
  <c r="CS145"/>
  <c r="CQ145"/>
  <c r="CT145" s="1"/>
  <c r="CO145"/>
  <c r="CM145"/>
  <c r="CK145"/>
  <c r="BQ145"/>
  <c r="BO145"/>
  <c r="BM145"/>
  <c r="BK145"/>
  <c r="BI145"/>
  <c r="BN145" s="1"/>
  <c r="BS146"/>
  <c r="AT146"/>
  <c r="E146"/>
  <c r="H146" s="1"/>
  <c r="C146"/>
  <c r="CS146"/>
  <c r="CQ146"/>
  <c r="CO146"/>
  <c r="CM146"/>
  <c r="CK146"/>
  <c r="BQ146"/>
  <c r="BO146"/>
  <c r="BM146"/>
  <c r="BK146"/>
  <c r="BI146"/>
  <c r="CR146"/>
  <c r="CN146"/>
  <c r="CL146"/>
  <c r="BP146"/>
  <c r="BL146"/>
  <c r="BJ146"/>
  <c r="AV146"/>
  <c r="BH146" s="1"/>
  <c r="AT147"/>
  <c r="BS147"/>
  <c r="E147"/>
  <c r="H147" s="1"/>
  <c r="C147"/>
  <c r="CR147"/>
  <c r="CN147"/>
  <c r="CL147"/>
  <c r="BP147"/>
  <c r="BL147"/>
  <c r="BJ147"/>
  <c r="AV147"/>
  <c r="BH147" s="1"/>
  <c r="CS147"/>
  <c r="CQ147"/>
  <c r="CT147" s="1"/>
  <c r="CO147"/>
  <c r="CM147"/>
  <c r="CK147"/>
  <c r="BQ147"/>
  <c r="BO147"/>
  <c r="BM147"/>
  <c r="BK147"/>
  <c r="BI147"/>
  <c r="BN147" s="1"/>
  <c r="BS148"/>
  <c r="AT148"/>
  <c r="E148"/>
  <c r="H148" s="1"/>
  <c r="C148"/>
  <c r="CS148"/>
  <c r="CQ148"/>
  <c r="CO148"/>
  <c r="CM148"/>
  <c r="CK148"/>
  <c r="BQ148"/>
  <c r="BO148"/>
  <c r="BM148"/>
  <c r="BK148"/>
  <c r="BI148"/>
  <c r="CR148"/>
  <c r="CN148"/>
  <c r="CL148"/>
  <c r="BP148"/>
  <c r="BL148"/>
  <c r="BJ148"/>
  <c r="AV148"/>
  <c r="BH148" s="1"/>
  <c r="AT149"/>
  <c r="BS149"/>
  <c r="E149"/>
  <c r="H149" s="1"/>
  <c r="C149"/>
  <c r="CR149"/>
  <c r="CN149"/>
  <c r="CL149"/>
  <c r="BP149"/>
  <c r="BL149"/>
  <c r="BJ149"/>
  <c r="AV149"/>
  <c r="BH149" s="1"/>
  <c r="CS149"/>
  <c r="CQ149"/>
  <c r="CT149" s="1"/>
  <c r="CO149"/>
  <c r="CM149"/>
  <c r="CK149"/>
  <c r="BQ149"/>
  <c r="BO149"/>
  <c r="BM149"/>
  <c r="BK149"/>
  <c r="BI149"/>
  <c r="BN149" s="1"/>
  <c r="BS150"/>
  <c r="AT150"/>
  <c r="E150"/>
  <c r="H150" s="1"/>
  <c r="C150"/>
  <c r="CS150"/>
  <c r="CQ150"/>
  <c r="CO150"/>
  <c r="CM150"/>
  <c r="CK150"/>
  <c r="BQ150"/>
  <c r="BO150"/>
  <c r="BM150"/>
  <c r="BK150"/>
  <c r="BI150"/>
  <c r="CR150"/>
  <c r="CN150"/>
  <c r="CL150"/>
  <c r="BP150"/>
  <c r="BL150"/>
  <c r="BJ150"/>
  <c r="AV150"/>
  <c r="BH150" s="1"/>
  <c r="AT151"/>
  <c r="BS151"/>
  <c r="E151"/>
  <c r="H151" s="1"/>
  <c r="C151"/>
  <c r="CR151"/>
  <c r="CN151"/>
  <c r="CL151"/>
  <c r="BP151"/>
  <c r="BL151"/>
  <c r="BJ151"/>
  <c r="AV151"/>
  <c r="BH151" s="1"/>
  <c r="CS151"/>
  <c r="CQ151"/>
  <c r="CT151" s="1"/>
  <c r="CO151"/>
  <c r="CM151"/>
  <c r="CK151"/>
  <c r="BQ151"/>
  <c r="BO151"/>
  <c r="BM151"/>
  <c r="BK151"/>
  <c r="BI151"/>
  <c r="BN151" s="1"/>
  <c r="BS152"/>
  <c r="AT152"/>
  <c r="E152"/>
  <c r="H152" s="1"/>
  <c r="C152"/>
  <c r="CS152"/>
  <c r="CQ152"/>
  <c r="CO152"/>
  <c r="CM152"/>
  <c r="CK152"/>
  <c r="BQ152"/>
  <c r="BO152"/>
  <c r="BM152"/>
  <c r="BK152"/>
  <c r="BI152"/>
  <c r="CR152"/>
  <c r="CN152"/>
  <c r="CL152"/>
  <c r="BP152"/>
  <c r="BL152"/>
  <c r="BJ152"/>
  <c r="AV152"/>
  <c r="BH152" s="1"/>
  <c r="AT153"/>
  <c r="BS153"/>
  <c r="E153"/>
  <c r="H153" s="1"/>
  <c r="C153"/>
  <c r="CR153"/>
  <c r="CN153"/>
  <c r="CL153"/>
  <c r="BP153"/>
  <c r="BL153"/>
  <c r="BJ153"/>
  <c r="AV153"/>
  <c r="BH153" s="1"/>
  <c r="CS153"/>
  <c r="CQ153"/>
  <c r="CT153" s="1"/>
  <c r="CO153"/>
  <c r="CM153"/>
  <c r="CK153"/>
  <c r="BQ153"/>
  <c r="BO153"/>
  <c r="BM153"/>
  <c r="BK153"/>
  <c r="BI153"/>
  <c r="BN153" s="1"/>
  <c r="BS154"/>
  <c r="AT154"/>
  <c r="E154"/>
  <c r="H154" s="1"/>
  <c r="C154"/>
  <c r="CS154"/>
  <c r="CQ154"/>
  <c r="CO154"/>
  <c r="CM154"/>
  <c r="CK154"/>
  <c r="BQ154"/>
  <c r="BO154"/>
  <c r="BM154"/>
  <c r="BK154"/>
  <c r="BI154"/>
  <c r="CR154"/>
  <c r="CN154"/>
  <c r="CL154"/>
  <c r="BP154"/>
  <c r="BL154"/>
  <c r="BJ154"/>
  <c r="AV154"/>
  <c r="BH154" s="1"/>
  <c r="AT155"/>
  <c r="BS155"/>
  <c r="E155"/>
  <c r="H155" s="1"/>
  <c r="C155"/>
  <c r="CR155"/>
  <c r="CN155"/>
  <c r="CL155"/>
  <c r="BP155"/>
  <c r="BL155"/>
  <c r="BJ155"/>
  <c r="AV155"/>
  <c r="BH155" s="1"/>
  <c r="CS155"/>
  <c r="CQ155"/>
  <c r="CT155" s="1"/>
  <c r="CO155"/>
  <c r="CM155"/>
  <c r="CK155"/>
  <c r="BQ155"/>
  <c r="BO155"/>
  <c r="BM155"/>
  <c r="BK155"/>
  <c r="BI155"/>
  <c r="BN155" s="1"/>
  <c r="BS156"/>
  <c r="AT156"/>
  <c r="E156"/>
  <c r="H156" s="1"/>
  <c r="C156"/>
  <c r="CS156"/>
  <c r="CQ156"/>
  <c r="CO156"/>
  <c r="CM156"/>
  <c r="CK156"/>
  <c r="BQ156"/>
  <c r="BO156"/>
  <c r="BM156"/>
  <c r="BK156"/>
  <c r="BI156"/>
  <c r="CR156"/>
  <c r="CN156"/>
  <c r="CL156"/>
  <c r="BP156"/>
  <c r="BL156"/>
  <c r="BJ156"/>
  <c r="AV156"/>
  <c r="BH156" s="1"/>
  <c r="AT157"/>
  <c r="BS157"/>
  <c r="E157"/>
  <c r="H157" s="1"/>
  <c r="C157"/>
  <c r="CR157"/>
  <c r="CN157"/>
  <c r="CL157"/>
  <c r="BP157"/>
  <c r="BL157"/>
  <c r="BJ157"/>
  <c r="AV157"/>
  <c r="BH157" s="1"/>
  <c r="CS157"/>
  <c r="CQ157"/>
  <c r="CT157" s="1"/>
  <c r="CO157"/>
  <c r="CM157"/>
  <c r="CK157"/>
  <c r="BQ157"/>
  <c r="BO157"/>
  <c r="BM157"/>
  <c r="BK157"/>
  <c r="BI157"/>
  <c r="BN157" s="1"/>
  <c r="BS158"/>
  <c r="AT158"/>
  <c r="E158"/>
  <c r="H158" s="1"/>
  <c r="C158"/>
  <c r="CS158"/>
  <c r="CQ158"/>
  <c r="CO158"/>
  <c r="CM158"/>
  <c r="CK158"/>
  <c r="BQ158"/>
  <c r="BO158"/>
  <c r="BM158"/>
  <c r="BK158"/>
  <c r="BI158"/>
  <c r="CR158"/>
  <c r="CN158"/>
  <c r="CL158"/>
  <c r="BP158"/>
  <c r="BL158"/>
  <c r="BJ158"/>
  <c r="AV158"/>
  <c r="BH158" s="1"/>
  <c r="AT159"/>
  <c r="BS159"/>
  <c r="E159"/>
  <c r="H159" s="1"/>
  <c r="C159"/>
  <c r="CR159"/>
  <c r="CN159"/>
  <c r="CL159"/>
  <c r="BP159"/>
  <c r="BL159"/>
  <c r="BJ159"/>
  <c r="AV159"/>
  <c r="BH159" s="1"/>
  <c r="CS159"/>
  <c r="CQ159"/>
  <c r="CT159" s="1"/>
  <c r="CO159"/>
  <c r="CM159"/>
  <c r="CK159"/>
  <c r="BQ159"/>
  <c r="BO159"/>
  <c r="BM159"/>
  <c r="BK159"/>
  <c r="BI159"/>
  <c r="BN159" s="1"/>
  <c r="BS160"/>
  <c r="AT160"/>
  <c r="E160"/>
  <c r="H160" s="1"/>
  <c r="C160"/>
  <c r="CS160"/>
  <c r="CQ160"/>
  <c r="CO160"/>
  <c r="CM160"/>
  <c r="CK160"/>
  <c r="BQ160"/>
  <c r="BO160"/>
  <c r="BM160"/>
  <c r="BK160"/>
  <c r="BI160"/>
  <c r="CR160"/>
  <c r="CN160"/>
  <c r="CL160"/>
  <c r="BP160"/>
  <c r="BL160"/>
  <c r="BJ160"/>
  <c r="AV160"/>
  <c r="BH160" s="1"/>
  <c r="AT161"/>
  <c r="BS161"/>
  <c r="E161"/>
  <c r="H161" s="1"/>
  <c r="C161"/>
  <c r="CR161"/>
  <c r="CN161"/>
  <c r="CL161"/>
  <c r="BP161"/>
  <c r="BL161"/>
  <c r="BJ161"/>
  <c r="AV161"/>
  <c r="BH161" s="1"/>
  <c r="CS161"/>
  <c r="CQ161"/>
  <c r="CT161" s="1"/>
  <c r="CO161"/>
  <c r="CM161"/>
  <c r="CK161"/>
  <c r="BQ161"/>
  <c r="BO161"/>
  <c r="BM161"/>
  <c r="BK161"/>
  <c r="BI161"/>
  <c r="BN161" s="1"/>
  <c r="BS162"/>
  <c r="AT162"/>
  <c r="E162"/>
  <c r="H162" s="1"/>
  <c r="C162"/>
  <c r="CS162"/>
  <c r="CQ162"/>
  <c r="CO162"/>
  <c r="CM162"/>
  <c r="CK162"/>
  <c r="BQ162"/>
  <c r="BO162"/>
  <c r="BM162"/>
  <c r="BK162"/>
  <c r="BI162"/>
  <c r="CR162"/>
  <c r="CN162"/>
  <c r="CL162"/>
  <c r="BP162"/>
  <c r="BL162"/>
  <c r="BJ162"/>
  <c r="AV162"/>
  <c r="BH162" s="1"/>
  <c r="AT163"/>
  <c r="BS163"/>
  <c r="E163"/>
  <c r="H163" s="1"/>
  <c r="C163"/>
  <c r="CR163"/>
  <c r="CN163"/>
  <c r="CL163"/>
  <c r="BP163"/>
  <c r="BL163"/>
  <c r="BJ163"/>
  <c r="AV163"/>
  <c r="BH163" s="1"/>
  <c r="CS163"/>
  <c r="CQ163"/>
  <c r="CT163" s="1"/>
  <c r="CO163"/>
  <c r="CM163"/>
  <c r="CK163"/>
  <c r="BQ163"/>
  <c r="BO163"/>
  <c r="BM163"/>
  <c r="BK163"/>
  <c r="BI163"/>
  <c r="BN163" s="1"/>
  <c r="BS164"/>
  <c r="AT164"/>
  <c r="E164"/>
  <c r="H164" s="1"/>
  <c r="C164"/>
  <c r="CS164"/>
  <c r="CQ164"/>
  <c r="CO164"/>
  <c r="CM164"/>
  <c r="CK164"/>
  <c r="BQ164"/>
  <c r="BO164"/>
  <c r="BM164"/>
  <c r="BK164"/>
  <c r="BI164"/>
  <c r="CR164"/>
  <c r="CN164"/>
  <c r="CL164"/>
  <c r="BP164"/>
  <c r="BL164"/>
  <c r="BJ164"/>
  <c r="AV164"/>
  <c r="BH164" s="1"/>
  <c r="AT165"/>
  <c r="BS165"/>
  <c r="E165"/>
  <c r="H165" s="1"/>
  <c r="C165"/>
  <c r="CR165"/>
  <c r="CN165"/>
  <c r="CL165"/>
  <c r="BP165"/>
  <c r="BL165"/>
  <c r="BJ165"/>
  <c r="AV165"/>
  <c r="BH165" s="1"/>
  <c r="CS165"/>
  <c r="CQ165"/>
  <c r="CT165" s="1"/>
  <c r="CO165"/>
  <c r="CM165"/>
  <c r="CK165"/>
  <c r="BQ165"/>
  <c r="BO165"/>
  <c r="BM165"/>
  <c r="BK165"/>
  <c r="BI165"/>
  <c r="BN165" s="1"/>
  <c r="BS166"/>
  <c r="AT166"/>
  <c r="E166"/>
  <c r="H166" s="1"/>
  <c r="C166"/>
  <c r="CS166"/>
  <c r="CQ166"/>
  <c r="CO166"/>
  <c r="CM166"/>
  <c r="CK166"/>
  <c r="BQ166"/>
  <c r="BO166"/>
  <c r="BM166"/>
  <c r="BK166"/>
  <c r="BI166"/>
  <c r="CR166"/>
  <c r="CN166"/>
  <c r="CL166"/>
  <c r="BP166"/>
  <c r="BL166"/>
  <c r="BJ166"/>
  <c r="AV166"/>
  <c r="BH166" s="1"/>
  <c r="AT167"/>
  <c r="BS167"/>
  <c r="E167"/>
  <c r="H167" s="1"/>
  <c r="C167"/>
  <c r="CR167"/>
  <c r="CN167"/>
  <c r="CL167"/>
  <c r="BP167"/>
  <c r="BL167"/>
  <c r="BJ167"/>
  <c r="AV167"/>
  <c r="BH167" s="1"/>
  <c r="CS167"/>
  <c r="CQ167"/>
  <c r="CT167" s="1"/>
  <c r="CO167"/>
  <c r="CM167"/>
  <c r="CK167"/>
  <c r="BQ167"/>
  <c r="BO167"/>
  <c r="BM167"/>
  <c r="BK167"/>
  <c r="BI167"/>
  <c r="BN167" s="1"/>
  <c r="BS168"/>
  <c r="AT168"/>
  <c r="E168"/>
  <c r="H168" s="1"/>
  <c r="C168"/>
  <c r="CS168"/>
  <c r="CQ168"/>
  <c r="CO168"/>
  <c r="CM168"/>
  <c r="CK168"/>
  <c r="BQ168"/>
  <c r="BO168"/>
  <c r="BM168"/>
  <c r="BK168"/>
  <c r="BI168"/>
  <c r="CR168"/>
  <c r="CN168"/>
  <c r="CL168"/>
  <c r="BP168"/>
  <c r="BL168"/>
  <c r="BJ168"/>
  <c r="AV168"/>
  <c r="BH168" s="1"/>
  <c r="AT169"/>
  <c r="BS169"/>
  <c r="E169"/>
  <c r="H169" s="1"/>
  <c r="C169"/>
  <c r="CR169"/>
  <c r="CN169"/>
  <c r="CL169"/>
  <c r="BP169"/>
  <c r="BL169"/>
  <c r="BJ169"/>
  <c r="AV169"/>
  <c r="BH169" s="1"/>
  <c r="CS169"/>
  <c r="CQ169"/>
  <c r="CT169" s="1"/>
  <c r="CO169"/>
  <c r="CM169"/>
  <c r="CK169"/>
  <c r="BQ169"/>
  <c r="BO169"/>
  <c r="BM169"/>
  <c r="BK169"/>
  <c r="BI169"/>
  <c r="BN169" s="1"/>
  <c r="BS170"/>
  <c r="AT170"/>
  <c r="E170"/>
  <c r="H170" s="1"/>
  <c r="C170"/>
  <c r="CS170"/>
  <c r="CQ170"/>
  <c r="CO170"/>
  <c r="CM170"/>
  <c r="CK170"/>
  <c r="BQ170"/>
  <c r="BO170"/>
  <c r="BM170"/>
  <c r="BK170"/>
  <c r="BI170"/>
  <c r="CR170"/>
  <c r="CN170"/>
  <c r="CL170"/>
  <c r="BP170"/>
  <c r="BL170"/>
  <c r="BJ170"/>
  <c r="AV170"/>
  <c r="BH170" s="1"/>
  <c r="AT171"/>
  <c r="BS171"/>
  <c r="E171"/>
  <c r="H171" s="1"/>
  <c r="C171"/>
  <c r="CR171"/>
  <c r="CN171"/>
  <c r="CL171"/>
  <c r="BP171"/>
  <c r="BL171"/>
  <c r="BJ171"/>
  <c r="AV171"/>
  <c r="BH171" s="1"/>
  <c r="CS171"/>
  <c r="CQ171"/>
  <c r="CT171" s="1"/>
  <c r="CO171"/>
  <c r="CM171"/>
  <c r="CK171"/>
  <c r="BQ171"/>
  <c r="BO171"/>
  <c r="BM171"/>
  <c r="BK171"/>
  <c r="BI171"/>
  <c r="BN171" s="1"/>
  <c r="BS172"/>
  <c r="AT172"/>
  <c r="E172"/>
  <c r="H172" s="1"/>
  <c r="C172"/>
  <c r="CS172"/>
  <c r="CQ172"/>
  <c r="CO172"/>
  <c r="CM172"/>
  <c r="CK172"/>
  <c r="BQ172"/>
  <c r="BO172"/>
  <c r="BM172"/>
  <c r="BK172"/>
  <c r="BI172"/>
  <c r="CR172"/>
  <c r="CN172"/>
  <c r="CL172"/>
  <c r="BP172"/>
  <c r="BL172"/>
  <c r="BJ172"/>
  <c r="AV172"/>
  <c r="BH172" s="1"/>
  <c r="AT173"/>
  <c r="BS173"/>
  <c r="E173"/>
  <c r="H173" s="1"/>
  <c r="C173"/>
  <c r="CR173"/>
  <c r="CN173"/>
  <c r="CL173"/>
  <c r="BP173"/>
  <c r="BL173"/>
  <c r="BJ173"/>
  <c r="AV173"/>
  <c r="BH173" s="1"/>
  <c r="CS173"/>
  <c r="CQ173"/>
  <c r="CT173" s="1"/>
  <c r="CO173"/>
  <c r="CM173"/>
  <c r="CK173"/>
  <c r="BQ173"/>
  <c r="BO173"/>
  <c r="BM173"/>
  <c r="BK173"/>
  <c r="BI173"/>
  <c r="BN173" s="1"/>
  <c r="BS174"/>
  <c r="AT174"/>
  <c r="E174"/>
  <c r="H174" s="1"/>
  <c r="C174"/>
  <c r="CS174"/>
  <c r="CQ174"/>
  <c r="CO174"/>
  <c r="CM174"/>
  <c r="CK174"/>
  <c r="BQ174"/>
  <c r="BO174"/>
  <c r="BM174"/>
  <c r="BK174"/>
  <c r="BI174"/>
  <c r="CR174"/>
  <c r="CN174"/>
  <c r="CL174"/>
  <c r="BP174"/>
  <c r="BL174"/>
  <c r="BJ174"/>
  <c r="AV174"/>
  <c r="BH174" s="1"/>
  <c r="AT175"/>
  <c r="BS175"/>
  <c r="E175"/>
  <c r="H175" s="1"/>
  <c r="C175"/>
  <c r="CR175"/>
  <c r="CN175"/>
  <c r="CL175"/>
  <c r="BP175"/>
  <c r="BL175"/>
  <c r="BJ175"/>
  <c r="AV175"/>
  <c r="BH175" s="1"/>
  <c r="CS175"/>
  <c r="CQ175"/>
  <c r="CT175" s="1"/>
  <c r="CO175"/>
  <c r="CM175"/>
  <c r="CK175"/>
  <c r="BQ175"/>
  <c r="BO175"/>
  <c r="BM175"/>
  <c r="BK175"/>
  <c r="BI175"/>
  <c r="BN175" s="1"/>
  <c r="BS176"/>
  <c r="AT176"/>
  <c r="E176"/>
  <c r="H176" s="1"/>
  <c r="C176"/>
  <c r="CS176"/>
  <c r="CQ176"/>
  <c r="CO176"/>
  <c r="CM176"/>
  <c r="CK176"/>
  <c r="BQ176"/>
  <c r="BO176"/>
  <c r="BM176"/>
  <c r="BK176"/>
  <c r="BI176"/>
  <c r="CR176"/>
  <c r="CN176"/>
  <c r="CL176"/>
  <c r="BP176"/>
  <c r="BL176"/>
  <c r="BJ176"/>
  <c r="AV176"/>
  <c r="BH176" s="1"/>
  <c r="AT177"/>
  <c r="BS177"/>
  <c r="E177"/>
  <c r="H177" s="1"/>
  <c r="C177"/>
  <c r="CR177"/>
  <c r="CN177"/>
  <c r="CL177"/>
  <c r="BP177"/>
  <c r="BL177"/>
  <c r="BJ177"/>
  <c r="AV177"/>
  <c r="BH177" s="1"/>
  <c r="CS177"/>
  <c r="CQ177"/>
  <c r="CT177" s="1"/>
  <c r="CO177"/>
  <c r="CM177"/>
  <c r="CK177"/>
  <c r="BQ177"/>
  <c r="BO177"/>
  <c r="BM177"/>
  <c r="BK177"/>
  <c r="BI177"/>
  <c r="BN177" s="1"/>
  <c r="BS178"/>
  <c r="AT178"/>
  <c r="E178"/>
  <c r="H178" s="1"/>
  <c r="C178"/>
  <c r="CS178"/>
  <c r="CQ178"/>
  <c r="CO178"/>
  <c r="CM178"/>
  <c r="CK178"/>
  <c r="BQ178"/>
  <c r="BO178"/>
  <c r="BM178"/>
  <c r="BK178"/>
  <c r="BI178"/>
  <c r="CR178"/>
  <c r="CN178"/>
  <c r="CL178"/>
  <c r="BP178"/>
  <c r="BL178"/>
  <c r="BJ178"/>
  <c r="AV178"/>
  <c r="BH178" s="1"/>
  <c r="AT179"/>
  <c r="BS179"/>
  <c r="E179"/>
  <c r="H179" s="1"/>
  <c r="C179"/>
  <c r="CR179"/>
  <c r="CN179"/>
  <c r="CL179"/>
  <c r="BP179"/>
  <c r="BL179"/>
  <c r="BJ179"/>
  <c r="AV179"/>
  <c r="BH179" s="1"/>
  <c r="CS179"/>
  <c r="CQ179"/>
  <c r="CT179" s="1"/>
  <c r="CO179"/>
  <c r="CM179"/>
  <c r="CK179"/>
  <c r="BQ179"/>
  <c r="BO179"/>
  <c r="BM179"/>
  <c r="BK179"/>
  <c r="BI179"/>
  <c r="BN179" s="1"/>
  <c r="BS180"/>
  <c r="AT180"/>
  <c r="E180"/>
  <c r="H180" s="1"/>
  <c r="C180"/>
  <c r="CS180"/>
  <c r="CQ180"/>
  <c r="CO180"/>
  <c r="CM180"/>
  <c r="CK180"/>
  <c r="BQ180"/>
  <c r="BO180"/>
  <c r="BM180"/>
  <c r="BK180"/>
  <c r="BI180"/>
  <c r="CR180"/>
  <c r="CN180"/>
  <c r="CL180"/>
  <c r="BP180"/>
  <c r="BL180"/>
  <c r="BJ180"/>
  <c r="AV180"/>
  <c r="BH180" s="1"/>
  <c r="AT181"/>
  <c r="BS181"/>
  <c r="E181"/>
  <c r="H181" s="1"/>
  <c r="C181"/>
  <c r="CR181"/>
  <c r="CN181"/>
  <c r="CL181"/>
  <c r="BP181"/>
  <c r="BL181"/>
  <c r="BJ181"/>
  <c r="AV181"/>
  <c r="BH181" s="1"/>
  <c r="CS181"/>
  <c r="CQ181"/>
  <c r="CT181" s="1"/>
  <c r="CO181"/>
  <c r="CM181"/>
  <c r="CK181"/>
  <c r="BQ181"/>
  <c r="BO181"/>
  <c r="BM181"/>
  <c r="BK181"/>
  <c r="BI181"/>
  <c r="BN181" s="1"/>
  <c r="BS182"/>
  <c r="AT182"/>
  <c r="E182"/>
  <c r="H182" s="1"/>
  <c r="C182"/>
  <c r="CS182"/>
  <c r="CQ182"/>
  <c r="CO182"/>
  <c r="CM182"/>
  <c r="CK182"/>
  <c r="BQ182"/>
  <c r="BO182"/>
  <c r="BM182"/>
  <c r="BK182"/>
  <c r="BI182"/>
  <c r="CR182"/>
  <c r="CN182"/>
  <c r="CL182"/>
  <c r="BP182"/>
  <c r="BL182"/>
  <c r="BJ182"/>
  <c r="AV182"/>
  <c r="BH182" s="1"/>
  <c r="AT183"/>
  <c r="BS183"/>
  <c r="E183"/>
  <c r="H183" s="1"/>
  <c r="C183"/>
  <c r="CR183"/>
  <c r="CN183"/>
  <c r="CL183"/>
  <c r="BP183"/>
  <c r="BL183"/>
  <c r="BJ183"/>
  <c r="AV183"/>
  <c r="BH183" s="1"/>
  <c r="CS183"/>
  <c r="CQ183"/>
  <c r="CT183" s="1"/>
  <c r="CO183"/>
  <c r="CM183"/>
  <c r="CK183"/>
  <c r="BQ183"/>
  <c r="BO183"/>
  <c r="BM183"/>
  <c r="BK183"/>
  <c r="BI183"/>
  <c r="BN183" s="1"/>
  <c r="BS184"/>
  <c r="AT184"/>
  <c r="E184"/>
  <c r="H184" s="1"/>
  <c r="C184"/>
  <c r="CS184"/>
  <c r="CQ184"/>
  <c r="CO184"/>
  <c r="CM184"/>
  <c r="CK184"/>
  <c r="BQ184"/>
  <c r="BO184"/>
  <c r="BM184"/>
  <c r="BK184"/>
  <c r="BI184"/>
  <c r="CR184"/>
  <c r="CN184"/>
  <c r="CL184"/>
  <c r="BP184"/>
  <c r="BL184"/>
  <c r="BJ184"/>
  <c r="AV184"/>
  <c r="BH184" s="1"/>
  <c r="AT185"/>
  <c r="BS185"/>
  <c r="E185"/>
  <c r="H185" s="1"/>
  <c r="C185"/>
  <c r="CR185"/>
  <c r="CN185"/>
  <c r="CL185"/>
  <c r="BP185"/>
  <c r="BL185"/>
  <c r="BJ185"/>
  <c r="AV185"/>
  <c r="BH185" s="1"/>
  <c r="CS185"/>
  <c r="CQ185"/>
  <c r="CT185" s="1"/>
  <c r="CO185"/>
  <c r="CM185"/>
  <c r="CK185"/>
  <c r="BQ185"/>
  <c r="BO185"/>
  <c r="BM185"/>
  <c r="BK185"/>
  <c r="BI185"/>
  <c r="BN185" s="1"/>
  <c r="BS186"/>
  <c r="AT186"/>
  <c r="E186"/>
  <c r="H186" s="1"/>
  <c r="C186"/>
  <c r="CS186"/>
  <c r="CQ186"/>
  <c r="CO186"/>
  <c r="CM186"/>
  <c r="CK186"/>
  <c r="BQ186"/>
  <c r="BO186"/>
  <c r="BM186"/>
  <c r="BK186"/>
  <c r="BI186"/>
  <c r="CR186"/>
  <c r="CN186"/>
  <c r="CL186"/>
  <c r="BP186"/>
  <c r="BL186"/>
  <c r="BJ186"/>
  <c r="AV186"/>
  <c r="BH186" s="1"/>
  <c r="AT187"/>
  <c r="BS187"/>
  <c r="E187"/>
  <c r="H187" s="1"/>
  <c r="C187"/>
  <c r="CR187"/>
  <c r="CN187"/>
  <c r="CL187"/>
  <c r="BP187"/>
  <c r="BL187"/>
  <c r="BJ187"/>
  <c r="AV187"/>
  <c r="BH187" s="1"/>
  <c r="CS187"/>
  <c r="CQ187"/>
  <c r="CT187" s="1"/>
  <c r="CO187"/>
  <c r="CM187"/>
  <c r="CK187"/>
  <c r="BQ187"/>
  <c r="BO187"/>
  <c r="BM187"/>
  <c r="BK187"/>
  <c r="BI187"/>
  <c r="BN187" s="1"/>
  <c r="BS188"/>
  <c r="AT188"/>
  <c r="E188"/>
  <c r="H188" s="1"/>
  <c r="C188"/>
  <c r="CS188"/>
  <c r="CQ188"/>
  <c r="CO188"/>
  <c r="CM188"/>
  <c r="CK188"/>
  <c r="BQ188"/>
  <c r="BO188"/>
  <c r="BM188"/>
  <c r="BK188"/>
  <c r="BI188"/>
  <c r="CR188"/>
  <c r="CN188"/>
  <c r="CL188"/>
  <c r="BP188"/>
  <c r="BL188"/>
  <c r="BJ188"/>
  <c r="AV188"/>
  <c r="BH188" s="1"/>
  <c r="AT189"/>
  <c r="BS189"/>
  <c r="E189"/>
  <c r="H189" s="1"/>
  <c r="C189"/>
  <c r="CR189"/>
  <c r="CN189"/>
  <c r="CL189"/>
  <c r="BP189"/>
  <c r="BL189"/>
  <c r="BJ189"/>
  <c r="AV189"/>
  <c r="BH189" s="1"/>
  <c r="CS189"/>
  <c r="CQ189"/>
  <c r="CT189" s="1"/>
  <c r="CO189"/>
  <c r="CM189"/>
  <c r="CK189"/>
  <c r="BQ189"/>
  <c r="BO189"/>
  <c r="BM189"/>
  <c r="BK189"/>
  <c r="BI189"/>
  <c r="BN189" s="1"/>
  <c r="BS190"/>
  <c r="AT190"/>
  <c r="E190"/>
  <c r="H190" s="1"/>
  <c r="C190"/>
  <c r="CS190"/>
  <c r="CQ190"/>
  <c r="CO190"/>
  <c r="CM190"/>
  <c r="CK190"/>
  <c r="BQ190"/>
  <c r="BO190"/>
  <c r="BM190"/>
  <c r="BK190"/>
  <c r="BI190"/>
  <c r="CR190"/>
  <c r="CN190"/>
  <c r="CL190"/>
  <c r="BP190"/>
  <c r="BL190"/>
  <c r="BJ190"/>
  <c r="AV190"/>
  <c r="BH190" s="1"/>
  <c r="AT191"/>
  <c r="BS191"/>
  <c r="E191"/>
  <c r="H191" s="1"/>
  <c r="C191"/>
  <c r="CR191"/>
  <c r="CN191"/>
  <c r="CL191"/>
  <c r="BP191"/>
  <c r="BL191"/>
  <c r="BJ191"/>
  <c r="AV191"/>
  <c r="BH191" s="1"/>
  <c r="CS191"/>
  <c r="CQ191"/>
  <c r="CT191" s="1"/>
  <c r="CO191"/>
  <c r="CM191"/>
  <c r="CK191"/>
  <c r="BQ191"/>
  <c r="BO191"/>
  <c r="BM191"/>
  <c r="BK191"/>
  <c r="BI191"/>
  <c r="BN191" s="1"/>
  <c r="BS192"/>
  <c r="AT192"/>
  <c r="E192"/>
  <c r="H192" s="1"/>
  <c r="C192"/>
  <c r="CS192"/>
  <c r="CQ192"/>
  <c r="CO192"/>
  <c r="CM192"/>
  <c r="CK192"/>
  <c r="BQ192"/>
  <c r="BO192"/>
  <c r="BM192"/>
  <c r="BK192"/>
  <c r="BI192"/>
  <c r="CR192"/>
  <c r="CN192"/>
  <c r="CL192"/>
  <c r="BP192"/>
  <c r="BL192"/>
  <c r="BJ192"/>
  <c r="AV192"/>
  <c r="BH192" s="1"/>
  <c r="AT193"/>
  <c r="BS193"/>
  <c r="E193"/>
  <c r="H193" s="1"/>
  <c r="C193"/>
  <c r="CR193"/>
  <c r="CN193"/>
  <c r="CL193"/>
  <c r="BP193"/>
  <c r="BL193"/>
  <c r="BJ193"/>
  <c r="AV193"/>
  <c r="BH193" s="1"/>
  <c r="CS193"/>
  <c r="CQ193"/>
  <c r="CT193" s="1"/>
  <c r="CO193"/>
  <c r="CM193"/>
  <c r="CK193"/>
  <c r="BQ193"/>
  <c r="BO193"/>
  <c r="BM193"/>
  <c r="BK193"/>
  <c r="BI193"/>
  <c r="BN193" s="1"/>
  <c r="BS194"/>
  <c r="AT194"/>
  <c r="E194"/>
  <c r="H194" s="1"/>
  <c r="C194"/>
  <c r="CS194"/>
  <c r="CQ194"/>
  <c r="CO194"/>
  <c r="CM194"/>
  <c r="CK194"/>
  <c r="BQ194"/>
  <c r="BO194"/>
  <c r="BM194"/>
  <c r="BK194"/>
  <c r="BI194"/>
  <c r="CR194"/>
  <c r="CN194"/>
  <c r="CL194"/>
  <c r="BP194"/>
  <c r="BL194"/>
  <c r="BJ194"/>
  <c r="AV194"/>
  <c r="BH194" s="1"/>
  <c r="AT195"/>
  <c r="BS195"/>
  <c r="E195"/>
  <c r="H195" s="1"/>
  <c r="C195"/>
  <c r="CR195"/>
  <c r="CN195"/>
  <c r="CL195"/>
  <c r="BP195"/>
  <c r="BL195"/>
  <c r="BJ195"/>
  <c r="AV195"/>
  <c r="BH195" s="1"/>
  <c r="CS195"/>
  <c r="CQ195"/>
  <c r="CT195" s="1"/>
  <c r="CO195"/>
  <c r="CM195"/>
  <c r="CK195"/>
  <c r="BQ195"/>
  <c r="BO195"/>
  <c r="BM195"/>
  <c r="BK195"/>
  <c r="BI195"/>
  <c r="BN195" s="1"/>
  <c r="BS196"/>
  <c r="AT196"/>
  <c r="E196"/>
  <c r="H196" s="1"/>
  <c r="C196"/>
  <c r="CS196"/>
  <c r="CQ196"/>
  <c r="CO196"/>
  <c r="CM196"/>
  <c r="CK196"/>
  <c r="BQ196"/>
  <c r="BO196"/>
  <c r="BM196"/>
  <c r="BK196"/>
  <c r="BI196"/>
  <c r="CR196"/>
  <c r="CN196"/>
  <c r="CL196"/>
  <c r="BP196"/>
  <c r="BL196"/>
  <c r="BJ196"/>
  <c r="AV196"/>
  <c r="BH196" s="1"/>
  <c r="AT197"/>
  <c r="BS197"/>
  <c r="E197"/>
  <c r="H197" s="1"/>
  <c r="C197"/>
  <c r="CR197"/>
  <c r="CN197"/>
  <c r="CL197"/>
  <c r="BP197"/>
  <c r="BL197"/>
  <c r="BJ197"/>
  <c r="AV197"/>
  <c r="BH197" s="1"/>
  <c r="CS197"/>
  <c r="CQ197"/>
  <c r="CT197" s="1"/>
  <c r="CO197"/>
  <c r="CM197"/>
  <c r="CK197"/>
  <c r="BQ197"/>
  <c r="BO197"/>
  <c r="BM197"/>
  <c r="BK197"/>
  <c r="BI197"/>
  <c r="BN197" s="1"/>
  <c r="BS198"/>
  <c r="AT198"/>
  <c r="E198"/>
  <c r="H198" s="1"/>
  <c r="C198"/>
  <c r="CS198"/>
  <c r="CQ198"/>
  <c r="CO198"/>
  <c r="CM198"/>
  <c r="CK198"/>
  <c r="BQ198"/>
  <c r="BO198"/>
  <c r="BM198"/>
  <c r="BK198"/>
  <c r="BI198"/>
  <c r="CR198"/>
  <c r="CN198"/>
  <c r="CL198"/>
  <c r="BP198"/>
  <c r="BL198"/>
  <c r="BJ198"/>
  <c r="AV198"/>
  <c r="BH198" s="1"/>
  <c r="AT199"/>
  <c r="BS199"/>
  <c r="E199"/>
  <c r="H199" s="1"/>
  <c r="C199"/>
  <c r="CR199"/>
  <c r="CN199"/>
  <c r="CL199"/>
  <c r="BP199"/>
  <c r="BL199"/>
  <c r="BJ199"/>
  <c r="AV199"/>
  <c r="BH199" s="1"/>
  <c r="CS199"/>
  <c r="CQ199"/>
  <c r="CT199" s="1"/>
  <c r="CO199"/>
  <c r="CM199"/>
  <c r="CK199"/>
  <c r="BQ199"/>
  <c r="BO199"/>
  <c r="BM199"/>
  <c r="BK199"/>
  <c r="BI199"/>
  <c r="BN199" s="1"/>
  <c r="BS200"/>
  <c r="AT200"/>
  <c r="E200"/>
  <c r="H200" s="1"/>
  <c r="C200"/>
  <c r="CS200"/>
  <c r="CQ200"/>
  <c r="CO200"/>
  <c r="CM200"/>
  <c r="CK200"/>
  <c r="BQ200"/>
  <c r="BO200"/>
  <c r="BM200"/>
  <c r="BK200"/>
  <c r="BI200"/>
  <c r="CR200"/>
  <c r="CN200"/>
  <c r="CL200"/>
  <c r="BP200"/>
  <c r="BL200"/>
  <c r="BJ200"/>
  <c r="AV200"/>
  <c r="BH200" s="1"/>
  <c r="AT201"/>
  <c r="BS201"/>
  <c r="E201"/>
  <c r="H201" s="1"/>
  <c r="C201"/>
  <c r="CR201"/>
  <c r="CN201"/>
  <c r="CL201"/>
  <c r="BP201"/>
  <c r="BL201"/>
  <c r="BJ201"/>
  <c r="AV201"/>
  <c r="BH201" s="1"/>
  <c r="CS201"/>
  <c r="CQ201"/>
  <c r="CT201" s="1"/>
  <c r="CO201"/>
  <c r="CM201"/>
  <c r="CK201"/>
  <c r="BQ201"/>
  <c r="BO201"/>
  <c r="BM201"/>
  <c r="BK201"/>
  <c r="BI201"/>
  <c r="BN201" s="1"/>
  <c r="BS202"/>
  <c r="AT202"/>
  <c r="E202"/>
  <c r="H202" s="1"/>
  <c r="C202"/>
  <c r="CS202"/>
  <c r="CQ202"/>
  <c r="CO202"/>
  <c r="CM202"/>
  <c r="CK202"/>
  <c r="BQ202"/>
  <c r="BO202"/>
  <c r="BM202"/>
  <c r="BK202"/>
  <c r="BI202"/>
  <c r="CR202"/>
  <c r="CN202"/>
  <c r="CL202"/>
  <c r="BP202"/>
  <c r="BL202"/>
  <c r="BJ202"/>
  <c r="AV202"/>
  <c r="BH202" s="1"/>
  <c r="AT203"/>
  <c r="BS203"/>
  <c r="E203"/>
  <c r="H203" s="1"/>
  <c r="C203"/>
  <c r="CR203"/>
  <c r="CN203"/>
  <c r="CL203"/>
  <c r="BP203"/>
  <c r="BL203"/>
  <c r="BJ203"/>
  <c r="AV203"/>
  <c r="BH203" s="1"/>
  <c r="CS203"/>
  <c r="CQ203"/>
  <c r="CT203" s="1"/>
  <c r="CO203"/>
  <c r="CM203"/>
  <c r="CK203"/>
  <c r="BQ203"/>
  <c r="BO203"/>
  <c r="BM203"/>
  <c r="BK203"/>
  <c r="BI203"/>
  <c r="BN203" s="1"/>
  <c r="BS204"/>
  <c r="AT204"/>
  <c r="E204"/>
  <c r="H204" s="1"/>
  <c r="C204"/>
  <c r="CS204"/>
  <c r="CQ204"/>
  <c r="CO204"/>
  <c r="CM204"/>
  <c r="CK204"/>
  <c r="BQ204"/>
  <c r="BO204"/>
  <c r="BM204"/>
  <c r="BK204"/>
  <c r="BI204"/>
  <c r="CR204"/>
  <c r="CN204"/>
  <c r="CL204"/>
  <c r="BP204"/>
  <c r="BL204"/>
  <c r="BJ204"/>
  <c r="AV204"/>
  <c r="BH204" s="1"/>
  <c r="AT205"/>
  <c r="BS205"/>
  <c r="E205"/>
  <c r="H205" s="1"/>
  <c r="C205"/>
  <c r="CR205"/>
  <c r="CN205"/>
  <c r="CL205"/>
  <c r="BP205"/>
  <c r="BL205"/>
  <c r="BJ205"/>
  <c r="AV205"/>
  <c r="BH205" s="1"/>
  <c r="CS205"/>
  <c r="CQ205"/>
  <c r="CT205" s="1"/>
  <c r="CO205"/>
  <c r="CM205"/>
  <c r="CK205"/>
  <c r="BQ205"/>
  <c r="BO205"/>
  <c r="BM205"/>
  <c r="BK205"/>
  <c r="BI205"/>
  <c r="BN205" s="1"/>
  <c r="BS206"/>
  <c r="AT206"/>
  <c r="E206"/>
  <c r="H206" s="1"/>
  <c r="C206"/>
  <c r="CS206"/>
  <c r="CQ206"/>
  <c r="CO206"/>
  <c r="CM206"/>
  <c r="CK206"/>
  <c r="BQ206"/>
  <c r="BO206"/>
  <c r="BM206"/>
  <c r="BK206"/>
  <c r="BI206"/>
  <c r="CR206"/>
  <c r="CN206"/>
  <c r="CL206"/>
  <c r="BP206"/>
  <c r="BL206"/>
  <c r="BJ206"/>
  <c r="AV206"/>
  <c r="BH206" s="1"/>
  <c r="AT207"/>
  <c r="BS207"/>
  <c r="E207"/>
  <c r="H207" s="1"/>
  <c r="C207"/>
  <c r="CR207"/>
  <c r="CN207"/>
  <c r="CL207"/>
  <c r="BP207"/>
  <c r="BL207"/>
  <c r="BJ207"/>
  <c r="AV207"/>
  <c r="BH207" s="1"/>
  <c r="CS207"/>
  <c r="CQ207"/>
  <c r="CT207" s="1"/>
  <c r="CO207"/>
  <c r="CM207"/>
  <c r="CK207"/>
  <c r="BQ207"/>
  <c r="BO207"/>
  <c r="BM207"/>
  <c r="BK207"/>
  <c r="BI207"/>
  <c r="BN207" s="1"/>
  <c r="BS208"/>
  <c r="AT208"/>
  <c r="E208"/>
  <c r="H208" s="1"/>
  <c r="C208"/>
  <c r="CS208"/>
  <c r="CQ208"/>
  <c r="CO208"/>
  <c r="CM208"/>
  <c r="CK208"/>
  <c r="BQ208"/>
  <c r="BO208"/>
  <c r="BM208"/>
  <c r="BK208"/>
  <c r="BI208"/>
  <c r="CR208"/>
  <c r="CN208"/>
  <c r="CL208"/>
  <c r="BP208"/>
  <c r="BL208"/>
  <c r="BJ208"/>
  <c r="AV208"/>
  <c r="BH208" s="1"/>
  <c r="AT209"/>
  <c r="BS209"/>
  <c r="E209"/>
  <c r="H209" s="1"/>
  <c r="C209"/>
  <c r="CR209"/>
  <c r="CN209"/>
  <c r="CL209"/>
  <c r="BP209"/>
  <c r="BL209"/>
  <c r="BJ209"/>
  <c r="AV209"/>
  <c r="BH209" s="1"/>
  <c r="CS209"/>
  <c r="CQ209"/>
  <c r="CT209" s="1"/>
  <c r="CO209"/>
  <c r="CM209"/>
  <c r="CK209"/>
  <c r="BQ209"/>
  <c r="BO209"/>
  <c r="BM209"/>
  <c r="BK209"/>
  <c r="BI209"/>
  <c r="BN209" s="1"/>
  <c r="BS210"/>
  <c r="AT210"/>
  <c r="E210"/>
  <c r="H210" s="1"/>
  <c r="C210"/>
  <c r="CS210"/>
  <c r="CQ210"/>
  <c r="CO210"/>
  <c r="CM210"/>
  <c r="CK210"/>
  <c r="BQ210"/>
  <c r="BO210"/>
  <c r="BM210"/>
  <c r="BK210"/>
  <c r="BI210"/>
  <c r="CR210"/>
  <c r="CN210"/>
  <c r="CL210"/>
  <c r="BP210"/>
  <c r="BL210"/>
  <c r="BJ210"/>
  <c r="AV210"/>
  <c r="BH210" s="1"/>
  <c r="AT211"/>
  <c r="BS211"/>
  <c r="E211"/>
  <c r="H211" s="1"/>
  <c r="C211"/>
  <c r="CR211"/>
  <c r="CN211"/>
  <c r="CL211"/>
  <c r="BP211"/>
  <c r="BL211"/>
  <c r="BJ211"/>
  <c r="AV211"/>
  <c r="BH211" s="1"/>
  <c r="CS211"/>
  <c r="CQ211"/>
  <c r="CT211" s="1"/>
  <c r="CO211"/>
  <c r="CM211"/>
  <c r="CK211"/>
  <c r="BQ211"/>
  <c r="BO211"/>
  <c r="BM211"/>
  <c r="BK211"/>
  <c r="BI211"/>
  <c r="BN211" s="1"/>
  <c r="BS212"/>
  <c r="AT212"/>
  <c r="E212"/>
  <c r="H212" s="1"/>
  <c r="C212"/>
  <c r="CS212"/>
  <c r="CQ212"/>
  <c r="CO212"/>
  <c r="CM212"/>
  <c r="CK212"/>
  <c r="BQ212"/>
  <c r="BO212"/>
  <c r="BM212"/>
  <c r="BK212"/>
  <c r="BI212"/>
  <c r="CR212"/>
  <c r="CN212"/>
  <c r="CL212"/>
  <c r="BP212"/>
  <c r="BL212"/>
  <c r="BJ212"/>
  <c r="AV212"/>
  <c r="BH212" s="1"/>
  <c r="AT213"/>
  <c r="BS213"/>
  <c r="E213"/>
  <c r="H213" s="1"/>
  <c r="C213"/>
  <c r="CR213"/>
  <c r="CN213"/>
  <c r="CL213"/>
  <c r="BP213"/>
  <c r="BL213"/>
  <c r="BJ213"/>
  <c r="AV213"/>
  <c r="BH213" s="1"/>
  <c r="CS213"/>
  <c r="CQ213"/>
  <c r="CT213" s="1"/>
  <c r="CO213"/>
  <c r="CM213"/>
  <c r="CK213"/>
  <c r="BQ213"/>
  <c r="BO213"/>
  <c r="BM213"/>
  <c r="BK213"/>
  <c r="BI213"/>
  <c r="BN213" s="1"/>
  <c r="BS214"/>
  <c r="AT214"/>
  <c r="E214"/>
  <c r="H214" s="1"/>
  <c r="C214"/>
  <c r="CS214"/>
  <c r="CQ214"/>
  <c r="CO214"/>
  <c r="CM214"/>
  <c r="CK214"/>
  <c r="BQ214"/>
  <c r="BO214"/>
  <c r="BM214"/>
  <c r="BK214"/>
  <c r="BI214"/>
  <c r="CR214"/>
  <c r="CN214"/>
  <c r="CL214"/>
  <c r="BP214"/>
  <c r="BL214"/>
  <c r="BJ214"/>
  <c r="AV214"/>
  <c r="BH214" s="1"/>
  <c r="AT215"/>
  <c r="BS215"/>
  <c r="E215"/>
  <c r="H215" s="1"/>
  <c r="C215"/>
  <c r="CR215"/>
  <c r="CN215"/>
  <c r="CL215"/>
  <c r="BP215"/>
  <c r="BL215"/>
  <c r="BJ215"/>
  <c r="AV215"/>
  <c r="BH215" s="1"/>
  <c r="CS215"/>
  <c r="CQ215"/>
  <c r="CT215" s="1"/>
  <c r="CO215"/>
  <c r="CM215"/>
  <c r="CK215"/>
  <c r="BQ215"/>
  <c r="BO215"/>
  <c r="BM215"/>
  <c r="BK215"/>
  <c r="BI215"/>
  <c r="BN215" s="1"/>
  <c r="BS216"/>
  <c r="AT216"/>
  <c r="E216"/>
  <c r="H216" s="1"/>
  <c r="C216"/>
  <c r="CS216"/>
  <c r="CQ216"/>
  <c r="CO216"/>
  <c r="CM216"/>
  <c r="CK216"/>
  <c r="BQ216"/>
  <c r="BO216"/>
  <c r="BM216"/>
  <c r="BK216"/>
  <c r="BI216"/>
  <c r="CR216"/>
  <c r="CN216"/>
  <c r="CL216"/>
  <c r="BP216"/>
  <c r="BL216"/>
  <c r="BJ216"/>
  <c r="AV216"/>
  <c r="BH216" s="1"/>
  <c r="AT217"/>
  <c r="BS217"/>
  <c r="E217"/>
  <c r="H217" s="1"/>
  <c r="C217"/>
  <c r="CR217"/>
  <c r="CN217"/>
  <c r="CL217"/>
  <c r="BP217"/>
  <c r="BL217"/>
  <c r="BJ217"/>
  <c r="AV217"/>
  <c r="BH217" s="1"/>
  <c r="CS217"/>
  <c r="CQ217"/>
  <c r="CT217" s="1"/>
  <c r="CO217"/>
  <c r="CM217"/>
  <c r="CK217"/>
  <c r="BQ217"/>
  <c r="BO217"/>
  <c r="BM217"/>
  <c r="BK217"/>
  <c r="BI217"/>
  <c r="BN217" s="1"/>
  <c r="BS218"/>
  <c r="AT218"/>
  <c r="E218"/>
  <c r="H218" s="1"/>
  <c r="C218"/>
  <c r="CS218"/>
  <c r="CQ218"/>
  <c r="CO218"/>
  <c r="CM218"/>
  <c r="CK218"/>
  <c r="BQ218"/>
  <c r="BO218"/>
  <c r="BM218"/>
  <c r="BK218"/>
  <c r="BI218"/>
  <c r="CR218"/>
  <c r="CN218"/>
  <c r="CL218"/>
  <c r="BP218"/>
  <c r="BL218"/>
  <c r="BJ218"/>
  <c r="AV218"/>
  <c r="BH218" s="1"/>
  <c r="AT219"/>
  <c r="BS219"/>
  <c r="E219"/>
  <c r="H219" s="1"/>
  <c r="C219"/>
  <c r="CR219"/>
  <c r="CN219"/>
  <c r="CL219"/>
  <c r="BP219"/>
  <c r="BL219"/>
  <c r="BJ219"/>
  <c r="AV219"/>
  <c r="BH219" s="1"/>
  <c r="CS219"/>
  <c r="CQ219"/>
  <c r="CT219" s="1"/>
  <c r="CO219"/>
  <c r="CM219"/>
  <c r="CK219"/>
  <c r="BQ219"/>
  <c r="BO219"/>
  <c r="BM219"/>
  <c r="BK219"/>
  <c r="BI219"/>
  <c r="BN219" s="1"/>
  <c r="BS220"/>
  <c r="AT220"/>
  <c r="E220"/>
  <c r="H220" s="1"/>
  <c r="C220"/>
  <c r="CS220"/>
  <c r="CQ220"/>
  <c r="CO220"/>
  <c r="CM220"/>
  <c r="CK220"/>
  <c r="BQ220"/>
  <c r="BO220"/>
  <c r="BM220"/>
  <c r="BK220"/>
  <c r="BI220"/>
  <c r="CR220"/>
  <c r="CN220"/>
  <c r="CL220"/>
  <c r="BP220"/>
  <c r="BL220"/>
  <c r="BJ220"/>
  <c r="AV220"/>
  <c r="BH220" s="1"/>
  <c r="AT221"/>
  <c r="BS221"/>
  <c r="E221"/>
  <c r="H221" s="1"/>
  <c r="C221"/>
  <c r="CR221"/>
  <c r="CN221"/>
  <c r="CL221"/>
  <c r="BP221"/>
  <c r="BL221"/>
  <c r="BJ221"/>
  <c r="AV221"/>
  <c r="BH221" s="1"/>
  <c r="CS221"/>
  <c r="CQ221"/>
  <c r="CT221" s="1"/>
  <c r="CO221"/>
  <c r="CM221"/>
  <c r="CK221"/>
  <c r="BQ221"/>
  <c r="BO221"/>
  <c r="BM221"/>
  <c r="BK221"/>
  <c r="BI221"/>
  <c r="BN221" s="1"/>
  <c r="BS222"/>
  <c r="AT222"/>
  <c r="E222"/>
  <c r="H222" s="1"/>
  <c r="C222"/>
  <c r="CS222"/>
  <c r="CQ222"/>
  <c r="CO222"/>
  <c r="CM222"/>
  <c r="CK222"/>
  <c r="BQ222"/>
  <c r="BO222"/>
  <c r="BM222"/>
  <c r="BK222"/>
  <c r="BI222"/>
  <c r="CR222"/>
  <c r="CN222"/>
  <c r="CL222"/>
  <c r="BP222"/>
  <c r="BL222"/>
  <c r="BJ222"/>
  <c r="AV222"/>
  <c r="BH222" s="1"/>
  <c r="AT223"/>
  <c r="BS223"/>
  <c r="E223"/>
  <c r="H223" s="1"/>
  <c r="C223"/>
  <c r="CR223"/>
  <c r="CN223"/>
  <c r="CL223"/>
  <c r="BP223"/>
  <c r="BL223"/>
  <c r="BJ223"/>
  <c r="AV223"/>
  <c r="BH223" s="1"/>
  <c r="CS223"/>
  <c r="CQ223"/>
  <c r="CT223" s="1"/>
  <c r="CO223"/>
  <c r="CM223"/>
  <c r="CK223"/>
  <c r="BQ223"/>
  <c r="BO223"/>
  <c r="BM223"/>
  <c r="BK223"/>
  <c r="BI223"/>
  <c r="BS224"/>
  <c r="AT224"/>
  <c r="E224"/>
  <c r="H224" s="1"/>
  <c r="C224"/>
  <c r="CS224"/>
  <c r="CQ224"/>
  <c r="CO224"/>
  <c r="CM224"/>
  <c r="CK224"/>
  <c r="BQ224"/>
  <c r="BO224"/>
  <c r="BM224"/>
  <c r="BK224"/>
  <c r="BI224"/>
  <c r="CR224"/>
  <c r="CN224"/>
  <c r="CL224"/>
  <c r="BP224"/>
  <c r="BL224"/>
  <c r="BJ224"/>
  <c r="AV224"/>
  <c r="BH224" s="1"/>
  <c r="AT225"/>
  <c r="BS225"/>
  <c r="E225"/>
  <c r="H225" s="1"/>
  <c r="C225"/>
  <c r="CR225"/>
  <c r="CN225"/>
  <c r="CL225"/>
  <c r="BP225"/>
  <c r="BL225"/>
  <c r="BJ225"/>
  <c r="AV225"/>
  <c r="BH225" s="1"/>
  <c r="CS225"/>
  <c r="CQ225"/>
  <c r="CT225" s="1"/>
  <c r="CO225"/>
  <c r="CM225"/>
  <c r="CK225"/>
  <c r="BQ225"/>
  <c r="BO225"/>
  <c r="BM225"/>
  <c r="BK225"/>
  <c r="BI225"/>
  <c r="BN225" s="1"/>
  <c r="BS226"/>
  <c r="AT226"/>
  <c r="E226"/>
  <c r="H226" s="1"/>
  <c r="C226"/>
  <c r="CS226"/>
  <c r="CQ226"/>
  <c r="CO226"/>
  <c r="CM226"/>
  <c r="CK226"/>
  <c r="BQ226"/>
  <c r="BO226"/>
  <c r="BM226"/>
  <c r="BK226"/>
  <c r="BI226"/>
  <c r="CR226"/>
  <c r="CN226"/>
  <c r="CL226"/>
  <c r="BP226"/>
  <c r="BL226"/>
  <c r="BJ226"/>
  <c r="AV226"/>
  <c r="BH226" s="1"/>
  <c r="AT227"/>
  <c r="BS227"/>
  <c r="E227"/>
  <c r="H227" s="1"/>
  <c r="C227"/>
  <c r="CR227"/>
  <c r="CN227"/>
  <c r="CL227"/>
  <c r="BP227"/>
  <c r="BL227"/>
  <c r="BJ227"/>
  <c r="AV227"/>
  <c r="BH227" s="1"/>
  <c r="CS227"/>
  <c r="CQ227"/>
  <c r="CT227" s="1"/>
  <c r="CO227"/>
  <c r="CM227"/>
  <c r="CK227"/>
  <c r="CP227" s="1"/>
  <c r="CY227" s="1"/>
  <c r="BQ227"/>
  <c r="BO227"/>
  <c r="BR227" s="1"/>
  <c r="BM227"/>
  <c r="BK227"/>
  <c r="BI227"/>
  <c r="BS228"/>
  <c r="AT228"/>
  <c r="E228"/>
  <c r="H228" s="1"/>
  <c r="C228"/>
  <c r="CS228"/>
  <c r="CQ228"/>
  <c r="CO228"/>
  <c r="CM228"/>
  <c r="CK228"/>
  <c r="BQ228"/>
  <c r="BO228"/>
  <c r="BM228"/>
  <c r="BK228"/>
  <c r="BI228"/>
  <c r="CR228"/>
  <c r="CN228"/>
  <c r="CL228"/>
  <c r="BP228"/>
  <c r="BL228"/>
  <c r="BJ228"/>
  <c r="AV228"/>
  <c r="BH228" s="1"/>
  <c r="AT229"/>
  <c r="BS229"/>
  <c r="E229"/>
  <c r="H229" s="1"/>
  <c r="C229"/>
  <c r="CR229"/>
  <c r="CN229"/>
  <c r="CL229"/>
  <c r="BP229"/>
  <c r="BL229"/>
  <c r="BJ229"/>
  <c r="AV229"/>
  <c r="BH229" s="1"/>
  <c r="CS229"/>
  <c r="CQ229"/>
  <c r="CT229" s="1"/>
  <c r="CO229"/>
  <c r="CM229"/>
  <c r="CK229"/>
  <c r="BQ229"/>
  <c r="BO229"/>
  <c r="BR229" s="1"/>
  <c r="BM229"/>
  <c r="BK229"/>
  <c r="BI229"/>
  <c r="BS230"/>
  <c r="AT230"/>
  <c r="E230"/>
  <c r="H230" s="1"/>
  <c r="C230"/>
  <c r="CS230"/>
  <c r="CQ230"/>
  <c r="CO230"/>
  <c r="CM230"/>
  <c r="CK230"/>
  <c r="BQ230"/>
  <c r="BO230"/>
  <c r="BM230"/>
  <c r="BK230"/>
  <c r="BI230"/>
  <c r="CR230"/>
  <c r="CN230"/>
  <c r="CL230"/>
  <c r="BP230"/>
  <c r="BL230"/>
  <c r="BJ230"/>
  <c r="AV230"/>
  <c r="BH230" s="1"/>
  <c r="AT231"/>
  <c r="BS231"/>
  <c r="E231"/>
  <c r="H231" s="1"/>
  <c r="C231"/>
  <c r="CR231"/>
  <c r="CN231"/>
  <c r="CL231"/>
  <c r="BP231"/>
  <c r="BL231"/>
  <c r="BJ231"/>
  <c r="AV231"/>
  <c r="BH231" s="1"/>
  <c r="CS231"/>
  <c r="CQ231"/>
  <c r="CT231" s="1"/>
  <c r="CO231"/>
  <c r="CM231"/>
  <c r="CK231"/>
  <c r="BQ231"/>
  <c r="BO231"/>
  <c r="BM231"/>
  <c r="BK231"/>
  <c r="BI231"/>
  <c r="BN231" s="1"/>
  <c r="BS232"/>
  <c r="AT232"/>
  <c r="E232"/>
  <c r="H232" s="1"/>
  <c r="C232"/>
  <c r="CS232"/>
  <c r="CQ232"/>
  <c r="CO232"/>
  <c r="CM232"/>
  <c r="CK232"/>
  <c r="BQ232"/>
  <c r="BO232"/>
  <c r="BM232"/>
  <c r="BK232"/>
  <c r="BI232"/>
  <c r="CR232"/>
  <c r="CN232"/>
  <c r="CL232"/>
  <c r="BP232"/>
  <c r="BL232"/>
  <c r="BJ232"/>
  <c r="AV232"/>
  <c r="BH232" s="1"/>
  <c r="AT233"/>
  <c r="BS233"/>
  <c r="E233"/>
  <c r="H233" s="1"/>
  <c r="C233"/>
  <c r="CR233"/>
  <c r="CN233"/>
  <c r="CL233"/>
  <c r="BP233"/>
  <c r="BL233"/>
  <c r="BJ233"/>
  <c r="AV233"/>
  <c r="BH233" s="1"/>
  <c r="CS233"/>
  <c r="CQ233"/>
  <c r="CT233" s="1"/>
  <c r="CO233"/>
  <c r="CM233"/>
  <c r="CK233"/>
  <c r="BQ233"/>
  <c r="BO233"/>
  <c r="BM233"/>
  <c r="BK233"/>
  <c r="BI233"/>
  <c r="BS234"/>
  <c r="AT234"/>
  <c r="E234"/>
  <c r="H234" s="1"/>
  <c r="C234"/>
  <c r="CS234"/>
  <c r="CQ234"/>
  <c r="CO234"/>
  <c r="CM234"/>
  <c r="CK234"/>
  <c r="BQ234"/>
  <c r="BO234"/>
  <c r="BM234"/>
  <c r="BK234"/>
  <c r="BI234"/>
  <c r="CR234"/>
  <c r="CN234"/>
  <c r="CL234"/>
  <c r="BP234"/>
  <c r="BL234"/>
  <c r="BJ234"/>
  <c r="AV234"/>
  <c r="BH234" s="1"/>
  <c r="AT235"/>
  <c r="BS235"/>
  <c r="E235"/>
  <c r="H235" s="1"/>
  <c r="C235"/>
  <c r="CR235"/>
  <c r="CN235"/>
  <c r="CL235"/>
  <c r="BP235"/>
  <c r="BL235"/>
  <c r="BJ235"/>
  <c r="AV235"/>
  <c r="BH235" s="1"/>
  <c r="CS235"/>
  <c r="CQ235"/>
  <c r="CT235" s="1"/>
  <c r="CO235"/>
  <c r="CM235"/>
  <c r="CK235"/>
  <c r="BQ235"/>
  <c r="BO235"/>
  <c r="BM235"/>
  <c r="BK235"/>
  <c r="BI235"/>
  <c r="BN235" s="1"/>
  <c r="BS236"/>
  <c r="AT236"/>
  <c r="E236"/>
  <c r="H236" s="1"/>
  <c r="C236"/>
  <c r="CS236"/>
  <c r="CQ236"/>
  <c r="CO236"/>
  <c r="CM236"/>
  <c r="CK236"/>
  <c r="BQ236"/>
  <c r="BO236"/>
  <c r="BM236"/>
  <c r="BK236"/>
  <c r="BI236"/>
  <c r="CR236"/>
  <c r="CN236"/>
  <c r="CL236"/>
  <c r="BP236"/>
  <c r="BL236"/>
  <c r="BJ236"/>
  <c r="AV236"/>
  <c r="BH236" s="1"/>
  <c r="AT237"/>
  <c r="BS237"/>
  <c r="E237"/>
  <c r="H237" s="1"/>
  <c r="C237"/>
  <c r="CR237"/>
  <c r="CN237"/>
  <c r="CL237"/>
  <c r="BP237"/>
  <c r="BL237"/>
  <c r="BJ237"/>
  <c r="AV237"/>
  <c r="BH237" s="1"/>
  <c r="CS237"/>
  <c r="CQ237"/>
  <c r="CT237" s="1"/>
  <c r="CO237"/>
  <c r="CM237"/>
  <c r="CK237"/>
  <c r="BQ237"/>
  <c r="BO237"/>
  <c r="BM237"/>
  <c r="BK237"/>
  <c r="BI237"/>
  <c r="BN237" s="1"/>
  <c r="BS238"/>
  <c r="AT238"/>
  <c r="E238"/>
  <c r="H238" s="1"/>
  <c r="C238"/>
  <c r="CS238"/>
  <c r="CQ238"/>
  <c r="CO238"/>
  <c r="CM238"/>
  <c r="CK238"/>
  <c r="BQ238"/>
  <c r="BO238"/>
  <c r="BM238"/>
  <c r="BK238"/>
  <c r="BI238"/>
  <c r="CR238"/>
  <c r="CN238"/>
  <c r="CL238"/>
  <c r="BP238"/>
  <c r="BL238"/>
  <c r="BJ238"/>
  <c r="AV238"/>
  <c r="BH238" s="1"/>
  <c r="AT239"/>
  <c r="BS239"/>
  <c r="E239"/>
  <c r="H239" s="1"/>
  <c r="C239"/>
  <c r="CR239"/>
  <c r="CN239"/>
  <c r="CL239"/>
  <c r="BP239"/>
  <c r="BL239"/>
  <c r="BJ239"/>
  <c r="AV239"/>
  <c r="BH239" s="1"/>
  <c r="CS239"/>
  <c r="CQ239"/>
  <c r="CT239" s="1"/>
  <c r="CO239"/>
  <c r="CM239"/>
  <c r="CK239"/>
  <c r="BQ239"/>
  <c r="BO239"/>
  <c r="BM239"/>
  <c r="BK239"/>
  <c r="BI239"/>
  <c r="BN239" s="1"/>
  <c r="BS240"/>
  <c r="AT240"/>
  <c r="E240"/>
  <c r="H240" s="1"/>
  <c r="C240"/>
  <c r="CS240"/>
  <c r="CQ240"/>
  <c r="CO240"/>
  <c r="CM240"/>
  <c r="CK240"/>
  <c r="BQ240"/>
  <c r="BO240"/>
  <c r="BM240"/>
  <c r="BK240"/>
  <c r="BI240"/>
  <c r="CR240"/>
  <c r="CN240"/>
  <c r="CL240"/>
  <c r="BP240"/>
  <c r="BL240"/>
  <c r="BJ240"/>
  <c r="AV240"/>
  <c r="BH240" s="1"/>
  <c r="AT241"/>
  <c r="BS241"/>
  <c r="E241"/>
  <c r="H241" s="1"/>
  <c r="C241"/>
  <c r="CR241"/>
  <c r="CN241"/>
  <c r="CL241"/>
  <c r="BP241"/>
  <c r="BL241"/>
  <c r="BJ241"/>
  <c r="AV241"/>
  <c r="BH241" s="1"/>
  <c r="CS241"/>
  <c r="CQ241"/>
  <c r="CT241" s="1"/>
  <c r="CO241"/>
  <c r="CM241"/>
  <c r="CK241"/>
  <c r="BQ241"/>
  <c r="BO241"/>
  <c r="BM241"/>
  <c r="BK241"/>
  <c r="BI241"/>
  <c r="BN241" s="1"/>
  <c r="BS242"/>
  <c r="AT242"/>
  <c r="E242"/>
  <c r="H242" s="1"/>
  <c r="C242"/>
  <c r="CS242"/>
  <c r="CQ242"/>
  <c r="CO242"/>
  <c r="CM242"/>
  <c r="CK242"/>
  <c r="BQ242"/>
  <c r="BO242"/>
  <c r="BM242"/>
  <c r="BK242"/>
  <c r="BI242"/>
  <c r="CR242"/>
  <c r="CN242"/>
  <c r="CL242"/>
  <c r="BP242"/>
  <c r="BL242"/>
  <c r="BJ242"/>
  <c r="AV242"/>
  <c r="BH242" s="1"/>
  <c r="AT243"/>
  <c r="BS243"/>
  <c r="E243"/>
  <c r="H243" s="1"/>
  <c r="C243"/>
  <c r="CR243"/>
  <c r="CN243"/>
  <c r="CL243"/>
  <c r="BP243"/>
  <c r="BL243"/>
  <c r="BJ243"/>
  <c r="AV243"/>
  <c r="BH243" s="1"/>
  <c r="CS243"/>
  <c r="CQ243"/>
  <c r="CT243" s="1"/>
  <c r="CO243"/>
  <c r="CM243"/>
  <c r="CK243"/>
  <c r="BQ243"/>
  <c r="BO243"/>
  <c r="BM243"/>
  <c r="BK243"/>
  <c r="BI243"/>
  <c r="BN243" s="1"/>
  <c r="BS244"/>
  <c r="AT244"/>
  <c r="E244"/>
  <c r="H244" s="1"/>
  <c r="C244"/>
  <c r="CS244"/>
  <c r="CQ244"/>
  <c r="CO244"/>
  <c r="CM244"/>
  <c r="CK244"/>
  <c r="BQ244"/>
  <c r="BO244"/>
  <c r="BM244"/>
  <c r="BK244"/>
  <c r="BI244"/>
  <c r="CR244"/>
  <c r="CN244"/>
  <c r="CL244"/>
  <c r="BP244"/>
  <c r="BL244"/>
  <c r="BJ244"/>
  <c r="AV244"/>
  <c r="BH244" s="1"/>
  <c r="AT245"/>
  <c r="BS245"/>
  <c r="E245"/>
  <c r="H245" s="1"/>
  <c r="C245"/>
  <c r="CR245"/>
  <c r="CN245"/>
  <c r="CL245"/>
  <c r="BP245"/>
  <c r="BL245"/>
  <c r="BJ245"/>
  <c r="AV245"/>
  <c r="BH245" s="1"/>
  <c r="CS245"/>
  <c r="CQ245"/>
  <c r="CT245" s="1"/>
  <c r="CO245"/>
  <c r="CM245"/>
  <c r="CK245"/>
  <c r="BQ245"/>
  <c r="BO245"/>
  <c r="BM245"/>
  <c r="BK245"/>
  <c r="BI245"/>
  <c r="BS246"/>
  <c r="AT246"/>
  <c r="E246"/>
  <c r="H246" s="1"/>
  <c r="C246"/>
  <c r="CS246"/>
  <c r="CQ246"/>
  <c r="CO246"/>
  <c r="CM246"/>
  <c r="CK246"/>
  <c r="BQ246"/>
  <c r="BO246"/>
  <c r="BM246"/>
  <c r="BK246"/>
  <c r="BI246"/>
  <c r="CR246"/>
  <c r="CN246"/>
  <c r="CL246"/>
  <c r="BP246"/>
  <c r="BL246"/>
  <c r="BJ246"/>
  <c r="AV246"/>
  <c r="BH246" s="1"/>
  <c r="AT247"/>
  <c r="BS247"/>
  <c r="E247"/>
  <c r="H247" s="1"/>
  <c r="C247"/>
  <c r="CR247"/>
  <c r="CN247"/>
  <c r="CL247"/>
  <c r="BP247"/>
  <c r="BL247"/>
  <c r="BJ247"/>
  <c r="AV247"/>
  <c r="BH247" s="1"/>
  <c r="CS247"/>
  <c r="CQ247"/>
  <c r="CT247" s="1"/>
  <c r="CO247"/>
  <c r="CM247"/>
  <c r="CK247"/>
  <c r="BQ247"/>
  <c r="BO247"/>
  <c r="BM247"/>
  <c r="BK247"/>
  <c r="BI247"/>
  <c r="BN247" s="1"/>
  <c r="BS248"/>
  <c r="AT248"/>
  <c r="E248"/>
  <c r="H248" s="1"/>
  <c r="C248"/>
  <c r="CS248"/>
  <c r="CQ248"/>
  <c r="CO248"/>
  <c r="CM248"/>
  <c r="CK248"/>
  <c r="BQ248"/>
  <c r="BO248"/>
  <c r="BM248"/>
  <c r="BK248"/>
  <c r="BI248"/>
  <c r="CR248"/>
  <c r="CN248"/>
  <c r="CL248"/>
  <c r="BP248"/>
  <c r="BL248"/>
  <c r="BJ248"/>
  <c r="AV248"/>
  <c r="BH248" s="1"/>
  <c r="AT249"/>
  <c r="BS249"/>
  <c r="E249"/>
  <c r="H249" s="1"/>
  <c r="C249"/>
  <c r="CR249"/>
  <c r="CN249"/>
  <c r="CL249"/>
  <c r="BP249"/>
  <c r="BL249"/>
  <c r="BJ249"/>
  <c r="AV249"/>
  <c r="BH249" s="1"/>
  <c r="CS249"/>
  <c r="CQ249"/>
  <c r="CT249" s="1"/>
  <c r="CO249"/>
  <c r="CM249"/>
  <c r="CK249"/>
  <c r="BQ249"/>
  <c r="BO249"/>
  <c r="BM249"/>
  <c r="BK249"/>
  <c r="BI249"/>
  <c r="BN249" s="1"/>
  <c r="BS250"/>
  <c r="AT250"/>
  <c r="E250"/>
  <c r="H250" s="1"/>
  <c r="C250"/>
  <c r="CS250"/>
  <c r="CQ250"/>
  <c r="CO250"/>
  <c r="CM250"/>
  <c r="CK250"/>
  <c r="BQ250"/>
  <c r="BO250"/>
  <c r="BM250"/>
  <c r="BK250"/>
  <c r="BI250"/>
  <c r="CR250"/>
  <c r="CN250"/>
  <c r="CL250"/>
  <c r="BP250"/>
  <c r="BL250"/>
  <c r="BJ250"/>
  <c r="AV250"/>
  <c r="BH250" s="1"/>
  <c r="AT251"/>
  <c r="BS251"/>
  <c r="E251"/>
  <c r="H251" s="1"/>
  <c r="C251"/>
  <c r="CR251"/>
  <c r="CN251"/>
  <c r="CL251"/>
  <c r="BP251"/>
  <c r="BL251"/>
  <c r="BJ251"/>
  <c r="AV251"/>
  <c r="BH251" s="1"/>
  <c r="CS251"/>
  <c r="CQ251"/>
  <c r="CT251" s="1"/>
  <c r="CO251"/>
  <c r="CM251"/>
  <c r="CK251"/>
  <c r="BQ251"/>
  <c r="BO251"/>
  <c r="BM251"/>
  <c r="BK251"/>
  <c r="BI251"/>
  <c r="BN251" s="1"/>
  <c r="BS252"/>
  <c r="AT252"/>
  <c r="E252"/>
  <c r="H252" s="1"/>
  <c r="C252"/>
  <c r="CS252"/>
  <c r="CQ252"/>
  <c r="CO252"/>
  <c r="CM252"/>
  <c r="CK252"/>
  <c r="BQ252"/>
  <c r="BO252"/>
  <c r="BM252"/>
  <c r="BK252"/>
  <c r="BI252"/>
  <c r="CR252"/>
  <c r="CN252"/>
  <c r="CL252"/>
  <c r="BP252"/>
  <c r="BL252"/>
  <c r="BJ252"/>
  <c r="AV252"/>
  <c r="BH252" s="1"/>
  <c r="AT253"/>
  <c r="BS253"/>
  <c r="E253"/>
  <c r="H253" s="1"/>
  <c r="C253"/>
  <c r="CR253"/>
  <c r="CN253"/>
  <c r="CL253"/>
  <c r="BP253"/>
  <c r="BL253"/>
  <c r="BJ253"/>
  <c r="AV253"/>
  <c r="BH253" s="1"/>
  <c r="CS253"/>
  <c r="CQ253"/>
  <c r="CT253" s="1"/>
  <c r="CO253"/>
  <c r="CM253"/>
  <c r="CK253"/>
  <c r="BQ253"/>
  <c r="BO253"/>
  <c r="BR253" s="1"/>
  <c r="BM253"/>
  <c r="BK253"/>
  <c r="BI253"/>
  <c r="BS254"/>
  <c r="AT254"/>
  <c r="E254"/>
  <c r="H254" s="1"/>
  <c r="C254"/>
  <c r="CS254"/>
  <c r="CQ254"/>
  <c r="CO254"/>
  <c r="CM254"/>
  <c r="CK254"/>
  <c r="BQ254"/>
  <c r="BO254"/>
  <c r="BM254"/>
  <c r="BK254"/>
  <c r="BI254"/>
  <c r="CR254"/>
  <c r="CN254"/>
  <c r="CL254"/>
  <c r="BP254"/>
  <c r="BL254"/>
  <c r="BJ254"/>
  <c r="AV254"/>
  <c r="BH254" s="1"/>
  <c r="AT255"/>
  <c r="BS255"/>
  <c r="E255"/>
  <c r="H255" s="1"/>
  <c r="C255"/>
  <c r="CR255"/>
  <c r="CN255"/>
  <c r="CL255"/>
  <c r="BP255"/>
  <c r="BL255"/>
  <c r="BJ255"/>
  <c r="AV255"/>
  <c r="BH255" s="1"/>
  <c r="CS255"/>
  <c r="CQ255"/>
  <c r="CT255" s="1"/>
  <c r="CO255"/>
  <c r="CM255"/>
  <c r="CK255"/>
  <c r="BQ255"/>
  <c r="BO255"/>
  <c r="BM255"/>
  <c r="BK255"/>
  <c r="BI255"/>
  <c r="BN255" s="1"/>
  <c r="BS256"/>
  <c r="AT256"/>
  <c r="E256"/>
  <c r="H256" s="1"/>
  <c r="C256"/>
  <c r="CS256"/>
  <c r="CQ256"/>
  <c r="CO256"/>
  <c r="CM256"/>
  <c r="CK256"/>
  <c r="BQ256"/>
  <c r="BO256"/>
  <c r="BM256"/>
  <c r="BK256"/>
  <c r="BI256"/>
  <c r="CR256"/>
  <c r="CN256"/>
  <c r="CL256"/>
  <c r="BP256"/>
  <c r="BL256"/>
  <c r="BJ256"/>
  <c r="AV256"/>
  <c r="BH256" s="1"/>
  <c r="AT257"/>
  <c r="BS257"/>
  <c r="E257"/>
  <c r="H257" s="1"/>
  <c r="C257"/>
  <c r="CR257"/>
  <c r="CN257"/>
  <c r="CL257"/>
  <c r="BP257"/>
  <c r="BL257"/>
  <c r="BJ257"/>
  <c r="AV257"/>
  <c r="BH257" s="1"/>
  <c r="CS257"/>
  <c r="CQ257"/>
  <c r="CT257" s="1"/>
  <c r="CO257"/>
  <c r="CM257"/>
  <c r="CK257"/>
  <c r="BQ257"/>
  <c r="BO257"/>
  <c r="BM257"/>
  <c r="BK257"/>
  <c r="BI257"/>
  <c r="BN257" s="1"/>
  <c r="BS258"/>
  <c r="AT258"/>
  <c r="E258"/>
  <c r="H258" s="1"/>
  <c r="C258"/>
  <c r="CS258"/>
  <c r="CQ258"/>
  <c r="CO258"/>
  <c r="CM258"/>
  <c r="CK258"/>
  <c r="BQ258"/>
  <c r="BO258"/>
  <c r="BM258"/>
  <c r="BK258"/>
  <c r="BI258"/>
  <c r="CR258"/>
  <c r="CN258"/>
  <c r="CL258"/>
  <c r="BP258"/>
  <c r="BL258"/>
  <c r="BJ258"/>
  <c r="AV258"/>
  <c r="BH258" s="1"/>
  <c r="AT259"/>
  <c r="BS259"/>
  <c r="E259"/>
  <c r="H259" s="1"/>
  <c r="C259"/>
  <c r="CR259"/>
  <c r="CN259"/>
  <c r="CL259"/>
  <c r="BP259"/>
  <c r="BL259"/>
  <c r="BJ259"/>
  <c r="AV259"/>
  <c r="BH259" s="1"/>
  <c r="CS259"/>
  <c r="CQ259"/>
  <c r="CT259" s="1"/>
  <c r="CO259"/>
  <c r="CM259"/>
  <c r="CK259"/>
  <c r="BQ259"/>
  <c r="BO259"/>
  <c r="BM259"/>
  <c r="BK259"/>
  <c r="BI259"/>
  <c r="BN259" s="1"/>
  <c r="BS260"/>
  <c r="AT260"/>
  <c r="E260"/>
  <c r="H260" s="1"/>
  <c r="C260"/>
  <c r="CS260"/>
  <c r="CQ260"/>
  <c r="CO260"/>
  <c r="CM260"/>
  <c r="CK260"/>
  <c r="BQ260"/>
  <c r="BO260"/>
  <c r="BM260"/>
  <c r="BK260"/>
  <c r="BI260"/>
  <c r="CR260"/>
  <c r="CN260"/>
  <c r="CL260"/>
  <c r="BP260"/>
  <c r="BL260"/>
  <c r="BJ260"/>
  <c r="AV260"/>
  <c r="BH260" s="1"/>
  <c r="AT261"/>
  <c r="BS261"/>
  <c r="E261"/>
  <c r="H261" s="1"/>
  <c r="C261"/>
  <c r="CR261"/>
  <c r="CN261"/>
  <c r="CL261"/>
  <c r="BP261"/>
  <c r="BL261"/>
  <c r="BJ261"/>
  <c r="AV261"/>
  <c r="BH261" s="1"/>
  <c r="CS261"/>
  <c r="CQ261"/>
  <c r="CT261" s="1"/>
  <c r="CO261"/>
  <c r="CM261"/>
  <c r="CK261"/>
  <c r="BQ261"/>
  <c r="BO261"/>
  <c r="BM261"/>
  <c r="BK261"/>
  <c r="BI261"/>
  <c r="BN261" s="1"/>
  <c r="BS262"/>
  <c r="AT262"/>
  <c r="E262"/>
  <c r="H262" s="1"/>
  <c r="C262"/>
  <c r="CS262"/>
  <c r="CQ262"/>
  <c r="CO262"/>
  <c r="CM262"/>
  <c r="CK262"/>
  <c r="BQ262"/>
  <c r="BO262"/>
  <c r="BM262"/>
  <c r="BK262"/>
  <c r="BI262"/>
  <c r="CR262"/>
  <c r="CN262"/>
  <c r="CL262"/>
  <c r="BP262"/>
  <c r="BL262"/>
  <c r="BJ262"/>
  <c r="AV262"/>
  <c r="BH262" s="1"/>
  <c r="AT263"/>
  <c r="BS263"/>
  <c r="E263"/>
  <c r="H263" s="1"/>
  <c r="C263"/>
  <c r="CR263"/>
  <c r="CN263"/>
  <c r="CL263"/>
  <c r="BP263"/>
  <c r="BL263"/>
  <c r="BJ263"/>
  <c r="AV263"/>
  <c r="BH263" s="1"/>
  <c r="CS263"/>
  <c r="CQ263"/>
  <c r="CT263" s="1"/>
  <c r="CO263"/>
  <c r="CM263"/>
  <c r="CK263"/>
  <c r="BQ263"/>
  <c r="BO263"/>
  <c r="BM263"/>
  <c r="BK263"/>
  <c r="BI263"/>
  <c r="BN263" s="1"/>
  <c r="BS264"/>
  <c r="AT264"/>
  <c r="E264"/>
  <c r="H264" s="1"/>
  <c r="C264"/>
  <c r="CS264"/>
  <c r="CQ264"/>
  <c r="CO264"/>
  <c r="CM264"/>
  <c r="CK264"/>
  <c r="BQ264"/>
  <c r="BO264"/>
  <c r="BM264"/>
  <c r="BK264"/>
  <c r="BI264"/>
  <c r="CR264"/>
  <c r="CN264"/>
  <c r="CL264"/>
  <c r="BP264"/>
  <c r="BL264"/>
  <c r="BJ264"/>
  <c r="AV264"/>
  <c r="BH264" s="1"/>
  <c r="AT265"/>
  <c r="BS265"/>
  <c r="E265"/>
  <c r="H265" s="1"/>
  <c r="C265"/>
  <c r="CR265"/>
  <c r="CN265"/>
  <c r="CL265"/>
  <c r="BP265"/>
  <c r="BL265"/>
  <c r="BJ265"/>
  <c r="AV265"/>
  <c r="BH265" s="1"/>
  <c r="CS265"/>
  <c r="CQ265"/>
  <c r="CT265" s="1"/>
  <c r="CO265"/>
  <c r="CM265"/>
  <c r="CK265"/>
  <c r="BQ265"/>
  <c r="BO265"/>
  <c r="BM265"/>
  <c r="BK265"/>
  <c r="BI265"/>
  <c r="BN265" s="1"/>
  <c r="BS266"/>
  <c r="AT266"/>
  <c r="E266"/>
  <c r="H266" s="1"/>
  <c r="C266"/>
  <c r="CS266"/>
  <c r="CQ266"/>
  <c r="CO266"/>
  <c r="CM266"/>
  <c r="CK266"/>
  <c r="BQ266"/>
  <c r="BO266"/>
  <c r="BM266"/>
  <c r="BK266"/>
  <c r="BI266"/>
  <c r="CR266"/>
  <c r="CN266"/>
  <c r="CL266"/>
  <c r="BP266"/>
  <c r="BL266"/>
  <c r="BJ266"/>
  <c r="AV266"/>
  <c r="BH266" s="1"/>
  <c r="AT267"/>
  <c r="BS267"/>
  <c r="E267"/>
  <c r="H267" s="1"/>
  <c r="C267"/>
  <c r="CR267"/>
  <c r="CN267"/>
  <c r="CL267"/>
  <c r="BP267"/>
  <c r="BL267"/>
  <c r="BJ267"/>
  <c r="AV267"/>
  <c r="BH267" s="1"/>
  <c r="CS267"/>
  <c r="CQ267"/>
  <c r="CT267" s="1"/>
  <c r="CO267"/>
  <c r="CM267"/>
  <c r="CK267"/>
  <c r="BQ267"/>
  <c r="BO267"/>
  <c r="BM267"/>
  <c r="BK267"/>
  <c r="BI267"/>
  <c r="BN267" s="1"/>
  <c r="BS268"/>
  <c r="AT268"/>
  <c r="E268"/>
  <c r="H268" s="1"/>
  <c r="C268"/>
  <c r="CS268"/>
  <c r="CQ268"/>
  <c r="CO268"/>
  <c r="CM268"/>
  <c r="CK268"/>
  <c r="BQ268"/>
  <c r="BO268"/>
  <c r="BM268"/>
  <c r="BK268"/>
  <c r="BI268"/>
  <c r="CR268"/>
  <c r="CN268"/>
  <c r="CL268"/>
  <c r="BP268"/>
  <c r="BL268"/>
  <c r="BJ268"/>
  <c r="AV268"/>
  <c r="BH268" s="1"/>
  <c r="AT269"/>
  <c r="BS269"/>
  <c r="E269"/>
  <c r="H269" s="1"/>
  <c r="C269"/>
  <c r="CR269"/>
  <c r="CN269"/>
  <c r="CL269"/>
  <c r="BP269"/>
  <c r="BL269"/>
  <c r="BJ269"/>
  <c r="AV269"/>
  <c r="BH269" s="1"/>
  <c r="CS269"/>
  <c r="CQ269"/>
  <c r="CT269" s="1"/>
  <c r="CO269"/>
  <c r="CM269"/>
  <c r="CK269"/>
  <c r="BQ269"/>
  <c r="BO269"/>
  <c r="BM269"/>
  <c r="BK269"/>
  <c r="BI269"/>
  <c r="BS270"/>
  <c r="AT270"/>
  <c r="E270"/>
  <c r="H270" s="1"/>
  <c r="C270"/>
  <c r="CS270"/>
  <c r="CQ270"/>
  <c r="CO270"/>
  <c r="CM270"/>
  <c r="CK270"/>
  <c r="BQ270"/>
  <c r="BO270"/>
  <c r="BM270"/>
  <c r="BK270"/>
  <c r="BI270"/>
  <c r="CR270"/>
  <c r="CN270"/>
  <c r="CL270"/>
  <c r="BP270"/>
  <c r="BL270"/>
  <c r="BJ270"/>
  <c r="AV270"/>
  <c r="BH270" s="1"/>
  <c r="AT271"/>
  <c r="BS271"/>
  <c r="E271"/>
  <c r="H271" s="1"/>
  <c r="C271"/>
  <c r="CR271"/>
  <c r="CN271"/>
  <c r="CL271"/>
  <c r="BP271"/>
  <c r="BL271"/>
  <c r="BJ271"/>
  <c r="AV271"/>
  <c r="BH271" s="1"/>
  <c r="CS271"/>
  <c r="CQ271"/>
  <c r="CT271" s="1"/>
  <c r="CO271"/>
  <c r="CM271"/>
  <c r="CK271"/>
  <c r="BQ271"/>
  <c r="BO271"/>
  <c r="BR271" s="1"/>
  <c r="BM271"/>
  <c r="BK271"/>
  <c r="BI271"/>
  <c r="BS272"/>
  <c r="AT272"/>
  <c r="E272"/>
  <c r="H272" s="1"/>
  <c r="C272"/>
  <c r="CS272"/>
  <c r="CQ272"/>
  <c r="CO272"/>
  <c r="CM272"/>
  <c r="CK272"/>
  <c r="BQ272"/>
  <c r="BO272"/>
  <c r="BM272"/>
  <c r="BK272"/>
  <c r="BI272"/>
  <c r="CR272"/>
  <c r="CN272"/>
  <c r="CL272"/>
  <c r="BP272"/>
  <c r="BL272"/>
  <c r="BJ272"/>
  <c r="AV272"/>
  <c r="BH272" s="1"/>
  <c r="AT273"/>
  <c r="BS273"/>
  <c r="E273"/>
  <c r="H273" s="1"/>
  <c r="C273"/>
  <c r="CR273"/>
  <c r="CN273"/>
  <c r="CL273"/>
  <c r="BP273"/>
  <c r="BL273"/>
  <c r="BJ273"/>
  <c r="AV273"/>
  <c r="BH273" s="1"/>
  <c r="CS273"/>
  <c r="CQ273"/>
  <c r="CT273" s="1"/>
  <c r="CO273"/>
  <c r="CM273"/>
  <c r="CK273"/>
  <c r="BQ273"/>
  <c r="BO273"/>
  <c r="BM273"/>
  <c r="BK273"/>
  <c r="BI273"/>
  <c r="BN273" s="1"/>
  <c r="BS274"/>
  <c r="AT274"/>
  <c r="E274"/>
  <c r="H274" s="1"/>
  <c r="C274"/>
  <c r="CS274"/>
  <c r="CQ274"/>
  <c r="CO274"/>
  <c r="CM274"/>
  <c r="CK274"/>
  <c r="BQ274"/>
  <c r="BO274"/>
  <c r="BM274"/>
  <c r="BK274"/>
  <c r="BI274"/>
  <c r="CR274"/>
  <c r="CN274"/>
  <c r="CL274"/>
  <c r="BP274"/>
  <c r="BL274"/>
  <c r="BJ274"/>
  <c r="AV274"/>
  <c r="BH274" s="1"/>
  <c r="AT275"/>
  <c r="BS275"/>
  <c r="E275"/>
  <c r="H275" s="1"/>
  <c r="C275"/>
  <c r="CR275"/>
  <c r="CN275"/>
  <c r="CL275"/>
  <c r="BP275"/>
  <c r="BL275"/>
  <c r="BJ275"/>
  <c r="AV275"/>
  <c r="BH275" s="1"/>
  <c r="CS275"/>
  <c r="CQ275"/>
  <c r="CT275" s="1"/>
  <c r="CO275"/>
  <c r="CM275"/>
  <c r="CK275"/>
  <c r="BQ275"/>
  <c r="BO275"/>
  <c r="BM275"/>
  <c r="BK275"/>
  <c r="BI275"/>
  <c r="BN275" s="1"/>
  <c r="BS276"/>
  <c r="AT276"/>
  <c r="E276"/>
  <c r="H276" s="1"/>
  <c r="C276"/>
  <c r="CS276"/>
  <c r="CQ276"/>
  <c r="CO276"/>
  <c r="CM276"/>
  <c r="CK276"/>
  <c r="BQ276"/>
  <c r="BO276"/>
  <c r="BM276"/>
  <c r="BK276"/>
  <c r="BI276"/>
  <c r="CR276"/>
  <c r="CN276"/>
  <c r="CL276"/>
  <c r="BP276"/>
  <c r="BL276"/>
  <c r="BJ276"/>
  <c r="AV276"/>
  <c r="BH276" s="1"/>
  <c r="AT277"/>
  <c r="BS277"/>
  <c r="E277"/>
  <c r="H277" s="1"/>
  <c r="C277"/>
  <c r="CR277"/>
  <c r="CN277"/>
  <c r="CL277"/>
  <c r="BP277"/>
  <c r="BL277"/>
  <c r="BJ277"/>
  <c r="AV277"/>
  <c r="BH277" s="1"/>
  <c r="CS277"/>
  <c r="CQ277"/>
  <c r="CT277" s="1"/>
  <c r="CO277"/>
  <c r="CM277"/>
  <c r="CK277"/>
  <c r="BQ277"/>
  <c r="BO277"/>
  <c r="BM277"/>
  <c r="BK277"/>
  <c r="BI277"/>
  <c r="BN277" s="1"/>
  <c r="BS278"/>
  <c r="AT278"/>
  <c r="E278"/>
  <c r="H278" s="1"/>
  <c r="C278"/>
  <c r="CS278"/>
  <c r="CQ278"/>
  <c r="CO278"/>
  <c r="CM278"/>
  <c r="CK278"/>
  <c r="BQ278"/>
  <c r="BO278"/>
  <c r="BM278"/>
  <c r="BK278"/>
  <c r="BI278"/>
  <c r="CR278"/>
  <c r="CN278"/>
  <c r="CL278"/>
  <c r="BP278"/>
  <c r="BL278"/>
  <c r="BJ278"/>
  <c r="AV278"/>
  <c r="BH278" s="1"/>
  <c r="AT279"/>
  <c r="BS279"/>
  <c r="E279"/>
  <c r="H279" s="1"/>
  <c r="C279"/>
  <c r="CR279"/>
  <c r="CN279"/>
  <c r="CL279"/>
  <c r="BP279"/>
  <c r="BL279"/>
  <c r="BJ279"/>
  <c r="AV279"/>
  <c r="BH279" s="1"/>
  <c r="CS279"/>
  <c r="CQ279"/>
  <c r="CT279" s="1"/>
  <c r="CO279"/>
  <c r="CM279"/>
  <c r="CK279"/>
  <c r="BQ279"/>
  <c r="BO279"/>
  <c r="BM279"/>
  <c r="BK279"/>
  <c r="BI279"/>
  <c r="BN279" s="1"/>
  <c r="BS280"/>
  <c r="AT280"/>
  <c r="E280"/>
  <c r="H280" s="1"/>
  <c r="C280"/>
  <c r="CS280"/>
  <c r="CQ280"/>
  <c r="CO280"/>
  <c r="CM280"/>
  <c r="CK280"/>
  <c r="BQ280"/>
  <c r="BO280"/>
  <c r="BM280"/>
  <c r="BK280"/>
  <c r="BI280"/>
  <c r="CR280"/>
  <c r="CN280"/>
  <c r="CL280"/>
  <c r="BP280"/>
  <c r="BL280"/>
  <c r="BJ280"/>
  <c r="AV280"/>
  <c r="BH280" s="1"/>
  <c r="AT281"/>
  <c r="BS281"/>
  <c r="E281"/>
  <c r="H281" s="1"/>
  <c r="C281"/>
  <c r="CR281"/>
  <c r="CN281"/>
  <c r="CL281"/>
  <c r="BP281"/>
  <c r="BL281"/>
  <c r="BJ281"/>
  <c r="AV281"/>
  <c r="BH281" s="1"/>
  <c r="CS281"/>
  <c r="CQ281"/>
  <c r="CT281" s="1"/>
  <c r="CO281"/>
  <c r="CM281"/>
  <c r="CK281"/>
  <c r="BQ281"/>
  <c r="BO281"/>
  <c r="BM281"/>
  <c r="BK281"/>
  <c r="BI281"/>
  <c r="BN281" s="1"/>
  <c r="BS282"/>
  <c r="AT282"/>
  <c r="E282"/>
  <c r="H282" s="1"/>
  <c r="C282"/>
  <c r="CS282"/>
  <c r="CQ282"/>
  <c r="CO282"/>
  <c r="CM282"/>
  <c r="CK282"/>
  <c r="BQ282"/>
  <c r="BO282"/>
  <c r="BM282"/>
  <c r="BK282"/>
  <c r="BI282"/>
  <c r="CR282"/>
  <c r="CN282"/>
  <c r="CL282"/>
  <c r="BP282"/>
  <c r="BL282"/>
  <c r="BJ282"/>
  <c r="AV282"/>
  <c r="BH282" s="1"/>
  <c r="AT283"/>
  <c r="BS283"/>
  <c r="E283"/>
  <c r="H283" s="1"/>
  <c r="C283"/>
  <c r="CR283"/>
  <c r="CN283"/>
  <c r="CL283"/>
  <c r="BP283"/>
  <c r="BL283"/>
  <c r="BJ283"/>
  <c r="AV283"/>
  <c r="BH283" s="1"/>
  <c r="CS283"/>
  <c r="CQ283"/>
  <c r="CT283" s="1"/>
  <c r="CO283"/>
  <c r="CM283"/>
  <c r="CK283"/>
  <c r="BQ283"/>
  <c r="BO283"/>
  <c r="BM283"/>
  <c r="BK283"/>
  <c r="BI283"/>
  <c r="BN283" s="1"/>
  <c r="BS284"/>
  <c r="AT284"/>
  <c r="E284"/>
  <c r="H284" s="1"/>
  <c r="C284"/>
  <c r="CS284"/>
  <c r="CQ284"/>
  <c r="CO284"/>
  <c r="CM284"/>
  <c r="CK284"/>
  <c r="BQ284"/>
  <c r="BO284"/>
  <c r="BM284"/>
  <c r="BK284"/>
  <c r="BI284"/>
  <c r="CR284"/>
  <c r="CN284"/>
  <c r="CL284"/>
  <c r="BP284"/>
  <c r="BL284"/>
  <c r="BJ284"/>
  <c r="AV284"/>
  <c r="BH284" s="1"/>
  <c r="AT285"/>
  <c r="BS285"/>
  <c r="E285"/>
  <c r="H285" s="1"/>
  <c r="C285"/>
  <c r="CR285"/>
  <c r="CN285"/>
  <c r="CL285"/>
  <c r="BP285"/>
  <c r="BL285"/>
  <c r="BJ285"/>
  <c r="AV285"/>
  <c r="BH285" s="1"/>
  <c r="CS285"/>
  <c r="CQ285"/>
  <c r="CT285" s="1"/>
  <c r="CO285"/>
  <c r="CM285"/>
  <c r="CK285"/>
  <c r="BQ285"/>
  <c r="BO285"/>
  <c r="BM285"/>
  <c r="BK285"/>
  <c r="BI285"/>
  <c r="BN285" s="1"/>
  <c r="BS286"/>
  <c r="AT286"/>
  <c r="E286"/>
  <c r="H286" s="1"/>
  <c r="C286"/>
  <c r="CS286"/>
  <c r="CQ286"/>
  <c r="CO286"/>
  <c r="CM286"/>
  <c r="CK286"/>
  <c r="BQ286"/>
  <c r="BO286"/>
  <c r="BM286"/>
  <c r="BK286"/>
  <c r="BI286"/>
  <c r="CR286"/>
  <c r="CN286"/>
  <c r="CL286"/>
  <c r="BP286"/>
  <c r="BL286"/>
  <c r="BJ286"/>
  <c r="AV286"/>
  <c r="BH286" s="1"/>
  <c r="AT287"/>
  <c r="BS287"/>
  <c r="E287"/>
  <c r="H287" s="1"/>
  <c r="C287"/>
  <c r="CR287"/>
  <c r="CN287"/>
  <c r="CL287"/>
  <c r="BP287"/>
  <c r="BL287"/>
  <c r="BJ287"/>
  <c r="AV287"/>
  <c r="BH287" s="1"/>
  <c r="CS287"/>
  <c r="CQ287"/>
  <c r="CT287" s="1"/>
  <c r="CO287"/>
  <c r="CM287"/>
  <c r="CK287"/>
  <c r="BQ287"/>
  <c r="BO287"/>
  <c r="BM287"/>
  <c r="BK287"/>
  <c r="BI287"/>
  <c r="BN287" s="1"/>
  <c r="BS288"/>
  <c r="AT288"/>
  <c r="E288"/>
  <c r="H288" s="1"/>
  <c r="C288"/>
  <c r="CS288"/>
  <c r="CQ288"/>
  <c r="CO288"/>
  <c r="CM288"/>
  <c r="CK288"/>
  <c r="BQ288"/>
  <c r="BO288"/>
  <c r="BM288"/>
  <c r="BK288"/>
  <c r="BI288"/>
  <c r="CR288"/>
  <c r="CN288"/>
  <c r="CL288"/>
  <c r="BP288"/>
  <c r="BL288"/>
  <c r="BJ288"/>
  <c r="AV288"/>
  <c r="BH288" s="1"/>
  <c r="AT289"/>
  <c r="BS289"/>
  <c r="E289"/>
  <c r="H289" s="1"/>
  <c r="C289"/>
  <c r="CR289"/>
  <c r="CN289"/>
  <c r="CL289"/>
  <c r="BP289"/>
  <c r="BL289"/>
  <c r="BJ289"/>
  <c r="AV289"/>
  <c r="BH289" s="1"/>
  <c r="CS289"/>
  <c r="CQ289"/>
  <c r="CT289" s="1"/>
  <c r="CO289"/>
  <c r="CM289"/>
  <c r="CK289"/>
  <c r="BQ289"/>
  <c r="BO289"/>
  <c r="BM289"/>
  <c r="BK289"/>
  <c r="BI289"/>
  <c r="BN289" s="1"/>
  <c r="BS290"/>
  <c r="AT290"/>
  <c r="E290"/>
  <c r="H290" s="1"/>
  <c r="C290"/>
  <c r="CS290"/>
  <c r="CQ290"/>
  <c r="CO290"/>
  <c r="CM290"/>
  <c r="CK290"/>
  <c r="BQ290"/>
  <c r="BO290"/>
  <c r="BM290"/>
  <c r="BK290"/>
  <c r="BI290"/>
  <c r="CR290"/>
  <c r="CN290"/>
  <c r="CL290"/>
  <c r="BP290"/>
  <c r="BL290"/>
  <c r="BJ290"/>
  <c r="AV290"/>
  <c r="BH290" s="1"/>
  <c r="AT291"/>
  <c r="BS291"/>
  <c r="E291"/>
  <c r="H291" s="1"/>
  <c r="C291"/>
  <c r="CR291"/>
  <c r="CN291"/>
  <c r="CL291"/>
  <c r="BP291"/>
  <c r="BL291"/>
  <c r="BJ291"/>
  <c r="AV291"/>
  <c r="BH291" s="1"/>
  <c r="CS291"/>
  <c r="CQ291"/>
  <c r="CT291" s="1"/>
  <c r="CO291"/>
  <c r="CM291"/>
  <c r="CK291"/>
  <c r="CP291" s="1"/>
  <c r="CY291" s="1"/>
  <c r="BQ291"/>
  <c r="BO291"/>
  <c r="BR291" s="1"/>
  <c r="BM291"/>
  <c r="BK291"/>
  <c r="BI291"/>
  <c r="BS292"/>
  <c r="AT292"/>
  <c r="E292"/>
  <c r="H292" s="1"/>
  <c r="C292"/>
  <c r="CS292"/>
  <c r="CQ292"/>
  <c r="CO292"/>
  <c r="CM292"/>
  <c r="CK292"/>
  <c r="BQ292"/>
  <c r="BO292"/>
  <c r="BM292"/>
  <c r="BK292"/>
  <c r="BI292"/>
  <c r="CR292"/>
  <c r="CN292"/>
  <c r="CL292"/>
  <c r="BP292"/>
  <c r="BL292"/>
  <c r="BJ292"/>
  <c r="AV292"/>
  <c r="BH292" s="1"/>
  <c r="AT293"/>
  <c r="BS293"/>
  <c r="E293"/>
  <c r="H293" s="1"/>
  <c r="C293"/>
  <c r="CR293"/>
  <c r="CN293"/>
  <c r="CL293"/>
  <c r="BP293"/>
  <c r="BL293"/>
  <c r="BJ293"/>
  <c r="AV293"/>
  <c r="BH293" s="1"/>
  <c r="CS293"/>
  <c r="CQ293"/>
  <c r="CT293" s="1"/>
  <c r="CO293"/>
  <c r="CM293"/>
  <c r="CK293"/>
  <c r="BQ293"/>
  <c r="BO293"/>
  <c r="BM293"/>
  <c r="BK293"/>
  <c r="BI293"/>
  <c r="BN293" s="1"/>
  <c r="BS294"/>
  <c r="AT294"/>
  <c r="E294"/>
  <c r="H294" s="1"/>
  <c r="C294"/>
  <c r="CS294"/>
  <c r="CQ294"/>
  <c r="CO294"/>
  <c r="CM294"/>
  <c r="CK294"/>
  <c r="BQ294"/>
  <c r="BO294"/>
  <c r="BM294"/>
  <c r="BK294"/>
  <c r="BI294"/>
  <c r="CR294"/>
  <c r="CN294"/>
  <c r="CL294"/>
  <c r="BP294"/>
  <c r="BL294"/>
  <c r="BJ294"/>
  <c r="AV294"/>
  <c r="BH294" s="1"/>
  <c r="AT295"/>
  <c r="BS295"/>
  <c r="E295"/>
  <c r="H295" s="1"/>
  <c r="C295"/>
  <c r="CR295"/>
  <c r="CN295"/>
  <c r="CL295"/>
  <c r="BP295"/>
  <c r="BL295"/>
  <c r="BJ295"/>
  <c r="AV295"/>
  <c r="BH295" s="1"/>
  <c r="CS295"/>
  <c r="CQ295"/>
  <c r="CT295" s="1"/>
  <c r="CO295"/>
  <c r="CM295"/>
  <c r="CK295"/>
  <c r="BQ295"/>
  <c r="BO295"/>
  <c r="BM295"/>
  <c r="BK295"/>
  <c r="BI295"/>
  <c r="BN295" s="1"/>
  <c r="BS296"/>
  <c r="AT296"/>
  <c r="E296"/>
  <c r="H296" s="1"/>
  <c r="C296"/>
  <c r="CS296"/>
  <c r="CQ296"/>
  <c r="CO296"/>
  <c r="CM296"/>
  <c r="CK296"/>
  <c r="BQ296"/>
  <c r="BO296"/>
  <c r="BM296"/>
  <c r="BK296"/>
  <c r="BI296"/>
  <c r="CR296"/>
  <c r="CN296"/>
  <c r="CL296"/>
  <c r="BP296"/>
  <c r="BL296"/>
  <c r="BJ296"/>
  <c r="AV296"/>
  <c r="BH296" s="1"/>
  <c r="AT297"/>
  <c r="BS297"/>
  <c r="E297"/>
  <c r="H297" s="1"/>
  <c r="C297"/>
  <c r="CR297"/>
  <c r="CN297"/>
  <c r="CL297"/>
  <c r="BP297"/>
  <c r="BL297"/>
  <c r="BJ297"/>
  <c r="AV297"/>
  <c r="BH297" s="1"/>
  <c r="CS297"/>
  <c r="CQ297"/>
  <c r="CT297" s="1"/>
  <c r="CO297"/>
  <c r="CM297"/>
  <c r="CK297"/>
  <c r="BQ297"/>
  <c r="BO297"/>
  <c r="BM297"/>
  <c r="BK297"/>
  <c r="BI297"/>
  <c r="BN297" s="1"/>
  <c r="BS298"/>
  <c r="AT298"/>
  <c r="E298"/>
  <c r="H298" s="1"/>
  <c r="C298"/>
  <c r="CS298"/>
  <c r="CQ298"/>
  <c r="CO298"/>
  <c r="CM298"/>
  <c r="CK298"/>
  <c r="BQ298"/>
  <c r="BO298"/>
  <c r="BM298"/>
  <c r="BK298"/>
  <c r="BI298"/>
  <c r="CR298"/>
  <c r="CN298"/>
  <c r="CL298"/>
  <c r="BP298"/>
  <c r="BL298"/>
  <c r="BJ298"/>
  <c r="AV298"/>
  <c r="BH298" s="1"/>
  <c r="AT299"/>
  <c r="BS299"/>
  <c r="E299"/>
  <c r="H299" s="1"/>
  <c r="C299"/>
  <c r="CR299"/>
  <c r="CN299"/>
  <c r="CL299"/>
  <c r="BP299"/>
  <c r="BL299"/>
  <c r="BJ299"/>
  <c r="AV299"/>
  <c r="BH299" s="1"/>
  <c r="CS299"/>
  <c r="CQ299"/>
  <c r="CT299" s="1"/>
  <c r="CO299"/>
  <c r="CM299"/>
  <c r="CK299"/>
  <c r="BQ299"/>
  <c r="BO299"/>
  <c r="BM299"/>
  <c r="BK299"/>
  <c r="BI299"/>
  <c r="BN299" s="1"/>
  <c r="BS300"/>
  <c r="AT300"/>
  <c r="E300"/>
  <c r="H300" s="1"/>
  <c r="C300"/>
  <c r="CS300"/>
  <c r="CQ300"/>
  <c r="CO300"/>
  <c r="CM300"/>
  <c r="CK300"/>
  <c r="BQ300"/>
  <c r="BO300"/>
  <c r="BM300"/>
  <c r="BK300"/>
  <c r="BI300"/>
  <c r="CR300"/>
  <c r="CN300"/>
  <c r="CL300"/>
  <c r="BP300"/>
  <c r="BL300"/>
  <c r="BJ300"/>
  <c r="AV300"/>
  <c r="BH300" s="1"/>
  <c r="AT301"/>
  <c r="BS301"/>
  <c r="E301"/>
  <c r="H301" s="1"/>
  <c r="C301"/>
  <c r="CR301"/>
  <c r="CN301"/>
  <c r="CL301"/>
  <c r="BP301"/>
  <c r="BL301"/>
  <c r="BJ301"/>
  <c r="AV301"/>
  <c r="BH301" s="1"/>
  <c r="CS301"/>
  <c r="CQ301"/>
  <c r="CT301" s="1"/>
  <c r="CO301"/>
  <c r="CM301"/>
  <c r="CK301"/>
  <c r="BQ301"/>
  <c r="BO301"/>
  <c r="BM301"/>
  <c r="BK301"/>
  <c r="BI301"/>
  <c r="BN301" s="1"/>
  <c r="BS302"/>
  <c r="AT302"/>
  <c r="E302"/>
  <c r="H302" s="1"/>
  <c r="C302"/>
  <c r="CS302"/>
  <c r="CQ302"/>
  <c r="CO302"/>
  <c r="CM302"/>
  <c r="CK302"/>
  <c r="BQ302"/>
  <c r="BO302"/>
  <c r="BM302"/>
  <c r="BK302"/>
  <c r="BI302"/>
  <c r="CR302"/>
  <c r="CN302"/>
  <c r="CL302"/>
  <c r="BP302"/>
  <c r="BL302"/>
  <c r="BJ302"/>
  <c r="AV302"/>
  <c r="BH302" s="1"/>
  <c r="AT303"/>
  <c r="BS303"/>
  <c r="E303"/>
  <c r="H303" s="1"/>
  <c r="C303"/>
  <c r="CR303"/>
  <c r="CN303"/>
  <c r="CL303"/>
  <c r="BP303"/>
  <c r="BL303"/>
  <c r="BJ303"/>
  <c r="AV303"/>
  <c r="BH303" s="1"/>
  <c r="CS303"/>
  <c r="CQ303"/>
  <c r="CT303" s="1"/>
  <c r="CO303"/>
  <c r="CM303"/>
  <c r="CK303"/>
  <c r="BQ303"/>
  <c r="BO303"/>
  <c r="BM303"/>
  <c r="BK303"/>
  <c r="BI303"/>
  <c r="BN303" s="1"/>
  <c r="BS304"/>
  <c r="AT304"/>
  <c r="E304"/>
  <c r="H304" s="1"/>
  <c r="C304"/>
  <c r="CS304"/>
  <c r="CQ304"/>
  <c r="CO304"/>
  <c r="CM304"/>
  <c r="CK304"/>
  <c r="BQ304"/>
  <c r="BO304"/>
  <c r="BM304"/>
  <c r="BK304"/>
  <c r="BI304"/>
  <c r="CR304"/>
  <c r="CN304"/>
  <c r="CL304"/>
  <c r="BP304"/>
  <c r="BL304"/>
  <c r="BJ304"/>
  <c r="AV304"/>
  <c r="BH304" s="1"/>
  <c r="AT305"/>
  <c r="BS305"/>
  <c r="E305"/>
  <c r="H305" s="1"/>
  <c r="C305"/>
  <c r="CR305"/>
  <c r="CN305"/>
  <c r="CL305"/>
  <c r="BP305"/>
  <c r="BL305"/>
  <c r="BJ305"/>
  <c r="AV305"/>
  <c r="BH305" s="1"/>
  <c r="CS305"/>
  <c r="CQ305"/>
  <c r="CT305" s="1"/>
  <c r="CO305"/>
  <c r="CM305"/>
  <c r="CK305"/>
  <c r="BQ305"/>
  <c r="BO305"/>
  <c r="BM305"/>
  <c r="BK305"/>
  <c r="BI305"/>
  <c r="BN305" s="1"/>
  <c r="BS306"/>
  <c r="AT306"/>
  <c r="E306"/>
  <c r="H306" s="1"/>
  <c r="C306"/>
  <c r="CS306"/>
  <c r="CQ306"/>
  <c r="CO306"/>
  <c r="CM306"/>
  <c r="CK306"/>
  <c r="BQ306"/>
  <c r="BO306"/>
  <c r="BM306"/>
  <c r="BK306"/>
  <c r="BI306"/>
  <c r="CR306"/>
  <c r="CN306"/>
  <c r="CL306"/>
  <c r="BP306"/>
  <c r="BL306"/>
  <c r="BJ306"/>
  <c r="AV306"/>
  <c r="BH306" s="1"/>
  <c r="AT307"/>
  <c r="BS307"/>
  <c r="E307"/>
  <c r="H307" s="1"/>
  <c r="C307"/>
  <c r="CR307"/>
  <c r="CN307"/>
  <c r="CL307"/>
  <c r="BP307"/>
  <c r="BL307"/>
  <c r="BJ307"/>
  <c r="AV307"/>
  <c r="BH307" s="1"/>
  <c r="CS307"/>
  <c r="CQ307"/>
  <c r="CT307" s="1"/>
  <c r="CO307"/>
  <c r="CM307"/>
  <c r="CK307"/>
  <c r="BQ307"/>
  <c r="BO307"/>
  <c r="BM307"/>
  <c r="BK307"/>
  <c r="BI307"/>
  <c r="BN307" s="1"/>
  <c r="BS308"/>
  <c r="AT308"/>
  <c r="E308"/>
  <c r="H308" s="1"/>
  <c r="C308"/>
  <c r="CS308"/>
  <c r="CQ308"/>
  <c r="CO308"/>
  <c r="CM308"/>
  <c r="CK308"/>
  <c r="BQ308"/>
  <c r="BO308"/>
  <c r="BM308"/>
  <c r="BK308"/>
  <c r="BI308"/>
  <c r="CR308"/>
  <c r="CN308"/>
  <c r="CL308"/>
  <c r="BP308"/>
  <c r="BL308"/>
  <c r="BJ308"/>
  <c r="AV308"/>
  <c r="BH308" s="1"/>
  <c r="AT309"/>
  <c r="BS309"/>
  <c r="E309"/>
  <c r="H309" s="1"/>
  <c r="C309"/>
  <c r="CR309"/>
  <c r="CN309"/>
  <c r="CL309"/>
  <c r="BP309"/>
  <c r="BL309"/>
  <c r="BJ309"/>
  <c r="AV309"/>
  <c r="BH309" s="1"/>
  <c r="CS309"/>
  <c r="CQ309"/>
  <c r="CT309" s="1"/>
  <c r="CO309"/>
  <c r="CM309"/>
  <c r="CK309"/>
  <c r="BQ309"/>
  <c r="BO309"/>
  <c r="BM309"/>
  <c r="BK309"/>
  <c r="BI309"/>
  <c r="BN309" s="1"/>
  <c r="BS310"/>
  <c r="AT310"/>
  <c r="E310"/>
  <c r="H310" s="1"/>
  <c r="C310"/>
  <c r="CS310"/>
  <c r="CQ310"/>
  <c r="CO310"/>
  <c r="CM310"/>
  <c r="CK310"/>
  <c r="BQ310"/>
  <c r="BO310"/>
  <c r="BM310"/>
  <c r="BK310"/>
  <c r="BI310"/>
  <c r="CR310"/>
  <c r="CN310"/>
  <c r="CL310"/>
  <c r="BP310"/>
  <c r="BL310"/>
  <c r="BJ310"/>
  <c r="AV310"/>
  <c r="BH310" s="1"/>
  <c r="AT311"/>
  <c r="BS311"/>
  <c r="E311"/>
  <c r="H311" s="1"/>
  <c r="C311"/>
  <c r="CR311"/>
  <c r="CN311"/>
  <c r="CL311"/>
  <c r="BP311"/>
  <c r="BL311"/>
  <c r="BJ311"/>
  <c r="AV311"/>
  <c r="BH311" s="1"/>
  <c r="CS311"/>
  <c r="CQ311"/>
  <c r="CT311" s="1"/>
  <c r="CO311"/>
  <c r="CM311"/>
  <c r="CK311"/>
  <c r="BQ311"/>
  <c r="BO311"/>
  <c r="BM311"/>
  <c r="BK311"/>
  <c r="BI311"/>
  <c r="BN311" s="1"/>
  <c r="BS312"/>
  <c r="AT312"/>
  <c r="E312"/>
  <c r="H312" s="1"/>
  <c r="C312"/>
  <c r="CS312"/>
  <c r="CQ312"/>
  <c r="CO312"/>
  <c r="CM312"/>
  <c r="CK312"/>
  <c r="BQ312"/>
  <c r="BO312"/>
  <c r="BM312"/>
  <c r="BK312"/>
  <c r="BI312"/>
  <c r="CR312"/>
  <c r="CN312"/>
  <c r="CL312"/>
  <c r="BP312"/>
  <c r="BL312"/>
  <c r="BJ312"/>
  <c r="AV312"/>
  <c r="BH312" s="1"/>
  <c r="AT313"/>
  <c r="BS313"/>
  <c r="E313"/>
  <c r="H313" s="1"/>
  <c r="C313"/>
  <c r="CR313"/>
  <c r="CN313"/>
  <c r="CL313"/>
  <c r="BP313"/>
  <c r="BL313"/>
  <c r="BJ313"/>
  <c r="AV313"/>
  <c r="BH313" s="1"/>
  <c r="CS313"/>
  <c r="CQ313"/>
  <c r="CT313" s="1"/>
  <c r="CO313"/>
  <c r="CM313"/>
  <c r="CK313"/>
  <c r="BQ313"/>
  <c r="BO313"/>
  <c r="BM313"/>
  <c r="BK313"/>
  <c r="BI313"/>
  <c r="BN313" s="1"/>
  <c r="BS314"/>
  <c r="AT314"/>
  <c r="E314"/>
  <c r="H314" s="1"/>
  <c r="C314"/>
  <c r="CS314"/>
  <c r="CQ314"/>
  <c r="CO314"/>
  <c r="CM314"/>
  <c r="CK314"/>
  <c r="BQ314"/>
  <c r="BO314"/>
  <c r="BM314"/>
  <c r="BK314"/>
  <c r="BI314"/>
  <c r="CR314"/>
  <c r="CN314"/>
  <c r="CL314"/>
  <c r="BP314"/>
  <c r="BL314"/>
  <c r="BJ314"/>
  <c r="AV314"/>
  <c r="BH314" s="1"/>
  <c r="AT315"/>
  <c r="BS315"/>
  <c r="E315"/>
  <c r="H315" s="1"/>
  <c r="C315"/>
  <c r="CR315"/>
  <c r="CN315"/>
  <c r="CL315"/>
  <c r="BP315"/>
  <c r="BL315"/>
  <c r="BJ315"/>
  <c r="AV315"/>
  <c r="BH315" s="1"/>
  <c r="CS315"/>
  <c r="CQ315"/>
  <c r="CT315" s="1"/>
  <c r="CO315"/>
  <c r="CM315"/>
  <c r="CK315"/>
  <c r="BQ315"/>
  <c r="BO315"/>
  <c r="BM315"/>
  <c r="BK315"/>
  <c r="BI315"/>
  <c r="BN315" s="1"/>
  <c r="BS316"/>
  <c r="AT316"/>
  <c r="E316"/>
  <c r="H316" s="1"/>
  <c r="C316"/>
  <c r="CS316"/>
  <c r="CQ316"/>
  <c r="CO316"/>
  <c r="CM316"/>
  <c r="CK316"/>
  <c r="BQ316"/>
  <c r="BO316"/>
  <c r="BM316"/>
  <c r="BK316"/>
  <c r="BI316"/>
  <c r="CR316"/>
  <c r="CN316"/>
  <c r="CL316"/>
  <c r="BP316"/>
  <c r="BL316"/>
  <c r="BJ316"/>
  <c r="AV316"/>
  <c r="BH316" s="1"/>
  <c r="AT317"/>
  <c r="BS317"/>
  <c r="E317"/>
  <c r="H317" s="1"/>
  <c r="C317"/>
  <c r="CR317"/>
  <c r="CN317"/>
  <c r="CL317"/>
  <c r="BP317"/>
  <c r="BL317"/>
  <c r="BJ317"/>
  <c r="AV317"/>
  <c r="BH317" s="1"/>
  <c r="CS317"/>
  <c r="CQ317"/>
  <c r="CT317" s="1"/>
  <c r="CO317"/>
  <c r="CM317"/>
  <c r="CK317"/>
  <c r="BQ317"/>
  <c r="BO317"/>
  <c r="BM317"/>
  <c r="BK317"/>
  <c r="BI317"/>
  <c r="BN317" s="1"/>
  <c r="BS318"/>
  <c r="AT318"/>
  <c r="E318"/>
  <c r="H318" s="1"/>
  <c r="C318"/>
  <c r="CS318"/>
  <c r="CQ318"/>
  <c r="CO318"/>
  <c r="CM318"/>
  <c r="CK318"/>
  <c r="BQ318"/>
  <c r="BO318"/>
  <c r="BM318"/>
  <c r="BK318"/>
  <c r="BI318"/>
  <c r="CR318"/>
  <c r="CN318"/>
  <c r="CL318"/>
  <c r="BP318"/>
  <c r="BL318"/>
  <c r="BJ318"/>
  <c r="AV318"/>
  <c r="BH318" s="1"/>
  <c r="AT319"/>
  <c r="BS319"/>
  <c r="E319"/>
  <c r="H319" s="1"/>
  <c r="C319"/>
  <c r="CR319"/>
  <c r="CN319"/>
  <c r="CL319"/>
  <c r="BP319"/>
  <c r="BL319"/>
  <c r="BJ319"/>
  <c r="AV319"/>
  <c r="BH319" s="1"/>
  <c r="CS319"/>
  <c r="CQ319"/>
  <c r="CT319" s="1"/>
  <c r="CO319"/>
  <c r="CM319"/>
  <c r="CK319"/>
  <c r="BQ319"/>
  <c r="BO319"/>
  <c r="BM319"/>
  <c r="BK319"/>
  <c r="BI319"/>
  <c r="BN319" s="1"/>
  <c r="BS320"/>
  <c r="AT320"/>
  <c r="E320"/>
  <c r="H320" s="1"/>
  <c r="C320"/>
  <c r="CS320"/>
  <c r="CQ320"/>
  <c r="CO320"/>
  <c r="CM320"/>
  <c r="CK320"/>
  <c r="BQ320"/>
  <c r="BO320"/>
  <c r="BM320"/>
  <c r="BK320"/>
  <c r="BI320"/>
  <c r="CR320"/>
  <c r="CN320"/>
  <c r="CL320"/>
  <c r="BP320"/>
  <c r="BL320"/>
  <c r="BJ320"/>
  <c r="AV320"/>
  <c r="BH320" s="1"/>
  <c r="AT321"/>
  <c r="BS321"/>
  <c r="E321"/>
  <c r="H321" s="1"/>
  <c r="C321"/>
  <c r="CR321"/>
  <c r="CN321"/>
  <c r="CL321"/>
  <c r="BP321"/>
  <c r="BL321"/>
  <c r="BJ321"/>
  <c r="AV321"/>
  <c r="BH321" s="1"/>
  <c r="CS321"/>
  <c r="CQ321"/>
  <c r="CT321" s="1"/>
  <c r="CO321"/>
  <c r="CM321"/>
  <c r="CK321"/>
  <c r="BQ321"/>
  <c r="BO321"/>
  <c r="BM321"/>
  <c r="BK321"/>
  <c r="BI321"/>
  <c r="BN321" s="1"/>
  <c r="BS322"/>
  <c r="AT322"/>
  <c r="E322"/>
  <c r="H322" s="1"/>
  <c r="C322"/>
  <c r="CS322"/>
  <c r="CQ322"/>
  <c r="CO322"/>
  <c r="CM322"/>
  <c r="CK322"/>
  <c r="BQ322"/>
  <c r="BO322"/>
  <c r="BM322"/>
  <c r="BK322"/>
  <c r="BI322"/>
  <c r="CR322"/>
  <c r="CN322"/>
  <c r="CL322"/>
  <c r="BP322"/>
  <c r="BL322"/>
  <c r="BJ322"/>
  <c r="AV322"/>
  <c r="BH322" s="1"/>
  <c r="AT323"/>
  <c r="BS323"/>
  <c r="E323"/>
  <c r="H323" s="1"/>
  <c r="C323"/>
  <c r="CR323"/>
  <c r="CN323"/>
  <c r="CL323"/>
  <c r="BP323"/>
  <c r="BL323"/>
  <c r="BJ323"/>
  <c r="AV323"/>
  <c r="BH323" s="1"/>
  <c r="CS323"/>
  <c r="CQ323"/>
  <c r="CT323" s="1"/>
  <c r="CO323"/>
  <c r="CM323"/>
  <c r="CK323"/>
  <c r="BQ323"/>
  <c r="BO323"/>
  <c r="BM323"/>
  <c r="BK323"/>
  <c r="BI323"/>
  <c r="BN323" s="1"/>
  <c r="BS324"/>
  <c r="AT324"/>
  <c r="E324"/>
  <c r="H324" s="1"/>
  <c r="C324"/>
  <c r="CS324"/>
  <c r="CQ324"/>
  <c r="CO324"/>
  <c r="CM324"/>
  <c r="CK324"/>
  <c r="BQ324"/>
  <c r="BO324"/>
  <c r="BM324"/>
  <c r="BK324"/>
  <c r="BI324"/>
  <c r="CR324"/>
  <c r="CN324"/>
  <c r="CL324"/>
  <c r="BP324"/>
  <c r="BL324"/>
  <c r="BJ324"/>
  <c r="AV324"/>
  <c r="BH324" s="1"/>
  <c r="AT325"/>
  <c r="BS325"/>
  <c r="E325"/>
  <c r="H325" s="1"/>
  <c r="C325"/>
  <c r="CR325"/>
  <c r="CN325"/>
  <c r="CL325"/>
  <c r="BP325"/>
  <c r="BL325"/>
  <c r="BJ325"/>
  <c r="AV325"/>
  <c r="BH325" s="1"/>
  <c r="CS325"/>
  <c r="CQ325"/>
  <c r="CT325" s="1"/>
  <c r="CO325"/>
  <c r="CM325"/>
  <c r="CK325"/>
  <c r="BQ325"/>
  <c r="BO325"/>
  <c r="BM325"/>
  <c r="BK325"/>
  <c r="BI325"/>
  <c r="BN325" s="1"/>
  <c r="BS326"/>
  <c r="AT326"/>
  <c r="E326"/>
  <c r="H326" s="1"/>
  <c r="C326"/>
  <c r="CS326"/>
  <c r="CQ326"/>
  <c r="CO326"/>
  <c r="CM326"/>
  <c r="CK326"/>
  <c r="BQ326"/>
  <c r="BO326"/>
  <c r="BM326"/>
  <c r="BK326"/>
  <c r="BI326"/>
  <c r="CR326"/>
  <c r="CN326"/>
  <c r="CL326"/>
  <c r="BP326"/>
  <c r="BL326"/>
  <c r="BJ326"/>
  <c r="AV326"/>
  <c r="BH326" s="1"/>
  <c r="AT327"/>
  <c r="BS327"/>
  <c r="E327"/>
  <c r="H327" s="1"/>
  <c r="C327"/>
  <c r="CR327"/>
  <c r="CN327"/>
  <c r="CL327"/>
  <c r="BP327"/>
  <c r="BL327"/>
  <c r="BJ327"/>
  <c r="AV327"/>
  <c r="BH327" s="1"/>
  <c r="CS327"/>
  <c r="CQ327"/>
  <c r="CT327" s="1"/>
  <c r="CO327"/>
  <c r="CM327"/>
  <c r="CK327"/>
  <c r="BQ327"/>
  <c r="BO327"/>
  <c r="BM327"/>
  <c r="BK327"/>
  <c r="BI327"/>
  <c r="BN327" s="1"/>
  <c r="BS328"/>
  <c r="AT328"/>
  <c r="E328"/>
  <c r="H328" s="1"/>
  <c r="C328"/>
  <c r="CS328"/>
  <c r="CQ328"/>
  <c r="CO328"/>
  <c r="CM328"/>
  <c r="CK328"/>
  <c r="BQ328"/>
  <c r="BO328"/>
  <c r="BM328"/>
  <c r="BK328"/>
  <c r="BI328"/>
  <c r="CR328"/>
  <c r="CN328"/>
  <c r="CL328"/>
  <c r="BP328"/>
  <c r="BL328"/>
  <c r="BJ328"/>
  <c r="AV328"/>
  <c r="BH328" s="1"/>
  <c r="AT329"/>
  <c r="BS329"/>
  <c r="E329"/>
  <c r="H329" s="1"/>
  <c r="C329"/>
  <c r="CR329"/>
  <c r="CN329"/>
  <c r="CL329"/>
  <c r="BP329"/>
  <c r="BL329"/>
  <c r="BJ329"/>
  <c r="AV329"/>
  <c r="BH329" s="1"/>
  <c r="CS329"/>
  <c r="CQ329"/>
  <c r="CT329" s="1"/>
  <c r="CO329"/>
  <c r="CM329"/>
  <c r="CK329"/>
  <c r="BQ329"/>
  <c r="BO329"/>
  <c r="BM329"/>
  <c r="BK329"/>
  <c r="BI329"/>
  <c r="BN329" s="1"/>
  <c r="BS330"/>
  <c r="AT330"/>
  <c r="E330"/>
  <c r="H330" s="1"/>
  <c r="C330"/>
  <c r="CS330"/>
  <c r="CQ330"/>
  <c r="CO330"/>
  <c r="CM330"/>
  <c r="CK330"/>
  <c r="BQ330"/>
  <c r="BO330"/>
  <c r="BM330"/>
  <c r="BK330"/>
  <c r="BI330"/>
  <c r="CR330"/>
  <c r="CN330"/>
  <c r="CL330"/>
  <c r="BP330"/>
  <c r="BL330"/>
  <c r="BJ330"/>
  <c r="AV330"/>
  <c r="BH330" s="1"/>
  <c r="AT331"/>
  <c r="BS331"/>
  <c r="E331"/>
  <c r="H331" s="1"/>
  <c r="C331"/>
  <c r="CR331"/>
  <c r="CN331"/>
  <c r="CL331"/>
  <c r="BP331"/>
  <c r="BL331"/>
  <c r="BJ331"/>
  <c r="AV331"/>
  <c r="BH331" s="1"/>
  <c r="CS331"/>
  <c r="CQ331"/>
  <c r="CT331" s="1"/>
  <c r="CO331"/>
  <c r="CM331"/>
  <c r="CK331"/>
  <c r="BQ331"/>
  <c r="BO331"/>
  <c r="BM331"/>
  <c r="BK331"/>
  <c r="BI331"/>
  <c r="BN331" s="1"/>
  <c r="BS332"/>
  <c r="AT332"/>
  <c r="E332"/>
  <c r="H332" s="1"/>
  <c r="C332"/>
  <c r="CS332"/>
  <c r="CQ332"/>
  <c r="CO332"/>
  <c r="CM332"/>
  <c r="CK332"/>
  <c r="BQ332"/>
  <c r="BO332"/>
  <c r="BM332"/>
  <c r="BK332"/>
  <c r="BI332"/>
  <c r="CR332"/>
  <c r="CN332"/>
  <c r="CL332"/>
  <c r="BP332"/>
  <c r="BL332"/>
  <c r="BJ332"/>
  <c r="AV332"/>
  <c r="BH332" s="1"/>
  <c r="AT333"/>
  <c r="BS333"/>
  <c r="E333"/>
  <c r="H333" s="1"/>
  <c r="C333"/>
  <c r="CR333"/>
  <c r="CN333"/>
  <c r="CL333"/>
  <c r="BP333"/>
  <c r="BL333"/>
  <c r="BJ333"/>
  <c r="AV333"/>
  <c r="BH333" s="1"/>
  <c r="CS333"/>
  <c r="CQ333"/>
  <c r="CT333" s="1"/>
  <c r="CO333"/>
  <c r="CM333"/>
  <c r="CK333"/>
  <c r="BQ333"/>
  <c r="BO333"/>
  <c r="BM333"/>
  <c r="BK333"/>
  <c r="BI333"/>
  <c r="BN333" s="1"/>
  <c r="BS334"/>
  <c r="AT334"/>
  <c r="E334"/>
  <c r="H334" s="1"/>
  <c r="C334"/>
  <c r="CS334"/>
  <c r="CQ334"/>
  <c r="CO334"/>
  <c r="CM334"/>
  <c r="CK334"/>
  <c r="BQ334"/>
  <c r="BO334"/>
  <c r="BM334"/>
  <c r="BK334"/>
  <c r="BI334"/>
  <c r="CR334"/>
  <c r="CN334"/>
  <c r="CL334"/>
  <c r="BP334"/>
  <c r="BL334"/>
  <c r="BJ334"/>
  <c r="AV334"/>
  <c r="BH334" s="1"/>
  <c r="AT335"/>
  <c r="BS335"/>
  <c r="E335"/>
  <c r="H335" s="1"/>
  <c r="C335"/>
  <c r="CR335"/>
  <c r="CN335"/>
  <c r="CL335"/>
  <c r="BP335"/>
  <c r="BL335"/>
  <c r="BJ335"/>
  <c r="AV335"/>
  <c r="BH335" s="1"/>
  <c r="CS335"/>
  <c r="CQ335"/>
  <c r="CT335" s="1"/>
  <c r="CO335"/>
  <c r="CM335"/>
  <c r="CK335"/>
  <c r="BQ335"/>
  <c r="BO335"/>
  <c r="BM335"/>
  <c r="BK335"/>
  <c r="BI335"/>
  <c r="BN335" s="1"/>
  <c r="BS336"/>
  <c r="AT336"/>
  <c r="E336"/>
  <c r="H336" s="1"/>
  <c r="C336"/>
  <c r="CS336"/>
  <c r="CQ336"/>
  <c r="CO336"/>
  <c r="CM336"/>
  <c r="CK336"/>
  <c r="BQ336"/>
  <c r="BO336"/>
  <c r="BM336"/>
  <c r="BK336"/>
  <c r="BI336"/>
  <c r="CR336"/>
  <c r="CN336"/>
  <c r="CL336"/>
  <c r="BP336"/>
  <c r="BL336"/>
  <c r="BJ336"/>
  <c r="AV336"/>
  <c r="BH336" s="1"/>
  <c r="AT337"/>
  <c r="BS337"/>
  <c r="E337"/>
  <c r="H337" s="1"/>
  <c r="C337"/>
  <c r="CR337"/>
  <c r="CN337"/>
  <c r="CL337"/>
  <c r="BP337"/>
  <c r="BL337"/>
  <c r="BJ337"/>
  <c r="AV337"/>
  <c r="BH337" s="1"/>
  <c r="CS337"/>
  <c r="CQ337"/>
  <c r="CT337" s="1"/>
  <c r="CO337"/>
  <c r="CM337"/>
  <c r="CK337"/>
  <c r="BQ337"/>
  <c r="BO337"/>
  <c r="BM337"/>
  <c r="BK337"/>
  <c r="BI337"/>
  <c r="BN337" s="1"/>
  <c r="BS338"/>
  <c r="AT338"/>
  <c r="E338"/>
  <c r="H338" s="1"/>
  <c r="C338"/>
  <c r="CS338"/>
  <c r="CQ338"/>
  <c r="CO338"/>
  <c r="CM338"/>
  <c r="CK338"/>
  <c r="CR338"/>
  <c r="CN338"/>
  <c r="CL338"/>
  <c r="BQ338"/>
  <c r="BO338"/>
  <c r="BM338"/>
  <c r="BK338"/>
  <c r="BI338"/>
  <c r="BP338"/>
  <c r="BL338"/>
  <c r="BJ338"/>
  <c r="AV338"/>
  <c r="BH338" s="1"/>
  <c r="AT339"/>
  <c r="BS339"/>
  <c r="E339"/>
  <c r="H339" s="1"/>
  <c r="C339"/>
  <c r="CR339"/>
  <c r="CN339"/>
  <c r="CL339"/>
  <c r="BP339"/>
  <c r="BL339"/>
  <c r="BJ339"/>
  <c r="AV339"/>
  <c r="BH339" s="1"/>
  <c r="CS339"/>
  <c r="CQ339"/>
  <c r="CT339" s="1"/>
  <c r="CO339"/>
  <c r="CM339"/>
  <c r="CK339"/>
  <c r="BQ339"/>
  <c r="BO339"/>
  <c r="BR339" s="1"/>
  <c r="BM339"/>
  <c r="BK339"/>
  <c r="BI339"/>
  <c r="BS340"/>
  <c r="AT340"/>
  <c r="E340"/>
  <c r="H340" s="1"/>
  <c r="C340"/>
  <c r="CS340"/>
  <c r="CQ340"/>
  <c r="CO340"/>
  <c r="CM340"/>
  <c r="CK340"/>
  <c r="BQ340"/>
  <c r="BO340"/>
  <c r="BM340"/>
  <c r="BK340"/>
  <c r="BI340"/>
  <c r="CR340"/>
  <c r="CN340"/>
  <c r="CL340"/>
  <c r="BP340"/>
  <c r="BL340"/>
  <c r="BJ340"/>
  <c r="AV340"/>
  <c r="BH340" s="1"/>
  <c r="AT341"/>
  <c r="BS341"/>
  <c r="E341"/>
  <c r="H341" s="1"/>
  <c r="C341"/>
  <c r="CR341"/>
  <c r="CN341"/>
  <c r="CL341"/>
  <c r="BP341"/>
  <c r="BL341"/>
  <c r="BJ341"/>
  <c r="AV341"/>
  <c r="BH341" s="1"/>
  <c r="CS341"/>
  <c r="CQ341"/>
  <c r="CT341" s="1"/>
  <c r="CO341"/>
  <c r="CM341"/>
  <c r="CK341"/>
  <c r="BQ341"/>
  <c r="BO341"/>
  <c r="BM341"/>
  <c r="BK341"/>
  <c r="BI341"/>
  <c r="BN341" s="1"/>
  <c r="BS342"/>
  <c r="AT342"/>
  <c r="E342"/>
  <c r="H342" s="1"/>
  <c r="C342"/>
  <c r="CS342"/>
  <c r="CQ342"/>
  <c r="CO342"/>
  <c r="CM342"/>
  <c r="CK342"/>
  <c r="BQ342"/>
  <c r="BO342"/>
  <c r="BM342"/>
  <c r="BK342"/>
  <c r="BI342"/>
  <c r="CR342"/>
  <c r="CN342"/>
  <c r="CL342"/>
  <c r="BP342"/>
  <c r="BL342"/>
  <c r="BJ342"/>
  <c r="AV342"/>
  <c r="BH342" s="1"/>
  <c r="AT343"/>
  <c r="BS343"/>
  <c r="E343"/>
  <c r="H343" s="1"/>
  <c r="C343"/>
  <c r="CR343"/>
  <c r="CN343"/>
  <c r="CL343"/>
  <c r="BP343"/>
  <c r="BL343"/>
  <c r="BJ343"/>
  <c r="AV343"/>
  <c r="BH343" s="1"/>
  <c r="CS343"/>
  <c r="CQ343"/>
  <c r="CT343" s="1"/>
  <c r="CO343"/>
  <c r="CM343"/>
  <c r="CK343"/>
  <c r="BQ343"/>
  <c r="BO343"/>
  <c r="BM343"/>
  <c r="BK343"/>
  <c r="BI343"/>
  <c r="BN343" s="1"/>
  <c r="BS344"/>
  <c r="AT344"/>
  <c r="E344"/>
  <c r="H344" s="1"/>
  <c r="C344"/>
  <c r="CS344"/>
  <c r="CQ344"/>
  <c r="CO344"/>
  <c r="CM344"/>
  <c r="CK344"/>
  <c r="BQ344"/>
  <c r="BO344"/>
  <c r="BM344"/>
  <c r="BK344"/>
  <c r="BI344"/>
  <c r="CR344"/>
  <c r="CN344"/>
  <c r="CL344"/>
  <c r="BP344"/>
  <c r="BL344"/>
  <c r="BJ344"/>
  <c r="AV344"/>
  <c r="BH344" s="1"/>
  <c r="AT345"/>
  <c r="BS345"/>
  <c r="E345"/>
  <c r="H345" s="1"/>
  <c r="C345"/>
  <c r="CR345"/>
  <c r="CN345"/>
  <c r="CL345"/>
  <c r="BP345"/>
  <c r="BL345"/>
  <c r="BJ345"/>
  <c r="AV345"/>
  <c r="BH345" s="1"/>
  <c r="CS345"/>
  <c r="CQ345"/>
  <c r="CT345" s="1"/>
  <c r="CO345"/>
  <c r="CM345"/>
  <c r="CK345"/>
  <c r="BQ345"/>
  <c r="BO345"/>
  <c r="BM345"/>
  <c r="BK345"/>
  <c r="BI345"/>
  <c r="BN345" s="1"/>
  <c r="BS346"/>
  <c r="AT346"/>
  <c r="E346"/>
  <c r="H346" s="1"/>
  <c r="C346"/>
  <c r="CS346"/>
  <c r="CQ346"/>
  <c r="CO346"/>
  <c r="CM346"/>
  <c r="CK346"/>
  <c r="BQ346"/>
  <c r="BO346"/>
  <c r="BM346"/>
  <c r="BK346"/>
  <c r="BI346"/>
  <c r="CR346"/>
  <c r="CN346"/>
  <c r="CL346"/>
  <c r="BP346"/>
  <c r="BL346"/>
  <c r="BJ346"/>
  <c r="AV346"/>
  <c r="BH346" s="1"/>
  <c r="AT347"/>
  <c r="BS347"/>
  <c r="E347"/>
  <c r="H347" s="1"/>
  <c r="C347"/>
  <c r="CR347"/>
  <c r="CN347"/>
  <c r="CL347"/>
  <c r="BP347"/>
  <c r="BL347"/>
  <c r="BJ347"/>
  <c r="AV347"/>
  <c r="BH347" s="1"/>
  <c r="CS347"/>
  <c r="CQ347"/>
  <c r="CT347" s="1"/>
  <c r="CO347"/>
  <c r="CM347"/>
  <c r="CK347"/>
  <c r="BQ347"/>
  <c r="BO347"/>
  <c r="BM347"/>
  <c r="BK347"/>
  <c r="BI347"/>
  <c r="BN347" s="1"/>
  <c r="BS348"/>
  <c r="AT348"/>
  <c r="E348"/>
  <c r="H348" s="1"/>
  <c r="C348"/>
  <c r="CS348"/>
  <c r="CQ348"/>
  <c r="CO348"/>
  <c r="CM348"/>
  <c r="CK348"/>
  <c r="BQ348"/>
  <c r="BO348"/>
  <c r="BM348"/>
  <c r="BK348"/>
  <c r="BI348"/>
  <c r="CR348"/>
  <c r="CN348"/>
  <c r="CL348"/>
  <c r="BP348"/>
  <c r="BL348"/>
  <c r="BJ348"/>
  <c r="AV348"/>
  <c r="BH348" s="1"/>
  <c r="AT349"/>
  <c r="BS349"/>
  <c r="E349"/>
  <c r="H349" s="1"/>
  <c r="C349"/>
  <c r="CR349"/>
  <c r="CN349"/>
  <c r="CL349"/>
  <c r="BP349"/>
  <c r="BL349"/>
  <c r="BJ349"/>
  <c r="AV349"/>
  <c r="BH349" s="1"/>
  <c r="CS349"/>
  <c r="CQ349"/>
  <c r="CT349" s="1"/>
  <c r="CO349"/>
  <c r="CM349"/>
  <c r="CK349"/>
  <c r="BQ349"/>
  <c r="BO349"/>
  <c r="BM349"/>
  <c r="BK349"/>
  <c r="BI349"/>
  <c r="BS350"/>
  <c r="AT350"/>
  <c r="E350"/>
  <c r="H350" s="1"/>
  <c r="C350"/>
  <c r="CS350"/>
  <c r="CQ350"/>
  <c r="CO350"/>
  <c r="CM350"/>
  <c r="CK350"/>
  <c r="BQ350"/>
  <c r="BO350"/>
  <c r="BM350"/>
  <c r="BK350"/>
  <c r="BI350"/>
  <c r="CR350"/>
  <c r="CN350"/>
  <c r="CL350"/>
  <c r="BP350"/>
  <c r="BL350"/>
  <c r="BJ350"/>
  <c r="AV350"/>
  <c r="BH350" s="1"/>
  <c r="AT351"/>
  <c r="BS351"/>
  <c r="E351"/>
  <c r="H351" s="1"/>
  <c r="C351"/>
  <c r="CR351"/>
  <c r="CN351"/>
  <c r="CL351"/>
  <c r="BP351"/>
  <c r="BL351"/>
  <c r="BJ351"/>
  <c r="AV351"/>
  <c r="BH351" s="1"/>
  <c r="CS351"/>
  <c r="CQ351"/>
  <c r="CT351" s="1"/>
  <c r="CO351"/>
  <c r="CM351"/>
  <c r="CK351"/>
  <c r="BQ351"/>
  <c r="BO351"/>
  <c r="BM351"/>
  <c r="BK351"/>
  <c r="BI351"/>
  <c r="BN351" s="1"/>
  <c r="BS352"/>
  <c r="AT352"/>
  <c r="E352"/>
  <c r="H352" s="1"/>
  <c r="C352"/>
  <c r="CS352"/>
  <c r="CQ352"/>
  <c r="CO352"/>
  <c r="CM352"/>
  <c r="CK352"/>
  <c r="BQ352"/>
  <c r="BO352"/>
  <c r="BM352"/>
  <c r="BK352"/>
  <c r="BI352"/>
  <c r="CR352"/>
  <c r="CN352"/>
  <c r="CL352"/>
  <c r="BP352"/>
  <c r="BL352"/>
  <c r="BJ352"/>
  <c r="AV352"/>
  <c r="BH352" s="1"/>
  <c r="AT353"/>
  <c r="BS353"/>
  <c r="E353"/>
  <c r="H353" s="1"/>
  <c r="C353"/>
  <c r="CR353"/>
  <c r="CN353"/>
  <c r="CL353"/>
  <c r="BP353"/>
  <c r="BL353"/>
  <c r="BJ353"/>
  <c r="AV353"/>
  <c r="BH353" s="1"/>
  <c r="CS353"/>
  <c r="CQ353"/>
  <c r="CT353" s="1"/>
  <c r="CO353"/>
  <c r="CM353"/>
  <c r="CK353"/>
  <c r="BQ353"/>
  <c r="BO353"/>
  <c r="BM353"/>
  <c r="BK353"/>
  <c r="BI353"/>
  <c r="BN353" s="1"/>
  <c r="BS354"/>
  <c r="AT354"/>
  <c r="E354"/>
  <c r="H354" s="1"/>
  <c r="C354"/>
  <c r="CS354"/>
  <c r="CQ354"/>
  <c r="CO354"/>
  <c r="CM354"/>
  <c r="CK354"/>
  <c r="BQ354"/>
  <c r="BO354"/>
  <c r="BM354"/>
  <c r="BK354"/>
  <c r="BI354"/>
  <c r="CR354"/>
  <c r="CN354"/>
  <c r="CL354"/>
  <c r="BP354"/>
  <c r="BL354"/>
  <c r="BJ354"/>
  <c r="AV354"/>
  <c r="BH354" s="1"/>
  <c r="AT355"/>
  <c r="BS355"/>
  <c r="E355"/>
  <c r="H355" s="1"/>
  <c r="C355"/>
  <c r="CR355"/>
  <c r="CN355"/>
  <c r="CL355"/>
  <c r="BP355"/>
  <c r="BL355"/>
  <c r="BJ355"/>
  <c r="AV355"/>
  <c r="BH355" s="1"/>
  <c r="CS355"/>
  <c r="CQ355"/>
  <c r="CT355" s="1"/>
  <c r="CO355"/>
  <c r="CM355"/>
  <c r="CK355"/>
  <c r="BQ355"/>
  <c r="BO355"/>
  <c r="BM355"/>
  <c r="BK355"/>
  <c r="BI355"/>
  <c r="BN355" s="1"/>
  <c r="BS356"/>
  <c r="AT356"/>
  <c r="E356"/>
  <c r="H356" s="1"/>
  <c r="C356"/>
  <c r="CS356"/>
  <c r="CQ356"/>
  <c r="CO356"/>
  <c r="CM356"/>
  <c r="CK356"/>
  <c r="BQ356"/>
  <c r="BO356"/>
  <c r="BM356"/>
  <c r="BK356"/>
  <c r="BI356"/>
  <c r="CR356"/>
  <c r="CN356"/>
  <c r="CL356"/>
  <c r="BP356"/>
  <c r="BL356"/>
  <c r="BJ356"/>
  <c r="AV356"/>
  <c r="BH356" s="1"/>
  <c r="AT357"/>
  <c r="BS357"/>
  <c r="E357"/>
  <c r="H357" s="1"/>
  <c r="C357"/>
  <c r="CR357"/>
  <c r="CN357"/>
  <c r="CL357"/>
  <c r="BP357"/>
  <c r="BL357"/>
  <c r="BJ357"/>
  <c r="AV357"/>
  <c r="BH357" s="1"/>
  <c r="CS357"/>
  <c r="CQ357"/>
  <c r="CT357" s="1"/>
  <c r="CO357"/>
  <c r="CM357"/>
  <c r="CK357"/>
  <c r="BQ357"/>
  <c r="BO357"/>
  <c r="BM357"/>
  <c r="BK357"/>
  <c r="BI357"/>
  <c r="BN357" s="1"/>
  <c r="BS358"/>
  <c r="AT358"/>
  <c r="E358"/>
  <c r="H358" s="1"/>
  <c r="C358"/>
  <c r="CS358"/>
  <c r="CQ358"/>
  <c r="CO358"/>
  <c r="CM358"/>
  <c r="CK358"/>
  <c r="BQ358"/>
  <c r="BO358"/>
  <c r="BM358"/>
  <c r="BK358"/>
  <c r="BI358"/>
  <c r="CR358"/>
  <c r="CN358"/>
  <c r="CL358"/>
  <c r="BP358"/>
  <c r="BL358"/>
  <c r="BJ358"/>
  <c r="AV358"/>
  <c r="BH358" s="1"/>
  <c r="AT359"/>
  <c r="BS359"/>
  <c r="E359"/>
  <c r="H359" s="1"/>
  <c r="C359"/>
  <c r="AU142"/>
  <c r="AW142" s="1"/>
  <c r="AU143"/>
  <c r="AW143" s="1"/>
  <c r="AU144"/>
  <c r="AW144" s="1"/>
  <c r="AU145"/>
  <c r="AW145" s="1"/>
  <c r="AU146"/>
  <c r="AW146" s="1"/>
  <c r="AU147"/>
  <c r="AW147" s="1"/>
  <c r="AU148"/>
  <c r="AW148" s="1"/>
  <c r="AU149"/>
  <c r="AW149" s="1"/>
  <c r="AU150"/>
  <c r="AW150" s="1"/>
  <c r="AU151"/>
  <c r="AW151" s="1"/>
  <c r="AU152"/>
  <c r="AW152" s="1"/>
  <c r="AU153"/>
  <c r="AW153" s="1"/>
  <c r="AU154"/>
  <c r="AW154" s="1"/>
  <c r="AU155"/>
  <c r="AW155" s="1"/>
  <c r="AU156"/>
  <c r="AW156" s="1"/>
  <c r="AU157"/>
  <c r="AW157" s="1"/>
  <c r="AU158"/>
  <c r="AW158" s="1"/>
  <c r="AU159"/>
  <c r="AW159" s="1"/>
  <c r="AU160"/>
  <c r="AW160" s="1"/>
  <c r="AU161"/>
  <c r="AW161" s="1"/>
  <c r="AU162"/>
  <c r="AW162" s="1"/>
  <c r="AU163"/>
  <c r="AW163" s="1"/>
  <c r="AU164"/>
  <c r="AW164" s="1"/>
  <c r="AU165"/>
  <c r="AW165" s="1"/>
  <c r="AU166"/>
  <c r="AW166" s="1"/>
  <c r="AU167"/>
  <c r="AW167" s="1"/>
  <c r="AU168"/>
  <c r="AW168" s="1"/>
  <c r="AU169"/>
  <c r="AW169" s="1"/>
  <c r="AU170"/>
  <c r="AW170" s="1"/>
  <c r="AU171"/>
  <c r="AW171" s="1"/>
  <c r="AU172"/>
  <c r="AW172" s="1"/>
  <c r="AU173"/>
  <c r="AW173" s="1"/>
  <c r="AU174"/>
  <c r="AW174" s="1"/>
  <c r="AU175"/>
  <c r="AW175" s="1"/>
  <c r="AU176"/>
  <c r="AW176" s="1"/>
  <c r="AU177"/>
  <c r="AW177" s="1"/>
  <c r="AU178"/>
  <c r="AW178" s="1"/>
  <c r="AU179"/>
  <c r="AW179" s="1"/>
  <c r="AU180"/>
  <c r="AW180" s="1"/>
  <c r="AU181"/>
  <c r="AW181" s="1"/>
  <c r="AU182"/>
  <c r="AW182" s="1"/>
  <c r="AU183"/>
  <c r="AW183" s="1"/>
  <c r="AU184"/>
  <c r="AW184" s="1"/>
  <c r="AU185"/>
  <c r="AW185" s="1"/>
  <c r="AU186"/>
  <c r="AW186" s="1"/>
  <c r="AU187"/>
  <c r="AW187" s="1"/>
  <c r="AU188"/>
  <c r="AW188" s="1"/>
  <c r="AU189"/>
  <c r="AW189" s="1"/>
  <c r="AU190"/>
  <c r="AW190" s="1"/>
  <c r="AU191"/>
  <c r="AW191" s="1"/>
  <c r="AU192"/>
  <c r="AW192" s="1"/>
  <c r="AU193"/>
  <c r="AW193" s="1"/>
  <c r="AU194"/>
  <c r="AW194" s="1"/>
  <c r="AU195"/>
  <c r="AW195" s="1"/>
  <c r="AU196"/>
  <c r="AW196" s="1"/>
  <c r="AU197"/>
  <c r="AW197" s="1"/>
  <c r="AU198"/>
  <c r="AW198" s="1"/>
  <c r="AU199"/>
  <c r="AW199" s="1"/>
  <c r="AU200"/>
  <c r="AW200" s="1"/>
  <c r="AU201"/>
  <c r="AW201" s="1"/>
  <c r="AU202"/>
  <c r="AW202" s="1"/>
  <c r="AU203"/>
  <c r="AW203" s="1"/>
  <c r="AU204"/>
  <c r="AW204" s="1"/>
  <c r="AU205"/>
  <c r="AW205" s="1"/>
  <c r="AU206"/>
  <c r="AW206" s="1"/>
  <c r="AU207"/>
  <c r="AW207" s="1"/>
  <c r="AU208"/>
  <c r="AW208" s="1"/>
  <c r="AU209"/>
  <c r="AW209" s="1"/>
  <c r="AU210"/>
  <c r="AW210" s="1"/>
  <c r="AU211"/>
  <c r="AW211" s="1"/>
  <c r="AU212"/>
  <c r="AW212" s="1"/>
  <c r="AU213"/>
  <c r="AW213" s="1"/>
  <c r="AU214"/>
  <c r="AW214" s="1"/>
  <c r="AU215"/>
  <c r="AW215" s="1"/>
  <c r="AU216"/>
  <c r="AW216" s="1"/>
  <c r="AU217"/>
  <c r="AW217" s="1"/>
  <c r="AU218"/>
  <c r="AW218" s="1"/>
  <c r="AU219"/>
  <c r="AW219" s="1"/>
  <c r="AU220"/>
  <c r="AW220" s="1"/>
  <c r="AU221"/>
  <c r="AW221" s="1"/>
  <c r="AU222"/>
  <c r="AW222" s="1"/>
  <c r="AU223"/>
  <c r="AW223" s="1"/>
  <c r="AU224"/>
  <c r="AW224" s="1"/>
  <c r="AU225"/>
  <c r="AW225" s="1"/>
  <c r="AU226"/>
  <c r="AW226" s="1"/>
  <c r="AU227"/>
  <c r="AW227" s="1"/>
  <c r="AU228"/>
  <c r="AW228" s="1"/>
  <c r="AU229"/>
  <c r="AW229" s="1"/>
  <c r="AU230"/>
  <c r="AW230" s="1"/>
  <c r="AU231"/>
  <c r="AW231" s="1"/>
  <c r="AU232"/>
  <c r="AW232" s="1"/>
  <c r="AU233"/>
  <c r="AW233" s="1"/>
  <c r="AU234"/>
  <c r="AW234" s="1"/>
  <c r="AU235"/>
  <c r="AW235" s="1"/>
  <c r="AU236"/>
  <c r="AW236" s="1"/>
  <c r="AU237"/>
  <c r="AW237" s="1"/>
  <c r="AU238"/>
  <c r="AW238" s="1"/>
  <c r="AU239"/>
  <c r="AW239" s="1"/>
  <c r="AU240"/>
  <c r="AW240" s="1"/>
  <c r="AU241"/>
  <c r="AW241" s="1"/>
  <c r="AU242"/>
  <c r="AW242" s="1"/>
  <c r="AU243"/>
  <c r="AW243" s="1"/>
  <c r="AU244"/>
  <c r="AW244" s="1"/>
  <c r="AU245"/>
  <c r="AW245" s="1"/>
  <c r="AU246"/>
  <c r="AW246" s="1"/>
  <c r="AU247"/>
  <c r="AW247" s="1"/>
  <c r="AU248"/>
  <c r="AW248" s="1"/>
  <c r="AU249"/>
  <c r="AW249" s="1"/>
  <c r="AU250"/>
  <c r="AW250" s="1"/>
  <c r="AU251"/>
  <c r="AW251" s="1"/>
  <c r="AU252"/>
  <c r="AW252" s="1"/>
  <c r="AU253"/>
  <c r="AW253" s="1"/>
  <c r="AU254"/>
  <c r="AW254" s="1"/>
  <c r="AU255"/>
  <c r="AW255" s="1"/>
  <c r="AU256"/>
  <c r="AW256" s="1"/>
  <c r="AU257"/>
  <c r="AW257" s="1"/>
  <c r="AU258"/>
  <c r="AW258" s="1"/>
  <c r="AU259"/>
  <c r="AW259" s="1"/>
  <c r="AU260"/>
  <c r="AW260" s="1"/>
  <c r="AU261"/>
  <c r="AW261" s="1"/>
  <c r="AU262"/>
  <c r="AW262" s="1"/>
  <c r="AU263"/>
  <c r="AW263" s="1"/>
  <c r="AU264"/>
  <c r="AW264" s="1"/>
  <c r="AU265"/>
  <c r="AW265" s="1"/>
  <c r="AU266"/>
  <c r="AW266" s="1"/>
  <c r="AU267"/>
  <c r="AW267" s="1"/>
  <c r="AU268"/>
  <c r="AW268" s="1"/>
  <c r="AU269"/>
  <c r="AW269" s="1"/>
  <c r="AU270"/>
  <c r="AW270" s="1"/>
  <c r="AU271"/>
  <c r="AW271" s="1"/>
  <c r="AU272"/>
  <c r="AW272" s="1"/>
  <c r="AU273"/>
  <c r="AW273" s="1"/>
  <c r="AU274"/>
  <c r="AW274" s="1"/>
  <c r="AU275"/>
  <c r="AW275" s="1"/>
  <c r="AU276"/>
  <c r="AW276" s="1"/>
  <c r="AU277"/>
  <c r="AW277" s="1"/>
  <c r="AU278"/>
  <c r="AW278" s="1"/>
  <c r="AU279"/>
  <c r="AW279" s="1"/>
  <c r="AU280"/>
  <c r="AW280" s="1"/>
  <c r="AU281"/>
  <c r="AW281" s="1"/>
  <c r="AU282"/>
  <c r="AW282" s="1"/>
  <c r="AU283"/>
  <c r="AW283" s="1"/>
  <c r="AU284"/>
  <c r="AW284" s="1"/>
  <c r="AU285"/>
  <c r="AW285" s="1"/>
  <c r="AU286"/>
  <c r="AW286" s="1"/>
  <c r="AU287"/>
  <c r="AW287" s="1"/>
  <c r="AU288"/>
  <c r="AW288" s="1"/>
  <c r="AU289"/>
  <c r="AW289" s="1"/>
  <c r="AU290"/>
  <c r="AW290" s="1"/>
  <c r="AU291"/>
  <c r="AW291" s="1"/>
  <c r="AU292"/>
  <c r="AW292" s="1"/>
  <c r="AU293"/>
  <c r="AW293" s="1"/>
  <c r="AU294"/>
  <c r="AW294" s="1"/>
  <c r="AU295"/>
  <c r="AW295" s="1"/>
  <c r="AU296"/>
  <c r="AW296" s="1"/>
  <c r="AU297"/>
  <c r="AW297" s="1"/>
  <c r="AU298"/>
  <c r="AW298" s="1"/>
  <c r="AU299"/>
  <c r="AW299" s="1"/>
  <c r="AU300"/>
  <c r="AW300" s="1"/>
  <c r="AU301"/>
  <c r="AW301" s="1"/>
  <c r="AU302"/>
  <c r="AW302" s="1"/>
  <c r="AU303"/>
  <c r="AW303" s="1"/>
  <c r="AU304"/>
  <c r="AW304" s="1"/>
  <c r="AU305"/>
  <c r="AW305" s="1"/>
  <c r="AU306"/>
  <c r="AW306" s="1"/>
  <c r="AU307"/>
  <c r="AW307" s="1"/>
  <c r="AU308"/>
  <c r="AW308" s="1"/>
  <c r="AU309"/>
  <c r="AW309" s="1"/>
  <c r="AU310"/>
  <c r="AW310" s="1"/>
  <c r="AU311"/>
  <c r="AW311" s="1"/>
  <c r="AU312"/>
  <c r="AW312" s="1"/>
  <c r="AU313"/>
  <c r="AW313" s="1"/>
  <c r="AU314"/>
  <c r="AW314" s="1"/>
  <c r="AU315"/>
  <c r="AW315" s="1"/>
  <c r="AU316"/>
  <c r="AW316" s="1"/>
  <c r="AU317"/>
  <c r="AW317" s="1"/>
  <c r="AU318"/>
  <c r="AW318" s="1"/>
  <c r="AU319"/>
  <c r="AW319" s="1"/>
  <c r="AU320"/>
  <c r="AW320" s="1"/>
  <c r="AU321"/>
  <c r="AW321" s="1"/>
  <c r="AU322"/>
  <c r="AW322" s="1"/>
  <c r="AU323"/>
  <c r="AW323" s="1"/>
  <c r="AU324"/>
  <c r="AW324" s="1"/>
  <c r="AU325"/>
  <c r="AW325" s="1"/>
  <c r="AU326"/>
  <c r="AW326" s="1"/>
  <c r="AU327"/>
  <c r="AW327" s="1"/>
  <c r="AU328"/>
  <c r="AW328" s="1"/>
  <c r="AU329"/>
  <c r="AW329" s="1"/>
  <c r="AU330"/>
  <c r="AW330" s="1"/>
  <c r="AU331"/>
  <c r="AW331" s="1"/>
  <c r="AU332"/>
  <c r="AW332" s="1"/>
  <c r="AU333"/>
  <c r="AW333" s="1"/>
  <c r="AU334"/>
  <c r="AW334" s="1"/>
  <c r="AU335"/>
  <c r="AW335" s="1"/>
  <c r="AU336"/>
  <c r="AW336" s="1"/>
  <c r="AU337"/>
  <c r="AW337" s="1"/>
  <c r="AU338"/>
  <c r="AW338" s="1"/>
  <c r="AU339"/>
  <c r="AW339" s="1"/>
  <c r="AU340"/>
  <c r="AW340" s="1"/>
  <c r="AU341"/>
  <c r="AW341" s="1"/>
  <c r="AU342"/>
  <c r="AW342" s="1"/>
  <c r="AU343"/>
  <c r="AW343" s="1"/>
  <c r="AU344"/>
  <c r="AW344" s="1"/>
  <c r="AU345"/>
  <c r="AW345" s="1"/>
  <c r="AU346"/>
  <c r="AW346" s="1"/>
  <c r="AU347"/>
  <c r="AW347" s="1"/>
  <c r="AU348"/>
  <c r="AW348" s="1"/>
  <c r="AU349"/>
  <c r="AW349" s="1"/>
  <c r="AU350"/>
  <c r="AW350" s="1"/>
  <c r="AU351"/>
  <c r="AW351" s="1"/>
  <c r="AU352"/>
  <c r="AW352" s="1"/>
  <c r="AU353"/>
  <c r="AW353" s="1"/>
  <c r="AU354"/>
  <c r="AW354" s="1"/>
  <c r="AU355"/>
  <c r="AW355" s="1"/>
  <c r="AU356"/>
  <c r="AW356" s="1"/>
  <c r="AU357"/>
  <c r="AW357" s="1"/>
  <c r="AU358"/>
  <c r="AW358" s="1"/>
  <c r="B234" i="9"/>
  <c r="B234" i="10" s="1"/>
  <c r="B234" i="8"/>
  <c r="AG234"/>
  <c r="Y234"/>
  <c r="Q234"/>
  <c r="J234"/>
  <c r="B235" i="9"/>
  <c r="B235" i="10" s="1"/>
  <c r="B235" i="8"/>
  <c r="J235"/>
  <c r="AG235"/>
  <c r="Y235"/>
  <c r="Q235"/>
  <c r="B236" i="9"/>
  <c r="B236" i="10" s="1"/>
  <c r="B236" i="8"/>
  <c r="AG236"/>
  <c r="Y236"/>
  <c r="Q236"/>
  <c r="J236"/>
  <c r="B237" i="9"/>
  <c r="B237" i="10" s="1"/>
  <c r="B237" i="8"/>
  <c r="J237"/>
  <c r="AG237"/>
  <c r="Y237"/>
  <c r="Q237"/>
  <c r="B238" i="9"/>
  <c r="B238" i="10" s="1"/>
  <c r="B238" i="8"/>
  <c r="AG238"/>
  <c r="Y238"/>
  <c r="Q238"/>
  <c r="J238"/>
  <c r="B239" i="9"/>
  <c r="B239" i="10" s="1"/>
  <c r="B239" i="8"/>
  <c r="J239"/>
  <c r="AG239"/>
  <c r="Y239"/>
  <c r="Q239"/>
  <c r="B240" i="9"/>
  <c r="B240" i="10" s="1"/>
  <c r="B240" i="8"/>
  <c r="AG240"/>
  <c r="Y240"/>
  <c r="Q240"/>
  <c r="J240"/>
  <c r="B241" i="9"/>
  <c r="B241" i="10" s="1"/>
  <c r="B241" i="8"/>
  <c r="J241"/>
  <c r="AG241"/>
  <c r="Y241"/>
  <c r="Q241"/>
  <c r="B242" i="9"/>
  <c r="B242" i="10" s="1"/>
  <c r="B242" i="8"/>
  <c r="AG242"/>
  <c r="Y242"/>
  <c r="Q242"/>
  <c r="J242"/>
  <c r="B243" i="9"/>
  <c r="B243" i="10" s="1"/>
  <c r="B243" i="8"/>
  <c r="J243"/>
  <c r="AG243"/>
  <c r="Y243"/>
  <c r="Q243"/>
  <c r="B244" i="9"/>
  <c r="B244" i="10" s="1"/>
  <c r="B244" i="8"/>
  <c r="AG244"/>
  <c r="Y244"/>
  <c r="Q244"/>
  <c r="J244"/>
  <c r="B245" i="9"/>
  <c r="B245" i="10" s="1"/>
  <c r="B245" i="8"/>
  <c r="J245"/>
  <c r="AG245"/>
  <c r="Y245"/>
  <c r="Q245"/>
  <c r="B246" i="9"/>
  <c r="B246" i="10" s="1"/>
  <c r="B246" i="8"/>
  <c r="AG246"/>
  <c r="Y246"/>
  <c r="Q246"/>
  <c r="J246"/>
  <c r="B247" i="9"/>
  <c r="B247" i="10" s="1"/>
  <c r="B247" i="8"/>
  <c r="J247"/>
  <c r="AG247"/>
  <c r="Y247"/>
  <c r="Q247"/>
  <c r="B248" i="9"/>
  <c r="B248" i="10" s="1"/>
  <c r="B248" i="8"/>
  <c r="AG248"/>
  <c r="Y248"/>
  <c r="Q248"/>
  <c r="J248"/>
  <c r="B249" i="9"/>
  <c r="B249" i="10" s="1"/>
  <c r="B249" i="8"/>
  <c r="J249"/>
  <c r="AG249"/>
  <c r="Y249"/>
  <c r="Q249"/>
  <c r="B250" i="9"/>
  <c r="B250" i="10" s="1"/>
  <c r="B250" i="8"/>
  <c r="AG250"/>
  <c r="Y250"/>
  <c r="Q250"/>
  <c r="J250"/>
  <c r="B251" i="9"/>
  <c r="B251" i="10" s="1"/>
  <c r="B251" i="8"/>
  <c r="J251"/>
  <c r="AG251"/>
  <c r="Y251"/>
  <c r="Q251"/>
  <c r="B252" i="9"/>
  <c r="B252" i="10" s="1"/>
  <c r="B252" i="8"/>
  <c r="AG252"/>
  <c r="Y252"/>
  <c r="Q252"/>
  <c r="J252"/>
  <c r="B253" i="9"/>
  <c r="B253" i="10" s="1"/>
  <c r="B253" i="8"/>
  <c r="J253"/>
  <c r="AG253"/>
  <c r="Y253"/>
  <c r="Q253"/>
  <c r="B254" i="9"/>
  <c r="B254" i="10" s="1"/>
  <c r="B254" i="8"/>
  <c r="AG254"/>
  <c r="Y254"/>
  <c r="Q254"/>
  <c r="J254"/>
  <c r="B255" i="9"/>
  <c r="B255" i="10" s="1"/>
  <c r="B255" i="8"/>
  <c r="J255"/>
  <c r="AG255"/>
  <c r="Y255"/>
  <c r="Q255"/>
  <c r="B256" i="9"/>
  <c r="B256" i="10" s="1"/>
  <c r="B256" i="8"/>
  <c r="AG256"/>
  <c r="Y256"/>
  <c r="Q256"/>
  <c r="J256"/>
  <c r="B257" i="9"/>
  <c r="B257" i="10" s="1"/>
  <c r="B257" i="8"/>
  <c r="J257"/>
  <c r="AG257"/>
  <c r="Y257"/>
  <c r="Q257"/>
  <c r="B258" i="9"/>
  <c r="B258" i="10" s="1"/>
  <c r="B258" i="8"/>
  <c r="AG258"/>
  <c r="Y258"/>
  <c r="Q258"/>
  <c r="J258"/>
  <c r="B259" i="9"/>
  <c r="B259" i="10" s="1"/>
  <c r="B259" i="8"/>
  <c r="J259"/>
  <c r="AG259"/>
  <c r="Y259"/>
  <c r="Q259"/>
  <c r="B260" i="9"/>
  <c r="B260" i="10" s="1"/>
  <c r="B260" i="8"/>
  <c r="AG260"/>
  <c r="Y260"/>
  <c r="Q260"/>
  <c r="J260"/>
  <c r="B261" i="9"/>
  <c r="B261" i="10" s="1"/>
  <c r="B261" i="8"/>
  <c r="J261"/>
  <c r="AG261"/>
  <c r="Y261"/>
  <c r="Q261"/>
  <c r="B262" i="9"/>
  <c r="B262" i="10" s="1"/>
  <c r="B262" i="8"/>
  <c r="AG262"/>
  <c r="Y262"/>
  <c r="Q262"/>
  <c r="J262"/>
  <c r="B263" i="9"/>
  <c r="B263" i="10" s="1"/>
  <c r="B263" i="8"/>
  <c r="J263"/>
  <c r="AG263"/>
  <c r="Y263"/>
  <c r="Q263"/>
  <c r="B264" i="9"/>
  <c r="B264" i="10" s="1"/>
  <c r="B264" i="8"/>
  <c r="AG264"/>
  <c r="Y264"/>
  <c r="Q264"/>
  <c r="J264"/>
  <c r="B265" i="9"/>
  <c r="B265" i="10" s="1"/>
  <c r="B265" i="8"/>
  <c r="J265"/>
  <c r="AG265"/>
  <c r="Y265"/>
  <c r="Q265"/>
  <c r="B266" i="9"/>
  <c r="B266" i="10" s="1"/>
  <c r="B266" i="8"/>
  <c r="AG266"/>
  <c r="Y266"/>
  <c r="Q266"/>
  <c r="J266"/>
  <c r="B267" i="9"/>
  <c r="B267" i="10" s="1"/>
  <c r="B267" i="8"/>
  <c r="J267"/>
  <c r="AG267"/>
  <c r="Y267"/>
  <c r="Q267"/>
  <c r="B268" i="9"/>
  <c r="B268" i="10" s="1"/>
  <c r="B268" i="8"/>
  <c r="AG268"/>
  <c r="Y268"/>
  <c r="Q268"/>
  <c r="J268"/>
  <c r="B269" i="9"/>
  <c r="B269" i="10" s="1"/>
  <c r="B269" i="8"/>
  <c r="J269"/>
  <c r="AG269"/>
  <c r="Y269"/>
  <c r="Q269"/>
  <c r="B270" i="9"/>
  <c r="B270" i="10" s="1"/>
  <c r="B270" i="8"/>
  <c r="AG270"/>
  <c r="Y270"/>
  <c r="Q270"/>
  <c r="J270"/>
  <c r="B271" i="9"/>
  <c r="B271" i="10" s="1"/>
  <c r="B271" i="8"/>
  <c r="J271"/>
  <c r="AG271"/>
  <c r="Y271"/>
  <c r="Q271"/>
  <c r="B272" i="9"/>
  <c r="B272" i="10" s="1"/>
  <c r="B272" i="8"/>
  <c r="AG272"/>
  <c r="Y272"/>
  <c r="Q272"/>
  <c r="J272"/>
  <c r="B273" i="9"/>
  <c r="B273" i="10" s="1"/>
  <c r="B273" i="8"/>
  <c r="J273"/>
  <c r="AG273"/>
  <c r="Y273"/>
  <c r="Q273"/>
  <c r="B274" i="9"/>
  <c r="B274" i="10" s="1"/>
  <c r="B274" i="8"/>
  <c r="AG274"/>
  <c r="Y274"/>
  <c r="Q274"/>
  <c r="J274"/>
  <c r="B275" i="9"/>
  <c r="B275" i="10" s="1"/>
  <c r="B275" i="8"/>
  <c r="J275"/>
  <c r="AG275"/>
  <c r="Y275"/>
  <c r="Q275"/>
  <c r="B276" i="9"/>
  <c r="B276" i="10" s="1"/>
  <c r="B276" i="8"/>
  <c r="AG276"/>
  <c r="Y276"/>
  <c r="Q276"/>
  <c r="J276"/>
  <c r="B277" i="9"/>
  <c r="B277" i="10" s="1"/>
  <c r="B277" i="8"/>
  <c r="J277"/>
  <c r="AG277"/>
  <c r="Y277"/>
  <c r="Q277"/>
  <c r="B278" i="9"/>
  <c r="B278" i="10" s="1"/>
  <c r="B278" i="8"/>
  <c r="AG278"/>
  <c r="Y278"/>
  <c r="Q278"/>
  <c r="J278"/>
  <c r="B279" i="9"/>
  <c r="B279" i="10" s="1"/>
  <c r="B279" i="8"/>
  <c r="J279"/>
  <c r="AG279"/>
  <c r="Y279"/>
  <c r="Q279"/>
  <c r="B280" i="9"/>
  <c r="B280" i="10" s="1"/>
  <c r="B280" i="8"/>
  <c r="AG280"/>
  <c r="Y280"/>
  <c r="Q280"/>
  <c r="J280"/>
  <c r="B281" i="9"/>
  <c r="B281" i="10" s="1"/>
  <c r="B281" i="8"/>
  <c r="J281"/>
  <c r="AG281"/>
  <c r="Y281"/>
  <c r="Q281"/>
  <c r="B282" i="9"/>
  <c r="B282" i="10" s="1"/>
  <c r="B282" i="8"/>
  <c r="AG282"/>
  <c r="Y282"/>
  <c r="Q282"/>
  <c r="J282"/>
  <c r="B283" i="9"/>
  <c r="B283" i="10" s="1"/>
  <c r="B283" i="8"/>
  <c r="J283"/>
  <c r="AG283"/>
  <c r="Y283"/>
  <c r="Q283"/>
  <c r="B284" i="9"/>
  <c r="B284" i="10" s="1"/>
  <c r="B284" i="8"/>
  <c r="AG284"/>
  <c r="Y284"/>
  <c r="Q284"/>
  <c r="J284"/>
  <c r="B285" i="9"/>
  <c r="B285" i="10" s="1"/>
  <c r="B285" i="8"/>
  <c r="J285"/>
  <c r="AG285"/>
  <c r="Y285"/>
  <c r="Q285"/>
  <c r="B286" i="9"/>
  <c r="B286" i="10" s="1"/>
  <c r="B286" i="8"/>
  <c r="AG286"/>
  <c r="Y286"/>
  <c r="Q286"/>
  <c r="J286"/>
  <c r="B287" i="9"/>
  <c r="B287" i="10" s="1"/>
  <c r="B287" i="8"/>
  <c r="J287"/>
  <c r="AG287"/>
  <c r="Y287"/>
  <c r="Q287"/>
  <c r="B288" i="9"/>
  <c r="B288" i="10" s="1"/>
  <c r="B288" i="8"/>
  <c r="AG288"/>
  <c r="Y288"/>
  <c r="Q288"/>
  <c r="J288"/>
  <c r="B289" i="9"/>
  <c r="B289" i="10" s="1"/>
  <c r="B289" i="8"/>
  <c r="J289"/>
  <c r="AG289"/>
  <c r="Y289"/>
  <c r="Q289"/>
  <c r="B290" i="9"/>
  <c r="B290" i="10" s="1"/>
  <c r="B290" i="8"/>
  <c r="AG290"/>
  <c r="Y290"/>
  <c r="Q290"/>
  <c r="J290"/>
  <c r="B291" i="9"/>
  <c r="B291" i="10" s="1"/>
  <c r="B291" i="8"/>
  <c r="J291"/>
  <c r="AG291"/>
  <c r="Y291"/>
  <c r="Q291"/>
  <c r="B292" i="9"/>
  <c r="B292" i="10" s="1"/>
  <c r="B292" i="8"/>
  <c r="AG292"/>
  <c r="Y292"/>
  <c r="Q292"/>
  <c r="J292"/>
  <c r="B293" i="9"/>
  <c r="B293" i="10" s="1"/>
  <c r="B293" i="8"/>
  <c r="J293"/>
  <c r="AG293"/>
  <c r="Y293"/>
  <c r="Q293"/>
  <c r="B294" i="9"/>
  <c r="B294" i="10" s="1"/>
  <c r="B294" i="8"/>
  <c r="AG294"/>
  <c r="Y294"/>
  <c r="Q294"/>
  <c r="J294"/>
  <c r="B295" i="9"/>
  <c r="B295" i="10" s="1"/>
  <c r="B295" i="8"/>
  <c r="J295"/>
  <c r="AG295"/>
  <c r="Y295"/>
  <c r="Q295"/>
  <c r="B296" i="9"/>
  <c r="B296" i="10" s="1"/>
  <c r="B296" i="8"/>
  <c r="AG296"/>
  <c r="Y296"/>
  <c r="Q296"/>
  <c r="J296"/>
  <c r="B297" i="9"/>
  <c r="B297" i="10" s="1"/>
  <c r="B297" i="8"/>
  <c r="J297"/>
  <c r="AG297"/>
  <c r="Y297"/>
  <c r="Q297"/>
  <c r="B298" i="9"/>
  <c r="B298" i="10" s="1"/>
  <c r="B298" i="8"/>
  <c r="AG298"/>
  <c r="Y298"/>
  <c r="Q298"/>
  <c r="J298"/>
  <c r="B299" i="9"/>
  <c r="B299" i="10" s="1"/>
  <c r="B299" i="8"/>
  <c r="J299"/>
  <c r="AG299"/>
  <c r="Y299"/>
  <c r="Q299"/>
  <c r="B300" i="9"/>
  <c r="B300" i="10" s="1"/>
  <c r="B300" i="8"/>
  <c r="AG300"/>
  <c r="Y300"/>
  <c r="Q300"/>
  <c r="J300"/>
  <c r="B301" i="9"/>
  <c r="B301" i="10" s="1"/>
  <c r="B301" i="8"/>
  <c r="J301"/>
  <c r="AG301"/>
  <c r="Y301"/>
  <c r="Q301"/>
  <c r="B302" i="9"/>
  <c r="B302" i="10" s="1"/>
  <c r="B302" i="8"/>
  <c r="AG302"/>
  <c r="Y302"/>
  <c r="Q302"/>
  <c r="J302"/>
  <c r="B303" i="9"/>
  <c r="B303" i="10" s="1"/>
  <c r="B303" i="8"/>
  <c r="J303"/>
  <c r="AG303"/>
  <c r="Y303"/>
  <c r="Q303"/>
  <c r="B304" i="9"/>
  <c r="B304" i="10" s="1"/>
  <c r="B304" i="8"/>
  <c r="AG304"/>
  <c r="Y304"/>
  <c r="Q304"/>
  <c r="J304"/>
  <c r="B305" i="9"/>
  <c r="B305" i="10" s="1"/>
  <c r="B305" i="8"/>
  <c r="J305"/>
  <c r="AG305"/>
  <c r="Y305"/>
  <c r="Q305"/>
  <c r="B306" i="9"/>
  <c r="B306" i="10" s="1"/>
  <c r="B306" i="8"/>
  <c r="AG306"/>
  <c r="Y306"/>
  <c r="Q306"/>
  <c r="J306"/>
  <c r="B307" i="9"/>
  <c r="B307" i="10" s="1"/>
  <c r="B307" i="8"/>
  <c r="J307"/>
  <c r="AG307"/>
  <c r="Y307"/>
  <c r="Q307"/>
  <c r="B308" i="9"/>
  <c r="B308" i="10" s="1"/>
  <c r="B308" i="8"/>
  <c r="AG308"/>
  <c r="Y308"/>
  <c r="Q308"/>
  <c r="J308"/>
  <c r="B309" i="9"/>
  <c r="B309" i="10" s="1"/>
  <c r="B309" i="8"/>
  <c r="J309"/>
  <c r="AG309"/>
  <c r="Y309"/>
  <c r="Q309"/>
  <c r="B310" i="9"/>
  <c r="B310" i="10" s="1"/>
  <c r="B310" i="8"/>
  <c r="AG310"/>
  <c r="Y310"/>
  <c r="Q310"/>
  <c r="J310"/>
  <c r="B311" i="9"/>
  <c r="B311" i="10" s="1"/>
  <c r="B311" i="8"/>
  <c r="J311"/>
  <c r="AG311"/>
  <c r="Y311"/>
  <c r="Q311"/>
  <c r="B312" i="9"/>
  <c r="B312" i="10" s="1"/>
  <c r="B312" i="8"/>
  <c r="AG312"/>
  <c r="Y312"/>
  <c r="Q312"/>
  <c r="J312"/>
  <c r="B313" i="9"/>
  <c r="B313" i="10" s="1"/>
  <c r="B313" i="8"/>
  <c r="J313"/>
  <c r="AG313"/>
  <c r="Y313"/>
  <c r="Q313"/>
  <c r="B314" i="9"/>
  <c r="B314" i="10" s="1"/>
  <c r="B314" i="8"/>
  <c r="AG314"/>
  <c r="Y314"/>
  <c r="Q314"/>
  <c r="J314"/>
  <c r="B315" i="9"/>
  <c r="B315" i="10" s="1"/>
  <c r="B315" i="8"/>
  <c r="J315"/>
  <c r="AG315"/>
  <c r="Y315"/>
  <c r="Q315"/>
  <c r="B316" i="9"/>
  <c r="B316" i="10" s="1"/>
  <c r="B316" i="8"/>
  <c r="AG316"/>
  <c r="Y316"/>
  <c r="Q316"/>
  <c r="J316"/>
  <c r="B317" i="9"/>
  <c r="B317" i="10" s="1"/>
  <c r="B317" i="8"/>
  <c r="J317"/>
  <c r="AG317"/>
  <c r="Y317"/>
  <c r="Q317"/>
  <c r="B318" i="9"/>
  <c r="B318" i="10" s="1"/>
  <c r="B318" i="8"/>
  <c r="AG318"/>
  <c r="Y318"/>
  <c r="Q318"/>
  <c r="J318"/>
  <c r="B319" i="9"/>
  <c r="B319" i="10" s="1"/>
  <c r="B319" i="8"/>
  <c r="J319"/>
  <c r="AG319"/>
  <c r="Y319"/>
  <c r="Q319"/>
  <c r="B320" i="9"/>
  <c r="B320" i="10" s="1"/>
  <c r="B320" i="8"/>
  <c r="AG320"/>
  <c r="Y320"/>
  <c r="Q320"/>
  <c r="J320"/>
  <c r="B321" i="9"/>
  <c r="B321" i="10" s="1"/>
  <c r="B321" i="8"/>
  <c r="J321"/>
  <c r="AG321"/>
  <c r="Y321"/>
  <c r="Q321"/>
  <c r="B322" i="9"/>
  <c r="B322" i="10" s="1"/>
  <c r="B322" i="8"/>
  <c r="AG322"/>
  <c r="Y322"/>
  <c r="Q322"/>
  <c r="J322"/>
  <c r="B323" i="9"/>
  <c r="B323" i="10" s="1"/>
  <c r="B323" i="8"/>
  <c r="J323"/>
  <c r="AG323"/>
  <c r="Y323"/>
  <c r="Q323"/>
  <c r="B324" i="9"/>
  <c r="B324" i="10" s="1"/>
  <c r="B324" i="8"/>
  <c r="AG324"/>
  <c r="Y324"/>
  <c r="Q324"/>
  <c r="J324"/>
  <c r="B325" i="9"/>
  <c r="B325" i="10" s="1"/>
  <c r="B325" i="8"/>
  <c r="J325"/>
  <c r="AG325"/>
  <c r="Y325"/>
  <c r="Q325"/>
  <c r="B326" i="9"/>
  <c r="B326" i="10" s="1"/>
  <c r="B326" i="8"/>
  <c r="AG326"/>
  <c r="Y326"/>
  <c r="Q326"/>
  <c r="J326"/>
  <c r="B327" i="9"/>
  <c r="B327" i="10" s="1"/>
  <c r="B327" i="8"/>
  <c r="J327"/>
  <c r="AG327"/>
  <c r="Y327"/>
  <c r="Q327"/>
  <c r="B328" i="9"/>
  <c r="B328" i="10" s="1"/>
  <c r="B328" i="8"/>
  <c r="AG328"/>
  <c r="Y328"/>
  <c r="Q328"/>
  <c r="J328"/>
  <c r="B329" i="9"/>
  <c r="B329" i="10" s="1"/>
  <c r="B329" i="8"/>
  <c r="J329"/>
  <c r="AG329"/>
  <c r="Y329"/>
  <c r="Q329"/>
  <c r="B330" i="9"/>
  <c r="B330" i="10" s="1"/>
  <c r="B330" i="8"/>
  <c r="AG330"/>
  <c r="Y330"/>
  <c r="Q330"/>
  <c r="J330"/>
  <c r="B331" i="9"/>
  <c r="B331" i="10" s="1"/>
  <c r="B331" i="8"/>
  <c r="J331"/>
  <c r="AG331"/>
  <c r="Y331"/>
  <c r="Q331"/>
  <c r="B332" i="9"/>
  <c r="B332" i="10" s="1"/>
  <c r="B332" i="8"/>
  <c r="AG332"/>
  <c r="Y332"/>
  <c r="Q332"/>
  <c r="J332"/>
  <c r="B333" i="9"/>
  <c r="B333" i="10" s="1"/>
  <c r="B333" i="8"/>
  <c r="J333"/>
  <c r="AG333"/>
  <c r="Y333"/>
  <c r="Q333"/>
  <c r="B334" i="9"/>
  <c r="B334" i="10" s="1"/>
  <c r="B334" i="8"/>
  <c r="AG334"/>
  <c r="Y334"/>
  <c r="Q334"/>
  <c r="J334"/>
  <c r="B335" i="9"/>
  <c r="B335" i="10" s="1"/>
  <c r="B335" i="8"/>
  <c r="J335"/>
  <c r="AG335"/>
  <c r="Y335"/>
  <c r="Q335"/>
  <c r="B336" i="9"/>
  <c r="B336" i="10" s="1"/>
  <c r="B336" i="8"/>
  <c r="AG336"/>
  <c r="Y336"/>
  <c r="Q336"/>
  <c r="J336"/>
  <c r="B337" i="9"/>
  <c r="B337" i="10" s="1"/>
  <c r="B337" i="8"/>
  <c r="J337"/>
  <c r="AG337"/>
  <c r="Y337"/>
  <c r="Q337"/>
  <c r="B338" i="9"/>
  <c r="B338" i="10" s="1"/>
  <c r="B338" i="8"/>
  <c r="AG338"/>
  <c r="Y338"/>
  <c r="Q338"/>
  <c r="J338"/>
  <c r="B339" i="9"/>
  <c r="B339" i="10" s="1"/>
  <c r="B339" i="8"/>
  <c r="J339"/>
  <c r="AG339"/>
  <c r="Y339"/>
  <c r="Q339"/>
  <c r="B340" i="9"/>
  <c r="B340" i="10" s="1"/>
  <c r="B340" i="8"/>
  <c r="AG340"/>
  <c r="Y340"/>
  <c r="Q340"/>
  <c r="J340"/>
  <c r="B341" i="9"/>
  <c r="B341" i="10" s="1"/>
  <c r="B341" i="8"/>
  <c r="J341"/>
  <c r="AG341"/>
  <c r="Y341"/>
  <c r="Q341"/>
  <c r="B342" i="9"/>
  <c r="B342" i="10" s="1"/>
  <c r="B342" i="8"/>
  <c r="AG342"/>
  <c r="Y342"/>
  <c r="Q342"/>
  <c r="J342"/>
  <c r="B343" i="9"/>
  <c r="B343" i="10" s="1"/>
  <c r="B343" i="8"/>
  <c r="J343"/>
  <c r="AG343"/>
  <c r="Y343"/>
  <c r="Q343"/>
  <c r="B344" i="9"/>
  <c r="B344" i="10" s="1"/>
  <c r="B344" i="8"/>
  <c r="AG344"/>
  <c r="Y344"/>
  <c r="Q344"/>
  <c r="J344"/>
  <c r="B345" i="9"/>
  <c r="B345" i="10" s="1"/>
  <c r="B345" i="8"/>
  <c r="J345"/>
  <c r="AG345"/>
  <c r="Y345"/>
  <c r="Q345"/>
  <c r="B346" i="9"/>
  <c r="B346" i="10" s="1"/>
  <c r="B346" i="8"/>
  <c r="AG346"/>
  <c r="Y346"/>
  <c r="Q346"/>
  <c r="J346"/>
  <c r="B347" i="9"/>
  <c r="B347" i="10" s="1"/>
  <c r="B347" i="8"/>
  <c r="J347"/>
  <c r="AG347"/>
  <c r="Y347"/>
  <c r="Q347"/>
  <c r="B348" i="9"/>
  <c r="B348" i="10" s="1"/>
  <c r="B348" i="8"/>
  <c r="AG348"/>
  <c r="Y348"/>
  <c r="Q348"/>
  <c r="J348"/>
  <c r="B349" i="9"/>
  <c r="B349" i="10" s="1"/>
  <c r="B349" i="8"/>
  <c r="J349"/>
  <c r="AG349"/>
  <c r="Y349"/>
  <c r="Q349"/>
  <c r="B350" i="9"/>
  <c r="B350" i="10" s="1"/>
  <c r="B350" i="8"/>
  <c r="AG350"/>
  <c r="Y350"/>
  <c r="Q350"/>
  <c r="J350"/>
  <c r="B351" i="9"/>
  <c r="B351" i="10" s="1"/>
  <c r="B351" i="8"/>
  <c r="J351"/>
  <c r="AG351"/>
  <c r="Y351"/>
  <c r="Q351"/>
  <c r="B352" i="9"/>
  <c r="B352" i="10" s="1"/>
  <c r="B352" i="8"/>
  <c r="AG352"/>
  <c r="Y352"/>
  <c r="Q352"/>
  <c r="J352"/>
  <c r="B353" i="9"/>
  <c r="B353" i="10" s="1"/>
  <c r="B353" i="8"/>
  <c r="J353"/>
  <c r="AG353"/>
  <c r="Y353"/>
  <c r="Q353"/>
  <c r="B354" i="9"/>
  <c r="B354" i="10" s="1"/>
  <c r="B354" i="8"/>
  <c r="AG354"/>
  <c r="Y354"/>
  <c r="Q354"/>
  <c r="J354"/>
  <c r="B355" i="9"/>
  <c r="B355" i="10" s="1"/>
  <c r="B355" i="8"/>
  <c r="J355"/>
  <c r="AG355"/>
  <c r="Y355"/>
  <c r="Q355"/>
  <c r="B356" i="9"/>
  <c r="B356" i="10" s="1"/>
  <c r="B356" i="8"/>
  <c r="AG356"/>
  <c r="Y356"/>
  <c r="Q356"/>
  <c r="J356"/>
  <c r="B357" i="9"/>
  <c r="B357" i="10" s="1"/>
  <c r="B357" i="8"/>
  <c r="J357"/>
  <c r="AG357"/>
  <c r="Y357"/>
  <c r="Q357"/>
  <c r="B358" i="9"/>
  <c r="B358" i="10" s="1"/>
  <c r="B358" i="8"/>
  <c r="AG358"/>
  <c r="Y358"/>
  <c r="Q358"/>
  <c r="J358"/>
  <c r="B359" i="9"/>
  <c r="B359" i="10" s="1"/>
  <c r="B359" i="8"/>
  <c r="J359"/>
  <c r="AG359"/>
  <c r="Y359"/>
  <c r="Q359"/>
  <c r="B360" i="9"/>
  <c r="B360" i="10" s="1"/>
  <c r="B360" i="8"/>
  <c r="AG360"/>
  <c r="Y360"/>
  <c r="Q360"/>
  <c r="J360"/>
  <c r="B361" i="9"/>
  <c r="B361" i="10" s="1"/>
  <c r="B361" i="8"/>
  <c r="J361"/>
  <c r="AG361"/>
  <c r="Y361"/>
  <c r="Q361"/>
  <c r="B362" i="9"/>
  <c r="B362" i="10" s="1"/>
  <c r="B362" i="8"/>
  <c r="AG362"/>
  <c r="Y362"/>
  <c r="Q362"/>
  <c r="J362"/>
  <c r="B363" i="9"/>
  <c r="B363" i="10" s="1"/>
  <c r="B363" i="8"/>
  <c r="J363"/>
  <c r="AG363"/>
  <c r="Y363"/>
  <c r="Q363"/>
  <c r="B364" i="9"/>
  <c r="B364" i="10" s="1"/>
  <c r="B364" i="8"/>
  <c r="AG364"/>
  <c r="Y364"/>
  <c r="Q364"/>
  <c r="J364"/>
  <c r="B365" i="9"/>
  <c r="B365" i="10" s="1"/>
  <c r="B365" i="8"/>
  <c r="J365"/>
  <c r="AG365"/>
  <c r="Y365"/>
  <c r="Q365"/>
  <c r="B366" i="9"/>
  <c r="B366" i="10" s="1"/>
  <c r="B366" i="8"/>
  <c r="AG366"/>
  <c r="Y366"/>
  <c r="Q366"/>
  <c r="J366"/>
  <c r="B367" i="9"/>
  <c r="B367" i="10" s="1"/>
  <c r="B367" i="8"/>
  <c r="J367"/>
  <c r="AG367"/>
  <c r="Y367"/>
  <c r="Q367"/>
  <c r="B368" i="9"/>
  <c r="B368" i="10" s="1"/>
  <c r="B368" i="8"/>
  <c r="AG368"/>
  <c r="Y368"/>
  <c r="Q368"/>
  <c r="J368"/>
  <c r="B369" i="9"/>
  <c r="B369" i="10" s="1"/>
  <c r="B369" i="8"/>
  <c r="J369"/>
  <c r="AG369"/>
  <c r="Y369"/>
  <c r="Q369"/>
  <c r="B370" i="9"/>
  <c r="B370" i="10" s="1"/>
  <c r="B370" i="8"/>
  <c r="AG370"/>
  <c r="Y370"/>
  <c r="Q370"/>
  <c r="J370"/>
  <c r="B371" i="9"/>
  <c r="B371" i="10" s="1"/>
  <c r="B371" i="8"/>
  <c r="J371"/>
  <c r="AG371"/>
  <c r="Y371"/>
  <c r="Q371"/>
  <c r="B372" i="9"/>
  <c r="B372" i="10" s="1"/>
  <c r="B372" i="8"/>
  <c r="AG372"/>
  <c r="Y372"/>
  <c r="Q372"/>
  <c r="J372"/>
  <c r="B373" i="9"/>
  <c r="B373" i="10" s="1"/>
  <c r="B373" i="8"/>
  <c r="J373"/>
  <c r="AG373"/>
  <c r="Y373"/>
  <c r="Q373"/>
  <c r="B374" i="9"/>
  <c r="B374" i="10" s="1"/>
  <c r="B374" i="8"/>
  <c r="AG374"/>
  <c r="Y374"/>
  <c r="Q374"/>
  <c r="J374"/>
  <c r="B375" i="9"/>
  <c r="B375" i="10" s="1"/>
  <c r="B375" i="8"/>
  <c r="J375"/>
  <c r="AG375"/>
  <c r="Y375"/>
  <c r="Q375"/>
  <c r="B376" i="9"/>
  <c r="B376" i="10" s="1"/>
  <c r="B376" i="8"/>
  <c r="AG376"/>
  <c r="Y376"/>
  <c r="Q376"/>
  <c r="J376"/>
  <c r="B377" i="9"/>
  <c r="B377" i="10" s="1"/>
  <c r="B377" i="8"/>
  <c r="J377"/>
  <c r="AG377"/>
  <c r="Y377"/>
  <c r="Q377"/>
  <c r="B378" i="9"/>
  <c r="B378" i="10" s="1"/>
  <c r="B378" i="8"/>
  <c r="AG378"/>
  <c r="Y378"/>
  <c r="Q378"/>
  <c r="J378"/>
  <c r="B379" i="9"/>
  <c r="B379" i="10" s="1"/>
  <c r="B379" i="8"/>
  <c r="J379"/>
  <c r="AG379"/>
  <c r="Y379"/>
  <c r="Q379"/>
  <c r="B380" i="9"/>
  <c r="B380" i="10" s="1"/>
  <c r="B380" i="8"/>
  <c r="AG380"/>
  <c r="Y380"/>
  <c r="Q380"/>
  <c r="J380"/>
  <c r="B381" i="9"/>
  <c r="B381" i="10" s="1"/>
  <c r="B381" i="8"/>
  <c r="J381"/>
  <c r="AG381"/>
  <c r="Y381"/>
  <c r="Q381"/>
  <c r="B382" i="9"/>
  <c r="B382" i="10" s="1"/>
  <c r="B382" i="8"/>
  <c r="AG382"/>
  <c r="Y382"/>
  <c r="Q382"/>
  <c r="J382"/>
  <c r="B383" i="9"/>
  <c r="B383" i="10" s="1"/>
  <c r="B383" i="8"/>
  <c r="J383"/>
  <c r="AG383"/>
  <c r="Y383"/>
  <c r="Q383"/>
  <c r="B384" i="9"/>
  <c r="B384" i="10" s="1"/>
  <c r="B384" i="8"/>
  <c r="AG384"/>
  <c r="Y384"/>
  <c r="Q384"/>
  <c r="J384"/>
  <c r="B385" i="9"/>
  <c r="B385" i="10" s="1"/>
  <c r="B385" i="8"/>
  <c r="J385"/>
  <c r="AG385"/>
  <c r="Y385"/>
  <c r="Q385"/>
  <c r="B386" i="9"/>
  <c r="B386" i="10" s="1"/>
  <c r="B386" i="8"/>
  <c r="AG386"/>
  <c r="Y386"/>
  <c r="Q386"/>
  <c r="J386"/>
  <c r="B387" i="9"/>
  <c r="B387" i="10" s="1"/>
  <c r="B387" i="8"/>
  <c r="J387"/>
  <c r="AG387"/>
  <c r="Y387"/>
  <c r="Q387"/>
  <c r="B388" i="9"/>
  <c r="B388" i="10" s="1"/>
  <c r="B388" i="8"/>
  <c r="AG388"/>
  <c r="Y388"/>
  <c r="Q388"/>
  <c r="J388"/>
  <c r="B389" i="9"/>
  <c r="B389" i="10" s="1"/>
  <c r="B389" i="8"/>
  <c r="J389"/>
  <c r="AG389"/>
  <c r="Y389"/>
  <c r="Q389"/>
  <c r="B390" i="9"/>
  <c r="B390" i="10" s="1"/>
  <c r="B390" i="8"/>
  <c r="AG390"/>
  <c r="Y390"/>
  <c r="Q390"/>
  <c r="J390"/>
  <c r="B391" i="9"/>
  <c r="B391" i="10" s="1"/>
  <c r="B391" i="8"/>
  <c r="J391"/>
  <c r="AG391"/>
  <c r="Y391"/>
  <c r="Q391"/>
  <c r="B392" i="9"/>
  <c r="B392" i="10" s="1"/>
  <c r="B392" i="8"/>
  <c r="AG392"/>
  <c r="Y392"/>
  <c r="Q392"/>
  <c r="J392"/>
  <c r="B393" i="9"/>
  <c r="B393" i="10" s="1"/>
  <c r="B393" i="8"/>
  <c r="J393"/>
  <c r="AG393"/>
  <c r="Y393"/>
  <c r="Q393"/>
  <c r="B394" i="9"/>
  <c r="B394" i="10" s="1"/>
  <c r="B394" i="8"/>
  <c r="AG394"/>
  <c r="Y394"/>
  <c r="Q394"/>
  <c r="J394"/>
  <c r="B395" i="9"/>
  <c r="B395" i="10" s="1"/>
  <c r="B395" i="8"/>
  <c r="J395"/>
  <c r="AG395"/>
  <c r="Y395"/>
  <c r="Q395"/>
  <c r="B396" i="9"/>
  <c r="B396" i="10" s="1"/>
  <c r="B396" i="8"/>
  <c r="AG396"/>
  <c r="Y396"/>
  <c r="Q396"/>
  <c r="J396"/>
  <c r="B397" i="9"/>
  <c r="B397" i="10" s="1"/>
  <c r="B397" i="8"/>
  <c r="J397"/>
  <c r="AG397"/>
  <c r="Y397"/>
  <c r="Q397"/>
  <c r="B398" i="9"/>
  <c r="B398" i="10" s="1"/>
  <c r="B398" i="8"/>
  <c r="AG398"/>
  <c r="Y398"/>
  <c r="Q398"/>
  <c r="J398"/>
  <c r="B399" i="9"/>
  <c r="B399" i="10" s="1"/>
  <c r="B399" i="8"/>
  <c r="J399"/>
  <c r="AG399"/>
  <c r="Y399"/>
  <c r="Q399"/>
  <c r="B400" i="9"/>
  <c r="B400" i="10" s="1"/>
  <c r="B400" i="8"/>
  <c r="AG400"/>
  <c r="Y400"/>
  <c r="Q400"/>
  <c r="J400"/>
  <c r="B401" i="9"/>
  <c r="B401" i="10" s="1"/>
  <c r="B401" i="8"/>
  <c r="J401"/>
  <c r="AG401"/>
  <c r="Y401"/>
  <c r="Q401"/>
  <c r="B402" i="9"/>
  <c r="B402" i="10" s="1"/>
  <c r="B402" i="8"/>
  <c r="AG402"/>
  <c r="Y402"/>
  <c r="Q402"/>
  <c r="J402"/>
  <c r="B403" i="9"/>
  <c r="B403" i="10" s="1"/>
  <c r="B403" i="8"/>
  <c r="J403"/>
  <c r="AG403"/>
  <c r="Y403"/>
  <c r="Q403"/>
  <c r="B404" i="9"/>
  <c r="B404" i="10" s="1"/>
  <c r="B404" i="8"/>
  <c r="AG404"/>
  <c r="Y404"/>
  <c r="Q404"/>
  <c r="J404"/>
  <c r="B405" i="9"/>
  <c r="B405" i="10" s="1"/>
  <c r="B405" i="8"/>
  <c r="J405"/>
  <c r="AG405"/>
  <c r="Y405"/>
  <c r="Q405"/>
  <c r="B406" i="9"/>
  <c r="B406" i="10" s="1"/>
  <c r="B406" i="8"/>
  <c r="AG406"/>
  <c r="Y406"/>
  <c r="Q406"/>
  <c r="J406"/>
  <c r="B407" i="9"/>
  <c r="B407" i="10" s="1"/>
  <c r="B407" i="8"/>
  <c r="J407"/>
  <c r="AG407"/>
  <c r="Y407"/>
  <c r="Q407"/>
  <c r="B408" i="9"/>
  <c r="B408" i="10" s="1"/>
  <c r="B408" i="8"/>
  <c r="AG408"/>
  <c r="Y408"/>
  <c r="Q408"/>
  <c r="J408"/>
  <c r="B409" i="9"/>
  <c r="B409" i="10" s="1"/>
  <c r="B409" i="8"/>
  <c r="J409"/>
  <c r="AG409"/>
  <c r="Y409"/>
  <c r="Q409"/>
  <c r="B410" i="9"/>
  <c r="B410" i="10" s="1"/>
  <c r="B410" i="8"/>
  <c r="AG410"/>
  <c r="Y410"/>
  <c r="Q410"/>
  <c r="J410"/>
  <c r="B411" i="9"/>
  <c r="B411" i="10" s="1"/>
  <c r="B411" i="8"/>
  <c r="J411"/>
  <c r="AG411"/>
  <c r="Y411"/>
  <c r="Q411"/>
  <c r="B412" i="9"/>
  <c r="B412" i="10" s="1"/>
  <c r="B412" i="8"/>
  <c r="AG412"/>
  <c r="Y412"/>
  <c r="Q412"/>
  <c r="J412"/>
  <c r="B413" i="9"/>
  <c r="B413" i="10" s="1"/>
  <c r="B413" i="8"/>
  <c r="J413"/>
  <c r="AG413"/>
  <c r="Y413"/>
  <c r="Q413"/>
  <c r="B414" i="9"/>
  <c r="B414" i="10" s="1"/>
  <c r="B414" i="8"/>
  <c r="AG414"/>
  <c r="Y414"/>
  <c r="Q414"/>
  <c r="J414"/>
  <c r="B415" i="9"/>
  <c r="B415" i="10" s="1"/>
  <c r="B415" i="8"/>
  <c r="J415"/>
  <c r="AG415"/>
  <c r="Y415"/>
  <c r="Q415"/>
  <c r="B416" i="9"/>
  <c r="B416" i="10" s="1"/>
  <c r="B416" i="8"/>
  <c r="AG416"/>
  <c r="Y416"/>
  <c r="Q416"/>
  <c r="J416"/>
  <c r="B417" i="9"/>
  <c r="B417" i="10" s="1"/>
  <c r="B417" i="8"/>
  <c r="J417"/>
  <c r="AG417"/>
  <c r="Y417"/>
  <c r="Q417"/>
  <c r="B418" i="9"/>
  <c r="B418" i="10" s="1"/>
  <c r="B418" i="8"/>
  <c r="AG418"/>
  <c r="Y418"/>
  <c r="Q418"/>
  <c r="J418"/>
  <c r="B419" i="9"/>
  <c r="B419" i="10" s="1"/>
  <c r="B419" i="8"/>
  <c r="J419"/>
  <c r="AG419"/>
  <c r="Y419"/>
  <c r="Q419"/>
  <c r="B420" i="9"/>
  <c r="B420" i="10" s="1"/>
  <c r="B420" i="8"/>
  <c r="AG420"/>
  <c r="Y420"/>
  <c r="Q420"/>
  <c r="J420"/>
  <c r="B421" i="9"/>
  <c r="B421" i="10" s="1"/>
  <c r="B421" i="8"/>
  <c r="J421"/>
  <c r="AG421"/>
  <c r="Y421"/>
  <c r="Q421"/>
  <c r="B422" i="9"/>
  <c r="B422" i="10" s="1"/>
  <c r="B422" i="8"/>
  <c r="AG422"/>
  <c r="Y422"/>
  <c r="Q422"/>
  <c r="J422"/>
  <c r="B423" i="9"/>
  <c r="B423" i="10" s="1"/>
  <c r="B423" i="8"/>
  <c r="J423"/>
  <c r="AG423"/>
  <c r="Y423"/>
  <c r="Q423"/>
  <c r="B424" i="9"/>
  <c r="B424" i="10" s="1"/>
  <c r="B424" i="8"/>
  <c r="AG424"/>
  <c r="Y424"/>
  <c r="Q424"/>
  <c r="J424"/>
  <c r="B425" i="9"/>
  <c r="B425" i="10" s="1"/>
  <c r="B425" i="8"/>
  <c r="J425"/>
  <c r="AG425"/>
  <c r="Y425"/>
  <c r="Q425"/>
  <c r="B426" i="9"/>
  <c r="B426" i="10" s="1"/>
  <c r="B426" i="8"/>
  <c r="AG426"/>
  <c r="Y426"/>
  <c r="Q426"/>
  <c r="J426"/>
  <c r="B427" i="9"/>
  <c r="B427" i="10" s="1"/>
  <c r="B427" i="8"/>
  <c r="J427"/>
  <c r="AG427"/>
  <c r="Y427"/>
  <c r="Q427"/>
  <c r="B428" i="9"/>
  <c r="B428" i="10" s="1"/>
  <c r="B428" i="8"/>
  <c r="AG428"/>
  <c r="Y428"/>
  <c r="Q428"/>
  <c r="J428"/>
  <c r="B429" i="9"/>
  <c r="B429" i="10" s="1"/>
  <c r="B429" i="8"/>
  <c r="J429"/>
  <c r="AG429"/>
  <c r="Y429"/>
  <c r="Q429"/>
  <c r="B430" i="9"/>
  <c r="B430" i="10" s="1"/>
  <c r="B430" i="8"/>
  <c r="AG430"/>
  <c r="Y430"/>
  <c r="Q430"/>
  <c r="J430"/>
  <c r="B431" i="9"/>
  <c r="B431" i="10" s="1"/>
  <c r="B431" i="8"/>
  <c r="J431"/>
  <c r="AG431"/>
  <c r="Y431"/>
  <c r="Q431"/>
  <c r="B432" i="9"/>
  <c r="B432" i="10" s="1"/>
  <c r="B432" i="8"/>
  <c r="AG432"/>
  <c r="Y432"/>
  <c r="Q432"/>
  <c r="J432"/>
  <c r="B433" i="9"/>
  <c r="B433" i="10" s="1"/>
  <c r="B433" i="8"/>
  <c r="J433"/>
  <c r="AG433"/>
  <c r="Y433"/>
  <c r="Q433"/>
  <c r="B434" i="9"/>
  <c r="B434" i="10" s="1"/>
  <c r="B434" i="8"/>
  <c r="AG434"/>
  <c r="Y434"/>
  <c r="Q434"/>
  <c r="J434"/>
  <c r="B435" i="9"/>
  <c r="B435" i="10" s="1"/>
  <c r="B435" i="8"/>
  <c r="J435"/>
  <c r="AG435"/>
  <c r="Y435"/>
  <c r="Q435"/>
  <c r="B436" i="9"/>
  <c r="B436" i="10" s="1"/>
  <c r="B436" i="8"/>
  <c r="AG436"/>
  <c r="Y436"/>
  <c r="Q436"/>
  <c r="J436"/>
  <c r="B437" i="9"/>
  <c r="B437" i="10" s="1"/>
  <c r="B437" i="8"/>
  <c r="J437"/>
  <c r="AG437"/>
  <c r="Y437"/>
  <c r="Q437"/>
  <c r="B438" i="9"/>
  <c r="B438" i="10" s="1"/>
  <c r="B438" i="8"/>
  <c r="AG438"/>
  <c r="Y438"/>
  <c r="Q438"/>
  <c r="J438"/>
  <c r="B439" i="9"/>
  <c r="B439" i="10" s="1"/>
  <c r="B439" i="8"/>
  <c r="J439"/>
  <c r="AG439"/>
  <c r="Y439"/>
  <c r="Q439"/>
  <c r="B440" i="9"/>
  <c r="B440" i="10" s="1"/>
  <c r="B440" i="8"/>
  <c r="AG440"/>
  <c r="Y440"/>
  <c r="Q440"/>
  <c r="J440"/>
  <c r="B441" i="9"/>
  <c r="B441" i="10" s="1"/>
  <c r="B441" i="8"/>
  <c r="J441"/>
  <c r="AG441"/>
  <c r="Y441"/>
  <c r="Q441"/>
  <c r="B442" i="9"/>
  <c r="B442" i="10" s="1"/>
  <c r="B442" i="8"/>
  <c r="AG442"/>
  <c r="Y442"/>
  <c r="Q442"/>
  <c r="J442"/>
  <c r="B443" i="9"/>
  <c r="B443" i="10" s="1"/>
  <c r="B443" i="8"/>
  <c r="J443"/>
  <c r="AG443"/>
  <c r="Y443"/>
  <c r="Q443"/>
  <c r="B444" i="9"/>
  <c r="B444" i="10" s="1"/>
  <c r="B444" i="8"/>
  <c r="AG444"/>
  <c r="Y444"/>
  <c r="Q444"/>
  <c r="J444"/>
  <c r="B445" i="9"/>
  <c r="B445" i="10" s="1"/>
  <c r="B445" i="8"/>
  <c r="J445"/>
  <c r="AG445"/>
  <c r="Y445"/>
  <c r="Q445"/>
  <c r="B446" i="9"/>
  <c r="B446" i="10" s="1"/>
  <c r="B446" i="8"/>
  <c r="AG446"/>
  <c r="Y446"/>
  <c r="Q446"/>
  <c r="J446"/>
  <c r="B447" i="9"/>
  <c r="B447" i="10" s="1"/>
  <c r="B447" i="8"/>
  <c r="J447"/>
  <c r="AG447"/>
  <c r="Y447"/>
  <c r="Q447"/>
  <c r="B448" i="9"/>
  <c r="B448" i="10" s="1"/>
  <c r="B448" i="8"/>
  <c r="AG448"/>
  <c r="Y448"/>
  <c r="Q448"/>
  <c r="J448"/>
  <c r="B449" i="9"/>
  <c r="B449" i="10" s="1"/>
  <c r="B449" i="8"/>
  <c r="J449"/>
  <c r="AG449"/>
  <c r="Y449"/>
  <c r="Q449"/>
  <c r="B450" i="9"/>
  <c r="B450" i="10" s="1"/>
  <c r="B450" i="8"/>
  <c r="AG450"/>
  <c r="Y450"/>
  <c r="Q450"/>
  <c r="J450"/>
  <c r="B451" i="9"/>
  <c r="B451" i="10" s="1"/>
  <c r="B451" i="8"/>
  <c r="J451"/>
  <c r="AG451"/>
  <c r="Y451"/>
  <c r="Q451"/>
  <c r="B452" i="9"/>
  <c r="B452" i="10" s="1"/>
  <c r="B452" i="8"/>
  <c r="AG452"/>
  <c r="Y452"/>
  <c r="Q452"/>
  <c r="J452"/>
  <c r="B453" i="9"/>
  <c r="B453" i="10" s="1"/>
  <c r="B453" i="8"/>
  <c r="J453"/>
  <c r="AG453"/>
  <c r="Y453"/>
  <c r="Q453"/>
  <c r="B454" i="9"/>
  <c r="B454" i="10" s="1"/>
  <c r="B454" i="8"/>
  <c r="AG454"/>
  <c r="Y454"/>
  <c r="Q454"/>
  <c r="J454"/>
  <c r="B455" i="9"/>
  <c r="B455" i="10" s="1"/>
  <c r="B455" i="8"/>
  <c r="J455"/>
  <c r="AG455"/>
  <c r="Y455"/>
  <c r="Q455"/>
  <c r="B456" i="9"/>
  <c r="B456" i="10" s="1"/>
  <c r="B456" i="8"/>
  <c r="AG456"/>
  <c r="Y456"/>
  <c r="Q456"/>
  <c r="J456"/>
  <c r="B457" i="9"/>
  <c r="B457" i="10" s="1"/>
  <c r="B457" i="8"/>
  <c r="J457"/>
  <c r="AG457"/>
  <c r="Y457"/>
  <c r="Q457"/>
  <c r="B458" i="9"/>
  <c r="B458" i="10" s="1"/>
  <c r="B458" i="8"/>
  <c r="AG458"/>
  <c r="Y458"/>
  <c r="Q458"/>
  <c r="J458"/>
  <c r="B459" i="9"/>
  <c r="B459" i="10" s="1"/>
  <c r="B459" i="8"/>
  <c r="J459"/>
  <c r="AG459"/>
  <c r="Y459"/>
  <c r="Q459"/>
  <c r="B460" i="9"/>
  <c r="B460" i="10" s="1"/>
  <c r="B460" i="8"/>
  <c r="AG460"/>
  <c r="Y460"/>
  <c r="Q460"/>
  <c r="J460"/>
  <c r="B461" i="9"/>
  <c r="B461" i="10" s="1"/>
  <c r="B461" i="8"/>
  <c r="J461"/>
  <c r="AG461"/>
  <c r="Y461"/>
  <c r="Q461"/>
  <c r="B462" i="9"/>
  <c r="B462" i="10" s="1"/>
  <c r="B462" i="8"/>
  <c r="AG462"/>
  <c r="Y462"/>
  <c r="Q462"/>
  <c r="J462"/>
  <c r="B463" i="9"/>
  <c r="B463" i="10" s="1"/>
  <c r="B463" i="8"/>
  <c r="J463"/>
  <c r="AG463"/>
  <c r="Y463"/>
  <c r="Q463"/>
  <c r="B464" i="9"/>
  <c r="B464" i="10" s="1"/>
  <c r="B464" i="8"/>
  <c r="AG464"/>
  <c r="Y464"/>
  <c r="Q464"/>
  <c r="J464"/>
  <c r="B465" i="9"/>
  <c r="B465" i="10" s="1"/>
  <c r="B465" i="8"/>
  <c r="J465"/>
  <c r="AG465"/>
  <c r="Y465"/>
  <c r="Q465"/>
  <c r="B466" i="9"/>
  <c r="B466" i="10" s="1"/>
  <c r="B466" i="8"/>
  <c r="AG466"/>
  <c r="Y466"/>
  <c r="Q466"/>
  <c r="J466"/>
  <c r="B467" i="9"/>
  <c r="B467" i="10" s="1"/>
  <c r="B467" i="8"/>
  <c r="J467"/>
  <c r="AG467"/>
  <c r="Y467"/>
  <c r="Q467"/>
  <c r="B468" i="9"/>
  <c r="B468" i="10" s="1"/>
  <c r="B468" i="8"/>
  <c r="AG468"/>
  <c r="Y468"/>
  <c r="Q468"/>
  <c r="J468"/>
  <c r="B469" i="9"/>
  <c r="B469" i="10" s="1"/>
  <c r="B469" i="8"/>
  <c r="J469"/>
  <c r="AG469"/>
  <c r="Y469"/>
  <c r="Q469"/>
  <c r="B470" i="9"/>
  <c r="B470" i="10" s="1"/>
  <c r="B470" i="8"/>
  <c r="AG470"/>
  <c r="Y470"/>
  <c r="Q470"/>
  <c r="J470"/>
  <c r="B471" i="9"/>
  <c r="B471" i="10" s="1"/>
  <c r="B471" i="8"/>
  <c r="J471"/>
  <c r="AG471"/>
  <c r="Y471"/>
  <c r="Q471"/>
  <c r="B472" i="9"/>
  <c r="B472" i="10" s="1"/>
  <c r="B472" i="8"/>
  <c r="AG472"/>
  <c r="Y472"/>
  <c r="Q472"/>
  <c r="J472"/>
  <c r="B473" i="9"/>
  <c r="B473" i="10" s="1"/>
  <c r="B473" i="8"/>
  <c r="J473"/>
  <c r="AG473"/>
  <c r="Y473"/>
  <c r="Q473"/>
  <c r="B474" i="9"/>
  <c r="B474" i="10" s="1"/>
  <c r="B474" i="8"/>
  <c r="AG474"/>
  <c r="Y474"/>
  <c r="Q474"/>
  <c r="J474"/>
  <c r="B475" i="9"/>
  <c r="B475" i="10" s="1"/>
  <c r="B475" i="8"/>
  <c r="J475"/>
  <c r="AG475"/>
  <c r="Y475"/>
  <c r="Q475"/>
  <c r="B476" i="9"/>
  <c r="B476" i="10" s="1"/>
  <c r="B476" i="8"/>
  <c r="AG476"/>
  <c r="Y476"/>
  <c r="Q476"/>
  <c r="J476"/>
  <c r="B477" i="9"/>
  <c r="B477" i="10" s="1"/>
  <c r="B477" i="8"/>
  <c r="J477"/>
  <c r="AG477"/>
  <c r="Y477"/>
  <c r="Q477"/>
  <c r="B478" i="9"/>
  <c r="B478" i="10" s="1"/>
  <c r="B478" i="8"/>
  <c r="AG478"/>
  <c r="Y478"/>
  <c r="Q478"/>
  <c r="J478"/>
  <c r="B479" i="9"/>
  <c r="B479" i="10" s="1"/>
  <c r="B479" i="8"/>
  <c r="J479"/>
  <c r="AG479"/>
  <c r="Y479"/>
  <c r="Q479"/>
  <c r="B480" i="9"/>
  <c r="B480" i="10" s="1"/>
  <c r="B480" i="8"/>
  <c r="AG480"/>
  <c r="Y480"/>
  <c r="Q480"/>
  <c r="J480"/>
  <c r="B481" i="9"/>
  <c r="B481" i="10" s="1"/>
  <c r="B481" i="8"/>
  <c r="J481"/>
  <c r="AG481"/>
  <c r="Y481"/>
  <c r="Q481"/>
  <c r="B482" i="9"/>
  <c r="B482" i="10" s="1"/>
  <c r="B482" i="8"/>
  <c r="AG482"/>
  <c r="Y482"/>
  <c r="Q482"/>
  <c r="J482"/>
  <c r="B483" i="9"/>
  <c r="B483" i="10" s="1"/>
  <c r="B483" i="8"/>
  <c r="J483"/>
  <c r="AG483"/>
  <c r="Y483"/>
  <c r="Q483"/>
  <c r="B484" i="9"/>
  <c r="B484" i="10" s="1"/>
  <c r="B484" i="8"/>
  <c r="AG484"/>
  <c r="Y484"/>
  <c r="Q484"/>
  <c r="J484"/>
  <c r="B485" i="9"/>
  <c r="B485" i="10" s="1"/>
  <c r="B485" i="8"/>
  <c r="J485"/>
  <c r="AG485"/>
  <c r="Y485"/>
  <c r="Q485"/>
  <c r="B486" i="9"/>
  <c r="B486" i="10" s="1"/>
  <c r="B486" i="8"/>
  <c r="AG486"/>
  <c r="Y486"/>
  <c r="Q486"/>
  <c r="J486"/>
  <c r="B487" i="9"/>
  <c r="B487" i="10" s="1"/>
  <c r="B487" i="8"/>
  <c r="J487"/>
  <c r="AG487"/>
  <c r="Y487"/>
  <c r="Q487"/>
  <c r="B488" i="9"/>
  <c r="B488" i="10" s="1"/>
  <c r="B488" i="8"/>
  <c r="AG488"/>
  <c r="Y488"/>
  <c r="Q488"/>
  <c r="J488"/>
  <c r="B489" i="9"/>
  <c r="B489" i="10" s="1"/>
  <c r="B489" i="8"/>
  <c r="J489"/>
  <c r="AG489"/>
  <c r="Y489"/>
  <c r="Q489"/>
  <c r="CR359"/>
  <c r="CN359"/>
  <c r="CL359"/>
  <c r="BP359"/>
  <c r="BL359"/>
  <c r="BJ359"/>
  <c r="AV359"/>
  <c r="BH359" s="1"/>
  <c r="CS359"/>
  <c r="CQ359"/>
  <c r="CO359"/>
  <c r="CM359"/>
  <c r="CK359"/>
  <c r="BQ359"/>
  <c r="BO359"/>
  <c r="BM359"/>
  <c r="BK359"/>
  <c r="BI359"/>
  <c r="BS360"/>
  <c r="AT360"/>
  <c r="E360"/>
  <c r="H360" s="1"/>
  <c r="C360"/>
  <c r="CS360"/>
  <c r="CQ360"/>
  <c r="CO360"/>
  <c r="CM360"/>
  <c r="CK360"/>
  <c r="BQ360"/>
  <c r="BO360"/>
  <c r="BM360"/>
  <c r="BK360"/>
  <c r="BI360"/>
  <c r="CR360"/>
  <c r="CN360"/>
  <c r="CL360"/>
  <c r="BP360"/>
  <c r="BL360"/>
  <c r="BJ360"/>
  <c r="AV360"/>
  <c r="BH360" s="1"/>
  <c r="AT361"/>
  <c r="BS361"/>
  <c r="E361"/>
  <c r="H361" s="1"/>
  <c r="C361"/>
  <c r="CR361"/>
  <c r="CN361"/>
  <c r="CL361"/>
  <c r="BP361"/>
  <c r="BL361"/>
  <c r="BJ361"/>
  <c r="AV361"/>
  <c r="BH361" s="1"/>
  <c r="CS361"/>
  <c r="CQ361"/>
  <c r="CO361"/>
  <c r="CM361"/>
  <c r="CK361"/>
  <c r="BQ361"/>
  <c r="BO361"/>
  <c r="BM361"/>
  <c r="BK361"/>
  <c r="BI361"/>
  <c r="BS362"/>
  <c r="AT362"/>
  <c r="E362"/>
  <c r="H362" s="1"/>
  <c r="C362"/>
  <c r="CS362"/>
  <c r="CQ362"/>
  <c r="CO362"/>
  <c r="CM362"/>
  <c r="CK362"/>
  <c r="BQ362"/>
  <c r="BO362"/>
  <c r="BM362"/>
  <c r="BK362"/>
  <c r="BI362"/>
  <c r="CR362"/>
  <c r="CN362"/>
  <c r="CL362"/>
  <c r="BP362"/>
  <c r="BL362"/>
  <c r="BJ362"/>
  <c r="AV362"/>
  <c r="BH362" s="1"/>
  <c r="AT363"/>
  <c r="BS363"/>
  <c r="E363"/>
  <c r="H363" s="1"/>
  <c r="C363"/>
  <c r="CR363"/>
  <c r="CN363"/>
  <c r="CL363"/>
  <c r="BP363"/>
  <c r="BL363"/>
  <c r="BJ363"/>
  <c r="AV363"/>
  <c r="BH363" s="1"/>
  <c r="CS363"/>
  <c r="CQ363"/>
  <c r="CO363"/>
  <c r="CM363"/>
  <c r="CK363"/>
  <c r="BQ363"/>
  <c r="BO363"/>
  <c r="BM363"/>
  <c r="BK363"/>
  <c r="BI363"/>
  <c r="BS364"/>
  <c r="AT364"/>
  <c r="E364"/>
  <c r="H364" s="1"/>
  <c r="C364"/>
  <c r="CS364"/>
  <c r="CQ364"/>
  <c r="CO364"/>
  <c r="CM364"/>
  <c r="CK364"/>
  <c r="BQ364"/>
  <c r="BO364"/>
  <c r="BM364"/>
  <c r="BK364"/>
  <c r="BI364"/>
  <c r="CR364"/>
  <c r="CN364"/>
  <c r="CL364"/>
  <c r="BP364"/>
  <c r="BL364"/>
  <c r="BJ364"/>
  <c r="AV364"/>
  <c r="BH364" s="1"/>
  <c r="AT365"/>
  <c r="BS365"/>
  <c r="E365"/>
  <c r="H365" s="1"/>
  <c r="C365"/>
  <c r="CR365"/>
  <c r="CN365"/>
  <c r="CL365"/>
  <c r="BP365"/>
  <c r="BL365"/>
  <c r="BJ365"/>
  <c r="AV365"/>
  <c r="BH365" s="1"/>
  <c r="CS365"/>
  <c r="CQ365"/>
  <c r="CO365"/>
  <c r="CM365"/>
  <c r="CK365"/>
  <c r="BQ365"/>
  <c r="BO365"/>
  <c r="BM365"/>
  <c r="BK365"/>
  <c r="BI365"/>
  <c r="BS366"/>
  <c r="AT366"/>
  <c r="E366"/>
  <c r="H366" s="1"/>
  <c r="C366"/>
  <c r="CS366"/>
  <c r="CQ366"/>
  <c r="CO366"/>
  <c r="CM366"/>
  <c r="CK366"/>
  <c r="BQ366"/>
  <c r="BO366"/>
  <c r="BM366"/>
  <c r="BK366"/>
  <c r="BI366"/>
  <c r="CR366"/>
  <c r="CN366"/>
  <c r="CL366"/>
  <c r="BP366"/>
  <c r="BL366"/>
  <c r="BJ366"/>
  <c r="AV366"/>
  <c r="BH366" s="1"/>
  <c r="AT367"/>
  <c r="BS367"/>
  <c r="E367"/>
  <c r="H367" s="1"/>
  <c r="C367"/>
  <c r="CR367"/>
  <c r="CN367"/>
  <c r="CL367"/>
  <c r="BP367"/>
  <c r="BL367"/>
  <c r="BJ367"/>
  <c r="AV367"/>
  <c r="BH367" s="1"/>
  <c r="CS367"/>
  <c r="CQ367"/>
  <c r="CO367"/>
  <c r="CM367"/>
  <c r="CK367"/>
  <c r="BQ367"/>
  <c r="BO367"/>
  <c r="BM367"/>
  <c r="BK367"/>
  <c r="BI367"/>
  <c r="BS368"/>
  <c r="AT368"/>
  <c r="E368"/>
  <c r="H368" s="1"/>
  <c r="C368"/>
  <c r="CS368"/>
  <c r="CQ368"/>
  <c r="CO368"/>
  <c r="CM368"/>
  <c r="CK368"/>
  <c r="BQ368"/>
  <c r="BO368"/>
  <c r="BM368"/>
  <c r="BK368"/>
  <c r="BI368"/>
  <c r="CR368"/>
  <c r="CN368"/>
  <c r="CL368"/>
  <c r="BP368"/>
  <c r="BL368"/>
  <c r="BJ368"/>
  <c r="AV368"/>
  <c r="BH368" s="1"/>
  <c r="AT369"/>
  <c r="BS369"/>
  <c r="E369"/>
  <c r="H369" s="1"/>
  <c r="C369"/>
  <c r="CR369"/>
  <c r="CN369"/>
  <c r="CL369"/>
  <c r="BP369"/>
  <c r="BL369"/>
  <c r="BJ369"/>
  <c r="AV369"/>
  <c r="BH369" s="1"/>
  <c r="CS369"/>
  <c r="CQ369"/>
  <c r="CO369"/>
  <c r="CM369"/>
  <c r="CK369"/>
  <c r="BQ369"/>
  <c r="BO369"/>
  <c r="BM369"/>
  <c r="BK369"/>
  <c r="BI369"/>
  <c r="BS370"/>
  <c r="AT370"/>
  <c r="E370"/>
  <c r="H370" s="1"/>
  <c r="C370"/>
  <c r="CS370"/>
  <c r="CQ370"/>
  <c r="CO370"/>
  <c r="CM370"/>
  <c r="CK370"/>
  <c r="BQ370"/>
  <c r="BO370"/>
  <c r="BM370"/>
  <c r="BK370"/>
  <c r="BI370"/>
  <c r="CR370"/>
  <c r="CN370"/>
  <c r="CL370"/>
  <c r="BP370"/>
  <c r="BL370"/>
  <c r="BJ370"/>
  <c r="AV370"/>
  <c r="BH370" s="1"/>
  <c r="AT371"/>
  <c r="BS371"/>
  <c r="E371"/>
  <c r="H371" s="1"/>
  <c r="C371"/>
  <c r="CR371"/>
  <c r="CN371"/>
  <c r="CL371"/>
  <c r="BP371"/>
  <c r="BL371"/>
  <c r="BJ371"/>
  <c r="AV371"/>
  <c r="BH371" s="1"/>
  <c r="CS371"/>
  <c r="CQ371"/>
  <c r="CO371"/>
  <c r="CM371"/>
  <c r="CK371"/>
  <c r="BQ371"/>
  <c r="BO371"/>
  <c r="BM371"/>
  <c r="BK371"/>
  <c r="BI371"/>
  <c r="BS372"/>
  <c r="AT372"/>
  <c r="E372"/>
  <c r="H372" s="1"/>
  <c r="C372"/>
  <c r="CS372"/>
  <c r="CQ372"/>
  <c r="CO372"/>
  <c r="CM372"/>
  <c r="CK372"/>
  <c r="BQ372"/>
  <c r="BO372"/>
  <c r="BM372"/>
  <c r="BK372"/>
  <c r="BI372"/>
  <c r="CR372"/>
  <c r="CN372"/>
  <c r="CL372"/>
  <c r="BP372"/>
  <c r="BL372"/>
  <c r="BJ372"/>
  <c r="AV372"/>
  <c r="BH372" s="1"/>
  <c r="AT373"/>
  <c r="BS373"/>
  <c r="E373"/>
  <c r="H373" s="1"/>
  <c r="C373"/>
  <c r="CR373"/>
  <c r="CN373"/>
  <c r="CL373"/>
  <c r="BP373"/>
  <c r="BL373"/>
  <c r="BJ373"/>
  <c r="AV373"/>
  <c r="BH373" s="1"/>
  <c r="CS373"/>
  <c r="CQ373"/>
  <c r="CO373"/>
  <c r="CM373"/>
  <c r="CK373"/>
  <c r="BQ373"/>
  <c r="BO373"/>
  <c r="BM373"/>
  <c r="BK373"/>
  <c r="BI373"/>
  <c r="BS374"/>
  <c r="AT374"/>
  <c r="E374"/>
  <c r="H374" s="1"/>
  <c r="C374"/>
  <c r="CS374"/>
  <c r="CQ374"/>
  <c r="CO374"/>
  <c r="CM374"/>
  <c r="CK374"/>
  <c r="BQ374"/>
  <c r="BO374"/>
  <c r="BM374"/>
  <c r="BK374"/>
  <c r="BI374"/>
  <c r="CR374"/>
  <c r="CN374"/>
  <c r="CL374"/>
  <c r="BP374"/>
  <c r="BL374"/>
  <c r="BJ374"/>
  <c r="AV374"/>
  <c r="BH374" s="1"/>
  <c r="AT375"/>
  <c r="BS375"/>
  <c r="E375"/>
  <c r="H375" s="1"/>
  <c r="C375"/>
  <c r="CR375"/>
  <c r="CN375"/>
  <c r="CL375"/>
  <c r="BP375"/>
  <c r="BL375"/>
  <c r="BJ375"/>
  <c r="AV375"/>
  <c r="BH375" s="1"/>
  <c r="CS375"/>
  <c r="CQ375"/>
  <c r="CO375"/>
  <c r="CM375"/>
  <c r="CK375"/>
  <c r="BQ375"/>
  <c r="BO375"/>
  <c r="BM375"/>
  <c r="BK375"/>
  <c r="BI375"/>
  <c r="BS376"/>
  <c r="AT376"/>
  <c r="E376"/>
  <c r="H376" s="1"/>
  <c r="C376"/>
  <c r="CS376"/>
  <c r="CQ376"/>
  <c r="CO376"/>
  <c r="CM376"/>
  <c r="CK376"/>
  <c r="BQ376"/>
  <c r="BO376"/>
  <c r="BM376"/>
  <c r="BK376"/>
  <c r="BI376"/>
  <c r="CR376"/>
  <c r="CN376"/>
  <c r="CL376"/>
  <c r="BP376"/>
  <c r="BL376"/>
  <c r="BJ376"/>
  <c r="AV376"/>
  <c r="BH376" s="1"/>
  <c r="AT377"/>
  <c r="BS377"/>
  <c r="E377"/>
  <c r="H377" s="1"/>
  <c r="C377"/>
  <c r="CR377"/>
  <c r="CN377"/>
  <c r="CL377"/>
  <c r="BP377"/>
  <c r="BL377"/>
  <c r="BJ377"/>
  <c r="AV377"/>
  <c r="BH377" s="1"/>
  <c r="CS377"/>
  <c r="CQ377"/>
  <c r="CO377"/>
  <c r="CM377"/>
  <c r="CK377"/>
  <c r="BQ377"/>
  <c r="BO377"/>
  <c r="BM377"/>
  <c r="BK377"/>
  <c r="BI377"/>
  <c r="BS378"/>
  <c r="AT378"/>
  <c r="E378"/>
  <c r="H378" s="1"/>
  <c r="C378"/>
  <c r="CS378"/>
  <c r="CQ378"/>
  <c r="CO378"/>
  <c r="CM378"/>
  <c r="CK378"/>
  <c r="BQ378"/>
  <c r="BO378"/>
  <c r="BM378"/>
  <c r="BK378"/>
  <c r="BI378"/>
  <c r="CR378"/>
  <c r="CN378"/>
  <c r="CL378"/>
  <c r="BP378"/>
  <c r="BL378"/>
  <c r="BJ378"/>
  <c r="AV378"/>
  <c r="BH378" s="1"/>
  <c r="AT379"/>
  <c r="BS379"/>
  <c r="E379"/>
  <c r="H379" s="1"/>
  <c r="C379"/>
  <c r="CR379"/>
  <c r="CN379"/>
  <c r="CL379"/>
  <c r="BP379"/>
  <c r="BL379"/>
  <c r="BJ379"/>
  <c r="AV379"/>
  <c r="BH379" s="1"/>
  <c r="CS379"/>
  <c r="CQ379"/>
  <c r="CO379"/>
  <c r="CM379"/>
  <c r="CK379"/>
  <c r="BQ379"/>
  <c r="BO379"/>
  <c r="BM379"/>
  <c r="BK379"/>
  <c r="BI379"/>
  <c r="BS380"/>
  <c r="AT380"/>
  <c r="E380"/>
  <c r="H380" s="1"/>
  <c r="C380"/>
  <c r="CS380"/>
  <c r="CQ380"/>
  <c r="CO380"/>
  <c r="CM380"/>
  <c r="CK380"/>
  <c r="BQ380"/>
  <c r="BO380"/>
  <c r="BM380"/>
  <c r="BK380"/>
  <c r="BI380"/>
  <c r="CR380"/>
  <c r="CN380"/>
  <c r="CL380"/>
  <c r="BP380"/>
  <c r="BL380"/>
  <c r="BJ380"/>
  <c r="AV380"/>
  <c r="BH380" s="1"/>
  <c r="AT381"/>
  <c r="BS381"/>
  <c r="E381"/>
  <c r="H381" s="1"/>
  <c r="C381"/>
  <c r="CR381"/>
  <c r="CN381"/>
  <c r="CL381"/>
  <c r="BP381"/>
  <c r="BL381"/>
  <c r="BJ381"/>
  <c r="AV381"/>
  <c r="BH381" s="1"/>
  <c r="CS381"/>
  <c r="CQ381"/>
  <c r="CO381"/>
  <c r="CM381"/>
  <c r="CK381"/>
  <c r="BQ381"/>
  <c r="BO381"/>
  <c r="BM381"/>
  <c r="BK381"/>
  <c r="BI381"/>
  <c r="BS382"/>
  <c r="AT382"/>
  <c r="E382"/>
  <c r="H382" s="1"/>
  <c r="C382"/>
  <c r="CS382"/>
  <c r="CQ382"/>
  <c r="CO382"/>
  <c r="CM382"/>
  <c r="CK382"/>
  <c r="BQ382"/>
  <c r="BO382"/>
  <c r="BM382"/>
  <c r="BK382"/>
  <c r="BI382"/>
  <c r="CR382"/>
  <c r="CN382"/>
  <c r="CL382"/>
  <c r="BP382"/>
  <c r="BL382"/>
  <c r="BJ382"/>
  <c r="AV382"/>
  <c r="BH382" s="1"/>
  <c r="AT383"/>
  <c r="BS383"/>
  <c r="E383"/>
  <c r="H383" s="1"/>
  <c r="C383"/>
  <c r="CR383"/>
  <c r="CN383"/>
  <c r="CL383"/>
  <c r="BP383"/>
  <c r="BL383"/>
  <c r="BJ383"/>
  <c r="AV383"/>
  <c r="BH383" s="1"/>
  <c r="CS383"/>
  <c r="CQ383"/>
  <c r="CO383"/>
  <c r="CM383"/>
  <c r="CK383"/>
  <c r="BQ383"/>
  <c r="BO383"/>
  <c r="BM383"/>
  <c r="BK383"/>
  <c r="BI383"/>
  <c r="BS384"/>
  <c r="AT384"/>
  <c r="E384"/>
  <c r="H384" s="1"/>
  <c r="C384"/>
  <c r="CS384"/>
  <c r="CQ384"/>
  <c r="CO384"/>
  <c r="CM384"/>
  <c r="CK384"/>
  <c r="BQ384"/>
  <c r="BO384"/>
  <c r="BM384"/>
  <c r="BK384"/>
  <c r="BI384"/>
  <c r="CR384"/>
  <c r="CN384"/>
  <c r="CL384"/>
  <c r="BP384"/>
  <c r="BL384"/>
  <c r="BJ384"/>
  <c r="AV384"/>
  <c r="BH384" s="1"/>
  <c r="AT385"/>
  <c r="BS385"/>
  <c r="E385"/>
  <c r="H385" s="1"/>
  <c r="C385"/>
  <c r="CR385"/>
  <c r="CN385"/>
  <c r="CL385"/>
  <c r="BP385"/>
  <c r="BL385"/>
  <c r="BJ385"/>
  <c r="AV385"/>
  <c r="BH385" s="1"/>
  <c r="CS385"/>
  <c r="CQ385"/>
  <c r="CO385"/>
  <c r="CM385"/>
  <c r="CK385"/>
  <c r="BQ385"/>
  <c r="BO385"/>
  <c r="BM385"/>
  <c r="BK385"/>
  <c r="BI385"/>
  <c r="BS386"/>
  <c r="AT386"/>
  <c r="E386"/>
  <c r="H386" s="1"/>
  <c r="C386"/>
  <c r="CS386"/>
  <c r="CQ386"/>
  <c r="CO386"/>
  <c r="CM386"/>
  <c r="CK386"/>
  <c r="BQ386"/>
  <c r="BO386"/>
  <c r="BM386"/>
  <c r="BK386"/>
  <c r="BI386"/>
  <c r="CR386"/>
  <c r="CN386"/>
  <c r="CL386"/>
  <c r="BP386"/>
  <c r="BL386"/>
  <c r="BJ386"/>
  <c r="AV386"/>
  <c r="BH386" s="1"/>
  <c r="AT387"/>
  <c r="BS387"/>
  <c r="E387"/>
  <c r="H387" s="1"/>
  <c r="C387"/>
  <c r="CR387"/>
  <c r="CN387"/>
  <c r="CL387"/>
  <c r="BP387"/>
  <c r="BL387"/>
  <c r="BJ387"/>
  <c r="AV387"/>
  <c r="BH387" s="1"/>
  <c r="CS387"/>
  <c r="CQ387"/>
  <c r="CO387"/>
  <c r="CM387"/>
  <c r="CK387"/>
  <c r="BQ387"/>
  <c r="BO387"/>
  <c r="BM387"/>
  <c r="BK387"/>
  <c r="BI387"/>
  <c r="BS388"/>
  <c r="AT388"/>
  <c r="E388"/>
  <c r="H388" s="1"/>
  <c r="C388"/>
  <c r="CS388"/>
  <c r="CQ388"/>
  <c r="CO388"/>
  <c r="CM388"/>
  <c r="CK388"/>
  <c r="BQ388"/>
  <c r="BO388"/>
  <c r="BM388"/>
  <c r="BK388"/>
  <c r="BI388"/>
  <c r="CR388"/>
  <c r="CN388"/>
  <c r="CL388"/>
  <c r="BP388"/>
  <c r="BL388"/>
  <c r="BJ388"/>
  <c r="AV388"/>
  <c r="BH388" s="1"/>
  <c r="AT389"/>
  <c r="BS389"/>
  <c r="E389"/>
  <c r="H389" s="1"/>
  <c r="C389"/>
  <c r="CR389"/>
  <c r="CN389"/>
  <c r="CL389"/>
  <c r="BP389"/>
  <c r="BL389"/>
  <c r="BJ389"/>
  <c r="AV389"/>
  <c r="BH389" s="1"/>
  <c r="CS389"/>
  <c r="CQ389"/>
  <c r="CO389"/>
  <c r="CM389"/>
  <c r="CK389"/>
  <c r="BQ389"/>
  <c r="BO389"/>
  <c r="BM389"/>
  <c r="BK389"/>
  <c r="BI389"/>
  <c r="BS390"/>
  <c r="AT390"/>
  <c r="E390"/>
  <c r="H390" s="1"/>
  <c r="C390"/>
  <c r="CS390"/>
  <c r="CQ390"/>
  <c r="CO390"/>
  <c r="CM390"/>
  <c r="CK390"/>
  <c r="BQ390"/>
  <c r="BO390"/>
  <c r="BM390"/>
  <c r="BK390"/>
  <c r="BI390"/>
  <c r="CR390"/>
  <c r="CN390"/>
  <c r="CL390"/>
  <c r="BP390"/>
  <c r="BL390"/>
  <c r="BJ390"/>
  <c r="AV390"/>
  <c r="BH390" s="1"/>
  <c r="AT391"/>
  <c r="BS391"/>
  <c r="E391"/>
  <c r="H391" s="1"/>
  <c r="C391"/>
  <c r="CR391"/>
  <c r="CN391"/>
  <c r="CL391"/>
  <c r="BP391"/>
  <c r="BL391"/>
  <c r="BJ391"/>
  <c r="AV391"/>
  <c r="BH391" s="1"/>
  <c r="CS391"/>
  <c r="CQ391"/>
  <c r="CO391"/>
  <c r="CM391"/>
  <c r="CK391"/>
  <c r="BQ391"/>
  <c r="BO391"/>
  <c r="BM391"/>
  <c r="BK391"/>
  <c r="BI391"/>
  <c r="BS392"/>
  <c r="AT392"/>
  <c r="E392"/>
  <c r="H392" s="1"/>
  <c r="C392"/>
  <c r="CS392"/>
  <c r="CQ392"/>
  <c r="CO392"/>
  <c r="CM392"/>
  <c r="CK392"/>
  <c r="BQ392"/>
  <c r="BO392"/>
  <c r="BM392"/>
  <c r="BK392"/>
  <c r="BI392"/>
  <c r="CR392"/>
  <c r="CN392"/>
  <c r="CL392"/>
  <c r="BP392"/>
  <c r="BL392"/>
  <c r="BJ392"/>
  <c r="AV392"/>
  <c r="BH392" s="1"/>
  <c r="AT393"/>
  <c r="BS393"/>
  <c r="E393"/>
  <c r="H393" s="1"/>
  <c r="C393"/>
  <c r="CR393"/>
  <c r="CN393"/>
  <c r="CL393"/>
  <c r="BP393"/>
  <c r="BL393"/>
  <c r="BJ393"/>
  <c r="AV393"/>
  <c r="BH393" s="1"/>
  <c r="CS393"/>
  <c r="CQ393"/>
  <c r="CO393"/>
  <c r="CM393"/>
  <c r="CK393"/>
  <c r="BQ393"/>
  <c r="BO393"/>
  <c r="BM393"/>
  <c r="BK393"/>
  <c r="BI393"/>
  <c r="BS394"/>
  <c r="AT394"/>
  <c r="E394"/>
  <c r="H394" s="1"/>
  <c r="C394"/>
  <c r="CS394"/>
  <c r="CQ394"/>
  <c r="CO394"/>
  <c r="CM394"/>
  <c r="CK394"/>
  <c r="BQ394"/>
  <c r="BO394"/>
  <c r="BM394"/>
  <c r="BK394"/>
  <c r="BI394"/>
  <c r="CR394"/>
  <c r="CN394"/>
  <c r="CL394"/>
  <c r="BP394"/>
  <c r="BL394"/>
  <c r="BJ394"/>
  <c r="AV394"/>
  <c r="BH394" s="1"/>
  <c r="AT395"/>
  <c r="BS395"/>
  <c r="E395"/>
  <c r="H395" s="1"/>
  <c r="C395"/>
  <c r="CR395"/>
  <c r="CN395"/>
  <c r="CL395"/>
  <c r="BP395"/>
  <c r="BL395"/>
  <c r="BJ395"/>
  <c r="AV395"/>
  <c r="BH395" s="1"/>
  <c r="CS395"/>
  <c r="CQ395"/>
  <c r="CO395"/>
  <c r="CM395"/>
  <c r="CK395"/>
  <c r="BQ395"/>
  <c r="BO395"/>
  <c r="BM395"/>
  <c r="BK395"/>
  <c r="BI395"/>
  <c r="BS396"/>
  <c r="AT396"/>
  <c r="E396"/>
  <c r="H396" s="1"/>
  <c r="C396"/>
  <c r="CS396"/>
  <c r="CQ396"/>
  <c r="CO396"/>
  <c r="CM396"/>
  <c r="CK396"/>
  <c r="BQ396"/>
  <c r="BO396"/>
  <c r="BM396"/>
  <c r="BK396"/>
  <c r="BI396"/>
  <c r="CR396"/>
  <c r="CN396"/>
  <c r="CL396"/>
  <c r="BP396"/>
  <c r="BL396"/>
  <c r="BJ396"/>
  <c r="AV396"/>
  <c r="BH396" s="1"/>
  <c r="AT397"/>
  <c r="BS397"/>
  <c r="E397"/>
  <c r="H397" s="1"/>
  <c r="C397"/>
  <c r="CR397"/>
  <c r="CN397"/>
  <c r="CL397"/>
  <c r="BP397"/>
  <c r="BL397"/>
  <c r="BJ397"/>
  <c r="AV397"/>
  <c r="BH397" s="1"/>
  <c r="CS397"/>
  <c r="CQ397"/>
  <c r="CO397"/>
  <c r="CM397"/>
  <c r="CK397"/>
  <c r="BQ397"/>
  <c r="BO397"/>
  <c r="BM397"/>
  <c r="BK397"/>
  <c r="BI397"/>
  <c r="BS398"/>
  <c r="AT398"/>
  <c r="E398"/>
  <c r="H398" s="1"/>
  <c r="C398"/>
  <c r="CS398"/>
  <c r="CQ398"/>
  <c r="CO398"/>
  <c r="CM398"/>
  <c r="CK398"/>
  <c r="BQ398"/>
  <c r="BO398"/>
  <c r="BM398"/>
  <c r="BK398"/>
  <c r="BI398"/>
  <c r="CR398"/>
  <c r="CN398"/>
  <c r="CL398"/>
  <c r="BP398"/>
  <c r="BL398"/>
  <c r="BJ398"/>
  <c r="AV398"/>
  <c r="BH398" s="1"/>
  <c r="AT399"/>
  <c r="BS399"/>
  <c r="E399"/>
  <c r="H399" s="1"/>
  <c r="C399"/>
  <c r="CR399"/>
  <c r="CN399"/>
  <c r="CL399"/>
  <c r="BP399"/>
  <c r="BL399"/>
  <c r="BJ399"/>
  <c r="AV399"/>
  <c r="BH399" s="1"/>
  <c r="CS399"/>
  <c r="CQ399"/>
  <c r="CO399"/>
  <c r="CM399"/>
  <c r="CK399"/>
  <c r="BQ399"/>
  <c r="BO399"/>
  <c r="BM399"/>
  <c r="BK399"/>
  <c r="BI399"/>
  <c r="BS400"/>
  <c r="AT400"/>
  <c r="E400"/>
  <c r="H400" s="1"/>
  <c r="C400"/>
  <c r="CS400"/>
  <c r="CQ400"/>
  <c r="CO400"/>
  <c r="CM400"/>
  <c r="CK400"/>
  <c r="BQ400"/>
  <c r="BO400"/>
  <c r="BM400"/>
  <c r="BK400"/>
  <c r="BI400"/>
  <c r="CR400"/>
  <c r="CN400"/>
  <c r="CL400"/>
  <c r="BP400"/>
  <c r="BL400"/>
  <c r="BJ400"/>
  <c r="AV400"/>
  <c r="BH400" s="1"/>
  <c r="AT401"/>
  <c r="BS401"/>
  <c r="E401"/>
  <c r="H401" s="1"/>
  <c r="C401"/>
  <c r="CR401"/>
  <c r="CN401"/>
  <c r="CL401"/>
  <c r="BP401"/>
  <c r="BL401"/>
  <c r="BJ401"/>
  <c r="AV401"/>
  <c r="BH401" s="1"/>
  <c r="CS401"/>
  <c r="CQ401"/>
  <c r="CT401" s="1"/>
  <c r="CO401"/>
  <c r="CM401"/>
  <c r="CK401"/>
  <c r="BQ401"/>
  <c r="BO401"/>
  <c r="BM401"/>
  <c r="BK401"/>
  <c r="BI401"/>
  <c r="BN401" s="1"/>
  <c r="BS402"/>
  <c r="AT402"/>
  <c r="E402"/>
  <c r="H402" s="1"/>
  <c r="C402"/>
  <c r="CS402"/>
  <c r="CQ402"/>
  <c r="CO402"/>
  <c r="CM402"/>
  <c r="CK402"/>
  <c r="BQ402"/>
  <c r="BO402"/>
  <c r="BM402"/>
  <c r="BK402"/>
  <c r="BI402"/>
  <c r="CR402"/>
  <c r="CN402"/>
  <c r="CL402"/>
  <c r="BP402"/>
  <c r="BL402"/>
  <c r="BJ402"/>
  <c r="AV402"/>
  <c r="BH402" s="1"/>
  <c r="AT403"/>
  <c r="BS403"/>
  <c r="E403"/>
  <c r="H403" s="1"/>
  <c r="C403"/>
  <c r="CR403"/>
  <c r="CN403"/>
  <c r="CL403"/>
  <c r="BP403"/>
  <c r="BL403"/>
  <c r="BJ403"/>
  <c r="AV403"/>
  <c r="BH403" s="1"/>
  <c r="CS403"/>
  <c r="CQ403"/>
  <c r="CT403" s="1"/>
  <c r="CO403"/>
  <c r="CM403"/>
  <c r="CK403"/>
  <c r="BQ403"/>
  <c r="BO403"/>
  <c r="BM403"/>
  <c r="BK403"/>
  <c r="BI403"/>
  <c r="BN403" s="1"/>
  <c r="BS404"/>
  <c r="AT404"/>
  <c r="E404"/>
  <c r="H404" s="1"/>
  <c r="C404"/>
  <c r="CS404"/>
  <c r="CQ404"/>
  <c r="CO404"/>
  <c r="CM404"/>
  <c r="CK404"/>
  <c r="BQ404"/>
  <c r="BO404"/>
  <c r="BM404"/>
  <c r="BK404"/>
  <c r="BI404"/>
  <c r="CR404"/>
  <c r="CN404"/>
  <c r="CL404"/>
  <c r="BP404"/>
  <c r="BL404"/>
  <c r="BJ404"/>
  <c r="AV404"/>
  <c r="BH404" s="1"/>
  <c r="AT405"/>
  <c r="BS405"/>
  <c r="E405"/>
  <c r="H405" s="1"/>
  <c r="C405"/>
  <c r="CR405"/>
  <c r="CN405"/>
  <c r="CL405"/>
  <c r="BP405"/>
  <c r="BL405"/>
  <c r="BJ405"/>
  <c r="AV405"/>
  <c r="BH405" s="1"/>
  <c r="CS405"/>
  <c r="CQ405"/>
  <c r="CT405" s="1"/>
  <c r="CO405"/>
  <c r="CM405"/>
  <c r="CK405"/>
  <c r="BQ405"/>
  <c r="BO405"/>
  <c r="BM405"/>
  <c r="BK405"/>
  <c r="BI405"/>
  <c r="BN405" s="1"/>
  <c r="BS406"/>
  <c r="AT406"/>
  <c r="E406"/>
  <c r="H406" s="1"/>
  <c r="C406"/>
  <c r="CS406"/>
  <c r="CQ406"/>
  <c r="CO406"/>
  <c r="CM406"/>
  <c r="CK406"/>
  <c r="BQ406"/>
  <c r="BO406"/>
  <c r="BM406"/>
  <c r="BK406"/>
  <c r="BI406"/>
  <c r="CR406"/>
  <c r="CN406"/>
  <c r="CL406"/>
  <c r="BP406"/>
  <c r="BL406"/>
  <c r="BJ406"/>
  <c r="AV406"/>
  <c r="BH406" s="1"/>
  <c r="AT407"/>
  <c r="BS407"/>
  <c r="E407"/>
  <c r="H407" s="1"/>
  <c r="C407"/>
  <c r="CR407"/>
  <c r="CN407"/>
  <c r="CL407"/>
  <c r="BP407"/>
  <c r="BL407"/>
  <c r="BJ407"/>
  <c r="AV407"/>
  <c r="BH407" s="1"/>
  <c r="CS407"/>
  <c r="CQ407"/>
  <c r="CT407" s="1"/>
  <c r="CO407"/>
  <c r="CM407"/>
  <c r="CK407"/>
  <c r="BQ407"/>
  <c r="BO407"/>
  <c r="BM407"/>
  <c r="BK407"/>
  <c r="BI407"/>
  <c r="BN407" s="1"/>
  <c r="BS408"/>
  <c r="AT408"/>
  <c r="E408"/>
  <c r="H408" s="1"/>
  <c r="C408"/>
  <c r="CS408"/>
  <c r="CQ408"/>
  <c r="CO408"/>
  <c r="CM408"/>
  <c r="CK408"/>
  <c r="BQ408"/>
  <c r="BO408"/>
  <c r="BM408"/>
  <c r="BK408"/>
  <c r="BI408"/>
  <c r="CR408"/>
  <c r="CN408"/>
  <c r="CL408"/>
  <c r="BP408"/>
  <c r="BL408"/>
  <c r="BJ408"/>
  <c r="AV408"/>
  <c r="BH408" s="1"/>
  <c r="AT409"/>
  <c r="BS409"/>
  <c r="E409"/>
  <c r="H409" s="1"/>
  <c r="C409"/>
  <c r="CR409"/>
  <c r="CN409"/>
  <c r="CL409"/>
  <c r="BP409"/>
  <c r="BL409"/>
  <c r="BJ409"/>
  <c r="AV409"/>
  <c r="BH409" s="1"/>
  <c r="CS409"/>
  <c r="CQ409"/>
  <c r="CT409" s="1"/>
  <c r="CO409"/>
  <c r="CM409"/>
  <c r="CK409"/>
  <c r="BQ409"/>
  <c r="BO409"/>
  <c r="BM409"/>
  <c r="BK409"/>
  <c r="BI409"/>
  <c r="BN409" s="1"/>
  <c r="BS410"/>
  <c r="AT410"/>
  <c r="E410"/>
  <c r="H410" s="1"/>
  <c r="C410"/>
  <c r="CS410"/>
  <c r="CQ410"/>
  <c r="CO410"/>
  <c r="CM410"/>
  <c r="CK410"/>
  <c r="BQ410"/>
  <c r="BO410"/>
  <c r="BM410"/>
  <c r="BK410"/>
  <c r="BI410"/>
  <c r="CR410"/>
  <c r="CN410"/>
  <c r="CL410"/>
  <c r="BP410"/>
  <c r="BL410"/>
  <c r="BJ410"/>
  <c r="AV410"/>
  <c r="BH410" s="1"/>
  <c r="AT411"/>
  <c r="BS411"/>
  <c r="E411"/>
  <c r="H411" s="1"/>
  <c r="C411"/>
  <c r="CR411"/>
  <c r="CN411"/>
  <c r="CL411"/>
  <c r="BP411"/>
  <c r="BL411"/>
  <c r="BJ411"/>
  <c r="AV411"/>
  <c r="BH411" s="1"/>
  <c r="CS411"/>
  <c r="CQ411"/>
  <c r="CT411" s="1"/>
  <c r="CO411"/>
  <c r="CM411"/>
  <c r="CK411"/>
  <c r="BQ411"/>
  <c r="BO411"/>
  <c r="BM411"/>
  <c r="BK411"/>
  <c r="BI411"/>
  <c r="BN411" s="1"/>
  <c r="BS412"/>
  <c r="AT412"/>
  <c r="E412"/>
  <c r="H412" s="1"/>
  <c r="C412"/>
  <c r="CS412"/>
  <c r="CQ412"/>
  <c r="CO412"/>
  <c r="CM412"/>
  <c r="CK412"/>
  <c r="BQ412"/>
  <c r="BO412"/>
  <c r="BM412"/>
  <c r="BK412"/>
  <c r="BI412"/>
  <c r="CR412"/>
  <c r="CN412"/>
  <c r="CL412"/>
  <c r="BP412"/>
  <c r="BL412"/>
  <c r="BJ412"/>
  <c r="AV412"/>
  <c r="BH412" s="1"/>
  <c r="AT413"/>
  <c r="BS413"/>
  <c r="E413"/>
  <c r="H413" s="1"/>
  <c r="C413"/>
  <c r="CR413"/>
  <c r="CN413"/>
  <c r="CL413"/>
  <c r="BP413"/>
  <c r="BL413"/>
  <c r="BJ413"/>
  <c r="AV413"/>
  <c r="BH413" s="1"/>
  <c r="CS413"/>
  <c r="CQ413"/>
  <c r="CT413" s="1"/>
  <c r="CO413"/>
  <c r="CM413"/>
  <c r="CK413"/>
  <c r="BQ413"/>
  <c r="BO413"/>
  <c r="BM413"/>
  <c r="BK413"/>
  <c r="BI413"/>
  <c r="BN413" s="1"/>
  <c r="BS414"/>
  <c r="AT414"/>
  <c r="E414"/>
  <c r="H414" s="1"/>
  <c r="C414"/>
  <c r="CS414"/>
  <c r="CQ414"/>
  <c r="CO414"/>
  <c r="CM414"/>
  <c r="CK414"/>
  <c r="BQ414"/>
  <c r="BO414"/>
  <c r="BM414"/>
  <c r="BK414"/>
  <c r="BI414"/>
  <c r="CR414"/>
  <c r="CN414"/>
  <c r="CL414"/>
  <c r="BP414"/>
  <c r="BL414"/>
  <c r="BJ414"/>
  <c r="AV414"/>
  <c r="BH414" s="1"/>
  <c r="AT415"/>
  <c r="BS415"/>
  <c r="E415"/>
  <c r="H415" s="1"/>
  <c r="C415"/>
  <c r="CR415"/>
  <c r="CN415"/>
  <c r="CL415"/>
  <c r="BP415"/>
  <c r="BL415"/>
  <c r="BJ415"/>
  <c r="AV415"/>
  <c r="BH415" s="1"/>
  <c r="CS415"/>
  <c r="CQ415"/>
  <c r="CT415" s="1"/>
  <c r="CO415"/>
  <c r="CM415"/>
  <c r="CK415"/>
  <c r="BQ415"/>
  <c r="BO415"/>
  <c r="BM415"/>
  <c r="BK415"/>
  <c r="BI415"/>
  <c r="BN415" s="1"/>
  <c r="BS416"/>
  <c r="AT416"/>
  <c r="E416"/>
  <c r="H416" s="1"/>
  <c r="C416"/>
  <c r="CS416"/>
  <c r="CQ416"/>
  <c r="CO416"/>
  <c r="CM416"/>
  <c r="CK416"/>
  <c r="BQ416"/>
  <c r="BO416"/>
  <c r="BM416"/>
  <c r="BK416"/>
  <c r="BI416"/>
  <c r="CR416"/>
  <c r="CN416"/>
  <c r="CL416"/>
  <c r="BP416"/>
  <c r="BL416"/>
  <c r="BJ416"/>
  <c r="AV416"/>
  <c r="BH416" s="1"/>
  <c r="AT417"/>
  <c r="BS417"/>
  <c r="E417"/>
  <c r="H417" s="1"/>
  <c r="C417"/>
  <c r="CR417"/>
  <c r="CN417"/>
  <c r="CL417"/>
  <c r="BP417"/>
  <c r="BL417"/>
  <c r="BJ417"/>
  <c r="AV417"/>
  <c r="BH417" s="1"/>
  <c r="CS417"/>
  <c r="CQ417"/>
  <c r="CT417" s="1"/>
  <c r="CO417"/>
  <c r="CM417"/>
  <c r="CK417"/>
  <c r="BQ417"/>
  <c r="BO417"/>
  <c r="BM417"/>
  <c r="BK417"/>
  <c r="BI417"/>
  <c r="BN417" s="1"/>
  <c r="BS418"/>
  <c r="AT418"/>
  <c r="E418"/>
  <c r="H418" s="1"/>
  <c r="C418"/>
  <c r="CS418"/>
  <c r="CQ418"/>
  <c r="CO418"/>
  <c r="CM418"/>
  <c r="CK418"/>
  <c r="BQ418"/>
  <c r="BO418"/>
  <c r="BM418"/>
  <c r="BK418"/>
  <c r="BI418"/>
  <c r="CR418"/>
  <c r="CN418"/>
  <c r="CL418"/>
  <c r="BP418"/>
  <c r="BL418"/>
  <c r="BJ418"/>
  <c r="AV418"/>
  <c r="BH418" s="1"/>
  <c r="AT419"/>
  <c r="BS419"/>
  <c r="E419"/>
  <c r="H419" s="1"/>
  <c r="C419"/>
  <c r="CR419"/>
  <c r="CN419"/>
  <c r="CL419"/>
  <c r="BP419"/>
  <c r="BL419"/>
  <c r="BJ419"/>
  <c r="AV419"/>
  <c r="BH419" s="1"/>
  <c r="CS419"/>
  <c r="CQ419"/>
  <c r="CT419" s="1"/>
  <c r="CO419"/>
  <c r="CM419"/>
  <c r="CK419"/>
  <c r="BQ419"/>
  <c r="BO419"/>
  <c r="BM419"/>
  <c r="BK419"/>
  <c r="BI419"/>
  <c r="BN419" s="1"/>
  <c r="BS420"/>
  <c r="AT420"/>
  <c r="E420"/>
  <c r="H420" s="1"/>
  <c r="C420"/>
  <c r="CS420"/>
  <c r="CQ420"/>
  <c r="CO420"/>
  <c r="CM420"/>
  <c r="CK420"/>
  <c r="BQ420"/>
  <c r="BO420"/>
  <c r="BM420"/>
  <c r="BK420"/>
  <c r="BI420"/>
  <c r="CR420"/>
  <c r="CN420"/>
  <c r="CL420"/>
  <c r="BP420"/>
  <c r="BL420"/>
  <c r="BJ420"/>
  <c r="AV420"/>
  <c r="BH420" s="1"/>
  <c r="AT421"/>
  <c r="BS421"/>
  <c r="E421"/>
  <c r="H421" s="1"/>
  <c r="C421"/>
  <c r="CR421"/>
  <c r="CN421"/>
  <c r="CL421"/>
  <c r="BP421"/>
  <c r="BL421"/>
  <c r="BJ421"/>
  <c r="AV421"/>
  <c r="BH421" s="1"/>
  <c r="CS421"/>
  <c r="CQ421"/>
  <c r="CT421" s="1"/>
  <c r="CO421"/>
  <c r="CM421"/>
  <c r="CK421"/>
  <c r="BQ421"/>
  <c r="BO421"/>
  <c r="BM421"/>
  <c r="BK421"/>
  <c r="BI421"/>
  <c r="BN421" s="1"/>
  <c r="BS422"/>
  <c r="AT422"/>
  <c r="E422"/>
  <c r="H422" s="1"/>
  <c r="C422"/>
  <c r="CS422"/>
  <c r="CQ422"/>
  <c r="CO422"/>
  <c r="CM422"/>
  <c r="CK422"/>
  <c r="BQ422"/>
  <c r="BO422"/>
  <c r="BM422"/>
  <c r="BK422"/>
  <c r="BI422"/>
  <c r="CR422"/>
  <c r="CN422"/>
  <c r="CL422"/>
  <c r="BP422"/>
  <c r="BL422"/>
  <c r="BJ422"/>
  <c r="AV422"/>
  <c r="BH422" s="1"/>
  <c r="AT423"/>
  <c r="BS423"/>
  <c r="E423"/>
  <c r="H423" s="1"/>
  <c r="C423"/>
  <c r="CR423"/>
  <c r="CN423"/>
  <c r="CL423"/>
  <c r="BP423"/>
  <c r="BL423"/>
  <c r="BJ423"/>
  <c r="AV423"/>
  <c r="BH423" s="1"/>
  <c r="CS423"/>
  <c r="CQ423"/>
  <c r="CT423" s="1"/>
  <c r="CO423"/>
  <c r="CM423"/>
  <c r="CK423"/>
  <c r="BQ423"/>
  <c r="BO423"/>
  <c r="BM423"/>
  <c r="BK423"/>
  <c r="BI423"/>
  <c r="BN423" s="1"/>
  <c r="BS424"/>
  <c r="AT424"/>
  <c r="E424"/>
  <c r="H424" s="1"/>
  <c r="C424"/>
  <c r="CS424"/>
  <c r="CQ424"/>
  <c r="CO424"/>
  <c r="CM424"/>
  <c r="CK424"/>
  <c r="BQ424"/>
  <c r="BO424"/>
  <c r="BM424"/>
  <c r="BK424"/>
  <c r="BI424"/>
  <c r="CR424"/>
  <c r="CN424"/>
  <c r="CL424"/>
  <c r="BP424"/>
  <c r="BL424"/>
  <c r="BJ424"/>
  <c r="AV424"/>
  <c r="BH424" s="1"/>
  <c r="AT425"/>
  <c r="BS425"/>
  <c r="E425"/>
  <c r="H425" s="1"/>
  <c r="C425"/>
  <c r="CR425"/>
  <c r="CN425"/>
  <c r="CL425"/>
  <c r="BP425"/>
  <c r="BL425"/>
  <c r="BJ425"/>
  <c r="AV425"/>
  <c r="BH425" s="1"/>
  <c r="CS425"/>
  <c r="CQ425"/>
  <c r="CT425" s="1"/>
  <c r="CO425"/>
  <c r="CM425"/>
  <c r="CK425"/>
  <c r="BQ425"/>
  <c r="BO425"/>
  <c r="BM425"/>
  <c r="BK425"/>
  <c r="BI425"/>
  <c r="BN425" s="1"/>
  <c r="BS426"/>
  <c r="AT426"/>
  <c r="E426"/>
  <c r="H426" s="1"/>
  <c r="C426"/>
  <c r="CS426"/>
  <c r="CQ426"/>
  <c r="CO426"/>
  <c r="CM426"/>
  <c r="CK426"/>
  <c r="BQ426"/>
  <c r="BO426"/>
  <c r="BM426"/>
  <c r="BK426"/>
  <c r="BI426"/>
  <c r="CR426"/>
  <c r="CN426"/>
  <c r="CL426"/>
  <c r="BP426"/>
  <c r="BL426"/>
  <c r="BJ426"/>
  <c r="AV426"/>
  <c r="BH426" s="1"/>
  <c r="AT427"/>
  <c r="BS427"/>
  <c r="E427"/>
  <c r="H427" s="1"/>
  <c r="C427"/>
  <c r="CR427"/>
  <c r="CN427"/>
  <c r="CL427"/>
  <c r="BP427"/>
  <c r="BL427"/>
  <c r="BJ427"/>
  <c r="AV427"/>
  <c r="BH427" s="1"/>
  <c r="CS427"/>
  <c r="CQ427"/>
  <c r="CT427" s="1"/>
  <c r="CO427"/>
  <c r="CM427"/>
  <c r="CK427"/>
  <c r="BQ427"/>
  <c r="BO427"/>
  <c r="BM427"/>
  <c r="BK427"/>
  <c r="BI427"/>
  <c r="BN427" s="1"/>
  <c r="BS428"/>
  <c r="AT428"/>
  <c r="E428"/>
  <c r="H428" s="1"/>
  <c r="C428"/>
  <c r="CS428"/>
  <c r="CQ428"/>
  <c r="CO428"/>
  <c r="CM428"/>
  <c r="CK428"/>
  <c r="BQ428"/>
  <c r="BO428"/>
  <c r="BM428"/>
  <c r="BK428"/>
  <c r="BI428"/>
  <c r="CR428"/>
  <c r="CN428"/>
  <c r="CL428"/>
  <c r="BP428"/>
  <c r="BL428"/>
  <c r="BJ428"/>
  <c r="AV428"/>
  <c r="BH428" s="1"/>
  <c r="AT429"/>
  <c r="BS429"/>
  <c r="E429"/>
  <c r="H429" s="1"/>
  <c r="C429"/>
  <c r="CR429"/>
  <c r="CN429"/>
  <c r="CL429"/>
  <c r="BP429"/>
  <c r="BL429"/>
  <c r="BJ429"/>
  <c r="AV429"/>
  <c r="BH429" s="1"/>
  <c r="CS429"/>
  <c r="CQ429"/>
  <c r="CT429" s="1"/>
  <c r="CO429"/>
  <c r="CM429"/>
  <c r="CK429"/>
  <c r="BQ429"/>
  <c r="BO429"/>
  <c r="BM429"/>
  <c r="BK429"/>
  <c r="BI429"/>
  <c r="BN429" s="1"/>
  <c r="BS430"/>
  <c r="AT430"/>
  <c r="E430"/>
  <c r="H430" s="1"/>
  <c r="C430"/>
  <c r="CS430"/>
  <c r="CQ430"/>
  <c r="CO430"/>
  <c r="CM430"/>
  <c r="CK430"/>
  <c r="BQ430"/>
  <c r="BO430"/>
  <c r="BM430"/>
  <c r="BK430"/>
  <c r="BI430"/>
  <c r="CR430"/>
  <c r="CN430"/>
  <c r="CL430"/>
  <c r="BP430"/>
  <c r="BL430"/>
  <c r="BJ430"/>
  <c r="AV430"/>
  <c r="BH430" s="1"/>
  <c r="AT431"/>
  <c r="BS431"/>
  <c r="E431"/>
  <c r="H431" s="1"/>
  <c r="C431"/>
  <c r="CR431"/>
  <c r="CN431"/>
  <c r="CL431"/>
  <c r="BP431"/>
  <c r="BL431"/>
  <c r="BJ431"/>
  <c r="AV431"/>
  <c r="BH431" s="1"/>
  <c r="CS431"/>
  <c r="CQ431"/>
  <c r="CT431" s="1"/>
  <c r="CO431"/>
  <c r="CM431"/>
  <c r="CK431"/>
  <c r="BQ431"/>
  <c r="BO431"/>
  <c r="BM431"/>
  <c r="BK431"/>
  <c r="BI431"/>
  <c r="BN431" s="1"/>
  <c r="BS432"/>
  <c r="AT432"/>
  <c r="E432"/>
  <c r="H432" s="1"/>
  <c r="C432"/>
  <c r="CS432"/>
  <c r="CQ432"/>
  <c r="CO432"/>
  <c r="CM432"/>
  <c r="CK432"/>
  <c r="BQ432"/>
  <c r="BO432"/>
  <c r="BM432"/>
  <c r="BK432"/>
  <c r="BI432"/>
  <c r="CR432"/>
  <c r="CN432"/>
  <c r="CL432"/>
  <c r="BP432"/>
  <c r="BL432"/>
  <c r="BJ432"/>
  <c r="AV432"/>
  <c r="BH432" s="1"/>
  <c r="AT433"/>
  <c r="BS433"/>
  <c r="E433"/>
  <c r="H433" s="1"/>
  <c r="C433"/>
  <c r="CR433"/>
  <c r="CN433"/>
  <c r="CL433"/>
  <c r="BP433"/>
  <c r="BL433"/>
  <c r="BJ433"/>
  <c r="AV433"/>
  <c r="BH433" s="1"/>
  <c r="CS433"/>
  <c r="CQ433"/>
  <c r="CT433" s="1"/>
  <c r="CO433"/>
  <c r="CM433"/>
  <c r="CK433"/>
  <c r="BQ433"/>
  <c r="BO433"/>
  <c r="BM433"/>
  <c r="BK433"/>
  <c r="BI433"/>
  <c r="BN433" s="1"/>
  <c r="BS434"/>
  <c r="AT434"/>
  <c r="E434"/>
  <c r="H434" s="1"/>
  <c r="C434"/>
  <c r="CS434"/>
  <c r="CQ434"/>
  <c r="CO434"/>
  <c r="CM434"/>
  <c r="CK434"/>
  <c r="BQ434"/>
  <c r="BO434"/>
  <c r="BM434"/>
  <c r="BK434"/>
  <c r="BI434"/>
  <c r="CR434"/>
  <c r="CN434"/>
  <c r="CL434"/>
  <c r="BP434"/>
  <c r="BL434"/>
  <c r="BJ434"/>
  <c r="AV434"/>
  <c r="BH434" s="1"/>
  <c r="AT435"/>
  <c r="BS435"/>
  <c r="E435"/>
  <c r="H435" s="1"/>
  <c r="C435"/>
  <c r="CR435"/>
  <c r="CN435"/>
  <c r="CL435"/>
  <c r="BP435"/>
  <c r="BL435"/>
  <c r="BJ435"/>
  <c r="AV435"/>
  <c r="BH435" s="1"/>
  <c r="CS435"/>
  <c r="CQ435"/>
  <c r="CT435" s="1"/>
  <c r="CO435"/>
  <c r="CM435"/>
  <c r="CK435"/>
  <c r="BQ435"/>
  <c r="BO435"/>
  <c r="BM435"/>
  <c r="BK435"/>
  <c r="BI435"/>
  <c r="BN435" s="1"/>
  <c r="BS436"/>
  <c r="AT436"/>
  <c r="E436"/>
  <c r="H436" s="1"/>
  <c r="C436"/>
  <c r="CS436"/>
  <c r="CQ436"/>
  <c r="CO436"/>
  <c r="CM436"/>
  <c r="CK436"/>
  <c r="BQ436"/>
  <c r="BO436"/>
  <c r="BM436"/>
  <c r="BK436"/>
  <c r="BI436"/>
  <c r="CR436"/>
  <c r="CN436"/>
  <c r="CL436"/>
  <c r="BP436"/>
  <c r="BL436"/>
  <c r="BJ436"/>
  <c r="AV436"/>
  <c r="BH436" s="1"/>
  <c r="AT437"/>
  <c r="BS437"/>
  <c r="E437"/>
  <c r="H437" s="1"/>
  <c r="C437"/>
  <c r="CR437"/>
  <c r="CN437"/>
  <c r="CL437"/>
  <c r="BP437"/>
  <c r="BL437"/>
  <c r="BJ437"/>
  <c r="AV437"/>
  <c r="BH437" s="1"/>
  <c r="CS437"/>
  <c r="CQ437"/>
  <c r="CT437" s="1"/>
  <c r="CO437"/>
  <c r="CM437"/>
  <c r="CK437"/>
  <c r="BQ437"/>
  <c r="BO437"/>
  <c r="BM437"/>
  <c r="BK437"/>
  <c r="BI437"/>
  <c r="BN437" s="1"/>
  <c r="BS438"/>
  <c r="AT438"/>
  <c r="E438"/>
  <c r="H438" s="1"/>
  <c r="C438"/>
  <c r="CS438"/>
  <c r="CQ438"/>
  <c r="CO438"/>
  <c r="CM438"/>
  <c r="CK438"/>
  <c r="BQ438"/>
  <c r="BO438"/>
  <c r="BM438"/>
  <c r="BK438"/>
  <c r="BI438"/>
  <c r="CR438"/>
  <c r="CN438"/>
  <c r="CL438"/>
  <c r="BP438"/>
  <c r="BL438"/>
  <c r="BJ438"/>
  <c r="AV438"/>
  <c r="BH438" s="1"/>
  <c r="AT439"/>
  <c r="BS439"/>
  <c r="E439"/>
  <c r="H439" s="1"/>
  <c r="C439"/>
  <c r="CR439"/>
  <c r="CN439"/>
  <c r="CL439"/>
  <c r="BP439"/>
  <c r="BL439"/>
  <c r="BJ439"/>
  <c r="AV439"/>
  <c r="BH439" s="1"/>
  <c r="CS439"/>
  <c r="CQ439"/>
  <c r="CT439" s="1"/>
  <c r="CO439"/>
  <c r="CM439"/>
  <c r="CK439"/>
  <c r="BQ439"/>
  <c r="BO439"/>
  <c r="BM439"/>
  <c r="BK439"/>
  <c r="BI439"/>
  <c r="BN439" s="1"/>
  <c r="BS440"/>
  <c r="AT440"/>
  <c r="E440"/>
  <c r="H440" s="1"/>
  <c r="C440"/>
  <c r="CS440"/>
  <c r="CQ440"/>
  <c r="CO440"/>
  <c r="CM440"/>
  <c r="CK440"/>
  <c r="BQ440"/>
  <c r="BO440"/>
  <c r="BM440"/>
  <c r="BK440"/>
  <c r="BI440"/>
  <c r="CR440"/>
  <c r="CN440"/>
  <c r="CL440"/>
  <c r="BP440"/>
  <c r="BL440"/>
  <c r="BJ440"/>
  <c r="AV440"/>
  <c r="BH440" s="1"/>
  <c r="AT441"/>
  <c r="BS441"/>
  <c r="E441"/>
  <c r="H441" s="1"/>
  <c r="C441"/>
  <c r="CR441"/>
  <c r="CN441"/>
  <c r="CL441"/>
  <c r="BP441"/>
  <c r="BL441"/>
  <c r="BJ441"/>
  <c r="AV441"/>
  <c r="BH441" s="1"/>
  <c r="CS441"/>
  <c r="CQ441"/>
  <c r="CT441" s="1"/>
  <c r="CO441"/>
  <c r="CM441"/>
  <c r="CK441"/>
  <c r="BQ441"/>
  <c r="BO441"/>
  <c r="BM441"/>
  <c r="BK441"/>
  <c r="BI441"/>
  <c r="BN441" s="1"/>
  <c r="BS442"/>
  <c r="AT442"/>
  <c r="E442"/>
  <c r="H442" s="1"/>
  <c r="C442"/>
  <c r="CS442"/>
  <c r="CQ442"/>
  <c r="CO442"/>
  <c r="CM442"/>
  <c r="CK442"/>
  <c r="BQ442"/>
  <c r="BO442"/>
  <c r="BM442"/>
  <c r="BK442"/>
  <c r="BI442"/>
  <c r="CR442"/>
  <c r="CN442"/>
  <c r="CL442"/>
  <c r="BP442"/>
  <c r="BL442"/>
  <c r="BJ442"/>
  <c r="AV442"/>
  <c r="BH442" s="1"/>
  <c r="AT443"/>
  <c r="BS443"/>
  <c r="E443"/>
  <c r="H443" s="1"/>
  <c r="C443"/>
  <c r="CR443"/>
  <c r="CN443"/>
  <c r="CL443"/>
  <c r="BP443"/>
  <c r="BL443"/>
  <c r="BJ443"/>
  <c r="AV443"/>
  <c r="BH443" s="1"/>
  <c r="CS443"/>
  <c r="CQ443"/>
  <c r="CT443" s="1"/>
  <c r="CO443"/>
  <c r="CM443"/>
  <c r="CK443"/>
  <c r="BQ443"/>
  <c r="BO443"/>
  <c r="BM443"/>
  <c r="BK443"/>
  <c r="BI443"/>
  <c r="BN443" s="1"/>
  <c r="BS444"/>
  <c r="AT444"/>
  <c r="E444"/>
  <c r="H444" s="1"/>
  <c r="C444"/>
  <c r="CS444"/>
  <c r="CQ444"/>
  <c r="CO444"/>
  <c r="CM444"/>
  <c r="CK444"/>
  <c r="BQ444"/>
  <c r="BO444"/>
  <c r="BM444"/>
  <c r="BK444"/>
  <c r="BI444"/>
  <c r="CR444"/>
  <c r="CN444"/>
  <c r="CL444"/>
  <c r="BP444"/>
  <c r="BL444"/>
  <c r="BJ444"/>
  <c r="AV444"/>
  <c r="BH444" s="1"/>
  <c r="AT445"/>
  <c r="BS445"/>
  <c r="E445"/>
  <c r="H445" s="1"/>
  <c r="C445"/>
  <c r="CR445"/>
  <c r="CN445"/>
  <c r="CL445"/>
  <c r="BP445"/>
  <c r="BL445"/>
  <c r="BJ445"/>
  <c r="AV445"/>
  <c r="BH445" s="1"/>
  <c r="CS445"/>
  <c r="CQ445"/>
  <c r="CT445" s="1"/>
  <c r="CO445"/>
  <c r="CM445"/>
  <c r="CK445"/>
  <c r="BQ445"/>
  <c r="BO445"/>
  <c r="BM445"/>
  <c r="BK445"/>
  <c r="BI445"/>
  <c r="BN445" s="1"/>
  <c r="BS446"/>
  <c r="AT446"/>
  <c r="E446"/>
  <c r="H446" s="1"/>
  <c r="C446"/>
  <c r="CS446"/>
  <c r="CQ446"/>
  <c r="CO446"/>
  <c r="CM446"/>
  <c r="CK446"/>
  <c r="BQ446"/>
  <c r="BO446"/>
  <c r="BM446"/>
  <c r="BK446"/>
  <c r="BI446"/>
  <c r="CR446"/>
  <c r="CN446"/>
  <c r="CL446"/>
  <c r="BP446"/>
  <c r="BL446"/>
  <c r="BJ446"/>
  <c r="AV446"/>
  <c r="BH446" s="1"/>
  <c r="AT447"/>
  <c r="BS447"/>
  <c r="E447"/>
  <c r="H447" s="1"/>
  <c r="C447"/>
  <c r="CR447"/>
  <c r="CN447"/>
  <c r="CL447"/>
  <c r="BP447"/>
  <c r="BL447"/>
  <c r="BJ447"/>
  <c r="AV447"/>
  <c r="BH447" s="1"/>
  <c r="CS447"/>
  <c r="CQ447"/>
  <c r="CT447" s="1"/>
  <c r="CO447"/>
  <c r="CM447"/>
  <c r="CK447"/>
  <c r="BQ447"/>
  <c r="BO447"/>
  <c r="BM447"/>
  <c r="BK447"/>
  <c r="BI447"/>
  <c r="BN447" s="1"/>
  <c r="BS448"/>
  <c r="AT448"/>
  <c r="E448"/>
  <c r="H448" s="1"/>
  <c r="C448"/>
  <c r="CS448"/>
  <c r="CQ448"/>
  <c r="CO448"/>
  <c r="CM448"/>
  <c r="CK448"/>
  <c r="BQ448"/>
  <c r="BO448"/>
  <c r="BM448"/>
  <c r="BK448"/>
  <c r="BI448"/>
  <c r="CR448"/>
  <c r="CN448"/>
  <c r="CL448"/>
  <c r="BP448"/>
  <c r="BL448"/>
  <c r="BJ448"/>
  <c r="AV448"/>
  <c r="BH448" s="1"/>
  <c r="AT449"/>
  <c r="BS449"/>
  <c r="E449"/>
  <c r="H449" s="1"/>
  <c r="C449"/>
  <c r="CR449"/>
  <c r="CN449"/>
  <c r="CL449"/>
  <c r="BP449"/>
  <c r="BL449"/>
  <c r="BJ449"/>
  <c r="AV449"/>
  <c r="BH449" s="1"/>
  <c r="CS449"/>
  <c r="CQ449"/>
  <c r="CT449" s="1"/>
  <c r="CO449"/>
  <c r="CM449"/>
  <c r="CK449"/>
  <c r="BQ449"/>
  <c r="BO449"/>
  <c r="BM449"/>
  <c r="BK449"/>
  <c r="BI449"/>
  <c r="BN449" s="1"/>
  <c r="BS450"/>
  <c r="AT450"/>
  <c r="E450"/>
  <c r="H450" s="1"/>
  <c r="C450"/>
  <c r="CS450"/>
  <c r="CQ450"/>
  <c r="CO450"/>
  <c r="CM450"/>
  <c r="CK450"/>
  <c r="BQ450"/>
  <c r="BO450"/>
  <c r="BM450"/>
  <c r="BK450"/>
  <c r="BI450"/>
  <c r="CR450"/>
  <c r="CN450"/>
  <c r="CL450"/>
  <c r="BP450"/>
  <c r="BL450"/>
  <c r="BJ450"/>
  <c r="AV450"/>
  <c r="BH450" s="1"/>
  <c r="AT451"/>
  <c r="BS451"/>
  <c r="E451"/>
  <c r="H451" s="1"/>
  <c r="C451"/>
  <c r="CR451"/>
  <c r="CN451"/>
  <c r="CL451"/>
  <c r="BP451"/>
  <c r="BL451"/>
  <c r="BJ451"/>
  <c r="AV451"/>
  <c r="BH451" s="1"/>
  <c r="CS451"/>
  <c r="CQ451"/>
  <c r="CT451" s="1"/>
  <c r="CO451"/>
  <c r="CM451"/>
  <c r="CK451"/>
  <c r="BQ451"/>
  <c r="BO451"/>
  <c r="BM451"/>
  <c r="BK451"/>
  <c r="BI451"/>
  <c r="BN451" s="1"/>
  <c r="BS452"/>
  <c r="AT452"/>
  <c r="E452"/>
  <c r="H452" s="1"/>
  <c r="C452"/>
  <c r="CS452"/>
  <c r="CQ452"/>
  <c r="CO452"/>
  <c r="CM452"/>
  <c r="CK452"/>
  <c r="BQ452"/>
  <c r="BO452"/>
  <c r="BM452"/>
  <c r="BK452"/>
  <c r="BI452"/>
  <c r="CR452"/>
  <c r="CN452"/>
  <c r="CL452"/>
  <c r="BP452"/>
  <c r="BL452"/>
  <c r="BJ452"/>
  <c r="AV452"/>
  <c r="BH452" s="1"/>
  <c r="AT453"/>
  <c r="BS453"/>
  <c r="E453"/>
  <c r="H453" s="1"/>
  <c r="C453"/>
  <c r="CR453"/>
  <c r="CN453"/>
  <c r="CL453"/>
  <c r="BP453"/>
  <c r="BL453"/>
  <c r="BJ453"/>
  <c r="AV453"/>
  <c r="BH453" s="1"/>
  <c r="CS453"/>
  <c r="CQ453"/>
  <c r="CT453" s="1"/>
  <c r="CO453"/>
  <c r="CM453"/>
  <c r="CK453"/>
  <c r="BQ453"/>
  <c r="BO453"/>
  <c r="BM453"/>
  <c r="BK453"/>
  <c r="BI453"/>
  <c r="BN453" s="1"/>
  <c r="BS454"/>
  <c r="AT454"/>
  <c r="E454"/>
  <c r="H454" s="1"/>
  <c r="C454"/>
  <c r="CS454"/>
  <c r="CQ454"/>
  <c r="CO454"/>
  <c r="CM454"/>
  <c r="CK454"/>
  <c r="BQ454"/>
  <c r="BO454"/>
  <c r="BM454"/>
  <c r="BK454"/>
  <c r="BI454"/>
  <c r="CR454"/>
  <c r="CN454"/>
  <c r="CL454"/>
  <c r="BP454"/>
  <c r="BL454"/>
  <c r="BJ454"/>
  <c r="AV454"/>
  <c r="BH454" s="1"/>
  <c r="AT455"/>
  <c r="BS455"/>
  <c r="E455"/>
  <c r="H455" s="1"/>
  <c r="C455"/>
  <c r="CR455"/>
  <c r="CN455"/>
  <c r="CL455"/>
  <c r="BP455"/>
  <c r="BL455"/>
  <c r="BJ455"/>
  <c r="AV455"/>
  <c r="BH455" s="1"/>
  <c r="CS455"/>
  <c r="CQ455"/>
  <c r="CT455" s="1"/>
  <c r="CO455"/>
  <c r="CM455"/>
  <c r="CK455"/>
  <c r="BQ455"/>
  <c r="BO455"/>
  <c r="BM455"/>
  <c r="BK455"/>
  <c r="BI455"/>
  <c r="BN455" s="1"/>
  <c r="BS456"/>
  <c r="AT456"/>
  <c r="E456"/>
  <c r="H456" s="1"/>
  <c r="C456"/>
  <c r="CS456"/>
  <c r="CQ456"/>
  <c r="CO456"/>
  <c r="CM456"/>
  <c r="CK456"/>
  <c r="BQ456"/>
  <c r="BO456"/>
  <c r="BM456"/>
  <c r="BK456"/>
  <c r="BI456"/>
  <c r="CR456"/>
  <c r="CN456"/>
  <c r="CL456"/>
  <c r="BP456"/>
  <c r="BL456"/>
  <c r="BJ456"/>
  <c r="AV456"/>
  <c r="BH456" s="1"/>
  <c r="AT457"/>
  <c r="BS457"/>
  <c r="E457"/>
  <c r="H457" s="1"/>
  <c r="C457"/>
  <c r="CR457"/>
  <c r="CN457"/>
  <c r="CL457"/>
  <c r="BP457"/>
  <c r="BL457"/>
  <c r="BJ457"/>
  <c r="AV457"/>
  <c r="BH457" s="1"/>
  <c r="CS457"/>
  <c r="CQ457"/>
  <c r="CT457" s="1"/>
  <c r="CO457"/>
  <c r="CM457"/>
  <c r="CK457"/>
  <c r="BQ457"/>
  <c r="BO457"/>
  <c r="BR457" s="1"/>
  <c r="BM457"/>
  <c r="BK457"/>
  <c r="BI457"/>
  <c r="BS458"/>
  <c r="AT458"/>
  <c r="E458"/>
  <c r="H458" s="1"/>
  <c r="C458"/>
  <c r="CS458"/>
  <c r="CQ458"/>
  <c r="CO458"/>
  <c r="CM458"/>
  <c r="CK458"/>
  <c r="BQ458"/>
  <c r="BO458"/>
  <c r="BM458"/>
  <c r="BK458"/>
  <c r="BI458"/>
  <c r="CR458"/>
  <c r="CN458"/>
  <c r="CL458"/>
  <c r="BP458"/>
  <c r="BL458"/>
  <c r="BJ458"/>
  <c r="AV458"/>
  <c r="BH458" s="1"/>
  <c r="AT459"/>
  <c r="BS459"/>
  <c r="E459"/>
  <c r="H459" s="1"/>
  <c r="C459"/>
  <c r="CR459"/>
  <c r="CN459"/>
  <c r="CL459"/>
  <c r="BP459"/>
  <c r="BL459"/>
  <c r="BJ459"/>
  <c r="AV459"/>
  <c r="BH459" s="1"/>
  <c r="CS459"/>
  <c r="CQ459"/>
  <c r="CT459" s="1"/>
  <c r="CO459"/>
  <c r="CM459"/>
  <c r="CK459"/>
  <c r="BQ459"/>
  <c r="BO459"/>
  <c r="BM459"/>
  <c r="BK459"/>
  <c r="BI459"/>
  <c r="BN459" s="1"/>
  <c r="BS460"/>
  <c r="AT460"/>
  <c r="E460"/>
  <c r="H460" s="1"/>
  <c r="C460"/>
  <c r="CS460"/>
  <c r="CQ460"/>
  <c r="CO460"/>
  <c r="CM460"/>
  <c r="CK460"/>
  <c r="BQ460"/>
  <c r="BO460"/>
  <c r="BM460"/>
  <c r="BK460"/>
  <c r="BI460"/>
  <c r="CR460"/>
  <c r="CN460"/>
  <c r="CL460"/>
  <c r="BP460"/>
  <c r="BL460"/>
  <c r="BJ460"/>
  <c r="AV460"/>
  <c r="BH460" s="1"/>
  <c r="AT461"/>
  <c r="BS461"/>
  <c r="E461"/>
  <c r="H461" s="1"/>
  <c r="C461"/>
  <c r="CR461"/>
  <c r="CN461"/>
  <c r="CL461"/>
  <c r="BP461"/>
  <c r="BL461"/>
  <c r="BJ461"/>
  <c r="AV461"/>
  <c r="BH461" s="1"/>
  <c r="CS461"/>
  <c r="CQ461"/>
  <c r="CT461" s="1"/>
  <c r="CO461"/>
  <c r="CM461"/>
  <c r="CK461"/>
  <c r="BQ461"/>
  <c r="BO461"/>
  <c r="BM461"/>
  <c r="BK461"/>
  <c r="BI461"/>
  <c r="BN461" s="1"/>
  <c r="BS462"/>
  <c r="AT462"/>
  <c r="E462"/>
  <c r="H462" s="1"/>
  <c r="C462"/>
  <c r="CS462"/>
  <c r="CQ462"/>
  <c r="CO462"/>
  <c r="CM462"/>
  <c r="CK462"/>
  <c r="BQ462"/>
  <c r="BO462"/>
  <c r="BM462"/>
  <c r="BK462"/>
  <c r="BI462"/>
  <c r="CR462"/>
  <c r="CN462"/>
  <c r="CL462"/>
  <c r="BP462"/>
  <c r="BL462"/>
  <c r="BJ462"/>
  <c r="AV462"/>
  <c r="BH462" s="1"/>
  <c r="AT463"/>
  <c r="BS463"/>
  <c r="E463"/>
  <c r="H463" s="1"/>
  <c r="C463"/>
  <c r="CR463"/>
  <c r="CN463"/>
  <c r="CL463"/>
  <c r="BP463"/>
  <c r="BL463"/>
  <c r="BJ463"/>
  <c r="AV463"/>
  <c r="BH463" s="1"/>
  <c r="CS463"/>
  <c r="CQ463"/>
  <c r="CT463" s="1"/>
  <c r="CO463"/>
  <c r="CM463"/>
  <c r="CK463"/>
  <c r="BQ463"/>
  <c r="BO463"/>
  <c r="BM463"/>
  <c r="BK463"/>
  <c r="BI463"/>
  <c r="BN463" s="1"/>
  <c r="BS464"/>
  <c r="AT464"/>
  <c r="E464"/>
  <c r="H464" s="1"/>
  <c r="C464"/>
  <c r="CS464"/>
  <c r="CQ464"/>
  <c r="CO464"/>
  <c r="CM464"/>
  <c r="CK464"/>
  <c r="BQ464"/>
  <c r="BO464"/>
  <c r="BM464"/>
  <c r="BK464"/>
  <c r="BI464"/>
  <c r="CR464"/>
  <c r="CN464"/>
  <c r="CL464"/>
  <c r="BP464"/>
  <c r="BL464"/>
  <c r="BJ464"/>
  <c r="AV464"/>
  <c r="BH464" s="1"/>
  <c r="AT465"/>
  <c r="BS465"/>
  <c r="E465"/>
  <c r="H465" s="1"/>
  <c r="C465"/>
  <c r="CR465"/>
  <c r="CN465"/>
  <c r="CL465"/>
  <c r="BP465"/>
  <c r="BL465"/>
  <c r="BJ465"/>
  <c r="AV465"/>
  <c r="BH465" s="1"/>
  <c r="CS465"/>
  <c r="CQ465"/>
  <c r="CT465" s="1"/>
  <c r="CO465"/>
  <c r="CM465"/>
  <c r="CK465"/>
  <c r="BQ465"/>
  <c r="BO465"/>
  <c r="BM465"/>
  <c r="BK465"/>
  <c r="BI465"/>
  <c r="BN465" s="1"/>
  <c r="BS466"/>
  <c r="AT466"/>
  <c r="E466"/>
  <c r="H466" s="1"/>
  <c r="C466"/>
  <c r="CS466"/>
  <c r="CQ466"/>
  <c r="CO466"/>
  <c r="CM466"/>
  <c r="CK466"/>
  <c r="BQ466"/>
  <c r="BO466"/>
  <c r="BM466"/>
  <c r="BK466"/>
  <c r="BI466"/>
  <c r="CR466"/>
  <c r="CN466"/>
  <c r="CL466"/>
  <c r="BP466"/>
  <c r="BL466"/>
  <c r="BJ466"/>
  <c r="AV466"/>
  <c r="BH466" s="1"/>
  <c r="AT467"/>
  <c r="BS467"/>
  <c r="E467"/>
  <c r="H467" s="1"/>
  <c r="C467"/>
  <c r="CR467"/>
  <c r="CN467"/>
  <c r="CL467"/>
  <c r="BP467"/>
  <c r="BL467"/>
  <c r="BJ467"/>
  <c r="AV467"/>
  <c r="BH467" s="1"/>
  <c r="CS467"/>
  <c r="CQ467"/>
  <c r="CT467" s="1"/>
  <c r="CO467"/>
  <c r="CM467"/>
  <c r="CK467"/>
  <c r="BQ467"/>
  <c r="BO467"/>
  <c r="BM467"/>
  <c r="BK467"/>
  <c r="BI467"/>
  <c r="BN467" s="1"/>
  <c r="BS468"/>
  <c r="AT468"/>
  <c r="E468"/>
  <c r="H468" s="1"/>
  <c r="C468"/>
  <c r="CS468"/>
  <c r="CQ468"/>
  <c r="CO468"/>
  <c r="CM468"/>
  <c r="CK468"/>
  <c r="BQ468"/>
  <c r="BO468"/>
  <c r="BM468"/>
  <c r="BK468"/>
  <c r="BI468"/>
  <c r="CR468"/>
  <c r="CN468"/>
  <c r="CL468"/>
  <c r="BP468"/>
  <c r="BL468"/>
  <c r="BJ468"/>
  <c r="AV468"/>
  <c r="BH468" s="1"/>
  <c r="AT469"/>
  <c r="BS469"/>
  <c r="E469"/>
  <c r="H469" s="1"/>
  <c r="C469"/>
  <c r="CR469"/>
  <c r="CN469"/>
  <c r="CL469"/>
  <c r="BP469"/>
  <c r="BL469"/>
  <c r="BJ469"/>
  <c r="AV469"/>
  <c r="BH469" s="1"/>
  <c r="CS469"/>
  <c r="CQ469"/>
  <c r="CT469" s="1"/>
  <c r="CO469"/>
  <c r="CM469"/>
  <c r="CK469"/>
  <c r="BQ469"/>
  <c r="BO469"/>
  <c r="BM469"/>
  <c r="BK469"/>
  <c r="BI469"/>
  <c r="BN469" s="1"/>
  <c r="BS470"/>
  <c r="AT470"/>
  <c r="E470"/>
  <c r="H470" s="1"/>
  <c r="C470"/>
  <c r="CS470"/>
  <c r="CQ470"/>
  <c r="CO470"/>
  <c r="CM470"/>
  <c r="CK470"/>
  <c r="BQ470"/>
  <c r="BO470"/>
  <c r="BM470"/>
  <c r="BK470"/>
  <c r="BI470"/>
  <c r="CR470"/>
  <c r="CN470"/>
  <c r="CL470"/>
  <c r="BP470"/>
  <c r="BL470"/>
  <c r="BJ470"/>
  <c r="AV470"/>
  <c r="BH470" s="1"/>
  <c r="AT471"/>
  <c r="BS471"/>
  <c r="E471"/>
  <c r="H471" s="1"/>
  <c r="C471"/>
  <c r="CR471"/>
  <c r="CN471"/>
  <c r="CL471"/>
  <c r="BP471"/>
  <c r="BL471"/>
  <c r="BJ471"/>
  <c r="AV471"/>
  <c r="BH471" s="1"/>
  <c r="CS471"/>
  <c r="CQ471"/>
  <c r="CT471" s="1"/>
  <c r="CO471"/>
  <c r="CM471"/>
  <c r="CK471"/>
  <c r="BQ471"/>
  <c r="BO471"/>
  <c r="BM471"/>
  <c r="BK471"/>
  <c r="BI471"/>
  <c r="BN471" s="1"/>
  <c r="BS472"/>
  <c r="AT472"/>
  <c r="E472"/>
  <c r="H472" s="1"/>
  <c r="C472"/>
  <c r="CS472"/>
  <c r="CQ472"/>
  <c r="CO472"/>
  <c r="CM472"/>
  <c r="CK472"/>
  <c r="BQ472"/>
  <c r="BO472"/>
  <c r="BM472"/>
  <c r="BK472"/>
  <c r="BI472"/>
  <c r="CR472"/>
  <c r="CN472"/>
  <c r="CL472"/>
  <c r="BP472"/>
  <c r="BL472"/>
  <c r="BJ472"/>
  <c r="AV472"/>
  <c r="BH472" s="1"/>
  <c r="AT473"/>
  <c r="BS473"/>
  <c r="E473"/>
  <c r="H473" s="1"/>
  <c r="C473"/>
  <c r="CR473"/>
  <c r="CN473"/>
  <c r="CL473"/>
  <c r="BP473"/>
  <c r="BL473"/>
  <c r="BJ473"/>
  <c r="AV473"/>
  <c r="BH473" s="1"/>
  <c r="CS473"/>
  <c r="CQ473"/>
  <c r="CT473" s="1"/>
  <c r="CO473"/>
  <c r="CM473"/>
  <c r="CK473"/>
  <c r="BQ473"/>
  <c r="BO473"/>
  <c r="BM473"/>
  <c r="BK473"/>
  <c r="BI473"/>
  <c r="BN473" s="1"/>
  <c r="BS474"/>
  <c r="AT474"/>
  <c r="E474"/>
  <c r="H474" s="1"/>
  <c r="C474"/>
  <c r="CS474"/>
  <c r="CQ474"/>
  <c r="CO474"/>
  <c r="CM474"/>
  <c r="CK474"/>
  <c r="BQ474"/>
  <c r="BO474"/>
  <c r="BM474"/>
  <c r="BK474"/>
  <c r="BI474"/>
  <c r="CR474"/>
  <c r="CN474"/>
  <c r="CL474"/>
  <c r="BP474"/>
  <c r="BL474"/>
  <c r="BJ474"/>
  <c r="AV474"/>
  <c r="BH474" s="1"/>
  <c r="AT475"/>
  <c r="BS475"/>
  <c r="E475"/>
  <c r="H475" s="1"/>
  <c r="C475"/>
  <c r="CR475"/>
  <c r="CN475"/>
  <c r="CL475"/>
  <c r="BP475"/>
  <c r="BL475"/>
  <c r="BJ475"/>
  <c r="AV475"/>
  <c r="BH475" s="1"/>
  <c r="CS475"/>
  <c r="CQ475"/>
  <c r="CT475" s="1"/>
  <c r="CO475"/>
  <c r="CM475"/>
  <c r="CK475"/>
  <c r="BQ475"/>
  <c r="BO475"/>
  <c r="BM475"/>
  <c r="BK475"/>
  <c r="BI475"/>
  <c r="BN475" s="1"/>
  <c r="BS476"/>
  <c r="AT476"/>
  <c r="E476"/>
  <c r="H476" s="1"/>
  <c r="C476"/>
  <c r="CS476"/>
  <c r="CQ476"/>
  <c r="CO476"/>
  <c r="CM476"/>
  <c r="CK476"/>
  <c r="BQ476"/>
  <c r="BO476"/>
  <c r="BM476"/>
  <c r="BK476"/>
  <c r="BI476"/>
  <c r="CR476"/>
  <c r="CN476"/>
  <c r="CL476"/>
  <c r="BP476"/>
  <c r="BL476"/>
  <c r="BJ476"/>
  <c r="AV476"/>
  <c r="BH476" s="1"/>
  <c r="AT477"/>
  <c r="BS477"/>
  <c r="E477"/>
  <c r="H477" s="1"/>
  <c r="C477"/>
  <c r="CR477"/>
  <c r="CN477"/>
  <c r="CL477"/>
  <c r="BP477"/>
  <c r="BL477"/>
  <c r="BJ477"/>
  <c r="AV477"/>
  <c r="BH477" s="1"/>
  <c r="CS477"/>
  <c r="CQ477"/>
  <c r="CT477" s="1"/>
  <c r="CO477"/>
  <c r="CM477"/>
  <c r="CK477"/>
  <c r="BQ477"/>
  <c r="BO477"/>
  <c r="BM477"/>
  <c r="BK477"/>
  <c r="BI477"/>
  <c r="BN477" s="1"/>
  <c r="BS478"/>
  <c r="AT478"/>
  <c r="E478"/>
  <c r="H478" s="1"/>
  <c r="C478"/>
  <c r="CS478"/>
  <c r="CQ478"/>
  <c r="CO478"/>
  <c r="CM478"/>
  <c r="CK478"/>
  <c r="BQ478"/>
  <c r="BO478"/>
  <c r="BM478"/>
  <c r="BK478"/>
  <c r="BI478"/>
  <c r="CR478"/>
  <c r="CN478"/>
  <c r="CL478"/>
  <c r="BP478"/>
  <c r="BL478"/>
  <c r="BJ478"/>
  <c r="AV478"/>
  <c r="BH478" s="1"/>
  <c r="AT479"/>
  <c r="BS479"/>
  <c r="E479"/>
  <c r="H479" s="1"/>
  <c r="C479"/>
  <c r="CR479"/>
  <c r="CN479"/>
  <c r="CL479"/>
  <c r="BP479"/>
  <c r="BL479"/>
  <c r="BJ479"/>
  <c r="AV479"/>
  <c r="BH479" s="1"/>
  <c r="CS479"/>
  <c r="CQ479"/>
  <c r="CT479" s="1"/>
  <c r="CO479"/>
  <c r="CM479"/>
  <c r="CK479"/>
  <c r="BQ479"/>
  <c r="BO479"/>
  <c r="BM479"/>
  <c r="BK479"/>
  <c r="BI479"/>
  <c r="BN479" s="1"/>
  <c r="BS480"/>
  <c r="AT480"/>
  <c r="E480"/>
  <c r="H480" s="1"/>
  <c r="C480"/>
  <c r="CS480"/>
  <c r="CQ480"/>
  <c r="CO480"/>
  <c r="CM480"/>
  <c r="CK480"/>
  <c r="BQ480"/>
  <c r="BO480"/>
  <c r="BM480"/>
  <c r="BK480"/>
  <c r="BI480"/>
  <c r="CR480"/>
  <c r="CN480"/>
  <c r="CL480"/>
  <c r="BP480"/>
  <c r="BL480"/>
  <c r="BJ480"/>
  <c r="AV480"/>
  <c r="BH480" s="1"/>
  <c r="AT481"/>
  <c r="BS481"/>
  <c r="E481"/>
  <c r="H481" s="1"/>
  <c r="C481"/>
  <c r="CR481"/>
  <c r="CN481"/>
  <c r="CL481"/>
  <c r="BP481"/>
  <c r="BL481"/>
  <c r="BJ481"/>
  <c r="AV481"/>
  <c r="BH481" s="1"/>
  <c r="CS481"/>
  <c r="CQ481"/>
  <c r="CT481" s="1"/>
  <c r="CO481"/>
  <c r="CM481"/>
  <c r="CK481"/>
  <c r="BQ481"/>
  <c r="BO481"/>
  <c r="BM481"/>
  <c r="BK481"/>
  <c r="BI481"/>
  <c r="BN481" s="1"/>
  <c r="BS482"/>
  <c r="AT482"/>
  <c r="E482"/>
  <c r="H482" s="1"/>
  <c r="C482"/>
  <c r="CS482"/>
  <c r="CQ482"/>
  <c r="CO482"/>
  <c r="CM482"/>
  <c r="CK482"/>
  <c r="BQ482"/>
  <c r="BO482"/>
  <c r="BM482"/>
  <c r="BK482"/>
  <c r="BI482"/>
  <c r="CR482"/>
  <c r="CN482"/>
  <c r="CL482"/>
  <c r="BP482"/>
  <c r="BL482"/>
  <c r="BJ482"/>
  <c r="AV482"/>
  <c r="BH482" s="1"/>
  <c r="AT483"/>
  <c r="BS483"/>
  <c r="E483"/>
  <c r="H483" s="1"/>
  <c r="C483"/>
  <c r="CR483"/>
  <c r="CN483"/>
  <c r="CL483"/>
  <c r="BP483"/>
  <c r="BL483"/>
  <c r="BJ483"/>
  <c r="AV483"/>
  <c r="BH483" s="1"/>
  <c r="CS483"/>
  <c r="CQ483"/>
  <c r="CT483" s="1"/>
  <c r="CO483"/>
  <c r="CM483"/>
  <c r="CK483"/>
  <c r="BQ483"/>
  <c r="BO483"/>
  <c r="BM483"/>
  <c r="BK483"/>
  <c r="BI483"/>
  <c r="BN483" s="1"/>
  <c r="BS484"/>
  <c r="AT484"/>
  <c r="E484"/>
  <c r="H484" s="1"/>
  <c r="C484"/>
  <c r="CS484"/>
  <c r="CQ484"/>
  <c r="CO484"/>
  <c r="CM484"/>
  <c r="CK484"/>
  <c r="BQ484"/>
  <c r="BO484"/>
  <c r="BM484"/>
  <c r="BK484"/>
  <c r="BI484"/>
  <c r="CR484"/>
  <c r="CN484"/>
  <c r="CL484"/>
  <c r="BP484"/>
  <c r="BL484"/>
  <c r="BJ484"/>
  <c r="AV484"/>
  <c r="BH484" s="1"/>
  <c r="AT485"/>
  <c r="BS485"/>
  <c r="E485"/>
  <c r="H485" s="1"/>
  <c r="C485"/>
  <c r="CR485"/>
  <c r="CN485"/>
  <c r="CL485"/>
  <c r="BP485"/>
  <c r="BL485"/>
  <c r="BJ485"/>
  <c r="AV485"/>
  <c r="BH485" s="1"/>
  <c r="CS485"/>
  <c r="CQ485"/>
  <c r="CT485" s="1"/>
  <c r="CO485"/>
  <c r="CM485"/>
  <c r="CK485"/>
  <c r="BQ485"/>
  <c r="BO485"/>
  <c r="BM485"/>
  <c r="BK485"/>
  <c r="BI485"/>
  <c r="BN485" s="1"/>
  <c r="BS486"/>
  <c r="AT486"/>
  <c r="E486"/>
  <c r="H486" s="1"/>
  <c r="C486"/>
  <c r="CS486"/>
  <c r="CQ486"/>
  <c r="CO486"/>
  <c r="CM486"/>
  <c r="CK486"/>
  <c r="BQ486"/>
  <c r="BO486"/>
  <c r="BM486"/>
  <c r="BK486"/>
  <c r="BI486"/>
  <c r="CR486"/>
  <c r="CN486"/>
  <c r="CL486"/>
  <c r="BP486"/>
  <c r="BL486"/>
  <c r="BJ486"/>
  <c r="AV486"/>
  <c r="BH486" s="1"/>
  <c r="AT487"/>
  <c r="BS487"/>
  <c r="E487"/>
  <c r="H487" s="1"/>
  <c r="C487"/>
  <c r="CR487"/>
  <c r="CN487"/>
  <c r="CL487"/>
  <c r="BP487"/>
  <c r="BL487"/>
  <c r="BJ487"/>
  <c r="AV487"/>
  <c r="BH487" s="1"/>
  <c r="CS487"/>
  <c r="CQ487"/>
  <c r="CT487" s="1"/>
  <c r="CO487"/>
  <c r="CM487"/>
  <c r="CK487"/>
  <c r="BQ487"/>
  <c r="BO487"/>
  <c r="BM487"/>
  <c r="BK487"/>
  <c r="BI487"/>
  <c r="BN487" s="1"/>
  <c r="BS488"/>
  <c r="AT488"/>
  <c r="E488"/>
  <c r="H488" s="1"/>
  <c r="C488"/>
  <c r="CS488"/>
  <c r="CQ488"/>
  <c r="CO488"/>
  <c r="CM488"/>
  <c r="CK488"/>
  <c r="BQ488"/>
  <c r="BO488"/>
  <c r="BM488"/>
  <c r="BK488"/>
  <c r="BI488"/>
  <c r="CR488"/>
  <c r="CN488"/>
  <c r="CL488"/>
  <c r="BP488"/>
  <c r="BL488"/>
  <c r="BJ488"/>
  <c r="AV488"/>
  <c r="BH488" s="1"/>
  <c r="AT489"/>
  <c r="BS489"/>
  <c r="E489"/>
  <c r="H489" s="1"/>
  <c r="C489"/>
  <c r="CR489"/>
  <c r="CN489"/>
  <c r="CL489"/>
  <c r="BP489"/>
  <c r="BL489"/>
  <c r="BJ489"/>
  <c r="AV489"/>
  <c r="BH489" s="1"/>
  <c r="CS489"/>
  <c r="CQ489"/>
  <c r="CT489" s="1"/>
  <c r="CO489"/>
  <c r="CM489"/>
  <c r="CK489"/>
  <c r="BQ489"/>
  <c r="BO489"/>
  <c r="BM489"/>
  <c r="BK489"/>
  <c r="BI489"/>
  <c r="BN489" s="1"/>
  <c r="BS490"/>
  <c r="AT490"/>
  <c r="E490"/>
  <c r="H490" s="1"/>
  <c r="C490"/>
  <c r="CS490"/>
  <c r="CQ490"/>
  <c r="CO490"/>
  <c r="CM490"/>
  <c r="CK490"/>
  <c r="BQ490"/>
  <c r="BO490"/>
  <c r="BM490"/>
  <c r="BK490"/>
  <c r="BI490"/>
  <c r="CR490"/>
  <c r="CN490"/>
  <c r="CL490"/>
  <c r="BP490"/>
  <c r="BL490"/>
  <c r="BJ490"/>
  <c r="AV490"/>
  <c r="BH490" s="1"/>
  <c r="AT491"/>
  <c r="BS491"/>
  <c r="E491"/>
  <c r="H491" s="1"/>
  <c r="C491"/>
  <c r="CR491"/>
  <c r="CN491"/>
  <c r="CL491"/>
  <c r="BP491"/>
  <c r="BL491"/>
  <c r="BJ491"/>
  <c r="AV491"/>
  <c r="BH491" s="1"/>
  <c r="CS491"/>
  <c r="CQ491"/>
  <c r="CT491" s="1"/>
  <c r="CO491"/>
  <c r="CM491"/>
  <c r="CK491"/>
  <c r="BQ491"/>
  <c r="BO491"/>
  <c r="BM491"/>
  <c r="BK491"/>
  <c r="BI491"/>
  <c r="BN491" s="1"/>
  <c r="BS492"/>
  <c r="AT492"/>
  <c r="E492"/>
  <c r="H492" s="1"/>
  <c r="C492"/>
  <c r="CS492"/>
  <c r="CQ492"/>
  <c r="CO492"/>
  <c r="CM492"/>
  <c r="CK492"/>
  <c r="BQ492"/>
  <c r="BO492"/>
  <c r="BM492"/>
  <c r="BK492"/>
  <c r="BI492"/>
  <c r="CR492"/>
  <c r="CN492"/>
  <c r="CL492"/>
  <c r="BP492"/>
  <c r="BL492"/>
  <c r="BJ492"/>
  <c r="AV492"/>
  <c r="BH492" s="1"/>
  <c r="AT493"/>
  <c r="BS493"/>
  <c r="E493"/>
  <c r="H493" s="1"/>
  <c r="C493"/>
  <c r="CR493"/>
  <c r="CN493"/>
  <c r="CL493"/>
  <c r="BP493"/>
  <c r="BL493"/>
  <c r="BJ493"/>
  <c r="AV493"/>
  <c r="BH493" s="1"/>
  <c r="CS493"/>
  <c r="CQ493"/>
  <c r="CT493" s="1"/>
  <c r="CO493"/>
  <c r="CM493"/>
  <c r="CK493"/>
  <c r="BQ493"/>
  <c r="BO493"/>
  <c r="BM493"/>
  <c r="BK493"/>
  <c r="BI493"/>
  <c r="BN493" s="1"/>
  <c r="BS494"/>
  <c r="AT494"/>
  <c r="E494"/>
  <c r="H494" s="1"/>
  <c r="C494"/>
  <c r="CS494"/>
  <c r="CQ494"/>
  <c r="CO494"/>
  <c r="CM494"/>
  <c r="CK494"/>
  <c r="BQ494"/>
  <c r="BO494"/>
  <c r="BM494"/>
  <c r="BK494"/>
  <c r="BI494"/>
  <c r="CR494"/>
  <c r="CN494"/>
  <c r="CL494"/>
  <c r="BP494"/>
  <c r="BL494"/>
  <c r="BJ494"/>
  <c r="AV494"/>
  <c r="BH494" s="1"/>
  <c r="AT495"/>
  <c r="BS495"/>
  <c r="E495"/>
  <c r="H495" s="1"/>
  <c r="C495"/>
  <c r="CR495"/>
  <c r="CN495"/>
  <c r="CL495"/>
  <c r="BP495"/>
  <c r="BL495"/>
  <c r="BJ495"/>
  <c r="AV495"/>
  <c r="BH495" s="1"/>
  <c r="CS495"/>
  <c r="CQ495"/>
  <c r="CT495" s="1"/>
  <c r="CO495"/>
  <c r="CM495"/>
  <c r="CK495"/>
  <c r="BQ495"/>
  <c r="BO495"/>
  <c r="BM495"/>
  <c r="BK495"/>
  <c r="BI495"/>
  <c r="BN495" s="1"/>
  <c r="BS496"/>
  <c r="AT496"/>
  <c r="E496"/>
  <c r="H496" s="1"/>
  <c r="C496"/>
  <c r="CS496"/>
  <c r="CQ496"/>
  <c r="CO496"/>
  <c r="CM496"/>
  <c r="CK496"/>
  <c r="BQ496"/>
  <c r="BO496"/>
  <c r="BM496"/>
  <c r="BK496"/>
  <c r="BI496"/>
  <c r="CR496"/>
  <c r="CN496"/>
  <c r="CL496"/>
  <c r="BP496"/>
  <c r="BL496"/>
  <c r="BJ496"/>
  <c r="AV496"/>
  <c r="BH496" s="1"/>
  <c r="AT497"/>
  <c r="BS497"/>
  <c r="E497"/>
  <c r="H497" s="1"/>
  <c r="C497"/>
  <c r="CR497"/>
  <c r="CN497"/>
  <c r="CL497"/>
  <c r="BP497"/>
  <c r="BL497"/>
  <c r="BJ497"/>
  <c r="AV497"/>
  <c r="BH497" s="1"/>
  <c r="CS497"/>
  <c r="CQ497"/>
  <c r="CT497" s="1"/>
  <c r="CO497"/>
  <c r="CM497"/>
  <c r="CK497"/>
  <c r="BQ497"/>
  <c r="BO497"/>
  <c r="BM497"/>
  <c r="BK497"/>
  <c r="BI497"/>
  <c r="BN497" s="1"/>
  <c r="BS498"/>
  <c r="AT498"/>
  <c r="E498"/>
  <c r="H498" s="1"/>
  <c r="C498"/>
  <c r="CS498"/>
  <c r="CQ498"/>
  <c r="CO498"/>
  <c r="CM498"/>
  <c r="CK498"/>
  <c r="BQ498"/>
  <c r="BO498"/>
  <c r="BM498"/>
  <c r="BK498"/>
  <c r="BI498"/>
  <c r="CR498"/>
  <c r="CN498"/>
  <c r="CL498"/>
  <c r="BP498"/>
  <c r="BL498"/>
  <c r="BJ498"/>
  <c r="AV498"/>
  <c r="BH498" s="1"/>
  <c r="AT499"/>
  <c r="BS499"/>
  <c r="E499"/>
  <c r="H499" s="1"/>
  <c r="C499"/>
  <c r="CR499"/>
  <c r="CN499"/>
  <c r="CL499"/>
  <c r="BP499"/>
  <c r="BL499"/>
  <c r="BJ499"/>
  <c r="AV499"/>
  <c r="BH499" s="1"/>
  <c r="CS499"/>
  <c r="CQ499"/>
  <c r="CT499" s="1"/>
  <c r="CO499"/>
  <c r="CM499"/>
  <c r="CK499"/>
  <c r="BQ499"/>
  <c r="BO499"/>
  <c r="BM499"/>
  <c r="BK499"/>
  <c r="BI499"/>
  <c r="BN499" s="1"/>
  <c r="BS500"/>
  <c r="AT500"/>
  <c r="E500"/>
  <c r="H500" s="1"/>
  <c r="C500"/>
  <c r="CS500"/>
  <c r="CQ500"/>
  <c r="CO500"/>
  <c r="CM500"/>
  <c r="CK500"/>
  <c r="BQ500"/>
  <c r="BO500"/>
  <c r="BM500"/>
  <c r="BK500"/>
  <c r="BI500"/>
  <c r="CR500"/>
  <c r="CN500"/>
  <c r="CL500"/>
  <c r="BP500"/>
  <c r="BL500"/>
  <c r="BJ500"/>
  <c r="AV500"/>
  <c r="BH500" s="1"/>
  <c r="AT501"/>
  <c r="BS501"/>
  <c r="E501"/>
  <c r="H501" s="1"/>
  <c r="C501"/>
  <c r="CR501"/>
  <c r="CN501"/>
  <c r="CL501"/>
  <c r="BP501"/>
  <c r="BL501"/>
  <c r="BJ501"/>
  <c r="AV501"/>
  <c r="BH501" s="1"/>
  <c r="CS501"/>
  <c r="CQ501"/>
  <c r="CT501" s="1"/>
  <c r="CO501"/>
  <c r="CM501"/>
  <c r="CK501"/>
  <c r="BQ501"/>
  <c r="BO501"/>
  <c r="BM501"/>
  <c r="BK501"/>
  <c r="BI501"/>
  <c r="BN501" s="1"/>
  <c r="BS502"/>
  <c r="AT502"/>
  <c r="E502"/>
  <c r="H502" s="1"/>
  <c r="C502"/>
  <c r="CS502"/>
  <c r="CQ502"/>
  <c r="CO502"/>
  <c r="CM502"/>
  <c r="CK502"/>
  <c r="BQ502"/>
  <c r="BO502"/>
  <c r="BM502"/>
  <c r="BK502"/>
  <c r="BI502"/>
  <c r="CR502"/>
  <c r="CN502"/>
  <c r="CL502"/>
  <c r="BP502"/>
  <c r="BL502"/>
  <c r="BJ502"/>
  <c r="AV502"/>
  <c r="BH502" s="1"/>
  <c r="AT503"/>
  <c r="BS503"/>
  <c r="E503"/>
  <c r="H503" s="1"/>
  <c r="C503"/>
  <c r="CR503"/>
  <c r="CN503"/>
  <c r="CL503"/>
  <c r="BP503"/>
  <c r="BL503"/>
  <c r="BJ503"/>
  <c r="AV503"/>
  <c r="BH503" s="1"/>
  <c r="CS503"/>
  <c r="CQ503"/>
  <c r="CT503" s="1"/>
  <c r="CO503"/>
  <c r="CM503"/>
  <c r="CK503"/>
  <c r="BQ503"/>
  <c r="BO503"/>
  <c r="BM503"/>
  <c r="BK503"/>
  <c r="BI503"/>
  <c r="BN503" s="1"/>
  <c r="BS504"/>
  <c r="AT504"/>
  <c r="E504"/>
  <c r="H504" s="1"/>
  <c r="C504"/>
  <c r="CS504"/>
  <c r="CQ504"/>
  <c r="CO504"/>
  <c r="CM504"/>
  <c r="CK504"/>
  <c r="BQ504"/>
  <c r="BO504"/>
  <c r="BM504"/>
  <c r="BK504"/>
  <c r="BI504"/>
  <c r="CR504"/>
  <c r="CN504"/>
  <c r="CL504"/>
  <c r="BP504"/>
  <c r="BL504"/>
  <c r="BJ504"/>
  <c r="AV504"/>
  <c r="BH504" s="1"/>
  <c r="AT505"/>
  <c r="BS505"/>
  <c r="E505"/>
  <c r="H505" s="1"/>
  <c r="C505"/>
  <c r="CR505"/>
  <c r="CN505"/>
  <c r="CL505"/>
  <c r="BP505"/>
  <c r="BL505"/>
  <c r="BJ505"/>
  <c r="AV505"/>
  <c r="BH505" s="1"/>
  <c r="CS505"/>
  <c r="CQ505"/>
  <c r="CO505"/>
  <c r="CM505"/>
  <c r="CK505"/>
  <c r="BQ505"/>
  <c r="BO505"/>
  <c r="BR505" s="1"/>
  <c r="BM505"/>
  <c r="BK505"/>
  <c r="BI505"/>
  <c r="BS506"/>
  <c r="AT506"/>
  <c r="E506"/>
  <c r="H506" s="1"/>
  <c r="C506"/>
  <c r="CS506"/>
  <c r="CQ506"/>
  <c r="CO506"/>
  <c r="CM506"/>
  <c r="CK506"/>
  <c r="BQ506"/>
  <c r="BO506"/>
  <c r="BM506"/>
  <c r="BK506"/>
  <c r="BI506"/>
  <c r="CR506"/>
  <c r="CN506"/>
  <c r="CL506"/>
  <c r="BP506"/>
  <c r="BL506"/>
  <c r="BJ506"/>
  <c r="AV506"/>
  <c r="BH506" s="1"/>
  <c r="AT507"/>
  <c r="BS507"/>
  <c r="E507"/>
  <c r="H507" s="1"/>
  <c r="C507"/>
  <c r="CR507"/>
  <c r="CN507"/>
  <c r="CL507"/>
  <c r="BP507"/>
  <c r="BL507"/>
  <c r="BJ507"/>
  <c r="AV507"/>
  <c r="BH507" s="1"/>
  <c r="CS507"/>
  <c r="CQ507"/>
  <c r="CO507"/>
  <c r="CM507"/>
  <c r="CK507"/>
  <c r="BQ507"/>
  <c r="BO507"/>
  <c r="BR507" s="1"/>
  <c r="BM507"/>
  <c r="BK507"/>
  <c r="BI507"/>
  <c r="BS508"/>
  <c r="AT508"/>
  <c r="E508"/>
  <c r="H508" s="1"/>
  <c r="C508"/>
  <c r="CS508"/>
  <c r="CQ508"/>
  <c r="CO508"/>
  <c r="CM508"/>
  <c r="CK508"/>
  <c r="BQ508"/>
  <c r="BO508"/>
  <c r="BM508"/>
  <c r="BK508"/>
  <c r="BI508"/>
  <c r="CR508"/>
  <c r="CN508"/>
  <c r="CL508"/>
  <c r="BP508"/>
  <c r="BL508"/>
  <c r="BJ508"/>
  <c r="AV508"/>
  <c r="BH508" s="1"/>
  <c r="AT509"/>
  <c r="BS509"/>
  <c r="E509"/>
  <c r="H509" s="1"/>
  <c r="C509"/>
  <c r="CR509"/>
  <c r="CN509"/>
  <c r="CL509"/>
  <c r="BP509"/>
  <c r="BL509"/>
  <c r="BJ509"/>
  <c r="AV509"/>
  <c r="BH509" s="1"/>
  <c r="CS509"/>
  <c r="CQ509"/>
  <c r="CO509"/>
  <c r="CM509"/>
  <c r="CK509"/>
  <c r="BQ509"/>
  <c r="BO509"/>
  <c r="BR509" s="1"/>
  <c r="BM509"/>
  <c r="BK509"/>
  <c r="BI509"/>
  <c r="BS510"/>
  <c r="AT510"/>
  <c r="E510"/>
  <c r="H510" s="1"/>
  <c r="C510"/>
  <c r="CS510"/>
  <c r="CQ510"/>
  <c r="CO510"/>
  <c r="CM510"/>
  <c r="CK510"/>
  <c r="BQ510"/>
  <c r="BO510"/>
  <c r="BM510"/>
  <c r="BK510"/>
  <c r="BI510"/>
  <c r="CR510"/>
  <c r="CN510"/>
  <c r="CL510"/>
  <c r="BP510"/>
  <c r="BL510"/>
  <c r="BJ510"/>
  <c r="AV510"/>
  <c r="BH510" s="1"/>
  <c r="AT511"/>
  <c r="BS511"/>
  <c r="E511"/>
  <c r="H511" s="1"/>
  <c r="C511"/>
  <c r="CR511"/>
  <c r="CN511"/>
  <c r="CL511"/>
  <c r="BP511"/>
  <c r="BL511"/>
  <c r="BJ511"/>
  <c r="AV511"/>
  <c r="BH511" s="1"/>
  <c r="CS511"/>
  <c r="CQ511"/>
  <c r="CO511"/>
  <c r="CM511"/>
  <c r="CK511"/>
  <c r="CP511" s="1"/>
  <c r="BQ511"/>
  <c r="BO511"/>
  <c r="BR511" s="1"/>
  <c r="BM511"/>
  <c r="BK511"/>
  <c r="BI511"/>
  <c r="BS512"/>
  <c r="AT512"/>
  <c r="E512"/>
  <c r="H512" s="1"/>
  <c r="C512"/>
  <c r="CS512"/>
  <c r="CQ512"/>
  <c r="CO512"/>
  <c r="CM512"/>
  <c r="CK512"/>
  <c r="BQ512"/>
  <c r="BO512"/>
  <c r="BM512"/>
  <c r="BK512"/>
  <c r="BI512"/>
  <c r="CR512"/>
  <c r="CN512"/>
  <c r="CL512"/>
  <c r="BP512"/>
  <c r="BL512"/>
  <c r="BJ512"/>
  <c r="AV512"/>
  <c r="BH512" s="1"/>
  <c r="AT513"/>
  <c r="BS513"/>
  <c r="E513"/>
  <c r="H513" s="1"/>
  <c r="C513"/>
  <c r="CR513"/>
  <c r="CN513"/>
  <c r="CL513"/>
  <c r="BP513"/>
  <c r="BL513"/>
  <c r="BJ513"/>
  <c r="AV513"/>
  <c r="BH513" s="1"/>
  <c r="CS513"/>
  <c r="CQ513"/>
  <c r="CO513"/>
  <c r="CM513"/>
  <c r="CK513"/>
  <c r="BQ513"/>
  <c r="BO513"/>
  <c r="BR513" s="1"/>
  <c r="BM513"/>
  <c r="BK513"/>
  <c r="BI513"/>
  <c r="BS514"/>
  <c r="AT514"/>
  <c r="E514"/>
  <c r="H514" s="1"/>
  <c r="C514"/>
  <c r="CS514"/>
  <c r="CQ514"/>
  <c r="CO514"/>
  <c r="CM514"/>
  <c r="CK514"/>
  <c r="BQ514"/>
  <c r="BO514"/>
  <c r="BM514"/>
  <c r="BK514"/>
  <c r="BI514"/>
  <c r="CR514"/>
  <c r="CN514"/>
  <c r="CL514"/>
  <c r="BP514"/>
  <c r="BL514"/>
  <c r="BJ514"/>
  <c r="AV514"/>
  <c r="BH514" s="1"/>
  <c r="AT515"/>
  <c r="BS515"/>
  <c r="E515"/>
  <c r="H515" s="1"/>
  <c r="C515"/>
  <c r="CR515"/>
  <c r="CN515"/>
  <c r="CL515"/>
  <c r="BP515"/>
  <c r="BL515"/>
  <c r="BJ515"/>
  <c r="AV515"/>
  <c r="BH515" s="1"/>
  <c r="CS515"/>
  <c r="CQ515"/>
  <c r="CO515"/>
  <c r="CM515"/>
  <c r="CK515"/>
  <c r="BQ515"/>
  <c r="BO515"/>
  <c r="BR515" s="1"/>
  <c r="BM515"/>
  <c r="BK515"/>
  <c r="BI515"/>
  <c r="BS516"/>
  <c r="AT516"/>
  <c r="E516"/>
  <c r="H516" s="1"/>
  <c r="C516"/>
  <c r="CS516"/>
  <c r="CQ516"/>
  <c r="CO516"/>
  <c r="CM516"/>
  <c r="CK516"/>
  <c r="BQ516"/>
  <c r="BO516"/>
  <c r="BM516"/>
  <c r="BK516"/>
  <c r="BI516"/>
  <c r="CR516"/>
  <c r="CN516"/>
  <c r="CL516"/>
  <c r="BP516"/>
  <c r="BL516"/>
  <c r="BJ516"/>
  <c r="AV516"/>
  <c r="BH516" s="1"/>
  <c r="AT517"/>
  <c r="BS517"/>
  <c r="E517"/>
  <c r="H517" s="1"/>
  <c r="C517"/>
  <c r="CR517"/>
  <c r="CN517"/>
  <c r="CL517"/>
  <c r="BP517"/>
  <c r="BL517"/>
  <c r="BJ517"/>
  <c r="AV517"/>
  <c r="BH517" s="1"/>
  <c r="CS517"/>
  <c r="CQ517"/>
  <c r="CO517"/>
  <c r="CM517"/>
  <c r="CK517"/>
  <c r="CP517" s="1"/>
  <c r="BQ517"/>
  <c r="BO517"/>
  <c r="BR517" s="1"/>
  <c r="BM517"/>
  <c r="BK517"/>
  <c r="BI517"/>
  <c r="BS518"/>
  <c r="AT518"/>
  <c r="E518"/>
  <c r="H518" s="1"/>
  <c r="C518"/>
  <c r="CS518"/>
  <c r="CQ518"/>
  <c r="CO518"/>
  <c r="CM518"/>
  <c r="CK518"/>
  <c r="BQ518"/>
  <c r="BO518"/>
  <c r="BM518"/>
  <c r="BK518"/>
  <c r="BI518"/>
  <c r="CR518"/>
  <c r="CN518"/>
  <c r="CL518"/>
  <c r="BP518"/>
  <c r="BL518"/>
  <c r="BJ518"/>
  <c r="AV518"/>
  <c r="BH518" s="1"/>
  <c r="AT519"/>
  <c r="BS519"/>
  <c r="E519"/>
  <c r="H519" s="1"/>
  <c r="C519"/>
  <c r="CR519"/>
  <c r="CN519"/>
  <c r="CL519"/>
  <c r="BP519"/>
  <c r="BL519"/>
  <c r="BJ519"/>
  <c r="AV519"/>
  <c r="BH519" s="1"/>
  <c r="CS519"/>
  <c r="CQ519"/>
  <c r="CO519"/>
  <c r="CM519"/>
  <c r="CK519"/>
  <c r="CP519" s="1"/>
  <c r="BQ519"/>
  <c r="BO519"/>
  <c r="BR519" s="1"/>
  <c r="BM519"/>
  <c r="BK519"/>
  <c r="BI519"/>
  <c r="BS520"/>
  <c r="AT520"/>
  <c r="E520"/>
  <c r="H520" s="1"/>
  <c r="C520"/>
  <c r="CS520"/>
  <c r="CQ520"/>
  <c r="CO520"/>
  <c r="CM520"/>
  <c r="CK520"/>
  <c r="BQ520"/>
  <c r="BO520"/>
  <c r="BM520"/>
  <c r="BK520"/>
  <c r="BI520"/>
  <c r="CR520"/>
  <c r="CN520"/>
  <c r="CL520"/>
  <c r="BP520"/>
  <c r="BL520"/>
  <c r="BJ520"/>
  <c r="AV520"/>
  <c r="BH520" s="1"/>
  <c r="AT521"/>
  <c r="BS521"/>
  <c r="E521"/>
  <c r="H521" s="1"/>
  <c r="C521"/>
  <c r="CR521"/>
  <c r="CN521"/>
  <c r="CL521"/>
  <c r="BP521"/>
  <c r="BL521"/>
  <c r="BJ521"/>
  <c r="AV521"/>
  <c r="BH521" s="1"/>
  <c r="CS521"/>
  <c r="CQ521"/>
  <c r="CO521"/>
  <c r="CM521"/>
  <c r="CK521"/>
  <c r="CP521" s="1"/>
  <c r="BQ521"/>
  <c r="BO521"/>
  <c r="BR521" s="1"/>
  <c r="BM521"/>
  <c r="BK521"/>
  <c r="BI521"/>
  <c r="BS522"/>
  <c r="AT522"/>
  <c r="E522"/>
  <c r="H522" s="1"/>
  <c r="C522"/>
  <c r="CS522"/>
  <c r="CQ522"/>
  <c r="CO522"/>
  <c r="CM522"/>
  <c r="CK522"/>
  <c r="BQ522"/>
  <c r="BO522"/>
  <c r="BM522"/>
  <c r="BK522"/>
  <c r="BI522"/>
  <c r="CR522"/>
  <c r="CN522"/>
  <c r="CL522"/>
  <c r="BP522"/>
  <c r="BL522"/>
  <c r="BJ522"/>
  <c r="AV522"/>
  <c r="BH522" s="1"/>
  <c r="AT523"/>
  <c r="BS523"/>
  <c r="E523"/>
  <c r="H523" s="1"/>
  <c r="C523"/>
  <c r="CR523"/>
  <c r="CN523"/>
  <c r="CL523"/>
  <c r="BP523"/>
  <c r="BL523"/>
  <c r="BJ523"/>
  <c r="AV523"/>
  <c r="BH523" s="1"/>
  <c r="CS523"/>
  <c r="CQ523"/>
  <c r="CO523"/>
  <c r="CM523"/>
  <c r="CK523"/>
  <c r="BQ523"/>
  <c r="BO523"/>
  <c r="BR523" s="1"/>
  <c r="BM523"/>
  <c r="BK523"/>
  <c r="BI523"/>
  <c r="BS524"/>
  <c r="AT524"/>
  <c r="E524"/>
  <c r="H524" s="1"/>
  <c r="C524"/>
  <c r="CS524"/>
  <c r="CQ524"/>
  <c r="CO524"/>
  <c r="CM524"/>
  <c r="CK524"/>
  <c r="BQ524"/>
  <c r="BO524"/>
  <c r="BM524"/>
  <c r="BK524"/>
  <c r="BI524"/>
  <c r="CR524"/>
  <c r="CN524"/>
  <c r="CL524"/>
  <c r="BP524"/>
  <c r="BL524"/>
  <c r="BJ524"/>
  <c r="AV524"/>
  <c r="BH524" s="1"/>
  <c r="AT525"/>
  <c r="BS525"/>
  <c r="E525"/>
  <c r="H525" s="1"/>
  <c r="C525"/>
  <c r="CR525"/>
  <c r="CN525"/>
  <c r="CL525"/>
  <c r="BP525"/>
  <c r="BL525"/>
  <c r="BJ525"/>
  <c r="AV525"/>
  <c r="BH525" s="1"/>
  <c r="CS525"/>
  <c r="CQ525"/>
  <c r="CO525"/>
  <c r="CM525"/>
  <c r="CK525"/>
  <c r="BQ525"/>
  <c r="BO525"/>
  <c r="BR525" s="1"/>
  <c r="BM525"/>
  <c r="BK525"/>
  <c r="BI525"/>
  <c r="BS526"/>
  <c r="AT526"/>
  <c r="E526"/>
  <c r="H526" s="1"/>
  <c r="C526"/>
  <c r="CS526"/>
  <c r="CQ526"/>
  <c r="CO526"/>
  <c r="CM526"/>
  <c r="CK526"/>
  <c r="BQ526"/>
  <c r="BO526"/>
  <c r="BM526"/>
  <c r="BK526"/>
  <c r="BI526"/>
  <c r="CR526"/>
  <c r="CN526"/>
  <c r="CL526"/>
  <c r="BP526"/>
  <c r="BL526"/>
  <c r="BJ526"/>
  <c r="AV526"/>
  <c r="BH526" s="1"/>
  <c r="AT527"/>
  <c r="BS527"/>
  <c r="E527"/>
  <c r="H527" s="1"/>
  <c r="C527"/>
  <c r="CR527"/>
  <c r="CN527"/>
  <c r="CL527"/>
  <c r="BP527"/>
  <c r="BL527"/>
  <c r="BJ527"/>
  <c r="AV527"/>
  <c r="BH527" s="1"/>
  <c r="CS527"/>
  <c r="CQ527"/>
  <c r="CO527"/>
  <c r="CM527"/>
  <c r="CK527"/>
  <c r="CP527" s="1"/>
  <c r="BQ527"/>
  <c r="BO527"/>
  <c r="BR527" s="1"/>
  <c r="BM527"/>
  <c r="BK527"/>
  <c r="BI527"/>
  <c r="BS528"/>
  <c r="AT528"/>
  <c r="E528"/>
  <c r="H528" s="1"/>
  <c r="C528"/>
  <c r="CS528"/>
  <c r="CQ528"/>
  <c r="CO528"/>
  <c r="CM528"/>
  <c r="CK528"/>
  <c r="BQ528"/>
  <c r="BO528"/>
  <c r="BM528"/>
  <c r="BK528"/>
  <c r="BI528"/>
  <c r="CR528"/>
  <c r="CN528"/>
  <c r="CL528"/>
  <c r="BP528"/>
  <c r="BL528"/>
  <c r="BJ528"/>
  <c r="AV528"/>
  <c r="BH528" s="1"/>
  <c r="AT529"/>
  <c r="BS529"/>
  <c r="E529"/>
  <c r="H529" s="1"/>
  <c r="C529"/>
  <c r="CR529"/>
  <c r="CN529"/>
  <c r="CL529"/>
  <c r="BP529"/>
  <c r="BL529"/>
  <c r="BJ529"/>
  <c r="AV529"/>
  <c r="BH529" s="1"/>
  <c r="CS529"/>
  <c r="CQ529"/>
  <c r="CO529"/>
  <c r="CM529"/>
  <c r="CK529"/>
  <c r="CP529" s="1"/>
  <c r="BQ529"/>
  <c r="BO529"/>
  <c r="BR529" s="1"/>
  <c r="BM529"/>
  <c r="BK529"/>
  <c r="BI529"/>
  <c r="BS530"/>
  <c r="AT530"/>
  <c r="AU359"/>
  <c r="AW359" s="1"/>
  <c r="AU360"/>
  <c r="AW360" s="1"/>
  <c r="AU361"/>
  <c r="AW361" s="1"/>
  <c r="AU362"/>
  <c r="AW362" s="1"/>
  <c r="AU363"/>
  <c r="AW363" s="1"/>
  <c r="AU364"/>
  <c r="AW364" s="1"/>
  <c r="AU365"/>
  <c r="AW365" s="1"/>
  <c r="AU366"/>
  <c r="AW366" s="1"/>
  <c r="AU367"/>
  <c r="AW367" s="1"/>
  <c r="AU368"/>
  <c r="AW368" s="1"/>
  <c r="AU369"/>
  <c r="AW369" s="1"/>
  <c r="AU370"/>
  <c r="AW370" s="1"/>
  <c r="AU371"/>
  <c r="AW371" s="1"/>
  <c r="AU372"/>
  <c r="AW372" s="1"/>
  <c r="AU373"/>
  <c r="AW373" s="1"/>
  <c r="AU374"/>
  <c r="AW374" s="1"/>
  <c r="AU375"/>
  <c r="AW375" s="1"/>
  <c r="AU376"/>
  <c r="AW376" s="1"/>
  <c r="AU377"/>
  <c r="AW377" s="1"/>
  <c r="AU378"/>
  <c r="AW378" s="1"/>
  <c r="AU379"/>
  <c r="AW379" s="1"/>
  <c r="AU380"/>
  <c r="AW380" s="1"/>
  <c r="AU381"/>
  <c r="AW381" s="1"/>
  <c r="AU382"/>
  <c r="AW382" s="1"/>
  <c r="AU383"/>
  <c r="AW383" s="1"/>
  <c r="AU384"/>
  <c r="AW384" s="1"/>
  <c r="AU385"/>
  <c r="AW385" s="1"/>
  <c r="AU386"/>
  <c r="AW386" s="1"/>
  <c r="AU387"/>
  <c r="AW387" s="1"/>
  <c r="AU388"/>
  <c r="AW388" s="1"/>
  <c r="AU389"/>
  <c r="AW389" s="1"/>
  <c r="AU390"/>
  <c r="AW390" s="1"/>
  <c r="AU391"/>
  <c r="AW391" s="1"/>
  <c r="AU392"/>
  <c r="AW392" s="1"/>
  <c r="AU393"/>
  <c r="AW393" s="1"/>
  <c r="AU394"/>
  <c r="AW394" s="1"/>
  <c r="AU395"/>
  <c r="AW395" s="1"/>
  <c r="AU396"/>
  <c r="AW396" s="1"/>
  <c r="AU397"/>
  <c r="AW397" s="1"/>
  <c r="AU398"/>
  <c r="AW398" s="1"/>
  <c r="AU399"/>
  <c r="AW399" s="1"/>
  <c r="AU400"/>
  <c r="AW400" s="1"/>
  <c r="AU401"/>
  <c r="AW401" s="1"/>
  <c r="AU402"/>
  <c r="AW402" s="1"/>
  <c r="AU403"/>
  <c r="AW403" s="1"/>
  <c r="AU404"/>
  <c r="AW404" s="1"/>
  <c r="AU405"/>
  <c r="AW405" s="1"/>
  <c r="AU406"/>
  <c r="AW406" s="1"/>
  <c r="AU407"/>
  <c r="AW407" s="1"/>
  <c r="AU408"/>
  <c r="AW408" s="1"/>
  <c r="AU409"/>
  <c r="AW409" s="1"/>
  <c r="AU410"/>
  <c r="AW410" s="1"/>
  <c r="AU411"/>
  <c r="AW411" s="1"/>
  <c r="AU412"/>
  <c r="AW412" s="1"/>
  <c r="AU413"/>
  <c r="AW413" s="1"/>
  <c r="AU414"/>
  <c r="AW414" s="1"/>
  <c r="AU415"/>
  <c r="AW415" s="1"/>
  <c r="AU416"/>
  <c r="AW416" s="1"/>
  <c r="AU417"/>
  <c r="AW417" s="1"/>
  <c r="AU418"/>
  <c r="AW418" s="1"/>
  <c r="AU419"/>
  <c r="AW419" s="1"/>
  <c r="AU420"/>
  <c r="AW420" s="1"/>
  <c r="AU421"/>
  <c r="AW421" s="1"/>
  <c r="AU422"/>
  <c r="AW422" s="1"/>
  <c r="AU423"/>
  <c r="AW423" s="1"/>
  <c r="AU424"/>
  <c r="AW424" s="1"/>
  <c r="AU425"/>
  <c r="AW425" s="1"/>
  <c r="AU426"/>
  <c r="AW426" s="1"/>
  <c r="AU427"/>
  <c r="AW427" s="1"/>
  <c r="AU428"/>
  <c r="AW428" s="1"/>
  <c r="AU429"/>
  <c r="AW429" s="1"/>
  <c r="AU430"/>
  <c r="AW430" s="1"/>
  <c r="AU431"/>
  <c r="AW431" s="1"/>
  <c r="AU432"/>
  <c r="AW432" s="1"/>
  <c r="AU433"/>
  <c r="AW433" s="1"/>
  <c r="AU434"/>
  <c r="AW434" s="1"/>
  <c r="AU435"/>
  <c r="AW435" s="1"/>
  <c r="AU436"/>
  <c r="AW436" s="1"/>
  <c r="AU437"/>
  <c r="AW437" s="1"/>
  <c r="AU438"/>
  <c r="AW438" s="1"/>
  <c r="AU439"/>
  <c r="AW439" s="1"/>
  <c r="AU440"/>
  <c r="AW440" s="1"/>
  <c r="AU441"/>
  <c r="AW441" s="1"/>
  <c r="AU442"/>
  <c r="AW442" s="1"/>
  <c r="AU443"/>
  <c r="AW443" s="1"/>
  <c r="AU444"/>
  <c r="AW444" s="1"/>
  <c r="AU445"/>
  <c r="AW445" s="1"/>
  <c r="AU446"/>
  <c r="AW446" s="1"/>
  <c r="AU447"/>
  <c r="AW447" s="1"/>
  <c r="AU448"/>
  <c r="AW448" s="1"/>
  <c r="AU449"/>
  <c r="AW449" s="1"/>
  <c r="AU450"/>
  <c r="AW450" s="1"/>
  <c r="AU451"/>
  <c r="AW451" s="1"/>
  <c r="AU452"/>
  <c r="AW452" s="1"/>
  <c r="AU453"/>
  <c r="AW453" s="1"/>
  <c r="AU454"/>
  <c r="AW454" s="1"/>
  <c r="AU455"/>
  <c r="AW455" s="1"/>
  <c r="AU456"/>
  <c r="AW456" s="1"/>
  <c r="AU457"/>
  <c r="AW457" s="1"/>
  <c r="AU458"/>
  <c r="AW458" s="1"/>
  <c r="AU459"/>
  <c r="AW459" s="1"/>
  <c r="AU460"/>
  <c r="AW460" s="1"/>
  <c r="AU461"/>
  <c r="AW461" s="1"/>
  <c r="AU462"/>
  <c r="AW462" s="1"/>
  <c r="AU463"/>
  <c r="AW463" s="1"/>
  <c r="AU464"/>
  <c r="AW464" s="1"/>
  <c r="AU465"/>
  <c r="AW465" s="1"/>
  <c r="AU466"/>
  <c r="AW466" s="1"/>
  <c r="AU467"/>
  <c r="AW467" s="1"/>
  <c r="AU468"/>
  <c r="AW468" s="1"/>
  <c r="AU469"/>
  <c r="AW469" s="1"/>
  <c r="AU470"/>
  <c r="AW470" s="1"/>
  <c r="AU471"/>
  <c r="AW471" s="1"/>
  <c r="AU472"/>
  <c r="AW472" s="1"/>
  <c r="AU473"/>
  <c r="AW473" s="1"/>
  <c r="AU474"/>
  <c r="AW474" s="1"/>
  <c r="AU475"/>
  <c r="AW475" s="1"/>
  <c r="AU476"/>
  <c r="AW476" s="1"/>
  <c r="AU477"/>
  <c r="AW477" s="1"/>
  <c r="AU478"/>
  <c r="AW478" s="1"/>
  <c r="AU479"/>
  <c r="AW479" s="1"/>
  <c r="AU480"/>
  <c r="AW480" s="1"/>
  <c r="AU481"/>
  <c r="AW481" s="1"/>
  <c r="AU482"/>
  <c r="AW482" s="1"/>
  <c r="AU483"/>
  <c r="AW483" s="1"/>
  <c r="AU484"/>
  <c r="AW484" s="1"/>
  <c r="AU485"/>
  <c r="AW485" s="1"/>
  <c r="AU486"/>
  <c r="AW486" s="1"/>
  <c r="AU487"/>
  <c r="AW487" s="1"/>
  <c r="AU488"/>
  <c r="AW488" s="1"/>
  <c r="AU489"/>
  <c r="AW489" s="1"/>
  <c r="AU490"/>
  <c r="AW490" s="1"/>
  <c r="AU491"/>
  <c r="AW491" s="1"/>
  <c r="AU492"/>
  <c r="AW492" s="1"/>
  <c r="AU493"/>
  <c r="AW493" s="1"/>
  <c r="AU494"/>
  <c r="AW494" s="1"/>
  <c r="AU495"/>
  <c r="AW495" s="1"/>
  <c r="AU496"/>
  <c r="AW496" s="1"/>
  <c r="AU497"/>
  <c r="AW497" s="1"/>
  <c r="AU498"/>
  <c r="AW498" s="1"/>
  <c r="AU499"/>
  <c r="AW499" s="1"/>
  <c r="AU500"/>
  <c r="AW500" s="1"/>
  <c r="AU501"/>
  <c r="AW501" s="1"/>
  <c r="AU502"/>
  <c r="AW502" s="1"/>
  <c r="AU503"/>
  <c r="AW503" s="1"/>
  <c r="AU504"/>
  <c r="AW504" s="1"/>
  <c r="AU505"/>
  <c r="AW505" s="1"/>
  <c r="AU506"/>
  <c r="AW506" s="1"/>
  <c r="AU507"/>
  <c r="AW507" s="1"/>
  <c r="AU508"/>
  <c r="AW508" s="1"/>
  <c r="AU509"/>
  <c r="AW509" s="1"/>
  <c r="AU510"/>
  <c r="AW510" s="1"/>
  <c r="AU511"/>
  <c r="AW511" s="1"/>
  <c r="AU512"/>
  <c r="AW512" s="1"/>
  <c r="AU513"/>
  <c r="AW513" s="1"/>
  <c r="AU514"/>
  <c r="AW514" s="1"/>
  <c r="AU515"/>
  <c r="AW515" s="1"/>
  <c r="AU516"/>
  <c r="AW516" s="1"/>
  <c r="AU517"/>
  <c r="AW517" s="1"/>
  <c r="AU518"/>
  <c r="AW518" s="1"/>
  <c r="AU519"/>
  <c r="AW519" s="1"/>
  <c r="AU520"/>
  <c r="AW520" s="1"/>
  <c r="AU521"/>
  <c r="AW521" s="1"/>
  <c r="AU522"/>
  <c r="AW522" s="1"/>
  <c r="AU523"/>
  <c r="AW523" s="1"/>
  <c r="AU524"/>
  <c r="AW524" s="1"/>
  <c r="AU525"/>
  <c r="AW525" s="1"/>
  <c r="AU526"/>
  <c r="AW526" s="1"/>
  <c r="AU527"/>
  <c r="AW527" s="1"/>
  <c r="AU528"/>
  <c r="AW528" s="1"/>
  <c r="AU529"/>
  <c r="AW529" s="1"/>
  <c r="B490" i="9"/>
  <c r="B490" i="10" s="1"/>
  <c r="B490" i="8"/>
  <c r="AG490"/>
  <c r="Y490"/>
  <c r="Q490"/>
  <c r="J490"/>
  <c r="B491" i="9"/>
  <c r="B491" i="10" s="1"/>
  <c r="B491" i="8"/>
  <c r="J491"/>
  <c r="AG491"/>
  <c r="Y491"/>
  <c r="Q491"/>
  <c r="B492" i="9"/>
  <c r="B492" i="10" s="1"/>
  <c r="B492" i="8"/>
  <c r="AG492"/>
  <c r="Y492"/>
  <c r="Q492"/>
  <c r="J492"/>
  <c r="B493" i="9"/>
  <c r="B493" i="10" s="1"/>
  <c r="B493" i="8"/>
  <c r="J493"/>
  <c r="AG493"/>
  <c r="Y493"/>
  <c r="Q493"/>
  <c r="B494" i="9"/>
  <c r="B494" i="10" s="1"/>
  <c r="B494" i="8"/>
  <c r="AG494"/>
  <c r="Y494"/>
  <c r="Q494"/>
  <c r="J494"/>
  <c r="B495" i="9"/>
  <c r="B495" i="10" s="1"/>
  <c r="B495" i="8"/>
  <c r="J495"/>
  <c r="AG495"/>
  <c r="Y495"/>
  <c r="Q495"/>
  <c r="B496" i="9"/>
  <c r="B496" i="10" s="1"/>
  <c r="B496" i="8"/>
  <c r="AG496"/>
  <c r="Y496"/>
  <c r="Q496"/>
  <c r="J496"/>
  <c r="B497" i="9"/>
  <c r="B497" i="10" s="1"/>
  <c r="B497" i="8"/>
  <c r="J497"/>
  <c r="AG497"/>
  <c r="Y497"/>
  <c r="Q497"/>
  <c r="B498" i="9"/>
  <c r="B498" i="10" s="1"/>
  <c r="B498" i="8"/>
  <c r="AG498"/>
  <c r="Y498"/>
  <c r="Q498"/>
  <c r="J498"/>
  <c r="B499" i="9"/>
  <c r="B499" i="10" s="1"/>
  <c r="B499" i="8"/>
  <c r="J499"/>
  <c r="AG499"/>
  <c r="Y499"/>
  <c r="Q499"/>
  <c r="B500" i="9"/>
  <c r="B500" i="10" s="1"/>
  <c r="B500" i="8"/>
  <c r="AG500"/>
  <c r="Y500"/>
  <c r="Q500"/>
  <c r="J500"/>
  <c r="B501" i="9"/>
  <c r="B501" i="10" s="1"/>
  <c r="B501" i="8"/>
  <c r="J501"/>
  <c r="AG501"/>
  <c r="Y501"/>
  <c r="Q501"/>
  <c r="B502" i="9"/>
  <c r="B502" i="10" s="1"/>
  <c r="B502" i="8"/>
  <c r="AG502"/>
  <c r="Y502"/>
  <c r="Q502"/>
  <c r="J502"/>
  <c r="B503" i="9"/>
  <c r="B503" i="10" s="1"/>
  <c r="B503" i="8"/>
  <c r="J503"/>
  <c r="AG503"/>
  <c r="Y503"/>
  <c r="Q503"/>
  <c r="B504" i="9"/>
  <c r="B504" i="10" s="1"/>
  <c r="B504" i="8"/>
  <c r="AG504"/>
  <c r="Y504"/>
  <c r="Q504"/>
  <c r="J504"/>
  <c r="B505" i="9"/>
  <c r="B505" i="10" s="1"/>
  <c r="B505" i="8"/>
  <c r="J505"/>
  <c r="AG505"/>
  <c r="Y505"/>
  <c r="Q505"/>
  <c r="B506" i="9"/>
  <c r="B506" i="10" s="1"/>
  <c r="B506" i="8"/>
  <c r="AG506"/>
  <c r="Y506"/>
  <c r="Q506"/>
  <c r="J506"/>
  <c r="B507" i="9"/>
  <c r="B507" i="10" s="1"/>
  <c r="B507" i="8"/>
  <c r="J507"/>
  <c r="AG507"/>
  <c r="Y507"/>
  <c r="Q507"/>
  <c r="B508" i="9"/>
  <c r="B508" i="10" s="1"/>
  <c r="B508" i="8"/>
  <c r="AG508"/>
  <c r="Y508"/>
  <c r="Q508"/>
  <c r="J508"/>
  <c r="B509" i="9"/>
  <c r="B509" i="10" s="1"/>
  <c r="B509" i="8"/>
  <c r="J509"/>
  <c r="AG509"/>
  <c r="Y509"/>
  <c r="Q509"/>
  <c r="B510" i="9"/>
  <c r="B510" i="10" s="1"/>
  <c r="B510" i="8"/>
  <c r="AG510"/>
  <c r="Y510"/>
  <c r="Q510"/>
  <c r="J510"/>
  <c r="B511" i="9"/>
  <c r="B511" i="10" s="1"/>
  <c r="B511" i="8"/>
  <c r="J511"/>
  <c r="AG511"/>
  <c r="Y511"/>
  <c r="Q511"/>
  <c r="B512" i="9"/>
  <c r="B512" i="10" s="1"/>
  <c r="B512" i="8"/>
  <c r="AG512"/>
  <c r="Y512"/>
  <c r="Q512"/>
  <c r="J512"/>
  <c r="B513" i="9"/>
  <c r="B513" i="10" s="1"/>
  <c r="B513" i="8"/>
  <c r="J513"/>
  <c r="AG513"/>
  <c r="Y513"/>
  <c r="Q513"/>
  <c r="B514" i="9"/>
  <c r="B514" i="10" s="1"/>
  <c r="B514" i="8"/>
  <c r="AG514"/>
  <c r="Y514"/>
  <c r="Q514"/>
  <c r="J514"/>
  <c r="B515" i="9"/>
  <c r="B515" i="10" s="1"/>
  <c r="B515" i="8"/>
  <c r="J515"/>
  <c r="AG515"/>
  <c r="Y515"/>
  <c r="Q515"/>
  <c r="B516" i="9"/>
  <c r="B516" i="10" s="1"/>
  <c r="B516" i="8"/>
  <c r="AG516"/>
  <c r="Y516"/>
  <c r="Q516"/>
  <c r="J516"/>
  <c r="B517" i="9"/>
  <c r="B517" i="10" s="1"/>
  <c r="B517" i="8"/>
  <c r="J517"/>
  <c r="AG517"/>
  <c r="Y517"/>
  <c r="Q517"/>
  <c r="B518" i="9"/>
  <c r="B518" i="10" s="1"/>
  <c r="B518" i="8"/>
  <c r="AG518"/>
  <c r="Y518"/>
  <c r="Q518"/>
  <c r="J518"/>
  <c r="B519" i="9"/>
  <c r="B519" i="10" s="1"/>
  <c r="B519" i="8"/>
  <c r="J519"/>
  <c r="AG519"/>
  <c r="Y519"/>
  <c r="Q519"/>
  <c r="B520" i="9"/>
  <c r="B520" i="10" s="1"/>
  <c r="B520" i="8"/>
  <c r="AG520"/>
  <c r="Y520"/>
  <c r="Q520"/>
  <c r="J520"/>
  <c r="B521" i="9"/>
  <c r="B521" i="10" s="1"/>
  <c r="B521" i="8"/>
  <c r="J521"/>
  <c r="AG521"/>
  <c r="Y521"/>
  <c r="Q521"/>
  <c r="B522" i="9"/>
  <c r="B522" i="10" s="1"/>
  <c r="B522" i="8"/>
  <c r="AG522"/>
  <c r="Y522"/>
  <c r="Q522"/>
  <c r="J522"/>
  <c r="B523" i="9"/>
  <c r="B523" i="10" s="1"/>
  <c r="B523" i="8"/>
  <c r="J523"/>
  <c r="AG523"/>
  <c r="Y523"/>
  <c r="Q523"/>
  <c r="B524" i="9"/>
  <c r="B524" i="10" s="1"/>
  <c r="B524" i="8"/>
  <c r="AG524"/>
  <c r="Y524"/>
  <c r="Q524"/>
  <c r="J524"/>
  <c r="B525" i="9"/>
  <c r="B525" i="10" s="1"/>
  <c r="B525" i="8"/>
  <c r="J525"/>
  <c r="AG525"/>
  <c r="Y525"/>
  <c r="Q525"/>
  <c r="B526" i="9"/>
  <c r="B526" i="10" s="1"/>
  <c r="B526" i="8"/>
  <c r="AG526"/>
  <c r="Y526"/>
  <c r="Q526"/>
  <c r="J526"/>
  <c r="B527" i="9"/>
  <c r="B527" i="10" s="1"/>
  <c r="B527" i="8"/>
  <c r="J527"/>
  <c r="AG527"/>
  <c r="Y527"/>
  <c r="Q527"/>
  <c r="B528" i="9"/>
  <c r="B528" i="10" s="1"/>
  <c r="B528" i="8"/>
  <c r="AG528"/>
  <c r="Y528"/>
  <c r="Q528"/>
  <c r="J528"/>
  <c r="B529" i="9"/>
  <c r="B529" i="10" s="1"/>
  <c r="B529" i="8"/>
  <c r="J529"/>
  <c r="AG529"/>
  <c r="Y529"/>
  <c r="Q529"/>
  <c r="B530" i="9"/>
  <c r="B530" i="10" s="1"/>
  <c r="B530" i="8"/>
  <c r="AG530"/>
  <c r="Y530"/>
  <c r="Q530"/>
  <c r="J530"/>
  <c r="B531" i="9"/>
  <c r="B531" i="10" s="1"/>
  <c r="B531" i="8"/>
  <c r="J531"/>
  <c r="AG531"/>
  <c r="Y531"/>
  <c r="Q531"/>
  <c r="B532" i="9"/>
  <c r="B532" i="10" s="1"/>
  <c r="B532" i="8"/>
  <c r="AG532"/>
  <c r="Y532"/>
  <c r="Q532"/>
  <c r="J532"/>
  <c r="B533" i="9"/>
  <c r="B533" i="10" s="1"/>
  <c r="B533" i="8"/>
  <c r="J533"/>
  <c r="AG533"/>
  <c r="Y533"/>
  <c r="Q533"/>
  <c r="B534" i="9"/>
  <c r="B534" i="10" s="1"/>
  <c r="B534" i="8"/>
  <c r="AG534"/>
  <c r="Y534"/>
  <c r="Q534"/>
  <c r="J534"/>
  <c r="B535" i="9"/>
  <c r="B535" i="10" s="1"/>
  <c r="B535" i="8"/>
  <c r="J535"/>
  <c r="AG535"/>
  <c r="Y535"/>
  <c r="Q535"/>
  <c r="B536" i="9"/>
  <c r="B536" i="10" s="1"/>
  <c r="B536" i="8"/>
  <c r="AG536"/>
  <c r="Y536"/>
  <c r="Q536"/>
  <c r="J536"/>
  <c r="B537" i="9"/>
  <c r="B537" i="10" s="1"/>
  <c r="B537" i="8"/>
  <c r="J537"/>
  <c r="AG537"/>
  <c r="Y537"/>
  <c r="Q537"/>
  <c r="B538" i="9"/>
  <c r="B538" i="10" s="1"/>
  <c r="B538" i="8"/>
  <c r="AG538"/>
  <c r="Y538"/>
  <c r="Q538"/>
  <c r="J538"/>
  <c r="B539" i="9"/>
  <c r="B539" i="10" s="1"/>
  <c r="B539" i="8"/>
  <c r="J539"/>
  <c r="AG539"/>
  <c r="Y539"/>
  <c r="Q539"/>
  <c r="B540" i="9"/>
  <c r="B540" i="10" s="1"/>
  <c r="B540" i="8"/>
  <c r="AG540"/>
  <c r="Y540"/>
  <c r="Q540"/>
  <c r="J540"/>
  <c r="B541" i="9"/>
  <c r="B541" i="10" s="1"/>
  <c r="B541" i="8"/>
  <c r="J541"/>
  <c r="AG541"/>
  <c r="Y541"/>
  <c r="Q541"/>
  <c r="B542" i="9"/>
  <c r="B542" i="10" s="1"/>
  <c r="B542" i="8"/>
  <c r="AG542"/>
  <c r="Y542"/>
  <c r="Q542"/>
  <c r="J542"/>
  <c r="B543" i="9"/>
  <c r="B543" i="10" s="1"/>
  <c r="B543" i="8"/>
  <c r="J543"/>
  <c r="AG543"/>
  <c r="Y543"/>
  <c r="Q543"/>
  <c r="B544" i="9"/>
  <c r="B544" i="10" s="1"/>
  <c r="B544" i="8"/>
  <c r="AG544"/>
  <c r="Y544"/>
  <c r="Q544"/>
  <c r="J544"/>
  <c r="B545" i="9"/>
  <c r="B545" i="10" s="1"/>
  <c r="B545" i="8"/>
  <c r="J545"/>
  <c r="AG545"/>
  <c r="Y545"/>
  <c r="Q545"/>
  <c r="B546" i="9"/>
  <c r="B546" i="10" s="1"/>
  <c r="B546" i="8"/>
  <c r="AG546"/>
  <c r="Y546"/>
  <c r="Q546"/>
  <c r="J546"/>
  <c r="B547" i="9"/>
  <c r="B547" i="10" s="1"/>
  <c r="B547" i="8"/>
  <c r="J547"/>
  <c r="AG547"/>
  <c r="Y547"/>
  <c r="Q547"/>
  <c r="B548" i="9"/>
  <c r="B548" i="10" s="1"/>
  <c r="B548" i="8"/>
  <c r="AG548"/>
  <c r="Y548"/>
  <c r="Q548"/>
  <c r="J548"/>
  <c r="B549" i="9"/>
  <c r="B549" i="10" s="1"/>
  <c r="B549" i="8"/>
  <c r="J549"/>
  <c r="AG549"/>
  <c r="Y549"/>
  <c r="Q549"/>
  <c r="B550" i="9"/>
  <c r="B550" i="10" s="1"/>
  <c r="B550" i="8"/>
  <c r="AG550"/>
  <c r="Y550"/>
  <c r="Q550"/>
  <c r="J550"/>
  <c r="B551" i="9"/>
  <c r="B551" i="10" s="1"/>
  <c r="B551" i="8"/>
  <c r="J551"/>
  <c r="AG551"/>
  <c r="Y551"/>
  <c r="Q551"/>
  <c r="B552" i="9"/>
  <c r="B552" i="10" s="1"/>
  <c r="B552" i="8"/>
  <c r="AG552"/>
  <c r="Y552"/>
  <c r="Q552"/>
  <c r="J552"/>
  <c r="B553" i="9"/>
  <c r="B553" i="10" s="1"/>
  <c r="B553" i="8"/>
  <c r="J553"/>
  <c r="AG553"/>
  <c r="Y553"/>
  <c r="Q553"/>
  <c r="B554" i="9"/>
  <c r="B554" i="10" s="1"/>
  <c r="B554" i="8"/>
  <c r="AG554"/>
  <c r="Y554"/>
  <c r="Q554"/>
  <c r="J554"/>
  <c r="B555" i="9"/>
  <c r="B555" i="10" s="1"/>
  <c r="B555" i="8"/>
  <c r="J555"/>
  <c r="AG555"/>
  <c r="Y555"/>
  <c r="Q555"/>
  <c r="B556" i="9"/>
  <c r="B556" i="10" s="1"/>
  <c r="B556" i="8"/>
  <c r="AG556"/>
  <c r="Y556"/>
  <c r="Q556"/>
  <c r="J556"/>
  <c r="B557" i="9"/>
  <c r="B557" i="10" s="1"/>
  <c r="B557" i="8"/>
  <c r="J557"/>
  <c r="AG557"/>
  <c r="Y557"/>
  <c r="Q557"/>
  <c r="B558" i="9"/>
  <c r="B558" i="10" s="1"/>
  <c r="B558" i="8"/>
  <c r="AG558"/>
  <c r="Y558"/>
  <c r="Q558"/>
  <c r="J558"/>
  <c r="B559" i="9"/>
  <c r="B559" i="10" s="1"/>
  <c r="B559" i="8"/>
  <c r="J559"/>
  <c r="AG559"/>
  <c r="Y559"/>
  <c r="Q559"/>
  <c r="B560" i="9"/>
  <c r="B560" i="10" s="1"/>
  <c r="B560" i="8"/>
  <c r="AG560"/>
  <c r="Y560"/>
  <c r="Q560"/>
  <c r="J560"/>
  <c r="B561" i="9"/>
  <c r="B561" i="10" s="1"/>
  <c r="B561" i="8"/>
  <c r="J561"/>
  <c r="AG561"/>
  <c r="Y561"/>
  <c r="Q561"/>
  <c r="B562" i="9"/>
  <c r="B562" i="10" s="1"/>
  <c r="B562" i="8"/>
  <c r="AG562"/>
  <c r="Y562"/>
  <c r="Q562"/>
  <c r="J562"/>
  <c r="B563" i="9"/>
  <c r="B563" i="10" s="1"/>
  <c r="B563" i="8"/>
  <c r="J563"/>
  <c r="AG563"/>
  <c r="Y563"/>
  <c r="Q563"/>
  <c r="B564" i="9"/>
  <c r="B564" i="10" s="1"/>
  <c r="B564" i="8"/>
  <c r="AG564"/>
  <c r="Y564"/>
  <c r="Q564"/>
  <c r="J564"/>
  <c r="B565" i="9"/>
  <c r="B565" i="10" s="1"/>
  <c r="B565" i="8"/>
  <c r="J565"/>
  <c r="AG565"/>
  <c r="Y565"/>
  <c r="Q565"/>
  <c r="B566" i="9"/>
  <c r="B566" i="10" s="1"/>
  <c r="B566" i="8"/>
  <c r="AG566"/>
  <c r="Y566"/>
  <c r="Q566"/>
  <c r="J566"/>
  <c r="B567" i="9"/>
  <c r="B567" i="10" s="1"/>
  <c r="B567" i="8"/>
  <c r="J567"/>
  <c r="AG567"/>
  <c r="Y567"/>
  <c r="Q567"/>
  <c r="B568" i="9"/>
  <c r="B568" i="10" s="1"/>
  <c r="B568" i="8"/>
  <c r="AG568"/>
  <c r="Y568"/>
  <c r="Q568"/>
  <c r="J568"/>
  <c r="B569" i="9"/>
  <c r="B569" i="10" s="1"/>
  <c r="B569" i="8"/>
  <c r="J569"/>
  <c r="AG569"/>
  <c r="Y569"/>
  <c r="Q569"/>
  <c r="B570" i="9"/>
  <c r="B570" i="10" s="1"/>
  <c r="B570" i="8"/>
  <c r="AG570"/>
  <c r="Y570"/>
  <c r="Q570"/>
  <c r="J570"/>
  <c r="B571" i="9"/>
  <c r="B571" i="10" s="1"/>
  <c r="B571" i="8"/>
  <c r="J571"/>
  <c r="AG571"/>
  <c r="Y571"/>
  <c r="Q571"/>
  <c r="B572" i="9"/>
  <c r="B572" i="10" s="1"/>
  <c r="B572" i="8"/>
  <c r="AG572"/>
  <c r="Y572"/>
  <c r="Q572"/>
  <c r="J572"/>
  <c r="B573" i="9"/>
  <c r="B573" i="10" s="1"/>
  <c r="B573" i="8"/>
  <c r="J573"/>
  <c r="AG573"/>
  <c r="Y573"/>
  <c r="Q573"/>
  <c r="B574" i="9"/>
  <c r="B574" i="10" s="1"/>
  <c r="B574" i="8"/>
  <c r="AG574"/>
  <c r="Y574"/>
  <c r="Q574"/>
  <c r="J574"/>
  <c r="B575" i="9"/>
  <c r="B575" i="10" s="1"/>
  <c r="B575" i="8"/>
  <c r="J575"/>
  <c r="AG575"/>
  <c r="Y575"/>
  <c r="Q575"/>
  <c r="B576" i="9"/>
  <c r="B576" i="10" s="1"/>
  <c r="B576" i="8"/>
  <c r="AG576"/>
  <c r="Y576"/>
  <c r="Q576"/>
  <c r="J576"/>
  <c r="B577" i="9"/>
  <c r="B577" i="10" s="1"/>
  <c r="B577" i="8"/>
  <c r="J577"/>
  <c r="AG577"/>
  <c r="Y577"/>
  <c r="Q577"/>
  <c r="B578" i="9"/>
  <c r="B578" i="10" s="1"/>
  <c r="B578" i="8"/>
  <c r="AG578"/>
  <c r="Y578"/>
  <c r="Q578"/>
  <c r="J578"/>
  <c r="B579" i="9"/>
  <c r="B579" i="10" s="1"/>
  <c r="B579" i="8"/>
  <c r="J579"/>
  <c r="AG579"/>
  <c r="Y579"/>
  <c r="Q579"/>
  <c r="B580" i="9"/>
  <c r="B580" i="10" s="1"/>
  <c r="B580" i="8"/>
  <c r="AG580"/>
  <c r="Y580"/>
  <c r="Q580"/>
  <c r="J580"/>
  <c r="B581" i="9"/>
  <c r="B581" i="10" s="1"/>
  <c r="B581" i="8"/>
  <c r="J581"/>
  <c r="AG581"/>
  <c r="Y581"/>
  <c r="Q581"/>
  <c r="B582" i="9"/>
  <c r="B582" i="10" s="1"/>
  <c r="B582" i="8"/>
  <c r="AG582"/>
  <c r="Y582"/>
  <c r="Q582"/>
  <c r="J582"/>
  <c r="B583" i="9"/>
  <c r="B583" i="10" s="1"/>
  <c r="B583" i="8"/>
  <c r="J583"/>
  <c r="AG583"/>
  <c r="Y583"/>
  <c r="Q583"/>
  <c r="B584" i="9"/>
  <c r="B584" i="10" s="1"/>
  <c r="B584" i="8"/>
  <c r="AG584"/>
  <c r="Y584"/>
  <c r="Q584"/>
  <c r="J584"/>
  <c r="B585" i="9"/>
  <c r="B585" i="10" s="1"/>
  <c r="B585" i="8"/>
  <c r="J585"/>
  <c r="AG585"/>
  <c r="Y585"/>
  <c r="Q585"/>
  <c r="B586" i="9"/>
  <c r="B586" i="10" s="1"/>
  <c r="B586" i="8"/>
  <c r="AG586"/>
  <c r="Y586"/>
  <c r="Q586"/>
  <c r="J586"/>
  <c r="B587" i="9"/>
  <c r="B587" i="10" s="1"/>
  <c r="B587" i="8"/>
  <c r="J587"/>
  <c r="AG587"/>
  <c r="Y587"/>
  <c r="Q587"/>
  <c r="B588" i="9"/>
  <c r="B588" i="10" s="1"/>
  <c r="B588" i="8"/>
  <c r="AG588"/>
  <c r="Y588"/>
  <c r="Q588"/>
  <c r="J588"/>
  <c r="B589" i="9"/>
  <c r="B589" i="10" s="1"/>
  <c r="B589" i="8"/>
  <c r="J589"/>
  <c r="AG589"/>
  <c r="Y589"/>
  <c r="Q589"/>
  <c r="B590" i="9"/>
  <c r="B590" i="10" s="1"/>
  <c r="B590" i="8"/>
  <c r="AG590"/>
  <c r="Y590"/>
  <c r="Q590"/>
  <c r="J590"/>
  <c r="B591" i="9"/>
  <c r="B591" i="10" s="1"/>
  <c r="B591" i="8"/>
  <c r="J591"/>
  <c r="AG591"/>
  <c r="Y591"/>
  <c r="Q591"/>
  <c r="B592" i="9"/>
  <c r="B592" i="10" s="1"/>
  <c r="B592" i="8"/>
  <c r="AG592"/>
  <c r="Y592"/>
  <c r="Q592"/>
  <c r="J592"/>
  <c r="B593" i="9"/>
  <c r="B593" i="10" s="1"/>
  <c r="B593" i="8"/>
  <c r="J593"/>
  <c r="AG593"/>
  <c r="Y593"/>
  <c r="Q593"/>
  <c r="B594" i="9"/>
  <c r="B594" i="10" s="1"/>
  <c r="B594" i="8"/>
  <c r="AG594"/>
  <c r="Y594"/>
  <c r="Q594"/>
  <c r="J594"/>
  <c r="B595" i="9"/>
  <c r="B595" i="10" s="1"/>
  <c r="B595" i="8"/>
  <c r="J595"/>
  <c r="AG595"/>
  <c r="Y595"/>
  <c r="Q595"/>
  <c r="B596" i="9"/>
  <c r="B596" i="10" s="1"/>
  <c r="B596" i="8"/>
  <c r="AG596"/>
  <c r="Y596"/>
  <c r="Q596"/>
  <c r="J596"/>
  <c r="B597" i="9"/>
  <c r="B597" i="10" s="1"/>
  <c r="B597" i="8"/>
  <c r="J597"/>
  <c r="AG597"/>
  <c r="Y597"/>
  <c r="Q597"/>
  <c r="B598" i="9"/>
  <c r="B598" i="10" s="1"/>
  <c r="B598" i="8"/>
  <c r="AG598"/>
  <c r="Y598"/>
  <c r="Q598"/>
  <c r="J598"/>
  <c r="B599" i="9"/>
  <c r="B599" i="10" s="1"/>
  <c r="B599" i="8"/>
  <c r="J599"/>
  <c r="AG599"/>
  <c r="Y599"/>
  <c r="Q599"/>
  <c r="B600" i="9"/>
  <c r="B600" i="10" s="1"/>
  <c r="B600" i="8"/>
  <c r="AG600"/>
  <c r="Y600"/>
  <c r="Q600"/>
  <c r="J600"/>
  <c r="B601" i="9"/>
  <c r="B601" i="10" s="1"/>
  <c r="B601" i="8"/>
  <c r="J601"/>
  <c r="AG601"/>
  <c r="Y601"/>
  <c r="Q601"/>
  <c r="B602" i="9"/>
  <c r="B602" i="10" s="1"/>
  <c r="B602" i="8"/>
  <c r="AG602"/>
  <c r="Y602"/>
  <c r="Q602"/>
  <c r="J602"/>
  <c r="B603" i="9"/>
  <c r="B603" i="10" s="1"/>
  <c r="B603" i="8"/>
  <c r="J603"/>
  <c r="AG603"/>
  <c r="Y603"/>
  <c r="Q603"/>
  <c r="B604" i="9"/>
  <c r="B604" i="10" s="1"/>
  <c r="B604" i="8"/>
  <c r="AG604"/>
  <c r="Y604"/>
  <c r="Q604"/>
  <c r="J604"/>
  <c r="B605" i="9"/>
  <c r="B605" i="10" s="1"/>
  <c r="B605" i="8"/>
  <c r="J605"/>
  <c r="AG605"/>
  <c r="Y605"/>
  <c r="Q605"/>
  <c r="B606" i="9"/>
  <c r="B606" i="10" s="1"/>
  <c r="B606" i="8"/>
  <c r="AG606"/>
  <c r="Y606"/>
  <c r="Q606"/>
  <c r="J606"/>
  <c r="B607" i="9"/>
  <c r="B607" i="10" s="1"/>
  <c r="B607" i="8"/>
  <c r="J607"/>
  <c r="AG607"/>
  <c r="Y607"/>
  <c r="Q607"/>
  <c r="B608" i="9"/>
  <c r="B608" i="10" s="1"/>
  <c r="B608" i="8"/>
  <c r="AG608"/>
  <c r="Y608"/>
  <c r="Q608"/>
  <c r="J608"/>
  <c r="B609" i="9"/>
  <c r="B609" i="10" s="1"/>
  <c r="B609" i="8"/>
  <c r="J609"/>
  <c r="AG609"/>
  <c r="Y609"/>
  <c r="Q609"/>
  <c r="B610" i="9"/>
  <c r="B610" i="10" s="1"/>
  <c r="B610" i="8"/>
  <c r="AG610"/>
  <c r="Y610"/>
  <c r="Q610"/>
  <c r="J610"/>
  <c r="B611" i="9"/>
  <c r="B611" i="10" s="1"/>
  <c r="B611" i="8"/>
  <c r="J611"/>
  <c r="AG611"/>
  <c r="Y611"/>
  <c r="Q611"/>
  <c r="B612" i="9"/>
  <c r="B612" i="10" s="1"/>
  <c r="B612" i="8"/>
  <c r="AG612"/>
  <c r="Y612"/>
  <c r="Q612"/>
  <c r="J612"/>
  <c r="B613" i="9"/>
  <c r="B613" i="10" s="1"/>
  <c r="B613" i="8"/>
  <c r="J613"/>
  <c r="AG613"/>
  <c r="Y613"/>
  <c r="Q613"/>
  <c r="B614" i="9"/>
  <c r="B614" i="10" s="1"/>
  <c r="B614" i="8"/>
  <c r="AG614"/>
  <c r="Y614"/>
  <c r="Q614"/>
  <c r="J614"/>
  <c r="B615" i="9"/>
  <c r="B615" i="10" s="1"/>
  <c r="B615" i="8"/>
  <c r="J615"/>
  <c r="AG615"/>
  <c r="Y615"/>
  <c r="Q615"/>
  <c r="E530"/>
  <c r="H530" s="1"/>
  <c r="C530"/>
  <c r="CS530"/>
  <c r="CQ530"/>
  <c r="CO530"/>
  <c r="CM530"/>
  <c r="CK530"/>
  <c r="BQ530"/>
  <c r="BO530"/>
  <c r="BM530"/>
  <c r="BK530"/>
  <c r="BI530"/>
  <c r="CR530"/>
  <c r="CN530"/>
  <c r="CL530"/>
  <c r="BP530"/>
  <c r="BL530"/>
  <c r="BJ530"/>
  <c r="AV530"/>
  <c r="BH530" s="1"/>
  <c r="AT531"/>
  <c r="BS531"/>
  <c r="E531"/>
  <c r="H531" s="1"/>
  <c r="C531"/>
  <c r="CR531"/>
  <c r="CN531"/>
  <c r="CL531"/>
  <c r="BP531"/>
  <c r="BL531"/>
  <c r="BJ531"/>
  <c r="AV531"/>
  <c r="BH531" s="1"/>
  <c r="CS531"/>
  <c r="CQ531"/>
  <c r="CO531"/>
  <c r="CM531"/>
  <c r="CK531"/>
  <c r="CP531" s="1"/>
  <c r="BQ531"/>
  <c r="BO531"/>
  <c r="BR531" s="1"/>
  <c r="BM531"/>
  <c r="BK531"/>
  <c r="BI531"/>
  <c r="BS532"/>
  <c r="AT532"/>
  <c r="E532"/>
  <c r="H532" s="1"/>
  <c r="C532"/>
  <c r="CS532"/>
  <c r="CQ532"/>
  <c r="CO532"/>
  <c r="CM532"/>
  <c r="CK532"/>
  <c r="BQ532"/>
  <c r="BO532"/>
  <c r="BM532"/>
  <c r="BK532"/>
  <c r="BI532"/>
  <c r="CR532"/>
  <c r="CN532"/>
  <c r="CL532"/>
  <c r="BP532"/>
  <c r="BL532"/>
  <c r="BJ532"/>
  <c r="AV532"/>
  <c r="BH532" s="1"/>
  <c r="AT533"/>
  <c r="BS533"/>
  <c r="E533"/>
  <c r="H533" s="1"/>
  <c r="C533"/>
  <c r="CR533"/>
  <c r="CN533"/>
  <c r="CL533"/>
  <c r="BP533"/>
  <c r="BL533"/>
  <c r="BJ533"/>
  <c r="AV533"/>
  <c r="BH533" s="1"/>
  <c r="CS533"/>
  <c r="CQ533"/>
  <c r="CO533"/>
  <c r="CM533"/>
  <c r="CK533"/>
  <c r="BQ533"/>
  <c r="BO533"/>
  <c r="BR533" s="1"/>
  <c r="BM533"/>
  <c r="BK533"/>
  <c r="BI533"/>
  <c r="BS534"/>
  <c r="AT534"/>
  <c r="E534"/>
  <c r="H534" s="1"/>
  <c r="C534"/>
  <c r="CS534"/>
  <c r="CQ534"/>
  <c r="CO534"/>
  <c r="CM534"/>
  <c r="CK534"/>
  <c r="BQ534"/>
  <c r="BO534"/>
  <c r="BM534"/>
  <c r="BK534"/>
  <c r="BI534"/>
  <c r="CR534"/>
  <c r="CN534"/>
  <c r="CL534"/>
  <c r="BP534"/>
  <c r="BL534"/>
  <c r="BJ534"/>
  <c r="AV534"/>
  <c r="BH534" s="1"/>
  <c r="AT535"/>
  <c r="BS535"/>
  <c r="E535"/>
  <c r="H535" s="1"/>
  <c r="C535"/>
  <c r="CR535"/>
  <c r="CN535"/>
  <c r="CL535"/>
  <c r="BP535"/>
  <c r="BL535"/>
  <c r="BJ535"/>
  <c r="AV535"/>
  <c r="BH535" s="1"/>
  <c r="CS535"/>
  <c r="CQ535"/>
  <c r="CO535"/>
  <c r="CM535"/>
  <c r="CK535"/>
  <c r="CP535" s="1"/>
  <c r="BQ535"/>
  <c r="BO535"/>
  <c r="BR535" s="1"/>
  <c r="BM535"/>
  <c r="BK535"/>
  <c r="BI535"/>
  <c r="BS536"/>
  <c r="AT536"/>
  <c r="E536"/>
  <c r="H536" s="1"/>
  <c r="C536"/>
  <c r="CS536"/>
  <c r="CQ536"/>
  <c r="CO536"/>
  <c r="CM536"/>
  <c r="CK536"/>
  <c r="BQ536"/>
  <c r="BO536"/>
  <c r="BM536"/>
  <c r="BK536"/>
  <c r="BI536"/>
  <c r="CR536"/>
  <c r="CN536"/>
  <c r="CL536"/>
  <c r="BP536"/>
  <c r="BL536"/>
  <c r="BJ536"/>
  <c r="AV536"/>
  <c r="BH536" s="1"/>
  <c r="AT537"/>
  <c r="BS537"/>
  <c r="E537"/>
  <c r="H537" s="1"/>
  <c r="C537"/>
  <c r="CR537"/>
  <c r="CN537"/>
  <c r="CL537"/>
  <c r="BP537"/>
  <c r="BL537"/>
  <c r="BJ537"/>
  <c r="AV537"/>
  <c r="BH537" s="1"/>
  <c r="CS537"/>
  <c r="CQ537"/>
  <c r="CO537"/>
  <c r="CM537"/>
  <c r="CK537"/>
  <c r="BQ537"/>
  <c r="BO537"/>
  <c r="BR537" s="1"/>
  <c r="BM537"/>
  <c r="BK537"/>
  <c r="BI537"/>
  <c r="BS538"/>
  <c r="AT538"/>
  <c r="E538"/>
  <c r="H538" s="1"/>
  <c r="C538"/>
  <c r="CS538"/>
  <c r="CQ538"/>
  <c r="CO538"/>
  <c r="CM538"/>
  <c r="CK538"/>
  <c r="BQ538"/>
  <c r="BO538"/>
  <c r="BM538"/>
  <c r="BK538"/>
  <c r="BI538"/>
  <c r="CR538"/>
  <c r="CN538"/>
  <c r="CL538"/>
  <c r="BP538"/>
  <c r="BL538"/>
  <c r="BJ538"/>
  <c r="AV538"/>
  <c r="BH538" s="1"/>
  <c r="AT539"/>
  <c r="BS539"/>
  <c r="E539"/>
  <c r="H539" s="1"/>
  <c r="C539"/>
  <c r="CR539"/>
  <c r="CN539"/>
  <c r="CL539"/>
  <c r="BP539"/>
  <c r="BL539"/>
  <c r="BJ539"/>
  <c r="AV539"/>
  <c r="BH539" s="1"/>
  <c r="CS539"/>
  <c r="CQ539"/>
  <c r="CO539"/>
  <c r="CM539"/>
  <c r="CK539"/>
  <c r="CP539" s="1"/>
  <c r="BQ539"/>
  <c r="BO539"/>
  <c r="BR539" s="1"/>
  <c r="BM539"/>
  <c r="BK539"/>
  <c r="BI539"/>
  <c r="BS540"/>
  <c r="AT540"/>
  <c r="E540"/>
  <c r="H540" s="1"/>
  <c r="C540"/>
  <c r="CS540"/>
  <c r="CQ540"/>
  <c r="CO540"/>
  <c r="CM540"/>
  <c r="CK540"/>
  <c r="BQ540"/>
  <c r="BO540"/>
  <c r="BM540"/>
  <c r="BK540"/>
  <c r="BI540"/>
  <c r="CR540"/>
  <c r="CN540"/>
  <c r="CL540"/>
  <c r="BP540"/>
  <c r="BL540"/>
  <c r="BJ540"/>
  <c r="AV540"/>
  <c r="BH540" s="1"/>
  <c r="AT541"/>
  <c r="BS541"/>
  <c r="E541"/>
  <c r="H541" s="1"/>
  <c r="C541"/>
  <c r="CR541"/>
  <c r="CN541"/>
  <c r="CL541"/>
  <c r="BP541"/>
  <c r="BL541"/>
  <c r="BJ541"/>
  <c r="AV541"/>
  <c r="BH541" s="1"/>
  <c r="CS541"/>
  <c r="CQ541"/>
  <c r="CO541"/>
  <c r="CM541"/>
  <c r="CK541"/>
  <c r="CP541" s="1"/>
  <c r="BQ541"/>
  <c r="BO541"/>
  <c r="BR541" s="1"/>
  <c r="BM541"/>
  <c r="BK541"/>
  <c r="BI541"/>
  <c r="BS542"/>
  <c r="AT542"/>
  <c r="E542"/>
  <c r="H542" s="1"/>
  <c r="C542"/>
  <c r="CS542"/>
  <c r="CQ542"/>
  <c r="CO542"/>
  <c r="CM542"/>
  <c r="CK542"/>
  <c r="BQ542"/>
  <c r="BO542"/>
  <c r="BM542"/>
  <c r="BK542"/>
  <c r="BI542"/>
  <c r="CR542"/>
  <c r="CN542"/>
  <c r="CL542"/>
  <c r="BP542"/>
  <c r="BL542"/>
  <c r="BJ542"/>
  <c r="AV542"/>
  <c r="BH542" s="1"/>
  <c r="AT543"/>
  <c r="BS543"/>
  <c r="E543"/>
  <c r="H543" s="1"/>
  <c r="C543"/>
  <c r="CR543"/>
  <c r="CN543"/>
  <c r="CL543"/>
  <c r="BP543"/>
  <c r="BL543"/>
  <c r="BJ543"/>
  <c r="AV543"/>
  <c r="BH543" s="1"/>
  <c r="CS543"/>
  <c r="CQ543"/>
  <c r="CO543"/>
  <c r="CM543"/>
  <c r="CK543"/>
  <c r="CP543" s="1"/>
  <c r="BQ543"/>
  <c r="BO543"/>
  <c r="BR543" s="1"/>
  <c r="BM543"/>
  <c r="BK543"/>
  <c r="BI543"/>
  <c r="BS544"/>
  <c r="AT544"/>
  <c r="E544"/>
  <c r="H544" s="1"/>
  <c r="C544"/>
  <c r="CS544"/>
  <c r="CQ544"/>
  <c r="CO544"/>
  <c r="CM544"/>
  <c r="CK544"/>
  <c r="BQ544"/>
  <c r="BO544"/>
  <c r="BM544"/>
  <c r="BK544"/>
  <c r="BI544"/>
  <c r="CR544"/>
  <c r="CN544"/>
  <c r="CL544"/>
  <c r="BP544"/>
  <c r="BL544"/>
  <c r="BJ544"/>
  <c r="AV544"/>
  <c r="BH544" s="1"/>
  <c r="AT545"/>
  <c r="BS545"/>
  <c r="E545"/>
  <c r="H545" s="1"/>
  <c r="C545"/>
  <c r="CR545"/>
  <c r="CN545"/>
  <c r="CL545"/>
  <c r="BP545"/>
  <c r="BL545"/>
  <c r="BJ545"/>
  <c r="AV545"/>
  <c r="BH545" s="1"/>
  <c r="CS545"/>
  <c r="CQ545"/>
  <c r="CO545"/>
  <c r="CM545"/>
  <c r="CK545"/>
  <c r="CP545" s="1"/>
  <c r="BQ545"/>
  <c r="BO545"/>
  <c r="BR545" s="1"/>
  <c r="BM545"/>
  <c r="BK545"/>
  <c r="BI545"/>
  <c r="BS546"/>
  <c r="AT546"/>
  <c r="E546"/>
  <c r="H546" s="1"/>
  <c r="C546"/>
  <c r="CS546"/>
  <c r="CQ546"/>
  <c r="CO546"/>
  <c r="CM546"/>
  <c r="CK546"/>
  <c r="BQ546"/>
  <c r="BO546"/>
  <c r="BM546"/>
  <c r="BK546"/>
  <c r="BI546"/>
  <c r="CR546"/>
  <c r="CN546"/>
  <c r="CL546"/>
  <c r="BP546"/>
  <c r="BL546"/>
  <c r="BJ546"/>
  <c r="AV546"/>
  <c r="BH546" s="1"/>
  <c r="AT547"/>
  <c r="BS547"/>
  <c r="E547"/>
  <c r="H547" s="1"/>
  <c r="C547"/>
  <c r="CR547"/>
  <c r="CN547"/>
  <c r="CL547"/>
  <c r="BP547"/>
  <c r="BL547"/>
  <c r="BJ547"/>
  <c r="AV547"/>
  <c r="BH547" s="1"/>
  <c r="CS547"/>
  <c r="CQ547"/>
  <c r="CO547"/>
  <c r="CM547"/>
  <c r="CK547"/>
  <c r="CP547" s="1"/>
  <c r="BQ547"/>
  <c r="BO547"/>
  <c r="BR547" s="1"/>
  <c r="BM547"/>
  <c r="BK547"/>
  <c r="BI547"/>
  <c r="BS548"/>
  <c r="AT548"/>
  <c r="E548"/>
  <c r="H548" s="1"/>
  <c r="C548"/>
  <c r="CS548"/>
  <c r="CQ548"/>
  <c r="CO548"/>
  <c r="CM548"/>
  <c r="CK548"/>
  <c r="BQ548"/>
  <c r="BO548"/>
  <c r="BM548"/>
  <c r="BK548"/>
  <c r="BI548"/>
  <c r="CR548"/>
  <c r="CN548"/>
  <c r="CL548"/>
  <c r="BP548"/>
  <c r="BL548"/>
  <c r="BJ548"/>
  <c r="AV548"/>
  <c r="BH548" s="1"/>
  <c r="AT549"/>
  <c r="BS549"/>
  <c r="E549"/>
  <c r="H549" s="1"/>
  <c r="C549"/>
  <c r="CR549"/>
  <c r="CN549"/>
  <c r="CL549"/>
  <c r="BP549"/>
  <c r="BL549"/>
  <c r="BJ549"/>
  <c r="AV549"/>
  <c r="BH549" s="1"/>
  <c r="CS549"/>
  <c r="CQ549"/>
  <c r="CO549"/>
  <c r="CM549"/>
  <c r="CK549"/>
  <c r="CP549" s="1"/>
  <c r="BQ549"/>
  <c r="BO549"/>
  <c r="BR549" s="1"/>
  <c r="BM549"/>
  <c r="BK549"/>
  <c r="BI549"/>
  <c r="BS550"/>
  <c r="AT550"/>
  <c r="E550"/>
  <c r="H550" s="1"/>
  <c r="C550"/>
  <c r="CS550"/>
  <c r="CQ550"/>
  <c r="CO550"/>
  <c r="CM550"/>
  <c r="CK550"/>
  <c r="BQ550"/>
  <c r="BO550"/>
  <c r="BM550"/>
  <c r="BK550"/>
  <c r="BI550"/>
  <c r="CR550"/>
  <c r="CN550"/>
  <c r="CL550"/>
  <c r="BP550"/>
  <c r="BL550"/>
  <c r="BJ550"/>
  <c r="AV550"/>
  <c r="BH550" s="1"/>
  <c r="AT551"/>
  <c r="BS551"/>
  <c r="E551"/>
  <c r="H551" s="1"/>
  <c r="C551"/>
  <c r="CR551"/>
  <c r="CN551"/>
  <c r="CL551"/>
  <c r="BP551"/>
  <c r="BL551"/>
  <c r="BJ551"/>
  <c r="AV551"/>
  <c r="BH551" s="1"/>
  <c r="CS551"/>
  <c r="CQ551"/>
  <c r="CO551"/>
  <c r="CM551"/>
  <c r="CK551"/>
  <c r="BQ551"/>
  <c r="BO551"/>
  <c r="BR551" s="1"/>
  <c r="BM551"/>
  <c r="BK551"/>
  <c r="BI551"/>
  <c r="BS552"/>
  <c r="AT552"/>
  <c r="E552"/>
  <c r="H552" s="1"/>
  <c r="C552"/>
  <c r="CS552"/>
  <c r="CQ552"/>
  <c r="CO552"/>
  <c r="CM552"/>
  <c r="CK552"/>
  <c r="BQ552"/>
  <c r="BO552"/>
  <c r="BM552"/>
  <c r="BK552"/>
  <c r="BI552"/>
  <c r="CR552"/>
  <c r="CN552"/>
  <c r="CL552"/>
  <c r="BP552"/>
  <c r="BL552"/>
  <c r="BJ552"/>
  <c r="AV552"/>
  <c r="BH552" s="1"/>
  <c r="AT553"/>
  <c r="BS553"/>
  <c r="E553"/>
  <c r="H553" s="1"/>
  <c r="C553"/>
  <c r="CR553"/>
  <c r="CN553"/>
  <c r="CL553"/>
  <c r="BP553"/>
  <c r="BL553"/>
  <c r="BJ553"/>
  <c r="AV553"/>
  <c r="BH553" s="1"/>
  <c r="CS553"/>
  <c r="CQ553"/>
  <c r="CO553"/>
  <c r="CM553"/>
  <c r="CK553"/>
  <c r="BQ553"/>
  <c r="BO553"/>
  <c r="BR553" s="1"/>
  <c r="BM553"/>
  <c r="BK553"/>
  <c r="BI553"/>
  <c r="BS554"/>
  <c r="AT554"/>
  <c r="E554"/>
  <c r="H554" s="1"/>
  <c r="C554"/>
  <c r="CS554"/>
  <c r="CQ554"/>
  <c r="CO554"/>
  <c r="CM554"/>
  <c r="CK554"/>
  <c r="BQ554"/>
  <c r="BO554"/>
  <c r="BM554"/>
  <c r="BK554"/>
  <c r="BI554"/>
  <c r="CR554"/>
  <c r="CN554"/>
  <c r="CL554"/>
  <c r="BP554"/>
  <c r="BL554"/>
  <c r="BJ554"/>
  <c r="AV554"/>
  <c r="BH554" s="1"/>
  <c r="AT555"/>
  <c r="BS555"/>
  <c r="E555"/>
  <c r="H555" s="1"/>
  <c r="C555"/>
  <c r="CR555"/>
  <c r="CN555"/>
  <c r="CL555"/>
  <c r="BP555"/>
  <c r="BL555"/>
  <c r="BJ555"/>
  <c r="AV555"/>
  <c r="BH555" s="1"/>
  <c r="CS555"/>
  <c r="CQ555"/>
  <c r="CO555"/>
  <c r="CM555"/>
  <c r="CK555"/>
  <c r="BQ555"/>
  <c r="BO555"/>
  <c r="BR555" s="1"/>
  <c r="BM555"/>
  <c r="BK555"/>
  <c r="BI555"/>
  <c r="BS556"/>
  <c r="AT556"/>
  <c r="E556"/>
  <c r="H556" s="1"/>
  <c r="C556"/>
  <c r="CS556"/>
  <c r="CQ556"/>
  <c r="CO556"/>
  <c r="CM556"/>
  <c r="CK556"/>
  <c r="BQ556"/>
  <c r="BO556"/>
  <c r="BM556"/>
  <c r="BK556"/>
  <c r="BI556"/>
  <c r="CR556"/>
  <c r="CN556"/>
  <c r="CL556"/>
  <c r="BP556"/>
  <c r="BL556"/>
  <c r="BJ556"/>
  <c r="AV556"/>
  <c r="BH556" s="1"/>
  <c r="AT557"/>
  <c r="BS557"/>
  <c r="E557"/>
  <c r="H557" s="1"/>
  <c r="C557"/>
  <c r="CR557"/>
  <c r="CN557"/>
  <c r="CL557"/>
  <c r="BP557"/>
  <c r="BL557"/>
  <c r="BJ557"/>
  <c r="AV557"/>
  <c r="BH557" s="1"/>
  <c r="CS557"/>
  <c r="CQ557"/>
  <c r="CO557"/>
  <c r="CM557"/>
  <c r="CK557"/>
  <c r="CP557" s="1"/>
  <c r="BQ557"/>
  <c r="BO557"/>
  <c r="BR557" s="1"/>
  <c r="BM557"/>
  <c r="BK557"/>
  <c r="BI557"/>
  <c r="BS558"/>
  <c r="AT558"/>
  <c r="E558"/>
  <c r="H558" s="1"/>
  <c r="C558"/>
  <c r="CS558"/>
  <c r="CQ558"/>
  <c r="CO558"/>
  <c r="CM558"/>
  <c r="CK558"/>
  <c r="BQ558"/>
  <c r="BO558"/>
  <c r="BM558"/>
  <c r="BK558"/>
  <c r="BI558"/>
  <c r="CR558"/>
  <c r="CN558"/>
  <c r="CL558"/>
  <c r="BP558"/>
  <c r="BL558"/>
  <c r="BJ558"/>
  <c r="AV558"/>
  <c r="BH558" s="1"/>
  <c r="AT559"/>
  <c r="BS559"/>
  <c r="E559"/>
  <c r="H559" s="1"/>
  <c r="C559"/>
  <c r="CR559"/>
  <c r="CN559"/>
  <c r="CL559"/>
  <c r="BP559"/>
  <c r="BL559"/>
  <c r="BJ559"/>
  <c r="AV559"/>
  <c r="BH559" s="1"/>
  <c r="CS559"/>
  <c r="CQ559"/>
  <c r="CO559"/>
  <c r="CM559"/>
  <c r="CK559"/>
  <c r="CP559" s="1"/>
  <c r="BQ559"/>
  <c r="BO559"/>
  <c r="BR559" s="1"/>
  <c r="BM559"/>
  <c r="BK559"/>
  <c r="BI559"/>
  <c r="BS560"/>
  <c r="AT560"/>
  <c r="E560"/>
  <c r="H560" s="1"/>
  <c r="C560"/>
  <c r="CS560"/>
  <c r="CQ560"/>
  <c r="CO560"/>
  <c r="CM560"/>
  <c r="CK560"/>
  <c r="BQ560"/>
  <c r="BO560"/>
  <c r="BM560"/>
  <c r="BK560"/>
  <c r="BI560"/>
  <c r="CR560"/>
  <c r="CN560"/>
  <c r="CL560"/>
  <c r="BP560"/>
  <c r="BL560"/>
  <c r="BJ560"/>
  <c r="AV560"/>
  <c r="BH560" s="1"/>
  <c r="AT561"/>
  <c r="BS561"/>
  <c r="E561"/>
  <c r="H561" s="1"/>
  <c r="C561"/>
  <c r="CR561"/>
  <c r="CN561"/>
  <c r="CL561"/>
  <c r="BP561"/>
  <c r="BL561"/>
  <c r="BJ561"/>
  <c r="AV561"/>
  <c r="BH561" s="1"/>
  <c r="CS561"/>
  <c r="CQ561"/>
  <c r="CO561"/>
  <c r="CM561"/>
  <c r="CK561"/>
  <c r="CP561" s="1"/>
  <c r="BQ561"/>
  <c r="BO561"/>
  <c r="BR561" s="1"/>
  <c r="BM561"/>
  <c r="BK561"/>
  <c r="BI561"/>
  <c r="BS562"/>
  <c r="AT562"/>
  <c r="E562"/>
  <c r="H562" s="1"/>
  <c r="C562"/>
  <c r="CS562"/>
  <c r="CQ562"/>
  <c r="CO562"/>
  <c r="CM562"/>
  <c r="CK562"/>
  <c r="BQ562"/>
  <c r="BO562"/>
  <c r="BM562"/>
  <c r="BK562"/>
  <c r="BI562"/>
  <c r="CR562"/>
  <c r="CN562"/>
  <c r="CL562"/>
  <c r="BP562"/>
  <c r="BL562"/>
  <c r="BJ562"/>
  <c r="AV562"/>
  <c r="BH562" s="1"/>
  <c r="AT563"/>
  <c r="BS563"/>
  <c r="E563"/>
  <c r="H563" s="1"/>
  <c r="C563"/>
  <c r="CR563"/>
  <c r="CN563"/>
  <c r="CL563"/>
  <c r="BP563"/>
  <c r="BL563"/>
  <c r="BJ563"/>
  <c r="AV563"/>
  <c r="BH563" s="1"/>
  <c r="CS563"/>
  <c r="CQ563"/>
  <c r="CO563"/>
  <c r="CM563"/>
  <c r="CK563"/>
  <c r="CP563" s="1"/>
  <c r="BQ563"/>
  <c r="BO563"/>
  <c r="BR563" s="1"/>
  <c r="BM563"/>
  <c r="BK563"/>
  <c r="BI563"/>
  <c r="BS564"/>
  <c r="AT564"/>
  <c r="E564"/>
  <c r="H564" s="1"/>
  <c r="C564"/>
  <c r="CS564"/>
  <c r="CQ564"/>
  <c r="CO564"/>
  <c r="CM564"/>
  <c r="CK564"/>
  <c r="BQ564"/>
  <c r="BO564"/>
  <c r="BM564"/>
  <c r="BK564"/>
  <c r="BI564"/>
  <c r="CR564"/>
  <c r="CN564"/>
  <c r="CL564"/>
  <c r="BP564"/>
  <c r="BL564"/>
  <c r="BJ564"/>
  <c r="AV564"/>
  <c r="BH564" s="1"/>
  <c r="AT565"/>
  <c r="BS565"/>
  <c r="E565"/>
  <c r="H565" s="1"/>
  <c r="C565"/>
  <c r="CR565"/>
  <c r="CN565"/>
  <c r="CL565"/>
  <c r="BP565"/>
  <c r="BL565"/>
  <c r="BJ565"/>
  <c r="AV565"/>
  <c r="BH565" s="1"/>
  <c r="CS565"/>
  <c r="CQ565"/>
  <c r="CO565"/>
  <c r="CM565"/>
  <c r="CK565"/>
  <c r="CP565" s="1"/>
  <c r="BQ565"/>
  <c r="BO565"/>
  <c r="BR565" s="1"/>
  <c r="BM565"/>
  <c r="BK565"/>
  <c r="BI565"/>
  <c r="BS566"/>
  <c r="AT566"/>
  <c r="E566"/>
  <c r="H566" s="1"/>
  <c r="C566"/>
  <c r="CS566"/>
  <c r="CQ566"/>
  <c r="CO566"/>
  <c r="CM566"/>
  <c r="CK566"/>
  <c r="BQ566"/>
  <c r="BO566"/>
  <c r="BM566"/>
  <c r="BK566"/>
  <c r="BI566"/>
  <c r="CR566"/>
  <c r="CN566"/>
  <c r="CL566"/>
  <c r="BP566"/>
  <c r="BL566"/>
  <c r="BJ566"/>
  <c r="AV566"/>
  <c r="BH566" s="1"/>
  <c r="AT567"/>
  <c r="BS567"/>
  <c r="E567"/>
  <c r="H567" s="1"/>
  <c r="C567"/>
  <c r="CR567"/>
  <c r="CN567"/>
  <c r="CL567"/>
  <c r="BP567"/>
  <c r="BL567"/>
  <c r="BJ567"/>
  <c r="AV567"/>
  <c r="BH567" s="1"/>
  <c r="CS567"/>
  <c r="CQ567"/>
  <c r="CO567"/>
  <c r="CM567"/>
  <c r="CK567"/>
  <c r="CP567" s="1"/>
  <c r="BQ567"/>
  <c r="BO567"/>
  <c r="BR567" s="1"/>
  <c r="BM567"/>
  <c r="BK567"/>
  <c r="BI567"/>
  <c r="BS568"/>
  <c r="AT568"/>
  <c r="E568"/>
  <c r="H568" s="1"/>
  <c r="C568"/>
  <c r="CS568"/>
  <c r="CQ568"/>
  <c r="CO568"/>
  <c r="CM568"/>
  <c r="CK568"/>
  <c r="BQ568"/>
  <c r="BO568"/>
  <c r="BM568"/>
  <c r="BK568"/>
  <c r="BI568"/>
  <c r="CR568"/>
  <c r="CN568"/>
  <c r="CL568"/>
  <c r="BP568"/>
  <c r="BL568"/>
  <c r="BJ568"/>
  <c r="AV568"/>
  <c r="BH568" s="1"/>
  <c r="AT569"/>
  <c r="BS569"/>
  <c r="E569"/>
  <c r="H569" s="1"/>
  <c r="C569"/>
  <c r="CR569"/>
  <c r="CN569"/>
  <c r="CL569"/>
  <c r="BP569"/>
  <c r="BL569"/>
  <c r="BJ569"/>
  <c r="AV569"/>
  <c r="BH569" s="1"/>
  <c r="CS569"/>
  <c r="CQ569"/>
  <c r="CO569"/>
  <c r="CM569"/>
  <c r="CK569"/>
  <c r="CP569" s="1"/>
  <c r="BQ569"/>
  <c r="BO569"/>
  <c r="BR569" s="1"/>
  <c r="BM569"/>
  <c r="BK569"/>
  <c r="BI569"/>
  <c r="BS570"/>
  <c r="AT570"/>
  <c r="E570"/>
  <c r="H570" s="1"/>
  <c r="C570"/>
  <c r="CS570"/>
  <c r="CQ570"/>
  <c r="CO570"/>
  <c r="CM570"/>
  <c r="CK570"/>
  <c r="BQ570"/>
  <c r="BO570"/>
  <c r="BM570"/>
  <c r="BK570"/>
  <c r="BI570"/>
  <c r="CR570"/>
  <c r="CN570"/>
  <c r="CL570"/>
  <c r="BP570"/>
  <c r="BL570"/>
  <c r="BJ570"/>
  <c r="AV570"/>
  <c r="BH570" s="1"/>
  <c r="AT571"/>
  <c r="BS571"/>
  <c r="E571"/>
  <c r="H571" s="1"/>
  <c r="C571"/>
  <c r="CR571"/>
  <c r="CN571"/>
  <c r="CL571"/>
  <c r="BP571"/>
  <c r="BL571"/>
  <c r="BJ571"/>
  <c r="AV571"/>
  <c r="BH571" s="1"/>
  <c r="CS571"/>
  <c r="CQ571"/>
  <c r="CO571"/>
  <c r="CM571"/>
  <c r="CK571"/>
  <c r="CP571" s="1"/>
  <c r="BQ571"/>
  <c r="BO571"/>
  <c r="BR571" s="1"/>
  <c r="BM571"/>
  <c r="BK571"/>
  <c r="BI571"/>
  <c r="BS572"/>
  <c r="AT572"/>
  <c r="E572"/>
  <c r="H572" s="1"/>
  <c r="C572"/>
  <c r="CS572"/>
  <c r="CQ572"/>
  <c r="CO572"/>
  <c r="CM572"/>
  <c r="CK572"/>
  <c r="BQ572"/>
  <c r="BO572"/>
  <c r="BM572"/>
  <c r="BK572"/>
  <c r="BI572"/>
  <c r="CR572"/>
  <c r="CN572"/>
  <c r="CL572"/>
  <c r="BP572"/>
  <c r="BL572"/>
  <c r="BJ572"/>
  <c r="AV572"/>
  <c r="BH572" s="1"/>
  <c r="AT573"/>
  <c r="BS573"/>
  <c r="E573"/>
  <c r="H573" s="1"/>
  <c r="C573"/>
  <c r="CR573"/>
  <c r="CN573"/>
  <c r="CL573"/>
  <c r="BP573"/>
  <c r="BL573"/>
  <c r="BJ573"/>
  <c r="AV573"/>
  <c r="BH573" s="1"/>
  <c r="CS573"/>
  <c r="CQ573"/>
  <c r="CO573"/>
  <c r="CM573"/>
  <c r="CK573"/>
  <c r="CP573" s="1"/>
  <c r="BQ573"/>
  <c r="BO573"/>
  <c r="BR573" s="1"/>
  <c r="BM573"/>
  <c r="BK573"/>
  <c r="BI573"/>
  <c r="BS574"/>
  <c r="AT574"/>
  <c r="E574"/>
  <c r="H574" s="1"/>
  <c r="C574"/>
  <c r="CS574"/>
  <c r="CQ574"/>
  <c r="CO574"/>
  <c r="CM574"/>
  <c r="CK574"/>
  <c r="BQ574"/>
  <c r="BO574"/>
  <c r="BM574"/>
  <c r="BK574"/>
  <c r="BI574"/>
  <c r="CR574"/>
  <c r="CN574"/>
  <c r="CL574"/>
  <c r="BP574"/>
  <c r="BL574"/>
  <c r="BJ574"/>
  <c r="AV574"/>
  <c r="BH574" s="1"/>
  <c r="AT575"/>
  <c r="BS575"/>
  <c r="E575"/>
  <c r="H575" s="1"/>
  <c r="C575"/>
  <c r="CR575"/>
  <c r="CN575"/>
  <c r="CL575"/>
  <c r="BP575"/>
  <c r="BL575"/>
  <c r="BJ575"/>
  <c r="AV575"/>
  <c r="BH575" s="1"/>
  <c r="CS575"/>
  <c r="CQ575"/>
  <c r="CO575"/>
  <c r="CM575"/>
  <c r="CK575"/>
  <c r="CP575" s="1"/>
  <c r="BQ575"/>
  <c r="BO575"/>
  <c r="BR575" s="1"/>
  <c r="BM575"/>
  <c r="BK575"/>
  <c r="BI575"/>
  <c r="BS576"/>
  <c r="AT576"/>
  <c r="E576"/>
  <c r="H576" s="1"/>
  <c r="C576"/>
  <c r="CS576"/>
  <c r="CQ576"/>
  <c r="CO576"/>
  <c r="CM576"/>
  <c r="CK576"/>
  <c r="BQ576"/>
  <c r="BO576"/>
  <c r="BM576"/>
  <c r="BK576"/>
  <c r="BI576"/>
  <c r="CR576"/>
  <c r="CN576"/>
  <c r="CL576"/>
  <c r="BP576"/>
  <c r="BL576"/>
  <c r="BJ576"/>
  <c r="AV576"/>
  <c r="BH576" s="1"/>
  <c r="AT577"/>
  <c r="BS577"/>
  <c r="E577"/>
  <c r="H577" s="1"/>
  <c r="C577"/>
  <c r="CR577"/>
  <c r="CN577"/>
  <c r="CL577"/>
  <c r="BP577"/>
  <c r="BL577"/>
  <c r="BJ577"/>
  <c r="AV577"/>
  <c r="BH577" s="1"/>
  <c r="CS577"/>
  <c r="CQ577"/>
  <c r="CO577"/>
  <c r="CM577"/>
  <c r="CK577"/>
  <c r="CP577" s="1"/>
  <c r="BQ577"/>
  <c r="BO577"/>
  <c r="BR577" s="1"/>
  <c r="BM577"/>
  <c r="BK577"/>
  <c r="BI577"/>
  <c r="BS578"/>
  <c r="AT578"/>
  <c r="E578"/>
  <c r="H578" s="1"/>
  <c r="C578"/>
  <c r="CS578"/>
  <c r="CQ578"/>
  <c r="CO578"/>
  <c r="CM578"/>
  <c r="CK578"/>
  <c r="BQ578"/>
  <c r="BO578"/>
  <c r="BM578"/>
  <c r="BK578"/>
  <c r="BI578"/>
  <c r="CR578"/>
  <c r="CN578"/>
  <c r="CL578"/>
  <c r="BP578"/>
  <c r="BL578"/>
  <c r="BJ578"/>
  <c r="AV578"/>
  <c r="BH578" s="1"/>
  <c r="AT579"/>
  <c r="BS579"/>
  <c r="E579"/>
  <c r="H579" s="1"/>
  <c r="C579"/>
  <c r="CR579"/>
  <c r="CN579"/>
  <c r="CL579"/>
  <c r="BP579"/>
  <c r="BL579"/>
  <c r="BJ579"/>
  <c r="AV579"/>
  <c r="BH579" s="1"/>
  <c r="CS579"/>
  <c r="CQ579"/>
  <c r="CO579"/>
  <c r="CM579"/>
  <c r="CK579"/>
  <c r="CP579" s="1"/>
  <c r="BQ579"/>
  <c r="BO579"/>
  <c r="BR579" s="1"/>
  <c r="BM579"/>
  <c r="BK579"/>
  <c r="BI579"/>
  <c r="BS580"/>
  <c r="AT580"/>
  <c r="E580"/>
  <c r="H580" s="1"/>
  <c r="C580"/>
  <c r="CS580"/>
  <c r="CQ580"/>
  <c r="CO580"/>
  <c r="CM580"/>
  <c r="CK580"/>
  <c r="BQ580"/>
  <c r="BO580"/>
  <c r="BM580"/>
  <c r="BK580"/>
  <c r="BI580"/>
  <c r="CR580"/>
  <c r="CN580"/>
  <c r="CL580"/>
  <c r="BP580"/>
  <c r="BL580"/>
  <c r="BJ580"/>
  <c r="AV580"/>
  <c r="BH580" s="1"/>
  <c r="AT581"/>
  <c r="BS581"/>
  <c r="E581"/>
  <c r="H581" s="1"/>
  <c r="C581"/>
  <c r="CR581"/>
  <c r="CN581"/>
  <c r="CL581"/>
  <c r="BP581"/>
  <c r="BL581"/>
  <c r="BJ581"/>
  <c r="AV581"/>
  <c r="BH581" s="1"/>
  <c r="CS581"/>
  <c r="CQ581"/>
  <c r="CO581"/>
  <c r="CM581"/>
  <c r="CK581"/>
  <c r="BQ581"/>
  <c r="BO581"/>
  <c r="BR581" s="1"/>
  <c r="BM581"/>
  <c r="BK581"/>
  <c r="BI581"/>
  <c r="BS582"/>
  <c r="AT582"/>
  <c r="E582"/>
  <c r="H582" s="1"/>
  <c r="C582"/>
  <c r="CS582"/>
  <c r="CQ582"/>
  <c r="CO582"/>
  <c r="CM582"/>
  <c r="CK582"/>
  <c r="BQ582"/>
  <c r="BO582"/>
  <c r="BM582"/>
  <c r="BK582"/>
  <c r="BI582"/>
  <c r="CR582"/>
  <c r="CN582"/>
  <c r="CL582"/>
  <c r="BP582"/>
  <c r="BL582"/>
  <c r="BJ582"/>
  <c r="AV582"/>
  <c r="BH582" s="1"/>
  <c r="AT583"/>
  <c r="BS583"/>
  <c r="E583"/>
  <c r="H583" s="1"/>
  <c r="C583"/>
  <c r="CR583"/>
  <c r="CN583"/>
  <c r="CL583"/>
  <c r="BP583"/>
  <c r="BL583"/>
  <c r="BJ583"/>
  <c r="AV583"/>
  <c r="BH583" s="1"/>
  <c r="CS583"/>
  <c r="CQ583"/>
  <c r="CO583"/>
  <c r="CM583"/>
  <c r="CK583"/>
  <c r="CP583" s="1"/>
  <c r="BQ583"/>
  <c r="BO583"/>
  <c r="BR583" s="1"/>
  <c r="BM583"/>
  <c r="BK583"/>
  <c r="BI583"/>
  <c r="BS584"/>
  <c r="AT584"/>
  <c r="E584"/>
  <c r="H584" s="1"/>
  <c r="C584"/>
  <c r="CS584"/>
  <c r="CQ584"/>
  <c r="CO584"/>
  <c r="CM584"/>
  <c r="CK584"/>
  <c r="BQ584"/>
  <c r="BO584"/>
  <c r="BM584"/>
  <c r="BK584"/>
  <c r="BI584"/>
  <c r="CR584"/>
  <c r="CN584"/>
  <c r="CL584"/>
  <c r="BP584"/>
  <c r="BL584"/>
  <c r="BJ584"/>
  <c r="AV584"/>
  <c r="BH584" s="1"/>
  <c r="AT585"/>
  <c r="BS585"/>
  <c r="E585"/>
  <c r="H585" s="1"/>
  <c r="C585"/>
  <c r="CR585"/>
  <c r="CN585"/>
  <c r="CL585"/>
  <c r="BP585"/>
  <c r="BL585"/>
  <c r="BJ585"/>
  <c r="AV585"/>
  <c r="BH585" s="1"/>
  <c r="CS585"/>
  <c r="CQ585"/>
  <c r="CO585"/>
  <c r="CM585"/>
  <c r="CK585"/>
  <c r="CP585" s="1"/>
  <c r="BQ585"/>
  <c r="BO585"/>
  <c r="BR585" s="1"/>
  <c r="BM585"/>
  <c r="BK585"/>
  <c r="BI585"/>
  <c r="BS586"/>
  <c r="AT586"/>
  <c r="E586"/>
  <c r="H586" s="1"/>
  <c r="C586"/>
  <c r="CS586"/>
  <c r="CQ586"/>
  <c r="CO586"/>
  <c r="CM586"/>
  <c r="CK586"/>
  <c r="BQ586"/>
  <c r="BO586"/>
  <c r="BM586"/>
  <c r="BK586"/>
  <c r="BI586"/>
  <c r="CR586"/>
  <c r="CN586"/>
  <c r="CL586"/>
  <c r="BP586"/>
  <c r="BL586"/>
  <c r="BJ586"/>
  <c r="AV586"/>
  <c r="BH586" s="1"/>
  <c r="AT587"/>
  <c r="BS587"/>
  <c r="E587"/>
  <c r="H587" s="1"/>
  <c r="C587"/>
  <c r="CR587"/>
  <c r="CN587"/>
  <c r="CL587"/>
  <c r="BP587"/>
  <c r="BL587"/>
  <c r="BJ587"/>
  <c r="AV587"/>
  <c r="BH587" s="1"/>
  <c r="CS587"/>
  <c r="CQ587"/>
  <c r="CO587"/>
  <c r="CM587"/>
  <c r="CK587"/>
  <c r="BQ587"/>
  <c r="BO587"/>
  <c r="BR587" s="1"/>
  <c r="BM587"/>
  <c r="BK587"/>
  <c r="BI587"/>
  <c r="BS588"/>
  <c r="AT588"/>
  <c r="E588"/>
  <c r="H588" s="1"/>
  <c r="C588"/>
  <c r="CS588"/>
  <c r="CQ588"/>
  <c r="CO588"/>
  <c r="CM588"/>
  <c r="CK588"/>
  <c r="BQ588"/>
  <c r="BO588"/>
  <c r="BM588"/>
  <c r="BK588"/>
  <c r="BI588"/>
  <c r="CR588"/>
  <c r="CN588"/>
  <c r="CL588"/>
  <c r="BP588"/>
  <c r="BL588"/>
  <c r="BJ588"/>
  <c r="AV588"/>
  <c r="BH588" s="1"/>
  <c r="AT589"/>
  <c r="BS589"/>
  <c r="E589"/>
  <c r="H589" s="1"/>
  <c r="C589"/>
  <c r="CR589"/>
  <c r="CN589"/>
  <c r="CL589"/>
  <c r="BP589"/>
  <c r="BL589"/>
  <c r="BJ589"/>
  <c r="AV589"/>
  <c r="BH589" s="1"/>
  <c r="CS589"/>
  <c r="CQ589"/>
  <c r="CO589"/>
  <c r="CM589"/>
  <c r="CK589"/>
  <c r="BQ589"/>
  <c r="BO589"/>
  <c r="BR589" s="1"/>
  <c r="BM589"/>
  <c r="BK589"/>
  <c r="BI589"/>
  <c r="BS590"/>
  <c r="AT590"/>
  <c r="E590"/>
  <c r="H590" s="1"/>
  <c r="C590"/>
  <c r="CS590"/>
  <c r="CQ590"/>
  <c r="CO590"/>
  <c r="CM590"/>
  <c r="CK590"/>
  <c r="BQ590"/>
  <c r="BO590"/>
  <c r="BM590"/>
  <c r="BK590"/>
  <c r="BI590"/>
  <c r="CR590"/>
  <c r="CN590"/>
  <c r="CL590"/>
  <c r="BP590"/>
  <c r="BL590"/>
  <c r="BJ590"/>
  <c r="AV590"/>
  <c r="BH590" s="1"/>
  <c r="AT591"/>
  <c r="BS591"/>
  <c r="E591"/>
  <c r="H591" s="1"/>
  <c r="C591"/>
  <c r="CR591"/>
  <c r="CN591"/>
  <c r="CL591"/>
  <c r="BP591"/>
  <c r="BL591"/>
  <c r="BJ591"/>
  <c r="AV591"/>
  <c r="BH591" s="1"/>
  <c r="CS591"/>
  <c r="CQ591"/>
  <c r="CO591"/>
  <c r="CM591"/>
  <c r="CK591"/>
  <c r="BQ591"/>
  <c r="BO591"/>
  <c r="BR591" s="1"/>
  <c r="BM591"/>
  <c r="BK591"/>
  <c r="BI591"/>
  <c r="BS592"/>
  <c r="AT592"/>
  <c r="E592"/>
  <c r="H592" s="1"/>
  <c r="C592"/>
  <c r="CS592"/>
  <c r="CQ592"/>
  <c r="CO592"/>
  <c r="CM592"/>
  <c r="CK592"/>
  <c r="BQ592"/>
  <c r="BO592"/>
  <c r="BM592"/>
  <c r="BK592"/>
  <c r="BI592"/>
  <c r="CR592"/>
  <c r="CN592"/>
  <c r="CL592"/>
  <c r="BP592"/>
  <c r="BL592"/>
  <c r="BJ592"/>
  <c r="AV592"/>
  <c r="BH592" s="1"/>
  <c r="AT593"/>
  <c r="BS593"/>
  <c r="E593"/>
  <c r="H593" s="1"/>
  <c r="C593"/>
  <c r="CR593"/>
  <c r="CN593"/>
  <c r="CL593"/>
  <c r="BP593"/>
  <c r="BL593"/>
  <c r="BJ593"/>
  <c r="AV593"/>
  <c r="BH593" s="1"/>
  <c r="CS593"/>
  <c r="CQ593"/>
  <c r="CO593"/>
  <c r="CM593"/>
  <c r="CK593"/>
  <c r="CP593" s="1"/>
  <c r="BQ593"/>
  <c r="BO593"/>
  <c r="BR593" s="1"/>
  <c r="BM593"/>
  <c r="BK593"/>
  <c r="BI593"/>
  <c r="BS594"/>
  <c r="AT594"/>
  <c r="E594"/>
  <c r="H594" s="1"/>
  <c r="C594"/>
  <c r="CS594"/>
  <c r="CQ594"/>
  <c r="CO594"/>
  <c r="CM594"/>
  <c r="CK594"/>
  <c r="BQ594"/>
  <c r="BO594"/>
  <c r="BM594"/>
  <c r="BK594"/>
  <c r="BI594"/>
  <c r="CR594"/>
  <c r="CN594"/>
  <c r="CL594"/>
  <c r="BP594"/>
  <c r="BL594"/>
  <c r="BJ594"/>
  <c r="AV594"/>
  <c r="BH594" s="1"/>
  <c r="AT595"/>
  <c r="BS595"/>
  <c r="E595"/>
  <c r="H595" s="1"/>
  <c r="C595"/>
  <c r="CR595"/>
  <c r="CN595"/>
  <c r="CL595"/>
  <c r="BP595"/>
  <c r="BL595"/>
  <c r="BJ595"/>
  <c r="AV595"/>
  <c r="BH595" s="1"/>
  <c r="CS595"/>
  <c r="CQ595"/>
  <c r="CO595"/>
  <c r="CM595"/>
  <c r="CK595"/>
  <c r="CP595" s="1"/>
  <c r="BQ595"/>
  <c r="BO595"/>
  <c r="BR595" s="1"/>
  <c r="BM595"/>
  <c r="BK595"/>
  <c r="BI595"/>
  <c r="BS596"/>
  <c r="AT596"/>
  <c r="E596"/>
  <c r="H596" s="1"/>
  <c r="C596"/>
  <c r="CS596"/>
  <c r="CQ596"/>
  <c r="CO596"/>
  <c r="CM596"/>
  <c r="CK596"/>
  <c r="BQ596"/>
  <c r="BO596"/>
  <c r="BM596"/>
  <c r="BK596"/>
  <c r="BI596"/>
  <c r="CR596"/>
  <c r="CN596"/>
  <c r="CL596"/>
  <c r="BP596"/>
  <c r="BL596"/>
  <c r="BJ596"/>
  <c r="AV596"/>
  <c r="BH596" s="1"/>
  <c r="AT597"/>
  <c r="BS597"/>
  <c r="E597"/>
  <c r="H597" s="1"/>
  <c r="C597"/>
  <c r="CR597"/>
  <c r="CN597"/>
  <c r="CL597"/>
  <c r="BP597"/>
  <c r="BL597"/>
  <c r="BJ597"/>
  <c r="AV597"/>
  <c r="BH597" s="1"/>
  <c r="CS597"/>
  <c r="CQ597"/>
  <c r="CO597"/>
  <c r="CM597"/>
  <c r="CK597"/>
  <c r="CP597" s="1"/>
  <c r="BQ597"/>
  <c r="BO597"/>
  <c r="BR597" s="1"/>
  <c r="BM597"/>
  <c r="BK597"/>
  <c r="BI597"/>
  <c r="BS598"/>
  <c r="AT598"/>
  <c r="E598"/>
  <c r="H598" s="1"/>
  <c r="C598"/>
  <c r="CS598"/>
  <c r="CQ598"/>
  <c r="CO598"/>
  <c r="CM598"/>
  <c r="CK598"/>
  <c r="BQ598"/>
  <c r="BO598"/>
  <c r="BM598"/>
  <c r="BK598"/>
  <c r="BI598"/>
  <c r="CR598"/>
  <c r="CN598"/>
  <c r="CL598"/>
  <c r="BP598"/>
  <c r="BL598"/>
  <c r="BJ598"/>
  <c r="AV598"/>
  <c r="BH598" s="1"/>
  <c r="AT599"/>
  <c r="BS599"/>
  <c r="E599"/>
  <c r="H599" s="1"/>
  <c r="C599"/>
  <c r="CR599"/>
  <c r="CN599"/>
  <c r="CL599"/>
  <c r="BP599"/>
  <c r="BL599"/>
  <c r="BJ599"/>
  <c r="AV599"/>
  <c r="BH599" s="1"/>
  <c r="CS599"/>
  <c r="CQ599"/>
  <c r="CO599"/>
  <c r="CM599"/>
  <c r="CK599"/>
  <c r="CP599" s="1"/>
  <c r="BQ599"/>
  <c r="BO599"/>
  <c r="BR599" s="1"/>
  <c r="BM599"/>
  <c r="BK599"/>
  <c r="BI599"/>
  <c r="BS600"/>
  <c r="AT600"/>
  <c r="E600"/>
  <c r="H600" s="1"/>
  <c r="C600"/>
  <c r="CS600"/>
  <c r="CQ600"/>
  <c r="CO600"/>
  <c r="CM600"/>
  <c r="CK600"/>
  <c r="BQ600"/>
  <c r="BO600"/>
  <c r="BM600"/>
  <c r="BK600"/>
  <c r="BI600"/>
  <c r="CR600"/>
  <c r="CN600"/>
  <c r="CL600"/>
  <c r="BP600"/>
  <c r="BL600"/>
  <c r="BJ600"/>
  <c r="AV600"/>
  <c r="BH600" s="1"/>
  <c r="AT601"/>
  <c r="BS601"/>
  <c r="E601"/>
  <c r="H601" s="1"/>
  <c r="C601"/>
  <c r="CR601"/>
  <c r="CN601"/>
  <c r="CL601"/>
  <c r="BP601"/>
  <c r="BL601"/>
  <c r="BJ601"/>
  <c r="AV601"/>
  <c r="BH601" s="1"/>
  <c r="CS601"/>
  <c r="CQ601"/>
  <c r="CO601"/>
  <c r="CM601"/>
  <c r="CK601"/>
  <c r="CP601" s="1"/>
  <c r="BQ601"/>
  <c r="BO601"/>
  <c r="BR601" s="1"/>
  <c r="BM601"/>
  <c r="BK601"/>
  <c r="BI601"/>
  <c r="BS602"/>
  <c r="AT602"/>
  <c r="E602"/>
  <c r="H602" s="1"/>
  <c r="C602"/>
  <c r="CS602"/>
  <c r="CQ602"/>
  <c r="CO602"/>
  <c r="CM602"/>
  <c r="CK602"/>
  <c r="BQ602"/>
  <c r="BO602"/>
  <c r="BM602"/>
  <c r="BK602"/>
  <c r="BI602"/>
  <c r="CR602"/>
  <c r="CN602"/>
  <c r="CL602"/>
  <c r="BP602"/>
  <c r="BL602"/>
  <c r="BJ602"/>
  <c r="AV602"/>
  <c r="BH602" s="1"/>
  <c r="AT603"/>
  <c r="BS603"/>
  <c r="E603"/>
  <c r="H603" s="1"/>
  <c r="C603"/>
  <c r="CR603"/>
  <c r="CN603"/>
  <c r="CL603"/>
  <c r="BP603"/>
  <c r="BL603"/>
  <c r="BJ603"/>
  <c r="AV603"/>
  <c r="BH603" s="1"/>
  <c r="CS603"/>
  <c r="CQ603"/>
  <c r="CO603"/>
  <c r="CM603"/>
  <c r="CK603"/>
  <c r="CP603" s="1"/>
  <c r="BQ603"/>
  <c r="BO603"/>
  <c r="BR603" s="1"/>
  <c r="BM603"/>
  <c r="BK603"/>
  <c r="BI603"/>
  <c r="BS604"/>
  <c r="AT604"/>
  <c r="E604"/>
  <c r="H604" s="1"/>
  <c r="C604"/>
  <c r="CS604"/>
  <c r="CQ604"/>
  <c r="CO604"/>
  <c r="CM604"/>
  <c r="CK604"/>
  <c r="BQ604"/>
  <c r="BO604"/>
  <c r="BM604"/>
  <c r="BK604"/>
  <c r="BI604"/>
  <c r="CR604"/>
  <c r="CN604"/>
  <c r="CL604"/>
  <c r="BP604"/>
  <c r="BL604"/>
  <c r="BJ604"/>
  <c r="AV604"/>
  <c r="BH604" s="1"/>
  <c r="AT605"/>
  <c r="BS605"/>
  <c r="E605"/>
  <c r="H605" s="1"/>
  <c r="C605"/>
  <c r="CR605"/>
  <c r="CN605"/>
  <c r="CL605"/>
  <c r="BP605"/>
  <c r="BL605"/>
  <c r="BJ605"/>
  <c r="AV605"/>
  <c r="BH605" s="1"/>
  <c r="CS605"/>
  <c r="CQ605"/>
  <c r="CO605"/>
  <c r="CM605"/>
  <c r="CK605"/>
  <c r="BQ605"/>
  <c r="BO605"/>
  <c r="BR605" s="1"/>
  <c r="BM605"/>
  <c r="BK605"/>
  <c r="BI605"/>
  <c r="BS606"/>
  <c r="AT606"/>
  <c r="E606"/>
  <c r="H606" s="1"/>
  <c r="C606"/>
  <c r="CS606"/>
  <c r="CQ606"/>
  <c r="CO606"/>
  <c r="CM606"/>
  <c r="CK606"/>
  <c r="BQ606"/>
  <c r="BO606"/>
  <c r="BM606"/>
  <c r="BK606"/>
  <c r="BI606"/>
  <c r="CR606"/>
  <c r="CN606"/>
  <c r="CL606"/>
  <c r="BP606"/>
  <c r="BL606"/>
  <c r="BJ606"/>
  <c r="AV606"/>
  <c r="BH606" s="1"/>
  <c r="AT607"/>
  <c r="BS607"/>
  <c r="E607"/>
  <c r="H607" s="1"/>
  <c r="C607"/>
  <c r="CR607"/>
  <c r="CN607"/>
  <c r="CL607"/>
  <c r="BP607"/>
  <c r="BL607"/>
  <c r="BJ607"/>
  <c r="AV607"/>
  <c r="BH607" s="1"/>
  <c r="CS607"/>
  <c r="CQ607"/>
  <c r="CO607"/>
  <c r="CM607"/>
  <c r="CK607"/>
  <c r="CP607" s="1"/>
  <c r="BQ607"/>
  <c r="BO607"/>
  <c r="BR607" s="1"/>
  <c r="BM607"/>
  <c r="BK607"/>
  <c r="BI607"/>
  <c r="BS608"/>
  <c r="AT608"/>
  <c r="E608"/>
  <c r="H608" s="1"/>
  <c r="C608"/>
  <c r="CS608"/>
  <c r="CQ608"/>
  <c r="CO608"/>
  <c r="CM608"/>
  <c r="CK608"/>
  <c r="BQ608"/>
  <c r="BO608"/>
  <c r="BM608"/>
  <c r="BK608"/>
  <c r="BI608"/>
  <c r="CR608"/>
  <c r="CN608"/>
  <c r="CL608"/>
  <c r="BP608"/>
  <c r="BL608"/>
  <c r="BJ608"/>
  <c r="AV608"/>
  <c r="BH608" s="1"/>
  <c r="AT609"/>
  <c r="BS609"/>
  <c r="E609"/>
  <c r="H609" s="1"/>
  <c r="C609"/>
  <c r="CR609"/>
  <c r="CN609"/>
  <c r="CL609"/>
  <c r="BP609"/>
  <c r="BL609"/>
  <c r="BJ609"/>
  <c r="AV609"/>
  <c r="BH609" s="1"/>
  <c r="CS609"/>
  <c r="CQ609"/>
  <c r="CO609"/>
  <c r="CM609"/>
  <c r="CK609"/>
  <c r="CP609" s="1"/>
  <c r="BQ609"/>
  <c r="BO609"/>
  <c r="BR609" s="1"/>
  <c r="BM609"/>
  <c r="BK609"/>
  <c r="BI609"/>
  <c r="BS610"/>
  <c r="AT610"/>
  <c r="E610"/>
  <c r="H610" s="1"/>
  <c r="C610"/>
  <c r="CS610"/>
  <c r="CQ610"/>
  <c r="CO610"/>
  <c r="CM610"/>
  <c r="CK610"/>
  <c r="BQ610"/>
  <c r="BO610"/>
  <c r="BM610"/>
  <c r="BK610"/>
  <c r="BI610"/>
  <c r="CR610"/>
  <c r="CN610"/>
  <c r="CL610"/>
  <c r="BP610"/>
  <c r="BL610"/>
  <c r="BJ610"/>
  <c r="AV610"/>
  <c r="BH610" s="1"/>
  <c r="AT611"/>
  <c r="BS611"/>
  <c r="E611"/>
  <c r="H611" s="1"/>
  <c r="C611"/>
  <c r="CR611"/>
  <c r="CN611"/>
  <c r="CL611"/>
  <c r="BP611"/>
  <c r="BL611"/>
  <c r="BJ611"/>
  <c r="AV611"/>
  <c r="BH611" s="1"/>
  <c r="CS611"/>
  <c r="CQ611"/>
  <c r="CO611"/>
  <c r="CM611"/>
  <c r="CK611"/>
  <c r="CP611" s="1"/>
  <c r="BQ611"/>
  <c r="BO611"/>
  <c r="BR611" s="1"/>
  <c r="BM611"/>
  <c r="BK611"/>
  <c r="BI611"/>
  <c r="BS612"/>
  <c r="AT612"/>
  <c r="E612"/>
  <c r="H612" s="1"/>
  <c r="C612"/>
  <c r="CS612"/>
  <c r="CQ612"/>
  <c r="CO612"/>
  <c r="CM612"/>
  <c r="CK612"/>
  <c r="BQ612"/>
  <c r="BO612"/>
  <c r="BM612"/>
  <c r="BK612"/>
  <c r="BI612"/>
  <c r="CR612"/>
  <c r="CN612"/>
  <c r="CL612"/>
  <c r="BP612"/>
  <c r="BL612"/>
  <c r="BJ612"/>
  <c r="AV612"/>
  <c r="BH612" s="1"/>
  <c r="AT613"/>
  <c r="BS613"/>
  <c r="E613"/>
  <c r="H613" s="1"/>
  <c r="C613"/>
  <c r="CR613"/>
  <c r="CN613"/>
  <c r="CL613"/>
  <c r="BP613"/>
  <c r="BL613"/>
  <c r="BJ613"/>
  <c r="AV613"/>
  <c r="BH613" s="1"/>
  <c r="CS613"/>
  <c r="CQ613"/>
  <c r="CO613"/>
  <c r="CM613"/>
  <c r="CK613"/>
  <c r="CP613" s="1"/>
  <c r="BQ613"/>
  <c r="BO613"/>
  <c r="BR613" s="1"/>
  <c r="BM613"/>
  <c r="BK613"/>
  <c r="BI613"/>
  <c r="BS614"/>
  <c r="AT614"/>
  <c r="E614"/>
  <c r="H614" s="1"/>
  <c r="C614"/>
  <c r="CS614"/>
  <c r="CQ614"/>
  <c r="CO614"/>
  <c r="CM614"/>
  <c r="CK614"/>
  <c r="BQ614"/>
  <c r="BO614"/>
  <c r="BM614"/>
  <c r="BK614"/>
  <c r="BI614"/>
  <c r="CR614"/>
  <c r="CN614"/>
  <c r="CL614"/>
  <c r="BP614"/>
  <c r="BL614"/>
  <c r="BJ614"/>
  <c r="AV614"/>
  <c r="BH614" s="1"/>
  <c r="AT615"/>
  <c r="BS615"/>
  <c r="E615"/>
  <c r="H615" s="1"/>
  <c r="C615"/>
  <c r="AU530"/>
  <c r="AW530" s="1"/>
  <c r="AU531"/>
  <c r="AW531" s="1"/>
  <c r="AU532"/>
  <c r="AW532" s="1"/>
  <c r="AU533"/>
  <c r="AW533" s="1"/>
  <c r="AU534"/>
  <c r="AW534" s="1"/>
  <c r="AU535"/>
  <c r="AW535" s="1"/>
  <c r="AU536"/>
  <c r="AW536" s="1"/>
  <c r="AU537"/>
  <c r="AW537" s="1"/>
  <c r="AU538"/>
  <c r="AW538" s="1"/>
  <c r="AU539"/>
  <c r="AW539" s="1"/>
  <c r="AU540"/>
  <c r="AW540" s="1"/>
  <c r="AU541"/>
  <c r="AW541" s="1"/>
  <c r="AU542"/>
  <c r="AW542" s="1"/>
  <c r="AU543"/>
  <c r="AW543" s="1"/>
  <c r="AU544"/>
  <c r="AW544" s="1"/>
  <c r="AU545"/>
  <c r="AW545" s="1"/>
  <c r="AU546"/>
  <c r="AW546" s="1"/>
  <c r="AU547"/>
  <c r="AW547" s="1"/>
  <c r="AU548"/>
  <c r="AW548" s="1"/>
  <c r="AU549"/>
  <c r="AW549" s="1"/>
  <c r="AU550"/>
  <c r="AW550" s="1"/>
  <c r="AU551"/>
  <c r="AW551" s="1"/>
  <c r="AU552"/>
  <c r="AW552" s="1"/>
  <c r="AU553"/>
  <c r="AW553" s="1"/>
  <c r="AU554"/>
  <c r="AW554" s="1"/>
  <c r="AU555"/>
  <c r="AW555" s="1"/>
  <c r="AU556"/>
  <c r="AW556" s="1"/>
  <c r="AU557"/>
  <c r="AW557" s="1"/>
  <c r="AU558"/>
  <c r="AW558" s="1"/>
  <c r="AU559"/>
  <c r="AW559" s="1"/>
  <c r="AU560"/>
  <c r="AW560" s="1"/>
  <c r="AU561"/>
  <c r="AW561" s="1"/>
  <c r="AU562"/>
  <c r="AW562" s="1"/>
  <c r="AU563"/>
  <c r="AW563" s="1"/>
  <c r="AU564"/>
  <c r="AW564" s="1"/>
  <c r="AU565"/>
  <c r="AW565" s="1"/>
  <c r="AU566"/>
  <c r="AW566" s="1"/>
  <c r="AU567"/>
  <c r="AW567" s="1"/>
  <c r="AU568"/>
  <c r="AW568" s="1"/>
  <c r="AU569"/>
  <c r="AW569" s="1"/>
  <c r="AU570"/>
  <c r="AW570" s="1"/>
  <c r="AU571"/>
  <c r="AW571" s="1"/>
  <c r="AU572"/>
  <c r="AW572" s="1"/>
  <c r="AU573"/>
  <c r="AW573" s="1"/>
  <c r="AU574"/>
  <c r="AW574" s="1"/>
  <c r="AU575"/>
  <c r="AW575" s="1"/>
  <c r="AU576"/>
  <c r="AW576" s="1"/>
  <c r="AU577"/>
  <c r="AW577" s="1"/>
  <c r="AU578"/>
  <c r="AW578" s="1"/>
  <c r="AU579"/>
  <c r="AW579" s="1"/>
  <c r="AU580"/>
  <c r="AW580" s="1"/>
  <c r="AU581"/>
  <c r="AW581" s="1"/>
  <c r="AU582"/>
  <c r="AW582" s="1"/>
  <c r="AU583"/>
  <c r="AW583" s="1"/>
  <c r="AU584"/>
  <c r="AW584" s="1"/>
  <c r="AU585"/>
  <c r="AW585" s="1"/>
  <c r="AU586"/>
  <c r="AW586" s="1"/>
  <c r="AU587"/>
  <c r="AW587" s="1"/>
  <c r="AU588"/>
  <c r="AW588" s="1"/>
  <c r="AU589"/>
  <c r="AW589" s="1"/>
  <c r="AU590"/>
  <c r="AW590" s="1"/>
  <c r="AU591"/>
  <c r="AW591" s="1"/>
  <c r="AU592"/>
  <c r="AW592" s="1"/>
  <c r="AU593"/>
  <c r="AW593" s="1"/>
  <c r="AU594"/>
  <c r="AW594" s="1"/>
  <c r="AU595"/>
  <c r="AW595" s="1"/>
  <c r="AU596"/>
  <c r="AW596" s="1"/>
  <c r="AU597"/>
  <c r="AW597" s="1"/>
  <c r="AU598"/>
  <c r="AW598" s="1"/>
  <c r="AU599"/>
  <c r="AW599" s="1"/>
  <c r="AU600"/>
  <c r="AW600" s="1"/>
  <c r="AU601"/>
  <c r="AW601" s="1"/>
  <c r="AU602"/>
  <c r="AW602" s="1"/>
  <c r="AU603"/>
  <c r="AW603" s="1"/>
  <c r="AU604"/>
  <c r="AW604" s="1"/>
  <c r="AU605"/>
  <c r="AW605" s="1"/>
  <c r="AU606"/>
  <c r="AW606" s="1"/>
  <c r="AU607"/>
  <c r="AW607" s="1"/>
  <c r="AU608"/>
  <c r="AW608" s="1"/>
  <c r="AU609"/>
  <c r="AW609" s="1"/>
  <c r="AU610"/>
  <c r="AW610" s="1"/>
  <c r="AU611"/>
  <c r="AW611" s="1"/>
  <c r="AU612"/>
  <c r="AW612" s="1"/>
  <c r="AU613"/>
  <c r="AW613" s="1"/>
  <c r="AU614"/>
  <c r="AW614" s="1"/>
  <c r="B616" i="9"/>
  <c r="B616" i="10" s="1"/>
  <c r="B616" i="8"/>
  <c r="AG616"/>
  <c r="Y616"/>
  <c r="Q616"/>
  <c r="J616"/>
  <c r="B617" i="9"/>
  <c r="B617" i="10" s="1"/>
  <c r="B617" i="8"/>
  <c r="J617"/>
  <c r="AG617"/>
  <c r="Y617"/>
  <c r="Q617"/>
  <c r="B618" i="9"/>
  <c r="B618" i="10" s="1"/>
  <c r="B618" i="8"/>
  <c r="AG618"/>
  <c r="Y618"/>
  <c r="Q618"/>
  <c r="J618"/>
  <c r="B619" i="9"/>
  <c r="B619" i="10" s="1"/>
  <c r="B619" i="8"/>
  <c r="J619"/>
  <c r="AG619"/>
  <c r="Y619"/>
  <c r="Q619"/>
  <c r="B620" i="9"/>
  <c r="B620" i="10" s="1"/>
  <c r="B620" i="8"/>
  <c r="AG620"/>
  <c r="Y620"/>
  <c r="Q620"/>
  <c r="J620"/>
  <c r="B621" i="9"/>
  <c r="B621" i="10" s="1"/>
  <c r="B621" i="8"/>
  <c r="J621"/>
  <c r="AG621"/>
  <c r="Y621"/>
  <c r="Q621"/>
  <c r="B622" i="9"/>
  <c r="B622" i="10" s="1"/>
  <c r="B622" i="8"/>
  <c r="AG622"/>
  <c r="Y622"/>
  <c r="Q622"/>
  <c r="J622"/>
  <c r="B623" i="9"/>
  <c r="B623" i="10" s="1"/>
  <c r="B623" i="8"/>
  <c r="J623"/>
  <c r="AG623"/>
  <c r="Y623"/>
  <c r="Q623"/>
  <c r="B624" i="9"/>
  <c r="B624" i="10" s="1"/>
  <c r="B624" i="8"/>
  <c r="AG624"/>
  <c r="Y624"/>
  <c r="Q624"/>
  <c r="J624"/>
  <c r="B625" i="9"/>
  <c r="B625" i="10" s="1"/>
  <c r="B625" i="8"/>
  <c r="J625"/>
  <c r="AG625"/>
  <c r="Y625"/>
  <c r="Q625"/>
  <c r="B626" i="9"/>
  <c r="B626" i="10" s="1"/>
  <c r="B626" i="8"/>
  <c r="AG626"/>
  <c r="Y626"/>
  <c r="Q626"/>
  <c r="J626"/>
  <c r="B627" i="9"/>
  <c r="B627" i="10" s="1"/>
  <c r="B627" i="8"/>
  <c r="J627"/>
  <c r="AG627"/>
  <c r="Y627"/>
  <c r="Q627"/>
  <c r="B628" i="9"/>
  <c r="B628" i="10" s="1"/>
  <c r="B628" i="8"/>
  <c r="AG628"/>
  <c r="Y628"/>
  <c r="Q628"/>
  <c r="J628"/>
  <c r="B629" i="9"/>
  <c r="B629" i="10" s="1"/>
  <c r="B629" i="8"/>
  <c r="J629"/>
  <c r="AG629"/>
  <c r="Y629"/>
  <c r="Q629"/>
  <c r="B630" i="9"/>
  <c r="B630" i="10" s="1"/>
  <c r="B630" i="8"/>
  <c r="AG630"/>
  <c r="Y630"/>
  <c r="Q630"/>
  <c r="J630"/>
  <c r="B631" i="9"/>
  <c r="B631" i="10" s="1"/>
  <c r="B631" i="8"/>
  <c r="J631"/>
  <c r="AG631"/>
  <c r="Y631"/>
  <c r="Q631"/>
  <c r="B632" i="9"/>
  <c r="B632" i="10" s="1"/>
  <c r="B632" i="8"/>
  <c r="AG632"/>
  <c r="Y632"/>
  <c r="Q632"/>
  <c r="J632"/>
  <c r="B633" i="9"/>
  <c r="B633" i="10" s="1"/>
  <c r="B633" i="8"/>
  <c r="J633"/>
  <c r="AG633"/>
  <c r="Y633"/>
  <c r="Q633"/>
  <c r="B634" i="9"/>
  <c r="B634" i="10" s="1"/>
  <c r="B634" i="8"/>
  <c r="AG634"/>
  <c r="Y634"/>
  <c r="Q634"/>
  <c r="J634"/>
  <c r="B635"/>
  <c r="B635" i="9"/>
  <c r="B635" i="10" s="1"/>
  <c r="J635" i="8"/>
  <c r="AG635"/>
  <c r="Y635"/>
  <c r="Q635"/>
  <c r="B636" i="9"/>
  <c r="B636" i="10" s="1"/>
  <c r="B636" i="8"/>
  <c r="AG636"/>
  <c r="Y636"/>
  <c r="Q636"/>
  <c r="J636"/>
  <c r="B637"/>
  <c r="B637" i="9"/>
  <c r="B637" i="10" s="1"/>
  <c r="J637" i="8"/>
  <c r="AG637"/>
  <c r="Y637"/>
  <c r="Q637"/>
  <c r="B638" i="9"/>
  <c r="B638" i="10" s="1"/>
  <c r="B638" i="8"/>
  <c r="AG638"/>
  <c r="Y638"/>
  <c r="Q638"/>
  <c r="J638"/>
  <c r="B639"/>
  <c r="B639" i="9"/>
  <c r="B639" i="10" s="1"/>
  <c r="J639" i="8"/>
  <c r="AG639"/>
  <c r="Y639"/>
  <c r="Q639"/>
  <c r="B640" i="9"/>
  <c r="B640" i="10" s="1"/>
  <c r="B640" i="8"/>
  <c r="AG640"/>
  <c r="Y640"/>
  <c r="Q640"/>
  <c r="J640"/>
  <c r="B641"/>
  <c r="B641" i="9"/>
  <c r="B641" i="10" s="1"/>
  <c r="J641" i="8"/>
  <c r="AG641"/>
  <c r="Y641"/>
  <c r="Q641"/>
  <c r="B642" i="9"/>
  <c r="B642" i="10" s="1"/>
  <c r="B642" i="8"/>
  <c r="AG642"/>
  <c r="Y642"/>
  <c r="Q642"/>
  <c r="J642"/>
  <c r="B643"/>
  <c r="B643" i="9"/>
  <c r="B643" i="10" s="1"/>
  <c r="J643" i="8"/>
  <c r="AG643"/>
  <c r="Y643"/>
  <c r="Q643"/>
  <c r="B644" i="9"/>
  <c r="B644" i="10" s="1"/>
  <c r="B644" i="8"/>
  <c r="AG644"/>
  <c r="Y644"/>
  <c r="Q644"/>
  <c r="J644"/>
  <c r="B645"/>
  <c r="B645" i="9"/>
  <c r="B645" i="10" s="1"/>
  <c r="J645" i="8"/>
  <c r="AG645"/>
  <c r="Y645"/>
  <c r="Q645"/>
  <c r="B646" i="9"/>
  <c r="B646" i="10" s="1"/>
  <c r="B646" i="8"/>
  <c r="AG646"/>
  <c r="Y646"/>
  <c r="Q646"/>
  <c r="J646"/>
  <c r="B647"/>
  <c r="B647" i="9"/>
  <c r="B647" i="10" s="1"/>
  <c r="J647" i="8"/>
  <c r="AG647"/>
  <c r="Y647"/>
  <c r="Q647"/>
  <c r="B648" i="9"/>
  <c r="B648" i="10" s="1"/>
  <c r="B648" i="8"/>
  <c r="AG648"/>
  <c r="Y648"/>
  <c r="Q648"/>
  <c r="J648"/>
  <c r="B649"/>
  <c r="B649" i="9"/>
  <c r="B649" i="10" s="1"/>
  <c r="J649" i="8"/>
  <c r="AG649"/>
  <c r="Y649"/>
  <c r="Q649"/>
  <c r="B650" i="9"/>
  <c r="B650" i="10" s="1"/>
  <c r="B650" i="8"/>
  <c r="AG650"/>
  <c r="Y650"/>
  <c r="Q650"/>
  <c r="J650"/>
  <c r="B651"/>
  <c r="B651" i="9"/>
  <c r="B651" i="10" s="1"/>
  <c r="J651" i="8"/>
  <c r="AG651"/>
  <c r="Y651"/>
  <c r="Q651"/>
  <c r="B652" i="9"/>
  <c r="B652" i="10" s="1"/>
  <c r="B652" i="8"/>
  <c r="AG652"/>
  <c r="Y652"/>
  <c r="Q652"/>
  <c r="J652"/>
  <c r="B653"/>
  <c r="B653" i="9"/>
  <c r="B653" i="10" s="1"/>
  <c r="J653" i="8"/>
  <c r="AG653"/>
  <c r="Y653"/>
  <c r="Q653"/>
  <c r="B654" i="9"/>
  <c r="B654" i="10" s="1"/>
  <c r="B654" i="8"/>
  <c r="AG654"/>
  <c r="Y654"/>
  <c r="Q654"/>
  <c r="J654"/>
  <c r="B655"/>
  <c r="B655" i="9"/>
  <c r="B655" i="10" s="1"/>
  <c r="J655" i="8"/>
  <c r="AG655"/>
  <c r="Y655"/>
  <c r="Q655"/>
  <c r="B656" i="9"/>
  <c r="B656" i="10" s="1"/>
  <c r="B656" i="8"/>
  <c r="AG656"/>
  <c r="Y656"/>
  <c r="Q656"/>
  <c r="J656"/>
  <c r="B657"/>
  <c r="B657" i="9"/>
  <c r="B657" i="10" s="1"/>
  <c r="J657" i="8"/>
  <c r="AG657"/>
  <c r="Y657"/>
  <c r="Q657"/>
  <c r="B658" i="9"/>
  <c r="B658" i="10" s="1"/>
  <c r="B658" i="8"/>
  <c r="AG658"/>
  <c r="Y658"/>
  <c r="Q658"/>
  <c r="J658"/>
  <c r="B659"/>
  <c r="B659" i="9"/>
  <c r="B659" i="10" s="1"/>
  <c r="J659" i="8"/>
  <c r="AG659"/>
  <c r="Y659"/>
  <c r="Q659"/>
  <c r="B660" i="9"/>
  <c r="B660" i="10" s="1"/>
  <c r="B660" i="8"/>
  <c r="AG660"/>
  <c r="Y660"/>
  <c r="Q660"/>
  <c r="J660"/>
  <c r="B661"/>
  <c r="B661" i="9"/>
  <c r="B661" i="10" s="1"/>
  <c r="J661" i="8"/>
  <c r="AG661"/>
  <c r="Y661"/>
  <c r="Q661"/>
  <c r="B662" i="9"/>
  <c r="B662" i="10" s="1"/>
  <c r="B662" i="8"/>
  <c r="AG662"/>
  <c r="Y662"/>
  <c r="Q662"/>
  <c r="J662"/>
  <c r="B663"/>
  <c r="B663" i="9"/>
  <c r="B663" i="10" s="1"/>
  <c r="J663" i="8"/>
  <c r="AG663"/>
  <c r="Y663"/>
  <c r="Q663"/>
  <c r="B664" i="9"/>
  <c r="B664" i="10" s="1"/>
  <c r="B664" i="8"/>
  <c r="AG664"/>
  <c r="Y664"/>
  <c r="Q664"/>
  <c r="J664"/>
  <c r="B665"/>
  <c r="B665" i="9"/>
  <c r="B665" i="10" s="1"/>
  <c r="J665" i="8"/>
  <c r="AG665"/>
  <c r="Y665"/>
  <c r="Q665"/>
  <c r="B666" i="9"/>
  <c r="B666" i="10" s="1"/>
  <c r="B666" i="8"/>
  <c r="AG666"/>
  <c r="Y666"/>
  <c r="Q666"/>
  <c r="J666"/>
  <c r="B667"/>
  <c r="B667" i="9"/>
  <c r="B667" i="10" s="1"/>
  <c r="J667" i="8"/>
  <c r="AG667"/>
  <c r="Y667"/>
  <c r="Q667"/>
  <c r="B668" i="9"/>
  <c r="B668" i="10" s="1"/>
  <c r="B668" i="8"/>
  <c r="AG668"/>
  <c r="Y668"/>
  <c r="Q668"/>
  <c r="J668"/>
  <c r="B669"/>
  <c r="B669" i="9"/>
  <c r="B669" i="10" s="1"/>
  <c r="J669" i="8"/>
  <c r="AG669"/>
  <c r="Y669"/>
  <c r="Q669"/>
  <c r="B670" i="9"/>
  <c r="B670" i="10" s="1"/>
  <c r="B670" i="8"/>
  <c r="AG670"/>
  <c r="Y670"/>
  <c r="Q670"/>
  <c r="J670"/>
  <c r="B671"/>
  <c r="B671" i="9"/>
  <c r="B671" i="10" s="1"/>
  <c r="J671" i="8"/>
  <c r="AG671"/>
  <c r="Y671"/>
  <c r="Q671"/>
  <c r="B672" i="9"/>
  <c r="B672" i="10" s="1"/>
  <c r="B672" i="8"/>
  <c r="AG672"/>
  <c r="Y672"/>
  <c r="Q672"/>
  <c r="J672"/>
  <c r="B673"/>
  <c r="B673" i="9"/>
  <c r="B673" i="10" s="1"/>
  <c r="J673" i="8"/>
  <c r="AG673"/>
  <c r="Y673"/>
  <c r="Q673"/>
  <c r="B674" i="9"/>
  <c r="B674" i="10" s="1"/>
  <c r="B674" i="8"/>
  <c r="AG674"/>
  <c r="Y674"/>
  <c r="Q674"/>
  <c r="J674"/>
  <c r="B675"/>
  <c r="B675" i="9"/>
  <c r="B675" i="10" s="1"/>
  <c r="J675" i="8"/>
  <c r="AG675"/>
  <c r="Y675"/>
  <c r="Q675"/>
  <c r="B676" i="9"/>
  <c r="B676" i="10" s="1"/>
  <c r="B676" i="8"/>
  <c r="AG676"/>
  <c r="Y676"/>
  <c r="Q676"/>
  <c r="J676"/>
  <c r="B677"/>
  <c r="B677" i="9"/>
  <c r="B677" i="10" s="1"/>
  <c r="J677" i="8"/>
  <c r="AG677"/>
  <c r="Y677"/>
  <c r="Q677"/>
  <c r="B678" i="9"/>
  <c r="B678" i="10" s="1"/>
  <c r="B678" i="8"/>
  <c r="AG678"/>
  <c r="Y678"/>
  <c r="Q678"/>
  <c r="J678"/>
  <c r="B679"/>
  <c r="B679" i="9"/>
  <c r="B679" i="10" s="1"/>
  <c r="J679" i="8"/>
  <c r="AG679"/>
  <c r="Y679"/>
  <c r="Q679"/>
  <c r="B680" i="9"/>
  <c r="B680" i="10" s="1"/>
  <c r="B680" i="8"/>
  <c r="AG680"/>
  <c r="Y680"/>
  <c r="Q680"/>
  <c r="J680"/>
  <c r="B681"/>
  <c r="B681" i="9"/>
  <c r="B681" i="10" s="1"/>
  <c r="J681" i="8"/>
  <c r="AG681"/>
  <c r="Y681"/>
  <c r="Q681"/>
  <c r="B682" i="9"/>
  <c r="B682" i="10" s="1"/>
  <c r="B682" i="8"/>
  <c r="AG682"/>
  <c r="Y682"/>
  <c r="Q682"/>
  <c r="J682"/>
  <c r="B683"/>
  <c r="B683" i="9"/>
  <c r="B683" i="10" s="1"/>
  <c r="J683" i="8"/>
  <c r="AG683"/>
  <c r="Y683"/>
  <c r="Q683"/>
  <c r="B684" i="9"/>
  <c r="B684" i="10" s="1"/>
  <c r="B684" i="8"/>
  <c r="AG684"/>
  <c r="Y684"/>
  <c r="Q684"/>
  <c r="J684"/>
  <c r="B685"/>
  <c r="B685" i="9"/>
  <c r="B685" i="10" s="1"/>
  <c r="J685" i="8"/>
  <c r="AG685"/>
  <c r="Y685"/>
  <c r="Q685"/>
  <c r="B686" i="9"/>
  <c r="B686" i="10" s="1"/>
  <c r="B686" i="8"/>
  <c r="AG686"/>
  <c r="Y686"/>
  <c r="Q686"/>
  <c r="J686"/>
  <c r="B687"/>
  <c r="B687" i="9"/>
  <c r="B687" i="10" s="1"/>
  <c r="J687" i="8"/>
  <c r="AG687"/>
  <c r="Y687"/>
  <c r="Q687"/>
  <c r="B688" i="9"/>
  <c r="B688" i="10" s="1"/>
  <c r="B688" i="8"/>
  <c r="AG688"/>
  <c r="Y688"/>
  <c r="Q688"/>
  <c r="J688"/>
  <c r="B689"/>
  <c r="B689" i="9"/>
  <c r="B689" i="10" s="1"/>
  <c r="J689" i="8"/>
  <c r="AG689"/>
  <c r="Y689"/>
  <c r="Q689"/>
  <c r="B690" i="9"/>
  <c r="B690" i="10" s="1"/>
  <c r="B690" i="8"/>
  <c r="AG690"/>
  <c r="Y690"/>
  <c r="Q690"/>
  <c r="J690"/>
  <c r="B691"/>
  <c r="B691" i="9"/>
  <c r="B691" i="10" s="1"/>
  <c r="J691" i="8"/>
  <c r="AG691"/>
  <c r="Y691"/>
  <c r="Q691"/>
  <c r="B692" i="9"/>
  <c r="B692" i="10" s="1"/>
  <c r="B692" i="8"/>
  <c r="AG692"/>
  <c r="Y692"/>
  <c r="Q692"/>
  <c r="J692"/>
  <c r="B693"/>
  <c r="B693" i="9"/>
  <c r="B693" i="10" s="1"/>
  <c r="J693" i="8"/>
  <c r="AG693"/>
  <c r="Y693"/>
  <c r="Q693"/>
  <c r="B694" i="9"/>
  <c r="B694" i="10" s="1"/>
  <c r="B694" i="8"/>
  <c r="AG694"/>
  <c r="Y694"/>
  <c r="Q694"/>
  <c r="J694"/>
  <c r="B695"/>
  <c r="B695" i="9"/>
  <c r="B695" i="10" s="1"/>
  <c r="J695" i="8"/>
  <c r="AG695"/>
  <c r="Y695"/>
  <c r="Q695"/>
  <c r="B696" i="9"/>
  <c r="B696" i="10" s="1"/>
  <c r="B696" i="8"/>
  <c r="AG696"/>
  <c r="Y696"/>
  <c r="Q696"/>
  <c r="J696"/>
  <c r="B697"/>
  <c r="B697" i="9"/>
  <c r="B697" i="10" s="1"/>
  <c r="J697" i="8"/>
  <c r="AG697"/>
  <c r="Y697"/>
  <c r="Q697"/>
  <c r="B698" i="9"/>
  <c r="B698" i="10" s="1"/>
  <c r="B698" i="8"/>
  <c r="AG698"/>
  <c r="Y698"/>
  <c r="Q698"/>
  <c r="J698"/>
  <c r="B699"/>
  <c r="B699" i="9"/>
  <c r="B699" i="10" s="1"/>
  <c r="J699" i="8"/>
  <c r="AG699"/>
  <c r="Y699"/>
  <c r="Q699"/>
  <c r="B700" i="9"/>
  <c r="B700" i="10" s="1"/>
  <c r="B700" i="8"/>
  <c r="AG700"/>
  <c r="Y700"/>
  <c r="Q700"/>
  <c r="J700"/>
  <c r="B20" i="7"/>
  <c r="CR615" i="8"/>
  <c r="CN615"/>
  <c r="CL615"/>
  <c r="BP615"/>
  <c r="BL615"/>
  <c r="BJ615"/>
  <c r="AV615"/>
  <c r="BH615" s="1"/>
  <c r="CS615"/>
  <c r="CQ615"/>
  <c r="CO615"/>
  <c r="CM615"/>
  <c r="CK615"/>
  <c r="BQ615"/>
  <c r="BO615"/>
  <c r="BM615"/>
  <c r="BK615"/>
  <c r="BI615"/>
  <c r="BN615" s="1"/>
  <c r="BS616"/>
  <c r="AT616"/>
  <c r="E616"/>
  <c r="H616" s="1"/>
  <c r="C616"/>
  <c r="CS616"/>
  <c r="CQ616"/>
  <c r="CO616"/>
  <c r="CM616"/>
  <c r="CK616"/>
  <c r="BQ616"/>
  <c r="BO616"/>
  <c r="BM616"/>
  <c r="BK616"/>
  <c r="BI616"/>
  <c r="CR616"/>
  <c r="CN616"/>
  <c r="CL616"/>
  <c r="BP616"/>
  <c r="BL616"/>
  <c r="BJ616"/>
  <c r="AV616"/>
  <c r="BH616" s="1"/>
  <c r="AT617"/>
  <c r="BS617"/>
  <c r="E617"/>
  <c r="H617" s="1"/>
  <c r="C617"/>
  <c r="CR617"/>
  <c r="CN617"/>
  <c r="CL617"/>
  <c r="BP617"/>
  <c r="BL617"/>
  <c r="BJ617"/>
  <c r="AV617"/>
  <c r="BH617" s="1"/>
  <c r="CS617"/>
  <c r="CQ617"/>
  <c r="CT617" s="1"/>
  <c r="CO617"/>
  <c r="CM617"/>
  <c r="CK617"/>
  <c r="BQ617"/>
  <c r="BO617"/>
  <c r="BM617"/>
  <c r="BK617"/>
  <c r="BI617"/>
  <c r="BN617" s="1"/>
  <c r="BS618"/>
  <c r="AT618"/>
  <c r="E618"/>
  <c r="H618" s="1"/>
  <c r="C618"/>
  <c r="CS618"/>
  <c r="CQ618"/>
  <c r="CO618"/>
  <c r="CM618"/>
  <c r="CK618"/>
  <c r="BQ618"/>
  <c r="BO618"/>
  <c r="BM618"/>
  <c r="BK618"/>
  <c r="BI618"/>
  <c r="CR618"/>
  <c r="CN618"/>
  <c r="CL618"/>
  <c r="BP618"/>
  <c r="BL618"/>
  <c r="BJ618"/>
  <c r="AV618"/>
  <c r="BH618" s="1"/>
  <c r="AT619"/>
  <c r="BS619"/>
  <c r="E619"/>
  <c r="H619" s="1"/>
  <c r="C619"/>
  <c r="CR619"/>
  <c r="CN619"/>
  <c r="CL619"/>
  <c r="BP619"/>
  <c r="BL619"/>
  <c r="BJ619"/>
  <c r="AV619"/>
  <c r="BH619" s="1"/>
  <c r="CS619"/>
  <c r="CQ619"/>
  <c r="CT619" s="1"/>
  <c r="CO619"/>
  <c r="CM619"/>
  <c r="CK619"/>
  <c r="BQ619"/>
  <c r="BO619"/>
  <c r="BM619"/>
  <c r="BK619"/>
  <c r="BI619"/>
  <c r="BN619" s="1"/>
  <c r="BS620"/>
  <c r="AT620"/>
  <c r="E620"/>
  <c r="H620" s="1"/>
  <c r="C620"/>
  <c r="CS620"/>
  <c r="CQ620"/>
  <c r="CO620"/>
  <c r="CM620"/>
  <c r="CK620"/>
  <c r="BQ620"/>
  <c r="BO620"/>
  <c r="BM620"/>
  <c r="BK620"/>
  <c r="BI620"/>
  <c r="CR620"/>
  <c r="CN620"/>
  <c r="CL620"/>
  <c r="BP620"/>
  <c r="BL620"/>
  <c r="BJ620"/>
  <c r="AV620"/>
  <c r="BH620" s="1"/>
  <c r="AT621"/>
  <c r="BS621"/>
  <c r="E621"/>
  <c r="H621" s="1"/>
  <c r="C621"/>
  <c r="CR621"/>
  <c r="CN621"/>
  <c r="CL621"/>
  <c r="BP621"/>
  <c r="BL621"/>
  <c r="BJ621"/>
  <c r="AV621"/>
  <c r="BH621" s="1"/>
  <c r="CS621"/>
  <c r="CQ621"/>
  <c r="CT621" s="1"/>
  <c r="CO621"/>
  <c r="CM621"/>
  <c r="CK621"/>
  <c r="BQ621"/>
  <c r="BO621"/>
  <c r="BM621"/>
  <c r="BK621"/>
  <c r="BI621"/>
  <c r="BN621" s="1"/>
  <c r="BS622"/>
  <c r="AT622"/>
  <c r="E622"/>
  <c r="H622" s="1"/>
  <c r="C622"/>
  <c r="CS622"/>
  <c r="CQ622"/>
  <c r="CO622"/>
  <c r="CM622"/>
  <c r="CK622"/>
  <c r="BQ622"/>
  <c r="BO622"/>
  <c r="BM622"/>
  <c r="BK622"/>
  <c r="BI622"/>
  <c r="CR622"/>
  <c r="CN622"/>
  <c r="CL622"/>
  <c r="BP622"/>
  <c r="BL622"/>
  <c r="BJ622"/>
  <c r="AV622"/>
  <c r="BH622" s="1"/>
  <c r="AT623"/>
  <c r="BS623"/>
  <c r="E623"/>
  <c r="H623" s="1"/>
  <c r="C623"/>
  <c r="CR623"/>
  <c r="CN623"/>
  <c r="CL623"/>
  <c r="BP623"/>
  <c r="BL623"/>
  <c r="BJ623"/>
  <c r="AV623"/>
  <c r="BH623" s="1"/>
  <c r="CS623"/>
  <c r="CQ623"/>
  <c r="CT623" s="1"/>
  <c r="CO623"/>
  <c r="CM623"/>
  <c r="CK623"/>
  <c r="BQ623"/>
  <c r="BO623"/>
  <c r="BM623"/>
  <c r="BK623"/>
  <c r="BI623"/>
  <c r="BN623" s="1"/>
  <c r="BS624"/>
  <c r="AT624"/>
  <c r="E624"/>
  <c r="H624" s="1"/>
  <c r="C624"/>
  <c r="CS624"/>
  <c r="CQ624"/>
  <c r="CO624"/>
  <c r="CM624"/>
  <c r="CK624"/>
  <c r="BQ624"/>
  <c r="BO624"/>
  <c r="BM624"/>
  <c r="BK624"/>
  <c r="BI624"/>
  <c r="CR624"/>
  <c r="CN624"/>
  <c r="CL624"/>
  <c r="BP624"/>
  <c r="BL624"/>
  <c r="BJ624"/>
  <c r="AV624"/>
  <c r="BH624" s="1"/>
  <c r="AT625"/>
  <c r="BS625"/>
  <c r="E625"/>
  <c r="H625" s="1"/>
  <c r="C625"/>
  <c r="CR625"/>
  <c r="CN625"/>
  <c r="CL625"/>
  <c r="BP625"/>
  <c r="BL625"/>
  <c r="BJ625"/>
  <c r="AV625"/>
  <c r="BH625" s="1"/>
  <c r="CS625"/>
  <c r="CQ625"/>
  <c r="CT625" s="1"/>
  <c r="CO625"/>
  <c r="CM625"/>
  <c r="CK625"/>
  <c r="BQ625"/>
  <c r="BO625"/>
  <c r="BM625"/>
  <c r="BK625"/>
  <c r="BI625"/>
  <c r="BN625" s="1"/>
  <c r="BS626"/>
  <c r="AT626"/>
  <c r="E626"/>
  <c r="H626" s="1"/>
  <c r="C626"/>
  <c r="CS626"/>
  <c r="CQ626"/>
  <c r="CO626"/>
  <c r="CM626"/>
  <c r="CK626"/>
  <c r="BQ626"/>
  <c r="BO626"/>
  <c r="BM626"/>
  <c r="BK626"/>
  <c r="BI626"/>
  <c r="CR626"/>
  <c r="CN626"/>
  <c r="CL626"/>
  <c r="BP626"/>
  <c r="BL626"/>
  <c r="BJ626"/>
  <c r="AV626"/>
  <c r="BH626" s="1"/>
  <c r="AT627"/>
  <c r="BS627"/>
  <c r="E627"/>
  <c r="H627" s="1"/>
  <c r="C627"/>
  <c r="CR627"/>
  <c r="CN627"/>
  <c r="CL627"/>
  <c r="BP627"/>
  <c r="BL627"/>
  <c r="BJ627"/>
  <c r="AV627"/>
  <c r="BH627" s="1"/>
  <c r="CS627"/>
  <c r="CQ627"/>
  <c r="CT627" s="1"/>
  <c r="CO627"/>
  <c r="CM627"/>
  <c r="CK627"/>
  <c r="BQ627"/>
  <c r="BO627"/>
  <c r="BM627"/>
  <c r="BK627"/>
  <c r="BI627"/>
  <c r="BS628"/>
  <c r="AT628"/>
  <c r="E628"/>
  <c r="H628" s="1"/>
  <c r="C628"/>
  <c r="CS628"/>
  <c r="CQ628"/>
  <c r="CO628"/>
  <c r="CM628"/>
  <c r="CK628"/>
  <c r="BQ628"/>
  <c r="BO628"/>
  <c r="BM628"/>
  <c r="BK628"/>
  <c r="BI628"/>
  <c r="CR628"/>
  <c r="CN628"/>
  <c r="CL628"/>
  <c r="BP628"/>
  <c r="BL628"/>
  <c r="BJ628"/>
  <c r="AV628"/>
  <c r="BH628" s="1"/>
  <c r="AT629"/>
  <c r="BS629"/>
  <c r="E629"/>
  <c r="H629" s="1"/>
  <c r="C629"/>
  <c r="CR629"/>
  <c r="CN629"/>
  <c r="CL629"/>
  <c r="BP629"/>
  <c r="BL629"/>
  <c r="BJ629"/>
  <c r="AV629"/>
  <c r="BH629" s="1"/>
  <c r="CS629"/>
  <c r="CQ629"/>
  <c r="CT629" s="1"/>
  <c r="CO629"/>
  <c r="CM629"/>
  <c r="CK629"/>
  <c r="BQ629"/>
  <c r="BO629"/>
  <c r="BM629"/>
  <c r="BK629"/>
  <c r="BI629"/>
  <c r="BN629" s="1"/>
  <c r="BS630"/>
  <c r="AT630"/>
  <c r="E630"/>
  <c r="H630" s="1"/>
  <c r="C630"/>
  <c r="CS630"/>
  <c r="CQ630"/>
  <c r="CO630"/>
  <c r="CM630"/>
  <c r="CK630"/>
  <c r="BQ630"/>
  <c r="BO630"/>
  <c r="BM630"/>
  <c r="BK630"/>
  <c r="BI630"/>
  <c r="CR630"/>
  <c r="CN630"/>
  <c r="CL630"/>
  <c r="BP630"/>
  <c r="BL630"/>
  <c r="BJ630"/>
  <c r="AV630"/>
  <c r="BH630" s="1"/>
  <c r="AT631"/>
  <c r="BS631"/>
  <c r="E631"/>
  <c r="H631" s="1"/>
  <c r="C631"/>
  <c r="CR631"/>
  <c r="CN631"/>
  <c r="CL631"/>
  <c r="BP631"/>
  <c r="BL631"/>
  <c r="BJ631"/>
  <c r="AV631"/>
  <c r="BH631" s="1"/>
  <c r="CS631"/>
  <c r="CQ631"/>
  <c r="CT631" s="1"/>
  <c r="CO631"/>
  <c r="CM631"/>
  <c r="CK631"/>
  <c r="BQ631"/>
  <c r="BO631"/>
  <c r="BM631"/>
  <c r="BK631"/>
  <c r="BI631"/>
  <c r="BN631" s="1"/>
  <c r="BS632"/>
  <c r="AT632"/>
  <c r="E632"/>
  <c r="H632" s="1"/>
  <c r="C632"/>
  <c r="CS632"/>
  <c r="CQ632"/>
  <c r="CO632"/>
  <c r="CM632"/>
  <c r="CK632"/>
  <c r="BQ632"/>
  <c r="BO632"/>
  <c r="BM632"/>
  <c r="BK632"/>
  <c r="BI632"/>
  <c r="CR632"/>
  <c r="CN632"/>
  <c r="CL632"/>
  <c r="BP632"/>
  <c r="BL632"/>
  <c r="BJ632"/>
  <c r="AV632"/>
  <c r="BH632" s="1"/>
  <c r="AT633"/>
  <c r="BS633"/>
  <c r="E633"/>
  <c r="H633" s="1"/>
  <c r="C633"/>
  <c r="CS633"/>
  <c r="CR633"/>
  <c r="CN633"/>
  <c r="CL633"/>
  <c r="BP633"/>
  <c r="BL633"/>
  <c r="BJ633"/>
  <c r="AV633"/>
  <c r="BH633" s="1"/>
  <c r="CQ633"/>
  <c r="CT633" s="1"/>
  <c r="CO633"/>
  <c r="CM633"/>
  <c r="CK633"/>
  <c r="CP633" s="1"/>
  <c r="CY633" s="1"/>
  <c r="BQ633"/>
  <c r="BO633"/>
  <c r="BR633" s="1"/>
  <c r="BM633"/>
  <c r="BK633"/>
  <c r="BI633"/>
  <c r="BS634"/>
  <c r="AT634"/>
  <c r="E634"/>
  <c r="H634" s="1"/>
  <c r="C634"/>
  <c r="CS634"/>
  <c r="CQ634"/>
  <c r="CO634"/>
  <c r="CM634"/>
  <c r="CK634"/>
  <c r="BQ634"/>
  <c r="BO634"/>
  <c r="BM634"/>
  <c r="BK634"/>
  <c r="BI634"/>
  <c r="CR634"/>
  <c r="CN634"/>
  <c r="CL634"/>
  <c r="BP634"/>
  <c r="BL634"/>
  <c r="BJ634"/>
  <c r="AV634"/>
  <c r="BH634" s="1"/>
  <c r="AT635"/>
  <c r="BS635"/>
  <c r="E635"/>
  <c r="H635" s="1"/>
  <c r="C635"/>
  <c r="CR635"/>
  <c r="CN635"/>
  <c r="CL635"/>
  <c r="BP635"/>
  <c r="BL635"/>
  <c r="BJ635"/>
  <c r="AV635"/>
  <c r="BH635" s="1"/>
  <c r="CS635"/>
  <c r="CQ635"/>
  <c r="CT635" s="1"/>
  <c r="CO635"/>
  <c r="CM635"/>
  <c r="CK635"/>
  <c r="BQ635"/>
  <c r="BO635"/>
  <c r="BR635" s="1"/>
  <c r="BM635"/>
  <c r="BK635"/>
  <c r="BI635"/>
  <c r="BN635" s="1"/>
  <c r="BS636"/>
  <c r="AT636"/>
  <c r="E636"/>
  <c r="H636" s="1"/>
  <c r="C636"/>
  <c r="CS636"/>
  <c r="CQ636"/>
  <c r="CO636"/>
  <c r="CM636"/>
  <c r="CK636"/>
  <c r="BQ636"/>
  <c r="BO636"/>
  <c r="BM636"/>
  <c r="BK636"/>
  <c r="BI636"/>
  <c r="CR636"/>
  <c r="CN636"/>
  <c r="CL636"/>
  <c r="BP636"/>
  <c r="BL636"/>
  <c r="BJ636"/>
  <c r="AV636"/>
  <c r="BH636" s="1"/>
  <c r="AT637"/>
  <c r="BS637"/>
  <c r="E637"/>
  <c r="H637" s="1"/>
  <c r="C637"/>
  <c r="CR637"/>
  <c r="CN637"/>
  <c r="CL637"/>
  <c r="BP637"/>
  <c r="BL637"/>
  <c r="BJ637"/>
  <c r="AV637"/>
  <c r="BH637" s="1"/>
  <c r="CS637"/>
  <c r="CQ637"/>
  <c r="CT637" s="1"/>
  <c r="CO637"/>
  <c r="CM637"/>
  <c r="CK637"/>
  <c r="BQ637"/>
  <c r="BO637"/>
  <c r="BM637"/>
  <c r="BK637"/>
  <c r="BI637"/>
  <c r="BN637" s="1"/>
  <c r="BS638"/>
  <c r="AT638"/>
  <c r="E638"/>
  <c r="H638" s="1"/>
  <c r="C638"/>
  <c r="CS638"/>
  <c r="CQ638"/>
  <c r="CO638"/>
  <c r="CM638"/>
  <c r="CK638"/>
  <c r="BQ638"/>
  <c r="BO638"/>
  <c r="BM638"/>
  <c r="BK638"/>
  <c r="BI638"/>
  <c r="CR638"/>
  <c r="CN638"/>
  <c r="CL638"/>
  <c r="BP638"/>
  <c r="BL638"/>
  <c r="BJ638"/>
  <c r="AV638"/>
  <c r="BH638" s="1"/>
  <c r="AT639"/>
  <c r="BS639"/>
  <c r="E639"/>
  <c r="H639" s="1"/>
  <c r="C639"/>
  <c r="CR639"/>
  <c r="CN639"/>
  <c r="CL639"/>
  <c r="BP639"/>
  <c r="BL639"/>
  <c r="BJ639"/>
  <c r="AV639"/>
  <c r="BH639" s="1"/>
  <c r="CS639"/>
  <c r="CQ639"/>
  <c r="CT639" s="1"/>
  <c r="CO639"/>
  <c r="CM639"/>
  <c r="CK639"/>
  <c r="BQ639"/>
  <c r="BO639"/>
  <c r="BM639"/>
  <c r="BK639"/>
  <c r="BI639"/>
  <c r="BS640"/>
  <c r="AT640"/>
  <c r="E640"/>
  <c r="H640" s="1"/>
  <c r="C640"/>
  <c r="CS640"/>
  <c r="CQ640"/>
  <c r="CO640"/>
  <c r="CM640"/>
  <c r="CK640"/>
  <c r="BQ640"/>
  <c r="BO640"/>
  <c r="BM640"/>
  <c r="BK640"/>
  <c r="BI640"/>
  <c r="CR640"/>
  <c r="CN640"/>
  <c r="CL640"/>
  <c r="BP640"/>
  <c r="BL640"/>
  <c r="BJ640"/>
  <c r="AV640"/>
  <c r="BH640" s="1"/>
  <c r="AT641"/>
  <c r="BS641"/>
  <c r="E641"/>
  <c r="H641" s="1"/>
  <c r="C641"/>
  <c r="CR641"/>
  <c r="CN641"/>
  <c r="CL641"/>
  <c r="BP641"/>
  <c r="BL641"/>
  <c r="BJ641"/>
  <c r="AV641"/>
  <c r="BH641" s="1"/>
  <c r="CS641"/>
  <c r="CQ641"/>
  <c r="CT641" s="1"/>
  <c r="CO641"/>
  <c r="CM641"/>
  <c r="CK641"/>
  <c r="BQ641"/>
  <c r="BO641"/>
  <c r="BM641"/>
  <c r="BK641"/>
  <c r="BI641"/>
  <c r="BN641" s="1"/>
  <c r="BS642"/>
  <c r="AT642"/>
  <c r="E642"/>
  <c r="H642" s="1"/>
  <c r="C642"/>
  <c r="CS642"/>
  <c r="CQ642"/>
  <c r="CO642"/>
  <c r="CM642"/>
  <c r="CK642"/>
  <c r="BQ642"/>
  <c r="BO642"/>
  <c r="BM642"/>
  <c r="BK642"/>
  <c r="BI642"/>
  <c r="CR642"/>
  <c r="CN642"/>
  <c r="CL642"/>
  <c r="BP642"/>
  <c r="BL642"/>
  <c r="BJ642"/>
  <c r="AV642"/>
  <c r="BH642" s="1"/>
  <c r="AT643"/>
  <c r="BS643"/>
  <c r="E643"/>
  <c r="H643" s="1"/>
  <c r="C643"/>
  <c r="CR643"/>
  <c r="CN643"/>
  <c r="CL643"/>
  <c r="BP643"/>
  <c r="BL643"/>
  <c r="BJ643"/>
  <c r="AV643"/>
  <c r="BH643" s="1"/>
  <c r="CS643"/>
  <c r="CQ643"/>
  <c r="CT643" s="1"/>
  <c r="CO643"/>
  <c r="CM643"/>
  <c r="CK643"/>
  <c r="BQ643"/>
  <c r="BO643"/>
  <c r="BM643"/>
  <c r="BK643"/>
  <c r="BI643"/>
  <c r="BN643" s="1"/>
  <c r="BS644"/>
  <c r="AT644"/>
  <c r="E644"/>
  <c r="H644" s="1"/>
  <c r="C644"/>
  <c r="CS644"/>
  <c r="CQ644"/>
  <c r="CO644"/>
  <c r="CM644"/>
  <c r="CK644"/>
  <c r="BQ644"/>
  <c r="BO644"/>
  <c r="BM644"/>
  <c r="BK644"/>
  <c r="BI644"/>
  <c r="CR644"/>
  <c r="CN644"/>
  <c r="CL644"/>
  <c r="BP644"/>
  <c r="BL644"/>
  <c r="BJ644"/>
  <c r="AV644"/>
  <c r="BH644" s="1"/>
  <c r="AT645"/>
  <c r="BS645"/>
  <c r="E645"/>
  <c r="H645" s="1"/>
  <c r="C645"/>
  <c r="CR645"/>
  <c r="CN645"/>
  <c r="CL645"/>
  <c r="BP645"/>
  <c r="BL645"/>
  <c r="BJ645"/>
  <c r="AV645"/>
  <c r="BH645" s="1"/>
  <c r="CS645"/>
  <c r="CQ645"/>
  <c r="CT645" s="1"/>
  <c r="CO645"/>
  <c r="CM645"/>
  <c r="CK645"/>
  <c r="BQ645"/>
  <c r="BO645"/>
  <c r="BM645"/>
  <c r="BK645"/>
  <c r="BI645"/>
  <c r="BN645" s="1"/>
  <c r="BS646"/>
  <c r="AT646"/>
  <c r="E646"/>
  <c r="H646" s="1"/>
  <c r="C646"/>
  <c r="CS646"/>
  <c r="CQ646"/>
  <c r="CO646"/>
  <c r="CM646"/>
  <c r="CK646"/>
  <c r="BQ646"/>
  <c r="BO646"/>
  <c r="BM646"/>
  <c r="BK646"/>
  <c r="BI646"/>
  <c r="CR646"/>
  <c r="CN646"/>
  <c r="CL646"/>
  <c r="BP646"/>
  <c r="BL646"/>
  <c r="BJ646"/>
  <c r="AV646"/>
  <c r="BH646" s="1"/>
  <c r="AT647"/>
  <c r="BS647"/>
  <c r="E647"/>
  <c r="H647" s="1"/>
  <c r="C647"/>
  <c r="CR647"/>
  <c r="CN647"/>
  <c r="CL647"/>
  <c r="BP647"/>
  <c r="BL647"/>
  <c r="BJ647"/>
  <c r="AV647"/>
  <c r="BH647" s="1"/>
  <c r="CS647"/>
  <c r="CQ647"/>
  <c r="CT647" s="1"/>
  <c r="CO647"/>
  <c r="CM647"/>
  <c r="CK647"/>
  <c r="BQ647"/>
  <c r="BO647"/>
  <c r="BM647"/>
  <c r="BK647"/>
  <c r="BI647"/>
  <c r="BN647" s="1"/>
  <c r="BS648"/>
  <c r="AT648"/>
  <c r="E648"/>
  <c r="H648" s="1"/>
  <c r="C648"/>
  <c r="CS648"/>
  <c r="CQ648"/>
  <c r="CO648"/>
  <c r="CM648"/>
  <c r="CK648"/>
  <c r="BQ648"/>
  <c r="BO648"/>
  <c r="BM648"/>
  <c r="BK648"/>
  <c r="BI648"/>
  <c r="CR648"/>
  <c r="CN648"/>
  <c r="CL648"/>
  <c r="BP648"/>
  <c r="BL648"/>
  <c r="BJ648"/>
  <c r="AV648"/>
  <c r="BH648" s="1"/>
  <c r="AT649"/>
  <c r="BS649"/>
  <c r="E649"/>
  <c r="H649" s="1"/>
  <c r="C649"/>
  <c r="CR649"/>
  <c r="CN649"/>
  <c r="CL649"/>
  <c r="BP649"/>
  <c r="BL649"/>
  <c r="BJ649"/>
  <c r="AV649"/>
  <c r="BH649" s="1"/>
  <c r="CS649"/>
  <c r="CQ649"/>
  <c r="CT649" s="1"/>
  <c r="CO649"/>
  <c r="CM649"/>
  <c r="CK649"/>
  <c r="BQ649"/>
  <c r="BO649"/>
  <c r="BM649"/>
  <c r="BK649"/>
  <c r="BI649"/>
  <c r="BN649" s="1"/>
  <c r="BS650"/>
  <c r="AT650"/>
  <c r="E650"/>
  <c r="H650" s="1"/>
  <c r="C650"/>
  <c r="CS650"/>
  <c r="CQ650"/>
  <c r="CO650"/>
  <c r="CM650"/>
  <c r="CK650"/>
  <c r="BQ650"/>
  <c r="BO650"/>
  <c r="BM650"/>
  <c r="BK650"/>
  <c r="BI650"/>
  <c r="CR650"/>
  <c r="CN650"/>
  <c r="CL650"/>
  <c r="BP650"/>
  <c r="BL650"/>
  <c r="BJ650"/>
  <c r="AV650"/>
  <c r="BH650" s="1"/>
  <c r="AT651"/>
  <c r="BS651"/>
  <c r="E651"/>
  <c r="H651" s="1"/>
  <c r="C651"/>
  <c r="CR651"/>
  <c r="CN651"/>
  <c r="CL651"/>
  <c r="BP651"/>
  <c r="BL651"/>
  <c r="BJ651"/>
  <c r="AV651"/>
  <c r="BH651" s="1"/>
  <c r="CS651"/>
  <c r="CQ651"/>
  <c r="CT651" s="1"/>
  <c r="CO651"/>
  <c r="CM651"/>
  <c r="CK651"/>
  <c r="BQ651"/>
  <c r="BO651"/>
  <c r="BM651"/>
  <c r="BK651"/>
  <c r="BI651"/>
  <c r="BN651" s="1"/>
  <c r="BS652"/>
  <c r="AT652"/>
  <c r="E652"/>
  <c r="H652" s="1"/>
  <c r="C652"/>
  <c r="CS652"/>
  <c r="CQ652"/>
  <c r="CO652"/>
  <c r="CM652"/>
  <c r="CK652"/>
  <c r="BQ652"/>
  <c r="BO652"/>
  <c r="BM652"/>
  <c r="BK652"/>
  <c r="BI652"/>
  <c r="CR652"/>
  <c r="CN652"/>
  <c r="CL652"/>
  <c r="BP652"/>
  <c r="BL652"/>
  <c r="BJ652"/>
  <c r="AV652"/>
  <c r="BH652" s="1"/>
  <c r="AT653"/>
  <c r="BS653"/>
  <c r="E653"/>
  <c r="H653" s="1"/>
  <c r="C653"/>
  <c r="CR653"/>
  <c r="CN653"/>
  <c r="CL653"/>
  <c r="BP653"/>
  <c r="BL653"/>
  <c r="BJ653"/>
  <c r="AV653"/>
  <c r="BH653" s="1"/>
  <c r="CS653"/>
  <c r="CQ653"/>
  <c r="CT653" s="1"/>
  <c r="CO653"/>
  <c r="CM653"/>
  <c r="CK653"/>
  <c r="BQ653"/>
  <c r="BO653"/>
  <c r="BM653"/>
  <c r="BK653"/>
  <c r="BI653"/>
  <c r="BN653" s="1"/>
  <c r="BS654"/>
  <c r="AT654"/>
  <c r="E654"/>
  <c r="H654" s="1"/>
  <c r="C654"/>
  <c r="CS654"/>
  <c r="CQ654"/>
  <c r="CO654"/>
  <c r="CM654"/>
  <c r="CK654"/>
  <c r="BQ654"/>
  <c r="BO654"/>
  <c r="BM654"/>
  <c r="BK654"/>
  <c r="BI654"/>
  <c r="CR654"/>
  <c r="CN654"/>
  <c r="CL654"/>
  <c r="BP654"/>
  <c r="BL654"/>
  <c r="BJ654"/>
  <c r="AV654"/>
  <c r="BH654" s="1"/>
  <c r="AT655"/>
  <c r="BS655"/>
  <c r="E655"/>
  <c r="H655" s="1"/>
  <c r="C655"/>
  <c r="CR655"/>
  <c r="CN655"/>
  <c r="CL655"/>
  <c r="BP655"/>
  <c r="BL655"/>
  <c r="BJ655"/>
  <c r="AV655"/>
  <c r="BH655" s="1"/>
  <c r="CS655"/>
  <c r="CQ655"/>
  <c r="CT655" s="1"/>
  <c r="CO655"/>
  <c r="CM655"/>
  <c r="CK655"/>
  <c r="BQ655"/>
  <c r="BO655"/>
  <c r="BM655"/>
  <c r="BK655"/>
  <c r="BI655"/>
  <c r="BN655" s="1"/>
  <c r="BS656"/>
  <c r="AT656"/>
  <c r="E656"/>
  <c r="H656" s="1"/>
  <c r="C656"/>
  <c r="CS656"/>
  <c r="CQ656"/>
  <c r="CO656"/>
  <c r="CM656"/>
  <c r="CK656"/>
  <c r="BQ656"/>
  <c r="BO656"/>
  <c r="BM656"/>
  <c r="BK656"/>
  <c r="BI656"/>
  <c r="CR656"/>
  <c r="CN656"/>
  <c r="CL656"/>
  <c r="BP656"/>
  <c r="BL656"/>
  <c r="BJ656"/>
  <c r="AV656"/>
  <c r="BH656" s="1"/>
  <c r="AT657"/>
  <c r="BS657"/>
  <c r="E657"/>
  <c r="H657" s="1"/>
  <c r="C657"/>
  <c r="CR657"/>
  <c r="CN657"/>
  <c r="CL657"/>
  <c r="BP657"/>
  <c r="BL657"/>
  <c r="BJ657"/>
  <c r="AV657"/>
  <c r="BH657" s="1"/>
  <c r="CS657"/>
  <c r="CQ657"/>
  <c r="CT657" s="1"/>
  <c r="CO657"/>
  <c r="CM657"/>
  <c r="CK657"/>
  <c r="BQ657"/>
  <c r="BO657"/>
  <c r="BM657"/>
  <c r="BK657"/>
  <c r="BI657"/>
  <c r="BN657" s="1"/>
  <c r="BS658"/>
  <c r="AT658"/>
  <c r="E658"/>
  <c r="H658" s="1"/>
  <c r="C658"/>
  <c r="CS658"/>
  <c r="CQ658"/>
  <c r="CO658"/>
  <c r="CM658"/>
  <c r="CK658"/>
  <c r="BQ658"/>
  <c r="BO658"/>
  <c r="BM658"/>
  <c r="BK658"/>
  <c r="BI658"/>
  <c r="CR658"/>
  <c r="CN658"/>
  <c r="CL658"/>
  <c r="BP658"/>
  <c r="BL658"/>
  <c r="BJ658"/>
  <c r="AV658"/>
  <c r="BH658" s="1"/>
  <c r="AT659"/>
  <c r="BS659"/>
  <c r="E659"/>
  <c r="H659" s="1"/>
  <c r="C659"/>
  <c r="CR659"/>
  <c r="CN659"/>
  <c r="CL659"/>
  <c r="BP659"/>
  <c r="BL659"/>
  <c r="BJ659"/>
  <c r="AV659"/>
  <c r="BH659" s="1"/>
  <c r="CS659"/>
  <c r="CQ659"/>
  <c r="CT659" s="1"/>
  <c r="CO659"/>
  <c r="CM659"/>
  <c r="CK659"/>
  <c r="BQ659"/>
  <c r="BO659"/>
  <c r="BM659"/>
  <c r="BK659"/>
  <c r="BI659"/>
  <c r="BN659" s="1"/>
  <c r="BS660"/>
  <c r="AT660"/>
  <c r="E660"/>
  <c r="H660" s="1"/>
  <c r="C660"/>
  <c r="CS660"/>
  <c r="CQ660"/>
  <c r="CO660"/>
  <c r="CM660"/>
  <c r="CK660"/>
  <c r="BQ660"/>
  <c r="BO660"/>
  <c r="BM660"/>
  <c r="BK660"/>
  <c r="BI660"/>
  <c r="CR660"/>
  <c r="CN660"/>
  <c r="CL660"/>
  <c r="BP660"/>
  <c r="BL660"/>
  <c r="BJ660"/>
  <c r="AV660"/>
  <c r="BH660" s="1"/>
  <c r="AT661"/>
  <c r="BS661"/>
  <c r="E661"/>
  <c r="H661" s="1"/>
  <c r="C661"/>
  <c r="CR661"/>
  <c r="CN661"/>
  <c r="CL661"/>
  <c r="BP661"/>
  <c r="BL661"/>
  <c r="BJ661"/>
  <c r="AV661"/>
  <c r="BH661" s="1"/>
  <c r="CS661"/>
  <c r="CQ661"/>
  <c r="CT661" s="1"/>
  <c r="CO661"/>
  <c r="CM661"/>
  <c r="CK661"/>
  <c r="BQ661"/>
  <c r="BO661"/>
  <c r="BM661"/>
  <c r="BK661"/>
  <c r="BI661"/>
  <c r="BN661" s="1"/>
  <c r="BS662"/>
  <c r="AT662"/>
  <c r="E662"/>
  <c r="H662" s="1"/>
  <c r="C662"/>
  <c r="CS662"/>
  <c r="CQ662"/>
  <c r="CO662"/>
  <c r="CM662"/>
  <c r="CK662"/>
  <c r="BQ662"/>
  <c r="BO662"/>
  <c r="BM662"/>
  <c r="BK662"/>
  <c r="BI662"/>
  <c r="CR662"/>
  <c r="CN662"/>
  <c r="CL662"/>
  <c r="BP662"/>
  <c r="BL662"/>
  <c r="BJ662"/>
  <c r="AV662"/>
  <c r="BH662" s="1"/>
  <c r="AT663"/>
  <c r="BS663"/>
  <c r="E663"/>
  <c r="H663" s="1"/>
  <c r="C663"/>
  <c r="CR663"/>
  <c r="CN663"/>
  <c r="CL663"/>
  <c r="BP663"/>
  <c r="BL663"/>
  <c r="BJ663"/>
  <c r="AV663"/>
  <c r="BH663" s="1"/>
  <c r="CS663"/>
  <c r="CQ663"/>
  <c r="CT663" s="1"/>
  <c r="CO663"/>
  <c r="CM663"/>
  <c r="CK663"/>
  <c r="BQ663"/>
  <c r="BO663"/>
  <c r="BM663"/>
  <c r="BK663"/>
  <c r="BI663"/>
  <c r="BS664"/>
  <c r="AT664"/>
  <c r="E664"/>
  <c r="H664" s="1"/>
  <c r="C664"/>
  <c r="CS664"/>
  <c r="CQ664"/>
  <c r="CO664"/>
  <c r="CM664"/>
  <c r="CK664"/>
  <c r="BQ664"/>
  <c r="BO664"/>
  <c r="BM664"/>
  <c r="BK664"/>
  <c r="BI664"/>
  <c r="CR664"/>
  <c r="CN664"/>
  <c r="CL664"/>
  <c r="BP664"/>
  <c r="BL664"/>
  <c r="BJ664"/>
  <c r="AV664"/>
  <c r="BH664" s="1"/>
  <c r="AT665"/>
  <c r="BS665"/>
  <c r="E665"/>
  <c r="H665" s="1"/>
  <c r="C665"/>
  <c r="CR665"/>
  <c r="CN665"/>
  <c r="CL665"/>
  <c r="BP665"/>
  <c r="BL665"/>
  <c r="BJ665"/>
  <c r="AV665"/>
  <c r="BH665" s="1"/>
  <c r="CS665"/>
  <c r="CQ665"/>
  <c r="CT665" s="1"/>
  <c r="CO665"/>
  <c r="CM665"/>
  <c r="CK665"/>
  <c r="BQ665"/>
  <c r="BO665"/>
  <c r="BM665"/>
  <c r="BK665"/>
  <c r="BI665"/>
  <c r="BN665" s="1"/>
  <c r="BS666"/>
  <c r="AT666"/>
  <c r="E666"/>
  <c r="H666" s="1"/>
  <c r="C666"/>
  <c r="CS666"/>
  <c r="CQ666"/>
  <c r="CO666"/>
  <c r="CM666"/>
  <c r="CK666"/>
  <c r="BQ666"/>
  <c r="BO666"/>
  <c r="BM666"/>
  <c r="BK666"/>
  <c r="BI666"/>
  <c r="CR666"/>
  <c r="CN666"/>
  <c r="CL666"/>
  <c r="BP666"/>
  <c r="BL666"/>
  <c r="BJ666"/>
  <c r="AV666"/>
  <c r="BH666" s="1"/>
  <c r="AT667"/>
  <c r="BS667"/>
  <c r="E667"/>
  <c r="H667" s="1"/>
  <c r="C667"/>
  <c r="CR667"/>
  <c r="CN667"/>
  <c r="CL667"/>
  <c r="BP667"/>
  <c r="BL667"/>
  <c r="BJ667"/>
  <c r="AV667"/>
  <c r="BH667" s="1"/>
  <c r="CS667"/>
  <c r="CQ667"/>
  <c r="CT667" s="1"/>
  <c r="CO667"/>
  <c r="CM667"/>
  <c r="CK667"/>
  <c r="BQ667"/>
  <c r="BO667"/>
  <c r="BM667"/>
  <c r="BK667"/>
  <c r="BI667"/>
  <c r="BN667" s="1"/>
  <c r="BS668"/>
  <c r="AT668"/>
  <c r="E668"/>
  <c r="H668" s="1"/>
  <c r="C668"/>
  <c r="CS668"/>
  <c r="CQ668"/>
  <c r="CO668"/>
  <c r="CM668"/>
  <c r="CK668"/>
  <c r="BQ668"/>
  <c r="BO668"/>
  <c r="BM668"/>
  <c r="BK668"/>
  <c r="BI668"/>
  <c r="CR668"/>
  <c r="CN668"/>
  <c r="CL668"/>
  <c r="BP668"/>
  <c r="BL668"/>
  <c r="BJ668"/>
  <c r="AV668"/>
  <c r="BH668" s="1"/>
  <c r="AT669"/>
  <c r="BS669"/>
  <c r="E669"/>
  <c r="H669" s="1"/>
  <c r="C669"/>
  <c r="CR669"/>
  <c r="CN669"/>
  <c r="CL669"/>
  <c r="BP669"/>
  <c r="BL669"/>
  <c r="BJ669"/>
  <c r="AV669"/>
  <c r="BH669" s="1"/>
  <c r="CS669"/>
  <c r="CQ669"/>
  <c r="CT669" s="1"/>
  <c r="CO669"/>
  <c r="CM669"/>
  <c r="CK669"/>
  <c r="BQ669"/>
  <c r="BO669"/>
  <c r="BM669"/>
  <c r="BK669"/>
  <c r="BI669"/>
  <c r="BN669" s="1"/>
  <c r="BS670"/>
  <c r="AT670"/>
  <c r="E670"/>
  <c r="H670" s="1"/>
  <c r="C670"/>
  <c r="CS670"/>
  <c r="CQ670"/>
  <c r="CO670"/>
  <c r="CM670"/>
  <c r="CK670"/>
  <c r="BQ670"/>
  <c r="BO670"/>
  <c r="BM670"/>
  <c r="BK670"/>
  <c r="BI670"/>
  <c r="CR670"/>
  <c r="CN670"/>
  <c r="CL670"/>
  <c r="BP670"/>
  <c r="BL670"/>
  <c r="BJ670"/>
  <c r="AV670"/>
  <c r="BH670" s="1"/>
  <c r="AT671"/>
  <c r="BS671"/>
  <c r="E671"/>
  <c r="H671" s="1"/>
  <c r="C671"/>
  <c r="CR671"/>
  <c r="CN671"/>
  <c r="CL671"/>
  <c r="BP671"/>
  <c r="BL671"/>
  <c r="BJ671"/>
  <c r="AV671"/>
  <c r="BH671" s="1"/>
  <c r="CS671"/>
  <c r="CQ671"/>
  <c r="CT671" s="1"/>
  <c r="CO671"/>
  <c r="CM671"/>
  <c r="CK671"/>
  <c r="BQ671"/>
  <c r="BO671"/>
  <c r="BM671"/>
  <c r="BK671"/>
  <c r="BI671"/>
  <c r="BN671" s="1"/>
  <c r="BS672"/>
  <c r="AT672"/>
  <c r="E672"/>
  <c r="H672" s="1"/>
  <c r="C672"/>
  <c r="CS672"/>
  <c r="CQ672"/>
  <c r="CO672"/>
  <c r="CM672"/>
  <c r="CK672"/>
  <c r="BQ672"/>
  <c r="BO672"/>
  <c r="BM672"/>
  <c r="BK672"/>
  <c r="BI672"/>
  <c r="CR672"/>
  <c r="CN672"/>
  <c r="CL672"/>
  <c r="BP672"/>
  <c r="BL672"/>
  <c r="BJ672"/>
  <c r="AV672"/>
  <c r="BH672" s="1"/>
  <c r="AT673"/>
  <c r="BS673"/>
  <c r="E673"/>
  <c r="H673" s="1"/>
  <c r="C673"/>
  <c r="CR673"/>
  <c r="CN673"/>
  <c r="CL673"/>
  <c r="BP673"/>
  <c r="BL673"/>
  <c r="BJ673"/>
  <c r="AV673"/>
  <c r="BH673" s="1"/>
  <c r="CS673"/>
  <c r="CQ673"/>
  <c r="CT673" s="1"/>
  <c r="CO673"/>
  <c r="CM673"/>
  <c r="CK673"/>
  <c r="BQ673"/>
  <c r="BO673"/>
  <c r="BM673"/>
  <c r="BK673"/>
  <c r="BI673"/>
  <c r="BN673" s="1"/>
  <c r="BS674"/>
  <c r="AT674"/>
  <c r="E674"/>
  <c r="H674" s="1"/>
  <c r="C674"/>
  <c r="CS674"/>
  <c r="CQ674"/>
  <c r="CO674"/>
  <c r="CM674"/>
  <c r="CK674"/>
  <c r="BQ674"/>
  <c r="BO674"/>
  <c r="BM674"/>
  <c r="BK674"/>
  <c r="BI674"/>
  <c r="CR674"/>
  <c r="CN674"/>
  <c r="CL674"/>
  <c r="BP674"/>
  <c r="BL674"/>
  <c r="BJ674"/>
  <c r="AV674"/>
  <c r="BH674" s="1"/>
  <c r="AT675"/>
  <c r="BS675"/>
  <c r="E675"/>
  <c r="H675" s="1"/>
  <c r="C675"/>
  <c r="CR675"/>
  <c r="CN675"/>
  <c r="CL675"/>
  <c r="BP675"/>
  <c r="BL675"/>
  <c r="BJ675"/>
  <c r="AV675"/>
  <c r="BH675" s="1"/>
  <c r="CS675"/>
  <c r="CQ675"/>
  <c r="CT675" s="1"/>
  <c r="CO675"/>
  <c r="CM675"/>
  <c r="CK675"/>
  <c r="BQ675"/>
  <c r="BO675"/>
  <c r="BM675"/>
  <c r="BK675"/>
  <c r="BI675"/>
  <c r="BS676"/>
  <c r="AT676"/>
  <c r="E676"/>
  <c r="H676" s="1"/>
  <c r="C676"/>
  <c r="CS676"/>
  <c r="CQ676"/>
  <c r="CO676"/>
  <c r="CM676"/>
  <c r="CK676"/>
  <c r="BQ676"/>
  <c r="BO676"/>
  <c r="BM676"/>
  <c r="BK676"/>
  <c r="BI676"/>
  <c r="CR676"/>
  <c r="CN676"/>
  <c r="CL676"/>
  <c r="BP676"/>
  <c r="BL676"/>
  <c r="BJ676"/>
  <c r="AV676"/>
  <c r="BH676" s="1"/>
  <c r="AT677"/>
  <c r="BS677"/>
  <c r="E677"/>
  <c r="H677" s="1"/>
  <c r="C677"/>
  <c r="CR677"/>
  <c r="CN677"/>
  <c r="CL677"/>
  <c r="BP677"/>
  <c r="BL677"/>
  <c r="BJ677"/>
  <c r="AV677"/>
  <c r="BH677" s="1"/>
  <c r="CS677"/>
  <c r="CQ677"/>
  <c r="CT677" s="1"/>
  <c r="CO677"/>
  <c r="CM677"/>
  <c r="CK677"/>
  <c r="BQ677"/>
  <c r="BO677"/>
  <c r="BM677"/>
  <c r="BK677"/>
  <c r="BI677"/>
  <c r="BN677" s="1"/>
  <c r="BS678"/>
  <c r="AT678"/>
  <c r="E678"/>
  <c r="H678" s="1"/>
  <c r="C678"/>
  <c r="CS678"/>
  <c r="CQ678"/>
  <c r="CO678"/>
  <c r="CM678"/>
  <c r="CK678"/>
  <c r="BQ678"/>
  <c r="BO678"/>
  <c r="BM678"/>
  <c r="BK678"/>
  <c r="BI678"/>
  <c r="CR678"/>
  <c r="CN678"/>
  <c r="CL678"/>
  <c r="BP678"/>
  <c r="BL678"/>
  <c r="BJ678"/>
  <c r="AV678"/>
  <c r="BH678" s="1"/>
  <c r="AT679"/>
  <c r="BS679"/>
  <c r="E679"/>
  <c r="H679" s="1"/>
  <c r="C679"/>
  <c r="CR679"/>
  <c r="CN679"/>
  <c r="CL679"/>
  <c r="BP679"/>
  <c r="BL679"/>
  <c r="BJ679"/>
  <c r="AV679"/>
  <c r="BH679" s="1"/>
  <c r="CS679"/>
  <c r="CQ679"/>
  <c r="CT679" s="1"/>
  <c r="CO679"/>
  <c r="CM679"/>
  <c r="CK679"/>
  <c r="BQ679"/>
  <c r="BO679"/>
  <c r="BM679"/>
  <c r="BK679"/>
  <c r="BI679"/>
  <c r="BN679" s="1"/>
  <c r="BS680"/>
  <c r="AT680"/>
  <c r="E680"/>
  <c r="H680" s="1"/>
  <c r="C680"/>
  <c r="CS680"/>
  <c r="CQ680"/>
  <c r="CO680"/>
  <c r="CM680"/>
  <c r="CK680"/>
  <c r="BQ680"/>
  <c r="BO680"/>
  <c r="BM680"/>
  <c r="BK680"/>
  <c r="BI680"/>
  <c r="CR680"/>
  <c r="CN680"/>
  <c r="CL680"/>
  <c r="BP680"/>
  <c r="BL680"/>
  <c r="BJ680"/>
  <c r="AV680"/>
  <c r="BH680" s="1"/>
  <c r="AT681"/>
  <c r="BS681"/>
  <c r="E681"/>
  <c r="H681" s="1"/>
  <c r="C681"/>
  <c r="CR681"/>
  <c r="CN681"/>
  <c r="CL681"/>
  <c r="BP681"/>
  <c r="BL681"/>
  <c r="BJ681"/>
  <c r="AV681"/>
  <c r="BH681" s="1"/>
  <c r="CS681"/>
  <c r="CQ681"/>
  <c r="CT681" s="1"/>
  <c r="CO681"/>
  <c r="CM681"/>
  <c r="CK681"/>
  <c r="BQ681"/>
  <c r="BO681"/>
  <c r="BM681"/>
  <c r="BK681"/>
  <c r="BI681"/>
  <c r="BN681" s="1"/>
  <c r="BS682"/>
  <c r="AT682"/>
  <c r="E682"/>
  <c r="H682" s="1"/>
  <c r="C682"/>
  <c r="CS682"/>
  <c r="CQ682"/>
  <c r="CO682"/>
  <c r="CM682"/>
  <c r="CK682"/>
  <c r="BQ682"/>
  <c r="BO682"/>
  <c r="BM682"/>
  <c r="BK682"/>
  <c r="BI682"/>
  <c r="CR682"/>
  <c r="CN682"/>
  <c r="CL682"/>
  <c r="BP682"/>
  <c r="BL682"/>
  <c r="BJ682"/>
  <c r="AV682"/>
  <c r="BH682" s="1"/>
  <c r="AT683"/>
  <c r="BS683"/>
  <c r="E683"/>
  <c r="H683" s="1"/>
  <c r="C683"/>
  <c r="CR683"/>
  <c r="CN683"/>
  <c r="CL683"/>
  <c r="BP683"/>
  <c r="BL683"/>
  <c r="BJ683"/>
  <c r="AV683"/>
  <c r="BH683" s="1"/>
  <c r="CS683"/>
  <c r="CQ683"/>
  <c r="CT683" s="1"/>
  <c r="CO683"/>
  <c r="CM683"/>
  <c r="CK683"/>
  <c r="BQ683"/>
  <c r="BO683"/>
  <c r="BM683"/>
  <c r="BK683"/>
  <c r="BI683"/>
  <c r="BN683" s="1"/>
  <c r="BS684"/>
  <c r="AT684"/>
  <c r="E684"/>
  <c r="H684" s="1"/>
  <c r="C684"/>
  <c r="CS684"/>
  <c r="CQ684"/>
  <c r="CO684"/>
  <c r="CM684"/>
  <c r="CK684"/>
  <c r="BQ684"/>
  <c r="BO684"/>
  <c r="BM684"/>
  <c r="BK684"/>
  <c r="BI684"/>
  <c r="CR684"/>
  <c r="CN684"/>
  <c r="CL684"/>
  <c r="BP684"/>
  <c r="BL684"/>
  <c r="BJ684"/>
  <c r="AV684"/>
  <c r="BH684" s="1"/>
  <c r="AT685"/>
  <c r="BS685"/>
  <c r="E685"/>
  <c r="H685" s="1"/>
  <c r="C685"/>
  <c r="CR685"/>
  <c r="CN685"/>
  <c r="CL685"/>
  <c r="BP685"/>
  <c r="BL685"/>
  <c r="BJ685"/>
  <c r="AV685"/>
  <c r="BH685" s="1"/>
  <c r="CS685"/>
  <c r="CQ685"/>
  <c r="CT685" s="1"/>
  <c r="CO685"/>
  <c r="CM685"/>
  <c r="CK685"/>
  <c r="BQ685"/>
  <c r="BO685"/>
  <c r="BM685"/>
  <c r="BK685"/>
  <c r="BI685"/>
  <c r="BS686"/>
  <c r="AT686"/>
  <c r="E686"/>
  <c r="H686" s="1"/>
  <c r="C686"/>
  <c r="CS686"/>
  <c r="CQ686"/>
  <c r="CO686"/>
  <c r="CM686"/>
  <c r="CK686"/>
  <c r="BQ686"/>
  <c r="BO686"/>
  <c r="BM686"/>
  <c r="BK686"/>
  <c r="BI686"/>
  <c r="CR686"/>
  <c r="CN686"/>
  <c r="CL686"/>
  <c r="BP686"/>
  <c r="BL686"/>
  <c r="BJ686"/>
  <c r="AV686"/>
  <c r="BH686" s="1"/>
  <c r="AT687"/>
  <c r="BS687"/>
  <c r="E687"/>
  <c r="H687" s="1"/>
  <c r="C687"/>
  <c r="CR687"/>
  <c r="CN687"/>
  <c r="CL687"/>
  <c r="BP687"/>
  <c r="BL687"/>
  <c r="BJ687"/>
  <c r="AV687"/>
  <c r="BH687" s="1"/>
  <c r="CS687"/>
  <c r="CQ687"/>
  <c r="CT687" s="1"/>
  <c r="CO687"/>
  <c r="CM687"/>
  <c r="CK687"/>
  <c r="BQ687"/>
  <c r="BO687"/>
  <c r="BM687"/>
  <c r="BK687"/>
  <c r="BI687"/>
  <c r="BN687" s="1"/>
  <c r="BS688"/>
  <c r="AT688"/>
  <c r="E688"/>
  <c r="H688" s="1"/>
  <c r="C688"/>
  <c r="CS688"/>
  <c r="CQ688"/>
  <c r="CO688"/>
  <c r="CM688"/>
  <c r="CK688"/>
  <c r="BQ688"/>
  <c r="BO688"/>
  <c r="BM688"/>
  <c r="BK688"/>
  <c r="BI688"/>
  <c r="CR688"/>
  <c r="CN688"/>
  <c r="CL688"/>
  <c r="BP688"/>
  <c r="BL688"/>
  <c r="BJ688"/>
  <c r="AV688"/>
  <c r="BH688" s="1"/>
  <c r="AT689"/>
  <c r="BS689"/>
  <c r="E689"/>
  <c r="H689" s="1"/>
  <c r="C689"/>
  <c r="CR689"/>
  <c r="CN689"/>
  <c r="CL689"/>
  <c r="BP689"/>
  <c r="BL689"/>
  <c r="BJ689"/>
  <c r="AV689"/>
  <c r="BH689" s="1"/>
  <c r="CS689"/>
  <c r="CQ689"/>
  <c r="CT689" s="1"/>
  <c r="CO689"/>
  <c r="CM689"/>
  <c r="CK689"/>
  <c r="BQ689"/>
  <c r="BO689"/>
  <c r="BM689"/>
  <c r="BK689"/>
  <c r="BI689"/>
  <c r="BN689" s="1"/>
  <c r="BS690"/>
  <c r="AT690"/>
  <c r="E690"/>
  <c r="H690" s="1"/>
  <c r="C690"/>
  <c r="CS690"/>
  <c r="CQ690"/>
  <c r="CO690"/>
  <c r="CM690"/>
  <c r="CK690"/>
  <c r="BQ690"/>
  <c r="BO690"/>
  <c r="BM690"/>
  <c r="BK690"/>
  <c r="BI690"/>
  <c r="CR690"/>
  <c r="CN690"/>
  <c r="CL690"/>
  <c r="BP690"/>
  <c r="BL690"/>
  <c r="BJ690"/>
  <c r="AV690"/>
  <c r="BH690" s="1"/>
  <c r="AT691"/>
  <c r="BS691"/>
  <c r="E691"/>
  <c r="H691" s="1"/>
  <c r="C691"/>
  <c r="CR691"/>
  <c r="CN691"/>
  <c r="CL691"/>
  <c r="BP691"/>
  <c r="BL691"/>
  <c r="BJ691"/>
  <c r="AV691"/>
  <c r="BH691" s="1"/>
  <c r="CS691"/>
  <c r="CQ691"/>
  <c r="CT691" s="1"/>
  <c r="CO691"/>
  <c r="CM691"/>
  <c r="CK691"/>
  <c r="BQ691"/>
  <c r="BO691"/>
  <c r="BM691"/>
  <c r="BK691"/>
  <c r="BI691"/>
  <c r="BS692"/>
  <c r="AT692"/>
  <c r="E692"/>
  <c r="H692" s="1"/>
  <c r="C692"/>
  <c r="CS692"/>
  <c r="CQ692"/>
  <c r="CO692"/>
  <c r="CM692"/>
  <c r="CK692"/>
  <c r="BQ692"/>
  <c r="BO692"/>
  <c r="BM692"/>
  <c r="BK692"/>
  <c r="BI692"/>
  <c r="CR692"/>
  <c r="CN692"/>
  <c r="CL692"/>
  <c r="BP692"/>
  <c r="BL692"/>
  <c r="BJ692"/>
  <c r="AV692"/>
  <c r="BH692" s="1"/>
  <c r="AT693"/>
  <c r="BS693"/>
  <c r="E693"/>
  <c r="H693" s="1"/>
  <c r="C693"/>
  <c r="CR693"/>
  <c r="CN693"/>
  <c r="CL693"/>
  <c r="BP693"/>
  <c r="BL693"/>
  <c r="BJ693"/>
  <c r="AV693"/>
  <c r="BH693" s="1"/>
  <c r="CS693"/>
  <c r="CQ693"/>
  <c r="CT693" s="1"/>
  <c r="CO693"/>
  <c r="CM693"/>
  <c r="CK693"/>
  <c r="BQ693"/>
  <c r="BO693"/>
  <c r="BR693" s="1"/>
  <c r="BM693"/>
  <c r="BK693"/>
  <c r="BI693"/>
  <c r="BS694"/>
  <c r="AT694"/>
  <c r="E694"/>
  <c r="H694" s="1"/>
  <c r="C694"/>
  <c r="CS694"/>
  <c r="CQ694"/>
  <c r="CO694"/>
  <c r="CM694"/>
  <c r="CK694"/>
  <c r="BQ694"/>
  <c r="BO694"/>
  <c r="BM694"/>
  <c r="BK694"/>
  <c r="BI694"/>
  <c r="CR694"/>
  <c r="CN694"/>
  <c r="CL694"/>
  <c r="BP694"/>
  <c r="BL694"/>
  <c r="BJ694"/>
  <c r="AV694"/>
  <c r="BH694" s="1"/>
  <c r="AT695"/>
  <c r="BS695"/>
  <c r="E695"/>
  <c r="H695" s="1"/>
  <c r="C695"/>
  <c r="CR695"/>
  <c r="CN695"/>
  <c r="CL695"/>
  <c r="BP695"/>
  <c r="BL695"/>
  <c r="BJ695"/>
  <c r="AV695"/>
  <c r="BH695" s="1"/>
  <c r="CS695"/>
  <c r="CQ695"/>
  <c r="CT695" s="1"/>
  <c r="CO695"/>
  <c r="CM695"/>
  <c r="CK695"/>
  <c r="BQ695"/>
  <c r="BO695"/>
  <c r="BM695"/>
  <c r="BK695"/>
  <c r="BI695"/>
  <c r="BN695" s="1"/>
  <c r="BS696"/>
  <c r="AT696"/>
  <c r="E696"/>
  <c r="H696" s="1"/>
  <c r="C696"/>
  <c r="CS696"/>
  <c r="CQ696"/>
  <c r="CO696"/>
  <c r="CM696"/>
  <c r="CK696"/>
  <c r="BQ696"/>
  <c r="BO696"/>
  <c r="BM696"/>
  <c r="BK696"/>
  <c r="BI696"/>
  <c r="CR696"/>
  <c r="CN696"/>
  <c r="CL696"/>
  <c r="BP696"/>
  <c r="BL696"/>
  <c r="BJ696"/>
  <c r="AV696"/>
  <c r="BH696" s="1"/>
  <c r="AT697"/>
  <c r="BS697"/>
  <c r="E697"/>
  <c r="H697" s="1"/>
  <c r="C697"/>
  <c r="CR697"/>
  <c r="CN697"/>
  <c r="CL697"/>
  <c r="BP697"/>
  <c r="BL697"/>
  <c r="BJ697"/>
  <c r="AV697"/>
  <c r="BH697" s="1"/>
  <c r="CS697"/>
  <c r="CQ697"/>
  <c r="CT697" s="1"/>
  <c r="CO697"/>
  <c r="CM697"/>
  <c r="CK697"/>
  <c r="BQ697"/>
  <c r="BO697"/>
  <c r="BM697"/>
  <c r="BK697"/>
  <c r="BI697"/>
  <c r="BN697" s="1"/>
  <c r="BS698"/>
  <c r="AT698"/>
  <c r="E698"/>
  <c r="H698" s="1"/>
  <c r="C698"/>
  <c r="CS698"/>
  <c r="CQ698"/>
  <c r="CO698"/>
  <c r="CM698"/>
  <c r="CK698"/>
  <c r="BQ698"/>
  <c r="BO698"/>
  <c r="BM698"/>
  <c r="BK698"/>
  <c r="BI698"/>
  <c r="CR698"/>
  <c r="CN698"/>
  <c r="CL698"/>
  <c r="BP698"/>
  <c r="BL698"/>
  <c r="BJ698"/>
  <c r="AV698"/>
  <c r="BH698" s="1"/>
  <c r="AT699"/>
  <c r="BS699"/>
  <c r="E699"/>
  <c r="H699" s="1"/>
  <c r="C699"/>
  <c r="CR699"/>
  <c r="CN699"/>
  <c r="CL699"/>
  <c r="BP699"/>
  <c r="BL699"/>
  <c r="BJ699"/>
  <c r="AV699"/>
  <c r="BH699" s="1"/>
  <c r="CS699"/>
  <c r="CQ699"/>
  <c r="CT699" s="1"/>
  <c r="CO699"/>
  <c r="CM699"/>
  <c r="CK699"/>
  <c r="BQ699"/>
  <c r="BO699"/>
  <c r="BM699"/>
  <c r="BK699"/>
  <c r="BI699"/>
  <c r="BN699" s="1"/>
  <c r="BS700"/>
  <c r="AT700"/>
  <c r="E700"/>
  <c r="H700" s="1"/>
  <c r="C700"/>
  <c r="CS700"/>
  <c r="CQ700"/>
  <c r="CO700"/>
  <c r="CM700"/>
  <c r="CK700"/>
  <c r="BQ700"/>
  <c r="BO700"/>
  <c r="BM700"/>
  <c r="BK700"/>
  <c r="BI700"/>
  <c r="CR700"/>
  <c r="CN700"/>
  <c r="CL700"/>
  <c r="BP700"/>
  <c r="BL700"/>
  <c r="BJ700"/>
  <c r="AV700"/>
  <c r="BH700" s="1"/>
  <c r="AU615"/>
  <c r="AW615" s="1"/>
  <c r="AU616"/>
  <c r="AW616" s="1"/>
  <c r="AU617"/>
  <c r="AW617" s="1"/>
  <c r="AU618"/>
  <c r="AW618" s="1"/>
  <c r="AU619"/>
  <c r="AW619" s="1"/>
  <c r="AU620"/>
  <c r="AW620" s="1"/>
  <c r="AU621"/>
  <c r="AW621" s="1"/>
  <c r="AU622"/>
  <c r="AW622" s="1"/>
  <c r="AU623"/>
  <c r="AW623" s="1"/>
  <c r="AU624"/>
  <c r="AW624" s="1"/>
  <c r="AU625"/>
  <c r="AW625" s="1"/>
  <c r="AU626"/>
  <c r="AW626" s="1"/>
  <c r="AU627"/>
  <c r="AW627" s="1"/>
  <c r="AU628"/>
  <c r="AW628" s="1"/>
  <c r="AU629"/>
  <c r="AW629" s="1"/>
  <c r="AU630"/>
  <c r="AW630" s="1"/>
  <c r="AU631"/>
  <c r="AW631" s="1"/>
  <c r="AU632"/>
  <c r="AW632" s="1"/>
  <c r="AU633"/>
  <c r="AW633" s="1"/>
  <c r="AU634"/>
  <c r="AW634" s="1"/>
  <c r="AU635"/>
  <c r="AW635" s="1"/>
  <c r="AU636"/>
  <c r="AW636" s="1"/>
  <c r="AU637"/>
  <c r="AW637" s="1"/>
  <c r="AU638"/>
  <c r="AW638" s="1"/>
  <c r="AU639"/>
  <c r="AW639" s="1"/>
  <c r="AU640"/>
  <c r="AW640" s="1"/>
  <c r="AU641"/>
  <c r="AW641" s="1"/>
  <c r="AU642"/>
  <c r="AW642" s="1"/>
  <c r="AU643"/>
  <c r="AW643" s="1"/>
  <c r="AU644"/>
  <c r="AW644" s="1"/>
  <c r="AU645"/>
  <c r="AW645" s="1"/>
  <c r="AU646"/>
  <c r="AW646" s="1"/>
  <c r="AU647"/>
  <c r="AW647" s="1"/>
  <c r="AU648"/>
  <c r="AW648" s="1"/>
  <c r="AU649"/>
  <c r="AW649" s="1"/>
  <c r="AU650"/>
  <c r="AW650" s="1"/>
  <c r="AU651"/>
  <c r="AW651" s="1"/>
  <c r="AU652"/>
  <c r="AW652" s="1"/>
  <c r="AU653"/>
  <c r="AW653" s="1"/>
  <c r="AU654"/>
  <c r="AW654" s="1"/>
  <c r="AU655"/>
  <c r="AW655" s="1"/>
  <c r="AU656"/>
  <c r="AW656" s="1"/>
  <c r="AU657"/>
  <c r="AW657" s="1"/>
  <c r="AU658"/>
  <c r="AW658" s="1"/>
  <c r="AU659"/>
  <c r="AW659" s="1"/>
  <c r="AU660"/>
  <c r="AW660" s="1"/>
  <c r="AU661"/>
  <c r="AW661" s="1"/>
  <c r="AU662"/>
  <c r="AW662" s="1"/>
  <c r="AU663"/>
  <c r="AW663" s="1"/>
  <c r="AU664"/>
  <c r="AW664" s="1"/>
  <c r="AU665"/>
  <c r="AW665" s="1"/>
  <c r="AU666"/>
  <c r="AW666" s="1"/>
  <c r="AU667"/>
  <c r="AW667" s="1"/>
  <c r="AU668"/>
  <c r="AW668" s="1"/>
  <c r="AU669"/>
  <c r="AW669" s="1"/>
  <c r="AU670"/>
  <c r="AW670" s="1"/>
  <c r="AU671"/>
  <c r="AW671" s="1"/>
  <c r="AU672"/>
  <c r="AW672" s="1"/>
  <c r="AU673"/>
  <c r="AW673" s="1"/>
  <c r="AU674"/>
  <c r="AW674" s="1"/>
  <c r="AU675"/>
  <c r="AW675" s="1"/>
  <c r="AU676"/>
  <c r="AW676" s="1"/>
  <c r="AU677"/>
  <c r="AW677" s="1"/>
  <c r="AU678"/>
  <c r="AW678" s="1"/>
  <c r="AU679"/>
  <c r="AW679" s="1"/>
  <c r="AU680"/>
  <c r="AW680" s="1"/>
  <c r="AU681"/>
  <c r="AW681" s="1"/>
  <c r="AU682"/>
  <c r="AW682" s="1"/>
  <c r="AU683"/>
  <c r="AW683" s="1"/>
  <c r="AU684"/>
  <c r="AW684" s="1"/>
  <c r="AU685"/>
  <c r="AW685" s="1"/>
  <c r="AU686"/>
  <c r="AW686" s="1"/>
  <c r="AU687"/>
  <c r="AW687" s="1"/>
  <c r="AU688"/>
  <c r="AW688" s="1"/>
  <c r="AU689"/>
  <c r="AW689" s="1"/>
  <c r="AU690"/>
  <c r="AW690" s="1"/>
  <c r="AU691"/>
  <c r="AW691" s="1"/>
  <c r="AU692"/>
  <c r="AW692" s="1"/>
  <c r="AU693"/>
  <c r="AW693" s="1"/>
  <c r="AU694"/>
  <c r="AW694" s="1"/>
  <c r="AU695"/>
  <c r="AW695" s="1"/>
  <c r="AU696"/>
  <c r="AW696" s="1"/>
  <c r="AU697"/>
  <c r="AW697" s="1"/>
  <c r="AU698"/>
  <c r="AW698" s="1"/>
  <c r="AU699"/>
  <c r="AW699" s="1"/>
  <c r="AU700"/>
  <c r="AW700" s="1"/>
  <c r="B117" i="6"/>
  <c r="B305" i="11" s="1"/>
  <c r="CP693" i="8" l="1"/>
  <c r="CY693" s="1"/>
  <c r="BR691"/>
  <c r="CP691"/>
  <c r="CY691" s="1"/>
  <c r="BR685"/>
  <c r="BR675"/>
  <c r="CP675"/>
  <c r="CY675" s="1"/>
  <c r="BR663"/>
  <c r="CP663"/>
  <c r="CY663" s="1"/>
  <c r="BR659"/>
  <c r="BR651"/>
  <c r="BR647"/>
  <c r="BR639"/>
  <c r="BR627"/>
  <c r="BR614"/>
  <c r="BR612"/>
  <c r="BR610"/>
  <c r="BR608"/>
  <c r="BR606"/>
  <c r="CP605"/>
  <c r="BR604"/>
  <c r="BR602"/>
  <c r="BR600"/>
  <c r="BR598"/>
  <c r="BR596"/>
  <c r="BR594"/>
  <c r="BR592"/>
  <c r="CP591"/>
  <c r="BR590"/>
  <c r="CP589"/>
  <c r="BR588"/>
  <c r="CP587"/>
  <c r="BR586"/>
  <c r="BR584"/>
  <c r="BR582"/>
  <c r="CP581"/>
  <c r="BR580"/>
  <c r="BR578"/>
  <c r="BR576"/>
  <c r="BR574"/>
  <c r="BR572"/>
  <c r="BR570"/>
  <c r="BR568"/>
  <c r="BR566"/>
  <c r="BR564"/>
  <c r="BR562"/>
  <c r="BR560"/>
  <c r="BR558"/>
  <c r="BR556"/>
  <c r="CP555"/>
  <c r="BR554"/>
  <c r="CP553"/>
  <c r="BR552"/>
  <c r="CP551"/>
  <c r="BR550"/>
  <c r="BR548"/>
  <c r="BR546"/>
  <c r="BR544"/>
  <c r="BR542"/>
  <c r="BR540"/>
  <c r="BR538"/>
  <c r="CP537"/>
  <c r="BR536"/>
  <c r="BR534"/>
  <c r="CP533"/>
  <c r="BR532"/>
  <c r="BR530"/>
  <c r="CT448"/>
  <c r="CT446"/>
  <c r="CT444"/>
  <c r="CT442"/>
  <c r="CT440"/>
  <c r="CT438"/>
  <c r="CT436"/>
  <c r="CT434"/>
  <c r="CT432"/>
  <c r="CT430"/>
  <c r="CT428"/>
  <c r="CT426"/>
  <c r="CT424"/>
  <c r="CT422"/>
  <c r="CT420"/>
  <c r="CT418"/>
  <c r="CT416"/>
  <c r="CT414"/>
  <c r="CT412"/>
  <c r="CT410"/>
  <c r="CT408"/>
  <c r="CT406"/>
  <c r="CT404"/>
  <c r="CT402"/>
  <c r="CT400"/>
  <c r="BN399"/>
  <c r="CT399"/>
  <c r="CT398"/>
  <c r="BN397"/>
  <c r="CT397"/>
  <c r="CT396"/>
  <c r="BN395"/>
  <c r="CT395"/>
  <c r="CT394"/>
  <c r="BN393"/>
  <c r="CT393"/>
  <c r="CT392"/>
  <c r="BN391"/>
  <c r="CT391"/>
  <c r="CT390"/>
  <c r="BN389"/>
  <c r="CT389"/>
  <c r="CT388"/>
  <c r="BN387"/>
  <c r="CT387"/>
  <c r="CT386"/>
  <c r="BN385"/>
  <c r="CT385"/>
  <c r="CT384"/>
  <c r="BN383"/>
  <c r="CT383"/>
  <c r="CT382"/>
  <c r="BN381"/>
  <c r="CT381"/>
  <c r="CT380"/>
  <c r="BN379"/>
  <c r="CT379"/>
  <c r="CT378"/>
  <c r="BN377"/>
  <c r="CT377"/>
  <c r="CT376"/>
  <c r="BN375"/>
  <c r="CT375"/>
  <c r="CT374"/>
  <c r="BN373"/>
  <c r="CT373"/>
  <c r="CT372"/>
  <c r="BN371"/>
  <c r="CT371"/>
  <c r="CT370"/>
  <c r="BN369"/>
  <c r="CT369"/>
  <c r="CT368"/>
  <c r="BN367"/>
  <c r="CT367"/>
  <c r="CT366"/>
  <c r="BN365"/>
  <c r="CT365"/>
  <c r="CT364"/>
  <c r="BN363"/>
  <c r="CT363"/>
  <c r="CT362"/>
  <c r="BN361"/>
  <c r="CT361"/>
  <c r="CT360"/>
  <c r="BN359"/>
  <c r="CT359"/>
  <c r="BR357"/>
  <c r="BR349"/>
  <c r="CP349"/>
  <c r="CY349" s="1"/>
  <c r="BR341"/>
  <c r="CP339"/>
  <c r="CY339" s="1"/>
  <c r="BR335"/>
  <c r="BR319"/>
  <c r="BR303"/>
  <c r="BR293"/>
  <c r="BR283"/>
  <c r="CP271"/>
  <c r="CY271" s="1"/>
  <c r="BR269"/>
  <c r="BR257"/>
  <c r="BR255"/>
  <c r="CP253"/>
  <c r="CY253" s="1"/>
  <c r="BR245"/>
  <c r="BR239"/>
  <c r="BR233"/>
  <c r="BR225"/>
  <c r="BR223"/>
  <c r="CP223"/>
  <c r="CY223" s="1"/>
  <c r="BR219"/>
  <c r="CT140"/>
  <c r="CT138"/>
  <c r="CT136"/>
  <c r="CT134"/>
  <c r="CT132"/>
  <c r="CT130"/>
  <c r="CT128"/>
  <c r="CT126"/>
  <c r="CT124"/>
  <c r="CT122"/>
  <c r="CT120"/>
  <c r="CT118"/>
  <c r="CT116"/>
  <c r="CT114"/>
  <c r="CT112"/>
  <c r="CT110"/>
  <c r="CT108"/>
  <c r="CT106"/>
  <c r="CT104"/>
  <c r="CT103"/>
  <c r="CT102"/>
  <c r="BN101"/>
  <c r="B143" i="6" s="1"/>
  <c r="B329" i="11" s="1"/>
  <c r="CT101" i="8"/>
  <c r="E233" i="12"/>
  <c r="E560" s="1"/>
  <c r="CT615" i="8"/>
  <c r="BR528"/>
  <c r="BR526"/>
  <c r="CP525"/>
  <c r="BR524"/>
  <c r="CP523"/>
  <c r="BR522"/>
  <c r="BR520"/>
  <c r="BR518"/>
  <c r="BR516"/>
  <c r="CP515"/>
  <c r="BR514"/>
  <c r="CP513"/>
  <c r="BR512"/>
  <c r="BR510"/>
  <c r="CP509"/>
  <c r="BR508"/>
  <c r="CP507"/>
  <c r="BR506"/>
  <c r="CP505"/>
  <c r="BR503"/>
  <c r="BR501"/>
  <c r="BR497"/>
  <c r="BR491"/>
  <c r="BR489"/>
  <c r="BR473"/>
  <c r="BR463"/>
  <c r="CP457"/>
  <c r="CY457" s="1"/>
  <c r="CT210"/>
  <c r="CT208"/>
  <c r="CT206"/>
  <c r="CT204"/>
  <c r="CT202"/>
  <c r="CT200"/>
  <c r="CT198"/>
  <c r="CT196"/>
  <c r="CT194"/>
  <c r="CT192"/>
  <c r="CT190"/>
  <c r="CT188"/>
  <c r="CT186"/>
  <c r="CT184"/>
  <c r="CT182"/>
  <c r="CT180"/>
  <c r="CT178"/>
  <c r="CT176"/>
  <c r="CT174"/>
  <c r="CT172"/>
  <c r="CT170"/>
  <c r="CT168"/>
  <c r="CT166"/>
  <c r="CT164"/>
  <c r="CT162"/>
  <c r="CT160"/>
  <c r="CT158"/>
  <c r="CT156"/>
  <c r="CT154"/>
  <c r="CT152"/>
  <c r="CT150"/>
  <c r="CT148"/>
  <c r="CT146"/>
  <c r="CT144"/>
  <c r="CT142"/>
  <c r="BB700"/>
  <c r="BC700" s="1"/>
  <c r="I700" i="9" s="1"/>
  <c r="I700" i="10" s="1"/>
  <c r="AZ700" i="8"/>
  <c r="BA700" s="1"/>
  <c r="J700" i="9" s="1"/>
  <c r="J700" i="10" s="1"/>
  <c r="CW700" i="8"/>
  <c r="BX700"/>
  <c r="BD700"/>
  <c r="BF700" s="1"/>
  <c r="AR699"/>
  <c r="AS699" s="1"/>
  <c r="BE699"/>
  <c r="AY699"/>
  <c r="BX699"/>
  <c r="BD699"/>
  <c r="BF699" s="1"/>
  <c r="CW699"/>
  <c r="BB698"/>
  <c r="BC698" s="1"/>
  <c r="I698" i="9" s="1"/>
  <c r="I698" i="10" s="1"/>
  <c r="AZ698" i="8"/>
  <c r="BA698" s="1"/>
  <c r="J698" i="9" s="1"/>
  <c r="J698" i="10" s="1"/>
  <c r="CW698" i="8"/>
  <c r="BX698"/>
  <c r="BD698"/>
  <c r="BF698" s="1"/>
  <c r="AR697"/>
  <c r="AS697" s="1"/>
  <c r="BE697"/>
  <c r="AY697"/>
  <c r="BX697"/>
  <c r="BD697"/>
  <c r="BF697" s="1"/>
  <c r="CW697"/>
  <c r="BB696"/>
  <c r="BC696" s="1"/>
  <c r="I696" i="9" s="1"/>
  <c r="I696" i="10" s="1"/>
  <c r="AZ696" i="8"/>
  <c r="BA696" s="1"/>
  <c r="J696" i="9" s="1"/>
  <c r="J696" i="10" s="1"/>
  <c r="CW696" i="8"/>
  <c r="BX696"/>
  <c r="BD696"/>
  <c r="BF696" s="1"/>
  <c r="AR695"/>
  <c r="AS695" s="1"/>
  <c r="BE695"/>
  <c r="AY695"/>
  <c r="BX695"/>
  <c r="BD695"/>
  <c r="BF695" s="1"/>
  <c r="CW695"/>
  <c r="BB694"/>
  <c r="BC694" s="1"/>
  <c r="I694" i="9" s="1"/>
  <c r="I694" i="10" s="1"/>
  <c r="AZ694" i="8"/>
  <c r="BA694" s="1"/>
  <c r="J694" i="9" s="1"/>
  <c r="J694" i="10" s="1"/>
  <c r="CW694" i="8"/>
  <c r="BX694"/>
  <c r="BD694"/>
  <c r="BF694" s="1"/>
  <c r="AR693"/>
  <c r="AS693" s="1"/>
  <c r="BE693"/>
  <c r="AY693"/>
  <c r="BX693"/>
  <c r="BD693"/>
  <c r="BF693" s="1"/>
  <c r="CW693"/>
  <c r="BB692"/>
  <c r="BC692" s="1"/>
  <c r="I692" i="9" s="1"/>
  <c r="I692" i="10" s="1"/>
  <c r="AZ692" i="8"/>
  <c r="BA692" s="1"/>
  <c r="J692" i="9" s="1"/>
  <c r="J692" i="10" s="1"/>
  <c r="CW692" i="8"/>
  <c r="BX692"/>
  <c r="BD692"/>
  <c r="BF692" s="1"/>
  <c r="AR691"/>
  <c r="AS691" s="1"/>
  <c r="BE691"/>
  <c r="AY691"/>
  <c r="BX691"/>
  <c r="BD691"/>
  <c r="BF691" s="1"/>
  <c r="CW691"/>
  <c r="BB690"/>
  <c r="BC690" s="1"/>
  <c r="I690" i="9" s="1"/>
  <c r="I690" i="10" s="1"/>
  <c r="AZ690" i="8"/>
  <c r="BA690" s="1"/>
  <c r="J690" i="9" s="1"/>
  <c r="J690" i="10" s="1"/>
  <c r="CW690" i="8"/>
  <c r="BX690"/>
  <c r="BD690"/>
  <c r="BF690" s="1"/>
  <c r="AR689"/>
  <c r="AS689" s="1"/>
  <c r="BE689"/>
  <c r="AY689"/>
  <c r="BX689"/>
  <c r="BD689"/>
  <c r="BF689" s="1"/>
  <c r="CW689"/>
  <c r="BB688"/>
  <c r="BC688" s="1"/>
  <c r="I688" i="9" s="1"/>
  <c r="I688" i="10" s="1"/>
  <c r="AZ688" i="8"/>
  <c r="BA688" s="1"/>
  <c r="J688" i="9" s="1"/>
  <c r="J688" i="10" s="1"/>
  <c r="CW688" i="8"/>
  <c r="BX688"/>
  <c r="BD688"/>
  <c r="BF688" s="1"/>
  <c r="AR687"/>
  <c r="AS687" s="1"/>
  <c r="BE687"/>
  <c r="AY687"/>
  <c r="BX687"/>
  <c r="BD687"/>
  <c r="BF687" s="1"/>
  <c r="CW687"/>
  <c r="BB686"/>
  <c r="BC686" s="1"/>
  <c r="I686" i="9" s="1"/>
  <c r="I686" i="10" s="1"/>
  <c r="AZ686" i="8"/>
  <c r="BA686" s="1"/>
  <c r="J686" i="9" s="1"/>
  <c r="J686" i="10" s="1"/>
  <c r="CW686" i="8"/>
  <c r="BX686"/>
  <c r="BD686"/>
  <c r="BF686" s="1"/>
  <c r="AR685"/>
  <c r="AS685" s="1"/>
  <c r="BE685"/>
  <c r="AY685"/>
  <c r="BX685"/>
  <c r="BD685"/>
  <c r="BF685" s="1"/>
  <c r="CW685"/>
  <c r="BB684"/>
  <c r="BC684" s="1"/>
  <c r="I684" i="9" s="1"/>
  <c r="I684" i="10" s="1"/>
  <c r="AZ684" i="8"/>
  <c r="BA684" s="1"/>
  <c r="J684" i="9" s="1"/>
  <c r="J684" i="10" s="1"/>
  <c r="CW684" i="8"/>
  <c r="BX684"/>
  <c r="BD684"/>
  <c r="BF684" s="1"/>
  <c r="AR683"/>
  <c r="AS683" s="1"/>
  <c r="BE683"/>
  <c r="AY683"/>
  <c r="BX683"/>
  <c r="BD683"/>
  <c r="BF683" s="1"/>
  <c r="CW683"/>
  <c r="BB682"/>
  <c r="BC682" s="1"/>
  <c r="I682" i="9" s="1"/>
  <c r="I682" i="10" s="1"/>
  <c r="AZ682" i="8"/>
  <c r="BA682" s="1"/>
  <c r="J682" i="9" s="1"/>
  <c r="J682" i="10" s="1"/>
  <c r="CW682" i="8"/>
  <c r="BX682"/>
  <c r="BD682"/>
  <c r="BF682" s="1"/>
  <c r="AR681"/>
  <c r="AS681" s="1"/>
  <c r="BE681"/>
  <c r="AY681"/>
  <c r="BX681"/>
  <c r="BD681"/>
  <c r="BF681" s="1"/>
  <c r="CW681"/>
  <c r="BB680"/>
  <c r="BC680" s="1"/>
  <c r="I680" i="9" s="1"/>
  <c r="I680" i="10" s="1"/>
  <c r="AZ680" i="8"/>
  <c r="BA680" s="1"/>
  <c r="J680" i="9" s="1"/>
  <c r="J680" i="10" s="1"/>
  <c r="CW680" i="8"/>
  <c r="BX680"/>
  <c r="BD680"/>
  <c r="BF680" s="1"/>
  <c r="AR679"/>
  <c r="AS679" s="1"/>
  <c r="BE679"/>
  <c r="AY679"/>
  <c r="BX679"/>
  <c r="BD679"/>
  <c r="BF679" s="1"/>
  <c r="CW679"/>
  <c r="BB678"/>
  <c r="BC678" s="1"/>
  <c r="I678" i="9" s="1"/>
  <c r="I678" i="10" s="1"/>
  <c r="AZ678" i="8"/>
  <c r="BA678" s="1"/>
  <c r="J678" i="9" s="1"/>
  <c r="J678" i="10" s="1"/>
  <c r="CW678" i="8"/>
  <c r="BX678"/>
  <c r="BD678"/>
  <c r="BF678" s="1"/>
  <c r="AR677"/>
  <c r="AS677" s="1"/>
  <c r="BE677"/>
  <c r="AY677"/>
  <c r="BX677"/>
  <c r="BD677"/>
  <c r="BF677" s="1"/>
  <c r="CW677"/>
  <c r="BB676"/>
  <c r="BC676" s="1"/>
  <c r="I676" i="9" s="1"/>
  <c r="I676" i="10" s="1"/>
  <c r="AZ676" i="8"/>
  <c r="BA676" s="1"/>
  <c r="J676" i="9" s="1"/>
  <c r="J676" i="10" s="1"/>
  <c r="CW676" i="8"/>
  <c r="BX676"/>
  <c r="BD676"/>
  <c r="BF676" s="1"/>
  <c r="AR675"/>
  <c r="AS675" s="1"/>
  <c r="BE675"/>
  <c r="AY675"/>
  <c r="BX675"/>
  <c r="BD675"/>
  <c r="BF675" s="1"/>
  <c r="CW675"/>
  <c r="BB674"/>
  <c r="BC674" s="1"/>
  <c r="I674" i="9" s="1"/>
  <c r="I674" i="10" s="1"/>
  <c r="AZ674" i="8"/>
  <c r="BA674" s="1"/>
  <c r="J674" i="9" s="1"/>
  <c r="J674" i="10" s="1"/>
  <c r="CW674" i="8"/>
  <c r="BX674"/>
  <c r="BD674"/>
  <c r="BF674" s="1"/>
  <c r="AR673"/>
  <c r="AS673" s="1"/>
  <c r="BE673"/>
  <c r="AY673"/>
  <c r="BX673"/>
  <c r="BD673"/>
  <c r="BF673" s="1"/>
  <c r="CW673"/>
  <c r="BB672"/>
  <c r="BC672" s="1"/>
  <c r="I672" i="9" s="1"/>
  <c r="I672" i="10" s="1"/>
  <c r="AZ672" i="8"/>
  <c r="BA672" s="1"/>
  <c r="J672" i="9" s="1"/>
  <c r="J672" i="10" s="1"/>
  <c r="CW672" i="8"/>
  <c r="BX672"/>
  <c r="BD672"/>
  <c r="BF672" s="1"/>
  <c r="AR671"/>
  <c r="AS671" s="1"/>
  <c r="BE671"/>
  <c r="AY671"/>
  <c r="BX671"/>
  <c r="BD671"/>
  <c r="BF671" s="1"/>
  <c r="CW671"/>
  <c r="BB670"/>
  <c r="BC670" s="1"/>
  <c r="I670" i="9" s="1"/>
  <c r="I670" i="10" s="1"/>
  <c r="AZ670" i="8"/>
  <c r="BA670" s="1"/>
  <c r="J670" i="9" s="1"/>
  <c r="J670" i="10" s="1"/>
  <c r="CW670" i="8"/>
  <c r="BX670"/>
  <c r="BD670"/>
  <c r="BF670" s="1"/>
  <c r="AR669"/>
  <c r="AS669" s="1"/>
  <c r="BE669"/>
  <c r="AY669"/>
  <c r="BX669"/>
  <c r="BD669"/>
  <c r="BF669" s="1"/>
  <c r="CW669"/>
  <c r="BB668"/>
  <c r="BC668" s="1"/>
  <c r="I668" i="9" s="1"/>
  <c r="I668" i="10" s="1"/>
  <c r="AZ668" i="8"/>
  <c r="BA668" s="1"/>
  <c r="J668" i="9" s="1"/>
  <c r="J668" i="10" s="1"/>
  <c r="CW668" i="8"/>
  <c r="BX668"/>
  <c r="BD668"/>
  <c r="BF668" s="1"/>
  <c r="AR667"/>
  <c r="AS667" s="1"/>
  <c r="BE667"/>
  <c r="AY667"/>
  <c r="BX667"/>
  <c r="BD667"/>
  <c r="BF667" s="1"/>
  <c r="CW667"/>
  <c r="BB666"/>
  <c r="BC666" s="1"/>
  <c r="I666" i="9" s="1"/>
  <c r="I666" i="10" s="1"/>
  <c r="AZ666" i="8"/>
  <c r="BA666" s="1"/>
  <c r="J666" i="9" s="1"/>
  <c r="J666" i="10" s="1"/>
  <c r="CW666" i="8"/>
  <c r="BX666"/>
  <c r="BD666"/>
  <c r="BF666" s="1"/>
  <c r="AR665"/>
  <c r="AS665" s="1"/>
  <c r="BE665"/>
  <c r="AY665"/>
  <c r="BX665"/>
  <c r="BD665"/>
  <c r="BF665" s="1"/>
  <c r="CW665"/>
  <c r="BB664"/>
  <c r="BC664" s="1"/>
  <c r="I664" i="9" s="1"/>
  <c r="I664" i="10" s="1"/>
  <c r="AZ664" i="8"/>
  <c r="BA664" s="1"/>
  <c r="J664" i="9" s="1"/>
  <c r="J664" i="10" s="1"/>
  <c r="CW664" i="8"/>
  <c r="BX664"/>
  <c r="BD664"/>
  <c r="BF664" s="1"/>
  <c r="AR663"/>
  <c r="AS663" s="1"/>
  <c r="BE663"/>
  <c r="AY663"/>
  <c r="BX663"/>
  <c r="BD663"/>
  <c r="BF663" s="1"/>
  <c r="CW663"/>
  <c r="BB662"/>
  <c r="BC662" s="1"/>
  <c r="I662" i="9" s="1"/>
  <c r="I662" i="10" s="1"/>
  <c r="AZ662" i="8"/>
  <c r="BA662" s="1"/>
  <c r="J662" i="9" s="1"/>
  <c r="J662" i="10" s="1"/>
  <c r="CW662" i="8"/>
  <c r="BX662"/>
  <c r="BD662"/>
  <c r="BF662" s="1"/>
  <c r="AR661"/>
  <c r="AS661" s="1"/>
  <c r="BE661"/>
  <c r="AY661"/>
  <c r="BX661"/>
  <c r="BD661"/>
  <c r="BF661" s="1"/>
  <c r="CW661"/>
  <c r="BB660"/>
  <c r="BC660" s="1"/>
  <c r="I660" i="9" s="1"/>
  <c r="I660" i="10" s="1"/>
  <c r="AZ660" i="8"/>
  <c r="BA660" s="1"/>
  <c r="J660" i="9" s="1"/>
  <c r="J660" i="10" s="1"/>
  <c r="CW660" i="8"/>
  <c r="BX660"/>
  <c r="BD660"/>
  <c r="BF660" s="1"/>
  <c r="AR659"/>
  <c r="AS659" s="1"/>
  <c r="BE659"/>
  <c r="AY659"/>
  <c r="BX659"/>
  <c r="BD659"/>
  <c r="BF659" s="1"/>
  <c r="CW659"/>
  <c r="BB658"/>
  <c r="BC658" s="1"/>
  <c r="I658" i="9" s="1"/>
  <c r="I658" i="10" s="1"/>
  <c r="AZ658" i="8"/>
  <c r="BA658" s="1"/>
  <c r="J658" i="9" s="1"/>
  <c r="J658" i="10" s="1"/>
  <c r="CW658" i="8"/>
  <c r="BX658"/>
  <c r="BD658"/>
  <c r="BF658" s="1"/>
  <c r="AR657"/>
  <c r="AS657" s="1"/>
  <c r="BE657"/>
  <c r="AY657"/>
  <c r="BX657"/>
  <c r="BD657"/>
  <c r="BF657" s="1"/>
  <c r="CW657"/>
  <c r="BB656"/>
  <c r="BC656" s="1"/>
  <c r="I656" i="9" s="1"/>
  <c r="I656" i="10" s="1"/>
  <c r="AZ656" i="8"/>
  <c r="BA656" s="1"/>
  <c r="J656" i="9" s="1"/>
  <c r="J656" i="10" s="1"/>
  <c r="CW656" i="8"/>
  <c r="BX656"/>
  <c r="BD656"/>
  <c r="BF656" s="1"/>
  <c r="AR655"/>
  <c r="AS655" s="1"/>
  <c r="BE655"/>
  <c r="AY655"/>
  <c r="BX655"/>
  <c r="BD655"/>
  <c r="BF655" s="1"/>
  <c r="CW655"/>
  <c r="BB654"/>
  <c r="BC654" s="1"/>
  <c r="I654" i="9" s="1"/>
  <c r="I654" i="10" s="1"/>
  <c r="AZ654" i="8"/>
  <c r="BA654" s="1"/>
  <c r="J654" i="9" s="1"/>
  <c r="J654" i="10" s="1"/>
  <c r="CW654" i="8"/>
  <c r="BX654"/>
  <c r="BD654"/>
  <c r="BF654" s="1"/>
  <c r="AR653"/>
  <c r="AS653" s="1"/>
  <c r="BE653"/>
  <c r="AY653"/>
  <c r="BX653"/>
  <c r="BD653"/>
  <c r="BF653" s="1"/>
  <c r="CW653"/>
  <c r="BB652"/>
  <c r="BC652" s="1"/>
  <c r="I652" i="9" s="1"/>
  <c r="I652" i="10" s="1"/>
  <c r="AZ652" i="8"/>
  <c r="BA652" s="1"/>
  <c r="J652" i="9" s="1"/>
  <c r="J652" i="10" s="1"/>
  <c r="CW652" i="8"/>
  <c r="BX652"/>
  <c r="BD652"/>
  <c r="BF652" s="1"/>
  <c r="AR651"/>
  <c r="AS651" s="1"/>
  <c r="BE651"/>
  <c r="AY651"/>
  <c r="BX651"/>
  <c r="BD651"/>
  <c r="BF651" s="1"/>
  <c r="CW651"/>
  <c r="BB650"/>
  <c r="BC650" s="1"/>
  <c r="I650" i="9" s="1"/>
  <c r="I650" i="10" s="1"/>
  <c r="AZ650" i="8"/>
  <c r="BA650" s="1"/>
  <c r="J650" i="9" s="1"/>
  <c r="J650" i="10" s="1"/>
  <c r="CW650" i="8"/>
  <c r="BX650"/>
  <c r="BD650"/>
  <c r="BF650" s="1"/>
  <c r="AR649"/>
  <c r="AS649" s="1"/>
  <c r="BE649"/>
  <c r="AY649"/>
  <c r="BX649"/>
  <c r="BD649"/>
  <c r="BF649" s="1"/>
  <c r="CW649"/>
  <c r="BB648"/>
  <c r="BC648" s="1"/>
  <c r="I648" i="9" s="1"/>
  <c r="I648" i="10" s="1"/>
  <c r="AZ648" i="8"/>
  <c r="BA648" s="1"/>
  <c r="J648" i="9" s="1"/>
  <c r="J648" i="10" s="1"/>
  <c r="CW648" i="8"/>
  <c r="BX648"/>
  <c r="BD648"/>
  <c r="BF648" s="1"/>
  <c r="AR647"/>
  <c r="AS647" s="1"/>
  <c r="BE647"/>
  <c r="AY647"/>
  <c r="BX647"/>
  <c r="BD647"/>
  <c r="BF647" s="1"/>
  <c r="CW647"/>
  <c r="BB646"/>
  <c r="BC646" s="1"/>
  <c r="I646" i="9" s="1"/>
  <c r="I646" i="10" s="1"/>
  <c r="AZ646" i="8"/>
  <c r="BA646" s="1"/>
  <c r="J646" i="9" s="1"/>
  <c r="J646" i="10" s="1"/>
  <c r="CW646" i="8"/>
  <c r="BX646"/>
  <c r="BD646"/>
  <c r="BF646" s="1"/>
  <c r="AR645"/>
  <c r="AS645" s="1"/>
  <c r="BE645"/>
  <c r="AY645"/>
  <c r="BX645"/>
  <c r="BD645"/>
  <c r="BF645" s="1"/>
  <c r="CW645"/>
  <c r="BB644"/>
  <c r="BC644" s="1"/>
  <c r="I644" i="9" s="1"/>
  <c r="I644" i="10" s="1"/>
  <c r="AZ644" i="8"/>
  <c r="BA644" s="1"/>
  <c r="J644" i="9" s="1"/>
  <c r="J644" i="10" s="1"/>
  <c r="CW644" i="8"/>
  <c r="BX644"/>
  <c r="BD644"/>
  <c r="BF644" s="1"/>
  <c r="AR643"/>
  <c r="AS643" s="1"/>
  <c r="BE643"/>
  <c r="AY643"/>
  <c r="BX643"/>
  <c r="BD643"/>
  <c r="BF643" s="1"/>
  <c r="CW643"/>
  <c r="BB642"/>
  <c r="BC642" s="1"/>
  <c r="I642" i="9" s="1"/>
  <c r="I642" i="10" s="1"/>
  <c r="AZ642" i="8"/>
  <c r="BA642" s="1"/>
  <c r="J642" i="9" s="1"/>
  <c r="J642" i="10" s="1"/>
  <c r="CW642" i="8"/>
  <c r="BX642"/>
  <c r="BD642"/>
  <c r="BF642" s="1"/>
  <c r="AR641"/>
  <c r="AS641" s="1"/>
  <c r="BE641"/>
  <c r="AY641"/>
  <c r="BX641"/>
  <c r="BD641"/>
  <c r="BF641" s="1"/>
  <c r="CW641"/>
  <c r="BB640"/>
  <c r="BC640" s="1"/>
  <c r="I640" i="9" s="1"/>
  <c r="I640" i="10" s="1"/>
  <c r="AZ640" i="8"/>
  <c r="BA640" s="1"/>
  <c r="J640" i="9" s="1"/>
  <c r="J640" i="10" s="1"/>
  <c r="CW640" i="8"/>
  <c r="BX640"/>
  <c r="BD640"/>
  <c r="BF640" s="1"/>
  <c r="AR639"/>
  <c r="AS639" s="1"/>
  <c r="BE639"/>
  <c r="AY639"/>
  <c r="BX639"/>
  <c r="BD639"/>
  <c r="BF639" s="1"/>
  <c r="CW639"/>
  <c r="BB638"/>
  <c r="BC638" s="1"/>
  <c r="I638" i="9" s="1"/>
  <c r="I638" i="10" s="1"/>
  <c r="AZ638" i="8"/>
  <c r="BA638" s="1"/>
  <c r="J638" i="9" s="1"/>
  <c r="J638" i="10" s="1"/>
  <c r="CW638" i="8"/>
  <c r="BX638"/>
  <c r="BD638"/>
  <c r="BF638" s="1"/>
  <c r="AR637"/>
  <c r="AS637" s="1"/>
  <c r="BE637"/>
  <c r="AY637"/>
  <c r="BX637"/>
  <c r="BD637"/>
  <c r="BF637" s="1"/>
  <c r="CW637"/>
  <c r="BB636"/>
  <c r="BC636" s="1"/>
  <c r="I636" i="9" s="1"/>
  <c r="I636" i="10" s="1"/>
  <c r="AZ636" i="8"/>
  <c r="BA636" s="1"/>
  <c r="J636" i="9" s="1"/>
  <c r="J636" i="10" s="1"/>
  <c r="CW636" i="8"/>
  <c r="BX636"/>
  <c r="BD636"/>
  <c r="BF636" s="1"/>
  <c r="AR635"/>
  <c r="AS635" s="1"/>
  <c r="BE635"/>
  <c r="AY635"/>
  <c r="BX635"/>
  <c r="BD635"/>
  <c r="BF635" s="1"/>
  <c r="CW635"/>
  <c r="BB634"/>
  <c r="BC634" s="1"/>
  <c r="I634" i="9" s="1"/>
  <c r="I634" i="10" s="1"/>
  <c r="AZ634" i="8"/>
  <c r="BA634" s="1"/>
  <c r="J634" i="9" s="1"/>
  <c r="J634" i="10" s="1"/>
  <c r="CW634" i="8"/>
  <c r="BX634"/>
  <c r="BD634"/>
  <c r="BF634" s="1"/>
  <c r="AR633"/>
  <c r="AS633" s="1"/>
  <c r="BE633"/>
  <c r="AY633"/>
  <c r="CW633"/>
  <c r="BX633"/>
  <c r="BD633"/>
  <c r="BF633" s="1"/>
  <c r="BB632"/>
  <c r="BC632" s="1"/>
  <c r="I632" i="9" s="1"/>
  <c r="I632" i="10" s="1"/>
  <c r="AZ632" i="8"/>
  <c r="BA632" s="1"/>
  <c r="J632" i="9" s="1"/>
  <c r="J632" i="10" s="1"/>
  <c r="CW632" i="8"/>
  <c r="BX632"/>
  <c r="BD632"/>
  <c r="BF632" s="1"/>
  <c r="AR631"/>
  <c r="AS631" s="1"/>
  <c r="BE631"/>
  <c r="AY631"/>
  <c r="BX631"/>
  <c r="BD631"/>
  <c r="BF631" s="1"/>
  <c r="CW631"/>
  <c r="BB630"/>
  <c r="BC630" s="1"/>
  <c r="I630" i="9" s="1"/>
  <c r="I630" i="10" s="1"/>
  <c r="AZ630" i="8"/>
  <c r="BA630" s="1"/>
  <c r="J630" i="9" s="1"/>
  <c r="J630" i="10" s="1"/>
  <c r="CW630" i="8"/>
  <c r="BX630"/>
  <c r="BD630"/>
  <c r="BF630" s="1"/>
  <c r="AR629"/>
  <c r="AS629" s="1"/>
  <c r="BE629"/>
  <c r="AY629"/>
  <c r="BX629"/>
  <c r="BD629"/>
  <c r="BF629" s="1"/>
  <c r="CW629"/>
  <c r="BB628"/>
  <c r="BC628" s="1"/>
  <c r="I628" i="9" s="1"/>
  <c r="I628" i="10" s="1"/>
  <c r="AZ628" i="8"/>
  <c r="BA628" s="1"/>
  <c r="J628" i="9" s="1"/>
  <c r="J628" i="10" s="1"/>
  <c r="CW628" i="8"/>
  <c r="BX628"/>
  <c r="BD628"/>
  <c r="BF628" s="1"/>
  <c r="AR627"/>
  <c r="AS627" s="1"/>
  <c r="BE627"/>
  <c r="AY627"/>
  <c r="BX627"/>
  <c r="BD627"/>
  <c r="BF627" s="1"/>
  <c r="CW627"/>
  <c r="BB626"/>
  <c r="BC626" s="1"/>
  <c r="I626" i="9" s="1"/>
  <c r="I626" i="10" s="1"/>
  <c r="AZ626" i="8"/>
  <c r="BA626" s="1"/>
  <c r="J626" i="9" s="1"/>
  <c r="J626" i="10" s="1"/>
  <c r="CW626" i="8"/>
  <c r="BX626"/>
  <c r="BD626"/>
  <c r="BF626" s="1"/>
  <c r="AR625"/>
  <c r="AS625" s="1"/>
  <c r="BE625"/>
  <c r="AY625"/>
  <c r="BX625"/>
  <c r="BD625"/>
  <c r="BF625" s="1"/>
  <c r="CW625"/>
  <c r="BB624"/>
  <c r="BC624" s="1"/>
  <c r="I624" i="9" s="1"/>
  <c r="I624" i="10" s="1"/>
  <c r="AZ624" i="8"/>
  <c r="BA624" s="1"/>
  <c r="J624" i="9" s="1"/>
  <c r="J624" i="10" s="1"/>
  <c r="CW624" i="8"/>
  <c r="BX624"/>
  <c r="BD624"/>
  <c r="BF624" s="1"/>
  <c r="AR623"/>
  <c r="AS623" s="1"/>
  <c r="BE623"/>
  <c r="AY623"/>
  <c r="BX623"/>
  <c r="BD623"/>
  <c r="BF623" s="1"/>
  <c r="CW623"/>
  <c r="BB622"/>
  <c r="BC622" s="1"/>
  <c r="I622" i="9" s="1"/>
  <c r="I622" i="10" s="1"/>
  <c r="AZ622" i="8"/>
  <c r="BA622" s="1"/>
  <c r="J622" i="9" s="1"/>
  <c r="J622" i="10" s="1"/>
  <c r="CW622" i="8"/>
  <c r="BX622"/>
  <c r="BD622"/>
  <c r="BF622" s="1"/>
  <c r="AR621"/>
  <c r="AS621" s="1"/>
  <c r="BE621"/>
  <c r="AY621"/>
  <c r="BX621"/>
  <c r="BD621"/>
  <c r="BF621" s="1"/>
  <c r="CW621"/>
  <c r="BB620"/>
  <c r="BC620" s="1"/>
  <c r="I620" i="9" s="1"/>
  <c r="I620" i="10" s="1"/>
  <c r="AZ620" i="8"/>
  <c r="BA620" s="1"/>
  <c r="J620" i="9" s="1"/>
  <c r="J620" i="10" s="1"/>
  <c r="CW620" i="8"/>
  <c r="BX620"/>
  <c r="BD620"/>
  <c r="BF620" s="1"/>
  <c r="AR619"/>
  <c r="AS619" s="1"/>
  <c r="BE619"/>
  <c r="AY619"/>
  <c r="BX619"/>
  <c r="BD619"/>
  <c r="BF619" s="1"/>
  <c r="CW619"/>
  <c r="BB618"/>
  <c r="BC618" s="1"/>
  <c r="I618" i="9" s="1"/>
  <c r="I618" i="10" s="1"/>
  <c r="AZ618" i="8"/>
  <c r="BA618" s="1"/>
  <c r="J618" i="9" s="1"/>
  <c r="J618" i="10" s="1"/>
  <c r="CW618" i="8"/>
  <c r="BX618"/>
  <c r="BD618"/>
  <c r="BF618" s="1"/>
  <c r="AR617"/>
  <c r="AS617" s="1"/>
  <c r="BE617"/>
  <c r="AY617"/>
  <c r="BX617"/>
  <c r="BD617"/>
  <c r="BF617" s="1"/>
  <c r="CW617"/>
  <c r="BB616"/>
  <c r="BC616" s="1"/>
  <c r="I616" i="9" s="1"/>
  <c r="I616" i="10" s="1"/>
  <c r="AZ616" i="8"/>
  <c r="BA616" s="1"/>
  <c r="J616" i="9" s="1"/>
  <c r="J616" i="10" s="1"/>
  <c r="CW616" i="8"/>
  <c r="BX616"/>
  <c r="BD616"/>
  <c r="BF616" s="1"/>
  <c r="K700"/>
  <c r="AH700"/>
  <c r="Z700"/>
  <c r="R700"/>
  <c r="K698"/>
  <c r="AH698"/>
  <c r="Z698"/>
  <c r="R698"/>
  <c r="K696"/>
  <c r="AH696"/>
  <c r="Z696"/>
  <c r="R696"/>
  <c r="K694"/>
  <c r="AH694"/>
  <c r="Z694"/>
  <c r="R694"/>
  <c r="K692"/>
  <c r="AH692"/>
  <c r="Z692"/>
  <c r="R692"/>
  <c r="K690"/>
  <c r="AH690"/>
  <c r="Z690"/>
  <c r="R690"/>
  <c r="K688"/>
  <c r="AH688"/>
  <c r="Z688"/>
  <c r="R688"/>
  <c r="K686"/>
  <c r="AH686"/>
  <c r="Z686"/>
  <c r="R686"/>
  <c r="K684"/>
  <c r="AH684"/>
  <c r="Z684"/>
  <c r="R684"/>
  <c r="K682"/>
  <c r="AH682"/>
  <c r="Z682"/>
  <c r="R682"/>
  <c r="K680"/>
  <c r="AH680"/>
  <c r="Z680"/>
  <c r="R680"/>
  <c r="K678"/>
  <c r="AH678"/>
  <c r="Z678"/>
  <c r="R678"/>
  <c r="K676"/>
  <c r="AH676"/>
  <c r="Z676"/>
  <c r="R676"/>
  <c r="K674"/>
  <c r="AH674"/>
  <c r="Z674"/>
  <c r="R674"/>
  <c r="K672"/>
  <c r="AH672"/>
  <c r="Z672"/>
  <c r="R672"/>
  <c r="K670"/>
  <c r="AH670"/>
  <c r="Z670"/>
  <c r="R670"/>
  <c r="K668"/>
  <c r="AH668"/>
  <c r="Z668"/>
  <c r="R668"/>
  <c r="K666"/>
  <c r="AH666"/>
  <c r="Z666"/>
  <c r="R666"/>
  <c r="K664"/>
  <c r="AH664"/>
  <c r="Z664"/>
  <c r="R664"/>
  <c r="K662"/>
  <c r="AH662"/>
  <c r="Z662"/>
  <c r="R662"/>
  <c r="K660"/>
  <c r="AH660"/>
  <c r="Z660"/>
  <c r="R660"/>
  <c r="K658"/>
  <c r="AH658"/>
  <c r="Z658"/>
  <c r="R658"/>
  <c r="K656"/>
  <c r="AH656"/>
  <c r="Z656"/>
  <c r="R656"/>
  <c r="K654"/>
  <c r="AH654"/>
  <c r="Z654"/>
  <c r="R654"/>
  <c r="K652"/>
  <c r="AH652"/>
  <c r="Z652"/>
  <c r="R652"/>
  <c r="K650"/>
  <c r="AH650"/>
  <c r="Z650"/>
  <c r="R650"/>
  <c r="K648"/>
  <c r="AH648"/>
  <c r="Z648"/>
  <c r="R648"/>
  <c r="K646"/>
  <c r="AH646"/>
  <c r="Z646"/>
  <c r="R646"/>
  <c r="K644"/>
  <c r="AH644"/>
  <c r="Z644"/>
  <c r="R644"/>
  <c r="K642"/>
  <c r="AH642"/>
  <c r="Z642"/>
  <c r="R642"/>
  <c r="K640"/>
  <c r="AH640"/>
  <c r="Z640"/>
  <c r="R640"/>
  <c r="K638"/>
  <c r="AH638"/>
  <c r="Z638"/>
  <c r="R638"/>
  <c r="K636"/>
  <c r="AH636"/>
  <c r="Z636"/>
  <c r="R636"/>
  <c r="K634"/>
  <c r="AH634"/>
  <c r="Z634"/>
  <c r="R634"/>
  <c r="K632"/>
  <c r="AH632"/>
  <c r="Z632"/>
  <c r="R632"/>
  <c r="K630"/>
  <c r="AH630"/>
  <c r="Z630"/>
  <c r="R630"/>
  <c r="K628"/>
  <c r="AH628"/>
  <c r="Z628"/>
  <c r="R628"/>
  <c r="K626"/>
  <c r="AH626"/>
  <c r="Z626"/>
  <c r="R626"/>
  <c r="K624"/>
  <c r="AH624"/>
  <c r="Z624"/>
  <c r="R624"/>
  <c r="K622"/>
  <c r="AH622"/>
  <c r="Z622"/>
  <c r="R622"/>
  <c r="K620"/>
  <c r="AH620"/>
  <c r="Z620"/>
  <c r="R620"/>
  <c r="K618"/>
  <c r="AH618"/>
  <c r="Z618"/>
  <c r="R618"/>
  <c r="K616"/>
  <c r="AH616"/>
  <c r="Z616"/>
  <c r="R616"/>
  <c r="AR615"/>
  <c r="AS615" s="1"/>
  <c r="BE615"/>
  <c r="AY615"/>
  <c r="BX615"/>
  <c r="BD615"/>
  <c r="BF615" s="1"/>
  <c r="CW615"/>
  <c r="BB614"/>
  <c r="BC614" s="1"/>
  <c r="I614" i="9" s="1"/>
  <c r="I614" i="10" s="1"/>
  <c r="AZ614" i="8"/>
  <c r="BA614" s="1"/>
  <c r="J614" i="9" s="1"/>
  <c r="J614" i="10" s="1"/>
  <c r="CW614" i="8"/>
  <c r="BX614"/>
  <c r="BD614"/>
  <c r="BF614" s="1"/>
  <c r="AR613"/>
  <c r="AS613" s="1"/>
  <c r="BE613"/>
  <c r="AY613"/>
  <c r="BX613"/>
  <c r="BD613"/>
  <c r="BF613" s="1"/>
  <c r="CW613"/>
  <c r="BB612"/>
  <c r="BC612" s="1"/>
  <c r="I612" i="9" s="1"/>
  <c r="I612" i="10" s="1"/>
  <c r="AZ612" i="8"/>
  <c r="BA612" s="1"/>
  <c r="J612" i="9" s="1"/>
  <c r="J612" i="10" s="1"/>
  <c r="CW612" i="8"/>
  <c r="BX612"/>
  <c r="BD612"/>
  <c r="BF612" s="1"/>
  <c r="AR611"/>
  <c r="AS611" s="1"/>
  <c r="BE611"/>
  <c r="AY611"/>
  <c r="BX611"/>
  <c r="BD611"/>
  <c r="BF611" s="1"/>
  <c r="CW611"/>
  <c r="BB610"/>
  <c r="BC610" s="1"/>
  <c r="I610" i="9" s="1"/>
  <c r="I610" i="10" s="1"/>
  <c r="AZ610" i="8"/>
  <c r="BA610" s="1"/>
  <c r="J610" i="9" s="1"/>
  <c r="J610" i="10" s="1"/>
  <c r="CW610" i="8"/>
  <c r="BX610"/>
  <c r="BD610"/>
  <c r="BF610" s="1"/>
  <c r="AR609"/>
  <c r="AS609" s="1"/>
  <c r="BE609"/>
  <c r="AY609"/>
  <c r="BX609"/>
  <c r="BD609"/>
  <c r="BF609" s="1"/>
  <c r="CW609"/>
  <c r="BB608"/>
  <c r="BC608" s="1"/>
  <c r="I608" i="9" s="1"/>
  <c r="I608" i="10" s="1"/>
  <c r="AZ608" i="8"/>
  <c r="BA608" s="1"/>
  <c r="J608" i="9" s="1"/>
  <c r="J608" i="10" s="1"/>
  <c r="CW608" i="8"/>
  <c r="BX608"/>
  <c r="BD608"/>
  <c r="BF608" s="1"/>
  <c r="AR607"/>
  <c r="AS607" s="1"/>
  <c r="BE607"/>
  <c r="AY607"/>
  <c r="BX607"/>
  <c r="BD607"/>
  <c r="BF607" s="1"/>
  <c r="CW607"/>
  <c r="BB606"/>
  <c r="BC606" s="1"/>
  <c r="I606" i="9" s="1"/>
  <c r="I606" i="10" s="1"/>
  <c r="AZ606" i="8"/>
  <c r="BA606" s="1"/>
  <c r="J606" i="9" s="1"/>
  <c r="J606" i="10" s="1"/>
  <c r="CW606" i="8"/>
  <c r="BX606"/>
  <c r="BD606"/>
  <c r="BF606" s="1"/>
  <c r="AR605"/>
  <c r="AS605" s="1"/>
  <c r="BE605"/>
  <c r="AY605"/>
  <c r="BX605"/>
  <c r="BD605"/>
  <c r="BF605" s="1"/>
  <c r="CW605"/>
  <c r="BB604"/>
  <c r="BC604" s="1"/>
  <c r="I604" i="9" s="1"/>
  <c r="I604" i="10" s="1"/>
  <c r="AZ604" i="8"/>
  <c r="BA604" s="1"/>
  <c r="J604" i="9" s="1"/>
  <c r="J604" i="10" s="1"/>
  <c r="CW604" i="8"/>
  <c r="BX604"/>
  <c r="BD604"/>
  <c r="BF604" s="1"/>
  <c r="AR603"/>
  <c r="AS603" s="1"/>
  <c r="BE603"/>
  <c r="AY603"/>
  <c r="BX603"/>
  <c r="BD603"/>
  <c r="BF603" s="1"/>
  <c r="CW603"/>
  <c r="BB602"/>
  <c r="BC602" s="1"/>
  <c r="I602" i="9" s="1"/>
  <c r="I602" i="10" s="1"/>
  <c r="AZ602" i="8"/>
  <c r="BA602" s="1"/>
  <c r="J602" i="9" s="1"/>
  <c r="J602" i="10" s="1"/>
  <c r="CW602" i="8"/>
  <c r="BX602"/>
  <c r="BD602"/>
  <c r="BF602" s="1"/>
  <c r="AR601"/>
  <c r="AS601" s="1"/>
  <c r="BE601"/>
  <c r="AY601"/>
  <c r="BX601"/>
  <c r="BD601"/>
  <c r="BF601" s="1"/>
  <c r="CW601"/>
  <c r="BB600"/>
  <c r="BC600" s="1"/>
  <c r="I600" i="9" s="1"/>
  <c r="I600" i="10" s="1"/>
  <c r="AZ600" i="8"/>
  <c r="BA600" s="1"/>
  <c r="J600" i="9" s="1"/>
  <c r="J600" i="10" s="1"/>
  <c r="CW600" i="8"/>
  <c r="BX600"/>
  <c r="BD600"/>
  <c r="BF600" s="1"/>
  <c r="AR599"/>
  <c r="AS599" s="1"/>
  <c r="BE599"/>
  <c r="AY599"/>
  <c r="BX599"/>
  <c r="BD599"/>
  <c r="BF599" s="1"/>
  <c r="CW599"/>
  <c r="BB598"/>
  <c r="BC598" s="1"/>
  <c r="I598" i="9" s="1"/>
  <c r="I598" i="10" s="1"/>
  <c r="AZ598" i="8"/>
  <c r="BA598" s="1"/>
  <c r="J598" i="9" s="1"/>
  <c r="J598" i="10" s="1"/>
  <c r="CW598" i="8"/>
  <c r="BX598"/>
  <c r="BD598"/>
  <c r="BF598" s="1"/>
  <c r="AR597"/>
  <c r="AS597" s="1"/>
  <c r="BE597"/>
  <c r="AY597"/>
  <c r="BX597"/>
  <c r="BD597"/>
  <c r="BF597" s="1"/>
  <c r="CW597"/>
  <c r="BB596"/>
  <c r="BC596" s="1"/>
  <c r="I596" i="9" s="1"/>
  <c r="I596" i="10" s="1"/>
  <c r="AZ596" i="8"/>
  <c r="BA596" s="1"/>
  <c r="J596" i="9" s="1"/>
  <c r="J596" i="10" s="1"/>
  <c r="CW596" i="8"/>
  <c r="BX596"/>
  <c r="BD596"/>
  <c r="BF596" s="1"/>
  <c r="AR595"/>
  <c r="AS595" s="1"/>
  <c r="BE595"/>
  <c r="AY595"/>
  <c r="BX595"/>
  <c r="BD595"/>
  <c r="BF595" s="1"/>
  <c r="CW595"/>
  <c r="BB594"/>
  <c r="BC594" s="1"/>
  <c r="I594" i="9" s="1"/>
  <c r="I594" i="10" s="1"/>
  <c r="AZ594" i="8"/>
  <c r="BA594" s="1"/>
  <c r="J594" i="9" s="1"/>
  <c r="J594" i="10" s="1"/>
  <c r="CW594" i="8"/>
  <c r="BX594"/>
  <c r="BD594"/>
  <c r="BF594" s="1"/>
  <c r="AR593"/>
  <c r="AS593" s="1"/>
  <c r="BE593"/>
  <c r="AY593"/>
  <c r="BX593"/>
  <c r="BD593"/>
  <c r="BF593" s="1"/>
  <c r="CW593"/>
  <c r="BB592"/>
  <c r="BC592" s="1"/>
  <c r="I592" i="9" s="1"/>
  <c r="I592" i="10" s="1"/>
  <c r="AZ592" i="8"/>
  <c r="BA592" s="1"/>
  <c r="J592" i="9" s="1"/>
  <c r="J592" i="10" s="1"/>
  <c r="CW592" i="8"/>
  <c r="BX592"/>
  <c r="BD592"/>
  <c r="BF592" s="1"/>
  <c r="AR591"/>
  <c r="AS591" s="1"/>
  <c r="BE591"/>
  <c r="AY591"/>
  <c r="BX591"/>
  <c r="BD591"/>
  <c r="BF591" s="1"/>
  <c r="CW591"/>
  <c r="BB590"/>
  <c r="BC590" s="1"/>
  <c r="I590" i="9" s="1"/>
  <c r="I590" i="10" s="1"/>
  <c r="AZ590" i="8"/>
  <c r="BA590" s="1"/>
  <c r="J590" i="9" s="1"/>
  <c r="J590" i="10" s="1"/>
  <c r="CW590" i="8"/>
  <c r="BX590"/>
  <c r="BD590"/>
  <c r="BF590" s="1"/>
  <c r="AR589"/>
  <c r="AS589" s="1"/>
  <c r="BE589"/>
  <c r="AY589"/>
  <c r="BX589"/>
  <c r="BD589"/>
  <c r="BF589" s="1"/>
  <c r="CW589"/>
  <c r="BB588"/>
  <c r="BC588" s="1"/>
  <c r="I588" i="9" s="1"/>
  <c r="I588" i="10" s="1"/>
  <c r="AZ588" i="8"/>
  <c r="BA588" s="1"/>
  <c r="J588" i="9" s="1"/>
  <c r="J588" i="10" s="1"/>
  <c r="CW588" i="8"/>
  <c r="BX588"/>
  <c r="BD588"/>
  <c r="BF588" s="1"/>
  <c r="AR587"/>
  <c r="AS587" s="1"/>
  <c r="BE587"/>
  <c r="AY587"/>
  <c r="BX587"/>
  <c r="BD587"/>
  <c r="BF587" s="1"/>
  <c r="CW587"/>
  <c r="BB586"/>
  <c r="BC586" s="1"/>
  <c r="I586" i="9" s="1"/>
  <c r="I586" i="10" s="1"/>
  <c r="AZ586" i="8"/>
  <c r="BA586" s="1"/>
  <c r="J586" i="9" s="1"/>
  <c r="J586" i="10" s="1"/>
  <c r="CW586" i="8"/>
  <c r="BX586"/>
  <c r="BD586"/>
  <c r="BF586" s="1"/>
  <c r="AR585"/>
  <c r="AS585" s="1"/>
  <c r="BE585"/>
  <c r="AY585"/>
  <c r="BX585"/>
  <c r="BD585"/>
  <c r="BF585" s="1"/>
  <c r="CW585"/>
  <c r="BB584"/>
  <c r="BC584" s="1"/>
  <c r="I584" i="9" s="1"/>
  <c r="I584" i="10" s="1"/>
  <c r="AZ584" i="8"/>
  <c r="BA584" s="1"/>
  <c r="J584" i="9" s="1"/>
  <c r="J584" i="10" s="1"/>
  <c r="CW584" i="8"/>
  <c r="BX584"/>
  <c r="BD584"/>
  <c r="BF584" s="1"/>
  <c r="AR583"/>
  <c r="AS583" s="1"/>
  <c r="BE583"/>
  <c r="AY583"/>
  <c r="BX583"/>
  <c r="BD583"/>
  <c r="BF583" s="1"/>
  <c r="CW583"/>
  <c r="BB582"/>
  <c r="BC582" s="1"/>
  <c r="I582" i="9" s="1"/>
  <c r="I582" i="10" s="1"/>
  <c r="AZ582" i="8"/>
  <c r="BA582" s="1"/>
  <c r="J582" i="9" s="1"/>
  <c r="J582" i="10" s="1"/>
  <c r="CW582" i="8"/>
  <c r="BX582"/>
  <c r="BD582"/>
  <c r="BF582" s="1"/>
  <c r="AR581"/>
  <c r="AS581" s="1"/>
  <c r="BE581"/>
  <c r="AY581"/>
  <c r="BX581"/>
  <c r="BD581"/>
  <c r="BF581" s="1"/>
  <c r="CW581"/>
  <c r="BB580"/>
  <c r="BC580" s="1"/>
  <c r="I580" i="9" s="1"/>
  <c r="I580" i="10" s="1"/>
  <c r="AZ580" i="8"/>
  <c r="BA580" s="1"/>
  <c r="J580" i="9" s="1"/>
  <c r="J580" i="10" s="1"/>
  <c r="CW580" i="8"/>
  <c r="BX580"/>
  <c r="BD580"/>
  <c r="BF580" s="1"/>
  <c r="AR579"/>
  <c r="AS579" s="1"/>
  <c r="BE579"/>
  <c r="AY579"/>
  <c r="BX579"/>
  <c r="BD579"/>
  <c r="BF579" s="1"/>
  <c r="CW579"/>
  <c r="BB578"/>
  <c r="BC578" s="1"/>
  <c r="I578" i="9" s="1"/>
  <c r="I578" i="10" s="1"/>
  <c r="AZ578" i="8"/>
  <c r="BA578" s="1"/>
  <c r="J578" i="9" s="1"/>
  <c r="J578" i="10" s="1"/>
  <c r="CW578" i="8"/>
  <c r="BX578"/>
  <c r="BD578"/>
  <c r="BF578" s="1"/>
  <c r="AR577"/>
  <c r="AS577" s="1"/>
  <c r="BE577"/>
  <c r="AY577"/>
  <c r="BX577"/>
  <c r="BD577"/>
  <c r="BF577" s="1"/>
  <c r="CW577"/>
  <c r="BB576"/>
  <c r="BC576" s="1"/>
  <c r="I576" i="9" s="1"/>
  <c r="I576" i="10" s="1"/>
  <c r="AZ576" i="8"/>
  <c r="BA576" s="1"/>
  <c r="J576" i="9" s="1"/>
  <c r="J576" i="10" s="1"/>
  <c r="CW576" i="8"/>
  <c r="BX576"/>
  <c r="BD576"/>
  <c r="BF576" s="1"/>
  <c r="AR575"/>
  <c r="AS575" s="1"/>
  <c r="BE575"/>
  <c r="AY575"/>
  <c r="BX575"/>
  <c r="BD575"/>
  <c r="BF575" s="1"/>
  <c r="CW575"/>
  <c r="BB574"/>
  <c r="BC574" s="1"/>
  <c r="I574" i="9" s="1"/>
  <c r="I574" i="10" s="1"/>
  <c r="AZ574" i="8"/>
  <c r="BA574" s="1"/>
  <c r="J574" i="9" s="1"/>
  <c r="J574" i="10" s="1"/>
  <c r="CW574" i="8"/>
  <c r="BX574"/>
  <c r="BD574"/>
  <c r="BF574" s="1"/>
  <c r="AR573"/>
  <c r="AS573" s="1"/>
  <c r="BE573"/>
  <c r="AY573"/>
  <c r="BX573"/>
  <c r="BD573"/>
  <c r="BF573" s="1"/>
  <c r="CW573"/>
  <c r="BB572"/>
  <c r="BC572" s="1"/>
  <c r="I572" i="9" s="1"/>
  <c r="I572" i="10" s="1"/>
  <c r="AZ572" i="8"/>
  <c r="BA572" s="1"/>
  <c r="J572" i="9" s="1"/>
  <c r="J572" i="10" s="1"/>
  <c r="CW572" i="8"/>
  <c r="BX572"/>
  <c r="BD572"/>
  <c r="BF572" s="1"/>
  <c r="AR571"/>
  <c r="AS571" s="1"/>
  <c r="BE571"/>
  <c r="AY571"/>
  <c r="BX571"/>
  <c r="BD571"/>
  <c r="BF571" s="1"/>
  <c r="CW571"/>
  <c r="BB570"/>
  <c r="BC570" s="1"/>
  <c r="I570" i="9" s="1"/>
  <c r="I570" i="10" s="1"/>
  <c r="AZ570" i="8"/>
  <c r="BA570" s="1"/>
  <c r="J570" i="9" s="1"/>
  <c r="J570" i="10" s="1"/>
  <c r="CW570" i="8"/>
  <c r="BX570"/>
  <c r="BD570"/>
  <c r="BF570" s="1"/>
  <c r="AR569"/>
  <c r="AS569" s="1"/>
  <c r="BE569"/>
  <c r="AY569"/>
  <c r="BX569"/>
  <c r="BD569"/>
  <c r="BF569" s="1"/>
  <c r="CW569"/>
  <c r="BB568"/>
  <c r="BC568" s="1"/>
  <c r="I568" i="9" s="1"/>
  <c r="I568" i="10" s="1"/>
  <c r="AZ568" i="8"/>
  <c r="BA568" s="1"/>
  <c r="J568" i="9" s="1"/>
  <c r="J568" i="10" s="1"/>
  <c r="CW568" i="8"/>
  <c r="BX568"/>
  <c r="BD568"/>
  <c r="BF568" s="1"/>
  <c r="AR567"/>
  <c r="AS567" s="1"/>
  <c r="BE567"/>
  <c r="AY567"/>
  <c r="BX567"/>
  <c r="BD567"/>
  <c r="BF567" s="1"/>
  <c r="CW567"/>
  <c r="BB566"/>
  <c r="BC566" s="1"/>
  <c r="I566" i="9" s="1"/>
  <c r="I566" i="10" s="1"/>
  <c r="AZ566" i="8"/>
  <c r="BA566" s="1"/>
  <c r="J566" i="9" s="1"/>
  <c r="J566" i="10" s="1"/>
  <c r="CW566" i="8"/>
  <c r="BX566"/>
  <c r="BD566"/>
  <c r="BF566" s="1"/>
  <c r="AR565"/>
  <c r="AS565" s="1"/>
  <c r="BE565"/>
  <c r="AY565"/>
  <c r="BX565"/>
  <c r="BD565"/>
  <c r="BF565" s="1"/>
  <c r="CW565"/>
  <c r="BB564"/>
  <c r="BC564" s="1"/>
  <c r="I564" i="9" s="1"/>
  <c r="I564" i="10" s="1"/>
  <c r="AZ564" i="8"/>
  <c r="BA564" s="1"/>
  <c r="J564" i="9" s="1"/>
  <c r="J564" i="10" s="1"/>
  <c r="CW564" i="8"/>
  <c r="BX564"/>
  <c r="BD564"/>
  <c r="BF564" s="1"/>
  <c r="AR563"/>
  <c r="AS563" s="1"/>
  <c r="BE563"/>
  <c r="AY563"/>
  <c r="BX563"/>
  <c r="BD563"/>
  <c r="BF563" s="1"/>
  <c r="CW563"/>
  <c r="BB562"/>
  <c r="BC562" s="1"/>
  <c r="I562" i="9" s="1"/>
  <c r="I562" i="10" s="1"/>
  <c r="AZ562" i="8"/>
  <c r="BA562" s="1"/>
  <c r="J562" i="9" s="1"/>
  <c r="J562" i="10" s="1"/>
  <c r="CW562" i="8"/>
  <c r="BX562"/>
  <c r="BD562"/>
  <c r="BF562" s="1"/>
  <c r="AR561"/>
  <c r="AS561" s="1"/>
  <c r="BE561"/>
  <c r="AY561"/>
  <c r="BX561"/>
  <c r="BD561"/>
  <c r="BF561" s="1"/>
  <c r="CW561"/>
  <c r="BB560"/>
  <c r="BC560" s="1"/>
  <c r="I560" i="9" s="1"/>
  <c r="I560" i="10" s="1"/>
  <c r="AZ560" i="8"/>
  <c r="BA560" s="1"/>
  <c r="J560" i="9" s="1"/>
  <c r="J560" i="10" s="1"/>
  <c r="CW560" i="8"/>
  <c r="BX560"/>
  <c r="BD560"/>
  <c r="BF560" s="1"/>
  <c r="AR559"/>
  <c r="AS559" s="1"/>
  <c r="BE559"/>
  <c r="AY559"/>
  <c r="BX559"/>
  <c r="BD559"/>
  <c r="BF559" s="1"/>
  <c r="CW559"/>
  <c r="BB558"/>
  <c r="BC558" s="1"/>
  <c r="I558" i="9" s="1"/>
  <c r="I558" i="10" s="1"/>
  <c r="AZ558" i="8"/>
  <c r="BA558" s="1"/>
  <c r="J558" i="9" s="1"/>
  <c r="J558" i="10" s="1"/>
  <c r="CW558" i="8"/>
  <c r="BX558"/>
  <c r="BD558"/>
  <c r="BF558" s="1"/>
  <c r="AR557"/>
  <c r="AS557" s="1"/>
  <c r="BE557"/>
  <c r="AY557"/>
  <c r="BX557"/>
  <c r="BD557"/>
  <c r="BF557" s="1"/>
  <c r="CW557"/>
  <c r="BB556"/>
  <c r="BC556" s="1"/>
  <c r="I556" i="9" s="1"/>
  <c r="I556" i="10" s="1"/>
  <c r="AZ556" i="8"/>
  <c r="BA556" s="1"/>
  <c r="J556" i="9" s="1"/>
  <c r="J556" i="10" s="1"/>
  <c r="CW556" i="8"/>
  <c r="BX556"/>
  <c r="BD556"/>
  <c r="BF556" s="1"/>
  <c r="AR555"/>
  <c r="AS555" s="1"/>
  <c r="BE555"/>
  <c r="AY555"/>
  <c r="BX555"/>
  <c r="BD555"/>
  <c r="BF555" s="1"/>
  <c r="CW555"/>
  <c r="BB554"/>
  <c r="BC554" s="1"/>
  <c r="I554" i="9" s="1"/>
  <c r="I554" i="10" s="1"/>
  <c r="AZ554" i="8"/>
  <c r="BA554" s="1"/>
  <c r="J554" i="9" s="1"/>
  <c r="J554" i="10" s="1"/>
  <c r="CW554" i="8"/>
  <c r="BX554"/>
  <c r="BD554"/>
  <c r="BF554" s="1"/>
  <c r="AR553"/>
  <c r="AS553" s="1"/>
  <c r="BE553"/>
  <c r="AY553"/>
  <c r="BX553"/>
  <c r="BD553"/>
  <c r="BF553" s="1"/>
  <c r="CW553"/>
  <c r="BB552"/>
  <c r="BC552" s="1"/>
  <c r="I552" i="9" s="1"/>
  <c r="I552" i="10" s="1"/>
  <c r="AZ552" i="8"/>
  <c r="BA552" s="1"/>
  <c r="J552" i="9" s="1"/>
  <c r="J552" i="10" s="1"/>
  <c r="CW552" i="8"/>
  <c r="BX552"/>
  <c r="BD552"/>
  <c r="BF552" s="1"/>
  <c r="AR551"/>
  <c r="AS551" s="1"/>
  <c r="BE551"/>
  <c r="AY551"/>
  <c r="BX551"/>
  <c r="BD551"/>
  <c r="BF551" s="1"/>
  <c r="CW551"/>
  <c r="BB550"/>
  <c r="BC550" s="1"/>
  <c r="I550" i="9" s="1"/>
  <c r="I550" i="10" s="1"/>
  <c r="AZ550" i="8"/>
  <c r="BA550" s="1"/>
  <c r="J550" i="9" s="1"/>
  <c r="J550" i="10" s="1"/>
  <c r="CW550" i="8"/>
  <c r="BX550"/>
  <c r="BD550"/>
  <c r="BF550" s="1"/>
  <c r="AR549"/>
  <c r="AS549" s="1"/>
  <c r="BE549"/>
  <c r="AY549"/>
  <c r="BX549"/>
  <c r="BD549"/>
  <c r="BF549" s="1"/>
  <c r="CW549"/>
  <c r="BB548"/>
  <c r="BC548" s="1"/>
  <c r="I548" i="9" s="1"/>
  <c r="I548" i="10" s="1"/>
  <c r="AZ548" i="8"/>
  <c r="BA548" s="1"/>
  <c r="J548" i="9" s="1"/>
  <c r="J548" i="10" s="1"/>
  <c r="CW548" i="8"/>
  <c r="BX548"/>
  <c r="BD548"/>
  <c r="BF548" s="1"/>
  <c r="AR547"/>
  <c r="AS547" s="1"/>
  <c r="BE547"/>
  <c r="AY547"/>
  <c r="BX547"/>
  <c r="BD547"/>
  <c r="BF547" s="1"/>
  <c r="CW547"/>
  <c r="BB546"/>
  <c r="BC546" s="1"/>
  <c r="I546" i="9" s="1"/>
  <c r="I546" i="10" s="1"/>
  <c r="AZ546" i="8"/>
  <c r="BA546" s="1"/>
  <c r="J546" i="9" s="1"/>
  <c r="J546" i="10" s="1"/>
  <c r="CW546" i="8"/>
  <c r="BX546"/>
  <c r="BD546"/>
  <c r="BF546" s="1"/>
  <c r="AR545"/>
  <c r="AS545" s="1"/>
  <c r="BE545"/>
  <c r="AY545"/>
  <c r="BX545"/>
  <c r="BD545"/>
  <c r="BF545" s="1"/>
  <c r="CW545"/>
  <c r="BB544"/>
  <c r="BC544" s="1"/>
  <c r="I544" i="9" s="1"/>
  <c r="I544" i="10" s="1"/>
  <c r="AZ544" i="8"/>
  <c r="BA544" s="1"/>
  <c r="J544" i="9" s="1"/>
  <c r="J544" i="10" s="1"/>
  <c r="CW544" i="8"/>
  <c r="BX544"/>
  <c r="BD544"/>
  <c r="BF544" s="1"/>
  <c r="AR543"/>
  <c r="AS543" s="1"/>
  <c r="BE543"/>
  <c r="AY543"/>
  <c r="BX543"/>
  <c r="BD543"/>
  <c r="BF543" s="1"/>
  <c r="CW543"/>
  <c r="BB542"/>
  <c r="BC542" s="1"/>
  <c r="I542" i="9" s="1"/>
  <c r="I542" i="10" s="1"/>
  <c r="AZ542" i="8"/>
  <c r="BA542" s="1"/>
  <c r="J542" i="9" s="1"/>
  <c r="J542" i="10" s="1"/>
  <c r="CW542" i="8"/>
  <c r="BX542"/>
  <c r="BD542"/>
  <c r="BF542" s="1"/>
  <c r="AR541"/>
  <c r="AS541" s="1"/>
  <c r="BE541"/>
  <c r="AY541"/>
  <c r="BX541"/>
  <c r="BD541"/>
  <c r="BF541" s="1"/>
  <c r="CW541"/>
  <c r="BB540"/>
  <c r="BC540" s="1"/>
  <c r="I540" i="9" s="1"/>
  <c r="I540" i="10" s="1"/>
  <c r="AZ540" i="8"/>
  <c r="BA540" s="1"/>
  <c r="J540" i="9" s="1"/>
  <c r="J540" i="10" s="1"/>
  <c r="CW540" i="8"/>
  <c r="BX540"/>
  <c r="BD540"/>
  <c r="BF540" s="1"/>
  <c r="AR539"/>
  <c r="AS539" s="1"/>
  <c r="BE539"/>
  <c r="AY539"/>
  <c r="BX539"/>
  <c r="BD539"/>
  <c r="BF539" s="1"/>
  <c r="CW539"/>
  <c r="BB538"/>
  <c r="BC538" s="1"/>
  <c r="I538" i="9" s="1"/>
  <c r="I538" i="10" s="1"/>
  <c r="AZ538" i="8"/>
  <c r="BA538" s="1"/>
  <c r="J538" i="9" s="1"/>
  <c r="J538" i="10" s="1"/>
  <c r="CW538" i="8"/>
  <c r="BX538"/>
  <c r="BD538"/>
  <c r="BF538" s="1"/>
  <c r="AR537"/>
  <c r="AS537" s="1"/>
  <c r="BE537"/>
  <c r="AY537"/>
  <c r="BX537"/>
  <c r="BD537"/>
  <c r="BF537" s="1"/>
  <c r="CW537"/>
  <c r="BB536"/>
  <c r="BC536" s="1"/>
  <c r="I536" i="9" s="1"/>
  <c r="I536" i="10" s="1"/>
  <c r="AZ536" i="8"/>
  <c r="BA536" s="1"/>
  <c r="J536" i="9" s="1"/>
  <c r="J536" i="10" s="1"/>
  <c r="CW536" i="8"/>
  <c r="BX536"/>
  <c r="BD536"/>
  <c r="BF536" s="1"/>
  <c r="AR535"/>
  <c r="AS535" s="1"/>
  <c r="BE535"/>
  <c r="AY535"/>
  <c r="BX535"/>
  <c r="BD535"/>
  <c r="BF535" s="1"/>
  <c r="CW535"/>
  <c r="BB534"/>
  <c r="BC534" s="1"/>
  <c r="I534" i="9" s="1"/>
  <c r="I534" i="10" s="1"/>
  <c r="AZ534" i="8"/>
  <c r="BA534" s="1"/>
  <c r="J534" i="9" s="1"/>
  <c r="J534" i="10" s="1"/>
  <c r="CW534" i="8"/>
  <c r="BX534"/>
  <c r="BD534"/>
  <c r="BF534" s="1"/>
  <c r="AR533"/>
  <c r="AS533" s="1"/>
  <c r="BE533"/>
  <c r="AY533"/>
  <c r="BX533"/>
  <c r="BD533"/>
  <c r="BF533" s="1"/>
  <c r="CW533"/>
  <c r="BB532"/>
  <c r="BC532" s="1"/>
  <c r="I532" i="9" s="1"/>
  <c r="I532" i="10" s="1"/>
  <c r="AZ532" i="8"/>
  <c r="BA532" s="1"/>
  <c r="J532" i="9" s="1"/>
  <c r="J532" i="10" s="1"/>
  <c r="CW532" i="8"/>
  <c r="BX532"/>
  <c r="BD532"/>
  <c r="BF532" s="1"/>
  <c r="AR531"/>
  <c r="AS531" s="1"/>
  <c r="BE531"/>
  <c r="AY531"/>
  <c r="BX531"/>
  <c r="BD531"/>
  <c r="BF531" s="1"/>
  <c r="CW531"/>
  <c r="BB530"/>
  <c r="BC530" s="1"/>
  <c r="I530" i="9" s="1"/>
  <c r="I530" i="10" s="1"/>
  <c r="AZ530" i="8"/>
  <c r="BA530" s="1"/>
  <c r="J530" i="9" s="1"/>
  <c r="J530" i="10" s="1"/>
  <c r="AH615" i="8"/>
  <c r="Z615"/>
  <c r="R615"/>
  <c r="K615"/>
  <c r="AH613"/>
  <c r="Z613"/>
  <c r="R613"/>
  <c r="K613"/>
  <c r="AH611"/>
  <c r="Z611"/>
  <c r="R611"/>
  <c r="K611"/>
  <c r="AH609"/>
  <c r="Z609"/>
  <c r="R609"/>
  <c r="K609"/>
  <c r="AH607"/>
  <c r="Z607"/>
  <c r="R607"/>
  <c r="K607"/>
  <c r="AH605"/>
  <c r="Z605"/>
  <c r="R605"/>
  <c r="K605"/>
  <c r="AH603"/>
  <c r="Z603"/>
  <c r="R603"/>
  <c r="K603"/>
  <c r="AH601"/>
  <c r="Z601"/>
  <c r="R601"/>
  <c r="K601"/>
  <c r="AH599"/>
  <c r="Z599"/>
  <c r="R599"/>
  <c r="K599"/>
  <c r="AH597"/>
  <c r="Z597"/>
  <c r="R597"/>
  <c r="K597"/>
  <c r="AH595"/>
  <c r="Z595"/>
  <c r="R595"/>
  <c r="K595"/>
  <c r="AH593"/>
  <c r="Z593"/>
  <c r="R593"/>
  <c r="K593"/>
  <c r="AH591"/>
  <c r="Z591"/>
  <c r="R591"/>
  <c r="K591"/>
  <c r="AH589"/>
  <c r="Z589"/>
  <c r="R589"/>
  <c r="K589"/>
  <c r="AH587"/>
  <c r="Z587"/>
  <c r="R587"/>
  <c r="K587"/>
  <c r="AH585"/>
  <c r="Z585"/>
  <c r="R585"/>
  <c r="K585"/>
  <c r="AH583"/>
  <c r="Z583"/>
  <c r="R583"/>
  <c r="K583"/>
  <c r="AH581"/>
  <c r="Z581"/>
  <c r="R581"/>
  <c r="K581"/>
  <c r="AH579"/>
  <c r="Z579"/>
  <c r="R579"/>
  <c r="K579"/>
  <c r="AH577"/>
  <c r="Z577"/>
  <c r="R577"/>
  <c r="K577"/>
  <c r="AH575"/>
  <c r="Z575"/>
  <c r="R575"/>
  <c r="K575"/>
  <c r="AH573"/>
  <c r="Z573"/>
  <c r="R573"/>
  <c r="K573"/>
  <c r="AH571"/>
  <c r="Z571"/>
  <c r="R571"/>
  <c r="K571"/>
  <c r="AH569"/>
  <c r="Z569"/>
  <c r="R569"/>
  <c r="K569"/>
  <c r="AH567"/>
  <c r="Z567"/>
  <c r="R567"/>
  <c r="K567"/>
  <c r="AH565"/>
  <c r="Z565"/>
  <c r="R565"/>
  <c r="K565"/>
  <c r="AH563"/>
  <c r="Z563"/>
  <c r="R563"/>
  <c r="K563"/>
  <c r="AH561"/>
  <c r="Z561"/>
  <c r="R561"/>
  <c r="K561"/>
  <c r="AH559"/>
  <c r="Z559"/>
  <c r="R559"/>
  <c r="K559"/>
  <c r="AH557"/>
  <c r="Z557"/>
  <c r="R557"/>
  <c r="K557"/>
  <c r="AH555"/>
  <c r="Z555"/>
  <c r="R555"/>
  <c r="K555"/>
  <c r="AH553"/>
  <c r="Z553"/>
  <c r="R553"/>
  <c r="K553"/>
  <c r="AH551"/>
  <c r="Z551"/>
  <c r="R551"/>
  <c r="K551"/>
  <c r="AH549"/>
  <c r="Z549"/>
  <c r="R549"/>
  <c r="K549"/>
  <c r="AH547"/>
  <c r="Z547"/>
  <c r="R547"/>
  <c r="K547"/>
  <c r="AH545"/>
  <c r="Z545"/>
  <c r="R545"/>
  <c r="K545"/>
  <c r="AH543"/>
  <c r="Z543"/>
  <c r="R543"/>
  <c r="K543"/>
  <c r="AH541"/>
  <c r="Z541"/>
  <c r="R541"/>
  <c r="K541"/>
  <c r="AH539"/>
  <c r="Z539"/>
  <c r="R539"/>
  <c r="K539"/>
  <c r="AH537"/>
  <c r="Z537"/>
  <c r="R537"/>
  <c r="K537"/>
  <c r="AH535"/>
  <c r="Z535"/>
  <c r="R535"/>
  <c r="K535"/>
  <c r="AH533"/>
  <c r="Z533"/>
  <c r="R533"/>
  <c r="K533"/>
  <c r="AH531"/>
  <c r="Z531"/>
  <c r="R531"/>
  <c r="K531"/>
  <c r="AH529"/>
  <c r="Z529"/>
  <c r="R529"/>
  <c r="K529"/>
  <c r="AH527"/>
  <c r="Z527"/>
  <c r="R527"/>
  <c r="K527"/>
  <c r="AH525"/>
  <c r="Z525"/>
  <c r="R525"/>
  <c r="K525"/>
  <c r="AH523"/>
  <c r="Z523"/>
  <c r="R523"/>
  <c r="K523"/>
  <c r="AH521"/>
  <c r="Z521"/>
  <c r="R521"/>
  <c r="K521"/>
  <c r="AH519"/>
  <c r="Z519"/>
  <c r="R519"/>
  <c r="K519"/>
  <c r="AH517"/>
  <c r="Z517"/>
  <c r="R517"/>
  <c r="K517"/>
  <c r="AH515"/>
  <c r="Z515"/>
  <c r="R515"/>
  <c r="K515"/>
  <c r="AH513"/>
  <c r="Z513"/>
  <c r="R513"/>
  <c r="K513"/>
  <c r="AH511"/>
  <c r="Z511"/>
  <c r="R511"/>
  <c r="K511"/>
  <c r="AH509"/>
  <c r="Z509"/>
  <c r="R509"/>
  <c r="K509"/>
  <c r="AH507"/>
  <c r="Z507"/>
  <c r="R507"/>
  <c r="K507"/>
  <c r="AH505"/>
  <c r="Z505"/>
  <c r="R505"/>
  <c r="K505"/>
  <c r="AH503"/>
  <c r="Z503"/>
  <c r="R503"/>
  <c r="K503"/>
  <c r="AH501"/>
  <c r="Z501"/>
  <c r="R501"/>
  <c r="K501"/>
  <c r="AH499"/>
  <c r="Z499"/>
  <c r="R499"/>
  <c r="K499"/>
  <c r="AH497"/>
  <c r="Z497"/>
  <c r="R497"/>
  <c r="K497"/>
  <c r="AH495"/>
  <c r="Z495"/>
  <c r="R495"/>
  <c r="K495"/>
  <c r="AH493"/>
  <c r="Z493"/>
  <c r="R493"/>
  <c r="K493"/>
  <c r="AH491"/>
  <c r="Z491"/>
  <c r="R491"/>
  <c r="K491"/>
  <c r="CW530"/>
  <c r="BX530"/>
  <c r="BD530"/>
  <c r="BF530" s="1"/>
  <c r="AR529"/>
  <c r="AS529" s="1"/>
  <c r="BE529"/>
  <c r="AY529"/>
  <c r="BX529"/>
  <c r="BD529"/>
  <c r="BF529" s="1"/>
  <c r="CW529"/>
  <c r="BB528"/>
  <c r="BC528" s="1"/>
  <c r="I528" i="9" s="1"/>
  <c r="I528" i="10" s="1"/>
  <c r="AZ528" i="8"/>
  <c r="BA528" s="1"/>
  <c r="J528" i="9" s="1"/>
  <c r="J528" i="10" s="1"/>
  <c r="CW528" i="8"/>
  <c r="BX528"/>
  <c r="BD528"/>
  <c r="BF528" s="1"/>
  <c r="AR527"/>
  <c r="AS527" s="1"/>
  <c r="BE527"/>
  <c r="AY527"/>
  <c r="BX527"/>
  <c r="BD527"/>
  <c r="BF527" s="1"/>
  <c r="CW527"/>
  <c r="BB526"/>
  <c r="BC526" s="1"/>
  <c r="I526" i="9" s="1"/>
  <c r="I526" i="10" s="1"/>
  <c r="AZ526" i="8"/>
  <c r="BA526" s="1"/>
  <c r="J526" i="9" s="1"/>
  <c r="J526" i="10" s="1"/>
  <c r="CW526" i="8"/>
  <c r="BX526"/>
  <c r="BD526"/>
  <c r="BF526" s="1"/>
  <c r="AR525"/>
  <c r="AS525" s="1"/>
  <c r="BE525"/>
  <c r="AY525"/>
  <c r="BX525"/>
  <c r="BD525"/>
  <c r="BF525" s="1"/>
  <c r="CW525"/>
  <c r="BB524"/>
  <c r="BC524" s="1"/>
  <c r="I524" i="9" s="1"/>
  <c r="I524" i="10" s="1"/>
  <c r="AZ524" i="8"/>
  <c r="BA524" s="1"/>
  <c r="J524" i="9" s="1"/>
  <c r="J524" i="10" s="1"/>
  <c r="CW524" i="8"/>
  <c r="BX524"/>
  <c r="BD524"/>
  <c r="BF524" s="1"/>
  <c r="AR523"/>
  <c r="AS523" s="1"/>
  <c r="BE523"/>
  <c r="AY523"/>
  <c r="BX523"/>
  <c r="BD523"/>
  <c r="BF523" s="1"/>
  <c r="CW523"/>
  <c r="BB522"/>
  <c r="BC522" s="1"/>
  <c r="I522" i="9" s="1"/>
  <c r="I522" i="10" s="1"/>
  <c r="AZ522" i="8"/>
  <c r="BA522" s="1"/>
  <c r="J522" i="9" s="1"/>
  <c r="J522" i="10" s="1"/>
  <c r="CW522" i="8"/>
  <c r="BX522"/>
  <c r="BD522"/>
  <c r="BF522" s="1"/>
  <c r="AR521"/>
  <c r="AS521" s="1"/>
  <c r="BE521"/>
  <c r="AY521"/>
  <c r="BX521"/>
  <c r="BD521"/>
  <c r="BF521" s="1"/>
  <c r="CW521"/>
  <c r="BB520"/>
  <c r="BC520" s="1"/>
  <c r="I520" i="9" s="1"/>
  <c r="I520" i="10" s="1"/>
  <c r="AZ520" i="8"/>
  <c r="BA520" s="1"/>
  <c r="J520" i="9" s="1"/>
  <c r="J520" i="10" s="1"/>
  <c r="CW520" i="8"/>
  <c r="BX520"/>
  <c r="BD520"/>
  <c r="BF520" s="1"/>
  <c r="AR519"/>
  <c r="AS519" s="1"/>
  <c r="BE519"/>
  <c r="AY519"/>
  <c r="BX519"/>
  <c r="BD519"/>
  <c r="BF519" s="1"/>
  <c r="CW519"/>
  <c r="BB518"/>
  <c r="BC518" s="1"/>
  <c r="I518" i="9" s="1"/>
  <c r="I518" i="10" s="1"/>
  <c r="AZ518" i="8"/>
  <c r="BA518" s="1"/>
  <c r="J518" i="9" s="1"/>
  <c r="J518" i="10" s="1"/>
  <c r="CW518" i="8"/>
  <c r="BX518"/>
  <c r="BD518"/>
  <c r="BF518" s="1"/>
  <c r="AR517"/>
  <c r="AS517" s="1"/>
  <c r="BE517"/>
  <c r="AY517"/>
  <c r="BX517"/>
  <c r="BD517"/>
  <c r="BF517" s="1"/>
  <c r="CW517"/>
  <c r="BB516"/>
  <c r="BC516" s="1"/>
  <c r="I516" i="9" s="1"/>
  <c r="I516" i="10" s="1"/>
  <c r="AZ516" i="8"/>
  <c r="BA516" s="1"/>
  <c r="J516" i="9" s="1"/>
  <c r="J516" i="10" s="1"/>
  <c r="CW516" i="8"/>
  <c r="BX516"/>
  <c r="BD516"/>
  <c r="BF516" s="1"/>
  <c r="AR515"/>
  <c r="AS515" s="1"/>
  <c r="BE515"/>
  <c r="AY515"/>
  <c r="BX515"/>
  <c r="BD515"/>
  <c r="BF515" s="1"/>
  <c r="CW515"/>
  <c r="BB514"/>
  <c r="BC514" s="1"/>
  <c r="I514" i="9" s="1"/>
  <c r="I514" i="10" s="1"/>
  <c r="AZ514" i="8"/>
  <c r="BA514" s="1"/>
  <c r="J514" i="9" s="1"/>
  <c r="J514" i="10" s="1"/>
  <c r="CW514" i="8"/>
  <c r="BX514"/>
  <c r="BD514"/>
  <c r="BF514" s="1"/>
  <c r="AR513"/>
  <c r="AS513" s="1"/>
  <c r="BE513"/>
  <c r="AY513"/>
  <c r="BX513"/>
  <c r="BD513"/>
  <c r="BF513" s="1"/>
  <c r="CW513"/>
  <c r="BB512"/>
  <c r="BC512" s="1"/>
  <c r="I512" i="9" s="1"/>
  <c r="I512" i="10" s="1"/>
  <c r="AZ512" i="8"/>
  <c r="BA512" s="1"/>
  <c r="J512" i="9" s="1"/>
  <c r="J512" i="10" s="1"/>
  <c r="CW512" i="8"/>
  <c r="BX512"/>
  <c r="BD512"/>
  <c r="BF512" s="1"/>
  <c r="AR511"/>
  <c r="AS511" s="1"/>
  <c r="BE511"/>
  <c r="AY511"/>
  <c r="BX511"/>
  <c r="BD511"/>
  <c r="BF511" s="1"/>
  <c r="CW511"/>
  <c r="BB510"/>
  <c r="BC510" s="1"/>
  <c r="I510" i="9" s="1"/>
  <c r="I510" i="10" s="1"/>
  <c r="AZ510" i="8"/>
  <c r="BA510" s="1"/>
  <c r="J510" i="9" s="1"/>
  <c r="J510" i="10" s="1"/>
  <c r="CW510" i="8"/>
  <c r="BX510"/>
  <c r="BD510"/>
  <c r="BF510" s="1"/>
  <c r="AR509"/>
  <c r="AS509" s="1"/>
  <c r="BE509"/>
  <c r="AY509"/>
  <c r="BX509"/>
  <c r="BD509"/>
  <c r="BF509" s="1"/>
  <c r="CW509"/>
  <c r="BB508"/>
  <c r="BC508" s="1"/>
  <c r="I508" i="9" s="1"/>
  <c r="I508" i="10" s="1"/>
  <c r="AZ508" i="8"/>
  <c r="BA508" s="1"/>
  <c r="J508" i="9" s="1"/>
  <c r="J508" i="10" s="1"/>
  <c r="CW508" i="8"/>
  <c r="BX508"/>
  <c r="BD508"/>
  <c r="BF508" s="1"/>
  <c r="AR507"/>
  <c r="AS507" s="1"/>
  <c r="BE507"/>
  <c r="AY507"/>
  <c r="BX507"/>
  <c r="BD507"/>
  <c r="BF507" s="1"/>
  <c r="CW507"/>
  <c r="BB506"/>
  <c r="BC506" s="1"/>
  <c r="I506" i="9" s="1"/>
  <c r="I506" i="10" s="1"/>
  <c r="AZ506" i="8"/>
  <c r="BA506" s="1"/>
  <c r="J506" i="9" s="1"/>
  <c r="J506" i="10" s="1"/>
  <c r="CW506" i="8"/>
  <c r="BX506"/>
  <c r="BD506"/>
  <c r="BF506" s="1"/>
  <c r="AR505"/>
  <c r="AS505" s="1"/>
  <c r="BE505"/>
  <c r="AY505"/>
  <c r="BX505"/>
  <c r="BD505"/>
  <c r="BF505" s="1"/>
  <c r="CW505"/>
  <c r="BB504"/>
  <c r="BC504" s="1"/>
  <c r="I504" i="9" s="1"/>
  <c r="I504" i="10" s="1"/>
  <c r="AZ504" i="8"/>
  <c r="BA504" s="1"/>
  <c r="J504" i="9" s="1"/>
  <c r="J504" i="10" s="1"/>
  <c r="CW504" i="8"/>
  <c r="BX504"/>
  <c r="BD504"/>
  <c r="BF504" s="1"/>
  <c r="AR503"/>
  <c r="AS503" s="1"/>
  <c r="BE503"/>
  <c r="AY503"/>
  <c r="BX503"/>
  <c r="BD503"/>
  <c r="BF503" s="1"/>
  <c r="CW503"/>
  <c r="BB502"/>
  <c r="BC502" s="1"/>
  <c r="I502" i="9" s="1"/>
  <c r="I502" i="10" s="1"/>
  <c r="AZ502" i="8"/>
  <c r="BA502" s="1"/>
  <c r="J502" i="9" s="1"/>
  <c r="J502" i="10" s="1"/>
  <c r="CW502" i="8"/>
  <c r="BX502"/>
  <c r="BD502"/>
  <c r="BF502" s="1"/>
  <c r="AR501"/>
  <c r="AS501" s="1"/>
  <c r="BE501"/>
  <c r="AY501"/>
  <c r="BX501"/>
  <c r="BD501"/>
  <c r="BF501" s="1"/>
  <c r="CW501"/>
  <c r="BB500"/>
  <c r="BC500" s="1"/>
  <c r="I500" i="9" s="1"/>
  <c r="I500" i="10" s="1"/>
  <c r="AZ500" i="8"/>
  <c r="BA500" s="1"/>
  <c r="J500" i="9" s="1"/>
  <c r="J500" i="10" s="1"/>
  <c r="CW500" i="8"/>
  <c r="BX500"/>
  <c r="BD500"/>
  <c r="BF500" s="1"/>
  <c r="AR499"/>
  <c r="AS499" s="1"/>
  <c r="BE499"/>
  <c r="AY499"/>
  <c r="BX499"/>
  <c r="BD499"/>
  <c r="BF499" s="1"/>
  <c r="CW499"/>
  <c r="BB498"/>
  <c r="BC498" s="1"/>
  <c r="I498" i="9" s="1"/>
  <c r="I498" i="10" s="1"/>
  <c r="AZ498" i="8"/>
  <c r="BA498" s="1"/>
  <c r="J498" i="9" s="1"/>
  <c r="J498" i="10" s="1"/>
  <c r="CW498" i="8"/>
  <c r="BX498"/>
  <c r="BD498"/>
  <c r="BF498" s="1"/>
  <c r="AR497"/>
  <c r="AS497" s="1"/>
  <c r="BE497"/>
  <c r="AY497"/>
  <c r="BX497"/>
  <c r="BD497"/>
  <c r="BF497" s="1"/>
  <c r="CW497"/>
  <c r="BB496"/>
  <c r="BC496" s="1"/>
  <c r="I496" i="9" s="1"/>
  <c r="I496" i="10" s="1"/>
  <c r="AZ496" i="8"/>
  <c r="BA496" s="1"/>
  <c r="J496" i="9" s="1"/>
  <c r="J496" i="10" s="1"/>
  <c r="CW496" i="8"/>
  <c r="BX496"/>
  <c r="BD496"/>
  <c r="BF496" s="1"/>
  <c r="AR495"/>
  <c r="AS495" s="1"/>
  <c r="BE495"/>
  <c r="AY495"/>
  <c r="BX495"/>
  <c r="BD495"/>
  <c r="BF495" s="1"/>
  <c r="CW495"/>
  <c r="BB494"/>
  <c r="BC494" s="1"/>
  <c r="I494" i="9" s="1"/>
  <c r="I494" i="10" s="1"/>
  <c r="AZ494" i="8"/>
  <c r="BA494" s="1"/>
  <c r="J494" i="9" s="1"/>
  <c r="J494" i="10" s="1"/>
  <c r="CW494" i="8"/>
  <c r="BX494"/>
  <c r="BD494"/>
  <c r="BF494" s="1"/>
  <c r="AR493"/>
  <c r="AS493" s="1"/>
  <c r="BE493"/>
  <c r="AY493"/>
  <c r="BX493"/>
  <c r="BD493"/>
  <c r="BF493" s="1"/>
  <c r="CW493"/>
  <c r="BB492"/>
  <c r="BC492" s="1"/>
  <c r="I492" i="9" s="1"/>
  <c r="I492" i="10" s="1"/>
  <c r="AZ492" i="8"/>
  <c r="BA492" s="1"/>
  <c r="J492" i="9" s="1"/>
  <c r="J492" i="10" s="1"/>
  <c r="CW492" i="8"/>
  <c r="BX492"/>
  <c r="BD492"/>
  <c r="BF492" s="1"/>
  <c r="AR491"/>
  <c r="AS491" s="1"/>
  <c r="BE491"/>
  <c r="AY491"/>
  <c r="BX491"/>
  <c r="BD491"/>
  <c r="BF491" s="1"/>
  <c r="CW491"/>
  <c r="BB490"/>
  <c r="BC490" s="1"/>
  <c r="I490" i="9" s="1"/>
  <c r="I490" i="10" s="1"/>
  <c r="AZ490" i="8"/>
  <c r="BA490" s="1"/>
  <c r="J490" i="9" s="1"/>
  <c r="J490" i="10" s="1"/>
  <c r="CW490" i="8"/>
  <c r="BX490"/>
  <c r="BD490"/>
  <c r="BF490" s="1"/>
  <c r="AR489"/>
  <c r="AS489" s="1"/>
  <c r="BE489"/>
  <c r="AY489"/>
  <c r="BX489"/>
  <c r="BD489"/>
  <c r="BF489" s="1"/>
  <c r="CW489"/>
  <c r="BB488"/>
  <c r="BC488" s="1"/>
  <c r="I488" i="9" s="1"/>
  <c r="I488" i="10" s="1"/>
  <c r="AZ488" i="8"/>
  <c r="BA488" s="1"/>
  <c r="J488" i="9" s="1"/>
  <c r="J488" i="10" s="1"/>
  <c r="CW488" i="8"/>
  <c r="BX488"/>
  <c r="BD488"/>
  <c r="BF488" s="1"/>
  <c r="AR487"/>
  <c r="AS487" s="1"/>
  <c r="BE487"/>
  <c r="AY487"/>
  <c r="BX487"/>
  <c r="BD487"/>
  <c r="BF487" s="1"/>
  <c r="CW487"/>
  <c r="BB486"/>
  <c r="BC486" s="1"/>
  <c r="I486" i="9" s="1"/>
  <c r="I486" i="10" s="1"/>
  <c r="AZ486" i="8"/>
  <c r="BA486" s="1"/>
  <c r="J486" i="9" s="1"/>
  <c r="J486" i="10" s="1"/>
  <c r="CW486" i="8"/>
  <c r="BX486"/>
  <c r="BD486"/>
  <c r="BF486" s="1"/>
  <c r="AR485"/>
  <c r="AS485" s="1"/>
  <c r="BE485"/>
  <c r="AY485"/>
  <c r="BX485"/>
  <c r="BD485"/>
  <c r="BF485" s="1"/>
  <c r="CW485"/>
  <c r="BB484"/>
  <c r="BC484" s="1"/>
  <c r="I484" i="9" s="1"/>
  <c r="I484" i="10" s="1"/>
  <c r="AZ484" i="8"/>
  <c r="BA484" s="1"/>
  <c r="J484" i="9" s="1"/>
  <c r="J484" i="10" s="1"/>
  <c r="CW484" i="8"/>
  <c r="BX484"/>
  <c r="BD484"/>
  <c r="BF484" s="1"/>
  <c r="AR483"/>
  <c r="AS483" s="1"/>
  <c r="BE483"/>
  <c r="AY483"/>
  <c r="BX483"/>
  <c r="BD483"/>
  <c r="BF483" s="1"/>
  <c r="CW483"/>
  <c r="BB482"/>
  <c r="BC482" s="1"/>
  <c r="I482" i="9" s="1"/>
  <c r="I482" i="10" s="1"/>
  <c r="AZ482" i="8"/>
  <c r="BA482" s="1"/>
  <c r="J482" i="9" s="1"/>
  <c r="J482" i="10" s="1"/>
  <c r="CW482" i="8"/>
  <c r="BX482"/>
  <c r="BD482"/>
  <c r="BF482" s="1"/>
  <c r="AR481"/>
  <c r="AS481" s="1"/>
  <c r="BE481"/>
  <c r="AY481"/>
  <c r="BX481"/>
  <c r="BD481"/>
  <c r="BF481" s="1"/>
  <c r="CW481"/>
  <c r="BB480"/>
  <c r="BC480" s="1"/>
  <c r="I480" i="9" s="1"/>
  <c r="I480" i="10" s="1"/>
  <c r="AZ480" i="8"/>
  <c r="BA480" s="1"/>
  <c r="J480" i="9" s="1"/>
  <c r="J480" i="10" s="1"/>
  <c r="CW480" i="8"/>
  <c r="BX480"/>
  <c r="BD480"/>
  <c r="BF480" s="1"/>
  <c r="AR479"/>
  <c r="AS479" s="1"/>
  <c r="BE479"/>
  <c r="AY479"/>
  <c r="BX479"/>
  <c r="BD479"/>
  <c r="BF479" s="1"/>
  <c r="CW479"/>
  <c r="BB478"/>
  <c r="BC478" s="1"/>
  <c r="I478" i="9" s="1"/>
  <c r="I478" i="10" s="1"/>
  <c r="AZ478" i="8"/>
  <c r="BA478" s="1"/>
  <c r="J478" i="9" s="1"/>
  <c r="J478" i="10" s="1"/>
  <c r="CW478" i="8"/>
  <c r="BX478"/>
  <c r="BD478"/>
  <c r="BF478" s="1"/>
  <c r="AR477"/>
  <c r="AS477" s="1"/>
  <c r="BE477"/>
  <c r="AY477"/>
  <c r="BX477"/>
  <c r="BD477"/>
  <c r="BF477" s="1"/>
  <c r="CW477"/>
  <c r="BB476"/>
  <c r="BC476" s="1"/>
  <c r="I476" i="9" s="1"/>
  <c r="I476" i="10" s="1"/>
  <c r="AZ476" i="8"/>
  <c r="BA476" s="1"/>
  <c r="J476" i="9" s="1"/>
  <c r="J476" i="10" s="1"/>
  <c r="CW476" i="8"/>
  <c r="BX476"/>
  <c r="BD476"/>
  <c r="BF476" s="1"/>
  <c r="AR475"/>
  <c r="AS475" s="1"/>
  <c r="BE475"/>
  <c r="AY475"/>
  <c r="BX475"/>
  <c r="BD475"/>
  <c r="BF475" s="1"/>
  <c r="CW475"/>
  <c r="BB474"/>
  <c r="BC474" s="1"/>
  <c r="I474" i="9" s="1"/>
  <c r="I474" i="10" s="1"/>
  <c r="AZ474" i="8"/>
  <c r="BA474" s="1"/>
  <c r="J474" i="9" s="1"/>
  <c r="J474" i="10" s="1"/>
  <c r="CW474" i="8"/>
  <c r="BX474"/>
  <c r="BD474"/>
  <c r="BF474" s="1"/>
  <c r="AR473"/>
  <c r="AS473" s="1"/>
  <c r="BE473"/>
  <c r="AY473"/>
  <c r="BX473"/>
  <c r="BD473"/>
  <c r="BF473" s="1"/>
  <c r="CW473"/>
  <c r="BB472"/>
  <c r="BC472" s="1"/>
  <c r="I472" i="9" s="1"/>
  <c r="I472" i="10" s="1"/>
  <c r="AZ472" i="8"/>
  <c r="BA472" s="1"/>
  <c r="J472" i="9" s="1"/>
  <c r="J472" i="10" s="1"/>
  <c r="CW472" i="8"/>
  <c r="BX472"/>
  <c r="BD472"/>
  <c r="BF472" s="1"/>
  <c r="AR471"/>
  <c r="AS471" s="1"/>
  <c r="BE471"/>
  <c r="AY471"/>
  <c r="BX471"/>
  <c r="BD471"/>
  <c r="BF471" s="1"/>
  <c r="CW471"/>
  <c r="BB470"/>
  <c r="BC470" s="1"/>
  <c r="I470" i="9" s="1"/>
  <c r="I470" i="10" s="1"/>
  <c r="AZ470" i="8"/>
  <c r="BA470" s="1"/>
  <c r="J470" i="9" s="1"/>
  <c r="J470" i="10" s="1"/>
  <c r="CW470" i="8"/>
  <c r="BX470"/>
  <c r="BD470"/>
  <c r="BF470" s="1"/>
  <c r="AR469"/>
  <c r="AS469" s="1"/>
  <c r="BE469"/>
  <c r="AY469"/>
  <c r="BX469"/>
  <c r="BD469"/>
  <c r="BF469" s="1"/>
  <c r="CW469"/>
  <c r="BB468"/>
  <c r="BC468" s="1"/>
  <c r="I468" i="9" s="1"/>
  <c r="I468" i="10" s="1"/>
  <c r="AZ468" i="8"/>
  <c r="BA468" s="1"/>
  <c r="J468" i="9" s="1"/>
  <c r="J468" i="10" s="1"/>
  <c r="CW468" i="8"/>
  <c r="BX468"/>
  <c r="BD468"/>
  <c r="BF468" s="1"/>
  <c r="AR467"/>
  <c r="AS467" s="1"/>
  <c r="BE467"/>
  <c r="AY467"/>
  <c r="BX467"/>
  <c r="BD467"/>
  <c r="BF467" s="1"/>
  <c r="CW467"/>
  <c r="BB466"/>
  <c r="BC466" s="1"/>
  <c r="I466" i="9" s="1"/>
  <c r="I466" i="10" s="1"/>
  <c r="AZ466" i="8"/>
  <c r="BA466" s="1"/>
  <c r="J466" i="9" s="1"/>
  <c r="J466" i="10" s="1"/>
  <c r="CW466" i="8"/>
  <c r="BX466"/>
  <c r="BD466"/>
  <c r="BF466" s="1"/>
  <c r="AR465"/>
  <c r="AS465" s="1"/>
  <c r="BE465"/>
  <c r="AY465"/>
  <c r="BX465"/>
  <c r="BD465"/>
  <c r="BF465" s="1"/>
  <c r="CW465"/>
  <c r="BB464"/>
  <c r="BC464" s="1"/>
  <c r="I464" i="9" s="1"/>
  <c r="I464" i="10" s="1"/>
  <c r="AZ464" i="8"/>
  <c r="BA464" s="1"/>
  <c r="J464" i="9" s="1"/>
  <c r="J464" i="10" s="1"/>
  <c r="CW464" i="8"/>
  <c r="BX464"/>
  <c r="BD464"/>
  <c r="BF464" s="1"/>
  <c r="AR463"/>
  <c r="AS463" s="1"/>
  <c r="BE463"/>
  <c r="AY463"/>
  <c r="BX463"/>
  <c r="BD463"/>
  <c r="BF463" s="1"/>
  <c r="CW463"/>
  <c r="BB462"/>
  <c r="BC462" s="1"/>
  <c r="I462" i="9" s="1"/>
  <c r="I462" i="10" s="1"/>
  <c r="AZ462" i="8"/>
  <c r="BA462" s="1"/>
  <c r="J462" i="9" s="1"/>
  <c r="J462" i="10" s="1"/>
  <c r="CW462" i="8"/>
  <c r="BX462"/>
  <c r="BD462"/>
  <c r="BF462" s="1"/>
  <c r="AR461"/>
  <c r="AS461" s="1"/>
  <c r="BE461"/>
  <c r="AY461"/>
  <c r="BX461"/>
  <c r="BD461"/>
  <c r="BF461" s="1"/>
  <c r="CW461"/>
  <c r="BB460"/>
  <c r="BC460" s="1"/>
  <c r="I460" i="9" s="1"/>
  <c r="I460" i="10" s="1"/>
  <c r="AZ460" i="8"/>
  <c r="BA460" s="1"/>
  <c r="J460" i="9" s="1"/>
  <c r="J460" i="10" s="1"/>
  <c r="CW460" i="8"/>
  <c r="BX460"/>
  <c r="BD460"/>
  <c r="BF460" s="1"/>
  <c r="AR459"/>
  <c r="AS459" s="1"/>
  <c r="BE459"/>
  <c r="AY459"/>
  <c r="BX459"/>
  <c r="BD459"/>
  <c r="BF459" s="1"/>
  <c r="CW459"/>
  <c r="BB458"/>
  <c r="BC458" s="1"/>
  <c r="I458" i="9" s="1"/>
  <c r="I458" i="10" s="1"/>
  <c r="AZ458" i="8"/>
  <c r="BA458" s="1"/>
  <c r="J458" i="9" s="1"/>
  <c r="J458" i="10" s="1"/>
  <c r="CW458" i="8"/>
  <c r="BX458"/>
  <c r="BD458"/>
  <c r="BF458" s="1"/>
  <c r="AR457"/>
  <c r="AS457" s="1"/>
  <c r="BE457"/>
  <c r="AY457"/>
  <c r="BX457"/>
  <c r="BD457"/>
  <c r="BF457" s="1"/>
  <c r="CW457"/>
  <c r="BB456"/>
  <c r="BC456" s="1"/>
  <c r="I456" i="9" s="1"/>
  <c r="I456" i="10" s="1"/>
  <c r="AZ456" i="8"/>
  <c r="BA456" s="1"/>
  <c r="J456" i="9" s="1"/>
  <c r="J456" i="10" s="1"/>
  <c r="CW456" i="8"/>
  <c r="BX456"/>
  <c r="BD456"/>
  <c r="BF456" s="1"/>
  <c r="AR455"/>
  <c r="AS455" s="1"/>
  <c r="BE455"/>
  <c r="AY455"/>
  <c r="BX455"/>
  <c r="BD455"/>
  <c r="BF455" s="1"/>
  <c r="CW455"/>
  <c r="BB454"/>
  <c r="BC454" s="1"/>
  <c r="I454" i="9" s="1"/>
  <c r="I454" i="10" s="1"/>
  <c r="AZ454" i="8"/>
  <c r="BA454" s="1"/>
  <c r="J454" i="9" s="1"/>
  <c r="J454" i="10" s="1"/>
  <c r="CW454" i="8"/>
  <c r="BX454"/>
  <c r="BD454"/>
  <c r="BF454" s="1"/>
  <c r="AR453"/>
  <c r="AS453" s="1"/>
  <c r="BE453"/>
  <c r="AY453"/>
  <c r="BX453"/>
  <c r="BD453"/>
  <c r="BF453" s="1"/>
  <c r="CW453"/>
  <c r="BB452"/>
  <c r="BC452" s="1"/>
  <c r="I452" i="9" s="1"/>
  <c r="I452" i="10" s="1"/>
  <c r="AZ452" i="8"/>
  <c r="BA452" s="1"/>
  <c r="J452" i="9" s="1"/>
  <c r="J452" i="10" s="1"/>
  <c r="CW452" i="8"/>
  <c r="BX452"/>
  <c r="BD452"/>
  <c r="BF452" s="1"/>
  <c r="AR451"/>
  <c r="AS451" s="1"/>
  <c r="BE451"/>
  <c r="AY451"/>
  <c r="BX451"/>
  <c r="BD451"/>
  <c r="BF451" s="1"/>
  <c r="CW451"/>
  <c r="BB450"/>
  <c r="BC450" s="1"/>
  <c r="I450" i="9" s="1"/>
  <c r="I450" i="10" s="1"/>
  <c r="AZ450" i="8"/>
  <c r="BA450" s="1"/>
  <c r="J450" i="9" s="1"/>
  <c r="J450" i="10" s="1"/>
  <c r="CW450" i="8"/>
  <c r="BX450"/>
  <c r="BD450"/>
  <c r="BF450" s="1"/>
  <c r="AR449"/>
  <c r="AS449" s="1"/>
  <c r="BE449"/>
  <c r="AY449"/>
  <c r="BX449"/>
  <c r="BD449"/>
  <c r="BF449" s="1"/>
  <c r="CW449"/>
  <c r="BB448"/>
  <c r="BC448" s="1"/>
  <c r="I448" i="9" s="1"/>
  <c r="I448" i="10" s="1"/>
  <c r="AZ448" i="8"/>
  <c r="BA448" s="1"/>
  <c r="J448" i="9" s="1"/>
  <c r="J448" i="10" s="1"/>
  <c r="CW448" i="8"/>
  <c r="BX448"/>
  <c r="BD448"/>
  <c r="BF448" s="1"/>
  <c r="AR447"/>
  <c r="AS447" s="1"/>
  <c r="BE447"/>
  <c r="AY447"/>
  <c r="BX447"/>
  <c r="BD447"/>
  <c r="BF447" s="1"/>
  <c r="CW447"/>
  <c r="BB446"/>
  <c r="BC446" s="1"/>
  <c r="I446" i="9" s="1"/>
  <c r="I446" i="10" s="1"/>
  <c r="AZ446" i="8"/>
  <c r="BA446" s="1"/>
  <c r="J446" i="9" s="1"/>
  <c r="J446" i="10" s="1"/>
  <c r="CW446" i="8"/>
  <c r="BX446"/>
  <c r="BD446"/>
  <c r="BF446" s="1"/>
  <c r="AR445"/>
  <c r="AS445" s="1"/>
  <c r="BE445"/>
  <c r="AY445"/>
  <c r="BX445"/>
  <c r="BD445"/>
  <c r="BF445" s="1"/>
  <c r="CW445"/>
  <c r="BB444"/>
  <c r="BC444" s="1"/>
  <c r="I444" i="9" s="1"/>
  <c r="I444" i="10" s="1"/>
  <c r="AZ444" i="8"/>
  <c r="BA444" s="1"/>
  <c r="J444" i="9" s="1"/>
  <c r="J444" i="10" s="1"/>
  <c r="CW444" i="8"/>
  <c r="BX444"/>
  <c r="BD444"/>
  <c r="BF444" s="1"/>
  <c r="AR443"/>
  <c r="AS443" s="1"/>
  <c r="BE443"/>
  <c r="AY443"/>
  <c r="BX443"/>
  <c r="BD443"/>
  <c r="BF443" s="1"/>
  <c r="CW443"/>
  <c r="BB442"/>
  <c r="BC442" s="1"/>
  <c r="I442" i="9" s="1"/>
  <c r="I442" i="10" s="1"/>
  <c r="AZ442" i="8"/>
  <c r="BA442" s="1"/>
  <c r="J442" i="9" s="1"/>
  <c r="J442" i="10" s="1"/>
  <c r="CW442" i="8"/>
  <c r="BX442"/>
  <c r="BD442"/>
  <c r="BF442" s="1"/>
  <c r="AR441"/>
  <c r="AS441" s="1"/>
  <c r="BE441"/>
  <c r="AY441"/>
  <c r="BX441"/>
  <c r="BD441"/>
  <c r="BF441" s="1"/>
  <c r="CW441"/>
  <c r="BB440"/>
  <c r="BC440" s="1"/>
  <c r="I440" i="9" s="1"/>
  <c r="I440" i="10" s="1"/>
  <c r="AZ440" i="8"/>
  <c r="BA440" s="1"/>
  <c r="J440" i="9" s="1"/>
  <c r="J440" i="10" s="1"/>
  <c r="CW440" i="8"/>
  <c r="BX440"/>
  <c r="BD440"/>
  <c r="BF440" s="1"/>
  <c r="AR439"/>
  <c r="AS439" s="1"/>
  <c r="BE439"/>
  <c r="AY439"/>
  <c r="BX439"/>
  <c r="BD439"/>
  <c r="BF439" s="1"/>
  <c r="CW439"/>
  <c r="BB438"/>
  <c r="BC438" s="1"/>
  <c r="I438" i="9" s="1"/>
  <c r="I438" i="10" s="1"/>
  <c r="AZ438" i="8"/>
  <c r="BA438" s="1"/>
  <c r="J438" i="9" s="1"/>
  <c r="J438" i="10" s="1"/>
  <c r="CW438" i="8"/>
  <c r="BX438"/>
  <c r="BD438"/>
  <c r="BF438" s="1"/>
  <c r="AR437"/>
  <c r="AS437" s="1"/>
  <c r="BE437"/>
  <c r="AY437"/>
  <c r="BX437"/>
  <c r="BD437"/>
  <c r="BF437" s="1"/>
  <c r="CW437"/>
  <c r="BB436"/>
  <c r="BC436" s="1"/>
  <c r="I436" i="9" s="1"/>
  <c r="I436" i="10" s="1"/>
  <c r="AZ436" i="8"/>
  <c r="BA436" s="1"/>
  <c r="J436" i="9" s="1"/>
  <c r="J436" i="10" s="1"/>
  <c r="CW436" i="8"/>
  <c r="BX436"/>
  <c r="BD436"/>
  <c r="BF436" s="1"/>
  <c r="AR435"/>
  <c r="AS435" s="1"/>
  <c r="BE435"/>
  <c r="AY435"/>
  <c r="BX435"/>
  <c r="BD435"/>
  <c r="BF435" s="1"/>
  <c r="CW435"/>
  <c r="BB434"/>
  <c r="BC434" s="1"/>
  <c r="I434" i="9" s="1"/>
  <c r="I434" i="10" s="1"/>
  <c r="AZ434" i="8"/>
  <c r="BA434" s="1"/>
  <c r="J434" i="9" s="1"/>
  <c r="J434" i="10" s="1"/>
  <c r="CW434" i="8"/>
  <c r="BX434"/>
  <c r="BD434"/>
  <c r="BF434" s="1"/>
  <c r="AR433"/>
  <c r="AS433" s="1"/>
  <c r="BE433"/>
  <c r="AY433"/>
  <c r="BX433"/>
  <c r="BD433"/>
  <c r="BF433" s="1"/>
  <c r="CW433"/>
  <c r="BB432"/>
  <c r="BC432" s="1"/>
  <c r="I432" i="9" s="1"/>
  <c r="I432" i="10" s="1"/>
  <c r="AZ432" i="8"/>
  <c r="BA432" s="1"/>
  <c r="J432" i="9" s="1"/>
  <c r="J432" i="10" s="1"/>
  <c r="CW432" i="8"/>
  <c r="BX432"/>
  <c r="BD432"/>
  <c r="BF432" s="1"/>
  <c r="AR431"/>
  <c r="AS431" s="1"/>
  <c r="BE431"/>
  <c r="AY431"/>
  <c r="BX431"/>
  <c r="BD431"/>
  <c r="BF431" s="1"/>
  <c r="CW431"/>
  <c r="BB430"/>
  <c r="BC430" s="1"/>
  <c r="I430" i="9" s="1"/>
  <c r="I430" i="10" s="1"/>
  <c r="AZ430" i="8"/>
  <c r="BA430" s="1"/>
  <c r="J430" i="9" s="1"/>
  <c r="J430" i="10" s="1"/>
  <c r="CW430" i="8"/>
  <c r="BX430"/>
  <c r="BD430"/>
  <c r="BF430" s="1"/>
  <c r="AR429"/>
  <c r="AS429" s="1"/>
  <c r="BE429"/>
  <c r="AY429"/>
  <c r="BX429"/>
  <c r="BD429"/>
  <c r="BF429" s="1"/>
  <c r="CW429"/>
  <c r="BB428"/>
  <c r="BC428" s="1"/>
  <c r="I428" i="9" s="1"/>
  <c r="I428" i="10" s="1"/>
  <c r="AZ428" i="8"/>
  <c r="BA428" s="1"/>
  <c r="J428" i="9" s="1"/>
  <c r="J428" i="10" s="1"/>
  <c r="CW428" i="8"/>
  <c r="BX428"/>
  <c r="BD428"/>
  <c r="BF428" s="1"/>
  <c r="AR427"/>
  <c r="AS427" s="1"/>
  <c r="BE427"/>
  <c r="AY427"/>
  <c r="BX427"/>
  <c r="BD427"/>
  <c r="BF427" s="1"/>
  <c r="CW427"/>
  <c r="BB426"/>
  <c r="BC426" s="1"/>
  <c r="I426" i="9" s="1"/>
  <c r="I426" i="10" s="1"/>
  <c r="AZ426" i="8"/>
  <c r="BA426" s="1"/>
  <c r="J426" i="9" s="1"/>
  <c r="J426" i="10" s="1"/>
  <c r="CW426" i="8"/>
  <c r="BX426"/>
  <c r="BD426"/>
  <c r="BF426" s="1"/>
  <c r="AR425"/>
  <c r="AS425" s="1"/>
  <c r="BE425"/>
  <c r="AY425"/>
  <c r="BX425"/>
  <c r="BD425"/>
  <c r="BF425" s="1"/>
  <c r="CW425"/>
  <c r="BB424"/>
  <c r="BC424" s="1"/>
  <c r="I424" i="9" s="1"/>
  <c r="I424" i="10" s="1"/>
  <c r="AZ424" i="8"/>
  <c r="BA424" s="1"/>
  <c r="J424" i="9" s="1"/>
  <c r="J424" i="10" s="1"/>
  <c r="CW424" i="8"/>
  <c r="BX424"/>
  <c r="BD424"/>
  <c r="BF424" s="1"/>
  <c r="AR423"/>
  <c r="AS423" s="1"/>
  <c r="BE423"/>
  <c r="AY423"/>
  <c r="BX423"/>
  <c r="BD423"/>
  <c r="BF423" s="1"/>
  <c r="CW423"/>
  <c r="BB422"/>
  <c r="BC422" s="1"/>
  <c r="I422" i="9" s="1"/>
  <c r="I422" i="10" s="1"/>
  <c r="AZ422" i="8"/>
  <c r="BA422" s="1"/>
  <c r="J422" i="9" s="1"/>
  <c r="J422" i="10" s="1"/>
  <c r="CW422" i="8"/>
  <c r="BX422"/>
  <c r="BD422"/>
  <c r="BF422" s="1"/>
  <c r="AR421"/>
  <c r="AS421" s="1"/>
  <c r="BE421"/>
  <c r="AY421"/>
  <c r="BX421"/>
  <c r="BD421"/>
  <c r="BF421" s="1"/>
  <c r="CW421"/>
  <c r="BB420"/>
  <c r="BC420" s="1"/>
  <c r="I420" i="9" s="1"/>
  <c r="I420" i="10" s="1"/>
  <c r="AZ420" i="8"/>
  <c r="BA420" s="1"/>
  <c r="J420" i="9" s="1"/>
  <c r="J420" i="10" s="1"/>
  <c r="CW420" i="8"/>
  <c r="BX420"/>
  <c r="BD420"/>
  <c r="BF420" s="1"/>
  <c r="AR419"/>
  <c r="AS419" s="1"/>
  <c r="BE419"/>
  <c r="AY419"/>
  <c r="BX419"/>
  <c r="BD419"/>
  <c r="BF419" s="1"/>
  <c r="CW419"/>
  <c r="BB418"/>
  <c r="BC418" s="1"/>
  <c r="I418" i="9" s="1"/>
  <c r="I418" i="10" s="1"/>
  <c r="AZ418" i="8"/>
  <c r="BA418" s="1"/>
  <c r="J418" i="9" s="1"/>
  <c r="J418" i="10" s="1"/>
  <c r="CW418" i="8"/>
  <c r="BX418"/>
  <c r="BD418"/>
  <c r="BF418" s="1"/>
  <c r="AR417"/>
  <c r="AS417" s="1"/>
  <c r="BE417"/>
  <c r="AY417"/>
  <c r="BX417"/>
  <c r="BD417"/>
  <c r="BF417" s="1"/>
  <c r="CW417"/>
  <c r="BB416"/>
  <c r="BC416" s="1"/>
  <c r="I416" i="9" s="1"/>
  <c r="I416" i="10" s="1"/>
  <c r="AZ416" i="8"/>
  <c r="BA416" s="1"/>
  <c r="J416" i="9" s="1"/>
  <c r="J416" i="10" s="1"/>
  <c r="CW416" i="8"/>
  <c r="BX416"/>
  <c r="BD416"/>
  <c r="BF416" s="1"/>
  <c r="AR415"/>
  <c r="AS415" s="1"/>
  <c r="BE415"/>
  <c r="AY415"/>
  <c r="BX415"/>
  <c r="BD415"/>
  <c r="BF415" s="1"/>
  <c r="CW415"/>
  <c r="BB414"/>
  <c r="BC414" s="1"/>
  <c r="I414" i="9" s="1"/>
  <c r="I414" i="10" s="1"/>
  <c r="AZ414" i="8"/>
  <c r="BA414" s="1"/>
  <c r="J414" i="9" s="1"/>
  <c r="J414" i="10" s="1"/>
  <c r="CW414" i="8"/>
  <c r="BX414"/>
  <c r="BD414"/>
  <c r="BF414" s="1"/>
  <c r="AR413"/>
  <c r="AS413" s="1"/>
  <c r="BE413"/>
  <c r="AY413"/>
  <c r="BX413"/>
  <c r="BD413"/>
  <c r="BF413" s="1"/>
  <c r="CW413"/>
  <c r="BB412"/>
  <c r="BC412" s="1"/>
  <c r="I412" i="9" s="1"/>
  <c r="I412" i="10" s="1"/>
  <c r="AZ412" i="8"/>
  <c r="BA412" s="1"/>
  <c r="J412" i="9" s="1"/>
  <c r="J412" i="10" s="1"/>
  <c r="CW412" i="8"/>
  <c r="BX412"/>
  <c r="BD412"/>
  <c r="BF412" s="1"/>
  <c r="AR411"/>
  <c r="AS411" s="1"/>
  <c r="BE411"/>
  <c r="AY411"/>
  <c r="BX411"/>
  <c r="BD411"/>
  <c r="BF411" s="1"/>
  <c r="CW411"/>
  <c r="BB410"/>
  <c r="BC410" s="1"/>
  <c r="I410" i="9" s="1"/>
  <c r="I410" i="10" s="1"/>
  <c r="AZ410" i="8"/>
  <c r="BA410" s="1"/>
  <c r="J410" i="9" s="1"/>
  <c r="J410" i="10" s="1"/>
  <c r="CW410" i="8"/>
  <c r="BX410"/>
  <c r="BD410"/>
  <c r="BF410" s="1"/>
  <c r="AR409"/>
  <c r="AS409" s="1"/>
  <c r="BE409"/>
  <c r="AY409"/>
  <c r="BX409"/>
  <c r="BD409"/>
  <c r="BF409" s="1"/>
  <c r="CW409"/>
  <c r="BB408"/>
  <c r="BC408" s="1"/>
  <c r="I408" i="9" s="1"/>
  <c r="I408" i="10" s="1"/>
  <c r="AZ408" i="8"/>
  <c r="BA408" s="1"/>
  <c r="J408" i="9" s="1"/>
  <c r="J408" i="10" s="1"/>
  <c r="CW408" i="8"/>
  <c r="BX408"/>
  <c r="BD408"/>
  <c r="BF408" s="1"/>
  <c r="AR407"/>
  <c r="AS407" s="1"/>
  <c r="BE407"/>
  <c r="AY407"/>
  <c r="BX407"/>
  <c r="BD407"/>
  <c r="BF407" s="1"/>
  <c r="CW407"/>
  <c r="BB406"/>
  <c r="BC406" s="1"/>
  <c r="I406" i="9" s="1"/>
  <c r="I406" i="10" s="1"/>
  <c r="AZ406" i="8"/>
  <c r="BA406" s="1"/>
  <c r="J406" i="9" s="1"/>
  <c r="J406" i="10" s="1"/>
  <c r="CW406" i="8"/>
  <c r="BX406"/>
  <c r="BD406"/>
  <c r="BF406" s="1"/>
  <c r="AR405"/>
  <c r="AS405" s="1"/>
  <c r="BE405"/>
  <c r="AY405"/>
  <c r="BX405"/>
  <c r="BD405"/>
  <c r="BF405" s="1"/>
  <c r="CW405"/>
  <c r="BB404"/>
  <c r="BC404" s="1"/>
  <c r="I404" i="9" s="1"/>
  <c r="I404" i="10" s="1"/>
  <c r="AZ404" i="8"/>
  <c r="BA404" s="1"/>
  <c r="J404" i="9" s="1"/>
  <c r="J404" i="10" s="1"/>
  <c r="CW404" i="8"/>
  <c r="BX404"/>
  <c r="BD404"/>
  <c r="BF404" s="1"/>
  <c r="AR403"/>
  <c r="AS403" s="1"/>
  <c r="BE403"/>
  <c r="AY403"/>
  <c r="BX403"/>
  <c r="BD403"/>
  <c r="BF403" s="1"/>
  <c r="CW403"/>
  <c r="BB402"/>
  <c r="BC402" s="1"/>
  <c r="I402" i="9" s="1"/>
  <c r="I402" i="10" s="1"/>
  <c r="AZ402" i="8"/>
  <c r="BA402" s="1"/>
  <c r="J402" i="9" s="1"/>
  <c r="J402" i="10" s="1"/>
  <c r="CW402" i="8"/>
  <c r="BX402"/>
  <c r="BD402"/>
  <c r="BF402" s="1"/>
  <c r="AR401"/>
  <c r="AS401" s="1"/>
  <c r="BE401"/>
  <c r="AY401"/>
  <c r="BX401"/>
  <c r="BD401"/>
  <c r="BF401" s="1"/>
  <c r="CW401"/>
  <c r="BB400"/>
  <c r="BC400" s="1"/>
  <c r="I400" i="9" s="1"/>
  <c r="I400" i="10" s="1"/>
  <c r="AZ400" i="8"/>
  <c r="BA400" s="1"/>
  <c r="J400" i="9" s="1"/>
  <c r="J400" i="10" s="1"/>
  <c r="CW400" i="8"/>
  <c r="BX400"/>
  <c r="BD400"/>
  <c r="BF400" s="1"/>
  <c r="AR399"/>
  <c r="AS399" s="1"/>
  <c r="BE399"/>
  <c r="AY399"/>
  <c r="BX399"/>
  <c r="BD399"/>
  <c r="BF399" s="1"/>
  <c r="CW399"/>
  <c r="BB398"/>
  <c r="BC398" s="1"/>
  <c r="I398" i="9" s="1"/>
  <c r="I398" i="10" s="1"/>
  <c r="AZ398" i="8"/>
  <c r="BA398" s="1"/>
  <c r="J398" i="9" s="1"/>
  <c r="J398" i="10" s="1"/>
  <c r="CW398" i="8"/>
  <c r="BX398"/>
  <c r="BD398"/>
  <c r="BF398" s="1"/>
  <c r="AR397"/>
  <c r="AS397" s="1"/>
  <c r="BE397"/>
  <c r="AY397"/>
  <c r="BX397"/>
  <c r="BD397"/>
  <c r="BF397" s="1"/>
  <c r="CW397"/>
  <c r="BB396"/>
  <c r="BC396" s="1"/>
  <c r="I396" i="9" s="1"/>
  <c r="I396" i="10" s="1"/>
  <c r="AZ396" i="8"/>
  <c r="BA396" s="1"/>
  <c r="J396" i="9" s="1"/>
  <c r="J396" i="10" s="1"/>
  <c r="CW396" i="8"/>
  <c r="BX396"/>
  <c r="BD396"/>
  <c r="BF396" s="1"/>
  <c r="AR395"/>
  <c r="AS395" s="1"/>
  <c r="BE395"/>
  <c r="AY395"/>
  <c r="BX395"/>
  <c r="BD395"/>
  <c r="BF395" s="1"/>
  <c r="CW395"/>
  <c r="BB394"/>
  <c r="BC394" s="1"/>
  <c r="I394" i="9" s="1"/>
  <c r="I394" i="10" s="1"/>
  <c r="AZ394" i="8"/>
  <c r="BA394" s="1"/>
  <c r="J394" i="9" s="1"/>
  <c r="J394" i="10" s="1"/>
  <c r="CW394" i="8"/>
  <c r="BX394"/>
  <c r="BD394"/>
  <c r="BF394" s="1"/>
  <c r="AR393"/>
  <c r="AS393" s="1"/>
  <c r="BE393"/>
  <c r="AY393"/>
  <c r="BX393"/>
  <c r="BD393"/>
  <c r="BF393" s="1"/>
  <c r="CW393"/>
  <c r="BB392"/>
  <c r="BC392" s="1"/>
  <c r="I392" i="9" s="1"/>
  <c r="I392" i="10" s="1"/>
  <c r="AZ392" i="8"/>
  <c r="BA392" s="1"/>
  <c r="J392" i="9" s="1"/>
  <c r="J392" i="10" s="1"/>
  <c r="CW392" i="8"/>
  <c r="BX392"/>
  <c r="BD392"/>
  <c r="BF392" s="1"/>
  <c r="AR391"/>
  <c r="AS391" s="1"/>
  <c r="BE391"/>
  <c r="AY391"/>
  <c r="BX391"/>
  <c r="BD391"/>
  <c r="BF391" s="1"/>
  <c r="CW391"/>
  <c r="BB390"/>
  <c r="BC390" s="1"/>
  <c r="I390" i="9" s="1"/>
  <c r="I390" i="10" s="1"/>
  <c r="AZ390" i="8"/>
  <c r="BA390" s="1"/>
  <c r="J390" i="9" s="1"/>
  <c r="J390" i="10" s="1"/>
  <c r="CW390" i="8"/>
  <c r="BX390"/>
  <c r="BD390"/>
  <c r="BF390" s="1"/>
  <c r="AR389"/>
  <c r="AS389" s="1"/>
  <c r="BE389"/>
  <c r="AY389"/>
  <c r="BX389"/>
  <c r="BD389"/>
  <c r="BF389" s="1"/>
  <c r="CW389"/>
  <c r="BB388"/>
  <c r="BC388" s="1"/>
  <c r="I388" i="9" s="1"/>
  <c r="I388" i="10" s="1"/>
  <c r="AZ388" i="8"/>
  <c r="BA388" s="1"/>
  <c r="J388" i="9" s="1"/>
  <c r="J388" i="10" s="1"/>
  <c r="CW388" i="8"/>
  <c r="BX388"/>
  <c r="BD388"/>
  <c r="BF388" s="1"/>
  <c r="AR387"/>
  <c r="AS387" s="1"/>
  <c r="BE387"/>
  <c r="AY387"/>
  <c r="BX387"/>
  <c r="BD387"/>
  <c r="BF387" s="1"/>
  <c r="CW387"/>
  <c r="BB386"/>
  <c r="BC386" s="1"/>
  <c r="I386" i="9" s="1"/>
  <c r="I386" i="10" s="1"/>
  <c r="AZ386" i="8"/>
  <c r="BA386" s="1"/>
  <c r="J386" i="9" s="1"/>
  <c r="J386" i="10" s="1"/>
  <c r="CW386" i="8"/>
  <c r="BX386"/>
  <c r="BD386"/>
  <c r="BF386" s="1"/>
  <c r="AR385"/>
  <c r="AS385" s="1"/>
  <c r="BE385"/>
  <c r="AY385"/>
  <c r="BX385"/>
  <c r="BD385"/>
  <c r="BF385" s="1"/>
  <c r="CW385"/>
  <c r="BB384"/>
  <c r="BC384" s="1"/>
  <c r="I384" i="9" s="1"/>
  <c r="I384" i="10" s="1"/>
  <c r="AZ384" i="8"/>
  <c r="BA384" s="1"/>
  <c r="J384" i="9" s="1"/>
  <c r="J384" i="10" s="1"/>
  <c r="CW384" i="8"/>
  <c r="BX384"/>
  <c r="BD384"/>
  <c r="BF384" s="1"/>
  <c r="AR383"/>
  <c r="AS383" s="1"/>
  <c r="BE383"/>
  <c r="AY383"/>
  <c r="BX383"/>
  <c r="BD383"/>
  <c r="BF383" s="1"/>
  <c r="CW383"/>
  <c r="BB382"/>
  <c r="BC382" s="1"/>
  <c r="I382" i="9" s="1"/>
  <c r="I382" i="10" s="1"/>
  <c r="AZ382" i="8"/>
  <c r="BA382" s="1"/>
  <c r="J382" i="9" s="1"/>
  <c r="J382" i="10" s="1"/>
  <c r="CW382" i="8"/>
  <c r="BX382"/>
  <c r="BD382"/>
  <c r="BF382" s="1"/>
  <c r="AR381"/>
  <c r="AS381" s="1"/>
  <c r="BE381"/>
  <c r="AY381"/>
  <c r="BX381"/>
  <c r="BD381"/>
  <c r="BF381" s="1"/>
  <c r="CW381"/>
  <c r="BB380"/>
  <c r="BC380" s="1"/>
  <c r="I380" i="9" s="1"/>
  <c r="I380" i="10" s="1"/>
  <c r="AZ380" i="8"/>
  <c r="BA380" s="1"/>
  <c r="J380" i="9" s="1"/>
  <c r="J380" i="10" s="1"/>
  <c r="CW380" i="8"/>
  <c r="BX380"/>
  <c r="BD380"/>
  <c r="BF380" s="1"/>
  <c r="AR379"/>
  <c r="AS379" s="1"/>
  <c r="BE379"/>
  <c r="AY379"/>
  <c r="BX379"/>
  <c r="BD379"/>
  <c r="BF379" s="1"/>
  <c r="CW379"/>
  <c r="BB378"/>
  <c r="BC378" s="1"/>
  <c r="I378" i="9" s="1"/>
  <c r="I378" i="10" s="1"/>
  <c r="AZ378" i="8"/>
  <c r="BA378" s="1"/>
  <c r="J378" i="9" s="1"/>
  <c r="J378" i="10" s="1"/>
  <c r="CW378" i="8"/>
  <c r="BX378"/>
  <c r="BD378"/>
  <c r="BF378" s="1"/>
  <c r="AR377"/>
  <c r="AS377" s="1"/>
  <c r="BE377"/>
  <c r="AY377"/>
  <c r="BX377"/>
  <c r="BD377"/>
  <c r="BF377" s="1"/>
  <c r="CW377"/>
  <c r="BB376"/>
  <c r="BC376" s="1"/>
  <c r="I376" i="9" s="1"/>
  <c r="I376" i="10" s="1"/>
  <c r="AZ376" i="8"/>
  <c r="BA376" s="1"/>
  <c r="J376" i="9" s="1"/>
  <c r="J376" i="10" s="1"/>
  <c r="CW376" i="8"/>
  <c r="BX376"/>
  <c r="BD376"/>
  <c r="BF376" s="1"/>
  <c r="AR375"/>
  <c r="AS375" s="1"/>
  <c r="BE375"/>
  <c r="AY375"/>
  <c r="BX375"/>
  <c r="BD375"/>
  <c r="BF375" s="1"/>
  <c r="CW375"/>
  <c r="BB374"/>
  <c r="BC374" s="1"/>
  <c r="I374" i="9" s="1"/>
  <c r="I374" i="10" s="1"/>
  <c r="AZ374" i="8"/>
  <c r="BA374" s="1"/>
  <c r="J374" i="9" s="1"/>
  <c r="J374" i="10" s="1"/>
  <c r="CW374" i="8"/>
  <c r="BX374"/>
  <c r="BD374"/>
  <c r="BF374" s="1"/>
  <c r="AR373"/>
  <c r="AS373" s="1"/>
  <c r="BE373"/>
  <c r="AY373"/>
  <c r="BX373"/>
  <c r="BD373"/>
  <c r="BF373" s="1"/>
  <c r="CW373"/>
  <c r="BB372"/>
  <c r="BC372" s="1"/>
  <c r="I372" i="9" s="1"/>
  <c r="I372" i="10" s="1"/>
  <c r="AZ372" i="8"/>
  <c r="BA372" s="1"/>
  <c r="J372" i="9" s="1"/>
  <c r="J372" i="10" s="1"/>
  <c r="CW372" i="8"/>
  <c r="BX372"/>
  <c r="BD372"/>
  <c r="BF372" s="1"/>
  <c r="AR371"/>
  <c r="AS371" s="1"/>
  <c r="BE371"/>
  <c r="AY371"/>
  <c r="BX371"/>
  <c r="BD371"/>
  <c r="BF371" s="1"/>
  <c r="CW371"/>
  <c r="BB370"/>
  <c r="BC370" s="1"/>
  <c r="I370" i="9" s="1"/>
  <c r="I370" i="10" s="1"/>
  <c r="AZ370" i="8"/>
  <c r="BA370" s="1"/>
  <c r="J370" i="9" s="1"/>
  <c r="J370" i="10" s="1"/>
  <c r="CW370" i="8"/>
  <c r="BX370"/>
  <c r="BD370"/>
  <c r="BF370" s="1"/>
  <c r="AR369"/>
  <c r="AS369" s="1"/>
  <c r="BE369"/>
  <c r="AY369"/>
  <c r="BX369"/>
  <c r="BD369"/>
  <c r="BF369" s="1"/>
  <c r="CW369"/>
  <c r="BB368"/>
  <c r="BC368" s="1"/>
  <c r="I368" i="9" s="1"/>
  <c r="I368" i="10" s="1"/>
  <c r="AZ368" i="8"/>
  <c r="BA368" s="1"/>
  <c r="J368" i="9" s="1"/>
  <c r="J368" i="10" s="1"/>
  <c r="CW368" i="8"/>
  <c r="BX368"/>
  <c r="BD368"/>
  <c r="BF368" s="1"/>
  <c r="AR367"/>
  <c r="AS367" s="1"/>
  <c r="BE367"/>
  <c r="AY367"/>
  <c r="BX367"/>
  <c r="BD367"/>
  <c r="BF367" s="1"/>
  <c r="CW367"/>
  <c r="BB366"/>
  <c r="BC366" s="1"/>
  <c r="I366" i="9" s="1"/>
  <c r="I366" i="10" s="1"/>
  <c r="AZ366" i="8"/>
  <c r="BA366" s="1"/>
  <c r="J366" i="9" s="1"/>
  <c r="J366" i="10" s="1"/>
  <c r="CW366" i="8"/>
  <c r="BX366"/>
  <c r="BD366"/>
  <c r="BF366" s="1"/>
  <c r="AR365"/>
  <c r="AS365" s="1"/>
  <c r="BE365"/>
  <c r="AY365"/>
  <c r="BX365"/>
  <c r="BD365"/>
  <c r="BF365" s="1"/>
  <c r="CW365"/>
  <c r="BB364"/>
  <c r="BC364" s="1"/>
  <c r="I364" i="9" s="1"/>
  <c r="I364" i="10" s="1"/>
  <c r="AZ364" i="8"/>
  <c r="BA364" s="1"/>
  <c r="J364" i="9" s="1"/>
  <c r="J364" i="10" s="1"/>
  <c r="CW364" i="8"/>
  <c r="BX364"/>
  <c r="BD364"/>
  <c r="BF364" s="1"/>
  <c r="E600" i="12"/>
  <c r="E620"/>
  <c r="E654"/>
  <c r="E647"/>
  <c r="BN700" i="8"/>
  <c r="CT700"/>
  <c r="BN698"/>
  <c r="CT698"/>
  <c r="BN696"/>
  <c r="CT696"/>
  <c r="BN694"/>
  <c r="CT694"/>
  <c r="BN693"/>
  <c r="BN692"/>
  <c r="CT692"/>
  <c r="BN691"/>
  <c r="BN690"/>
  <c r="CT690"/>
  <c r="BN688"/>
  <c r="CT688"/>
  <c r="BN686"/>
  <c r="CT686"/>
  <c r="BN685"/>
  <c r="BN684"/>
  <c r="CT684"/>
  <c r="BN682"/>
  <c r="CT682"/>
  <c r="BN680"/>
  <c r="CT680"/>
  <c r="BN678"/>
  <c r="CT678"/>
  <c r="BN676"/>
  <c r="CT676"/>
  <c r="BN675"/>
  <c r="BN674"/>
  <c r="CT674"/>
  <c r="BN672"/>
  <c r="CT672"/>
  <c r="BN670"/>
  <c r="CT670"/>
  <c r="BN668"/>
  <c r="CT668"/>
  <c r="BN666"/>
  <c r="CT666"/>
  <c r="BN664"/>
  <c r="CT664"/>
  <c r="BN663"/>
  <c r="BN662"/>
  <c r="CT662"/>
  <c r="BN660"/>
  <c r="CT660"/>
  <c r="BN658"/>
  <c r="CT658"/>
  <c r="BN656"/>
  <c r="CT656"/>
  <c r="BN654"/>
  <c r="CT654"/>
  <c r="BN652"/>
  <c r="CT652"/>
  <c r="BN650"/>
  <c r="CT650"/>
  <c r="BN648"/>
  <c r="CT648"/>
  <c r="BN646"/>
  <c r="CT646"/>
  <c r="BN644"/>
  <c r="CT644"/>
  <c r="BN642"/>
  <c r="CT642"/>
  <c r="BN640"/>
  <c r="CT640"/>
  <c r="BN639"/>
  <c r="BN638"/>
  <c r="CT638"/>
  <c r="BN636"/>
  <c r="CT636"/>
  <c r="BN634"/>
  <c r="CT634"/>
  <c r="BN633"/>
  <c r="BN632"/>
  <c r="CT632"/>
  <c r="BN630"/>
  <c r="CT630"/>
  <c r="BN628"/>
  <c r="CT628"/>
  <c r="BN627"/>
  <c r="BN626"/>
  <c r="CT626"/>
  <c r="BN624"/>
  <c r="CT624"/>
  <c r="BN622"/>
  <c r="CT622"/>
  <c r="BN620"/>
  <c r="CT620"/>
  <c r="BN618"/>
  <c r="CT618"/>
  <c r="BN616"/>
  <c r="CT616"/>
  <c r="BN614"/>
  <c r="CT614"/>
  <c r="BN613"/>
  <c r="CT613"/>
  <c r="BN612"/>
  <c r="CT612"/>
  <c r="BN611"/>
  <c r="CT611"/>
  <c r="BN610"/>
  <c r="CT610"/>
  <c r="BN609"/>
  <c r="CT609"/>
  <c r="BN608"/>
  <c r="CT608"/>
  <c r="BN607"/>
  <c r="CT607"/>
  <c r="BN606"/>
  <c r="CT606"/>
  <c r="BN605"/>
  <c r="CT605"/>
  <c r="BN604"/>
  <c r="CT604"/>
  <c r="BN603"/>
  <c r="CT603"/>
  <c r="BN602"/>
  <c r="CT602"/>
  <c r="BN601"/>
  <c r="CT601"/>
  <c r="BN600"/>
  <c r="CT600"/>
  <c r="BN599"/>
  <c r="CT599"/>
  <c r="BN598"/>
  <c r="CT598"/>
  <c r="BN597"/>
  <c r="CT597"/>
  <c r="BN596"/>
  <c r="CT596"/>
  <c r="BN595"/>
  <c r="CT595"/>
  <c r="BN594"/>
  <c r="CT594"/>
  <c r="BN593"/>
  <c r="CT593"/>
  <c r="BN592"/>
  <c r="CT592"/>
  <c r="BN591"/>
  <c r="CT591"/>
  <c r="BN590"/>
  <c r="CT590"/>
  <c r="BN589"/>
  <c r="CT589"/>
  <c r="BN588"/>
  <c r="CT588"/>
  <c r="BN587"/>
  <c r="CT587"/>
  <c r="BN586"/>
  <c r="CT586"/>
  <c r="BN585"/>
  <c r="CT585"/>
  <c r="BN584"/>
  <c r="CT584"/>
  <c r="BN583"/>
  <c r="CT583"/>
  <c r="BN582"/>
  <c r="CT582"/>
  <c r="BN581"/>
  <c r="CT581"/>
  <c r="BN580"/>
  <c r="CT580"/>
  <c r="BN579"/>
  <c r="CT579"/>
  <c r="BN578"/>
  <c r="CT578"/>
  <c r="BN577"/>
  <c r="CT577"/>
  <c r="BN576"/>
  <c r="CT576"/>
  <c r="BN575"/>
  <c r="CT575"/>
  <c r="BN574"/>
  <c r="CT574"/>
  <c r="BN573"/>
  <c r="CT573"/>
  <c r="BN572"/>
  <c r="CT572"/>
  <c r="BN571"/>
  <c r="CT571"/>
  <c r="BN570"/>
  <c r="CT570"/>
  <c r="BN569"/>
  <c r="CT569"/>
  <c r="BN568"/>
  <c r="CT568"/>
  <c r="BN567"/>
  <c r="CT567"/>
  <c r="BN566"/>
  <c r="CT566"/>
  <c r="BN565"/>
  <c r="CT565"/>
  <c r="BN564"/>
  <c r="CT564"/>
  <c r="BN563"/>
  <c r="CT563"/>
  <c r="BN562"/>
  <c r="CT562"/>
  <c r="BN561"/>
  <c r="CT561"/>
  <c r="BN560"/>
  <c r="CT560"/>
  <c r="BN559"/>
  <c r="CT559"/>
  <c r="BN558"/>
  <c r="CT558"/>
  <c r="BN557"/>
  <c r="CT557"/>
  <c r="BN556"/>
  <c r="CT556"/>
  <c r="BN555"/>
  <c r="CT555"/>
  <c r="BN554"/>
  <c r="CT554"/>
  <c r="BN553"/>
  <c r="CT553"/>
  <c r="BN552"/>
  <c r="CT552"/>
  <c r="BN551"/>
  <c r="CT551"/>
  <c r="BN550"/>
  <c r="CT550"/>
  <c r="BN549"/>
  <c r="CT549"/>
  <c r="BN548"/>
  <c r="CT548"/>
  <c r="BN547"/>
  <c r="CT547"/>
  <c r="BN546"/>
  <c r="CT546"/>
  <c r="BN545"/>
  <c r="CT545"/>
  <c r="BN544"/>
  <c r="CT544"/>
  <c r="BN543"/>
  <c r="CT543"/>
  <c r="BN542"/>
  <c r="CT542"/>
  <c r="BN541"/>
  <c r="CT541"/>
  <c r="BN540"/>
  <c r="CT540"/>
  <c r="BN539"/>
  <c r="CT539"/>
  <c r="BN538"/>
  <c r="CT538"/>
  <c r="BN537"/>
  <c r="CT537"/>
  <c r="BN536"/>
  <c r="CT536"/>
  <c r="BN535"/>
  <c r="CT535"/>
  <c r="BN534"/>
  <c r="CT534"/>
  <c r="BN533"/>
  <c r="CT533"/>
  <c r="BN532"/>
  <c r="CT532"/>
  <c r="BN531"/>
  <c r="CT531"/>
  <c r="BN530"/>
  <c r="CT530"/>
  <c r="BN529"/>
  <c r="CT529"/>
  <c r="BN528"/>
  <c r="CT528"/>
  <c r="BN527"/>
  <c r="CT527"/>
  <c r="BN526"/>
  <c r="CT526"/>
  <c r="BN525"/>
  <c r="CT525"/>
  <c r="BN524"/>
  <c r="CT524"/>
  <c r="BN523"/>
  <c r="CT523"/>
  <c r="BN522"/>
  <c r="CT522"/>
  <c r="BN521"/>
  <c r="CT521"/>
  <c r="BN520"/>
  <c r="CT520"/>
  <c r="BN519"/>
  <c r="CT519"/>
  <c r="BN518"/>
  <c r="CT518"/>
  <c r="BN517"/>
  <c r="CT517"/>
  <c r="BN516"/>
  <c r="CT516"/>
  <c r="BN515"/>
  <c r="CT515"/>
  <c r="BN514"/>
  <c r="CT514"/>
  <c r="BN513"/>
  <c r="CT513"/>
  <c r="BN512"/>
  <c r="CT512"/>
  <c r="BN511"/>
  <c r="CT511"/>
  <c r="BN510"/>
  <c r="CT510"/>
  <c r="BN509"/>
  <c r="CT509"/>
  <c r="BN508"/>
  <c r="CT508"/>
  <c r="BN507"/>
  <c r="CT507"/>
  <c r="BN506"/>
  <c r="CT506"/>
  <c r="BN505"/>
  <c r="CT505"/>
  <c r="BN504"/>
  <c r="CT504"/>
  <c r="BN502"/>
  <c r="CT502"/>
  <c r="BN500"/>
  <c r="CT500"/>
  <c r="BN498"/>
  <c r="CT498"/>
  <c r="BN496"/>
  <c r="CT496"/>
  <c r="BN494"/>
  <c r="CT494"/>
  <c r="BN492"/>
  <c r="CT492"/>
  <c r="BN490"/>
  <c r="CT490"/>
  <c r="BN488"/>
  <c r="CT488"/>
  <c r="BN486"/>
  <c r="CT486"/>
  <c r="BN484"/>
  <c r="CT484"/>
  <c r="BN482"/>
  <c r="CT482"/>
  <c r="BN480"/>
  <c r="CT480"/>
  <c r="BN478"/>
  <c r="CT478"/>
  <c r="BN476"/>
  <c r="CT476"/>
  <c r="BN474"/>
  <c r="CT474"/>
  <c r="BN472"/>
  <c r="CT472"/>
  <c r="BN470"/>
  <c r="CT470"/>
  <c r="BN468"/>
  <c r="CT468"/>
  <c r="BN466"/>
  <c r="CT466"/>
  <c r="BN464"/>
  <c r="CT464"/>
  <c r="BN462"/>
  <c r="CT462"/>
  <c r="BN460"/>
  <c r="CT460"/>
  <c r="BN458"/>
  <c r="CT458"/>
  <c r="BN457"/>
  <c r="BN456"/>
  <c r="CT456"/>
  <c r="BN454"/>
  <c r="CT454"/>
  <c r="BN452"/>
  <c r="CT452"/>
  <c r="BN450"/>
  <c r="CT450"/>
  <c r="BN448"/>
  <c r="BN446"/>
  <c r="BN444"/>
  <c r="BN442"/>
  <c r="BN440"/>
  <c r="BN438"/>
  <c r="BN436"/>
  <c r="BN434"/>
  <c r="BN432"/>
  <c r="BN430"/>
  <c r="BN428"/>
  <c r="BN426"/>
  <c r="BN424"/>
  <c r="BN422"/>
  <c r="BN420"/>
  <c r="BN418"/>
  <c r="BN416"/>
  <c r="BN414"/>
  <c r="BN412"/>
  <c r="BN410"/>
  <c r="BN408"/>
  <c r="BN406"/>
  <c r="BN404"/>
  <c r="BN402"/>
  <c r="BN400"/>
  <c r="BN398"/>
  <c r="BN396"/>
  <c r="BN394"/>
  <c r="BN392"/>
  <c r="BN390"/>
  <c r="BN388"/>
  <c r="BN386"/>
  <c r="BN384"/>
  <c r="BN382"/>
  <c r="BN380"/>
  <c r="BN378"/>
  <c r="BN376"/>
  <c r="BN374"/>
  <c r="BN372"/>
  <c r="BN370"/>
  <c r="BN368"/>
  <c r="BN366"/>
  <c r="BN364"/>
  <c r="BE700"/>
  <c r="AY700"/>
  <c r="AR700"/>
  <c r="AS700" s="1"/>
  <c r="N700" i="10"/>
  <c r="DG700" i="8"/>
  <c r="DF700"/>
  <c r="C700" i="9" s="1"/>
  <c r="BT700" i="8"/>
  <c r="BB699"/>
  <c r="BC699" s="1"/>
  <c r="I699" i="9" s="1"/>
  <c r="I699" i="10" s="1"/>
  <c r="AZ699" i="8"/>
  <c r="BA699" s="1"/>
  <c r="J699" i="9" s="1"/>
  <c r="J699" i="10" s="1"/>
  <c r="DF699" i="8"/>
  <c r="C699" i="9" s="1"/>
  <c r="BT699" i="8"/>
  <c r="DG699"/>
  <c r="BE698"/>
  <c r="AY698"/>
  <c r="AR698"/>
  <c r="AS698" s="1"/>
  <c r="N698" i="10"/>
  <c r="DG698" i="8"/>
  <c r="DF698"/>
  <c r="C698" i="9" s="1"/>
  <c r="BT698" i="8"/>
  <c r="BB697"/>
  <c r="BC697" s="1"/>
  <c r="I697" i="9" s="1"/>
  <c r="I697" i="10" s="1"/>
  <c r="AZ697" i="8"/>
  <c r="BA697" s="1"/>
  <c r="J697" i="9" s="1"/>
  <c r="J697" i="10" s="1"/>
  <c r="DF697" i="8"/>
  <c r="C697" i="9" s="1"/>
  <c r="BT697" i="8"/>
  <c r="DG697"/>
  <c r="BE696"/>
  <c r="AY696"/>
  <c r="AR696"/>
  <c r="AS696" s="1"/>
  <c r="N696" i="10"/>
  <c r="DG696" i="8"/>
  <c r="DF696"/>
  <c r="C696" i="9" s="1"/>
  <c r="BT696" i="8"/>
  <c r="BB695"/>
  <c r="BC695" s="1"/>
  <c r="I695" i="9" s="1"/>
  <c r="I695" i="10" s="1"/>
  <c r="AZ695" i="8"/>
  <c r="BA695" s="1"/>
  <c r="J695" i="9" s="1"/>
  <c r="J695" i="10" s="1"/>
  <c r="DF695" i="8"/>
  <c r="C695" i="9" s="1"/>
  <c r="BT695" i="8"/>
  <c r="DG695"/>
  <c r="BE694"/>
  <c r="AY694"/>
  <c r="AR694"/>
  <c r="AS694" s="1"/>
  <c r="N694" i="10"/>
  <c r="DG694" i="8"/>
  <c r="DF694"/>
  <c r="C694" i="9" s="1"/>
  <c r="BT694" i="8"/>
  <c r="BB693"/>
  <c r="BC693" s="1"/>
  <c r="I693" i="9" s="1"/>
  <c r="I693" i="10" s="1"/>
  <c r="AZ693" i="8"/>
  <c r="BA693" s="1"/>
  <c r="J693" i="9" s="1"/>
  <c r="J693" i="10" s="1"/>
  <c r="DF693" i="8"/>
  <c r="C693" i="9" s="1"/>
  <c r="BT693" i="8"/>
  <c r="DG693"/>
  <c r="BE692"/>
  <c r="AY692"/>
  <c r="AR692"/>
  <c r="AS692" s="1"/>
  <c r="N692" i="10"/>
  <c r="DG692" i="8"/>
  <c r="DF692"/>
  <c r="C692" i="9" s="1"/>
  <c r="BT692" i="8"/>
  <c r="BB691"/>
  <c r="BC691" s="1"/>
  <c r="I691" i="9" s="1"/>
  <c r="I691" i="10" s="1"/>
  <c r="AZ691" i="8"/>
  <c r="BA691" s="1"/>
  <c r="J691" i="9" s="1"/>
  <c r="J691" i="10" s="1"/>
  <c r="DF691" i="8"/>
  <c r="C691" i="9" s="1"/>
  <c r="BT691" i="8"/>
  <c r="DG691"/>
  <c r="BE690"/>
  <c r="AY690"/>
  <c r="AR690"/>
  <c r="AS690" s="1"/>
  <c r="N690" i="10"/>
  <c r="DG690" i="8"/>
  <c r="DF690"/>
  <c r="C690" i="9" s="1"/>
  <c r="BT690" i="8"/>
  <c r="BB689"/>
  <c r="BC689" s="1"/>
  <c r="I689" i="9" s="1"/>
  <c r="I689" i="10" s="1"/>
  <c r="AZ689" i="8"/>
  <c r="BA689" s="1"/>
  <c r="J689" i="9" s="1"/>
  <c r="J689" i="10" s="1"/>
  <c r="DF689" i="8"/>
  <c r="C689" i="9" s="1"/>
  <c r="BT689" i="8"/>
  <c r="DG689"/>
  <c r="BE688"/>
  <c r="AY688"/>
  <c r="AR688"/>
  <c r="AS688" s="1"/>
  <c r="N688" i="10"/>
  <c r="DG688" i="8"/>
  <c r="DF688"/>
  <c r="C688" i="9" s="1"/>
  <c r="BT688" i="8"/>
  <c r="BB687"/>
  <c r="BC687" s="1"/>
  <c r="I687" i="9" s="1"/>
  <c r="I687" i="10" s="1"/>
  <c r="AZ687" i="8"/>
  <c r="BA687" s="1"/>
  <c r="J687" i="9" s="1"/>
  <c r="J687" i="10" s="1"/>
  <c r="DF687" i="8"/>
  <c r="C687" i="9" s="1"/>
  <c r="BT687" i="8"/>
  <c r="DG687"/>
  <c r="BE686"/>
  <c r="AY686"/>
  <c r="AR686"/>
  <c r="AS686" s="1"/>
  <c r="N686" i="10"/>
  <c r="DG686" i="8"/>
  <c r="DF686"/>
  <c r="C686" i="9" s="1"/>
  <c r="BT686" i="8"/>
  <c r="BB685"/>
  <c r="BC685" s="1"/>
  <c r="I685" i="9" s="1"/>
  <c r="I685" i="10" s="1"/>
  <c r="AZ685" i="8"/>
  <c r="BA685" s="1"/>
  <c r="J685" i="9" s="1"/>
  <c r="J685" i="10" s="1"/>
  <c r="DF685" i="8"/>
  <c r="C685" i="9" s="1"/>
  <c r="BT685" i="8"/>
  <c r="DG685"/>
  <c r="BE684"/>
  <c r="AY684"/>
  <c r="AR684"/>
  <c r="AS684" s="1"/>
  <c r="N684" i="10"/>
  <c r="DG684" i="8"/>
  <c r="DF684"/>
  <c r="C684" i="9" s="1"/>
  <c r="BT684" i="8"/>
  <c r="BB683"/>
  <c r="BC683" s="1"/>
  <c r="I683" i="9" s="1"/>
  <c r="I683" i="10" s="1"/>
  <c r="AZ683" i="8"/>
  <c r="BA683" s="1"/>
  <c r="J683" i="9" s="1"/>
  <c r="J683" i="10" s="1"/>
  <c r="DF683" i="8"/>
  <c r="C683" i="9" s="1"/>
  <c r="BT683" i="8"/>
  <c r="DG683"/>
  <c r="BE682"/>
  <c r="AY682"/>
  <c r="AR682"/>
  <c r="AS682" s="1"/>
  <c r="N682" i="10"/>
  <c r="DG682" i="8"/>
  <c r="DF682"/>
  <c r="C682" i="9" s="1"/>
  <c r="BT682" i="8"/>
  <c r="BB681"/>
  <c r="BC681" s="1"/>
  <c r="I681" i="9" s="1"/>
  <c r="I681" i="10" s="1"/>
  <c r="AZ681" i="8"/>
  <c r="BA681" s="1"/>
  <c r="J681" i="9" s="1"/>
  <c r="J681" i="10" s="1"/>
  <c r="DF681" i="8"/>
  <c r="C681" i="9" s="1"/>
  <c r="BT681" i="8"/>
  <c r="DG681"/>
  <c r="BE680"/>
  <c r="AY680"/>
  <c r="AR680"/>
  <c r="AS680" s="1"/>
  <c r="N680" i="10"/>
  <c r="DG680" i="8"/>
  <c r="DF680"/>
  <c r="C680" i="9" s="1"/>
  <c r="BT680" i="8"/>
  <c r="BB679"/>
  <c r="BC679" s="1"/>
  <c r="I679" i="9" s="1"/>
  <c r="I679" i="10" s="1"/>
  <c r="AZ679" i="8"/>
  <c r="BA679" s="1"/>
  <c r="J679" i="9" s="1"/>
  <c r="J679" i="10" s="1"/>
  <c r="DF679" i="8"/>
  <c r="C679" i="9" s="1"/>
  <c r="BT679" i="8"/>
  <c r="DG679"/>
  <c r="BE678"/>
  <c r="AY678"/>
  <c r="AR678"/>
  <c r="AS678" s="1"/>
  <c r="N678" i="10"/>
  <c r="DG678" i="8"/>
  <c r="DF678"/>
  <c r="C678" i="9" s="1"/>
  <c r="BT678" i="8"/>
  <c r="BB677"/>
  <c r="BC677" s="1"/>
  <c r="I677" i="9" s="1"/>
  <c r="I677" i="10" s="1"/>
  <c r="AZ677" i="8"/>
  <c r="BA677" s="1"/>
  <c r="J677" i="9" s="1"/>
  <c r="J677" i="10" s="1"/>
  <c r="DF677" i="8"/>
  <c r="C677" i="9" s="1"/>
  <c r="BT677" i="8"/>
  <c r="DG677"/>
  <c r="BE676"/>
  <c r="AY676"/>
  <c r="AR676"/>
  <c r="AS676" s="1"/>
  <c r="N676" i="10"/>
  <c r="DG676" i="8"/>
  <c r="DF676"/>
  <c r="C676" i="9" s="1"/>
  <c r="BT676" i="8"/>
  <c r="BB675"/>
  <c r="BC675" s="1"/>
  <c r="I675" i="9" s="1"/>
  <c r="I675" i="10" s="1"/>
  <c r="AZ675" i="8"/>
  <c r="BA675" s="1"/>
  <c r="J675" i="9" s="1"/>
  <c r="J675" i="10" s="1"/>
  <c r="DF675" i="8"/>
  <c r="C675" i="9" s="1"/>
  <c r="BT675" i="8"/>
  <c r="DG675"/>
  <c r="BE674"/>
  <c r="AY674"/>
  <c r="AR674"/>
  <c r="AS674" s="1"/>
  <c r="N674" i="10"/>
  <c r="DG674" i="8"/>
  <c r="DF674"/>
  <c r="C674" i="9" s="1"/>
  <c r="BT674" i="8"/>
  <c r="BB673"/>
  <c r="BC673" s="1"/>
  <c r="I673" i="9" s="1"/>
  <c r="I673" i="10" s="1"/>
  <c r="AZ673" i="8"/>
  <c r="BA673" s="1"/>
  <c r="J673" i="9" s="1"/>
  <c r="J673" i="10" s="1"/>
  <c r="DF673" i="8"/>
  <c r="C673" i="9" s="1"/>
  <c r="BT673" i="8"/>
  <c r="DG673"/>
  <c r="BE672"/>
  <c r="AY672"/>
  <c r="AR672"/>
  <c r="AS672" s="1"/>
  <c r="N672" i="10"/>
  <c r="DG672" i="8"/>
  <c r="DF672"/>
  <c r="C672" i="9" s="1"/>
  <c r="BT672" i="8"/>
  <c r="BB671"/>
  <c r="BC671" s="1"/>
  <c r="I671" i="9" s="1"/>
  <c r="I671" i="10" s="1"/>
  <c r="AZ671" i="8"/>
  <c r="BA671" s="1"/>
  <c r="J671" i="9" s="1"/>
  <c r="J671" i="10" s="1"/>
  <c r="DF671" i="8"/>
  <c r="C671" i="9" s="1"/>
  <c r="BT671" i="8"/>
  <c r="DG671"/>
  <c r="BE670"/>
  <c r="AY670"/>
  <c r="AR670"/>
  <c r="AS670" s="1"/>
  <c r="N670" i="10"/>
  <c r="DG670" i="8"/>
  <c r="DF670"/>
  <c r="C670" i="9" s="1"/>
  <c r="BT670" i="8"/>
  <c r="BB669"/>
  <c r="BC669" s="1"/>
  <c r="I669" i="9" s="1"/>
  <c r="I669" i="10" s="1"/>
  <c r="AZ669" i="8"/>
  <c r="BA669" s="1"/>
  <c r="J669" i="9" s="1"/>
  <c r="J669" i="10" s="1"/>
  <c r="DF669" i="8"/>
  <c r="C669" i="9" s="1"/>
  <c r="BT669" i="8"/>
  <c r="DG669"/>
  <c r="BE668"/>
  <c r="AY668"/>
  <c r="AR668"/>
  <c r="AS668" s="1"/>
  <c r="N668" i="10"/>
  <c r="DG668" i="8"/>
  <c r="DF668"/>
  <c r="C668" i="9" s="1"/>
  <c r="BT668" i="8"/>
  <c r="BB667"/>
  <c r="BC667" s="1"/>
  <c r="I667" i="9" s="1"/>
  <c r="I667" i="10" s="1"/>
  <c r="AZ667" i="8"/>
  <c r="BA667" s="1"/>
  <c r="J667" i="9" s="1"/>
  <c r="J667" i="10" s="1"/>
  <c r="DF667" i="8"/>
  <c r="C667" i="9" s="1"/>
  <c r="BT667" i="8"/>
  <c r="DG667"/>
  <c r="BE666"/>
  <c r="AY666"/>
  <c r="AR666"/>
  <c r="AS666" s="1"/>
  <c r="N666" i="10"/>
  <c r="DG666" i="8"/>
  <c r="DF666"/>
  <c r="C666" i="9" s="1"/>
  <c r="BT666" i="8"/>
  <c r="BB665"/>
  <c r="BC665" s="1"/>
  <c r="I665" i="9" s="1"/>
  <c r="I665" i="10" s="1"/>
  <c r="AZ665" i="8"/>
  <c r="BA665" s="1"/>
  <c r="J665" i="9" s="1"/>
  <c r="J665" i="10" s="1"/>
  <c r="DF665" i="8"/>
  <c r="C665" i="9" s="1"/>
  <c r="BT665" i="8"/>
  <c r="DG665"/>
  <c r="BE664"/>
  <c r="AY664"/>
  <c r="AR664"/>
  <c r="AS664" s="1"/>
  <c r="N664" i="10"/>
  <c r="DG664" i="8"/>
  <c r="DF664"/>
  <c r="C664" i="9" s="1"/>
  <c r="BT664" i="8"/>
  <c r="BB663"/>
  <c r="BC663" s="1"/>
  <c r="I663" i="9" s="1"/>
  <c r="I663" i="10" s="1"/>
  <c r="AZ663" i="8"/>
  <c r="BA663" s="1"/>
  <c r="J663" i="9" s="1"/>
  <c r="J663" i="10" s="1"/>
  <c r="DF663" i="8"/>
  <c r="C663" i="9" s="1"/>
  <c r="BT663" i="8"/>
  <c r="DG663"/>
  <c r="BE662"/>
  <c r="AY662"/>
  <c r="AR662"/>
  <c r="AS662" s="1"/>
  <c r="N662" i="10"/>
  <c r="DG662" i="8"/>
  <c r="DF662"/>
  <c r="C662" i="9" s="1"/>
  <c r="BT662" i="8"/>
  <c r="BB661"/>
  <c r="BC661" s="1"/>
  <c r="I661" i="9" s="1"/>
  <c r="I661" i="10" s="1"/>
  <c r="AZ661" i="8"/>
  <c r="BA661" s="1"/>
  <c r="J661" i="9" s="1"/>
  <c r="J661" i="10" s="1"/>
  <c r="DF661" i="8"/>
  <c r="C661" i="9" s="1"/>
  <c r="BT661" i="8"/>
  <c r="DG661"/>
  <c r="BE660"/>
  <c r="AY660"/>
  <c r="AR660"/>
  <c r="AS660" s="1"/>
  <c r="N660" i="10"/>
  <c r="DG660" i="8"/>
  <c r="DF660"/>
  <c r="C660" i="9" s="1"/>
  <c r="BT660" i="8"/>
  <c r="BB659"/>
  <c r="BC659" s="1"/>
  <c r="I659" i="9" s="1"/>
  <c r="I659" i="10" s="1"/>
  <c r="AZ659" i="8"/>
  <c r="BA659" s="1"/>
  <c r="J659" i="9" s="1"/>
  <c r="J659" i="10" s="1"/>
  <c r="DF659" i="8"/>
  <c r="C659" i="9" s="1"/>
  <c r="BT659" i="8"/>
  <c r="DG659"/>
  <c r="BE658"/>
  <c r="AY658"/>
  <c r="AR658"/>
  <c r="AS658" s="1"/>
  <c r="N658" i="10"/>
  <c r="DG658" i="8"/>
  <c r="DF658"/>
  <c r="C658" i="9" s="1"/>
  <c r="BT658" i="8"/>
  <c r="BB657"/>
  <c r="BC657" s="1"/>
  <c r="I657" i="9" s="1"/>
  <c r="I657" i="10" s="1"/>
  <c r="AZ657" i="8"/>
  <c r="BA657" s="1"/>
  <c r="J657" i="9" s="1"/>
  <c r="J657" i="10" s="1"/>
  <c r="DF657" i="8"/>
  <c r="C657" i="9" s="1"/>
  <c r="BT657" i="8"/>
  <c r="DG657"/>
  <c r="BE656"/>
  <c r="AY656"/>
  <c r="AR656"/>
  <c r="AS656" s="1"/>
  <c r="N656" i="10"/>
  <c r="DG656" i="8"/>
  <c r="DF656"/>
  <c r="C656" i="9" s="1"/>
  <c r="BT656" i="8"/>
  <c r="BB655"/>
  <c r="BC655" s="1"/>
  <c r="I655" i="9" s="1"/>
  <c r="I655" i="10" s="1"/>
  <c r="AZ655" i="8"/>
  <c r="BA655" s="1"/>
  <c r="J655" i="9" s="1"/>
  <c r="J655" i="10" s="1"/>
  <c r="DF655" i="8"/>
  <c r="C655" i="9" s="1"/>
  <c r="BT655" i="8"/>
  <c r="DG655"/>
  <c r="BE654"/>
  <c r="AY654"/>
  <c r="AR654"/>
  <c r="AS654" s="1"/>
  <c r="N654" i="10"/>
  <c r="DG654" i="8"/>
  <c r="DF654"/>
  <c r="C654" i="9" s="1"/>
  <c r="BT654" i="8"/>
  <c r="BB653"/>
  <c r="BC653" s="1"/>
  <c r="I653" i="9" s="1"/>
  <c r="I653" i="10" s="1"/>
  <c r="AZ653" i="8"/>
  <c r="BA653" s="1"/>
  <c r="J653" i="9" s="1"/>
  <c r="J653" i="10" s="1"/>
  <c r="DF653" i="8"/>
  <c r="C653" i="9" s="1"/>
  <c r="BT653" i="8"/>
  <c r="DG653"/>
  <c r="BE652"/>
  <c r="AY652"/>
  <c r="AR652"/>
  <c r="AS652" s="1"/>
  <c r="N652" i="10"/>
  <c r="DG652" i="8"/>
  <c r="DF652"/>
  <c r="C652" i="9" s="1"/>
  <c r="BT652" i="8"/>
  <c r="BB651"/>
  <c r="BC651" s="1"/>
  <c r="I651" i="9" s="1"/>
  <c r="I651" i="10" s="1"/>
  <c r="AZ651" i="8"/>
  <c r="BA651" s="1"/>
  <c r="J651" i="9" s="1"/>
  <c r="J651" i="10" s="1"/>
  <c r="DF651" i="8"/>
  <c r="C651" i="9" s="1"/>
  <c r="BT651" i="8"/>
  <c r="DG651"/>
  <c r="BE650"/>
  <c r="AY650"/>
  <c r="AR650"/>
  <c r="AS650" s="1"/>
  <c r="N650" i="10"/>
  <c r="DG650" i="8"/>
  <c r="DF650"/>
  <c r="C650" i="9" s="1"/>
  <c r="BT650" i="8"/>
  <c r="BB649"/>
  <c r="BC649" s="1"/>
  <c r="I649" i="9" s="1"/>
  <c r="I649" i="10" s="1"/>
  <c r="AZ649" i="8"/>
  <c r="BA649" s="1"/>
  <c r="J649" i="9" s="1"/>
  <c r="J649" i="10" s="1"/>
  <c r="DF649" i="8"/>
  <c r="C649" i="9" s="1"/>
  <c r="BT649" i="8"/>
  <c r="DG649"/>
  <c r="BE648"/>
  <c r="AY648"/>
  <c r="AR648"/>
  <c r="AS648" s="1"/>
  <c r="N648" i="10"/>
  <c r="DG648" i="8"/>
  <c r="DF648"/>
  <c r="C648" i="9" s="1"/>
  <c r="BT648" i="8"/>
  <c r="BB647"/>
  <c r="BC647" s="1"/>
  <c r="I647" i="9" s="1"/>
  <c r="I647" i="10" s="1"/>
  <c r="AZ647" i="8"/>
  <c r="BA647" s="1"/>
  <c r="J647" i="9" s="1"/>
  <c r="J647" i="10" s="1"/>
  <c r="DF647" i="8"/>
  <c r="C647" i="9" s="1"/>
  <c r="BT647" i="8"/>
  <c r="DG647"/>
  <c r="BE646"/>
  <c r="AY646"/>
  <c r="AR646"/>
  <c r="AS646" s="1"/>
  <c r="N646" i="10"/>
  <c r="DG646" i="8"/>
  <c r="DF646"/>
  <c r="C646" i="9" s="1"/>
  <c r="BT646" i="8"/>
  <c r="BB645"/>
  <c r="BC645" s="1"/>
  <c r="I645" i="9" s="1"/>
  <c r="I645" i="10" s="1"/>
  <c r="AZ645" i="8"/>
  <c r="BA645" s="1"/>
  <c r="J645" i="9" s="1"/>
  <c r="J645" i="10" s="1"/>
  <c r="DF645" i="8"/>
  <c r="C645" i="9" s="1"/>
  <c r="BT645" i="8"/>
  <c r="DG645"/>
  <c r="BE644"/>
  <c r="AY644"/>
  <c r="AR644"/>
  <c r="AS644" s="1"/>
  <c r="N644" i="10"/>
  <c r="DG644" i="8"/>
  <c r="DF644"/>
  <c r="C644" i="9" s="1"/>
  <c r="BT644" i="8"/>
  <c r="BB643"/>
  <c r="BC643" s="1"/>
  <c r="I643" i="9" s="1"/>
  <c r="I643" i="10" s="1"/>
  <c r="AZ643" i="8"/>
  <c r="BA643" s="1"/>
  <c r="J643" i="9" s="1"/>
  <c r="J643" i="10" s="1"/>
  <c r="DF643" i="8"/>
  <c r="C643" i="9" s="1"/>
  <c r="BT643" i="8"/>
  <c r="DG643"/>
  <c r="BE642"/>
  <c r="AY642"/>
  <c r="AR642"/>
  <c r="AS642" s="1"/>
  <c r="N642" i="10"/>
  <c r="DG642" i="8"/>
  <c r="DF642"/>
  <c r="C642" i="9" s="1"/>
  <c r="BT642" i="8"/>
  <c r="BB641"/>
  <c r="BC641" s="1"/>
  <c r="I641" i="9" s="1"/>
  <c r="I641" i="10" s="1"/>
  <c r="AZ641" i="8"/>
  <c r="BA641" s="1"/>
  <c r="J641" i="9" s="1"/>
  <c r="J641" i="10" s="1"/>
  <c r="DF641" i="8"/>
  <c r="C641" i="9" s="1"/>
  <c r="BT641" i="8"/>
  <c r="DG641"/>
  <c r="BE640"/>
  <c r="AY640"/>
  <c r="AR640"/>
  <c r="AS640" s="1"/>
  <c r="N640" i="10"/>
  <c r="DG640" i="8"/>
  <c r="DF640"/>
  <c r="C640" i="9" s="1"/>
  <c r="BT640" i="8"/>
  <c r="BB639"/>
  <c r="BC639" s="1"/>
  <c r="I639" i="9" s="1"/>
  <c r="I639" i="10" s="1"/>
  <c r="AZ639" i="8"/>
  <c r="BA639" s="1"/>
  <c r="J639" i="9" s="1"/>
  <c r="J639" i="10" s="1"/>
  <c r="DF639" i="8"/>
  <c r="C639" i="9" s="1"/>
  <c r="BT639" i="8"/>
  <c r="DG639"/>
  <c r="BE638"/>
  <c r="AY638"/>
  <c r="AR638"/>
  <c r="AS638" s="1"/>
  <c r="N638" i="10"/>
  <c r="DG638" i="8"/>
  <c r="DF638"/>
  <c r="C638" i="9" s="1"/>
  <c r="BT638" i="8"/>
  <c r="BB637"/>
  <c r="BC637" s="1"/>
  <c r="I637" i="9" s="1"/>
  <c r="I637" i="10" s="1"/>
  <c r="AZ637" i="8"/>
  <c r="BA637" s="1"/>
  <c r="J637" i="9" s="1"/>
  <c r="J637" i="10" s="1"/>
  <c r="DF637" i="8"/>
  <c r="C637" i="9" s="1"/>
  <c r="BT637" i="8"/>
  <c r="DG637"/>
  <c r="BE636"/>
  <c r="AY636"/>
  <c r="AR636"/>
  <c r="AS636" s="1"/>
  <c r="N636" i="10"/>
  <c r="DG636" i="8"/>
  <c r="DF636"/>
  <c r="C636" i="9" s="1"/>
  <c r="BT636" i="8"/>
  <c r="BB635"/>
  <c r="BC635" s="1"/>
  <c r="I635" i="9" s="1"/>
  <c r="I635" i="10" s="1"/>
  <c r="AZ635" i="8"/>
  <c r="BA635" s="1"/>
  <c r="J635" i="9" s="1"/>
  <c r="J635" i="10" s="1"/>
  <c r="DF635" i="8"/>
  <c r="C635" i="9" s="1"/>
  <c r="BT635" i="8"/>
  <c r="DG635"/>
  <c r="BE634"/>
  <c r="AY634"/>
  <c r="AR634"/>
  <c r="AS634" s="1"/>
  <c r="N634" i="10"/>
  <c r="DG634" i="8"/>
  <c r="DF634"/>
  <c r="C634" i="9" s="1"/>
  <c r="BT634" i="8"/>
  <c r="BB633"/>
  <c r="BC633" s="1"/>
  <c r="I633" i="9" s="1"/>
  <c r="I633" i="10" s="1"/>
  <c r="AZ633" i="8"/>
  <c r="BA633" s="1"/>
  <c r="J633" i="9" s="1"/>
  <c r="J633" i="10" s="1"/>
  <c r="DF633" i="8"/>
  <c r="C633" i="9" s="1"/>
  <c r="DG633" i="8"/>
  <c r="BT633"/>
  <c r="BE632"/>
  <c r="AY632"/>
  <c r="AR632"/>
  <c r="AS632" s="1"/>
  <c r="N632" i="10"/>
  <c r="DG632" i="8"/>
  <c r="DF632"/>
  <c r="C632" i="9" s="1"/>
  <c r="BT632" i="8"/>
  <c r="BB631"/>
  <c r="BC631" s="1"/>
  <c r="I631" i="9" s="1"/>
  <c r="I631" i="10" s="1"/>
  <c r="AZ631" i="8"/>
  <c r="BA631" s="1"/>
  <c r="J631" i="9" s="1"/>
  <c r="J631" i="10" s="1"/>
  <c r="DF631" i="8"/>
  <c r="C631" i="9" s="1"/>
  <c r="BT631" i="8"/>
  <c r="DG631"/>
  <c r="BE630"/>
  <c r="AY630"/>
  <c r="AR630"/>
  <c r="AS630" s="1"/>
  <c r="N630" i="10"/>
  <c r="DG630" i="8"/>
  <c r="DF630"/>
  <c r="C630" i="9" s="1"/>
  <c r="BT630" i="8"/>
  <c r="BB629"/>
  <c r="BC629" s="1"/>
  <c r="I629" i="9" s="1"/>
  <c r="I629" i="10" s="1"/>
  <c r="AZ629" i="8"/>
  <c r="BA629" s="1"/>
  <c r="J629" i="9" s="1"/>
  <c r="J629" i="10" s="1"/>
  <c r="DF629" i="8"/>
  <c r="C629" i="9" s="1"/>
  <c r="BT629" i="8"/>
  <c r="DG629"/>
  <c r="BE628"/>
  <c r="AY628"/>
  <c r="AR628"/>
  <c r="AS628" s="1"/>
  <c r="N628" i="10"/>
  <c r="DG628" i="8"/>
  <c r="DF628"/>
  <c r="C628" i="9" s="1"/>
  <c r="BT628" i="8"/>
  <c r="BB627"/>
  <c r="BC627" s="1"/>
  <c r="I627" i="9" s="1"/>
  <c r="I627" i="10" s="1"/>
  <c r="AZ627" i="8"/>
  <c r="BA627" s="1"/>
  <c r="J627" i="9" s="1"/>
  <c r="J627" i="10" s="1"/>
  <c r="DF627" i="8"/>
  <c r="C627" i="9" s="1"/>
  <c r="BT627" i="8"/>
  <c r="DG627"/>
  <c r="BE626"/>
  <c r="AY626"/>
  <c r="AR626"/>
  <c r="AS626" s="1"/>
  <c r="N626" i="10"/>
  <c r="DG626" i="8"/>
  <c r="DF626"/>
  <c r="C626" i="9" s="1"/>
  <c r="BT626" i="8"/>
  <c r="BB625"/>
  <c r="BC625" s="1"/>
  <c r="I625" i="9" s="1"/>
  <c r="I625" i="10" s="1"/>
  <c r="AZ625" i="8"/>
  <c r="BA625" s="1"/>
  <c r="J625" i="9" s="1"/>
  <c r="J625" i="10" s="1"/>
  <c r="DF625" i="8"/>
  <c r="C625" i="9" s="1"/>
  <c r="BT625" i="8"/>
  <c r="DG625"/>
  <c r="BE624"/>
  <c r="AY624"/>
  <c r="AR624"/>
  <c r="AS624" s="1"/>
  <c r="N624" i="10"/>
  <c r="DG624" i="8"/>
  <c r="DF624"/>
  <c r="C624" i="9" s="1"/>
  <c r="BT624" i="8"/>
  <c r="BB623"/>
  <c r="BC623" s="1"/>
  <c r="I623" i="9" s="1"/>
  <c r="I623" i="10" s="1"/>
  <c r="AZ623" i="8"/>
  <c r="BA623" s="1"/>
  <c r="J623" i="9" s="1"/>
  <c r="J623" i="10" s="1"/>
  <c r="DF623" i="8"/>
  <c r="C623" i="9" s="1"/>
  <c r="BT623" i="8"/>
  <c r="DG623"/>
  <c r="BE622"/>
  <c r="AY622"/>
  <c r="AR622"/>
  <c r="AS622" s="1"/>
  <c r="N622" i="10"/>
  <c r="DG622" i="8"/>
  <c r="DF622"/>
  <c r="C622" i="9" s="1"/>
  <c r="BT622" i="8"/>
  <c r="BB621"/>
  <c r="BC621" s="1"/>
  <c r="I621" i="9" s="1"/>
  <c r="I621" i="10" s="1"/>
  <c r="AZ621" i="8"/>
  <c r="BA621" s="1"/>
  <c r="J621" i="9" s="1"/>
  <c r="J621" i="10" s="1"/>
  <c r="DF621" i="8"/>
  <c r="C621" i="9" s="1"/>
  <c r="BT621" i="8"/>
  <c r="DG621"/>
  <c r="BE620"/>
  <c r="AY620"/>
  <c r="AR620"/>
  <c r="AS620" s="1"/>
  <c r="N620" i="10"/>
  <c r="DG620" i="8"/>
  <c r="DF620"/>
  <c r="C620" i="9" s="1"/>
  <c r="BT620" i="8"/>
  <c r="BB619"/>
  <c r="BC619" s="1"/>
  <c r="I619" i="9" s="1"/>
  <c r="I619" i="10" s="1"/>
  <c r="AZ619" i="8"/>
  <c r="BA619" s="1"/>
  <c r="J619" i="9" s="1"/>
  <c r="J619" i="10" s="1"/>
  <c r="DF619" i="8"/>
  <c r="C619" i="9" s="1"/>
  <c r="BT619" i="8"/>
  <c r="DG619"/>
  <c r="BE618"/>
  <c r="AY618"/>
  <c r="AR618"/>
  <c r="AS618" s="1"/>
  <c r="N618" i="10"/>
  <c r="DG618" i="8"/>
  <c r="DF618"/>
  <c r="C618" i="9" s="1"/>
  <c r="BT618" i="8"/>
  <c r="BB617"/>
  <c r="BC617" s="1"/>
  <c r="I617" i="9" s="1"/>
  <c r="I617" i="10" s="1"/>
  <c r="AZ617" i="8"/>
  <c r="BA617" s="1"/>
  <c r="J617" i="9" s="1"/>
  <c r="J617" i="10" s="1"/>
  <c r="DF617" i="8"/>
  <c r="C617" i="9" s="1"/>
  <c r="BT617" i="8"/>
  <c r="DG617"/>
  <c r="BE616"/>
  <c r="AY616"/>
  <c r="AR616"/>
  <c r="AS616" s="1"/>
  <c r="N616" i="10"/>
  <c r="DG616" i="8"/>
  <c r="DF616"/>
  <c r="C616" i="9" s="1"/>
  <c r="BT616" i="8"/>
  <c r="B265" i="11"/>
  <c r="B38" i="7"/>
  <c r="B281" i="11" s="1"/>
  <c r="AH699" i="8"/>
  <c r="Z699"/>
  <c r="R699"/>
  <c r="K699"/>
  <c r="AH697"/>
  <c r="Z697"/>
  <c r="R697"/>
  <c r="K697"/>
  <c r="AH695"/>
  <c r="Z695"/>
  <c r="R695"/>
  <c r="K695"/>
  <c r="AH693"/>
  <c r="Z693"/>
  <c r="R693"/>
  <c r="K693"/>
  <c r="AH691"/>
  <c r="Z691"/>
  <c r="R691"/>
  <c r="K691"/>
  <c r="AH689"/>
  <c r="Z689"/>
  <c r="R689"/>
  <c r="K689"/>
  <c r="AH687"/>
  <c r="Z687"/>
  <c r="R687"/>
  <c r="K687"/>
  <c r="AH685"/>
  <c r="Z685"/>
  <c r="R685"/>
  <c r="K685"/>
  <c r="AH683"/>
  <c r="Z683"/>
  <c r="R683"/>
  <c r="K683"/>
  <c r="AH681"/>
  <c r="Z681"/>
  <c r="R681"/>
  <c r="K681"/>
  <c r="AH679"/>
  <c r="Z679"/>
  <c r="R679"/>
  <c r="K679"/>
  <c r="AH677"/>
  <c r="Z677"/>
  <c r="R677"/>
  <c r="K677"/>
  <c r="AH675"/>
  <c r="Z675"/>
  <c r="R675"/>
  <c r="K675"/>
  <c r="AH673"/>
  <c r="Z673"/>
  <c r="R673"/>
  <c r="K673"/>
  <c r="AH671"/>
  <c r="Z671"/>
  <c r="R671"/>
  <c r="K671"/>
  <c r="AH669"/>
  <c r="Z669"/>
  <c r="R669"/>
  <c r="K669"/>
  <c r="AH667"/>
  <c r="Z667"/>
  <c r="R667"/>
  <c r="K667"/>
  <c r="AH665"/>
  <c r="Z665"/>
  <c r="R665"/>
  <c r="K665"/>
  <c r="AH663"/>
  <c r="Z663"/>
  <c r="R663"/>
  <c r="K663"/>
  <c r="AH661"/>
  <c r="Z661"/>
  <c r="R661"/>
  <c r="K661"/>
  <c r="AH659"/>
  <c r="Z659"/>
  <c r="R659"/>
  <c r="K659"/>
  <c r="AH657"/>
  <c r="Z657"/>
  <c r="R657"/>
  <c r="K657"/>
  <c r="AH655"/>
  <c r="Z655"/>
  <c r="R655"/>
  <c r="K655"/>
  <c r="AH653"/>
  <c r="Z653"/>
  <c r="R653"/>
  <c r="K653"/>
  <c r="AH651"/>
  <c r="Z651"/>
  <c r="R651"/>
  <c r="K651"/>
  <c r="AH649"/>
  <c r="Z649"/>
  <c r="R649"/>
  <c r="K649"/>
  <c r="AH647"/>
  <c r="Z647"/>
  <c r="R647"/>
  <c r="K647"/>
  <c r="AH645"/>
  <c r="Z645"/>
  <c r="R645"/>
  <c r="K645"/>
  <c r="AH643"/>
  <c r="Z643"/>
  <c r="R643"/>
  <c r="K643"/>
  <c r="AH641"/>
  <c r="Z641"/>
  <c r="R641"/>
  <c r="K641"/>
  <c r="AH639"/>
  <c r="Z639"/>
  <c r="R639"/>
  <c r="K639"/>
  <c r="AH637"/>
  <c r="Z637"/>
  <c r="R637"/>
  <c r="K637"/>
  <c r="AH635"/>
  <c r="Z635"/>
  <c r="R635"/>
  <c r="K635"/>
  <c r="AH633"/>
  <c r="Z633"/>
  <c r="R633"/>
  <c r="K633"/>
  <c r="AH631"/>
  <c r="Z631"/>
  <c r="R631"/>
  <c r="K631"/>
  <c r="AH629"/>
  <c r="Z629"/>
  <c r="R629"/>
  <c r="K629"/>
  <c r="AH627"/>
  <c r="Z627"/>
  <c r="R627"/>
  <c r="K627"/>
  <c r="AH625"/>
  <c r="Z625"/>
  <c r="R625"/>
  <c r="K625"/>
  <c r="AH623"/>
  <c r="Z623"/>
  <c r="R623"/>
  <c r="K623"/>
  <c r="AH621"/>
  <c r="Z621"/>
  <c r="R621"/>
  <c r="K621"/>
  <c r="AH619"/>
  <c r="Z619"/>
  <c r="R619"/>
  <c r="K619"/>
  <c r="AH617"/>
  <c r="Z617"/>
  <c r="R617"/>
  <c r="K617"/>
  <c r="BB615"/>
  <c r="BC615" s="1"/>
  <c r="I615" i="9" s="1"/>
  <c r="I615" i="10" s="1"/>
  <c r="AZ615" i="8"/>
  <c r="BA615" s="1"/>
  <c r="J615" i="9" s="1"/>
  <c r="J615" i="10" s="1"/>
  <c r="DF615" i="8"/>
  <c r="C615" i="9" s="1"/>
  <c r="BT615" i="8"/>
  <c r="DG615"/>
  <c r="BE614"/>
  <c r="AY614"/>
  <c r="AR614"/>
  <c r="AS614" s="1"/>
  <c r="N614" i="10"/>
  <c r="DG614" i="8"/>
  <c r="DF614"/>
  <c r="C614" i="9" s="1"/>
  <c r="BT614" i="8"/>
  <c r="BB613"/>
  <c r="BC613" s="1"/>
  <c r="I613" i="9" s="1"/>
  <c r="I613" i="10" s="1"/>
  <c r="AZ613" i="8"/>
  <c r="BA613" s="1"/>
  <c r="J613" i="9" s="1"/>
  <c r="J613" i="10" s="1"/>
  <c r="DF613" i="8"/>
  <c r="C613" i="9" s="1"/>
  <c r="BT613" i="8"/>
  <c r="DG613"/>
  <c r="BE612"/>
  <c r="AY612"/>
  <c r="AR612"/>
  <c r="AS612" s="1"/>
  <c r="N612" i="10"/>
  <c r="DG612" i="8"/>
  <c r="DF612"/>
  <c r="C612" i="9" s="1"/>
  <c r="BT612" i="8"/>
  <c r="BB611"/>
  <c r="BC611" s="1"/>
  <c r="I611" i="9" s="1"/>
  <c r="I611" i="10" s="1"/>
  <c r="AZ611" i="8"/>
  <c r="BA611" s="1"/>
  <c r="J611" i="9" s="1"/>
  <c r="J611" i="10" s="1"/>
  <c r="DF611" i="8"/>
  <c r="C611" i="9" s="1"/>
  <c r="BT611" i="8"/>
  <c r="DG611"/>
  <c r="BE610"/>
  <c r="AY610"/>
  <c r="AR610"/>
  <c r="AS610" s="1"/>
  <c r="N610" i="10"/>
  <c r="DG610" i="8"/>
  <c r="DF610"/>
  <c r="C610" i="9" s="1"/>
  <c r="BT610" i="8"/>
  <c r="BB609"/>
  <c r="BC609" s="1"/>
  <c r="I609" i="9" s="1"/>
  <c r="I609" i="10" s="1"/>
  <c r="AZ609" i="8"/>
  <c r="BA609" s="1"/>
  <c r="J609" i="9" s="1"/>
  <c r="J609" i="10" s="1"/>
  <c r="DF609" i="8"/>
  <c r="C609" i="9" s="1"/>
  <c r="BT609" i="8"/>
  <c r="DG609"/>
  <c r="BE608"/>
  <c r="AY608"/>
  <c r="AR608"/>
  <c r="AS608" s="1"/>
  <c r="N608" i="10"/>
  <c r="DG608" i="8"/>
  <c r="DF608"/>
  <c r="C608" i="9" s="1"/>
  <c r="BT608" i="8"/>
  <c r="BB607"/>
  <c r="BC607" s="1"/>
  <c r="I607" i="9" s="1"/>
  <c r="I607" i="10" s="1"/>
  <c r="AZ607" i="8"/>
  <c r="BA607" s="1"/>
  <c r="J607" i="9" s="1"/>
  <c r="J607" i="10" s="1"/>
  <c r="DF607" i="8"/>
  <c r="C607" i="9" s="1"/>
  <c r="BT607" i="8"/>
  <c r="DG607"/>
  <c r="BE606"/>
  <c r="AY606"/>
  <c r="AR606"/>
  <c r="AS606" s="1"/>
  <c r="N606" i="10"/>
  <c r="DG606" i="8"/>
  <c r="DF606"/>
  <c r="C606" i="9" s="1"/>
  <c r="BT606" i="8"/>
  <c r="BB605"/>
  <c r="BC605" s="1"/>
  <c r="I605" i="9" s="1"/>
  <c r="I605" i="10" s="1"/>
  <c r="AZ605" i="8"/>
  <c r="BA605" s="1"/>
  <c r="J605" i="9" s="1"/>
  <c r="J605" i="10" s="1"/>
  <c r="DF605" i="8"/>
  <c r="C605" i="9" s="1"/>
  <c r="BT605" i="8"/>
  <c r="DG605"/>
  <c r="BE604"/>
  <c r="AY604"/>
  <c r="AR604"/>
  <c r="AS604" s="1"/>
  <c r="N604" i="10"/>
  <c r="DG604" i="8"/>
  <c r="DF604"/>
  <c r="C604" i="9" s="1"/>
  <c r="BT604" i="8"/>
  <c r="BB603"/>
  <c r="BC603" s="1"/>
  <c r="I603" i="9" s="1"/>
  <c r="I603" i="10" s="1"/>
  <c r="AZ603" i="8"/>
  <c r="BA603" s="1"/>
  <c r="J603" i="9" s="1"/>
  <c r="J603" i="10" s="1"/>
  <c r="DF603" i="8"/>
  <c r="C603" i="9" s="1"/>
  <c r="BT603" i="8"/>
  <c r="DG603"/>
  <c r="BE602"/>
  <c r="AY602"/>
  <c r="AR602"/>
  <c r="AS602" s="1"/>
  <c r="N602" i="10"/>
  <c r="DG602" i="8"/>
  <c r="DF602"/>
  <c r="C602" i="9" s="1"/>
  <c r="BT602" i="8"/>
  <c r="BB601"/>
  <c r="BC601" s="1"/>
  <c r="I601" i="9" s="1"/>
  <c r="I601" i="10" s="1"/>
  <c r="AZ601" i="8"/>
  <c r="BA601" s="1"/>
  <c r="J601" i="9" s="1"/>
  <c r="J601" i="10" s="1"/>
  <c r="DF601" i="8"/>
  <c r="C601" i="9" s="1"/>
  <c r="BT601" i="8"/>
  <c r="DG601"/>
  <c r="BE600"/>
  <c r="AY600"/>
  <c r="AR600"/>
  <c r="AS600" s="1"/>
  <c r="N600" i="10"/>
  <c r="DG600" i="8"/>
  <c r="DF600"/>
  <c r="C600" i="9" s="1"/>
  <c r="BT600" i="8"/>
  <c r="BB599"/>
  <c r="BC599" s="1"/>
  <c r="I599" i="9" s="1"/>
  <c r="I599" i="10" s="1"/>
  <c r="AZ599" i="8"/>
  <c r="BA599" s="1"/>
  <c r="J599" i="9" s="1"/>
  <c r="J599" i="10" s="1"/>
  <c r="DF599" i="8"/>
  <c r="C599" i="9" s="1"/>
  <c r="BT599" i="8"/>
  <c r="DG599"/>
  <c r="BE598"/>
  <c r="AY598"/>
  <c r="AR598"/>
  <c r="AS598" s="1"/>
  <c r="N598" i="10"/>
  <c r="DG598" i="8"/>
  <c r="DF598"/>
  <c r="C598" i="9" s="1"/>
  <c r="BT598" i="8"/>
  <c r="BB597"/>
  <c r="BC597" s="1"/>
  <c r="I597" i="9" s="1"/>
  <c r="I597" i="10" s="1"/>
  <c r="AZ597" i="8"/>
  <c r="BA597" s="1"/>
  <c r="J597" i="9" s="1"/>
  <c r="J597" i="10" s="1"/>
  <c r="DF597" i="8"/>
  <c r="C597" i="9" s="1"/>
  <c r="BT597" i="8"/>
  <c r="DG597"/>
  <c r="BE596"/>
  <c r="AY596"/>
  <c r="AR596"/>
  <c r="AS596" s="1"/>
  <c r="N596" i="10"/>
  <c r="DG596" i="8"/>
  <c r="DF596"/>
  <c r="C596" i="9" s="1"/>
  <c r="BT596" i="8"/>
  <c r="BB595"/>
  <c r="BC595" s="1"/>
  <c r="I595" i="9" s="1"/>
  <c r="I595" i="10" s="1"/>
  <c r="AZ595" i="8"/>
  <c r="BA595" s="1"/>
  <c r="J595" i="9" s="1"/>
  <c r="J595" i="10" s="1"/>
  <c r="DF595" i="8"/>
  <c r="C595" i="9" s="1"/>
  <c r="BT595" i="8"/>
  <c r="DG595"/>
  <c r="BE594"/>
  <c r="AY594"/>
  <c r="AR594"/>
  <c r="AS594" s="1"/>
  <c r="N594" i="10"/>
  <c r="DG594" i="8"/>
  <c r="DF594"/>
  <c r="C594" i="9" s="1"/>
  <c r="BT594" i="8"/>
  <c r="BB593"/>
  <c r="BC593" s="1"/>
  <c r="I593" i="9" s="1"/>
  <c r="I593" i="10" s="1"/>
  <c r="AZ593" i="8"/>
  <c r="BA593" s="1"/>
  <c r="J593" i="9" s="1"/>
  <c r="J593" i="10" s="1"/>
  <c r="DF593" i="8"/>
  <c r="C593" i="9" s="1"/>
  <c r="BT593" i="8"/>
  <c r="DG593"/>
  <c r="BE592"/>
  <c r="AY592"/>
  <c r="AR592"/>
  <c r="AS592" s="1"/>
  <c r="N592" i="10"/>
  <c r="DG592" i="8"/>
  <c r="DF592"/>
  <c r="C592" i="9" s="1"/>
  <c r="BT592" i="8"/>
  <c r="BB591"/>
  <c r="BC591" s="1"/>
  <c r="I591" i="9" s="1"/>
  <c r="I591" i="10" s="1"/>
  <c r="AZ591" i="8"/>
  <c r="BA591" s="1"/>
  <c r="J591" i="9" s="1"/>
  <c r="J591" i="10" s="1"/>
  <c r="DF591" i="8"/>
  <c r="C591" i="9" s="1"/>
  <c r="BT591" i="8"/>
  <c r="DG591"/>
  <c r="BE590"/>
  <c r="AY590"/>
  <c r="AR590"/>
  <c r="AS590" s="1"/>
  <c r="N590" i="10"/>
  <c r="DG590" i="8"/>
  <c r="DF590"/>
  <c r="C590" i="9" s="1"/>
  <c r="BT590" i="8"/>
  <c r="BB589"/>
  <c r="BC589" s="1"/>
  <c r="I589" i="9" s="1"/>
  <c r="I589" i="10" s="1"/>
  <c r="AZ589" i="8"/>
  <c r="BA589" s="1"/>
  <c r="J589" i="9" s="1"/>
  <c r="J589" i="10" s="1"/>
  <c r="DF589" i="8"/>
  <c r="C589" i="9" s="1"/>
  <c r="BT589" i="8"/>
  <c r="DG589"/>
  <c r="BE588"/>
  <c r="AY588"/>
  <c r="AR588"/>
  <c r="AS588" s="1"/>
  <c r="N588" i="10"/>
  <c r="DG588" i="8"/>
  <c r="DF588"/>
  <c r="C588" i="9" s="1"/>
  <c r="BT588" i="8"/>
  <c r="BB587"/>
  <c r="BC587" s="1"/>
  <c r="I587" i="9" s="1"/>
  <c r="I587" i="10" s="1"/>
  <c r="AZ587" i="8"/>
  <c r="BA587" s="1"/>
  <c r="J587" i="9" s="1"/>
  <c r="J587" i="10" s="1"/>
  <c r="DF587" i="8"/>
  <c r="C587" i="9" s="1"/>
  <c r="BT587" i="8"/>
  <c r="DG587"/>
  <c r="BE586"/>
  <c r="AY586"/>
  <c r="AR586"/>
  <c r="AS586" s="1"/>
  <c r="N586" i="10"/>
  <c r="DG586" i="8"/>
  <c r="DF586"/>
  <c r="C586" i="9" s="1"/>
  <c r="BT586" i="8"/>
  <c r="BB585"/>
  <c r="BC585" s="1"/>
  <c r="I585" i="9" s="1"/>
  <c r="I585" i="10" s="1"/>
  <c r="AZ585" i="8"/>
  <c r="BA585" s="1"/>
  <c r="J585" i="9" s="1"/>
  <c r="J585" i="10" s="1"/>
  <c r="DF585" i="8"/>
  <c r="C585" i="9" s="1"/>
  <c r="BT585" i="8"/>
  <c r="DG585"/>
  <c r="BE584"/>
  <c r="AY584"/>
  <c r="AR584"/>
  <c r="AS584" s="1"/>
  <c r="N584" i="10"/>
  <c r="DG584" i="8"/>
  <c r="DF584"/>
  <c r="C584" i="9" s="1"/>
  <c r="BT584" i="8"/>
  <c r="BB583"/>
  <c r="BC583" s="1"/>
  <c r="I583" i="9" s="1"/>
  <c r="I583" i="10" s="1"/>
  <c r="AZ583" i="8"/>
  <c r="BA583" s="1"/>
  <c r="J583" i="9" s="1"/>
  <c r="J583" i="10" s="1"/>
  <c r="DF583" i="8"/>
  <c r="C583" i="9" s="1"/>
  <c r="BT583" i="8"/>
  <c r="DG583"/>
  <c r="BE582"/>
  <c r="AY582"/>
  <c r="AR582"/>
  <c r="AS582" s="1"/>
  <c r="N582" i="10"/>
  <c r="DG582" i="8"/>
  <c r="DF582"/>
  <c r="C582" i="9" s="1"/>
  <c r="BT582" i="8"/>
  <c r="BB581"/>
  <c r="BC581" s="1"/>
  <c r="I581" i="9" s="1"/>
  <c r="I581" i="10" s="1"/>
  <c r="AZ581" i="8"/>
  <c r="BA581" s="1"/>
  <c r="J581" i="9" s="1"/>
  <c r="J581" i="10" s="1"/>
  <c r="DF581" i="8"/>
  <c r="C581" i="9" s="1"/>
  <c r="BT581" i="8"/>
  <c r="DG581"/>
  <c r="BE580"/>
  <c r="AY580"/>
  <c r="AR580"/>
  <c r="AS580" s="1"/>
  <c r="N580" i="10"/>
  <c r="DG580" i="8"/>
  <c r="DF580"/>
  <c r="C580" i="9" s="1"/>
  <c r="BT580" i="8"/>
  <c r="BB579"/>
  <c r="BC579" s="1"/>
  <c r="I579" i="9" s="1"/>
  <c r="I579" i="10" s="1"/>
  <c r="AZ579" i="8"/>
  <c r="BA579" s="1"/>
  <c r="J579" i="9" s="1"/>
  <c r="J579" i="10" s="1"/>
  <c r="DF579" i="8"/>
  <c r="C579" i="9" s="1"/>
  <c r="BT579" i="8"/>
  <c r="DG579"/>
  <c r="BE578"/>
  <c r="AY578"/>
  <c r="AR578"/>
  <c r="AS578" s="1"/>
  <c r="N578" i="10"/>
  <c r="DG578" i="8"/>
  <c r="DF578"/>
  <c r="C578" i="9" s="1"/>
  <c r="BT578" i="8"/>
  <c r="BB577"/>
  <c r="BC577" s="1"/>
  <c r="I577" i="9" s="1"/>
  <c r="I577" i="10" s="1"/>
  <c r="AZ577" i="8"/>
  <c r="BA577" s="1"/>
  <c r="J577" i="9" s="1"/>
  <c r="J577" i="10" s="1"/>
  <c r="DF577" i="8"/>
  <c r="C577" i="9" s="1"/>
  <c r="BT577" i="8"/>
  <c r="DG577"/>
  <c r="BE576"/>
  <c r="AY576"/>
  <c r="AR576"/>
  <c r="AS576" s="1"/>
  <c r="N576" i="10"/>
  <c r="DG576" i="8"/>
  <c r="DF576"/>
  <c r="C576" i="9" s="1"/>
  <c r="BT576" i="8"/>
  <c r="BB575"/>
  <c r="BC575" s="1"/>
  <c r="I575" i="9" s="1"/>
  <c r="I575" i="10" s="1"/>
  <c r="AZ575" i="8"/>
  <c r="BA575" s="1"/>
  <c r="J575" i="9" s="1"/>
  <c r="J575" i="10" s="1"/>
  <c r="DF575" i="8"/>
  <c r="C575" i="9" s="1"/>
  <c r="BT575" i="8"/>
  <c r="DG575"/>
  <c r="BE574"/>
  <c r="AY574"/>
  <c r="AR574"/>
  <c r="AS574" s="1"/>
  <c r="N574" i="10"/>
  <c r="DG574" i="8"/>
  <c r="DF574"/>
  <c r="C574" i="9" s="1"/>
  <c r="BT574" i="8"/>
  <c r="BB573"/>
  <c r="BC573" s="1"/>
  <c r="I573" i="9" s="1"/>
  <c r="I573" i="10" s="1"/>
  <c r="AZ573" i="8"/>
  <c r="BA573" s="1"/>
  <c r="J573" i="9" s="1"/>
  <c r="J573" i="10" s="1"/>
  <c r="DF573" i="8"/>
  <c r="C573" i="9" s="1"/>
  <c r="BT573" i="8"/>
  <c r="DG573"/>
  <c r="BE572"/>
  <c r="AY572"/>
  <c r="AR572"/>
  <c r="AS572" s="1"/>
  <c r="N572" i="10"/>
  <c r="DG572" i="8"/>
  <c r="DF572"/>
  <c r="C572" i="9" s="1"/>
  <c r="BT572" i="8"/>
  <c r="BB571"/>
  <c r="BC571" s="1"/>
  <c r="I571" i="9" s="1"/>
  <c r="I571" i="10" s="1"/>
  <c r="AZ571" i="8"/>
  <c r="BA571" s="1"/>
  <c r="J571" i="9" s="1"/>
  <c r="J571" i="10" s="1"/>
  <c r="DF571" i="8"/>
  <c r="C571" i="9" s="1"/>
  <c r="BT571" i="8"/>
  <c r="DG571"/>
  <c r="BE570"/>
  <c r="AY570"/>
  <c r="AR570"/>
  <c r="AS570" s="1"/>
  <c r="N570" i="10"/>
  <c r="DG570" i="8"/>
  <c r="DF570"/>
  <c r="C570" i="9" s="1"/>
  <c r="BT570" i="8"/>
  <c r="BB569"/>
  <c r="BC569" s="1"/>
  <c r="I569" i="9" s="1"/>
  <c r="I569" i="10" s="1"/>
  <c r="AZ569" i="8"/>
  <c r="BA569" s="1"/>
  <c r="J569" i="9" s="1"/>
  <c r="J569" i="10" s="1"/>
  <c r="DF569" i="8"/>
  <c r="C569" i="9" s="1"/>
  <c r="BT569" i="8"/>
  <c r="DG569"/>
  <c r="BE568"/>
  <c r="AY568"/>
  <c r="AR568"/>
  <c r="AS568" s="1"/>
  <c r="N568" i="10"/>
  <c r="DG568" i="8"/>
  <c r="DF568"/>
  <c r="C568" i="9" s="1"/>
  <c r="BT568" i="8"/>
  <c r="BB567"/>
  <c r="BC567" s="1"/>
  <c r="I567" i="9" s="1"/>
  <c r="I567" i="10" s="1"/>
  <c r="AZ567" i="8"/>
  <c r="BA567" s="1"/>
  <c r="J567" i="9" s="1"/>
  <c r="J567" i="10" s="1"/>
  <c r="DF567" i="8"/>
  <c r="C567" i="9" s="1"/>
  <c r="BT567" i="8"/>
  <c r="DG567"/>
  <c r="BE566"/>
  <c r="AY566"/>
  <c r="AR566"/>
  <c r="AS566" s="1"/>
  <c r="N566" i="10"/>
  <c r="DG566" i="8"/>
  <c r="DF566"/>
  <c r="C566" i="9" s="1"/>
  <c r="BT566" i="8"/>
  <c r="BB565"/>
  <c r="BC565" s="1"/>
  <c r="I565" i="9" s="1"/>
  <c r="I565" i="10" s="1"/>
  <c r="AZ565" i="8"/>
  <c r="BA565" s="1"/>
  <c r="J565" i="9" s="1"/>
  <c r="J565" i="10" s="1"/>
  <c r="DF565" i="8"/>
  <c r="C565" i="9" s="1"/>
  <c r="BT565" i="8"/>
  <c r="DG565"/>
  <c r="BE564"/>
  <c r="AY564"/>
  <c r="AR564"/>
  <c r="AS564" s="1"/>
  <c r="N564" i="10"/>
  <c r="DG564" i="8"/>
  <c r="DF564"/>
  <c r="C564" i="9" s="1"/>
  <c r="BT564" i="8"/>
  <c r="BB563"/>
  <c r="BC563" s="1"/>
  <c r="I563" i="9" s="1"/>
  <c r="I563" i="10" s="1"/>
  <c r="AZ563" i="8"/>
  <c r="BA563" s="1"/>
  <c r="J563" i="9" s="1"/>
  <c r="J563" i="10" s="1"/>
  <c r="DF563" i="8"/>
  <c r="C563" i="9" s="1"/>
  <c r="BT563" i="8"/>
  <c r="DG563"/>
  <c r="BE562"/>
  <c r="AY562"/>
  <c r="AR562"/>
  <c r="AS562" s="1"/>
  <c r="N562" i="10"/>
  <c r="DG562" i="8"/>
  <c r="DF562"/>
  <c r="C562" i="9" s="1"/>
  <c r="BT562" i="8"/>
  <c r="BB561"/>
  <c r="BC561" s="1"/>
  <c r="I561" i="9" s="1"/>
  <c r="I561" i="10" s="1"/>
  <c r="AZ561" i="8"/>
  <c r="BA561" s="1"/>
  <c r="J561" i="9" s="1"/>
  <c r="J561" i="10" s="1"/>
  <c r="DF561" i="8"/>
  <c r="C561" i="9" s="1"/>
  <c r="BT561" i="8"/>
  <c r="DG561"/>
  <c r="BE560"/>
  <c r="AY560"/>
  <c r="AR560"/>
  <c r="AS560" s="1"/>
  <c r="N560" i="10"/>
  <c r="DG560" i="8"/>
  <c r="DF560"/>
  <c r="C560" i="9" s="1"/>
  <c r="BT560" i="8"/>
  <c r="BB559"/>
  <c r="BC559" s="1"/>
  <c r="I559" i="9" s="1"/>
  <c r="I559" i="10" s="1"/>
  <c r="AZ559" i="8"/>
  <c r="BA559" s="1"/>
  <c r="J559" i="9" s="1"/>
  <c r="J559" i="10" s="1"/>
  <c r="DF559" i="8"/>
  <c r="C559" i="9" s="1"/>
  <c r="BT559" i="8"/>
  <c r="DG559"/>
  <c r="BE558"/>
  <c r="AY558"/>
  <c r="AR558"/>
  <c r="AS558" s="1"/>
  <c r="N558" i="10"/>
  <c r="DG558" i="8"/>
  <c r="DF558"/>
  <c r="C558" i="9" s="1"/>
  <c r="BT558" i="8"/>
  <c r="BB557"/>
  <c r="BC557" s="1"/>
  <c r="I557" i="9" s="1"/>
  <c r="I557" i="10" s="1"/>
  <c r="AZ557" i="8"/>
  <c r="BA557" s="1"/>
  <c r="J557" i="9" s="1"/>
  <c r="J557" i="10" s="1"/>
  <c r="DF557" i="8"/>
  <c r="C557" i="9" s="1"/>
  <c r="BT557" i="8"/>
  <c r="DG557"/>
  <c r="BE556"/>
  <c r="AY556"/>
  <c r="AR556"/>
  <c r="AS556" s="1"/>
  <c r="N556" i="10"/>
  <c r="DG556" i="8"/>
  <c r="DF556"/>
  <c r="C556" i="9" s="1"/>
  <c r="BT556" i="8"/>
  <c r="BB555"/>
  <c r="BC555" s="1"/>
  <c r="I555" i="9" s="1"/>
  <c r="I555" i="10" s="1"/>
  <c r="AZ555" i="8"/>
  <c r="BA555" s="1"/>
  <c r="J555" i="9" s="1"/>
  <c r="J555" i="10" s="1"/>
  <c r="DF555" i="8"/>
  <c r="C555" i="9" s="1"/>
  <c r="BT555" i="8"/>
  <c r="DG555"/>
  <c r="BE554"/>
  <c r="AY554"/>
  <c r="AR554"/>
  <c r="AS554" s="1"/>
  <c r="N554" i="10"/>
  <c r="DG554" i="8"/>
  <c r="DF554"/>
  <c r="C554" i="9" s="1"/>
  <c r="BT554" i="8"/>
  <c r="BB553"/>
  <c r="BC553" s="1"/>
  <c r="I553" i="9" s="1"/>
  <c r="I553" i="10" s="1"/>
  <c r="AZ553" i="8"/>
  <c r="BA553" s="1"/>
  <c r="J553" i="9" s="1"/>
  <c r="J553" i="10" s="1"/>
  <c r="DF553" i="8"/>
  <c r="C553" i="9" s="1"/>
  <c r="BT553" i="8"/>
  <c r="DG553"/>
  <c r="BE552"/>
  <c r="AY552"/>
  <c r="AR552"/>
  <c r="AS552" s="1"/>
  <c r="N552" i="10"/>
  <c r="DG552" i="8"/>
  <c r="DF552"/>
  <c r="C552" i="9" s="1"/>
  <c r="BT552" i="8"/>
  <c r="BB551"/>
  <c r="BC551" s="1"/>
  <c r="I551" i="9" s="1"/>
  <c r="I551" i="10" s="1"/>
  <c r="AZ551" i="8"/>
  <c r="BA551" s="1"/>
  <c r="J551" i="9" s="1"/>
  <c r="J551" i="10" s="1"/>
  <c r="DF551" i="8"/>
  <c r="C551" i="9" s="1"/>
  <c r="BT551" i="8"/>
  <c r="DG551"/>
  <c r="BE550"/>
  <c r="AY550"/>
  <c r="AR550"/>
  <c r="AS550" s="1"/>
  <c r="N550" i="10"/>
  <c r="DG550" i="8"/>
  <c r="DF550"/>
  <c r="C550" i="9" s="1"/>
  <c r="BT550" i="8"/>
  <c r="BB549"/>
  <c r="BC549" s="1"/>
  <c r="I549" i="9" s="1"/>
  <c r="I549" i="10" s="1"/>
  <c r="AZ549" i="8"/>
  <c r="BA549" s="1"/>
  <c r="J549" i="9" s="1"/>
  <c r="J549" i="10" s="1"/>
  <c r="DF549" i="8"/>
  <c r="C549" i="9" s="1"/>
  <c r="BT549" i="8"/>
  <c r="DG549"/>
  <c r="BE548"/>
  <c r="AY548"/>
  <c r="AR548"/>
  <c r="AS548" s="1"/>
  <c r="N548" i="10"/>
  <c r="DG548" i="8"/>
  <c r="DF548"/>
  <c r="C548" i="9" s="1"/>
  <c r="BT548" i="8"/>
  <c r="BB547"/>
  <c r="BC547" s="1"/>
  <c r="I547" i="9" s="1"/>
  <c r="I547" i="10" s="1"/>
  <c r="AZ547" i="8"/>
  <c r="BA547" s="1"/>
  <c r="J547" i="9" s="1"/>
  <c r="J547" i="10" s="1"/>
  <c r="DF547" i="8"/>
  <c r="C547" i="9" s="1"/>
  <c r="BT547" i="8"/>
  <c r="DG547"/>
  <c r="BE546"/>
  <c r="AY546"/>
  <c r="AR546"/>
  <c r="AS546" s="1"/>
  <c r="N546" i="10"/>
  <c r="DG546" i="8"/>
  <c r="DF546"/>
  <c r="C546" i="9" s="1"/>
  <c r="BT546" i="8"/>
  <c r="BB545"/>
  <c r="BC545" s="1"/>
  <c r="I545" i="9" s="1"/>
  <c r="I545" i="10" s="1"/>
  <c r="AZ545" i="8"/>
  <c r="BA545" s="1"/>
  <c r="J545" i="9" s="1"/>
  <c r="J545" i="10" s="1"/>
  <c r="DF545" i="8"/>
  <c r="C545" i="9" s="1"/>
  <c r="BT545" i="8"/>
  <c r="DG545"/>
  <c r="BE544"/>
  <c r="AY544"/>
  <c r="AR544"/>
  <c r="AS544" s="1"/>
  <c r="N544" i="10"/>
  <c r="DG544" i="8"/>
  <c r="DF544"/>
  <c r="C544" i="9" s="1"/>
  <c r="BT544" i="8"/>
  <c r="BB543"/>
  <c r="BC543" s="1"/>
  <c r="I543" i="9" s="1"/>
  <c r="I543" i="10" s="1"/>
  <c r="AZ543" i="8"/>
  <c r="BA543" s="1"/>
  <c r="J543" i="9" s="1"/>
  <c r="J543" i="10" s="1"/>
  <c r="DF543" i="8"/>
  <c r="C543" i="9" s="1"/>
  <c r="BT543" i="8"/>
  <c r="DG543"/>
  <c r="BE542"/>
  <c r="AY542"/>
  <c r="AR542"/>
  <c r="AS542" s="1"/>
  <c r="N542" i="10"/>
  <c r="DG542" i="8"/>
  <c r="DF542"/>
  <c r="C542" i="9" s="1"/>
  <c r="BT542" i="8"/>
  <c r="BB541"/>
  <c r="BC541" s="1"/>
  <c r="I541" i="9" s="1"/>
  <c r="I541" i="10" s="1"/>
  <c r="AZ541" i="8"/>
  <c r="BA541" s="1"/>
  <c r="J541" i="9" s="1"/>
  <c r="J541" i="10" s="1"/>
  <c r="DF541" i="8"/>
  <c r="C541" i="9" s="1"/>
  <c r="BT541" i="8"/>
  <c r="DG541"/>
  <c r="BE540"/>
  <c r="AY540"/>
  <c r="AR540"/>
  <c r="AS540" s="1"/>
  <c r="N540" i="10"/>
  <c r="DG540" i="8"/>
  <c r="DF540"/>
  <c r="C540" i="9" s="1"/>
  <c r="BT540" i="8"/>
  <c r="BB539"/>
  <c r="BC539" s="1"/>
  <c r="I539" i="9" s="1"/>
  <c r="I539" i="10" s="1"/>
  <c r="AZ539" i="8"/>
  <c r="BA539" s="1"/>
  <c r="J539" i="9" s="1"/>
  <c r="J539" i="10" s="1"/>
  <c r="DF539" i="8"/>
  <c r="C539" i="9" s="1"/>
  <c r="BT539" i="8"/>
  <c r="DG539"/>
  <c r="BE538"/>
  <c r="AY538"/>
  <c r="AR538"/>
  <c r="AS538" s="1"/>
  <c r="N538" i="10"/>
  <c r="DG538" i="8"/>
  <c r="DF538"/>
  <c r="C538" i="9" s="1"/>
  <c r="BT538" i="8"/>
  <c r="BB537"/>
  <c r="BC537" s="1"/>
  <c r="I537" i="9" s="1"/>
  <c r="I537" i="10" s="1"/>
  <c r="AZ537" i="8"/>
  <c r="BA537" s="1"/>
  <c r="J537" i="9" s="1"/>
  <c r="J537" i="10" s="1"/>
  <c r="DF537" i="8"/>
  <c r="C537" i="9" s="1"/>
  <c r="BT537" i="8"/>
  <c r="DG537"/>
  <c r="BE536"/>
  <c r="AY536"/>
  <c r="AR536"/>
  <c r="AS536" s="1"/>
  <c r="N536" i="10"/>
  <c r="DG536" i="8"/>
  <c r="DF536"/>
  <c r="C536" i="9" s="1"/>
  <c r="BT536" i="8"/>
  <c r="BB535"/>
  <c r="BC535" s="1"/>
  <c r="I535" i="9" s="1"/>
  <c r="I535" i="10" s="1"/>
  <c r="AZ535" i="8"/>
  <c r="BA535" s="1"/>
  <c r="J535" i="9" s="1"/>
  <c r="J535" i="10" s="1"/>
  <c r="DF535" i="8"/>
  <c r="C535" i="9" s="1"/>
  <c r="BT535" i="8"/>
  <c r="DG535"/>
  <c r="BE534"/>
  <c r="AY534"/>
  <c r="AR534"/>
  <c r="AS534" s="1"/>
  <c r="N534" i="10"/>
  <c r="DG534" i="8"/>
  <c r="DF534"/>
  <c r="C534" i="9" s="1"/>
  <c r="BT534" i="8"/>
  <c r="BB533"/>
  <c r="BC533" s="1"/>
  <c r="I533" i="9" s="1"/>
  <c r="I533" i="10" s="1"/>
  <c r="AZ533" i="8"/>
  <c r="BA533" s="1"/>
  <c r="J533" i="9" s="1"/>
  <c r="J533" i="10" s="1"/>
  <c r="DF533" i="8"/>
  <c r="C533" i="9" s="1"/>
  <c r="BT533" i="8"/>
  <c r="DG533"/>
  <c r="BE532"/>
  <c r="AY532"/>
  <c r="AR532"/>
  <c r="AS532" s="1"/>
  <c r="N532" i="10"/>
  <c r="DG532" i="8"/>
  <c r="DF532"/>
  <c r="C532" i="9" s="1"/>
  <c r="BT532" i="8"/>
  <c r="BB531"/>
  <c r="BC531" s="1"/>
  <c r="I531" i="9" s="1"/>
  <c r="I531" i="10" s="1"/>
  <c r="AZ531" i="8"/>
  <c r="BA531" s="1"/>
  <c r="J531" i="9" s="1"/>
  <c r="J531" i="10" s="1"/>
  <c r="DF531" i="8"/>
  <c r="C531" i="9" s="1"/>
  <c r="BT531" i="8"/>
  <c r="DG531"/>
  <c r="BE530"/>
  <c r="AY530"/>
  <c r="AR530"/>
  <c r="AS530" s="1"/>
  <c r="N530" i="10"/>
  <c r="K614" i="8"/>
  <c r="AH614"/>
  <c r="Z614"/>
  <c r="R614"/>
  <c r="K612"/>
  <c r="AH612"/>
  <c r="Z612"/>
  <c r="R612"/>
  <c r="K610"/>
  <c r="AH610"/>
  <c r="Z610"/>
  <c r="R610"/>
  <c r="K608"/>
  <c r="AH608"/>
  <c r="Z608"/>
  <c r="R608"/>
  <c r="K606"/>
  <c r="AH606"/>
  <c r="Z606"/>
  <c r="R606"/>
  <c r="K604"/>
  <c r="AH604"/>
  <c r="Z604"/>
  <c r="R604"/>
  <c r="K602"/>
  <c r="AH602"/>
  <c r="Z602"/>
  <c r="R602"/>
  <c r="K600"/>
  <c r="AH600"/>
  <c r="Z600"/>
  <c r="R600"/>
  <c r="K598"/>
  <c r="AH598"/>
  <c r="Z598"/>
  <c r="R598"/>
  <c r="K596"/>
  <c r="AH596"/>
  <c r="Z596"/>
  <c r="R596"/>
  <c r="K594"/>
  <c r="AH594"/>
  <c r="Z594"/>
  <c r="R594"/>
  <c r="K592"/>
  <c r="AH592"/>
  <c r="Z592"/>
  <c r="R592"/>
  <c r="K590"/>
  <c r="AH590"/>
  <c r="Z590"/>
  <c r="R590"/>
  <c r="K588"/>
  <c r="AH588"/>
  <c r="Z588"/>
  <c r="R588"/>
  <c r="K586"/>
  <c r="AH586"/>
  <c r="Z586"/>
  <c r="R586"/>
  <c r="K584"/>
  <c r="AH584"/>
  <c r="Z584"/>
  <c r="R584"/>
  <c r="K582"/>
  <c r="AH582"/>
  <c r="Z582"/>
  <c r="R582"/>
  <c r="K580"/>
  <c r="AH580"/>
  <c r="Z580"/>
  <c r="R580"/>
  <c r="K578"/>
  <c r="AH578"/>
  <c r="Z578"/>
  <c r="R578"/>
  <c r="K576"/>
  <c r="AH576"/>
  <c r="Z576"/>
  <c r="R576"/>
  <c r="K574"/>
  <c r="AH574"/>
  <c r="Z574"/>
  <c r="R574"/>
  <c r="K572"/>
  <c r="AH572"/>
  <c r="Z572"/>
  <c r="R572"/>
  <c r="K570"/>
  <c r="AH570"/>
  <c r="Z570"/>
  <c r="R570"/>
  <c r="K568"/>
  <c r="AH568"/>
  <c r="Z568"/>
  <c r="R568"/>
  <c r="K566"/>
  <c r="AH566"/>
  <c r="Z566"/>
  <c r="R566"/>
  <c r="K564"/>
  <c r="AH564"/>
  <c r="Z564"/>
  <c r="R564"/>
  <c r="K562"/>
  <c r="AH562"/>
  <c r="Z562"/>
  <c r="R562"/>
  <c r="K560"/>
  <c r="AH560"/>
  <c r="Z560"/>
  <c r="R560"/>
  <c r="K558"/>
  <c r="AH558"/>
  <c r="Z558"/>
  <c r="R558"/>
  <c r="K556"/>
  <c r="AH556"/>
  <c r="Z556"/>
  <c r="R556"/>
  <c r="K554"/>
  <c r="AH554"/>
  <c r="Z554"/>
  <c r="R554"/>
  <c r="K552"/>
  <c r="AH552"/>
  <c r="Z552"/>
  <c r="R552"/>
  <c r="K550"/>
  <c r="AH550"/>
  <c r="Z550"/>
  <c r="R550"/>
  <c r="K548"/>
  <c r="AH548"/>
  <c r="Z548"/>
  <c r="R548"/>
  <c r="K546"/>
  <c r="AH546"/>
  <c r="Z546"/>
  <c r="R546"/>
  <c r="K544"/>
  <c r="AH544"/>
  <c r="Z544"/>
  <c r="R544"/>
  <c r="K542"/>
  <c r="AH542"/>
  <c r="Z542"/>
  <c r="R542"/>
  <c r="K540"/>
  <c r="AH540"/>
  <c r="Z540"/>
  <c r="R540"/>
  <c r="K538"/>
  <c r="AH538"/>
  <c r="Z538"/>
  <c r="R538"/>
  <c r="K536"/>
  <c r="AH536"/>
  <c r="Z536"/>
  <c r="R536"/>
  <c r="K534"/>
  <c r="AH534"/>
  <c r="Z534"/>
  <c r="R534"/>
  <c r="K532"/>
  <c r="AH532"/>
  <c r="Z532"/>
  <c r="R532"/>
  <c r="K530"/>
  <c r="AH530"/>
  <c r="Z530"/>
  <c r="R530"/>
  <c r="K528"/>
  <c r="AH528"/>
  <c r="Z528"/>
  <c r="R528"/>
  <c r="K526"/>
  <c r="AH526"/>
  <c r="Z526"/>
  <c r="R526"/>
  <c r="K524"/>
  <c r="AH524"/>
  <c r="Z524"/>
  <c r="R524"/>
  <c r="K522"/>
  <c r="AH522"/>
  <c r="Z522"/>
  <c r="R522"/>
  <c r="K520"/>
  <c r="AH520"/>
  <c r="Z520"/>
  <c r="R520"/>
  <c r="K518"/>
  <c r="AH518"/>
  <c r="Z518"/>
  <c r="R518"/>
  <c r="K516"/>
  <c r="AH516"/>
  <c r="Z516"/>
  <c r="R516"/>
  <c r="K514"/>
  <c r="AH514"/>
  <c r="Z514"/>
  <c r="R514"/>
  <c r="K512"/>
  <c r="AH512"/>
  <c r="Z512"/>
  <c r="R512"/>
  <c r="K510"/>
  <c r="AH510"/>
  <c r="Z510"/>
  <c r="R510"/>
  <c r="K508"/>
  <c r="AH508"/>
  <c r="Z508"/>
  <c r="R508"/>
  <c r="K506"/>
  <c r="AH506"/>
  <c r="Z506"/>
  <c r="R506"/>
  <c r="K504"/>
  <c r="AH504"/>
  <c r="Z504"/>
  <c r="R504"/>
  <c r="K502"/>
  <c r="AH502"/>
  <c r="Z502"/>
  <c r="R502"/>
  <c r="K500"/>
  <c r="AH500"/>
  <c r="Z500"/>
  <c r="R500"/>
  <c r="K498"/>
  <c r="AH498"/>
  <c r="Z498"/>
  <c r="R498"/>
  <c r="K496"/>
  <c r="AH496"/>
  <c r="Z496"/>
  <c r="R496"/>
  <c r="K494"/>
  <c r="AH494"/>
  <c r="Z494"/>
  <c r="R494"/>
  <c r="K492"/>
  <c r="AH492"/>
  <c r="Z492"/>
  <c r="R492"/>
  <c r="K490"/>
  <c r="AH490"/>
  <c r="Z490"/>
  <c r="R490"/>
  <c r="DG530"/>
  <c r="DF530"/>
  <c r="C530" i="9" s="1"/>
  <c r="BT530" i="8"/>
  <c r="BB529"/>
  <c r="BC529" s="1"/>
  <c r="I529" i="9" s="1"/>
  <c r="I529" i="10" s="1"/>
  <c r="AZ529" i="8"/>
  <c r="BA529" s="1"/>
  <c r="J529" i="9" s="1"/>
  <c r="J529" i="10" s="1"/>
  <c r="DF529" i="8"/>
  <c r="C529" i="9" s="1"/>
  <c r="BT529" i="8"/>
  <c r="DG529"/>
  <c r="BE528"/>
  <c r="AY528"/>
  <c r="AR528"/>
  <c r="AS528" s="1"/>
  <c r="N528" i="10"/>
  <c r="DG528" i="8"/>
  <c r="DF528"/>
  <c r="C528" i="9" s="1"/>
  <c r="BT528" i="8"/>
  <c r="BB527"/>
  <c r="BC527" s="1"/>
  <c r="I527" i="9" s="1"/>
  <c r="I527" i="10" s="1"/>
  <c r="AZ527" i="8"/>
  <c r="BA527" s="1"/>
  <c r="J527" i="9" s="1"/>
  <c r="J527" i="10" s="1"/>
  <c r="DF527" i="8"/>
  <c r="C527" i="9" s="1"/>
  <c r="BT527" i="8"/>
  <c r="DG527"/>
  <c r="BE526"/>
  <c r="AY526"/>
  <c r="AR526"/>
  <c r="AS526" s="1"/>
  <c r="N526" i="10"/>
  <c r="DG526" i="8"/>
  <c r="DF526"/>
  <c r="C526" i="9" s="1"/>
  <c r="BT526" i="8"/>
  <c r="BB525"/>
  <c r="BC525" s="1"/>
  <c r="I525" i="9" s="1"/>
  <c r="I525" i="10" s="1"/>
  <c r="AZ525" i="8"/>
  <c r="BA525" s="1"/>
  <c r="J525" i="9" s="1"/>
  <c r="J525" i="10" s="1"/>
  <c r="DF525" i="8"/>
  <c r="C525" i="9" s="1"/>
  <c r="BT525" i="8"/>
  <c r="DG525"/>
  <c r="BE524"/>
  <c r="AY524"/>
  <c r="AR524"/>
  <c r="AS524" s="1"/>
  <c r="N524" i="10"/>
  <c r="DG524" i="8"/>
  <c r="DF524"/>
  <c r="C524" i="9" s="1"/>
  <c r="BT524" i="8"/>
  <c r="BB523"/>
  <c r="BC523" s="1"/>
  <c r="I523" i="9" s="1"/>
  <c r="I523" i="10" s="1"/>
  <c r="AZ523" i="8"/>
  <c r="BA523" s="1"/>
  <c r="J523" i="9" s="1"/>
  <c r="J523" i="10" s="1"/>
  <c r="DF523" i="8"/>
  <c r="C523" i="9" s="1"/>
  <c r="BT523" i="8"/>
  <c r="DG523"/>
  <c r="BE522"/>
  <c r="AY522"/>
  <c r="AR522"/>
  <c r="AS522" s="1"/>
  <c r="N522" i="10"/>
  <c r="DG522" i="8"/>
  <c r="DF522"/>
  <c r="C522" i="9" s="1"/>
  <c r="BT522" i="8"/>
  <c r="BB521"/>
  <c r="BC521" s="1"/>
  <c r="I521" i="9" s="1"/>
  <c r="I521" i="10" s="1"/>
  <c r="AZ521" i="8"/>
  <c r="BA521" s="1"/>
  <c r="J521" i="9" s="1"/>
  <c r="J521" i="10" s="1"/>
  <c r="DF521" i="8"/>
  <c r="C521" i="9" s="1"/>
  <c r="BT521" i="8"/>
  <c r="DG521"/>
  <c r="BE520"/>
  <c r="AY520"/>
  <c r="AR520"/>
  <c r="AS520" s="1"/>
  <c r="N520" i="10"/>
  <c r="DG520" i="8"/>
  <c r="DF520"/>
  <c r="C520" i="9" s="1"/>
  <c r="BT520" i="8"/>
  <c r="BB519"/>
  <c r="BC519" s="1"/>
  <c r="I519" i="9" s="1"/>
  <c r="I519" i="10" s="1"/>
  <c r="AZ519" i="8"/>
  <c r="BA519" s="1"/>
  <c r="J519" i="9" s="1"/>
  <c r="J519" i="10" s="1"/>
  <c r="DF519" i="8"/>
  <c r="C519" i="9" s="1"/>
  <c r="BT519" i="8"/>
  <c r="DG519"/>
  <c r="BE518"/>
  <c r="AY518"/>
  <c r="AR518"/>
  <c r="AS518" s="1"/>
  <c r="N518" i="10"/>
  <c r="DG518" i="8"/>
  <c r="DF518"/>
  <c r="C518" i="9" s="1"/>
  <c r="BT518" i="8"/>
  <c r="BB517"/>
  <c r="BC517" s="1"/>
  <c r="I517" i="9" s="1"/>
  <c r="I517" i="10" s="1"/>
  <c r="AZ517" i="8"/>
  <c r="BA517" s="1"/>
  <c r="J517" i="9" s="1"/>
  <c r="J517" i="10" s="1"/>
  <c r="DF517" i="8"/>
  <c r="C517" i="9" s="1"/>
  <c r="BT517" i="8"/>
  <c r="DG517"/>
  <c r="BE516"/>
  <c r="AY516"/>
  <c r="AR516"/>
  <c r="AS516" s="1"/>
  <c r="N516" i="10"/>
  <c r="DG516" i="8"/>
  <c r="DF516"/>
  <c r="C516" i="9" s="1"/>
  <c r="BT516" i="8"/>
  <c r="BB515"/>
  <c r="BC515" s="1"/>
  <c r="I515" i="9" s="1"/>
  <c r="I515" i="10" s="1"/>
  <c r="AZ515" i="8"/>
  <c r="BA515" s="1"/>
  <c r="J515" i="9" s="1"/>
  <c r="J515" i="10" s="1"/>
  <c r="DF515" i="8"/>
  <c r="C515" i="9" s="1"/>
  <c r="BT515" i="8"/>
  <c r="DG515"/>
  <c r="BE514"/>
  <c r="AY514"/>
  <c r="AR514"/>
  <c r="AS514" s="1"/>
  <c r="N514" i="10"/>
  <c r="DG514" i="8"/>
  <c r="DF514"/>
  <c r="C514" i="9" s="1"/>
  <c r="BT514" i="8"/>
  <c r="BB513"/>
  <c r="BC513" s="1"/>
  <c r="I513" i="9" s="1"/>
  <c r="I513" i="10" s="1"/>
  <c r="AZ513" i="8"/>
  <c r="BA513" s="1"/>
  <c r="J513" i="9" s="1"/>
  <c r="J513" i="10" s="1"/>
  <c r="DF513" i="8"/>
  <c r="C513" i="9" s="1"/>
  <c r="BT513" i="8"/>
  <c r="DG513"/>
  <c r="BE512"/>
  <c r="AY512"/>
  <c r="AR512"/>
  <c r="AS512" s="1"/>
  <c r="N512" i="10"/>
  <c r="DG512" i="8"/>
  <c r="DF512"/>
  <c r="C512" i="9" s="1"/>
  <c r="BT512" i="8"/>
  <c r="BB511"/>
  <c r="BC511" s="1"/>
  <c r="I511" i="9" s="1"/>
  <c r="I511" i="10" s="1"/>
  <c r="AZ511" i="8"/>
  <c r="BA511" s="1"/>
  <c r="J511" i="9" s="1"/>
  <c r="J511" i="10" s="1"/>
  <c r="DF511" i="8"/>
  <c r="C511" i="9" s="1"/>
  <c r="BT511" i="8"/>
  <c r="DG511"/>
  <c r="BE510"/>
  <c r="AY510"/>
  <c r="AR510"/>
  <c r="AS510" s="1"/>
  <c r="N510" i="10"/>
  <c r="DG510" i="8"/>
  <c r="DF510"/>
  <c r="C510" i="9" s="1"/>
  <c r="BT510" i="8"/>
  <c r="BB509"/>
  <c r="BC509" s="1"/>
  <c r="I509" i="9" s="1"/>
  <c r="I509" i="10" s="1"/>
  <c r="AZ509" i="8"/>
  <c r="BA509" s="1"/>
  <c r="J509" i="9" s="1"/>
  <c r="J509" i="10" s="1"/>
  <c r="DF509" i="8"/>
  <c r="C509" i="9" s="1"/>
  <c r="BT509" i="8"/>
  <c r="DG509"/>
  <c r="BE508"/>
  <c r="AY508"/>
  <c r="AR508"/>
  <c r="AS508" s="1"/>
  <c r="N508" i="10"/>
  <c r="DG508" i="8"/>
  <c r="DF508"/>
  <c r="C508" i="9" s="1"/>
  <c r="BT508" i="8"/>
  <c r="BB507"/>
  <c r="BC507" s="1"/>
  <c r="I507" i="9" s="1"/>
  <c r="I507" i="10" s="1"/>
  <c r="AZ507" i="8"/>
  <c r="BA507" s="1"/>
  <c r="J507" i="9" s="1"/>
  <c r="J507" i="10" s="1"/>
  <c r="DF507" i="8"/>
  <c r="C507" i="9" s="1"/>
  <c r="BT507" i="8"/>
  <c r="DG507"/>
  <c r="BE506"/>
  <c r="AY506"/>
  <c r="AR506"/>
  <c r="AS506" s="1"/>
  <c r="N506" i="10"/>
  <c r="DG506" i="8"/>
  <c r="DF506"/>
  <c r="C506" i="9" s="1"/>
  <c r="BT506" i="8"/>
  <c r="BB505"/>
  <c r="BC505" s="1"/>
  <c r="I505" i="9" s="1"/>
  <c r="I505" i="10" s="1"/>
  <c r="AZ505" i="8"/>
  <c r="BA505" s="1"/>
  <c r="J505" i="9" s="1"/>
  <c r="J505" i="10" s="1"/>
  <c r="DF505" i="8"/>
  <c r="C505" i="9" s="1"/>
  <c r="BT505" i="8"/>
  <c r="DG505"/>
  <c r="BE504"/>
  <c r="AY504"/>
  <c r="AR504"/>
  <c r="AS504" s="1"/>
  <c r="N504" i="10"/>
  <c r="DG504" i="8"/>
  <c r="DF504"/>
  <c r="C504" i="9" s="1"/>
  <c r="BT504" i="8"/>
  <c r="BB503"/>
  <c r="BC503" s="1"/>
  <c r="I503" i="9" s="1"/>
  <c r="I503" i="10" s="1"/>
  <c r="AZ503" i="8"/>
  <c r="BA503" s="1"/>
  <c r="J503" i="9" s="1"/>
  <c r="J503" i="10" s="1"/>
  <c r="DF503" i="8"/>
  <c r="C503" i="9" s="1"/>
  <c r="BT503" i="8"/>
  <c r="DG503"/>
  <c r="BE502"/>
  <c r="AY502"/>
  <c r="AR502"/>
  <c r="AS502" s="1"/>
  <c r="N502" i="10"/>
  <c r="DG502" i="8"/>
  <c r="DF502"/>
  <c r="C502" i="9" s="1"/>
  <c r="BT502" i="8"/>
  <c r="BB501"/>
  <c r="BC501" s="1"/>
  <c r="I501" i="9" s="1"/>
  <c r="I501" i="10" s="1"/>
  <c r="AZ501" i="8"/>
  <c r="BA501" s="1"/>
  <c r="J501" i="9" s="1"/>
  <c r="J501" i="10" s="1"/>
  <c r="DF501" i="8"/>
  <c r="C501" i="9" s="1"/>
  <c r="BT501" i="8"/>
  <c r="DG501"/>
  <c r="BE500"/>
  <c r="AY500"/>
  <c r="AR500"/>
  <c r="AS500" s="1"/>
  <c r="N500" i="10"/>
  <c r="DG500" i="8"/>
  <c r="DF500"/>
  <c r="C500" i="9" s="1"/>
  <c r="BT500" i="8"/>
  <c r="BB499"/>
  <c r="BC499" s="1"/>
  <c r="I499" i="9" s="1"/>
  <c r="I499" i="10" s="1"/>
  <c r="AZ499" i="8"/>
  <c r="BA499" s="1"/>
  <c r="J499" i="9" s="1"/>
  <c r="J499" i="10" s="1"/>
  <c r="DF499" i="8"/>
  <c r="C499" i="9" s="1"/>
  <c r="BT499" i="8"/>
  <c r="DG499"/>
  <c r="BE498"/>
  <c r="AY498"/>
  <c r="AR498"/>
  <c r="AS498" s="1"/>
  <c r="N498" i="10"/>
  <c r="DG498" i="8"/>
  <c r="DF498"/>
  <c r="C498" i="9" s="1"/>
  <c r="BT498" i="8"/>
  <c r="BB497"/>
  <c r="BC497" s="1"/>
  <c r="I497" i="9" s="1"/>
  <c r="I497" i="10" s="1"/>
  <c r="AZ497" i="8"/>
  <c r="BA497" s="1"/>
  <c r="J497" i="9" s="1"/>
  <c r="J497" i="10" s="1"/>
  <c r="DF497" i="8"/>
  <c r="C497" i="9" s="1"/>
  <c r="BT497" i="8"/>
  <c r="DG497"/>
  <c r="BE496"/>
  <c r="AY496"/>
  <c r="AR496"/>
  <c r="AS496" s="1"/>
  <c r="N496" i="10"/>
  <c r="DG496" i="8"/>
  <c r="DF496"/>
  <c r="C496" i="9" s="1"/>
  <c r="BT496" i="8"/>
  <c r="BB495"/>
  <c r="BC495" s="1"/>
  <c r="I495" i="9" s="1"/>
  <c r="I495" i="10" s="1"/>
  <c r="AZ495" i="8"/>
  <c r="BA495" s="1"/>
  <c r="J495" i="9" s="1"/>
  <c r="J495" i="10" s="1"/>
  <c r="DF495" i="8"/>
  <c r="C495" i="9" s="1"/>
  <c r="BT495" i="8"/>
  <c r="DG495"/>
  <c r="BE494"/>
  <c r="AY494"/>
  <c r="AR494"/>
  <c r="AS494" s="1"/>
  <c r="N494" i="10"/>
  <c r="DG494" i="8"/>
  <c r="DF494"/>
  <c r="C494" i="9" s="1"/>
  <c r="BT494" i="8"/>
  <c r="BB493"/>
  <c r="BC493" s="1"/>
  <c r="I493" i="9" s="1"/>
  <c r="I493" i="10" s="1"/>
  <c r="AZ493" i="8"/>
  <c r="BA493" s="1"/>
  <c r="J493" i="9" s="1"/>
  <c r="J493" i="10" s="1"/>
  <c r="DF493" i="8"/>
  <c r="C493" i="9" s="1"/>
  <c r="BT493" i="8"/>
  <c r="DG493"/>
  <c r="BE492"/>
  <c r="AY492"/>
  <c r="AR492"/>
  <c r="AS492" s="1"/>
  <c r="N492" i="10"/>
  <c r="DG492" i="8"/>
  <c r="DF492"/>
  <c r="C492" i="9" s="1"/>
  <c r="BT492" i="8"/>
  <c r="BB491"/>
  <c r="BC491" s="1"/>
  <c r="I491" i="9" s="1"/>
  <c r="I491" i="10" s="1"/>
  <c r="AZ491" i="8"/>
  <c r="BA491" s="1"/>
  <c r="J491" i="9" s="1"/>
  <c r="J491" i="10" s="1"/>
  <c r="DF491" i="8"/>
  <c r="C491" i="9" s="1"/>
  <c r="BT491" i="8"/>
  <c r="DG491"/>
  <c r="BE490"/>
  <c r="AY490"/>
  <c r="AR490"/>
  <c r="AS490" s="1"/>
  <c r="N490" i="10"/>
  <c r="DG490" i="8"/>
  <c r="DF490"/>
  <c r="C490" i="9" s="1"/>
  <c r="BT490" i="8"/>
  <c r="BB489"/>
  <c r="BC489" s="1"/>
  <c r="I489" i="9" s="1"/>
  <c r="I489" i="10" s="1"/>
  <c r="AZ489" i="8"/>
  <c r="BA489" s="1"/>
  <c r="J489" i="9" s="1"/>
  <c r="J489" i="10" s="1"/>
  <c r="DF489" i="8"/>
  <c r="C489" i="9" s="1"/>
  <c r="BT489" i="8"/>
  <c r="DG489"/>
  <c r="BE488"/>
  <c r="AY488"/>
  <c r="AR488"/>
  <c r="AS488" s="1"/>
  <c r="N488" i="10"/>
  <c r="DG488" i="8"/>
  <c r="DF488"/>
  <c r="C488" i="9" s="1"/>
  <c r="BT488" i="8"/>
  <c r="BB487"/>
  <c r="BC487" s="1"/>
  <c r="I487" i="9" s="1"/>
  <c r="I487" i="10" s="1"/>
  <c r="AZ487" i="8"/>
  <c r="BA487" s="1"/>
  <c r="J487" i="9" s="1"/>
  <c r="J487" i="10" s="1"/>
  <c r="DF487" i="8"/>
  <c r="C487" i="9" s="1"/>
  <c r="BT487" i="8"/>
  <c r="DG487"/>
  <c r="BE486"/>
  <c r="AY486"/>
  <c r="AR486"/>
  <c r="AS486" s="1"/>
  <c r="N486" i="10"/>
  <c r="DG486" i="8"/>
  <c r="DF486"/>
  <c r="C486" i="9" s="1"/>
  <c r="BT486" i="8"/>
  <c r="BB485"/>
  <c r="BC485" s="1"/>
  <c r="I485" i="9" s="1"/>
  <c r="I485" i="10" s="1"/>
  <c r="AZ485" i="8"/>
  <c r="BA485" s="1"/>
  <c r="J485" i="9" s="1"/>
  <c r="J485" i="10" s="1"/>
  <c r="DF485" i="8"/>
  <c r="C485" i="9" s="1"/>
  <c r="BT485" i="8"/>
  <c r="DG485"/>
  <c r="BE484"/>
  <c r="AY484"/>
  <c r="AR484"/>
  <c r="AS484" s="1"/>
  <c r="N484" i="10"/>
  <c r="DG484" i="8"/>
  <c r="DF484"/>
  <c r="C484" i="9" s="1"/>
  <c r="BT484" i="8"/>
  <c r="BB483"/>
  <c r="BC483" s="1"/>
  <c r="I483" i="9" s="1"/>
  <c r="I483" i="10" s="1"/>
  <c r="AZ483" i="8"/>
  <c r="BA483" s="1"/>
  <c r="J483" i="9" s="1"/>
  <c r="J483" i="10" s="1"/>
  <c r="DF483" i="8"/>
  <c r="C483" i="9" s="1"/>
  <c r="BT483" i="8"/>
  <c r="DG483"/>
  <c r="BE482"/>
  <c r="AY482"/>
  <c r="AR482"/>
  <c r="AS482" s="1"/>
  <c r="N482" i="10"/>
  <c r="DG482" i="8"/>
  <c r="DF482"/>
  <c r="C482" i="9" s="1"/>
  <c r="BT482" i="8"/>
  <c r="BB481"/>
  <c r="BC481" s="1"/>
  <c r="I481" i="9" s="1"/>
  <c r="I481" i="10" s="1"/>
  <c r="AZ481" i="8"/>
  <c r="BA481" s="1"/>
  <c r="J481" i="9" s="1"/>
  <c r="J481" i="10" s="1"/>
  <c r="DF481" i="8"/>
  <c r="C481" i="9" s="1"/>
  <c r="BT481" i="8"/>
  <c r="DG481"/>
  <c r="BE480"/>
  <c r="AY480"/>
  <c r="AR480"/>
  <c r="AS480" s="1"/>
  <c r="N480" i="10"/>
  <c r="DG480" i="8"/>
  <c r="DF480"/>
  <c r="C480" i="9" s="1"/>
  <c r="BT480" i="8"/>
  <c r="BB479"/>
  <c r="BC479" s="1"/>
  <c r="I479" i="9" s="1"/>
  <c r="I479" i="10" s="1"/>
  <c r="AZ479" i="8"/>
  <c r="BA479" s="1"/>
  <c r="J479" i="9" s="1"/>
  <c r="J479" i="10" s="1"/>
  <c r="DF479" i="8"/>
  <c r="C479" i="9" s="1"/>
  <c r="BT479" i="8"/>
  <c r="DG479"/>
  <c r="BE478"/>
  <c r="AY478"/>
  <c r="AR478"/>
  <c r="AS478" s="1"/>
  <c r="N478" i="10"/>
  <c r="DG478" i="8"/>
  <c r="DF478"/>
  <c r="C478" i="9" s="1"/>
  <c r="BT478" i="8"/>
  <c r="BB477"/>
  <c r="BC477" s="1"/>
  <c r="I477" i="9" s="1"/>
  <c r="I477" i="10" s="1"/>
  <c r="AZ477" i="8"/>
  <c r="BA477" s="1"/>
  <c r="J477" i="9" s="1"/>
  <c r="J477" i="10" s="1"/>
  <c r="DF477" i="8"/>
  <c r="C477" i="9" s="1"/>
  <c r="BT477" i="8"/>
  <c r="DG477"/>
  <c r="BE476"/>
  <c r="AY476"/>
  <c r="AR476"/>
  <c r="AS476" s="1"/>
  <c r="N476" i="10"/>
  <c r="DG476" i="8"/>
  <c r="DF476"/>
  <c r="C476" i="9" s="1"/>
  <c r="BT476" i="8"/>
  <c r="BB475"/>
  <c r="BC475" s="1"/>
  <c r="I475" i="9" s="1"/>
  <c r="I475" i="10" s="1"/>
  <c r="AZ475" i="8"/>
  <c r="BA475" s="1"/>
  <c r="J475" i="9" s="1"/>
  <c r="J475" i="10" s="1"/>
  <c r="DF475" i="8"/>
  <c r="C475" i="9" s="1"/>
  <c r="BT475" i="8"/>
  <c r="DG475"/>
  <c r="BE474"/>
  <c r="AY474"/>
  <c r="AR474"/>
  <c r="AS474" s="1"/>
  <c r="N474" i="10"/>
  <c r="DG474" i="8"/>
  <c r="DF474"/>
  <c r="C474" i="9" s="1"/>
  <c r="BT474" i="8"/>
  <c r="BB473"/>
  <c r="BC473" s="1"/>
  <c r="I473" i="9" s="1"/>
  <c r="I473" i="10" s="1"/>
  <c r="AZ473" i="8"/>
  <c r="BA473" s="1"/>
  <c r="J473" i="9" s="1"/>
  <c r="J473" i="10" s="1"/>
  <c r="DF473" i="8"/>
  <c r="C473" i="9" s="1"/>
  <c r="BT473" i="8"/>
  <c r="DG473"/>
  <c r="BE472"/>
  <c r="AY472"/>
  <c r="AR472"/>
  <c r="AS472" s="1"/>
  <c r="N472" i="10"/>
  <c r="DG472" i="8"/>
  <c r="DF472"/>
  <c r="C472" i="9" s="1"/>
  <c r="BT472" i="8"/>
  <c r="BB471"/>
  <c r="BC471" s="1"/>
  <c r="I471" i="9" s="1"/>
  <c r="I471" i="10" s="1"/>
  <c r="AZ471" i="8"/>
  <c r="BA471" s="1"/>
  <c r="J471" i="9" s="1"/>
  <c r="J471" i="10" s="1"/>
  <c r="DF471" i="8"/>
  <c r="C471" i="9" s="1"/>
  <c r="BT471" i="8"/>
  <c r="DG471"/>
  <c r="BE470"/>
  <c r="AY470"/>
  <c r="AR470"/>
  <c r="AS470" s="1"/>
  <c r="N470" i="10"/>
  <c r="DG470" i="8"/>
  <c r="DF470"/>
  <c r="C470" i="9" s="1"/>
  <c r="BT470" i="8"/>
  <c r="BB469"/>
  <c r="BC469" s="1"/>
  <c r="I469" i="9" s="1"/>
  <c r="I469" i="10" s="1"/>
  <c r="AZ469" i="8"/>
  <c r="BA469" s="1"/>
  <c r="J469" i="9" s="1"/>
  <c r="J469" i="10" s="1"/>
  <c r="DF469" i="8"/>
  <c r="C469" i="9" s="1"/>
  <c r="BT469" i="8"/>
  <c r="DG469"/>
  <c r="BE468"/>
  <c r="AY468"/>
  <c r="AR468"/>
  <c r="AS468" s="1"/>
  <c r="N468" i="10"/>
  <c r="DG468" i="8"/>
  <c r="DF468"/>
  <c r="C468" i="9" s="1"/>
  <c r="BT468" i="8"/>
  <c r="BB467"/>
  <c r="BC467" s="1"/>
  <c r="I467" i="9" s="1"/>
  <c r="I467" i="10" s="1"/>
  <c r="AZ467" i="8"/>
  <c r="BA467" s="1"/>
  <c r="J467" i="9" s="1"/>
  <c r="J467" i="10" s="1"/>
  <c r="DF467" i="8"/>
  <c r="C467" i="9" s="1"/>
  <c r="BT467" i="8"/>
  <c r="DG467"/>
  <c r="BE466"/>
  <c r="AY466"/>
  <c r="AR466"/>
  <c r="AS466" s="1"/>
  <c r="N466" i="10"/>
  <c r="DG466" i="8"/>
  <c r="DF466"/>
  <c r="C466" i="9" s="1"/>
  <c r="BT466" i="8"/>
  <c r="BB465"/>
  <c r="BC465" s="1"/>
  <c r="I465" i="9" s="1"/>
  <c r="I465" i="10" s="1"/>
  <c r="AZ465" i="8"/>
  <c r="BA465" s="1"/>
  <c r="J465" i="9" s="1"/>
  <c r="J465" i="10" s="1"/>
  <c r="DF465" i="8"/>
  <c r="C465" i="9" s="1"/>
  <c r="BT465" i="8"/>
  <c r="DG465"/>
  <c r="BE464"/>
  <c r="AY464"/>
  <c r="AR464"/>
  <c r="AS464" s="1"/>
  <c r="N464" i="10"/>
  <c r="DG464" i="8"/>
  <c r="DF464"/>
  <c r="C464" i="9" s="1"/>
  <c r="BT464" i="8"/>
  <c r="BB463"/>
  <c r="BC463" s="1"/>
  <c r="I463" i="9" s="1"/>
  <c r="I463" i="10" s="1"/>
  <c r="AZ463" i="8"/>
  <c r="BA463" s="1"/>
  <c r="J463" i="9" s="1"/>
  <c r="J463" i="10" s="1"/>
  <c r="DF463" i="8"/>
  <c r="C463" i="9" s="1"/>
  <c r="BT463" i="8"/>
  <c r="DG463"/>
  <c r="BE462"/>
  <c r="AY462"/>
  <c r="AR462"/>
  <c r="AS462" s="1"/>
  <c r="N462" i="10"/>
  <c r="DG462" i="8"/>
  <c r="DF462"/>
  <c r="C462" i="9" s="1"/>
  <c r="BT462" i="8"/>
  <c r="BB461"/>
  <c r="BC461" s="1"/>
  <c r="I461" i="9" s="1"/>
  <c r="I461" i="10" s="1"/>
  <c r="AZ461" i="8"/>
  <c r="BA461" s="1"/>
  <c r="J461" i="9" s="1"/>
  <c r="J461" i="10" s="1"/>
  <c r="DF461" i="8"/>
  <c r="C461" i="9" s="1"/>
  <c r="BT461" i="8"/>
  <c r="DG461"/>
  <c r="BE460"/>
  <c r="AY460"/>
  <c r="AR460"/>
  <c r="AS460" s="1"/>
  <c r="N460" i="10"/>
  <c r="DG460" i="8"/>
  <c r="DF460"/>
  <c r="C460" i="9" s="1"/>
  <c r="BT460" i="8"/>
  <c r="BB459"/>
  <c r="BC459" s="1"/>
  <c r="I459" i="9" s="1"/>
  <c r="I459" i="10" s="1"/>
  <c r="AZ459" i="8"/>
  <c r="BA459" s="1"/>
  <c r="J459" i="9" s="1"/>
  <c r="J459" i="10" s="1"/>
  <c r="DF459" i="8"/>
  <c r="C459" i="9" s="1"/>
  <c r="BT459" i="8"/>
  <c r="DG459"/>
  <c r="BE458"/>
  <c r="AY458"/>
  <c r="AR458"/>
  <c r="AS458" s="1"/>
  <c r="N458" i="10"/>
  <c r="DG458" i="8"/>
  <c r="DF458"/>
  <c r="C458" i="9" s="1"/>
  <c r="BT458" i="8"/>
  <c r="BB457"/>
  <c r="BC457" s="1"/>
  <c r="I457" i="9" s="1"/>
  <c r="I457" i="10" s="1"/>
  <c r="AZ457" i="8"/>
  <c r="BA457" s="1"/>
  <c r="J457" i="9" s="1"/>
  <c r="J457" i="10" s="1"/>
  <c r="DF457" i="8"/>
  <c r="C457" i="9" s="1"/>
  <c r="BT457" i="8"/>
  <c r="DG457"/>
  <c r="BE456"/>
  <c r="AY456"/>
  <c r="AR456"/>
  <c r="AS456" s="1"/>
  <c r="N456" i="10"/>
  <c r="DG456" i="8"/>
  <c r="DF456"/>
  <c r="C456" i="9" s="1"/>
  <c r="BT456" i="8"/>
  <c r="BB455"/>
  <c r="BC455" s="1"/>
  <c r="I455" i="9" s="1"/>
  <c r="I455" i="10" s="1"/>
  <c r="AZ455" i="8"/>
  <c r="BA455" s="1"/>
  <c r="J455" i="9" s="1"/>
  <c r="J455" i="10" s="1"/>
  <c r="DF455" i="8"/>
  <c r="C455" i="9" s="1"/>
  <c r="BT455" i="8"/>
  <c r="DG455"/>
  <c r="BE454"/>
  <c r="AY454"/>
  <c r="AR454"/>
  <c r="AS454" s="1"/>
  <c r="N454" i="10"/>
  <c r="DG454" i="8"/>
  <c r="DF454"/>
  <c r="C454" i="9" s="1"/>
  <c r="BT454" i="8"/>
  <c r="BB453"/>
  <c r="BC453" s="1"/>
  <c r="I453" i="9" s="1"/>
  <c r="I453" i="10" s="1"/>
  <c r="AZ453" i="8"/>
  <c r="BA453" s="1"/>
  <c r="J453" i="9" s="1"/>
  <c r="J453" i="10" s="1"/>
  <c r="DF453" i="8"/>
  <c r="C453" i="9" s="1"/>
  <c r="BT453" i="8"/>
  <c r="DG453"/>
  <c r="BE452"/>
  <c r="AY452"/>
  <c r="AR452"/>
  <c r="AS452" s="1"/>
  <c r="N452" i="10"/>
  <c r="DG452" i="8"/>
  <c r="DF452"/>
  <c r="C452" i="9" s="1"/>
  <c r="BT452" i="8"/>
  <c r="BB451"/>
  <c r="BC451" s="1"/>
  <c r="I451" i="9" s="1"/>
  <c r="I451" i="10" s="1"/>
  <c r="AZ451" i="8"/>
  <c r="BA451" s="1"/>
  <c r="J451" i="9" s="1"/>
  <c r="J451" i="10" s="1"/>
  <c r="DF451" i="8"/>
  <c r="C451" i="9" s="1"/>
  <c r="BT451" i="8"/>
  <c r="DG451"/>
  <c r="BE450"/>
  <c r="AY450"/>
  <c r="AR450"/>
  <c r="AS450" s="1"/>
  <c r="N450" i="10"/>
  <c r="DG450" i="8"/>
  <c r="DF450"/>
  <c r="C450" i="9" s="1"/>
  <c r="BT450" i="8"/>
  <c r="BB449"/>
  <c r="BC449" s="1"/>
  <c r="I449" i="9" s="1"/>
  <c r="I449" i="10" s="1"/>
  <c r="AZ449" i="8"/>
  <c r="BA449" s="1"/>
  <c r="J449" i="9" s="1"/>
  <c r="J449" i="10" s="1"/>
  <c r="DF449" i="8"/>
  <c r="C449" i="9" s="1"/>
  <c r="BT449" i="8"/>
  <c r="DG449"/>
  <c r="BE448"/>
  <c r="AY448"/>
  <c r="AR448"/>
  <c r="AS448" s="1"/>
  <c r="N448" i="10"/>
  <c r="DG448" i="8"/>
  <c r="DF448"/>
  <c r="C448" i="9" s="1"/>
  <c r="BT448" i="8"/>
  <c r="BB447"/>
  <c r="BC447" s="1"/>
  <c r="I447" i="9" s="1"/>
  <c r="I447" i="10" s="1"/>
  <c r="AZ447" i="8"/>
  <c r="BA447" s="1"/>
  <c r="J447" i="9" s="1"/>
  <c r="J447" i="10" s="1"/>
  <c r="DF447" i="8"/>
  <c r="C447" i="9" s="1"/>
  <c r="BT447" i="8"/>
  <c r="DG447"/>
  <c r="BE446"/>
  <c r="AY446"/>
  <c r="AR446"/>
  <c r="AS446" s="1"/>
  <c r="N446" i="10"/>
  <c r="DG446" i="8"/>
  <c r="DF446"/>
  <c r="C446" i="9" s="1"/>
  <c r="BT446" i="8"/>
  <c r="BB445"/>
  <c r="BC445" s="1"/>
  <c r="I445" i="9" s="1"/>
  <c r="I445" i="10" s="1"/>
  <c r="AZ445" i="8"/>
  <c r="BA445" s="1"/>
  <c r="J445" i="9" s="1"/>
  <c r="J445" i="10" s="1"/>
  <c r="DF445" i="8"/>
  <c r="C445" i="9" s="1"/>
  <c r="BT445" i="8"/>
  <c r="DG445"/>
  <c r="BE444"/>
  <c r="AY444"/>
  <c r="AR444"/>
  <c r="AS444" s="1"/>
  <c r="N444" i="10"/>
  <c r="DG444" i="8"/>
  <c r="DF444"/>
  <c r="C444" i="9" s="1"/>
  <c r="BT444" i="8"/>
  <c r="BB443"/>
  <c r="BC443" s="1"/>
  <c r="I443" i="9" s="1"/>
  <c r="I443" i="10" s="1"/>
  <c r="AZ443" i="8"/>
  <c r="BA443" s="1"/>
  <c r="J443" i="9" s="1"/>
  <c r="J443" i="10" s="1"/>
  <c r="DF443" i="8"/>
  <c r="C443" i="9" s="1"/>
  <c r="BT443" i="8"/>
  <c r="DG443"/>
  <c r="BE442"/>
  <c r="AY442"/>
  <c r="AR442"/>
  <c r="AS442" s="1"/>
  <c r="N442" i="10"/>
  <c r="DG442" i="8"/>
  <c r="DF442"/>
  <c r="C442" i="9" s="1"/>
  <c r="BT442" i="8"/>
  <c r="BB441"/>
  <c r="BC441" s="1"/>
  <c r="I441" i="9" s="1"/>
  <c r="I441" i="10" s="1"/>
  <c r="AZ441" i="8"/>
  <c r="BA441" s="1"/>
  <c r="J441" i="9" s="1"/>
  <c r="J441" i="10" s="1"/>
  <c r="DF441" i="8"/>
  <c r="C441" i="9" s="1"/>
  <c r="BT441" i="8"/>
  <c r="DG441"/>
  <c r="BE440"/>
  <c r="AY440"/>
  <c r="AR440"/>
  <c r="AS440" s="1"/>
  <c r="N440" i="10"/>
  <c r="DG440" i="8"/>
  <c r="DF440"/>
  <c r="C440" i="9" s="1"/>
  <c r="BT440" i="8"/>
  <c r="BB439"/>
  <c r="BC439" s="1"/>
  <c r="I439" i="9" s="1"/>
  <c r="I439" i="10" s="1"/>
  <c r="AZ439" i="8"/>
  <c r="BA439" s="1"/>
  <c r="J439" i="9" s="1"/>
  <c r="J439" i="10" s="1"/>
  <c r="DF439" i="8"/>
  <c r="C439" i="9" s="1"/>
  <c r="BT439" i="8"/>
  <c r="DG439"/>
  <c r="BE438"/>
  <c r="AY438"/>
  <c r="AR438"/>
  <c r="AS438" s="1"/>
  <c r="N438" i="10"/>
  <c r="DG438" i="8"/>
  <c r="DF438"/>
  <c r="C438" i="9" s="1"/>
  <c r="BT438" i="8"/>
  <c r="BB437"/>
  <c r="BC437" s="1"/>
  <c r="I437" i="9" s="1"/>
  <c r="I437" i="10" s="1"/>
  <c r="AZ437" i="8"/>
  <c r="BA437" s="1"/>
  <c r="J437" i="9" s="1"/>
  <c r="J437" i="10" s="1"/>
  <c r="DF437" i="8"/>
  <c r="C437" i="9" s="1"/>
  <c r="BT437" i="8"/>
  <c r="DG437"/>
  <c r="BE436"/>
  <c r="AY436"/>
  <c r="AR436"/>
  <c r="AS436" s="1"/>
  <c r="N436" i="10"/>
  <c r="DG436" i="8"/>
  <c r="DF436"/>
  <c r="C436" i="9" s="1"/>
  <c r="BT436" i="8"/>
  <c r="BB435"/>
  <c r="BC435" s="1"/>
  <c r="I435" i="9" s="1"/>
  <c r="I435" i="10" s="1"/>
  <c r="AZ435" i="8"/>
  <c r="BA435" s="1"/>
  <c r="J435" i="9" s="1"/>
  <c r="J435" i="10" s="1"/>
  <c r="DF435" i="8"/>
  <c r="C435" i="9" s="1"/>
  <c r="BT435" i="8"/>
  <c r="DG435"/>
  <c r="BE434"/>
  <c r="AY434"/>
  <c r="AR434"/>
  <c r="AS434" s="1"/>
  <c r="N434" i="10"/>
  <c r="DG434" i="8"/>
  <c r="DF434"/>
  <c r="C434" i="9" s="1"/>
  <c r="BT434" i="8"/>
  <c r="BB433"/>
  <c r="BC433" s="1"/>
  <c r="I433" i="9" s="1"/>
  <c r="I433" i="10" s="1"/>
  <c r="AZ433" i="8"/>
  <c r="BA433" s="1"/>
  <c r="J433" i="9" s="1"/>
  <c r="J433" i="10" s="1"/>
  <c r="DF433" i="8"/>
  <c r="C433" i="9" s="1"/>
  <c r="BT433" i="8"/>
  <c r="DG433"/>
  <c r="BE432"/>
  <c r="AY432"/>
  <c r="AR432"/>
  <c r="AS432" s="1"/>
  <c r="N432" i="10"/>
  <c r="DG432" i="8"/>
  <c r="DF432"/>
  <c r="C432" i="9" s="1"/>
  <c r="BT432" i="8"/>
  <c r="BB431"/>
  <c r="BC431" s="1"/>
  <c r="I431" i="9" s="1"/>
  <c r="I431" i="10" s="1"/>
  <c r="AZ431" i="8"/>
  <c r="BA431" s="1"/>
  <c r="J431" i="9" s="1"/>
  <c r="J431" i="10" s="1"/>
  <c r="DF431" i="8"/>
  <c r="C431" i="9" s="1"/>
  <c r="BT431" i="8"/>
  <c r="DG431"/>
  <c r="BE430"/>
  <c r="AY430"/>
  <c r="AR430"/>
  <c r="AS430" s="1"/>
  <c r="N430" i="10"/>
  <c r="DG430" i="8"/>
  <c r="DF430"/>
  <c r="C430" i="9" s="1"/>
  <c r="BT430" i="8"/>
  <c r="BB429"/>
  <c r="BC429" s="1"/>
  <c r="I429" i="9" s="1"/>
  <c r="I429" i="10" s="1"/>
  <c r="AZ429" i="8"/>
  <c r="BA429" s="1"/>
  <c r="J429" i="9" s="1"/>
  <c r="J429" i="10" s="1"/>
  <c r="DF429" i="8"/>
  <c r="C429" i="9" s="1"/>
  <c r="BT429" i="8"/>
  <c r="DG429"/>
  <c r="BE428"/>
  <c r="AY428"/>
  <c r="AR428"/>
  <c r="AS428" s="1"/>
  <c r="N428" i="10"/>
  <c r="DG428" i="8"/>
  <c r="DF428"/>
  <c r="C428" i="9" s="1"/>
  <c r="BT428" i="8"/>
  <c r="BB427"/>
  <c r="BC427" s="1"/>
  <c r="I427" i="9" s="1"/>
  <c r="I427" i="10" s="1"/>
  <c r="AZ427" i="8"/>
  <c r="BA427" s="1"/>
  <c r="J427" i="9" s="1"/>
  <c r="J427" i="10" s="1"/>
  <c r="DF427" i="8"/>
  <c r="C427" i="9" s="1"/>
  <c r="BT427" i="8"/>
  <c r="DG427"/>
  <c r="BE426"/>
  <c r="AY426"/>
  <c r="AR426"/>
  <c r="AS426" s="1"/>
  <c r="N426" i="10"/>
  <c r="DG426" i="8"/>
  <c r="DF426"/>
  <c r="C426" i="9" s="1"/>
  <c r="BT426" i="8"/>
  <c r="BB425"/>
  <c r="BC425" s="1"/>
  <c r="I425" i="9" s="1"/>
  <c r="I425" i="10" s="1"/>
  <c r="AZ425" i="8"/>
  <c r="BA425" s="1"/>
  <c r="J425" i="9" s="1"/>
  <c r="J425" i="10" s="1"/>
  <c r="DF425" i="8"/>
  <c r="C425" i="9" s="1"/>
  <c r="BT425" i="8"/>
  <c r="DG425"/>
  <c r="BE424"/>
  <c r="AY424"/>
  <c r="AR424"/>
  <c r="AS424" s="1"/>
  <c r="N424" i="10"/>
  <c r="DG424" i="8"/>
  <c r="DF424"/>
  <c r="C424" i="9" s="1"/>
  <c r="BT424" i="8"/>
  <c r="BB423"/>
  <c r="BC423" s="1"/>
  <c r="I423" i="9" s="1"/>
  <c r="I423" i="10" s="1"/>
  <c r="AZ423" i="8"/>
  <c r="BA423" s="1"/>
  <c r="J423" i="9" s="1"/>
  <c r="J423" i="10" s="1"/>
  <c r="DF423" i="8"/>
  <c r="C423" i="9" s="1"/>
  <c r="BT423" i="8"/>
  <c r="DG423"/>
  <c r="BE422"/>
  <c r="AY422"/>
  <c r="AR422"/>
  <c r="AS422" s="1"/>
  <c r="N422" i="10"/>
  <c r="DG422" i="8"/>
  <c r="DF422"/>
  <c r="C422" i="9" s="1"/>
  <c r="BT422" i="8"/>
  <c r="BB421"/>
  <c r="BC421" s="1"/>
  <c r="I421" i="9" s="1"/>
  <c r="I421" i="10" s="1"/>
  <c r="AZ421" i="8"/>
  <c r="BA421" s="1"/>
  <c r="J421" i="9" s="1"/>
  <c r="J421" i="10" s="1"/>
  <c r="DF421" i="8"/>
  <c r="C421" i="9" s="1"/>
  <c r="BT421" i="8"/>
  <c r="DG421"/>
  <c r="BE420"/>
  <c r="AY420"/>
  <c r="AR420"/>
  <c r="AS420" s="1"/>
  <c r="N420" i="10"/>
  <c r="DG420" i="8"/>
  <c r="DF420"/>
  <c r="C420" i="9" s="1"/>
  <c r="BT420" i="8"/>
  <c r="BB419"/>
  <c r="BC419" s="1"/>
  <c r="I419" i="9" s="1"/>
  <c r="I419" i="10" s="1"/>
  <c r="AZ419" i="8"/>
  <c r="BA419" s="1"/>
  <c r="J419" i="9" s="1"/>
  <c r="J419" i="10" s="1"/>
  <c r="DF419" i="8"/>
  <c r="C419" i="9" s="1"/>
  <c r="BT419" i="8"/>
  <c r="DG419"/>
  <c r="BE418"/>
  <c r="AY418"/>
  <c r="AR418"/>
  <c r="AS418" s="1"/>
  <c r="N418" i="10"/>
  <c r="DG418" i="8"/>
  <c r="DF418"/>
  <c r="C418" i="9" s="1"/>
  <c r="BT418" i="8"/>
  <c r="BB417"/>
  <c r="BC417" s="1"/>
  <c r="I417" i="9" s="1"/>
  <c r="I417" i="10" s="1"/>
  <c r="AZ417" i="8"/>
  <c r="BA417" s="1"/>
  <c r="J417" i="9" s="1"/>
  <c r="J417" i="10" s="1"/>
  <c r="DF417" i="8"/>
  <c r="C417" i="9" s="1"/>
  <c r="BT417" i="8"/>
  <c r="DG417"/>
  <c r="BE416"/>
  <c r="AY416"/>
  <c r="AR416"/>
  <c r="AS416" s="1"/>
  <c r="N416" i="10"/>
  <c r="DG416" i="8"/>
  <c r="DF416"/>
  <c r="C416" i="9" s="1"/>
  <c r="BT416" i="8"/>
  <c r="BB415"/>
  <c r="BC415" s="1"/>
  <c r="I415" i="9" s="1"/>
  <c r="I415" i="10" s="1"/>
  <c r="AZ415" i="8"/>
  <c r="BA415" s="1"/>
  <c r="J415" i="9" s="1"/>
  <c r="J415" i="10" s="1"/>
  <c r="DF415" i="8"/>
  <c r="C415" i="9" s="1"/>
  <c r="BT415" i="8"/>
  <c r="DG415"/>
  <c r="BE414"/>
  <c r="AY414"/>
  <c r="AR414"/>
  <c r="AS414" s="1"/>
  <c r="N414" i="10"/>
  <c r="DG414" i="8"/>
  <c r="DF414"/>
  <c r="C414" i="9" s="1"/>
  <c r="BT414" i="8"/>
  <c r="BB413"/>
  <c r="BC413" s="1"/>
  <c r="I413" i="9" s="1"/>
  <c r="I413" i="10" s="1"/>
  <c r="AZ413" i="8"/>
  <c r="BA413" s="1"/>
  <c r="J413" i="9" s="1"/>
  <c r="J413" i="10" s="1"/>
  <c r="DF413" i="8"/>
  <c r="C413" i="9" s="1"/>
  <c r="BT413" i="8"/>
  <c r="DG413"/>
  <c r="BE412"/>
  <c r="AY412"/>
  <c r="AR412"/>
  <c r="AS412" s="1"/>
  <c r="N412" i="10"/>
  <c r="DG412" i="8"/>
  <c r="DF412"/>
  <c r="C412" i="9" s="1"/>
  <c r="BT412" i="8"/>
  <c r="BB411"/>
  <c r="BC411" s="1"/>
  <c r="I411" i="9" s="1"/>
  <c r="I411" i="10" s="1"/>
  <c r="AZ411" i="8"/>
  <c r="BA411" s="1"/>
  <c r="J411" i="9" s="1"/>
  <c r="J411" i="10" s="1"/>
  <c r="DF411" i="8"/>
  <c r="C411" i="9" s="1"/>
  <c r="BT411" i="8"/>
  <c r="DG411"/>
  <c r="BE410"/>
  <c r="AY410"/>
  <c r="AR410"/>
  <c r="AS410" s="1"/>
  <c r="N410" i="10"/>
  <c r="DG410" i="8"/>
  <c r="DF410"/>
  <c r="C410" i="9" s="1"/>
  <c r="BT410" i="8"/>
  <c r="BB409"/>
  <c r="BC409" s="1"/>
  <c r="I409" i="9" s="1"/>
  <c r="I409" i="10" s="1"/>
  <c r="AZ409" i="8"/>
  <c r="BA409" s="1"/>
  <c r="J409" i="9" s="1"/>
  <c r="J409" i="10" s="1"/>
  <c r="DF409" i="8"/>
  <c r="C409" i="9" s="1"/>
  <c r="BT409" i="8"/>
  <c r="DG409"/>
  <c r="BE408"/>
  <c r="AY408"/>
  <c r="AR408"/>
  <c r="AS408" s="1"/>
  <c r="N408" i="10"/>
  <c r="DG408" i="8"/>
  <c r="DF408"/>
  <c r="C408" i="9" s="1"/>
  <c r="BT408" i="8"/>
  <c r="BB407"/>
  <c r="BC407" s="1"/>
  <c r="I407" i="9" s="1"/>
  <c r="I407" i="10" s="1"/>
  <c r="AZ407" i="8"/>
  <c r="BA407" s="1"/>
  <c r="J407" i="9" s="1"/>
  <c r="J407" i="10" s="1"/>
  <c r="DF407" i="8"/>
  <c r="C407" i="9" s="1"/>
  <c r="BT407" i="8"/>
  <c r="DG407"/>
  <c r="BE406"/>
  <c r="AY406"/>
  <c r="AR406"/>
  <c r="AS406" s="1"/>
  <c r="N406" i="10"/>
  <c r="DG406" i="8"/>
  <c r="DF406"/>
  <c r="C406" i="9" s="1"/>
  <c r="BT406" i="8"/>
  <c r="BB405"/>
  <c r="BC405" s="1"/>
  <c r="I405" i="9" s="1"/>
  <c r="I405" i="10" s="1"/>
  <c r="AZ405" i="8"/>
  <c r="BA405" s="1"/>
  <c r="J405" i="9" s="1"/>
  <c r="J405" i="10" s="1"/>
  <c r="DF405" i="8"/>
  <c r="C405" i="9" s="1"/>
  <c r="BT405" i="8"/>
  <c r="DG405"/>
  <c r="BE404"/>
  <c r="AY404"/>
  <c r="AR404"/>
  <c r="AS404" s="1"/>
  <c r="N404" i="10"/>
  <c r="DG404" i="8"/>
  <c r="DF404"/>
  <c r="C404" i="9" s="1"/>
  <c r="BT404" i="8"/>
  <c r="BB403"/>
  <c r="BC403" s="1"/>
  <c r="I403" i="9" s="1"/>
  <c r="I403" i="10" s="1"/>
  <c r="AZ403" i="8"/>
  <c r="BA403" s="1"/>
  <c r="J403" i="9" s="1"/>
  <c r="J403" i="10" s="1"/>
  <c r="DF403" i="8"/>
  <c r="C403" i="9" s="1"/>
  <c r="BT403" i="8"/>
  <c r="DG403"/>
  <c r="BE402"/>
  <c r="AY402"/>
  <c r="AR402"/>
  <c r="AS402" s="1"/>
  <c r="N402" i="10"/>
  <c r="DG402" i="8"/>
  <c r="DF402"/>
  <c r="C402" i="9" s="1"/>
  <c r="BT402" i="8"/>
  <c r="BB401"/>
  <c r="BC401" s="1"/>
  <c r="I401" i="9" s="1"/>
  <c r="I401" i="10" s="1"/>
  <c r="AZ401" i="8"/>
  <c r="BA401" s="1"/>
  <c r="J401" i="9" s="1"/>
  <c r="J401" i="10" s="1"/>
  <c r="DF401" i="8"/>
  <c r="C401" i="9" s="1"/>
  <c r="BT401" i="8"/>
  <c r="DG401"/>
  <c r="BE400"/>
  <c r="AY400"/>
  <c r="AR400"/>
  <c r="AS400" s="1"/>
  <c r="N400" i="10"/>
  <c r="DG400" i="8"/>
  <c r="DF400"/>
  <c r="C400" i="9" s="1"/>
  <c r="BT400" i="8"/>
  <c r="BB399"/>
  <c r="BC399" s="1"/>
  <c r="I399" i="9" s="1"/>
  <c r="I399" i="10" s="1"/>
  <c r="AZ399" i="8"/>
  <c r="BA399" s="1"/>
  <c r="J399" i="9" s="1"/>
  <c r="J399" i="10" s="1"/>
  <c r="DF399" i="8"/>
  <c r="C399" i="9" s="1"/>
  <c r="BT399" i="8"/>
  <c r="DG399"/>
  <c r="BE398"/>
  <c r="AY398"/>
  <c r="AR398"/>
  <c r="AS398" s="1"/>
  <c r="N398" i="10"/>
  <c r="DG398" i="8"/>
  <c r="DF398"/>
  <c r="C398" i="9" s="1"/>
  <c r="BT398" i="8"/>
  <c r="BB397"/>
  <c r="BC397" s="1"/>
  <c r="I397" i="9" s="1"/>
  <c r="I397" i="10" s="1"/>
  <c r="AZ397" i="8"/>
  <c r="BA397" s="1"/>
  <c r="J397" i="9" s="1"/>
  <c r="J397" i="10" s="1"/>
  <c r="DF397" i="8"/>
  <c r="C397" i="9" s="1"/>
  <c r="BT397" i="8"/>
  <c r="DG397"/>
  <c r="BE396"/>
  <c r="AY396"/>
  <c r="AR396"/>
  <c r="AS396" s="1"/>
  <c r="N396" i="10"/>
  <c r="DG396" i="8"/>
  <c r="DF396"/>
  <c r="C396" i="9" s="1"/>
  <c r="BT396" i="8"/>
  <c r="BB395"/>
  <c r="BC395" s="1"/>
  <c r="I395" i="9" s="1"/>
  <c r="I395" i="10" s="1"/>
  <c r="AZ395" i="8"/>
  <c r="BA395" s="1"/>
  <c r="J395" i="9" s="1"/>
  <c r="J395" i="10" s="1"/>
  <c r="DF395" i="8"/>
  <c r="C395" i="9" s="1"/>
  <c r="BT395" i="8"/>
  <c r="DG395"/>
  <c r="BE394"/>
  <c r="AY394"/>
  <c r="AR394"/>
  <c r="AS394" s="1"/>
  <c r="N394" i="10"/>
  <c r="DG394" i="8"/>
  <c r="DF394"/>
  <c r="C394" i="9" s="1"/>
  <c r="BT394" i="8"/>
  <c r="BB393"/>
  <c r="BC393" s="1"/>
  <c r="I393" i="9" s="1"/>
  <c r="I393" i="10" s="1"/>
  <c r="AZ393" i="8"/>
  <c r="BA393" s="1"/>
  <c r="J393" i="9" s="1"/>
  <c r="J393" i="10" s="1"/>
  <c r="DF393" i="8"/>
  <c r="C393" i="9" s="1"/>
  <c r="BT393" i="8"/>
  <c r="DG393"/>
  <c r="BE392"/>
  <c r="AY392"/>
  <c r="AR392"/>
  <c r="AS392" s="1"/>
  <c r="N392" i="10"/>
  <c r="DG392" i="8"/>
  <c r="DF392"/>
  <c r="C392" i="9" s="1"/>
  <c r="BT392" i="8"/>
  <c r="BB391"/>
  <c r="BC391" s="1"/>
  <c r="I391" i="9" s="1"/>
  <c r="I391" i="10" s="1"/>
  <c r="AZ391" i="8"/>
  <c r="BA391" s="1"/>
  <c r="J391" i="9" s="1"/>
  <c r="J391" i="10" s="1"/>
  <c r="DF391" i="8"/>
  <c r="C391" i="9" s="1"/>
  <c r="BT391" i="8"/>
  <c r="DG391"/>
  <c r="BE390"/>
  <c r="AY390"/>
  <c r="AR390"/>
  <c r="AS390" s="1"/>
  <c r="N390" i="10"/>
  <c r="DG390" i="8"/>
  <c r="DF390"/>
  <c r="C390" i="9" s="1"/>
  <c r="BT390" i="8"/>
  <c r="BB389"/>
  <c r="BC389" s="1"/>
  <c r="I389" i="9" s="1"/>
  <c r="I389" i="10" s="1"/>
  <c r="AZ389" i="8"/>
  <c r="BA389" s="1"/>
  <c r="J389" i="9" s="1"/>
  <c r="J389" i="10" s="1"/>
  <c r="DF389" i="8"/>
  <c r="C389" i="9" s="1"/>
  <c r="BT389" i="8"/>
  <c r="DG389"/>
  <c r="BE388"/>
  <c r="AY388"/>
  <c r="AR388"/>
  <c r="AS388" s="1"/>
  <c r="N388" i="10"/>
  <c r="DG388" i="8"/>
  <c r="DF388"/>
  <c r="C388" i="9" s="1"/>
  <c r="BT388" i="8"/>
  <c r="BB387"/>
  <c r="BC387" s="1"/>
  <c r="I387" i="9" s="1"/>
  <c r="I387" i="10" s="1"/>
  <c r="AZ387" i="8"/>
  <c r="BA387" s="1"/>
  <c r="J387" i="9" s="1"/>
  <c r="J387" i="10" s="1"/>
  <c r="DF387" i="8"/>
  <c r="C387" i="9" s="1"/>
  <c r="BT387" i="8"/>
  <c r="DG387"/>
  <c r="BE386"/>
  <c r="AY386"/>
  <c r="AR386"/>
  <c r="AS386" s="1"/>
  <c r="N386" i="10"/>
  <c r="DG386" i="8"/>
  <c r="DF386"/>
  <c r="C386" i="9" s="1"/>
  <c r="BT386" i="8"/>
  <c r="BB385"/>
  <c r="BC385" s="1"/>
  <c r="I385" i="9" s="1"/>
  <c r="I385" i="10" s="1"/>
  <c r="AZ385" i="8"/>
  <c r="BA385" s="1"/>
  <c r="J385" i="9" s="1"/>
  <c r="J385" i="10" s="1"/>
  <c r="E573" i="12"/>
  <c r="E627"/>
  <c r="E681"/>
  <c r="BR700" i="8"/>
  <c r="CP700"/>
  <c r="CY700" s="1"/>
  <c r="BR699"/>
  <c r="CP699"/>
  <c r="CY699" s="1"/>
  <c r="BR698"/>
  <c r="CP698"/>
  <c r="CY698" s="1"/>
  <c r="BR697"/>
  <c r="CP697"/>
  <c r="CY697" s="1"/>
  <c r="BR696"/>
  <c r="CP696"/>
  <c r="CY696" s="1"/>
  <c r="BR695"/>
  <c r="CP695"/>
  <c r="CY695" s="1"/>
  <c r="BR694"/>
  <c r="CP694"/>
  <c r="CY694" s="1"/>
  <c r="BR692"/>
  <c r="CP692"/>
  <c r="CY692" s="1"/>
  <c r="BR690"/>
  <c r="CP690"/>
  <c r="CY690" s="1"/>
  <c r="BR689"/>
  <c r="CP689"/>
  <c r="CY689" s="1"/>
  <c r="BR688"/>
  <c r="CP688"/>
  <c r="CY688" s="1"/>
  <c r="BR687"/>
  <c r="CP687"/>
  <c r="CY687" s="1"/>
  <c r="BR686"/>
  <c r="CP686"/>
  <c r="CY686" s="1"/>
  <c r="CP685"/>
  <c r="CY685" s="1"/>
  <c r="BR684"/>
  <c r="CP684"/>
  <c r="CY684" s="1"/>
  <c r="BR683"/>
  <c r="CP683"/>
  <c r="CY683" s="1"/>
  <c r="BR682"/>
  <c r="CP682"/>
  <c r="CY682" s="1"/>
  <c r="BR681"/>
  <c r="CP681"/>
  <c r="CY681" s="1"/>
  <c r="BR680"/>
  <c r="CP680"/>
  <c r="CY680" s="1"/>
  <c r="BR679"/>
  <c r="CP679"/>
  <c r="CY679" s="1"/>
  <c r="BR678"/>
  <c r="CP678"/>
  <c r="CY678" s="1"/>
  <c r="BR677"/>
  <c r="CP677"/>
  <c r="CY677" s="1"/>
  <c r="BR676"/>
  <c r="CP676"/>
  <c r="CY676" s="1"/>
  <c r="BR674"/>
  <c r="CP674"/>
  <c r="CY674" s="1"/>
  <c r="BR673"/>
  <c r="CP673"/>
  <c r="CY673" s="1"/>
  <c r="BR672"/>
  <c r="CP672"/>
  <c r="CY672" s="1"/>
  <c r="BR671"/>
  <c r="CP671"/>
  <c r="CY671" s="1"/>
  <c r="BR670"/>
  <c r="CP670"/>
  <c r="CY670" s="1"/>
  <c r="BR669"/>
  <c r="CP669"/>
  <c r="CY669" s="1"/>
  <c r="BR668"/>
  <c r="CP668"/>
  <c r="CY668" s="1"/>
  <c r="BR667"/>
  <c r="CP667"/>
  <c r="CY667" s="1"/>
  <c r="BR666"/>
  <c r="CP666"/>
  <c r="CY666" s="1"/>
  <c r="BR665"/>
  <c r="CP665"/>
  <c r="CY665" s="1"/>
  <c r="BR664"/>
  <c r="CP664"/>
  <c r="CY664" s="1"/>
  <c r="BR662"/>
  <c r="CP662"/>
  <c r="CY662" s="1"/>
  <c r="BR661"/>
  <c r="CP661"/>
  <c r="CY661" s="1"/>
  <c r="BR660"/>
  <c r="CP660"/>
  <c r="CY660" s="1"/>
  <c r="CP659"/>
  <c r="CY659" s="1"/>
  <c r="BR658"/>
  <c r="CP658"/>
  <c r="CY658" s="1"/>
  <c r="BR657"/>
  <c r="CP657"/>
  <c r="CY657" s="1"/>
  <c r="BR656"/>
  <c r="CP656"/>
  <c r="CY656" s="1"/>
  <c r="BR655"/>
  <c r="CP655"/>
  <c r="CY655" s="1"/>
  <c r="BR654"/>
  <c r="CP654"/>
  <c r="CY654" s="1"/>
  <c r="BR653"/>
  <c r="CP653"/>
  <c r="CY653" s="1"/>
  <c r="BR652"/>
  <c r="CP652"/>
  <c r="CY652" s="1"/>
  <c r="CP651"/>
  <c r="CY651" s="1"/>
  <c r="BR650"/>
  <c r="CP650"/>
  <c r="CY650" s="1"/>
  <c r="BR649"/>
  <c r="CP649"/>
  <c r="CY649" s="1"/>
  <c r="BR648"/>
  <c r="CP648"/>
  <c r="CY648" s="1"/>
  <c r="CP647"/>
  <c r="CY647" s="1"/>
  <c r="BR646"/>
  <c r="CP646"/>
  <c r="CY646" s="1"/>
  <c r="BR645"/>
  <c r="CP645"/>
  <c r="CY645" s="1"/>
  <c r="BR644"/>
  <c r="CP644"/>
  <c r="CY644" s="1"/>
  <c r="BR643"/>
  <c r="CP643"/>
  <c r="CY643" s="1"/>
  <c r="BR642"/>
  <c r="CP642"/>
  <c r="CY642" s="1"/>
  <c r="BR641"/>
  <c r="CP641"/>
  <c r="CY641" s="1"/>
  <c r="BR640"/>
  <c r="CP640"/>
  <c r="CY640" s="1"/>
  <c r="CP639"/>
  <c r="CY639" s="1"/>
  <c r="BR638"/>
  <c r="CP638"/>
  <c r="CY638" s="1"/>
  <c r="BR637"/>
  <c r="CP637"/>
  <c r="CY637" s="1"/>
  <c r="BR636"/>
  <c r="CP636"/>
  <c r="CY636" s="1"/>
  <c r="CP635"/>
  <c r="CY635" s="1"/>
  <c r="BR634"/>
  <c r="CP634"/>
  <c r="CY634" s="1"/>
  <c r="BR632"/>
  <c r="CP632"/>
  <c r="CY632" s="1"/>
  <c r="BR631"/>
  <c r="CP631"/>
  <c r="CY631" s="1"/>
  <c r="BR630"/>
  <c r="CP630"/>
  <c r="CY630" s="1"/>
  <c r="BR629"/>
  <c r="CP629"/>
  <c r="CY629" s="1"/>
  <c r="BR628"/>
  <c r="CP628"/>
  <c r="CY628" s="1"/>
  <c r="CP627"/>
  <c r="CY627" s="1"/>
  <c r="BR626"/>
  <c r="CP626"/>
  <c r="CY626" s="1"/>
  <c r="BR625"/>
  <c r="CP625"/>
  <c r="CY625" s="1"/>
  <c r="BR624"/>
  <c r="CP624"/>
  <c r="CY624" s="1"/>
  <c r="BR623"/>
  <c r="CP623"/>
  <c r="CY623" s="1"/>
  <c r="BR622"/>
  <c r="CP622"/>
  <c r="CY622" s="1"/>
  <c r="BR621"/>
  <c r="CP621"/>
  <c r="CY621" s="1"/>
  <c r="BR620"/>
  <c r="CP620"/>
  <c r="CY620" s="1"/>
  <c r="BR619"/>
  <c r="CP619"/>
  <c r="CY619" s="1"/>
  <c r="BR618"/>
  <c r="CP618"/>
  <c r="CY618" s="1"/>
  <c r="BR617"/>
  <c r="CP617"/>
  <c r="CY617" s="1"/>
  <c r="BR616"/>
  <c r="CP616"/>
  <c r="CY616" s="1"/>
  <c r="BR615"/>
  <c r="CP615"/>
  <c r="CY615" s="1"/>
  <c r="CP614"/>
  <c r="CY614" s="1"/>
  <c r="CY613"/>
  <c r="CP612"/>
  <c r="CY612" s="1"/>
  <c r="CY611"/>
  <c r="CP610"/>
  <c r="CY610" s="1"/>
  <c r="CY609"/>
  <c r="CP608"/>
  <c r="CY608" s="1"/>
  <c r="CY607"/>
  <c r="CP606"/>
  <c r="CY606" s="1"/>
  <c r="CY605"/>
  <c r="CP604"/>
  <c r="CY604" s="1"/>
  <c r="CY603"/>
  <c r="CP602"/>
  <c r="CY602" s="1"/>
  <c r="CY601"/>
  <c r="CP600"/>
  <c r="CY600" s="1"/>
  <c r="CY599"/>
  <c r="CP598"/>
  <c r="CY598" s="1"/>
  <c r="CY597"/>
  <c r="CP596"/>
  <c r="CY596" s="1"/>
  <c r="CY595"/>
  <c r="CP594"/>
  <c r="CY594" s="1"/>
  <c r="CY593"/>
  <c r="CP592"/>
  <c r="CY592" s="1"/>
  <c r="CY591"/>
  <c r="CP590"/>
  <c r="CY590" s="1"/>
  <c r="CY589"/>
  <c r="CP588"/>
  <c r="CY588" s="1"/>
  <c r="CY587"/>
  <c r="CP586"/>
  <c r="CY586" s="1"/>
  <c r="CY585"/>
  <c r="CP584"/>
  <c r="CY584" s="1"/>
  <c r="CY583"/>
  <c r="CP582"/>
  <c r="CY582" s="1"/>
  <c r="CY581"/>
  <c r="CP580"/>
  <c r="CY580" s="1"/>
  <c r="CY579"/>
  <c r="CP578"/>
  <c r="CY578" s="1"/>
  <c r="CY577"/>
  <c r="CP576"/>
  <c r="CY576" s="1"/>
  <c r="CY575"/>
  <c r="CP574"/>
  <c r="CY574" s="1"/>
  <c r="CY573"/>
  <c r="CP572"/>
  <c r="CY572" s="1"/>
  <c r="CY571"/>
  <c r="CP570"/>
  <c r="CY570" s="1"/>
  <c r="CY569"/>
  <c r="CP568"/>
  <c r="CY568" s="1"/>
  <c r="CY567"/>
  <c r="CP566"/>
  <c r="CY566" s="1"/>
  <c r="CY565"/>
  <c r="CP564"/>
  <c r="CY564" s="1"/>
  <c r="CY563"/>
  <c r="CP562"/>
  <c r="CY562" s="1"/>
  <c r="CY561"/>
  <c r="CP560"/>
  <c r="CY560" s="1"/>
  <c r="CY559"/>
  <c r="CP558"/>
  <c r="CY558" s="1"/>
  <c r="CY557"/>
  <c r="CP556"/>
  <c r="CY556" s="1"/>
  <c r="CY555"/>
  <c r="CP554"/>
  <c r="CY554" s="1"/>
  <c r="CY553"/>
  <c r="CP552"/>
  <c r="CY552" s="1"/>
  <c r="CY551"/>
  <c r="CP550"/>
  <c r="CY550" s="1"/>
  <c r="CY549"/>
  <c r="CP548"/>
  <c r="CY548" s="1"/>
  <c r="CY547"/>
  <c r="CP546"/>
  <c r="CY546" s="1"/>
  <c r="CY545"/>
  <c r="CP544"/>
  <c r="CY544" s="1"/>
  <c r="CY543"/>
  <c r="CP542"/>
  <c r="CY542" s="1"/>
  <c r="CY541"/>
  <c r="CP540"/>
  <c r="CY540" s="1"/>
  <c r="CY539"/>
  <c r="CP538"/>
  <c r="CY538" s="1"/>
  <c r="CY537"/>
  <c r="CP536"/>
  <c r="CY536" s="1"/>
  <c r="CY535"/>
  <c r="CP534"/>
  <c r="CY534" s="1"/>
  <c r="CY533"/>
  <c r="CP532"/>
  <c r="CY532" s="1"/>
  <c r="CY531"/>
  <c r="CP530"/>
  <c r="CY530" s="1"/>
  <c r="CY529"/>
  <c r="CP528"/>
  <c r="CY528" s="1"/>
  <c r="CY527"/>
  <c r="CP526"/>
  <c r="CY526" s="1"/>
  <c r="CY525"/>
  <c r="CP524"/>
  <c r="CY524" s="1"/>
  <c r="CY523"/>
  <c r="CP522"/>
  <c r="CY522" s="1"/>
  <c r="CY521"/>
  <c r="CP520"/>
  <c r="CY520" s="1"/>
  <c r="CY519"/>
  <c r="CP518"/>
  <c r="CY518" s="1"/>
  <c r="CY517"/>
  <c r="CP516"/>
  <c r="CY516" s="1"/>
  <c r="CY515"/>
  <c r="CP514"/>
  <c r="CY514" s="1"/>
  <c r="CY513"/>
  <c r="CP512"/>
  <c r="CY512" s="1"/>
  <c r="CY511"/>
  <c r="CP510"/>
  <c r="CY510" s="1"/>
  <c r="CY509"/>
  <c r="CP508"/>
  <c r="CY508" s="1"/>
  <c r="CY507"/>
  <c r="CP506"/>
  <c r="CY506" s="1"/>
  <c r="CY505"/>
  <c r="BR504"/>
  <c r="CP504"/>
  <c r="CY504" s="1"/>
  <c r="CP503"/>
  <c r="CY503" s="1"/>
  <c r="BR502"/>
  <c r="CP502"/>
  <c r="CY502" s="1"/>
  <c r="CP501"/>
  <c r="CY501" s="1"/>
  <c r="BR500"/>
  <c r="CP500"/>
  <c r="CY500" s="1"/>
  <c r="BR499"/>
  <c r="CP499"/>
  <c r="CY499" s="1"/>
  <c r="BR498"/>
  <c r="CP498"/>
  <c r="CY498" s="1"/>
  <c r="CP497"/>
  <c r="CY497" s="1"/>
  <c r="BR496"/>
  <c r="CP496"/>
  <c r="CY496" s="1"/>
  <c r="BR495"/>
  <c r="CP495"/>
  <c r="CY495" s="1"/>
  <c r="BR494"/>
  <c r="CP494"/>
  <c r="CY494" s="1"/>
  <c r="BR493"/>
  <c r="CP493"/>
  <c r="CY493" s="1"/>
  <c r="BR492"/>
  <c r="CP492"/>
  <c r="CY492" s="1"/>
  <c r="CP491"/>
  <c r="CY491" s="1"/>
  <c r="BR490"/>
  <c r="CP490"/>
  <c r="CY490" s="1"/>
  <c r="CP489"/>
  <c r="CY489" s="1"/>
  <c r="BR488"/>
  <c r="CP488"/>
  <c r="CY488" s="1"/>
  <c r="BR487"/>
  <c r="CP487"/>
  <c r="CY487" s="1"/>
  <c r="BR486"/>
  <c r="CP486"/>
  <c r="CY486" s="1"/>
  <c r="BR485"/>
  <c r="CP485"/>
  <c r="CY485" s="1"/>
  <c r="BR484"/>
  <c r="CP484"/>
  <c r="CY484" s="1"/>
  <c r="BR483"/>
  <c r="CP483"/>
  <c r="CY483" s="1"/>
  <c r="BR482"/>
  <c r="CP482"/>
  <c r="CY482" s="1"/>
  <c r="BR481"/>
  <c r="CP481"/>
  <c r="CY481" s="1"/>
  <c r="BR480"/>
  <c r="CP480"/>
  <c r="CY480" s="1"/>
  <c r="BR479"/>
  <c r="CP479"/>
  <c r="CY479" s="1"/>
  <c r="BR478"/>
  <c r="CP478"/>
  <c r="CY478" s="1"/>
  <c r="BR477"/>
  <c r="CP477"/>
  <c r="CY477" s="1"/>
  <c r="BR476"/>
  <c r="CP476"/>
  <c r="CY476" s="1"/>
  <c r="BR475"/>
  <c r="CP475"/>
  <c r="CY475" s="1"/>
  <c r="BR474"/>
  <c r="CP474"/>
  <c r="CY474" s="1"/>
  <c r="CP473"/>
  <c r="CY473" s="1"/>
  <c r="BR472"/>
  <c r="CP472"/>
  <c r="CY472" s="1"/>
  <c r="BR471"/>
  <c r="CP471"/>
  <c r="CY471" s="1"/>
  <c r="BR470"/>
  <c r="CP470"/>
  <c r="CY470" s="1"/>
  <c r="BR469"/>
  <c r="CP469"/>
  <c r="CY469" s="1"/>
  <c r="BR468"/>
  <c r="CP468"/>
  <c r="CY468" s="1"/>
  <c r="BR467"/>
  <c r="CP467"/>
  <c r="CY467" s="1"/>
  <c r="BR466"/>
  <c r="CP466"/>
  <c r="CY466" s="1"/>
  <c r="BR465"/>
  <c r="CP465"/>
  <c r="CY465" s="1"/>
  <c r="BR464"/>
  <c r="CP464"/>
  <c r="CY464" s="1"/>
  <c r="CP463"/>
  <c r="CY463" s="1"/>
  <c r="BR462"/>
  <c r="CP462"/>
  <c r="CY462" s="1"/>
  <c r="BR461"/>
  <c r="CP461"/>
  <c r="CY461" s="1"/>
  <c r="BR460"/>
  <c r="CP460"/>
  <c r="CY460" s="1"/>
  <c r="BR459"/>
  <c r="CP459"/>
  <c r="CY459" s="1"/>
  <c r="BR458"/>
  <c r="CP458"/>
  <c r="CY458" s="1"/>
  <c r="BR456"/>
  <c r="CP456"/>
  <c r="CY456" s="1"/>
  <c r="BR455"/>
  <c r="CP455"/>
  <c r="CY455" s="1"/>
  <c r="BR454"/>
  <c r="CP454"/>
  <c r="CY454" s="1"/>
  <c r="BR453"/>
  <c r="CP453"/>
  <c r="CY453" s="1"/>
  <c r="BR452"/>
  <c r="CP452"/>
  <c r="CY452" s="1"/>
  <c r="BR451"/>
  <c r="CP451"/>
  <c r="CY451" s="1"/>
  <c r="BR450"/>
  <c r="CP450"/>
  <c r="CY450" s="1"/>
  <c r="BR449"/>
  <c r="CP449"/>
  <c r="CY449" s="1"/>
  <c r="BR448"/>
  <c r="CP448"/>
  <c r="CY448" s="1"/>
  <c r="BR447"/>
  <c r="CP447"/>
  <c r="CY447" s="1"/>
  <c r="BR446"/>
  <c r="CP446"/>
  <c r="CY446" s="1"/>
  <c r="BR445"/>
  <c r="CP445"/>
  <c r="CY445" s="1"/>
  <c r="BR444"/>
  <c r="CP444"/>
  <c r="CY444" s="1"/>
  <c r="BR443"/>
  <c r="CP443"/>
  <c r="CY443" s="1"/>
  <c r="BR442"/>
  <c r="CP442"/>
  <c r="CY442" s="1"/>
  <c r="BR441"/>
  <c r="CP441"/>
  <c r="CY441" s="1"/>
  <c r="BR440"/>
  <c r="CP440"/>
  <c r="CY440" s="1"/>
  <c r="BR439"/>
  <c r="CP439"/>
  <c r="CY439" s="1"/>
  <c r="BR438"/>
  <c r="CP438"/>
  <c r="CY438" s="1"/>
  <c r="BR437"/>
  <c r="CP437"/>
  <c r="CY437" s="1"/>
  <c r="BR436"/>
  <c r="CP436"/>
  <c r="CY436" s="1"/>
  <c r="BR435"/>
  <c r="CP435"/>
  <c r="CY435" s="1"/>
  <c r="BR434"/>
  <c r="CP434"/>
  <c r="CY434" s="1"/>
  <c r="BR433"/>
  <c r="CP433"/>
  <c r="CY433" s="1"/>
  <c r="BR432"/>
  <c r="CP432"/>
  <c r="CY432" s="1"/>
  <c r="BR431"/>
  <c r="CP431"/>
  <c r="CY431" s="1"/>
  <c r="BR430"/>
  <c r="CP430"/>
  <c r="CY430" s="1"/>
  <c r="BR429"/>
  <c r="CP429"/>
  <c r="CY429" s="1"/>
  <c r="BR428"/>
  <c r="CP428"/>
  <c r="CY428" s="1"/>
  <c r="BR427"/>
  <c r="CP427"/>
  <c r="CY427" s="1"/>
  <c r="BR426"/>
  <c r="CP426"/>
  <c r="CY426" s="1"/>
  <c r="BR425"/>
  <c r="CP425"/>
  <c r="CY425" s="1"/>
  <c r="BR424"/>
  <c r="CP424"/>
  <c r="CY424" s="1"/>
  <c r="BR423"/>
  <c r="CP423"/>
  <c r="CY423" s="1"/>
  <c r="BR422"/>
  <c r="CP422"/>
  <c r="CY422" s="1"/>
  <c r="BR421"/>
  <c r="CP421"/>
  <c r="CY421" s="1"/>
  <c r="BR420"/>
  <c r="CP420"/>
  <c r="CY420" s="1"/>
  <c r="BR419"/>
  <c r="CP419"/>
  <c r="CY419" s="1"/>
  <c r="BR418"/>
  <c r="CP418"/>
  <c r="CY418" s="1"/>
  <c r="BR417"/>
  <c r="CP417"/>
  <c r="CY417" s="1"/>
  <c r="BR416"/>
  <c r="CP416"/>
  <c r="CY416" s="1"/>
  <c r="BR415"/>
  <c r="CP415"/>
  <c r="CY415" s="1"/>
  <c r="BR414"/>
  <c r="CP414"/>
  <c r="CY414" s="1"/>
  <c r="BR413"/>
  <c r="CP413"/>
  <c r="CY413" s="1"/>
  <c r="BR412"/>
  <c r="CP412"/>
  <c r="CY412" s="1"/>
  <c r="BR411"/>
  <c r="CP411"/>
  <c r="CY411" s="1"/>
  <c r="BR410"/>
  <c r="CP410"/>
  <c r="CY410" s="1"/>
  <c r="BR409"/>
  <c r="CP409"/>
  <c r="CY409" s="1"/>
  <c r="BR408"/>
  <c r="CP408"/>
  <c r="CY408" s="1"/>
  <c r="BR407"/>
  <c r="CP407"/>
  <c r="CY407" s="1"/>
  <c r="BR406"/>
  <c r="CP406"/>
  <c r="CY406" s="1"/>
  <c r="BR405"/>
  <c r="CP405"/>
  <c r="CY405" s="1"/>
  <c r="BR404"/>
  <c r="CP404"/>
  <c r="CY404" s="1"/>
  <c r="BR403"/>
  <c r="CP403"/>
  <c r="CY403" s="1"/>
  <c r="BR402"/>
  <c r="CP402"/>
  <c r="CY402" s="1"/>
  <c r="BR401"/>
  <c r="CP401"/>
  <c r="CY401" s="1"/>
  <c r="BR400"/>
  <c r="CP400"/>
  <c r="CY400" s="1"/>
  <c r="BR399"/>
  <c r="CP399"/>
  <c r="CY399" s="1"/>
  <c r="BR398"/>
  <c r="CP398"/>
  <c r="CY398" s="1"/>
  <c r="BR397"/>
  <c r="CP397"/>
  <c r="CY397" s="1"/>
  <c r="BR396"/>
  <c r="CP396"/>
  <c r="CY396" s="1"/>
  <c r="BR395"/>
  <c r="CP395"/>
  <c r="CY395" s="1"/>
  <c r="BR394"/>
  <c r="CP394"/>
  <c r="CY394" s="1"/>
  <c r="BR393"/>
  <c r="CP393"/>
  <c r="CY393" s="1"/>
  <c r="BR392"/>
  <c r="CP392"/>
  <c r="CY392" s="1"/>
  <c r="BR391"/>
  <c r="CP391"/>
  <c r="CY391" s="1"/>
  <c r="BR390"/>
  <c r="CP390"/>
  <c r="CY390" s="1"/>
  <c r="BR389"/>
  <c r="CP389"/>
  <c r="CY389" s="1"/>
  <c r="BR388"/>
  <c r="CP388"/>
  <c r="CY388" s="1"/>
  <c r="BR387"/>
  <c r="CP387"/>
  <c r="CY387" s="1"/>
  <c r="BR386"/>
  <c r="CP386"/>
  <c r="CY386" s="1"/>
  <c r="BR385"/>
  <c r="CP385"/>
  <c r="CY385" s="1"/>
  <c r="AR363"/>
  <c r="AS363" s="1"/>
  <c r="BE363"/>
  <c r="AY363"/>
  <c r="BX363"/>
  <c r="BD363"/>
  <c r="BF363" s="1"/>
  <c r="CW363"/>
  <c r="BB362"/>
  <c r="BC362" s="1"/>
  <c r="I362" i="9" s="1"/>
  <c r="I362" i="10" s="1"/>
  <c r="AZ362" i="8"/>
  <c r="BA362" s="1"/>
  <c r="J362" i="9" s="1"/>
  <c r="J362" i="10" s="1"/>
  <c r="CW362" i="8"/>
  <c r="BX362"/>
  <c r="BD362"/>
  <c r="BF362" s="1"/>
  <c r="AR361"/>
  <c r="AS361" s="1"/>
  <c r="BE361"/>
  <c r="AY361"/>
  <c r="BX361"/>
  <c r="BD361"/>
  <c r="BF361" s="1"/>
  <c r="CW361"/>
  <c r="BB360"/>
  <c r="BC360" s="1"/>
  <c r="I360" i="9" s="1"/>
  <c r="I360" i="10" s="1"/>
  <c r="AZ360" i="8"/>
  <c r="BA360" s="1"/>
  <c r="J360" i="9" s="1"/>
  <c r="J360" i="10" s="1"/>
  <c r="CW360" i="8"/>
  <c r="BX360"/>
  <c r="BD360"/>
  <c r="BF360" s="1"/>
  <c r="K488"/>
  <c r="AH488"/>
  <c r="Z488"/>
  <c r="R488"/>
  <c r="K486"/>
  <c r="AH486"/>
  <c r="Z486"/>
  <c r="R486"/>
  <c r="K484"/>
  <c r="AH484"/>
  <c r="Z484"/>
  <c r="R484"/>
  <c r="K482"/>
  <c r="AH482"/>
  <c r="Z482"/>
  <c r="R482"/>
  <c r="K480"/>
  <c r="AH480"/>
  <c r="Z480"/>
  <c r="R480"/>
  <c r="K478"/>
  <c r="AH478"/>
  <c r="Z478"/>
  <c r="R478"/>
  <c r="K476"/>
  <c r="AH476"/>
  <c r="Z476"/>
  <c r="R476"/>
  <c r="K474"/>
  <c r="AH474"/>
  <c r="Z474"/>
  <c r="R474"/>
  <c r="K472"/>
  <c r="AH472"/>
  <c r="Z472"/>
  <c r="R472"/>
  <c r="K470"/>
  <c r="AH470"/>
  <c r="Z470"/>
  <c r="R470"/>
  <c r="K468"/>
  <c r="AH468"/>
  <c r="Z468"/>
  <c r="R468"/>
  <c r="K466"/>
  <c r="AH466"/>
  <c r="Z466"/>
  <c r="R466"/>
  <c r="K464"/>
  <c r="AH464"/>
  <c r="Z464"/>
  <c r="R464"/>
  <c r="K462"/>
  <c r="AH462"/>
  <c r="Z462"/>
  <c r="R462"/>
  <c r="K460"/>
  <c r="AH460"/>
  <c r="Z460"/>
  <c r="R460"/>
  <c r="K458"/>
  <c r="AH458"/>
  <c r="Z458"/>
  <c r="R458"/>
  <c r="K456"/>
  <c r="AH456"/>
  <c r="Z456"/>
  <c r="R456"/>
  <c r="K454"/>
  <c r="AH454"/>
  <c r="Z454"/>
  <c r="R454"/>
  <c r="K452"/>
  <c r="AH452"/>
  <c r="Z452"/>
  <c r="R452"/>
  <c r="K450"/>
  <c r="AH450"/>
  <c r="Z450"/>
  <c r="R450"/>
  <c r="K448"/>
  <c r="AH448"/>
  <c r="Z448"/>
  <c r="R448"/>
  <c r="K446"/>
  <c r="AH446"/>
  <c r="Z446"/>
  <c r="R446"/>
  <c r="K444"/>
  <c r="AH444"/>
  <c r="Z444"/>
  <c r="R444"/>
  <c r="K442"/>
  <c r="AH442"/>
  <c r="Z442"/>
  <c r="R442"/>
  <c r="K440"/>
  <c r="AH440"/>
  <c r="Z440"/>
  <c r="R440"/>
  <c r="K438"/>
  <c r="AH438"/>
  <c r="Z438"/>
  <c r="R438"/>
  <c r="K436"/>
  <c r="AH436"/>
  <c r="Z436"/>
  <c r="R436"/>
  <c r="K434"/>
  <c r="AH434"/>
  <c r="Z434"/>
  <c r="R434"/>
  <c r="K432"/>
  <c r="AH432"/>
  <c r="Z432"/>
  <c r="R432"/>
  <c r="K430"/>
  <c r="AH430"/>
  <c r="Z430"/>
  <c r="R430"/>
  <c r="K428"/>
  <c r="AH428"/>
  <c r="Z428"/>
  <c r="R428"/>
  <c r="K426"/>
  <c r="AH426"/>
  <c r="Z426"/>
  <c r="R426"/>
  <c r="K424"/>
  <c r="AH424"/>
  <c r="Z424"/>
  <c r="R424"/>
  <c r="K422"/>
  <c r="AH422"/>
  <c r="Z422"/>
  <c r="R422"/>
  <c r="K420"/>
  <c r="AH420"/>
  <c r="Z420"/>
  <c r="R420"/>
  <c r="K418"/>
  <c r="AH418"/>
  <c r="Z418"/>
  <c r="R418"/>
  <c r="K416"/>
  <c r="AH416"/>
  <c r="Z416"/>
  <c r="R416"/>
  <c r="K414"/>
  <c r="AH414"/>
  <c r="Z414"/>
  <c r="R414"/>
  <c r="K412"/>
  <c r="AH412"/>
  <c r="Z412"/>
  <c r="R412"/>
  <c r="K410"/>
  <c r="AH410"/>
  <c r="Z410"/>
  <c r="R410"/>
  <c r="K408"/>
  <c r="AH408"/>
  <c r="Z408"/>
  <c r="R408"/>
  <c r="K406"/>
  <c r="AH406"/>
  <c r="Z406"/>
  <c r="R406"/>
  <c r="K404"/>
  <c r="AH404"/>
  <c r="Z404"/>
  <c r="R404"/>
  <c r="K402"/>
  <c r="AH402"/>
  <c r="Z402"/>
  <c r="R402"/>
  <c r="K400"/>
  <c r="AH400"/>
  <c r="Z400"/>
  <c r="R400"/>
  <c r="K398"/>
  <c r="AH398"/>
  <c r="Z398"/>
  <c r="R398"/>
  <c r="K396"/>
  <c r="AH396"/>
  <c r="Z396"/>
  <c r="R396"/>
  <c r="K394"/>
  <c r="AH394"/>
  <c r="Z394"/>
  <c r="R394"/>
  <c r="K392"/>
  <c r="AH392"/>
  <c r="Z392"/>
  <c r="R392"/>
  <c r="K390"/>
  <c r="AH390"/>
  <c r="Z390"/>
  <c r="R390"/>
  <c r="K388"/>
  <c r="AH388"/>
  <c r="Z388"/>
  <c r="R388"/>
  <c r="K386"/>
  <c r="AH386"/>
  <c r="Z386"/>
  <c r="R386"/>
  <c r="K384"/>
  <c r="AH384"/>
  <c r="Z384"/>
  <c r="R384"/>
  <c r="K382"/>
  <c r="AH382"/>
  <c r="Z382"/>
  <c r="R382"/>
  <c r="K380"/>
  <c r="AH380"/>
  <c r="Z380"/>
  <c r="R380"/>
  <c r="K378"/>
  <c r="AH378"/>
  <c r="Z378"/>
  <c r="R378"/>
  <c r="K376"/>
  <c r="AH376"/>
  <c r="Z376"/>
  <c r="R376"/>
  <c r="K374"/>
  <c r="AH374"/>
  <c r="Z374"/>
  <c r="R374"/>
  <c r="K372"/>
  <c r="AH372"/>
  <c r="Z372"/>
  <c r="R372"/>
  <c r="K370"/>
  <c r="AH370"/>
  <c r="Z370"/>
  <c r="R370"/>
  <c r="K368"/>
  <c r="AH368"/>
  <c r="Z368"/>
  <c r="R368"/>
  <c r="K366"/>
  <c r="AH366"/>
  <c r="Z366"/>
  <c r="R366"/>
  <c r="K364"/>
  <c r="AH364"/>
  <c r="Z364"/>
  <c r="R364"/>
  <c r="K362"/>
  <c r="AH362"/>
  <c r="Z362"/>
  <c r="R362"/>
  <c r="K360"/>
  <c r="AH360"/>
  <c r="Z360"/>
  <c r="R360"/>
  <c r="K358"/>
  <c r="AH358"/>
  <c r="Z358"/>
  <c r="R358"/>
  <c r="K356"/>
  <c r="AH356"/>
  <c r="Z356"/>
  <c r="R356"/>
  <c r="K354"/>
  <c r="AH354"/>
  <c r="Z354"/>
  <c r="R354"/>
  <c r="K352"/>
  <c r="AH352"/>
  <c r="Z352"/>
  <c r="R352"/>
  <c r="K350"/>
  <c r="AH350"/>
  <c r="Z350"/>
  <c r="R350"/>
  <c r="K348"/>
  <c r="AH348"/>
  <c r="Z348"/>
  <c r="R348"/>
  <c r="K346"/>
  <c r="AH346"/>
  <c r="Z346"/>
  <c r="R346"/>
  <c r="K344"/>
  <c r="AH344"/>
  <c r="Z344"/>
  <c r="R344"/>
  <c r="K342"/>
  <c r="AH342"/>
  <c r="Z342"/>
  <c r="R342"/>
  <c r="K340"/>
  <c r="AH340"/>
  <c r="Z340"/>
  <c r="R340"/>
  <c r="K338"/>
  <c r="AH338"/>
  <c r="Z338"/>
  <c r="R338"/>
  <c r="K336"/>
  <c r="AH336"/>
  <c r="Z336"/>
  <c r="R336"/>
  <c r="K334"/>
  <c r="AH334"/>
  <c r="Z334"/>
  <c r="R334"/>
  <c r="K332"/>
  <c r="AH332"/>
  <c r="Z332"/>
  <c r="R332"/>
  <c r="K330"/>
  <c r="AH330"/>
  <c r="Z330"/>
  <c r="R330"/>
  <c r="K328"/>
  <c r="AH328"/>
  <c r="Z328"/>
  <c r="R328"/>
  <c r="K326"/>
  <c r="AH326"/>
  <c r="Z326"/>
  <c r="R326"/>
  <c r="K324"/>
  <c r="AH324"/>
  <c r="Z324"/>
  <c r="R324"/>
  <c r="K322"/>
  <c r="AH322"/>
  <c r="Z322"/>
  <c r="R322"/>
  <c r="K320"/>
  <c r="AH320"/>
  <c r="Z320"/>
  <c r="R320"/>
  <c r="K318"/>
  <c r="AH318"/>
  <c r="Z318"/>
  <c r="R318"/>
  <c r="K316"/>
  <c r="AH316"/>
  <c r="Z316"/>
  <c r="R316"/>
  <c r="K314"/>
  <c r="AH314"/>
  <c r="Z314"/>
  <c r="R314"/>
  <c r="K312"/>
  <c r="AH312"/>
  <c r="Z312"/>
  <c r="R312"/>
  <c r="K310"/>
  <c r="AH310"/>
  <c r="Z310"/>
  <c r="R310"/>
  <c r="K308"/>
  <c r="AH308"/>
  <c r="Z308"/>
  <c r="R308"/>
  <c r="K306"/>
  <c r="AH306"/>
  <c r="Z306"/>
  <c r="R306"/>
  <c r="K304"/>
  <c r="AH304"/>
  <c r="Z304"/>
  <c r="R304"/>
  <c r="K302"/>
  <c r="AH302"/>
  <c r="Z302"/>
  <c r="R302"/>
  <c r="K300"/>
  <c r="AH300"/>
  <c r="Z300"/>
  <c r="R300"/>
  <c r="K298"/>
  <c r="AH298"/>
  <c r="Z298"/>
  <c r="R298"/>
  <c r="K296"/>
  <c r="AH296"/>
  <c r="Z296"/>
  <c r="R296"/>
  <c r="K294"/>
  <c r="AH294"/>
  <c r="Z294"/>
  <c r="R294"/>
  <c r="K292"/>
  <c r="AH292"/>
  <c r="Z292"/>
  <c r="R292"/>
  <c r="K290"/>
  <c r="AH290"/>
  <c r="Z290"/>
  <c r="R290"/>
  <c r="K288"/>
  <c r="AH288"/>
  <c r="Z288"/>
  <c r="R288"/>
  <c r="K286"/>
  <c r="AH286"/>
  <c r="Z286"/>
  <c r="R286"/>
  <c r="K284"/>
  <c r="AH284"/>
  <c r="Z284"/>
  <c r="R284"/>
  <c r="K282"/>
  <c r="AH282"/>
  <c r="Z282"/>
  <c r="R282"/>
  <c r="K280"/>
  <c r="AH280"/>
  <c r="Z280"/>
  <c r="R280"/>
  <c r="K278"/>
  <c r="AH278"/>
  <c r="Z278"/>
  <c r="R278"/>
  <c r="K276"/>
  <c r="AH276"/>
  <c r="Z276"/>
  <c r="R276"/>
  <c r="K274"/>
  <c r="AH274"/>
  <c r="Z274"/>
  <c r="R274"/>
  <c r="K272"/>
  <c r="AH272"/>
  <c r="Z272"/>
  <c r="R272"/>
  <c r="K270"/>
  <c r="AH270"/>
  <c r="Z270"/>
  <c r="R270"/>
  <c r="K268"/>
  <c r="AH268"/>
  <c r="Z268"/>
  <c r="R268"/>
  <c r="K266"/>
  <c r="AH266"/>
  <c r="Z266"/>
  <c r="R266"/>
  <c r="K264"/>
  <c r="AH264"/>
  <c r="Z264"/>
  <c r="R264"/>
  <c r="K262"/>
  <c r="AH262"/>
  <c r="Z262"/>
  <c r="R262"/>
  <c r="K260"/>
  <c r="AH260"/>
  <c r="Z260"/>
  <c r="R260"/>
  <c r="K258"/>
  <c r="AH258"/>
  <c r="Z258"/>
  <c r="R258"/>
  <c r="K256"/>
  <c r="AH256"/>
  <c r="Z256"/>
  <c r="R256"/>
  <c r="K254"/>
  <c r="AH254"/>
  <c r="Z254"/>
  <c r="R254"/>
  <c r="K252"/>
  <c r="AH252"/>
  <c r="Z252"/>
  <c r="R252"/>
  <c r="K250"/>
  <c r="AH250"/>
  <c r="Z250"/>
  <c r="R250"/>
  <c r="K248"/>
  <c r="AH248"/>
  <c r="Z248"/>
  <c r="R248"/>
  <c r="K246"/>
  <c r="AH246"/>
  <c r="Z246"/>
  <c r="R246"/>
  <c r="K244"/>
  <c r="AH244"/>
  <c r="Z244"/>
  <c r="R244"/>
  <c r="K242"/>
  <c r="AH242"/>
  <c r="Z242"/>
  <c r="R242"/>
  <c r="K240"/>
  <c r="AH240"/>
  <c r="Z240"/>
  <c r="R240"/>
  <c r="K238"/>
  <c r="AH238"/>
  <c r="Z238"/>
  <c r="R238"/>
  <c r="K236"/>
  <c r="AH236"/>
  <c r="Z236"/>
  <c r="R236"/>
  <c r="K234"/>
  <c r="AH234"/>
  <c r="Z234"/>
  <c r="R234"/>
  <c r="AR359"/>
  <c r="AS359" s="1"/>
  <c r="BE359"/>
  <c r="AY359"/>
  <c r="BX359"/>
  <c r="BD359"/>
  <c r="BF359" s="1"/>
  <c r="CW359"/>
  <c r="BB358"/>
  <c r="BC358" s="1"/>
  <c r="I358" i="9" s="1"/>
  <c r="I358" i="10" s="1"/>
  <c r="AZ358" i="8"/>
  <c r="BA358" s="1"/>
  <c r="J358" i="9" s="1"/>
  <c r="J358" i="10" s="1"/>
  <c r="CW358" i="8"/>
  <c r="BX358"/>
  <c r="BD358"/>
  <c r="BF358" s="1"/>
  <c r="AR357"/>
  <c r="AS357" s="1"/>
  <c r="BE357"/>
  <c r="AY357"/>
  <c r="BX357"/>
  <c r="BD357"/>
  <c r="BF357" s="1"/>
  <c r="CW357"/>
  <c r="BB356"/>
  <c r="BC356" s="1"/>
  <c r="I356" i="9" s="1"/>
  <c r="I356" i="10" s="1"/>
  <c r="AZ356" i="8"/>
  <c r="BA356" s="1"/>
  <c r="J356" i="9" s="1"/>
  <c r="J356" i="10" s="1"/>
  <c r="CW356" i="8"/>
  <c r="BX356"/>
  <c r="BD356"/>
  <c r="BF356" s="1"/>
  <c r="AR355"/>
  <c r="AS355" s="1"/>
  <c r="BE355"/>
  <c r="AY355"/>
  <c r="BX355"/>
  <c r="BD355"/>
  <c r="BF355" s="1"/>
  <c r="CW355"/>
  <c r="BB354"/>
  <c r="BC354" s="1"/>
  <c r="I354" i="9" s="1"/>
  <c r="I354" i="10" s="1"/>
  <c r="AZ354" i="8"/>
  <c r="BA354" s="1"/>
  <c r="J354" i="9" s="1"/>
  <c r="J354" i="10" s="1"/>
  <c r="CW354" i="8"/>
  <c r="BX354"/>
  <c r="BD354"/>
  <c r="BF354" s="1"/>
  <c r="AR353"/>
  <c r="AS353" s="1"/>
  <c r="BE353"/>
  <c r="AY353"/>
  <c r="BX353"/>
  <c r="BD353"/>
  <c r="BF353" s="1"/>
  <c r="CW353"/>
  <c r="BB352"/>
  <c r="BC352" s="1"/>
  <c r="I352" i="9" s="1"/>
  <c r="I352" i="10" s="1"/>
  <c r="AZ352" i="8"/>
  <c r="BA352" s="1"/>
  <c r="J352" i="9" s="1"/>
  <c r="J352" i="10" s="1"/>
  <c r="CW352" i="8"/>
  <c r="BX352"/>
  <c r="BD352"/>
  <c r="BF352" s="1"/>
  <c r="AR351"/>
  <c r="AS351" s="1"/>
  <c r="BE351"/>
  <c r="AY351"/>
  <c r="BX351"/>
  <c r="BD351"/>
  <c r="BF351" s="1"/>
  <c r="CW351"/>
  <c r="BB350"/>
  <c r="BC350" s="1"/>
  <c r="I350" i="9" s="1"/>
  <c r="I350" i="10" s="1"/>
  <c r="AZ350" i="8"/>
  <c r="BA350" s="1"/>
  <c r="J350" i="9" s="1"/>
  <c r="J350" i="10" s="1"/>
  <c r="CW350" i="8"/>
  <c r="BX350"/>
  <c r="BD350"/>
  <c r="BF350" s="1"/>
  <c r="AR349"/>
  <c r="AS349" s="1"/>
  <c r="BE349"/>
  <c r="AY349"/>
  <c r="BX349"/>
  <c r="BD349"/>
  <c r="BF349" s="1"/>
  <c r="CW349"/>
  <c r="BB348"/>
  <c r="BC348" s="1"/>
  <c r="I348" i="9" s="1"/>
  <c r="I348" i="10" s="1"/>
  <c r="AZ348" i="8"/>
  <c r="BA348" s="1"/>
  <c r="J348" i="9" s="1"/>
  <c r="J348" i="10" s="1"/>
  <c r="CW348" i="8"/>
  <c r="BX348"/>
  <c r="BD348"/>
  <c r="BF348" s="1"/>
  <c r="AR347"/>
  <c r="AS347" s="1"/>
  <c r="BE347"/>
  <c r="AY347"/>
  <c r="BX347"/>
  <c r="BD347"/>
  <c r="BF347" s="1"/>
  <c r="CW347"/>
  <c r="BB346"/>
  <c r="BC346" s="1"/>
  <c r="I346" i="9" s="1"/>
  <c r="I346" i="10" s="1"/>
  <c r="AZ346" i="8"/>
  <c r="BA346" s="1"/>
  <c r="J346" i="9" s="1"/>
  <c r="J346" i="10" s="1"/>
  <c r="CW346" i="8"/>
  <c r="BX346"/>
  <c r="BD346"/>
  <c r="BF346" s="1"/>
  <c r="AR345"/>
  <c r="AS345" s="1"/>
  <c r="BE345"/>
  <c r="AY345"/>
  <c r="BX345"/>
  <c r="BD345"/>
  <c r="BF345" s="1"/>
  <c r="CW345"/>
  <c r="BB344"/>
  <c r="BC344" s="1"/>
  <c r="I344" i="9" s="1"/>
  <c r="I344" i="10" s="1"/>
  <c r="AZ344" i="8"/>
  <c r="BA344" s="1"/>
  <c r="J344" i="9" s="1"/>
  <c r="J344" i="10" s="1"/>
  <c r="CW344" i="8"/>
  <c r="BX344"/>
  <c r="BD344"/>
  <c r="BF344" s="1"/>
  <c r="AR343"/>
  <c r="AS343" s="1"/>
  <c r="BE343"/>
  <c r="AY343"/>
  <c r="BX343"/>
  <c r="BD343"/>
  <c r="BF343" s="1"/>
  <c r="CW343"/>
  <c r="BB342"/>
  <c r="BC342" s="1"/>
  <c r="I342" i="9" s="1"/>
  <c r="I342" i="10" s="1"/>
  <c r="AZ342" i="8"/>
  <c r="BA342" s="1"/>
  <c r="J342" i="9" s="1"/>
  <c r="J342" i="10" s="1"/>
  <c r="CW342" i="8"/>
  <c r="BX342"/>
  <c r="BD342"/>
  <c r="BF342" s="1"/>
  <c r="AR341"/>
  <c r="AS341" s="1"/>
  <c r="BE341"/>
  <c r="AY341"/>
  <c r="BX341"/>
  <c r="BD341"/>
  <c r="BF341" s="1"/>
  <c r="CW341"/>
  <c r="BB340"/>
  <c r="BC340" s="1"/>
  <c r="I340" i="9" s="1"/>
  <c r="I340" i="10" s="1"/>
  <c r="AZ340" i="8"/>
  <c r="BA340" s="1"/>
  <c r="J340" i="9" s="1"/>
  <c r="J340" i="10" s="1"/>
  <c r="CW340" i="8"/>
  <c r="BX340"/>
  <c r="BD340"/>
  <c r="BF340" s="1"/>
  <c r="AR339"/>
  <c r="AS339" s="1"/>
  <c r="BE339"/>
  <c r="AY339"/>
  <c r="BX339"/>
  <c r="BD339"/>
  <c r="BF339" s="1"/>
  <c r="CW339"/>
  <c r="BB338"/>
  <c r="BC338" s="1"/>
  <c r="I338" i="9" s="1"/>
  <c r="I338" i="10" s="1"/>
  <c r="AZ338" i="8"/>
  <c r="BA338" s="1"/>
  <c r="J338" i="9" s="1"/>
  <c r="J338" i="10" s="1"/>
  <c r="CW338" i="8"/>
  <c r="BX338"/>
  <c r="BD338"/>
  <c r="BF338" s="1"/>
  <c r="AR337"/>
  <c r="AS337" s="1"/>
  <c r="BE337"/>
  <c r="AY337"/>
  <c r="BX337"/>
  <c r="BD337"/>
  <c r="BF337" s="1"/>
  <c r="CW337"/>
  <c r="BB336"/>
  <c r="BC336" s="1"/>
  <c r="I336" i="9" s="1"/>
  <c r="I336" i="10" s="1"/>
  <c r="AZ336" i="8"/>
  <c r="BA336" s="1"/>
  <c r="J336" i="9" s="1"/>
  <c r="J336" i="10" s="1"/>
  <c r="CW336" i="8"/>
  <c r="BX336"/>
  <c r="BD336"/>
  <c r="BF336" s="1"/>
  <c r="AR335"/>
  <c r="AS335" s="1"/>
  <c r="BE335"/>
  <c r="AY335"/>
  <c r="BX335"/>
  <c r="BD335"/>
  <c r="BF335" s="1"/>
  <c r="CW335"/>
  <c r="BB334"/>
  <c r="BC334" s="1"/>
  <c r="I334" i="9" s="1"/>
  <c r="I334" i="10" s="1"/>
  <c r="AZ334" i="8"/>
  <c r="BA334" s="1"/>
  <c r="J334" i="9" s="1"/>
  <c r="J334" i="10" s="1"/>
  <c r="CW334" i="8"/>
  <c r="BX334"/>
  <c r="BD334"/>
  <c r="BF334" s="1"/>
  <c r="AR333"/>
  <c r="AS333" s="1"/>
  <c r="BE333"/>
  <c r="AY333"/>
  <c r="BX333"/>
  <c r="BD333"/>
  <c r="BF333" s="1"/>
  <c r="CW333"/>
  <c r="BB332"/>
  <c r="BC332" s="1"/>
  <c r="I332" i="9" s="1"/>
  <c r="I332" i="10" s="1"/>
  <c r="AZ332" i="8"/>
  <c r="BA332" s="1"/>
  <c r="J332" i="9" s="1"/>
  <c r="J332" i="10" s="1"/>
  <c r="CW332" i="8"/>
  <c r="BX332"/>
  <c r="BD332"/>
  <c r="BF332" s="1"/>
  <c r="AR331"/>
  <c r="AS331" s="1"/>
  <c r="BE331"/>
  <c r="AY331"/>
  <c r="BX331"/>
  <c r="BD331"/>
  <c r="BF331" s="1"/>
  <c r="CW331"/>
  <c r="BB330"/>
  <c r="BC330" s="1"/>
  <c r="I330" i="9" s="1"/>
  <c r="I330" i="10" s="1"/>
  <c r="AZ330" i="8"/>
  <c r="BA330" s="1"/>
  <c r="J330" i="9" s="1"/>
  <c r="J330" i="10" s="1"/>
  <c r="CW330" i="8"/>
  <c r="BX330"/>
  <c r="BD330"/>
  <c r="BF330" s="1"/>
  <c r="AR329"/>
  <c r="AS329" s="1"/>
  <c r="BE329"/>
  <c r="AY329"/>
  <c r="BX329"/>
  <c r="BD329"/>
  <c r="BF329" s="1"/>
  <c r="CW329"/>
  <c r="BB328"/>
  <c r="BC328" s="1"/>
  <c r="I328" i="9" s="1"/>
  <c r="I328" i="10" s="1"/>
  <c r="AZ328" i="8"/>
  <c r="BA328" s="1"/>
  <c r="J328" i="9" s="1"/>
  <c r="J328" i="10" s="1"/>
  <c r="CW328" i="8"/>
  <c r="BX328"/>
  <c r="BD328"/>
  <c r="BF328" s="1"/>
  <c r="AR327"/>
  <c r="AS327" s="1"/>
  <c r="BE327"/>
  <c r="AY327"/>
  <c r="BX327"/>
  <c r="BD327"/>
  <c r="BF327" s="1"/>
  <c r="CW327"/>
  <c r="BB326"/>
  <c r="BC326" s="1"/>
  <c r="I326" i="9" s="1"/>
  <c r="I326" i="10" s="1"/>
  <c r="AZ326" i="8"/>
  <c r="BA326" s="1"/>
  <c r="J326" i="9" s="1"/>
  <c r="J326" i="10" s="1"/>
  <c r="CW326" i="8"/>
  <c r="BX326"/>
  <c r="BD326"/>
  <c r="BF326" s="1"/>
  <c r="AR325"/>
  <c r="AS325" s="1"/>
  <c r="BE325"/>
  <c r="AY325"/>
  <c r="BX325"/>
  <c r="BD325"/>
  <c r="BF325" s="1"/>
  <c r="CW325"/>
  <c r="BB324"/>
  <c r="BC324" s="1"/>
  <c r="I324" i="9" s="1"/>
  <c r="I324" i="10" s="1"/>
  <c r="AZ324" i="8"/>
  <c r="BA324" s="1"/>
  <c r="J324" i="9" s="1"/>
  <c r="J324" i="10" s="1"/>
  <c r="CW324" i="8"/>
  <c r="BX324"/>
  <c r="BD324"/>
  <c r="BF324" s="1"/>
  <c r="AR323"/>
  <c r="AS323" s="1"/>
  <c r="BE323"/>
  <c r="AY323"/>
  <c r="BX323"/>
  <c r="BD323"/>
  <c r="BF323" s="1"/>
  <c r="CW323"/>
  <c r="BB322"/>
  <c r="BC322" s="1"/>
  <c r="I322" i="9" s="1"/>
  <c r="I322" i="10" s="1"/>
  <c r="AZ322" i="8"/>
  <c r="BA322" s="1"/>
  <c r="J322" i="9" s="1"/>
  <c r="J322" i="10" s="1"/>
  <c r="CW322" i="8"/>
  <c r="BX322"/>
  <c r="BD322"/>
  <c r="BF322" s="1"/>
  <c r="AR321"/>
  <c r="AS321" s="1"/>
  <c r="BE321"/>
  <c r="AY321"/>
  <c r="BX321"/>
  <c r="BD321"/>
  <c r="BF321" s="1"/>
  <c r="CW321"/>
  <c r="BB320"/>
  <c r="BC320" s="1"/>
  <c r="I320" i="9" s="1"/>
  <c r="I320" i="10" s="1"/>
  <c r="AZ320" i="8"/>
  <c r="BA320" s="1"/>
  <c r="J320" i="9" s="1"/>
  <c r="J320" i="10" s="1"/>
  <c r="CW320" i="8"/>
  <c r="BX320"/>
  <c r="BD320"/>
  <c r="BF320" s="1"/>
  <c r="AR319"/>
  <c r="AS319" s="1"/>
  <c r="BE319"/>
  <c r="AY319"/>
  <c r="BX319"/>
  <c r="BD319"/>
  <c r="BF319" s="1"/>
  <c r="CW319"/>
  <c r="BB318"/>
  <c r="BC318" s="1"/>
  <c r="I318" i="9" s="1"/>
  <c r="I318" i="10" s="1"/>
  <c r="AZ318" i="8"/>
  <c r="BA318" s="1"/>
  <c r="J318" i="9" s="1"/>
  <c r="J318" i="10" s="1"/>
  <c r="CW318" i="8"/>
  <c r="BX318"/>
  <c r="BD318"/>
  <c r="BF318" s="1"/>
  <c r="AR317"/>
  <c r="AS317" s="1"/>
  <c r="BE317"/>
  <c r="AY317"/>
  <c r="BX317"/>
  <c r="BD317"/>
  <c r="BF317" s="1"/>
  <c r="CW317"/>
  <c r="BB316"/>
  <c r="BC316" s="1"/>
  <c r="I316" i="9" s="1"/>
  <c r="I316" i="10" s="1"/>
  <c r="AZ316" i="8"/>
  <c r="BA316" s="1"/>
  <c r="J316" i="9" s="1"/>
  <c r="J316" i="10" s="1"/>
  <c r="CW316" i="8"/>
  <c r="BX316"/>
  <c r="BD316"/>
  <c r="BF316" s="1"/>
  <c r="AR315"/>
  <c r="AS315" s="1"/>
  <c r="BE315"/>
  <c r="AY315"/>
  <c r="BX315"/>
  <c r="BD315"/>
  <c r="BF315" s="1"/>
  <c r="CW315"/>
  <c r="BB314"/>
  <c r="BC314" s="1"/>
  <c r="I314" i="9" s="1"/>
  <c r="I314" i="10" s="1"/>
  <c r="AZ314" i="8"/>
  <c r="BA314" s="1"/>
  <c r="J314" i="9" s="1"/>
  <c r="J314" i="10" s="1"/>
  <c r="CW314" i="8"/>
  <c r="BX314"/>
  <c r="BD314"/>
  <c r="BF314" s="1"/>
  <c r="AR313"/>
  <c r="AS313" s="1"/>
  <c r="BE313"/>
  <c r="AY313"/>
  <c r="BX313"/>
  <c r="BD313"/>
  <c r="BF313" s="1"/>
  <c r="CW313"/>
  <c r="BB312"/>
  <c r="BC312" s="1"/>
  <c r="I312" i="9" s="1"/>
  <c r="I312" i="10" s="1"/>
  <c r="AZ312" i="8"/>
  <c r="BA312" s="1"/>
  <c r="J312" i="9" s="1"/>
  <c r="J312" i="10" s="1"/>
  <c r="CW312" i="8"/>
  <c r="BX312"/>
  <c r="BD312"/>
  <c r="BF312" s="1"/>
  <c r="AR311"/>
  <c r="AS311" s="1"/>
  <c r="BE311"/>
  <c r="AY311"/>
  <c r="BX311"/>
  <c r="BD311"/>
  <c r="BF311" s="1"/>
  <c r="CW311"/>
  <c r="BB310"/>
  <c r="BC310" s="1"/>
  <c r="I310" i="9" s="1"/>
  <c r="I310" i="10" s="1"/>
  <c r="AZ310" i="8"/>
  <c r="BA310" s="1"/>
  <c r="J310" i="9" s="1"/>
  <c r="J310" i="10" s="1"/>
  <c r="CW310" i="8"/>
  <c r="BX310"/>
  <c r="BD310"/>
  <c r="BF310" s="1"/>
  <c r="AR309"/>
  <c r="AS309" s="1"/>
  <c r="BE309"/>
  <c r="AY309"/>
  <c r="BX309"/>
  <c r="BD309"/>
  <c r="BF309" s="1"/>
  <c r="CW309"/>
  <c r="BB308"/>
  <c r="BC308" s="1"/>
  <c r="I308" i="9" s="1"/>
  <c r="I308" i="10" s="1"/>
  <c r="AZ308" i="8"/>
  <c r="BA308" s="1"/>
  <c r="J308" i="9" s="1"/>
  <c r="J308" i="10" s="1"/>
  <c r="CW308" i="8"/>
  <c r="BX308"/>
  <c r="BD308"/>
  <c r="BF308" s="1"/>
  <c r="AR307"/>
  <c r="AS307" s="1"/>
  <c r="BE307"/>
  <c r="AY307"/>
  <c r="BX307"/>
  <c r="BD307"/>
  <c r="BF307" s="1"/>
  <c r="CW307"/>
  <c r="BB306"/>
  <c r="BC306" s="1"/>
  <c r="I306" i="9" s="1"/>
  <c r="I306" i="10" s="1"/>
  <c r="AZ306" i="8"/>
  <c r="BA306" s="1"/>
  <c r="J306" i="9" s="1"/>
  <c r="J306" i="10" s="1"/>
  <c r="CW306" i="8"/>
  <c r="BX306"/>
  <c r="BD306"/>
  <c r="BF306" s="1"/>
  <c r="AR305"/>
  <c r="AS305" s="1"/>
  <c r="BE305"/>
  <c r="AY305"/>
  <c r="BX305"/>
  <c r="BD305"/>
  <c r="BF305" s="1"/>
  <c r="CW305"/>
  <c r="BB304"/>
  <c r="BC304" s="1"/>
  <c r="I304" i="9" s="1"/>
  <c r="I304" i="10" s="1"/>
  <c r="AZ304" i="8"/>
  <c r="BA304" s="1"/>
  <c r="J304" i="9" s="1"/>
  <c r="J304" i="10" s="1"/>
  <c r="CW304" i="8"/>
  <c r="BX304"/>
  <c r="BD304"/>
  <c r="BF304" s="1"/>
  <c r="AR303"/>
  <c r="AS303" s="1"/>
  <c r="BE303"/>
  <c r="AY303"/>
  <c r="BX303"/>
  <c r="BD303"/>
  <c r="BF303" s="1"/>
  <c r="CW303"/>
  <c r="BB302"/>
  <c r="BC302" s="1"/>
  <c r="I302" i="9" s="1"/>
  <c r="I302" i="10" s="1"/>
  <c r="AZ302" i="8"/>
  <c r="BA302" s="1"/>
  <c r="J302" i="9" s="1"/>
  <c r="J302" i="10" s="1"/>
  <c r="CW302" i="8"/>
  <c r="BX302"/>
  <c r="BD302"/>
  <c r="BF302" s="1"/>
  <c r="AR301"/>
  <c r="AS301" s="1"/>
  <c r="BE301"/>
  <c r="AY301"/>
  <c r="BX301"/>
  <c r="BD301"/>
  <c r="BF301" s="1"/>
  <c r="CW301"/>
  <c r="BB300"/>
  <c r="BC300" s="1"/>
  <c r="I300" i="9" s="1"/>
  <c r="I300" i="10" s="1"/>
  <c r="AZ300" i="8"/>
  <c r="BA300" s="1"/>
  <c r="J300" i="9" s="1"/>
  <c r="J300" i="10" s="1"/>
  <c r="CW300" i="8"/>
  <c r="BX300"/>
  <c r="BD300"/>
  <c r="BF300" s="1"/>
  <c r="AR299"/>
  <c r="AS299" s="1"/>
  <c r="BE299"/>
  <c r="AY299"/>
  <c r="BX299"/>
  <c r="BD299"/>
  <c r="BF299" s="1"/>
  <c r="CW299"/>
  <c r="BB298"/>
  <c r="BC298" s="1"/>
  <c r="I298" i="9" s="1"/>
  <c r="I298" i="10" s="1"/>
  <c r="AZ298" i="8"/>
  <c r="BA298" s="1"/>
  <c r="J298" i="9" s="1"/>
  <c r="J298" i="10" s="1"/>
  <c r="CW298" i="8"/>
  <c r="BX298"/>
  <c r="BD298"/>
  <c r="BF298" s="1"/>
  <c r="AR297"/>
  <c r="AS297" s="1"/>
  <c r="BE297"/>
  <c r="AY297"/>
  <c r="BX297"/>
  <c r="BD297"/>
  <c r="BF297" s="1"/>
  <c r="CW297"/>
  <c r="BB296"/>
  <c r="BC296" s="1"/>
  <c r="I296" i="9" s="1"/>
  <c r="I296" i="10" s="1"/>
  <c r="AZ296" i="8"/>
  <c r="BA296" s="1"/>
  <c r="J296" i="9" s="1"/>
  <c r="J296" i="10" s="1"/>
  <c r="CW296" i="8"/>
  <c r="BX296"/>
  <c r="BD296"/>
  <c r="BF296" s="1"/>
  <c r="AR295"/>
  <c r="AS295" s="1"/>
  <c r="BE295"/>
  <c r="AY295"/>
  <c r="BX295"/>
  <c r="BD295"/>
  <c r="BF295" s="1"/>
  <c r="CW295"/>
  <c r="BB294"/>
  <c r="BC294" s="1"/>
  <c r="I294" i="9" s="1"/>
  <c r="I294" i="10" s="1"/>
  <c r="AZ294" i="8"/>
  <c r="BA294" s="1"/>
  <c r="J294" i="9" s="1"/>
  <c r="J294" i="10" s="1"/>
  <c r="CW294" i="8"/>
  <c r="BX294"/>
  <c r="BD294"/>
  <c r="BF294" s="1"/>
  <c r="AR293"/>
  <c r="AS293" s="1"/>
  <c r="BE293"/>
  <c r="AY293"/>
  <c r="BX293"/>
  <c r="BD293"/>
  <c r="BF293" s="1"/>
  <c r="CW293"/>
  <c r="BB292"/>
  <c r="BC292" s="1"/>
  <c r="I292" i="9" s="1"/>
  <c r="I292" i="10" s="1"/>
  <c r="AZ292" i="8"/>
  <c r="BA292" s="1"/>
  <c r="J292" i="9" s="1"/>
  <c r="J292" i="10" s="1"/>
  <c r="CW292" i="8"/>
  <c r="BX292"/>
  <c r="BD292"/>
  <c r="BF292" s="1"/>
  <c r="AR291"/>
  <c r="AS291" s="1"/>
  <c r="BE291"/>
  <c r="AY291"/>
  <c r="BX291"/>
  <c r="BD291"/>
  <c r="BF291" s="1"/>
  <c r="CW291"/>
  <c r="BB290"/>
  <c r="BC290" s="1"/>
  <c r="I290" i="9" s="1"/>
  <c r="I290" i="10" s="1"/>
  <c r="AZ290" i="8"/>
  <c r="BA290" s="1"/>
  <c r="J290" i="9" s="1"/>
  <c r="J290" i="10" s="1"/>
  <c r="CW290" i="8"/>
  <c r="BX290"/>
  <c r="BD290"/>
  <c r="BF290" s="1"/>
  <c r="AR289"/>
  <c r="AS289" s="1"/>
  <c r="BE289"/>
  <c r="AY289"/>
  <c r="BX289"/>
  <c r="BD289"/>
  <c r="BF289" s="1"/>
  <c r="CW289"/>
  <c r="BB288"/>
  <c r="BC288" s="1"/>
  <c r="I288" i="9" s="1"/>
  <c r="I288" i="10" s="1"/>
  <c r="AZ288" i="8"/>
  <c r="BA288" s="1"/>
  <c r="J288" i="9" s="1"/>
  <c r="J288" i="10" s="1"/>
  <c r="CW288" i="8"/>
  <c r="BX288"/>
  <c r="BD288"/>
  <c r="BF288" s="1"/>
  <c r="AR287"/>
  <c r="AS287" s="1"/>
  <c r="BE287"/>
  <c r="AY287"/>
  <c r="BX287"/>
  <c r="BD287"/>
  <c r="BF287" s="1"/>
  <c r="CW287"/>
  <c r="BB286"/>
  <c r="BC286" s="1"/>
  <c r="I286" i="9" s="1"/>
  <c r="I286" i="10" s="1"/>
  <c r="AZ286" i="8"/>
  <c r="BA286" s="1"/>
  <c r="J286" i="9" s="1"/>
  <c r="J286" i="10" s="1"/>
  <c r="CW286" i="8"/>
  <c r="BX286"/>
  <c r="BD286"/>
  <c r="BF286" s="1"/>
  <c r="AR285"/>
  <c r="AS285" s="1"/>
  <c r="BE285"/>
  <c r="AY285"/>
  <c r="BX285"/>
  <c r="BD285"/>
  <c r="BF285" s="1"/>
  <c r="CW285"/>
  <c r="BB284"/>
  <c r="BC284" s="1"/>
  <c r="I284" i="9" s="1"/>
  <c r="I284" i="10" s="1"/>
  <c r="AZ284" i="8"/>
  <c r="BA284" s="1"/>
  <c r="J284" i="9" s="1"/>
  <c r="J284" i="10" s="1"/>
  <c r="CW284" i="8"/>
  <c r="BX284"/>
  <c r="BD284"/>
  <c r="BF284" s="1"/>
  <c r="AR283"/>
  <c r="AS283" s="1"/>
  <c r="BE283"/>
  <c r="AY283"/>
  <c r="BX283"/>
  <c r="BD283"/>
  <c r="BF283" s="1"/>
  <c r="CW283"/>
  <c r="BB282"/>
  <c r="BC282" s="1"/>
  <c r="I282" i="9" s="1"/>
  <c r="I282" i="10" s="1"/>
  <c r="AZ282" i="8"/>
  <c r="BA282" s="1"/>
  <c r="J282" i="9" s="1"/>
  <c r="J282" i="10" s="1"/>
  <c r="CW282" i="8"/>
  <c r="BX282"/>
  <c r="BD282"/>
  <c r="BF282" s="1"/>
  <c r="AR281"/>
  <c r="AS281" s="1"/>
  <c r="BE281"/>
  <c r="AY281"/>
  <c r="BX281"/>
  <c r="BD281"/>
  <c r="BF281" s="1"/>
  <c r="CW281"/>
  <c r="BB280"/>
  <c r="BC280" s="1"/>
  <c r="I280" i="9" s="1"/>
  <c r="I280" i="10" s="1"/>
  <c r="AZ280" i="8"/>
  <c r="BA280" s="1"/>
  <c r="J280" i="9" s="1"/>
  <c r="J280" i="10" s="1"/>
  <c r="CW280" i="8"/>
  <c r="BX280"/>
  <c r="BD280"/>
  <c r="BF280" s="1"/>
  <c r="AR279"/>
  <c r="AS279" s="1"/>
  <c r="BE279"/>
  <c r="AY279"/>
  <c r="BX279"/>
  <c r="BD279"/>
  <c r="BF279" s="1"/>
  <c r="CW279"/>
  <c r="BB278"/>
  <c r="BC278" s="1"/>
  <c r="I278" i="9" s="1"/>
  <c r="I278" i="10" s="1"/>
  <c r="AZ278" i="8"/>
  <c r="BA278" s="1"/>
  <c r="J278" i="9" s="1"/>
  <c r="J278" i="10" s="1"/>
  <c r="CW278" i="8"/>
  <c r="BX278"/>
  <c r="BD278"/>
  <c r="BF278" s="1"/>
  <c r="AR277"/>
  <c r="AS277" s="1"/>
  <c r="BE277"/>
  <c r="AY277"/>
  <c r="BX277"/>
  <c r="BD277"/>
  <c r="BF277" s="1"/>
  <c r="CW277"/>
  <c r="BB276"/>
  <c r="BC276" s="1"/>
  <c r="I276" i="9" s="1"/>
  <c r="I276" i="10" s="1"/>
  <c r="AZ276" i="8"/>
  <c r="BA276" s="1"/>
  <c r="J276" i="9" s="1"/>
  <c r="J276" i="10" s="1"/>
  <c r="CW276" i="8"/>
  <c r="BX276"/>
  <c r="BD276"/>
  <c r="BF276" s="1"/>
  <c r="AR275"/>
  <c r="AS275" s="1"/>
  <c r="BE275"/>
  <c r="AY275"/>
  <c r="BX275"/>
  <c r="BD275"/>
  <c r="BF275" s="1"/>
  <c r="CW275"/>
  <c r="BB274"/>
  <c r="BC274" s="1"/>
  <c r="I274" i="9" s="1"/>
  <c r="I274" i="10" s="1"/>
  <c r="AZ274" i="8"/>
  <c r="BA274" s="1"/>
  <c r="J274" i="9" s="1"/>
  <c r="J274" i="10" s="1"/>
  <c r="CW274" i="8"/>
  <c r="BX274"/>
  <c r="BD274"/>
  <c r="BF274" s="1"/>
  <c r="AR273"/>
  <c r="AS273" s="1"/>
  <c r="BE273"/>
  <c r="AY273"/>
  <c r="BX273"/>
  <c r="BD273"/>
  <c r="BF273" s="1"/>
  <c r="CW273"/>
  <c r="BB272"/>
  <c r="BC272" s="1"/>
  <c r="I272" i="9" s="1"/>
  <c r="I272" i="10" s="1"/>
  <c r="AZ272" i="8"/>
  <c r="BA272" s="1"/>
  <c r="J272" i="9" s="1"/>
  <c r="J272" i="10" s="1"/>
  <c r="CW272" i="8"/>
  <c r="BX272"/>
  <c r="BD272"/>
  <c r="BF272" s="1"/>
  <c r="AR271"/>
  <c r="AS271" s="1"/>
  <c r="BE271"/>
  <c r="AY271"/>
  <c r="BX271"/>
  <c r="BD271"/>
  <c r="BF271" s="1"/>
  <c r="CW271"/>
  <c r="BB270"/>
  <c r="BC270" s="1"/>
  <c r="I270" i="9" s="1"/>
  <c r="I270" i="10" s="1"/>
  <c r="AZ270" i="8"/>
  <c r="BA270" s="1"/>
  <c r="J270" i="9" s="1"/>
  <c r="J270" i="10" s="1"/>
  <c r="CW270" i="8"/>
  <c r="BX270"/>
  <c r="BD270"/>
  <c r="BF270" s="1"/>
  <c r="AR269"/>
  <c r="AS269" s="1"/>
  <c r="BE269"/>
  <c r="AY269"/>
  <c r="BX269"/>
  <c r="BD269"/>
  <c r="BF269" s="1"/>
  <c r="CW269"/>
  <c r="BB268"/>
  <c r="BC268" s="1"/>
  <c r="I268" i="9" s="1"/>
  <c r="I268" i="10" s="1"/>
  <c r="AZ268" i="8"/>
  <c r="BA268" s="1"/>
  <c r="J268" i="9" s="1"/>
  <c r="J268" i="10" s="1"/>
  <c r="CW268" i="8"/>
  <c r="BX268"/>
  <c r="BD268"/>
  <c r="BF268" s="1"/>
  <c r="AR267"/>
  <c r="AS267" s="1"/>
  <c r="BE267"/>
  <c r="AY267"/>
  <c r="BX267"/>
  <c r="BD267"/>
  <c r="BF267" s="1"/>
  <c r="CW267"/>
  <c r="BB266"/>
  <c r="BC266" s="1"/>
  <c r="I266" i="9" s="1"/>
  <c r="I266" i="10" s="1"/>
  <c r="AZ266" i="8"/>
  <c r="BA266" s="1"/>
  <c r="J266" i="9" s="1"/>
  <c r="J266" i="10" s="1"/>
  <c r="CW266" i="8"/>
  <c r="BX266"/>
  <c r="BD266"/>
  <c r="BF266" s="1"/>
  <c r="AR265"/>
  <c r="AS265" s="1"/>
  <c r="BE265"/>
  <c r="AY265"/>
  <c r="BX265"/>
  <c r="BD265"/>
  <c r="BF265" s="1"/>
  <c r="CW265"/>
  <c r="BB264"/>
  <c r="BC264" s="1"/>
  <c r="I264" i="9" s="1"/>
  <c r="I264" i="10" s="1"/>
  <c r="AZ264" i="8"/>
  <c r="BA264" s="1"/>
  <c r="J264" i="9" s="1"/>
  <c r="J264" i="10" s="1"/>
  <c r="CW264" i="8"/>
  <c r="BX264"/>
  <c r="BD264"/>
  <c r="BF264" s="1"/>
  <c r="AR263"/>
  <c r="AS263" s="1"/>
  <c r="BE263"/>
  <c r="AY263"/>
  <c r="BX263"/>
  <c r="BD263"/>
  <c r="BF263" s="1"/>
  <c r="CW263"/>
  <c r="BB262"/>
  <c r="BC262" s="1"/>
  <c r="I262" i="9" s="1"/>
  <c r="I262" i="10" s="1"/>
  <c r="AZ262" i="8"/>
  <c r="BA262" s="1"/>
  <c r="J262" i="9" s="1"/>
  <c r="J262" i="10" s="1"/>
  <c r="CW262" i="8"/>
  <c r="BX262"/>
  <c r="BD262"/>
  <c r="BF262" s="1"/>
  <c r="AR261"/>
  <c r="AS261" s="1"/>
  <c r="BE261"/>
  <c r="AY261"/>
  <c r="BX261"/>
  <c r="BD261"/>
  <c r="BF261" s="1"/>
  <c r="CW261"/>
  <c r="BB260"/>
  <c r="BC260" s="1"/>
  <c r="I260" i="9" s="1"/>
  <c r="I260" i="10" s="1"/>
  <c r="AZ260" i="8"/>
  <c r="BA260" s="1"/>
  <c r="J260" i="9" s="1"/>
  <c r="J260" i="10" s="1"/>
  <c r="CW260" i="8"/>
  <c r="BX260"/>
  <c r="BD260"/>
  <c r="BF260" s="1"/>
  <c r="AR259"/>
  <c r="AS259" s="1"/>
  <c r="BE259"/>
  <c r="AY259"/>
  <c r="BX259"/>
  <c r="BD259"/>
  <c r="BF259" s="1"/>
  <c r="CW259"/>
  <c r="BB258"/>
  <c r="BC258" s="1"/>
  <c r="I258" i="9" s="1"/>
  <c r="I258" i="10" s="1"/>
  <c r="AZ258" i="8"/>
  <c r="BA258" s="1"/>
  <c r="J258" i="9" s="1"/>
  <c r="J258" i="10" s="1"/>
  <c r="CW258" i="8"/>
  <c r="BX258"/>
  <c r="BD258"/>
  <c r="BF258" s="1"/>
  <c r="AR257"/>
  <c r="AS257" s="1"/>
  <c r="BE257"/>
  <c r="AY257"/>
  <c r="BX257"/>
  <c r="BD257"/>
  <c r="BF257" s="1"/>
  <c r="CW257"/>
  <c r="BB256"/>
  <c r="BC256" s="1"/>
  <c r="I256" i="9" s="1"/>
  <c r="I256" i="10" s="1"/>
  <c r="AZ256" i="8"/>
  <c r="BA256" s="1"/>
  <c r="J256" i="9" s="1"/>
  <c r="J256" i="10" s="1"/>
  <c r="CW256" i="8"/>
  <c r="BX256"/>
  <c r="BD256"/>
  <c r="BF256" s="1"/>
  <c r="AR255"/>
  <c r="AS255" s="1"/>
  <c r="BE255"/>
  <c r="AY255"/>
  <c r="BX255"/>
  <c r="BD255"/>
  <c r="BF255" s="1"/>
  <c r="CW255"/>
  <c r="BB254"/>
  <c r="BC254" s="1"/>
  <c r="I254" i="9" s="1"/>
  <c r="I254" i="10" s="1"/>
  <c r="AZ254" i="8"/>
  <c r="BA254" s="1"/>
  <c r="J254" i="9" s="1"/>
  <c r="J254" i="10" s="1"/>
  <c r="CW254" i="8"/>
  <c r="BX254"/>
  <c r="BD254"/>
  <c r="BF254" s="1"/>
  <c r="AR253"/>
  <c r="AS253" s="1"/>
  <c r="BE253"/>
  <c r="AY253"/>
  <c r="BX253"/>
  <c r="BD253"/>
  <c r="BF253" s="1"/>
  <c r="CW253"/>
  <c r="BB252"/>
  <c r="BC252" s="1"/>
  <c r="I252" i="9" s="1"/>
  <c r="I252" i="10" s="1"/>
  <c r="AZ252" i="8"/>
  <c r="BA252" s="1"/>
  <c r="J252" i="9" s="1"/>
  <c r="J252" i="10" s="1"/>
  <c r="CW252" i="8"/>
  <c r="BX252"/>
  <c r="BD252"/>
  <c r="BF252" s="1"/>
  <c r="AR251"/>
  <c r="AS251" s="1"/>
  <c r="BE251"/>
  <c r="AY251"/>
  <c r="BX251"/>
  <c r="BD251"/>
  <c r="BF251" s="1"/>
  <c r="CW251"/>
  <c r="BB250"/>
  <c r="BC250" s="1"/>
  <c r="I250" i="9" s="1"/>
  <c r="I250" i="10" s="1"/>
  <c r="AZ250" i="8"/>
  <c r="BA250" s="1"/>
  <c r="J250" i="9" s="1"/>
  <c r="J250" i="10" s="1"/>
  <c r="CW250" i="8"/>
  <c r="BX250"/>
  <c r="BD250"/>
  <c r="BF250" s="1"/>
  <c r="AR249"/>
  <c r="AS249" s="1"/>
  <c r="BE249"/>
  <c r="AY249"/>
  <c r="BX249"/>
  <c r="BD249"/>
  <c r="BF249" s="1"/>
  <c r="CW249"/>
  <c r="BB248"/>
  <c r="BC248" s="1"/>
  <c r="I248" i="9" s="1"/>
  <c r="I248" i="10" s="1"/>
  <c r="AZ248" i="8"/>
  <c r="BA248" s="1"/>
  <c r="J248" i="9" s="1"/>
  <c r="J248" i="10" s="1"/>
  <c r="CW248" i="8"/>
  <c r="BX248"/>
  <c r="BD248"/>
  <c r="BF248" s="1"/>
  <c r="AR247"/>
  <c r="AS247" s="1"/>
  <c r="BE247"/>
  <c r="AY247"/>
  <c r="BX247"/>
  <c r="BD247"/>
  <c r="BF247" s="1"/>
  <c r="CW247"/>
  <c r="BB246"/>
  <c r="BC246" s="1"/>
  <c r="I246" i="9" s="1"/>
  <c r="I246" i="10" s="1"/>
  <c r="AZ246" i="8"/>
  <c r="BA246" s="1"/>
  <c r="J246" i="9" s="1"/>
  <c r="J246" i="10" s="1"/>
  <c r="CW246" i="8"/>
  <c r="BX246"/>
  <c r="BD246"/>
  <c r="BF246" s="1"/>
  <c r="AR245"/>
  <c r="AS245" s="1"/>
  <c r="BE245"/>
  <c r="AY245"/>
  <c r="BX245"/>
  <c r="BD245"/>
  <c r="BF245" s="1"/>
  <c r="CW245"/>
  <c r="BB244"/>
  <c r="BC244" s="1"/>
  <c r="I244" i="9" s="1"/>
  <c r="I244" i="10" s="1"/>
  <c r="AZ244" i="8"/>
  <c r="BA244" s="1"/>
  <c r="J244" i="9" s="1"/>
  <c r="J244" i="10" s="1"/>
  <c r="CW244" i="8"/>
  <c r="BX244"/>
  <c r="BD244"/>
  <c r="BF244" s="1"/>
  <c r="AR243"/>
  <c r="AS243" s="1"/>
  <c r="BE243"/>
  <c r="AY243"/>
  <c r="BX243"/>
  <c r="BD243"/>
  <c r="BF243" s="1"/>
  <c r="CW243"/>
  <c r="BB242"/>
  <c r="BC242" s="1"/>
  <c r="I242" i="9" s="1"/>
  <c r="I242" i="10" s="1"/>
  <c r="AZ242" i="8"/>
  <c r="BA242" s="1"/>
  <c r="J242" i="9" s="1"/>
  <c r="J242" i="10" s="1"/>
  <c r="CW242" i="8"/>
  <c r="BX242"/>
  <c r="BD242"/>
  <c r="BF242" s="1"/>
  <c r="AR241"/>
  <c r="AS241" s="1"/>
  <c r="BE241"/>
  <c r="AY241"/>
  <c r="BX241"/>
  <c r="BD241"/>
  <c r="BF241" s="1"/>
  <c r="CW241"/>
  <c r="BB240"/>
  <c r="BC240" s="1"/>
  <c r="I240" i="9" s="1"/>
  <c r="I240" i="10" s="1"/>
  <c r="AZ240" i="8"/>
  <c r="BA240" s="1"/>
  <c r="J240" i="9" s="1"/>
  <c r="J240" i="10" s="1"/>
  <c r="CW240" i="8"/>
  <c r="BX240"/>
  <c r="BD240"/>
  <c r="BF240" s="1"/>
  <c r="AR239"/>
  <c r="AS239" s="1"/>
  <c r="BE239"/>
  <c r="AY239"/>
  <c r="BX239"/>
  <c r="BD239"/>
  <c r="BF239" s="1"/>
  <c r="CW239"/>
  <c r="BB238"/>
  <c r="BC238" s="1"/>
  <c r="I238" i="9" s="1"/>
  <c r="I238" i="10" s="1"/>
  <c r="AZ238" i="8"/>
  <c r="BA238" s="1"/>
  <c r="J238" i="9" s="1"/>
  <c r="J238" i="10" s="1"/>
  <c r="CW238" i="8"/>
  <c r="BX238"/>
  <c r="BD238"/>
  <c r="BF238" s="1"/>
  <c r="AR237"/>
  <c r="AS237" s="1"/>
  <c r="BE237"/>
  <c r="AY237"/>
  <c r="BX237"/>
  <c r="BD237"/>
  <c r="BF237" s="1"/>
  <c r="CW237"/>
  <c r="BB236"/>
  <c r="BC236" s="1"/>
  <c r="I236" i="9" s="1"/>
  <c r="I236" i="10" s="1"/>
  <c r="AZ236" i="8"/>
  <c r="BA236" s="1"/>
  <c r="J236" i="9" s="1"/>
  <c r="J236" i="10" s="1"/>
  <c r="CW236" i="8"/>
  <c r="BX236"/>
  <c r="BD236"/>
  <c r="BF236" s="1"/>
  <c r="AR235"/>
  <c r="AS235" s="1"/>
  <c r="BE235"/>
  <c r="AY235"/>
  <c r="BX235"/>
  <c r="BD235"/>
  <c r="BF235" s="1"/>
  <c r="CW235"/>
  <c r="BB234"/>
  <c r="BC234" s="1"/>
  <c r="I234" i="9" s="1"/>
  <c r="I234" i="10" s="1"/>
  <c r="AZ234" i="8"/>
  <c r="BA234" s="1"/>
  <c r="J234" i="9" s="1"/>
  <c r="J234" i="10" s="1"/>
  <c r="CW234" i="8"/>
  <c r="BX234"/>
  <c r="BD234"/>
  <c r="BF234" s="1"/>
  <c r="AR233"/>
  <c r="AS233" s="1"/>
  <c r="BE233"/>
  <c r="AY233"/>
  <c r="BX233"/>
  <c r="BD233"/>
  <c r="BF233" s="1"/>
  <c r="CW233"/>
  <c r="BB232"/>
  <c r="BC232" s="1"/>
  <c r="I232" i="9" s="1"/>
  <c r="I232" i="10" s="1"/>
  <c r="AZ232" i="8"/>
  <c r="BA232" s="1"/>
  <c r="J232" i="9" s="1"/>
  <c r="J232" i="10" s="1"/>
  <c r="CW232" i="8"/>
  <c r="BX232"/>
  <c r="BD232"/>
  <c r="BF232" s="1"/>
  <c r="AR231"/>
  <c r="AS231" s="1"/>
  <c r="BE231"/>
  <c r="AY231"/>
  <c r="BX231"/>
  <c r="BD231"/>
  <c r="BF231" s="1"/>
  <c r="CW231"/>
  <c r="BB230"/>
  <c r="BC230" s="1"/>
  <c r="I230" i="9" s="1"/>
  <c r="I230" i="10" s="1"/>
  <c r="AZ230" i="8"/>
  <c r="BA230" s="1"/>
  <c r="J230" i="9" s="1"/>
  <c r="J230" i="10" s="1"/>
  <c r="CW230" i="8"/>
  <c r="BX230"/>
  <c r="BD230"/>
  <c r="BF230" s="1"/>
  <c r="AR229"/>
  <c r="AS229" s="1"/>
  <c r="BE229"/>
  <c r="AY229"/>
  <c r="BX229"/>
  <c r="BD229"/>
  <c r="BF229" s="1"/>
  <c r="CW229"/>
  <c r="BB228"/>
  <c r="BC228" s="1"/>
  <c r="I228" i="9" s="1"/>
  <c r="I228" i="10" s="1"/>
  <c r="AZ228" i="8"/>
  <c r="BA228" s="1"/>
  <c r="J228" i="9" s="1"/>
  <c r="J228" i="10" s="1"/>
  <c r="CW228" i="8"/>
  <c r="BX228"/>
  <c r="BD228"/>
  <c r="BF228" s="1"/>
  <c r="AR227"/>
  <c r="AS227" s="1"/>
  <c r="BE227"/>
  <c r="AY227"/>
  <c r="BX227"/>
  <c r="BD227"/>
  <c r="BF227" s="1"/>
  <c r="CW227"/>
  <c r="BB226"/>
  <c r="BC226" s="1"/>
  <c r="I226" i="9" s="1"/>
  <c r="I226" i="10" s="1"/>
  <c r="AZ226" i="8"/>
  <c r="BA226" s="1"/>
  <c r="J226" i="9" s="1"/>
  <c r="J226" i="10" s="1"/>
  <c r="CW226" i="8"/>
  <c r="BX226"/>
  <c r="BD226"/>
  <c r="BF226" s="1"/>
  <c r="AR225"/>
  <c r="AS225" s="1"/>
  <c r="BE225"/>
  <c r="AY225"/>
  <c r="BX225"/>
  <c r="BD225"/>
  <c r="BF225" s="1"/>
  <c r="CW225"/>
  <c r="BB224"/>
  <c r="BC224" s="1"/>
  <c r="I224" i="9" s="1"/>
  <c r="I224" i="10" s="1"/>
  <c r="AZ224" i="8"/>
  <c r="BA224" s="1"/>
  <c r="J224" i="9" s="1"/>
  <c r="J224" i="10" s="1"/>
  <c r="CW224" i="8"/>
  <c r="BX224"/>
  <c r="BD224"/>
  <c r="BF224" s="1"/>
  <c r="AR223"/>
  <c r="AS223" s="1"/>
  <c r="BE223"/>
  <c r="AY223"/>
  <c r="BX223"/>
  <c r="BD223"/>
  <c r="BF223" s="1"/>
  <c r="CW223"/>
  <c r="BB222"/>
  <c r="BC222" s="1"/>
  <c r="I222" i="9" s="1"/>
  <c r="I222" i="10" s="1"/>
  <c r="AZ222" i="8"/>
  <c r="BA222" s="1"/>
  <c r="J222" i="9" s="1"/>
  <c r="J222" i="10" s="1"/>
  <c r="CW222" i="8"/>
  <c r="BX222"/>
  <c r="BD222"/>
  <c r="BF222" s="1"/>
  <c r="AR221"/>
  <c r="AS221" s="1"/>
  <c r="BE221"/>
  <c r="AY221"/>
  <c r="BX221"/>
  <c r="BD221"/>
  <c r="BF221" s="1"/>
  <c r="CW221"/>
  <c r="BB220"/>
  <c r="BC220" s="1"/>
  <c r="I220" i="9" s="1"/>
  <c r="I220" i="10" s="1"/>
  <c r="AZ220" i="8"/>
  <c r="BA220" s="1"/>
  <c r="J220" i="9" s="1"/>
  <c r="J220" i="10" s="1"/>
  <c r="CW220" i="8"/>
  <c r="BX220"/>
  <c r="BD220"/>
  <c r="BF220" s="1"/>
  <c r="AR219"/>
  <c r="AS219" s="1"/>
  <c r="BE219"/>
  <c r="AY219"/>
  <c r="BX219"/>
  <c r="BD219"/>
  <c r="BF219" s="1"/>
  <c r="CW219"/>
  <c r="BB218"/>
  <c r="BC218" s="1"/>
  <c r="I218" i="9" s="1"/>
  <c r="I218" i="10" s="1"/>
  <c r="AZ218" i="8"/>
  <c r="BA218" s="1"/>
  <c r="J218" i="9" s="1"/>
  <c r="J218" i="10" s="1"/>
  <c r="CW218" i="8"/>
  <c r="BX218"/>
  <c r="BD218"/>
  <c r="BF218" s="1"/>
  <c r="AR217"/>
  <c r="AS217" s="1"/>
  <c r="BE217"/>
  <c r="AY217"/>
  <c r="BX217"/>
  <c r="BD217"/>
  <c r="BF217" s="1"/>
  <c r="CW217"/>
  <c r="BB216"/>
  <c r="BC216" s="1"/>
  <c r="I216" i="9" s="1"/>
  <c r="I216" i="10" s="1"/>
  <c r="AZ216" i="8"/>
  <c r="BA216" s="1"/>
  <c r="J216" i="9" s="1"/>
  <c r="J216" i="10" s="1"/>
  <c r="CW216" i="8"/>
  <c r="BX216"/>
  <c r="BD216"/>
  <c r="BF216" s="1"/>
  <c r="AR215"/>
  <c r="AS215" s="1"/>
  <c r="BE215"/>
  <c r="AY215"/>
  <c r="BX215"/>
  <c r="BD215"/>
  <c r="BF215" s="1"/>
  <c r="CW215"/>
  <c r="BB214"/>
  <c r="BC214" s="1"/>
  <c r="I214" i="9" s="1"/>
  <c r="I214" i="10" s="1"/>
  <c r="AZ214" i="8"/>
  <c r="BA214" s="1"/>
  <c r="J214" i="9" s="1"/>
  <c r="J214" i="10" s="1"/>
  <c r="CW214" i="8"/>
  <c r="BX214"/>
  <c r="BD214"/>
  <c r="BF214" s="1"/>
  <c r="AR213"/>
  <c r="AS213" s="1"/>
  <c r="BE213"/>
  <c r="AY213"/>
  <c r="BX213"/>
  <c r="BD213"/>
  <c r="BF213" s="1"/>
  <c r="CW213"/>
  <c r="BB212"/>
  <c r="BC212" s="1"/>
  <c r="I212" i="9" s="1"/>
  <c r="I212" i="10" s="1"/>
  <c r="AZ212" i="8"/>
  <c r="BA212" s="1"/>
  <c r="J212" i="9" s="1"/>
  <c r="J212" i="10" s="1"/>
  <c r="CW212" i="8"/>
  <c r="BX212"/>
  <c r="BD212"/>
  <c r="BF212" s="1"/>
  <c r="AR211"/>
  <c r="AS211" s="1"/>
  <c r="BE211"/>
  <c r="AY211"/>
  <c r="BX211"/>
  <c r="BD211"/>
  <c r="BF211" s="1"/>
  <c r="CW211"/>
  <c r="BB210"/>
  <c r="BC210" s="1"/>
  <c r="I210" i="9" s="1"/>
  <c r="I210" i="10" s="1"/>
  <c r="AZ210" i="8"/>
  <c r="BA210" s="1"/>
  <c r="J210" i="9" s="1"/>
  <c r="J210" i="10" s="1"/>
  <c r="CW210" i="8"/>
  <c r="BX210"/>
  <c r="BD210"/>
  <c r="BF210" s="1"/>
  <c r="AR209"/>
  <c r="AS209" s="1"/>
  <c r="BE209"/>
  <c r="AY209"/>
  <c r="BX209"/>
  <c r="BD209"/>
  <c r="BF209" s="1"/>
  <c r="CW209"/>
  <c r="BB208"/>
  <c r="BC208" s="1"/>
  <c r="I208" i="9" s="1"/>
  <c r="I208" i="10" s="1"/>
  <c r="AZ208" i="8"/>
  <c r="BA208" s="1"/>
  <c r="J208" i="9" s="1"/>
  <c r="J208" i="10" s="1"/>
  <c r="CW208" i="8"/>
  <c r="BX208"/>
  <c r="BD208"/>
  <c r="BF208" s="1"/>
  <c r="AR207"/>
  <c r="AS207" s="1"/>
  <c r="BE207"/>
  <c r="AY207"/>
  <c r="BX207"/>
  <c r="BD207"/>
  <c r="BF207" s="1"/>
  <c r="CW207"/>
  <c r="BB206"/>
  <c r="BC206" s="1"/>
  <c r="I206" i="9" s="1"/>
  <c r="I206" i="10" s="1"/>
  <c r="AZ206" i="8"/>
  <c r="BA206" s="1"/>
  <c r="J206" i="9" s="1"/>
  <c r="J206" i="10" s="1"/>
  <c r="CW206" i="8"/>
  <c r="BX206"/>
  <c r="BD206"/>
  <c r="BF206" s="1"/>
  <c r="AR205"/>
  <c r="AS205" s="1"/>
  <c r="BE205"/>
  <c r="AY205"/>
  <c r="BX205"/>
  <c r="BD205"/>
  <c r="BF205" s="1"/>
  <c r="CW205"/>
  <c r="BB204"/>
  <c r="BC204" s="1"/>
  <c r="I204" i="9" s="1"/>
  <c r="I204" i="10" s="1"/>
  <c r="AZ204" i="8"/>
  <c r="BA204" s="1"/>
  <c r="J204" i="9" s="1"/>
  <c r="J204" i="10" s="1"/>
  <c r="CW204" i="8"/>
  <c r="BX204"/>
  <c r="BD204"/>
  <c r="BF204" s="1"/>
  <c r="AR203"/>
  <c r="AS203" s="1"/>
  <c r="BE203"/>
  <c r="AY203"/>
  <c r="BX203"/>
  <c r="BD203"/>
  <c r="BF203" s="1"/>
  <c r="CW203"/>
  <c r="BB202"/>
  <c r="BC202" s="1"/>
  <c r="I202" i="9" s="1"/>
  <c r="I202" i="10" s="1"/>
  <c r="AZ202" i="8"/>
  <c r="BA202" s="1"/>
  <c r="J202" i="9" s="1"/>
  <c r="J202" i="10" s="1"/>
  <c r="CW202" i="8"/>
  <c r="BX202"/>
  <c r="BD202"/>
  <c r="BF202" s="1"/>
  <c r="AR201"/>
  <c r="AS201" s="1"/>
  <c r="BE201"/>
  <c r="AY201"/>
  <c r="BX201"/>
  <c r="BD201"/>
  <c r="BF201" s="1"/>
  <c r="CW201"/>
  <c r="BB200"/>
  <c r="BC200" s="1"/>
  <c r="I200" i="9" s="1"/>
  <c r="I200" i="10" s="1"/>
  <c r="AZ200" i="8"/>
  <c r="BA200" s="1"/>
  <c r="J200" i="9" s="1"/>
  <c r="J200" i="10" s="1"/>
  <c r="CW200" i="8"/>
  <c r="BX200"/>
  <c r="BD200"/>
  <c r="BF200" s="1"/>
  <c r="AR199"/>
  <c r="AS199" s="1"/>
  <c r="BE199"/>
  <c r="AY199"/>
  <c r="BX199"/>
  <c r="BD199"/>
  <c r="BF199" s="1"/>
  <c r="CW199"/>
  <c r="BB198"/>
  <c r="BC198" s="1"/>
  <c r="I198" i="9" s="1"/>
  <c r="I198" i="10" s="1"/>
  <c r="AZ198" i="8"/>
  <c r="BA198" s="1"/>
  <c r="J198" i="9" s="1"/>
  <c r="J198" i="10" s="1"/>
  <c r="CW198" i="8"/>
  <c r="BX198"/>
  <c r="BD198"/>
  <c r="BF198" s="1"/>
  <c r="AR197"/>
  <c r="AS197" s="1"/>
  <c r="BE197"/>
  <c r="AY197"/>
  <c r="BX197"/>
  <c r="BD197"/>
  <c r="BF197" s="1"/>
  <c r="CW197"/>
  <c r="BB196"/>
  <c r="BC196" s="1"/>
  <c r="I196" i="9" s="1"/>
  <c r="I196" i="10" s="1"/>
  <c r="AZ196" i="8"/>
  <c r="BA196" s="1"/>
  <c r="J196" i="9" s="1"/>
  <c r="J196" i="10" s="1"/>
  <c r="CW196" i="8"/>
  <c r="BX196"/>
  <c r="BD196"/>
  <c r="BF196" s="1"/>
  <c r="AR195"/>
  <c r="AS195" s="1"/>
  <c r="BE195"/>
  <c r="AY195"/>
  <c r="BX195"/>
  <c r="BD195"/>
  <c r="BF195" s="1"/>
  <c r="CW195"/>
  <c r="BB194"/>
  <c r="BC194" s="1"/>
  <c r="I194" i="9" s="1"/>
  <c r="I194" i="10" s="1"/>
  <c r="AZ194" i="8"/>
  <c r="BA194" s="1"/>
  <c r="J194" i="9" s="1"/>
  <c r="J194" i="10" s="1"/>
  <c r="CW194" i="8"/>
  <c r="BX194"/>
  <c r="BD194"/>
  <c r="BF194" s="1"/>
  <c r="AR193"/>
  <c r="AS193" s="1"/>
  <c r="BE193"/>
  <c r="AY193"/>
  <c r="BX193"/>
  <c r="BD193"/>
  <c r="BF193" s="1"/>
  <c r="CW193"/>
  <c r="BB192"/>
  <c r="BC192" s="1"/>
  <c r="I192" i="9" s="1"/>
  <c r="I192" i="10" s="1"/>
  <c r="AZ192" i="8"/>
  <c r="BA192" s="1"/>
  <c r="J192" i="9" s="1"/>
  <c r="J192" i="10" s="1"/>
  <c r="CW192" i="8"/>
  <c r="BX192"/>
  <c r="BD192"/>
  <c r="BF192" s="1"/>
  <c r="AR191"/>
  <c r="AS191" s="1"/>
  <c r="BE191"/>
  <c r="AY191"/>
  <c r="BX191"/>
  <c r="BD191"/>
  <c r="BF191" s="1"/>
  <c r="CW191"/>
  <c r="BB190"/>
  <c r="BC190" s="1"/>
  <c r="I190" i="9" s="1"/>
  <c r="I190" i="10" s="1"/>
  <c r="AZ190" i="8"/>
  <c r="BA190" s="1"/>
  <c r="J190" i="9" s="1"/>
  <c r="J190" i="10" s="1"/>
  <c r="CW190" i="8"/>
  <c r="BX190"/>
  <c r="BD190"/>
  <c r="BF190" s="1"/>
  <c r="AR189"/>
  <c r="AS189" s="1"/>
  <c r="BE189"/>
  <c r="AY189"/>
  <c r="BX189"/>
  <c r="BD189"/>
  <c r="BF189" s="1"/>
  <c r="CW189"/>
  <c r="BB188"/>
  <c r="BC188" s="1"/>
  <c r="I188" i="9" s="1"/>
  <c r="I188" i="10" s="1"/>
  <c r="AZ188" i="8"/>
  <c r="BA188" s="1"/>
  <c r="J188" i="9" s="1"/>
  <c r="J188" i="10" s="1"/>
  <c r="CW188" i="8"/>
  <c r="BX188"/>
  <c r="BD188"/>
  <c r="BF188" s="1"/>
  <c r="AR187"/>
  <c r="AS187" s="1"/>
  <c r="BE187"/>
  <c r="AY187"/>
  <c r="BX187"/>
  <c r="BD187"/>
  <c r="BF187" s="1"/>
  <c r="CW187"/>
  <c r="BB186"/>
  <c r="BC186" s="1"/>
  <c r="I186" i="9" s="1"/>
  <c r="I186" i="10" s="1"/>
  <c r="AZ186" i="8"/>
  <c r="BA186" s="1"/>
  <c r="J186" i="9" s="1"/>
  <c r="J186" i="10" s="1"/>
  <c r="CW186" i="8"/>
  <c r="BX186"/>
  <c r="BD186"/>
  <c r="BF186" s="1"/>
  <c r="AR185"/>
  <c r="AS185" s="1"/>
  <c r="BE185"/>
  <c r="AY185"/>
  <c r="BX185"/>
  <c r="BD185"/>
  <c r="BF185" s="1"/>
  <c r="CW185"/>
  <c r="BB184"/>
  <c r="BC184" s="1"/>
  <c r="I184" i="9" s="1"/>
  <c r="I184" i="10" s="1"/>
  <c r="AZ184" i="8"/>
  <c r="BA184" s="1"/>
  <c r="J184" i="9" s="1"/>
  <c r="J184" i="10" s="1"/>
  <c r="CW184" i="8"/>
  <c r="BX184"/>
  <c r="BD184"/>
  <c r="BF184" s="1"/>
  <c r="AR183"/>
  <c r="AS183" s="1"/>
  <c r="BE183"/>
  <c r="AY183"/>
  <c r="BX183"/>
  <c r="BD183"/>
  <c r="BF183" s="1"/>
  <c r="CW183"/>
  <c r="BB182"/>
  <c r="BC182" s="1"/>
  <c r="I182" i="9" s="1"/>
  <c r="I182" i="10" s="1"/>
  <c r="AZ182" i="8"/>
  <c r="BA182" s="1"/>
  <c r="J182" i="9" s="1"/>
  <c r="J182" i="10" s="1"/>
  <c r="CW182" i="8"/>
  <c r="BX182"/>
  <c r="BD182"/>
  <c r="BF182" s="1"/>
  <c r="AR181"/>
  <c r="AS181" s="1"/>
  <c r="BE181"/>
  <c r="AY181"/>
  <c r="BX181"/>
  <c r="BD181"/>
  <c r="BF181" s="1"/>
  <c r="CW181"/>
  <c r="BB180"/>
  <c r="BC180" s="1"/>
  <c r="I180" i="9" s="1"/>
  <c r="I180" i="10" s="1"/>
  <c r="AZ180" i="8"/>
  <c r="BA180" s="1"/>
  <c r="J180" i="9" s="1"/>
  <c r="J180" i="10" s="1"/>
  <c r="CW180" i="8"/>
  <c r="BX180"/>
  <c r="BD180"/>
  <c r="BF180" s="1"/>
  <c r="AR179"/>
  <c r="AS179" s="1"/>
  <c r="BE179"/>
  <c r="AY179"/>
  <c r="BX179"/>
  <c r="BD179"/>
  <c r="BF179" s="1"/>
  <c r="CW179"/>
  <c r="BB178"/>
  <c r="BC178" s="1"/>
  <c r="I178" i="9" s="1"/>
  <c r="I178" i="10" s="1"/>
  <c r="AZ178" i="8"/>
  <c r="BA178" s="1"/>
  <c r="J178" i="9" s="1"/>
  <c r="J178" i="10" s="1"/>
  <c r="CW178" i="8"/>
  <c r="BX178"/>
  <c r="BD178"/>
  <c r="BF178" s="1"/>
  <c r="AR177"/>
  <c r="AS177" s="1"/>
  <c r="BE177"/>
  <c r="AY177"/>
  <c r="BX177"/>
  <c r="BD177"/>
  <c r="BF177" s="1"/>
  <c r="CW177"/>
  <c r="BB176"/>
  <c r="BC176" s="1"/>
  <c r="I176" i="9" s="1"/>
  <c r="I176" i="10" s="1"/>
  <c r="AZ176" i="8"/>
  <c r="BA176" s="1"/>
  <c r="J176" i="9" s="1"/>
  <c r="J176" i="10" s="1"/>
  <c r="CW176" i="8"/>
  <c r="BX176"/>
  <c r="BD176"/>
  <c r="BF176" s="1"/>
  <c r="AR175"/>
  <c r="AS175" s="1"/>
  <c r="BE175"/>
  <c r="AY175"/>
  <c r="BX175"/>
  <c r="BD175"/>
  <c r="BF175" s="1"/>
  <c r="CW175"/>
  <c r="BB174"/>
  <c r="BC174" s="1"/>
  <c r="I174" i="9" s="1"/>
  <c r="I174" i="10" s="1"/>
  <c r="AZ174" i="8"/>
  <c r="BA174" s="1"/>
  <c r="J174" i="9" s="1"/>
  <c r="J174" i="10" s="1"/>
  <c r="CW174" i="8"/>
  <c r="BX174"/>
  <c r="BD174"/>
  <c r="BF174" s="1"/>
  <c r="AR173"/>
  <c r="AS173" s="1"/>
  <c r="BE173"/>
  <c r="AY173"/>
  <c r="BX173"/>
  <c r="BD173"/>
  <c r="BF173" s="1"/>
  <c r="CW173"/>
  <c r="BB172"/>
  <c r="BC172" s="1"/>
  <c r="I172" i="9" s="1"/>
  <c r="I172" i="10" s="1"/>
  <c r="AZ172" i="8"/>
  <c r="BA172" s="1"/>
  <c r="J172" i="9" s="1"/>
  <c r="J172" i="10" s="1"/>
  <c r="CW172" i="8"/>
  <c r="BX172"/>
  <c r="BD172"/>
  <c r="BF172" s="1"/>
  <c r="AR171"/>
  <c r="AS171" s="1"/>
  <c r="BE171"/>
  <c r="AY171"/>
  <c r="BX171"/>
  <c r="BD171"/>
  <c r="BF171" s="1"/>
  <c r="CW171"/>
  <c r="BB170"/>
  <c r="BC170" s="1"/>
  <c r="I170" i="9" s="1"/>
  <c r="I170" i="10" s="1"/>
  <c r="AZ170" i="8"/>
  <c r="BA170" s="1"/>
  <c r="J170" i="9" s="1"/>
  <c r="J170" i="10" s="1"/>
  <c r="CW170" i="8"/>
  <c r="BX170"/>
  <c r="BD170"/>
  <c r="BF170" s="1"/>
  <c r="AR169"/>
  <c r="AS169" s="1"/>
  <c r="BE169"/>
  <c r="AY169"/>
  <c r="BX169"/>
  <c r="BD169"/>
  <c r="BF169" s="1"/>
  <c r="CW169"/>
  <c r="BB168"/>
  <c r="BC168" s="1"/>
  <c r="I168" i="9" s="1"/>
  <c r="I168" i="10" s="1"/>
  <c r="AZ168" i="8"/>
  <c r="BA168" s="1"/>
  <c r="J168" i="9" s="1"/>
  <c r="J168" i="10" s="1"/>
  <c r="CW168" i="8"/>
  <c r="BX168"/>
  <c r="BD168"/>
  <c r="BF168" s="1"/>
  <c r="AR167"/>
  <c r="AS167" s="1"/>
  <c r="BE167"/>
  <c r="AY167"/>
  <c r="BX167"/>
  <c r="BD167"/>
  <c r="BF167" s="1"/>
  <c r="CW167"/>
  <c r="BB166"/>
  <c r="BC166" s="1"/>
  <c r="I166" i="9" s="1"/>
  <c r="I166" i="10" s="1"/>
  <c r="AZ166" i="8"/>
  <c r="BA166" s="1"/>
  <c r="J166" i="9" s="1"/>
  <c r="J166" i="10" s="1"/>
  <c r="CW166" i="8"/>
  <c r="BX166"/>
  <c r="BD166"/>
  <c r="BF166" s="1"/>
  <c r="AR165"/>
  <c r="AS165" s="1"/>
  <c r="BE165"/>
  <c r="AY165"/>
  <c r="BX165"/>
  <c r="BD165"/>
  <c r="BF165" s="1"/>
  <c r="CW165"/>
  <c r="BB164"/>
  <c r="BC164" s="1"/>
  <c r="I164" i="9" s="1"/>
  <c r="I164" i="10" s="1"/>
  <c r="AZ164" i="8"/>
  <c r="BA164" s="1"/>
  <c r="J164" i="9" s="1"/>
  <c r="J164" i="10" s="1"/>
  <c r="CW164" i="8"/>
  <c r="BX164"/>
  <c r="BD164"/>
  <c r="BF164" s="1"/>
  <c r="AR163"/>
  <c r="AS163" s="1"/>
  <c r="BE163"/>
  <c r="AY163"/>
  <c r="BX163"/>
  <c r="BD163"/>
  <c r="BF163" s="1"/>
  <c r="CW163"/>
  <c r="BB162"/>
  <c r="BC162" s="1"/>
  <c r="I162" i="9" s="1"/>
  <c r="I162" i="10" s="1"/>
  <c r="AZ162" i="8"/>
  <c r="BA162" s="1"/>
  <c r="J162" i="9" s="1"/>
  <c r="J162" i="10" s="1"/>
  <c r="CW162" i="8"/>
  <c r="BX162"/>
  <c r="BD162"/>
  <c r="BF162" s="1"/>
  <c r="AR161"/>
  <c r="AS161" s="1"/>
  <c r="BE161"/>
  <c r="AY161"/>
  <c r="BX161"/>
  <c r="BD161"/>
  <c r="BF161" s="1"/>
  <c r="CW161"/>
  <c r="BB160"/>
  <c r="BC160" s="1"/>
  <c r="I160" i="9" s="1"/>
  <c r="I160" i="10" s="1"/>
  <c r="AZ160" i="8"/>
  <c r="BA160" s="1"/>
  <c r="J160" i="9" s="1"/>
  <c r="J160" i="10" s="1"/>
  <c r="CW160" i="8"/>
  <c r="BX160"/>
  <c r="BD160"/>
  <c r="BF160" s="1"/>
  <c r="AR159"/>
  <c r="AS159" s="1"/>
  <c r="BE159"/>
  <c r="AY159"/>
  <c r="BX159"/>
  <c r="BD159"/>
  <c r="BF159" s="1"/>
  <c r="CW159"/>
  <c r="BB158"/>
  <c r="BC158" s="1"/>
  <c r="I158" i="9" s="1"/>
  <c r="I158" i="10" s="1"/>
  <c r="AZ158" i="8"/>
  <c r="BA158" s="1"/>
  <c r="J158" i="9" s="1"/>
  <c r="J158" i="10" s="1"/>
  <c r="CW158" i="8"/>
  <c r="BX158"/>
  <c r="BD158"/>
  <c r="BF158" s="1"/>
  <c r="AR157"/>
  <c r="AS157" s="1"/>
  <c r="BE157"/>
  <c r="AY157"/>
  <c r="BX157"/>
  <c r="BD157"/>
  <c r="BF157" s="1"/>
  <c r="CW157"/>
  <c r="BB156"/>
  <c r="BC156" s="1"/>
  <c r="I156" i="9" s="1"/>
  <c r="I156" i="10" s="1"/>
  <c r="AZ156" i="8"/>
  <c r="BA156" s="1"/>
  <c r="J156" i="9" s="1"/>
  <c r="J156" i="10" s="1"/>
  <c r="CW156" i="8"/>
  <c r="BX156"/>
  <c r="BD156"/>
  <c r="BF156" s="1"/>
  <c r="AR155"/>
  <c r="AS155" s="1"/>
  <c r="BE155"/>
  <c r="AY155"/>
  <c r="BX155"/>
  <c r="BD155"/>
  <c r="BF155" s="1"/>
  <c r="CW155"/>
  <c r="BB154"/>
  <c r="BC154" s="1"/>
  <c r="I154" i="9" s="1"/>
  <c r="I154" i="10" s="1"/>
  <c r="AZ154" i="8"/>
  <c r="BA154" s="1"/>
  <c r="J154" i="9" s="1"/>
  <c r="J154" i="10" s="1"/>
  <c r="CW154" i="8"/>
  <c r="BX154"/>
  <c r="BD154"/>
  <c r="BF154" s="1"/>
  <c r="AR153"/>
  <c r="AS153" s="1"/>
  <c r="BE153"/>
  <c r="AY153"/>
  <c r="BX153"/>
  <c r="BD153"/>
  <c r="BF153" s="1"/>
  <c r="CW153"/>
  <c r="BB152"/>
  <c r="BC152" s="1"/>
  <c r="I152" i="9" s="1"/>
  <c r="I152" i="10" s="1"/>
  <c r="AZ152" i="8"/>
  <c r="BA152" s="1"/>
  <c r="J152" i="9" s="1"/>
  <c r="J152" i="10" s="1"/>
  <c r="CW152" i="8"/>
  <c r="BX152"/>
  <c r="BD152"/>
  <c r="BF152" s="1"/>
  <c r="AR151"/>
  <c r="AS151" s="1"/>
  <c r="BE151"/>
  <c r="AY151"/>
  <c r="BX151"/>
  <c r="BD151"/>
  <c r="BF151" s="1"/>
  <c r="CW151"/>
  <c r="BB150"/>
  <c r="BC150" s="1"/>
  <c r="I150" i="9" s="1"/>
  <c r="I150" i="10" s="1"/>
  <c r="AZ150" i="8"/>
  <c r="BA150" s="1"/>
  <c r="J150" i="9" s="1"/>
  <c r="J150" i="10" s="1"/>
  <c r="CW150" i="8"/>
  <c r="BX150"/>
  <c r="BD150"/>
  <c r="BF150" s="1"/>
  <c r="AR149"/>
  <c r="AS149" s="1"/>
  <c r="BE149"/>
  <c r="AY149"/>
  <c r="BX149"/>
  <c r="BD149"/>
  <c r="BF149" s="1"/>
  <c r="CW149"/>
  <c r="BB148"/>
  <c r="BC148" s="1"/>
  <c r="I148" i="9" s="1"/>
  <c r="I148" i="10" s="1"/>
  <c r="AZ148" i="8"/>
  <c r="BA148" s="1"/>
  <c r="J148" i="9" s="1"/>
  <c r="J148" i="10" s="1"/>
  <c r="CW148" i="8"/>
  <c r="BX148"/>
  <c r="BD148"/>
  <c r="BF148" s="1"/>
  <c r="AR147"/>
  <c r="AS147" s="1"/>
  <c r="BE147"/>
  <c r="AY147"/>
  <c r="BX147"/>
  <c r="BD147"/>
  <c r="BF147" s="1"/>
  <c r="CW147"/>
  <c r="BB146"/>
  <c r="BC146" s="1"/>
  <c r="I146" i="9" s="1"/>
  <c r="I146" i="10" s="1"/>
  <c r="AZ146" i="8"/>
  <c r="BA146" s="1"/>
  <c r="J146" i="9" s="1"/>
  <c r="J146" i="10" s="1"/>
  <c r="CW146" i="8"/>
  <c r="BX146"/>
  <c r="BD146"/>
  <c r="BF146" s="1"/>
  <c r="AR145"/>
  <c r="AS145" s="1"/>
  <c r="BE145"/>
  <c r="AY145"/>
  <c r="BX145"/>
  <c r="BD145"/>
  <c r="BF145" s="1"/>
  <c r="CW145"/>
  <c r="BB144"/>
  <c r="BC144" s="1"/>
  <c r="I144" i="9" s="1"/>
  <c r="I144" i="10" s="1"/>
  <c r="AZ144" i="8"/>
  <c r="BA144" s="1"/>
  <c r="J144" i="9" s="1"/>
  <c r="J144" i="10" s="1"/>
  <c r="CW144" i="8"/>
  <c r="BX144"/>
  <c r="BD144"/>
  <c r="BF144" s="1"/>
  <c r="AR143"/>
  <c r="AS143" s="1"/>
  <c r="BE143"/>
  <c r="AY143"/>
  <c r="BX143"/>
  <c r="BD143"/>
  <c r="BF143" s="1"/>
  <c r="CW143"/>
  <c r="BB142"/>
  <c r="BC142" s="1"/>
  <c r="I142" i="9" s="1"/>
  <c r="I142" i="10" s="1"/>
  <c r="AZ142" i="8"/>
  <c r="BA142" s="1"/>
  <c r="J142" i="9" s="1"/>
  <c r="J142" i="10" s="1"/>
  <c r="CW142" i="8"/>
  <c r="BX142"/>
  <c r="BD142"/>
  <c r="BF142" s="1"/>
  <c r="AH233"/>
  <c r="Z233"/>
  <c r="R233"/>
  <c r="K233"/>
  <c r="AH231"/>
  <c r="Z231"/>
  <c r="R231"/>
  <c r="K231"/>
  <c r="AH229"/>
  <c r="Z229"/>
  <c r="R229"/>
  <c r="K229"/>
  <c r="AH227"/>
  <c r="Z227"/>
  <c r="R227"/>
  <c r="K227"/>
  <c r="AH225"/>
  <c r="Z225"/>
  <c r="R225"/>
  <c r="K225"/>
  <c r="AH223"/>
  <c r="Z223"/>
  <c r="R223"/>
  <c r="K223"/>
  <c r="AH221"/>
  <c r="Z221"/>
  <c r="R221"/>
  <c r="K221"/>
  <c r="AH219"/>
  <c r="Z219"/>
  <c r="R219"/>
  <c r="K219"/>
  <c r="AH217"/>
  <c r="Z217"/>
  <c r="R217"/>
  <c r="K217"/>
  <c r="AH215"/>
  <c r="Z215"/>
  <c r="R215"/>
  <c r="K215"/>
  <c r="AH213"/>
  <c r="Z213"/>
  <c r="R213"/>
  <c r="K213"/>
  <c r="AH211"/>
  <c r="Z211"/>
  <c r="R211"/>
  <c r="K211"/>
  <c r="AH209"/>
  <c r="Z209"/>
  <c r="R209"/>
  <c r="K209"/>
  <c r="AH207"/>
  <c r="Z207"/>
  <c r="R207"/>
  <c r="K207"/>
  <c r="AH205"/>
  <c r="Z205"/>
  <c r="R205"/>
  <c r="K205"/>
  <c r="AH203"/>
  <c r="Z203"/>
  <c r="R203"/>
  <c r="K203"/>
  <c r="AH201"/>
  <c r="Z201"/>
  <c r="R201"/>
  <c r="K201"/>
  <c r="AH199"/>
  <c r="Z199"/>
  <c r="R199"/>
  <c r="K199"/>
  <c r="AH197"/>
  <c r="Z197"/>
  <c r="R197"/>
  <c r="K197"/>
  <c r="AH195"/>
  <c r="Z195"/>
  <c r="R195"/>
  <c r="K195"/>
  <c r="AH193"/>
  <c r="Z193"/>
  <c r="R193"/>
  <c r="K193"/>
  <c r="AH191"/>
  <c r="Z191"/>
  <c r="R191"/>
  <c r="K191"/>
  <c r="AH189"/>
  <c r="Z189"/>
  <c r="R189"/>
  <c r="K189"/>
  <c r="AH187"/>
  <c r="Z187"/>
  <c r="R187"/>
  <c r="K187"/>
  <c r="AH185"/>
  <c r="Z185"/>
  <c r="R185"/>
  <c r="K185"/>
  <c r="AH183"/>
  <c r="Z183"/>
  <c r="R183"/>
  <c r="K183"/>
  <c r="AH181"/>
  <c r="Z181"/>
  <c r="R181"/>
  <c r="K181"/>
  <c r="AH179"/>
  <c r="Z179"/>
  <c r="R179"/>
  <c r="K179"/>
  <c r="AH177"/>
  <c r="Z177"/>
  <c r="R177"/>
  <c r="K177"/>
  <c r="AH175"/>
  <c r="Z175"/>
  <c r="R175"/>
  <c r="K175"/>
  <c r="AH173"/>
  <c r="Z173"/>
  <c r="R173"/>
  <c r="K173"/>
  <c r="AH171"/>
  <c r="Z171"/>
  <c r="R171"/>
  <c r="K171"/>
  <c r="AH169"/>
  <c r="Z169"/>
  <c r="R169"/>
  <c r="K169"/>
  <c r="AH167"/>
  <c r="Z167"/>
  <c r="R167"/>
  <c r="K167"/>
  <c r="AH165"/>
  <c r="Z165"/>
  <c r="R165"/>
  <c r="K165"/>
  <c r="AH163"/>
  <c r="Z163"/>
  <c r="R163"/>
  <c r="K163"/>
  <c r="AH161"/>
  <c r="Z161"/>
  <c r="R161"/>
  <c r="K161"/>
  <c r="AH159"/>
  <c r="Z159"/>
  <c r="R159"/>
  <c r="K159"/>
  <c r="AH157"/>
  <c r="Z157"/>
  <c r="R157"/>
  <c r="K157"/>
  <c r="AH155"/>
  <c r="Z155"/>
  <c r="R155"/>
  <c r="K155"/>
  <c r="AH153"/>
  <c r="Z153"/>
  <c r="R153"/>
  <c r="K153"/>
  <c r="AH151"/>
  <c r="Z151"/>
  <c r="R151"/>
  <c r="K151"/>
  <c r="AH149"/>
  <c r="Z149"/>
  <c r="R149"/>
  <c r="K149"/>
  <c r="AH147"/>
  <c r="Z147"/>
  <c r="R147"/>
  <c r="K147"/>
  <c r="AH145"/>
  <c r="Z145"/>
  <c r="R145"/>
  <c r="K145"/>
  <c r="AH143"/>
  <c r="Z143"/>
  <c r="R143"/>
  <c r="K143"/>
  <c r="AH141"/>
  <c r="Z141"/>
  <c r="R141"/>
  <c r="K141"/>
  <c r="AH139"/>
  <c r="Z139"/>
  <c r="R139"/>
  <c r="K139"/>
  <c r="AH137"/>
  <c r="Z137"/>
  <c r="R137"/>
  <c r="K137"/>
  <c r="AH135"/>
  <c r="Z135"/>
  <c r="R135"/>
  <c r="K135"/>
  <c r="AH133"/>
  <c r="Z133"/>
  <c r="R133"/>
  <c r="K133"/>
  <c r="AH131"/>
  <c r="Z131"/>
  <c r="R131"/>
  <c r="K131"/>
  <c r="AH129"/>
  <c r="Z129"/>
  <c r="R129"/>
  <c r="K129"/>
  <c r="AH127"/>
  <c r="Z127"/>
  <c r="R127"/>
  <c r="K127"/>
  <c r="AH125"/>
  <c r="Z125"/>
  <c r="R125"/>
  <c r="K125"/>
  <c r="AH123"/>
  <c r="Z123"/>
  <c r="R123"/>
  <c r="K123"/>
  <c r="AH121"/>
  <c r="Z121"/>
  <c r="R121"/>
  <c r="K121"/>
  <c r="AH119"/>
  <c r="Z119"/>
  <c r="R119"/>
  <c r="K119"/>
  <c r="AH117"/>
  <c r="Z117"/>
  <c r="R117"/>
  <c r="K117"/>
  <c r="AH115"/>
  <c r="Z115"/>
  <c r="R115"/>
  <c r="K115"/>
  <c r="AH113"/>
  <c r="Z113"/>
  <c r="R113"/>
  <c r="K113"/>
  <c r="AH111"/>
  <c r="Z111"/>
  <c r="R111"/>
  <c r="K111"/>
  <c r="AH109"/>
  <c r="Z109"/>
  <c r="R109"/>
  <c r="K109"/>
  <c r="AH107"/>
  <c r="Z107"/>
  <c r="R107"/>
  <c r="K107"/>
  <c r="AH105"/>
  <c r="Z105"/>
  <c r="R105"/>
  <c r="K105"/>
  <c r="AH103"/>
  <c r="Z103"/>
  <c r="R103"/>
  <c r="K103"/>
  <c r="AH101"/>
  <c r="Z101"/>
  <c r="R101"/>
  <c r="K101"/>
  <c r="BB141"/>
  <c r="BC141" s="1"/>
  <c r="I141" i="9" s="1"/>
  <c r="I141" i="10" s="1"/>
  <c r="AZ141" i="8"/>
  <c r="BA141" s="1"/>
  <c r="J141" i="9" s="1"/>
  <c r="J141" i="10" s="1"/>
  <c r="DF141" i="8"/>
  <c r="C141" i="9" s="1"/>
  <c r="BT141" i="8"/>
  <c r="DG141"/>
  <c r="BE140"/>
  <c r="AY140"/>
  <c r="AR140"/>
  <c r="AS140" s="1"/>
  <c r="DG140"/>
  <c r="DF140"/>
  <c r="C140" i="9" s="1"/>
  <c r="BT140" i="8"/>
  <c r="BB139"/>
  <c r="BC139" s="1"/>
  <c r="I139" i="9" s="1"/>
  <c r="I139" i="10" s="1"/>
  <c r="AZ139" i="8"/>
  <c r="BA139" s="1"/>
  <c r="J139" i="9" s="1"/>
  <c r="J139" i="10" s="1"/>
  <c r="DF139" i="8"/>
  <c r="C139" i="9" s="1"/>
  <c r="BT139" i="8"/>
  <c r="DG139"/>
  <c r="BE138"/>
  <c r="AY138"/>
  <c r="AR138"/>
  <c r="AS138" s="1"/>
  <c r="DG138"/>
  <c r="DF138"/>
  <c r="C138" i="9" s="1"/>
  <c r="BT138" i="8"/>
  <c r="BB137"/>
  <c r="BC137" s="1"/>
  <c r="I137" i="9" s="1"/>
  <c r="I137" i="10" s="1"/>
  <c r="AZ137" i="8"/>
  <c r="BA137" s="1"/>
  <c r="J137" i="9" s="1"/>
  <c r="J137" i="10" s="1"/>
  <c r="DF137" i="8"/>
  <c r="C137" i="9" s="1"/>
  <c r="BT137" i="8"/>
  <c r="DG137"/>
  <c r="BE136"/>
  <c r="AY136"/>
  <c r="AR136"/>
  <c r="AS136" s="1"/>
  <c r="DG136"/>
  <c r="DF136"/>
  <c r="C136" i="9" s="1"/>
  <c r="BT136" i="8"/>
  <c r="BB135"/>
  <c r="BC135" s="1"/>
  <c r="I135" i="9" s="1"/>
  <c r="I135" i="10" s="1"/>
  <c r="AZ135" i="8"/>
  <c r="BA135" s="1"/>
  <c r="J135" i="9" s="1"/>
  <c r="J135" i="10" s="1"/>
  <c r="DF135" i="8"/>
  <c r="C135" i="9" s="1"/>
  <c r="BT135" i="8"/>
  <c r="DG135"/>
  <c r="BE134"/>
  <c r="AY134"/>
  <c r="AR134"/>
  <c r="AS134" s="1"/>
  <c r="DG134"/>
  <c r="DF134"/>
  <c r="C134" i="9" s="1"/>
  <c r="BT134" i="8"/>
  <c r="BB133"/>
  <c r="BC133" s="1"/>
  <c r="I133" i="9" s="1"/>
  <c r="I133" i="10" s="1"/>
  <c r="AZ133" i="8"/>
  <c r="BA133" s="1"/>
  <c r="J133" i="9" s="1"/>
  <c r="J133" i="10" s="1"/>
  <c r="DF133" i="8"/>
  <c r="C133" i="9" s="1"/>
  <c r="BT133" i="8"/>
  <c r="DG133"/>
  <c r="BE132"/>
  <c r="AY132"/>
  <c r="AR132"/>
  <c r="AS132" s="1"/>
  <c r="DG132"/>
  <c r="DF132"/>
  <c r="C132" i="9" s="1"/>
  <c r="BT132" i="8"/>
  <c r="BB131"/>
  <c r="BC131" s="1"/>
  <c r="I131" i="9" s="1"/>
  <c r="I131" i="10" s="1"/>
  <c r="AZ131" i="8"/>
  <c r="BA131" s="1"/>
  <c r="J131" i="9" s="1"/>
  <c r="J131" i="10" s="1"/>
  <c r="DF131" i="8"/>
  <c r="C131" i="9" s="1"/>
  <c r="BT131" i="8"/>
  <c r="DG131"/>
  <c r="BE130"/>
  <c r="AY130"/>
  <c r="AR130"/>
  <c r="AS130" s="1"/>
  <c r="DG130"/>
  <c r="DF130"/>
  <c r="C130" i="9" s="1"/>
  <c r="BT130" i="8"/>
  <c r="BB129"/>
  <c r="BC129" s="1"/>
  <c r="I129" i="9" s="1"/>
  <c r="I129" i="10" s="1"/>
  <c r="AZ129" i="8"/>
  <c r="BA129" s="1"/>
  <c r="J129" i="9" s="1"/>
  <c r="J129" i="10" s="1"/>
  <c r="DF129" i="8"/>
  <c r="C129" i="9" s="1"/>
  <c r="BT129" i="8"/>
  <c r="DG129"/>
  <c r="BE128"/>
  <c r="AY128"/>
  <c r="AR128"/>
  <c r="AS128" s="1"/>
  <c r="DG128"/>
  <c r="DF128"/>
  <c r="C128" i="9" s="1"/>
  <c r="BT128" i="8"/>
  <c r="BB127"/>
  <c r="BC127" s="1"/>
  <c r="I127" i="9" s="1"/>
  <c r="I127" i="10" s="1"/>
  <c r="AZ127" i="8"/>
  <c r="BA127" s="1"/>
  <c r="J127" i="9" s="1"/>
  <c r="J127" i="10" s="1"/>
  <c r="DF127" i="8"/>
  <c r="C127" i="9" s="1"/>
  <c r="BT127" i="8"/>
  <c r="DG127"/>
  <c r="BE126"/>
  <c r="AY126"/>
  <c r="AR126"/>
  <c r="AS126" s="1"/>
  <c r="DG126"/>
  <c r="DF126"/>
  <c r="C126" i="9" s="1"/>
  <c r="BT126" i="8"/>
  <c r="BB125"/>
  <c r="BC125" s="1"/>
  <c r="I125" i="9" s="1"/>
  <c r="I125" i="10" s="1"/>
  <c r="AZ125" i="8"/>
  <c r="BA125" s="1"/>
  <c r="J125" i="9" s="1"/>
  <c r="J125" i="10" s="1"/>
  <c r="DF125" i="8"/>
  <c r="C125" i="9" s="1"/>
  <c r="BT125" i="8"/>
  <c r="DG125"/>
  <c r="BE124"/>
  <c r="AY124"/>
  <c r="AR124"/>
  <c r="AS124" s="1"/>
  <c r="DG124"/>
  <c r="DF124"/>
  <c r="C124" i="9" s="1"/>
  <c r="BT124" i="8"/>
  <c r="BB123"/>
  <c r="BC123" s="1"/>
  <c r="I123" i="9" s="1"/>
  <c r="I123" i="10" s="1"/>
  <c r="AZ123" i="8"/>
  <c r="BA123" s="1"/>
  <c r="J123" i="9" s="1"/>
  <c r="J123" i="10" s="1"/>
  <c r="DF123" i="8"/>
  <c r="C123" i="9" s="1"/>
  <c r="BT123" i="8"/>
  <c r="DG123"/>
  <c r="BE122"/>
  <c r="AY122"/>
  <c r="AR122"/>
  <c r="AS122" s="1"/>
  <c r="DG122"/>
  <c r="DF122"/>
  <c r="C122" i="9" s="1"/>
  <c r="BT122" i="8"/>
  <c r="BB121"/>
  <c r="BC121" s="1"/>
  <c r="I121" i="9" s="1"/>
  <c r="I121" i="10" s="1"/>
  <c r="AZ121" i="8"/>
  <c r="BA121" s="1"/>
  <c r="J121" i="9" s="1"/>
  <c r="J121" i="10" s="1"/>
  <c r="DF121" i="8"/>
  <c r="C121" i="9" s="1"/>
  <c r="BT121" i="8"/>
  <c r="DG121"/>
  <c r="BE120"/>
  <c r="AY120"/>
  <c r="AR120"/>
  <c r="AS120" s="1"/>
  <c r="DG120"/>
  <c r="DF120"/>
  <c r="C120" i="9" s="1"/>
  <c r="BT120" i="8"/>
  <c r="BB119"/>
  <c r="BC119" s="1"/>
  <c r="I119" i="9" s="1"/>
  <c r="I119" i="10" s="1"/>
  <c r="AZ119" i="8"/>
  <c r="BA119" s="1"/>
  <c r="J119" i="9" s="1"/>
  <c r="J119" i="10" s="1"/>
  <c r="DF119" i="8"/>
  <c r="C119" i="9" s="1"/>
  <c r="BT119" i="8"/>
  <c r="DG119"/>
  <c r="BE118"/>
  <c r="AY118"/>
  <c r="AR118"/>
  <c r="AS118" s="1"/>
  <c r="DG118"/>
  <c r="DF118"/>
  <c r="C118" i="9" s="1"/>
  <c r="BT118" i="8"/>
  <c r="BB117"/>
  <c r="BC117" s="1"/>
  <c r="I117" i="9" s="1"/>
  <c r="I117" i="10" s="1"/>
  <c r="AZ117" i="8"/>
  <c r="BA117" s="1"/>
  <c r="J117" i="9" s="1"/>
  <c r="J117" i="10" s="1"/>
  <c r="DF117" i="8"/>
  <c r="C117" i="9" s="1"/>
  <c r="BT117" i="8"/>
  <c r="DG117"/>
  <c r="BE116"/>
  <c r="AY116"/>
  <c r="AR116"/>
  <c r="AS116" s="1"/>
  <c r="DG116"/>
  <c r="DF116"/>
  <c r="C116" i="9" s="1"/>
  <c r="BT116" i="8"/>
  <c r="BB115"/>
  <c r="BC115" s="1"/>
  <c r="I115" i="9" s="1"/>
  <c r="I115" i="10" s="1"/>
  <c r="AZ115" i="8"/>
  <c r="BA115" s="1"/>
  <c r="J115" i="9" s="1"/>
  <c r="J115" i="10" s="1"/>
  <c r="DF115" i="8"/>
  <c r="C115" i="9" s="1"/>
  <c r="BT115" i="8"/>
  <c r="DG115"/>
  <c r="BE114"/>
  <c r="AY114"/>
  <c r="AR114"/>
  <c r="AS114" s="1"/>
  <c r="DG114"/>
  <c r="DF114"/>
  <c r="C114" i="9" s="1"/>
  <c r="BT114" i="8"/>
  <c r="BB113"/>
  <c r="BC113" s="1"/>
  <c r="I113" i="9" s="1"/>
  <c r="I113" i="10" s="1"/>
  <c r="AZ113" i="8"/>
  <c r="BA113" s="1"/>
  <c r="J113" i="9" s="1"/>
  <c r="J113" i="10" s="1"/>
  <c r="DF113" i="8"/>
  <c r="C113" i="9" s="1"/>
  <c r="BT113" i="8"/>
  <c r="DG113"/>
  <c r="BE112"/>
  <c r="AY112"/>
  <c r="AR112"/>
  <c r="AS112" s="1"/>
  <c r="DG112"/>
  <c r="DF112"/>
  <c r="C112" i="9" s="1"/>
  <c r="BT112" i="8"/>
  <c r="BB111"/>
  <c r="BC111" s="1"/>
  <c r="I111" i="9" s="1"/>
  <c r="I111" i="10" s="1"/>
  <c r="AZ111" i="8"/>
  <c r="BA111" s="1"/>
  <c r="J111" i="9" s="1"/>
  <c r="J111" i="10" s="1"/>
  <c r="DF111" i="8"/>
  <c r="C111" i="9" s="1"/>
  <c r="BT111" i="8"/>
  <c r="DG111"/>
  <c r="BE110"/>
  <c r="AY110"/>
  <c r="AR110"/>
  <c r="AS110" s="1"/>
  <c r="DG110"/>
  <c r="DF110"/>
  <c r="C110" i="9" s="1"/>
  <c r="BT110" i="8"/>
  <c r="BB109"/>
  <c r="BC109" s="1"/>
  <c r="I109" i="9" s="1"/>
  <c r="I109" i="10" s="1"/>
  <c r="AZ109" i="8"/>
  <c r="BA109" s="1"/>
  <c r="J109" i="9" s="1"/>
  <c r="J109" i="10" s="1"/>
  <c r="DF109" i="8"/>
  <c r="C109" i="9" s="1"/>
  <c r="BT109" i="8"/>
  <c r="DG109"/>
  <c r="BE108"/>
  <c r="AY108"/>
  <c r="AR108"/>
  <c r="AS108" s="1"/>
  <c r="DG108"/>
  <c r="DF108"/>
  <c r="C108" i="9" s="1"/>
  <c r="BT108" i="8"/>
  <c r="BB107"/>
  <c r="BC107" s="1"/>
  <c r="I107" i="9" s="1"/>
  <c r="I107" i="10" s="1"/>
  <c r="AZ107" i="8"/>
  <c r="BA107" s="1"/>
  <c r="J107" i="9" s="1"/>
  <c r="J107" i="10" s="1"/>
  <c r="DF107" i="8"/>
  <c r="C107" i="9" s="1"/>
  <c r="BT107" i="8"/>
  <c r="DG107"/>
  <c r="BE106"/>
  <c r="AY106"/>
  <c r="AR106"/>
  <c r="AS106" s="1"/>
  <c r="DG106"/>
  <c r="DF106"/>
  <c r="C106" i="9" s="1"/>
  <c r="BT106" i="8"/>
  <c r="BB105"/>
  <c r="BC105" s="1"/>
  <c r="I105" i="9" s="1"/>
  <c r="I105" i="10" s="1"/>
  <c r="AZ105" i="8"/>
  <c r="BA105" s="1"/>
  <c r="J105" i="9" s="1"/>
  <c r="J105" i="10" s="1"/>
  <c r="DF105" i="8"/>
  <c r="C105" i="9" s="1"/>
  <c r="BT105" i="8"/>
  <c r="DG105"/>
  <c r="BE104"/>
  <c r="AY104"/>
  <c r="AR104"/>
  <c r="AS104" s="1"/>
  <c r="DG104"/>
  <c r="DF104"/>
  <c r="C104" i="9" s="1"/>
  <c r="BT104" i="8"/>
  <c r="BB103"/>
  <c r="BC103" s="1"/>
  <c r="I103" i="9" s="1"/>
  <c r="I103" i="10" s="1"/>
  <c r="AZ103" i="8"/>
  <c r="BA103" s="1"/>
  <c r="J103" i="9" s="1"/>
  <c r="J103" i="10" s="1"/>
  <c r="DF103" i="8"/>
  <c r="C103" i="9" s="1"/>
  <c r="BT103" i="8"/>
  <c r="DG103"/>
  <c r="BE102"/>
  <c r="AY102"/>
  <c r="AR102"/>
  <c r="AS102" s="1"/>
  <c r="DG102"/>
  <c r="DF102"/>
  <c r="C102" i="9" s="1"/>
  <c r="BT102" i="8"/>
  <c r="BB101"/>
  <c r="BC101" s="1"/>
  <c r="I101" i="9" s="1"/>
  <c r="I101" i="10" s="1"/>
  <c r="AZ101" i="8"/>
  <c r="BA101" s="1"/>
  <c r="J101" i="9" s="1"/>
  <c r="J101" i="10" s="1"/>
  <c r="DF101" i="8"/>
  <c r="C101" i="9" s="1"/>
  <c r="BT101" i="8"/>
  <c r="DG101"/>
  <c r="BN362"/>
  <c r="BN360"/>
  <c r="BN358"/>
  <c r="CT358"/>
  <c r="BN356"/>
  <c r="CT356"/>
  <c r="BN354"/>
  <c r="CT354"/>
  <c r="BN352"/>
  <c r="CT352"/>
  <c r="BN350"/>
  <c r="CT350"/>
  <c r="BN349"/>
  <c r="BN348"/>
  <c r="CT348"/>
  <c r="BN346"/>
  <c r="CT346"/>
  <c r="BN344"/>
  <c r="CT344"/>
  <c r="BN342"/>
  <c r="CT342"/>
  <c r="BN340"/>
  <c r="CT340"/>
  <c r="BN339"/>
  <c r="BR338"/>
  <c r="CT338"/>
  <c r="BN336"/>
  <c r="CT336"/>
  <c r="BN334"/>
  <c r="CT334"/>
  <c r="BN332"/>
  <c r="CT332"/>
  <c r="BN330"/>
  <c r="CT330"/>
  <c r="BN328"/>
  <c r="CT328"/>
  <c r="BN326"/>
  <c r="CT326"/>
  <c r="BN324"/>
  <c r="CT324"/>
  <c r="BN322"/>
  <c r="CT322"/>
  <c r="BN320"/>
  <c r="CT320"/>
  <c r="BN318"/>
  <c r="CT318"/>
  <c r="BN316"/>
  <c r="CT316"/>
  <c r="BN314"/>
  <c r="CT314"/>
  <c r="BN312"/>
  <c r="CT312"/>
  <c r="BN310"/>
  <c r="CT310"/>
  <c r="BN308"/>
  <c r="CT308"/>
  <c r="BN306"/>
  <c r="CT306"/>
  <c r="BN304"/>
  <c r="CT304"/>
  <c r="BN302"/>
  <c r="CT302"/>
  <c r="BN300"/>
  <c r="CT300"/>
  <c r="BN298"/>
  <c r="CT298"/>
  <c r="BN296"/>
  <c r="CT296"/>
  <c r="BN294"/>
  <c r="CT294"/>
  <c r="BN292"/>
  <c r="CT292"/>
  <c r="BN291"/>
  <c r="BN290"/>
  <c r="CT290"/>
  <c r="BN288"/>
  <c r="CT288"/>
  <c r="BN286"/>
  <c r="CT286"/>
  <c r="BN284"/>
  <c r="CT284"/>
  <c r="BN282"/>
  <c r="CT282"/>
  <c r="BN280"/>
  <c r="CT280"/>
  <c r="BN278"/>
  <c r="CT278"/>
  <c r="BN276"/>
  <c r="CT276"/>
  <c r="BN274"/>
  <c r="CT274"/>
  <c r="BN272"/>
  <c r="CT272"/>
  <c r="BN271"/>
  <c r="BN270"/>
  <c r="CT270"/>
  <c r="BN269"/>
  <c r="BN268"/>
  <c r="CT268"/>
  <c r="BN266"/>
  <c r="CT266"/>
  <c r="BN264"/>
  <c r="CT264"/>
  <c r="BN262"/>
  <c r="CT262"/>
  <c r="BN260"/>
  <c r="CT260"/>
  <c r="BN258"/>
  <c r="CT258"/>
  <c r="BN256"/>
  <c r="CT256"/>
  <c r="BN254"/>
  <c r="CT254"/>
  <c r="BN253"/>
  <c r="BN252"/>
  <c r="CT252"/>
  <c r="BN250"/>
  <c r="CT250"/>
  <c r="BN248"/>
  <c r="CT248"/>
  <c r="BN246"/>
  <c r="CT246"/>
  <c r="BN245"/>
  <c r="BN244"/>
  <c r="CT244"/>
  <c r="BN242"/>
  <c r="CT242"/>
  <c r="BN240"/>
  <c r="CT240"/>
  <c r="BN238"/>
  <c r="CT238"/>
  <c r="BN236"/>
  <c r="CT236"/>
  <c r="BN234"/>
  <c r="CT234"/>
  <c r="BN233"/>
  <c r="BN232"/>
  <c r="CT232"/>
  <c r="BN230"/>
  <c r="CT230"/>
  <c r="BN229"/>
  <c r="BN228"/>
  <c r="CT228"/>
  <c r="BN227"/>
  <c r="BN226"/>
  <c r="CT226"/>
  <c r="BN224"/>
  <c r="CT224"/>
  <c r="BN223"/>
  <c r="BN222"/>
  <c r="CT222"/>
  <c r="BN220"/>
  <c r="CT220"/>
  <c r="BN218"/>
  <c r="CT218"/>
  <c r="BN216"/>
  <c r="CT216"/>
  <c r="BN214"/>
  <c r="CT214"/>
  <c r="BN212"/>
  <c r="CT212"/>
  <c r="BN210"/>
  <c r="BN208"/>
  <c r="BN206"/>
  <c r="BN204"/>
  <c r="BN202"/>
  <c r="BN200"/>
  <c r="BN198"/>
  <c r="BN196"/>
  <c r="BN194"/>
  <c r="BN192"/>
  <c r="BN190"/>
  <c r="BN188"/>
  <c r="BN186"/>
  <c r="BN184"/>
  <c r="BN182"/>
  <c r="BN180"/>
  <c r="BN178"/>
  <c r="BN176"/>
  <c r="BN174"/>
  <c r="BN172"/>
  <c r="BN170"/>
  <c r="BN168"/>
  <c r="BN166"/>
  <c r="BN164"/>
  <c r="BN162"/>
  <c r="BN160"/>
  <c r="BN158"/>
  <c r="BN156"/>
  <c r="BN154"/>
  <c r="BN152"/>
  <c r="BN150"/>
  <c r="BN148"/>
  <c r="BN146"/>
  <c r="BN144"/>
  <c r="BN142"/>
  <c r="BR141"/>
  <c r="CP141"/>
  <c r="CY141" s="1"/>
  <c r="BR140"/>
  <c r="CP140"/>
  <c r="CY140" s="1"/>
  <c r="BR139"/>
  <c r="CP139"/>
  <c r="CY139" s="1"/>
  <c r="BR138"/>
  <c r="CP138"/>
  <c r="CY138" s="1"/>
  <c r="BR137"/>
  <c r="CP137"/>
  <c r="CY137" s="1"/>
  <c r="BR136"/>
  <c r="CP136"/>
  <c r="CY136" s="1"/>
  <c r="BR135"/>
  <c r="CP135"/>
  <c r="CY135" s="1"/>
  <c r="BR134"/>
  <c r="CP134"/>
  <c r="CY134" s="1"/>
  <c r="BR133"/>
  <c r="CP133"/>
  <c r="CY133" s="1"/>
  <c r="BR132"/>
  <c r="CP132"/>
  <c r="CY132" s="1"/>
  <c r="BR131"/>
  <c r="CP131"/>
  <c r="CY131" s="1"/>
  <c r="BR130"/>
  <c r="CP130"/>
  <c r="CY130" s="1"/>
  <c r="BR129"/>
  <c r="CP129"/>
  <c r="CY129" s="1"/>
  <c r="BR128"/>
  <c r="CP128"/>
  <c r="CY128" s="1"/>
  <c r="BR127"/>
  <c r="CP127"/>
  <c r="CY127" s="1"/>
  <c r="BR126"/>
  <c r="CP126"/>
  <c r="CY126" s="1"/>
  <c r="BR125"/>
  <c r="CP125"/>
  <c r="CY125" s="1"/>
  <c r="BR124"/>
  <c r="CP124"/>
  <c r="CY124" s="1"/>
  <c r="BR123"/>
  <c r="CP123"/>
  <c r="CY123" s="1"/>
  <c r="BR122"/>
  <c r="CP122"/>
  <c r="CY122" s="1"/>
  <c r="BR121"/>
  <c r="CP121"/>
  <c r="CY121" s="1"/>
  <c r="BR120"/>
  <c r="CP120"/>
  <c r="CY120" s="1"/>
  <c r="BR119"/>
  <c r="CP119"/>
  <c r="CY119" s="1"/>
  <c r="BR118"/>
  <c r="CP118"/>
  <c r="CY118" s="1"/>
  <c r="BR117"/>
  <c r="CP117"/>
  <c r="CY117" s="1"/>
  <c r="BR116"/>
  <c r="CP116"/>
  <c r="CY116" s="1"/>
  <c r="BR115"/>
  <c r="CP115"/>
  <c r="CY115" s="1"/>
  <c r="BR114"/>
  <c r="CP114"/>
  <c r="CY114" s="1"/>
  <c r="BR113"/>
  <c r="CP113"/>
  <c r="CY113" s="1"/>
  <c r="BR112"/>
  <c r="CP112"/>
  <c r="CY112" s="1"/>
  <c r="BR111"/>
  <c r="CP111"/>
  <c r="CY111" s="1"/>
  <c r="BR110"/>
  <c r="CP110"/>
  <c r="CY110" s="1"/>
  <c r="BR109"/>
  <c r="CP109"/>
  <c r="CY109" s="1"/>
  <c r="BR108"/>
  <c r="CP108"/>
  <c r="CY108" s="1"/>
  <c r="BR107"/>
  <c r="CP107"/>
  <c r="CY107" s="1"/>
  <c r="BR106"/>
  <c r="CP106"/>
  <c r="CY106" s="1"/>
  <c r="BR105"/>
  <c r="CP105"/>
  <c r="CY105" s="1"/>
  <c r="BR104"/>
  <c r="CP104"/>
  <c r="CY104" s="1"/>
  <c r="BR103"/>
  <c r="CP103"/>
  <c r="CY103" s="1"/>
  <c r="BR102"/>
  <c r="CP102"/>
  <c r="CY102" s="1"/>
  <c r="BR101"/>
  <c r="B152" i="6" s="1"/>
  <c r="B337" i="11" s="1"/>
  <c r="CP101" i="8"/>
  <c r="CY101" s="1"/>
  <c r="B331" i="6" s="1"/>
  <c r="B497" i="11" s="1"/>
  <c r="E332" i="12"/>
  <c r="E331"/>
  <c r="E335"/>
  <c r="C334"/>
  <c r="C604" s="1"/>
  <c r="C333"/>
  <c r="C631" s="1"/>
  <c r="H326"/>
  <c r="H657" s="1"/>
  <c r="H325"/>
  <c r="H684" s="1"/>
  <c r="H329"/>
  <c r="H576" s="1"/>
  <c r="B328"/>
  <c r="B603" s="1"/>
  <c r="B327"/>
  <c r="B630" s="1"/>
  <c r="B307"/>
  <c r="B681" s="1"/>
  <c r="B309"/>
  <c r="B627" s="1"/>
  <c r="B311"/>
  <c r="B573" s="1"/>
  <c r="H268"/>
  <c r="H593" s="1"/>
  <c r="H267"/>
  <c r="H620" s="1"/>
  <c r="F266"/>
  <c r="F647" s="1"/>
  <c r="F265"/>
  <c r="F674" s="1"/>
  <c r="F269"/>
  <c r="F566" s="1"/>
  <c r="D268"/>
  <c r="D593" s="1"/>
  <c r="D267"/>
  <c r="D620" s="1"/>
  <c r="B266"/>
  <c r="B647" s="1"/>
  <c r="B265"/>
  <c r="B674" s="1"/>
  <c r="B269"/>
  <c r="B566" s="1"/>
  <c r="B29" i="7"/>
  <c r="B373" i="12"/>
  <c r="B378"/>
  <c r="B383"/>
  <c r="B388"/>
  <c r="B392"/>
  <c r="B397"/>
  <c r="B402"/>
  <c r="B407"/>
  <c r="B412"/>
  <c r="B416"/>
  <c r="B421"/>
  <c r="B426"/>
  <c r="B431"/>
  <c r="B372"/>
  <c r="B377"/>
  <c r="B382"/>
  <c r="B386"/>
  <c r="B391"/>
  <c r="B396"/>
  <c r="B401"/>
  <c r="B406"/>
  <c r="B410"/>
  <c r="B415"/>
  <c r="B420"/>
  <c r="B425"/>
  <c r="B430"/>
  <c r="B433"/>
  <c r="B438"/>
  <c r="B443"/>
  <c r="B462"/>
  <c r="B467"/>
  <c r="B472"/>
  <c r="B476"/>
  <c r="B481"/>
  <c r="B486"/>
  <c r="B496"/>
  <c r="B500"/>
  <c r="B510"/>
  <c r="B520"/>
  <c r="B524"/>
  <c r="B437"/>
  <c r="B461"/>
  <c r="B466"/>
  <c r="B470"/>
  <c r="B475"/>
  <c r="B480"/>
  <c r="B485"/>
  <c r="B499"/>
  <c r="B509"/>
  <c r="B523"/>
  <c r="D343"/>
  <c r="D687" s="1"/>
  <c r="D347"/>
  <c r="D579" s="1"/>
  <c r="D346"/>
  <c r="D606" s="1"/>
  <c r="B345"/>
  <c r="B633" s="1"/>
  <c r="B344"/>
  <c r="B660" s="1"/>
  <c r="H331"/>
  <c r="H685" s="1"/>
  <c r="H335"/>
  <c r="H577" s="1"/>
  <c r="H334"/>
  <c r="H604" s="1"/>
  <c r="B333"/>
  <c r="B631" s="1"/>
  <c r="B332"/>
  <c r="B658" s="1"/>
  <c r="H319"/>
  <c r="H683" s="1"/>
  <c r="H323"/>
  <c r="H575" s="1"/>
  <c r="H322"/>
  <c r="H602" s="1"/>
  <c r="B321"/>
  <c r="B629" s="1"/>
  <c r="B320"/>
  <c r="B656" s="1"/>
  <c r="E265"/>
  <c r="E269"/>
  <c r="E268"/>
  <c r="H261"/>
  <c r="H619" s="1"/>
  <c r="H260"/>
  <c r="H646" s="1"/>
  <c r="D259"/>
  <c r="D673" s="1"/>
  <c r="D263"/>
  <c r="D565" s="1"/>
  <c r="D262"/>
  <c r="D592" s="1"/>
  <c r="DF385" i="8"/>
  <c r="C385" i="9" s="1"/>
  <c r="BT385" i="8"/>
  <c r="DG385"/>
  <c r="BE384"/>
  <c r="AY384"/>
  <c r="AR384"/>
  <c r="AS384" s="1"/>
  <c r="DG384"/>
  <c r="DF384"/>
  <c r="C384" i="9" s="1"/>
  <c r="BT384" i="8"/>
  <c r="BB383"/>
  <c r="BC383" s="1"/>
  <c r="I383" i="9" s="1"/>
  <c r="I383" i="10" s="1"/>
  <c r="AZ383" i="8"/>
  <c r="BA383" s="1"/>
  <c r="J383" i="9" s="1"/>
  <c r="J383" i="10" s="1"/>
  <c r="DF383" i="8"/>
  <c r="C383" i="9" s="1"/>
  <c r="BT383" i="8"/>
  <c r="DG383"/>
  <c r="BE382"/>
  <c r="AY382"/>
  <c r="AR382"/>
  <c r="AS382" s="1"/>
  <c r="DG382"/>
  <c r="DF382"/>
  <c r="C382" i="9" s="1"/>
  <c r="BT382" i="8"/>
  <c r="BB381"/>
  <c r="BC381" s="1"/>
  <c r="I381" i="9" s="1"/>
  <c r="I381" i="10" s="1"/>
  <c r="AZ381" i="8"/>
  <c r="BA381" s="1"/>
  <c r="J381" i="9" s="1"/>
  <c r="J381" i="10" s="1"/>
  <c r="DF381" i="8"/>
  <c r="C381" i="9" s="1"/>
  <c r="BT381" i="8"/>
  <c r="DG381"/>
  <c r="BE380"/>
  <c r="AY380"/>
  <c r="AR380"/>
  <c r="AS380" s="1"/>
  <c r="DG380"/>
  <c r="DF380"/>
  <c r="C380" i="9" s="1"/>
  <c r="BT380" i="8"/>
  <c r="BB379"/>
  <c r="BC379" s="1"/>
  <c r="I379" i="9" s="1"/>
  <c r="I379" i="10" s="1"/>
  <c r="AZ379" i="8"/>
  <c r="BA379" s="1"/>
  <c r="J379" i="9" s="1"/>
  <c r="J379" i="10" s="1"/>
  <c r="DF379" i="8"/>
  <c r="C379" i="9" s="1"/>
  <c r="BT379" i="8"/>
  <c r="DG379"/>
  <c r="BE378"/>
  <c r="AY378"/>
  <c r="AR378"/>
  <c r="AS378" s="1"/>
  <c r="DG378"/>
  <c r="DF378"/>
  <c r="C378" i="9" s="1"/>
  <c r="BT378" i="8"/>
  <c r="BB377"/>
  <c r="BC377" s="1"/>
  <c r="I377" i="9" s="1"/>
  <c r="I377" i="10" s="1"/>
  <c r="AZ377" i="8"/>
  <c r="BA377" s="1"/>
  <c r="J377" i="9" s="1"/>
  <c r="J377" i="10" s="1"/>
  <c r="DF377" i="8"/>
  <c r="C377" i="9" s="1"/>
  <c r="BT377" i="8"/>
  <c r="DG377"/>
  <c r="BE376"/>
  <c r="AY376"/>
  <c r="AR376"/>
  <c r="AS376" s="1"/>
  <c r="DG376"/>
  <c r="DF376"/>
  <c r="C376" i="9" s="1"/>
  <c r="BT376" i="8"/>
  <c r="BB375"/>
  <c r="BC375" s="1"/>
  <c r="I375" i="9" s="1"/>
  <c r="I375" i="10" s="1"/>
  <c r="AZ375" i="8"/>
  <c r="BA375" s="1"/>
  <c r="J375" i="9" s="1"/>
  <c r="J375" i="10" s="1"/>
  <c r="DF375" i="8"/>
  <c r="C375" i="9" s="1"/>
  <c r="BT375" i="8"/>
  <c r="DG375"/>
  <c r="BE374"/>
  <c r="AY374"/>
  <c r="AR374"/>
  <c r="AS374" s="1"/>
  <c r="DG374"/>
  <c r="DF374"/>
  <c r="C374" i="9" s="1"/>
  <c r="BT374" i="8"/>
  <c r="BB373"/>
  <c r="BC373" s="1"/>
  <c r="I373" i="9" s="1"/>
  <c r="I373" i="10" s="1"/>
  <c r="AZ373" i="8"/>
  <c r="BA373" s="1"/>
  <c r="J373" i="9" s="1"/>
  <c r="J373" i="10" s="1"/>
  <c r="DF373" i="8"/>
  <c r="C373" i="9" s="1"/>
  <c r="BT373" i="8"/>
  <c r="DG373"/>
  <c r="BE372"/>
  <c r="AY372"/>
  <c r="AR372"/>
  <c r="AS372" s="1"/>
  <c r="DG372"/>
  <c r="DF372"/>
  <c r="C372" i="9" s="1"/>
  <c r="BT372" i="8"/>
  <c r="BB371"/>
  <c r="BC371" s="1"/>
  <c r="I371" i="9" s="1"/>
  <c r="I371" i="10" s="1"/>
  <c r="AZ371" i="8"/>
  <c r="BA371" s="1"/>
  <c r="J371" i="9" s="1"/>
  <c r="J371" i="10" s="1"/>
  <c r="DF371" i="8"/>
  <c r="C371" i="9" s="1"/>
  <c r="BT371" i="8"/>
  <c r="DG371"/>
  <c r="BE370"/>
  <c r="AY370"/>
  <c r="AR370"/>
  <c r="AS370" s="1"/>
  <c r="DG370"/>
  <c r="DF370"/>
  <c r="C370" i="9" s="1"/>
  <c r="BT370" i="8"/>
  <c r="BB369"/>
  <c r="BC369" s="1"/>
  <c r="I369" i="9" s="1"/>
  <c r="I369" i="10" s="1"/>
  <c r="AZ369" i="8"/>
  <c r="BA369" s="1"/>
  <c r="J369" i="9" s="1"/>
  <c r="J369" i="10" s="1"/>
  <c r="DF369" i="8"/>
  <c r="C369" i="9" s="1"/>
  <c r="BT369" i="8"/>
  <c r="DG369"/>
  <c r="BE368"/>
  <c r="AY368"/>
  <c r="AR368"/>
  <c r="AS368" s="1"/>
  <c r="DG368"/>
  <c r="DF368"/>
  <c r="C368" i="9" s="1"/>
  <c r="BT368" i="8"/>
  <c r="BB367"/>
  <c r="BC367" s="1"/>
  <c r="I367" i="9" s="1"/>
  <c r="I367" i="10" s="1"/>
  <c r="AZ367" i="8"/>
  <c r="BA367" s="1"/>
  <c r="J367" i="9" s="1"/>
  <c r="J367" i="10" s="1"/>
  <c r="DF367" i="8"/>
  <c r="C367" i="9" s="1"/>
  <c r="BT367" i="8"/>
  <c r="DG367"/>
  <c r="BE366"/>
  <c r="AY366"/>
  <c r="AR366"/>
  <c r="AS366" s="1"/>
  <c r="DG366"/>
  <c r="DF366"/>
  <c r="C366" i="9" s="1"/>
  <c r="BT366" i="8"/>
  <c r="BB365"/>
  <c r="BC365" s="1"/>
  <c r="I365" i="9" s="1"/>
  <c r="I365" i="10" s="1"/>
  <c r="AZ365" i="8"/>
  <c r="BA365" s="1"/>
  <c r="J365" i="9" s="1"/>
  <c r="J365" i="10" s="1"/>
  <c r="DF365" i="8"/>
  <c r="C365" i="9" s="1"/>
  <c r="BT365" i="8"/>
  <c r="DG365"/>
  <c r="BE364"/>
  <c r="AY364"/>
  <c r="AR364"/>
  <c r="AS364" s="1"/>
  <c r="DG364"/>
  <c r="DF364"/>
  <c r="C364" i="9" s="1"/>
  <c r="BT364" i="8"/>
  <c r="BB363"/>
  <c r="BC363" s="1"/>
  <c r="I363" i="9" s="1"/>
  <c r="I363" i="10" s="1"/>
  <c r="AZ363" i="8"/>
  <c r="BA363" s="1"/>
  <c r="J363" i="9" s="1"/>
  <c r="J363" i="10" s="1"/>
  <c r="DF363" i="8"/>
  <c r="C363" i="9" s="1"/>
  <c r="BT363" i="8"/>
  <c r="DG363"/>
  <c r="BE362"/>
  <c r="AY362"/>
  <c r="AR362"/>
  <c r="AS362" s="1"/>
  <c r="DG362"/>
  <c r="DF362"/>
  <c r="C362" i="9" s="1"/>
  <c r="BT362" i="8"/>
  <c r="BB361"/>
  <c r="BC361" s="1"/>
  <c r="I361" i="9" s="1"/>
  <c r="I361" i="10" s="1"/>
  <c r="AZ361" i="8"/>
  <c r="BA361" s="1"/>
  <c r="J361" i="9" s="1"/>
  <c r="J361" i="10" s="1"/>
  <c r="DF361" i="8"/>
  <c r="C361" i="9" s="1"/>
  <c r="BT361" i="8"/>
  <c r="DG361"/>
  <c r="BE360"/>
  <c r="AY360"/>
  <c r="AR360"/>
  <c r="AS360" s="1"/>
  <c r="DG360"/>
  <c r="DF360"/>
  <c r="C360" i="9" s="1"/>
  <c r="BT360" i="8"/>
  <c r="AH489"/>
  <c r="Z489"/>
  <c r="R489"/>
  <c r="K489"/>
  <c r="AH487"/>
  <c r="Z487"/>
  <c r="R487"/>
  <c r="K487"/>
  <c r="AH485"/>
  <c r="Z485"/>
  <c r="R485"/>
  <c r="K485"/>
  <c r="AH483"/>
  <c r="Z483"/>
  <c r="R483"/>
  <c r="K483"/>
  <c r="AH481"/>
  <c r="Z481"/>
  <c r="R481"/>
  <c r="K481"/>
  <c r="AH479"/>
  <c r="Z479"/>
  <c r="R479"/>
  <c r="K479"/>
  <c r="AH477"/>
  <c r="Z477"/>
  <c r="R477"/>
  <c r="K477"/>
  <c r="AH475"/>
  <c r="Z475"/>
  <c r="R475"/>
  <c r="K475"/>
  <c r="AH473"/>
  <c r="Z473"/>
  <c r="R473"/>
  <c r="K473"/>
  <c r="AH471"/>
  <c r="Z471"/>
  <c r="R471"/>
  <c r="K471"/>
  <c r="AH469"/>
  <c r="Z469"/>
  <c r="R469"/>
  <c r="K469"/>
  <c r="AH467"/>
  <c r="Z467"/>
  <c r="R467"/>
  <c r="K467"/>
  <c r="AH465"/>
  <c r="Z465"/>
  <c r="R465"/>
  <c r="K465"/>
  <c r="AH463"/>
  <c r="Z463"/>
  <c r="R463"/>
  <c r="K463"/>
  <c r="AH461"/>
  <c r="Z461"/>
  <c r="R461"/>
  <c r="K461"/>
  <c r="AH459"/>
  <c r="Z459"/>
  <c r="R459"/>
  <c r="K459"/>
  <c r="AH457"/>
  <c r="Z457"/>
  <c r="R457"/>
  <c r="K457"/>
  <c r="AH455"/>
  <c r="Z455"/>
  <c r="R455"/>
  <c r="K455"/>
  <c r="AH453"/>
  <c r="Z453"/>
  <c r="R453"/>
  <c r="K453"/>
  <c r="AH451"/>
  <c r="Z451"/>
  <c r="R451"/>
  <c r="K451"/>
  <c r="AH449"/>
  <c r="Z449"/>
  <c r="R449"/>
  <c r="K449"/>
  <c r="AH447"/>
  <c r="Z447"/>
  <c r="R447"/>
  <c r="K447"/>
  <c r="AH445"/>
  <c r="Z445"/>
  <c r="R445"/>
  <c r="K445"/>
  <c r="AH443"/>
  <c r="Z443"/>
  <c r="R443"/>
  <c r="K443"/>
  <c r="AH441"/>
  <c r="Z441"/>
  <c r="R441"/>
  <c r="K441"/>
  <c r="AH439"/>
  <c r="Z439"/>
  <c r="R439"/>
  <c r="K439"/>
  <c r="AH437"/>
  <c r="Z437"/>
  <c r="R437"/>
  <c r="K437"/>
  <c r="AH435"/>
  <c r="Z435"/>
  <c r="R435"/>
  <c r="K435"/>
  <c r="AH433"/>
  <c r="Z433"/>
  <c r="R433"/>
  <c r="K433"/>
  <c r="AH431"/>
  <c r="Z431"/>
  <c r="R431"/>
  <c r="K431"/>
  <c r="AH429"/>
  <c r="Z429"/>
  <c r="R429"/>
  <c r="K429"/>
  <c r="AH427"/>
  <c r="Z427"/>
  <c r="R427"/>
  <c r="K427"/>
  <c r="AH425"/>
  <c r="Z425"/>
  <c r="R425"/>
  <c r="K425"/>
  <c r="AH423"/>
  <c r="Z423"/>
  <c r="R423"/>
  <c r="K423"/>
  <c r="AH421"/>
  <c r="Z421"/>
  <c r="R421"/>
  <c r="K421"/>
  <c r="AH419"/>
  <c r="Z419"/>
  <c r="R419"/>
  <c r="K419"/>
  <c r="AH417"/>
  <c r="Z417"/>
  <c r="R417"/>
  <c r="K417"/>
  <c r="AH415"/>
  <c r="Z415"/>
  <c r="R415"/>
  <c r="K415"/>
  <c r="AH413"/>
  <c r="Z413"/>
  <c r="R413"/>
  <c r="K413"/>
  <c r="AH411"/>
  <c r="Z411"/>
  <c r="R411"/>
  <c r="K411"/>
  <c r="AH409"/>
  <c r="Z409"/>
  <c r="R409"/>
  <c r="K409"/>
  <c r="AH407"/>
  <c r="Z407"/>
  <c r="R407"/>
  <c r="K407"/>
  <c r="AH405"/>
  <c r="Z405"/>
  <c r="R405"/>
  <c r="K405"/>
  <c r="AH403"/>
  <c r="Z403"/>
  <c r="R403"/>
  <c r="K403"/>
  <c r="AH401"/>
  <c r="Z401"/>
  <c r="R401"/>
  <c r="K401"/>
  <c r="AH399"/>
  <c r="Z399"/>
  <c r="R399"/>
  <c r="K399"/>
  <c r="AH397"/>
  <c r="Z397"/>
  <c r="R397"/>
  <c r="K397"/>
  <c r="AH395"/>
  <c r="Z395"/>
  <c r="R395"/>
  <c r="K395"/>
  <c r="AH393"/>
  <c r="Z393"/>
  <c r="R393"/>
  <c r="K393"/>
  <c r="AH391"/>
  <c r="Z391"/>
  <c r="R391"/>
  <c r="K391"/>
  <c r="AH389"/>
  <c r="Z389"/>
  <c r="R389"/>
  <c r="K389"/>
  <c r="AH387"/>
  <c r="Z387"/>
  <c r="R387"/>
  <c r="K387"/>
  <c r="AH385"/>
  <c r="Z385"/>
  <c r="R385"/>
  <c r="K385"/>
  <c r="AH383"/>
  <c r="Z383"/>
  <c r="R383"/>
  <c r="K383"/>
  <c r="AH381"/>
  <c r="Z381"/>
  <c r="R381"/>
  <c r="K381"/>
  <c r="AH379"/>
  <c r="Z379"/>
  <c r="R379"/>
  <c r="K379"/>
  <c r="AH377"/>
  <c r="Z377"/>
  <c r="R377"/>
  <c r="K377"/>
  <c r="AH375"/>
  <c r="Z375"/>
  <c r="R375"/>
  <c r="K375"/>
  <c r="AH373"/>
  <c r="Z373"/>
  <c r="R373"/>
  <c r="K373"/>
  <c r="AH371"/>
  <c r="Z371"/>
  <c r="R371"/>
  <c r="K371"/>
  <c r="AH369"/>
  <c r="Z369"/>
  <c r="R369"/>
  <c r="K369"/>
  <c r="AH367"/>
  <c r="Z367"/>
  <c r="R367"/>
  <c r="K367"/>
  <c r="AH365"/>
  <c r="Z365"/>
  <c r="R365"/>
  <c r="K365"/>
  <c r="AH363"/>
  <c r="Z363"/>
  <c r="R363"/>
  <c r="K363"/>
  <c r="AH361"/>
  <c r="Z361"/>
  <c r="R361"/>
  <c r="K361"/>
  <c r="AH359"/>
  <c r="Z359"/>
  <c r="R359"/>
  <c r="K359"/>
  <c r="AH357"/>
  <c r="Z357"/>
  <c r="R357"/>
  <c r="K357"/>
  <c r="AH355"/>
  <c r="Z355"/>
  <c r="R355"/>
  <c r="K355"/>
  <c r="AH353"/>
  <c r="Z353"/>
  <c r="R353"/>
  <c r="K353"/>
  <c r="AH351"/>
  <c r="Z351"/>
  <c r="R351"/>
  <c r="K351"/>
  <c r="AH349"/>
  <c r="Z349"/>
  <c r="R349"/>
  <c r="K349"/>
  <c r="AH347"/>
  <c r="Z347"/>
  <c r="R347"/>
  <c r="K347"/>
  <c r="AH345"/>
  <c r="Z345"/>
  <c r="R345"/>
  <c r="K345"/>
  <c r="AH343"/>
  <c r="Z343"/>
  <c r="R343"/>
  <c r="K343"/>
  <c r="AH341"/>
  <c r="Z341"/>
  <c r="R341"/>
  <c r="K341"/>
  <c r="AH339"/>
  <c r="Z339"/>
  <c r="R339"/>
  <c r="K339"/>
  <c r="AH337"/>
  <c r="Z337"/>
  <c r="R337"/>
  <c r="K337"/>
  <c r="AH335"/>
  <c r="Z335"/>
  <c r="R335"/>
  <c r="K335"/>
  <c r="AH333"/>
  <c r="Z333"/>
  <c r="R333"/>
  <c r="K333"/>
  <c r="AH331"/>
  <c r="Z331"/>
  <c r="R331"/>
  <c r="K331"/>
  <c r="AH329"/>
  <c r="Z329"/>
  <c r="R329"/>
  <c r="K329"/>
  <c r="AH327"/>
  <c r="Z327"/>
  <c r="R327"/>
  <c r="K327"/>
  <c r="AH325"/>
  <c r="Z325"/>
  <c r="R325"/>
  <c r="K325"/>
  <c r="AH323"/>
  <c r="Z323"/>
  <c r="R323"/>
  <c r="K323"/>
  <c r="AH321"/>
  <c r="Z321"/>
  <c r="R321"/>
  <c r="K321"/>
  <c r="AH319"/>
  <c r="Z319"/>
  <c r="R319"/>
  <c r="K319"/>
  <c r="AH317"/>
  <c r="Z317"/>
  <c r="R317"/>
  <c r="K317"/>
  <c r="AH315"/>
  <c r="Z315"/>
  <c r="R315"/>
  <c r="K315"/>
  <c r="AH313"/>
  <c r="Z313"/>
  <c r="R313"/>
  <c r="K313"/>
  <c r="AH311"/>
  <c r="Z311"/>
  <c r="R311"/>
  <c r="K311"/>
  <c r="AH309"/>
  <c r="Z309"/>
  <c r="R309"/>
  <c r="K309"/>
  <c r="AH307"/>
  <c r="Z307"/>
  <c r="R307"/>
  <c r="K307"/>
  <c r="AH305"/>
  <c r="Z305"/>
  <c r="R305"/>
  <c r="K305"/>
  <c r="AH303"/>
  <c r="Z303"/>
  <c r="R303"/>
  <c r="K303"/>
  <c r="AH301"/>
  <c r="Z301"/>
  <c r="R301"/>
  <c r="K301"/>
  <c r="AH299"/>
  <c r="Z299"/>
  <c r="R299"/>
  <c r="K299"/>
  <c r="AH297"/>
  <c r="Z297"/>
  <c r="R297"/>
  <c r="K297"/>
  <c r="AH295"/>
  <c r="Z295"/>
  <c r="R295"/>
  <c r="K295"/>
  <c r="AH293"/>
  <c r="Z293"/>
  <c r="R293"/>
  <c r="K293"/>
  <c r="AH291"/>
  <c r="Z291"/>
  <c r="R291"/>
  <c r="K291"/>
  <c r="AH289"/>
  <c r="Z289"/>
  <c r="R289"/>
  <c r="K289"/>
  <c r="AH287"/>
  <c r="Z287"/>
  <c r="R287"/>
  <c r="K287"/>
  <c r="AH285"/>
  <c r="Z285"/>
  <c r="R285"/>
  <c r="K285"/>
  <c r="AH283"/>
  <c r="Z283"/>
  <c r="R283"/>
  <c r="K283"/>
  <c r="AH281"/>
  <c r="Z281"/>
  <c r="R281"/>
  <c r="K281"/>
  <c r="AH279"/>
  <c r="Z279"/>
  <c r="R279"/>
  <c r="K279"/>
  <c r="AH277"/>
  <c r="Z277"/>
  <c r="R277"/>
  <c r="K277"/>
  <c r="AH275"/>
  <c r="Z275"/>
  <c r="R275"/>
  <c r="K275"/>
  <c r="AH273"/>
  <c r="Z273"/>
  <c r="R273"/>
  <c r="K273"/>
  <c r="AH271"/>
  <c r="Z271"/>
  <c r="R271"/>
  <c r="K271"/>
  <c r="AH269"/>
  <c r="Z269"/>
  <c r="R269"/>
  <c r="K269"/>
  <c r="AH267"/>
  <c r="Z267"/>
  <c r="R267"/>
  <c r="K267"/>
  <c r="AH265"/>
  <c r="Z265"/>
  <c r="R265"/>
  <c r="K265"/>
  <c r="AH263"/>
  <c r="Z263"/>
  <c r="R263"/>
  <c r="K263"/>
  <c r="AH261"/>
  <c r="Z261"/>
  <c r="R261"/>
  <c r="K261"/>
  <c r="AH259"/>
  <c r="Z259"/>
  <c r="R259"/>
  <c r="K259"/>
  <c r="AH257"/>
  <c r="Z257"/>
  <c r="R257"/>
  <c r="K257"/>
  <c r="AH255"/>
  <c r="Z255"/>
  <c r="R255"/>
  <c r="K255"/>
  <c r="AH253"/>
  <c r="Z253"/>
  <c r="R253"/>
  <c r="K253"/>
  <c r="AH251"/>
  <c r="Z251"/>
  <c r="R251"/>
  <c r="K251"/>
  <c r="AH249"/>
  <c r="Z249"/>
  <c r="R249"/>
  <c r="K249"/>
  <c r="AH247"/>
  <c r="Z247"/>
  <c r="R247"/>
  <c r="K247"/>
  <c r="AH245"/>
  <c r="Z245"/>
  <c r="R245"/>
  <c r="K245"/>
  <c r="AH243"/>
  <c r="Z243"/>
  <c r="R243"/>
  <c r="K243"/>
  <c r="AH241"/>
  <c r="Z241"/>
  <c r="R241"/>
  <c r="K241"/>
  <c r="AH239"/>
  <c r="Z239"/>
  <c r="R239"/>
  <c r="K239"/>
  <c r="AH237"/>
  <c r="Z237"/>
  <c r="R237"/>
  <c r="K237"/>
  <c r="AH235"/>
  <c r="Z235"/>
  <c r="R235"/>
  <c r="K235"/>
  <c r="BB359"/>
  <c r="BC359" s="1"/>
  <c r="I359" i="9" s="1"/>
  <c r="I359" i="10" s="1"/>
  <c r="AZ359" i="8"/>
  <c r="BA359" s="1"/>
  <c r="J359" i="9" s="1"/>
  <c r="J359" i="10" s="1"/>
  <c r="DF359" i="8"/>
  <c r="C359" i="9" s="1"/>
  <c r="BT359" i="8"/>
  <c r="DG359"/>
  <c r="BE358"/>
  <c r="AY358"/>
  <c r="AR358"/>
  <c r="AS358" s="1"/>
  <c r="DG358"/>
  <c r="DF358"/>
  <c r="C358" i="9" s="1"/>
  <c r="BT358" i="8"/>
  <c r="BB357"/>
  <c r="BC357" s="1"/>
  <c r="I357" i="9" s="1"/>
  <c r="I357" i="10" s="1"/>
  <c r="AZ357" i="8"/>
  <c r="BA357" s="1"/>
  <c r="J357" i="9" s="1"/>
  <c r="J357" i="10" s="1"/>
  <c r="DF357" i="8"/>
  <c r="C357" i="9" s="1"/>
  <c r="BT357" i="8"/>
  <c r="DG357"/>
  <c r="BE356"/>
  <c r="AY356"/>
  <c r="AR356"/>
  <c r="AS356" s="1"/>
  <c r="DG356"/>
  <c r="DF356"/>
  <c r="C356" i="9" s="1"/>
  <c r="BT356" i="8"/>
  <c r="BB355"/>
  <c r="BC355" s="1"/>
  <c r="I355" i="9" s="1"/>
  <c r="I355" i="10" s="1"/>
  <c r="AZ355" i="8"/>
  <c r="BA355" s="1"/>
  <c r="J355" i="9" s="1"/>
  <c r="J355" i="10" s="1"/>
  <c r="DF355" i="8"/>
  <c r="C355" i="9" s="1"/>
  <c r="BT355" i="8"/>
  <c r="DG355"/>
  <c r="BE354"/>
  <c r="AY354"/>
  <c r="AR354"/>
  <c r="AS354" s="1"/>
  <c r="DG354"/>
  <c r="DF354"/>
  <c r="C354" i="9" s="1"/>
  <c r="BT354" i="8"/>
  <c r="BB353"/>
  <c r="BC353" s="1"/>
  <c r="I353" i="9" s="1"/>
  <c r="I353" i="10" s="1"/>
  <c r="AZ353" i="8"/>
  <c r="BA353" s="1"/>
  <c r="J353" i="9" s="1"/>
  <c r="J353" i="10" s="1"/>
  <c r="DF353" i="8"/>
  <c r="C353" i="9" s="1"/>
  <c r="BT353" i="8"/>
  <c r="DG353"/>
  <c r="BE352"/>
  <c r="AY352"/>
  <c r="AR352"/>
  <c r="AS352" s="1"/>
  <c r="DG352"/>
  <c r="DF352"/>
  <c r="C352" i="9" s="1"/>
  <c r="BT352" i="8"/>
  <c r="BB351"/>
  <c r="BC351" s="1"/>
  <c r="I351" i="9" s="1"/>
  <c r="I351" i="10" s="1"/>
  <c r="AZ351" i="8"/>
  <c r="BA351" s="1"/>
  <c r="J351" i="9" s="1"/>
  <c r="J351" i="10" s="1"/>
  <c r="DF351" i="8"/>
  <c r="C351" i="9" s="1"/>
  <c r="BT351" i="8"/>
  <c r="DG351"/>
  <c r="BE350"/>
  <c r="AY350"/>
  <c r="AR350"/>
  <c r="AS350" s="1"/>
  <c r="DG350"/>
  <c r="DF350"/>
  <c r="C350" i="9" s="1"/>
  <c r="BT350" i="8"/>
  <c r="BB349"/>
  <c r="BC349" s="1"/>
  <c r="I349" i="9" s="1"/>
  <c r="I349" i="10" s="1"/>
  <c r="AZ349" i="8"/>
  <c r="BA349" s="1"/>
  <c r="J349" i="9" s="1"/>
  <c r="J349" i="10" s="1"/>
  <c r="DF349" i="8"/>
  <c r="C349" i="9" s="1"/>
  <c r="BT349" i="8"/>
  <c r="DG349"/>
  <c r="BE348"/>
  <c r="AY348"/>
  <c r="AR348"/>
  <c r="AS348" s="1"/>
  <c r="DG348"/>
  <c r="DF348"/>
  <c r="C348" i="9" s="1"/>
  <c r="BT348" i="8"/>
  <c r="BB347"/>
  <c r="BC347" s="1"/>
  <c r="I347" i="9" s="1"/>
  <c r="I347" i="10" s="1"/>
  <c r="AZ347" i="8"/>
  <c r="BA347" s="1"/>
  <c r="J347" i="9" s="1"/>
  <c r="J347" i="10" s="1"/>
  <c r="DF347" i="8"/>
  <c r="C347" i="9" s="1"/>
  <c r="BT347" i="8"/>
  <c r="DG347"/>
  <c r="BE346"/>
  <c r="AY346"/>
  <c r="AR346"/>
  <c r="AS346" s="1"/>
  <c r="DG346"/>
  <c r="DF346"/>
  <c r="C346" i="9" s="1"/>
  <c r="BT346" i="8"/>
  <c r="BB345"/>
  <c r="BC345" s="1"/>
  <c r="I345" i="9" s="1"/>
  <c r="I345" i="10" s="1"/>
  <c r="AZ345" i="8"/>
  <c r="BA345" s="1"/>
  <c r="J345" i="9" s="1"/>
  <c r="J345" i="10" s="1"/>
  <c r="DF345" i="8"/>
  <c r="C345" i="9" s="1"/>
  <c r="BT345" i="8"/>
  <c r="DG345"/>
  <c r="BE344"/>
  <c r="AY344"/>
  <c r="AR344"/>
  <c r="AS344" s="1"/>
  <c r="DG344"/>
  <c r="DF344"/>
  <c r="C344" i="9" s="1"/>
  <c r="BT344" i="8"/>
  <c r="BB343"/>
  <c r="BC343" s="1"/>
  <c r="I343" i="9" s="1"/>
  <c r="I343" i="10" s="1"/>
  <c r="AZ343" i="8"/>
  <c r="BA343" s="1"/>
  <c r="J343" i="9" s="1"/>
  <c r="J343" i="10" s="1"/>
  <c r="DF343" i="8"/>
  <c r="C343" i="9" s="1"/>
  <c r="BT343" i="8"/>
  <c r="DG343"/>
  <c r="BE342"/>
  <c r="AY342"/>
  <c r="AR342"/>
  <c r="AS342" s="1"/>
  <c r="DG342"/>
  <c r="DF342"/>
  <c r="C342" i="9" s="1"/>
  <c r="BT342" i="8"/>
  <c r="BB341"/>
  <c r="BC341" s="1"/>
  <c r="I341" i="9" s="1"/>
  <c r="I341" i="10" s="1"/>
  <c r="AZ341" i="8"/>
  <c r="BA341" s="1"/>
  <c r="J341" i="9" s="1"/>
  <c r="J341" i="10" s="1"/>
  <c r="DF341" i="8"/>
  <c r="C341" i="9" s="1"/>
  <c r="BT341" i="8"/>
  <c r="DG341"/>
  <c r="BE340"/>
  <c r="AY340"/>
  <c r="AR340"/>
  <c r="AS340" s="1"/>
  <c r="DG340"/>
  <c r="DF340"/>
  <c r="C340" i="9" s="1"/>
  <c r="BT340" i="8"/>
  <c r="BB339"/>
  <c r="BC339" s="1"/>
  <c r="I339" i="9" s="1"/>
  <c r="I339" i="10" s="1"/>
  <c r="AZ339" i="8"/>
  <c r="BA339" s="1"/>
  <c r="J339" i="9" s="1"/>
  <c r="J339" i="10" s="1"/>
  <c r="DF339" i="8"/>
  <c r="C339" i="9" s="1"/>
  <c r="BT339" i="8"/>
  <c r="DG339"/>
  <c r="BE338"/>
  <c r="AY338"/>
  <c r="AR338"/>
  <c r="AS338" s="1"/>
  <c r="DG338"/>
  <c r="DF338"/>
  <c r="C338" i="9" s="1"/>
  <c r="BT338" i="8"/>
  <c r="BB337"/>
  <c r="BC337" s="1"/>
  <c r="I337" i="9" s="1"/>
  <c r="I337" i="10" s="1"/>
  <c r="AZ337" i="8"/>
  <c r="BA337" s="1"/>
  <c r="J337" i="9" s="1"/>
  <c r="J337" i="10" s="1"/>
  <c r="DF337" i="8"/>
  <c r="C337" i="9" s="1"/>
  <c r="BT337" i="8"/>
  <c r="DG337"/>
  <c r="BE336"/>
  <c r="AY336"/>
  <c r="AR336"/>
  <c r="AS336" s="1"/>
  <c r="DG336"/>
  <c r="DF336"/>
  <c r="C336" i="9" s="1"/>
  <c r="BT336" i="8"/>
  <c r="BB335"/>
  <c r="BC335" s="1"/>
  <c r="I335" i="9" s="1"/>
  <c r="I335" i="10" s="1"/>
  <c r="AZ335" i="8"/>
  <c r="BA335" s="1"/>
  <c r="J335" i="9" s="1"/>
  <c r="J335" i="10" s="1"/>
  <c r="DF335" i="8"/>
  <c r="C335" i="9" s="1"/>
  <c r="BT335" i="8"/>
  <c r="DG335"/>
  <c r="BE334"/>
  <c r="AY334"/>
  <c r="AR334"/>
  <c r="AS334" s="1"/>
  <c r="DG334"/>
  <c r="DF334"/>
  <c r="C334" i="9" s="1"/>
  <c r="BT334" i="8"/>
  <c r="BB333"/>
  <c r="BC333" s="1"/>
  <c r="I333" i="9" s="1"/>
  <c r="I333" i="10" s="1"/>
  <c r="AZ333" i="8"/>
  <c r="BA333" s="1"/>
  <c r="J333" i="9" s="1"/>
  <c r="J333" i="10" s="1"/>
  <c r="DF333" i="8"/>
  <c r="C333" i="9" s="1"/>
  <c r="BT333" i="8"/>
  <c r="DG333"/>
  <c r="BE332"/>
  <c r="AY332"/>
  <c r="AR332"/>
  <c r="AS332" s="1"/>
  <c r="DG332"/>
  <c r="DF332"/>
  <c r="C332" i="9" s="1"/>
  <c r="BT332" i="8"/>
  <c r="BB331"/>
  <c r="BC331" s="1"/>
  <c r="I331" i="9" s="1"/>
  <c r="I331" i="10" s="1"/>
  <c r="AZ331" i="8"/>
  <c r="BA331" s="1"/>
  <c r="J331" i="9" s="1"/>
  <c r="J331" i="10" s="1"/>
  <c r="DF331" i="8"/>
  <c r="C331" i="9" s="1"/>
  <c r="BT331" i="8"/>
  <c r="DG331"/>
  <c r="BE330"/>
  <c r="AY330"/>
  <c r="AR330"/>
  <c r="AS330" s="1"/>
  <c r="DG330"/>
  <c r="DF330"/>
  <c r="C330" i="9" s="1"/>
  <c r="BT330" i="8"/>
  <c r="BB329"/>
  <c r="BC329" s="1"/>
  <c r="I329" i="9" s="1"/>
  <c r="I329" i="10" s="1"/>
  <c r="AZ329" i="8"/>
  <c r="BA329" s="1"/>
  <c r="J329" i="9" s="1"/>
  <c r="J329" i="10" s="1"/>
  <c r="DF329" i="8"/>
  <c r="C329" i="9" s="1"/>
  <c r="BT329" i="8"/>
  <c r="DG329"/>
  <c r="BE328"/>
  <c r="AY328"/>
  <c r="AR328"/>
  <c r="AS328" s="1"/>
  <c r="DG328"/>
  <c r="DF328"/>
  <c r="C328" i="9" s="1"/>
  <c r="BT328" i="8"/>
  <c r="BB327"/>
  <c r="BC327" s="1"/>
  <c r="I327" i="9" s="1"/>
  <c r="I327" i="10" s="1"/>
  <c r="AZ327" i="8"/>
  <c r="BA327" s="1"/>
  <c r="J327" i="9" s="1"/>
  <c r="J327" i="10" s="1"/>
  <c r="DF327" i="8"/>
  <c r="C327" i="9" s="1"/>
  <c r="BT327" i="8"/>
  <c r="DG327"/>
  <c r="BE326"/>
  <c r="AY326"/>
  <c r="AR326"/>
  <c r="AS326" s="1"/>
  <c r="DG326"/>
  <c r="DF326"/>
  <c r="C326" i="9" s="1"/>
  <c r="BT326" i="8"/>
  <c r="BB325"/>
  <c r="BC325" s="1"/>
  <c r="I325" i="9" s="1"/>
  <c r="I325" i="10" s="1"/>
  <c r="AZ325" i="8"/>
  <c r="BA325" s="1"/>
  <c r="J325" i="9" s="1"/>
  <c r="J325" i="10" s="1"/>
  <c r="DF325" i="8"/>
  <c r="C325" i="9" s="1"/>
  <c r="BT325" i="8"/>
  <c r="DG325"/>
  <c r="BE324"/>
  <c r="AY324"/>
  <c r="AR324"/>
  <c r="AS324" s="1"/>
  <c r="DG324"/>
  <c r="DF324"/>
  <c r="C324" i="9" s="1"/>
  <c r="BT324" i="8"/>
  <c r="BB323"/>
  <c r="BC323" s="1"/>
  <c r="I323" i="9" s="1"/>
  <c r="I323" i="10" s="1"/>
  <c r="AZ323" i="8"/>
  <c r="BA323" s="1"/>
  <c r="J323" i="9" s="1"/>
  <c r="J323" i="10" s="1"/>
  <c r="DF323" i="8"/>
  <c r="C323" i="9" s="1"/>
  <c r="BT323" i="8"/>
  <c r="DG323"/>
  <c r="BE322"/>
  <c r="AY322"/>
  <c r="AR322"/>
  <c r="AS322" s="1"/>
  <c r="DG322"/>
  <c r="DF322"/>
  <c r="C322" i="9" s="1"/>
  <c r="BT322" i="8"/>
  <c r="BB321"/>
  <c r="BC321" s="1"/>
  <c r="I321" i="9" s="1"/>
  <c r="I321" i="10" s="1"/>
  <c r="AZ321" i="8"/>
  <c r="BA321" s="1"/>
  <c r="J321" i="9" s="1"/>
  <c r="J321" i="10" s="1"/>
  <c r="DF321" i="8"/>
  <c r="C321" i="9" s="1"/>
  <c r="BT321" i="8"/>
  <c r="DG321"/>
  <c r="BE320"/>
  <c r="AY320"/>
  <c r="AR320"/>
  <c r="AS320" s="1"/>
  <c r="DG320"/>
  <c r="DF320"/>
  <c r="C320" i="9" s="1"/>
  <c r="BT320" i="8"/>
  <c r="BB319"/>
  <c r="BC319" s="1"/>
  <c r="I319" i="9" s="1"/>
  <c r="I319" i="10" s="1"/>
  <c r="AZ319" i="8"/>
  <c r="BA319" s="1"/>
  <c r="J319" i="9" s="1"/>
  <c r="J319" i="10" s="1"/>
  <c r="DF319" i="8"/>
  <c r="C319" i="9" s="1"/>
  <c r="BT319" i="8"/>
  <c r="DG319"/>
  <c r="BE318"/>
  <c r="AY318"/>
  <c r="AR318"/>
  <c r="AS318" s="1"/>
  <c r="DG318"/>
  <c r="DF318"/>
  <c r="C318" i="9" s="1"/>
  <c r="BT318" i="8"/>
  <c r="BB317"/>
  <c r="BC317" s="1"/>
  <c r="I317" i="9" s="1"/>
  <c r="I317" i="10" s="1"/>
  <c r="AZ317" i="8"/>
  <c r="BA317" s="1"/>
  <c r="J317" i="9" s="1"/>
  <c r="J317" i="10" s="1"/>
  <c r="DF317" i="8"/>
  <c r="C317" i="9" s="1"/>
  <c r="BT317" i="8"/>
  <c r="DG317"/>
  <c r="BE316"/>
  <c r="AY316"/>
  <c r="AR316"/>
  <c r="AS316" s="1"/>
  <c r="DG316"/>
  <c r="DF316"/>
  <c r="C316" i="9" s="1"/>
  <c r="BT316" i="8"/>
  <c r="BB315"/>
  <c r="BC315" s="1"/>
  <c r="I315" i="9" s="1"/>
  <c r="I315" i="10" s="1"/>
  <c r="AZ315" i="8"/>
  <c r="BA315" s="1"/>
  <c r="J315" i="9" s="1"/>
  <c r="J315" i="10" s="1"/>
  <c r="DF315" i="8"/>
  <c r="C315" i="9" s="1"/>
  <c r="BT315" i="8"/>
  <c r="DG315"/>
  <c r="BE314"/>
  <c r="AY314"/>
  <c r="AR314"/>
  <c r="AS314" s="1"/>
  <c r="DG314"/>
  <c r="DF314"/>
  <c r="C314" i="9" s="1"/>
  <c r="BT314" i="8"/>
  <c r="BB313"/>
  <c r="BC313" s="1"/>
  <c r="I313" i="9" s="1"/>
  <c r="I313" i="10" s="1"/>
  <c r="AZ313" i="8"/>
  <c r="BA313" s="1"/>
  <c r="J313" i="9" s="1"/>
  <c r="J313" i="10" s="1"/>
  <c r="DF313" i="8"/>
  <c r="C313" i="9" s="1"/>
  <c r="BT313" i="8"/>
  <c r="DG313"/>
  <c r="BE312"/>
  <c r="AY312"/>
  <c r="AR312"/>
  <c r="AS312" s="1"/>
  <c r="DG312"/>
  <c r="DF312"/>
  <c r="C312" i="9" s="1"/>
  <c r="BT312" i="8"/>
  <c r="BB311"/>
  <c r="BC311" s="1"/>
  <c r="I311" i="9" s="1"/>
  <c r="I311" i="10" s="1"/>
  <c r="AZ311" i="8"/>
  <c r="BA311" s="1"/>
  <c r="J311" i="9" s="1"/>
  <c r="J311" i="10" s="1"/>
  <c r="DF311" i="8"/>
  <c r="C311" i="9" s="1"/>
  <c r="BT311" i="8"/>
  <c r="DG311"/>
  <c r="BE310"/>
  <c r="AY310"/>
  <c r="AR310"/>
  <c r="AS310" s="1"/>
  <c r="DG310"/>
  <c r="DF310"/>
  <c r="C310" i="9" s="1"/>
  <c r="BT310" i="8"/>
  <c r="BB309"/>
  <c r="BC309" s="1"/>
  <c r="I309" i="9" s="1"/>
  <c r="I309" i="10" s="1"/>
  <c r="AZ309" i="8"/>
  <c r="BA309" s="1"/>
  <c r="J309" i="9" s="1"/>
  <c r="J309" i="10" s="1"/>
  <c r="DF309" i="8"/>
  <c r="C309" i="9" s="1"/>
  <c r="BT309" i="8"/>
  <c r="DG309"/>
  <c r="BE308"/>
  <c r="AY308"/>
  <c r="AR308"/>
  <c r="AS308" s="1"/>
  <c r="DG308"/>
  <c r="DF308"/>
  <c r="C308" i="9" s="1"/>
  <c r="BT308" i="8"/>
  <c r="BB307"/>
  <c r="BC307" s="1"/>
  <c r="I307" i="9" s="1"/>
  <c r="I307" i="10" s="1"/>
  <c r="AZ307" i="8"/>
  <c r="BA307" s="1"/>
  <c r="J307" i="9" s="1"/>
  <c r="J307" i="10" s="1"/>
  <c r="DF307" i="8"/>
  <c r="C307" i="9" s="1"/>
  <c r="BT307" i="8"/>
  <c r="DG307"/>
  <c r="BE306"/>
  <c r="AY306"/>
  <c r="AR306"/>
  <c r="AS306" s="1"/>
  <c r="DG306"/>
  <c r="DF306"/>
  <c r="C306" i="9" s="1"/>
  <c r="BT306" i="8"/>
  <c r="BB305"/>
  <c r="BC305" s="1"/>
  <c r="I305" i="9" s="1"/>
  <c r="I305" i="10" s="1"/>
  <c r="AZ305" i="8"/>
  <c r="BA305" s="1"/>
  <c r="J305" i="9" s="1"/>
  <c r="J305" i="10" s="1"/>
  <c r="DF305" i="8"/>
  <c r="C305" i="9" s="1"/>
  <c r="BT305" i="8"/>
  <c r="DG305"/>
  <c r="BE304"/>
  <c r="AY304"/>
  <c r="AR304"/>
  <c r="AS304" s="1"/>
  <c r="DG304"/>
  <c r="DF304"/>
  <c r="C304" i="9" s="1"/>
  <c r="BT304" i="8"/>
  <c r="BB303"/>
  <c r="BC303" s="1"/>
  <c r="I303" i="9" s="1"/>
  <c r="I303" i="10" s="1"/>
  <c r="AZ303" i="8"/>
  <c r="BA303" s="1"/>
  <c r="J303" i="9" s="1"/>
  <c r="J303" i="10" s="1"/>
  <c r="DF303" i="8"/>
  <c r="C303" i="9" s="1"/>
  <c r="BT303" i="8"/>
  <c r="DG303"/>
  <c r="BE302"/>
  <c r="AY302"/>
  <c r="AR302"/>
  <c r="AS302" s="1"/>
  <c r="DG302"/>
  <c r="DF302"/>
  <c r="C302" i="9" s="1"/>
  <c r="BT302" i="8"/>
  <c r="BB301"/>
  <c r="BC301" s="1"/>
  <c r="I301" i="9" s="1"/>
  <c r="I301" i="10" s="1"/>
  <c r="AZ301" i="8"/>
  <c r="BA301" s="1"/>
  <c r="J301" i="9" s="1"/>
  <c r="J301" i="10" s="1"/>
  <c r="DF301" i="8"/>
  <c r="C301" i="9" s="1"/>
  <c r="BT301" i="8"/>
  <c r="DG301"/>
  <c r="BE300"/>
  <c r="AY300"/>
  <c r="AR300"/>
  <c r="AS300" s="1"/>
  <c r="DG300"/>
  <c r="DF300"/>
  <c r="C300" i="9" s="1"/>
  <c r="BT300" i="8"/>
  <c r="BB299"/>
  <c r="BC299" s="1"/>
  <c r="I299" i="9" s="1"/>
  <c r="I299" i="10" s="1"/>
  <c r="AZ299" i="8"/>
  <c r="BA299" s="1"/>
  <c r="J299" i="9" s="1"/>
  <c r="J299" i="10" s="1"/>
  <c r="DF299" i="8"/>
  <c r="C299" i="9" s="1"/>
  <c r="BT299" i="8"/>
  <c r="DG299"/>
  <c r="BE298"/>
  <c r="AY298"/>
  <c r="AR298"/>
  <c r="AS298" s="1"/>
  <c r="DG298"/>
  <c r="DF298"/>
  <c r="C298" i="9" s="1"/>
  <c r="BT298" i="8"/>
  <c r="BB297"/>
  <c r="BC297" s="1"/>
  <c r="I297" i="9" s="1"/>
  <c r="I297" i="10" s="1"/>
  <c r="AZ297" i="8"/>
  <c r="BA297" s="1"/>
  <c r="J297" i="9" s="1"/>
  <c r="J297" i="10" s="1"/>
  <c r="DF297" i="8"/>
  <c r="C297" i="9" s="1"/>
  <c r="BT297" i="8"/>
  <c r="DG297"/>
  <c r="BE296"/>
  <c r="AY296"/>
  <c r="AR296"/>
  <c r="AS296" s="1"/>
  <c r="DG296"/>
  <c r="DF296"/>
  <c r="C296" i="9" s="1"/>
  <c r="BT296" i="8"/>
  <c r="BB295"/>
  <c r="BC295" s="1"/>
  <c r="I295" i="9" s="1"/>
  <c r="I295" i="10" s="1"/>
  <c r="AZ295" i="8"/>
  <c r="BA295" s="1"/>
  <c r="J295" i="9" s="1"/>
  <c r="J295" i="10" s="1"/>
  <c r="DF295" i="8"/>
  <c r="C295" i="9" s="1"/>
  <c r="BT295" i="8"/>
  <c r="DG295"/>
  <c r="BE294"/>
  <c r="AY294"/>
  <c r="AR294"/>
  <c r="AS294" s="1"/>
  <c r="DG294"/>
  <c r="DF294"/>
  <c r="C294" i="9" s="1"/>
  <c r="BT294" i="8"/>
  <c r="BB293"/>
  <c r="BC293" s="1"/>
  <c r="I293" i="9" s="1"/>
  <c r="I293" i="10" s="1"/>
  <c r="AZ293" i="8"/>
  <c r="BA293" s="1"/>
  <c r="J293" i="9" s="1"/>
  <c r="J293" i="10" s="1"/>
  <c r="DF293" i="8"/>
  <c r="C293" i="9" s="1"/>
  <c r="BT293" i="8"/>
  <c r="DG293"/>
  <c r="BE292"/>
  <c r="AY292"/>
  <c r="AR292"/>
  <c r="AS292" s="1"/>
  <c r="DG292"/>
  <c r="DF292"/>
  <c r="C292" i="9" s="1"/>
  <c r="BT292" i="8"/>
  <c r="BB291"/>
  <c r="BC291" s="1"/>
  <c r="I291" i="9" s="1"/>
  <c r="I291" i="10" s="1"/>
  <c r="AZ291" i="8"/>
  <c r="BA291" s="1"/>
  <c r="J291" i="9" s="1"/>
  <c r="J291" i="10" s="1"/>
  <c r="DF291" i="8"/>
  <c r="C291" i="9" s="1"/>
  <c r="BT291" i="8"/>
  <c r="DG291"/>
  <c r="BE290"/>
  <c r="AY290"/>
  <c r="AR290"/>
  <c r="AS290" s="1"/>
  <c r="DG290"/>
  <c r="DF290"/>
  <c r="C290" i="9" s="1"/>
  <c r="BT290" i="8"/>
  <c r="BB289"/>
  <c r="BC289" s="1"/>
  <c r="I289" i="9" s="1"/>
  <c r="I289" i="10" s="1"/>
  <c r="AZ289" i="8"/>
  <c r="BA289" s="1"/>
  <c r="J289" i="9" s="1"/>
  <c r="J289" i="10" s="1"/>
  <c r="DF289" i="8"/>
  <c r="C289" i="9" s="1"/>
  <c r="BT289" i="8"/>
  <c r="DG289"/>
  <c r="BE288"/>
  <c r="AY288"/>
  <c r="AR288"/>
  <c r="AS288" s="1"/>
  <c r="DG288"/>
  <c r="DF288"/>
  <c r="C288" i="9" s="1"/>
  <c r="BT288" i="8"/>
  <c r="BB287"/>
  <c r="BC287" s="1"/>
  <c r="I287" i="9" s="1"/>
  <c r="I287" i="10" s="1"/>
  <c r="AZ287" i="8"/>
  <c r="BA287" s="1"/>
  <c r="J287" i="9" s="1"/>
  <c r="J287" i="10" s="1"/>
  <c r="DF287" i="8"/>
  <c r="C287" i="9" s="1"/>
  <c r="BT287" i="8"/>
  <c r="DG287"/>
  <c r="BE286"/>
  <c r="AY286"/>
  <c r="AR286"/>
  <c r="AS286" s="1"/>
  <c r="DG286"/>
  <c r="DF286"/>
  <c r="C286" i="9" s="1"/>
  <c r="BT286" i="8"/>
  <c r="BB285"/>
  <c r="BC285" s="1"/>
  <c r="I285" i="9" s="1"/>
  <c r="I285" i="10" s="1"/>
  <c r="AZ285" i="8"/>
  <c r="BA285" s="1"/>
  <c r="J285" i="9" s="1"/>
  <c r="J285" i="10" s="1"/>
  <c r="DF285" i="8"/>
  <c r="C285" i="9" s="1"/>
  <c r="BT285" i="8"/>
  <c r="DG285"/>
  <c r="BE284"/>
  <c r="AY284"/>
  <c r="AR284"/>
  <c r="AS284" s="1"/>
  <c r="DG284"/>
  <c r="DF284"/>
  <c r="C284" i="9" s="1"/>
  <c r="BT284" i="8"/>
  <c r="BB283"/>
  <c r="BC283" s="1"/>
  <c r="I283" i="9" s="1"/>
  <c r="I283" i="10" s="1"/>
  <c r="AZ283" i="8"/>
  <c r="BA283" s="1"/>
  <c r="J283" i="9" s="1"/>
  <c r="J283" i="10" s="1"/>
  <c r="DF283" i="8"/>
  <c r="C283" i="9" s="1"/>
  <c r="BT283" i="8"/>
  <c r="DG283"/>
  <c r="BE282"/>
  <c r="AY282"/>
  <c r="AR282"/>
  <c r="AS282" s="1"/>
  <c r="DG282"/>
  <c r="DF282"/>
  <c r="C282" i="9" s="1"/>
  <c r="BT282" i="8"/>
  <c r="BB281"/>
  <c r="BC281" s="1"/>
  <c r="I281" i="9" s="1"/>
  <c r="I281" i="10" s="1"/>
  <c r="AZ281" i="8"/>
  <c r="BA281" s="1"/>
  <c r="J281" i="9" s="1"/>
  <c r="J281" i="10" s="1"/>
  <c r="DF281" i="8"/>
  <c r="C281" i="9" s="1"/>
  <c r="BT281" i="8"/>
  <c r="DG281"/>
  <c r="BE280"/>
  <c r="AY280"/>
  <c r="AR280"/>
  <c r="AS280" s="1"/>
  <c r="DG280"/>
  <c r="DF280"/>
  <c r="C280" i="9" s="1"/>
  <c r="BT280" i="8"/>
  <c r="BB279"/>
  <c r="BC279" s="1"/>
  <c r="I279" i="9" s="1"/>
  <c r="I279" i="10" s="1"/>
  <c r="AZ279" i="8"/>
  <c r="BA279" s="1"/>
  <c r="J279" i="9" s="1"/>
  <c r="J279" i="10" s="1"/>
  <c r="DF279" i="8"/>
  <c r="C279" i="9" s="1"/>
  <c r="BT279" i="8"/>
  <c r="DG279"/>
  <c r="BE278"/>
  <c r="AY278"/>
  <c r="AR278"/>
  <c r="AS278" s="1"/>
  <c r="DG278"/>
  <c r="DF278"/>
  <c r="C278" i="9" s="1"/>
  <c r="BT278" i="8"/>
  <c r="BB277"/>
  <c r="BC277" s="1"/>
  <c r="I277" i="9" s="1"/>
  <c r="I277" i="10" s="1"/>
  <c r="AZ277" i="8"/>
  <c r="BA277" s="1"/>
  <c r="J277" i="9" s="1"/>
  <c r="J277" i="10" s="1"/>
  <c r="DF277" i="8"/>
  <c r="C277" i="9" s="1"/>
  <c r="BT277" i="8"/>
  <c r="DG277"/>
  <c r="BE276"/>
  <c r="AY276"/>
  <c r="AR276"/>
  <c r="AS276" s="1"/>
  <c r="DG276"/>
  <c r="DF276"/>
  <c r="C276" i="9" s="1"/>
  <c r="BT276" i="8"/>
  <c r="BB275"/>
  <c r="BC275" s="1"/>
  <c r="I275" i="9" s="1"/>
  <c r="I275" i="10" s="1"/>
  <c r="AZ275" i="8"/>
  <c r="BA275" s="1"/>
  <c r="J275" i="9" s="1"/>
  <c r="J275" i="10" s="1"/>
  <c r="DF275" i="8"/>
  <c r="C275" i="9" s="1"/>
  <c r="BT275" i="8"/>
  <c r="DG275"/>
  <c r="BE274"/>
  <c r="AY274"/>
  <c r="AR274"/>
  <c r="AS274" s="1"/>
  <c r="DG274"/>
  <c r="DF274"/>
  <c r="C274" i="9" s="1"/>
  <c r="BT274" i="8"/>
  <c r="BB273"/>
  <c r="BC273" s="1"/>
  <c r="I273" i="9" s="1"/>
  <c r="I273" i="10" s="1"/>
  <c r="AZ273" i="8"/>
  <c r="BA273" s="1"/>
  <c r="J273" i="9" s="1"/>
  <c r="J273" i="10" s="1"/>
  <c r="DF273" i="8"/>
  <c r="C273" i="9" s="1"/>
  <c r="BT273" i="8"/>
  <c r="DG273"/>
  <c r="BE272"/>
  <c r="AY272"/>
  <c r="AR272"/>
  <c r="AS272" s="1"/>
  <c r="DG272"/>
  <c r="DF272"/>
  <c r="C272" i="9" s="1"/>
  <c r="BT272" i="8"/>
  <c r="BB271"/>
  <c r="BC271" s="1"/>
  <c r="I271" i="9" s="1"/>
  <c r="I271" i="10" s="1"/>
  <c r="AZ271" i="8"/>
  <c r="BA271" s="1"/>
  <c r="J271" i="9" s="1"/>
  <c r="J271" i="10" s="1"/>
  <c r="DF271" i="8"/>
  <c r="C271" i="9" s="1"/>
  <c r="BT271" i="8"/>
  <c r="DG271"/>
  <c r="BE270"/>
  <c r="AY270"/>
  <c r="AR270"/>
  <c r="AS270" s="1"/>
  <c r="DG270"/>
  <c r="DF270"/>
  <c r="C270" i="9" s="1"/>
  <c r="BT270" i="8"/>
  <c r="BB269"/>
  <c r="BC269" s="1"/>
  <c r="I269" i="9" s="1"/>
  <c r="I269" i="10" s="1"/>
  <c r="AZ269" i="8"/>
  <c r="BA269" s="1"/>
  <c r="J269" i="9" s="1"/>
  <c r="J269" i="10" s="1"/>
  <c r="DF269" i="8"/>
  <c r="C269" i="9" s="1"/>
  <c r="BT269" i="8"/>
  <c r="DG269"/>
  <c r="BE268"/>
  <c r="AY268"/>
  <c r="AR268"/>
  <c r="AS268" s="1"/>
  <c r="DG268"/>
  <c r="DF268"/>
  <c r="C268" i="9" s="1"/>
  <c r="BT268" i="8"/>
  <c r="BB267"/>
  <c r="BC267" s="1"/>
  <c r="I267" i="9" s="1"/>
  <c r="I267" i="10" s="1"/>
  <c r="AZ267" i="8"/>
  <c r="BA267" s="1"/>
  <c r="J267" i="9" s="1"/>
  <c r="J267" i="10" s="1"/>
  <c r="DF267" i="8"/>
  <c r="C267" i="9" s="1"/>
  <c r="BT267" i="8"/>
  <c r="DG267"/>
  <c r="BE266"/>
  <c r="AY266"/>
  <c r="AR266"/>
  <c r="AS266" s="1"/>
  <c r="DG266"/>
  <c r="DF266"/>
  <c r="C266" i="9" s="1"/>
  <c r="BT266" i="8"/>
  <c r="BB265"/>
  <c r="BC265" s="1"/>
  <c r="I265" i="9" s="1"/>
  <c r="I265" i="10" s="1"/>
  <c r="AZ265" i="8"/>
  <c r="BA265" s="1"/>
  <c r="J265" i="9" s="1"/>
  <c r="J265" i="10" s="1"/>
  <c r="DF265" i="8"/>
  <c r="C265" i="9" s="1"/>
  <c r="BT265" i="8"/>
  <c r="DG265"/>
  <c r="BE264"/>
  <c r="AY264"/>
  <c r="AR264"/>
  <c r="AS264" s="1"/>
  <c r="DG264"/>
  <c r="DF264"/>
  <c r="C264" i="9" s="1"/>
  <c r="BT264" i="8"/>
  <c r="BB263"/>
  <c r="BC263" s="1"/>
  <c r="I263" i="9" s="1"/>
  <c r="I263" i="10" s="1"/>
  <c r="AZ263" i="8"/>
  <c r="BA263" s="1"/>
  <c r="J263" i="9" s="1"/>
  <c r="J263" i="10" s="1"/>
  <c r="DF263" i="8"/>
  <c r="C263" i="9" s="1"/>
  <c r="BT263" i="8"/>
  <c r="DG263"/>
  <c r="BE262"/>
  <c r="AY262"/>
  <c r="AR262"/>
  <c r="AS262" s="1"/>
  <c r="DG262"/>
  <c r="DF262"/>
  <c r="C262" i="9" s="1"/>
  <c r="BT262" i="8"/>
  <c r="BB261"/>
  <c r="BC261" s="1"/>
  <c r="I261" i="9" s="1"/>
  <c r="I261" i="10" s="1"/>
  <c r="AZ261" i="8"/>
  <c r="BA261" s="1"/>
  <c r="J261" i="9" s="1"/>
  <c r="J261" i="10" s="1"/>
  <c r="DF261" i="8"/>
  <c r="C261" i="9" s="1"/>
  <c r="BT261" i="8"/>
  <c r="DG261"/>
  <c r="BE260"/>
  <c r="AY260"/>
  <c r="AR260"/>
  <c r="AS260" s="1"/>
  <c r="DG260"/>
  <c r="DF260"/>
  <c r="C260" i="9" s="1"/>
  <c r="BT260" i="8"/>
  <c r="BB259"/>
  <c r="BC259" s="1"/>
  <c r="I259" i="9" s="1"/>
  <c r="I259" i="10" s="1"/>
  <c r="AZ259" i="8"/>
  <c r="BA259" s="1"/>
  <c r="J259" i="9" s="1"/>
  <c r="J259" i="10" s="1"/>
  <c r="DF259" i="8"/>
  <c r="C259" i="9" s="1"/>
  <c r="BT259" i="8"/>
  <c r="DG259"/>
  <c r="BE258"/>
  <c r="AY258"/>
  <c r="AR258"/>
  <c r="AS258" s="1"/>
  <c r="DG258"/>
  <c r="DF258"/>
  <c r="C258" i="9" s="1"/>
  <c r="BT258" i="8"/>
  <c r="BB257"/>
  <c r="BC257" s="1"/>
  <c r="I257" i="9" s="1"/>
  <c r="I257" i="10" s="1"/>
  <c r="AZ257" i="8"/>
  <c r="BA257" s="1"/>
  <c r="J257" i="9" s="1"/>
  <c r="J257" i="10" s="1"/>
  <c r="DF257" i="8"/>
  <c r="C257" i="9" s="1"/>
  <c r="BT257" i="8"/>
  <c r="DG257"/>
  <c r="BE256"/>
  <c r="AY256"/>
  <c r="AR256"/>
  <c r="AS256" s="1"/>
  <c r="DG256"/>
  <c r="DF256"/>
  <c r="C256" i="9" s="1"/>
  <c r="BT256" i="8"/>
  <c r="BB255"/>
  <c r="BC255" s="1"/>
  <c r="I255" i="9" s="1"/>
  <c r="I255" i="10" s="1"/>
  <c r="AZ255" i="8"/>
  <c r="BA255" s="1"/>
  <c r="J255" i="9" s="1"/>
  <c r="J255" i="10" s="1"/>
  <c r="DF255" i="8"/>
  <c r="C255" i="9" s="1"/>
  <c r="BT255" i="8"/>
  <c r="DG255"/>
  <c r="BE254"/>
  <c r="AY254"/>
  <c r="AR254"/>
  <c r="AS254" s="1"/>
  <c r="DG254"/>
  <c r="DF254"/>
  <c r="C254" i="9" s="1"/>
  <c r="BT254" i="8"/>
  <c r="BB253"/>
  <c r="BC253" s="1"/>
  <c r="I253" i="9" s="1"/>
  <c r="I253" i="10" s="1"/>
  <c r="AZ253" i="8"/>
  <c r="BA253" s="1"/>
  <c r="J253" i="9" s="1"/>
  <c r="J253" i="10" s="1"/>
  <c r="DF253" i="8"/>
  <c r="C253" i="9" s="1"/>
  <c r="BT253" i="8"/>
  <c r="DG253"/>
  <c r="BE252"/>
  <c r="AY252"/>
  <c r="AR252"/>
  <c r="AS252" s="1"/>
  <c r="DG252"/>
  <c r="DF252"/>
  <c r="C252" i="9" s="1"/>
  <c r="BT252" i="8"/>
  <c r="BB251"/>
  <c r="BC251" s="1"/>
  <c r="I251" i="9" s="1"/>
  <c r="I251" i="10" s="1"/>
  <c r="AZ251" i="8"/>
  <c r="BA251" s="1"/>
  <c r="J251" i="9" s="1"/>
  <c r="J251" i="10" s="1"/>
  <c r="DF251" i="8"/>
  <c r="C251" i="9" s="1"/>
  <c r="BT251" i="8"/>
  <c r="DG251"/>
  <c r="BE250"/>
  <c r="AY250"/>
  <c r="AR250"/>
  <c r="AS250" s="1"/>
  <c r="DG250"/>
  <c r="DF250"/>
  <c r="C250" i="9" s="1"/>
  <c r="BT250" i="8"/>
  <c r="BB249"/>
  <c r="BC249" s="1"/>
  <c r="I249" i="9" s="1"/>
  <c r="I249" i="10" s="1"/>
  <c r="AZ249" i="8"/>
  <c r="BA249" s="1"/>
  <c r="J249" i="9" s="1"/>
  <c r="J249" i="10" s="1"/>
  <c r="DF249" i="8"/>
  <c r="C249" i="9" s="1"/>
  <c r="BT249" i="8"/>
  <c r="DG249"/>
  <c r="BE248"/>
  <c r="AY248"/>
  <c r="AR248"/>
  <c r="AS248" s="1"/>
  <c r="DG248"/>
  <c r="DF248"/>
  <c r="C248" i="9" s="1"/>
  <c r="BT248" i="8"/>
  <c r="BB247"/>
  <c r="BC247" s="1"/>
  <c r="I247" i="9" s="1"/>
  <c r="I247" i="10" s="1"/>
  <c r="AZ247" i="8"/>
  <c r="BA247" s="1"/>
  <c r="J247" i="9" s="1"/>
  <c r="J247" i="10" s="1"/>
  <c r="DF247" i="8"/>
  <c r="C247" i="9" s="1"/>
  <c r="BT247" i="8"/>
  <c r="DG247"/>
  <c r="BE246"/>
  <c r="AY246"/>
  <c r="AR246"/>
  <c r="AS246" s="1"/>
  <c r="DG246"/>
  <c r="DF246"/>
  <c r="C246" i="9" s="1"/>
  <c r="BT246" i="8"/>
  <c r="BB245"/>
  <c r="BC245" s="1"/>
  <c r="I245" i="9" s="1"/>
  <c r="I245" i="10" s="1"/>
  <c r="AZ245" i="8"/>
  <c r="BA245" s="1"/>
  <c r="J245" i="9" s="1"/>
  <c r="J245" i="10" s="1"/>
  <c r="DF245" i="8"/>
  <c r="C245" i="9" s="1"/>
  <c r="BT245" i="8"/>
  <c r="DG245"/>
  <c r="BE244"/>
  <c r="AY244"/>
  <c r="AR244"/>
  <c r="AS244" s="1"/>
  <c r="DG244"/>
  <c r="DF244"/>
  <c r="C244" i="9" s="1"/>
  <c r="BT244" i="8"/>
  <c r="BB243"/>
  <c r="BC243" s="1"/>
  <c r="I243" i="9" s="1"/>
  <c r="I243" i="10" s="1"/>
  <c r="AZ243" i="8"/>
  <c r="BA243" s="1"/>
  <c r="J243" i="9" s="1"/>
  <c r="J243" i="10" s="1"/>
  <c r="DF243" i="8"/>
  <c r="C243" i="9" s="1"/>
  <c r="BT243" i="8"/>
  <c r="DG243"/>
  <c r="BE242"/>
  <c r="AY242"/>
  <c r="AR242"/>
  <c r="AS242" s="1"/>
  <c r="DG242"/>
  <c r="DF242"/>
  <c r="C242" i="9" s="1"/>
  <c r="BT242" i="8"/>
  <c r="BB241"/>
  <c r="BC241" s="1"/>
  <c r="I241" i="9" s="1"/>
  <c r="I241" i="10" s="1"/>
  <c r="AZ241" i="8"/>
  <c r="BA241" s="1"/>
  <c r="J241" i="9" s="1"/>
  <c r="J241" i="10" s="1"/>
  <c r="DF241" i="8"/>
  <c r="C241" i="9" s="1"/>
  <c r="BT241" i="8"/>
  <c r="DG241"/>
  <c r="BE240"/>
  <c r="AY240"/>
  <c r="AR240"/>
  <c r="AS240" s="1"/>
  <c r="DG240"/>
  <c r="DF240"/>
  <c r="C240" i="9" s="1"/>
  <c r="BT240" i="8"/>
  <c r="BB239"/>
  <c r="BC239" s="1"/>
  <c r="I239" i="9" s="1"/>
  <c r="I239" i="10" s="1"/>
  <c r="AZ239" i="8"/>
  <c r="BA239" s="1"/>
  <c r="J239" i="9" s="1"/>
  <c r="J239" i="10" s="1"/>
  <c r="DF239" i="8"/>
  <c r="C239" i="9" s="1"/>
  <c r="BT239" i="8"/>
  <c r="DG239"/>
  <c r="BE238"/>
  <c r="AY238"/>
  <c r="AR238"/>
  <c r="AS238" s="1"/>
  <c r="DG238"/>
  <c r="DF238"/>
  <c r="C238" i="9" s="1"/>
  <c r="BT238" i="8"/>
  <c r="BB237"/>
  <c r="BC237" s="1"/>
  <c r="I237" i="9" s="1"/>
  <c r="I237" i="10" s="1"/>
  <c r="AZ237" i="8"/>
  <c r="BA237" s="1"/>
  <c r="J237" i="9" s="1"/>
  <c r="J237" i="10" s="1"/>
  <c r="DF237" i="8"/>
  <c r="C237" i="9" s="1"/>
  <c r="BT237" i="8"/>
  <c r="DG237"/>
  <c r="BE236"/>
  <c r="AY236"/>
  <c r="AR236"/>
  <c r="AS236" s="1"/>
  <c r="DG236"/>
  <c r="DF236"/>
  <c r="C236" i="9" s="1"/>
  <c r="BT236" i="8"/>
  <c r="BB235"/>
  <c r="BC235" s="1"/>
  <c r="I235" i="9" s="1"/>
  <c r="I235" i="10" s="1"/>
  <c r="AZ235" i="8"/>
  <c r="BA235" s="1"/>
  <c r="J235" i="9" s="1"/>
  <c r="J235" i="10" s="1"/>
  <c r="DF235" i="8"/>
  <c r="C235" i="9" s="1"/>
  <c r="BT235" i="8"/>
  <c r="DG235"/>
  <c r="BE234"/>
  <c r="AY234"/>
  <c r="AR234"/>
  <c r="AS234" s="1"/>
  <c r="DG234"/>
  <c r="DF234"/>
  <c r="C234" i="9" s="1"/>
  <c r="BT234" i="8"/>
  <c r="BB233"/>
  <c r="BC233" s="1"/>
  <c r="I233" i="9" s="1"/>
  <c r="I233" i="10" s="1"/>
  <c r="AZ233" i="8"/>
  <c r="BA233" s="1"/>
  <c r="J233" i="9" s="1"/>
  <c r="J233" i="10" s="1"/>
  <c r="DF233" i="8"/>
  <c r="C233" i="9" s="1"/>
  <c r="BT233" i="8"/>
  <c r="DG233"/>
  <c r="BE232"/>
  <c r="AY232"/>
  <c r="AR232"/>
  <c r="AS232" s="1"/>
  <c r="DG232"/>
  <c r="DF232"/>
  <c r="C232" i="9" s="1"/>
  <c r="BT232" i="8"/>
  <c r="BB231"/>
  <c r="BC231" s="1"/>
  <c r="I231" i="9" s="1"/>
  <c r="I231" i="10" s="1"/>
  <c r="AZ231" i="8"/>
  <c r="BA231" s="1"/>
  <c r="J231" i="9" s="1"/>
  <c r="J231" i="10" s="1"/>
  <c r="DF231" i="8"/>
  <c r="C231" i="9" s="1"/>
  <c r="BT231" i="8"/>
  <c r="DG231"/>
  <c r="BE230"/>
  <c r="AY230"/>
  <c r="AR230"/>
  <c r="AS230" s="1"/>
  <c r="DG230"/>
  <c r="DF230"/>
  <c r="C230" i="9" s="1"/>
  <c r="BT230" i="8"/>
  <c r="BB229"/>
  <c r="BC229" s="1"/>
  <c r="I229" i="9" s="1"/>
  <c r="I229" i="10" s="1"/>
  <c r="AZ229" i="8"/>
  <c r="BA229" s="1"/>
  <c r="J229" i="9" s="1"/>
  <c r="J229" i="10" s="1"/>
  <c r="DF229" i="8"/>
  <c r="C229" i="9" s="1"/>
  <c r="BT229" i="8"/>
  <c r="DG229"/>
  <c r="BE228"/>
  <c r="AY228"/>
  <c r="AR228"/>
  <c r="AS228" s="1"/>
  <c r="DG228"/>
  <c r="DF228"/>
  <c r="C228" i="9" s="1"/>
  <c r="BT228" i="8"/>
  <c r="BB227"/>
  <c r="BC227" s="1"/>
  <c r="I227" i="9" s="1"/>
  <c r="I227" i="10" s="1"/>
  <c r="AZ227" i="8"/>
  <c r="BA227" s="1"/>
  <c r="J227" i="9" s="1"/>
  <c r="J227" i="10" s="1"/>
  <c r="DF227" i="8"/>
  <c r="C227" i="9" s="1"/>
  <c r="BT227" i="8"/>
  <c r="DG227"/>
  <c r="BE226"/>
  <c r="AY226"/>
  <c r="AR226"/>
  <c r="AS226" s="1"/>
  <c r="DG226"/>
  <c r="DF226"/>
  <c r="C226" i="9" s="1"/>
  <c r="BT226" i="8"/>
  <c r="BB225"/>
  <c r="BC225" s="1"/>
  <c r="I225" i="9" s="1"/>
  <c r="I225" i="10" s="1"/>
  <c r="AZ225" i="8"/>
  <c r="BA225" s="1"/>
  <c r="J225" i="9" s="1"/>
  <c r="J225" i="10" s="1"/>
  <c r="DF225" i="8"/>
  <c r="C225" i="9" s="1"/>
  <c r="BT225" i="8"/>
  <c r="DG225"/>
  <c r="BE224"/>
  <c r="AY224"/>
  <c r="AR224"/>
  <c r="AS224" s="1"/>
  <c r="DG224"/>
  <c r="DF224"/>
  <c r="C224" i="9" s="1"/>
  <c r="BT224" i="8"/>
  <c r="BB223"/>
  <c r="BC223" s="1"/>
  <c r="I223" i="9" s="1"/>
  <c r="I223" i="10" s="1"/>
  <c r="AZ223" i="8"/>
  <c r="BA223" s="1"/>
  <c r="J223" i="9" s="1"/>
  <c r="J223" i="10" s="1"/>
  <c r="DF223" i="8"/>
  <c r="C223" i="9" s="1"/>
  <c r="BT223" i="8"/>
  <c r="DG223"/>
  <c r="BE222"/>
  <c r="AY222"/>
  <c r="AR222"/>
  <c r="AS222" s="1"/>
  <c r="DG222"/>
  <c r="DF222"/>
  <c r="C222" i="9" s="1"/>
  <c r="BT222" i="8"/>
  <c r="BB221"/>
  <c r="BC221" s="1"/>
  <c r="I221" i="9" s="1"/>
  <c r="I221" i="10" s="1"/>
  <c r="AZ221" i="8"/>
  <c r="BA221" s="1"/>
  <c r="J221" i="9" s="1"/>
  <c r="J221" i="10" s="1"/>
  <c r="DF221" i="8"/>
  <c r="C221" i="9" s="1"/>
  <c r="BT221" i="8"/>
  <c r="DG221"/>
  <c r="BE220"/>
  <c r="AY220"/>
  <c r="AR220"/>
  <c r="AS220" s="1"/>
  <c r="DG220"/>
  <c r="DF220"/>
  <c r="C220" i="9" s="1"/>
  <c r="BT220" i="8"/>
  <c r="BB219"/>
  <c r="BC219" s="1"/>
  <c r="I219" i="9" s="1"/>
  <c r="I219" i="10" s="1"/>
  <c r="AZ219" i="8"/>
  <c r="BA219" s="1"/>
  <c r="J219" i="9" s="1"/>
  <c r="J219" i="10" s="1"/>
  <c r="DF219" i="8"/>
  <c r="C219" i="9" s="1"/>
  <c r="BT219" i="8"/>
  <c r="DG219"/>
  <c r="BE218"/>
  <c r="AY218"/>
  <c r="AR218"/>
  <c r="AS218" s="1"/>
  <c r="DG218"/>
  <c r="DF218"/>
  <c r="C218" i="9" s="1"/>
  <c r="BT218" i="8"/>
  <c r="BB217"/>
  <c r="BC217" s="1"/>
  <c r="I217" i="9" s="1"/>
  <c r="I217" i="10" s="1"/>
  <c r="AZ217" i="8"/>
  <c r="BA217" s="1"/>
  <c r="J217" i="9" s="1"/>
  <c r="J217" i="10" s="1"/>
  <c r="DF217" i="8"/>
  <c r="C217" i="9" s="1"/>
  <c r="BT217" i="8"/>
  <c r="DG217"/>
  <c r="BE216"/>
  <c r="AY216"/>
  <c r="AR216"/>
  <c r="AS216" s="1"/>
  <c r="DG216"/>
  <c r="DF216"/>
  <c r="C216" i="9" s="1"/>
  <c r="BT216" i="8"/>
  <c r="BB215"/>
  <c r="BC215" s="1"/>
  <c r="I215" i="9" s="1"/>
  <c r="I215" i="10" s="1"/>
  <c r="AZ215" i="8"/>
  <c r="BA215" s="1"/>
  <c r="J215" i="9" s="1"/>
  <c r="J215" i="10" s="1"/>
  <c r="DF215" i="8"/>
  <c r="C215" i="9" s="1"/>
  <c r="BT215" i="8"/>
  <c r="DG215"/>
  <c r="BE214"/>
  <c r="AY214"/>
  <c r="AR214"/>
  <c r="AS214" s="1"/>
  <c r="DG214"/>
  <c r="DF214"/>
  <c r="C214" i="9" s="1"/>
  <c r="BT214" i="8"/>
  <c r="BB213"/>
  <c r="BC213" s="1"/>
  <c r="I213" i="9" s="1"/>
  <c r="I213" i="10" s="1"/>
  <c r="AZ213" i="8"/>
  <c r="BA213" s="1"/>
  <c r="J213" i="9" s="1"/>
  <c r="J213" i="10" s="1"/>
  <c r="DF213" i="8"/>
  <c r="C213" i="9" s="1"/>
  <c r="BT213" i="8"/>
  <c r="DG213"/>
  <c r="BE212"/>
  <c r="AY212"/>
  <c r="AR212"/>
  <c r="AS212" s="1"/>
  <c r="DG212"/>
  <c r="DF212"/>
  <c r="C212" i="9" s="1"/>
  <c r="BT212" i="8"/>
  <c r="BB211"/>
  <c r="BC211" s="1"/>
  <c r="I211" i="9" s="1"/>
  <c r="I211" i="10" s="1"/>
  <c r="AZ211" i="8"/>
  <c r="BA211" s="1"/>
  <c r="J211" i="9" s="1"/>
  <c r="J211" i="10" s="1"/>
  <c r="DF211" i="8"/>
  <c r="C211" i="9" s="1"/>
  <c r="BT211" i="8"/>
  <c r="DG211"/>
  <c r="BE210"/>
  <c r="AY210"/>
  <c r="AR210"/>
  <c r="AS210" s="1"/>
  <c r="DG210"/>
  <c r="DF210"/>
  <c r="C210" i="9" s="1"/>
  <c r="BT210" i="8"/>
  <c r="BB209"/>
  <c r="BC209" s="1"/>
  <c r="I209" i="9" s="1"/>
  <c r="I209" i="10" s="1"/>
  <c r="AZ209" i="8"/>
  <c r="BA209" s="1"/>
  <c r="J209" i="9" s="1"/>
  <c r="J209" i="10" s="1"/>
  <c r="DF209" i="8"/>
  <c r="C209" i="9" s="1"/>
  <c r="BT209" i="8"/>
  <c r="DG209"/>
  <c r="BE208"/>
  <c r="AY208"/>
  <c r="AR208"/>
  <c r="AS208" s="1"/>
  <c r="DG208"/>
  <c r="DF208"/>
  <c r="C208" i="9" s="1"/>
  <c r="BT208" i="8"/>
  <c r="BB207"/>
  <c r="BC207" s="1"/>
  <c r="I207" i="9" s="1"/>
  <c r="I207" i="10" s="1"/>
  <c r="AZ207" i="8"/>
  <c r="BA207" s="1"/>
  <c r="J207" i="9" s="1"/>
  <c r="J207" i="10" s="1"/>
  <c r="DF207" i="8"/>
  <c r="C207" i="9" s="1"/>
  <c r="BT207" i="8"/>
  <c r="DG207"/>
  <c r="BE206"/>
  <c r="AY206"/>
  <c r="AR206"/>
  <c r="AS206" s="1"/>
  <c r="DG206"/>
  <c r="DF206"/>
  <c r="C206" i="9" s="1"/>
  <c r="BT206" i="8"/>
  <c r="BB205"/>
  <c r="BC205" s="1"/>
  <c r="I205" i="9" s="1"/>
  <c r="I205" i="10" s="1"/>
  <c r="AZ205" i="8"/>
  <c r="BA205" s="1"/>
  <c r="J205" i="9" s="1"/>
  <c r="J205" i="10" s="1"/>
  <c r="DF205" i="8"/>
  <c r="C205" i="9" s="1"/>
  <c r="BT205" i="8"/>
  <c r="DG205"/>
  <c r="BE204"/>
  <c r="AY204"/>
  <c r="AR204"/>
  <c r="AS204" s="1"/>
  <c r="DG204"/>
  <c r="DF204"/>
  <c r="C204" i="9" s="1"/>
  <c r="BT204" i="8"/>
  <c r="BB203"/>
  <c r="BC203" s="1"/>
  <c r="I203" i="9" s="1"/>
  <c r="I203" i="10" s="1"/>
  <c r="AZ203" i="8"/>
  <c r="BA203" s="1"/>
  <c r="J203" i="9" s="1"/>
  <c r="J203" i="10" s="1"/>
  <c r="DF203" i="8"/>
  <c r="C203" i="9" s="1"/>
  <c r="BT203" i="8"/>
  <c r="DG203"/>
  <c r="BE202"/>
  <c r="AY202"/>
  <c r="AR202"/>
  <c r="AS202" s="1"/>
  <c r="DG202"/>
  <c r="DF202"/>
  <c r="C202" i="9" s="1"/>
  <c r="BT202" i="8"/>
  <c r="BB201"/>
  <c r="BC201" s="1"/>
  <c r="I201" i="9" s="1"/>
  <c r="I201" i="10" s="1"/>
  <c r="AZ201" i="8"/>
  <c r="BA201" s="1"/>
  <c r="J201" i="9" s="1"/>
  <c r="J201" i="10" s="1"/>
  <c r="DF201" i="8"/>
  <c r="C201" i="9" s="1"/>
  <c r="BT201" i="8"/>
  <c r="DG201"/>
  <c r="BE200"/>
  <c r="AY200"/>
  <c r="AR200"/>
  <c r="AS200" s="1"/>
  <c r="DG200"/>
  <c r="DF200"/>
  <c r="C200" i="9" s="1"/>
  <c r="BT200" i="8"/>
  <c r="BB199"/>
  <c r="BC199" s="1"/>
  <c r="I199" i="9" s="1"/>
  <c r="I199" i="10" s="1"/>
  <c r="AZ199" i="8"/>
  <c r="BA199" s="1"/>
  <c r="J199" i="9" s="1"/>
  <c r="J199" i="10" s="1"/>
  <c r="DF199" i="8"/>
  <c r="C199" i="9" s="1"/>
  <c r="BT199" i="8"/>
  <c r="DG199"/>
  <c r="BE198"/>
  <c r="AY198"/>
  <c r="AR198"/>
  <c r="AS198" s="1"/>
  <c r="DG198"/>
  <c r="DF198"/>
  <c r="C198" i="9" s="1"/>
  <c r="BT198" i="8"/>
  <c r="BB197"/>
  <c r="BC197" s="1"/>
  <c r="I197" i="9" s="1"/>
  <c r="I197" i="10" s="1"/>
  <c r="AZ197" i="8"/>
  <c r="BA197" s="1"/>
  <c r="J197" i="9" s="1"/>
  <c r="J197" i="10" s="1"/>
  <c r="DF197" i="8"/>
  <c r="C197" i="9" s="1"/>
  <c r="BT197" i="8"/>
  <c r="DG197"/>
  <c r="BE196"/>
  <c r="AY196"/>
  <c r="AR196"/>
  <c r="AS196" s="1"/>
  <c r="DG196"/>
  <c r="DF196"/>
  <c r="C196" i="9" s="1"/>
  <c r="BT196" i="8"/>
  <c r="BB195"/>
  <c r="BC195" s="1"/>
  <c r="I195" i="9" s="1"/>
  <c r="I195" i="10" s="1"/>
  <c r="AZ195" i="8"/>
  <c r="BA195" s="1"/>
  <c r="J195" i="9" s="1"/>
  <c r="J195" i="10" s="1"/>
  <c r="DF195" i="8"/>
  <c r="C195" i="9" s="1"/>
  <c r="BT195" i="8"/>
  <c r="DG195"/>
  <c r="BE194"/>
  <c r="AY194"/>
  <c r="AR194"/>
  <c r="AS194" s="1"/>
  <c r="DG194"/>
  <c r="DF194"/>
  <c r="C194" i="9" s="1"/>
  <c r="BT194" i="8"/>
  <c r="BB193"/>
  <c r="BC193" s="1"/>
  <c r="I193" i="9" s="1"/>
  <c r="I193" i="10" s="1"/>
  <c r="AZ193" i="8"/>
  <c r="BA193" s="1"/>
  <c r="J193" i="9" s="1"/>
  <c r="J193" i="10" s="1"/>
  <c r="DF193" i="8"/>
  <c r="C193" i="9" s="1"/>
  <c r="BT193" i="8"/>
  <c r="DG193"/>
  <c r="BE192"/>
  <c r="AY192"/>
  <c r="AR192"/>
  <c r="AS192" s="1"/>
  <c r="DG192"/>
  <c r="DF192"/>
  <c r="C192" i="9" s="1"/>
  <c r="BT192" i="8"/>
  <c r="BB191"/>
  <c r="BC191" s="1"/>
  <c r="I191" i="9" s="1"/>
  <c r="I191" i="10" s="1"/>
  <c r="AZ191" i="8"/>
  <c r="BA191" s="1"/>
  <c r="J191" i="9" s="1"/>
  <c r="J191" i="10" s="1"/>
  <c r="DF191" i="8"/>
  <c r="C191" i="9" s="1"/>
  <c r="BT191" i="8"/>
  <c r="DG191"/>
  <c r="BE190"/>
  <c r="AY190"/>
  <c r="AR190"/>
  <c r="AS190" s="1"/>
  <c r="DG190"/>
  <c r="DF190"/>
  <c r="C190" i="9" s="1"/>
  <c r="BT190" i="8"/>
  <c r="BB189"/>
  <c r="BC189" s="1"/>
  <c r="I189" i="9" s="1"/>
  <c r="I189" i="10" s="1"/>
  <c r="AZ189" i="8"/>
  <c r="BA189" s="1"/>
  <c r="J189" i="9" s="1"/>
  <c r="J189" i="10" s="1"/>
  <c r="DF189" i="8"/>
  <c r="C189" i="9" s="1"/>
  <c r="BT189" i="8"/>
  <c r="DG189"/>
  <c r="BE188"/>
  <c r="AY188"/>
  <c r="AR188"/>
  <c r="AS188" s="1"/>
  <c r="DG188"/>
  <c r="DF188"/>
  <c r="C188" i="9" s="1"/>
  <c r="BT188" i="8"/>
  <c r="BB187"/>
  <c r="BC187" s="1"/>
  <c r="I187" i="9" s="1"/>
  <c r="I187" i="10" s="1"/>
  <c r="AZ187" i="8"/>
  <c r="BA187" s="1"/>
  <c r="J187" i="9" s="1"/>
  <c r="J187" i="10" s="1"/>
  <c r="DF187" i="8"/>
  <c r="C187" i="9" s="1"/>
  <c r="BT187" i="8"/>
  <c r="DG187"/>
  <c r="BE186"/>
  <c r="AY186"/>
  <c r="AR186"/>
  <c r="AS186" s="1"/>
  <c r="DG186"/>
  <c r="DF186"/>
  <c r="C186" i="9" s="1"/>
  <c r="BT186" i="8"/>
  <c r="BB185"/>
  <c r="BC185" s="1"/>
  <c r="I185" i="9" s="1"/>
  <c r="I185" i="10" s="1"/>
  <c r="AZ185" i="8"/>
  <c r="BA185" s="1"/>
  <c r="J185" i="9" s="1"/>
  <c r="J185" i="10" s="1"/>
  <c r="DF185" i="8"/>
  <c r="C185" i="9" s="1"/>
  <c r="BT185" i="8"/>
  <c r="DG185"/>
  <c r="BE184"/>
  <c r="AY184"/>
  <c r="AR184"/>
  <c r="AS184" s="1"/>
  <c r="DG184"/>
  <c r="DF184"/>
  <c r="C184" i="9" s="1"/>
  <c r="BT184" i="8"/>
  <c r="BB183"/>
  <c r="BC183" s="1"/>
  <c r="I183" i="9" s="1"/>
  <c r="I183" i="10" s="1"/>
  <c r="AZ183" i="8"/>
  <c r="BA183" s="1"/>
  <c r="J183" i="9" s="1"/>
  <c r="J183" i="10" s="1"/>
  <c r="DF183" i="8"/>
  <c r="C183" i="9" s="1"/>
  <c r="BT183" i="8"/>
  <c r="DG183"/>
  <c r="BE182"/>
  <c r="AY182"/>
  <c r="AR182"/>
  <c r="AS182" s="1"/>
  <c r="DG182"/>
  <c r="DF182"/>
  <c r="C182" i="9" s="1"/>
  <c r="BT182" i="8"/>
  <c r="BB181"/>
  <c r="BC181" s="1"/>
  <c r="I181" i="9" s="1"/>
  <c r="I181" i="10" s="1"/>
  <c r="AZ181" i="8"/>
  <c r="BA181" s="1"/>
  <c r="J181" i="9" s="1"/>
  <c r="J181" i="10" s="1"/>
  <c r="DF181" i="8"/>
  <c r="C181" i="9" s="1"/>
  <c r="BT181" i="8"/>
  <c r="DG181"/>
  <c r="BE180"/>
  <c r="AY180"/>
  <c r="AR180"/>
  <c r="AS180" s="1"/>
  <c r="DG180"/>
  <c r="DF180"/>
  <c r="C180" i="9" s="1"/>
  <c r="BT180" i="8"/>
  <c r="BB179"/>
  <c r="BC179" s="1"/>
  <c r="I179" i="9" s="1"/>
  <c r="I179" i="10" s="1"/>
  <c r="AZ179" i="8"/>
  <c r="BA179" s="1"/>
  <c r="J179" i="9" s="1"/>
  <c r="J179" i="10" s="1"/>
  <c r="DF179" i="8"/>
  <c r="C179" i="9" s="1"/>
  <c r="BT179" i="8"/>
  <c r="DG179"/>
  <c r="BE178"/>
  <c r="AY178"/>
  <c r="AR178"/>
  <c r="AS178" s="1"/>
  <c r="DG178"/>
  <c r="DF178"/>
  <c r="C178" i="9" s="1"/>
  <c r="BT178" i="8"/>
  <c r="BB177"/>
  <c r="BC177" s="1"/>
  <c r="I177" i="9" s="1"/>
  <c r="I177" i="10" s="1"/>
  <c r="AZ177" i="8"/>
  <c r="BA177" s="1"/>
  <c r="J177" i="9" s="1"/>
  <c r="J177" i="10" s="1"/>
  <c r="DF177" i="8"/>
  <c r="C177" i="9" s="1"/>
  <c r="BT177" i="8"/>
  <c r="DG177"/>
  <c r="BE176"/>
  <c r="AY176"/>
  <c r="AR176"/>
  <c r="AS176" s="1"/>
  <c r="DG176"/>
  <c r="DF176"/>
  <c r="C176" i="9" s="1"/>
  <c r="BT176" i="8"/>
  <c r="BB175"/>
  <c r="BC175" s="1"/>
  <c r="I175" i="9" s="1"/>
  <c r="I175" i="10" s="1"/>
  <c r="AZ175" i="8"/>
  <c r="BA175" s="1"/>
  <c r="J175" i="9" s="1"/>
  <c r="J175" i="10" s="1"/>
  <c r="DF175" i="8"/>
  <c r="C175" i="9" s="1"/>
  <c r="BT175" i="8"/>
  <c r="DG175"/>
  <c r="BE174"/>
  <c r="AY174"/>
  <c r="AR174"/>
  <c r="AS174" s="1"/>
  <c r="DG174"/>
  <c r="DF174"/>
  <c r="C174" i="9" s="1"/>
  <c r="BT174" i="8"/>
  <c r="BB173"/>
  <c r="BC173" s="1"/>
  <c r="I173" i="9" s="1"/>
  <c r="I173" i="10" s="1"/>
  <c r="AZ173" i="8"/>
  <c r="BA173" s="1"/>
  <c r="J173" i="9" s="1"/>
  <c r="J173" i="10" s="1"/>
  <c r="DF173" i="8"/>
  <c r="C173" i="9" s="1"/>
  <c r="BT173" i="8"/>
  <c r="DG173"/>
  <c r="BE172"/>
  <c r="AY172"/>
  <c r="AR172"/>
  <c r="AS172" s="1"/>
  <c r="DG172"/>
  <c r="DF172"/>
  <c r="C172" i="9" s="1"/>
  <c r="BT172" i="8"/>
  <c r="BB171"/>
  <c r="BC171" s="1"/>
  <c r="I171" i="9" s="1"/>
  <c r="I171" i="10" s="1"/>
  <c r="AZ171" i="8"/>
  <c r="BA171" s="1"/>
  <c r="J171" i="9" s="1"/>
  <c r="J171" i="10" s="1"/>
  <c r="DF171" i="8"/>
  <c r="C171" i="9" s="1"/>
  <c r="BT171" i="8"/>
  <c r="DG171"/>
  <c r="BE170"/>
  <c r="AY170"/>
  <c r="AR170"/>
  <c r="AS170" s="1"/>
  <c r="DG170"/>
  <c r="DF170"/>
  <c r="C170" i="9" s="1"/>
  <c r="BT170" i="8"/>
  <c r="BB169"/>
  <c r="BC169" s="1"/>
  <c r="I169" i="9" s="1"/>
  <c r="I169" i="10" s="1"/>
  <c r="AZ169" i="8"/>
  <c r="BA169" s="1"/>
  <c r="J169" i="9" s="1"/>
  <c r="J169" i="10" s="1"/>
  <c r="DF169" i="8"/>
  <c r="C169" i="9" s="1"/>
  <c r="BT169" i="8"/>
  <c r="DG169"/>
  <c r="BE168"/>
  <c r="AY168"/>
  <c r="AR168"/>
  <c r="AS168" s="1"/>
  <c r="DG168"/>
  <c r="DF168"/>
  <c r="C168" i="9" s="1"/>
  <c r="BT168" i="8"/>
  <c r="BB167"/>
  <c r="BC167" s="1"/>
  <c r="I167" i="9" s="1"/>
  <c r="I167" i="10" s="1"/>
  <c r="AZ167" i="8"/>
  <c r="BA167" s="1"/>
  <c r="J167" i="9" s="1"/>
  <c r="J167" i="10" s="1"/>
  <c r="DF167" i="8"/>
  <c r="C167" i="9" s="1"/>
  <c r="BT167" i="8"/>
  <c r="DG167"/>
  <c r="BE166"/>
  <c r="AY166"/>
  <c r="AR166"/>
  <c r="AS166" s="1"/>
  <c r="DG166"/>
  <c r="DF166"/>
  <c r="C166" i="9" s="1"/>
  <c r="BT166" i="8"/>
  <c r="BB165"/>
  <c r="BC165" s="1"/>
  <c r="I165" i="9" s="1"/>
  <c r="I165" i="10" s="1"/>
  <c r="AZ165" i="8"/>
  <c r="BA165" s="1"/>
  <c r="J165" i="9" s="1"/>
  <c r="J165" i="10" s="1"/>
  <c r="DF165" i="8"/>
  <c r="C165" i="9" s="1"/>
  <c r="BT165" i="8"/>
  <c r="DG165"/>
  <c r="BE164"/>
  <c r="AY164"/>
  <c r="AR164"/>
  <c r="AS164" s="1"/>
  <c r="DG164"/>
  <c r="DF164"/>
  <c r="C164" i="9" s="1"/>
  <c r="BT164" i="8"/>
  <c r="BB163"/>
  <c r="BC163" s="1"/>
  <c r="I163" i="9" s="1"/>
  <c r="I163" i="10" s="1"/>
  <c r="AZ163" i="8"/>
  <c r="BA163" s="1"/>
  <c r="J163" i="9" s="1"/>
  <c r="J163" i="10" s="1"/>
  <c r="DF163" i="8"/>
  <c r="C163" i="9" s="1"/>
  <c r="BT163" i="8"/>
  <c r="DG163"/>
  <c r="BE162"/>
  <c r="AY162"/>
  <c r="AR162"/>
  <c r="AS162" s="1"/>
  <c r="DG162"/>
  <c r="DF162"/>
  <c r="C162" i="9" s="1"/>
  <c r="BT162" i="8"/>
  <c r="BB161"/>
  <c r="BC161" s="1"/>
  <c r="I161" i="9" s="1"/>
  <c r="I161" i="10" s="1"/>
  <c r="AZ161" i="8"/>
  <c r="BA161" s="1"/>
  <c r="J161" i="9" s="1"/>
  <c r="J161" i="10" s="1"/>
  <c r="DF161" i="8"/>
  <c r="C161" i="9" s="1"/>
  <c r="BT161" i="8"/>
  <c r="DG161"/>
  <c r="BE160"/>
  <c r="AY160"/>
  <c r="AR160"/>
  <c r="AS160" s="1"/>
  <c r="DG160"/>
  <c r="DF160"/>
  <c r="C160" i="9" s="1"/>
  <c r="BT160" i="8"/>
  <c r="BB159"/>
  <c r="BC159" s="1"/>
  <c r="I159" i="9" s="1"/>
  <c r="I159" i="10" s="1"/>
  <c r="AZ159" i="8"/>
  <c r="BA159" s="1"/>
  <c r="J159" i="9" s="1"/>
  <c r="J159" i="10" s="1"/>
  <c r="DF159" i="8"/>
  <c r="C159" i="9" s="1"/>
  <c r="BT159" i="8"/>
  <c r="DG159"/>
  <c r="BE158"/>
  <c r="AY158"/>
  <c r="AR158"/>
  <c r="AS158" s="1"/>
  <c r="DG158"/>
  <c r="DF158"/>
  <c r="C158" i="9" s="1"/>
  <c r="BT158" i="8"/>
  <c r="BB157"/>
  <c r="BC157" s="1"/>
  <c r="I157" i="9" s="1"/>
  <c r="I157" i="10" s="1"/>
  <c r="AZ157" i="8"/>
  <c r="BA157" s="1"/>
  <c r="J157" i="9" s="1"/>
  <c r="J157" i="10" s="1"/>
  <c r="DF157" i="8"/>
  <c r="C157" i="9" s="1"/>
  <c r="BT157" i="8"/>
  <c r="DG157"/>
  <c r="BE156"/>
  <c r="AY156"/>
  <c r="AR156"/>
  <c r="AS156" s="1"/>
  <c r="DG156"/>
  <c r="DF156"/>
  <c r="C156" i="9" s="1"/>
  <c r="BT156" i="8"/>
  <c r="BB155"/>
  <c r="BC155" s="1"/>
  <c r="I155" i="9" s="1"/>
  <c r="I155" i="10" s="1"/>
  <c r="AZ155" i="8"/>
  <c r="BA155" s="1"/>
  <c r="J155" i="9" s="1"/>
  <c r="J155" i="10" s="1"/>
  <c r="DF155" i="8"/>
  <c r="C155" i="9" s="1"/>
  <c r="BT155" i="8"/>
  <c r="DG155"/>
  <c r="BE154"/>
  <c r="AY154"/>
  <c r="AR154"/>
  <c r="AS154" s="1"/>
  <c r="DG154"/>
  <c r="DF154"/>
  <c r="C154" i="9" s="1"/>
  <c r="BT154" i="8"/>
  <c r="BB153"/>
  <c r="BC153" s="1"/>
  <c r="I153" i="9" s="1"/>
  <c r="I153" i="10" s="1"/>
  <c r="AZ153" i="8"/>
  <c r="BA153" s="1"/>
  <c r="J153" i="9" s="1"/>
  <c r="J153" i="10" s="1"/>
  <c r="DF153" i="8"/>
  <c r="C153" i="9" s="1"/>
  <c r="BT153" i="8"/>
  <c r="DG153"/>
  <c r="BE152"/>
  <c r="AY152"/>
  <c r="AR152"/>
  <c r="AS152" s="1"/>
  <c r="DG152"/>
  <c r="DF152"/>
  <c r="C152" i="9" s="1"/>
  <c r="BT152" i="8"/>
  <c r="BB151"/>
  <c r="BC151" s="1"/>
  <c r="I151" i="9" s="1"/>
  <c r="I151" i="10" s="1"/>
  <c r="AZ151" i="8"/>
  <c r="BA151" s="1"/>
  <c r="J151" i="9" s="1"/>
  <c r="J151" i="10" s="1"/>
  <c r="DF151" i="8"/>
  <c r="C151" i="9" s="1"/>
  <c r="BT151" i="8"/>
  <c r="DG151"/>
  <c r="BE150"/>
  <c r="AY150"/>
  <c r="AR150"/>
  <c r="AS150" s="1"/>
  <c r="DG150"/>
  <c r="DF150"/>
  <c r="C150" i="9" s="1"/>
  <c r="BT150" i="8"/>
  <c r="BB149"/>
  <c r="BC149" s="1"/>
  <c r="I149" i="9" s="1"/>
  <c r="I149" i="10" s="1"/>
  <c r="AZ149" i="8"/>
  <c r="BA149" s="1"/>
  <c r="J149" i="9" s="1"/>
  <c r="J149" i="10" s="1"/>
  <c r="DF149" i="8"/>
  <c r="C149" i="9" s="1"/>
  <c r="BT149" i="8"/>
  <c r="DG149"/>
  <c r="BE148"/>
  <c r="AY148"/>
  <c r="AR148"/>
  <c r="AS148" s="1"/>
  <c r="DG148"/>
  <c r="DF148"/>
  <c r="C148" i="9" s="1"/>
  <c r="BT148" i="8"/>
  <c r="BB147"/>
  <c r="BC147" s="1"/>
  <c r="I147" i="9" s="1"/>
  <c r="I147" i="10" s="1"/>
  <c r="AZ147" i="8"/>
  <c r="BA147" s="1"/>
  <c r="J147" i="9" s="1"/>
  <c r="J147" i="10" s="1"/>
  <c r="DF147" i="8"/>
  <c r="C147" i="9" s="1"/>
  <c r="BT147" i="8"/>
  <c r="DG147"/>
  <c r="BE146"/>
  <c r="AY146"/>
  <c r="AR146"/>
  <c r="AS146" s="1"/>
  <c r="DG146"/>
  <c r="DF146"/>
  <c r="C146" i="9" s="1"/>
  <c r="BT146" i="8"/>
  <c r="BB145"/>
  <c r="BC145" s="1"/>
  <c r="I145" i="9" s="1"/>
  <c r="I145" i="10" s="1"/>
  <c r="AZ145" i="8"/>
  <c r="BA145" s="1"/>
  <c r="J145" i="9" s="1"/>
  <c r="J145" i="10" s="1"/>
  <c r="DF145" i="8"/>
  <c r="C145" i="9" s="1"/>
  <c r="BT145" i="8"/>
  <c r="DG145"/>
  <c r="BE144"/>
  <c r="AY144"/>
  <c r="AR144"/>
  <c r="AS144" s="1"/>
  <c r="DG144"/>
  <c r="DF144"/>
  <c r="C144" i="9" s="1"/>
  <c r="BT144" i="8"/>
  <c r="BB143"/>
  <c r="BC143" s="1"/>
  <c r="I143" i="9" s="1"/>
  <c r="I143" i="10" s="1"/>
  <c r="AZ143" i="8"/>
  <c r="BA143" s="1"/>
  <c r="J143" i="9" s="1"/>
  <c r="J143" i="10" s="1"/>
  <c r="DF143" i="8"/>
  <c r="C143" i="9" s="1"/>
  <c r="BT143" i="8"/>
  <c r="DG143"/>
  <c r="BE142"/>
  <c r="AY142"/>
  <c r="AR142"/>
  <c r="AS142" s="1"/>
  <c r="DG142"/>
  <c r="DF142"/>
  <c r="C142" i="9" s="1"/>
  <c r="BT142" i="8"/>
  <c r="K232"/>
  <c r="AH232"/>
  <c r="Z232"/>
  <c r="R232"/>
  <c r="K230"/>
  <c r="AH230"/>
  <c r="Z230"/>
  <c r="R230"/>
  <c r="K228"/>
  <c r="AH228"/>
  <c r="Z228"/>
  <c r="R228"/>
  <c r="K226"/>
  <c r="AH226"/>
  <c r="Z226"/>
  <c r="R226"/>
  <c r="K224"/>
  <c r="AH224"/>
  <c r="Z224"/>
  <c r="R224"/>
  <c r="K222"/>
  <c r="AH222"/>
  <c r="Z222"/>
  <c r="R222"/>
  <c r="K220"/>
  <c r="AH220"/>
  <c r="Z220"/>
  <c r="R220"/>
  <c r="K218"/>
  <c r="AH218"/>
  <c r="Z218"/>
  <c r="R218"/>
  <c r="K216"/>
  <c r="AH216"/>
  <c r="Z216"/>
  <c r="R216"/>
  <c r="K214"/>
  <c r="AH214"/>
  <c r="Z214"/>
  <c r="R214"/>
  <c r="K212"/>
  <c r="AH212"/>
  <c r="Z212"/>
  <c r="R212"/>
  <c r="K210"/>
  <c r="AH210"/>
  <c r="Z210"/>
  <c r="R210"/>
  <c r="K208"/>
  <c r="AH208"/>
  <c r="Z208"/>
  <c r="R208"/>
  <c r="K206"/>
  <c r="AH206"/>
  <c r="Z206"/>
  <c r="R206"/>
  <c r="K204"/>
  <c r="AH204"/>
  <c r="Z204"/>
  <c r="R204"/>
  <c r="K202"/>
  <c r="AH202"/>
  <c r="Z202"/>
  <c r="R202"/>
  <c r="K200"/>
  <c r="AH200"/>
  <c r="Z200"/>
  <c r="R200"/>
  <c r="K198"/>
  <c r="AH198"/>
  <c r="Z198"/>
  <c r="R198"/>
  <c r="K196"/>
  <c r="AH196"/>
  <c r="Z196"/>
  <c r="R196"/>
  <c r="K194"/>
  <c r="AH194"/>
  <c r="Z194"/>
  <c r="R194"/>
  <c r="K192"/>
  <c r="AH192"/>
  <c r="Z192"/>
  <c r="R192"/>
  <c r="K190"/>
  <c r="AH190"/>
  <c r="Z190"/>
  <c r="R190"/>
  <c r="K188"/>
  <c r="AH188"/>
  <c r="Z188"/>
  <c r="R188"/>
  <c r="K186"/>
  <c r="AH186"/>
  <c r="Z186"/>
  <c r="R186"/>
  <c r="K184"/>
  <c r="AH184"/>
  <c r="Z184"/>
  <c r="R184"/>
  <c r="K182"/>
  <c r="AH182"/>
  <c r="Z182"/>
  <c r="R182"/>
  <c r="K180"/>
  <c r="AH180"/>
  <c r="Z180"/>
  <c r="R180"/>
  <c r="K178"/>
  <c r="AH178"/>
  <c r="Z178"/>
  <c r="R178"/>
  <c r="K176"/>
  <c r="AH176"/>
  <c r="Z176"/>
  <c r="R176"/>
  <c r="K174"/>
  <c r="AH174"/>
  <c r="Z174"/>
  <c r="R174"/>
  <c r="K172"/>
  <c r="AH172"/>
  <c r="Z172"/>
  <c r="R172"/>
  <c r="K170"/>
  <c r="AH170"/>
  <c r="Z170"/>
  <c r="R170"/>
  <c r="K168"/>
  <c r="AH168"/>
  <c r="Z168"/>
  <c r="R168"/>
  <c r="K166"/>
  <c r="AH166"/>
  <c r="Z166"/>
  <c r="R166"/>
  <c r="K164"/>
  <c r="AH164"/>
  <c r="Z164"/>
  <c r="R164"/>
  <c r="K162"/>
  <c r="AH162"/>
  <c r="Z162"/>
  <c r="R162"/>
  <c r="K160"/>
  <c r="AH160"/>
  <c r="Z160"/>
  <c r="R160"/>
  <c r="K158"/>
  <c r="AH158"/>
  <c r="Z158"/>
  <c r="R158"/>
  <c r="K156"/>
  <c r="AH156"/>
  <c r="Z156"/>
  <c r="R156"/>
  <c r="K154"/>
  <c r="AH154"/>
  <c r="Z154"/>
  <c r="R154"/>
  <c r="K152"/>
  <c r="AH152"/>
  <c r="Z152"/>
  <c r="R152"/>
  <c r="K150"/>
  <c r="AH150"/>
  <c r="Z150"/>
  <c r="R150"/>
  <c r="K148"/>
  <c r="AH148"/>
  <c r="Z148"/>
  <c r="R148"/>
  <c r="K146"/>
  <c r="AH146"/>
  <c r="Z146"/>
  <c r="R146"/>
  <c r="K144"/>
  <c r="AH144"/>
  <c r="Z144"/>
  <c r="R144"/>
  <c r="K142"/>
  <c r="AH142"/>
  <c r="Z142"/>
  <c r="R142"/>
  <c r="K140"/>
  <c r="AH140"/>
  <c r="Z140"/>
  <c r="R140"/>
  <c r="K138"/>
  <c r="AH138"/>
  <c r="Z138"/>
  <c r="R138"/>
  <c r="K136"/>
  <c r="AH136"/>
  <c r="Z136"/>
  <c r="R136"/>
  <c r="K134"/>
  <c r="AH134"/>
  <c r="Z134"/>
  <c r="R134"/>
  <c r="K132"/>
  <c r="AH132"/>
  <c r="Z132"/>
  <c r="R132"/>
  <c r="K130"/>
  <c r="AH130"/>
  <c r="Z130"/>
  <c r="R130"/>
  <c r="K128"/>
  <c r="AH128"/>
  <c r="Z128"/>
  <c r="R128"/>
  <c r="K126"/>
  <c r="AH126"/>
  <c r="Z126"/>
  <c r="R126"/>
  <c r="K124"/>
  <c r="AH124"/>
  <c r="Z124"/>
  <c r="R124"/>
  <c r="K122"/>
  <c r="AH122"/>
  <c r="Z122"/>
  <c r="R122"/>
  <c r="K120"/>
  <c r="AH120"/>
  <c r="Z120"/>
  <c r="R120"/>
  <c r="K118"/>
  <c r="AH118"/>
  <c r="Z118"/>
  <c r="R118"/>
  <c r="K116"/>
  <c r="AH116"/>
  <c r="Z116"/>
  <c r="R116"/>
  <c r="K114"/>
  <c r="AH114"/>
  <c r="Z114"/>
  <c r="R114"/>
  <c r="K112"/>
  <c r="AH112"/>
  <c r="Z112"/>
  <c r="R112"/>
  <c r="K110"/>
  <c r="AH110"/>
  <c r="Z110"/>
  <c r="R110"/>
  <c r="K108"/>
  <c r="AH108"/>
  <c r="Z108"/>
  <c r="R108"/>
  <c r="K106"/>
  <c r="AH106"/>
  <c r="Z106"/>
  <c r="R106"/>
  <c r="K104"/>
  <c r="AH104"/>
  <c r="Z104"/>
  <c r="R104"/>
  <c r="K102"/>
  <c r="AH102"/>
  <c r="Z102"/>
  <c r="R102"/>
  <c r="C265" i="11"/>
  <c r="C38" i="7"/>
  <c r="C281" i="11" s="1"/>
  <c r="AR141" i="8"/>
  <c r="AS141" s="1"/>
  <c r="BE141"/>
  <c r="AY141"/>
  <c r="BX141"/>
  <c r="BD141"/>
  <c r="BF141" s="1"/>
  <c r="CW141"/>
  <c r="BB140"/>
  <c r="BC140" s="1"/>
  <c r="I140" i="9" s="1"/>
  <c r="I140" i="10" s="1"/>
  <c r="AZ140" i="8"/>
  <c r="BA140" s="1"/>
  <c r="J140" i="9" s="1"/>
  <c r="J140" i="10" s="1"/>
  <c r="CW140" i="8"/>
  <c r="BX140"/>
  <c r="BD140"/>
  <c r="BF140" s="1"/>
  <c r="AR139"/>
  <c r="AS139" s="1"/>
  <c r="BE139"/>
  <c r="AY139"/>
  <c r="BX139"/>
  <c r="BD139"/>
  <c r="BF139" s="1"/>
  <c r="CW139"/>
  <c r="BB138"/>
  <c r="BC138" s="1"/>
  <c r="I138" i="9" s="1"/>
  <c r="I138" i="10" s="1"/>
  <c r="AZ138" i="8"/>
  <c r="BA138" s="1"/>
  <c r="J138" i="9" s="1"/>
  <c r="J138" i="10" s="1"/>
  <c r="CW138" i="8"/>
  <c r="BX138"/>
  <c r="BD138"/>
  <c r="BF138" s="1"/>
  <c r="AR137"/>
  <c r="AS137" s="1"/>
  <c r="BE137"/>
  <c r="AY137"/>
  <c r="BX137"/>
  <c r="BD137"/>
  <c r="BF137" s="1"/>
  <c r="CW137"/>
  <c r="BB136"/>
  <c r="BC136" s="1"/>
  <c r="I136" i="9" s="1"/>
  <c r="I136" i="10" s="1"/>
  <c r="AZ136" i="8"/>
  <c r="BA136" s="1"/>
  <c r="J136" i="9" s="1"/>
  <c r="J136" i="10" s="1"/>
  <c r="CW136" i="8"/>
  <c r="BX136"/>
  <c r="BD136"/>
  <c r="BF136" s="1"/>
  <c r="AR135"/>
  <c r="AS135" s="1"/>
  <c r="BE135"/>
  <c r="AY135"/>
  <c r="BX135"/>
  <c r="BD135"/>
  <c r="BF135" s="1"/>
  <c r="CW135"/>
  <c r="BB134"/>
  <c r="BC134" s="1"/>
  <c r="I134" i="9" s="1"/>
  <c r="I134" i="10" s="1"/>
  <c r="AZ134" i="8"/>
  <c r="BA134" s="1"/>
  <c r="J134" i="9" s="1"/>
  <c r="J134" i="10" s="1"/>
  <c r="CW134" i="8"/>
  <c r="BX134"/>
  <c r="BD134"/>
  <c r="BF134" s="1"/>
  <c r="AR133"/>
  <c r="AS133" s="1"/>
  <c r="BE133"/>
  <c r="AY133"/>
  <c r="BX133"/>
  <c r="BD133"/>
  <c r="BF133" s="1"/>
  <c r="CW133"/>
  <c r="BB132"/>
  <c r="BC132" s="1"/>
  <c r="I132" i="9" s="1"/>
  <c r="I132" i="10" s="1"/>
  <c r="AZ132" i="8"/>
  <c r="BA132" s="1"/>
  <c r="J132" i="9" s="1"/>
  <c r="J132" i="10" s="1"/>
  <c r="CW132" i="8"/>
  <c r="BX132"/>
  <c r="BD132"/>
  <c r="BF132" s="1"/>
  <c r="AR131"/>
  <c r="AS131" s="1"/>
  <c r="BE131"/>
  <c r="AY131"/>
  <c r="BX131"/>
  <c r="BD131"/>
  <c r="BF131" s="1"/>
  <c r="CW131"/>
  <c r="BB130"/>
  <c r="BC130" s="1"/>
  <c r="I130" i="9" s="1"/>
  <c r="I130" i="10" s="1"/>
  <c r="AZ130" i="8"/>
  <c r="BA130" s="1"/>
  <c r="J130" i="9" s="1"/>
  <c r="J130" i="10" s="1"/>
  <c r="CW130" i="8"/>
  <c r="BX130"/>
  <c r="BD130"/>
  <c r="BF130" s="1"/>
  <c r="AR129"/>
  <c r="AS129" s="1"/>
  <c r="BE129"/>
  <c r="AY129"/>
  <c r="BX129"/>
  <c r="BD129"/>
  <c r="BF129" s="1"/>
  <c r="CW129"/>
  <c r="BB128"/>
  <c r="BC128" s="1"/>
  <c r="I128" i="9" s="1"/>
  <c r="I128" i="10" s="1"/>
  <c r="AZ128" i="8"/>
  <c r="BA128" s="1"/>
  <c r="J128" i="9" s="1"/>
  <c r="J128" i="10" s="1"/>
  <c r="CW128" i="8"/>
  <c r="BX128"/>
  <c r="BD128"/>
  <c r="BF128" s="1"/>
  <c r="AR127"/>
  <c r="AS127" s="1"/>
  <c r="BE127"/>
  <c r="AY127"/>
  <c r="BX127"/>
  <c r="BD127"/>
  <c r="BF127" s="1"/>
  <c r="CW127"/>
  <c r="BB126"/>
  <c r="BC126" s="1"/>
  <c r="I126" i="9" s="1"/>
  <c r="I126" i="10" s="1"/>
  <c r="AZ126" i="8"/>
  <c r="BA126" s="1"/>
  <c r="J126" i="9" s="1"/>
  <c r="J126" i="10" s="1"/>
  <c r="CW126" i="8"/>
  <c r="BX126"/>
  <c r="BD126"/>
  <c r="BF126" s="1"/>
  <c r="AR125"/>
  <c r="AS125" s="1"/>
  <c r="BE125"/>
  <c r="AY125"/>
  <c r="BX125"/>
  <c r="BD125"/>
  <c r="BF125" s="1"/>
  <c r="CW125"/>
  <c r="BB124"/>
  <c r="BC124" s="1"/>
  <c r="I124" i="9" s="1"/>
  <c r="I124" i="10" s="1"/>
  <c r="AZ124" i="8"/>
  <c r="BA124" s="1"/>
  <c r="J124" i="9" s="1"/>
  <c r="J124" i="10" s="1"/>
  <c r="CW124" i="8"/>
  <c r="BX124"/>
  <c r="BD124"/>
  <c r="BF124" s="1"/>
  <c r="AR123"/>
  <c r="AS123" s="1"/>
  <c r="BE123"/>
  <c r="AY123"/>
  <c r="BX123"/>
  <c r="BD123"/>
  <c r="BF123" s="1"/>
  <c r="CW123"/>
  <c r="BB122"/>
  <c r="BC122" s="1"/>
  <c r="I122" i="9" s="1"/>
  <c r="I122" i="10" s="1"/>
  <c r="AZ122" i="8"/>
  <c r="BA122" s="1"/>
  <c r="J122" i="9" s="1"/>
  <c r="J122" i="10" s="1"/>
  <c r="CW122" i="8"/>
  <c r="BX122"/>
  <c r="BD122"/>
  <c r="BF122" s="1"/>
  <c r="AR121"/>
  <c r="AS121" s="1"/>
  <c r="BE121"/>
  <c r="AY121"/>
  <c r="BX121"/>
  <c r="BD121"/>
  <c r="BF121" s="1"/>
  <c r="CW121"/>
  <c r="BB120"/>
  <c r="BC120" s="1"/>
  <c r="I120" i="9" s="1"/>
  <c r="I120" i="10" s="1"/>
  <c r="AZ120" i="8"/>
  <c r="BA120" s="1"/>
  <c r="J120" i="9" s="1"/>
  <c r="J120" i="10" s="1"/>
  <c r="CW120" i="8"/>
  <c r="BX120"/>
  <c r="BD120"/>
  <c r="BF120" s="1"/>
  <c r="AR119"/>
  <c r="AS119" s="1"/>
  <c r="BE119"/>
  <c r="AY119"/>
  <c r="BX119"/>
  <c r="BD119"/>
  <c r="BF119" s="1"/>
  <c r="CW119"/>
  <c r="BB118"/>
  <c r="BC118" s="1"/>
  <c r="I118" i="9" s="1"/>
  <c r="I118" i="10" s="1"/>
  <c r="AZ118" i="8"/>
  <c r="BA118" s="1"/>
  <c r="J118" i="9" s="1"/>
  <c r="J118" i="10" s="1"/>
  <c r="CW118" i="8"/>
  <c r="BX118"/>
  <c r="BD118"/>
  <c r="BF118" s="1"/>
  <c r="AR117"/>
  <c r="AS117" s="1"/>
  <c r="BE117"/>
  <c r="AY117"/>
  <c r="BX117"/>
  <c r="BD117"/>
  <c r="BF117" s="1"/>
  <c r="CW117"/>
  <c r="BB116"/>
  <c r="BC116" s="1"/>
  <c r="I116" i="9" s="1"/>
  <c r="I116" i="10" s="1"/>
  <c r="AZ116" i="8"/>
  <c r="BA116" s="1"/>
  <c r="J116" i="9" s="1"/>
  <c r="J116" i="10" s="1"/>
  <c r="CW116" i="8"/>
  <c r="BX116"/>
  <c r="BD116"/>
  <c r="BF116" s="1"/>
  <c r="AR115"/>
  <c r="AS115" s="1"/>
  <c r="BE115"/>
  <c r="AY115"/>
  <c r="BX115"/>
  <c r="BD115"/>
  <c r="BF115" s="1"/>
  <c r="CW115"/>
  <c r="BB114"/>
  <c r="BC114" s="1"/>
  <c r="I114" i="9" s="1"/>
  <c r="I114" i="10" s="1"/>
  <c r="AZ114" i="8"/>
  <c r="BA114" s="1"/>
  <c r="J114" i="9" s="1"/>
  <c r="J114" i="10" s="1"/>
  <c r="CW114" i="8"/>
  <c r="BX114"/>
  <c r="BD114"/>
  <c r="BF114" s="1"/>
  <c r="AR113"/>
  <c r="AS113" s="1"/>
  <c r="BE113"/>
  <c r="AY113"/>
  <c r="BX113"/>
  <c r="BD113"/>
  <c r="BF113" s="1"/>
  <c r="CW113"/>
  <c r="BB112"/>
  <c r="BC112" s="1"/>
  <c r="I112" i="9" s="1"/>
  <c r="I112" i="10" s="1"/>
  <c r="AZ112" i="8"/>
  <c r="BA112" s="1"/>
  <c r="J112" i="9" s="1"/>
  <c r="J112" i="10" s="1"/>
  <c r="CW112" i="8"/>
  <c r="BX112"/>
  <c r="BD112"/>
  <c r="BF112" s="1"/>
  <c r="AR111"/>
  <c r="AS111" s="1"/>
  <c r="BE111"/>
  <c r="AY111"/>
  <c r="BX111"/>
  <c r="BD111"/>
  <c r="BF111" s="1"/>
  <c r="CW111"/>
  <c r="BB110"/>
  <c r="BC110" s="1"/>
  <c r="I110" i="9" s="1"/>
  <c r="I110" i="10" s="1"/>
  <c r="AZ110" i="8"/>
  <c r="BA110" s="1"/>
  <c r="J110" i="9" s="1"/>
  <c r="J110" i="10" s="1"/>
  <c r="CW110" i="8"/>
  <c r="BX110"/>
  <c r="BD110"/>
  <c r="BF110" s="1"/>
  <c r="AR109"/>
  <c r="AS109" s="1"/>
  <c r="BE109"/>
  <c r="AY109"/>
  <c r="BX109"/>
  <c r="BD109"/>
  <c r="BF109" s="1"/>
  <c r="CW109"/>
  <c r="BB108"/>
  <c r="BC108" s="1"/>
  <c r="I108" i="9" s="1"/>
  <c r="I108" i="10" s="1"/>
  <c r="AZ108" i="8"/>
  <c r="BA108" s="1"/>
  <c r="J108" i="9" s="1"/>
  <c r="J108" i="10" s="1"/>
  <c r="CW108" i="8"/>
  <c r="BX108"/>
  <c r="BD108"/>
  <c r="BF108" s="1"/>
  <c r="AR107"/>
  <c r="AS107" s="1"/>
  <c r="BE107"/>
  <c r="AY107"/>
  <c r="BX107"/>
  <c r="BD107"/>
  <c r="BF107" s="1"/>
  <c r="CW107"/>
  <c r="BB106"/>
  <c r="BC106" s="1"/>
  <c r="I106" i="9" s="1"/>
  <c r="I106" i="10" s="1"/>
  <c r="AZ106" i="8"/>
  <c r="BA106" s="1"/>
  <c r="J106" i="9" s="1"/>
  <c r="J106" i="10" s="1"/>
  <c r="CW106" i="8"/>
  <c r="BX106"/>
  <c r="BD106"/>
  <c r="BF106" s="1"/>
  <c r="AR105"/>
  <c r="AS105" s="1"/>
  <c r="BE105"/>
  <c r="AY105"/>
  <c r="BX105"/>
  <c r="BD105"/>
  <c r="BF105" s="1"/>
  <c r="CW105"/>
  <c r="BB104"/>
  <c r="BC104" s="1"/>
  <c r="I104" i="9" s="1"/>
  <c r="I104" i="10" s="1"/>
  <c r="AZ104" i="8"/>
  <c r="BA104" s="1"/>
  <c r="J104" i="9" s="1"/>
  <c r="J104" i="10" s="1"/>
  <c r="CW104" i="8"/>
  <c r="BX104"/>
  <c r="BD104"/>
  <c r="BF104" s="1"/>
  <c r="AR103"/>
  <c r="AS103" s="1"/>
  <c r="BE103"/>
  <c r="AY103"/>
  <c r="BX103"/>
  <c r="BD103"/>
  <c r="BF103" s="1"/>
  <c r="CW103"/>
  <c r="BB102"/>
  <c r="BC102" s="1"/>
  <c r="I102" i="9" s="1"/>
  <c r="I102" i="10" s="1"/>
  <c r="AZ102" i="8"/>
  <c r="BA102" s="1"/>
  <c r="J102" i="9" s="1"/>
  <c r="J102" i="10" s="1"/>
  <c r="CW102" i="8"/>
  <c r="BX102"/>
  <c r="BD102"/>
  <c r="BF102" s="1"/>
  <c r="AR101"/>
  <c r="AS101" s="1"/>
  <c r="BE101"/>
  <c r="AY101"/>
  <c r="B9" i="6"/>
  <c r="BX101" i="8"/>
  <c r="BD101"/>
  <c r="BF101" s="1"/>
  <c r="B74" i="6"/>
  <c r="B233" i="11" s="1"/>
  <c r="CW101" i="8"/>
  <c r="F265" i="11"/>
  <c r="F38" i="7"/>
  <c r="F281" i="11" s="1"/>
  <c r="D265"/>
  <c r="D38" i="7"/>
  <c r="D281" i="11" s="1"/>
  <c r="E265"/>
  <c r="E38" i="7"/>
  <c r="E281" i="11" s="1"/>
  <c r="B225"/>
  <c r="BR384" i="8"/>
  <c r="CP384"/>
  <c r="CY384" s="1"/>
  <c r="BR383"/>
  <c r="CP383"/>
  <c r="CY383" s="1"/>
  <c r="BR382"/>
  <c r="CP382"/>
  <c r="CY382" s="1"/>
  <c r="BR381"/>
  <c r="CP381"/>
  <c r="CY381" s="1"/>
  <c r="BR380"/>
  <c r="CP380"/>
  <c r="CY380" s="1"/>
  <c r="BR379"/>
  <c r="CP379"/>
  <c r="CY379" s="1"/>
  <c r="BR378"/>
  <c r="CP378"/>
  <c r="CY378" s="1"/>
  <c r="BR377"/>
  <c r="CP377"/>
  <c r="CY377" s="1"/>
  <c r="BR376"/>
  <c r="CP376"/>
  <c r="CY376" s="1"/>
  <c r="BR375"/>
  <c r="CP375"/>
  <c r="CY375" s="1"/>
  <c r="BR374"/>
  <c r="CP374"/>
  <c r="CY374" s="1"/>
  <c r="BR373"/>
  <c r="CP373"/>
  <c r="CY373" s="1"/>
  <c r="BR372"/>
  <c r="CP372"/>
  <c r="CY372" s="1"/>
  <c r="BR371"/>
  <c r="CP371"/>
  <c r="CY371" s="1"/>
  <c r="BR370"/>
  <c r="CP370"/>
  <c r="CY370" s="1"/>
  <c r="BR369"/>
  <c r="CP369"/>
  <c r="CY369" s="1"/>
  <c r="BR368"/>
  <c r="CP368"/>
  <c r="CY368" s="1"/>
  <c r="BR367"/>
  <c r="CP367"/>
  <c r="CY367" s="1"/>
  <c r="BR366"/>
  <c r="CP366"/>
  <c r="CY366" s="1"/>
  <c r="BR365"/>
  <c r="CP365"/>
  <c r="CY365" s="1"/>
  <c r="BR364"/>
  <c r="CP364"/>
  <c r="CY364" s="1"/>
  <c r="BR363"/>
  <c r="CP363"/>
  <c r="CY363" s="1"/>
  <c r="BR362"/>
  <c r="CP362"/>
  <c r="CY362" s="1"/>
  <c r="BR361"/>
  <c r="CP361"/>
  <c r="CY361" s="1"/>
  <c r="BR360"/>
  <c r="CP360"/>
  <c r="CY360" s="1"/>
  <c r="BR359"/>
  <c r="CP359"/>
  <c r="CY359" s="1"/>
  <c r="BR358"/>
  <c r="CP358"/>
  <c r="CY358" s="1"/>
  <c r="CP357"/>
  <c r="CY357" s="1"/>
  <c r="BR356"/>
  <c r="CP356"/>
  <c r="CY356" s="1"/>
  <c r="BR355"/>
  <c r="CP355"/>
  <c r="CY355" s="1"/>
  <c r="BR354"/>
  <c r="CP354"/>
  <c r="CY354" s="1"/>
  <c r="BR353"/>
  <c r="CP353"/>
  <c r="CY353" s="1"/>
  <c r="BR352"/>
  <c r="CP352"/>
  <c r="CY352" s="1"/>
  <c r="BR351"/>
  <c r="CP351"/>
  <c r="CY351" s="1"/>
  <c r="BR350"/>
  <c r="CP350"/>
  <c r="CY350" s="1"/>
  <c r="BR348"/>
  <c r="CP348"/>
  <c r="CY348" s="1"/>
  <c r="BR347"/>
  <c r="CP347"/>
  <c r="CY347" s="1"/>
  <c r="BR346"/>
  <c r="CP346"/>
  <c r="CY346" s="1"/>
  <c r="BR345"/>
  <c r="CP345"/>
  <c r="CY345" s="1"/>
  <c r="BR344"/>
  <c r="CP344"/>
  <c r="CY344" s="1"/>
  <c r="BR343"/>
  <c r="CP343"/>
  <c r="CY343" s="1"/>
  <c r="BR342"/>
  <c r="CP342"/>
  <c r="CY342" s="1"/>
  <c r="CP341"/>
  <c r="CY341" s="1"/>
  <c r="BR340"/>
  <c r="CP340"/>
  <c r="CY340" s="1"/>
  <c r="BN338"/>
  <c r="CP338"/>
  <c r="CY338" s="1"/>
  <c r="BR337"/>
  <c r="CP337"/>
  <c r="CY337" s="1"/>
  <c r="BR336"/>
  <c r="CP336"/>
  <c r="CY336" s="1"/>
  <c r="CP335"/>
  <c r="CY335" s="1"/>
  <c r="BR334"/>
  <c r="CP334"/>
  <c r="CY334" s="1"/>
  <c r="BR333"/>
  <c r="CP333"/>
  <c r="CY333" s="1"/>
  <c r="BR332"/>
  <c r="CP332"/>
  <c r="CY332" s="1"/>
  <c r="BR331"/>
  <c r="CP331"/>
  <c r="CY331" s="1"/>
  <c r="BR330"/>
  <c r="CP330"/>
  <c r="CY330" s="1"/>
  <c r="BR329"/>
  <c r="CP329"/>
  <c r="CY329" s="1"/>
  <c r="BR328"/>
  <c r="CP328"/>
  <c r="CY328" s="1"/>
  <c r="BR327"/>
  <c r="CP327"/>
  <c r="CY327" s="1"/>
  <c r="BR326"/>
  <c r="CP326"/>
  <c r="CY326" s="1"/>
  <c r="BR325"/>
  <c r="CP325"/>
  <c r="CY325" s="1"/>
  <c r="BR324"/>
  <c r="CP324"/>
  <c r="CY324" s="1"/>
  <c r="BR323"/>
  <c r="CP323"/>
  <c r="CY323" s="1"/>
  <c r="BR322"/>
  <c r="CP322"/>
  <c r="CY322" s="1"/>
  <c r="BR321"/>
  <c r="CP321"/>
  <c r="CY321" s="1"/>
  <c r="BR320"/>
  <c r="CP320"/>
  <c r="CY320" s="1"/>
  <c r="CP319"/>
  <c r="CY319" s="1"/>
  <c r="BR318"/>
  <c r="CP318"/>
  <c r="CY318" s="1"/>
  <c r="BR317"/>
  <c r="CP317"/>
  <c r="CY317" s="1"/>
  <c r="BR316"/>
  <c r="CP316"/>
  <c r="CY316" s="1"/>
  <c r="BR315"/>
  <c r="CP315"/>
  <c r="CY315" s="1"/>
  <c r="BR314"/>
  <c r="CP314"/>
  <c r="CY314" s="1"/>
  <c r="BR313"/>
  <c r="CP313"/>
  <c r="CY313" s="1"/>
  <c r="BR312"/>
  <c r="CP312"/>
  <c r="CY312" s="1"/>
  <c r="BR311"/>
  <c r="CP311"/>
  <c r="CY311" s="1"/>
  <c r="BR310"/>
  <c r="CP310"/>
  <c r="CY310" s="1"/>
  <c r="BR309"/>
  <c r="CP309"/>
  <c r="CY309" s="1"/>
  <c r="BR308"/>
  <c r="CP308"/>
  <c r="CY308" s="1"/>
  <c r="BR307"/>
  <c r="CP307"/>
  <c r="CY307" s="1"/>
  <c r="BR306"/>
  <c r="CP306"/>
  <c r="CY306" s="1"/>
  <c r="BR305"/>
  <c r="CP305"/>
  <c r="CY305" s="1"/>
  <c r="BR304"/>
  <c r="CP304"/>
  <c r="CY304" s="1"/>
  <c r="CP303"/>
  <c r="CY303" s="1"/>
  <c r="BR302"/>
  <c r="CP302"/>
  <c r="CY302" s="1"/>
  <c r="BR301"/>
  <c r="CP301"/>
  <c r="CY301" s="1"/>
  <c r="BR300"/>
  <c r="CP300"/>
  <c r="CY300" s="1"/>
  <c r="BR299"/>
  <c r="CP299"/>
  <c r="CY299" s="1"/>
  <c r="BR298"/>
  <c r="CP298"/>
  <c r="CY298" s="1"/>
  <c r="BR297"/>
  <c r="CP297"/>
  <c r="CY297" s="1"/>
  <c r="BR296"/>
  <c r="CP296"/>
  <c r="CY296" s="1"/>
  <c r="BR295"/>
  <c r="CP295"/>
  <c r="CY295" s="1"/>
  <c r="BR294"/>
  <c r="CP294"/>
  <c r="CY294" s="1"/>
  <c r="CP293"/>
  <c r="CY293" s="1"/>
  <c r="BR292"/>
  <c r="CP292"/>
  <c r="CY292" s="1"/>
  <c r="BR290"/>
  <c r="CP290"/>
  <c r="CY290" s="1"/>
  <c r="BR289"/>
  <c r="CP289"/>
  <c r="CY289" s="1"/>
  <c r="BR288"/>
  <c r="CP288"/>
  <c r="CY288" s="1"/>
  <c r="BR287"/>
  <c r="CP287"/>
  <c r="CY287" s="1"/>
  <c r="BR286"/>
  <c r="CP286"/>
  <c r="CY286" s="1"/>
  <c r="BR285"/>
  <c r="CP285"/>
  <c r="CY285" s="1"/>
  <c r="BR284"/>
  <c r="CP284"/>
  <c r="CY284" s="1"/>
  <c r="CP283"/>
  <c r="CY283" s="1"/>
  <c r="BR282"/>
  <c r="CP282"/>
  <c r="CY282" s="1"/>
  <c r="BR281"/>
  <c r="CP281"/>
  <c r="CY281" s="1"/>
  <c r="BR280"/>
  <c r="CP280"/>
  <c r="CY280" s="1"/>
  <c r="BR279"/>
  <c r="CP279"/>
  <c r="CY279" s="1"/>
  <c r="BR278"/>
  <c r="CP278"/>
  <c r="CY278" s="1"/>
  <c r="BR277"/>
  <c r="CP277"/>
  <c r="CY277" s="1"/>
  <c r="BR276"/>
  <c r="CP276"/>
  <c r="CY276" s="1"/>
  <c r="BR275"/>
  <c r="CP275"/>
  <c r="CY275" s="1"/>
  <c r="BR274"/>
  <c r="CP274"/>
  <c r="CY274" s="1"/>
  <c r="BR273"/>
  <c r="CP273"/>
  <c r="CY273" s="1"/>
  <c r="BR272"/>
  <c r="CP272"/>
  <c r="CY272" s="1"/>
  <c r="BR270"/>
  <c r="CP270"/>
  <c r="CY270" s="1"/>
  <c r="CP269"/>
  <c r="CY269" s="1"/>
  <c r="BR268"/>
  <c r="CP268"/>
  <c r="CY268" s="1"/>
  <c r="BR267"/>
  <c r="CP267"/>
  <c r="CY267" s="1"/>
  <c r="BR266"/>
  <c r="CP266"/>
  <c r="CY266" s="1"/>
  <c r="BR265"/>
  <c r="CP265"/>
  <c r="CY265" s="1"/>
  <c r="BR264"/>
  <c r="CP264"/>
  <c r="CY264" s="1"/>
  <c r="BR263"/>
  <c r="CP263"/>
  <c r="CY263" s="1"/>
  <c r="BR262"/>
  <c r="CP262"/>
  <c r="CY262" s="1"/>
  <c r="BR261"/>
  <c r="CP261"/>
  <c r="CY261" s="1"/>
  <c r="BR260"/>
  <c r="CP260"/>
  <c r="CY260" s="1"/>
  <c r="BR259"/>
  <c r="CP259"/>
  <c r="CY259" s="1"/>
  <c r="BR258"/>
  <c r="CP258"/>
  <c r="CY258" s="1"/>
  <c r="CP257"/>
  <c r="CY257" s="1"/>
  <c r="BR256"/>
  <c r="CP256"/>
  <c r="CY256" s="1"/>
  <c r="CP255"/>
  <c r="CY255" s="1"/>
  <c r="BR254"/>
  <c r="CP254"/>
  <c r="CY254" s="1"/>
  <c r="BR252"/>
  <c r="CP252"/>
  <c r="CY252" s="1"/>
  <c r="BR251"/>
  <c r="CP251"/>
  <c r="CY251" s="1"/>
  <c r="BR250"/>
  <c r="CP250"/>
  <c r="CY250" s="1"/>
  <c r="BR249"/>
  <c r="CP249"/>
  <c r="CY249" s="1"/>
  <c r="BR248"/>
  <c r="CP248"/>
  <c r="CY248" s="1"/>
  <c r="BR247"/>
  <c r="CP247"/>
  <c r="CY247" s="1"/>
  <c r="BR246"/>
  <c r="CP246"/>
  <c r="CY246" s="1"/>
  <c r="CP245"/>
  <c r="CY245" s="1"/>
  <c r="BR244"/>
  <c r="CP244"/>
  <c r="CY244" s="1"/>
  <c r="BR243"/>
  <c r="CP243"/>
  <c r="CY243" s="1"/>
  <c r="BR242"/>
  <c r="CP242"/>
  <c r="CY242" s="1"/>
  <c r="BR241"/>
  <c r="CP241"/>
  <c r="CY241" s="1"/>
  <c r="BR240"/>
  <c r="CP240"/>
  <c r="CY240" s="1"/>
  <c r="CP239"/>
  <c r="CY239" s="1"/>
  <c r="BR238"/>
  <c r="CP238"/>
  <c r="CY238" s="1"/>
  <c r="BR237"/>
  <c r="CP237"/>
  <c r="CY237" s="1"/>
  <c r="BR236"/>
  <c r="CP236"/>
  <c r="CY236" s="1"/>
  <c r="BR235"/>
  <c r="CP235"/>
  <c r="CY235" s="1"/>
  <c r="BR234"/>
  <c r="CP234"/>
  <c r="CY234" s="1"/>
  <c r="CP233"/>
  <c r="CY233" s="1"/>
  <c r="BR232"/>
  <c r="CP232"/>
  <c r="CY232" s="1"/>
  <c r="BR231"/>
  <c r="CP231"/>
  <c r="CY231" s="1"/>
  <c r="BR230"/>
  <c r="CP230"/>
  <c r="CY230" s="1"/>
  <c r="CP229"/>
  <c r="CY229" s="1"/>
  <c r="BR228"/>
  <c r="CP228"/>
  <c r="CY228" s="1"/>
  <c r="BR226"/>
  <c r="CP226"/>
  <c r="CY226" s="1"/>
  <c r="CP225"/>
  <c r="CY225" s="1"/>
  <c r="BR224"/>
  <c r="CP224"/>
  <c r="CY224" s="1"/>
  <c r="BR222"/>
  <c r="CP222"/>
  <c r="CY222" s="1"/>
  <c r="BR221"/>
  <c r="CP221"/>
  <c r="CY221" s="1"/>
  <c r="BR220"/>
  <c r="CP220"/>
  <c r="CY220" s="1"/>
  <c r="CP219"/>
  <c r="CY219" s="1"/>
  <c r="BR218"/>
  <c r="CP218"/>
  <c r="CY218" s="1"/>
  <c r="BR217"/>
  <c r="CP217"/>
  <c r="CY217" s="1"/>
  <c r="BR216"/>
  <c r="CP216"/>
  <c r="CY216" s="1"/>
  <c r="BR215"/>
  <c r="CP215"/>
  <c r="CY215" s="1"/>
  <c r="BR214"/>
  <c r="CP214"/>
  <c r="CY214" s="1"/>
  <c r="BR213"/>
  <c r="CP213"/>
  <c r="CY213" s="1"/>
  <c r="BR212"/>
  <c r="CP212"/>
  <c r="CY212" s="1"/>
  <c r="BR211"/>
  <c r="CP211"/>
  <c r="CY211" s="1"/>
  <c r="BR210"/>
  <c r="CP210"/>
  <c r="CY210" s="1"/>
  <c r="BR209"/>
  <c r="CP209"/>
  <c r="CY209" s="1"/>
  <c r="BR208"/>
  <c r="CP208"/>
  <c r="CY208" s="1"/>
  <c r="BR207"/>
  <c r="CP207"/>
  <c r="CY207" s="1"/>
  <c r="BR206"/>
  <c r="CP206"/>
  <c r="CY206" s="1"/>
  <c r="BR205"/>
  <c r="CP205"/>
  <c r="CY205" s="1"/>
  <c r="BR204"/>
  <c r="CP204"/>
  <c r="CY204" s="1"/>
  <c r="BR203"/>
  <c r="CP203"/>
  <c r="CY203" s="1"/>
  <c r="BR202"/>
  <c r="CP202"/>
  <c r="CY202" s="1"/>
  <c r="BR201"/>
  <c r="CP201"/>
  <c r="CY201" s="1"/>
  <c r="BR200"/>
  <c r="CP200"/>
  <c r="CY200" s="1"/>
  <c r="BR199"/>
  <c r="CP199"/>
  <c r="CY199" s="1"/>
  <c r="BR198"/>
  <c r="CP198"/>
  <c r="CY198" s="1"/>
  <c r="BR197"/>
  <c r="CP197"/>
  <c r="CY197" s="1"/>
  <c r="BR196"/>
  <c r="CP196"/>
  <c r="CY196" s="1"/>
  <c r="BR195"/>
  <c r="CP195"/>
  <c r="CY195" s="1"/>
  <c r="BR194"/>
  <c r="CP194"/>
  <c r="CY194" s="1"/>
  <c r="BR193"/>
  <c r="CP193"/>
  <c r="CY193" s="1"/>
  <c r="BR192"/>
  <c r="CP192"/>
  <c r="CY192" s="1"/>
  <c r="BR191"/>
  <c r="CP191"/>
  <c r="CY191" s="1"/>
  <c r="BR190"/>
  <c r="CP190"/>
  <c r="CY190" s="1"/>
  <c r="BR189"/>
  <c r="CP189"/>
  <c r="CY189" s="1"/>
  <c r="BR188"/>
  <c r="CP188"/>
  <c r="CY188" s="1"/>
  <c r="BR187"/>
  <c r="CP187"/>
  <c r="CY187" s="1"/>
  <c r="BR186"/>
  <c r="CP186"/>
  <c r="CY186" s="1"/>
  <c r="BR185"/>
  <c r="CP185"/>
  <c r="CY185" s="1"/>
  <c r="BR184"/>
  <c r="CP184"/>
  <c r="CY184" s="1"/>
  <c r="BR183"/>
  <c r="CP183"/>
  <c r="CY183" s="1"/>
  <c r="BR182"/>
  <c r="CP182"/>
  <c r="CY182" s="1"/>
  <c r="BR181"/>
  <c r="CP181"/>
  <c r="CY181" s="1"/>
  <c r="BR180"/>
  <c r="CP180"/>
  <c r="CY180" s="1"/>
  <c r="BR179"/>
  <c r="CP179"/>
  <c r="CY179" s="1"/>
  <c r="BR178"/>
  <c r="CP178"/>
  <c r="CY178" s="1"/>
  <c r="BR177"/>
  <c r="CP177"/>
  <c r="CY177" s="1"/>
  <c r="BR176"/>
  <c r="CP176"/>
  <c r="CY176" s="1"/>
  <c r="BR175"/>
  <c r="CP175"/>
  <c r="CY175" s="1"/>
  <c r="BR174"/>
  <c r="CP174"/>
  <c r="CY174" s="1"/>
  <c r="BR173"/>
  <c r="CP173"/>
  <c r="CY173" s="1"/>
  <c r="BR172"/>
  <c r="CP172"/>
  <c r="CY172" s="1"/>
  <c r="BR171"/>
  <c r="CP171"/>
  <c r="CY171" s="1"/>
  <c r="BR170"/>
  <c r="CP170"/>
  <c r="CY170" s="1"/>
  <c r="BR169"/>
  <c r="CP169"/>
  <c r="CY169" s="1"/>
  <c r="BR168"/>
  <c r="CP168"/>
  <c r="CY168" s="1"/>
  <c r="BR167"/>
  <c r="CP167"/>
  <c r="CY167" s="1"/>
  <c r="BR166"/>
  <c r="CP166"/>
  <c r="CY166" s="1"/>
  <c r="BR165"/>
  <c r="CP165"/>
  <c r="CY165" s="1"/>
  <c r="BR164"/>
  <c r="CP164"/>
  <c r="CY164" s="1"/>
  <c r="BR163"/>
  <c r="CP163"/>
  <c r="CY163" s="1"/>
  <c r="BR162"/>
  <c r="CP162"/>
  <c r="CY162" s="1"/>
  <c r="BR161"/>
  <c r="CP161"/>
  <c r="CY161" s="1"/>
  <c r="BR160"/>
  <c r="CP160"/>
  <c r="CY160" s="1"/>
  <c r="BR159"/>
  <c r="CP159"/>
  <c r="CY159" s="1"/>
  <c r="BR158"/>
  <c r="CP158"/>
  <c r="CY158" s="1"/>
  <c r="BR157"/>
  <c r="CP157"/>
  <c r="CY157" s="1"/>
  <c r="BR156"/>
  <c r="CP156"/>
  <c r="CY156" s="1"/>
  <c r="BR155"/>
  <c r="CP155"/>
  <c r="CY155" s="1"/>
  <c r="BR154"/>
  <c r="CP154"/>
  <c r="CY154" s="1"/>
  <c r="BR153"/>
  <c r="CP153"/>
  <c r="CY153" s="1"/>
  <c r="BR152"/>
  <c r="CP152"/>
  <c r="CY152" s="1"/>
  <c r="BR151"/>
  <c r="CP151"/>
  <c r="CY151" s="1"/>
  <c r="BR150"/>
  <c r="CP150"/>
  <c r="CY150" s="1"/>
  <c r="BR149"/>
  <c r="CP149"/>
  <c r="CY149" s="1"/>
  <c r="BR148"/>
  <c r="CP148"/>
  <c r="CY148" s="1"/>
  <c r="BR147"/>
  <c r="CP147"/>
  <c r="CY147" s="1"/>
  <c r="BR146"/>
  <c r="CP146"/>
  <c r="CY146" s="1"/>
  <c r="BR145"/>
  <c r="CP145"/>
  <c r="CY145" s="1"/>
  <c r="BR144"/>
  <c r="CP144"/>
  <c r="CY144" s="1"/>
  <c r="BR143"/>
  <c r="CP143"/>
  <c r="CY143" s="1"/>
  <c r="BR142"/>
  <c r="CP142"/>
  <c r="CY142" s="1"/>
  <c r="BN140"/>
  <c r="BN138"/>
  <c r="BN136"/>
  <c r="BN134"/>
  <c r="BN132"/>
  <c r="BN130"/>
  <c r="BN128"/>
  <c r="BN126"/>
  <c r="BN124"/>
  <c r="BN122"/>
  <c r="BN120"/>
  <c r="BN118"/>
  <c r="BN116"/>
  <c r="BN114"/>
  <c r="BN112"/>
  <c r="BN110"/>
  <c r="BN108"/>
  <c r="BN106"/>
  <c r="BN104"/>
  <c r="BN102"/>
  <c r="E334" i="12"/>
  <c r="E333"/>
  <c r="C332"/>
  <c r="C658" s="1"/>
  <c r="C331"/>
  <c r="C685" s="1"/>
  <c r="C335"/>
  <c r="C577" s="1"/>
  <c r="B308"/>
  <c r="B310"/>
  <c r="H266"/>
  <c r="H647" s="1"/>
  <c r="H265"/>
  <c r="H674" s="1"/>
  <c r="H269"/>
  <c r="H566" s="1"/>
  <c r="F268"/>
  <c r="F593" s="1"/>
  <c r="F267"/>
  <c r="D266"/>
  <c r="D647" s="1"/>
  <c r="B267"/>
  <c r="B620" s="1"/>
  <c r="N101" i="10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6"/>
  <c r="N368"/>
  <c r="N370"/>
  <c r="N372"/>
  <c r="N374"/>
  <c r="N376"/>
  <c r="N378"/>
  <c r="N380"/>
  <c r="N382"/>
  <c r="N384"/>
  <c r="B371" i="12"/>
  <c r="B376"/>
  <c r="B380"/>
  <c r="B385"/>
  <c r="B390"/>
  <c r="B395"/>
  <c r="B400"/>
  <c r="B404"/>
  <c r="B409"/>
  <c r="B414"/>
  <c r="B419"/>
  <c r="B424"/>
  <c r="B428"/>
  <c r="B370"/>
  <c r="B538" s="1"/>
  <c r="B374"/>
  <c r="B379"/>
  <c r="B384"/>
  <c r="B389"/>
  <c r="B394"/>
  <c r="B398"/>
  <c r="B403"/>
  <c r="B408"/>
  <c r="B413"/>
  <c r="B418"/>
  <c r="B422"/>
  <c r="B427"/>
  <c r="B432"/>
  <c r="B436"/>
  <c r="B440"/>
  <c r="B445"/>
  <c r="B460"/>
  <c r="B464"/>
  <c r="B469"/>
  <c r="B474"/>
  <c r="B479"/>
  <c r="B484"/>
  <c r="B488"/>
  <c r="B498"/>
  <c r="B503"/>
  <c r="B508"/>
  <c r="B512"/>
  <c r="B522"/>
  <c r="B527"/>
  <c r="B434"/>
  <c r="B439"/>
  <c r="B444"/>
  <c r="B463"/>
  <c r="B468"/>
  <c r="B473"/>
  <c r="B478"/>
  <c r="B482"/>
  <c r="B487"/>
  <c r="B497"/>
  <c r="B502"/>
  <c r="B506"/>
  <c r="B511"/>
  <c r="B521"/>
  <c r="B526"/>
  <c r="B530"/>
  <c r="B504" l="1"/>
  <c r="B446"/>
  <c r="B83" i="6"/>
  <c r="F620" i="12"/>
  <c r="B450"/>
  <c r="B654"/>
  <c r="B491"/>
  <c r="E631"/>
  <c r="B516"/>
  <c r="B134" i="6"/>
  <c r="B180"/>
  <c r="B385" i="11" s="1"/>
  <c r="P101" i="10"/>
  <c r="G101" i="9"/>
  <c r="G101" i="10" s="1"/>
  <c r="BG103" i="8"/>
  <c r="P105" i="10"/>
  <c r="G105" i="9"/>
  <c r="G105" i="10" s="1"/>
  <c r="BG107" i="8"/>
  <c r="P109" i="10"/>
  <c r="G109" i="9"/>
  <c r="G109" i="10" s="1"/>
  <c r="BG111" i="8"/>
  <c r="P113" i="10"/>
  <c r="G113" i="9"/>
  <c r="G113" i="10" s="1"/>
  <c r="BG115" i="8"/>
  <c r="P117" i="10"/>
  <c r="G117" i="9"/>
  <c r="G117" i="10" s="1"/>
  <c r="BG119" i="8"/>
  <c r="P121" i="10"/>
  <c r="G121" i="9"/>
  <c r="G121" i="10" s="1"/>
  <c r="BG123" i="8"/>
  <c r="P125" i="10"/>
  <c r="G125" i="9"/>
  <c r="G125" i="10" s="1"/>
  <c r="BG127" i="8"/>
  <c r="P129" i="10"/>
  <c r="G129" i="9"/>
  <c r="G129" i="10" s="1"/>
  <c r="BG131" i="8"/>
  <c r="P133" i="10"/>
  <c r="G133" i="9"/>
  <c r="G133" i="10" s="1"/>
  <c r="BG135" i="8"/>
  <c r="P137" i="10"/>
  <c r="G137" i="9"/>
  <c r="G137" i="10" s="1"/>
  <c r="BG139" i="8"/>
  <c r="P141" i="10"/>
  <c r="G141" i="9"/>
  <c r="G141" i="10" s="1"/>
  <c r="AI102" i="8"/>
  <c r="AA102"/>
  <c r="S102"/>
  <c r="L102"/>
  <c r="AI104"/>
  <c r="AA104"/>
  <c r="S104"/>
  <c r="L104"/>
  <c r="AI106"/>
  <c r="AA106"/>
  <c r="S106"/>
  <c r="L106"/>
  <c r="AI108"/>
  <c r="AA108"/>
  <c r="S108"/>
  <c r="L108"/>
  <c r="AI110"/>
  <c r="AA110"/>
  <c r="S110"/>
  <c r="L110"/>
  <c r="AI112"/>
  <c r="AA112"/>
  <c r="S112"/>
  <c r="L112"/>
  <c r="AI114"/>
  <c r="AA114"/>
  <c r="S114"/>
  <c r="L114"/>
  <c r="AI116"/>
  <c r="AA116"/>
  <c r="S116"/>
  <c r="L116"/>
  <c r="AI118"/>
  <c r="AA118"/>
  <c r="S118"/>
  <c r="L118"/>
  <c r="AI120"/>
  <c r="AA120"/>
  <c r="S120"/>
  <c r="L120"/>
  <c r="AI122"/>
  <c r="AA122"/>
  <c r="S122"/>
  <c r="L122"/>
  <c r="AI124"/>
  <c r="AA124"/>
  <c r="S124"/>
  <c r="L124"/>
  <c r="AI126"/>
  <c r="AA126"/>
  <c r="S126"/>
  <c r="L126"/>
  <c r="AI128"/>
  <c r="AA128"/>
  <c r="S128"/>
  <c r="L128"/>
  <c r="AI130"/>
  <c r="AA130"/>
  <c r="S130"/>
  <c r="L130"/>
  <c r="AI132"/>
  <c r="AA132"/>
  <c r="S132"/>
  <c r="L132"/>
  <c r="AI134"/>
  <c r="AA134"/>
  <c r="S134"/>
  <c r="L134"/>
  <c r="AI136"/>
  <c r="AA136"/>
  <c r="S136"/>
  <c r="L136"/>
  <c r="AI138"/>
  <c r="AA138"/>
  <c r="S138"/>
  <c r="L138"/>
  <c r="AI140"/>
  <c r="AA140"/>
  <c r="S140"/>
  <c r="L140"/>
  <c r="AI142"/>
  <c r="AA142"/>
  <c r="S142"/>
  <c r="L142"/>
  <c r="AI144"/>
  <c r="AA144"/>
  <c r="S144"/>
  <c r="L144"/>
  <c r="AI146"/>
  <c r="AA146"/>
  <c r="S146"/>
  <c r="L146"/>
  <c r="AI148"/>
  <c r="AA148"/>
  <c r="S148"/>
  <c r="L148"/>
  <c r="AI150"/>
  <c r="AA150"/>
  <c r="S150"/>
  <c r="L150"/>
  <c r="AI152"/>
  <c r="AA152"/>
  <c r="S152"/>
  <c r="L152"/>
  <c r="AI154"/>
  <c r="AA154"/>
  <c r="S154"/>
  <c r="L154"/>
  <c r="AI156"/>
  <c r="AA156"/>
  <c r="S156"/>
  <c r="L156"/>
  <c r="AI158"/>
  <c r="AA158"/>
  <c r="S158"/>
  <c r="L158"/>
  <c r="AI160"/>
  <c r="AA160"/>
  <c r="S160"/>
  <c r="L160"/>
  <c r="AI162"/>
  <c r="AA162"/>
  <c r="S162"/>
  <c r="L162"/>
  <c r="AI164"/>
  <c r="AA164"/>
  <c r="S164"/>
  <c r="L164"/>
  <c r="AI166"/>
  <c r="AA166"/>
  <c r="S166"/>
  <c r="L166"/>
  <c r="AI168"/>
  <c r="AA168"/>
  <c r="S168"/>
  <c r="L168"/>
  <c r="AI170"/>
  <c r="AA170"/>
  <c r="S170"/>
  <c r="L170"/>
  <c r="AI172"/>
  <c r="AA172"/>
  <c r="S172"/>
  <c r="L172"/>
  <c r="AI174"/>
  <c r="AA174"/>
  <c r="S174"/>
  <c r="L174"/>
  <c r="AI176"/>
  <c r="AA176"/>
  <c r="S176"/>
  <c r="L176"/>
  <c r="AI178"/>
  <c r="AA178"/>
  <c r="S178"/>
  <c r="L178"/>
  <c r="AI180"/>
  <c r="AA180"/>
  <c r="S180"/>
  <c r="L180"/>
  <c r="AI182"/>
  <c r="AA182"/>
  <c r="S182"/>
  <c r="L182"/>
  <c r="AI184"/>
  <c r="AA184"/>
  <c r="S184"/>
  <c r="L184"/>
  <c r="AI186"/>
  <c r="AA186"/>
  <c r="S186"/>
  <c r="L186"/>
  <c r="AI188"/>
  <c r="AA188"/>
  <c r="S188"/>
  <c r="L188"/>
  <c r="AI190"/>
  <c r="AA190"/>
  <c r="S190"/>
  <c r="L190"/>
  <c r="AI192"/>
  <c r="AA192"/>
  <c r="S192"/>
  <c r="L192"/>
  <c r="AI194"/>
  <c r="AA194"/>
  <c r="S194"/>
  <c r="L194"/>
  <c r="AI196"/>
  <c r="AA196"/>
  <c r="S196"/>
  <c r="L196"/>
  <c r="AI198"/>
  <c r="AA198"/>
  <c r="S198"/>
  <c r="L198"/>
  <c r="AI200"/>
  <c r="AA200"/>
  <c r="S200"/>
  <c r="L200"/>
  <c r="AI202"/>
  <c r="AA202"/>
  <c r="S202"/>
  <c r="L202"/>
  <c r="AI204"/>
  <c r="AA204"/>
  <c r="S204"/>
  <c r="L204"/>
  <c r="AI206"/>
  <c r="AA206"/>
  <c r="S206"/>
  <c r="L206"/>
  <c r="AI208"/>
  <c r="AA208"/>
  <c r="S208"/>
  <c r="L208"/>
  <c r="AI210"/>
  <c r="AA210"/>
  <c r="S210"/>
  <c r="L210"/>
  <c r="AI212"/>
  <c r="AA212"/>
  <c r="S212"/>
  <c r="L212"/>
  <c r="AI214"/>
  <c r="AA214"/>
  <c r="S214"/>
  <c r="L214"/>
  <c r="AI216"/>
  <c r="AA216"/>
  <c r="S216"/>
  <c r="L216"/>
  <c r="AI218"/>
  <c r="AA218"/>
  <c r="S218"/>
  <c r="L218"/>
  <c r="AI220"/>
  <c r="AA220"/>
  <c r="S220"/>
  <c r="L220"/>
  <c r="AI222"/>
  <c r="AA222"/>
  <c r="S222"/>
  <c r="L222"/>
  <c r="AI224"/>
  <c r="AA224"/>
  <c r="S224"/>
  <c r="L224"/>
  <c r="AI226"/>
  <c r="AA226"/>
  <c r="S226"/>
  <c r="L226"/>
  <c r="AI228"/>
  <c r="AA228"/>
  <c r="S228"/>
  <c r="L228"/>
  <c r="AI230"/>
  <c r="AA230"/>
  <c r="S230"/>
  <c r="L230"/>
  <c r="AI232"/>
  <c r="AA232"/>
  <c r="S232"/>
  <c r="L232"/>
  <c r="C142" i="10"/>
  <c r="L142"/>
  <c r="P142"/>
  <c r="G142" i="9"/>
  <c r="G142" i="10" s="1"/>
  <c r="BG142" i="8"/>
  <c r="D143" i="9"/>
  <c r="Y143" i="10"/>
  <c r="D144" i="9"/>
  <c r="Y144" i="10"/>
  <c r="E144" i="9"/>
  <c r="DH144" i="8"/>
  <c r="F144" i="9" s="1"/>
  <c r="F144" i="10" s="1"/>
  <c r="E145" i="9"/>
  <c r="DH145" i="8"/>
  <c r="F145" i="9" s="1"/>
  <c r="F145" i="10" s="1"/>
  <c r="C145"/>
  <c r="L145"/>
  <c r="C146"/>
  <c r="L146"/>
  <c r="P146"/>
  <c r="G146" i="9"/>
  <c r="G146" i="10" s="1"/>
  <c r="BG146" i="8"/>
  <c r="D147" i="9"/>
  <c r="Y147" i="10"/>
  <c r="D148" i="9"/>
  <c r="Y148" i="10"/>
  <c r="E148" i="9"/>
  <c r="DH148" i="8"/>
  <c r="F148" i="9" s="1"/>
  <c r="F148" i="10" s="1"/>
  <c r="E149" i="9"/>
  <c r="DH149" i="8"/>
  <c r="F149" i="9" s="1"/>
  <c r="F149" i="10" s="1"/>
  <c r="C149"/>
  <c r="L149"/>
  <c r="C150"/>
  <c r="L150"/>
  <c r="P150"/>
  <c r="G150" i="9"/>
  <c r="G150" i="10" s="1"/>
  <c r="BG150" i="8"/>
  <c r="D151" i="9"/>
  <c r="Y151" i="10"/>
  <c r="D152" i="9"/>
  <c r="Y152" i="10"/>
  <c r="E152" i="9"/>
  <c r="DH152" i="8"/>
  <c r="F152" i="9" s="1"/>
  <c r="F152" i="10" s="1"/>
  <c r="E153" i="9"/>
  <c r="DH153" i="8"/>
  <c r="F153" i="9" s="1"/>
  <c r="F153" i="10" s="1"/>
  <c r="C153"/>
  <c r="L153"/>
  <c r="C154"/>
  <c r="L154"/>
  <c r="P154"/>
  <c r="G154" i="9"/>
  <c r="G154" i="10" s="1"/>
  <c r="BG154" i="8"/>
  <c r="D155" i="9"/>
  <c r="Y155" i="10"/>
  <c r="D156" i="9"/>
  <c r="Y156" i="10"/>
  <c r="E156" i="9"/>
  <c r="DH156" i="8"/>
  <c r="F156" i="9" s="1"/>
  <c r="F156" i="10" s="1"/>
  <c r="E157" i="9"/>
  <c r="DH157" i="8"/>
  <c r="F157" i="9" s="1"/>
  <c r="F157" i="10" s="1"/>
  <c r="C157"/>
  <c r="L157"/>
  <c r="C158"/>
  <c r="L158"/>
  <c r="P158"/>
  <c r="G158" i="9"/>
  <c r="G158" i="10" s="1"/>
  <c r="BG158" i="8"/>
  <c r="D159" i="9"/>
  <c r="Y159" i="10"/>
  <c r="D160" i="9"/>
  <c r="Y160" i="10"/>
  <c r="E160" i="9"/>
  <c r="DH160" i="8"/>
  <c r="F160" i="9" s="1"/>
  <c r="F160" i="10" s="1"/>
  <c r="E161" i="9"/>
  <c r="DH161" i="8"/>
  <c r="F161" i="9" s="1"/>
  <c r="F161" i="10" s="1"/>
  <c r="C161"/>
  <c r="L161"/>
  <c r="C162"/>
  <c r="L162"/>
  <c r="P162"/>
  <c r="G162" i="9"/>
  <c r="G162" i="10" s="1"/>
  <c r="BG162" i="8"/>
  <c r="D163" i="9"/>
  <c r="Y163" i="10"/>
  <c r="D164" i="9"/>
  <c r="Y164" i="10"/>
  <c r="E164" i="9"/>
  <c r="DH164" i="8"/>
  <c r="F164" i="9" s="1"/>
  <c r="F164" i="10" s="1"/>
  <c r="E165" i="9"/>
  <c r="DH165" i="8"/>
  <c r="F165" i="9" s="1"/>
  <c r="F165" i="10" s="1"/>
  <c r="C165"/>
  <c r="L165"/>
  <c r="C166"/>
  <c r="L166"/>
  <c r="P166"/>
  <c r="G166" i="9"/>
  <c r="G166" i="10" s="1"/>
  <c r="BG166" i="8"/>
  <c r="D167" i="9"/>
  <c r="Y167" i="10"/>
  <c r="D168" i="9"/>
  <c r="Y168" i="10"/>
  <c r="E168" i="9"/>
  <c r="DH168" i="8"/>
  <c r="F168" i="9" s="1"/>
  <c r="F168" i="10" s="1"/>
  <c r="E169" i="9"/>
  <c r="DH169" i="8"/>
  <c r="F169" i="9" s="1"/>
  <c r="F169" i="10" s="1"/>
  <c r="C169"/>
  <c r="L169"/>
  <c r="C170"/>
  <c r="L170"/>
  <c r="P170"/>
  <c r="G170" i="9"/>
  <c r="G170" i="10" s="1"/>
  <c r="BG170" i="8"/>
  <c r="D171" i="9"/>
  <c r="Y171" i="10"/>
  <c r="D172" i="9"/>
  <c r="Y172" i="10"/>
  <c r="E172" i="9"/>
  <c r="DH172" i="8"/>
  <c r="F172" i="9" s="1"/>
  <c r="F172" i="10" s="1"/>
  <c r="E173" i="9"/>
  <c r="DH173" i="8"/>
  <c r="F173" i="9" s="1"/>
  <c r="F173" i="10" s="1"/>
  <c r="C173"/>
  <c r="L173"/>
  <c r="C174"/>
  <c r="L174"/>
  <c r="P174"/>
  <c r="G174" i="9"/>
  <c r="G174" i="10" s="1"/>
  <c r="BG174" i="8"/>
  <c r="D175" i="9"/>
  <c r="Y175" i="10"/>
  <c r="D176" i="9"/>
  <c r="Y176" i="10"/>
  <c r="E176" i="9"/>
  <c r="DH176" i="8"/>
  <c r="F176" i="9" s="1"/>
  <c r="F176" i="10" s="1"/>
  <c r="E177" i="9"/>
  <c r="DH177" i="8"/>
  <c r="F177" i="9" s="1"/>
  <c r="F177" i="10" s="1"/>
  <c r="C177"/>
  <c r="L177"/>
  <c r="C178"/>
  <c r="L178"/>
  <c r="P178"/>
  <c r="G178" i="9"/>
  <c r="G178" i="10" s="1"/>
  <c r="BG178" i="8"/>
  <c r="D179" i="9"/>
  <c r="Y179" i="10"/>
  <c r="D180" i="9"/>
  <c r="Y180" i="10"/>
  <c r="E180" i="9"/>
  <c r="DH180" i="8"/>
  <c r="F180" i="9" s="1"/>
  <c r="F180" i="10" s="1"/>
  <c r="E181" i="9"/>
  <c r="DH181" i="8"/>
  <c r="F181" i="9" s="1"/>
  <c r="F181" i="10" s="1"/>
  <c r="C181"/>
  <c r="L181"/>
  <c r="C182"/>
  <c r="L182"/>
  <c r="P182"/>
  <c r="G182" i="9"/>
  <c r="G182" i="10" s="1"/>
  <c r="BG182" i="8"/>
  <c r="D183" i="9"/>
  <c r="Y183" i="10"/>
  <c r="D184" i="9"/>
  <c r="Y184" i="10"/>
  <c r="E184" i="9"/>
  <c r="DH184" i="8"/>
  <c r="F184" i="9" s="1"/>
  <c r="F184" i="10" s="1"/>
  <c r="E185" i="9"/>
  <c r="DH185" i="8"/>
  <c r="F185" i="9" s="1"/>
  <c r="F185" i="10" s="1"/>
  <c r="C185"/>
  <c r="L185"/>
  <c r="C186"/>
  <c r="L186"/>
  <c r="P186"/>
  <c r="G186" i="9"/>
  <c r="G186" i="10" s="1"/>
  <c r="BG186" i="8"/>
  <c r="D187" i="9"/>
  <c r="Y187" i="10"/>
  <c r="D188" i="9"/>
  <c r="Y188" i="10"/>
  <c r="E188" i="9"/>
  <c r="DH188" i="8"/>
  <c r="F188" i="9" s="1"/>
  <c r="F188" i="10" s="1"/>
  <c r="E189" i="9"/>
  <c r="DH189" i="8"/>
  <c r="F189" i="9" s="1"/>
  <c r="F189" i="10" s="1"/>
  <c r="C189"/>
  <c r="L189"/>
  <c r="C190"/>
  <c r="L190"/>
  <c r="P190"/>
  <c r="G190" i="9"/>
  <c r="G190" i="10" s="1"/>
  <c r="BG190" i="8"/>
  <c r="D191" i="9"/>
  <c r="Y191" i="10"/>
  <c r="D192" i="9"/>
  <c r="Y192" i="10"/>
  <c r="E192" i="9"/>
  <c r="DH192" i="8"/>
  <c r="F192" i="9" s="1"/>
  <c r="F192" i="10" s="1"/>
  <c r="E193" i="9"/>
  <c r="DH193" i="8"/>
  <c r="F193" i="9" s="1"/>
  <c r="F193" i="10" s="1"/>
  <c r="C193"/>
  <c r="L193"/>
  <c r="C194"/>
  <c r="L194"/>
  <c r="P194"/>
  <c r="G194" i="9"/>
  <c r="G194" i="10" s="1"/>
  <c r="BG194" i="8"/>
  <c r="D195" i="9"/>
  <c r="Y195" i="10"/>
  <c r="D196" i="9"/>
  <c r="Y196" i="10"/>
  <c r="E196" i="9"/>
  <c r="DH196" i="8"/>
  <c r="F196" i="9" s="1"/>
  <c r="F196" i="10" s="1"/>
  <c r="E197" i="9"/>
  <c r="DH197" i="8"/>
  <c r="F197" i="9" s="1"/>
  <c r="F197" i="10" s="1"/>
  <c r="C197"/>
  <c r="L197"/>
  <c r="C198"/>
  <c r="L198"/>
  <c r="P198"/>
  <c r="G198" i="9"/>
  <c r="G198" i="10" s="1"/>
  <c r="BG198" i="8"/>
  <c r="D199" i="9"/>
  <c r="Y199" i="10"/>
  <c r="D200" i="9"/>
  <c r="Y200" i="10"/>
  <c r="E200" i="9"/>
  <c r="DH200" i="8"/>
  <c r="F200" i="9" s="1"/>
  <c r="F200" i="10" s="1"/>
  <c r="E201" i="9"/>
  <c r="DH201" i="8"/>
  <c r="F201" i="9" s="1"/>
  <c r="F201" i="10" s="1"/>
  <c r="C201"/>
  <c r="L201"/>
  <c r="C202"/>
  <c r="L202"/>
  <c r="P202"/>
  <c r="G202" i="9"/>
  <c r="G202" i="10" s="1"/>
  <c r="BG202" i="8"/>
  <c r="D203" i="9"/>
  <c r="Y203" i="10"/>
  <c r="D204" i="9"/>
  <c r="Y204" i="10"/>
  <c r="E204" i="9"/>
  <c r="DH204" i="8"/>
  <c r="F204" i="9" s="1"/>
  <c r="F204" i="10" s="1"/>
  <c r="E205" i="9"/>
  <c r="DH205" i="8"/>
  <c r="F205" i="9" s="1"/>
  <c r="F205" i="10" s="1"/>
  <c r="C205"/>
  <c r="L205"/>
  <c r="C206"/>
  <c r="L206"/>
  <c r="P206"/>
  <c r="G206" i="9"/>
  <c r="G206" i="10" s="1"/>
  <c r="BG206" i="8"/>
  <c r="D207" i="9"/>
  <c r="Y207" i="10"/>
  <c r="D208" i="9"/>
  <c r="Y208" i="10"/>
  <c r="E208" i="9"/>
  <c r="DH208" i="8"/>
  <c r="F208" i="9" s="1"/>
  <c r="F208" i="10" s="1"/>
  <c r="E209" i="9"/>
  <c r="DH209" i="8"/>
  <c r="F209" i="9" s="1"/>
  <c r="F209" i="10" s="1"/>
  <c r="C209"/>
  <c r="L209"/>
  <c r="C210"/>
  <c r="L210"/>
  <c r="P210"/>
  <c r="G210" i="9"/>
  <c r="G210" i="10" s="1"/>
  <c r="BG210" i="8"/>
  <c r="D211" i="9"/>
  <c r="Y211" i="10"/>
  <c r="D212" i="9"/>
  <c r="Y212" i="10"/>
  <c r="E212" i="9"/>
  <c r="DH212" i="8"/>
  <c r="F212" i="9" s="1"/>
  <c r="F212" i="10" s="1"/>
  <c r="E213" i="9"/>
  <c r="DH213" i="8"/>
  <c r="F213" i="9" s="1"/>
  <c r="F213" i="10" s="1"/>
  <c r="C213"/>
  <c r="L213"/>
  <c r="C214"/>
  <c r="L214"/>
  <c r="P214"/>
  <c r="G214" i="9"/>
  <c r="G214" i="10" s="1"/>
  <c r="BG214" i="8"/>
  <c r="D215" i="9"/>
  <c r="Y215" i="10"/>
  <c r="D216" i="9"/>
  <c r="Y216" i="10"/>
  <c r="E216" i="9"/>
  <c r="DH216" i="8"/>
  <c r="F216" i="9" s="1"/>
  <c r="F216" i="10" s="1"/>
  <c r="E217" i="9"/>
  <c r="DH217" i="8"/>
  <c r="F217" i="9" s="1"/>
  <c r="F217" i="10" s="1"/>
  <c r="C217"/>
  <c r="L217"/>
  <c r="C218"/>
  <c r="L218"/>
  <c r="P218"/>
  <c r="G218" i="9"/>
  <c r="G218" i="10" s="1"/>
  <c r="BG218" i="8"/>
  <c r="D219" i="9"/>
  <c r="Y219" i="10"/>
  <c r="D220" i="9"/>
  <c r="Y220" i="10"/>
  <c r="E220" i="9"/>
  <c r="DH220" i="8"/>
  <c r="F220" i="9" s="1"/>
  <c r="F220" i="10" s="1"/>
  <c r="E221" i="9"/>
  <c r="DH221" i="8"/>
  <c r="F221" i="9" s="1"/>
  <c r="F221" i="10" s="1"/>
  <c r="C221"/>
  <c r="L221"/>
  <c r="C222"/>
  <c r="L222"/>
  <c r="P222"/>
  <c r="G222" i="9"/>
  <c r="G222" i="10" s="1"/>
  <c r="BG222" i="8"/>
  <c r="D223" i="9"/>
  <c r="Y223" i="10"/>
  <c r="D224" i="9"/>
  <c r="Y224" i="10"/>
  <c r="E224" i="9"/>
  <c r="DH224" i="8"/>
  <c r="F224" i="9" s="1"/>
  <c r="F224" i="10" s="1"/>
  <c r="E225" i="9"/>
  <c r="DH225" i="8"/>
  <c r="F225" i="9" s="1"/>
  <c r="F225" i="10" s="1"/>
  <c r="C225"/>
  <c r="L225"/>
  <c r="C226"/>
  <c r="L226"/>
  <c r="P226"/>
  <c r="G226" i="9"/>
  <c r="G226" i="10" s="1"/>
  <c r="BG226" i="8"/>
  <c r="D227" i="9"/>
  <c r="Y227" i="10"/>
  <c r="D228" i="9"/>
  <c r="Y228" i="10"/>
  <c r="E228" i="9"/>
  <c r="DH228" i="8"/>
  <c r="F228" i="9" s="1"/>
  <c r="F228" i="10" s="1"/>
  <c r="E229" i="9"/>
  <c r="DH229" i="8"/>
  <c r="F229" i="9" s="1"/>
  <c r="F229" i="10" s="1"/>
  <c r="C229"/>
  <c r="L229"/>
  <c r="C230"/>
  <c r="L230"/>
  <c r="P230"/>
  <c r="G230" i="9"/>
  <c r="G230" i="10" s="1"/>
  <c r="BG230" i="8"/>
  <c r="D231" i="9"/>
  <c r="Y231" i="10"/>
  <c r="D232" i="9"/>
  <c r="Y232" i="10"/>
  <c r="E232" i="9"/>
  <c r="DH232" i="8"/>
  <c r="F232" i="9" s="1"/>
  <c r="F232" i="10" s="1"/>
  <c r="E233" i="9"/>
  <c r="DH233" i="8"/>
  <c r="F233" i="9" s="1"/>
  <c r="F233" i="10" s="1"/>
  <c r="C233"/>
  <c r="L233"/>
  <c r="C234"/>
  <c r="L234"/>
  <c r="P234"/>
  <c r="G234" i="9"/>
  <c r="G234" i="10" s="1"/>
  <c r="BG234" i="8"/>
  <c r="D235" i="9"/>
  <c r="Y235" i="10"/>
  <c r="D236" i="9"/>
  <c r="Y236" i="10"/>
  <c r="E236" i="9"/>
  <c r="DH236" i="8"/>
  <c r="F236" i="9" s="1"/>
  <c r="F236" i="10" s="1"/>
  <c r="E237" i="9"/>
  <c r="DH237" i="8"/>
  <c r="F237" i="9" s="1"/>
  <c r="F237" i="10" s="1"/>
  <c r="C237"/>
  <c r="L237"/>
  <c r="C238"/>
  <c r="L238"/>
  <c r="P238"/>
  <c r="G238" i="9"/>
  <c r="G238" i="10" s="1"/>
  <c r="BG238" i="8"/>
  <c r="D239" i="9"/>
  <c r="Y239" i="10"/>
  <c r="D240" i="9"/>
  <c r="Y240" i="10"/>
  <c r="E240" i="9"/>
  <c r="DH240" i="8"/>
  <c r="F240" i="9" s="1"/>
  <c r="F240" i="10" s="1"/>
  <c r="E241" i="9"/>
  <c r="DH241" i="8"/>
  <c r="F241" i="9" s="1"/>
  <c r="F241" i="10" s="1"/>
  <c r="C241"/>
  <c r="L241"/>
  <c r="C242"/>
  <c r="L242"/>
  <c r="P242"/>
  <c r="G242" i="9"/>
  <c r="G242" i="10" s="1"/>
  <c r="BG242" i="8"/>
  <c r="D243" i="9"/>
  <c r="Y243" i="10"/>
  <c r="D244" i="9"/>
  <c r="Y244" i="10"/>
  <c r="E244" i="9"/>
  <c r="DH244" i="8"/>
  <c r="F244" i="9" s="1"/>
  <c r="F244" i="10" s="1"/>
  <c r="E245" i="9"/>
  <c r="DH245" i="8"/>
  <c r="F245" i="9" s="1"/>
  <c r="F245" i="10" s="1"/>
  <c r="C245"/>
  <c r="L245"/>
  <c r="C246"/>
  <c r="L246"/>
  <c r="P246"/>
  <c r="G246" i="9"/>
  <c r="G246" i="10" s="1"/>
  <c r="BG246" i="8"/>
  <c r="D247" i="9"/>
  <c r="Y247" i="10"/>
  <c r="D248" i="9"/>
  <c r="Y248" i="10"/>
  <c r="E248" i="9"/>
  <c r="DH248" i="8"/>
  <c r="F248" i="9" s="1"/>
  <c r="F248" i="10" s="1"/>
  <c r="E249" i="9"/>
  <c r="DH249" i="8"/>
  <c r="F249" i="9" s="1"/>
  <c r="F249" i="10" s="1"/>
  <c r="C249"/>
  <c r="L249"/>
  <c r="C250"/>
  <c r="L250"/>
  <c r="P250"/>
  <c r="G250" i="9"/>
  <c r="G250" i="10" s="1"/>
  <c r="BG250" i="8"/>
  <c r="D251" i="9"/>
  <c r="Y251" i="10"/>
  <c r="D252" i="9"/>
  <c r="Y252" i="10"/>
  <c r="E252" i="9"/>
  <c r="DH252" i="8"/>
  <c r="F252" i="9" s="1"/>
  <c r="F252" i="10" s="1"/>
  <c r="E253" i="9"/>
  <c r="DH253" i="8"/>
  <c r="F253" i="9" s="1"/>
  <c r="F253" i="10" s="1"/>
  <c r="C253"/>
  <c r="L253"/>
  <c r="C254"/>
  <c r="L254"/>
  <c r="P254"/>
  <c r="G254" i="9"/>
  <c r="G254" i="10" s="1"/>
  <c r="BG254" i="8"/>
  <c r="D255" i="9"/>
  <c r="Y255" i="10"/>
  <c r="D256" i="9"/>
  <c r="Y256" i="10"/>
  <c r="E256" i="9"/>
  <c r="DH256" i="8"/>
  <c r="F256" i="9" s="1"/>
  <c r="F256" i="10" s="1"/>
  <c r="E257" i="9"/>
  <c r="DH257" i="8"/>
  <c r="F257" i="9" s="1"/>
  <c r="F257" i="10" s="1"/>
  <c r="C257"/>
  <c r="L257"/>
  <c r="C258"/>
  <c r="L258"/>
  <c r="P258"/>
  <c r="G258" i="9"/>
  <c r="G258" i="10" s="1"/>
  <c r="BG258" i="8"/>
  <c r="D259" i="9"/>
  <c r="Y259" i="10"/>
  <c r="D260" i="9"/>
  <c r="Y260" i="10"/>
  <c r="E260" i="9"/>
  <c r="DH260" i="8"/>
  <c r="F260" i="9" s="1"/>
  <c r="F260" i="10" s="1"/>
  <c r="E261" i="9"/>
  <c r="DH261" i="8"/>
  <c r="F261" i="9" s="1"/>
  <c r="F261" i="10" s="1"/>
  <c r="C261"/>
  <c r="L261"/>
  <c r="C262"/>
  <c r="L262"/>
  <c r="P262"/>
  <c r="G262" i="9"/>
  <c r="G262" i="10" s="1"/>
  <c r="BG262" i="8"/>
  <c r="D263" i="9"/>
  <c r="Y263" i="10"/>
  <c r="D264" i="9"/>
  <c r="Y264" i="10"/>
  <c r="E264" i="9"/>
  <c r="DH264" i="8"/>
  <c r="F264" i="9" s="1"/>
  <c r="F264" i="10" s="1"/>
  <c r="E265" i="9"/>
  <c r="DH265" i="8"/>
  <c r="F265" i="9" s="1"/>
  <c r="F265" i="10" s="1"/>
  <c r="C265"/>
  <c r="L265"/>
  <c r="C266"/>
  <c r="L266"/>
  <c r="P266"/>
  <c r="G266" i="9"/>
  <c r="G266" i="10" s="1"/>
  <c r="BG266" i="8"/>
  <c r="D267" i="9"/>
  <c r="Y267" i="10"/>
  <c r="D268" i="9"/>
  <c r="Y268" i="10"/>
  <c r="E268" i="9"/>
  <c r="DH268" i="8"/>
  <c r="F268" i="9" s="1"/>
  <c r="F268" i="10" s="1"/>
  <c r="E269" i="9"/>
  <c r="DH269" i="8"/>
  <c r="F269" i="9" s="1"/>
  <c r="F269" i="10" s="1"/>
  <c r="C269"/>
  <c r="L269"/>
  <c r="C270"/>
  <c r="L270"/>
  <c r="P270"/>
  <c r="G270" i="9"/>
  <c r="G270" i="10" s="1"/>
  <c r="BG270" i="8"/>
  <c r="D271" i="9"/>
  <c r="Y271" i="10"/>
  <c r="D272" i="9"/>
  <c r="Y272" i="10"/>
  <c r="E272" i="9"/>
  <c r="DH272" i="8"/>
  <c r="F272" i="9" s="1"/>
  <c r="F272" i="10" s="1"/>
  <c r="E273" i="9"/>
  <c r="DH273" i="8"/>
  <c r="F273" i="9" s="1"/>
  <c r="F273" i="10" s="1"/>
  <c r="C273"/>
  <c r="L273"/>
  <c r="C274"/>
  <c r="L274"/>
  <c r="P274"/>
  <c r="G274" i="9"/>
  <c r="G274" i="10" s="1"/>
  <c r="BG274" i="8"/>
  <c r="D275" i="9"/>
  <c r="Y275" i="10"/>
  <c r="D276" i="9"/>
  <c r="Y276" i="10"/>
  <c r="E276" i="9"/>
  <c r="DH276" i="8"/>
  <c r="F276" i="9" s="1"/>
  <c r="F276" i="10" s="1"/>
  <c r="E277" i="9"/>
  <c r="DH277" i="8"/>
  <c r="F277" i="9" s="1"/>
  <c r="F277" i="10" s="1"/>
  <c r="C277"/>
  <c r="L277"/>
  <c r="C278"/>
  <c r="L278"/>
  <c r="P278"/>
  <c r="G278" i="9"/>
  <c r="G278" i="10" s="1"/>
  <c r="BG278" i="8"/>
  <c r="D279" i="9"/>
  <c r="Y279" i="10"/>
  <c r="D280" i="9"/>
  <c r="Y280" i="10"/>
  <c r="E280" i="9"/>
  <c r="DH280" i="8"/>
  <c r="F280" i="9" s="1"/>
  <c r="F280" i="10" s="1"/>
  <c r="E281" i="9"/>
  <c r="DH281" i="8"/>
  <c r="F281" i="9" s="1"/>
  <c r="F281" i="10" s="1"/>
  <c r="C281"/>
  <c r="L281"/>
  <c r="C282"/>
  <c r="L282"/>
  <c r="P282"/>
  <c r="G282" i="9"/>
  <c r="G282" i="10" s="1"/>
  <c r="BG282" i="8"/>
  <c r="D283" i="9"/>
  <c r="Y283" i="10"/>
  <c r="D284" i="9"/>
  <c r="Y284" i="10"/>
  <c r="E284" i="9"/>
  <c r="DH284" i="8"/>
  <c r="F284" i="9" s="1"/>
  <c r="F284" i="10" s="1"/>
  <c r="E285" i="9"/>
  <c r="DH285" i="8"/>
  <c r="F285" i="9" s="1"/>
  <c r="F285" i="10" s="1"/>
  <c r="C285"/>
  <c r="L285"/>
  <c r="C286"/>
  <c r="L286"/>
  <c r="P286"/>
  <c r="G286" i="9"/>
  <c r="G286" i="10" s="1"/>
  <c r="BG286" i="8"/>
  <c r="D287" i="9"/>
  <c r="Y287" i="10"/>
  <c r="D288" i="9"/>
  <c r="Y288" i="10"/>
  <c r="E288" i="9"/>
  <c r="DH288" i="8"/>
  <c r="F288" i="9" s="1"/>
  <c r="F288" i="10" s="1"/>
  <c r="E289" i="9"/>
  <c r="DH289" i="8"/>
  <c r="F289" i="9" s="1"/>
  <c r="F289" i="10" s="1"/>
  <c r="C289"/>
  <c r="L289"/>
  <c r="C290"/>
  <c r="L290"/>
  <c r="P290"/>
  <c r="G290" i="9"/>
  <c r="G290" i="10" s="1"/>
  <c r="BG290" i="8"/>
  <c r="D291" i="9"/>
  <c r="Y291" i="10"/>
  <c r="D292" i="9"/>
  <c r="Y292" i="10"/>
  <c r="E292" i="9"/>
  <c r="DH292" i="8"/>
  <c r="F292" i="9" s="1"/>
  <c r="F292" i="10" s="1"/>
  <c r="E293" i="9"/>
  <c r="DH293" i="8"/>
  <c r="F293" i="9" s="1"/>
  <c r="F293" i="10" s="1"/>
  <c r="C293"/>
  <c r="L293"/>
  <c r="C294"/>
  <c r="L294"/>
  <c r="P294"/>
  <c r="G294" i="9"/>
  <c r="G294" i="10" s="1"/>
  <c r="BG294" i="8"/>
  <c r="D295" i="9"/>
  <c r="Y295" i="10"/>
  <c r="D296" i="9"/>
  <c r="Y296" i="10"/>
  <c r="E296" i="9"/>
  <c r="DH296" i="8"/>
  <c r="F296" i="9" s="1"/>
  <c r="F296" i="10" s="1"/>
  <c r="E297" i="9"/>
  <c r="DH297" i="8"/>
  <c r="F297" i="9" s="1"/>
  <c r="F297" i="10" s="1"/>
  <c r="C297"/>
  <c r="L297"/>
  <c r="C298"/>
  <c r="L298"/>
  <c r="P298"/>
  <c r="G298" i="9"/>
  <c r="G298" i="10" s="1"/>
  <c r="BG298" i="8"/>
  <c r="D299" i="9"/>
  <c r="Y299" i="10"/>
  <c r="D300" i="9"/>
  <c r="Y300" i="10"/>
  <c r="E300" i="9"/>
  <c r="DH300" i="8"/>
  <c r="F300" i="9" s="1"/>
  <c r="F300" i="10" s="1"/>
  <c r="E301" i="9"/>
  <c r="DH301" i="8"/>
  <c r="F301" i="9" s="1"/>
  <c r="F301" i="10" s="1"/>
  <c r="C301"/>
  <c r="L301"/>
  <c r="C302"/>
  <c r="L302"/>
  <c r="P302"/>
  <c r="G302" i="9"/>
  <c r="G302" i="10" s="1"/>
  <c r="BG302" i="8"/>
  <c r="D303" i="9"/>
  <c r="Y303" i="10"/>
  <c r="D304" i="9"/>
  <c r="Y304" i="10"/>
  <c r="E304" i="9"/>
  <c r="DH304" i="8"/>
  <c r="F304" i="9" s="1"/>
  <c r="F304" i="10" s="1"/>
  <c r="E305" i="9"/>
  <c r="DH305" i="8"/>
  <c r="F305" i="9" s="1"/>
  <c r="F305" i="10" s="1"/>
  <c r="C305"/>
  <c r="L305"/>
  <c r="C306"/>
  <c r="L306"/>
  <c r="P306"/>
  <c r="G306" i="9"/>
  <c r="G306" i="10" s="1"/>
  <c r="BG306" i="8"/>
  <c r="D307" i="9"/>
  <c r="Y307" i="10"/>
  <c r="D308" i="9"/>
  <c r="Y308" i="10"/>
  <c r="E308" i="9"/>
  <c r="DH308" i="8"/>
  <c r="F308" i="9" s="1"/>
  <c r="F308" i="10" s="1"/>
  <c r="E309" i="9"/>
  <c r="DH309" i="8"/>
  <c r="F309" i="9" s="1"/>
  <c r="F309" i="10" s="1"/>
  <c r="C309"/>
  <c r="L309"/>
  <c r="C310"/>
  <c r="L310"/>
  <c r="P310"/>
  <c r="G310" i="9"/>
  <c r="G310" i="10" s="1"/>
  <c r="BG310" i="8"/>
  <c r="D311" i="9"/>
  <c r="Y311" i="10"/>
  <c r="D312" i="9"/>
  <c r="Y312" i="10"/>
  <c r="E312" i="9"/>
  <c r="DH312" i="8"/>
  <c r="F312" i="9" s="1"/>
  <c r="F312" i="10" s="1"/>
  <c r="E313" i="9"/>
  <c r="DH313" i="8"/>
  <c r="F313" i="9" s="1"/>
  <c r="F313" i="10" s="1"/>
  <c r="C313"/>
  <c r="L313"/>
  <c r="C314"/>
  <c r="L314"/>
  <c r="P314"/>
  <c r="G314" i="9"/>
  <c r="G314" i="10" s="1"/>
  <c r="BG314" i="8"/>
  <c r="D315" i="9"/>
  <c r="Y315" i="10"/>
  <c r="D316" i="9"/>
  <c r="Y316" i="10"/>
  <c r="E316" i="9"/>
  <c r="DH316" i="8"/>
  <c r="F316" i="9" s="1"/>
  <c r="F316" i="10" s="1"/>
  <c r="E317" i="9"/>
  <c r="DH317" i="8"/>
  <c r="F317" i="9" s="1"/>
  <c r="F317" i="10" s="1"/>
  <c r="C317"/>
  <c r="L317"/>
  <c r="C318"/>
  <c r="L318"/>
  <c r="P318"/>
  <c r="G318" i="9"/>
  <c r="G318" i="10" s="1"/>
  <c r="BG318" i="8"/>
  <c r="D319" i="9"/>
  <c r="Y319" i="10"/>
  <c r="D320" i="9"/>
  <c r="Y320" i="10"/>
  <c r="E320" i="9"/>
  <c r="DH320" i="8"/>
  <c r="F320" i="9" s="1"/>
  <c r="F320" i="10" s="1"/>
  <c r="E321" i="9"/>
  <c r="DH321" i="8"/>
  <c r="F321" i="9" s="1"/>
  <c r="F321" i="10" s="1"/>
  <c r="C321"/>
  <c r="L321"/>
  <c r="C322"/>
  <c r="L322"/>
  <c r="P322"/>
  <c r="G322" i="9"/>
  <c r="G322" i="10" s="1"/>
  <c r="BG322" i="8"/>
  <c r="D323" i="9"/>
  <c r="Y323" i="10"/>
  <c r="D324" i="9"/>
  <c r="Y324" i="10"/>
  <c r="E324" i="9"/>
  <c r="DH324" i="8"/>
  <c r="F324" i="9" s="1"/>
  <c r="F324" i="10" s="1"/>
  <c r="E325" i="9"/>
  <c r="DH325" i="8"/>
  <c r="F325" i="9" s="1"/>
  <c r="F325" i="10" s="1"/>
  <c r="C325"/>
  <c r="L325"/>
  <c r="C326"/>
  <c r="L326"/>
  <c r="P326"/>
  <c r="G326" i="9"/>
  <c r="G326" i="10" s="1"/>
  <c r="BG326" i="8"/>
  <c r="D327" i="9"/>
  <c r="Y327" i="10"/>
  <c r="D328" i="9"/>
  <c r="Y328" i="10"/>
  <c r="E328" i="9"/>
  <c r="DH328" i="8"/>
  <c r="F328" i="9" s="1"/>
  <c r="F328" i="10" s="1"/>
  <c r="E329" i="9"/>
  <c r="DH329" i="8"/>
  <c r="F329" i="9" s="1"/>
  <c r="F329" i="10" s="1"/>
  <c r="C329"/>
  <c r="L329"/>
  <c r="C330"/>
  <c r="L330"/>
  <c r="P330"/>
  <c r="G330" i="9"/>
  <c r="G330" i="10" s="1"/>
  <c r="BG330" i="8"/>
  <c r="D331" i="9"/>
  <c r="Y331" i="10"/>
  <c r="D332" i="9"/>
  <c r="Y332" i="10"/>
  <c r="E332" i="9"/>
  <c r="DH332" i="8"/>
  <c r="F332" i="9" s="1"/>
  <c r="F332" i="10" s="1"/>
  <c r="E333" i="9"/>
  <c r="DH333" i="8"/>
  <c r="F333" i="9" s="1"/>
  <c r="F333" i="10" s="1"/>
  <c r="C333"/>
  <c r="L333"/>
  <c r="C334"/>
  <c r="L334"/>
  <c r="P334"/>
  <c r="G334" i="9"/>
  <c r="G334" i="10" s="1"/>
  <c r="BG334" i="8"/>
  <c r="D335" i="9"/>
  <c r="Y335" i="10"/>
  <c r="D336" i="9"/>
  <c r="Y336" i="10"/>
  <c r="E336" i="9"/>
  <c r="DH336" i="8"/>
  <c r="F336" i="9" s="1"/>
  <c r="F336" i="10" s="1"/>
  <c r="E337" i="9"/>
  <c r="DH337" i="8"/>
  <c r="F337" i="9" s="1"/>
  <c r="F337" i="10" s="1"/>
  <c r="C337"/>
  <c r="L337"/>
  <c r="C338"/>
  <c r="L338"/>
  <c r="P338"/>
  <c r="G338" i="9"/>
  <c r="G338" i="10" s="1"/>
  <c r="BG338" i="8"/>
  <c r="D339" i="9"/>
  <c r="Y339" i="10"/>
  <c r="D340" i="9"/>
  <c r="Y340" i="10"/>
  <c r="E340" i="9"/>
  <c r="DH340" i="8"/>
  <c r="F340" i="9" s="1"/>
  <c r="F340" i="10" s="1"/>
  <c r="E341" i="9"/>
  <c r="DH341" i="8"/>
  <c r="F341" i="9" s="1"/>
  <c r="F341" i="10" s="1"/>
  <c r="C341"/>
  <c r="L341"/>
  <c r="C342"/>
  <c r="L342"/>
  <c r="P342"/>
  <c r="G342" i="9"/>
  <c r="G342" i="10" s="1"/>
  <c r="BG342" i="8"/>
  <c r="D343" i="9"/>
  <c r="Y343" i="10"/>
  <c r="D344" i="9"/>
  <c r="Y344" i="10"/>
  <c r="E344" i="9"/>
  <c r="DH344" i="8"/>
  <c r="F344" i="9" s="1"/>
  <c r="F344" i="10" s="1"/>
  <c r="E345" i="9"/>
  <c r="DH345" i="8"/>
  <c r="F345" i="9" s="1"/>
  <c r="F345" i="10" s="1"/>
  <c r="C345"/>
  <c r="L345"/>
  <c r="C346"/>
  <c r="L346"/>
  <c r="P346"/>
  <c r="G346" i="9"/>
  <c r="G346" i="10" s="1"/>
  <c r="BG346" i="8"/>
  <c r="D347" i="9"/>
  <c r="Y347" i="10"/>
  <c r="D348" i="9"/>
  <c r="Y348" i="10"/>
  <c r="E348" i="9"/>
  <c r="DH348" i="8"/>
  <c r="F348" i="9" s="1"/>
  <c r="F348" i="10" s="1"/>
  <c r="E349" i="9"/>
  <c r="DH349" i="8"/>
  <c r="F349" i="9" s="1"/>
  <c r="F349" i="10" s="1"/>
  <c r="C349"/>
  <c r="L349"/>
  <c r="C350"/>
  <c r="L350"/>
  <c r="P350"/>
  <c r="G350" i="9"/>
  <c r="G350" i="10" s="1"/>
  <c r="BG350" i="8"/>
  <c r="D351" i="9"/>
  <c r="Y351" i="10"/>
  <c r="D352" i="9"/>
  <c r="Y352" i="10"/>
  <c r="E352" i="9"/>
  <c r="DH352" i="8"/>
  <c r="F352" i="9" s="1"/>
  <c r="F352" i="10" s="1"/>
  <c r="E353" i="9"/>
  <c r="DH353" i="8"/>
  <c r="F353" i="9" s="1"/>
  <c r="F353" i="10" s="1"/>
  <c r="C353"/>
  <c r="L353"/>
  <c r="C354"/>
  <c r="L354"/>
  <c r="P354"/>
  <c r="G354" i="9"/>
  <c r="G354" i="10" s="1"/>
  <c r="BG354" i="8"/>
  <c r="D355" i="9"/>
  <c r="Y355" i="10"/>
  <c r="D356" i="9"/>
  <c r="Y356" i="10"/>
  <c r="B600" i="12"/>
  <c r="B493"/>
  <c r="E604"/>
  <c r="B517"/>
  <c r="B241" i="11"/>
  <c r="B10" i="7"/>
  <c r="B177" i="11"/>
  <c r="B41" i="6"/>
  <c r="B201" i="11" s="1"/>
  <c r="BG101" i="8"/>
  <c r="P103" i="10"/>
  <c r="G103" i="9"/>
  <c r="G103" i="10" s="1"/>
  <c r="BG105" i="8"/>
  <c r="P107" i="10"/>
  <c r="G107" i="9"/>
  <c r="G107" i="10" s="1"/>
  <c r="BG109" i="8"/>
  <c r="P111" i="10"/>
  <c r="G111" i="9"/>
  <c r="G111" i="10" s="1"/>
  <c r="BG113" i="8"/>
  <c r="P115" i="10"/>
  <c r="G115" i="9"/>
  <c r="G115" i="10" s="1"/>
  <c r="BG117" i="8"/>
  <c r="P119" i="10"/>
  <c r="G119" i="9"/>
  <c r="G119" i="10" s="1"/>
  <c r="BG121" i="8"/>
  <c r="P123" i="10"/>
  <c r="G123" i="9"/>
  <c r="G123" i="10" s="1"/>
  <c r="BG125" i="8"/>
  <c r="P127" i="10"/>
  <c r="G127" i="9"/>
  <c r="G127" i="10" s="1"/>
  <c r="BG129" i="8"/>
  <c r="P131" i="10"/>
  <c r="G131" i="9"/>
  <c r="G131" i="10" s="1"/>
  <c r="BG133" i="8"/>
  <c r="P135" i="10"/>
  <c r="G135" i="9"/>
  <c r="G135" i="10" s="1"/>
  <c r="BG137" i="8"/>
  <c r="P139" i="10"/>
  <c r="G139" i="9"/>
  <c r="G139" i="10" s="1"/>
  <c r="BG141" i="8"/>
  <c r="D142" i="9"/>
  <c r="Y142" i="10"/>
  <c r="E142" i="9"/>
  <c r="DH142" i="8"/>
  <c r="F142" i="9" s="1"/>
  <c r="F142" i="10" s="1"/>
  <c r="E143" i="9"/>
  <c r="DH143" i="8"/>
  <c r="F143" i="9" s="1"/>
  <c r="F143" i="10" s="1"/>
  <c r="C143"/>
  <c r="L143"/>
  <c r="C144"/>
  <c r="L144"/>
  <c r="P144"/>
  <c r="G144" i="9"/>
  <c r="G144" i="10" s="1"/>
  <c r="BG144" i="8"/>
  <c r="D145" i="9"/>
  <c r="Y145" i="10"/>
  <c r="D146" i="9"/>
  <c r="Y146" i="10"/>
  <c r="E146" i="9"/>
  <c r="DH146" i="8"/>
  <c r="F146" i="9" s="1"/>
  <c r="F146" i="10" s="1"/>
  <c r="E147" i="9"/>
  <c r="DH147" i="8"/>
  <c r="F147" i="9" s="1"/>
  <c r="F147" i="10" s="1"/>
  <c r="C147"/>
  <c r="L147"/>
  <c r="C148"/>
  <c r="L148"/>
  <c r="P148"/>
  <c r="G148" i="9"/>
  <c r="G148" i="10" s="1"/>
  <c r="BG148" i="8"/>
  <c r="D149" i="9"/>
  <c r="Y149" i="10"/>
  <c r="D150" i="9"/>
  <c r="Y150" i="10"/>
  <c r="E150" i="9"/>
  <c r="DH150" i="8"/>
  <c r="F150" i="9" s="1"/>
  <c r="F150" i="10" s="1"/>
  <c r="E151" i="9"/>
  <c r="DH151" i="8"/>
  <c r="F151" i="9" s="1"/>
  <c r="F151" i="10" s="1"/>
  <c r="C151"/>
  <c r="L151"/>
  <c r="C152"/>
  <c r="L152"/>
  <c r="P152"/>
  <c r="G152" i="9"/>
  <c r="G152" i="10" s="1"/>
  <c r="BG152" i="8"/>
  <c r="D153" i="9"/>
  <c r="Y153" i="10"/>
  <c r="D154" i="9"/>
  <c r="Y154" i="10"/>
  <c r="E154" i="9"/>
  <c r="DH154" i="8"/>
  <c r="F154" i="9" s="1"/>
  <c r="F154" i="10" s="1"/>
  <c r="E155" i="9"/>
  <c r="DH155" i="8"/>
  <c r="F155" i="9" s="1"/>
  <c r="F155" i="10" s="1"/>
  <c r="C155"/>
  <c r="L155"/>
  <c r="C156"/>
  <c r="L156"/>
  <c r="P156"/>
  <c r="G156" i="9"/>
  <c r="G156" i="10" s="1"/>
  <c r="BG156" i="8"/>
  <c r="D157" i="9"/>
  <c r="Y157" i="10"/>
  <c r="D158" i="9"/>
  <c r="Y158" i="10"/>
  <c r="E158" i="9"/>
  <c r="DH158" i="8"/>
  <c r="F158" i="9" s="1"/>
  <c r="F158" i="10" s="1"/>
  <c r="E159" i="9"/>
  <c r="DH159" i="8"/>
  <c r="F159" i="9" s="1"/>
  <c r="F159" i="10" s="1"/>
  <c r="C159"/>
  <c r="L159"/>
  <c r="C160"/>
  <c r="L160"/>
  <c r="P160"/>
  <c r="G160" i="9"/>
  <c r="G160" i="10" s="1"/>
  <c r="BG160" i="8"/>
  <c r="D161" i="9"/>
  <c r="Y161" i="10"/>
  <c r="D162" i="9"/>
  <c r="Y162" i="10"/>
  <c r="E162" i="9"/>
  <c r="DH162" i="8"/>
  <c r="F162" i="9" s="1"/>
  <c r="F162" i="10" s="1"/>
  <c r="E163" i="9"/>
  <c r="DH163" i="8"/>
  <c r="F163" i="9" s="1"/>
  <c r="F163" i="10" s="1"/>
  <c r="C163"/>
  <c r="L163"/>
  <c r="C164"/>
  <c r="L164"/>
  <c r="P164"/>
  <c r="G164" i="9"/>
  <c r="G164" i="10" s="1"/>
  <c r="BG164" i="8"/>
  <c r="D165" i="9"/>
  <c r="Y165" i="10"/>
  <c r="D166" i="9"/>
  <c r="Y166" i="10"/>
  <c r="E166" i="9"/>
  <c r="DH166" i="8"/>
  <c r="F166" i="9" s="1"/>
  <c r="F166" i="10" s="1"/>
  <c r="E167" i="9"/>
  <c r="DH167" i="8"/>
  <c r="F167" i="9" s="1"/>
  <c r="F167" i="10" s="1"/>
  <c r="C167"/>
  <c r="L167"/>
  <c r="C168"/>
  <c r="L168"/>
  <c r="P168"/>
  <c r="G168" i="9"/>
  <c r="G168" i="10" s="1"/>
  <c r="BG168" i="8"/>
  <c r="D169" i="9"/>
  <c r="Y169" i="10"/>
  <c r="D170" i="9"/>
  <c r="Y170" i="10"/>
  <c r="E170" i="9"/>
  <c r="DH170" i="8"/>
  <c r="F170" i="9" s="1"/>
  <c r="F170" i="10" s="1"/>
  <c r="E171" i="9"/>
  <c r="DH171" i="8"/>
  <c r="F171" i="9" s="1"/>
  <c r="F171" i="10" s="1"/>
  <c r="C171"/>
  <c r="L171"/>
  <c r="C172"/>
  <c r="L172"/>
  <c r="P172"/>
  <c r="G172" i="9"/>
  <c r="G172" i="10" s="1"/>
  <c r="BG172" i="8"/>
  <c r="D173" i="9"/>
  <c r="Y173" i="10"/>
  <c r="D174" i="9"/>
  <c r="Y174" i="10"/>
  <c r="E174" i="9"/>
  <c r="DH174" i="8"/>
  <c r="F174" i="9" s="1"/>
  <c r="F174" i="10" s="1"/>
  <c r="E175" i="9"/>
  <c r="DH175" i="8"/>
  <c r="F175" i="9" s="1"/>
  <c r="F175" i="10" s="1"/>
  <c r="C175"/>
  <c r="L175"/>
  <c r="C176"/>
  <c r="L176"/>
  <c r="P176"/>
  <c r="G176" i="9"/>
  <c r="G176" i="10" s="1"/>
  <c r="BG176" i="8"/>
  <c r="D177" i="9"/>
  <c r="Y177" i="10"/>
  <c r="D178" i="9"/>
  <c r="Y178" i="10"/>
  <c r="E178" i="9"/>
  <c r="DH178" i="8"/>
  <c r="F178" i="9" s="1"/>
  <c r="F178" i="10" s="1"/>
  <c r="E179" i="9"/>
  <c r="DH179" i="8"/>
  <c r="F179" i="9" s="1"/>
  <c r="F179" i="10" s="1"/>
  <c r="C179"/>
  <c r="L179"/>
  <c r="C180"/>
  <c r="L180"/>
  <c r="P180"/>
  <c r="G180" i="9"/>
  <c r="G180" i="10" s="1"/>
  <c r="BG180" i="8"/>
  <c r="D181" i="9"/>
  <c r="Y181" i="10"/>
  <c r="D182" i="9"/>
  <c r="Y182" i="10"/>
  <c r="E182" i="9"/>
  <c r="DH182" i="8"/>
  <c r="F182" i="9" s="1"/>
  <c r="F182" i="10" s="1"/>
  <c r="E183" i="9"/>
  <c r="DH183" i="8"/>
  <c r="F183" i="9" s="1"/>
  <c r="F183" i="10" s="1"/>
  <c r="C183"/>
  <c r="L183"/>
  <c r="C184"/>
  <c r="L184"/>
  <c r="P184"/>
  <c r="G184" i="9"/>
  <c r="G184" i="10" s="1"/>
  <c r="BG184" i="8"/>
  <c r="D185" i="9"/>
  <c r="Y185" i="10"/>
  <c r="D186" i="9"/>
  <c r="Y186" i="10"/>
  <c r="E186" i="9"/>
  <c r="DH186" i="8"/>
  <c r="F186" i="9" s="1"/>
  <c r="F186" i="10" s="1"/>
  <c r="E187" i="9"/>
  <c r="DH187" i="8"/>
  <c r="F187" i="9" s="1"/>
  <c r="F187" i="10" s="1"/>
  <c r="C187"/>
  <c r="L187"/>
  <c r="C188"/>
  <c r="L188"/>
  <c r="P188"/>
  <c r="G188" i="9"/>
  <c r="G188" i="10" s="1"/>
  <c r="BG188" i="8"/>
  <c r="D189" i="9"/>
  <c r="Y189" i="10"/>
  <c r="D190" i="9"/>
  <c r="Y190" i="10"/>
  <c r="E190" i="9"/>
  <c r="DH190" i="8"/>
  <c r="F190" i="9" s="1"/>
  <c r="F190" i="10" s="1"/>
  <c r="E191" i="9"/>
  <c r="DH191" i="8"/>
  <c r="F191" i="9" s="1"/>
  <c r="F191" i="10" s="1"/>
  <c r="C191"/>
  <c r="L191"/>
  <c r="C192"/>
  <c r="L192"/>
  <c r="P192"/>
  <c r="G192" i="9"/>
  <c r="G192" i="10" s="1"/>
  <c r="BG192" i="8"/>
  <c r="D193" i="9"/>
  <c r="Y193" i="10"/>
  <c r="D194" i="9"/>
  <c r="Y194" i="10"/>
  <c r="E194" i="9"/>
  <c r="DH194" i="8"/>
  <c r="F194" i="9" s="1"/>
  <c r="F194" i="10" s="1"/>
  <c r="E195" i="9"/>
  <c r="DH195" i="8"/>
  <c r="F195" i="9" s="1"/>
  <c r="F195" i="10" s="1"/>
  <c r="C195"/>
  <c r="L195"/>
  <c r="C196"/>
  <c r="L196"/>
  <c r="P196"/>
  <c r="G196" i="9"/>
  <c r="G196" i="10" s="1"/>
  <c r="BG196" i="8"/>
  <c r="D197" i="9"/>
  <c r="Y197" i="10"/>
  <c r="D198" i="9"/>
  <c r="Y198" i="10"/>
  <c r="E198" i="9"/>
  <c r="DH198" i="8"/>
  <c r="F198" i="9" s="1"/>
  <c r="F198" i="10" s="1"/>
  <c r="E199" i="9"/>
  <c r="DH199" i="8"/>
  <c r="F199" i="9" s="1"/>
  <c r="F199" i="10" s="1"/>
  <c r="C199"/>
  <c r="L199"/>
  <c r="C200"/>
  <c r="L200"/>
  <c r="P200"/>
  <c r="G200" i="9"/>
  <c r="G200" i="10" s="1"/>
  <c r="BG200" i="8"/>
  <c r="D201" i="9"/>
  <c r="Y201" i="10"/>
  <c r="D202" i="9"/>
  <c r="Y202" i="10"/>
  <c r="E202" i="9"/>
  <c r="DH202" i="8"/>
  <c r="F202" i="9" s="1"/>
  <c r="F202" i="10" s="1"/>
  <c r="E203" i="9"/>
  <c r="DH203" i="8"/>
  <c r="F203" i="9" s="1"/>
  <c r="F203" i="10" s="1"/>
  <c r="C203"/>
  <c r="L203"/>
  <c r="C204"/>
  <c r="L204"/>
  <c r="P204"/>
  <c r="G204" i="9"/>
  <c r="G204" i="10" s="1"/>
  <c r="BG204" i="8"/>
  <c r="D205" i="9"/>
  <c r="Y205" i="10"/>
  <c r="D206" i="9"/>
  <c r="Y206" i="10"/>
  <c r="E206" i="9"/>
  <c r="DH206" i="8"/>
  <c r="F206" i="9" s="1"/>
  <c r="F206" i="10" s="1"/>
  <c r="E207" i="9"/>
  <c r="DH207" i="8"/>
  <c r="F207" i="9" s="1"/>
  <c r="F207" i="10" s="1"/>
  <c r="C207"/>
  <c r="L207"/>
  <c r="C208"/>
  <c r="L208"/>
  <c r="P208"/>
  <c r="G208" i="9"/>
  <c r="G208" i="10" s="1"/>
  <c r="BG208" i="8"/>
  <c r="D209" i="9"/>
  <c r="Y209" i="10"/>
  <c r="D210" i="9"/>
  <c r="Y210" i="10"/>
  <c r="E210" i="9"/>
  <c r="DH210" i="8"/>
  <c r="F210" i="9" s="1"/>
  <c r="F210" i="10" s="1"/>
  <c r="E211" i="9"/>
  <c r="DH211" i="8"/>
  <c r="F211" i="9" s="1"/>
  <c r="F211" i="10" s="1"/>
  <c r="C211"/>
  <c r="L211"/>
  <c r="C212"/>
  <c r="L212"/>
  <c r="P212"/>
  <c r="G212" i="9"/>
  <c r="G212" i="10" s="1"/>
  <c r="BG212" i="8"/>
  <c r="D213" i="9"/>
  <c r="Y213" i="10"/>
  <c r="D214" i="9"/>
  <c r="Y214" i="10"/>
  <c r="E214" i="9"/>
  <c r="DH214" i="8"/>
  <c r="F214" i="9" s="1"/>
  <c r="F214" i="10" s="1"/>
  <c r="E215" i="9"/>
  <c r="DH215" i="8"/>
  <c r="F215" i="9" s="1"/>
  <c r="F215" i="10" s="1"/>
  <c r="C215"/>
  <c r="L215"/>
  <c r="C216"/>
  <c r="L216"/>
  <c r="P216"/>
  <c r="G216" i="9"/>
  <c r="G216" i="10" s="1"/>
  <c r="BG216" i="8"/>
  <c r="D217" i="9"/>
  <c r="Y217" i="10"/>
  <c r="D218" i="9"/>
  <c r="Y218" i="10"/>
  <c r="E218" i="9"/>
  <c r="DH218" i="8"/>
  <c r="F218" i="9" s="1"/>
  <c r="F218" i="10" s="1"/>
  <c r="E219" i="9"/>
  <c r="DH219" i="8"/>
  <c r="F219" i="9" s="1"/>
  <c r="F219" i="10" s="1"/>
  <c r="C219"/>
  <c r="L219"/>
  <c r="C220"/>
  <c r="L220"/>
  <c r="P220"/>
  <c r="G220" i="9"/>
  <c r="G220" i="10" s="1"/>
  <c r="BG220" i="8"/>
  <c r="D221" i="9"/>
  <c r="Y221" i="10"/>
  <c r="D222" i="9"/>
  <c r="Y222" i="10"/>
  <c r="E222" i="9"/>
  <c r="DH222" i="8"/>
  <c r="F222" i="9" s="1"/>
  <c r="F222" i="10" s="1"/>
  <c r="E223" i="9"/>
  <c r="DH223" i="8"/>
  <c r="F223" i="9" s="1"/>
  <c r="F223" i="10" s="1"/>
  <c r="C223"/>
  <c r="L223"/>
  <c r="C224"/>
  <c r="L224"/>
  <c r="P224"/>
  <c r="G224" i="9"/>
  <c r="G224" i="10" s="1"/>
  <c r="BG224" i="8"/>
  <c r="D225" i="9"/>
  <c r="Y225" i="10"/>
  <c r="D226" i="9"/>
  <c r="Y226" i="10"/>
  <c r="E226" i="9"/>
  <c r="DH226" i="8"/>
  <c r="F226" i="9" s="1"/>
  <c r="F226" i="10" s="1"/>
  <c r="E227" i="9"/>
  <c r="DH227" i="8"/>
  <c r="F227" i="9" s="1"/>
  <c r="F227" i="10" s="1"/>
  <c r="C227"/>
  <c r="L227"/>
  <c r="C228"/>
  <c r="L228"/>
  <c r="P228"/>
  <c r="G228" i="9"/>
  <c r="G228" i="10" s="1"/>
  <c r="BG228" i="8"/>
  <c r="D229" i="9"/>
  <c r="Y229" i="10"/>
  <c r="D230" i="9"/>
  <c r="Y230" i="10"/>
  <c r="E230" i="9"/>
  <c r="DH230" i="8"/>
  <c r="F230" i="9" s="1"/>
  <c r="F230" i="10" s="1"/>
  <c r="E231" i="9"/>
  <c r="DH231" i="8"/>
  <c r="F231" i="9" s="1"/>
  <c r="F231" i="10" s="1"/>
  <c r="C231"/>
  <c r="L231"/>
  <c r="C232"/>
  <c r="L232"/>
  <c r="P232"/>
  <c r="G232" i="9"/>
  <c r="G232" i="10" s="1"/>
  <c r="BG232" i="8"/>
  <c r="D233" i="9"/>
  <c r="Y233" i="10"/>
  <c r="D234" i="9"/>
  <c r="Y234" i="10"/>
  <c r="E234" i="9"/>
  <c r="DH234" i="8"/>
  <c r="F234" i="9" s="1"/>
  <c r="F234" i="10" s="1"/>
  <c r="E235" i="9"/>
  <c r="DH235" i="8"/>
  <c r="F235" i="9" s="1"/>
  <c r="F235" i="10" s="1"/>
  <c r="C235"/>
  <c r="L235"/>
  <c r="C236"/>
  <c r="L236"/>
  <c r="P236"/>
  <c r="G236" i="9"/>
  <c r="G236" i="10" s="1"/>
  <c r="BG236" i="8"/>
  <c r="D237" i="9"/>
  <c r="Y237" i="10"/>
  <c r="D238" i="9"/>
  <c r="Y238" i="10"/>
  <c r="E238" i="9"/>
  <c r="DH238" i="8"/>
  <c r="F238" i="9" s="1"/>
  <c r="F238" i="10" s="1"/>
  <c r="E239" i="9"/>
  <c r="DH239" i="8"/>
  <c r="F239" i="9" s="1"/>
  <c r="F239" i="10" s="1"/>
  <c r="C239"/>
  <c r="L239"/>
  <c r="C240"/>
  <c r="L240"/>
  <c r="P240"/>
  <c r="G240" i="9"/>
  <c r="G240" i="10" s="1"/>
  <c r="BG240" i="8"/>
  <c r="D241" i="9"/>
  <c r="Y241" i="10"/>
  <c r="D242" i="9"/>
  <c r="Y242" i="10"/>
  <c r="E242" i="9"/>
  <c r="DH242" i="8"/>
  <c r="F242" i="9" s="1"/>
  <c r="F242" i="10" s="1"/>
  <c r="E243" i="9"/>
  <c r="DH243" i="8"/>
  <c r="F243" i="9" s="1"/>
  <c r="F243" i="10" s="1"/>
  <c r="C243"/>
  <c r="L243"/>
  <c r="C244"/>
  <c r="L244"/>
  <c r="P244"/>
  <c r="G244" i="9"/>
  <c r="G244" i="10" s="1"/>
  <c r="BG244" i="8"/>
  <c r="D245" i="9"/>
  <c r="Y245" i="10"/>
  <c r="D246" i="9"/>
  <c r="Y246" i="10"/>
  <c r="E246" i="9"/>
  <c r="DH246" i="8"/>
  <c r="F246" i="9" s="1"/>
  <c r="F246" i="10" s="1"/>
  <c r="E247" i="9"/>
  <c r="DH247" i="8"/>
  <c r="F247" i="9" s="1"/>
  <c r="F247" i="10" s="1"/>
  <c r="C247"/>
  <c r="L247"/>
  <c r="C248"/>
  <c r="L248"/>
  <c r="P248"/>
  <c r="G248" i="9"/>
  <c r="G248" i="10" s="1"/>
  <c r="BG248" i="8"/>
  <c r="D249" i="9"/>
  <c r="Y249" i="10"/>
  <c r="D250" i="9"/>
  <c r="Y250" i="10"/>
  <c r="E250" i="9"/>
  <c r="DH250" i="8"/>
  <c r="F250" i="9" s="1"/>
  <c r="F250" i="10" s="1"/>
  <c r="E251" i="9"/>
  <c r="DH251" i="8"/>
  <c r="F251" i="9" s="1"/>
  <c r="F251" i="10" s="1"/>
  <c r="C251"/>
  <c r="L251"/>
  <c r="C252"/>
  <c r="L252"/>
  <c r="P252"/>
  <c r="G252" i="9"/>
  <c r="G252" i="10" s="1"/>
  <c r="BG252" i="8"/>
  <c r="D253" i="9"/>
  <c r="Y253" i="10"/>
  <c r="D254" i="9"/>
  <c r="Y254" i="10"/>
  <c r="E254" i="9"/>
  <c r="DH254" i="8"/>
  <c r="F254" i="9" s="1"/>
  <c r="F254" i="10" s="1"/>
  <c r="E255" i="9"/>
  <c r="DH255" i="8"/>
  <c r="F255" i="9" s="1"/>
  <c r="F255" i="10" s="1"/>
  <c r="C255"/>
  <c r="L255"/>
  <c r="C256"/>
  <c r="L256"/>
  <c r="P256"/>
  <c r="G256" i="9"/>
  <c r="G256" i="10" s="1"/>
  <c r="BG256" i="8"/>
  <c r="D257" i="9"/>
  <c r="Y257" i="10"/>
  <c r="D258" i="9"/>
  <c r="Y258" i="10"/>
  <c r="E258" i="9"/>
  <c r="DH258" i="8"/>
  <c r="F258" i="9" s="1"/>
  <c r="F258" i="10" s="1"/>
  <c r="E259" i="9"/>
  <c r="DH259" i="8"/>
  <c r="F259" i="9" s="1"/>
  <c r="F259" i="10" s="1"/>
  <c r="C259"/>
  <c r="L259"/>
  <c r="C260"/>
  <c r="L260"/>
  <c r="P260"/>
  <c r="G260" i="9"/>
  <c r="G260" i="10" s="1"/>
  <c r="BG260" i="8"/>
  <c r="D261" i="9"/>
  <c r="Y261" i="10"/>
  <c r="D262" i="9"/>
  <c r="Y262" i="10"/>
  <c r="E262" i="9"/>
  <c r="DH262" i="8"/>
  <c r="F262" i="9" s="1"/>
  <c r="F262" i="10" s="1"/>
  <c r="E263" i="9"/>
  <c r="DH263" i="8"/>
  <c r="F263" i="9" s="1"/>
  <c r="F263" i="10" s="1"/>
  <c r="C263"/>
  <c r="L263"/>
  <c r="C264"/>
  <c r="L264"/>
  <c r="P264"/>
  <c r="G264" i="9"/>
  <c r="G264" i="10" s="1"/>
  <c r="BG264" i="8"/>
  <c r="D265" i="9"/>
  <c r="Y265" i="10"/>
  <c r="D266" i="9"/>
  <c r="Y266" i="10"/>
  <c r="E266" i="9"/>
  <c r="DH266" i="8"/>
  <c r="F266" i="9" s="1"/>
  <c r="F266" i="10" s="1"/>
  <c r="E267" i="9"/>
  <c r="DH267" i="8"/>
  <c r="F267" i="9" s="1"/>
  <c r="F267" i="10" s="1"/>
  <c r="C267"/>
  <c r="L267"/>
  <c r="C268"/>
  <c r="L268"/>
  <c r="P268"/>
  <c r="G268" i="9"/>
  <c r="G268" i="10" s="1"/>
  <c r="BG268" i="8"/>
  <c r="D269" i="9"/>
  <c r="Y269" i="10"/>
  <c r="D270" i="9"/>
  <c r="Y270" i="10"/>
  <c r="E270" i="9"/>
  <c r="DH270" i="8"/>
  <c r="F270" i="9" s="1"/>
  <c r="F270" i="10" s="1"/>
  <c r="E271" i="9"/>
  <c r="DH271" i="8"/>
  <c r="F271" i="9" s="1"/>
  <c r="F271" i="10" s="1"/>
  <c r="C271"/>
  <c r="L271"/>
  <c r="C272"/>
  <c r="L272"/>
  <c r="P272"/>
  <c r="G272" i="9"/>
  <c r="G272" i="10" s="1"/>
  <c r="BG272" i="8"/>
  <c r="D273" i="9"/>
  <c r="Y273" i="10"/>
  <c r="D274" i="9"/>
  <c r="Y274" i="10"/>
  <c r="E274" i="9"/>
  <c r="DH274" i="8"/>
  <c r="F274" i="9" s="1"/>
  <c r="F274" i="10" s="1"/>
  <c r="E275" i="9"/>
  <c r="DH275" i="8"/>
  <c r="F275" i="9" s="1"/>
  <c r="F275" i="10" s="1"/>
  <c r="C275"/>
  <c r="L275"/>
  <c r="C276"/>
  <c r="L276"/>
  <c r="P276"/>
  <c r="G276" i="9"/>
  <c r="G276" i="10" s="1"/>
  <c r="BG276" i="8"/>
  <c r="D277" i="9"/>
  <c r="Y277" i="10"/>
  <c r="D278" i="9"/>
  <c r="Y278" i="10"/>
  <c r="E278" i="9"/>
  <c r="DH278" i="8"/>
  <c r="F278" i="9" s="1"/>
  <c r="F278" i="10" s="1"/>
  <c r="E279" i="9"/>
  <c r="DH279" i="8"/>
  <c r="F279" i="9" s="1"/>
  <c r="F279" i="10" s="1"/>
  <c r="C279"/>
  <c r="L279"/>
  <c r="C280"/>
  <c r="L280"/>
  <c r="P280"/>
  <c r="G280" i="9"/>
  <c r="G280" i="10" s="1"/>
  <c r="BG280" i="8"/>
  <c r="D281" i="9"/>
  <c r="Y281" i="10"/>
  <c r="D282" i="9"/>
  <c r="Y282" i="10"/>
  <c r="E282" i="9"/>
  <c r="DH282" i="8"/>
  <c r="F282" i="9" s="1"/>
  <c r="F282" i="10" s="1"/>
  <c r="E283" i="9"/>
  <c r="DH283" i="8"/>
  <c r="F283" i="9" s="1"/>
  <c r="F283" i="10" s="1"/>
  <c r="C283"/>
  <c r="L283"/>
  <c r="C284"/>
  <c r="L284"/>
  <c r="P284"/>
  <c r="G284" i="9"/>
  <c r="G284" i="10" s="1"/>
  <c r="BG284" i="8"/>
  <c r="D285" i="9"/>
  <c r="Y285" i="10"/>
  <c r="D286" i="9"/>
  <c r="Y286" i="10"/>
  <c r="E286" i="9"/>
  <c r="DH286" i="8"/>
  <c r="F286" i="9" s="1"/>
  <c r="F286" i="10" s="1"/>
  <c r="E287" i="9"/>
  <c r="DH287" i="8"/>
  <c r="F287" i="9" s="1"/>
  <c r="F287" i="10" s="1"/>
  <c r="C287"/>
  <c r="L287"/>
  <c r="C288"/>
  <c r="L288"/>
  <c r="P288"/>
  <c r="G288" i="9"/>
  <c r="G288" i="10" s="1"/>
  <c r="BG288" i="8"/>
  <c r="D289" i="9"/>
  <c r="Y289" i="10"/>
  <c r="D290" i="9"/>
  <c r="Y290" i="10"/>
  <c r="E290" i="9"/>
  <c r="DH290" i="8"/>
  <c r="F290" i="9" s="1"/>
  <c r="F290" i="10" s="1"/>
  <c r="E291" i="9"/>
  <c r="DH291" i="8"/>
  <c r="F291" i="9" s="1"/>
  <c r="F291" i="10" s="1"/>
  <c r="C291"/>
  <c r="L291"/>
  <c r="C292"/>
  <c r="L292"/>
  <c r="P292"/>
  <c r="G292" i="9"/>
  <c r="G292" i="10" s="1"/>
  <c r="BG292" i="8"/>
  <c r="D293" i="9"/>
  <c r="Y293" i="10"/>
  <c r="D294" i="9"/>
  <c r="Y294" i="10"/>
  <c r="E294" i="9"/>
  <c r="DH294" i="8"/>
  <c r="F294" i="9" s="1"/>
  <c r="F294" i="10" s="1"/>
  <c r="E295" i="9"/>
  <c r="DH295" i="8"/>
  <c r="F295" i="9" s="1"/>
  <c r="F295" i="10" s="1"/>
  <c r="C295"/>
  <c r="L295"/>
  <c r="C296"/>
  <c r="L296"/>
  <c r="P296"/>
  <c r="G296" i="9"/>
  <c r="G296" i="10" s="1"/>
  <c r="BG296" i="8"/>
  <c r="D297" i="9"/>
  <c r="Y297" i="10"/>
  <c r="D298" i="9"/>
  <c r="Y298" i="10"/>
  <c r="E298" i="9"/>
  <c r="DH298" i="8"/>
  <c r="F298" i="9" s="1"/>
  <c r="F298" i="10" s="1"/>
  <c r="E299" i="9"/>
  <c r="DH299" i="8"/>
  <c r="F299" i="9" s="1"/>
  <c r="F299" i="10" s="1"/>
  <c r="C299"/>
  <c r="L299"/>
  <c r="C300"/>
  <c r="L300"/>
  <c r="P300"/>
  <c r="G300" i="9"/>
  <c r="G300" i="10" s="1"/>
  <c r="BG300" i="8"/>
  <c r="D301" i="9"/>
  <c r="Y301" i="10"/>
  <c r="D302" i="9"/>
  <c r="Y302" i="10"/>
  <c r="E302" i="9"/>
  <c r="DH302" i="8"/>
  <c r="F302" i="9" s="1"/>
  <c r="F302" i="10" s="1"/>
  <c r="E303" i="9"/>
  <c r="DH303" i="8"/>
  <c r="F303" i="9" s="1"/>
  <c r="F303" i="10" s="1"/>
  <c r="C303"/>
  <c r="L303"/>
  <c r="C304"/>
  <c r="L304"/>
  <c r="P304"/>
  <c r="G304" i="9"/>
  <c r="G304" i="10" s="1"/>
  <c r="BG304" i="8"/>
  <c r="D305" i="9"/>
  <c r="Y305" i="10"/>
  <c r="D306" i="9"/>
  <c r="Y306" i="10"/>
  <c r="E306" i="9"/>
  <c r="DH306" i="8"/>
  <c r="F306" i="9" s="1"/>
  <c r="F306" i="10" s="1"/>
  <c r="E307" i="9"/>
  <c r="DH307" i="8"/>
  <c r="F307" i="9" s="1"/>
  <c r="F307" i="10" s="1"/>
  <c r="C307"/>
  <c r="L307"/>
  <c r="C308"/>
  <c r="L308"/>
  <c r="P308"/>
  <c r="G308" i="9"/>
  <c r="G308" i="10" s="1"/>
  <c r="BG308" i="8"/>
  <c r="D309" i="9"/>
  <c r="Y309" i="10"/>
  <c r="D310" i="9"/>
  <c r="Y310" i="10"/>
  <c r="E310" i="9"/>
  <c r="DH310" i="8"/>
  <c r="F310" i="9" s="1"/>
  <c r="F310" i="10" s="1"/>
  <c r="E311" i="9"/>
  <c r="DH311" i="8"/>
  <c r="F311" i="9" s="1"/>
  <c r="F311" i="10" s="1"/>
  <c r="C311"/>
  <c r="L311"/>
  <c r="C312"/>
  <c r="L312"/>
  <c r="P312"/>
  <c r="G312" i="9"/>
  <c r="G312" i="10" s="1"/>
  <c r="BG312" i="8"/>
  <c r="D313" i="9"/>
  <c r="Y313" i="10"/>
  <c r="D314" i="9"/>
  <c r="Y314" i="10"/>
  <c r="E314" i="9"/>
  <c r="DH314" i="8"/>
  <c r="F314" i="9" s="1"/>
  <c r="F314" i="10" s="1"/>
  <c r="E315" i="9"/>
  <c r="DH315" i="8"/>
  <c r="F315" i="9" s="1"/>
  <c r="F315" i="10" s="1"/>
  <c r="C315"/>
  <c r="L315"/>
  <c r="C316"/>
  <c r="L316"/>
  <c r="P316"/>
  <c r="G316" i="9"/>
  <c r="G316" i="10" s="1"/>
  <c r="BG316" i="8"/>
  <c r="D317" i="9"/>
  <c r="Y317" i="10"/>
  <c r="D318" i="9"/>
  <c r="Y318" i="10"/>
  <c r="E318" i="9"/>
  <c r="DH318" i="8"/>
  <c r="F318" i="9" s="1"/>
  <c r="F318" i="10" s="1"/>
  <c r="E319" i="9"/>
  <c r="DH319" i="8"/>
  <c r="F319" i="9" s="1"/>
  <c r="F319" i="10" s="1"/>
  <c r="C319"/>
  <c r="L319"/>
  <c r="C320"/>
  <c r="L320"/>
  <c r="P320"/>
  <c r="G320" i="9"/>
  <c r="G320" i="10" s="1"/>
  <c r="BG320" i="8"/>
  <c r="D321" i="9"/>
  <c r="Y321" i="10"/>
  <c r="D322" i="9"/>
  <c r="Y322" i="10"/>
  <c r="E322" i="9"/>
  <c r="DH322" i="8"/>
  <c r="F322" i="9" s="1"/>
  <c r="F322" i="10" s="1"/>
  <c r="E323" i="9"/>
  <c r="DH323" i="8"/>
  <c r="F323" i="9" s="1"/>
  <c r="F323" i="10" s="1"/>
  <c r="C323"/>
  <c r="L323"/>
  <c r="C324"/>
  <c r="L324"/>
  <c r="P324"/>
  <c r="G324" i="9"/>
  <c r="G324" i="10" s="1"/>
  <c r="BG324" i="8"/>
  <c r="D325" i="9"/>
  <c r="Y325" i="10"/>
  <c r="D326" i="9"/>
  <c r="Y326" i="10"/>
  <c r="E326" i="9"/>
  <c r="DH326" i="8"/>
  <c r="F326" i="9" s="1"/>
  <c r="F326" i="10" s="1"/>
  <c r="E327" i="9"/>
  <c r="DH327" i="8"/>
  <c r="F327" i="9" s="1"/>
  <c r="F327" i="10" s="1"/>
  <c r="C327"/>
  <c r="L327"/>
  <c r="C328"/>
  <c r="L328"/>
  <c r="P328"/>
  <c r="G328" i="9"/>
  <c r="G328" i="10" s="1"/>
  <c r="BG328" i="8"/>
  <c r="D329" i="9"/>
  <c r="Y329" i="10"/>
  <c r="D330" i="9"/>
  <c r="Y330" i="10"/>
  <c r="E330" i="9"/>
  <c r="DH330" i="8"/>
  <c r="F330" i="9" s="1"/>
  <c r="F330" i="10" s="1"/>
  <c r="E331" i="9"/>
  <c r="DH331" i="8"/>
  <c r="F331" i="9" s="1"/>
  <c r="F331" i="10" s="1"/>
  <c r="C331"/>
  <c r="L331"/>
  <c r="C332"/>
  <c r="L332"/>
  <c r="P332"/>
  <c r="G332" i="9"/>
  <c r="G332" i="10" s="1"/>
  <c r="BG332" i="8"/>
  <c r="D333" i="9"/>
  <c r="Y333" i="10"/>
  <c r="D334" i="9"/>
  <c r="Y334" i="10"/>
  <c r="E334" i="9"/>
  <c r="DH334" i="8"/>
  <c r="F334" i="9" s="1"/>
  <c r="F334" i="10" s="1"/>
  <c r="E335" i="9"/>
  <c r="DH335" i="8"/>
  <c r="F335" i="9" s="1"/>
  <c r="F335" i="10" s="1"/>
  <c r="C335"/>
  <c r="L335"/>
  <c r="C336"/>
  <c r="L336"/>
  <c r="P336"/>
  <c r="G336" i="9"/>
  <c r="G336" i="10" s="1"/>
  <c r="BG336" i="8"/>
  <c r="D337" i="9"/>
  <c r="Y337" i="10"/>
  <c r="D338" i="9"/>
  <c r="Y338" i="10"/>
  <c r="E338" i="9"/>
  <c r="DH338" i="8"/>
  <c r="F338" i="9" s="1"/>
  <c r="F338" i="10" s="1"/>
  <c r="E339" i="9"/>
  <c r="DH339" i="8"/>
  <c r="F339" i="9" s="1"/>
  <c r="F339" i="10" s="1"/>
  <c r="C339"/>
  <c r="L339"/>
  <c r="C340"/>
  <c r="L340"/>
  <c r="P340"/>
  <c r="G340" i="9"/>
  <c r="G340" i="10" s="1"/>
  <c r="BG340" i="8"/>
  <c r="D341" i="9"/>
  <c r="Y341" i="10"/>
  <c r="D342" i="9"/>
  <c r="Y342" i="10"/>
  <c r="E342" i="9"/>
  <c r="DH342" i="8"/>
  <c r="F342" i="9" s="1"/>
  <c r="F342" i="10" s="1"/>
  <c r="E343" i="9"/>
  <c r="DH343" i="8"/>
  <c r="F343" i="9" s="1"/>
  <c r="F343" i="10" s="1"/>
  <c r="C343"/>
  <c r="L343"/>
  <c r="C344"/>
  <c r="L344"/>
  <c r="P344"/>
  <c r="G344" i="9"/>
  <c r="G344" i="10" s="1"/>
  <c r="BG344" i="8"/>
  <c r="D345" i="9"/>
  <c r="Y345" i="10"/>
  <c r="D346" i="9"/>
  <c r="Y346" i="10"/>
  <c r="E346" i="9"/>
  <c r="DH346" i="8"/>
  <c r="F346" i="9" s="1"/>
  <c r="F346" i="10" s="1"/>
  <c r="E347" i="9"/>
  <c r="DH347" i="8"/>
  <c r="F347" i="9" s="1"/>
  <c r="F347" i="10" s="1"/>
  <c r="C347"/>
  <c r="L347"/>
  <c r="C348"/>
  <c r="L348"/>
  <c r="P348"/>
  <c r="G348" i="9"/>
  <c r="G348" i="10" s="1"/>
  <c r="BG348" i="8"/>
  <c r="D349" i="9"/>
  <c r="Y349" i="10"/>
  <c r="D350" i="9"/>
  <c r="Y350" i="10"/>
  <c r="E350" i="9"/>
  <c r="DH350" i="8"/>
  <c r="F350" i="9" s="1"/>
  <c r="F350" i="10" s="1"/>
  <c r="E351" i="9"/>
  <c r="DH351" i="8"/>
  <c r="F351" i="9" s="1"/>
  <c r="F351" i="10" s="1"/>
  <c r="C351"/>
  <c r="L351"/>
  <c r="C352"/>
  <c r="L352"/>
  <c r="P352"/>
  <c r="G352" i="9"/>
  <c r="G352" i="10" s="1"/>
  <c r="BG352" i="8"/>
  <c r="D353" i="9"/>
  <c r="Y353" i="10"/>
  <c r="D354" i="9"/>
  <c r="Y354" i="10"/>
  <c r="E354" i="9"/>
  <c r="DH354" i="8"/>
  <c r="F354" i="9" s="1"/>
  <c r="F354" i="10" s="1"/>
  <c r="E355" i="9"/>
  <c r="DH355" i="8"/>
  <c r="F355" i="9" s="1"/>
  <c r="F355" i="10" s="1"/>
  <c r="C355"/>
  <c r="L355"/>
  <c r="C356"/>
  <c r="L356"/>
  <c r="E356" i="9"/>
  <c r="DH356" i="8"/>
  <c r="F356" i="9" s="1"/>
  <c r="F356" i="10" s="1"/>
  <c r="E357" i="9"/>
  <c r="DH357" i="8"/>
  <c r="F357" i="9" s="1"/>
  <c r="F357" i="10" s="1"/>
  <c r="C357"/>
  <c r="L357"/>
  <c r="C358"/>
  <c r="L358"/>
  <c r="P358"/>
  <c r="G358" i="9"/>
  <c r="G358" i="10" s="1"/>
  <c r="BG358" i="8"/>
  <c r="D359" i="9"/>
  <c r="Y359" i="10"/>
  <c r="L235" i="8"/>
  <c r="AI235"/>
  <c r="AA235"/>
  <c r="S235"/>
  <c r="L237"/>
  <c r="AI237"/>
  <c r="AA237"/>
  <c r="S237"/>
  <c r="L239"/>
  <c r="AI239"/>
  <c r="AA239"/>
  <c r="S239"/>
  <c r="L241"/>
  <c r="AI241"/>
  <c r="AA241"/>
  <c r="S241"/>
  <c r="L243"/>
  <c r="AI243"/>
  <c r="AA243"/>
  <c r="S243"/>
  <c r="L245"/>
  <c r="AI245"/>
  <c r="AA245"/>
  <c r="S245"/>
  <c r="L247"/>
  <c r="AI247"/>
  <c r="AA247"/>
  <c r="S247"/>
  <c r="L249"/>
  <c r="AI249"/>
  <c r="AA249"/>
  <c r="S249"/>
  <c r="L251"/>
  <c r="AI251"/>
  <c r="AA251"/>
  <c r="S251"/>
  <c r="L253"/>
  <c r="AI253"/>
  <c r="AA253"/>
  <c r="S253"/>
  <c r="L255"/>
  <c r="AI255"/>
  <c r="AA255"/>
  <c r="S255"/>
  <c r="L257"/>
  <c r="AI257"/>
  <c r="AA257"/>
  <c r="S257"/>
  <c r="L259"/>
  <c r="AI259"/>
  <c r="AA259"/>
  <c r="S259"/>
  <c r="L261"/>
  <c r="AI261"/>
  <c r="AA261"/>
  <c r="S261"/>
  <c r="L263"/>
  <c r="AI263"/>
  <c r="AA263"/>
  <c r="S263"/>
  <c r="L265"/>
  <c r="AI265"/>
  <c r="AA265"/>
  <c r="S265"/>
  <c r="L267"/>
  <c r="AI267"/>
  <c r="AA267"/>
  <c r="S267"/>
  <c r="L269"/>
  <c r="AI269"/>
  <c r="AA269"/>
  <c r="S269"/>
  <c r="L271"/>
  <c r="AI271"/>
  <c r="AA271"/>
  <c r="S271"/>
  <c r="L273"/>
  <c r="AI273"/>
  <c r="AA273"/>
  <c r="S273"/>
  <c r="L275"/>
  <c r="AI275"/>
  <c r="AA275"/>
  <c r="S275"/>
  <c r="L277"/>
  <c r="AI277"/>
  <c r="AA277"/>
  <c r="S277"/>
  <c r="L279"/>
  <c r="AI279"/>
  <c r="AA279"/>
  <c r="S279"/>
  <c r="L281"/>
  <c r="AI281"/>
  <c r="AA281"/>
  <c r="S281"/>
  <c r="L283"/>
  <c r="AI283"/>
  <c r="AA283"/>
  <c r="S283"/>
  <c r="L285"/>
  <c r="AI285"/>
  <c r="AA285"/>
  <c r="S285"/>
  <c r="L287"/>
  <c r="AI287"/>
  <c r="AA287"/>
  <c r="S287"/>
  <c r="L289"/>
  <c r="AI289"/>
  <c r="AA289"/>
  <c r="S289"/>
  <c r="L291"/>
  <c r="AI291"/>
  <c r="AA291"/>
  <c r="S291"/>
  <c r="L293"/>
  <c r="AI293"/>
  <c r="AA293"/>
  <c r="S293"/>
  <c r="L295"/>
  <c r="AI295"/>
  <c r="AA295"/>
  <c r="S295"/>
  <c r="L297"/>
  <c r="AI297"/>
  <c r="AA297"/>
  <c r="S297"/>
  <c r="L299"/>
  <c r="AI299"/>
  <c r="AA299"/>
  <c r="S299"/>
  <c r="L301"/>
  <c r="AI301"/>
  <c r="AA301"/>
  <c r="S301"/>
  <c r="L303"/>
  <c r="AI303"/>
  <c r="AA303"/>
  <c r="S303"/>
  <c r="L305"/>
  <c r="AI305"/>
  <c r="AA305"/>
  <c r="S305"/>
  <c r="L307"/>
  <c r="AI307"/>
  <c r="AA307"/>
  <c r="S307"/>
  <c r="L309"/>
  <c r="AI309"/>
  <c r="AA309"/>
  <c r="S309"/>
  <c r="L311"/>
  <c r="AI311"/>
  <c r="AA311"/>
  <c r="S311"/>
  <c r="L313"/>
  <c r="AI313"/>
  <c r="AA313"/>
  <c r="S313"/>
  <c r="L315"/>
  <c r="AI315"/>
  <c r="AA315"/>
  <c r="S315"/>
  <c r="L317"/>
  <c r="AI317"/>
  <c r="AA317"/>
  <c r="S317"/>
  <c r="L319"/>
  <c r="AI319"/>
  <c r="AA319"/>
  <c r="S319"/>
  <c r="L321"/>
  <c r="AI321"/>
  <c r="AA321"/>
  <c r="S321"/>
  <c r="L323"/>
  <c r="AI323"/>
  <c r="AA323"/>
  <c r="S323"/>
  <c r="L325"/>
  <c r="AI325"/>
  <c r="AA325"/>
  <c r="S325"/>
  <c r="L327"/>
  <c r="AI327"/>
  <c r="AA327"/>
  <c r="S327"/>
  <c r="L329"/>
  <c r="AI329"/>
  <c r="AA329"/>
  <c r="S329"/>
  <c r="L331"/>
  <c r="AI331"/>
  <c r="AA331"/>
  <c r="S331"/>
  <c r="L333"/>
  <c r="AI333"/>
  <c r="AA333"/>
  <c r="S333"/>
  <c r="L335"/>
  <c r="AI335"/>
  <c r="AA335"/>
  <c r="S335"/>
  <c r="L337"/>
  <c r="AI337"/>
  <c r="AA337"/>
  <c r="S337"/>
  <c r="L339"/>
  <c r="AI339"/>
  <c r="AA339"/>
  <c r="S339"/>
  <c r="L341"/>
  <c r="AI341"/>
  <c r="AA341"/>
  <c r="S341"/>
  <c r="L343"/>
  <c r="AI343"/>
  <c r="AA343"/>
  <c r="S343"/>
  <c r="L345"/>
  <c r="AI345"/>
  <c r="AA345"/>
  <c r="S345"/>
  <c r="L347"/>
  <c r="AI347"/>
  <c r="AA347"/>
  <c r="S347"/>
  <c r="L349"/>
  <c r="AI349"/>
  <c r="AA349"/>
  <c r="S349"/>
  <c r="L351"/>
  <c r="AI351"/>
  <c r="AA351"/>
  <c r="S351"/>
  <c r="L353"/>
  <c r="AI353"/>
  <c r="AA353"/>
  <c r="S353"/>
  <c r="L355"/>
  <c r="AI355"/>
  <c r="AA355"/>
  <c r="S355"/>
  <c r="L357"/>
  <c r="AI357"/>
  <c r="AA357"/>
  <c r="S357"/>
  <c r="L359"/>
  <c r="AI359"/>
  <c r="AA359"/>
  <c r="S359"/>
  <c r="L361"/>
  <c r="AI361"/>
  <c r="AA361"/>
  <c r="S361"/>
  <c r="L363"/>
  <c r="AI363"/>
  <c r="AA363"/>
  <c r="S363"/>
  <c r="L365"/>
  <c r="AI365"/>
  <c r="AA365"/>
  <c r="S365"/>
  <c r="L367"/>
  <c r="AI367"/>
  <c r="AA367"/>
  <c r="S367"/>
  <c r="L369"/>
  <c r="AI369"/>
  <c r="AA369"/>
  <c r="S369"/>
  <c r="L371"/>
  <c r="AI371"/>
  <c r="AA371"/>
  <c r="S371"/>
  <c r="L373"/>
  <c r="AI373"/>
  <c r="AA373"/>
  <c r="S373"/>
  <c r="L375"/>
  <c r="AI375"/>
  <c r="AA375"/>
  <c r="S375"/>
  <c r="L377"/>
  <c r="AI377"/>
  <c r="AA377"/>
  <c r="S377"/>
  <c r="L379"/>
  <c r="AI379"/>
  <c r="AA379"/>
  <c r="S379"/>
  <c r="L381"/>
  <c r="AI381"/>
  <c r="AA381"/>
  <c r="S381"/>
  <c r="L383"/>
  <c r="AI383"/>
  <c r="AA383"/>
  <c r="S383"/>
  <c r="L385"/>
  <c r="AI385"/>
  <c r="AA385"/>
  <c r="S385"/>
  <c r="L387"/>
  <c r="AI387"/>
  <c r="AA387"/>
  <c r="S387"/>
  <c r="L389"/>
  <c r="AI389"/>
  <c r="AA389"/>
  <c r="S389"/>
  <c r="L391"/>
  <c r="AI391"/>
  <c r="AA391"/>
  <c r="S391"/>
  <c r="L393"/>
  <c r="AI393"/>
  <c r="AA393"/>
  <c r="S393"/>
  <c r="L395"/>
  <c r="AI395"/>
  <c r="AA395"/>
  <c r="S395"/>
  <c r="L397"/>
  <c r="AI397"/>
  <c r="AA397"/>
  <c r="S397"/>
  <c r="L399"/>
  <c r="AI399"/>
  <c r="AA399"/>
  <c r="S399"/>
  <c r="L401"/>
  <c r="AI401"/>
  <c r="AA401"/>
  <c r="S401"/>
  <c r="L403"/>
  <c r="AI403"/>
  <c r="AA403"/>
  <c r="S403"/>
  <c r="L405"/>
  <c r="AI405"/>
  <c r="AA405"/>
  <c r="S405"/>
  <c r="L407"/>
  <c r="AI407"/>
  <c r="AA407"/>
  <c r="S407"/>
  <c r="L409"/>
  <c r="AI409"/>
  <c r="AA409"/>
  <c r="S409"/>
  <c r="L411"/>
  <c r="AI411"/>
  <c r="AA411"/>
  <c r="S411"/>
  <c r="L413"/>
  <c r="AI413"/>
  <c r="AA413"/>
  <c r="S413"/>
  <c r="L415"/>
  <c r="AI415"/>
  <c r="AA415"/>
  <c r="S415"/>
  <c r="L417"/>
  <c r="AI417"/>
  <c r="AA417"/>
  <c r="S417"/>
  <c r="L419"/>
  <c r="AI419"/>
  <c r="AA419"/>
  <c r="S419"/>
  <c r="L421"/>
  <c r="AI421"/>
  <c r="AA421"/>
  <c r="S421"/>
  <c r="L423"/>
  <c r="AI423"/>
  <c r="AA423"/>
  <c r="S423"/>
  <c r="L425"/>
  <c r="AI425"/>
  <c r="AA425"/>
  <c r="S425"/>
  <c r="L427"/>
  <c r="AI427"/>
  <c r="AA427"/>
  <c r="S427"/>
  <c r="L429"/>
  <c r="AI429"/>
  <c r="AA429"/>
  <c r="S429"/>
  <c r="L431"/>
  <c r="AI431"/>
  <c r="AA431"/>
  <c r="S431"/>
  <c r="L433"/>
  <c r="AI433"/>
  <c r="AA433"/>
  <c r="S433"/>
  <c r="L435"/>
  <c r="AI435"/>
  <c r="AA435"/>
  <c r="S435"/>
  <c r="L437"/>
  <c r="AI437"/>
  <c r="AA437"/>
  <c r="S437"/>
  <c r="L439"/>
  <c r="AI439"/>
  <c r="AA439"/>
  <c r="S439"/>
  <c r="L441"/>
  <c r="AI441"/>
  <c r="AA441"/>
  <c r="S441"/>
  <c r="L443"/>
  <c r="AI443"/>
  <c r="AA443"/>
  <c r="S443"/>
  <c r="L445"/>
  <c r="AI445"/>
  <c r="AA445"/>
  <c r="S445"/>
  <c r="L447"/>
  <c r="AI447"/>
  <c r="AA447"/>
  <c r="S447"/>
  <c r="L449"/>
  <c r="AI449"/>
  <c r="AA449"/>
  <c r="S449"/>
  <c r="L451"/>
  <c r="AI451"/>
  <c r="AA451"/>
  <c r="S451"/>
  <c r="L453"/>
  <c r="AI453"/>
  <c r="AA453"/>
  <c r="S453"/>
  <c r="L455"/>
  <c r="AI455"/>
  <c r="AA455"/>
  <c r="S455"/>
  <c r="L457"/>
  <c r="AI457"/>
  <c r="AA457"/>
  <c r="S457"/>
  <c r="L459"/>
  <c r="AI459"/>
  <c r="AA459"/>
  <c r="S459"/>
  <c r="L461"/>
  <c r="AI461"/>
  <c r="AA461"/>
  <c r="S461"/>
  <c r="L463"/>
  <c r="AI463"/>
  <c r="AA463"/>
  <c r="S463"/>
  <c r="L465"/>
  <c r="AI465"/>
  <c r="AA465"/>
  <c r="S465"/>
  <c r="L467"/>
  <c r="AI467"/>
  <c r="AA467"/>
  <c r="S467"/>
  <c r="L469"/>
  <c r="AI469"/>
  <c r="AA469"/>
  <c r="S469"/>
  <c r="L471"/>
  <c r="AI471"/>
  <c r="AA471"/>
  <c r="S471"/>
  <c r="L473"/>
  <c r="AI473"/>
  <c r="AA473"/>
  <c r="S473"/>
  <c r="L475"/>
  <c r="AI475"/>
  <c r="AA475"/>
  <c r="S475"/>
  <c r="L477"/>
  <c r="AI477"/>
  <c r="AA477"/>
  <c r="S477"/>
  <c r="L479"/>
  <c r="AI479"/>
  <c r="AA479"/>
  <c r="S479"/>
  <c r="L481"/>
  <c r="AI481"/>
  <c r="AA481"/>
  <c r="S481"/>
  <c r="L483"/>
  <c r="AI483"/>
  <c r="AA483"/>
  <c r="S483"/>
  <c r="L485"/>
  <c r="AI485"/>
  <c r="AA485"/>
  <c r="S485"/>
  <c r="L487"/>
  <c r="AI487"/>
  <c r="AA487"/>
  <c r="S487"/>
  <c r="L489"/>
  <c r="AI489"/>
  <c r="AA489"/>
  <c r="S489"/>
  <c r="D360" i="9"/>
  <c r="Y360" i="10"/>
  <c r="E360" i="9"/>
  <c r="DH360" i="8"/>
  <c r="F360" i="9" s="1"/>
  <c r="F360" i="10" s="1"/>
  <c r="E361" i="9"/>
  <c r="DH361" i="8"/>
  <c r="F361" i="9" s="1"/>
  <c r="F361" i="10" s="1"/>
  <c r="C361"/>
  <c r="L361"/>
  <c r="C362"/>
  <c r="L362"/>
  <c r="P362"/>
  <c r="G362" i="9"/>
  <c r="G362" i="10" s="1"/>
  <c r="BG362" i="8"/>
  <c r="D363" i="9"/>
  <c r="Y363" i="10"/>
  <c r="D364" i="9"/>
  <c r="Y364" i="10"/>
  <c r="E364" i="9"/>
  <c r="DH364" i="8"/>
  <c r="F364" i="9" s="1"/>
  <c r="F364" i="10" s="1"/>
  <c r="E365" i="9"/>
  <c r="DH365" i="8"/>
  <c r="F365" i="9" s="1"/>
  <c r="F365" i="10" s="1"/>
  <c r="C365"/>
  <c r="L365"/>
  <c r="C366"/>
  <c r="L366"/>
  <c r="P366"/>
  <c r="G366" i="9"/>
  <c r="G366" i="10" s="1"/>
  <c r="BG366" i="8"/>
  <c r="D367" i="9"/>
  <c r="Y367" i="10"/>
  <c r="D368" i="9"/>
  <c r="Y368" i="10"/>
  <c r="E368" i="9"/>
  <c r="DH368" i="8"/>
  <c r="F368" i="9" s="1"/>
  <c r="F368" i="10" s="1"/>
  <c r="E369" i="9"/>
  <c r="DH369" i="8"/>
  <c r="F369" i="9" s="1"/>
  <c r="F369" i="10" s="1"/>
  <c r="C369"/>
  <c r="L369"/>
  <c r="C370"/>
  <c r="L370"/>
  <c r="P370"/>
  <c r="G370" i="9"/>
  <c r="G370" i="10" s="1"/>
  <c r="BG370" i="8"/>
  <c r="D371" i="9"/>
  <c r="Y371" i="10"/>
  <c r="D372" i="9"/>
  <c r="Y372" i="10"/>
  <c r="E372" i="9"/>
  <c r="DH372" i="8"/>
  <c r="F372" i="9" s="1"/>
  <c r="F372" i="10" s="1"/>
  <c r="E373" i="9"/>
  <c r="DH373" i="8"/>
  <c r="F373" i="9" s="1"/>
  <c r="F373" i="10" s="1"/>
  <c r="C373"/>
  <c r="L373"/>
  <c r="C374"/>
  <c r="L374"/>
  <c r="P374"/>
  <c r="G374" i="9"/>
  <c r="G374" i="10" s="1"/>
  <c r="BG374" i="8"/>
  <c r="D375" i="9"/>
  <c r="Y375" i="10"/>
  <c r="D376" i="9"/>
  <c r="Y376" i="10"/>
  <c r="E376" i="9"/>
  <c r="DH376" i="8"/>
  <c r="F376" i="9" s="1"/>
  <c r="F376" i="10" s="1"/>
  <c r="E377" i="9"/>
  <c r="DH377" i="8"/>
  <c r="F377" i="9" s="1"/>
  <c r="F377" i="10" s="1"/>
  <c r="C377"/>
  <c r="L377"/>
  <c r="C378"/>
  <c r="L378"/>
  <c r="P378"/>
  <c r="G378" i="9"/>
  <c r="G378" i="10" s="1"/>
  <c r="BG378" i="8"/>
  <c r="D379" i="9"/>
  <c r="Y379" i="10"/>
  <c r="D380" i="9"/>
  <c r="Y380" i="10"/>
  <c r="E380" i="9"/>
  <c r="DH380" i="8"/>
  <c r="F380" i="9" s="1"/>
  <c r="F380" i="10" s="1"/>
  <c r="E381" i="9"/>
  <c r="DH381" i="8"/>
  <c r="F381" i="9" s="1"/>
  <c r="F381" i="10" s="1"/>
  <c r="C381"/>
  <c r="L381"/>
  <c r="C382"/>
  <c r="L382"/>
  <c r="P382"/>
  <c r="G382" i="9"/>
  <c r="G382" i="10" s="1"/>
  <c r="BG382" i="8"/>
  <c r="D383" i="9"/>
  <c r="Y383" i="10"/>
  <c r="D384" i="9"/>
  <c r="Y384" i="10"/>
  <c r="E384" i="9"/>
  <c r="DH384" i="8"/>
  <c r="F384" i="9" s="1"/>
  <c r="F384" i="10" s="1"/>
  <c r="E385" i="9"/>
  <c r="DH385" i="8"/>
  <c r="F385" i="9" s="1"/>
  <c r="F385" i="10" s="1"/>
  <c r="C385"/>
  <c r="L385"/>
  <c r="E593" i="12"/>
  <c r="B451"/>
  <c r="E674"/>
  <c r="B448"/>
  <c r="B273" i="11"/>
  <c r="G38" i="7"/>
  <c r="G281" i="11" s="1"/>
  <c r="E685" i="12"/>
  <c r="B514"/>
  <c r="E101" i="9"/>
  <c r="DH101" i="8"/>
  <c r="F101" i="9" s="1"/>
  <c r="F101" i="10" s="1"/>
  <c r="C101"/>
  <c r="L101"/>
  <c r="C102"/>
  <c r="L102"/>
  <c r="P102"/>
  <c r="G102" i="9"/>
  <c r="G102" i="10" s="1"/>
  <c r="BG102" i="8"/>
  <c r="D103" i="9"/>
  <c r="Y103" i="10"/>
  <c r="D104" i="9"/>
  <c r="Y104" i="10"/>
  <c r="E104" i="9"/>
  <c r="DH104" i="8"/>
  <c r="F104" i="9" s="1"/>
  <c r="F104" i="10" s="1"/>
  <c r="E105" i="9"/>
  <c r="DH105" i="8"/>
  <c r="F105" i="9" s="1"/>
  <c r="F105" i="10" s="1"/>
  <c r="C105"/>
  <c r="L105"/>
  <c r="C106"/>
  <c r="L106"/>
  <c r="P106"/>
  <c r="G106" i="9"/>
  <c r="G106" i="10" s="1"/>
  <c r="BG106" i="8"/>
  <c r="D107" i="9"/>
  <c r="Y107" i="10"/>
  <c r="D108" i="9"/>
  <c r="Y108" i="10"/>
  <c r="E108" i="9"/>
  <c r="DH108" i="8"/>
  <c r="F108" i="9" s="1"/>
  <c r="F108" i="10" s="1"/>
  <c r="E109" i="9"/>
  <c r="DH109" i="8"/>
  <c r="F109" i="9" s="1"/>
  <c r="F109" i="10" s="1"/>
  <c r="C109"/>
  <c r="L109"/>
  <c r="C110"/>
  <c r="L110"/>
  <c r="P110"/>
  <c r="G110" i="9"/>
  <c r="G110" i="10" s="1"/>
  <c r="BG110" i="8"/>
  <c r="D111" i="9"/>
  <c r="Y111" i="10"/>
  <c r="D112" i="9"/>
  <c r="Y112" i="10"/>
  <c r="E112" i="9"/>
  <c r="DH112" i="8"/>
  <c r="F112" i="9" s="1"/>
  <c r="F112" i="10" s="1"/>
  <c r="E113" i="9"/>
  <c r="DH113" i="8"/>
  <c r="F113" i="9" s="1"/>
  <c r="F113" i="10" s="1"/>
  <c r="C113"/>
  <c r="L113"/>
  <c r="C114"/>
  <c r="L114"/>
  <c r="P114"/>
  <c r="G114" i="9"/>
  <c r="G114" i="10" s="1"/>
  <c r="BG114" i="8"/>
  <c r="D115" i="9"/>
  <c r="Y115" i="10"/>
  <c r="D116" i="9"/>
  <c r="Y116" i="10"/>
  <c r="E116" i="9"/>
  <c r="DH116" i="8"/>
  <c r="F116" i="9" s="1"/>
  <c r="F116" i="10" s="1"/>
  <c r="E117" i="9"/>
  <c r="DH117" i="8"/>
  <c r="F117" i="9" s="1"/>
  <c r="F117" i="10" s="1"/>
  <c r="C117"/>
  <c r="L117"/>
  <c r="C118"/>
  <c r="L118"/>
  <c r="P118"/>
  <c r="G118" i="9"/>
  <c r="G118" i="10" s="1"/>
  <c r="BG118" i="8"/>
  <c r="D119" i="9"/>
  <c r="Y119" i="10"/>
  <c r="D120" i="9"/>
  <c r="Y120" i="10"/>
  <c r="E120" i="9"/>
  <c r="DH120" i="8"/>
  <c r="F120" i="9" s="1"/>
  <c r="F120" i="10" s="1"/>
  <c r="E121" i="9"/>
  <c r="DH121" i="8"/>
  <c r="F121" i="9" s="1"/>
  <c r="F121" i="10" s="1"/>
  <c r="C121"/>
  <c r="L121"/>
  <c r="C122"/>
  <c r="L122"/>
  <c r="P122"/>
  <c r="G122" i="9"/>
  <c r="G122" i="10" s="1"/>
  <c r="BG122" i="8"/>
  <c r="D123" i="9"/>
  <c r="Y123" i="10"/>
  <c r="D124" i="9"/>
  <c r="Y124" i="10"/>
  <c r="E124" i="9"/>
  <c r="DH124" i="8"/>
  <c r="F124" i="9" s="1"/>
  <c r="F124" i="10" s="1"/>
  <c r="E125" i="9"/>
  <c r="DH125" i="8"/>
  <c r="F125" i="9" s="1"/>
  <c r="F125" i="10" s="1"/>
  <c r="C125"/>
  <c r="L125"/>
  <c r="C126"/>
  <c r="L126"/>
  <c r="P126"/>
  <c r="G126" i="9"/>
  <c r="G126" i="10" s="1"/>
  <c r="BG126" i="8"/>
  <c r="D127" i="9"/>
  <c r="Y127" i="10"/>
  <c r="D128" i="9"/>
  <c r="Y128" i="10"/>
  <c r="E128" i="9"/>
  <c r="DH128" i="8"/>
  <c r="F128" i="9" s="1"/>
  <c r="F128" i="10" s="1"/>
  <c r="E129" i="9"/>
  <c r="DH129" i="8"/>
  <c r="F129" i="9" s="1"/>
  <c r="F129" i="10" s="1"/>
  <c r="C129"/>
  <c r="L129"/>
  <c r="C130"/>
  <c r="L130"/>
  <c r="P130"/>
  <c r="G130" i="9"/>
  <c r="G130" i="10" s="1"/>
  <c r="BG130" i="8"/>
  <c r="D131" i="9"/>
  <c r="Y131" i="10"/>
  <c r="D132" i="9"/>
  <c r="Y132" i="10"/>
  <c r="E132" i="9"/>
  <c r="DH132" i="8"/>
  <c r="F132" i="9" s="1"/>
  <c r="F132" i="10" s="1"/>
  <c r="E133" i="9"/>
  <c r="DH133" i="8"/>
  <c r="F133" i="9" s="1"/>
  <c r="F133" i="10" s="1"/>
  <c r="C133"/>
  <c r="L133"/>
  <c r="C134"/>
  <c r="L134"/>
  <c r="P134"/>
  <c r="G134" i="9"/>
  <c r="G134" i="10" s="1"/>
  <c r="BG134" i="8"/>
  <c r="D135" i="9"/>
  <c r="Y135" i="10"/>
  <c r="D136" i="9"/>
  <c r="Y136" i="10"/>
  <c r="E136" i="9"/>
  <c r="DH136" i="8"/>
  <c r="F136" i="9" s="1"/>
  <c r="F136" i="10" s="1"/>
  <c r="E137" i="9"/>
  <c r="DH137" i="8"/>
  <c r="F137" i="9" s="1"/>
  <c r="F137" i="10" s="1"/>
  <c r="C137"/>
  <c r="L137"/>
  <c r="C138"/>
  <c r="L138"/>
  <c r="P138"/>
  <c r="G138" i="9"/>
  <c r="G138" i="10" s="1"/>
  <c r="BG138" i="8"/>
  <c r="D139" i="9"/>
  <c r="Y139" i="10"/>
  <c r="D140" i="9"/>
  <c r="Y140" i="10"/>
  <c r="E140" i="9"/>
  <c r="DH140" i="8"/>
  <c r="F140" i="9" s="1"/>
  <c r="F140" i="10" s="1"/>
  <c r="E141" i="9"/>
  <c r="DH141" i="8"/>
  <c r="F141" i="9" s="1"/>
  <c r="F141" i="10" s="1"/>
  <c r="C141"/>
  <c r="L141"/>
  <c r="BG143" i="8"/>
  <c r="P145" i="10"/>
  <c r="G145" i="9"/>
  <c r="G145" i="10" s="1"/>
  <c r="BG147" i="8"/>
  <c r="P149" i="10"/>
  <c r="G149" i="9"/>
  <c r="G149" i="10" s="1"/>
  <c r="BG151" i="8"/>
  <c r="P153" i="10"/>
  <c r="G153" i="9"/>
  <c r="G153" i="10" s="1"/>
  <c r="BG155" i="8"/>
  <c r="P157" i="10"/>
  <c r="G157" i="9"/>
  <c r="G157" i="10" s="1"/>
  <c r="BG159" i="8"/>
  <c r="P161" i="10"/>
  <c r="G161" i="9"/>
  <c r="G161" i="10" s="1"/>
  <c r="BG163" i="8"/>
  <c r="P165" i="10"/>
  <c r="G165" i="9"/>
  <c r="G165" i="10" s="1"/>
  <c r="BG167" i="8"/>
  <c r="P169" i="10"/>
  <c r="G169" i="9"/>
  <c r="G169" i="10" s="1"/>
  <c r="BG171" i="8"/>
  <c r="P173" i="10"/>
  <c r="G173" i="9"/>
  <c r="G173" i="10" s="1"/>
  <c r="BG175" i="8"/>
  <c r="P177" i="10"/>
  <c r="G177" i="9"/>
  <c r="G177" i="10" s="1"/>
  <c r="BG179" i="8"/>
  <c r="P181" i="10"/>
  <c r="G181" i="9"/>
  <c r="G181" i="10" s="1"/>
  <c r="BG183" i="8"/>
  <c r="P185" i="10"/>
  <c r="G185" i="9"/>
  <c r="G185" i="10" s="1"/>
  <c r="BG187" i="8"/>
  <c r="P189" i="10"/>
  <c r="G189" i="9"/>
  <c r="G189" i="10" s="1"/>
  <c r="BG191" i="8"/>
  <c r="P193" i="10"/>
  <c r="G193" i="9"/>
  <c r="G193" i="10" s="1"/>
  <c r="BG195" i="8"/>
  <c r="P197" i="10"/>
  <c r="G197" i="9"/>
  <c r="G197" i="10" s="1"/>
  <c r="BG199" i="8"/>
  <c r="P201" i="10"/>
  <c r="G201" i="9"/>
  <c r="G201" i="10" s="1"/>
  <c r="BG203" i="8"/>
  <c r="P205" i="10"/>
  <c r="G205" i="9"/>
  <c r="G205" i="10" s="1"/>
  <c r="BG207" i="8"/>
  <c r="P209" i="10"/>
  <c r="G209" i="9"/>
  <c r="G209" i="10" s="1"/>
  <c r="BG211" i="8"/>
  <c r="P213" i="10"/>
  <c r="G213" i="9"/>
  <c r="G213" i="10" s="1"/>
  <c r="BG215" i="8"/>
  <c r="P217" i="10"/>
  <c r="G217" i="9"/>
  <c r="G217" i="10" s="1"/>
  <c r="BG219" i="8"/>
  <c r="P221" i="10"/>
  <c r="G221" i="9"/>
  <c r="G221" i="10" s="1"/>
  <c r="BG223" i="8"/>
  <c r="P225" i="10"/>
  <c r="G225" i="9"/>
  <c r="G225" i="10" s="1"/>
  <c r="BG227" i="8"/>
  <c r="P229" i="10"/>
  <c r="G229" i="9"/>
  <c r="G229" i="10" s="1"/>
  <c r="BG231" i="8"/>
  <c r="P233" i="10"/>
  <c r="G233" i="9"/>
  <c r="G233" i="10" s="1"/>
  <c r="BG235" i="8"/>
  <c r="P237" i="10"/>
  <c r="G237" i="9"/>
  <c r="G237" i="10" s="1"/>
  <c r="BG239" i="8"/>
  <c r="P241" i="10"/>
  <c r="G241" i="9"/>
  <c r="G241" i="10" s="1"/>
  <c r="BG243" i="8"/>
  <c r="P245" i="10"/>
  <c r="G245" i="9"/>
  <c r="G245" i="10" s="1"/>
  <c r="BG247" i="8"/>
  <c r="P249" i="10"/>
  <c r="G249" i="9"/>
  <c r="G249" i="10" s="1"/>
  <c r="BG251" i="8"/>
  <c r="P253" i="10"/>
  <c r="G253" i="9"/>
  <c r="G253" i="10" s="1"/>
  <c r="BG255" i="8"/>
  <c r="P257" i="10"/>
  <c r="G257" i="9"/>
  <c r="G257" i="10" s="1"/>
  <c r="BG259" i="8"/>
  <c r="P261" i="10"/>
  <c r="G261" i="9"/>
  <c r="G261" i="10" s="1"/>
  <c r="BG263" i="8"/>
  <c r="P265" i="10"/>
  <c r="G265" i="9"/>
  <c r="G265" i="10" s="1"/>
  <c r="BG267" i="8"/>
  <c r="P269" i="10"/>
  <c r="G269" i="9"/>
  <c r="G269" i="10" s="1"/>
  <c r="BG271" i="8"/>
  <c r="P273" i="10"/>
  <c r="G273" i="9"/>
  <c r="G273" i="10" s="1"/>
  <c r="BG275" i="8"/>
  <c r="P277" i="10"/>
  <c r="G277" i="9"/>
  <c r="G277" i="10" s="1"/>
  <c r="BG279" i="8"/>
  <c r="P281" i="10"/>
  <c r="G281" i="9"/>
  <c r="G281" i="10" s="1"/>
  <c r="BG283" i="8"/>
  <c r="P285" i="10"/>
  <c r="G285" i="9"/>
  <c r="G285" i="10" s="1"/>
  <c r="BG287" i="8"/>
  <c r="P289" i="10"/>
  <c r="G289" i="9"/>
  <c r="G289" i="10" s="1"/>
  <c r="BG291" i="8"/>
  <c r="P293" i="10"/>
  <c r="G293" i="9"/>
  <c r="G293" i="10" s="1"/>
  <c r="BG295" i="8"/>
  <c r="P297" i="10"/>
  <c r="G297" i="9"/>
  <c r="G297" i="10" s="1"/>
  <c r="BG299" i="8"/>
  <c r="P301" i="10"/>
  <c r="G301" i="9"/>
  <c r="G301" i="10" s="1"/>
  <c r="BG303" i="8"/>
  <c r="P305" i="10"/>
  <c r="G305" i="9"/>
  <c r="G305" i="10" s="1"/>
  <c r="BG307" i="8"/>
  <c r="P309" i="10"/>
  <c r="G309" i="9"/>
  <c r="G309" i="10" s="1"/>
  <c r="BG311" i="8"/>
  <c r="P313" i="10"/>
  <c r="G313" i="9"/>
  <c r="G313" i="10" s="1"/>
  <c r="BG315" i="8"/>
  <c r="P317" i="10"/>
  <c r="G317" i="9"/>
  <c r="G317" i="10" s="1"/>
  <c r="BG319" i="8"/>
  <c r="P321" i="10"/>
  <c r="G321" i="9"/>
  <c r="G321" i="10" s="1"/>
  <c r="BG323" i="8"/>
  <c r="P325" i="10"/>
  <c r="G325" i="9"/>
  <c r="G325" i="10" s="1"/>
  <c r="BG327" i="8"/>
  <c r="P329" i="10"/>
  <c r="G329" i="9"/>
  <c r="G329" i="10" s="1"/>
  <c r="BG331" i="8"/>
  <c r="P333" i="10"/>
  <c r="G333" i="9"/>
  <c r="G333" i="10" s="1"/>
  <c r="BG335" i="8"/>
  <c r="P337" i="10"/>
  <c r="G337" i="9"/>
  <c r="G337" i="10" s="1"/>
  <c r="BG339" i="8"/>
  <c r="P341" i="10"/>
  <c r="G341" i="9"/>
  <c r="G341" i="10" s="1"/>
  <c r="BG343" i="8"/>
  <c r="P345" i="10"/>
  <c r="G345" i="9"/>
  <c r="G345" i="10" s="1"/>
  <c r="BG347" i="8"/>
  <c r="P349" i="10"/>
  <c r="G349" i="9"/>
  <c r="G349" i="10" s="1"/>
  <c r="BG351" i="8"/>
  <c r="P353" i="10"/>
  <c r="G353" i="9"/>
  <c r="G353" i="10" s="1"/>
  <c r="BG355" i="8"/>
  <c r="P357" i="10"/>
  <c r="G357" i="9"/>
  <c r="G357" i="10" s="1"/>
  <c r="BG359" i="8"/>
  <c r="P361" i="10"/>
  <c r="G361" i="9"/>
  <c r="G361" i="10" s="1"/>
  <c r="BG363" i="8"/>
  <c r="C386" i="10"/>
  <c r="L386"/>
  <c r="E387" i="9"/>
  <c r="DH387" i="8"/>
  <c r="F387" i="9" s="1"/>
  <c r="F387" i="10" s="1"/>
  <c r="C387"/>
  <c r="L387"/>
  <c r="C388"/>
  <c r="L388"/>
  <c r="E389" i="9"/>
  <c r="DH389" i="8"/>
  <c r="F389" i="9" s="1"/>
  <c r="F389" i="10" s="1"/>
  <c r="C389"/>
  <c r="L389"/>
  <c r="C390"/>
  <c r="L390"/>
  <c r="E391" i="9"/>
  <c r="DH391" i="8"/>
  <c r="F391" i="9" s="1"/>
  <c r="F391" i="10" s="1"/>
  <c r="C391"/>
  <c r="L391"/>
  <c r="C392"/>
  <c r="L392"/>
  <c r="E393" i="9"/>
  <c r="DH393" i="8"/>
  <c r="F393" i="9" s="1"/>
  <c r="F393" i="10" s="1"/>
  <c r="C393"/>
  <c r="L393"/>
  <c r="C394"/>
  <c r="L394"/>
  <c r="E395" i="9"/>
  <c r="DH395" i="8"/>
  <c r="F395" i="9" s="1"/>
  <c r="F395" i="10" s="1"/>
  <c r="C395"/>
  <c r="L395"/>
  <c r="C396"/>
  <c r="L396"/>
  <c r="E397" i="9"/>
  <c r="DH397" i="8"/>
  <c r="F397" i="9" s="1"/>
  <c r="F397" i="10" s="1"/>
  <c r="C397"/>
  <c r="L397"/>
  <c r="C398"/>
  <c r="L398"/>
  <c r="E399" i="9"/>
  <c r="DH399" i="8"/>
  <c r="F399" i="9" s="1"/>
  <c r="F399" i="10" s="1"/>
  <c r="C399"/>
  <c r="L399"/>
  <c r="C400"/>
  <c r="L400"/>
  <c r="E401" i="9"/>
  <c r="DH401" i="8"/>
  <c r="F401" i="9" s="1"/>
  <c r="F401" i="10" s="1"/>
  <c r="C401"/>
  <c r="L401"/>
  <c r="C402"/>
  <c r="L402"/>
  <c r="E403" i="9"/>
  <c r="DH403" i="8"/>
  <c r="F403" i="9" s="1"/>
  <c r="F403" i="10" s="1"/>
  <c r="C403"/>
  <c r="L403"/>
  <c r="C404"/>
  <c r="L404"/>
  <c r="E405" i="9"/>
  <c r="DH405" i="8"/>
  <c r="F405" i="9" s="1"/>
  <c r="F405" i="10" s="1"/>
  <c r="C405"/>
  <c r="L405"/>
  <c r="C406"/>
  <c r="L406"/>
  <c r="E407" i="9"/>
  <c r="DH407" i="8"/>
  <c r="F407" i="9" s="1"/>
  <c r="F407" i="10" s="1"/>
  <c r="C407"/>
  <c r="L407"/>
  <c r="C408"/>
  <c r="L408"/>
  <c r="E409" i="9"/>
  <c r="DH409" i="8"/>
  <c r="F409" i="9" s="1"/>
  <c r="F409" i="10" s="1"/>
  <c r="C409"/>
  <c r="L409"/>
  <c r="C410"/>
  <c r="L410"/>
  <c r="E411" i="9"/>
  <c r="DH411" i="8"/>
  <c r="F411" i="9" s="1"/>
  <c r="F411" i="10" s="1"/>
  <c r="C411"/>
  <c r="L411"/>
  <c r="C412"/>
  <c r="L412"/>
  <c r="E413" i="9"/>
  <c r="DH413" i="8"/>
  <c r="F413" i="9" s="1"/>
  <c r="F413" i="10" s="1"/>
  <c r="C413"/>
  <c r="L413"/>
  <c r="C414"/>
  <c r="L414"/>
  <c r="E415" i="9"/>
  <c r="DH415" i="8"/>
  <c r="F415" i="9" s="1"/>
  <c r="F415" i="10" s="1"/>
  <c r="C415"/>
  <c r="L415"/>
  <c r="C416"/>
  <c r="L416"/>
  <c r="E417" i="9"/>
  <c r="DH417" i="8"/>
  <c r="F417" i="9" s="1"/>
  <c r="F417" i="10" s="1"/>
  <c r="C417"/>
  <c r="L417"/>
  <c r="C418"/>
  <c r="L418"/>
  <c r="E419" i="9"/>
  <c r="DH419" i="8"/>
  <c r="F419" i="9" s="1"/>
  <c r="F419" i="10" s="1"/>
  <c r="C419"/>
  <c r="L419"/>
  <c r="C420"/>
  <c r="L420"/>
  <c r="E421" i="9"/>
  <c r="DH421" i="8"/>
  <c r="F421" i="9" s="1"/>
  <c r="F421" i="10" s="1"/>
  <c r="C421"/>
  <c r="L421"/>
  <c r="C422"/>
  <c r="L422"/>
  <c r="E423" i="9"/>
  <c r="DH423" i="8"/>
  <c r="F423" i="9" s="1"/>
  <c r="F423" i="10" s="1"/>
  <c r="C423"/>
  <c r="L423"/>
  <c r="C424"/>
  <c r="L424"/>
  <c r="E425" i="9"/>
  <c r="DH425" i="8"/>
  <c r="F425" i="9" s="1"/>
  <c r="F425" i="10" s="1"/>
  <c r="C425"/>
  <c r="L425"/>
  <c r="C426"/>
  <c r="L426"/>
  <c r="E427" i="9"/>
  <c r="DH427" i="8"/>
  <c r="F427" i="9" s="1"/>
  <c r="F427" i="10" s="1"/>
  <c r="C427"/>
  <c r="L427"/>
  <c r="C428"/>
  <c r="L428"/>
  <c r="E429" i="9"/>
  <c r="DH429" i="8"/>
  <c r="F429" i="9" s="1"/>
  <c r="F429" i="10" s="1"/>
  <c r="C429"/>
  <c r="L429"/>
  <c r="C430"/>
  <c r="L430"/>
  <c r="E431" i="9"/>
  <c r="DH431" i="8"/>
  <c r="F431" i="9" s="1"/>
  <c r="F431" i="10" s="1"/>
  <c r="C431"/>
  <c r="L431"/>
  <c r="C432"/>
  <c r="L432"/>
  <c r="E433" i="9"/>
  <c r="DH433" i="8"/>
  <c r="F433" i="9" s="1"/>
  <c r="F433" i="10" s="1"/>
  <c r="C433"/>
  <c r="L433"/>
  <c r="C434"/>
  <c r="L434"/>
  <c r="E435" i="9"/>
  <c r="DH435" i="8"/>
  <c r="F435" i="9" s="1"/>
  <c r="F435" i="10" s="1"/>
  <c r="C435"/>
  <c r="L435"/>
  <c r="C436"/>
  <c r="L436"/>
  <c r="E437" i="9"/>
  <c r="DH437" i="8"/>
  <c r="F437" i="9" s="1"/>
  <c r="F437" i="10" s="1"/>
  <c r="C437"/>
  <c r="L437"/>
  <c r="C438"/>
  <c r="L438"/>
  <c r="E439" i="9"/>
  <c r="DH439" i="8"/>
  <c r="F439" i="9" s="1"/>
  <c r="F439" i="10" s="1"/>
  <c r="C439"/>
  <c r="L439"/>
  <c r="C440"/>
  <c r="L440"/>
  <c r="E441" i="9"/>
  <c r="DH441" i="8"/>
  <c r="F441" i="9" s="1"/>
  <c r="F441" i="10" s="1"/>
  <c r="C441"/>
  <c r="L441"/>
  <c r="C442"/>
  <c r="L442"/>
  <c r="E443" i="9"/>
  <c r="DH443" i="8"/>
  <c r="F443" i="9" s="1"/>
  <c r="F443" i="10" s="1"/>
  <c r="C443"/>
  <c r="L443"/>
  <c r="C444"/>
  <c r="L444"/>
  <c r="E445" i="9"/>
  <c r="DH445" i="8"/>
  <c r="F445" i="9" s="1"/>
  <c r="F445" i="10" s="1"/>
  <c r="C445"/>
  <c r="L445"/>
  <c r="C446"/>
  <c r="L446"/>
  <c r="E447" i="9"/>
  <c r="DH447" i="8"/>
  <c r="F447" i="9" s="1"/>
  <c r="F447" i="10" s="1"/>
  <c r="C447"/>
  <c r="L447"/>
  <c r="C448"/>
  <c r="L448"/>
  <c r="E449" i="9"/>
  <c r="DH449" i="8"/>
  <c r="F449" i="9" s="1"/>
  <c r="F449" i="10" s="1"/>
  <c r="C449"/>
  <c r="L449"/>
  <c r="C450"/>
  <c r="L450"/>
  <c r="E451" i="9"/>
  <c r="DH451" i="8"/>
  <c r="F451" i="9" s="1"/>
  <c r="F451" i="10" s="1"/>
  <c r="C451"/>
  <c r="L451"/>
  <c r="C452"/>
  <c r="L452"/>
  <c r="E453" i="9"/>
  <c r="DH453" i="8"/>
  <c r="F453" i="9" s="1"/>
  <c r="F453" i="10" s="1"/>
  <c r="C453"/>
  <c r="L453"/>
  <c r="C454"/>
  <c r="L454"/>
  <c r="E455" i="9"/>
  <c r="DH455" i="8"/>
  <c r="F455" i="9" s="1"/>
  <c r="F455" i="10" s="1"/>
  <c r="C455"/>
  <c r="L455"/>
  <c r="C456"/>
  <c r="L456"/>
  <c r="E457" i="9"/>
  <c r="DH457" i="8"/>
  <c r="F457" i="9" s="1"/>
  <c r="F457" i="10" s="1"/>
  <c r="C457"/>
  <c r="L457"/>
  <c r="C458"/>
  <c r="L458"/>
  <c r="E459" i="9"/>
  <c r="DH459" i="8"/>
  <c r="F459" i="9" s="1"/>
  <c r="F459" i="10" s="1"/>
  <c r="C459"/>
  <c r="L459"/>
  <c r="C460"/>
  <c r="L460"/>
  <c r="E461" i="9"/>
  <c r="DH461" i="8"/>
  <c r="F461" i="9" s="1"/>
  <c r="F461" i="10" s="1"/>
  <c r="C461"/>
  <c r="L461"/>
  <c r="C462"/>
  <c r="L462"/>
  <c r="E463" i="9"/>
  <c r="DH463" i="8"/>
  <c r="F463" i="9" s="1"/>
  <c r="F463" i="10" s="1"/>
  <c r="C463"/>
  <c r="L463"/>
  <c r="C464"/>
  <c r="L464"/>
  <c r="E465" i="9"/>
  <c r="DH465" i="8"/>
  <c r="F465" i="9" s="1"/>
  <c r="F465" i="10" s="1"/>
  <c r="C465"/>
  <c r="L465"/>
  <c r="C466"/>
  <c r="L466"/>
  <c r="E467" i="9"/>
  <c r="DH467" i="8"/>
  <c r="F467" i="9" s="1"/>
  <c r="F467" i="10" s="1"/>
  <c r="C467"/>
  <c r="L467"/>
  <c r="C468"/>
  <c r="L468"/>
  <c r="E469" i="9"/>
  <c r="DH469" i="8"/>
  <c r="F469" i="9" s="1"/>
  <c r="F469" i="10" s="1"/>
  <c r="C469"/>
  <c r="L469"/>
  <c r="C470"/>
  <c r="L470"/>
  <c r="E471" i="9"/>
  <c r="DH471" i="8"/>
  <c r="F471" i="9" s="1"/>
  <c r="F471" i="10" s="1"/>
  <c r="C471"/>
  <c r="L471"/>
  <c r="C472"/>
  <c r="L472"/>
  <c r="E473" i="9"/>
  <c r="DH473" i="8"/>
  <c r="F473" i="9" s="1"/>
  <c r="F473" i="10" s="1"/>
  <c r="C473"/>
  <c r="L473"/>
  <c r="C474"/>
  <c r="L474"/>
  <c r="E475" i="9"/>
  <c r="DH475" i="8"/>
  <c r="F475" i="9" s="1"/>
  <c r="F475" i="10" s="1"/>
  <c r="C475"/>
  <c r="L475"/>
  <c r="C476"/>
  <c r="L476"/>
  <c r="E477" i="9"/>
  <c r="DH477" i="8"/>
  <c r="F477" i="9" s="1"/>
  <c r="F477" i="10" s="1"/>
  <c r="C477"/>
  <c r="L477"/>
  <c r="C478"/>
  <c r="L478"/>
  <c r="E479" i="9"/>
  <c r="DH479" i="8"/>
  <c r="F479" i="9" s="1"/>
  <c r="F479" i="10" s="1"/>
  <c r="C479"/>
  <c r="L479"/>
  <c r="C480"/>
  <c r="L480"/>
  <c r="E481" i="9"/>
  <c r="DH481" i="8"/>
  <c r="F481" i="9" s="1"/>
  <c r="F481" i="10" s="1"/>
  <c r="C481"/>
  <c r="L481"/>
  <c r="C482"/>
  <c r="L482"/>
  <c r="E483" i="9"/>
  <c r="DH483" i="8"/>
  <c r="F483" i="9" s="1"/>
  <c r="F483" i="10" s="1"/>
  <c r="C483"/>
  <c r="L483"/>
  <c r="C484"/>
  <c r="L484"/>
  <c r="E485" i="9"/>
  <c r="DH485" i="8"/>
  <c r="F485" i="9" s="1"/>
  <c r="F485" i="10" s="1"/>
  <c r="C485"/>
  <c r="L485"/>
  <c r="C486"/>
  <c r="L486"/>
  <c r="E487" i="9"/>
  <c r="DH487" i="8"/>
  <c r="F487" i="9" s="1"/>
  <c r="F487" i="10" s="1"/>
  <c r="C487"/>
  <c r="L487"/>
  <c r="C488"/>
  <c r="L488"/>
  <c r="E489" i="9"/>
  <c r="DH489" i="8"/>
  <c r="F489" i="9" s="1"/>
  <c r="F489" i="10" s="1"/>
  <c r="C489"/>
  <c r="L489"/>
  <c r="C490"/>
  <c r="L490"/>
  <c r="E491" i="9"/>
  <c r="DH491" i="8"/>
  <c r="F491" i="9" s="1"/>
  <c r="F491" i="10" s="1"/>
  <c r="C491"/>
  <c r="L491"/>
  <c r="C492"/>
  <c r="L492"/>
  <c r="E493" i="9"/>
  <c r="DH493" i="8"/>
  <c r="F493" i="9" s="1"/>
  <c r="F493" i="10" s="1"/>
  <c r="C493"/>
  <c r="L493"/>
  <c r="C494"/>
  <c r="L494"/>
  <c r="E495" i="9"/>
  <c r="DH495" i="8"/>
  <c r="F495" i="9" s="1"/>
  <c r="F495" i="10" s="1"/>
  <c r="C495"/>
  <c r="L495"/>
  <c r="C496"/>
  <c r="L496"/>
  <c r="E497" i="9"/>
  <c r="DH497" i="8"/>
  <c r="F497" i="9" s="1"/>
  <c r="F497" i="10" s="1"/>
  <c r="C497"/>
  <c r="L497"/>
  <c r="C498"/>
  <c r="L498"/>
  <c r="E499" i="9"/>
  <c r="DH499" i="8"/>
  <c r="F499" i="9" s="1"/>
  <c r="F499" i="10" s="1"/>
  <c r="C499"/>
  <c r="L499"/>
  <c r="C500"/>
  <c r="L500"/>
  <c r="E501" i="9"/>
  <c r="DH501" i="8"/>
  <c r="F501" i="9" s="1"/>
  <c r="F501" i="10" s="1"/>
  <c r="C501"/>
  <c r="L501"/>
  <c r="C502"/>
  <c r="L502"/>
  <c r="E503" i="9"/>
  <c r="DH503" i="8"/>
  <c r="F503" i="9" s="1"/>
  <c r="F503" i="10" s="1"/>
  <c r="C503"/>
  <c r="L503"/>
  <c r="C504"/>
  <c r="L504"/>
  <c r="E505" i="9"/>
  <c r="DH505" i="8"/>
  <c r="F505" i="9" s="1"/>
  <c r="F505" i="10" s="1"/>
  <c r="C505"/>
  <c r="L505"/>
  <c r="C506"/>
  <c r="L506"/>
  <c r="E507" i="9"/>
  <c r="DH507" i="8"/>
  <c r="F507" i="9" s="1"/>
  <c r="F507" i="10" s="1"/>
  <c r="C507"/>
  <c r="L507"/>
  <c r="C508"/>
  <c r="L508"/>
  <c r="E509" i="9"/>
  <c r="DH509" i="8"/>
  <c r="F509" i="9" s="1"/>
  <c r="F509" i="10" s="1"/>
  <c r="C509"/>
  <c r="L509"/>
  <c r="C510"/>
  <c r="L510"/>
  <c r="E511" i="9"/>
  <c r="DH511" i="8"/>
  <c r="F511" i="9" s="1"/>
  <c r="F511" i="10" s="1"/>
  <c r="C511"/>
  <c r="L511"/>
  <c r="C512"/>
  <c r="L512"/>
  <c r="E513" i="9"/>
  <c r="DH513" i="8"/>
  <c r="F513" i="9" s="1"/>
  <c r="F513" i="10" s="1"/>
  <c r="C513"/>
  <c r="L513"/>
  <c r="C514"/>
  <c r="L514"/>
  <c r="E515" i="9"/>
  <c r="DH515" i="8"/>
  <c r="F515" i="9" s="1"/>
  <c r="F515" i="10" s="1"/>
  <c r="C515"/>
  <c r="L515"/>
  <c r="C516"/>
  <c r="L516"/>
  <c r="E517" i="9"/>
  <c r="DH517" i="8"/>
  <c r="F517" i="9" s="1"/>
  <c r="F517" i="10" s="1"/>
  <c r="C517"/>
  <c r="L517"/>
  <c r="C518"/>
  <c r="L518"/>
  <c r="E519" i="9"/>
  <c r="DH519" i="8"/>
  <c r="F519" i="9" s="1"/>
  <c r="F519" i="10" s="1"/>
  <c r="C519"/>
  <c r="L519"/>
  <c r="C520"/>
  <c r="L520"/>
  <c r="E521" i="9"/>
  <c r="DH521" i="8"/>
  <c r="F521" i="9" s="1"/>
  <c r="F521" i="10" s="1"/>
  <c r="C521"/>
  <c r="L521"/>
  <c r="C522"/>
  <c r="L522"/>
  <c r="E523" i="9"/>
  <c r="DH523" i="8"/>
  <c r="F523" i="9" s="1"/>
  <c r="F523" i="10" s="1"/>
  <c r="C523"/>
  <c r="L523"/>
  <c r="C524"/>
  <c r="L524"/>
  <c r="E525" i="9"/>
  <c r="DH525" i="8"/>
  <c r="F525" i="9" s="1"/>
  <c r="F525" i="10" s="1"/>
  <c r="C525"/>
  <c r="L525"/>
  <c r="C526"/>
  <c r="L526"/>
  <c r="E527" i="9"/>
  <c r="DH527" i="8"/>
  <c r="F527" i="9" s="1"/>
  <c r="F527" i="10" s="1"/>
  <c r="C527"/>
  <c r="L527"/>
  <c r="C528"/>
  <c r="L528"/>
  <c r="E529" i="9"/>
  <c r="DH529" i="8"/>
  <c r="F529" i="9" s="1"/>
  <c r="F529" i="10" s="1"/>
  <c r="C529"/>
  <c r="L529"/>
  <c r="C530"/>
  <c r="L530"/>
  <c r="E531" i="9"/>
  <c r="DH531" i="8"/>
  <c r="F531" i="9" s="1"/>
  <c r="F531" i="10" s="1"/>
  <c r="C531"/>
  <c r="L531"/>
  <c r="C532"/>
  <c r="L532"/>
  <c r="E533" i="9"/>
  <c r="DH533" i="8"/>
  <c r="F533" i="9" s="1"/>
  <c r="F533" i="10" s="1"/>
  <c r="C533"/>
  <c r="L533"/>
  <c r="C534"/>
  <c r="L534"/>
  <c r="E535" i="9"/>
  <c r="DH535" i="8"/>
  <c r="F535" i="9" s="1"/>
  <c r="F535" i="10" s="1"/>
  <c r="C535"/>
  <c r="L535"/>
  <c r="C536"/>
  <c r="L536"/>
  <c r="E537" i="9"/>
  <c r="DH537" i="8"/>
  <c r="F537" i="9" s="1"/>
  <c r="F537" i="10" s="1"/>
  <c r="C537"/>
  <c r="L537"/>
  <c r="C538"/>
  <c r="L538"/>
  <c r="E539" i="9"/>
  <c r="DH539" i="8"/>
  <c r="F539" i="9" s="1"/>
  <c r="F539" i="10" s="1"/>
  <c r="C539"/>
  <c r="L539"/>
  <c r="C540"/>
  <c r="L540"/>
  <c r="E541" i="9"/>
  <c r="DH541" i="8"/>
  <c r="F541" i="9" s="1"/>
  <c r="F541" i="10" s="1"/>
  <c r="C541"/>
  <c r="L541"/>
  <c r="C542"/>
  <c r="L542"/>
  <c r="E543" i="9"/>
  <c r="DH543" i="8"/>
  <c r="F543" i="9" s="1"/>
  <c r="F543" i="10" s="1"/>
  <c r="C543"/>
  <c r="L543"/>
  <c r="C544"/>
  <c r="L544"/>
  <c r="E545" i="9"/>
  <c r="DH545" i="8"/>
  <c r="F545" i="9" s="1"/>
  <c r="F545" i="10" s="1"/>
  <c r="C545"/>
  <c r="L545"/>
  <c r="C546"/>
  <c r="L546"/>
  <c r="E547" i="9"/>
  <c r="DH547" i="8"/>
  <c r="F547" i="9" s="1"/>
  <c r="F547" i="10" s="1"/>
  <c r="C547"/>
  <c r="L547"/>
  <c r="C548"/>
  <c r="L548"/>
  <c r="E549" i="9"/>
  <c r="DH549" i="8"/>
  <c r="F549" i="9" s="1"/>
  <c r="F549" i="10" s="1"/>
  <c r="C549"/>
  <c r="L549"/>
  <c r="C550"/>
  <c r="L550"/>
  <c r="E551" i="9"/>
  <c r="DH551" i="8"/>
  <c r="F551" i="9" s="1"/>
  <c r="F551" i="10" s="1"/>
  <c r="C551"/>
  <c r="L551"/>
  <c r="C552"/>
  <c r="L552"/>
  <c r="E553" i="9"/>
  <c r="DH553" i="8"/>
  <c r="F553" i="9" s="1"/>
  <c r="F553" i="10" s="1"/>
  <c r="C553"/>
  <c r="L553"/>
  <c r="C554"/>
  <c r="L554"/>
  <c r="E555" i="9"/>
  <c r="DH555" i="8"/>
  <c r="F555" i="9" s="1"/>
  <c r="F555" i="10" s="1"/>
  <c r="C555"/>
  <c r="L555"/>
  <c r="C556"/>
  <c r="L556"/>
  <c r="E557" i="9"/>
  <c r="DH557" i="8"/>
  <c r="F557" i="9" s="1"/>
  <c r="F557" i="10" s="1"/>
  <c r="C557"/>
  <c r="L557"/>
  <c r="C558"/>
  <c r="L558"/>
  <c r="E559" i="9"/>
  <c r="DH559" i="8"/>
  <c r="F559" i="9" s="1"/>
  <c r="F559" i="10" s="1"/>
  <c r="C559"/>
  <c r="L559"/>
  <c r="C560"/>
  <c r="L560"/>
  <c r="E561" i="9"/>
  <c r="DH561" i="8"/>
  <c r="F561" i="9" s="1"/>
  <c r="F561" i="10" s="1"/>
  <c r="C561"/>
  <c r="L561"/>
  <c r="C562"/>
  <c r="L562"/>
  <c r="E563" i="9"/>
  <c r="DH563" i="8"/>
  <c r="F563" i="9" s="1"/>
  <c r="F563" i="10" s="1"/>
  <c r="C563"/>
  <c r="L563"/>
  <c r="C564"/>
  <c r="L564"/>
  <c r="E565" i="9"/>
  <c r="DH565" i="8"/>
  <c r="F565" i="9" s="1"/>
  <c r="F565" i="10" s="1"/>
  <c r="C565"/>
  <c r="L565"/>
  <c r="C566"/>
  <c r="L566"/>
  <c r="E567" i="9"/>
  <c r="DH567" i="8"/>
  <c r="F567" i="9" s="1"/>
  <c r="F567" i="10" s="1"/>
  <c r="C567"/>
  <c r="L567"/>
  <c r="C568"/>
  <c r="L568"/>
  <c r="E569" i="9"/>
  <c r="DH569" i="8"/>
  <c r="F569" i="9" s="1"/>
  <c r="F569" i="10" s="1"/>
  <c r="C569"/>
  <c r="L569"/>
  <c r="C570"/>
  <c r="L570"/>
  <c r="E571" i="9"/>
  <c r="DH571" i="8"/>
  <c r="F571" i="9" s="1"/>
  <c r="F571" i="10" s="1"/>
  <c r="C571"/>
  <c r="L571"/>
  <c r="C572"/>
  <c r="L572"/>
  <c r="E573" i="9"/>
  <c r="DH573" i="8"/>
  <c r="F573" i="9" s="1"/>
  <c r="F573" i="10" s="1"/>
  <c r="C573"/>
  <c r="L573"/>
  <c r="C574"/>
  <c r="L574"/>
  <c r="E575" i="9"/>
  <c r="DH575" i="8"/>
  <c r="F575" i="9" s="1"/>
  <c r="F575" i="10" s="1"/>
  <c r="C575"/>
  <c r="L575"/>
  <c r="C576"/>
  <c r="L576"/>
  <c r="E577" i="9"/>
  <c r="DH577" i="8"/>
  <c r="F577" i="9" s="1"/>
  <c r="F577" i="10" s="1"/>
  <c r="C577"/>
  <c r="L577"/>
  <c r="C578"/>
  <c r="L578"/>
  <c r="E579" i="9"/>
  <c r="DH579" i="8"/>
  <c r="F579" i="9" s="1"/>
  <c r="F579" i="10" s="1"/>
  <c r="C579"/>
  <c r="L579"/>
  <c r="C580"/>
  <c r="L580"/>
  <c r="E581" i="9"/>
  <c r="DH581" i="8"/>
  <c r="F581" i="9" s="1"/>
  <c r="F581" i="10" s="1"/>
  <c r="C581"/>
  <c r="L581"/>
  <c r="C582"/>
  <c r="L582"/>
  <c r="E583" i="9"/>
  <c r="DH583" i="8"/>
  <c r="F583" i="9" s="1"/>
  <c r="F583" i="10" s="1"/>
  <c r="C583"/>
  <c r="L583"/>
  <c r="C584"/>
  <c r="L584"/>
  <c r="E585" i="9"/>
  <c r="DH585" i="8"/>
  <c r="F585" i="9" s="1"/>
  <c r="F585" i="10" s="1"/>
  <c r="C585"/>
  <c r="L585"/>
  <c r="C586"/>
  <c r="L586"/>
  <c r="E587" i="9"/>
  <c r="DH587" i="8"/>
  <c r="F587" i="9" s="1"/>
  <c r="F587" i="10" s="1"/>
  <c r="C587"/>
  <c r="L587"/>
  <c r="C588"/>
  <c r="L588"/>
  <c r="E589" i="9"/>
  <c r="DH589" i="8"/>
  <c r="F589" i="9" s="1"/>
  <c r="F589" i="10" s="1"/>
  <c r="C589"/>
  <c r="L589"/>
  <c r="C590"/>
  <c r="L590"/>
  <c r="E591" i="9"/>
  <c r="DH591" i="8"/>
  <c r="F591" i="9" s="1"/>
  <c r="F591" i="10" s="1"/>
  <c r="C591"/>
  <c r="L591"/>
  <c r="C592"/>
  <c r="L592"/>
  <c r="E593" i="9"/>
  <c r="DH593" i="8"/>
  <c r="F593" i="9" s="1"/>
  <c r="F593" i="10" s="1"/>
  <c r="C593"/>
  <c r="L593"/>
  <c r="C594"/>
  <c r="L594"/>
  <c r="E595" i="9"/>
  <c r="DH595" i="8"/>
  <c r="F595" i="9" s="1"/>
  <c r="F595" i="10" s="1"/>
  <c r="C595"/>
  <c r="L595"/>
  <c r="C596"/>
  <c r="L596"/>
  <c r="E597" i="9"/>
  <c r="DH597" i="8"/>
  <c r="F597" i="9" s="1"/>
  <c r="F597" i="10" s="1"/>
  <c r="C597"/>
  <c r="L597"/>
  <c r="C598"/>
  <c r="L598"/>
  <c r="E599" i="9"/>
  <c r="DH599" i="8"/>
  <c r="F599" i="9" s="1"/>
  <c r="F599" i="10" s="1"/>
  <c r="C599"/>
  <c r="L599"/>
  <c r="C600"/>
  <c r="L600"/>
  <c r="E601" i="9"/>
  <c r="DH601" i="8"/>
  <c r="F601" i="9" s="1"/>
  <c r="F601" i="10" s="1"/>
  <c r="C601"/>
  <c r="L601"/>
  <c r="C602"/>
  <c r="L602"/>
  <c r="E603" i="9"/>
  <c r="DH603" i="8"/>
  <c r="F603" i="9" s="1"/>
  <c r="F603" i="10" s="1"/>
  <c r="C603"/>
  <c r="L603"/>
  <c r="C604"/>
  <c r="L604"/>
  <c r="E605" i="9"/>
  <c r="DH605" i="8"/>
  <c r="F605" i="9" s="1"/>
  <c r="F605" i="10" s="1"/>
  <c r="C605"/>
  <c r="L605"/>
  <c r="C606"/>
  <c r="L606"/>
  <c r="E607" i="9"/>
  <c r="DH607" i="8"/>
  <c r="F607" i="9" s="1"/>
  <c r="F607" i="10" s="1"/>
  <c r="C607"/>
  <c r="L607"/>
  <c r="C608"/>
  <c r="L608"/>
  <c r="E609" i="9"/>
  <c r="DH609" i="8"/>
  <c r="F609" i="9" s="1"/>
  <c r="F609" i="10" s="1"/>
  <c r="C609"/>
  <c r="L609"/>
  <c r="C610"/>
  <c r="L610"/>
  <c r="E611" i="9"/>
  <c r="DH611" i="8"/>
  <c r="F611" i="9" s="1"/>
  <c r="F611" i="10" s="1"/>
  <c r="C611"/>
  <c r="L611"/>
  <c r="C612"/>
  <c r="L612"/>
  <c r="E613" i="9"/>
  <c r="DH613" i="8"/>
  <c r="F613" i="9" s="1"/>
  <c r="F613" i="10" s="1"/>
  <c r="C613"/>
  <c r="L613"/>
  <c r="C614"/>
  <c r="L614"/>
  <c r="E615" i="9"/>
  <c r="DH615" i="8"/>
  <c r="F615" i="9" s="1"/>
  <c r="F615" i="10" s="1"/>
  <c r="C615"/>
  <c r="L615"/>
  <c r="C616"/>
  <c r="L616"/>
  <c r="E617" i="9"/>
  <c r="DH617" i="8"/>
  <c r="F617" i="9" s="1"/>
  <c r="F617" i="10" s="1"/>
  <c r="C617"/>
  <c r="L617"/>
  <c r="C618"/>
  <c r="L618"/>
  <c r="E619" i="9"/>
  <c r="DH619" i="8"/>
  <c r="F619" i="9" s="1"/>
  <c r="F619" i="10" s="1"/>
  <c r="C619"/>
  <c r="L619"/>
  <c r="C620"/>
  <c r="L620"/>
  <c r="E621" i="9"/>
  <c r="DH621" i="8"/>
  <c r="F621" i="9" s="1"/>
  <c r="F621" i="10" s="1"/>
  <c r="C621"/>
  <c r="L621"/>
  <c r="C622"/>
  <c r="L622"/>
  <c r="E623" i="9"/>
  <c r="DH623" i="8"/>
  <c r="F623" i="9" s="1"/>
  <c r="F623" i="10" s="1"/>
  <c r="C623"/>
  <c r="L623"/>
  <c r="C624"/>
  <c r="L624"/>
  <c r="E625" i="9"/>
  <c r="DH625" i="8"/>
  <c r="F625" i="9" s="1"/>
  <c r="F625" i="10" s="1"/>
  <c r="C625"/>
  <c r="L625"/>
  <c r="C626"/>
  <c r="L626"/>
  <c r="E627" i="9"/>
  <c r="DH627" i="8"/>
  <c r="F627" i="9" s="1"/>
  <c r="F627" i="10" s="1"/>
  <c r="C627"/>
  <c r="L627"/>
  <c r="C628"/>
  <c r="L628"/>
  <c r="E629" i="9"/>
  <c r="DH629" i="8"/>
  <c r="F629" i="9" s="1"/>
  <c r="F629" i="10" s="1"/>
  <c r="C629"/>
  <c r="L629"/>
  <c r="C630"/>
  <c r="L630"/>
  <c r="E631" i="9"/>
  <c r="DH631" i="8"/>
  <c r="F631" i="9" s="1"/>
  <c r="F631" i="10" s="1"/>
  <c r="C631"/>
  <c r="L631"/>
  <c r="C632"/>
  <c r="L632"/>
  <c r="D633" i="9"/>
  <c r="Y633" i="10"/>
  <c r="C633"/>
  <c r="L633"/>
  <c r="C634"/>
  <c r="L634"/>
  <c r="E635" i="9"/>
  <c r="DH635" i="8"/>
  <c r="F635" i="9" s="1"/>
  <c r="F635" i="10" s="1"/>
  <c r="C635"/>
  <c r="L635"/>
  <c r="C636"/>
  <c r="L636"/>
  <c r="E637" i="9"/>
  <c r="DH637" i="8"/>
  <c r="F637" i="9" s="1"/>
  <c r="F637" i="10" s="1"/>
  <c r="C637"/>
  <c r="L637"/>
  <c r="C638"/>
  <c r="L638"/>
  <c r="E639" i="9"/>
  <c r="DH639" i="8"/>
  <c r="F639" i="9" s="1"/>
  <c r="F639" i="10" s="1"/>
  <c r="C639"/>
  <c r="L639"/>
  <c r="C640"/>
  <c r="L640"/>
  <c r="E641" i="9"/>
  <c r="DH641" i="8"/>
  <c r="F641" i="9" s="1"/>
  <c r="F641" i="10" s="1"/>
  <c r="C641"/>
  <c r="L641"/>
  <c r="C642"/>
  <c r="L642"/>
  <c r="E643" i="9"/>
  <c r="DH643" i="8"/>
  <c r="F643" i="9" s="1"/>
  <c r="F643" i="10" s="1"/>
  <c r="C643"/>
  <c r="L643"/>
  <c r="C644"/>
  <c r="L644"/>
  <c r="E645" i="9"/>
  <c r="DH645" i="8"/>
  <c r="F645" i="9" s="1"/>
  <c r="F645" i="10" s="1"/>
  <c r="C645"/>
  <c r="L645"/>
  <c r="C646"/>
  <c r="L646"/>
  <c r="E647" i="9"/>
  <c r="DH647" i="8"/>
  <c r="F647" i="9" s="1"/>
  <c r="F647" i="10" s="1"/>
  <c r="C647"/>
  <c r="L647"/>
  <c r="C648"/>
  <c r="L648"/>
  <c r="E649" i="9"/>
  <c r="DH649" i="8"/>
  <c r="F649" i="9" s="1"/>
  <c r="F649" i="10" s="1"/>
  <c r="C649"/>
  <c r="L649"/>
  <c r="C650"/>
  <c r="L650"/>
  <c r="E651" i="9"/>
  <c r="DH651" i="8"/>
  <c r="F651" i="9" s="1"/>
  <c r="F651" i="10" s="1"/>
  <c r="C651"/>
  <c r="L651"/>
  <c r="C652"/>
  <c r="L652"/>
  <c r="E653" i="9"/>
  <c r="DH653" i="8"/>
  <c r="F653" i="9" s="1"/>
  <c r="F653" i="10" s="1"/>
  <c r="C653"/>
  <c r="L653"/>
  <c r="C654"/>
  <c r="L654"/>
  <c r="E655" i="9"/>
  <c r="DH655" i="8"/>
  <c r="F655" i="9" s="1"/>
  <c r="F655" i="10" s="1"/>
  <c r="C655"/>
  <c r="L655"/>
  <c r="C656"/>
  <c r="L656"/>
  <c r="E657" i="9"/>
  <c r="DH657" i="8"/>
  <c r="F657" i="9" s="1"/>
  <c r="F657" i="10" s="1"/>
  <c r="C657"/>
  <c r="L657"/>
  <c r="C658"/>
  <c r="L658"/>
  <c r="E659" i="9"/>
  <c r="DH659" i="8"/>
  <c r="F659" i="9" s="1"/>
  <c r="F659" i="10" s="1"/>
  <c r="C659"/>
  <c r="L659"/>
  <c r="C660"/>
  <c r="L660"/>
  <c r="E661" i="9"/>
  <c r="DH661" i="8"/>
  <c r="F661" i="9" s="1"/>
  <c r="F661" i="10" s="1"/>
  <c r="C661"/>
  <c r="L661"/>
  <c r="C662"/>
  <c r="L662"/>
  <c r="E663" i="9"/>
  <c r="DH663" i="8"/>
  <c r="F663" i="9" s="1"/>
  <c r="F663" i="10" s="1"/>
  <c r="C663"/>
  <c r="L663"/>
  <c r="C664"/>
  <c r="L664"/>
  <c r="E665" i="9"/>
  <c r="DH665" i="8"/>
  <c r="F665" i="9" s="1"/>
  <c r="F665" i="10" s="1"/>
  <c r="C665"/>
  <c r="L665"/>
  <c r="C666"/>
  <c r="L666"/>
  <c r="E667" i="9"/>
  <c r="DH667" i="8"/>
  <c r="F667" i="9" s="1"/>
  <c r="F667" i="10" s="1"/>
  <c r="C667"/>
  <c r="L667"/>
  <c r="C668"/>
  <c r="L668"/>
  <c r="E669" i="9"/>
  <c r="DH669" i="8"/>
  <c r="F669" i="9" s="1"/>
  <c r="F669" i="10" s="1"/>
  <c r="C669"/>
  <c r="L669"/>
  <c r="C670"/>
  <c r="L670"/>
  <c r="E671" i="9"/>
  <c r="DH671" i="8"/>
  <c r="F671" i="9" s="1"/>
  <c r="F671" i="10" s="1"/>
  <c r="C671"/>
  <c r="L671"/>
  <c r="C672"/>
  <c r="L672"/>
  <c r="E673" i="9"/>
  <c r="DH673" i="8"/>
  <c r="F673" i="9" s="1"/>
  <c r="F673" i="10" s="1"/>
  <c r="C673"/>
  <c r="L673"/>
  <c r="C674"/>
  <c r="L674"/>
  <c r="E675" i="9"/>
  <c r="DH675" i="8"/>
  <c r="F675" i="9" s="1"/>
  <c r="F675" i="10" s="1"/>
  <c r="C675"/>
  <c r="L675"/>
  <c r="C676"/>
  <c r="L676"/>
  <c r="E677" i="9"/>
  <c r="DH677" i="8"/>
  <c r="F677" i="9" s="1"/>
  <c r="F677" i="10" s="1"/>
  <c r="C677"/>
  <c r="L677"/>
  <c r="C678"/>
  <c r="L678"/>
  <c r="E679" i="9"/>
  <c r="DH679" i="8"/>
  <c r="F679" i="9" s="1"/>
  <c r="F679" i="10" s="1"/>
  <c r="C679"/>
  <c r="L679"/>
  <c r="C680"/>
  <c r="L680"/>
  <c r="E681" i="9"/>
  <c r="DH681" i="8"/>
  <c r="F681" i="9" s="1"/>
  <c r="F681" i="10" s="1"/>
  <c r="C681"/>
  <c r="L681"/>
  <c r="C682"/>
  <c r="L682"/>
  <c r="E683" i="9"/>
  <c r="DH683" i="8"/>
  <c r="F683" i="9" s="1"/>
  <c r="F683" i="10" s="1"/>
  <c r="C683"/>
  <c r="L683"/>
  <c r="C684"/>
  <c r="L684"/>
  <c r="E685" i="9"/>
  <c r="DH685" i="8"/>
  <c r="F685" i="9" s="1"/>
  <c r="F685" i="10" s="1"/>
  <c r="C685"/>
  <c r="L685"/>
  <c r="C686"/>
  <c r="L686"/>
  <c r="E687" i="9"/>
  <c r="DH687" i="8"/>
  <c r="F687" i="9" s="1"/>
  <c r="F687" i="10" s="1"/>
  <c r="C687"/>
  <c r="L687"/>
  <c r="C688"/>
  <c r="L688"/>
  <c r="E689" i="9"/>
  <c r="DH689" i="8"/>
  <c r="F689" i="9" s="1"/>
  <c r="F689" i="10" s="1"/>
  <c r="C689"/>
  <c r="L689"/>
  <c r="C690"/>
  <c r="L690"/>
  <c r="E691" i="9"/>
  <c r="DH691" i="8"/>
  <c r="F691" i="9" s="1"/>
  <c r="F691" i="10" s="1"/>
  <c r="C691"/>
  <c r="L691"/>
  <c r="C692"/>
  <c r="L692"/>
  <c r="E693" i="9"/>
  <c r="DH693" i="8"/>
  <c r="F693" i="9" s="1"/>
  <c r="F693" i="10" s="1"/>
  <c r="C693"/>
  <c r="L693"/>
  <c r="C694"/>
  <c r="L694"/>
  <c r="E695" i="9"/>
  <c r="DH695" i="8"/>
  <c r="F695" i="9" s="1"/>
  <c r="F695" i="10" s="1"/>
  <c r="C695"/>
  <c r="L695"/>
  <c r="C696"/>
  <c r="L696"/>
  <c r="E697" i="9"/>
  <c r="DH697" i="8"/>
  <c r="F697" i="9" s="1"/>
  <c r="F697" i="10" s="1"/>
  <c r="C697"/>
  <c r="L697"/>
  <c r="C698"/>
  <c r="L698"/>
  <c r="E699" i="9"/>
  <c r="DH699" i="8"/>
  <c r="F699" i="9" s="1"/>
  <c r="F699" i="10" s="1"/>
  <c r="C699"/>
  <c r="L699"/>
  <c r="C700"/>
  <c r="L700"/>
  <c r="BG365" i="8"/>
  <c r="BG367"/>
  <c r="BG369"/>
  <c r="BG371"/>
  <c r="BG373"/>
  <c r="BG375"/>
  <c r="BG377"/>
  <c r="BG379"/>
  <c r="BG381"/>
  <c r="BG383"/>
  <c r="BG385"/>
  <c r="BG387"/>
  <c r="BG389"/>
  <c r="BG391"/>
  <c r="BG393"/>
  <c r="BG395"/>
  <c r="BG397"/>
  <c r="BG399"/>
  <c r="BG401"/>
  <c r="BG403"/>
  <c r="BG405"/>
  <c r="BG407"/>
  <c r="BG409"/>
  <c r="BG411"/>
  <c r="BG413"/>
  <c r="BG415"/>
  <c r="BG417"/>
  <c r="BG419"/>
  <c r="BG421"/>
  <c r="BG423"/>
  <c r="BG425"/>
  <c r="BG427"/>
  <c r="BG429"/>
  <c r="BG431"/>
  <c r="BG433"/>
  <c r="BG435"/>
  <c r="BG437"/>
  <c r="BG439"/>
  <c r="BG441"/>
  <c r="BG443"/>
  <c r="BG445"/>
  <c r="BG447"/>
  <c r="BG449"/>
  <c r="BG451"/>
  <c r="BG453"/>
  <c r="BG455"/>
  <c r="BG457"/>
  <c r="BG459"/>
  <c r="BG461"/>
  <c r="BG463"/>
  <c r="BG465"/>
  <c r="BG467"/>
  <c r="BG469"/>
  <c r="BG471"/>
  <c r="BG473"/>
  <c r="BG475"/>
  <c r="BG477"/>
  <c r="BG479"/>
  <c r="BG481"/>
  <c r="BG483"/>
  <c r="BG485"/>
  <c r="BG487"/>
  <c r="BG489"/>
  <c r="BG491"/>
  <c r="BG493"/>
  <c r="BG495"/>
  <c r="BG497"/>
  <c r="BG499"/>
  <c r="BG501"/>
  <c r="BG503"/>
  <c r="BG505"/>
  <c r="BG507"/>
  <c r="BG509"/>
  <c r="BG511"/>
  <c r="BG513"/>
  <c r="BG515"/>
  <c r="BG517"/>
  <c r="BG519"/>
  <c r="BG521"/>
  <c r="BG523"/>
  <c r="BG525"/>
  <c r="BG527"/>
  <c r="BG529"/>
  <c r="BG531"/>
  <c r="BG533"/>
  <c r="BG535"/>
  <c r="BG537"/>
  <c r="BG539"/>
  <c r="BG541"/>
  <c r="BG543"/>
  <c r="BG545"/>
  <c r="BG547"/>
  <c r="BG549"/>
  <c r="BG551"/>
  <c r="BG553"/>
  <c r="BG555"/>
  <c r="BG557"/>
  <c r="BG559"/>
  <c r="BG561"/>
  <c r="BG563"/>
  <c r="BG565"/>
  <c r="BG567"/>
  <c r="BG569"/>
  <c r="BG571"/>
  <c r="BG573"/>
  <c r="BG575"/>
  <c r="BG577"/>
  <c r="BG579"/>
  <c r="BG581"/>
  <c r="BG583"/>
  <c r="BG585"/>
  <c r="BG587"/>
  <c r="BG589"/>
  <c r="BG591"/>
  <c r="BG593"/>
  <c r="BG595"/>
  <c r="BG597"/>
  <c r="BG599"/>
  <c r="BG601"/>
  <c r="BG603"/>
  <c r="BG605"/>
  <c r="BG607"/>
  <c r="BG609"/>
  <c r="BG611"/>
  <c r="BG613"/>
  <c r="BG615"/>
  <c r="BG617"/>
  <c r="BG619"/>
  <c r="BG621"/>
  <c r="BG623"/>
  <c r="BG625"/>
  <c r="BG627"/>
  <c r="BG629"/>
  <c r="BG631"/>
  <c r="BG633"/>
  <c r="BG635"/>
  <c r="BG637"/>
  <c r="BG639"/>
  <c r="BG641"/>
  <c r="BG643"/>
  <c r="BG645"/>
  <c r="BG647"/>
  <c r="BG649"/>
  <c r="BG651"/>
  <c r="BG653"/>
  <c r="BG655"/>
  <c r="BG657"/>
  <c r="BG659"/>
  <c r="BG661"/>
  <c r="BG663"/>
  <c r="BG665"/>
  <c r="BG667"/>
  <c r="BG669"/>
  <c r="BG671"/>
  <c r="BG673"/>
  <c r="BG675"/>
  <c r="BG677"/>
  <c r="BG679"/>
  <c r="BG681"/>
  <c r="BG683"/>
  <c r="BG685"/>
  <c r="BG687"/>
  <c r="BG689"/>
  <c r="BG691"/>
  <c r="BG693"/>
  <c r="BG695"/>
  <c r="BG697"/>
  <c r="BG699"/>
  <c r="B528" i="12"/>
  <c r="B442"/>
  <c r="B529"/>
  <c r="B505"/>
  <c r="B449"/>
  <c r="N365" i="10"/>
  <c r="N367"/>
  <c r="N369"/>
  <c r="N371"/>
  <c r="N373"/>
  <c r="N375"/>
  <c r="N377"/>
  <c r="N379"/>
  <c r="N381"/>
  <c r="N383"/>
  <c r="N385"/>
  <c r="N387"/>
  <c r="N389"/>
  <c r="N391"/>
  <c r="N393"/>
  <c r="N395"/>
  <c r="N397"/>
  <c r="N399"/>
  <c r="N401"/>
  <c r="N403"/>
  <c r="N405"/>
  <c r="N407"/>
  <c r="N409"/>
  <c r="N411"/>
  <c r="N413"/>
  <c r="N415"/>
  <c r="N417"/>
  <c r="N419"/>
  <c r="N421"/>
  <c r="N423"/>
  <c r="N425"/>
  <c r="N427"/>
  <c r="N429"/>
  <c r="N431"/>
  <c r="N433"/>
  <c r="N435"/>
  <c r="N437"/>
  <c r="N439"/>
  <c r="N441"/>
  <c r="N443"/>
  <c r="N445"/>
  <c r="N447"/>
  <c r="N449"/>
  <c r="N451"/>
  <c r="N453"/>
  <c r="N455"/>
  <c r="N457"/>
  <c r="N459"/>
  <c r="N461"/>
  <c r="N463"/>
  <c r="N465"/>
  <c r="N467"/>
  <c r="N469"/>
  <c r="N471"/>
  <c r="N473"/>
  <c r="N475"/>
  <c r="N477"/>
  <c r="N479"/>
  <c r="N481"/>
  <c r="N483"/>
  <c r="N485"/>
  <c r="N487"/>
  <c r="N489"/>
  <c r="N491"/>
  <c r="N493"/>
  <c r="N495"/>
  <c r="N497"/>
  <c r="N499"/>
  <c r="N501"/>
  <c r="N503"/>
  <c r="N505"/>
  <c r="N507"/>
  <c r="N509"/>
  <c r="N511"/>
  <c r="N513"/>
  <c r="N515"/>
  <c r="N517"/>
  <c r="N519"/>
  <c r="N521"/>
  <c r="N523"/>
  <c r="N525"/>
  <c r="N527"/>
  <c r="N529"/>
  <c r="N531"/>
  <c r="N533"/>
  <c r="N535"/>
  <c r="N537"/>
  <c r="N539"/>
  <c r="N541"/>
  <c r="N543"/>
  <c r="N545"/>
  <c r="N547"/>
  <c r="N549"/>
  <c r="N551"/>
  <c r="N553"/>
  <c r="N555"/>
  <c r="N557"/>
  <c r="N559"/>
  <c r="N561"/>
  <c r="N563"/>
  <c r="N565"/>
  <c r="N567"/>
  <c r="N569"/>
  <c r="N571"/>
  <c r="N573"/>
  <c r="N575"/>
  <c r="N577"/>
  <c r="N579"/>
  <c r="N581"/>
  <c r="N583"/>
  <c r="N585"/>
  <c r="N587"/>
  <c r="N589"/>
  <c r="N591"/>
  <c r="N593"/>
  <c r="N595"/>
  <c r="N597"/>
  <c r="N599"/>
  <c r="N601"/>
  <c r="N603"/>
  <c r="N605"/>
  <c r="N607"/>
  <c r="N609"/>
  <c r="N611"/>
  <c r="N613"/>
  <c r="N615"/>
  <c r="N617"/>
  <c r="N619"/>
  <c r="N621"/>
  <c r="N623"/>
  <c r="N625"/>
  <c r="N627"/>
  <c r="N629"/>
  <c r="N631"/>
  <c r="N633"/>
  <c r="N635"/>
  <c r="N637"/>
  <c r="N639"/>
  <c r="N641"/>
  <c r="N643"/>
  <c r="N645"/>
  <c r="N647"/>
  <c r="N649"/>
  <c r="N651"/>
  <c r="N653"/>
  <c r="N655"/>
  <c r="N657"/>
  <c r="N659"/>
  <c r="N661"/>
  <c r="N663"/>
  <c r="N665"/>
  <c r="N667"/>
  <c r="N669"/>
  <c r="N671"/>
  <c r="N673"/>
  <c r="N675"/>
  <c r="N677"/>
  <c r="N679"/>
  <c r="N681"/>
  <c r="N683"/>
  <c r="N685"/>
  <c r="N687"/>
  <c r="N689"/>
  <c r="N691"/>
  <c r="N693"/>
  <c r="N695"/>
  <c r="N697"/>
  <c r="N699"/>
  <c r="P356"/>
  <c r="G356" i="9"/>
  <c r="G356" i="10" s="1"/>
  <c r="BG356" i="8"/>
  <c r="D357" i="9"/>
  <c r="Y357" i="10"/>
  <c r="D358" i="9"/>
  <c r="Y358" i="10"/>
  <c r="E358" i="9"/>
  <c r="DH358" i="8"/>
  <c r="F358" i="9" s="1"/>
  <c r="F358" i="10" s="1"/>
  <c r="E359" i="9"/>
  <c r="DH359" i="8"/>
  <c r="F359" i="9" s="1"/>
  <c r="F359" i="10" s="1"/>
  <c r="C359"/>
  <c r="L359"/>
  <c r="C360"/>
  <c r="L360"/>
  <c r="P360"/>
  <c r="G360" i="9"/>
  <c r="G360" i="10" s="1"/>
  <c r="BG360" i="8"/>
  <c r="D361" i="9"/>
  <c r="Y361" i="10"/>
  <c r="D362" i="9"/>
  <c r="Y362" i="10"/>
  <c r="E362" i="9"/>
  <c r="DH362" i="8"/>
  <c r="F362" i="9" s="1"/>
  <c r="F362" i="10" s="1"/>
  <c r="E363" i="9"/>
  <c r="DH363" i="8"/>
  <c r="F363" i="9" s="1"/>
  <c r="F363" i="10" s="1"/>
  <c r="C363"/>
  <c r="L363"/>
  <c r="C364"/>
  <c r="L364"/>
  <c r="P364"/>
  <c r="G364" i="9"/>
  <c r="G364" i="10" s="1"/>
  <c r="BG364" i="8"/>
  <c r="D365" i="9"/>
  <c r="Y365" i="10"/>
  <c r="D366" i="9"/>
  <c r="Y366" i="10"/>
  <c r="E366" i="9"/>
  <c r="DH366" i="8"/>
  <c r="F366" i="9" s="1"/>
  <c r="F366" i="10" s="1"/>
  <c r="E367" i="9"/>
  <c r="DH367" i="8"/>
  <c r="F367" i="9" s="1"/>
  <c r="F367" i="10" s="1"/>
  <c r="C367"/>
  <c r="L367"/>
  <c r="C368"/>
  <c r="L368"/>
  <c r="P368"/>
  <c r="G368" i="9"/>
  <c r="G368" i="10" s="1"/>
  <c r="BG368" i="8"/>
  <c r="D369" i="9"/>
  <c r="Y369" i="10"/>
  <c r="D370" i="9"/>
  <c r="Y370" i="10"/>
  <c r="E370" i="9"/>
  <c r="DH370" i="8"/>
  <c r="F370" i="9" s="1"/>
  <c r="F370" i="10" s="1"/>
  <c r="E371" i="9"/>
  <c r="DH371" i="8"/>
  <c r="F371" i="9" s="1"/>
  <c r="F371" i="10" s="1"/>
  <c r="C371"/>
  <c r="L371"/>
  <c r="C372"/>
  <c r="L372"/>
  <c r="P372"/>
  <c r="G372" i="9"/>
  <c r="G372" i="10" s="1"/>
  <c r="BG372" i="8"/>
  <c r="D373" i="9"/>
  <c r="Y373" i="10"/>
  <c r="D374" i="9"/>
  <c r="Y374" i="10"/>
  <c r="E374" i="9"/>
  <c r="DH374" i="8"/>
  <c r="F374" i="9" s="1"/>
  <c r="F374" i="10" s="1"/>
  <c r="E375" i="9"/>
  <c r="DH375" i="8"/>
  <c r="F375" i="9" s="1"/>
  <c r="F375" i="10" s="1"/>
  <c r="C375"/>
  <c r="L375"/>
  <c r="C376"/>
  <c r="L376"/>
  <c r="P376"/>
  <c r="G376" i="9"/>
  <c r="G376" i="10" s="1"/>
  <c r="BG376" i="8"/>
  <c r="D377" i="9"/>
  <c r="Y377" i="10"/>
  <c r="D378" i="9"/>
  <c r="Y378" i="10"/>
  <c r="E378" i="9"/>
  <c r="DH378" i="8"/>
  <c r="F378" i="9" s="1"/>
  <c r="F378" i="10" s="1"/>
  <c r="E379" i="9"/>
  <c r="DH379" i="8"/>
  <c r="F379" i="9" s="1"/>
  <c r="F379" i="10" s="1"/>
  <c r="C379"/>
  <c r="L379"/>
  <c r="C380"/>
  <c r="L380"/>
  <c r="P380"/>
  <c r="G380" i="9"/>
  <c r="G380" i="10" s="1"/>
  <c r="BG380" i="8"/>
  <c r="D381" i="9"/>
  <c r="Y381" i="10"/>
  <c r="D382" i="9"/>
  <c r="Y382" i="10"/>
  <c r="E382" i="9"/>
  <c r="DH382" i="8"/>
  <c r="F382" i="9" s="1"/>
  <c r="F382" i="10" s="1"/>
  <c r="E383" i="9"/>
  <c r="DH383" i="8"/>
  <c r="F383" i="9" s="1"/>
  <c r="F383" i="10" s="1"/>
  <c r="C383"/>
  <c r="L383"/>
  <c r="C384"/>
  <c r="L384"/>
  <c r="P384"/>
  <c r="G384" i="9"/>
  <c r="G384" i="10" s="1"/>
  <c r="BG384" i="8"/>
  <c r="D385" i="9"/>
  <c r="Y385" i="10"/>
  <c r="E566" i="12"/>
  <c r="B452"/>
  <c r="E577"/>
  <c r="B518"/>
  <c r="E658"/>
  <c r="B515"/>
  <c r="D101" i="9"/>
  <c r="Y101" i="10"/>
  <c r="D102" i="9"/>
  <c r="Y102" i="10"/>
  <c r="E102" i="9"/>
  <c r="DH102" i="8"/>
  <c r="F102" i="9" s="1"/>
  <c r="F102" i="10" s="1"/>
  <c r="E103" i="9"/>
  <c r="DH103" i="8"/>
  <c r="F103" i="9" s="1"/>
  <c r="F103" i="10" s="1"/>
  <c r="C103"/>
  <c r="L103"/>
  <c r="C104"/>
  <c r="L104"/>
  <c r="P104"/>
  <c r="G104" i="9"/>
  <c r="G104" i="10" s="1"/>
  <c r="BG104" i="8"/>
  <c r="D105" i="9"/>
  <c r="Y105" i="10"/>
  <c r="D106" i="9"/>
  <c r="Y106" i="10"/>
  <c r="E106" i="9"/>
  <c r="DH106" i="8"/>
  <c r="F106" i="9" s="1"/>
  <c r="F106" i="10" s="1"/>
  <c r="E107" i="9"/>
  <c r="DH107" i="8"/>
  <c r="F107" i="9" s="1"/>
  <c r="F107" i="10" s="1"/>
  <c r="C107"/>
  <c r="L107"/>
  <c r="C108"/>
  <c r="L108"/>
  <c r="P108"/>
  <c r="G108" i="9"/>
  <c r="G108" i="10" s="1"/>
  <c r="BG108" i="8"/>
  <c r="D109" i="9"/>
  <c r="Y109" i="10"/>
  <c r="D110" i="9"/>
  <c r="Y110" i="10"/>
  <c r="E110" i="9"/>
  <c r="DH110" i="8"/>
  <c r="F110" i="9" s="1"/>
  <c r="F110" i="10" s="1"/>
  <c r="E111" i="9"/>
  <c r="DH111" i="8"/>
  <c r="F111" i="9" s="1"/>
  <c r="F111" i="10" s="1"/>
  <c r="C111"/>
  <c r="L111"/>
  <c r="C112"/>
  <c r="L112"/>
  <c r="P112"/>
  <c r="G112" i="9"/>
  <c r="G112" i="10" s="1"/>
  <c r="BG112" i="8"/>
  <c r="D113" i="9"/>
  <c r="Y113" i="10"/>
  <c r="D114" i="9"/>
  <c r="Y114" i="10"/>
  <c r="E114" i="9"/>
  <c r="DH114" i="8"/>
  <c r="F114" i="9" s="1"/>
  <c r="F114" i="10" s="1"/>
  <c r="E115" i="9"/>
  <c r="DH115" i="8"/>
  <c r="F115" i="9" s="1"/>
  <c r="F115" i="10" s="1"/>
  <c r="C115"/>
  <c r="L115"/>
  <c r="C116"/>
  <c r="L116"/>
  <c r="P116"/>
  <c r="G116" i="9"/>
  <c r="G116" i="10" s="1"/>
  <c r="BG116" i="8"/>
  <c r="D117" i="9"/>
  <c r="Y117" i="10"/>
  <c r="D118" i="9"/>
  <c r="Y118" i="10"/>
  <c r="E118" i="9"/>
  <c r="DH118" i="8"/>
  <c r="F118" i="9" s="1"/>
  <c r="F118" i="10" s="1"/>
  <c r="E119" i="9"/>
  <c r="DH119" i="8"/>
  <c r="F119" i="9" s="1"/>
  <c r="F119" i="10" s="1"/>
  <c r="C119"/>
  <c r="L119"/>
  <c r="C120"/>
  <c r="L120"/>
  <c r="P120"/>
  <c r="G120" i="9"/>
  <c r="G120" i="10" s="1"/>
  <c r="BG120" i="8"/>
  <c r="D121" i="9"/>
  <c r="Y121" i="10"/>
  <c r="D122" i="9"/>
  <c r="Y122" i="10"/>
  <c r="E122" i="9"/>
  <c r="DH122" i="8"/>
  <c r="F122" i="9" s="1"/>
  <c r="F122" i="10" s="1"/>
  <c r="E123" i="9"/>
  <c r="DH123" i="8"/>
  <c r="F123" i="9" s="1"/>
  <c r="F123" i="10" s="1"/>
  <c r="C123"/>
  <c r="L123"/>
  <c r="C124"/>
  <c r="L124"/>
  <c r="P124"/>
  <c r="G124" i="9"/>
  <c r="G124" i="10" s="1"/>
  <c r="BG124" i="8"/>
  <c r="D125" i="9"/>
  <c r="Y125" i="10"/>
  <c r="D126" i="9"/>
  <c r="Y126" i="10"/>
  <c r="E126" i="9"/>
  <c r="DH126" i="8"/>
  <c r="F126" i="9" s="1"/>
  <c r="F126" i="10" s="1"/>
  <c r="E127" i="9"/>
  <c r="DH127" i="8"/>
  <c r="F127" i="9" s="1"/>
  <c r="F127" i="10" s="1"/>
  <c r="C127"/>
  <c r="L127"/>
  <c r="C128"/>
  <c r="L128"/>
  <c r="P128"/>
  <c r="G128" i="9"/>
  <c r="G128" i="10" s="1"/>
  <c r="BG128" i="8"/>
  <c r="D129" i="9"/>
  <c r="Y129" i="10"/>
  <c r="D130" i="9"/>
  <c r="Y130" i="10"/>
  <c r="E130" i="9"/>
  <c r="DH130" i="8"/>
  <c r="F130" i="9" s="1"/>
  <c r="F130" i="10" s="1"/>
  <c r="E131" i="9"/>
  <c r="DH131" i="8"/>
  <c r="F131" i="9" s="1"/>
  <c r="F131" i="10" s="1"/>
  <c r="C131"/>
  <c r="L131"/>
  <c r="C132"/>
  <c r="L132"/>
  <c r="P132"/>
  <c r="G132" i="9"/>
  <c r="G132" i="10" s="1"/>
  <c r="BG132" i="8"/>
  <c r="D133" i="9"/>
  <c r="Y133" i="10"/>
  <c r="D134" i="9"/>
  <c r="Y134" i="10"/>
  <c r="E134" i="9"/>
  <c r="DH134" i="8"/>
  <c r="F134" i="9" s="1"/>
  <c r="F134" i="10" s="1"/>
  <c r="E135" i="9"/>
  <c r="DH135" i="8"/>
  <c r="F135" i="9" s="1"/>
  <c r="F135" i="10" s="1"/>
  <c r="C135"/>
  <c r="L135"/>
  <c r="C136"/>
  <c r="L136"/>
  <c r="P136"/>
  <c r="G136" i="9"/>
  <c r="G136" i="10" s="1"/>
  <c r="BG136" i="8"/>
  <c r="D137" i="9"/>
  <c r="Y137" i="10"/>
  <c r="D138" i="9"/>
  <c r="Y138" i="10"/>
  <c r="E138" i="9"/>
  <c r="DH138" i="8"/>
  <c r="F138" i="9" s="1"/>
  <c r="F138" i="10" s="1"/>
  <c r="E139" i="9"/>
  <c r="DH139" i="8"/>
  <c r="F139" i="9" s="1"/>
  <c r="F139" i="10" s="1"/>
  <c r="C139"/>
  <c r="L139"/>
  <c r="C140"/>
  <c r="L140"/>
  <c r="P140"/>
  <c r="G140" i="9"/>
  <c r="G140" i="10" s="1"/>
  <c r="BG140" i="8"/>
  <c r="D141" i="9"/>
  <c r="Y141" i="10"/>
  <c r="L101" i="8"/>
  <c r="AI101"/>
  <c r="AA101"/>
  <c r="S101"/>
  <c r="L103"/>
  <c r="AI103"/>
  <c r="AA103"/>
  <c r="S103"/>
  <c r="L105"/>
  <c r="AI105"/>
  <c r="AA105"/>
  <c r="S105"/>
  <c r="L107"/>
  <c r="AI107"/>
  <c r="AA107"/>
  <c r="S107"/>
  <c r="L109"/>
  <c r="AI109"/>
  <c r="AA109"/>
  <c r="S109"/>
  <c r="L111"/>
  <c r="AI111"/>
  <c r="AA111"/>
  <c r="S111"/>
  <c r="L113"/>
  <c r="AI113"/>
  <c r="AA113"/>
  <c r="S113"/>
  <c r="L115"/>
  <c r="AI115"/>
  <c r="AA115"/>
  <c r="S115"/>
  <c r="L117"/>
  <c r="AI117"/>
  <c r="AA117"/>
  <c r="S117"/>
  <c r="L119"/>
  <c r="AI119"/>
  <c r="AA119"/>
  <c r="S119"/>
  <c r="L121"/>
  <c r="AI121"/>
  <c r="AA121"/>
  <c r="S121"/>
  <c r="L123"/>
  <c r="AI123"/>
  <c r="AA123"/>
  <c r="S123"/>
  <c r="L125"/>
  <c r="AI125"/>
  <c r="AA125"/>
  <c r="S125"/>
  <c r="L127"/>
  <c r="AI127"/>
  <c r="AA127"/>
  <c r="S127"/>
  <c r="L129"/>
  <c r="AI129"/>
  <c r="AA129"/>
  <c r="S129"/>
  <c r="L131"/>
  <c r="AI131"/>
  <c r="AA131"/>
  <c r="S131"/>
  <c r="L133"/>
  <c r="AI133"/>
  <c r="AA133"/>
  <c r="S133"/>
  <c r="L135"/>
  <c r="AI135"/>
  <c r="AA135"/>
  <c r="S135"/>
  <c r="L137"/>
  <c r="AI137"/>
  <c r="AA137"/>
  <c r="S137"/>
  <c r="L139"/>
  <c r="AI139"/>
  <c r="AA139"/>
  <c r="S139"/>
  <c r="L141"/>
  <c r="AI141"/>
  <c r="AA141"/>
  <c r="S141"/>
  <c r="L143"/>
  <c r="AI143"/>
  <c r="AA143"/>
  <c r="S143"/>
  <c r="L145"/>
  <c r="AI145"/>
  <c r="AA145"/>
  <c r="S145"/>
  <c r="L147"/>
  <c r="AI147"/>
  <c r="AA147"/>
  <c r="S147"/>
  <c r="L149"/>
  <c r="AI149"/>
  <c r="AA149"/>
  <c r="S149"/>
  <c r="L151"/>
  <c r="AI151"/>
  <c r="AA151"/>
  <c r="S151"/>
  <c r="L153"/>
  <c r="AI153"/>
  <c r="AA153"/>
  <c r="S153"/>
  <c r="L155"/>
  <c r="AI155"/>
  <c r="AA155"/>
  <c r="S155"/>
  <c r="L157"/>
  <c r="AI157"/>
  <c r="AA157"/>
  <c r="S157"/>
  <c r="L159"/>
  <c r="AI159"/>
  <c r="AA159"/>
  <c r="S159"/>
  <c r="L161"/>
  <c r="AI161"/>
  <c r="AA161"/>
  <c r="S161"/>
  <c r="L163"/>
  <c r="AI163"/>
  <c r="AA163"/>
  <c r="S163"/>
  <c r="L165"/>
  <c r="AI165"/>
  <c r="AA165"/>
  <c r="S165"/>
  <c r="L167"/>
  <c r="AI167"/>
  <c r="AA167"/>
  <c r="S167"/>
  <c r="L169"/>
  <c r="AI169"/>
  <c r="AA169"/>
  <c r="S169"/>
  <c r="L171"/>
  <c r="AI171"/>
  <c r="AA171"/>
  <c r="S171"/>
  <c r="L173"/>
  <c r="AI173"/>
  <c r="AA173"/>
  <c r="S173"/>
  <c r="L175"/>
  <c r="AI175"/>
  <c r="AA175"/>
  <c r="S175"/>
  <c r="L177"/>
  <c r="AI177"/>
  <c r="AA177"/>
  <c r="S177"/>
  <c r="L179"/>
  <c r="AI179"/>
  <c r="AA179"/>
  <c r="S179"/>
  <c r="L181"/>
  <c r="AI181"/>
  <c r="AA181"/>
  <c r="S181"/>
  <c r="L183"/>
  <c r="AI183"/>
  <c r="AA183"/>
  <c r="S183"/>
  <c r="L185"/>
  <c r="AI185"/>
  <c r="AA185"/>
  <c r="S185"/>
  <c r="L187"/>
  <c r="AI187"/>
  <c r="AA187"/>
  <c r="S187"/>
  <c r="L189"/>
  <c r="AI189"/>
  <c r="AA189"/>
  <c r="S189"/>
  <c r="L191"/>
  <c r="AI191"/>
  <c r="AA191"/>
  <c r="S191"/>
  <c r="L193"/>
  <c r="AI193"/>
  <c r="AA193"/>
  <c r="S193"/>
  <c r="L195"/>
  <c r="AI195"/>
  <c r="AA195"/>
  <c r="S195"/>
  <c r="L197"/>
  <c r="AI197"/>
  <c r="AA197"/>
  <c r="S197"/>
  <c r="L199"/>
  <c r="AI199"/>
  <c r="AA199"/>
  <c r="S199"/>
  <c r="L201"/>
  <c r="AI201"/>
  <c r="AA201"/>
  <c r="S201"/>
  <c r="L203"/>
  <c r="AI203"/>
  <c r="AA203"/>
  <c r="S203"/>
  <c r="L205"/>
  <c r="AI205"/>
  <c r="AA205"/>
  <c r="S205"/>
  <c r="L207"/>
  <c r="AI207"/>
  <c r="AA207"/>
  <c r="S207"/>
  <c r="L209"/>
  <c r="AI209"/>
  <c r="AA209"/>
  <c r="S209"/>
  <c r="L211"/>
  <c r="AI211"/>
  <c r="AA211"/>
  <c r="S211"/>
  <c r="L213"/>
  <c r="AI213"/>
  <c r="AA213"/>
  <c r="S213"/>
  <c r="L215"/>
  <c r="AI215"/>
  <c r="AA215"/>
  <c r="S215"/>
  <c r="L217"/>
  <c r="AI217"/>
  <c r="AA217"/>
  <c r="S217"/>
  <c r="L219"/>
  <c r="AI219"/>
  <c r="AA219"/>
  <c r="S219"/>
  <c r="L221"/>
  <c r="AI221"/>
  <c r="AA221"/>
  <c r="S221"/>
  <c r="L223"/>
  <c r="AI223"/>
  <c r="AA223"/>
  <c r="S223"/>
  <c r="L225"/>
  <c r="AI225"/>
  <c r="AA225"/>
  <c r="S225"/>
  <c r="L227"/>
  <c r="AI227"/>
  <c r="AA227"/>
  <c r="S227"/>
  <c r="L229"/>
  <c r="AI229"/>
  <c r="AA229"/>
  <c r="S229"/>
  <c r="L231"/>
  <c r="AI231"/>
  <c r="AA231"/>
  <c r="S231"/>
  <c r="L233"/>
  <c r="AI233"/>
  <c r="AA233"/>
  <c r="S233"/>
  <c r="P143" i="10"/>
  <c r="G143" i="9"/>
  <c r="G143" i="10" s="1"/>
  <c r="BG145" i="8"/>
  <c r="P147" i="10"/>
  <c r="G147" i="9"/>
  <c r="G147" i="10" s="1"/>
  <c r="BG149" i="8"/>
  <c r="P151" i="10"/>
  <c r="G151" i="9"/>
  <c r="G151" i="10" s="1"/>
  <c r="BG153" i="8"/>
  <c r="P155" i="10"/>
  <c r="G155" i="9"/>
  <c r="G155" i="10" s="1"/>
  <c r="BG157" i="8"/>
  <c r="P159" i="10"/>
  <c r="G159" i="9"/>
  <c r="G159" i="10" s="1"/>
  <c r="BG161" i="8"/>
  <c r="P163" i="10"/>
  <c r="G163" i="9"/>
  <c r="G163" i="10" s="1"/>
  <c r="BG165" i="8"/>
  <c r="P167" i="10"/>
  <c r="G167" i="9"/>
  <c r="G167" i="10" s="1"/>
  <c r="BG169" i="8"/>
  <c r="P171" i="10"/>
  <c r="G171" i="9"/>
  <c r="G171" i="10" s="1"/>
  <c r="BG173" i="8"/>
  <c r="P175" i="10"/>
  <c r="G175" i="9"/>
  <c r="G175" i="10" s="1"/>
  <c r="BG177" i="8"/>
  <c r="P179" i="10"/>
  <c r="G179" i="9"/>
  <c r="G179" i="10" s="1"/>
  <c r="BG181" i="8"/>
  <c r="P183" i="10"/>
  <c r="G183" i="9"/>
  <c r="G183" i="10" s="1"/>
  <c r="BG185" i="8"/>
  <c r="P187" i="10"/>
  <c r="G187" i="9"/>
  <c r="G187" i="10" s="1"/>
  <c r="BG189" i="8"/>
  <c r="P191" i="10"/>
  <c r="G191" i="9"/>
  <c r="G191" i="10" s="1"/>
  <c r="BG193" i="8"/>
  <c r="P195" i="10"/>
  <c r="G195" i="9"/>
  <c r="G195" i="10" s="1"/>
  <c r="BG197" i="8"/>
  <c r="P199" i="10"/>
  <c r="G199" i="9"/>
  <c r="G199" i="10" s="1"/>
  <c r="BG201" i="8"/>
  <c r="P203" i="10"/>
  <c r="G203" i="9"/>
  <c r="G203" i="10" s="1"/>
  <c r="BG205" i="8"/>
  <c r="P207" i="10"/>
  <c r="G207" i="9"/>
  <c r="G207" i="10" s="1"/>
  <c r="BG209" i="8"/>
  <c r="P211" i="10"/>
  <c r="G211" i="9"/>
  <c r="G211" i="10" s="1"/>
  <c r="BG213" i="8"/>
  <c r="P215" i="10"/>
  <c r="G215" i="9"/>
  <c r="G215" i="10" s="1"/>
  <c r="BG217" i="8"/>
  <c r="P219" i="10"/>
  <c r="G219" i="9"/>
  <c r="G219" i="10" s="1"/>
  <c r="BG221" i="8"/>
  <c r="P223" i="10"/>
  <c r="G223" i="9"/>
  <c r="G223" i="10" s="1"/>
  <c r="BG225" i="8"/>
  <c r="P227" i="10"/>
  <c r="G227" i="9"/>
  <c r="G227" i="10" s="1"/>
  <c r="BG229" i="8"/>
  <c r="P231" i="10"/>
  <c r="G231" i="9"/>
  <c r="G231" i="10" s="1"/>
  <c r="BG233" i="8"/>
  <c r="P235" i="10"/>
  <c r="G235" i="9"/>
  <c r="G235" i="10" s="1"/>
  <c r="BG237" i="8"/>
  <c r="P239" i="10"/>
  <c r="G239" i="9"/>
  <c r="G239" i="10" s="1"/>
  <c r="BG241" i="8"/>
  <c r="P243" i="10"/>
  <c r="G243" i="9"/>
  <c r="G243" i="10" s="1"/>
  <c r="BG245" i="8"/>
  <c r="P247" i="10"/>
  <c r="G247" i="9"/>
  <c r="G247" i="10" s="1"/>
  <c r="BG249" i="8"/>
  <c r="P251" i="10"/>
  <c r="G251" i="9"/>
  <c r="G251" i="10" s="1"/>
  <c r="BG253" i="8"/>
  <c r="P255" i="10"/>
  <c r="G255" i="9"/>
  <c r="G255" i="10" s="1"/>
  <c r="BG257" i="8"/>
  <c r="P259" i="10"/>
  <c r="G259" i="9"/>
  <c r="G259" i="10" s="1"/>
  <c r="BG261" i="8"/>
  <c r="P263" i="10"/>
  <c r="G263" i="9"/>
  <c r="G263" i="10" s="1"/>
  <c r="BG265" i="8"/>
  <c r="P267" i="10"/>
  <c r="G267" i="9"/>
  <c r="G267" i="10" s="1"/>
  <c r="BG269" i="8"/>
  <c r="P271" i="10"/>
  <c r="G271" i="9"/>
  <c r="G271" i="10" s="1"/>
  <c r="BG273" i="8"/>
  <c r="P275" i="10"/>
  <c r="G275" i="9"/>
  <c r="G275" i="10" s="1"/>
  <c r="BG277" i="8"/>
  <c r="P279" i="10"/>
  <c r="G279" i="9"/>
  <c r="G279" i="10" s="1"/>
  <c r="BG281" i="8"/>
  <c r="P283" i="10"/>
  <c r="G283" i="9"/>
  <c r="G283" i="10" s="1"/>
  <c r="BG285" i="8"/>
  <c r="P287" i="10"/>
  <c r="G287" i="9"/>
  <c r="G287" i="10" s="1"/>
  <c r="BG289" i="8"/>
  <c r="P291" i="10"/>
  <c r="G291" i="9"/>
  <c r="G291" i="10" s="1"/>
  <c r="BG293" i="8"/>
  <c r="P295" i="10"/>
  <c r="G295" i="9"/>
  <c r="G295" i="10" s="1"/>
  <c r="BG297" i="8"/>
  <c r="P299" i="10"/>
  <c r="G299" i="9"/>
  <c r="G299" i="10" s="1"/>
  <c r="BG301" i="8"/>
  <c r="P303" i="10"/>
  <c r="G303" i="9"/>
  <c r="G303" i="10" s="1"/>
  <c r="BG305" i="8"/>
  <c r="P307" i="10"/>
  <c r="G307" i="9"/>
  <c r="G307" i="10" s="1"/>
  <c r="BG309" i="8"/>
  <c r="P311" i="10"/>
  <c r="G311" i="9"/>
  <c r="G311" i="10" s="1"/>
  <c r="BG313" i="8"/>
  <c r="P315" i="10"/>
  <c r="G315" i="9"/>
  <c r="G315" i="10" s="1"/>
  <c r="BG317" i="8"/>
  <c r="P319" i="10"/>
  <c r="G319" i="9"/>
  <c r="G319" i="10" s="1"/>
  <c r="BG321" i="8"/>
  <c r="P323" i="10"/>
  <c r="G323" i="9"/>
  <c r="G323" i="10" s="1"/>
  <c r="BG325" i="8"/>
  <c r="P327" i="10"/>
  <c r="G327" i="9"/>
  <c r="G327" i="10" s="1"/>
  <c r="BG329" i="8"/>
  <c r="P331" i="10"/>
  <c r="G331" i="9"/>
  <c r="G331" i="10" s="1"/>
  <c r="BG333" i="8"/>
  <c r="P335" i="10"/>
  <c r="G335" i="9"/>
  <c r="G335" i="10" s="1"/>
  <c r="BG337" i="8"/>
  <c r="P339" i="10"/>
  <c r="G339" i="9"/>
  <c r="G339" i="10" s="1"/>
  <c r="BG341" i="8"/>
  <c r="P343" i="10"/>
  <c r="G343" i="9"/>
  <c r="G343" i="10" s="1"/>
  <c r="BG345" i="8"/>
  <c r="P347" i="10"/>
  <c r="G347" i="9"/>
  <c r="G347" i="10" s="1"/>
  <c r="BG349" i="8"/>
  <c r="P351" i="10"/>
  <c r="G351" i="9"/>
  <c r="G351" i="10" s="1"/>
  <c r="BG353" i="8"/>
  <c r="P355" i="10"/>
  <c r="G355" i="9"/>
  <c r="G355" i="10" s="1"/>
  <c r="BG357" i="8"/>
  <c r="P359" i="10"/>
  <c r="G359" i="9"/>
  <c r="G359" i="10" s="1"/>
  <c r="AI234" i="8"/>
  <c r="AA234"/>
  <c r="S234"/>
  <c r="L234"/>
  <c r="AI236"/>
  <c r="AA236"/>
  <c r="S236"/>
  <c r="L236"/>
  <c r="AI238"/>
  <c r="AA238"/>
  <c r="S238"/>
  <c r="L238"/>
  <c r="AI240"/>
  <c r="AA240"/>
  <c r="S240"/>
  <c r="L240"/>
  <c r="AI242"/>
  <c r="AA242"/>
  <c r="S242"/>
  <c r="L242"/>
  <c r="AI244"/>
  <c r="AA244"/>
  <c r="S244"/>
  <c r="L244"/>
  <c r="AI246"/>
  <c r="AA246"/>
  <c r="S246"/>
  <c r="L246"/>
  <c r="AI248"/>
  <c r="AA248"/>
  <c r="S248"/>
  <c r="L248"/>
  <c r="AI250"/>
  <c r="AA250"/>
  <c r="S250"/>
  <c r="L250"/>
  <c r="AI252"/>
  <c r="AA252"/>
  <c r="S252"/>
  <c r="L252"/>
  <c r="AI254"/>
  <c r="AA254"/>
  <c r="S254"/>
  <c r="L254"/>
  <c r="AI256"/>
  <c r="AA256"/>
  <c r="S256"/>
  <c r="L256"/>
  <c r="AI258"/>
  <c r="AA258"/>
  <c r="S258"/>
  <c r="L258"/>
  <c r="AI260"/>
  <c r="AA260"/>
  <c r="S260"/>
  <c r="L260"/>
  <c r="AI262"/>
  <c r="AA262"/>
  <c r="S262"/>
  <c r="L262"/>
  <c r="AI264"/>
  <c r="AA264"/>
  <c r="S264"/>
  <c r="L264"/>
  <c r="AI266"/>
  <c r="AA266"/>
  <c r="S266"/>
  <c r="L266"/>
  <c r="AI268"/>
  <c r="AA268"/>
  <c r="S268"/>
  <c r="L268"/>
  <c r="AI270"/>
  <c r="AA270"/>
  <c r="S270"/>
  <c r="L270"/>
  <c r="AI272"/>
  <c r="AA272"/>
  <c r="S272"/>
  <c r="L272"/>
  <c r="AI274"/>
  <c r="AA274"/>
  <c r="S274"/>
  <c r="L274"/>
  <c r="AI276"/>
  <c r="AA276"/>
  <c r="S276"/>
  <c r="L276"/>
  <c r="AI278"/>
  <c r="AA278"/>
  <c r="S278"/>
  <c r="L278"/>
  <c r="AI280"/>
  <c r="AA280"/>
  <c r="S280"/>
  <c r="L280"/>
  <c r="AI282"/>
  <c r="AA282"/>
  <c r="S282"/>
  <c r="L282"/>
  <c r="AI284"/>
  <c r="AA284"/>
  <c r="S284"/>
  <c r="L284"/>
  <c r="AI286"/>
  <c r="AA286"/>
  <c r="S286"/>
  <c r="L286"/>
  <c r="AI288"/>
  <c r="AA288"/>
  <c r="S288"/>
  <c r="L288"/>
  <c r="AI290"/>
  <c r="AA290"/>
  <c r="S290"/>
  <c r="L290"/>
  <c r="AI292"/>
  <c r="AA292"/>
  <c r="S292"/>
  <c r="L292"/>
  <c r="AI294"/>
  <c r="AA294"/>
  <c r="S294"/>
  <c r="L294"/>
  <c r="AI296"/>
  <c r="AA296"/>
  <c r="S296"/>
  <c r="L296"/>
  <c r="AI298"/>
  <c r="AA298"/>
  <c r="S298"/>
  <c r="L298"/>
  <c r="AI300"/>
  <c r="AA300"/>
  <c r="S300"/>
  <c r="L300"/>
  <c r="AI302"/>
  <c r="AA302"/>
  <c r="S302"/>
  <c r="L302"/>
  <c r="AI304"/>
  <c r="AA304"/>
  <c r="S304"/>
  <c r="L304"/>
  <c r="AI306"/>
  <c r="AA306"/>
  <c r="S306"/>
  <c r="L306"/>
  <c r="AI308"/>
  <c r="AA308"/>
  <c r="S308"/>
  <c r="L308"/>
  <c r="AI310"/>
  <c r="AA310"/>
  <c r="S310"/>
  <c r="L310"/>
  <c r="AI312"/>
  <c r="AA312"/>
  <c r="S312"/>
  <c r="L312"/>
  <c r="AI314"/>
  <c r="AA314"/>
  <c r="S314"/>
  <c r="L314"/>
  <c r="AI316"/>
  <c r="AA316"/>
  <c r="S316"/>
  <c r="L316"/>
  <c r="AI318"/>
  <c r="AA318"/>
  <c r="S318"/>
  <c r="L318"/>
  <c r="AI320"/>
  <c r="AA320"/>
  <c r="S320"/>
  <c r="L320"/>
  <c r="AI322"/>
  <c r="AA322"/>
  <c r="S322"/>
  <c r="L322"/>
  <c r="AI324"/>
  <c r="AA324"/>
  <c r="S324"/>
  <c r="L324"/>
  <c r="AI326"/>
  <c r="AA326"/>
  <c r="S326"/>
  <c r="L326"/>
  <c r="AI328"/>
  <c r="AA328"/>
  <c r="S328"/>
  <c r="L328"/>
  <c r="AI330"/>
  <c r="AA330"/>
  <c r="S330"/>
  <c r="L330"/>
  <c r="AI332"/>
  <c r="AA332"/>
  <c r="S332"/>
  <c r="L332"/>
  <c r="AI334"/>
  <c r="AA334"/>
  <c r="S334"/>
  <c r="L334"/>
  <c r="AI336"/>
  <c r="AA336"/>
  <c r="S336"/>
  <c r="L336"/>
  <c r="AI338"/>
  <c r="AA338"/>
  <c r="S338"/>
  <c r="L338"/>
  <c r="AI340"/>
  <c r="AA340"/>
  <c r="S340"/>
  <c r="L340"/>
  <c r="AI342"/>
  <c r="AA342"/>
  <c r="S342"/>
  <c r="L342"/>
  <c r="AI344"/>
  <c r="AA344"/>
  <c r="S344"/>
  <c r="L344"/>
  <c r="AI346"/>
  <c r="AA346"/>
  <c r="S346"/>
  <c r="L346"/>
  <c r="AI348"/>
  <c r="AA348"/>
  <c r="S348"/>
  <c r="L348"/>
  <c r="AI350"/>
  <c r="AA350"/>
  <c r="S350"/>
  <c r="L350"/>
  <c r="AI352"/>
  <c r="AA352"/>
  <c r="S352"/>
  <c r="L352"/>
  <c r="AI354"/>
  <c r="AA354"/>
  <c r="S354"/>
  <c r="L354"/>
  <c r="AI356"/>
  <c r="AA356"/>
  <c r="S356"/>
  <c r="L356"/>
  <c r="AI358"/>
  <c r="AA358"/>
  <c r="S358"/>
  <c r="L358"/>
  <c r="AI360"/>
  <c r="AA360"/>
  <c r="S360"/>
  <c r="L360"/>
  <c r="AI362"/>
  <c r="AA362"/>
  <c r="S362"/>
  <c r="L362"/>
  <c r="AI364"/>
  <c r="AA364"/>
  <c r="S364"/>
  <c r="L364"/>
  <c r="AI366"/>
  <c r="AA366"/>
  <c r="S366"/>
  <c r="L366"/>
  <c r="AI368"/>
  <c r="AA368"/>
  <c r="S368"/>
  <c r="L368"/>
  <c r="AI370"/>
  <c r="AA370"/>
  <c r="S370"/>
  <c r="L370"/>
  <c r="AI372"/>
  <c r="AA372"/>
  <c r="S372"/>
  <c r="L372"/>
  <c r="AI374"/>
  <c r="AA374"/>
  <c r="S374"/>
  <c r="L374"/>
  <c r="AI376"/>
  <c r="AA376"/>
  <c r="S376"/>
  <c r="L376"/>
  <c r="AI378"/>
  <c r="AA378"/>
  <c r="S378"/>
  <c r="L378"/>
  <c r="AI380"/>
  <c r="AA380"/>
  <c r="S380"/>
  <c r="L380"/>
  <c r="AI382"/>
  <c r="AA382"/>
  <c r="S382"/>
  <c r="L382"/>
  <c r="AI384"/>
  <c r="AA384"/>
  <c r="S384"/>
  <c r="L384"/>
  <c r="AI386"/>
  <c r="AA386"/>
  <c r="S386"/>
  <c r="L386"/>
  <c r="AI388"/>
  <c r="AA388"/>
  <c r="S388"/>
  <c r="L388"/>
  <c r="AI390"/>
  <c r="AA390"/>
  <c r="S390"/>
  <c r="L390"/>
  <c r="AI392"/>
  <c r="AA392"/>
  <c r="S392"/>
  <c r="L392"/>
  <c r="AI394"/>
  <c r="AA394"/>
  <c r="S394"/>
  <c r="L394"/>
  <c r="AI396"/>
  <c r="AA396"/>
  <c r="S396"/>
  <c r="L396"/>
  <c r="AI398"/>
  <c r="AA398"/>
  <c r="S398"/>
  <c r="L398"/>
  <c r="AI400"/>
  <c r="AA400"/>
  <c r="S400"/>
  <c r="L400"/>
  <c r="AI402"/>
  <c r="AA402"/>
  <c r="S402"/>
  <c r="L402"/>
  <c r="AI404"/>
  <c r="AA404"/>
  <c r="S404"/>
  <c r="L404"/>
  <c r="AI406"/>
  <c r="AA406"/>
  <c r="S406"/>
  <c r="L406"/>
  <c r="AI408"/>
  <c r="AA408"/>
  <c r="S408"/>
  <c r="L408"/>
  <c r="AI410"/>
  <c r="AA410"/>
  <c r="S410"/>
  <c r="L410"/>
  <c r="AI412"/>
  <c r="AA412"/>
  <c r="S412"/>
  <c r="L412"/>
  <c r="AI414"/>
  <c r="AA414"/>
  <c r="S414"/>
  <c r="L414"/>
  <c r="AI416"/>
  <c r="AA416"/>
  <c r="S416"/>
  <c r="L416"/>
  <c r="AI418"/>
  <c r="AA418"/>
  <c r="S418"/>
  <c r="L418"/>
  <c r="AI420"/>
  <c r="AA420"/>
  <c r="S420"/>
  <c r="L420"/>
  <c r="AI422"/>
  <c r="AA422"/>
  <c r="S422"/>
  <c r="L422"/>
  <c r="AI424"/>
  <c r="AA424"/>
  <c r="S424"/>
  <c r="L424"/>
  <c r="AI426"/>
  <c r="AA426"/>
  <c r="S426"/>
  <c r="L426"/>
  <c r="AI428"/>
  <c r="AA428"/>
  <c r="S428"/>
  <c r="L428"/>
  <c r="AI430"/>
  <c r="AA430"/>
  <c r="S430"/>
  <c r="L430"/>
  <c r="AI432"/>
  <c r="AA432"/>
  <c r="S432"/>
  <c r="L432"/>
  <c r="AI434"/>
  <c r="AA434"/>
  <c r="S434"/>
  <c r="L434"/>
  <c r="AI436"/>
  <c r="AA436"/>
  <c r="S436"/>
  <c r="L436"/>
  <c r="AI438"/>
  <c r="AA438"/>
  <c r="S438"/>
  <c r="L438"/>
  <c r="AI440"/>
  <c r="AA440"/>
  <c r="S440"/>
  <c r="L440"/>
  <c r="AI442"/>
  <c r="AA442"/>
  <c r="S442"/>
  <c r="L442"/>
  <c r="AI444"/>
  <c r="AA444"/>
  <c r="S444"/>
  <c r="L444"/>
  <c r="AI446"/>
  <c r="AA446"/>
  <c r="S446"/>
  <c r="L446"/>
  <c r="AI448"/>
  <c r="AA448"/>
  <c r="S448"/>
  <c r="L448"/>
  <c r="AI450"/>
  <c r="AA450"/>
  <c r="S450"/>
  <c r="L450"/>
  <c r="AI452"/>
  <c r="AA452"/>
  <c r="S452"/>
  <c r="L452"/>
  <c r="AI454"/>
  <c r="AA454"/>
  <c r="S454"/>
  <c r="L454"/>
  <c r="AI456"/>
  <c r="AA456"/>
  <c r="S456"/>
  <c r="L456"/>
  <c r="AI458"/>
  <c r="AA458"/>
  <c r="S458"/>
  <c r="L458"/>
  <c r="AI460"/>
  <c r="AA460"/>
  <c r="S460"/>
  <c r="L460"/>
  <c r="AI462"/>
  <c r="AA462"/>
  <c r="S462"/>
  <c r="L462"/>
  <c r="AI464"/>
  <c r="AA464"/>
  <c r="S464"/>
  <c r="L464"/>
  <c r="AI466"/>
  <c r="AA466"/>
  <c r="S466"/>
  <c r="L466"/>
  <c r="AI468"/>
  <c r="AA468"/>
  <c r="S468"/>
  <c r="L468"/>
  <c r="AI470"/>
  <c r="AA470"/>
  <c r="S470"/>
  <c r="L470"/>
  <c r="AI472"/>
  <c r="AA472"/>
  <c r="S472"/>
  <c r="L472"/>
  <c r="AI474"/>
  <c r="AA474"/>
  <c r="S474"/>
  <c r="L474"/>
  <c r="AI476"/>
  <c r="AA476"/>
  <c r="S476"/>
  <c r="L476"/>
  <c r="AI478"/>
  <c r="AA478"/>
  <c r="S478"/>
  <c r="L478"/>
  <c r="AI480"/>
  <c r="AA480"/>
  <c r="S480"/>
  <c r="L480"/>
  <c r="AI482"/>
  <c r="AA482"/>
  <c r="S482"/>
  <c r="L482"/>
  <c r="AI484"/>
  <c r="AA484"/>
  <c r="S484"/>
  <c r="L484"/>
  <c r="AI486"/>
  <c r="AA486"/>
  <c r="S486"/>
  <c r="L486"/>
  <c r="AI488"/>
  <c r="AA488"/>
  <c r="S488"/>
  <c r="L488"/>
  <c r="BG361"/>
  <c r="P363" i="10"/>
  <c r="G363" i="9"/>
  <c r="G363" i="10" s="1"/>
  <c r="D386" i="9"/>
  <c r="Y386" i="10"/>
  <c r="E386" i="9"/>
  <c r="DH386" i="8"/>
  <c r="F386" i="9" s="1"/>
  <c r="F386" i="10" s="1"/>
  <c r="P386"/>
  <c r="G386" i="9"/>
  <c r="G386" i="10" s="1"/>
  <c r="BG386" i="8"/>
  <c r="D387" i="9"/>
  <c r="Y387" i="10"/>
  <c r="D388" i="9"/>
  <c r="Y388" i="10"/>
  <c r="E388" i="9"/>
  <c r="DH388" i="8"/>
  <c r="F388" i="9" s="1"/>
  <c r="F388" i="10" s="1"/>
  <c r="P388"/>
  <c r="G388" i="9"/>
  <c r="G388" i="10" s="1"/>
  <c r="BG388" i="8"/>
  <c r="D389" i="9"/>
  <c r="Y389" i="10"/>
  <c r="D390" i="9"/>
  <c r="Y390" i="10"/>
  <c r="E390" i="9"/>
  <c r="DH390" i="8"/>
  <c r="F390" i="9" s="1"/>
  <c r="F390" i="10" s="1"/>
  <c r="P390"/>
  <c r="G390" i="9"/>
  <c r="G390" i="10" s="1"/>
  <c r="BG390" i="8"/>
  <c r="D391" i="9"/>
  <c r="Y391" i="10"/>
  <c r="D392" i="9"/>
  <c r="Y392" i="10"/>
  <c r="E392" i="9"/>
  <c r="DH392" i="8"/>
  <c r="F392" i="9" s="1"/>
  <c r="F392" i="10" s="1"/>
  <c r="P392"/>
  <c r="G392" i="9"/>
  <c r="G392" i="10" s="1"/>
  <c r="BG392" i="8"/>
  <c r="D393" i="9"/>
  <c r="Y393" i="10"/>
  <c r="D394" i="9"/>
  <c r="Y394" i="10"/>
  <c r="E394" i="9"/>
  <c r="DH394" i="8"/>
  <c r="F394" i="9" s="1"/>
  <c r="F394" i="10" s="1"/>
  <c r="P394"/>
  <c r="G394" i="9"/>
  <c r="G394" i="10" s="1"/>
  <c r="BG394" i="8"/>
  <c r="D395" i="9"/>
  <c r="Y395" i="10"/>
  <c r="D396" i="9"/>
  <c r="Y396" i="10"/>
  <c r="E396" i="9"/>
  <c r="DH396" i="8"/>
  <c r="F396" i="9" s="1"/>
  <c r="F396" i="10" s="1"/>
  <c r="P396"/>
  <c r="G396" i="9"/>
  <c r="G396" i="10" s="1"/>
  <c r="BG396" i="8"/>
  <c r="D397" i="9"/>
  <c r="Y397" i="10"/>
  <c r="D398" i="9"/>
  <c r="Y398" i="10"/>
  <c r="E398" i="9"/>
  <c r="DH398" i="8"/>
  <c r="F398" i="9" s="1"/>
  <c r="F398" i="10" s="1"/>
  <c r="P398"/>
  <c r="G398" i="9"/>
  <c r="G398" i="10" s="1"/>
  <c r="BG398" i="8"/>
  <c r="D399" i="9"/>
  <c r="Y399" i="10"/>
  <c r="D400" i="9"/>
  <c r="Y400" i="10"/>
  <c r="E400" i="9"/>
  <c r="DH400" i="8"/>
  <c r="F400" i="9" s="1"/>
  <c r="F400" i="10" s="1"/>
  <c r="P400"/>
  <c r="G400" i="9"/>
  <c r="G400" i="10" s="1"/>
  <c r="BG400" i="8"/>
  <c r="D401" i="9"/>
  <c r="Y401" i="10"/>
  <c r="D402" i="9"/>
  <c r="Y402" i="10"/>
  <c r="E402" i="9"/>
  <c r="DH402" i="8"/>
  <c r="F402" i="9" s="1"/>
  <c r="F402" i="10" s="1"/>
  <c r="P402"/>
  <c r="G402" i="9"/>
  <c r="G402" i="10" s="1"/>
  <c r="BG402" i="8"/>
  <c r="D403" i="9"/>
  <c r="Y403" i="10"/>
  <c r="D404" i="9"/>
  <c r="Y404" i="10"/>
  <c r="E404" i="9"/>
  <c r="DH404" i="8"/>
  <c r="F404" i="9" s="1"/>
  <c r="F404" i="10" s="1"/>
  <c r="P404"/>
  <c r="G404" i="9"/>
  <c r="G404" i="10" s="1"/>
  <c r="BG404" i="8"/>
  <c r="D405" i="9"/>
  <c r="Y405" i="10"/>
  <c r="D406" i="9"/>
  <c r="Y406" i="10"/>
  <c r="E406" i="9"/>
  <c r="DH406" i="8"/>
  <c r="F406" i="9" s="1"/>
  <c r="F406" i="10" s="1"/>
  <c r="P406"/>
  <c r="G406" i="9"/>
  <c r="G406" i="10" s="1"/>
  <c r="BG406" i="8"/>
  <c r="D407" i="9"/>
  <c r="Y407" i="10"/>
  <c r="D408" i="9"/>
  <c r="Y408" i="10"/>
  <c r="E408" i="9"/>
  <c r="DH408" i="8"/>
  <c r="F408" i="9" s="1"/>
  <c r="F408" i="10" s="1"/>
  <c r="P408"/>
  <c r="G408" i="9"/>
  <c r="G408" i="10" s="1"/>
  <c r="BG408" i="8"/>
  <c r="D409" i="9"/>
  <c r="Y409" i="10"/>
  <c r="D410" i="9"/>
  <c r="Y410" i="10"/>
  <c r="E410" i="9"/>
  <c r="DH410" i="8"/>
  <c r="F410" i="9" s="1"/>
  <c r="F410" i="10" s="1"/>
  <c r="P410"/>
  <c r="G410" i="9"/>
  <c r="G410" i="10" s="1"/>
  <c r="BG410" i="8"/>
  <c r="D411" i="9"/>
  <c r="Y411" i="10"/>
  <c r="D412" i="9"/>
  <c r="Y412" i="10"/>
  <c r="E412" i="9"/>
  <c r="DH412" i="8"/>
  <c r="F412" i="9" s="1"/>
  <c r="F412" i="10" s="1"/>
  <c r="P412"/>
  <c r="G412" i="9"/>
  <c r="G412" i="10" s="1"/>
  <c r="BG412" i="8"/>
  <c r="D413" i="9"/>
  <c r="Y413" i="10"/>
  <c r="D414" i="9"/>
  <c r="Y414" i="10"/>
  <c r="E414" i="9"/>
  <c r="DH414" i="8"/>
  <c r="F414" i="9" s="1"/>
  <c r="F414" i="10" s="1"/>
  <c r="P414"/>
  <c r="G414" i="9"/>
  <c r="G414" i="10" s="1"/>
  <c r="BG414" i="8"/>
  <c r="D415" i="9"/>
  <c r="Y415" i="10"/>
  <c r="D416" i="9"/>
  <c r="Y416" i="10"/>
  <c r="E416" i="9"/>
  <c r="DH416" i="8"/>
  <c r="F416" i="9" s="1"/>
  <c r="F416" i="10" s="1"/>
  <c r="P416"/>
  <c r="G416" i="9"/>
  <c r="G416" i="10" s="1"/>
  <c r="BG416" i="8"/>
  <c r="D417" i="9"/>
  <c r="Y417" i="10"/>
  <c r="D418" i="9"/>
  <c r="Y418" i="10"/>
  <c r="E418" i="9"/>
  <c r="DH418" i="8"/>
  <c r="F418" i="9" s="1"/>
  <c r="F418" i="10" s="1"/>
  <c r="P418"/>
  <c r="G418" i="9"/>
  <c r="G418" i="10" s="1"/>
  <c r="BG418" i="8"/>
  <c r="D419" i="9"/>
  <c r="Y419" i="10"/>
  <c r="D420" i="9"/>
  <c r="Y420" i="10"/>
  <c r="E420" i="9"/>
  <c r="DH420" i="8"/>
  <c r="F420" i="9" s="1"/>
  <c r="F420" i="10" s="1"/>
  <c r="P420"/>
  <c r="G420" i="9"/>
  <c r="G420" i="10" s="1"/>
  <c r="BG420" i="8"/>
  <c r="D421" i="9"/>
  <c r="Y421" i="10"/>
  <c r="D422" i="9"/>
  <c r="Y422" i="10"/>
  <c r="E422" i="9"/>
  <c r="DH422" i="8"/>
  <c r="F422" i="9" s="1"/>
  <c r="F422" i="10" s="1"/>
  <c r="P422"/>
  <c r="G422" i="9"/>
  <c r="G422" i="10" s="1"/>
  <c r="BG422" i="8"/>
  <c r="D423" i="9"/>
  <c r="Y423" i="10"/>
  <c r="D424" i="9"/>
  <c r="Y424" i="10"/>
  <c r="E424" i="9"/>
  <c r="DH424" i="8"/>
  <c r="F424" i="9" s="1"/>
  <c r="F424" i="10" s="1"/>
  <c r="P424"/>
  <c r="G424" i="9"/>
  <c r="G424" i="10" s="1"/>
  <c r="BG424" i="8"/>
  <c r="D425" i="9"/>
  <c r="Y425" i="10"/>
  <c r="D426" i="9"/>
  <c r="Y426" i="10"/>
  <c r="E426" i="9"/>
  <c r="DH426" i="8"/>
  <c r="F426" i="9" s="1"/>
  <c r="F426" i="10" s="1"/>
  <c r="P426"/>
  <c r="G426" i="9"/>
  <c r="G426" i="10" s="1"/>
  <c r="BG426" i="8"/>
  <c r="D427" i="9"/>
  <c r="Y427" i="10"/>
  <c r="D428" i="9"/>
  <c r="Y428" i="10"/>
  <c r="E428" i="9"/>
  <c r="DH428" i="8"/>
  <c r="F428" i="9" s="1"/>
  <c r="F428" i="10" s="1"/>
  <c r="P428"/>
  <c r="G428" i="9"/>
  <c r="G428" i="10" s="1"/>
  <c r="BG428" i="8"/>
  <c r="D429" i="9"/>
  <c r="Y429" i="10"/>
  <c r="D430" i="9"/>
  <c r="Y430" i="10"/>
  <c r="E430" i="9"/>
  <c r="DH430" i="8"/>
  <c r="F430" i="9" s="1"/>
  <c r="F430" i="10" s="1"/>
  <c r="P430"/>
  <c r="G430" i="9"/>
  <c r="G430" i="10" s="1"/>
  <c r="BG430" i="8"/>
  <c r="D431" i="9"/>
  <c r="Y431" i="10"/>
  <c r="D432" i="9"/>
  <c r="Y432" i="10"/>
  <c r="E432" i="9"/>
  <c r="DH432" i="8"/>
  <c r="F432" i="9" s="1"/>
  <c r="F432" i="10" s="1"/>
  <c r="P432"/>
  <c r="G432" i="9"/>
  <c r="G432" i="10" s="1"/>
  <c r="BG432" i="8"/>
  <c r="D433" i="9"/>
  <c r="Y433" i="10"/>
  <c r="D434" i="9"/>
  <c r="Y434" i="10"/>
  <c r="E434" i="9"/>
  <c r="DH434" i="8"/>
  <c r="F434" i="9" s="1"/>
  <c r="F434" i="10" s="1"/>
  <c r="P434"/>
  <c r="G434" i="9"/>
  <c r="G434" i="10" s="1"/>
  <c r="BG434" i="8"/>
  <c r="D435" i="9"/>
  <c r="Y435" i="10"/>
  <c r="D436" i="9"/>
  <c r="Y436" i="10"/>
  <c r="E436" i="9"/>
  <c r="DH436" i="8"/>
  <c r="F436" i="9" s="1"/>
  <c r="F436" i="10" s="1"/>
  <c r="P436"/>
  <c r="G436" i="9"/>
  <c r="G436" i="10" s="1"/>
  <c r="BG436" i="8"/>
  <c r="D437" i="9"/>
  <c r="Y437" i="10"/>
  <c r="D438" i="9"/>
  <c r="Y438" i="10"/>
  <c r="E438" i="9"/>
  <c r="DH438" i="8"/>
  <c r="F438" i="9" s="1"/>
  <c r="F438" i="10" s="1"/>
  <c r="P438"/>
  <c r="G438" i="9"/>
  <c r="G438" i="10" s="1"/>
  <c r="BG438" i="8"/>
  <c r="D439" i="9"/>
  <c r="Y439" i="10"/>
  <c r="D440" i="9"/>
  <c r="Y440" i="10"/>
  <c r="E440" i="9"/>
  <c r="DH440" i="8"/>
  <c r="F440" i="9" s="1"/>
  <c r="F440" i="10" s="1"/>
  <c r="P440"/>
  <c r="G440" i="9"/>
  <c r="G440" i="10" s="1"/>
  <c r="BG440" i="8"/>
  <c r="D441" i="9"/>
  <c r="Y441" i="10"/>
  <c r="D442" i="9"/>
  <c r="Y442" i="10"/>
  <c r="E442" i="9"/>
  <c r="DH442" i="8"/>
  <c r="F442" i="9" s="1"/>
  <c r="F442" i="10" s="1"/>
  <c r="P442"/>
  <c r="G442" i="9"/>
  <c r="G442" i="10" s="1"/>
  <c r="BG442" i="8"/>
  <c r="D443" i="9"/>
  <c r="Y443" i="10"/>
  <c r="D444" i="9"/>
  <c r="Y444" i="10"/>
  <c r="E444" i="9"/>
  <c r="DH444" i="8"/>
  <c r="F444" i="9" s="1"/>
  <c r="F444" i="10" s="1"/>
  <c r="P444"/>
  <c r="G444" i="9"/>
  <c r="G444" i="10" s="1"/>
  <c r="BG444" i="8"/>
  <c r="D445" i="9"/>
  <c r="Y445" i="10"/>
  <c r="D446" i="9"/>
  <c r="Y446" i="10"/>
  <c r="E446" i="9"/>
  <c r="DH446" i="8"/>
  <c r="F446" i="9" s="1"/>
  <c r="F446" i="10" s="1"/>
  <c r="P446"/>
  <c r="G446" i="9"/>
  <c r="G446" i="10" s="1"/>
  <c r="BG446" i="8"/>
  <c r="D447" i="9"/>
  <c r="Y447" i="10"/>
  <c r="D448" i="9"/>
  <c r="Y448" i="10"/>
  <c r="E448" i="9"/>
  <c r="DH448" i="8"/>
  <c r="F448" i="9" s="1"/>
  <c r="F448" i="10" s="1"/>
  <c r="P448"/>
  <c r="G448" i="9"/>
  <c r="G448" i="10" s="1"/>
  <c r="BG448" i="8"/>
  <c r="D449" i="9"/>
  <c r="Y449" i="10"/>
  <c r="D450" i="9"/>
  <c r="Y450" i="10"/>
  <c r="E450" i="9"/>
  <c r="DH450" i="8"/>
  <c r="F450" i="9" s="1"/>
  <c r="F450" i="10" s="1"/>
  <c r="P450"/>
  <c r="G450" i="9"/>
  <c r="G450" i="10" s="1"/>
  <c r="BG450" i="8"/>
  <c r="D451" i="9"/>
  <c r="Y451" i="10"/>
  <c r="D452" i="9"/>
  <c r="Y452" i="10"/>
  <c r="E452" i="9"/>
  <c r="DH452" i="8"/>
  <c r="F452" i="9" s="1"/>
  <c r="F452" i="10" s="1"/>
  <c r="P452"/>
  <c r="G452" i="9"/>
  <c r="G452" i="10" s="1"/>
  <c r="BG452" i="8"/>
  <c r="D453" i="9"/>
  <c r="Y453" i="10"/>
  <c r="D454" i="9"/>
  <c r="Y454" i="10"/>
  <c r="E454" i="9"/>
  <c r="DH454" i="8"/>
  <c r="F454" i="9" s="1"/>
  <c r="F454" i="10" s="1"/>
  <c r="P454"/>
  <c r="G454" i="9"/>
  <c r="G454" i="10" s="1"/>
  <c r="BG454" i="8"/>
  <c r="D455" i="9"/>
  <c r="Y455" i="10"/>
  <c r="D456" i="9"/>
  <c r="Y456" i="10"/>
  <c r="E456" i="9"/>
  <c r="DH456" i="8"/>
  <c r="F456" i="9" s="1"/>
  <c r="F456" i="10" s="1"/>
  <c r="P456"/>
  <c r="G456" i="9"/>
  <c r="G456" i="10" s="1"/>
  <c r="BG456" i="8"/>
  <c r="D457" i="9"/>
  <c r="Y457" i="10"/>
  <c r="D458" i="9"/>
  <c r="Y458" i="10"/>
  <c r="E458" i="9"/>
  <c r="DH458" i="8"/>
  <c r="F458" i="9" s="1"/>
  <c r="F458" i="10" s="1"/>
  <c r="P458"/>
  <c r="G458" i="9"/>
  <c r="G458" i="10" s="1"/>
  <c r="BG458" i="8"/>
  <c r="D459" i="9"/>
  <c r="Y459" i="10"/>
  <c r="D460" i="9"/>
  <c r="Y460" i="10"/>
  <c r="E460" i="9"/>
  <c r="DH460" i="8"/>
  <c r="F460" i="9" s="1"/>
  <c r="F460" i="10" s="1"/>
  <c r="P460"/>
  <c r="G460" i="9"/>
  <c r="G460" i="10" s="1"/>
  <c r="BG460" i="8"/>
  <c r="D461" i="9"/>
  <c r="Y461" i="10"/>
  <c r="D462" i="9"/>
  <c r="Y462" i="10"/>
  <c r="E462" i="9"/>
  <c r="DH462" i="8"/>
  <c r="F462" i="9" s="1"/>
  <c r="F462" i="10" s="1"/>
  <c r="P462"/>
  <c r="G462" i="9"/>
  <c r="G462" i="10" s="1"/>
  <c r="BG462" i="8"/>
  <c r="D463" i="9"/>
  <c r="Y463" i="10"/>
  <c r="D464" i="9"/>
  <c r="Y464" i="10"/>
  <c r="E464" i="9"/>
  <c r="DH464" i="8"/>
  <c r="F464" i="9" s="1"/>
  <c r="F464" i="10" s="1"/>
  <c r="P464"/>
  <c r="G464" i="9"/>
  <c r="G464" i="10" s="1"/>
  <c r="BG464" i="8"/>
  <c r="D465" i="9"/>
  <c r="Y465" i="10"/>
  <c r="D466" i="9"/>
  <c r="Y466" i="10"/>
  <c r="E466" i="9"/>
  <c r="DH466" i="8"/>
  <c r="F466" i="9" s="1"/>
  <c r="F466" i="10" s="1"/>
  <c r="P466"/>
  <c r="G466" i="9"/>
  <c r="G466" i="10" s="1"/>
  <c r="BG466" i="8"/>
  <c r="D467" i="9"/>
  <c r="Y467" i="10"/>
  <c r="D468" i="9"/>
  <c r="Y468" i="10"/>
  <c r="E468" i="9"/>
  <c r="DH468" i="8"/>
  <c r="F468" i="9" s="1"/>
  <c r="F468" i="10" s="1"/>
  <c r="P468"/>
  <c r="G468" i="9"/>
  <c r="G468" i="10" s="1"/>
  <c r="BG468" i="8"/>
  <c r="D469" i="9"/>
  <c r="Y469" i="10"/>
  <c r="D470" i="9"/>
  <c r="Y470" i="10"/>
  <c r="E470" i="9"/>
  <c r="DH470" i="8"/>
  <c r="F470" i="9" s="1"/>
  <c r="F470" i="10" s="1"/>
  <c r="P470"/>
  <c r="G470" i="9"/>
  <c r="G470" i="10" s="1"/>
  <c r="BG470" i="8"/>
  <c r="D471" i="9"/>
  <c r="Y471" i="10"/>
  <c r="D472" i="9"/>
  <c r="Y472" i="10"/>
  <c r="E472" i="9"/>
  <c r="DH472" i="8"/>
  <c r="F472" i="9" s="1"/>
  <c r="F472" i="10" s="1"/>
  <c r="P472"/>
  <c r="G472" i="9"/>
  <c r="G472" i="10" s="1"/>
  <c r="BG472" i="8"/>
  <c r="D473" i="9"/>
  <c r="Y473" i="10"/>
  <c r="D474" i="9"/>
  <c r="Y474" i="10"/>
  <c r="E474" i="9"/>
  <c r="DH474" i="8"/>
  <c r="F474" i="9" s="1"/>
  <c r="F474" i="10" s="1"/>
  <c r="P474"/>
  <c r="G474" i="9"/>
  <c r="G474" i="10" s="1"/>
  <c r="BG474" i="8"/>
  <c r="D475" i="9"/>
  <c r="Y475" i="10"/>
  <c r="D476" i="9"/>
  <c r="Y476" i="10"/>
  <c r="E476" i="9"/>
  <c r="DH476" i="8"/>
  <c r="F476" i="9" s="1"/>
  <c r="F476" i="10" s="1"/>
  <c r="P476"/>
  <c r="G476" i="9"/>
  <c r="G476" i="10" s="1"/>
  <c r="BG476" i="8"/>
  <c r="D477" i="9"/>
  <c r="Y477" i="10"/>
  <c r="D478" i="9"/>
  <c r="Y478" i="10"/>
  <c r="E478" i="9"/>
  <c r="DH478" i="8"/>
  <c r="F478" i="9" s="1"/>
  <c r="F478" i="10" s="1"/>
  <c r="P478"/>
  <c r="G478" i="9"/>
  <c r="G478" i="10" s="1"/>
  <c r="BG478" i="8"/>
  <c r="D479" i="9"/>
  <c r="Y479" i="10"/>
  <c r="D480" i="9"/>
  <c r="Y480" i="10"/>
  <c r="E480" i="9"/>
  <c r="DH480" i="8"/>
  <c r="F480" i="9" s="1"/>
  <c r="F480" i="10" s="1"/>
  <c r="P480"/>
  <c r="G480" i="9"/>
  <c r="G480" i="10" s="1"/>
  <c r="BG480" i="8"/>
  <c r="D481" i="9"/>
  <c r="Y481" i="10"/>
  <c r="D482" i="9"/>
  <c r="Y482" i="10"/>
  <c r="E482" i="9"/>
  <c r="DH482" i="8"/>
  <c r="F482" i="9" s="1"/>
  <c r="F482" i="10" s="1"/>
  <c r="P482"/>
  <c r="G482" i="9"/>
  <c r="G482" i="10" s="1"/>
  <c r="BG482" i="8"/>
  <c r="D483" i="9"/>
  <c r="Y483" i="10"/>
  <c r="D484" i="9"/>
  <c r="Y484" i="10"/>
  <c r="E484" i="9"/>
  <c r="DH484" i="8"/>
  <c r="F484" i="9" s="1"/>
  <c r="F484" i="10" s="1"/>
  <c r="P484"/>
  <c r="G484" i="9"/>
  <c r="G484" i="10" s="1"/>
  <c r="BG484" i="8"/>
  <c r="D485" i="9"/>
  <c r="Y485" i="10"/>
  <c r="D486" i="9"/>
  <c r="Y486" i="10"/>
  <c r="E486" i="9"/>
  <c r="DH486" i="8"/>
  <c r="F486" i="9" s="1"/>
  <c r="F486" i="10" s="1"/>
  <c r="P486"/>
  <c r="G486" i="9"/>
  <c r="G486" i="10" s="1"/>
  <c r="BG486" i="8"/>
  <c r="D487" i="9"/>
  <c r="Y487" i="10"/>
  <c r="D488" i="9"/>
  <c r="Y488" i="10"/>
  <c r="E488" i="9"/>
  <c r="DH488" i="8"/>
  <c r="F488" i="9" s="1"/>
  <c r="F488" i="10" s="1"/>
  <c r="P488"/>
  <c r="G488" i="9"/>
  <c r="G488" i="10" s="1"/>
  <c r="BG488" i="8"/>
  <c r="D489" i="9"/>
  <c r="Y489" i="10"/>
  <c r="D490" i="9"/>
  <c r="Y490" i="10"/>
  <c r="E490" i="9"/>
  <c r="DH490" i="8"/>
  <c r="F490" i="9" s="1"/>
  <c r="F490" i="10" s="1"/>
  <c r="P490"/>
  <c r="G490" i="9"/>
  <c r="G490" i="10" s="1"/>
  <c r="BG490" i="8"/>
  <c r="D491" i="9"/>
  <c r="Y491" i="10"/>
  <c r="D492" i="9"/>
  <c r="Y492" i="10"/>
  <c r="E492" i="9"/>
  <c r="DH492" i="8"/>
  <c r="F492" i="9" s="1"/>
  <c r="F492" i="10" s="1"/>
  <c r="P492"/>
  <c r="G492" i="9"/>
  <c r="G492" i="10" s="1"/>
  <c r="BG492" i="8"/>
  <c r="D493" i="9"/>
  <c r="Y493" i="10"/>
  <c r="D494" i="9"/>
  <c r="Y494" i="10"/>
  <c r="E494" i="9"/>
  <c r="DH494" i="8"/>
  <c r="F494" i="9" s="1"/>
  <c r="F494" i="10" s="1"/>
  <c r="P494"/>
  <c r="G494" i="9"/>
  <c r="G494" i="10" s="1"/>
  <c r="BG494" i="8"/>
  <c r="D495" i="9"/>
  <c r="Y495" i="10"/>
  <c r="D496" i="9"/>
  <c r="Y496" i="10"/>
  <c r="E496" i="9"/>
  <c r="DH496" i="8"/>
  <c r="F496" i="9" s="1"/>
  <c r="F496" i="10" s="1"/>
  <c r="P496"/>
  <c r="G496" i="9"/>
  <c r="G496" i="10" s="1"/>
  <c r="BG496" i="8"/>
  <c r="D497" i="9"/>
  <c r="Y497" i="10"/>
  <c r="D498" i="9"/>
  <c r="Y498" i="10"/>
  <c r="E498" i="9"/>
  <c r="DH498" i="8"/>
  <c r="F498" i="9" s="1"/>
  <c r="F498" i="10" s="1"/>
  <c r="P498"/>
  <c r="G498" i="9"/>
  <c r="G498" i="10" s="1"/>
  <c r="BG498" i="8"/>
  <c r="D499" i="9"/>
  <c r="Y499" i="10"/>
  <c r="D500" i="9"/>
  <c r="Y500" i="10"/>
  <c r="E500" i="9"/>
  <c r="DH500" i="8"/>
  <c r="F500" i="9" s="1"/>
  <c r="F500" i="10" s="1"/>
  <c r="P500"/>
  <c r="G500" i="9"/>
  <c r="G500" i="10" s="1"/>
  <c r="BG500" i="8"/>
  <c r="D501" i="9"/>
  <c r="Y501" i="10"/>
  <c r="D502" i="9"/>
  <c r="Y502" i="10"/>
  <c r="E502" i="9"/>
  <c r="DH502" i="8"/>
  <c r="F502" i="9" s="1"/>
  <c r="F502" i="10" s="1"/>
  <c r="P502"/>
  <c r="G502" i="9"/>
  <c r="G502" i="10" s="1"/>
  <c r="BG502" i="8"/>
  <c r="D503" i="9"/>
  <c r="Y503" i="10"/>
  <c r="D504" i="9"/>
  <c r="Y504" i="10"/>
  <c r="E504" i="9"/>
  <c r="DH504" i="8"/>
  <c r="F504" i="9" s="1"/>
  <c r="F504" i="10" s="1"/>
  <c r="P504"/>
  <c r="G504" i="9"/>
  <c r="G504" i="10" s="1"/>
  <c r="BG504" i="8"/>
  <c r="D505" i="9"/>
  <c r="Y505" i="10"/>
  <c r="D506" i="9"/>
  <c r="Y506" i="10"/>
  <c r="E506" i="9"/>
  <c r="DH506" i="8"/>
  <c r="F506" i="9" s="1"/>
  <c r="F506" i="10" s="1"/>
  <c r="P506"/>
  <c r="G506" i="9"/>
  <c r="G506" i="10" s="1"/>
  <c r="BG506" i="8"/>
  <c r="D507" i="9"/>
  <c r="Y507" i="10"/>
  <c r="D508" i="9"/>
  <c r="Y508" i="10"/>
  <c r="E508" i="9"/>
  <c r="DH508" i="8"/>
  <c r="F508" i="9" s="1"/>
  <c r="F508" i="10" s="1"/>
  <c r="P508"/>
  <c r="G508" i="9"/>
  <c r="G508" i="10" s="1"/>
  <c r="BG508" i="8"/>
  <c r="D509" i="9"/>
  <c r="Y509" i="10"/>
  <c r="D510" i="9"/>
  <c r="Y510" i="10"/>
  <c r="E510" i="9"/>
  <c r="DH510" i="8"/>
  <c r="F510" i="9" s="1"/>
  <c r="F510" i="10" s="1"/>
  <c r="P510"/>
  <c r="G510" i="9"/>
  <c r="G510" i="10" s="1"/>
  <c r="BG510" i="8"/>
  <c r="D511" i="9"/>
  <c r="Y511" i="10"/>
  <c r="D512" i="9"/>
  <c r="Y512" i="10"/>
  <c r="E512" i="9"/>
  <c r="DH512" i="8"/>
  <c r="F512" i="9" s="1"/>
  <c r="F512" i="10" s="1"/>
  <c r="P512"/>
  <c r="G512" i="9"/>
  <c r="G512" i="10" s="1"/>
  <c r="BG512" i="8"/>
  <c r="D513" i="9"/>
  <c r="Y513" i="10"/>
  <c r="D514" i="9"/>
  <c r="Y514" i="10"/>
  <c r="E514" i="9"/>
  <c r="DH514" i="8"/>
  <c r="F514" i="9" s="1"/>
  <c r="F514" i="10" s="1"/>
  <c r="P514"/>
  <c r="G514" i="9"/>
  <c r="G514" i="10" s="1"/>
  <c r="BG514" i="8"/>
  <c r="D515" i="9"/>
  <c r="Y515" i="10"/>
  <c r="D516" i="9"/>
  <c r="Y516" i="10"/>
  <c r="E516" i="9"/>
  <c r="DH516" i="8"/>
  <c r="F516" i="9" s="1"/>
  <c r="F516" i="10" s="1"/>
  <c r="P516"/>
  <c r="G516" i="9"/>
  <c r="G516" i="10" s="1"/>
  <c r="BG516" i="8"/>
  <c r="D517" i="9"/>
  <c r="Y517" i="10"/>
  <c r="D518" i="9"/>
  <c r="Y518" i="10"/>
  <c r="E518" i="9"/>
  <c r="DH518" i="8"/>
  <c r="F518" i="9" s="1"/>
  <c r="F518" i="10" s="1"/>
  <c r="P518"/>
  <c r="G518" i="9"/>
  <c r="G518" i="10" s="1"/>
  <c r="BG518" i="8"/>
  <c r="D519" i="9"/>
  <c r="Y519" i="10"/>
  <c r="D520" i="9"/>
  <c r="Y520" i="10"/>
  <c r="E520" i="9"/>
  <c r="DH520" i="8"/>
  <c r="F520" i="9" s="1"/>
  <c r="F520" i="10" s="1"/>
  <c r="P520"/>
  <c r="G520" i="9"/>
  <c r="G520" i="10" s="1"/>
  <c r="BG520" i="8"/>
  <c r="D521" i="9"/>
  <c r="Y521" i="10"/>
  <c r="D522" i="9"/>
  <c r="Y522" i="10"/>
  <c r="E522" i="9"/>
  <c r="DH522" i="8"/>
  <c r="F522" i="9" s="1"/>
  <c r="F522" i="10" s="1"/>
  <c r="P522"/>
  <c r="G522" i="9"/>
  <c r="G522" i="10" s="1"/>
  <c r="BG522" i="8"/>
  <c r="D523" i="9"/>
  <c r="Y523" i="10"/>
  <c r="D524" i="9"/>
  <c r="Y524" i="10"/>
  <c r="E524" i="9"/>
  <c r="DH524" i="8"/>
  <c r="F524" i="9" s="1"/>
  <c r="F524" i="10" s="1"/>
  <c r="P524"/>
  <c r="G524" i="9"/>
  <c r="G524" i="10" s="1"/>
  <c r="BG524" i="8"/>
  <c r="D525" i="9"/>
  <c r="Y525" i="10"/>
  <c r="D526" i="9"/>
  <c r="Y526" i="10"/>
  <c r="E526" i="9"/>
  <c r="DH526" i="8"/>
  <c r="F526" i="9" s="1"/>
  <c r="F526" i="10" s="1"/>
  <c r="P526"/>
  <c r="G526" i="9"/>
  <c r="G526" i="10" s="1"/>
  <c r="BG526" i="8"/>
  <c r="D527" i="9"/>
  <c r="Y527" i="10"/>
  <c r="D528" i="9"/>
  <c r="Y528" i="10"/>
  <c r="E528" i="9"/>
  <c r="DH528" i="8"/>
  <c r="F528" i="9" s="1"/>
  <c r="F528" i="10" s="1"/>
  <c r="P528"/>
  <c r="G528" i="9"/>
  <c r="G528" i="10" s="1"/>
  <c r="BG528" i="8"/>
  <c r="D529" i="9"/>
  <c r="Y529" i="10"/>
  <c r="D530" i="9"/>
  <c r="Y530" i="10"/>
  <c r="E530" i="9"/>
  <c r="DH530" i="8"/>
  <c r="F530" i="9" s="1"/>
  <c r="F530" i="10" s="1"/>
  <c r="AI490" i="8"/>
  <c r="AA490"/>
  <c r="S490"/>
  <c r="L490"/>
  <c r="AI492"/>
  <c r="AA492"/>
  <c r="S492"/>
  <c r="L492"/>
  <c r="AI494"/>
  <c r="AA494"/>
  <c r="S494"/>
  <c r="L494"/>
  <c r="AI496"/>
  <c r="AA496"/>
  <c r="S496"/>
  <c r="L496"/>
  <c r="AI498"/>
  <c r="AA498"/>
  <c r="S498"/>
  <c r="L498"/>
  <c r="AI500"/>
  <c r="AA500"/>
  <c r="S500"/>
  <c r="L500"/>
  <c r="AI502"/>
  <c r="AA502"/>
  <c r="S502"/>
  <c r="L502"/>
  <c r="AI504"/>
  <c r="AA504"/>
  <c r="S504"/>
  <c r="L504"/>
  <c r="AI506"/>
  <c r="AA506"/>
  <c r="S506"/>
  <c r="L506"/>
  <c r="AI508"/>
  <c r="AA508"/>
  <c r="S508"/>
  <c r="L508"/>
  <c r="AI510"/>
  <c r="AA510"/>
  <c r="S510"/>
  <c r="L510"/>
  <c r="AI512"/>
  <c r="AA512"/>
  <c r="S512"/>
  <c r="L512"/>
  <c r="AI514"/>
  <c r="AA514"/>
  <c r="S514"/>
  <c r="L514"/>
  <c r="AI516"/>
  <c r="AA516"/>
  <c r="S516"/>
  <c r="L516"/>
  <c r="AI518"/>
  <c r="AA518"/>
  <c r="S518"/>
  <c r="L518"/>
  <c r="AI520"/>
  <c r="AA520"/>
  <c r="S520"/>
  <c r="L520"/>
  <c r="AI522"/>
  <c r="AA522"/>
  <c r="S522"/>
  <c r="L522"/>
  <c r="AI524"/>
  <c r="AA524"/>
  <c r="S524"/>
  <c r="L524"/>
  <c r="AI526"/>
  <c r="AA526"/>
  <c r="S526"/>
  <c r="L526"/>
  <c r="AI528"/>
  <c r="AA528"/>
  <c r="S528"/>
  <c r="L528"/>
  <c r="AI530"/>
  <c r="AA530"/>
  <c r="S530"/>
  <c r="L530"/>
  <c r="AI532"/>
  <c r="AA532"/>
  <c r="S532"/>
  <c r="L532"/>
  <c r="AI534"/>
  <c r="AA534"/>
  <c r="S534"/>
  <c r="L534"/>
  <c r="AI536"/>
  <c r="AA536"/>
  <c r="S536"/>
  <c r="L536"/>
  <c r="AI538"/>
  <c r="AA538"/>
  <c r="S538"/>
  <c r="L538"/>
  <c r="AI540"/>
  <c r="AA540"/>
  <c r="S540"/>
  <c r="L540"/>
  <c r="AI542"/>
  <c r="AA542"/>
  <c r="S542"/>
  <c r="L542"/>
  <c r="AI544"/>
  <c r="AA544"/>
  <c r="S544"/>
  <c r="L544"/>
  <c r="AI546"/>
  <c r="AA546"/>
  <c r="S546"/>
  <c r="L546"/>
  <c r="AI548"/>
  <c r="AA548"/>
  <c r="S548"/>
  <c r="L548"/>
  <c r="AI550"/>
  <c r="AA550"/>
  <c r="S550"/>
  <c r="L550"/>
  <c r="AI552"/>
  <c r="AA552"/>
  <c r="S552"/>
  <c r="L552"/>
  <c r="AI554"/>
  <c r="AA554"/>
  <c r="S554"/>
  <c r="L554"/>
  <c r="AI556"/>
  <c r="AA556"/>
  <c r="S556"/>
  <c r="L556"/>
  <c r="AI558"/>
  <c r="AA558"/>
  <c r="S558"/>
  <c r="L558"/>
  <c r="AI560"/>
  <c r="AA560"/>
  <c r="S560"/>
  <c r="L560"/>
  <c r="AI562"/>
  <c r="AA562"/>
  <c r="S562"/>
  <c r="L562"/>
  <c r="AI564"/>
  <c r="AA564"/>
  <c r="S564"/>
  <c r="L564"/>
  <c r="AI566"/>
  <c r="AA566"/>
  <c r="S566"/>
  <c r="L566"/>
  <c r="AI568"/>
  <c r="AA568"/>
  <c r="S568"/>
  <c r="L568"/>
  <c r="AI570"/>
  <c r="AA570"/>
  <c r="S570"/>
  <c r="L570"/>
  <c r="AI572"/>
  <c r="AA572"/>
  <c r="S572"/>
  <c r="L572"/>
  <c r="AI574"/>
  <c r="AA574"/>
  <c r="S574"/>
  <c r="L574"/>
  <c r="AI576"/>
  <c r="AA576"/>
  <c r="S576"/>
  <c r="L576"/>
  <c r="AI578"/>
  <c r="AA578"/>
  <c r="S578"/>
  <c r="L578"/>
  <c r="AI580"/>
  <c r="AA580"/>
  <c r="S580"/>
  <c r="L580"/>
  <c r="AI582"/>
  <c r="AA582"/>
  <c r="S582"/>
  <c r="L582"/>
  <c r="AI584"/>
  <c r="AA584"/>
  <c r="S584"/>
  <c r="L584"/>
  <c r="AI586"/>
  <c r="AA586"/>
  <c r="S586"/>
  <c r="L586"/>
  <c r="AI588"/>
  <c r="AA588"/>
  <c r="S588"/>
  <c r="L588"/>
  <c r="AI590"/>
  <c r="AA590"/>
  <c r="S590"/>
  <c r="L590"/>
  <c r="AI592"/>
  <c r="AA592"/>
  <c r="S592"/>
  <c r="L592"/>
  <c r="AI594"/>
  <c r="AA594"/>
  <c r="S594"/>
  <c r="L594"/>
  <c r="AI596"/>
  <c r="AA596"/>
  <c r="S596"/>
  <c r="L596"/>
  <c r="AI598"/>
  <c r="AA598"/>
  <c r="S598"/>
  <c r="L598"/>
  <c r="AI600"/>
  <c r="AA600"/>
  <c r="S600"/>
  <c r="L600"/>
  <c r="AI602"/>
  <c r="AA602"/>
  <c r="S602"/>
  <c r="L602"/>
  <c r="AI604"/>
  <c r="AA604"/>
  <c r="S604"/>
  <c r="L604"/>
  <c r="AI606"/>
  <c r="AA606"/>
  <c r="S606"/>
  <c r="L606"/>
  <c r="AI608"/>
  <c r="AA608"/>
  <c r="S608"/>
  <c r="L608"/>
  <c r="AI610"/>
  <c r="AA610"/>
  <c r="S610"/>
  <c r="L610"/>
  <c r="AI612"/>
  <c r="AA612"/>
  <c r="S612"/>
  <c r="L612"/>
  <c r="AI614"/>
  <c r="AA614"/>
  <c r="S614"/>
  <c r="L614"/>
  <c r="P530" i="10"/>
  <c r="G530" i="9"/>
  <c r="G530" i="10" s="1"/>
  <c r="BG530" i="8"/>
  <c r="D531" i="9"/>
  <c r="Y531" i="10"/>
  <c r="D532" i="9"/>
  <c r="Y532" i="10"/>
  <c r="E532" i="9"/>
  <c r="DH532" i="8"/>
  <c r="F532" i="9" s="1"/>
  <c r="F532" i="10" s="1"/>
  <c r="P532"/>
  <c r="G532" i="9"/>
  <c r="G532" i="10" s="1"/>
  <c r="BG532" i="8"/>
  <c r="D533" i="9"/>
  <c r="Y533" i="10"/>
  <c r="D534" i="9"/>
  <c r="Y534" i="10"/>
  <c r="E534" i="9"/>
  <c r="DH534" i="8"/>
  <c r="F534" i="9" s="1"/>
  <c r="F534" i="10" s="1"/>
  <c r="P534"/>
  <c r="G534" i="9"/>
  <c r="G534" i="10" s="1"/>
  <c r="BG534" i="8"/>
  <c r="D535" i="9"/>
  <c r="Y535" i="10"/>
  <c r="D536" i="9"/>
  <c r="Y536" i="10"/>
  <c r="E536" i="9"/>
  <c r="DH536" i="8"/>
  <c r="F536" i="9" s="1"/>
  <c r="F536" i="10" s="1"/>
  <c r="P536"/>
  <c r="G536" i="9"/>
  <c r="G536" i="10" s="1"/>
  <c r="BG536" i="8"/>
  <c r="D537" i="9"/>
  <c r="Y537" i="10"/>
  <c r="D538" i="9"/>
  <c r="Y538" i="10"/>
  <c r="E538" i="9"/>
  <c r="DH538" i="8"/>
  <c r="F538" i="9" s="1"/>
  <c r="F538" i="10" s="1"/>
  <c r="P538"/>
  <c r="G538" i="9"/>
  <c r="G538" i="10" s="1"/>
  <c r="BG538" i="8"/>
  <c r="D539" i="9"/>
  <c r="Y539" i="10"/>
  <c r="D540" i="9"/>
  <c r="Y540" i="10"/>
  <c r="E540" i="9"/>
  <c r="DH540" i="8"/>
  <c r="F540" i="9" s="1"/>
  <c r="F540" i="10" s="1"/>
  <c r="P540"/>
  <c r="G540" i="9"/>
  <c r="G540" i="10" s="1"/>
  <c r="BG540" i="8"/>
  <c r="D541" i="9"/>
  <c r="Y541" i="10"/>
  <c r="D542" i="9"/>
  <c r="Y542" i="10"/>
  <c r="E542" i="9"/>
  <c r="DH542" i="8"/>
  <c r="F542" i="9" s="1"/>
  <c r="F542" i="10" s="1"/>
  <c r="P542"/>
  <c r="G542" i="9"/>
  <c r="G542" i="10" s="1"/>
  <c r="BG542" i="8"/>
  <c r="D543" i="9"/>
  <c r="Y543" i="10"/>
  <c r="D544" i="9"/>
  <c r="Y544" i="10"/>
  <c r="E544" i="9"/>
  <c r="DH544" i="8"/>
  <c r="F544" i="9" s="1"/>
  <c r="F544" i="10" s="1"/>
  <c r="P544"/>
  <c r="G544" i="9"/>
  <c r="G544" i="10" s="1"/>
  <c r="BG544" i="8"/>
  <c r="D545" i="9"/>
  <c r="Y545" i="10"/>
  <c r="D546" i="9"/>
  <c r="Y546" i="10"/>
  <c r="E546" i="9"/>
  <c r="DH546" i="8"/>
  <c r="F546" i="9" s="1"/>
  <c r="F546" i="10" s="1"/>
  <c r="P546"/>
  <c r="G546" i="9"/>
  <c r="G546" i="10" s="1"/>
  <c r="BG546" i="8"/>
  <c r="D547" i="9"/>
  <c r="Y547" i="10"/>
  <c r="D548" i="9"/>
  <c r="Y548" i="10"/>
  <c r="E548" i="9"/>
  <c r="DH548" i="8"/>
  <c r="F548" i="9" s="1"/>
  <c r="F548" i="10" s="1"/>
  <c r="P548"/>
  <c r="G548" i="9"/>
  <c r="G548" i="10" s="1"/>
  <c r="BG548" i="8"/>
  <c r="D549" i="9"/>
  <c r="Y549" i="10"/>
  <c r="D550" i="9"/>
  <c r="Y550" i="10"/>
  <c r="E550" i="9"/>
  <c r="DH550" i="8"/>
  <c r="F550" i="9" s="1"/>
  <c r="F550" i="10" s="1"/>
  <c r="P550"/>
  <c r="G550" i="9"/>
  <c r="G550" i="10" s="1"/>
  <c r="BG550" i="8"/>
  <c r="D551" i="9"/>
  <c r="Y551" i="10"/>
  <c r="D552" i="9"/>
  <c r="Y552" i="10"/>
  <c r="E552" i="9"/>
  <c r="DH552" i="8"/>
  <c r="F552" i="9" s="1"/>
  <c r="F552" i="10" s="1"/>
  <c r="P552"/>
  <c r="G552" i="9"/>
  <c r="G552" i="10" s="1"/>
  <c r="BG552" i="8"/>
  <c r="D553" i="9"/>
  <c r="Y553" i="10"/>
  <c r="D554" i="9"/>
  <c r="Y554" i="10"/>
  <c r="E554" i="9"/>
  <c r="DH554" i="8"/>
  <c r="F554" i="9" s="1"/>
  <c r="F554" i="10" s="1"/>
  <c r="P554"/>
  <c r="G554" i="9"/>
  <c r="G554" i="10" s="1"/>
  <c r="BG554" i="8"/>
  <c r="D555" i="9"/>
  <c r="Y555" i="10"/>
  <c r="D556" i="9"/>
  <c r="Y556" i="10"/>
  <c r="E556" i="9"/>
  <c r="DH556" i="8"/>
  <c r="F556" i="9" s="1"/>
  <c r="F556" i="10" s="1"/>
  <c r="P556"/>
  <c r="G556" i="9"/>
  <c r="G556" i="10" s="1"/>
  <c r="BG556" i="8"/>
  <c r="D557" i="9"/>
  <c r="Y557" i="10"/>
  <c r="D558" i="9"/>
  <c r="Y558" i="10"/>
  <c r="E558" i="9"/>
  <c r="DH558" i="8"/>
  <c r="F558" i="9" s="1"/>
  <c r="F558" i="10" s="1"/>
  <c r="P558"/>
  <c r="G558" i="9"/>
  <c r="G558" i="10" s="1"/>
  <c r="BG558" i="8"/>
  <c r="D559" i="9"/>
  <c r="Y559" i="10"/>
  <c r="D560" i="9"/>
  <c r="Y560" i="10"/>
  <c r="E560" i="9"/>
  <c r="DH560" i="8"/>
  <c r="F560" i="9" s="1"/>
  <c r="F560" i="10" s="1"/>
  <c r="P560"/>
  <c r="G560" i="9"/>
  <c r="G560" i="10" s="1"/>
  <c r="BG560" i="8"/>
  <c r="D561" i="9"/>
  <c r="Y561" i="10"/>
  <c r="D562" i="9"/>
  <c r="Y562" i="10"/>
  <c r="E562" i="9"/>
  <c r="DH562" i="8"/>
  <c r="F562" i="9" s="1"/>
  <c r="F562" i="10" s="1"/>
  <c r="P562"/>
  <c r="G562" i="9"/>
  <c r="G562" i="10" s="1"/>
  <c r="BG562" i="8"/>
  <c r="D563" i="9"/>
  <c r="Y563" i="10"/>
  <c r="D564" i="9"/>
  <c r="Y564" i="10"/>
  <c r="E564" i="9"/>
  <c r="DH564" i="8"/>
  <c r="F564" i="9" s="1"/>
  <c r="F564" i="10" s="1"/>
  <c r="P564"/>
  <c r="G564" i="9"/>
  <c r="G564" i="10" s="1"/>
  <c r="BG564" i="8"/>
  <c r="D565" i="9"/>
  <c r="Y565" i="10"/>
  <c r="D566" i="9"/>
  <c r="Y566" i="10"/>
  <c r="E566" i="9"/>
  <c r="DH566" i="8"/>
  <c r="F566" i="9" s="1"/>
  <c r="F566" i="10" s="1"/>
  <c r="P566"/>
  <c r="G566" i="9"/>
  <c r="G566" i="10" s="1"/>
  <c r="BG566" i="8"/>
  <c r="D567" i="9"/>
  <c r="Y567" i="10"/>
  <c r="D568" i="9"/>
  <c r="Y568" i="10"/>
  <c r="E568" i="9"/>
  <c r="DH568" i="8"/>
  <c r="F568" i="9" s="1"/>
  <c r="F568" i="10" s="1"/>
  <c r="P568"/>
  <c r="G568" i="9"/>
  <c r="G568" i="10" s="1"/>
  <c r="BG568" i="8"/>
  <c r="D569" i="9"/>
  <c r="Y569" i="10"/>
  <c r="D570" i="9"/>
  <c r="Y570" i="10"/>
  <c r="E570" i="9"/>
  <c r="DH570" i="8"/>
  <c r="F570" i="9" s="1"/>
  <c r="F570" i="10" s="1"/>
  <c r="P570"/>
  <c r="G570" i="9"/>
  <c r="G570" i="10" s="1"/>
  <c r="BG570" i="8"/>
  <c r="D571" i="9"/>
  <c r="Y571" i="10"/>
  <c r="D572" i="9"/>
  <c r="Y572" i="10"/>
  <c r="E572" i="9"/>
  <c r="DH572" i="8"/>
  <c r="F572" i="9" s="1"/>
  <c r="F572" i="10" s="1"/>
  <c r="P572"/>
  <c r="G572" i="9"/>
  <c r="G572" i="10" s="1"/>
  <c r="BG572" i="8"/>
  <c r="D573" i="9"/>
  <c r="Y573" i="10"/>
  <c r="D574" i="9"/>
  <c r="Y574" i="10"/>
  <c r="E574" i="9"/>
  <c r="DH574" i="8"/>
  <c r="F574" i="9" s="1"/>
  <c r="F574" i="10" s="1"/>
  <c r="P574"/>
  <c r="G574" i="9"/>
  <c r="G574" i="10" s="1"/>
  <c r="BG574" i="8"/>
  <c r="D575" i="9"/>
  <c r="Y575" i="10"/>
  <c r="D576" i="9"/>
  <c r="Y576" i="10"/>
  <c r="E576" i="9"/>
  <c r="DH576" i="8"/>
  <c r="F576" i="9" s="1"/>
  <c r="F576" i="10" s="1"/>
  <c r="P576"/>
  <c r="G576" i="9"/>
  <c r="G576" i="10" s="1"/>
  <c r="BG576" i="8"/>
  <c r="D577" i="9"/>
  <c r="Y577" i="10"/>
  <c r="D578" i="9"/>
  <c r="Y578" i="10"/>
  <c r="E578" i="9"/>
  <c r="DH578" i="8"/>
  <c r="F578" i="9" s="1"/>
  <c r="F578" i="10" s="1"/>
  <c r="P578"/>
  <c r="G578" i="9"/>
  <c r="G578" i="10" s="1"/>
  <c r="BG578" i="8"/>
  <c r="D579" i="9"/>
  <c r="Y579" i="10"/>
  <c r="D580" i="9"/>
  <c r="Y580" i="10"/>
  <c r="E580" i="9"/>
  <c r="DH580" i="8"/>
  <c r="F580" i="9" s="1"/>
  <c r="F580" i="10" s="1"/>
  <c r="P580"/>
  <c r="G580" i="9"/>
  <c r="G580" i="10" s="1"/>
  <c r="BG580" i="8"/>
  <c r="D581" i="9"/>
  <c r="Y581" i="10"/>
  <c r="D582" i="9"/>
  <c r="Y582" i="10"/>
  <c r="E582" i="9"/>
  <c r="DH582" i="8"/>
  <c r="F582" i="9" s="1"/>
  <c r="F582" i="10" s="1"/>
  <c r="P582"/>
  <c r="G582" i="9"/>
  <c r="G582" i="10" s="1"/>
  <c r="BG582" i="8"/>
  <c r="D583" i="9"/>
  <c r="Y583" i="10"/>
  <c r="D584" i="9"/>
  <c r="Y584" i="10"/>
  <c r="E584" i="9"/>
  <c r="DH584" i="8"/>
  <c r="F584" i="9" s="1"/>
  <c r="F584" i="10" s="1"/>
  <c r="P584"/>
  <c r="G584" i="9"/>
  <c r="G584" i="10" s="1"/>
  <c r="BG584" i="8"/>
  <c r="D585" i="9"/>
  <c r="Y585" i="10"/>
  <c r="D586" i="9"/>
  <c r="Y586" i="10"/>
  <c r="E586" i="9"/>
  <c r="DH586" i="8"/>
  <c r="F586" i="9" s="1"/>
  <c r="F586" i="10" s="1"/>
  <c r="P586"/>
  <c r="G586" i="9"/>
  <c r="G586" i="10" s="1"/>
  <c r="BG586" i="8"/>
  <c r="D587" i="9"/>
  <c r="Y587" i="10"/>
  <c r="D588" i="9"/>
  <c r="Y588" i="10"/>
  <c r="E588" i="9"/>
  <c r="DH588" i="8"/>
  <c r="F588" i="9" s="1"/>
  <c r="F588" i="10" s="1"/>
  <c r="P588"/>
  <c r="G588" i="9"/>
  <c r="G588" i="10" s="1"/>
  <c r="BG588" i="8"/>
  <c r="D589" i="9"/>
  <c r="Y589" i="10"/>
  <c r="D590" i="9"/>
  <c r="Y590" i="10"/>
  <c r="E590" i="9"/>
  <c r="DH590" i="8"/>
  <c r="F590" i="9" s="1"/>
  <c r="F590" i="10" s="1"/>
  <c r="P590"/>
  <c r="G590" i="9"/>
  <c r="G590" i="10" s="1"/>
  <c r="BG590" i="8"/>
  <c r="D591" i="9"/>
  <c r="Y591" i="10"/>
  <c r="D592" i="9"/>
  <c r="Y592" i="10"/>
  <c r="E592" i="9"/>
  <c r="DH592" i="8"/>
  <c r="F592" i="9" s="1"/>
  <c r="F592" i="10" s="1"/>
  <c r="P592"/>
  <c r="G592" i="9"/>
  <c r="G592" i="10" s="1"/>
  <c r="BG592" i="8"/>
  <c r="D593" i="9"/>
  <c r="Y593" i="10"/>
  <c r="D594" i="9"/>
  <c r="Y594" i="10"/>
  <c r="E594" i="9"/>
  <c r="DH594" i="8"/>
  <c r="F594" i="9" s="1"/>
  <c r="F594" i="10" s="1"/>
  <c r="P594"/>
  <c r="G594" i="9"/>
  <c r="G594" i="10" s="1"/>
  <c r="BG594" i="8"/>
  <c r="D595" i="9"/>
  <c r="Y595" i="10"/>
  <c r="D596" i="9"/>
  <c r="Y596" i="10"/>
  <c r="E596" i="9"/>
  <c r="DH596" i="8"/>
  <c r="F596" i="9" s="1"/>
  <c r="F596" i="10" s="1"/>
  <c r="P596"/>
  <c r="G596" i="9"/>
  <c r="G596" i="10" s="1"/>
  <c r="BG596" i="8"/>
  <c r="D597" i="9"/>
  <c r="Y597" i="10"/>
  <c r="D598" i="9"/>
  <c r="Y598" i="10"/>
  <c r="E598" i="9"/>
  <c r="DH598" i="8"/>
  <c r="F598" i="9" s="1"/>
  <c r="F598" i="10" s="1"/>
  <c r="P598"/>
  <c r="G598" i="9"/>
  <c r="G598" i="10" s="1"/>
  <c r="BG598" i="8"/>
  <c r="D599" i="9"/>
  <c r="Y599" i="10"/>
  <c r="D600" i="9"/>
  <c r="Y600" i="10"/>
  <c r="E600" i="9"/>
  <c r="DH600" i="8"/>
  <c r="F600" i="9" s="1"/>
  <c r="F600" i="10" s="1"/>
  <c r="P600"/>
  <c r="G600" i="9"/>
  <c r="G600" i="10" s="1"/>
  <c r="BG600" i="8"/>
  <c r="D601" i="9"/>
  <c r="Y601" i="10"/>
  <c r="D602" i="9"/>
  <c r="Y602" i="10"/>
  <c r="E602" i="9"/>
  <c r="DH602" i="8"/>
  <c r="F602" i="9" s="1"/>
  <c r="F602" i="10" s="1"/>
  <c r="P602"/>
  <c r="G602" i="9"/>
  <c r="G602" i="10" s="1"/>
  <c r="BG602" i="8"/>
  <c r="D603" i="9"/>
  <c r="Y603" i="10"/>
  <c r="D604" i="9"/>
  <c r="Y604" i="10"/>
  <c r="E604" i="9"/>
  <c r="DH604" i="8"/>
  <c r="F604" i="9" s="1"/>
  <c r="F604" i="10" s="1"/>
  <c r="P604"/>
  <c r="G604" i="9"/>
  <c r="G604" i="10" s="1"/>
  <c r="BG604" i="8"/>
  <c r="D605" i="9"/>
  <c r="Y605" i="10"/>
  <c r="D606" i="9"/>
  <c r="Y606" i="10"/>
  <c r="E606" i="9"/>
  <c r="DH606" i="8"/>
  <c r="F606" i="9" s="1"/>
  <c r="F606" i="10" s="1"/>
  <c r="P606"/>
  <c r="G606" i="9"/>
  <c r="G606" i="10" s="1"/>
  <c r="BG606" i="8"/>
  <c r="D607" i="9"/>
  <c r="Y607" i="10"/>
  <c r="D608" i="9"/>
  <c r="Y608" i="10"/>
  <c r="E608" i="9"/>
  <c r="DH608" i="8"/>
  <c r="F608" i="9" s="1"/>
  <c r="F608" i="10" s="1"/>
  <c r="P608"/>
  <c r="G608" i="9"/>
  <c r="G608" i="10" s="1"/>
  <c r="BG608" i="8"/>
  <c r="D609" i="9"/>
  <c r="Y609" i="10"/>
  <c r="D610" i="9"/>
  <c r="Y610" i="10"/>
  <c r="E610" i="9"/>
  <c r="DH610" i="8"/>
  <c r="F610" i="9" s="1"/>
  <c r="F610" i="10" s="1"/>
  <c r="P610"/>
  <c r="G610" i="9"/>
  <c r="G610" i="10" s="1"/>
  <c r="BG610" i="8"/>
  <c r="D611" i="9"/>
  <c r="Y611" i="10"/>
  <c r="D612" i="9"/>
  <c r="Y612" i="10"/>
  <c r="E612" i="9"/>
  <c r="DH612" i="8"/>
  <c r="F612" i="9" s="1"/>
  <c r="F612" i="10" s="1"/>
  <c r="P612"/>
  <c r="G612" i="9"/>
  <c r="G612" i="10" s="1"/>
  <c r="BG612" i="8"/>
  <c r="D613" i="9"/>
  <c r="Y613" i="10"/>
  <c r="D614" i="9"/>
  <c r="Y614" i="10"/>
  <c r="E614" i="9"/>
  <c r="DH614" i="8"/>
  <c r="F614" i="9" s="1"/>
  <c r="F614" i="10" s="1"/>
  <c r="P614"/>
  <c r="G614" i="9"/>
  <c r="G614" i="10" s="1"/>
  <c r="BG614" i="8"/>
  <c r="D615" i="9"/>
  <c r="Y615" i="10"/>
  <c r="L617" i="8"/>
  <c r="AI617"/>
  <c r="AA617"/>
  <c r="S617"/>
  <c r="L619"/>
  <c r="AI619"/>
  <c r="AA619"/>
  <c r="S619"/>
  <c r="L621"/>
  <c r="AI621"/>
  <c r="AA621"/>
  <c r="S621"/>
  <c r="L623"/>
  <c r="AI623"/>
  <c r="AA623"/>
  <c r="S623"/>
  <c r="L625"/>
  <c r="AI625"/>
  <c r="AA625"/>
  <c r="S625"/>
  <c r="L627"/>
  <c r="AI627"/>
  <c r="AA627"/>
  <c r="S627"/>
  <c r="L629"/>
  <c r="AI629"/>
  <c r="AA629"/>
  <c r="S629"/>
  <c r="L631"/>
  <c r="AI631"/>
  <c r="AA631"/>
  <c r="S631"/>
  <c r="L633"/>
  <c r="AI633"/>
  <c r="AA633"/>
  <c r="S633"/>
  <c r="L635"/>
  <c r="AI635"/>
  <c r="AA635"/>
  <c r="S635"/>
  <c r="L637"/>
  <c r="AI637"/>
  <c r="AA637"/>
  <c r="S637"/>
  <c r="L639"/>
  <c r="AI639"/>
  <c r="AA639"/>
  <c r="S639"/>
  <c r="L641"/>
  <c r="AI641"/>
  <c r="AA641"/>
  <c r="S641"/>
  <c r="L643"/>
  <c r="AI643"/>
  <c r="AA643"/>
  <c r="S643"/>
  <c r="L645"/>
  <c r="AI645"/>
  <c r="AA645"/>
  <c r="S645"/>
  <c r="L647"/>
  <c r="AI647"/>
  <c r="AA647"/>
  <c r="S647"/>
  <c r="L649"/>
  <c r="AI649"/>
  <c r="AA649"/>
  <c r="S649"/>
  <c r="L651"/>
  <c r="AI651"/>
  <c r="AA651"/>
  <c r="S651"/>
  <c r="L653"/>
  <c r="AI653"/>
  <c r="AA653"/>
  <c r="S653"/>
  <c r="L655"/>
  <c r="AI655"/>
  <c r="AA655"/>
  <c r="S655"/>
  <c r="L657"/>
  <c r="AI657"/>
  <c r="AA657"/>
  <c r="S657"/>
  <c r="L659"/>
  <c r="AI659"/>
  <c r="AA659"/>
  <c r="S659"/>
  <c r="L661"/>
  <c r="AI661"/>
  <c r="AA661"/>
  <c r="S661"/>
  <c r="L663"/>
  <c r="AI663"/>
  <c r="AA663"/>
  <c r="S663"/>
  <c r="L665"/>
  <c r="AI665"/>
  <c r="AA665"/>
  <c r="S665"/>
  <c r="L667"/>
  <c r="AI667"/>
  <c r="AA667"/>
  <c r="S667"/>
  <c r="L669"/>
  <c r="AI669"/>
  <c r="AA669"/>
  <c r="S669"/>
  <c r="L671"/>
  <c r="AI671"/>
  <c r="AA671"/>
  <c r="S671"/>
  <c r="L673"/>
  <c r="AI673"/>
  <c r="AA673"/>
  <c r="S673"/>
  <c r="L675"/>
  <c r="AI675"/>
  <c r="AA675"/>
  <c r="S675"/>
  <c r="L677"/>
  <c r="AI677"/>
  <c r="AA677"/>
  <c r="S677"/>
  <c r="L679"/>
  <c r="AI679"/>
  <c r="AA679"/>
  <c r="S679"/>
  <c r="L681"/>
  <c r="AI681"/>
  <c r="AA681"/>
  <c r="S681"/>
  <c r="L683"/>
  <c r="AI683"/>
  <c r="AA683"/>
  <c r="S683"/>
  <c r="L685"/>
  <c r="AI685"/>
  <c r="AA685"/>
  <c r="S685"/>
  <c r="L687"/>
  <c r="AI687"/>
  <c r="AA687"/>
  <c r="S687"/>
  <c r="L689"/>
  <c r="AI689"/>
  <c r="AA689"/>
  <c r="S689"/>
  <c r="L691"/>
  <c r="AI691"/>
  <c r="AA691"/>
  <c r="S691"/>
  <c r="L693"/>
  <c r="AI693"/>
  <c r="AA693"/>
  <c r="S693"/>
  <c r="L695"/>
  <c r="AI695"/>
  <c r="AA695"/>
  <c r="S695"/>
  <c r="L697"/>
  <c r="AI697"/>
  <c r="AA697"/>
  <c r="S697"/>
  <c r="L699"/>
  <c r="AI699"/>
  <c r="AA699"/>
  <c r="S699"/>
  <c r="D616" i="9"/>
  <c r="Y616" i="10"/>
  <c r="E616" i="9"/>
  <c r="DH616" i="8"/>
  <c r="F616" i="9" s="1"/>
  <c r="F616" i="10" s="1"/>
  <c r="P616"/>
  <c r="G616" i="9"/>
  <c r="G616" i="10" s="1"/>
  <c r="BG616" i="8"/>
  <c r="D617" i="9"/>
  <c r="Y617" i="10"/>
  <c r="D618" i="9"/>
  <c r="Y618" i="10"/>
  <c r="E618" i="9"/>
  <c r="DH618" i="8"/>
  <c r="F618" i="9" s="1"/>
  <c r="F618" i="10" s="1"/>
  <c r="P618"/>
  <c r="G618" i="9"/>
  <c r="G618" i="10" s="1"/>
  <c r="BG618" i="8"/>
  <c r="D619" i="9"/>
  <c r="Y619" i="10"/>
  <c r="D620" i="9"/>
  <c r="Y620" i="10"/>
  <c r="E620" i="9"/>
  <c r="DH620" i="8"/>
  <c r="F620" i="9" s="1"/>
  <c r="F620" i="10" s="1"/>
  <c r="P620"/>
  <c r="G620" i="9"/>
  <c r="G620" i="10" s="1"/>
  <c r="BG620" i="8"/>
  <c r="D621" i="9"/>
  <c r="Y621" i="10"/>
  <c r="D622" i="9"/>
  <c r="Y622" i="10"/>
  <c r="E622" i="9"/>
  <c r="DH622" i="8"/>
  <c r="F622" i="9" s="1"/>
  <c r="F622" i="10" s="1"/>
  <c r="P622"/>
  <c r="G622" i="9"/>
  <c r="G622" i="10" s="1"/>
  <c r="BG622" i="8"/>
  <c r="D623" i="9"/>
  <c r="Y623" i="10"/>
  <c r="D624" i="9"/>
  <c r="Y624" i="10"/>
  <c r="E624" i="9"/>
  <c r="DH624" i="8"/>
  <c r="F624" i="9" s="1"/>
  <c r="F624" i="10" s="1"/>
  <c r="P624"/>
  <c r="G624" i="9"/>
  <c r="G624" i="10" s="1"/>
  <c r="BG624" i="8"/>
  <c r="D625" i="9"/>
  <c r="Y625" i="10"/>
  <c r="D626" i="9"/>
  <c r="Y626" i="10"/>
  <c r="E626" i="9"/>
  <c r="DH626" i="8"/>
  <c r="F626" i="9" s="1"/>
  <c r="F626" i="10" s="1"/>
  <c r="P626"/>
  <c r="G626" i="9"/>
  <c r="G626" i="10" s="1"/>
  <c r="BG626" i="8"/>
  <c r="D627" i="9"/>
  <c r="Y627" i="10"/>
  <c r="D628" i="9"/>
  <c r="Y628" i="10"/>
  <c r="E628" i="9"/>
  <c r="DH628" i="8"/>
  <c r="F628" i="9" s="1"/>
  <c r="F628" i="10" s="1"/>
  <c r="P628"/>
  <c r="G628" i="9"/>
  <c r="G628" i="10" s="1"/>
  <c r="BG628" i="8"/>
  <c r="D629" i="9"/>
  <c r="Y629" i="10"/>
  <c r="D630" i="9"/>
  <c r="Y630" i="10"/>
  <c r="E630" i="9"/>
  <c r="DH630" i="8"/>
  <c r="F630" i="9" s="1"/>
  <c r="F630" i="10" s="1"/>
  <c r="P630"/>
  <c r="G630" i="9"/>
  <c r="G630" i="10" s="1"/>
  <c r="BG630" i="8"/>
  <c r="D631" i="9"/>
  <c r="Y631" i="10"/>
  <c r="D632" i="9"/>
  <c r="Y632" i="10"/>
  <c r="E632" i="9"/>
  <c r="DH632" i="8"/>
  <c r="F632" i="9" s="1"/>
  <c r="F632" i="10" s="1"/>
  <c r="P632"/>
  <c r="G632" i="9"/>
  <c r="G632" i="10" s="1"/>
  <c r="BG632" i="8"/>
  <c r="E633" i="9"/>
  <c r="DH633" i="8"/>
  <c r="F633" i="9" s="1"/>
  <c r="F633" i="10" s="1"/>
  <c r="D634" i="9"/>
  <c r="Y634" i="10"/>
  <c r="E634" i="9"/>
  <c r="DH634" i="8"/>
  <c r="F634" i="9" s="1"/>
  <c r="F634" i="10" s="1"/>
  <c r="P634"/>
  <c r="G634" i="9"/>
  <c r="G634" i="10" s="1"/>
  <c r="BG634" i="8"/>
  <c r="D635" i="9"/>
  <c r="Y635" i="10"/>
  <c r="D636" i="9"/>
  <c r="Y636" i="10"/>
  <c r="E636" i="9"/>
  <c r="DH636" i="8"/>
  <c r="F636" i="9" s="1"/>
  <c r="F636" i="10" s="1"/>
  <c r="P636"/>
  <c r="G636" i="9"/>
  <c r="G636" i="10" s="1"/>
  <c r="BG636" i="8"/>
  <c r="D637" i="9"/>
  <c r="Y637" i="10"/>
  <c r="D638" i="9"/>
  <c r="Y638" i="10"/>
  <c r="E638" i="9"/>
  <c r="DH638" i="8"/>
  <c r="F638" i="9" s="1"/>
  <c r="F638" i="10" s="1"/>
  <c r="P638"/>
  <c r="G638" i="9"/>
  <c r="G638" i="10" s="1"/>
  <c r="BG638" i="8"/>
  <c r="D639" i="9"/>
  <c r="Y639" i="10"/>
  <c r="D640" i="9"/>
  <c r="Y640" i="10"/>
  <c r="E640" i="9"/>
  <c r="DH640" i="8"/>
  <c r="F640" i="9" s="1"/>
  <c r="F640" i="10" s="1"/>
  <c r="P640"/>
  <c r="G640" i="9"/>
  <c r="G640" i="10" s="1"/>
  <c r="BG640" i="8"/>
  <c r="D641" i="9"/>
  <c r="Y641" i="10"/>
  <c r="D642" i="9"/>
  <c r="Y642" i="10"/>
  <c r="E642" i="9"/>
  <c r="DH642" i="8"/>
  <c r="F642" i="9" s="1"/>
  <c r="F642" i="10" s="1"/>
  <c r="P642"/>
  <c r="G642" i="9"/>
  <c r="G642" i="10" s="1"/>
  <c r="BG642" i="8"/>
  <c r="D643" i="9"/>
  <c r="Y643" i="10"/>
  <c r="D644" i="9"/>
  <c r="Y644" i="10"/>
  <c r="E644" i="9"/>
  <c r="DH644" i="8"/>
  <c r="F644" i="9" s="1"/>
  <c r="F644" i="10" s="1"/>
  <c r="P644"/>
  <c r="G644" i="9"/>
  <c r="G644" i="10" s="1"/>
  <c r="BG644" i="8"/>
  <c r="D645" i="9"/>
  <c r="Y645" i="10"/>
  <c r="D646" i="9"/>
  <c r="Y646" i="10"/>
  <c r="E646" i="9"/>
  <c r="DH646" i="8"/>
  <c r="F646" i="9" s="1"/>
  <c r="F646" i="10" s="1"/>
  <c r="P646"/>
  <c r="G646" i="9"/>
  <c r="G646" i="10" s="1"/>
  <c r="BG646" i="8"/>
  <c r="D647" i="9"/>
  <c r="Y647" i="10"/>
  <c r="D648" i="9"/>
  <c r="Y648" i="10"/>
  <c r="E648" i="9"/>
  <c r="DH648" i="8"/>
  <c r="F648" i="9" s="1"/>
  <c r="F648" i="10" s="1"/>
  <c r="P648"/>
  <c r="G648" i="9"/>
  <c r="G648" i="10" s="1"/>
  <c r="BG648" i="8"/>
  <c r="D649" i="9"/>
  <c r="Y649" i="10"/>
  <c r="D650" i="9"/>
  <c r="Y650" i="10"/>
  <c r="E650" i="9"/>
  <c r="DH650" i="8"/>
  <c r="F650" i="9" s="1"/>
  <c r="F650" i="10" s="1"/>
  <c r="P650"/>
  <c r="G650" i="9"/>
  <c r="G650" i="10" s="1"/>
  <c r="BG650" i="8"/>
  <c r="D651" i="9"/>
  <c r="Y651" i="10"/>
  <c r="D652" i="9"/>
  <c r="Y652" i="10"/>
  <c r="E652" i="9"/>
  <c r="DH652" i="8"/>
  <c r="F652" i="9" s="1"/>
  <c r="F652" i="10" s="1"/>
  <c r="P652"/>
  <c r="G652" i="9"/>
  <c r="G652" i="10" s="1"/>
  <c r="BG652" i="8"/>
  <c r="D653" i="9"/>
  <c r="Y653" i="10"/>
  <c r="D654" i="9"/>
  <c r="Y654" i="10"/>
  <c r="E654" i="9"/>
  <c r="DH654" i="8"/>
  <c r="F654" i="9" s="1"/>
  <c r="F654" i="10" s="1"/>
  <c r="P654"/>
  <c r="G654" i="9"/>
  <c r="G654" i="10" s="1"/>
  <c r="BG654" i="8"/>
  <c r="D655" i="9"/>
  <c r="Y655" i="10"/>
  <c r="D656" i="9"/>
  <c r="Y656" i="10"/>
  <c r="E656" i="9"/>
  <c r="DH656" i="8"/>
  <c r="F656" i="9" s="1"/>
  <c r="F656" i="10" s="1"/>
  <c r="P656"/>
  <c r="G656" i="9"/>
  <c r="G656" i="10" s="1"/>
  <c r="BG656" i="8"/>
  <c r="D657" i="9"/>
  <c r="Y657" i="10"/>
  <c r="D658" i="9"/>
  <c r="Y658" i="10"/>
  <c r="E658" i="9"/>
  <c r="DH658" i="8"/>
  <c r="F658" i="9" s="1"/>
  <c r="F658" i="10" s="1"/>
  <c r="P658"/>
  <c r="G658" i="9"/>
  <c r="G658" i="10" s="1"/>
  <c r="BG658" i="8"/>
  <c r="D659" i="9"/>
  <c r="Y659" i="10"/>
  <c r="D660" i="9"/>
  <c r="Y660" i="10"/>
  <c r="E660" i="9"/>
  <c r="DH660" i="8"/>
  <c r="F660" i="9" s="1"/>
  <c r="F660" i="10" s="1"/>
  <c r="P660"/>
  <c r="G660" i="9"/>
  <c r="G660" i="10" s="1"/>
  <c r="BG660" i="8"/>
  <c r="D661" i="9"/>
  <c r="Y661" i="10"/>
  <c r="D662" i="9"/>
  <c r="Y662" i="10"/>
  <c r="E662" i="9"/>
  <c r="DH662" i="8"/>
  <c r="F662" i="9" s="1"/>
  <c r="F662" i="10" s="1"/>
  <c r="P662"/>
  <c r="G662" i="9"/>
  <c r="G662" i="10" s="1"/>
  <c r="BG662" i="8"/>
  <c r="D663" i="9"/>
  <c r="Y663" i="10"/>
  <c r="D664" i="9"/>
  <c r="Y664" i="10"/>
  <c r="E664" i="9"/>
  <c r="DH664" i="8"/>
  <c r="F664" i="9" s="1"/>
  <c r="F664" i="10" s="1"/>
  <c r="P664"/>
  <c r="G664" i="9"/>
  <c r="G664" i="10" s="1"/>
  <c r="BG664" i="8"/>
  <c r="D665" i="9"/>
  <c r="Y665" i="10"/>
  <c r="D666" i="9"/>
  <c r="Y666" i="10"/>
  <c r="E666" i="9"/>
  <c r="DH666" i="8"/>
  <c r="F666" i="9" s="1"/>
  <c r="F666" i="10" s="1"/>
  <c r="P666"/>
  <c r="G666" i="9"/>
  <c r="G666" i="10" s="1"/>
  <c r="BG666" i="8"/>
  <c r="D667" i="9"/>
  <c r="Y667" i="10"/>
  <c r="D668" i="9"/>
  <c r="Y668" i="10"/>
  <c r="E668" i="9"/>
  <c r="DH668" i="8"/>
  <c r="F668" i="9" s="1"/>
  <c r="F668" i="10" s="1"/>
  <c r="P668"/>
  <c r="G668" i="9"/>
  <c r="G668" i="10" s="1"/>
  <c r="BG668" i="8"/>
  <c r="D669" i="9"/>
  <c r="Y669" i="10"/>
  <c r="D670" i="9"/>
  <c r="Y670" i="10"/>
  <c r="E670" i="9"/>
  <c r="DH670" i="8"/>
  <c r="F670" i="9" s="1"/>
  <c r="F670" i="10" s="1"/>
  <c r="P670"/>
  <c r="G670" i="9"/>
  <c r="G670" i="10" s="1"/>
  <c r="BG670" i="8"/>
  <c r="D671" i="9"/>
  <c r="Y671" i="10"/>
  <c r="D672" i="9"/>
  <c r="Y672" i="10"/>
  <c r="E672" i="9"/>
  <c r="DH672" i="8"/>
  <c r="F672" i="9" s="1"/>
  <c r="F672" i="10" s="1"/>
  <c r="P672"/>
  <c r="G672" i="9"/>
  <c r="G672" i="10" s="1"/>
  <c r="BG672" i="8"/>
  <c r="D673" i="9"/>
  <c r="Y673" i="10"/>
  <c r="D674" i="9"/>
  <c r="Y674" i="10"/>
  <c r="E674" i="9"/>
  <c r="DH674" i="8"/>
  <c r="F674" i="9" s="1"/>
  <c r="F674" i="10" s="1"/>
  <c r="P674"/>
  <c r="G674" i="9"/>
  <c r="G674" i="10" s="1"/>
  <c r="BG674" i="8"/>
  <c r="D675" i="9"/>
  <c r="Y675" i="10"/>
  <c r="D676" i="9"/>
  <c r="Y676" i="10"/>
  <c r="E676" i="9"/>
  <c r="DH676" i="8"/>
  <c r="F676" i="9" s="1"/>
  <c r="F676" i="10" s="1"/>
  <c r="P676"/>
  <c r="G676" i="9"/>
  <c r="G676" i="10" s="1"/>
  <c r="BG676" i="8"/>
  <c r="D677" i="9"/>
  <c r="Y677" i="10"/>
  <c r="D678" i="9"/>
  <c r="Y678" i="10"/>
  <c r="E678" i="9"/>
  <c r="DH678" i="8"/>
  <c r="F678" i="9" s="1"/>
  <c r="F678" i="10" s="1"/>
  <c r="P678"/>
  <c r="G678" i="9"/>
  <c r="G678" i="10" s="1"/>
  <c r="BG678" i="8"/>
  <c r="D679" i="9"/>
  <c r="Y679" i="10"/>
  <c r="D680" i="9"/>
  <c r="Y680" i="10"/>
  <c r="E680" i="9"/>
  <c r="DH680" i="8"/>
  <c r="F680" i="9" s="1"/>
  <c r="F680" i="10" s="1"/>
  <c r="P680"/>
  <c r="G680" i="9"/>
  <c r="G680" i="10" s="1"/>
  <c r="BG680" i="8"/>
  <c r="D681" i="9"/>
  <c r="Y681" i="10"/>
  <c r="D682" i="9"/>
  <c r="Y682" i="10"/>
  <c r="E682" i="9"/>
  <c r="DH682" i="8"/>
  <c r="F682" i="9" s="1"/>
  <c r="F682" i="10" s="1"/>
  <c r="P682"/>
  <c r="G682" i="9"/>
  <c r="G682" i="10" s="1"/>
  <c r="BG682" i="8"/>
  <c r="D683" i="9"/>
  <c r="Y683" i="10"/>
  <c r="D684" i="9"/>
  <c r="Y684" i="10"/>
  <c r="E684" i="9"/>
  <c r="DH684" i="8"/>
  <c r="F684" i="9" s="1"/>
  <c r="F684" i="10" s="1"/>
  <c r="P684"/>
  <c r="G684" i="9"/>
  <c r="G684" i="10" s="1"/>
  <c r="BG684" i="8"/>
  <c r="D685" i="9"/>
  <c r="Y685" i="10"/>
  <c r="D686" i="9"/>
  <c r="Y686" i="10"/>
  <c r="E686" i="9"/>
  <c r="DH686" i="8"/>
  <c r="F686" i="9" s="1"/>
  <c r="F686" i="10" s="1"/>
  <c r="P686"/>
  <c r="G686" i="9"/>
  <c r="G686" i="10" s="1"/>
  <c r="BG686" i="8"/>
  <c r="D687" i="9"/>
  <c r="Y687" i="10"/>
  <c r="D688" i="9"/>
  <c r="Y688" i="10"/>
  <c r="E688" i="9"/>
  <c r="DH688" i="8"/>
  <c r="F688" i="9" s="1"/>
  <c r="F688" i="10" s="1"/>
  <c r="P688"/>
  <c r="G688" i="9"/>
  <c r="G688" i="10" s="1"/>
  <c r="BG688" i="8"/>
  <c r="D689" i="9"/>
  <c r="Y689" i="10"/>
  <c r="D690" i="9"/>
  <c r="Y690" i="10"/>
  <c r="E690" i="9"/>
  <c r="DH690" i="8"/>
  <c r="F690" i="9" s="1"/>
  <c r="F690" i="10" s="1"/>
  <c r="P690"/>
  <c r="G690" i="9"/>
  <c r="G690" i="10" s="1"/>
  <c r="BG690" i="8"/>
  <c r="D691" i="9"/>
  <c r="Y691" i="10"/>
  <c r="D692" i="9"/>
  <c r="Y692" i="10"/>
  <c r="E692" i="9"/>
  <c r="DH692" i="8"/>
  <c r="F692" i="9" s="1"/>
  <c r="F692" i="10" s="1"/>
  <c r="P692"/>
  <c r="G692" i="9"/>
  <c r="G692" i="10" s="1"/>
  <c r="BG692" i="8"/>
  <c r="D693" i="9"/>
  <c r="Y693" i="10"/>
  <c r="D694" i="9"/>
  <c r="Y694" i="10"/>
  <c r="E694" i="9"/>
  <c r="DH694" i="8"/>
  <c r="F694" i="9" s="1"/>
  <c r="F694" i="10" s="1"/>
  <c r="P694"/>
  <c r="G694" i="9"/>
  <c r="G694" i="10" s="1"/>
  <c r="BG694" i="8"/>
  <c r="D695" i="9"/>
  <c r="Y695" i="10"/>
  <c r="D696" i="9"/>
  <c r="Y696" i="10"/>
  <c r="E696" i="9"/>
  <c r="DH696" i="8"/>
  <c r="F696" i="9" s="1"/>
  <c r="F696" i="10" s="1"/>
  <c r="P696"/>
  <c r="G696" i="9"/>
  <c r="G696" i="10" s="1"/>
  <c r="BG696" i="8"/>
  <c r="D697" i="9"/>
  <c r="Y697" i="10"/>
  <c r="D698" i="9"/>
  <c r="Y698" i="10"/>
  <c r="E698" i="9"/>
  <c r="DH698" i="8"/>
  <c r="F698" i="9" s="1"/>
  <c r="F698" i="10" s="1"/>
  <c r="P698"/>
  <c r="G698" i="9"/>
  <c r="G698" i="10" s="1"/>
  <c r="BG698" i="8"/>
  <c r="D699" i="9"/>
  <c r="Y699" i="10"/>
  <c r="D700" i="9"/>
  <c r="Y700" i="10"/>
  <c r="E700" i="9"/>
  <c r="DH700" i="8"/>
  <c r="F700" i="9" s="1"/>
  <c r="F700" i="10" s="1"/>
  <c r="P700"/>
  <c r="G700" i="9"/>
  <c r="G700" i="10" s="1"/>
  <c r="BG700" i="8"/>
  <c r="P365" i="10"/>
  <c r="G365" i="9"/>
  <c r="G365" i="10" s="1"/>
  <c r="P367"/>
  <c r="G367" i="9"/>
  <c r="G367" i="10" s="1"/>
  <c r="P369"/>
  <c r="G369" i="9"/>
  <c r="G369" i="10" s="1"/>
  <c r="P371"/>
  <c r="G371" i="9"/>
  <c r="G371" i="10" s="1"/>
  <c r="P373"/>
  <c r="G373" i="9"/>
  <c r="G373" i="10" s="1"/>
  <c r="P375"/>
  <c r="G375" i="9"/>
  <c r="G375" i="10" s="1"/>
  <c r="P377"/>
  <c r="G377" i="9"/>
  <c r="G377" i="10" s="1"/>
  <c r="P379"/>
  <c r="G379" i="9"/>
  <c r="G379" i="10" s="1"/>
  <c r="P381"/>
  <c r="G381" i="9"/>
  <c r="G381" i="10" s="1"/>
  <c r="P383"/>
  <c r="G383" i="9"/>
  <c r="G383" i="10" s="1"/>
  <c r="P385"/>
  <c r="G385" i="9"/>
  <c r="G385" i="10" s="1"/>
  <c r="P387"/>
  <c r="G387" i="9"/>
  <c r="G387" i="10" s="1"/>
  <c r="P389"/>
  <c r="G389" i="9"/>
  <c r="G389" i="10" s="1"/>
  <c r="P391"/>
  <c r="G391" i="9"/>
  <c r="G391" i="10" s="1"/>
  <c r="P393"/>
  <c r="G393" i="9"/>
  <c r="G393" i="10" s="1"/>
  <c r="P395"/>
  <c r="G395" i="9"/>
  <c r="G395" i="10" s="1"/>
  <c r="P397"/>
  <c r="G397" i="9"/>
  <c r="G397" i="10" s="1"/>
  <c r="P399"/>
  <c r="G399" i="9"/>
  <c r="G399" i="10" s="1"/>
  <c r="P401"/>
  <c r="G401" i="9"/>
  <c r="G401" i="10" s="1"/>
  <c r="P403"/>
  <c r="G403" i="9"/>
  <c r="G403" i="10" s="1"/>
  <c r="P405"/>
  <c r="G405" i="9"/>
  <c r="G405" i="10" s="1"/>
  <c r="P407"/>
  <c r="G407" i="9"/>
  <c r="G407" i="10" s="1"/>
  <c r="P409"/>
  <c r="G409" i="9"/>
  <c r="G409" i="10" s="1"/>
  <c r="P411"/>
  <c r="G411" i="9"/>
  <c r="G411" i="10" s="1"/>
  <c r="P413"/>
  <c r="G413" i="9"/>
  <c r="G413" i="10" s="1"/>
  <c r="P415"/>
  <c r="G415" i="9"/>
  <c r="G415" i="10" s="1"/>
  <c r="P417"/>
  <c r="G417" i="9"/>
  <c r="G417" i="10" s="1"/>
  <c r="P419"/>
  <c r="G419" i="9"/>
  <c r="G419" i="10" s="1"/>
  <c r="P421"/>
  <c r="G421" i="9"/>
  <c r="G421" i="10" s="1"/>
  <c r="P423"/>
  <c r="G423" i="9"/>
  <c r="G423" i="10" s="1"/>
  <c r="P425"/>
  <c r="G425" i="9"/>
  <c r="G425" i="10" s="1"/>
  <c r="P427"/>
  <c r="G427" i="9"/>
  <c r="G427" i="10" s="1"/>
  <c r="P429"/>
  <c r="G429" i="9"/>
  <c r="G429" i="10" s="1"/>
  <c r="P431"/>
  <c r="G431" i="9"/>
  <c r="G431" i="10" s="1"/>
  <c r="P433"/>
  <c r="G433" i="9"/>
  <c r="G433" i="10" s="1"/>
  <c r="P435"/>
  <c r="G435" i="9"/>
  <c r="G435" i="10" s="1"/>
  <c r="P437"/>
  <c r="G437" i="9"/>
  <c r="G437" i="10" s="1"/>
  <c r="P439"/>
  <c r="G439" i="9"/>
  <c r="G439" i="10" s="1"/>
  <c r="P441"/>
  <c r="G441" i="9"/>
  <c r="G441" i="10" s="1"/>
  <c r="P443"/>
  <c r="G443" i="9"/>
  <c r="G443" i="10" s="1"/>
  <c r="P445"/>
  <c r="G445" i="9"/>
  <c r="G445" i="10" s="1"/>
  <c r="P447"/>
  <c r="G447" i="9"/>
  <c r="G447" i="10" s="1"/>
  <c r="P449"/>
  <c r="G449" i="9"/>
  <c r="G449" i="10" s="1"/>
  <c r="P451"/>
  <c r="G451" i="9"/>
  <c r="G451" i="10" s="1"/>
  <c r="P453"/>
  <c r="G453" i="9"/>
  <c r="G453" i="10" s="1"/>
  <c r="P455"/>
  <c r="G455" i="9"/>
  <c r="G455" i="10" s="1"/>
  <c r="P457"/>
  <c r="G457" i="9"/>
  <c r="G457" i="10" s="1"/>
  <c r="P459"/>
  <c r="G459" i="9"/>
  <c r="G459" i="10" s="1"/>
  <c r="P461"/>
  <c r="G461" i="9"/>
  <c r="G461" i="10" s="1"/>
  <c r="P463"/>
  <c r="G463" i="9"/>
  <c r="G463" i="10" s="1"/>
  <c r="P465"/>
  <c r="G465" i="9"/>
  <c r="G465" i="10" s="1"/>
  <c r="P467"/>
  <c r="G467" i="9"/>
  <c r="G467" i="10" s="1"/>
  <c r="P469"/>
  <c r="G469" i="9"/>
  <c r="G469" i="10" s="1"/>
  <c r="P471"/>
  <c r="G471" i="9"/>
  <c r="G471" i="10" s="1"/>
  <c r="P473"/>
  <c r="G473" i="9"/>
  <c r="G473" i="10" s="1"/>
  <c r="P475"/>
  <c r="G475" i="9"/>
  <c r="G475" i="10" s="1"/>
  <c r="P477"/>
  <c r="G477" i="9"/>
  <c r="G477" i="10" s="1"/>
  <c r="P479"/>
  <c r="G479" i="9"/>
  <c r="G479" i="10" s="1"/>
  <c r="P481"/>
  <c r="G481" i="9"/>
  <c r="G481" i="10" s="1"/>
  <c r="P483"/>
  <c r="G483" i="9"/>
  <c r="G483" i="10" s="1"/>
  <c r="P485"/>
  <c r="G485" i="9"/>
  <c r="G485" i="10" s="1"/>
  <c r="P487"/>
  <c r="G487" i="9"/>
  <c r="G487" i="10" s="1"/>
  <c r="P489"/>
  <c r="G489" i="9"/>
  <c r="G489" i="10" s="1"/>
  <c r="P491"/>
  <c r="G491" i="9"/>
  <c r="G491" i="10" s="1"/>
  <c r="P493"/>
  <c r="G493" i="9"/>
  <c r="G493" i="10" s="1"/>
  <c r="P495"/>
  <c r="G495" i="9"/>
  <c r="G495" i="10" s="1"/>
  <c r="P497"/>
  <c r="G497" i="9"/>
  <c r="G497" i="10" s="1"/>
  <c r="P499"/>
  <c r="G499" i="9"/>
  <c r="G499" i="10" s="1"/>
  <c r="P501"/>
  <c r="G501" i="9"/>
  <c r="G501" i="10" s="1"/>
  <c r="P503"/>
  <c r="G503" i="9"/>
  <c r="G503" i="10" s="1"/>
  <c r="P505"/>
  <c r="G505" i="9"/>
  <c r="G505" i="10" s="1"/>
  <c r="P507"/>
  <c r="G507" i="9"/>
  <c r="G507" i="10" s="1"/>
  <c r="P509"/>
  <c r="G509" i="9"/>
  <c r="G509" i="10" s="1"/>
  <c r="P511"/>
  <c r="G511" i="9"/>
  <c r="G511" i="10" s="1"/>
  <c r="P513"/>
  <c r="G513" i="9"/>
  <c r="G513" i="10" s="1"/>
  <c r="P515"/>
  <c r="G515" i="9"/>
  <c r="G515" i="10" s="1"/>
  <c r="P517"/>
  <c r="G517" i="9"/>
  <c r="G517" i="10" s="1"/>
  <c r="P519"/>
  <c r="G519" i="9"/>
  <c r="G519" i="10" s="1"/>
  <c r="P521"/>
  <c r="G521" i="9"/>
  <c r="G521" i="10" s="1"/>
  <c r="P523"/>
  <c r="G523" i="9"/>
  <c r="G523" i="10" s="1"/>
  <c r="P525"/>
  <c r="G525" i="9"/>
  <c r="G525" i="10" s="1"/>
  <c r="P527"/>
  <c r="G527" i="9"/>
  <c r="G527" i="10" s="1"/>
  <c r="P529"/>
  <c r="G529" i="9"/>
  <c r="G529" i="10" s="1"/>
  <c r="L491" i="8"/>
  <c r="AI491"/>
  <c r="AA491"/>
  <c r="S491"/>
  <c r="L493"/>
  <c r="AI493"/>
  <c r="AA493"/>
  <c r="S493"/>
  <c r="L495"/>
  <c r="AI495"/>
  <c r="AA495"/>
  <c r="S495"/>
  <c r="L497"/>
  <c r="AI497"/>
  <c r="AA497"/>
  <c r="S497"/>
  <c r="L499"/>
  <c r="AI499"/>
  <c r="AA499"/>
  <c r="S499"/>
  <c r="L501"/>
  <c r="AI501"/>
  <c r="AA501"/>
  <c r="S501"/>
  <c r="L503"/>
  <c r="AI503"/>
  <c r="AA503"/>
  <c r="S503"/>
  <c r="L505"/>
  <c r="AI505"/>
  <c r="AA505"/>
  <c r="S505"/>
  <c r="L507"/>
  <c r="AI507"/>
  <c r="AA507"/>
  <c r="S507"/>
  <c r="L509"/>
  <c r="AI509"/>
  <c r="AA509"/>
  <c r="S509"/>
  <c r="L511"/>
  <c r="AI511"/>
  <c r="AA511"/>
  <c r="S511"/>
  <c r="L513"/>
  <c r="AI513"/>
  <c r="AA513"/>
  <c r="S513"/>
  <c r="L515"/>
  <c r="AI515"/>
  <c r="AA515"/>
  <c r="S515"/>
  <c r="L517"/>
  <c r="AI517"/>
  <c r="AA517"/>
  <c r="S517"/>
  <c r="L519"/>
  <c r="AI519"/>
  <c r="AA519"/>
  <c r="S519"/>
  <c r="L521"/>
  <c r="AI521"/>
  <c r="AA521"/>
  <c r="S521"/>
  <c r="L523"/>
  <c r="AI523"/>
  <c r="AA523"/>
  <c r="S523"/>
  <c r="L525"/>
  <c r="AI525"/>
  <c r="AA525"/>
  <c r="S525"/>
  <c r="L527"/>
  <c r="AI527"/>
  <c r="AA527"/>
  <c r="S527"/>
  <c r="L529"/>
  <c r="AI529"/>
  <c r="AA529"/>
  <c r="S529"/>
  <c r="L531"/>
  <c r="AI531"/>
  <c r="AA531"/>
  <c r="S531"/>
  <c r="L533"/>
  <c r="AI533"/>
  <c r="AA533"/>
  <c r="S533"/>
  <c r="L535"/>
  <c r="AI535"/>
  <c r="AA535"/>
  <c r="S535"/>
  <c r="L537"/>
  <c r="AI537"/>
  <c r="AA537"/>
  <c r="S537"/>
  <c r="L539"/>
  <c r="AI539"/>
  <c r="AA539"/>
  <c r="S539"/>
  <c r="L541"/>
  <c r="AI541"/>
  <c r="AA541"/>
  <c r="S541"/>
  <c r="L543"/>
  <c r="AI543"/>
  <c r="AA543"/>
  <c r="S543"/>
  <c r="L545"/>
  <c r="AI545"/>
  <c r="AA545"/>
  <c r="S545"/>
  <c r="L547"/>
  <c r="AI547"/>
  <c r="AA547"/>
  <c r="S547"/>
  <c r="L549"/>
  <c r="AI549"/>
  <c r="AA549"/>
  <c r="S549"/>
  <c r="L551"/>
  <c r="AI551"/>
  <c r="AA551"/>
  <c r="S551"/>
  <c r="L553"/>
  <c r="AI553"/>
  <c r="AA553"/>
  <c r="S553"/>
  <c r="L555"/>
  <c r="AI555"/>
  <c r="AA555"/>
  <c r="S555"/>
  <c r="L557"/>
  <c r="AI557"/>
  <c r="AA557"/>
  <c r="S557"/>
  <c r="L559"/>
  <c r="AI559"/>
  <c r="AA559"/>
  <c r="S559"/>
  <c r="L561"/>
  <c r="AI561"/>
  <c r="AA561"/>
  <c r="S561"/>
  <c r="L563"/>
  <c r="AI563"/>
  <c r="AA563"/>
  <c r="S563"/>
  <c r="L565"/>
  <c r="AI565"/>
  <c r="AA565"/>
  <c r="S565"/>
  <c r="L567"/>
  <c r="AI567"/>
  <c r="AA567"/>
  <c r="S567"/>
  <c r="L569"/>
  <c r="AI569"/>
  <c r="AA569"/>
  <c r="S569"/>
  <c r="L571"/>
  <c r="AI571"/>
  <c r="AA571"/>
  <c r="S571"/>
  <c r="L573"/>
  <c r="AI573"/>
  <c r="AA573"/>
  <c r="S573"/>
  <c r="L575"/>
  <c r="AI575"/>
  <c r="AA575"/>
  <c r="S575"/>
  <c r="L577"/>
  <c r="AI577"/>
  <c r="AA577"/>
  <c r="S577"/>
  <c r="L579"/>
  <c r="AI579"/>
  <c r="AA579"/>
  <c r="S579"/>
  <c r="L581"/>
  <c r="AI581"/>
  <c r="AA581"/>
  <c r="S581"/>
  <c r="L583"/>
  <c r="AI583"/>
  <c r="AA583"/>
  <c r="S583"/>
  <c r="L585"/>
  <c r="AI585"/>
  <c r="AA585"/>
  <c r="S585"/>
  <c r="L587"/>
  <c r="AI587"/>
  <c r="AA587"/>
  <c r="S587"/>
  <c r="L589"/>
  <c r="AI589"/>
  <c r="AA589"/>
  <c r="S589"/>
  <c r="L591"/>
  <c r="AI591"/>
  <c r="AA591"/>
  <c r="S591"/>
  <c r="L593"/>
  <c r="AI593"/>
  <c r="AA593"/>
  <c r="S593"/>
  <c r="L595"/>
  <c r="AI595"/>
  <c r="AA595"/>
  <c r="S595"/>
  <c r="L597"/>
  <c r="AI597"/>
  <c r="AA597"/>
  <c r="S597"/>
  <c r="L599"/>
  <c r="AI599"/>
  <c r="AA599"/>
  <c r="S599"/>
  <c r="L601"/>
  <c r="AI601"/>
  <c r="AA601"/>
  <c r="S601"/>
  <c r="L603"/>
  <c r="AI603"/>
  <c r="AA603"/>
  <c r="S603"/>
  <c r="L605"/>
  <c r="AI605"/>
  <c r="AA605"/>
  <c r="S605"/>
  <c r="L607"/>
  <c r="AI607"/>
  <c r="AA607"/>
  <c r="S607"/>
  <c r="L609"/>
  <c r="AI609"/>
  <c r="AA609"/>
  <c r="S609"/>
  <c r="L611"/>
  <c r="AI611"/>
  <c r="AA611"/>
  <c r="S611"/>
  <c r="L613"/>
  <c r="AI613"/>
  <c r="AA613"/>
  <c r="S613"/>
  <c r="L615"/>
  <c r="AI615"/>
  <c r="AA615"/>
  <c r="S615"/>
  <c r="P531" i="10"/>
  <c r="G531" i="9"/>
  <c r="G531" i="10" s="1"/>
  <c r="P533"/>
  <c r="G533" i="9"/>
  <c r="G533" i="10" s="1"/>
  <c r="P535"/>
  <c r="G535" i="9"/>
  <c r="G535" i="10" s="1"/>
  <c r="P537"/>
  <c r="G537" i="9"/>
  <c r="G537" i="10" s="1"/>
  <c r="P539"/>
  <c r="G539" i="9"/>
  <c r="G539" i="10" s="1"/>
  <c r="P541"/>
  <c r="G541" i="9"/>
  <c r="G541" i="10" s="1"/>
  <c r="P543"/>
  <c r="G543" i="9"/>
  <c r="G543" i="10" s="1"/>
  <c r="P545"/>
  <c r="G545" i="9"/>
  <c r="G545" i="10" s="1"/>
  <c r="P547"/>
  <c r="G547" i="9"/>
  <c r="G547" i="10" s="1"/>
  <c r="P549"/>
  <c r="G549" i="9"/>
  <c r="G549" i="10" s="1"/>
  <c r="P551"/>
  <c r="G551" i="9"/>
  <c r="G551" i="10" s="1"/>
  <c r="P553"/>
  <c r="G553" i="9"/>
  <c r="G553" i="10" s="1"/>
  <c r="P555"/>
  <c r="G555" i="9"/>
  <c r="G555" i="10" s="1"/>
  <c r="P557"/>
  <c r="G557" i="9"/>
  <c r="G557" i="10" s="1"/>
  <c r="P559"/>
  <c r="G559" i="9"/>
  <c r="G559" i="10" s="1"/>
  <c r="P561"/>
  <c r="G561" i="9"/>
  <c r="G561" i="10" s="1"/>
  <c r="P563"/>
  <c r="G563" i="9"/>
  <c r="G563" i="10" s="1"/>
  <c r="P565"/>
  <c r="G565" i="9"/>
  <c r="G565" i="10" s="1"/>
  <c r="P567"/>
  <c r="G567" i="9"/>
  <c r="G567" i="10" s="1"/>
  <c r="P569"/>
  <c r="G569" i="9"/>
  <c r="G569" i="10" s="1"/>
  <c r="P571"/>
  <c r="G571" i="9"/>
  <c r="G571" i="10" s="1"/>
  <c r="P573"/>
  <c r="G573" i="9"/>
  <c r="G573" i="10" s="1"/>
  <c r="P575"/>
  <c r="G575" i="9"/>
  <c r="G575" i="10" s="1"/>
  <c r="P577"/>
  <c r="G577" i="9"/>
  <c r="G577" i="10" s="1"/>
  <c r="P579"/>
  <c r="G579" i="9"/>
  <c r="G579" i="10" s="1"/>
  <c r="P581"/>
  <c r="G581" i="9"/>
  <c r="G581" i="10" s="1"/>
  <c r="P583"/>
  <c r="G583" i="9"/>
  <c r="G583" i="10" s="1"/>
  <c r="P585"/>
  <c r="G585" i="9"/>
  <c r="G585" i="10" s="1"/>
  <c r="P587"/>
  <c r="G587" i="9"/>
  <c r="G587" i="10" s="1"/>
  <c r="P589"/>
  <c r="G589" i="9"/>
  <c r="G589" i="10" s="1"/>
  <c r="P591"/>
  <c r="G591" i="9"/>
  <c r="G591" i="10" s="1"/>
  <c r="P593"/>
  <c r="G593" i="9"/>
  <c r="G593" i="10" s="1"/>
  <c r="P595"/>
  <c r="G595" i="9"/>
  <c r="G595" i="10" s="1"/>
  <c r="P597"/>
  <c r="G597" i="9"/>
  <c r="G597" i="10" s="1"/>
  <c r="P599"/>
  <c r="G599" i="9"/>
  <c r="G599" i="10" s="1"/>
  <c r="P601"/>
  <c r="G601" i="9"/>
  <c r="G601" i="10" s="1"/>
  <c r="P603"/>
  <c r="G603" i="9"/>
  <c r="G603" i="10" s="1"/>
  <c r="P605"/>
  <c r="G605" i="9"/>
  <c r="G605" i="10" s="1"/>
  <c r="P607"/>
  <c r="G607" i="9"/>
  <c r="G607" i="10" s="1"/>
  <c r="P609"/>
  <c r="G609" i="9"/>
  <c r="G609" i="10" s="1"/>
  <c r="P611"/>
  <c r="G611" i="9"/>
  <c r="G611" i="10" s="1"/>
  <c r="P613"/>
  <c r="G613" i="9"/>
  <c r="G613" i="10" s="1"/>
  <c r="P615"/>
  <c r="G615" i="9"/>
  <c r="G615" i="10" s="1"/>
  <c r="AI616" i="8"/>
  <c r="AA616"/>
  <c r="S616"/>
  <c r="L616"/>
  <c r="AI618"/>
  <c r="AA618"/>
  <c r="S618"/>
  <c r="L618"/>
  <c r="AI620"/>
  <c r="AA620"/>
  <c r="S620"/>
  <c r="L620"/>
  <c r="AI622"/>
  <c r="AA622"/>
  <c r="S622"/>
  <c r="L622"/>
  <c r="AI624"/>
  <c r="AA624"/>
  <c r="S624"/>
  <c r="L624"/>
  <c r="AI626"/>
  <c r="AA626"/>
  <c r="S626"/>
  <c r="L626"/>
  <c r="AI628"/>
  <c r="AA628"/>
  <c r="S628"/>
  <c r="L628"/>
  <c r="AI630"/>
  <c r="AA630"/>
  <c r="S630"/>
  <c r="L630"/>
  <c r="AI632"/>
  <c r="AA632"/>
  <c r="S632"/>
  <c r="L632"/>
  <c r="AI634"/>
  <c r="AA634"/>
  <c r="S634"/>
  <c r="L634"/>
  <c r="AI636"/>
  <c r="AA636"/>
  <c r="S636"/>
  <c r="L636"/>
  <c r="AI638"/>
  <c r="AA638"/>
  <c r="S638"/>
  <c r="L638"/>
  <c r="AI640"/>
  <c r="AA640"/>
  <c r="S640"/>
  <c r="L640"/>
  <c r="AI642"/>
  <c r="AA642"/>
  <c r="S642"/>
  <c r="L642"/>
  <c r="AI644"/>
  <c r="AA644"/>
  <c r="S644"/>
  <c r="L644"/>
  <c r="AI646"/>
  <c r="AA646"/>
  <c r="S646"/>
  <c r="L646"/>
  <c r="AI648"/>
  <c r="AA648"/>
  <c r="S648"/>
  <c r="L648"/>
  <c r="AI650"/>
  <c r="AA650"/>
  <c r="S650"/>
  <c r="L650"/>
  <c r="AI652"/>
  <c r="AA652"/>
  <c r="S652"/>
  <c r="L652"/>
  <c r="AI654"/>
  <c r="AA654"/>
  <c r="S654"/>
  <c r="L654"/>
  <c r="AI656"/>
  <c r="AA656"/>
  <c r="S656"/>
  <c r="L656"/>
  <c r="AI658"/>
  <c r="AA658"/>
  <c r="S658"/>
  <c r="L658"/>
  <c r="AI660"/>
  <c r="AA660"/>
  <c r="S660"/>
  <c r="L660"/>
  <c r="AI662"/>
  <c r="AA662"/>
  <c r="S662"/>
  <c r="L662"/>
  <c r="AI664"/>
  <c r="AA664"/>
  <c r="S664"/>
  <c r="L664"/>
  <c r="AI666"/>
  <c r="AA666"/>
  <c r="S666"/>
  <c r="L666"/>
  <c r="AI668"/>
  <c r="AA668"/>
  <c r="S668"/>
  <c r="L668"/>
  <c r="AI670"/>
  <c r="AA670"/>
  <c r="S670"/>
  <c r="L670"/>
  <c r="AI672"/>
  <c r="AA672"/>
  <c r="S672"/>
  <c r="L672"/>
  <c r="AI674"/>
  <c r="AA674"/>
  <c r="S674"/>
  <c r="L674"/>
  <c r="AI676"/>
  <c r="AA676"/>
  <c r="S676"/>
  <c r="L676"/>
  <c r="AI678"/>
  <c r="AA678"/>
  <c r="S678"/>
  <c r="L678"/>
  <c r="AI680"/>
  <c r="AA680"/>
  <c r="S680"/>
  <c r="L680"/>
  <c r="AI682"/>
  <c r="AA682"/>
  <c r="S682"/>
  <c r="L682"/>
  <c r="AI684"/>
  <c r="AA684"/>
  <c r="S684"/>
  <c r="L684"/>
  <c r="AI686"/>
  <c r="AA686"/>
  <c r="S686"/>
  <c r="L686"/>
  <c r="AI688"/>
  <c r="AA688"/>
  <c r="S688"/>
  <c r="L688"/>
  <c r="AI690"/>
  <c r="AA690"/>
  <c r="S690"/>
  <c r="L690"/>
  <c r="AI692"/>
  <c r="AA692"/>
  <c r="S692"/>
  <c r="L692"/>
  <c r="AI694"/>
  <c r="AA694"/>
  <c r="S694"/>
  <c r="L694"/>
  <c r="AI696"/>
  <c r="AA696"/>
  <c r="S696"/>
  <c r="L696"/>
  <c r="AI698"/>
  <c r="AA698"/>
  <c r="S698"/>
  <c r="L698"/>
  <c r="AI700"/>
  <c r="AA700"/>
  <c r="S700"/>
  <c r="L700"/>
  <c r="P617" i="10"/>
  <c r="G617" i="9"/>
  <c r="G617" i="10" s="1"/>
  <c r="P619"/>
  <c r="G619" i="9"/>
  <c r="G619" i="10" s="1"/>
  <c r="P621"/>
  <c r="G621" i="9"/>
  <c r="G621" i="10" s="1"/>
  <c r="P623"/>
  <c r="G623" i="9"/>
  <c r="G623" i="10" s="1"/>
  <c r="P625"/>
  <c r="G625" i="9"/>
  <c r="G625" i="10" s="1"/>
  <c r="P627"/>
  <c r="G627" i="9"/>
  <c r="G627" i="10" s="1"/>
  <c r="P629"/>
  <c r="G629" i="9"/>
  <c r="G629" i="10" s="1"/>
  <c r="P631"/>
  <c r="G631" i="9"/>
  <c r="G631" i="10" s="1"/>
  <c r="P633"/>
  <c r="G633" i="9"/>
  <c r="G633" i="10" s="1"/>
  <c r="P635"/>
  <c r="G635" i="9"/>
  <c r="G635" i="10" s="1"/>
  <c r="P637"/>
  <c r="G637" i="9"/>
  <c r="G637" i="10" s="1"/>
  <c r="P639"/>
  <c r="G639" i="9"/>
  <c r="G639" i="10" s="1"/>
  <c r="P641"/>
  <c r="G641" i="9"/>
  <c r="G641" i="10" s="1"/>
  <c r="P643"/>
  <c r="G643" i="9"/>
  <c r="G643" i="10" s="1"/>
  <c r="P645"/>
  <c r="G645" i="9"/>
  <c r="G645" i="10" s="1"/>
  <c r="P647"/>
  <c r="G647" i="9"/>
  <c r="G647" i="10" s="1"/>
  <c r="P649"/>
  <c r="G649" i="9"/>
  <c r="G649" i="10" s="1"/>
  <c r="P651"/>
  <c r="G651" i="9"/>
  <c r="G651" i="10" s="1"/>
  <c r="P653"/>
  <c r="G653" i="9"/>
  <c r="G653" i="10" s="1"/>
  <c r="P655"/>
  <c r="G655" i="9"/>
  <c r="G655" i="10" s="1"/>
  <c r="P657"/>
  <c r="G657" i="9"/>
  <c r="G657" i="10" s="1"/>
  <c r="P659"/>
  <c r="G659" i="9"/>
  <c r="G659" i="10" s="1"/>
  <c r="P661"/>
  <c r="G661" i="9"/>
  <c r="G661" i="10" s="1"/>
  <c r="P663"/>
  <c r="G663" i="9"/>
  <c r="G663" i="10" s="1"/>
  <c r="P665"/>
  <c r="G665" i="9"/>
  <c r="G665" i="10" s="1"/>
  <c r="P667"/>
  <c r="G667" i="9"/>
  <c r="G667" i="10" s="1"/>
  <c r="P669"/>
  <c r="G669" i="9"/>
  <c r="G669" i="10" s="1"/>
  <c r="P671"/>
  <c r="G671" i="9"/>
  <c r="G671" i="10" s="1"/>
  <c r="P673"/>
  <c r="G673" i="9"/>
  <c r="G673" i="10" s="1"/>
  <c r="P675"/>
  <c r="G675" i="9"/>
  <c r="G675" i="10" s="1"/>
  <c r="P677"/>
  <c r="G677" i="9"/>
  <c r="G677" i="10" s="1"/>
  <c r="P679"/>
  <c r="G679" i="9"/>
  <c r="G679" i="10" s="1"/>
  <c r="P681"/>
  <c r="G681" i="9"/>
  <c r="G681" i="10" s="1"/>
  <c r="P683"/>
  <c r="G683" i="9"/>
  <c r="G683" i="10" s="1"/>
  <c r="P685"/>
  <c r="G685" i="9"/>
  <c r="G685" i="10" s="1"/>
  <c r="P687"/>
  <c r="G687" i="9"/>
  <c r="G687" i="10" s="1"/>
  <c r="P689"/>
  <c r="G689" i="9"/>
  <c r="G689" i="10" s="1"/>
  <c r="P691"/>
  <c r="G691" i="9"/>
  <c r="G691" i="10" s="1"/>
  <c r="P693"/>
  <c r="G693" i="9"/>
  <c r="G693" i="10" s="1"/>
  <c r="P695"/>
  <c r="G695" i="9"/>
  <c r="G695" i="10" s="1"/>
  <c r="P697"/>
  <c r="G697" i="9"/>
  <c r="G697" i="10" s="1"/>
  <c r="P699"/>
  <c r="G699" i="9"/>
  <c r="G699" i="10" s="1"/>
  <c r="B490" i="12"/>
  <c r="B492"/>
  <c r="B494"/>
  <c r="AJ613" i="8" l="1"/>
  <c r="AB613"/>
  <c r="T613"/>
  <c r="M613"/>
  <c r="AJ609"/>
  <c r="AB609"/>
  <c r="T609"/>
  <c r="M609"/>
  <c r="AJ605"/>
  <c r="AB605"/>
  <c r="T605"/>
  <c r="M605"/>
  <c r="AJ601"/>
  <c r="AB601"/>
  <c r="T601"/>
  <c r="M601"/>
  <c r="AJ597"/>
  <c r="AB597"/>
  <c r="T597"/>
  <c r="M597"/>
  <c r="AJ593"/>
  <c r="AB593"/>
  <c r="T593"/>
  <c r="M593"/>
  <c r="AJ585"/>
  <c r="AB585"/>
  <c r="T585"/>
  <c r="M585"/>
  <c r="AJ581"/>
  <c r="AB581"/>
  <c r="T581"/>
  <c r="M581"/>
  <c r="AJ561"/>
  <c r="AB561"/>
  <c r="T561"/>
  <c r="M561"/>
  <c r="AJ541"/>
  <c r="AB541"/>
  <c r="T541"/>
  <c r="M541"/>
  <c r="AJ533"/>
  <c r="AB533"/>
  <c r="T533"/>
  <c r="M533"/>
  <c r="AJ513"/>
  <c r="AB513"/>
  <c r="T513"/>
  <c r="M513"/>
  <c r="AJ509"/>
  <c r="AB509"/>
  <c r="T509"/>
  <c r="M509"/>
  <c r="AJ505"/>
  <c r="AB505"/>
  <c r="T505"/>
  <c r="M505"/>
  <c r="AJ497"/>
  <c r="AB497"/>
  <c r="T497"/>
  <c r="M497"/>
  <c r="AJ699"/>
  <c r="AB699"/>
  <c r="T699"/>
  <c r="M699"/>
  <c r="AJ679"/>
  <c r="AB679"/>
  <c r="T679"/>
  <c r="M679"/>
  <c r="AJ675"/>
  <c r="AB675"/>
  <c r="T675"/>
  <c r="M675"/>
  <c r="AJ671"/>
  <c r="AB671"/>
  <c r="T671"/>
  <c r="M671"/>
  <c r="AJ659"/>
  <c r="AB659"/>
  <c r="T659"/>
  <c r="M659"/>
  <c r="AJ655"/>
  <c r="AB655"/>
  <c r="T655"/>
  <c r="M655"/>
  <c r="AJ651"/>
  <c r="AB651"/>
  <c r="T651"/>
  <c r="M651"/>
  <c r="AJ647"/>
  <c r="AB647"/>
  <c r="T647"/>
  <c r="M647"/>
  <c r="AJ643"/>
  <c r="AB643"/>
  <c r="T643"/>
  <c r="M643"/>
  <c r="AJ639"/>
  <c r="AB639"/>
  <c r="T639"/>
  <c r="M639"/>
  <c r="AJ635"/>
  <c r="AB635"/>
  <c r="T635"/>
  <c r="M635"/>
  <c r="AJ627"/>
  <c r="AB627"/>
  <c r="T627"/>
  <c r="M627"/>
  <c r="M612"/>
  <c r="AJ612"/>
  <c r="AB612"/>
  <c r="T612"/>
  <c r="M606"/>
  <c r="AJ606"/>
  <c r="AB606"/>
  <c r="T606"/>
  <c r="M604"/>
  <c r="AJ604"/>
  <c r="AB604"/>
  <c r="T604"/>
  <c r="M600"/>
  <c r="AJ600"/>
  <c r="AB600"/>
  <c r="T600"/>
  <c r="M598"/>
  <c r="AJ598"/>
  <c r="AB598"/>
  <c r="T598"/>
  <c r="M596"/>
  <c r="AJ596"/>
  <c r="AB596"/>
  <c r="T596"/>
  <c r="M592"/>
  <c r="AJ592"/>
  <c r="AB592"/>
  <c r="T592"/>
  <c r="M590"/>
  <c r="AJ590"/>
  <c r="AB590"/>
  <c r="T590"/>
  <c r="M588"/>
  <c r="AJ588"/>
  <c r="AB588"/>
  <c r="T588"/>
  <c r="M586"/>
  <c r="AJ586"/>
  <c r="AB586"/>
  <c r="T586"/>
  <c r="M584"/>
  <c r="AJ584"/>
  <c r="AB584"/>
  <c r="T584"/>
  <c r="M582"/>
  <c r="AJ582"/>
  <c r="AB582"/>
  <c r="T582"/>
  <c r="M580"/>
  <c r="AJ580"/>
  <c r="AB580"/>
  <c r="T580"/>
  <c r="M578"/>
  <c r="AJ578"/>
  <c r="AB578"/>
  <c r="T578"/>
  <c r="M576"/>
  <c r="AJ576"/>
  <c r="AB576"/>
  <c r="T576"/>
  <c r="M574"/>
  <c r="AJ574"/>
  <c r="AB574"/>
  <c r="T574"/>
  <c r="M572"/>
  <c r="AJ572"/>
  <c r="AB572"/>
  <c r="T572"/>
  <c r="M570"/>
  <c r="AJ570"/>
  <c r="AB570"/>
  <c r="T570"/>
  <c r="M568"/>
  <c r="AJ568"/>
  <c r="AB568"/>
  <c r="T568"/>
  <c r="M566"/>
  <c r="AJ566"/>
  <c r="AB566"/>
  <c r="T566"/>
  <c r="M564"/>
  <c r="AJ564"/>
  <c r="AB564"/>
  <c r="T564"/>
  <c r="M562"/>
  <c r="AJ562"/>
  <c r="AB562"/>
  <c r="T562"/>
  <c r="M560"/>
  <c r="AJ560"/>
  <c r="AB560"/>
  <c r="T560"/>
  <c r="M558"/>
  <c r="AJ558"/>
  <c r="AB558"/>
  <c r="T558"/>
  <c r="M556"/>
  <c r="AJ556"/>
  <c r="AB556"/>
  <c r="T556"/>
  <c r="M554"/>
  <c r="AJ554"/>
  <c r="AB554"/>
  <c r="T554"/>
  <c r="M552"/>
  <c r="AJ552"/>
  <c r="AB552"/>
  <c r="T552"/>
  <c r="M550"/>
  <c r="AJ550"/>
  <c r="AB550"/>
  <c r="T550"/>
  <c r="M548"/>
  <c r="AJ548"/>
  <c r="AB548"/>
  <c r="T548"/>
  <c r="M546"/>
  <c r="AJ546"/>
  <c r="AB546"/>
  <c r="T546"/>
  <c r="M544"/>
  <c r="AJ544"/>
  <c r="AB544"/>
  <c r="T544"/>
  <c r="M542"/>
  <c r="AJ542"/>
  <c r="AB542"/>
  <c r="T542"/>
  <c r="M540"/>
  <c r="AJ540"/>
  <c r="AB540"/>
  <c r="T540"/>
  <c r="M538"/>
  <c r="AJ538"/>
  <c r="AB538"/>
  <c r="T538"/>
  <c r="M536"/>
  <c r="AJ536"/>
  <c r="AB536"/>
  <c r="T536"/>
  <c r="M534"/>
  <c r="AJ534"/>
  <c r="AB534"/>
  <c r="T534"/>
  <c r="M532"/>
  <c r="AJ532"/>
  <c r="AB532"/>
  <c r="T532"/>
  <c r="M530"/>
  <c r="AJ530"/>
  <c r="AB530"/>
  <c r="T530"/>
  <c r="M528"/>
  <c r="AJ528"/>
  <c r="AB528"/>
  <c r="T528"/>
  <c r="M526"/>
  <c r="AJ526"/>
  <c r="AB526"/>
  <c r="T526"/>
  <c r="M524"/>
  <c r="AJ524"/>
  <c r="AB524"/>
  <c r="T524"/>
  <c r="M522"/>
  <c r="AJ522"/>
  <c r="AB522"/>
  <c r="T522"/>
  <c r="M520"/>
  <c r="AJ520"/>
  <c r="AB520"/>
  <c r="T520"/>
  <c r="M518"/>
  <c r="AJ518"/>
  <c r="AB518"/>
  <c r="T518"/>
  <c r="M516"/>
  <c r="AJ516"/>
  <c r="AB516"/>
  <c r="T516"/>
  <c r="M514"/>
  <c r="AJ514"/>
  <c r="AB514"/>
  <c r="T514"/>
  <c r="M512"/>
  <c r="AJ512"/>
  <c r="AB512"/>
  <c r="T512"/>
  <c r="M510"/>
  <c r="AJ510"/>
  <c r="AB510"/>
  <c r="T510"/>
  <c r="M508"/>
  <c r="AJ508"/>
  <c r="AB508"/>
  <c r="T508"/>
  <c r="M506"/>
  <c r="AJ506"/>
  <c r="AB506"/>
  <c r="T506"/>
  <c r="M504"/>
  <c r="AJ504"/>
  <c r="AB504"/>
  <c r="T504"/>
  <c r="M502"/>
  <c r="AJ502"/>
  <c r="AB502"/>
  <c r="T502"/>
  <c r="M500"/>
  <c r="AJ500"/>
  <c r="AB500"/>
  <c r="T500"/>
  <c r="M498"/>
  <c r="AJ498"/>
  <c r="AB498"/>
  <c r="T498"/>
  <c r="M496"/>
  <c r="AJ496"/>
  <c r="AB496"/>
  <c r="T496"/>
  <c r="M494"/>
  <c r="AJ494"/>
  <c r="AB494"/>
  <c r="T494"/>
  <c r="M492"/>
  <c r="AJ492"/>
  <c r="AB492"/>
  <c r="T492"/>
  <c r="M490"/>
  <c r="AJ490"/>
  <c r="AB490"/>
  <c r="T490"/>
  <c r="M488"/>
  <c r="AJ488"/>
  <c r="AB488"/>
  <c r="T488"/>
  <c r="M486"/>
  <c r="AJ486"/>
  <c r="AB486"/>
  <c r="T486"/>
  <c r="M484"/>
  <c r="AJ484"/>
  <c r="AB484"/>
  <c r="T484"/>
  <c r="M482"/>
  <c r="AJ482"/>
  <c r="AB482"/>
  <c r="T482"/>
  <c r="M480"/>
  <c r="AJ480"/>
  <c r="AB480"/>
  <c r="T480"/>
  <c r="M478"/>
  <c r="AJ478"/>
  <c r="AB478"/>
  <c r="T478"/>
  <c r="M476"/>
  <c r="AJ476"/>
  <c r="AB476"/>
  <c r="T476"/>
  <c r="M474"/>
  <c r="AJ474"/>
  <c r="AB474"/>
  <c r="T474"/>
  <c r="M472"/>
  <c r="AJ472"/>
  <c r="AB472"/>
  <c r="T472"/>
  <c r="M470"/>
  <c r="AJ470"/>
  <c r="AB470"/>
  <c r="T470"/>
  <c r="M468"/>
  <c r="AJ468"/>
  <c r="AB468"/>
  <c r="T468"/>
  <c r="M466"/>
  <c r="AJ466"/>
  <c r="AB466"/>
  <c r="T466"/>
  <c r="M464"/>
  <c r="AJ464"/>
  <c r="AB464"/>
  <c r="T464"/>
  <c r="M462"/>
  <c r="AJ462"/>
  <c r="AB462"/>
  <c r="T462"/>
  <c r="M460"/>
  <c r="AJ460"/>
  <c r="AB460"/>
  <c r="T460"/>
  <c r="M458"/>
  <c r="AJ458"/>
  <c r="AB458"/>
  <c r="T458"/>
  <c r="M456"/>
  <c r="AJ456"/>
  <c r="AB456"/>
  <c r="T456"/>
  <c r="M454"/>
  <c r="AJ454"/>
  <c r="AB454"/>
  <c r="T454"/>
  <c r="M452"/>
  <c r="AJ452"/>
  <c r="AB452"/>
  <c r="T452"/>
  <c r="M450"/>
  <c r="AJ450"/>
  <c r="AB450"/>
  <c r="T450"/>
  <c r="M448"/>
  <c r="AJ448"/>
  <c r="AB448"/>
  <c r="T448"/>
  <c r="M446"/>
  <c r="AJ446"/>
  <c r="AB446"/>
  <c r="T446"/>
  <c r="M444"/>
  <c r="AJ444"/>
  <c r="AB444"/>
  <c r="T444"/>
  <c r="M442"/>
  <c r="AJ442"/>
  <c r="AB442"/>
  <c r="T442"/>
  <c r="M440"/>
  <c r="AJ440"/>
  <c r="AB440"/>
  <c r="T440"/>
  <c r="M438"/>
  <c r="AJ438"/>
  <c r="AB438"/>
  <c r="T438"/>
  <c r="M436"/>
  <c r="AJ436"/>
  <c r="AB436"/>
  <c r="T436"/>
  <c r="M434"/>
  <c r="AJ434"/>
  <c r="AB434"/>
  <c r="T434"/>
  <c r="M432"/>
  <c r="AJ432"/>
  <c r="AB432"/>
  <c r="T432"/>
  <c r="M430"/>
  <c r="AJ430"/>
  <c r="AB430"/>
  <c r="T430"/>
  <c r="M428"/>
  <c r="AJ428"/>
  <c r="AB428"/>
  <c r="T428"/>
  <c r="M426"/>
  <c r="AJ426"/>
  <c r="AB426"/>
  <c r="T426"/>
  <c r="M424"/>
  <c r="AJ424"/>
  <c r="AB424"/>
  <c r="T424"/>
  <c r="M422"/>
  <c r="AJ422"/>
  <c r="AB422"/>
  <c r="T422"/>
  <c r="M420"/>
  <c r="AJ420"/>
  <c r="AB420"/>
  <c r="T420"/>
  <c r="M418"/>
  <c r="AJ418"/>
  <c r="AB418"/>
  <c r="T418"/>
  <c r="M416"/>
  <c r="AJ416"/>
  <c r="AB416"/>
  <c r="T416"/>
  <c r="M414"/>
  <c r="AJ414"/>
  <c r="AB414"/>
  <c r="T414"/>
  <c r="M412"/>
  <c r="AJ412"/>
  <c r="AB412"/>
  <c r="T412"/>
  <c r="M410"/>
  <c r="AJ410"/>
  <c r="AB410"/>
  <c r="T410"/>
  <c r="M408"/>
  <c r="AJ408"/>
  <c r="AB408"/>
  <c r="T408"/>
  <c r="M406"/>
  <c r="AJ406"/>
  <c r="AB406"/>
  <c r="T406"/>
  <c r="M404"/>
  <c r="AJ404"/>
  <c r="AB404"/>
  <c r="T404"/>
  <c r="M402"/>
  <c r="AJ402"/>
  <c r="AB402"/>
  <c r="T402"/>
  <c r="M400"/>
  <c r="AJ400"/>
  <c r="AB400"/>
  <c r="T400"/>
  <c r="M398"/>
  <c r="AJ398"/>
  <c r="AB398"/>
  <c r="T398"/>
  <c r="M396"/>
  <c r="AJ396"/>
  <c r="AB396"/>
  <c r="T396"/>
  <c r="M394"/>
  <c r="AJ394"/>
  <c r="AB394"/>
  <c r="T394"/>
  <c r="M392"/>
  <c r="AJ392"/>
  <c r="AB392"/>
  <c r="T392"/>
  <c r="M390"/>
  <c r="AJ390"/>
  <c r="AB390"/>
  <c r="T390"/>
  <c r="M388"/>
  <c r="AJ388"/>
  <c r="AB388"/>
  <c r="T388"/>
  <c r="M386"/>
  <c r="AJ386"/>
  <c r="AB386"/>
  <c r="T386"/>
  <c r="M384"/>
  <c r="AJ384"/>
  <c r="AB384"/>
  <c r="T384"/>
  <c r="M382"/>
  <c r="AJ382"/>
  <c r="AB382"/>
  <c r="T382"/>
  <c r="M380"/>
  <c r="AJ380"/>
  <c r="AB380"/>
  <c r="T380"/>
  <c r="M378"/>
  <c r="AJ378"/>
  <c r="AB378"/>
  <c r="T378"/>
  <c r="M376"/>
  <c r="AJ376"/>
  <c r="AB376"/>
  <c r="T376"/>
  <c r="M374"/>
  <c r="AJ374"/>
  <c r="AB374"/>
  <c r="T374"/>
  <c r="M372"/>
  <c r="AJ372"/>
  <c r="AB372"/>
  <c r="T372"/>
  <c r="M370"/>
  <c r="AJ370"/>
  <c r="AB370"/>
  <c r="T370"/>
  <c r="M368"/>
  <c r="AJ368"/>
  <c r="AB368"/>
  <c r="T368"/>
  <c r="M366"/>
  <c r="AJ366"/>
  <c r="AB366"/>
  <c r="T366"/>
  <c r="M364"/>
  <c r="AJ364"/>
  <c r="AB364"/>
  <c r="T364"/>
  <c r="M362"/>
  <c r="AJ362"/>
  <c r="AB362"/>
  <c r="T362"/>
  <c r="M360"/>
  <c r="AJ360"/>
  <c r="AB360"/>
  <c r="T360"/>
  <c r="M358"/>
  <c r="AJ358"/>
  <c r="AB358"/>
  <c r="T358"/>
  <c r="M356"/>
  <c r="AJ356"/>
  <c r="AB356"/>
  <c r="T356"/>
  <c r="M354"/>
  <c r="AJ354"/>
  <c r="AB354"/>
  <c r="T354"/>
  <c r="M352"/>
  <c r="AJ352"/>
  <c r="AB352"/>
  <c r="T352"/>
  <c r="M350"/>
  <c r="AJ350"/>
  <c r="AB350"/>
  <c r="T350"/>
  <c r="M348"/>
  <c r="AJ348"/>
  <c r="AB348"/>
  <c r="T348"/>
  <c r="M346"/>
  <c r="AJ346"/>
  <c r="AB346"/>
  <c r="T346"/>
  <c r="M344"/>
  <c r="AJ344"/>
  <c r="AB344"/>
  <c r="T344"/>
  <c r="M342"/>
  <c r="AJ342"/>
  <c r="AB342"/>
  <c r="T342"/>
  <c r="M340"/>
  <c r="AJ340"/>
  <c r="AB340"/>
  <c r="T340"/>
  <c r="M338"/>
  <c r="AJ338"/>
  <c r="AB338"/>
  <c r="T338"/>
  <c r="M336"/>
  <c r="AJ336"/>
  <c r="AB336"/>
  <c r="T336"/>
  <c r="M334"/>
  <c r="AJ334"/>
  <c r="AB334"/>
  <c r="T334"/>
  <c r="M332"/>
  <c r="AJ332"/>
  <c r="AB332"/>
  <c r="T332"/>
  <c r="M330"/>
  <c r="AJ330"/>
  <c r="AB330"/>
  <c r="T330"/>
  <c r="M328"/>
  <c r="AJ328"/>
  <c r="AB328"/>
  <c r="T328"/>
  <c r="M326"/>
  <c r="AJ326"/>
  <c r="AB326"/>
  <c r="T326"/>
  <c r="M324"/>
  <c r="AJ324"/>
  <c r="AB324"/>
  <c r="T324"/>
  <c r="M322"/>
  <c r="AJ322"/>
  <c r="AB322"/>
  <c r="T322"/>
  <c r="M320"/>
  <c r="AJ320"/>
  <c r="AB320"/>
  <c r="T320"/>
  <c r="M318"/>
  <c r="AJ318"/>
  <c r="AB318"/>
  <c r="T318"/>
  <c r="M316"/>
  <c r="AJ316"/>
  <c r="AB316"/>
  <c r="T316"/>
  <c r="M314"/>
  <c r="AJ314"/>
  <c r="AB314"/>
  <c r="T314"/>
  <c r="M312"/>
  <c r="AJ312"/>
  <c r="AB312"/>
  <c r="T312"/>
  <c r="M310"/>
  <c r="AJ310"/>
  <c r="AB310"/>
  <c r="T310"/>
  <c r="M308"/>
  <c r="AJ308"/>
  <c r="AB308"/>
  <c r="T308"/>
  <c r="M306"/>
  <c r="AJ306"/>
  <c r="AB306"/>
  <c r="T306"/>
  <c r="M304"/>
  <c r="AJ304"/>
  <c r="AB304"/>
  <c r="T304"/>
  <c r="M302"/>
  <c r="AJ302"/>
  <c r="AB302"/>
  <c r="T302"/>
  <c r="M300"/>
  <c r="AJ300"/>
  <c r="AB300"/>
  <c r="T300"/>
  <c r="M298"/>
  <c r="AJ298"/>
  <c r="AB298"/>
  <c r="T298"/>
  <c r="M296"/>
  <c r="AJ296"/>
  <c r="AB296"/>
  <c r="T296"/>
  <c r="M294"/>
  <c r="AJ294"/>
  <c r="AB294"/>
  <c r="T294"/>
  <c r="M292"/>
  <c r="AJ292"/>
  <c r="AB292"/>
  <c r="T292"/>
  <c r="M290"/>
  <c r="AJ290"/>
  <c r="AB290"/>
  <c r="T290"/>
  <c r="M288"/>
  <c r="AJ288"/>
  <c r="AB288"/>
  <c r="T288"/>
  <c r="M286"/>
  <c r="AJ286"/>
  <c r="AB286"/>
  <c r="T286"/>
  <c r="M284"/>
  <c r="AJ284"/>
  <c r="AB284"/>
  <c r="T284"/>
  <c r="M282"/>
  <c r="AJ282"/>
  <c r="AB282"/>
  <c r="T282"/>
  <c r="M280"/>
  <c r="AJ280"/>
  <c r="AB280"/>
  <c r="T280"/>
  <c r="M278"/>
  <c r="AJ278"/>
  <c r="AB278"/>
  <c r="T278"/>
  <c r="M276"/>
  <c r="AJ276"/>
  <c r="AB276"/>
  <c r="T276"/>
  <c r="M274"/>
  <c r="AJ274"/>
  <c r="AB274"/>
  <c r="T274"/>
  <c r="M272"/>
  <c r="AJ272"/>
  <c r="AB272"/>
  <c r="T272"/>
  <c r="M270"/>
  <c r="AJ270"/>
  <c r="AB270"/>
  <c r="T270"/>
  <c r="M268"/>
  <c r="AJ268"/>
  <c r="AB268"/>
  <c r="T268"/>
  <c r="M266"/>
  <c r="AJ266"/>
  <c r="AB266"/>
  <c r="T266"/>
  <c r="M264"/>
  <c r="AJ264"/>
  <c r="AB264"/>
  <c r="T264"/>
  <c r="M262"/>
  <c r="AJ262"/>
  <c r="AB262"/>
  <c r="T262"/>
  <c r="M260"/>
  <c r="AJ260"/>
  <c r="AB260"/>
  <c r="T260"/>
  <c r="M258"/>
  <c r="AJ258"/>
  <c r="AB258"/>
  <c r="T258"/>
  <c r="M256"/>
  <c r="AJ256"/>
  <c r="AB256"/>
  <c r="T256"/>
  <c r="M254"/>
  <c r="AJ254"/>
  <c r="AB254"/>
  <c r="T254"/>
  <c r="M252"/>
  <c r="AJ252"/>
  <c r="AB252"/>
  <c r="T252"/>
  <c r="M250"/>
  <c r="AJ250"/>
  <c r="AB250"/>
  <c r="T250"/>
  <c r="M248"/>
  <c r="AJ248"/>
  <c r="AB248"/>
  <c r="T248"/>
  <c r="M246"/>
  <c r="AJ246"/>
  <c r="AB246"/>
  <c r="T246"/>
  <c r="M244"/>
  <c r="AJ244"/>
  <c r="AB244"/>
  <c r="T244"/>
  <c r="M242"/>
  <c r="AJ242"/>
  <c r="AB242"/>
  <c r="T242"/>
  <c r="M240"/>
  <c r="AJ240"/>
  <c r="AB240"/>
  <c r="T240"/>
  <c r="M238"/>
  <c r="AJ238"/>
  <c r="AB238"/>
  <c r="T238"/>
  <c r="M236"/>
  <c r="AJ236"/>
  <c r="AB236"/>
  <c r="T236"/>
  <c r="M234"/>
  <c r="AJ234"/>
  <c r="AB234"/>
  <c r="T234"/>
  <c r="AJ489"/>
  <c r="AB489"/>
  <c r="T489"/>
  <c r="M489"/>
  <c r="AJ485"/>
  <c r="AB485"/>
  <c r="T485"/>
  <c r="M485"/>
  <c r="AJ481"/>
  <c r="AB481"/>
  <c r="T481"/>
  <c r="M481"/>
  <c r="AJ477"/>
  <c r="AB477"/>
  <c r="T477"/>
  <c r="M477"/>
  <c r="AJ473"/>
  <c r="AB473"/>
  <c r="T473"/>
  <c r="M473"/>
  <c r="AJ469"/>
  <c r="AB469"/>
  <c r="T469"/>
  <c r="M469"/>
  <c r="AJ465"/>
  <c r="AB465"/>
  <c r="T465"/>
  <c r="M465"/>
  <c r="AJ461"/>
  <c r="AB461"/>
  <c r="T461"/>
  <c r="M461"/>
  <c r="AJ457"/>
  <c r="AB457"/>
  <c r="T457"/>
  <c r="M457"/>
  <c r="AJ453"/>
  <c r="AB453"/>
  <c r="T453"/>
  <c r="M453"/>
  <c r="AJ449"/>
  <c r="AB449"/>
  <c r="T449"/>
  <c r="M449"/>
  <c r="AJ445"/>
  <c r="AB445"/>
  <c r="T445"/>
  <c r="M445"/>
  <c r="AJ441"/>
  <c r="AB441"/>
  <c r="T441"/>
  <c r="M441"/>
  <c r="AJ437"/>
  <c r="AB437"/>
  <c r="T437"/>
  <c r="M437"/>
  <c r="AJ433"/>
  <c r="AB433"/>
  <c r="T433"/>
  <c r="M433"/>
  <c r="AJ429"/>
  <c r="AB429"/>
  <c r="T429"/>
  <c r="M429"/>
  <c r="AJ425"/>
  <c r="AB425"/>
  <c r="T425"/>
  <c r="M425"/>
  <c r="AJ421"/>
  <c r="AB421"/>
  <c r="T421"/>
  <c r="M421"/>
  <c r="AJ417"/>
  <c r="AB417"/>
  <c r="T417"/>
  <c r="M417"/>
  <c r="AJ413"/>
  <c r="AB413"/>
  <c r="T413"/>
  <c r="M413"/>
  <c r="AJ409"/>
  <c r="AB409"/>
  <c r="T409"/>
  <c r="M409"/>
  <c r="AJ405"/>
  <c r="AB405"/>
  <c r="T405"/>
  <c r="M405"/>
  <c r="AJ401"/>
  <c r="AB401"/>
  <c r="T401"/>
  <c r="M401"/>
  <c r="AJ397"/>
  <c r="AB397"/>
  <c r="T397"/>
  <c r="M397"/>
  <c r="AJ393"/>
  <c r="AB393"/>
  <c r="T393"/>
  <c r="M393"/>
  <c r="AJ389"/>
  <c r="AB389"/>
  <c r="T389"/>
  <c r="M389"/>
  <c r="AJ385"/>
  <c r="AB385"/>
  <c r="T385"/>
  <c r="M385"/>
  <c r="AJ381"/>
  <c r="AB381"/>
  <c r="T381"/>
  <c r="M381"/>
  <c r="AJ377"/>
  <c r="AB377"/>
  <c r="T377"/>
  <c r="M377"/>
  <c r="AJ373"/>
  <c r="AB373"/>
  <c r="T373"/>
  <c r="M373"/>
  <c r="AJ369"/>
  <c r="AB369"/>
  <c r="T369"/>
  <c r="M369"/>
  <c r="AJ365"/>
  <c r="AB365"/>
  <c r="T365"/>
  <c r="M365"/>
  <c r="AJ361"/>
  <c r="AB361"/>
  <c r="T361"/>
  <c r="M361"/>
  <c r="AJ357"/>
  <c r="AB357"/>
  <c r="T357"/>
  <c r="M357"/>
  <c r="AJ353"/>
  <c r="AB353"/>
  <c r="T353"/>
  <c r="M353"/>
  <c r="AJ349"/>
  <c r="AB349"/>
  <c r="T349"/>
  <c r="M349"/>
  <c r="AJ345"/>
  <c r="AB345"/>
  <c r="T345"/>
  <c r="M345"/>
  <c r="AJ341"/>
  <c r="AB341"/>
  <c r="T341"/>
  <c r="M341"/>
  <c r="AJ337"/>
  <c r="AB337"/>
  <c r="T337"/>
  <c r="M337"/>
  <c r="AJ333"/>
  <c r="AB333"/>
  <c r="T333"/>
  <c r="M333"/>
  <c r="AJ329"/>
  <c r="AB329"/>
  <c r="T329"/>
  <c r="M329"/>
  <c r="AJ325"/>
  <c r="AB325"/>
  <c r="T325"/>
  <c r="M325"/>
  <c r="AJ321"/>
  <c r="AB321"/>
  <c r="T321"/>
  <c r="M321"/>
  <c r="AJ317"/>
  <c r="AB317"/>
  <c r="T317"/>
  <c r="M317"/>
  <c r="AJ313"/>
  <c r="AB313"/>
  <c r="T313"/>
  <c r="M313"/>
  <c r="AJ309"/>
  <c r="AB309"/>
  <c r="T309"/>
  <c r="M309"/>
  <c r="AJ305"/>
  <c r="AB305"/>
  <c r="T305"/>
  <c r="M305"/>
  <c r="AJ301"/>
  <c r="AB301"/>
  <c r="T301"/>
  <c r="M301"/>
  <c r="AJ297"/>
  <c r="AB297"/>
  <c r="T297"/>
  <c r="M297"/>
  <c r="AJ293"/>
  <c r="AB293"/>
  <c r="T293"/>
  <c r="M293"/>
  <c r="AJ289"/>
  <c r="AB289"/>
  <c r="T289"/>
  <c r="M289"/>
  <c r="AJ285"/>
  <c r="AB285"/>
  <c r="T285"/>
  <c r="M285"/>
  <c r="AJ281"/>
  <c r="AB281"/>
  <c r="T281"/>
  <c r="M281"/>
  <c r="AJ277"/>
  <c r="AB277"/>
  <c r="T277"/>
  <c r="M277"/>
  <c r="AJ273"/>
  <c r="AB273"/>
  <c r="T273"/>
  <c r="M273"/>
  <c r="AJ269"/>
  <c r="AB269"/>
  <c r="T269"/>
  <c r="M269"/>
  <c r="AJ265"/>
  <c r="AB265"/>
  <c r="T265"/>
  <c r="M265"/>
  <c r="AJ261"/>
  <c r="AB261"/>
  <c r="T261"/>
  <c r="M261"/>
  <c r="AJ257"/>
  <c r="AB257"/>
  <c r="T257"/>
  <c r="M257"/>
  <c r="AJ253"/>
  <c r="AB253"/>
  <c r="T253"/>
  <c r="M253"/>
  <c r="AJ249"/>
  <c r="AB249"/>
  <c r="T249"/>
  <c r="M249"/>
  <c r="AJ245"/>
  <c r="AB245"/>
  <c r="T245"/>
  <c r="M245"/>
  <c r="AJ241"/>
  <c r="AB241"/>
  <c r="T241"/>
  <c r="M241"/>
  <c r="AJ237"/>
  <c r="AB237"/>
  <c r="T237"/>
  <c r="M237"/>
  <c r="B249" i="11"/>
  <c r="CV699" i="8"/>
  <c r="CV695"/>
  <c r="CV691"/>
  <c r="CV687"/>
  <c r="CV683"/>
  <c r="CV679"/>
  <c r="CV675"/>
  <c r="CV671"/>
  <c r="CV667"/>
  <c r="CV663"/>
  <c r="CV659"/>
  <c r="CV655"/>
  <c r="CV651"/>
  <c r="CV647"/>
  <c r="CV643"/>
  <c r="CV639"/>
  <c r="CV635"/>
  <c r="CV698"/>
  <c r="CV694"/>
  <c r="CV690"/>
  <c r="CV686"/>
  <c r="CV682"/>
  <c r="CV678"/>
  <c r="CV674"/>
  <c r="CV670"/>
  <c r="CV666"/>
  <c r="CV662"/>
  <c r="CV658"/>
  <c r="CV654"/>
  <c r="CV650"/>
  <c r="CV646"/>
  <c r="CV642"/>
  <c r="CV638"/>
  <c r="CV634"/>
  <c r="CV631"/>
  <c r="CV627"/>
  <c r="CV623"/>
  <c r="CV619"/>
  <c r="CV615"/>
  <c r="CV611"/>
  <c r="CV607"/>
  <c r="CV603"/>
  <c r="CV599"/>
  <c r="CV595"/>
  <c r="CV591"/>
  <c r="CV587"/>
  <c r="CV583"/>
  <c r="CV579"/>
  <c r="CV575"/>
  <c r="CV571"/>
  <c r="CV567"/>
  <c r="CV563"/>
  <c r="CV559"/>
  <c r="CV555"/>
  <c r="CV551"/>
  <c r="CV547"/>
  <c r="CV543"/>
  <c r="CV539"/>
  <c r="CV535"/>
  <c r="CV531"/>
  <c r="CV527"/>
  <c r="CV523"/>
  <c r="CV519"/>
  <c r="CV515"/>
  <c r="CV511"/>
  <c r="CV507"/>
  <c r="CV503"/>
  <c r="CV499"/>
  <c r="CV495"/>
  <c r="CV491"/>
  <c r="CV487"/>
  <c r="CV483"/>
  <c r="CV479"/>
  <c r="CV475"/>
  <c r="CV471"/>
  <c r="CV467"/>
  <c r="CV463"/>
  <c r="CV459"/>
  <c r="CV455"/>
  <c r="CV451"/>
  <c r="CV447"/>
  <c r="CV443"/>
  <c r="CV439"/>
  <c r="CV435"/>
  <c r="CV431"/>
  <c r="CV427"/>
  <c r="CV423"/>
  <c r="CV419"/>
  <c r="CV415"/>
  <c r="CV411"/>
  <c r="CV407"/>
  <c r="CV403"/>
  <c r="CV399"/>
  <c r="CV395"/>
  <c r="CV391"/>
  <c r="CV387"/>
  <c r="CV383"/>
  <c r="CV379"/>
  <c r="CV375"/>
  <c r="CV371"/>
  <c r="CV367"/>
  <c r="CV363"/>
  <c r="CV359"/>
  <c r="CV355"/>
  <c r="CV351"/>
  <c r="CV347"/>
  <c r="CV343"/>
  <c r="CV339"/>
  <c r="CV630"/>
  <c r="CV626"/>
  <c r="CV622"/>
  <c r="CV618"/>
  <c r="CV614"/>
  <c r="CV610"/>
  <c r="CV606"/>
  <c r="CV602"/>
  <c r="CV598"/>
  <c r="CV594"/>
  <c r="CV590"/>
  <c r="CV586"/>
  <c r="CV582"/>
  <c r="CV578"/>
  <c r="CV574"/>
  <c r="CV570"/>
  <c r="CV566"/>
  <c r="CV562"/>
  <c r="CV558"/>
  <c r="CV554"/>
  <c r="CV550"/>
  <c r="CV546"/>
  <c r="CV542"/>
  <c r="CV538"/>
  <c r="CV534"/>
  <c r="CV530"/>
  <c r="CV526"/>
  <c r="CV522"/>
  <c r="CV518"/>
  <c r="CV514"/>
  <c r="CV510"/>
  <c r="CV506"/>
  <c r="CV502"/>
  <c r="CV498"/>
  <c r="CV494"/>
  <c r="CV490"/>
  <c r="CV486"/>
  <c r="CV482"/>
  <c r="CV478"/>
  <c r="CV474"/>
  <c r="CV470"/>
  <c r="CV466"/>
  <c r="CV462"/>
  <c r="CV458"/>
  <c r="CV454"/>
  <c r="CV450"/>
  <c r="CV446"/>
  <c r="CV442"/>
  <c r="CV438"/>
  <c r="CV434"/>
  <c r="CV430"/>
  <c r="CV426"/>
  <c r="CV422"/>
  <c r="CV418"/>
  <c r="CV414"/>
  <c r="CV410"/>
  <c r="CV406"/>
  <c r="CV402"/>
  <c r="CV398"/>
  <c r="CV394"/>
  <c r="CV390"/>
  <c r="CV386"/>
  <c r="CV382"/>
  <c r="CV378"/>
  <c r="CV374"/>
  <c r="CV370"/>
  <c r="CV366"/>
  <c r="CV362"/>
  <c r="CV358"/>
  <c r="CV354"/>
  <c r="CV350"/>
  <c r="CV346"/>
  <c r="CV342"/>
  <c r="CV338"/>
  <c r="CV335"/>
  <c r="CV331"/>
  <c r="CV327"/>
  <c r="CV323"/>
  <c r="CV319"/>
  <c r="CV315"/>
  <c r="CV311"/>
  <c r="CV307"/>
  <c r="CV303"/>
  <c r="CV299"/>
  <c r="CV295"/>
  <c r="CV291"/>
  <c r="CV287"/>
  <c r="CV283"/>
  <c r="CV279"/>
  <c r="CV275"/>
  <c r="CV271"/>
  <c r="CV267"/>
  <c r="CV263"/>
  <c r="CV259"/>
  <c r="CV255"/>
  <c r="CV251"/>
  <c r="CV247"/>
  <c r="CV243"/>
  <c r="CV239"/>
  <c r="CV235"/>
  <c r="CV231"/>
  <c r="CV227"/>
  <c r="CV223"/>
  <c r="CV219"/>
  <c r="CV215"/>
  <c r="CV211"/>
  <c r="CV207"/>
  <c r="CV203"/>
  <c r="CV199"/>
  <c r="CV195"/>
  <c r="CV191"/>
  <c r="CV187"/>
  <c r="CV183"/>
  <c r="CV179"/>
  <c r="CV175"/>
  <c r="CV171"/>
  <c r="CV167"/>
  <c r="CV163"/>
  <c r="CV159"/>
  <c r="CV155"/>
  <c r="CV151"/>
  <c r="CV147"/>
  <c r="CV143"/>
  <c r="CV139"/>
  <c r="CV135"/>
  <c r="CV131"/>
  <c r="CV127"/>
  <c r="CV123"/>
  <c r="CV119"/>
  <c r="CV115"/>
  <c r="CV111"/>
  <c r="CV107"/>
  <c r="CV103"/>
  <c r="CV336"/>
  <c r="CV332"/>
  <c r="CV328"/>
  <c r="CV324"/>
  <c r="CV320"/>
  <c r="CV316"/>
  <c r="CV312"/>
  <c r="CV308"/>
  <c r="CV304"/>
  <c r="CV300"/>
  <c r="CV296"/>
  <c r="CV292"/>
  <c r="CV288"/>
  <c r="CV284"/>
  <c r="CV280"/>
  <c r="CV276"/>
  <c r="CV272"/>
  <c r="CV268"/>
  <c r="CV264"/>
  <c r="CV260"/>
  <c r="CV256"/>
  <c r="CV252"/>
  <c r="CV248"/>
  <c r="CV244"/>
  <c r="CV240"/>
  <c r="CV236"/>
  <c r="CV232"/>
  <c r="CV228"/>
  <c r="CV224"/>
  <c r="CV220"/>
  <c r="CV216"/>
  <c r="CV212"/>
  <c r="CV208"/>
  <c r="CV204"/>
  <c r="CV200"/>
  <c r="CV196"/>
  <c r="CV192"/>
  <c r="CV188"/>
  <c r="CV184"/>
  <c r="CV180"/>
  <c r="CV176"/>
  <c r="CV172"/>
  <c r="CV168"/>
  <c r="CV164"/>
  <c r="CV160"/>
  <c r="CV156"/>
  <c r="CV152"/>
  <c r="CV148"/>
  <c r="CV144"/>
  <c r="CV140"/>
  <c r="CV136"/>
  <c r="CV132"/>
  <c r="CV128"/>
  <c r="CV124"/>
  <c r="CV120"/>
  <c r="CV116"/>
  <c r="CV112"/>
  <c r="CV108"/>
  <c r="CV104"/>
  <c r="CV697"/>
  <c r="CV693"/>
  <c r="CV689"/>
  <c r="CV685"/>
  <c r="CV681"/>
  <c r="CV677"/>
  <c r="CV673"/>
  <c r="CV669"/>
  <c r="CV665"/>
  <c r="CV661"/>
  <c r="CV657"/>
  <c r="CV653"/>
  <c r="CV649"/>
  <c r="CV645"/>
  <c r="CV641"/>
  <c r="CV637"/>
  <c r="CV633"/>
  <c r="CV700"/>
  <c r="CV696"/>
  <c r="CV692"/>
  <c r="CV688"/>
  <c r="CV684"/>
  <c r="CV680"/>
  <c r="CV676"/>
  <c r="CV672"/>
  <c r="CV668"/>
  <c r="CV664"/>
  <c r="CV660"/>
  <c r="CV656"/>
  <c r="CV652"/>
  <c r="CV648"/>
  <c r="CV644"/>
  <c r="CV640"/>
  <c r="CV636"/>
  <c r="CV629"/>
  <c r="CV625"/>
  <c r="CV621"/>
  <c r="CV617"/>
  <c r="CV613"/>
  <c r="CV609"/>
  <c r="CV605"/>
  <c r="CV601"/>
  <c r="CV597"/>
  <c r="CV593"/>
  <c r="CV589"/>
  <c r="CV585"/>
  <c r="CV581"/>
  <c r="CV577"/>
  <c r="CV573"/>
  <c r="CV569"/>
  <c r="CV565"/>
  <c r="CV561"/>
  <c r="CV557"/>
  <c r="CV553"/>
  <c r="CV549"/>
  <c r="CV545"/>
  <c r="CV541"/>
  <c r="CV537"/>
  <c r="CV533"/>
  <c r="CV529"/>
  <c r="CV525"/>
  <c r="CV521"/>
  <c r="CV517"/>
  <c r="CV513"/>
  <c r="CV509"/>
  <c r="CV505"/>
  <c r="CV501"/>
  <c r="CV497"/>
  <c r="CV493"/>
  <c r="CV489"/>
  <c r="CV485"/>
  <c r="CV481"/>
  <c r="CV477"/>
  <c r="CV473"/>
  <c r="CV469"/>
  <c r="CV465"/>
  <c r="CV461"/>
  <c r="CV457"/>
  <c r="CV453"/>
  <c r="CV449"/>
  <c r="CV445"/>
  <c r="CV441"/>
  <c r="CV437"/>
  <c r="CV433"/>
  <c r="CV429"/>
  <c r="CV425"/>
  <c r="CV421"/>
  <c r="CV417"/>
  <c r="CV413"/>
  <c r="CV409"/>
  <c r="CV405"/>
  <c r="CV401"/>
  <c r="CV397"/>
  <c r="CV393"/>
  <c r="CV389"/>
  <c r="CV385"/>
  <c r="CV381"/>
  <c r="CV377"/>
  <c r="CV373"/>
  <c r="CV369"/>
  <c r="CV365"/>
  <c r="CV361"/>
  <c r="CV357"/>
  <c r="CV353"/>
  <c r="CV349"/>
  <c r="CV345"/>
  <c r="CV341"/>
  <c r="CV632"/>
  <c r="CV628"/>
  <c r="CV624"/>
  <c r="CV620"/>
  <c r="CV616"/>
  <c r="CV612"/>
  <c r="CV608"/>
  <c r="CV604"/>
  <c r="CV600"/>
  <c r="CV596"/>
  <c r="CV592"/>
  <c r="CV588"/>
  <c r="CV584"/>
  <c r="CV580"/>
  <c r="CV576"/>
  <c r="CV572"/>
  <c r="CV568"/>
  <c r="CV564"/>
  <c r="CV560"/>
  <c r="CV556"/>
  <c r="CV552"/>
  <c r="CV548"/>
  <c r="CV544"/>
  <c r="CV540"/>
  <c r="CV536"/>
  <c r="CV532"/>
  <c r="CV528"/>
  <c r="CV524"/>
  <c r="CV520"/>
  <c r="CV516"/>
  <c r="CV512"/>
  <c r="CV508"/>
  <c r="CV504"/>
  <c r="CV500"/>
  <c r="CV496"/>
  <c r="CV492"/>
  <c r="CV488"/>
  <c r="CV484"/>
  <c r="CV480"/>
  <c r="CV476"/>
  <c r="CV472"/>
  <c r="CV468"/>
  <c r="CV464"/>
  <c r="CV460"/>
  <c r="CV456"/>
  <c r="CV452"/>
  <c r="CV448"/>
  <c r="CV444"/>
  <c r="CV440"/>
  <c r="CV436"/>
  <c r="CV432"/>
  <c r="CV428"/>
  <c r="CV424"/>
  <c r="CV420"/>
  <c r="CV416"/>
  <c r="CV412"/>
  <c r="CV408"/>
  <c r="CV404"/>
  <c r="CV400"/>
  <c r="CV396"/>
  <c r="CV392"/>
  <c r="CV388"/>
  <c r="CV384"/>
  <c r="CV380"/>
  <c r="CV376"/>
  <c r="CV372"/>
  <c r="CV368"/>
  <c r="CV364"/>
  <c r="CV360"/>
  <c r="CV356"/>
  <c r="CV352"/>
  <c r="CV348"/>
  <c r="CV344"/>
  <c r="CV340"/>
  <c r="CV337"/>
  <c r="CV333"/>
  <c r="CV329"/>
  <c r="CV325"/>
  <c r="CV321"/>
  <c r="CV317"/>
  <c r="CV313"/>
  <c r="CV309"/>
  <c r="CV305"/>
  <c r="CV301"/>
  <c r="CV297"/>
  <c r="CV293"/>
  <c r="CV289"/>
  <c r="CV285"/>
  <c r="CV281"/>
  <c r="CV277"/>
  <c r="CV273"/>
  <c r="CV269"/>
  <c r="CV265"/>
  <c r="CV261"/>
  <c r="CV257"/>
  <c r="CV253"/>
  <c r="CV249"/>
  <c r="CV245"/>
  <c r="CV241"/>
  <c r="CV237"/>
  <c r="CV233"/>
  <c r="CV229"/>
  <c r="CV225"/>
  <c r="CV221"/>
  <c r="CV217"/>
  <c r="CV213"/>
  <c r="CV209"/>
  <c r="CV205"/>
  <c r="CV201"/>
  <c r="CV197"/>
  <c r="CV193"/>
  <c r="CV189"/>
  <c r="CV185"/>
  <c r="CV181"/>
  <c r="CV177"/>
  <c r="CV173"/>
  <c r="CV169"/>
  <c r="CV165"/>
  <c r="CV161"/>
  <c r="CV157"/>
  <c r="CV153"/>
  <c r="CV149"/>
  <c r="CV145"/>
  <c r="CV141"/>
  <c r="CV137"/>
  <c r="CV133"/>
  <c r="CV129"/>
  <c r="CV125"/>
  <c r="CV121"/>
  <c r="CV117"/>
  <c r="CV113"/>
  <c r="CV109"/>
  <c r="CV105"/>
  <c r="CV101"/>
  <c r="CV334"/>
  <c r="CV330"/>
  <c r="CV326"/>
  <c r="CV322"/>
  <c r="CV318"/>
  <c r="CV314"/>
  <c r="CV310"/>
  <c r="CV306"/>
  <c r="CV302"/>
  <c r="CV298"/>
  <c r="CV294"/>
  <c r="CV290"/>
  <c r="CV286"/>
  <c r="CV282"/>
  <c r="CV278"/>
  <c r="CV274"/>
  <c r="CV270"/>
  <c r="CV266"/>
  <c r="CV262"/>
  <c r="CV258"/>
  <c r="CV254"/>
  <c r="CV250"/>
  <c r="CV246"/>
  <c r="CV242"/>
  <c r="CV238"/>
  <c r="CV234"/>
  <c r="CV230"/>
  <c r="CV226"/>
  <c r="CV222"/>
  <c r="CV218"/>
  <c r="CV214"/>
  <c r="CV210"/>
  <c r="CV206"/>
  <c r="CV202"/>
  <c r="CV198"/>
  <c r="CV194"/>
  <c r="CV190"/>
  <c r="CV186"/>
  <c r="CV182"/>
  <c r="CV178"/>
  <c r="CV174"/>
  <c r="CV170"/>
  <c r="CV166"/>
  <c r="CV162"/>
  <c r="CV158"/>
  <c r="CV154"/>
  <c r="CV150"/>
  <c r="CV146"/>
  <c r="CV142"/>
  <c r="CV138"/>
  <c r="CV134"/>
  <c r="CV130"/>
  <c r="CV126"/>
  <c r="CV122"/>
  <c r="CV118"/>
  <c r="CV114"/>
  <c r="CV110"/>
  <c r="CV106"/>
  <c r="CV102"/>
  <c r="M232"/>
  <c r="AJ232"/>
  <c r="AB232"/>
  <c r="T232"/>
  <c r="M230"/>
  <c r="AJ230"/>
  <c r="AB230"/>
  <c r="T230"/>
  <c r="M228"/>
  <c r="AJ228"/>
  <c r="AB228"/>
  <c r="T228"/>
  <c r="M226"/>
  <c r="AJ226"/>
  <c r="AB226"/>
  <c r="T226"/>
  <c r="M224"/>
  <c r="AJ224"/>
  <c r="AB224"/>
  <c r="T224"/>
  <c r="M222"/>
  <c r="AJ222"/>
  <c r="AB222"/>
  <c r="T222"/>
  <c r="M220"/>
  <c r="AJ220"/>
  <c r="AB220"/>
  <c r="T220"/>
  <c r="M218"/>
  <c r="AJ218"/>
  <c r="AB218"/>
  <c r="T218"/>
  <c r="M216"/>
  <c r="AJ216"/>
  <c r="AB216"/>
  <c r="T216"/>
  <c r="M214"/>
  <c r="AJ214"/>
  <c r="AB214"/>
  <c r="T214"/>
  <c r="M212"/>
  <c r="AJ212"/>
  <c r="AB212"/>
  <c r="T212"/>
  <c r="M210"/>
  <c r="AJ210"/>
  <c r="AB210"/>
  <c r="T210"/>
  <c r="M208"/>
  <c r="AJ208"/>
  <c r="AB208"/>
  <c r="T208"/>
  <c r="M206"/>
  <c r="AJ206"/>
  <c r="AB206"/>
  <c r="T206"/>
  <c r="M204"/>
  <c r="AJ204"/>
  <c r="AB204"/>
  <c r="T204"/>
  <c r="M202"/>
  <c r="AJ202"/>
  <c r="AB202"/>
  <c r="T202"/>
  <c r="M200"/>
  <c r="AJ200"/>
  <c r="AB200"/>
  <c r="T200"/>
  <c r="M198"/>
  <c r="AJ198"/>
  <c r="AB198"/>
  <c r="T198"/>
  <c r="M196"/>
  <c r="AJ196"/>
  <c r="AB196"/>
  <c r="T196"/>
  <c r="M194"/>
  <c r="AJ194"/>
  <c r="AB194"/>
  <c r="T194"/>
  <c r="M192"/>
  <c r="AJ192"/>
  <c r="AB192"/>
  <c r="T192"/>
  <c r="M190"/>
  <c r="AJ190"/>
  <c r="AB190"/>
  <c r="T190"/>
  <c r="M188"/>
  <c r="AJ188"/>
  <c r="AB188"/>
  <c r="T188"/>
  <c r="M186"/>
  <c r="AJ186"/>
  <c r="AB186"/>
  <c r="T186"/>
  <c r="M184"/>
  <c r="AJ184"/>
  <c r="AB184"/>
  <c r="T184"/>
  <c r="M182"/>
  <c r="AJ182"/>
  <c r="AB182"/>
  <c r="T182"/>
  <c r="M180"/>
  <c r="AJ180"/>
  <c r="AB180"/>
  <c r="T180"/>
  <c r="M178"/>
  <c r="AJ178"/>
  <c r="AB178"/>
  <c r="T178"/>
  <c r="M176"/>
  <c r="AJ176"/>
  <c r="AB176"/>
  <c r="T176"/>
  <c r="M174"/>
  <c r="AJ174"/>
  <c r="AB174"/>
  <c r="T174"/>
  <c r="M172"/>
  <c r="AJ172"/>
  <c r="AB172"/>
  <c r="T172"/>
  <c r="M170"/>
  <c r="AJ170"/>
  <c r="AB170"/>
  <c r="T170"/>
  <c r="M168"/>
  <c r="AJ168"/>
  <c r="AB168"/>
  <c r="T168"/>
  <c r="M166"/>
  <c r="AJ166"/>
  <c r="AB166"/>
  <c r="T166"/>
  <c r="M164"/>
  <c r="AJ164"/>
  <c r="AB164"/>
  <c r="T164"/>
  <c r="M162"/>
  <c r="AJ162"/>
  <c r="AB162"/>
  <c r="T162"/>
  <c r="M160"/>
  <c r="AJ160"/>
  <c r="AB160"/>
  <c r="T160"/>
  <c r="M158"/>
  <c r="AJ158"/>
  <c r="AB158"/>
  <c r="T158"/>
  <c r="M156"/>
  <c r="AJ156"/>
  <c r="AB156"/>
  <c r="T156"/>
  <c r="M154"/>
  <c r="AJ154"/>
  <c r="AB154"/>
  <c r="T154"/>
  <c r="M152"/>
  <c r="AJ152"/>
  <c r="AB152"/>
  <c r="T152"/>
  <c r="M150"/>
  <c r="AJ150"/>
  <c r="AB150"/>
  <c r="T150"/>
  <c r="M148"/>
  <c r="AJ148"/>
  <c r="AB148"/>
  <c r="T148"/>
  <c r="M146"/>
  <c r="AJ146"/>
  <c r="AB146"/>
  <c r="T146"/>
  <c r="M144"/>
  <c r="AJ144"/>
  <c r="AB144"/>
  <c r="T144"/>
  <c r="M142"/>
  <c r="AJ142"/>
  <c r="AB142"/>
  <c r="T142"/>
  <c r="M140"/>
  <c r="AJ140"/>
  <c r="AB140"/>
  <c r="T140"/>
  <c r="M138"/>
  <c r="AJ138"/>
  <c r="AB138"/>
  <c r="T138"/>
  <c r="M136"/>
  <c r="AJ136"/>
  <c r="AB136"/>
  <c r="T136"/>
  <c r="M134"/>
  <c r="AJ134"/>
  <c r="AB134"/>
  <c r="T134"/>
  <c r="M132"/>
  <c r="AJ132"/>
  <c r="AB132"/>
  <c r="T132"/>
  <c r="M130"/>
  <c r="AJ130"/>
  <c r="AB130"/>
  <c r="T130"/>
  <c r="M128"/>
  <c r="AJ128"/>
  <c r="AB128"/>
  <c r="T128"/>
  <c r="M126"/>
  <c r="AJ126"/>
  <c r="AB126"/>
  <c r="T126"/>
  <c r="M124"/>
  <c r="AJ124"/>
  <c r="AB124"/>
  <c r="T124"/>
  <c r="M122"/>
  <c r="AJ122"/>
  <c r="AB122"/>
  <c r="T122"/>
  <c r="M120"/>
  <c r="AJ120"/>
  <c r="AB120"/>
  <c r="T120"/>
  <c r="M118"/>
  <c r="AJ118"/>
  <c r="AB118"/>
  <c r="T118"/>
  <c r="M116"/>
  <c r="AJ116"/>
  <c r="AB116"/>
  <c r="T116"/>
  <c r="M114"/>
  <c r="AJ114"/>
  <c r="AB114"/>
  <c r="T114"/>
  <c r="M112"/>
  <c r="AJ112"/>
  <c r="AB112"/>
  <c r="T112"/>
  <c r="M110"/>
  <c r="AJ110"/>
  <c r="AB110"/>
  <c r="T110"/>
  <c r="M108"/>
  <c r="AJ108"/>
  <c r="AB108"/>
  <c r="T108"/>
  <c r="M106"/>
  <c r="AJ106"/>
  <c r="AB106"/>
  <c r="T106"/>
  <c r="M104"/>
  <c r="AJ104"/>
  <c r="AB104"/>
  <c r="T104"/>
  <c r="M102"/>
  <c r="AJ102"/>
  <c r="AB102"/>
  <c r="T102"/>
  <c r="B321" i="11"/>
  <c r="AJ589" i="8"/>
  <c r="AB589"/>
  <c r="T589"/>
  <c r="M589"/>
  <c r="AJ577"/>
  <c r="AB577"/>
  <c r="T577"/>
  <c r="M577"/>
  <c r="AJ573"/>
  <c r="AB573"/>
  <c r="T573"/>
  <c r="M573"/>
  <c r="AJ569"/>
  <c r="AB569"/>
  <c r="T569"/>
  <c r="M569"/>
  <c r="AJ565"/>
  <c r="AB565"/>
  <c r="T565"/>
  <c r="M565"/>
  <c r="AJ557"/>
  <c r="AB557"/>
  <c r="T557"/>
  <c r="M557"/>
  <c r="AJ553"/>
  <c r="AB553"/>
  <c r="T553"/>
  <c r="M553"/>
  <c r="AJ549"/>
  <c r="AB549"/>
  <c r="T549"/>
  <c r="M549"/>
  <c r="AJ545"/>
  <c r="AB545"/>
  <c r="T545"/>
  <c r="M545"/>
  <c r="AJ537"/>
  <c r="AB537"/>
  <c r="T537"/>
  <c r="M537"/>
  <c r="AJ529"/>
  <c r="AB529"/>
  <c r="T529"/>
  <c r="M529"/>
  <c r="AJ525"/>
  <c r="AB525"/>
  <c r="T525"/>
  <c r="M525"/>
  <c r="AJ521"/>
  <c r="AB521"/>
  <c r="T521"/>
  <c r="M521"/>
  <c r="AJ517"/>
  <c r="AB517"/>
  <c r="T517"/>
  <c r="M517"/>
  <c r="AJ501"/>
  <c r="AB501"/>
  <c r="T501"/>
  <c r="M501"/>
  <c r="AJ493"/>
  <c r="AB493"/>
  <c r="T493"/>
  <c r="M493"/>
  <c r="AJ695"/>
  <c r="AB695"/>
  <c r="T695"/>
  <c r="M695"/>
  <c r="AJ691"/>
  <c r="AB691"/>
  <c r="T691"/>
  <c r="M691"/>
  <c r="AJ687"/>
  <c r="AB687"/>
  <c r="T687"/>
  <c r="M687"/>
  <c r="AJ683"/>
  <c r="AB683"/>
  <c r="T683"/>
  <c r="M683"/>
  <c r="AJ667"/>
  <c r="AB667"/>
  <c r="T667"/>
  <c r="M667"/>
  <c r="AJ663"/>
  <c r="AB663"/>
  <c r="T663"/>
  <c r="M663"/>
  <c r="AJ631"/>
  <c r="AB631"/>
  <c r="T631"/>
  <c r="M631"/>
  <c r="AJ623"/>
  <c r="AB623"/>
  <c r="T623"/>
  <c r="M623"/>
  <c r="AJ619"/>
  <c r="AB619"/>
  <c r="T619"/>
  <c r="M619"/>
  <c r="M614"/>
  <c r="AJ614"/>
  <c r="AB614"/>
  <c r="T614"/>
  <c r="M610"/>
  <c r="AJ610"/>
  <c r="AB610"/>
  <c r="T610"/>
  <c r="M608"/>
  <c r="AJ608"/>
  <c r="AB608"/>
  <c r="T608"/>
  <c r="M602"/>
  <c r="AJ602"/>
  <c r="AB602"/>
  <c r="T602"/>
  <c r="M594"/>
  <c r="AJ594"/>
  <c r="AB594"/>
  <c r="T594"/>
  <c r="M700"/>
  <c r="AJ700"/>
  <c r="AB700"/>
  <c r="T700"/>
  <c r="M698"/>
  <c r="AJ698"/>
  <c r="AB698"/>
  <c r="T698"/>
  <c r="M696"/>
  <c r="AJ696"/>
  <c r="AB696"/>
  <c r="T696"/>
  <c r="M694"/>
  <c r="AJ694"/>
  <c r="AB694"/>
  <c r="T694"/>
  <c r="M692"/>
  <c r="AJ692"/>
  <c r="AB692"/>
  <c r="T692"/>
  <c r="M690"/>
  <c r="AJ690"/>
  <c r="AB690"/>
  <c r="T690"/>
  <c r="M688"/>
  <c r="AJ688"/>
  <c r="AB688"/>
  <c r="T688"/>
  <c r="M686"/>
  <c r="AJ686"/>
  <c r="AB686"/>
  <c r="T686"/>
  <c r="M684"/>
  <c r="AJ684"/>
  <c r="AB684"/>
  <c r="T684"/>
  <c r="M682"/>
  <c r="AJ682"/>
  <c r="AB682"/>
  <c r="T682"/>
  <c r="M680"/>
  <c r="AJ680"/>
  <c r="AB680"/>
  <c r="T680"/>
  <c r="M678"/>
  <c r="AJ678"/>
  <c r="AB678"/>
  <c r="T678"/>
  <c r="M676"/>
  <c r="AJ676"/>
  <c r="AB676"/>
  <c r="T676"/>
  <c r="M674"/>
  <c r="AJ674"/>
  <c r="AB674"/>
  <c r="T674"/>
  <c r="M672"/>
  <c r="AJ672"/>
  <c r="AB672"/>
  <c r="T672"/>
  <c r="M670"/>
  <c r="AJ670"/>
  <c r="AB670"/>
  <c r="T670"/>
  <c r="M668"/>
  <c r="AJ668"/>
  <c r="AB668"/>
  <c r="T668"/>
  <c r="M666"/>
  <c r="AJ666"/>
  <c r="AB666"/>
  <c r="T666"/>
  <c r="M664"/>
  <c r="AJ664"/>
  <c r="AB664"/>
  <c r="T664"/>
  <c r="M662"/>
  <c r="AJ662"/>
  <c r="AB662"/>
  <c r="T662"/>
  <c r="M660"/>
  <c r="AJ660"/>
  <c r="AB660"/>
  <c r="T660"/>
  <c r="M658"/>
  <c r="AJ658"/>
  <c r="AB658"/>
  <c r="T658"/>
  <c r="M656"/>
  <c r="AJ656"/>
  <c r="AB656"/>
  <c r="T656"/>
  <c r="M654"/>
  <c r="AJ654"/>
  <c r="AB654"/>
  <c r="T654"/>
  <c r="M652"/>
  <c r="AJ652"/>
  <c r="AB652"/>
  <c r="T652"/>
  <c r="M650"/>
  <c r="AJ650"/>
  <c r="AB650"/>
  <c r="T650"/>
  <c r="M648"/>
  <c r="AJ648"/>
  <c r="AB648"/>
  <c r="T648"/>
  <c r="M646"/>
  <c r="AJ646"/>
  <c r="AB646"/>
  <c r="T646"/>
  <c r="M644"/>
  <c r="AJ644"/>
  <c r="AB644"/>
  <c r="T644"/>
  <c r="M642"/>
  <c r="AJ642"/>
  <c r="AB642"/>
  <c r="T642"/>
  <c r="M640"/>
  <c r="AJ640"/>
  <c r="AB640"/>
  <c r="T640"/>
  <c r="M638"/>
  <c r="AJ638"/>
  <c r="AB638"/>
  <c r="T638"/>
  <c r="M636"/>
  <c r="AJ636"/>
  <c r="AB636"/>
  <c r="T636"/>
  <c r="M634"/>
  <c r="AJ634"/>
  <c r="AB634"/>
  <c r="T634"/>
  <c r="M632"/>
  <c r="AJ632"/>
  <c r="AB632"/>
  <c r="T632"/>
  <c r="M630"/>
  <c r="AJ630"/>
  <c r="AB630"/>
  <c r="T630"/>
  <c r="M628"/>
  <c r="AJ628"/>
  <c r="AB628"/>
  <c r="T628"/>
  <c r="M626"/>
  <c r="AJ626"/>
  <c r="AB626"/>
  <c r="T626"/>
  <c r="M624"/>
  <c r="AJ624"/>
  <c r="AB624"/>
  <c r="T624"/>
  <c r="M622"/>
  <c r="AJ622"/>
  <c r="AB622"/>
  <c r="T622"/>
  <c r="M620"/>
  <c r="AJ620"/>
  <c r="AB620"/>
  <c r="T620"/>
  <c r="M618"/>
  <c r="AJ618"/>
  <c r="AB618"/>
  <c r="T618"/>
  <c r="M616"/>
  <c r="AJ616"/>
  <c r="AB616"/>
  <c r="T616"/>
  <c r="AJ615"/>
  <c r="AB615"/>
  <c r="T615"/>
  <c r="M615"/>
  <c r="AJ611"/>
  <c r="AB611"/>
  <c r="T611"/>
  <c r="M611"/>
  <c r="AJ607"/>
  <c r="AB607"/>
  <c r="T607"/>
  <c r="M607"/>
  <c r="AJ603"/>
  <c r="AB603"/>
  <c r="T603"/>
  <c r="M603"/>
  <c r="AJ599"/>
  <c r="AB599"/>
  <c r="T599"/>
  <c r="M599"/>
  <c r="AJ595"/>
  <c r="AB595"/>
  <c r="T595"/>
  <c r="M595"/>
  <c r="AJ591"/>
  <c r="AB591"/>
  <c r="T591"/>
  <c r="M591"/>
  <c r="AJ587"/>
  <c r="AB587"/>
  <c r="T587"/>
  <c r="M587"/>
  <c r="AJ583"/>
  <c r="AB583"/>
  <c r="T583"/>
  <c r="M583"/>
  <c r="AJ579"/>
  <c r="AB579"/>
  <c r="T579"/>
  <c r="M579"/>
  <c r="AJ575"/>
  <c r="AB575"/>
  <c r="T575"/>
  <c r="M575"/>
  <c r="AJ571"/>
  <c r="AB571"/>
  <c r="T571"/>
  <c r="M571"/>
  <c r="AJ567"/>
  <c r="AB567"/>
  <c r="T567"/>
  <c r="M567"/>
  <c r="AJ563"/>
  <c r="AB563"/>
  <c r="T563"/>
  <c r="M563"/>
  <c r="AJ559"/>
  <c r="AB559"/>
  <c r="T559"/>
  <c r="M559"/>
  <c r="AJ555"/>
  <c r="AB555"/>
  <c r="T555"/>
  <c r="M555"/>
  <c r="AJ551"/>
  <c r="AB551"/>
  <c r="T551"/>
  <c r="M551"/>
  <c r="AJ547"/>
  <c r="AB547"/>
  <c r="T547"/>
  <c r="M547"/>
  <c r="AJ543"/>
  <c r="AB543"/>
  <c r="T543"/>
  <c r="M543"/>
  <c r="AJ539"/>
  <c r="AB539"/>
  <c r="T539"/>
  <c r="M539"/>
  <c r="AJ535"/>
  <c r="AB535"/>
  <c r="T535"/>
  <c r="M535"/>
  <c r="AJ531"/>
  <c r="AB531"/>
  <c r="T531"/>
  <c r="M531"/>
  <c r="AJ527"/>
  <c r="AB527"/>
  <c r="T527"/>
  <c r="M527"/>
  <c r="AJ523"/>
  <c r="AB523"/>
  <c r="T523"/>
  <c r="M523"/>
  <c r="AJ519"/>
  <c r="AB519"/>
  <c r="T519"/>
  <c r="M519"/>
  <c r="AJ515"/>
  <c r="AB515"/>
  <c r="T515"/>
  <c r="M515"/>
  <c r="AJ511"/>
  <c r="AB511"/>
  <c r="T511"/>
  <c r="M511"/>
  <c r="AJ507"/>
  <c r="AB507"/>
  <c r="T507"/>
  <c r="M507"/>
  <c r="AJ503"/>
  <c r="AB503"/>
  <c r="T503"/>
  <c r="M503"/>
  <c r="AJ499"/>
  <c r="AB499"/>
  <c r="T499"/>
  <c r="M499"/>
  <c r="AJ495"/>
  <c r="AB495"/>
  <c r="T495"/>
  <c r="M495"/>
  <c r="AJ491"/>
  <c r="AB491"/>
  <c r="T491"/>
  <c r="M491"/>
  <c r="E700" i="10"/>
  <c r="K700"/>
  <c r="D700"/>
  <c r="M700"/>
  <c r="D699"/>
  <c r="M699"/>
  <c r="E698"/>
  <c r="K698"/>
  <c r="D698"/>
  <c r="M698"/>
  <c r="D697"/>
  <c r="M697"/>
  <c r="E696"/>
  <c r="K696"/>
  <c r="D696"/>
  <c r="M696"/>
  <c r="D695"/>
  <c r="M695"/>
  <c r="E694"/>
  <c r="K694"/>
  <c r="D694"/>
  <c r="M694"/>
  <c r="D693"/>
  <c r="M693"/>
  <c r="E692"/>
  <c r="K692"/>
  <c r="D692"/>
  <c r="M692"/>
  <c r="D691"/>
  <c r="M691"/>
  <c r="E690"/>
  <c r="K690"/>
  <c r="D690"/>
  <c r="M690"/>
  <c r="D689"/>
  <c r="M689"/>
  <c r="E688"/>
  <c r="K688"/>
  <c r="D688"/>
  <c r="M688"/>
  <c r="D687"/>
  <c r="M687"/>
  <c r="E686"/>
  <c r="K686"/>
  <c r="D686"/>
  <c r="M686"/>
  <c r="D685"/>
  <c r="M685"/>
  <c r="E684"/>
  <c r="K684"/>
  <c r="D684"/>
  <c r="M684"/>
  <c r="D683"/>
  <c r="M683"/>
  <c r="E682"/>
  <c r="K682"/>
  <c r="D682"/>
  <c r="M682"/>
  <c r="D681"/>
  <c r="M681"/>
  <c r="E680"/>
  <c r="K680"/>
  <c r="D680"/>
  <c r="M680"/>
  <c r="D679"/>
  <c r="M679"/>
  <c r="E678"/>
  <c r="K678"/>
  <c r="D678"/>
  <c r="M678"/>
  <c r="D677"/>
  <c r="M677"/>
  <c r="E676"/>
  <c r="K676"/>
  <c r="D676"/>
  <c r="M676"/>
  <c r="D675"/>
  <c r="M675"/>
  <c r="E674"/>
  <c r="K674"/>
  <c r="D674"/>
  <c r="M674"/>
  <c r="D673"/>
  <c r="M673"/>
  <c r="E672"/>
  <c r="K672"/>
  <c r="D672"/>
  <c r="M672"/>
  <c r="D671"/>
  <c r="M671"/>
  <c r="E670"/>
  <c r="K670"/>
  <c r="D670"/>
  <c r="M670"/>
  <c r="D669"/>
  <c r="M669"/>
  <c r="E668"/>
  <c r="K668"/>
  <c r="D668"/>
  <c r="M668"/>
  <c r="D667"/>
  <c r="M667"/>
  <c r="E666"/>
  <c r="K666"/>
  <c r="D666"/>
  <c r="M666"/>
  <c r="D665"/>
  <c r="M665"/>
  <c r="E664"/>
  <c r="K664"/>
  <c r="D664"/>
  <c r="M664"/>
  <c r="D663"/>
  <c r="M663"/>
  <c r="E662"/>
  <c r="K662"/>
  <c r="D662"/>
  <c r="M662"/>
  <c r="D661"/>
  <c r="M661"/>
  <c r="E660"/>
  <c r="K660"/>
  <c r="D660"/>
  <c r="M660"/>
  <c r="D659"/>
  <c r="M659"/>
  <c r="E658"/>
  <c r="K658"/>
  <c r="D658"/>
  <c r="M658"/>
  <c r="D657"/>
  <c r="M657"/>
  <c r="E656"/>
  <c r="K656"/>
  <c r="D656"/>
  <c r="M656"/>
  <c r="D655"/>
  <c r="M655"/>
  <c r="E654"/>
  <c r="K654"/>
  <c r="D654"/>
  <c r="M654"/>
  <c r="D653"/>
  <c r="M653"/>
  <c r="E652"/>
  <c r="K652"/>
  <c r="D652"/>
  <c r="M652"/>
  <c r="D651"/>
  <c r="M651"/>
  <c r="E650"/>
  <c r="K650"/>
  <c r="D650"/>
  <c r="M650"/>
  <c r="D649"/>
  <c r="M649"/>
  <c r="E648"/>
  <c r="K648"/>
  <c r="D648"/>
  <c r="M648"/>
  <c r="D647"/>
  <c r="M647"/>
  <c r="E646"/>
  <c r="K646"/>
  <c r="D646"/>
  <c r="M646"/>
  <c r="D645"/>
  <c r="M645"/>
  <c r="E644"/>
  <c r="K644"/>
  <c r="D644"/>
  <c r="M644"/>
  <c r="D643"/>
  <c r="M643"/>
  <c r="E642"/>
  <c r="K642"/>
  <c r="D642"/>
  <c r="M642"/>
  <c r="D641"/>
  <c r="M641"/>
  <c r="E640"/>
  <c r="K640"/>
  <c r="D640"/>
  <c r="M640"/>
  <c r="D639"/>
  <c r="M639"/>
  <c r="E638"/>
  <c r="K638"/>
  <c r="D638"/>
  <c r="M638"/>
  <c r="D637"/>
  <c r="M637"/>
  <c r="E636"/>
  <c r="K636"/>
  <c r="D636"/>
  <c r="M636"/>
  <c r="D635"/>
  <c r="M635"/>
  <c r="E634"/>
  <c r="K634"/>
  <c r="D634"/>
  <c r="M634"/>
  <c r="E633"/>
  <c r="K633"/>
  <c r="E632"/>
  <c r="K632"/>
  <c r="D632"/>
  <c r="M632"/>
  <c r="D631"/>
  <c r="M631"/>
  <c r="E630"/>
  <c r="K630"/>
  <c r="D630"/>
  <c r="M630"/>
  <c r="D629"/>
  <c r="M629"/>
  <c r="E628"/>
  <c r="K628"/>
  <c r="D628"/>
  <c r="M628"/>
  <c r="D627"/>
  <c r="M627"/>
  <c r="E626"/>
  <c r="K626"/>
  <c r="D626"/>
  <c r="M626"/>
  <c r="D625"/>
  <c r="M625"/>
  <c r="E624"/>
  <c r="K624"/>
  <c r="D624"/>
  <c r="M624"/>
  <c r="D623"/>
  <c r="M623"/>
  <c r="E622"/>
  <c r="K622"/>
  <c r="D622"/>
  <c r="M622"/>
  <c r="D621"/>
  <c r="M621"/>
  <c r="E620"/>
  <c r="K620"/>
  <c r="D620"/>
  <c r="M620"/>
  <c r="D619"/>
  <c r="M619"/>
  <c r="E618"/>
  <c r="K618"/>
  <c r="D618"/>
  <c r="M618"/>
  <c r="D617"/>
  <c r="M617"/>
  <c r="E616"/>
  <c r="K616"/>
  <c r="D616"/>
  <c r="M616"/>
  <c r="AJ697" i="8"/>
  <c r="AB697"/>
  <c r="T697"/>
  <c r="M697"/>
  <c r="AJ693"/>
  <c r="AB693"/>
  <c r="T693"/>
  <c r="M693"/>
  <c r="AJ689"/>
  <c r="AB689"/>
  <c r="T689"/>
  <c r="M689"/>
  <c r="AJ685"/>
  <c r="AB685"/>
  <c r="T685"/>
  <c r="M685"/>
  <c r="AJ681"/>
  <c r="AB681"/>
  <c r="T681"/>
  <c r="M681"/>
  <c r="AJ677"/>
  <c r="AB677"/>
  <c r="T677"/>
  <c r="M677"/>
  <c r="AJ673"/>
  <c r="AB673"/>
  <c r="T673"/>
  <c r="M673"/>
  <c r="AJ669"/>
  <c r="AB669"/>
  <c r="T669"/>
  <c r="M669"/>
  <c r="AJ665"/>
  <c r="AB665"/>
  <c r="T665"/>
  <c r="M665"/>
  <c r="AJ661"/>
  <c r="AB661"/>
  <c r="T661"/>
  <c r="M661"/>
  <c r="AJ657"/>
  <c r="AB657"/>
  <c r="T657"/>
  <c r="M657"/>
  <c r="AJ653"/>
  <c r="AB653"/>
  <c r="T653"/>
  <c r="M653"/>
  <c r="AJ649"/>
  <c r="AB649"/>
  <c r="T649"/>
  <c r="M649"/>
  <c r="AJ645"/>
  <c r="AB645"/>
  <c r="T645"/>
  <c r="M645"/>
  <c r="AJ641"/>
  <c r="AB641"/>
  <c r="T641"/>
  <c r="M641"/>
  <c r="AJ637"/>
  <c r="AB637"/>
  <c r="T637"/>
  <c r="M637"/>
  <c r="AJ633"/>
  <c r="AB633"/>
  <c r="T633"/>
  <c r="M633"/>
  <c r="AJ629"/>
  <c r="AB629"/>
  <c r="T629"/>
  <c r="M629"/>
  <c r="AJ625"/>
  <c r="AB625"/>
  <c r="T625"/>
  <c r="M625"/>
  <c r="AJ621"/>
  <c r="AB621"/>
  <c r="T621"/>
  <c r="M621"/>
  <c r="AJ617"/>
  <c r="AB617"/>
  <c r="T617"/>
  <c r="M617"/>
  <c r="D615" i="10"/>
  <c r="M615"/>
  <c r="E614"/>
  <c r="K614"/>
  <c r="D614"/>
  <c r="M614"/>
  <c r="D613"/>
  <c r="M613"/>
  <c r="E612"/>
  <c r="K612"/>
  <c r="D612"/>
  <c r="M612"/>
  <c r="D611"/>
  <c r="M611"/>
  <c r="E610"/>
  <c r="K610"/>
  <c r="D610"/>
  <c r="M610"/>
  <c r="D609"/>
  <c r="M609"/>
  <c r="E608"/>
  <c r="K608"/>
  <c r="D608"/>
  <c r="M608"/>
  <c r="D607"/>
  <c r="M607"/>
  <c r="E606"/>
  <c r="K606"/>
  <c r="D606"/>
  <c r="M606"/>
  <c r="D605"/>
  <c r="M605"/>
  <c r="E604"/>
  <c r="K604"/>
  <c r="D604"/>
  <c r="M604"/>
  <c r="D603"/>
  <c r="M603"/>
  <c r="E602"/>
  <c r="K602"/>
  <c r="D602"/>
  <c r="M602"/>
  <c r="D601"/>
  <c r="M601"/>
  <c r="E600"/>
  <c r="K600"/>
  <c r="D600"/>
  <c r="M600"/>
  <c r="D599"/>
  <c r="M599"/>
  <c r="E598"/>
  <c r="K598"/>
  <c r="D598"/>
  <c r="M598"/>
  <c r="D597"/>
  <c r="M597"/>
  <c r="E596"/>
  <c r="K596"/>
  <c r="D596"/>
  <c r="M596"/>
  <c r="D595"/>
  <c r="M595"/>
  <c r="E594"/>
  <c r="K594"/>
  <c r="D594"/>
  <c r="M594"/>
  <c r="D593"/>
  <c r="M593"/>
  <c r="E592"/>
  <c r="K592"/>
  <c r="D592"/>
  <c r="M592"/>
  <c r="D591"/>
  <c r="M591"/>
  <c r="E590"/>
  <c r="K590"/>
  <c r="D590"/>
  <c r="M590"/>
  <c r="D589"/>
  <c r="M589"/>
  <c r="E588"/>
  <c r="K588"/>
  <c r="D588"/>
  <c r="M588"/>
  <c r="D587"/>
  <c r="M587"/>
  <c r="E586"/>
  <c r="K586"/>
  <c r="D586"/>
  <c r="M586"/>
  <c r="D585"/>
  <c r="M585"/>
  <c r="E584"/>
  <c r="K584"/>
  <c r="D584"/>
  <c r="M584"/>
  <c r="D583"/>
  <c r="M583"/>
  <c r="E582"/>
  <c r="K582"/>
  <c r="D582"/>
  <c r="M582"/>
  <c r="D581"/>
  <c r="M581"/>
  <c r="E580"/>
  <c r="K580"/>
  <c r="D580"/>
  <c r="M580"/>
  <c r="D579"/>
  <c r="M579"/>
  <c r="E578"/>
  <c r="K578"/>
  <c r="D578"/>
  <c r="M578"/>
  <c r="D577"/>
  <c r="M577"/>
  <c r="E576"/>
  <c r="K576"/>
  <c r="D576"/>
  <c r="M576"/>
  <c r="D575"/>
  <c r="M575"/>
  <c r="E574"/>
  <c r="K574"/>
  <c r="D574"/>
  <c r="M574"/>
  <c r="D573"/>
  <c r="M573"/>
  <c r="E572"/>
  <c r="K572"/>
  <c r="D572"/>
  <c r="M572"/>
  <c r="D571"/>
  <c r="M571"/>
  <c r="E570"/>
  <c r="K570"/>
  <c r="D570"/>
  <c r="M570"/>
  <c r="D569"/>
  <c r="M569"/>
  <c r="E568"/>
  <c r="K568"/>
  <c r="D568"/>
  <c r="M568"/>
  <c r="D567"/>
  <c r="M567"/>
  <c r="E566"/>
  <c r="K566"/>
  <c r="D566"/>
  <c r="M566"/>
  <c r="D565"/>
  <c r="M565"/>
  <c r="E564"/>
  <c r="K564"/>
  <c r="D564"/>
  <c r="M564"/>
  <c r="D563"/>
  <c r="M563"/>
  <c r="E562"/>
  <c r="K562"/>
  <c r="D562"/>
  <c r="M562"/>
  <c r="D561"/>
  <c r="M561"/>
  <c r="E560"/>
  <c r="K560"/>
  <c r="D560"/>
  <c r="M560"/>
  <c r="D559"/>
  <c r="M559"/>
  <c r="E558"/>
  <c r="K558"/>
  <c r="D558"/>
  <c r="M558"/>
  <c r="D557"/>
  <c r="M557"/>
  <c r="E556"/>
  <c r="K556"/>
  <c r="D556"/>
  <c r="M556"/>
  <c r="D555"/>
  <c r="M555"/>
  <c r="E554"/>
  <c r="K554"/>
  <c r="D554"/>
  <c r="M554"/>
  <c r="D553"/>
  <c r="M553"/>
  <c r="E552"/>
  <c r="K552"/>
  <c r="D552"/>
  <c r="M552"/>
  <c r="D551"/>
  <c r="M551"/>
  <c r="E550"/>
  <c r="K550"/>
  <c r="D550"/>
  <c r="M550"/>
  <c r="D549"/>
  <c r="M549"/>
  <c r="E548"/>
  <c r="K548"/>
  <c r="D548"/>
  <c r="M548"/>
  <c r="D547"/>
  <c r="M547"/>
  <c r="E546"/>
  <c r="K546"/>
  <c r="D546"/>
  <c r="M546"/>
  <c r="D545"/>
  <c r="M545"/>
  <c r="E544"/>
  <c r="K544"/>
  <c r="D544"/>
  <c r="M544"/>
  <c r="D543"/>
  <c r="M543"/>
  <c r="E542"/>
  <c r="K542"/>
  <c r="D542"/>
  <c r="M542"/>
  <c r="D541"/>
  <c r="M541"/>
  <c r="E540"/>
  <c r="K540"/>
  <c r="D540"/>
  <c r="M540"/>
  <c r="D539"/>
  <c r="M539"/>
  <c r="E538"/>
  <c r="K538"/>
  <c r="D538"/>
  <c r="M538"/>
  <c r="D537"/>
  <c r="M537"/>
  <c r="E536"/>
  <c r="K536"/>
  <c r="D536"/>
  <c r="M536"/>
  <c r="D535"/>
  <c r="M535"/>
  <c r="E534"/>
  <c r="K534"/>
  <c r="D534"/>
  <c r="M534"/>
  <c r="D533"/>
  <c r="M533"/>
  <c r="E532"/>
  <c r="K532"/>
  <c r="D532"/>
  <c r="M532"/>
  <c r="D531"/>
  <c r="M531"/>
  <c r="E530"/>
  <c r="K530"/>
  <c r="D530"/>
  <c r="M530"/>
  <c r="D529"/>
  <c r="M529"/>
  <c r="E528"/>
  <c r="K528"/>
  <c r="D528"/>
  <c r="M528"/>
  <c r="D527"/>
  <c r="M527"/>
  <c r="E526"/>
  <c r="K526"/>
  <c r="D526"/>
  <c r="M526"/>
  <c r="D525"/>
  <c r="M525"/>
  <c r="E524"/>
  <c r="K524"/>
  <c r="D524"/>
  <c r="M524"/>
  <c r="D523"/>
  <c r="M523"/>
  <c r="E522"/>
  <c r="K522"/>
  <c r="D522"/>
  <c r="M522"/>
  <c r="D521"/>
  <c r="M521"/>
  <c r="E520"/>
  <c r="K520"/>
  <c r="D520"/>
  <c r="M520"/>
  <c r="D519"/>
  <c r="M519"/>
  <c r="E518"/>
  <c r="K518"/>
  <c r="D518"/>
  <c r="M518"/>
  <c r="D517"/>
  <c r="M517"/>
  <c r="E516"/>
  <c r="K516"/>
  <c r="D516"/>
  <c r="M516"/>
  <c r="D515"/>
  <c r="M515"/>
  <c r="E514"/>
  <c r="K514"/>
  <c r="D514"/>
  <c r="M514"/>
  <c r="D513"/>
  <c r="M513"/>
  <c r="E512"/>
  <c r="K512"/>
  <c r="D512"/>
  <c r="M512"/>
  <c r="D511"/>
  <c r="M511"/>
  <c r="E510"/>
  <c r="K510"/>
  <c r="D510"/>
  <c r="M510"/>
  <c r="D509"/>
  <c r="M509"/>
  <c r="E508"/>
  <c r="K508"/>
  <c r="D508"/>
  <c r="M508"/>
  <c r="D507"/>
  <c r="M507"/>
  <c r="E506"/>
  <c r="K506"/>
  <c r="D506"/>
  <c r="M506"/>
  <c r="D505"/>
  <c r="M505"/>
  <c r="E504"/>
  <c r="K504"/>
  <c r="D504"/>
  <c r="M504"/>
  <c r="D503"/>
  <c r="M503"/>
  <c r="E502"/>
  <c r="K502"/>
  <c r="D502"/>
  <c r="M502"/>
  <c r="D501"/>
  <c r="M501"/>
  <c r="E500"/>
  <c r="K500"/>
  <c r="D500"/>
  <c r="M500"/>
  <c r="D499"/>
  <c r="M499"/>
  <c r="E498"/>
  <c r="K498"/>
  <c r="D498"/>
  <c r="M498"/>
  <c r="D497"/>
  <c r="M497"/>
  <c r="E496"/>
  <c r="K496"/>
  <c r="D496"/>
  <c r="M496"/>
  <c r="D495"/>
  <c r="M495"/>
  <c r="E494"/>
  <c r="K494"/>
  <c r="D494"/>
  <c r="M494"/>
  <c r="D493"/>
  <c r="M493"/>
  <c r="E492"/>
  <c r="K492"/>
  <c r="D492"/>
  <c r="M492"/>
  <c r="D491"/>
  <c r="M491"/>
  <c r="E490"/>
  <c r="K490"/>
  <c r="D490"/>
  <c r="M490"/>
  <c r="D489"/>
  <c r="M489"/>
  <c r="E488"/>
  <c r="K488"/>
  <c r="D488"/>
  <c r="M488"/>
  <c r="D487"/>
  <c r="M487"/>
  <c r="E486"/>
  <c r="K486"/>
  <c r="D486"/>
  <c r="M486"/>
  <c r="D485"/>
  <c r="M485"/>
  <c r="E484"/>
  <c r="K484"/>
  <c r="D484"/>
  <c r="M484"/>
  <c r="D483"/>
  <c r="M483"/>
  <c r="E482"/>
  <c r="K482"/>
  <c r="D482"/>
  <c r="M482"/>
  <c r="D481"/>
  <c r="M481"/>
  <c r="E480"/>
  <c r="K480"/>
  <c r="D480"/>
  <c r="M480"/>
  <c r="D479"/>
  <c r="M479"/>
  <c r="E478"/>
  <c r="K478"/>
  <c r="D478"/>
  <c r="M478"/>
  <c r="D477"/>
  <c r="M477"/>
  <c r="E476"/>
  <c r="K476"/>
  <c r="D476"/>
  <c r="M476"/>
  <c r="D475"/>
  <c r="M475"/>
  <c r="E474"/>
  <c r="K474"/>
  <c r="D474"/>
  <c r="M474"/>
  <c r="D473"/>
  <c r="M473"/>
  <c r="E472"/>
  <c r="K472"/>
  <c r="D472"/>
  <c r="M472"/>
  <c r="D471"/>
  <c r="M471"/>
  <c r="E470"/>
  <c r="K470"/>
  <c r="D470"/>
  <c r="M470"/>
  <c r="D469"/>
  <c r="M469"/>
  <c r="E468"/>
  <c r="K468"/>
  <c r="D468"/>
  <c r="M468"/>
  <c r="D467"/>
  <c r="M467"/>
  <c r="E466"/>
  <c r="K466"/>
  <c r="D466"/>
  <c r="M466"/>
  <c r="D465"/>
  <c r="M465"/>
  <c r="E464"/>
  <c r="K464"/>
  <c r="D464"/>
  <c r="M464"/>
  <c r="D463"/>
  <c r="M463"/>
  <c r="E462"/>
  <c r="K462"/>
  <c r="D462"/>
  <c r="M462"/>
  <c r="D461"/>
  <c r="M461"/>
  <c r="E460"/>
  <c r="K460"/>
  <c r="D460"/>
  <c r="M460"/>
  <c r="D459"/>
  <c r="M459"/>
  <c r="E458"/>
  <c r="K458"/>
  <c r="D458"/>
  <c r="M458"/>
  <c r="D457"/>
  <c r="M457"/>
  <c r="E456"/>
  <c r="K456"/>
  <c r="D456"/>
  <c r="M456"/>
  <c r="D455"/>
  <c r="M455"/>
  <c r="E454"/>
  <c r="K454"/>
  <c r="D454"/>
  <c r="M454"/>
  <c r="D453"/>
  <c r="M453"/>
  <c r="E452"/>
  <c r="K452"/>
  <c r="D452"/>
  <c r="M452"/>
  <c r="D451"/>
  <c r="M451"/>
  <c r="E450"/>
  <c r="K450"/>
  <c r="D450"/>
  <c r="M450"/>
  <c r="D449"/>
  <c r="M449"/>
  <c r="E448"/>
  <c r="K448"/>
  <c r="D448"/>
  <c r="M448"/>
  <c r="D447"/>
  <c r="M447"/>
  <c r="E446"/>
  <c r="K446"/>
  <c r="D446"/>
  <c r="M446"/>
  <c r="D445"/>
  <c r="M445"/>
  <c r="E444"/>
  <c r="K444"/>
  <c r="D444"/>
  <c r="M444"/>
  <c r="D443"/>
  <c r="M443"/>
  <c r="E442"/>
  <c r="K442"/>
  <c r="D442"/>
  <c r="M442"/>
  <c r="D441"/>
  <c r="M441"/>
  <c r="E440"/>
  <c r="K440"/>
  <c r="D440"/>
  <c r="M440"/>
  <c r="D439"/>
  <c r="M439"/>
  <c r="E438"/>
  <c r="K438"/>
  <c r="D438"/>
  <c r="M438"/>
  <c r="D437"/>
  <c r="M437"/>
  <c r="E436"/>
  <c r="K436"/>
  <c r="D436"/>
  <c r="M436"/>
  <c r="D435"/>
  <c r="M435"/>
  <c r="E434"/>
  <c r="K434"/>
  <c r="D434"/>
  <c r="M434"/>
  <c r="D433"/>
  <c r="M433"/>
  <c r="E432"/>
  <c r="K432"/>
  <c r="D432"/>
  <c r="M432"/>
  <c r="D431"/>
  <c r="M431"/>
  <c r="E430"/>
  <c r="K430"/>
  <c r="D430"/>
  <c r="M430"/>
  <c r="D429"/>
  <c r="M429"/>
  <c r="E428"/>
  <c r="K428"/>
  <c r="D428"/>
  <c r="M428"/>
  <c r="D427"/>
  <c r="M427"/>
  <c r="E426"/>
  <c r="K426"/>
  <c r="D426"/>
  <c r="M426"/>
  <c r="D425"/>
  <c r="M425"/>
  <c r="E424"/>
  <c r="K424"/>
  <c r="D424"/>
  <c r="M424"/>
  <c r="D423"/>
  <c r="M423"/>
  <c r="E422"/>
  <c r="K422"/>
  <c r="D422"/>
  <c r="M422"/>
  <c r="D421"/>
  <c r="M421"/>
  <c r="E420"/>
  <c r="K420"/>
  <c r="D420"/>
  <c r="M420"/>
  <c r="D419"/>
  <c r="M419"/>
  <c r="E418"/>
  <c r="K418"/>
  <c r="D418"/>
  <c r="M418"/>
  <c r="D417"/>
  <c r="M417"/>
  <c r="E416"/>
  <c r="K416"/>
  <c r="D416"/>
  <c r="M416"/>
  <c r="D415"/>
  <c r="M415"/>
  <c r="E414"/>
  <c r="K414"/>
  <c r="D414"/>
  <c r="M414"/>
  <c r="D413"/>
  <c r="M413"/>
  <c r="E412"/>
  <c r="K412"/>
  <c r="D412"/>
  <c r="M412"/>
  <c r="D411"/>
  <c r="M411"/>
  <c r="E410"/>
  <c r="K410"/>
  <c r="D410"/>
  <c r="M410"/>
  <c r="D409"/>
  <c r="M409"/>
  <c r="E408"/>
  <c r="K408"/>
  <c r="D408"/>
  <c r="M408"/>
  <c r="D407"/>
  <c r="M407"/>
  <c r="E406"/>
  <c r="K406"/>
  <c r="D406"/>
  <c r="M406"/>
  <c r="D405"/>
  <c r="M405"/>
  <c r="E404"/>
  <c r="K404"/>
  <c r="D404"/>
  <c r="M404"/>
  <c r="D403"/>
  <c r="M403"/>
  <c r="E402"/>
  <c r="K402"/>
  <c r="D402"/>
  <c r="M402"/>
  <c r="D401"/>
  <c r="M401"/>
  <c r="E400"/>
  <c r="K400"/>
  <c r="D400"/>
  <c r="M400"/>
  <c r="D399"/>
  <c r="M399"/>
  <c r="E398"/>
  <c r="K398"/>
  <c r="D398"/>
  <c r="M398"/>
  <c r="D397"/>
  <c r="M397"/>
  <c r="E396"/>
  <c r="K396"/>
  <c r="D396"/>
  <c r="M396"/>
  <c r="D395"/>
  <c r="M395"/>
  <c r="E394"/>
  <c r="K394"/>
  <c r="D394"/>
  <c r="M394"/>
  <c r="D393"/>
  <c r="M393"/>
  <c r="E392"/>
  <c r="K392"/>
  <c r="D392"/>
  <c r="M392"/>
  <c r="D391"/>
  <c r="M391"/>
  <c r="E390"/>
  <c r="K390"/>
  <c r="D390"/>
  <c r="M390"/>
  <c r="D389"/>
  <c r="M389"/>
  <c r="E388"/>
  <c r="K388"/>
  <c r="D388"/>
  <c r="M388"/>
  <c r="D387"/>
  <c r="M387"/>
  <c r="E386"/>
  <c r="K386"/>
  <c r="D386"/>
  <c r="M386"/>
  <c r="AJ233" i="8"/>
  <c r="AB233"/>
  <c r="T233"/>
  <c r="M233"/>
  <c r="AJ231"/>
  <c r="AB231"/>
  <c r="T231"/>
  <c r="M231"/>
  <c r="AJ229"/>
  <c r="AB229"/>
  <c r="T229"/>
  <c r="M229"/>
  <c r="AJ227"/>
  <c r="AB227"/>
  <c r="T227"/>
  <c r="M227"/>
  <c r="AJ225"/>
  <c r="AB225"/>
  <c r="T225"/>
  <c r="M225"/>
  <c r="AJ223"/>
  <c r="AB223"/>
  <c r="T223"/>
  <c r="M223"/>
  <c r="AJ221"/>
  <c r="AB221"/>
  <c r="T221"/>
  <c r="M221"/>
  <c r="AJ219"/>
  <c r="AB219"/>
  <c r="T219"/>
  <c r="M219"/>
  <c r="AJ217"/>
  <c r="AB217"/>
  <c r="T217"/>
  <c r="M217"/>
  <c r="AJ215"/>
  <c r="AB215"/>
  <c r="T215"/>
  <c r="M215"/>
  <c r="AJ213"/>
  <c r="AB213"/>
  <c r="T213"/>
  <c r="M213"/>
  <c r="AJ211"/>
  <c r="AB211"/>
  <c r="T211"/>
  <c r="M211"/>
  <c r="AJ209"/>
  <c r="AB209"/>
  <c r="T209"/>
  <c r="M209"/>
  <c r="AJ207"/>
  <c r="AB207"/>
  <c r="T207"/>
  <c r="M207"/>
  <c r="AJ205"/>
  <c r="AB205"/>
  <c r="T205"/>
  <c r="M205"/>
  <c r="AJ203"/>
  <c r="AB203"/>
  <c r="T203"/>
  <c r="M203"/>
  <c r="AJ201"/>
  <c r="AB201"/>
  <c r="T201"/>
  <c r="M201"/>
  <c r="AJ199"/>
  <c r="AB199"/>
  <c r="T199"/>
  <c r="M199"/>
  <c r="AJ197"/>
  <c r="AB197"/>
  <c r="T197"/>
  <c r="M197"/>
  <c r="AJ195"/>
  <c r="AB195"/>
  <c r="T195"/>
  <c r="M195"/>
  <c r="AJ193"/>
  <c r="AB193"/>
  <c r="T193"/>
  <c r="M193"/>
  <c r="AJ191"/>
  <c r="AB191"/>
  <c r="T191"/>
  <c r="M191"/>
  <c r="AJ189"/>
  <c r="AB189"/>
  <c r="T189"/>
  <c r="M189"/>
  <c r="AJ187"/>
  <c r="AB187"/>
  <c r="T187"/>
  <c r="M187"/>
  <c r="AJ185"/>
  <c r="AB185"/>
  <c r="T185"/>
  <c r="M185"/>
  <c r="AJ183"/>
  <c r="AB183"/>
  <c r="T183"/>
  <c r="M183"/>
  <c r="AJ181"/>
  <c r="AB181"/>
  <c r="T181"/>
  <c r="M181"/>
  <c r="AJ179"/>
  <c r="AB179"/>
  <c r="T179"/>
  <c r="M179"/>
  <c r="AJ177"/>
  <c r="AB177"/>
  <c r="T177"/>
  <c r="M177"/>
  <c r="AJ175"/>
  <c r="AB175"/>
  <c r="T175"/>
  <c r="M175"/>
  <c r="AJ173"/>
  <c r="AB173"/>
  <c r="T173"/>
  <c r="M173"/>
  <c r="AJ171"/>
  <c r="AB171"/>
  <c r="T171"/>
  <c r="M171"/>
  <c r="AJ169"/>
  <c r="AB169"/>
  <c r="T169"/>
  <c r="M169"/>
  <c r="AJ167"/>
  <c r="AB167"/>
  <c r="T167"/>
  <c r="M167"/>
  <c r="AJ165"/>
  <c r="AB165"/>
  <c r="T165"/>
  <c r="M165"/>
  <c r="AJ163"/>
  <c r="AB163"/>
  <c r="T163"/>
  <c r="M163"/>
  <c r="AJ161"/>
  <c r="AB161"/>
  <c r="T161"/>
  <c r="M161"/>
  <c r="AJ159"/>
  <c r="AB159"/>
  <c r="T159"/>
  <c r="M159"/>
  <c r="AJ157"/>
  <c r="AB157"/>
  <c r="T157"/>
  <c r="M157"/>
  <c r="AJ155"/>
  <c r="AB155"/>
  <c r="T155"/>
  <c r="M155"/>
  <c r="AJ153"/>
  <c r="AB153"/>
  <c r="T153"/>
  <c r="M153"/>
  <c r="AJ151"/>
  <c r="AB151"/>
  <c r="T151"/>
  <c r="M151"/>
  <c r="AJ149"/>
  <c r="AB149"/>
  <c r="T149"/>
  <c r="M149"/>
  <c r="AJ147"/>
  <c r="AB147"/>
  <c r="T147"/>
  <c r="M147"/>
  <c r="AJ145"/>
  <c r="AB145"/>
  <c r="T145"/>
  <c r="M145"/>
  <c r="AJ143"/>
  <c r="AB143"/>
  <c r="T143"/>
  <c r="M143"/>
  <c r="AJ141"/>
  <c r="AB141"/>
  <c r="T141"/>
  <c r="M141"/>
  <c r="AJ139"/>
  <c r="AB139"/>
  <c r="T139"/>
  <c r="M139"/>
  <c r="AJ137"/>
  <c r="AB137"/>
  <c r="T137"/>
  <c r="M137"/>
  <c r="AJ135"/>
  <c r="AB135"/>
  <c r="T135"/>
  <c r="M135"/>
  <c r="AJ133"/>
  <c r="AB133"/>
  <c r="T133"/>
  <c r="M133"/>
  <c r="AJ131"/>
  <c r="AB131"/>
  <c r="T131"/>
  <c r="M131"/>
  <c r="AJ129"/>
  <c r="AB129"/>
  <c r="T129"/>
  <c r="M129"/>
  <c r="AJ127"/>
  <c r="AB127"/>
  <c r="T127"/>
  <c r="M127"/>
  <c r="AJ125"/>
  <c r="AB125"/>
  <c r="T125"/>
  <c r="M125"/>
  <c r="AJ123"/>
  <c r="AB123"/>
  <c r="T123"/>
  <c r="M123"/>
  <c r="AJ121"/>
  <c r="AB121"/>
  <c r="T121"/>
  <c r="M121"/>
  <c r="AJ119"/>
  <c r="AB119"/>
  <c r="T119"/>
  <c r="M119"/>
  <c r="AJ117"/>
  <c r="AB117"/>
  <c r="T117"/>
  <c r="M117"/>
  <c r="AJ115"/>
  <c r="AB115"/>
  <c r="T115"/>
  <c r="M115"/>
  <c r="AJ113"/>
  <c r="AB113"/>
  <c r="T113"/>
  <c r="M113"/>
  <c r="AJ111"/>
  <c r="AB111"/>
  <c r="T111"/>
  <c r="M111"/>
  <c r="AJ109"/>
  <c r="AB109"/>
  <c r="T109"/>
  <c r="M109"/>
  <c r="AJ107"/>
  <c r="AB107"/>
  <c r="T107"/>
  <c r="M107"/>
  <c r="AJ105"/>
  <c r="AB105"/>
  <c r="T105"/>
  <c r="M105"/>
  <c r="AJ103"/>
  <c r="AB103"/>
  <c r="T103"/>
  <c r="M103"/>
  <c r="AJ101"/>
  <c r="AB101"/>
  <c r="T101"/>
  <c r="M101"/>
  <c r="D141" i="10"/>
  <c r="M141"/>
  <c r="E139"/>
  <c r="K139"/>
  <c r="E138"/>
  <c r="K138"/>
  <c r="D138"/>
  <c r="M138"/>
  <c r="D137"/>
  <c r="M137"/>
  <c r="E135"/>
  <c r="K135"/>
  <c r="E134"/>
  <c r="K134"/>
  <c r="D134"/>
  <c r="M134"/>
  <c r="D133"/>
  <c r="M133"/>
  <c r="E131"/>
  <c r="K131"/>
  <c r="E130"/>
  <c r="K130"/>
  <c r="D130"/>
  <c r="M130"/>
  <c r="D129"/>
  <c r="M129"/>
  <c r="E127"/>
  <c r="K127"/>
  <c r="E126"/>
  <c r="K126"/>
  <c r="D126"/>
  <c r="M126"/>
  <c r="D125"/>
  <c r="M125"/>
  <c r="E123"/>
  <c r="K123"/>
  <c r="E122"/>
  <c r="K122"/>
  <c r="D122"/>
  <c r="M122"/>
  <c r="D121"/>
  <c r="M121"/>
  <c r="E119"/>
  <c r="K119"/>
  <c r="E118"/>
  <c r="K118"/>
  <c r="D118"/>
  <c r="M118"/>
  <c r="D117"/>
  <c r="M117"/>
  <c r="E115"/>
  <c r="K115"/>
  <c r="E114"/>
  <c r="K114"/>
  <c r="D114"/>
  <c r="M114"/>
  <c r="D113"/>
  <c r="M113"/>
  <c r="E111"/>
  <c r="K111"/>
  <c r="E110"/>
  <c r="K110"/>
  <c r="D110"/>
  <c r="M110"/>
  <c r="D109"/>
  <c r="M109"/>
  <c r="E107"/>
  <c r="K107"/>
  <c r="E106"/>
  <c r="K106"/>
  <c r="D106"/>
  <c r="M106"/>
  <c r="D105"/>
  <c r="M105"/>
  <c r="E103"/>
  <c r="K103"/>
  <c r="E102"/>
  <c r="K102"/>
  <c r="D102"/>
  <c r="M102"/>
  <c r="D101"/>
  <c r="M101"/>
  <c r="D385"/>
  <c r="M385"/>
  <c r="E383"/>
  <c r="K383"/>
  <c r="E382"/>
  <c r="K382"/>
  <c r="D382"/>
  <c r="M382"/>
  <c r="D381"/>
  <c r="M381"/>
  <c r="E379"/>
  <c r="K379"/>
  <c r="E378"/>
  <c r="K378"/>
  <c r="D378"/>
  <c r="M378"/>
  <c r="D377"/>
  <c r="M377"/>
  <c r="E375"/>
  <c r="K375"/>
  <c r="E374"/>
  <c r="K374"/>
  <c r="D374"/>
  <c r="M374"/>
  <c r="D373"/>
  <c r="M373"/>
  <c r="E371"/>
  <c r="K371"/>
  <c r="E370"/>
  <c r="K370"/>
  <c r="D370"/>
  <c r="M370"/>
  <c r="D369"/>
  <c r="M369"/>
  <c r="E367"/>
  <c r="K367"/>
  <c r="E366"/>
  <c r="K366"/>
  <c r="D366"/>
  <c r="M366"/>
  <c r="D365"/>
  <c r="M365"/>
  <c r="E363"/>
  <c r="K363"/>
  <c r="E362"/>
  <c r="K362"/>
  <c r="D362"/>
  <c r="M362"/>
  <c r="D361"/>
  <c r="M361"/>
  <c r="E359"/>
  <c r="K359"/>
  <c r="E358"/>
  <c r="K358"/>
  <c r="D358"/>
  <c r="M358"/>
  <c r="D357"/>
  <c r="M357"/>
  <c r="E699"/>
  <c r="K699"/>
  <c r="Q699" s="1"/>
  <c r="E697"/>
  <c r="K697"/>
  <c r="Q697" s="1"/>
  <c r="E695"/>
  <c r="K695"/>
  <c r="Q695" s="1"/>
  <c r="E693"/>
  <c r="K693"/>
  <c r="Q693" s="1"/>
  <c r="E691"/>
  <c r="K691"/>
  <c r="Q691" s="1"/>
  <c r="E689"/>
  <c r="K689"/>
  <c r="Q689" s="1"/>
  <c r="E687"/>
  <c r="K687"/>
  <c r="Q687" s="1"/>
  <c r="E685"/>
  <c r="K685"/>
  <c r="Q685" s="1"/>
  <c r="E683"/>
  <c r="K683"/>
  <c r="Q683" s="1"/>
  <c r="E681"/>
  <c r="K681"/>
  <c r="Q681" s="1"/>
  <c r="E679"/>
  <c r="K679"/>
  <c r="Q679" s="1"/>
  <c r="E677"/>
  <c r="K677"/>
  <c r="Q677" s="1"/>
  <c r="E675"/>
  <c r="K675"/>
  <c r="Q675" s="1"/>
  <c r="E673"/>
  <c r="K673"/>
  <c r="Q673" s="1"/>
  <c r="E671"/>
  <c r="K671"/>
  <c r="Q671" s="1"/>
  <c r="E669"/>
  <c r="K669"/>
  <c r="Q669" s="1"/>
  <c r="E667"/>
  <c r="K667"/>
  <c r="Q667" s="1"/>
  <c r="E665"/>
  <c r="K665"/>
  <c r="Q665" s="1"/>
  <c r="E663"/>
  <c r="K663"/>
  <c r="Q663" s="1"/>
  <c r="E661"/>
  <c r="K661"/>
  <c r="Q661" s="1"/>
  <c r="E659"/>
  <c r="K659"/>
  <c r="Q659" s="1"/>
  <c r="E657"/>
  <c r="K657"/>
  <c r="Q657" s="1"/>
  <c r="E655"/>
  <c r="K655"/>
  <c r="Q655" s="1"/>
  <c r="E653"/>
  <c r="K653"/>
  <c r="Q653" s="1"/>
  <c r="E651"/>
  <c r="K651"/>
  <c r="Q651" s="1"/>
  <c r="E649"/>
  <c r="K649"/>
  <c r="Q649" s="1"/>
  <c r="E647"/>
  <c r="K647"/>
  <c r="Q647" s="1"/>
  <c r="E645"/>
  <c r="K645"/>
  <c r="Q645" s="1"/>
  <c r="E643"/>
  <c r="K643"/>
  <c r="Q643" s="1"/>
  <c r="E641"/>
  <c r="K641"/>
  <c r="Q641" s="1"/>
  <c r="E639"/>
  <c r="K639"/>
  <c r="Q639" s="1"/>
  <c r="E637"/>
  <c r="K637"/>
  <c r="Q637" s="1"/>
  <c r="E635"/>
  <c r="K635"/>
  <c r="Q635" s="1"/>
  <c r="D633"/>
  <c r="M633"/>
  <c r="E631"/>
  <c r="K631"/>
  <c r="Q631" s="1"/>
  <c r="E629"/>
  <c r="K629"/>
  <c r="Q629" s="1"/>
  <c r="E627"/>
  <c r="K627"/>
  <c r="Q627" s="1"/>
  <c r="E625"/>
  <c r="K625"/>
  <c r="Q625" s="1"/>
  <c r="E623"/>
  <c r="K623"/>
  <c r="Q623" s="1"/>
  <c r="E621"/>
  <c r="K621"/>
  <c r="Q621" s="1"/>
  <c r="E619"/>
  <c r="K619"/>
  <c r="Q619" s="1"/>
  <c r="E617"/>
  <c r="K617"/>
  <c r="Q617" s="1"/>
  <c r="E615"/>
  <c r="K615"/>
  <c r="Q615" s="1"/>
  <c r="E613"/>
  <c r="K613"/>
  <c r="Q613" s="1"/>
  <c r="E611"/>
  <c r="K611"/>
  <c r="Q611" s="1"/>
  <c r="E609"/>
  <c r="K609"/>
  <c r="Q609" s="1"/>
  <c r="E607"/>
  <c r="K607"/>
  <c r="Q607" s="1"/>
  <c r="E605"/>
  <c r="K605"/>
  <c r="Q605" s="1"/>
  <c r="E603"/>
  <c r="K603"/>
  <c r="Q603" s="1"/>
  <c r="E601"/>
  <c r="K601"/>
  <c r="Q601" s="1"/>
  <c r="E599"/>
  <c r="K599"/>
  <c r="Q599" s="1"/>
  <c r="E597"/>
  <c r="K597"/>
  <c r="Q597" s="1"/>
  <c r="E595"/>
  <c r="K595"/>
  <c r="Q595" s="1"/>
  <c r="E593"/>
  <c r="K593"/>
  <c r="Q593" s="1"/>
  <c r="E591"/>
  <c r="K591"/>
  <c r="Q591" s="1"/>
  <c r="E589"/>
  <c r="K589"/>
  <c r="Q589" s="1"/>
  <c r="E587"/>
  <c r="K587"/>
  <c r="Q587" s="1"/>
  <c r="E585"/>
  <c r="K585"/>
  <c r="Q585" s="1"/>
  <c r="E583"/>
  <c r="K583"/>
  <c r="Q583" s="1"/>
  <c r="E581"/>
  <c r="K581"/>
  <c r="Q581" s="1"/>
  <c r="E579"/>
  <c r="K579"/>
  <c r="Q579" s="1"/>
  <c r="E577"/>
  <c r="K577"/>
  <c r="Q577" s="1"/>
  <c r="E575"/>
  <c r="K575"/>
  <c r="Q575" s="1"/>
  <c r="E573"/>
  <c r="K573"/>
  <c r="Q573" s="1"/>
  <c r="E571"/>
  <c r="K571"/>
  <c r="Q571" s="1"/>
  <c r="E569"/>
  <c r="K569"/>
  <c r="Q569" s="1"/>
  <c r="E567"/>
  <c r="K567"/>
  <c r="Q567" s="1"/>
  <c r="E565"/>
  <c r="K565"/>
  <c r="Q565" s="1"/>
  <c r="E563"/>
  <c r="K563"/>
  <c r="Q563" s="1"/>
  <c r="E561"/>
  <c r="K561"/>
  <c r="Q561" s="1"/>
  <c r="E559"/>
  <c r="K559"/>
  <c r="Q559" s="1"/>
  <c r="E557"/>
  <c r="K557"/>
  <c r="Q557" s="1"/>
  <c r="E555"/>
  <c r="K555"/>
  <c r="Q555" s="1"/>
  <c r="E553"/>
  <c r="K553"/>
  <c r="Q553" s="1"/>
  <c r="E551"/>
  <c r="K551"/>
  <c r="Q551" s="1"/>
  <c r="E549"/>
  <c r="K549"/>
  <c r="Q549" s="1"/>
  <c r="E547"/>
  <c r="K547"/>
  <c r="Q547" s="1"/>
  <c r="E545"/>
  <c r="K545"/>
  <c r="Q545" s="1"/>
  <c r="E543"/>
  <c r="K543"/>
  <c r="Q543" s="1"/>
  <c r="E541"/>
  <c r="K541"/>
  <c r="Q541" s="1"/>
  <c r="E539"/>
  <c r="K539"/>
  <c r="Q539" s="1"/>
  <c r="E537"/>
  <c r="K537"/>
  <c r="Q537" s="1"/>
  <c r="E535"/>
  <c r="K535"/>
  <c r="Q535" s="1"/>
  <c r="E533"/>
  <c r="K533"/>
  <c r="Q533" s="1"/>
  <c r="E531"/>
  <c r="K531"/>
  <c r="Q531" s="1"/>
  <c r="E529"/>
  <c r="K529"/>
  <c r="Q529" s="1"/>
  <c r="E527"/>
  <c r="K527"/>
  <c r="Q527" s="1"/>
  <c r="E525"/>
  <c r="K525"/>
  <c r="Q525" s="1"/>
  <c r="E523"/>
  <c r="K523"/>
  <c r="Q523" s="1"/>
  <c r="E521"/>
  <c r="K521"/>
  <c r="Q521" s="1"/>
  <c r="E519"/>
  <c r="K519"/>
  <c r="Q519" s="1"/>
  <c r="E517"/>
  <c r="K517"/>
  <c r="Q517" s="1"/>
  <c r="E515"/>
  <c r="K515"/>
  <c r="Q515" s="1"/>
  <c r="E513"/>
  <c r="K513"/>
  <c r="Q513" s="1"/>
  <c r="E511"/>
  <c r="K511"/>
  <c r="Q511" s="1"/>
  <c r="E509"/>
  <c r="K509"/>
  <c r="Q509" s="1"/>
  <c r="E507"/>
  <c r="K507"/>
  <c r="Q507" s="1"/>
  <c r="E505"/>
  <c r="K505"/>
  <c r="Q505" s="1"/>
  <c r="E503"/>
  <c r="K503"/>
  <c r="Q503" s="1"/>
  <c r="E501"/>
  <c r="K501"/>
  <c r="Q501" s="1"/>
  <c r="E499"/>
  <c r="K499"/>
  <c r="Q499" s="1"/>
  <c r="E497"/>
  <c r="K497"/>
  <c r="Q497" s="1"/>
  <c r="E495"/>
  <c r="K495"/>
  <c r="Q495" s="1"/>
  <c r="E493"/>
  <c r="K493"/>
  <c r="Q493" s="1"/>
  <c r="E491"/>
  <c r="K491"/>
  <c r="Q491" s="1"/>
  <c r="E489"/>
  <c r="K489"/>
  <c r="Q489" s="1"/>
  <c r="E487"/>
  <c r="K487"/>
  <c r="Q487" s="1"/>
  <c r="E485"/>
  <c r="K485"/>
  <c r="Q485" s="1"/>
  <c r="E483"/>
  <c r="K483"/>
  <c r="Q483" s="1"/>
  <c r="E481"/>
  <c r="K481"/>
  <c r="Q481" s="1"/>
  <c r="E479"/>
  <c r="K479"/>
  <c r="Q479" s="1"/>
  <c r="E477"/>
  <c r="K477"/>
  <c r="Q477" s="1"/>
  <c r="E475"/>
  <c r="K475"/>
  <c r="Q475" s="1"/>
  <c r="E473"/>
  <c r="K473"/>
  <c r="Q473" s="1"/>
  <c r="E471"/>
  <c r="K471"/>
  <c r="Q471" s="1"/>
  <c r="E469"/>
  <c r="K469"/>
  <c r="Q469" s="1"/>
  <c r="E467"/>
  <c r="K467"/>
  <c r="Q467" s="1"/>
  <c r="E465"/>
  <c r="K465"/>
  <c r="Q465" s="1"/>
  <c r="E463"/>
  <c r="K463"/>
  <c r="Q463" s="1"/>
  <c r="E461"/>
  <c r="K461"/>
  <c r="Q461" s="1"/>
  <c r="E459"/>
  <c r="K459"/>
  <c r="Q459" s="1"/>
  <c r="E457"/>
  <c r="K457"/>
  <c r="Q457" s="1"/>
  <c r="E455"/>
  <c r="K455"/>
  <c r="Q455" s="1"/>
  <c r="E453"/>
  <c r="K453"/>
  <c r="Q453" s="1"/>
  <c r="E451"/>
  <c r="K451"/>
  <c r="Q451" s="1"/>
  <c r="E449"/>
  <c r="K449"/>
  <c r="Q449" s="1"/>
  <c r="E447"/>
  <c r="K447"/>
  <c r="Q447" s="1"/>
  <c r="E445"/>
  <c r="K445"/>
  <c r="Q445" s="1"/>
  <c r="E443"/>
  <c r="K443"/>
  <c r="Q443" s="1"/>
  <c r="E441"/>
  <c r="K441"/>
  <c r="Q441" s="1"/>
  <c r="E439"/>
  <c r="K439"/>
  <c r="Q439" s="1"/>
  <c r="E437"/>
  <c r="K437"/>
  <c r="Q437" s="1"/>
  <c r="E435"/>
  <c r="K435"/>
  <c r="Q435" s="1"/>
  <c r="E433"/>
  <c r="K433"/>
  <c r="Q433" s="1"/>
  <c r="E431"/>
  <c r="K431"/>
  <c r="Q431" s="1"/>
  <c r="E429"/>
  <c r="K429"/>
  <c r="Q429" s="1"/>
  <c r="E427"/>
  <c r="K427"/>
  <c r="Q427" s="1"/>
  <c r="E425"/>
  <c r="K425"/>
  <c r="Q425" s="1"/>
  <c r="E423"/>
  <c r="K423"/>
  <c r="Q423" s="1"/>
  <c r="E421"/>
  <c r="K421"/>
  <c r="Q421" s="1"/>
  <c r="E419"/>
  <c r="K419"/>
  <c r="Q419" s="1"/>
  <c r="E417"/>
  <c r="K417"/>
  <c r="Q417" s="1"/>
  <c r="E415"/>
  <c r="K415"/>
  <c r="Q415" s="1"/>
  <c r="E413"/>
  <c r="K413"/>
  <c r="Q413" s="1"/>
  <c r="E411"/>
  <c r="K411"/>
  <c r="Q411" s="1"/>
  <c r="E409"/>
  <c r="K409"/>
  <c r="Q409" s="1"/>
  <c r="E407"/>
  <c r="K407"/>
  <c r="Q407" s="1"/>
  <c r="E405"/>
  <c r="K405"/>
  <c r="Q405" s="1"/>
  <c r="E403"/>
  <c r="K403"/>
  <c r="Q403" s="1"/>
  <c r="E401"/>
  <c r="K401"/>
  <c r="Q401" s="1"/>
  <c r="E399"/>
  <c r="K399"/>
  <c r="Q399" s="1"/>
  <c r="E397"/>
  <c r="K397"/>
  <c r="Q397" s="1"/>
  <c r="E395"/>
  <c r="K395"/>
  <c r="Q395" s="1"/>
  <c r="E393"/>
  <c r="K393"/>
  <c r="Q393" s="1"/>
  <c r="E391"/>
  <c r="K391"/>
  <c r="Q391" s="1"/>
  <c r="E389"/>
  <c r="K389"/>
  <c r="Q389" s="1"/>
  <c r="E387"/>
  <c r="K387"/>
  <c r="Q387" s="1"/>
  <c r="E141"/>
  <c r="K141"/>
  <c r="Q141" s="1"/>
  <c r="E140"/>
  <c r="K140"/>
  <c r="D140"/>
  <c r="M140"/>
  <c r="D139"/>
  <c r="M139"/>
  <c r="E137"/>
  <c r="K137"/>
  <c r="Q137" s="1"/>
  <c r="E136"/>
  <c r="K136"/>
  <c r="D136"/>
  <c r="M136"/>
  <c r="D135"/>
  <c r="M135"/>
  <c r="E133"/>
  <c r="K133"/>
  <c r="Q133" s="1"/>
  <c r="E132"/>
  <c r="K132"/>
  <c r="D132"/>
  <c r="M132"/>
  <c r="D131"/>
  <c r="M131"/>
  <c r="E129"/>
  <c r="K129"/>
  <c r="Q129" s="1"/>
  <c r="E128"/>
  <c r="K128"/>
  <c r="D128"/>
  <c r="M128"/>
  <c r="D127"/>
  <c r="M127"/>
  <c r="E125"/>
  <c r="K125"/>
  <c r="Q125" s="1"/>
  <c r="E124"/>
  <c r="K124"/>
  <c r="D124"/>
  <c r="M124"/>
  <c r="D123"/>
  <c r="M123"/>
  <c r="E121"/>
  <c r="K121"/>
  <c r="Q121" s="1"/>
  <c r="E120"/>
  <c r="K120"/>
  <c r="D120"/>
  <c r="M120"/>
  <c r="D119"/>
  <c r="M119"/>
  <c r="E117"/>
  <c r="K117"/>
  <c r="Q117" s="1"/>
  <c r="E116"/>
  <c r="K116"/>
  <c r="D116"/>
  <c r="M116"/>
  <c r="D115"/>
  <c r="M115"/>
  <c r="E113"/>
  <c r="K113"/>
  <c r="Q113" s="1"/>
  <c r="E112"/>
  <c r="K112"/>
  <c r="D112"/>
  <c r="M112"/>
  <c r="D111"/>
  <c r="M111"/>
  <c r="E109"/>
  <c r="K109"/>
  <c r="Q109" s="1"/>
  <c r="E108"/>
  <c r="K108"/>
  <c r="D108"/>
  <c r="M108"/>
  <c r="D107"/>
  <c r="M107"/>
  <c r="E105"/>
  <c r="K105"/>
  <c r="Q105" s="1"/>
  <c r="E104"/>
  <c r="K104"/>
  <c r="D104"/>
  <c r="M104"/>
  <c r="D103"/>
  <c r="M103"/>
  <c r="E101"/>
  <c r="K101"/>
  <c r="Q101" s="1"/>
  <c r="E385"/>
  <c r="K385"/>
  <c r="Q385" s="1"/>
  <c r="E384"/>
  <c r="K384"/>
  <c r="D384"/>
  <c r="M384"/>
  <c r="D383"/>
  <c r="M383"/>
  <c r="E381"/>
  <c r="K381"/>
  <c r="Q381" s="1"/>
  <c r="E380"/>
  <c r="K380"/>
  <c r="D380"/>
  <c r="M380"/>
  <c r="D379"/>
  <c r="M379"/>
  <c r="E377"/>
  <c r="K377"/>
  <c r="Q377" s="1"/>
  <c r="E376"/>
  <c r="K376"/>
  <c r="D376"/>
  <c r="M376"/>
  <c r="D375"/>
  <c r="M375"/>
  <c r="E373"/>
  <c r="K373"/>
  <c r="Q373" s="1"/>
  <c r="E372"/>
  <c r="K372"/>
  <c r="D372"/>
  <c r="M372"/>
  <c r="D371"/>
  <c r="M371"/>
  <c r="E369"/>
  <c r="K369"/>
  <c r="Q369" s="1"/>
  <c r="E368"/>
  <c r="K368"/>
  <c r="D368"/>
  <c r="M368"/>
  <c r="D367"/>
  <c r="M367"/>
  <c r="E365"/>
  <c r="K365"/>
  <c r="Q365" s="1"/>
  <c r="E364"/>
  <c r="K364"/>
  <c r="D364"/>
  <c r="M364"/>
  <c r="D363"/>
  <c r="M363"/>
  <c r="E361"/>
  <c r="K361"/>
  <c r="Q361" s="1"/>
  <c r="E360"/>
  <c r="K360"/>
  <c r="D360"/>
  <c r="M360"/>
  <c r="AJ487" i="8"/>
  <c r="AB487"/>
  <c r="T487"/>
  <c r="M487"/>
  <c r="AJ483"/>
  <c r="AB483"/>
  <c r="T483"/>
  <c r="M483"/>
  <c r="AJ479"/>
  <c r="AB479"/>
  <c r="T479"/>
  <c r="M479"/>
  <c r="AJ475"/>
  <c r="AB475"/>
  <c r="T475"/>
  <c r="M475"/>
  <c r="AJ471"/>
  <c r="AB471"/>
  <c r="T471"/>
  <c r="M471"/>
  <c r="AJ467"/>
  <c r="AB467"/>
  <c r="T467"/>
  <c r="M467"/>
  <c r="AJ463"/>
  <c r="AB463"/>
  <c r="T463"/>
  <c r="M463"/>
  <c r="AJ459"/>
  <c r="AB459"/>
  <c r="T459"/>
  <c r="M459"/>
  <c r="AJ455"/>
  <c r="AB455"/>
  <c r="T455"/>
  <c r="M455"/>
  <c r="AJ451"/>
  <c r="AB451"/>
  <c r="T451"/>
  <c r="M451"/>
  <c r="AJ447"/>
  <c r="AB447"/>
  <c r="T447"/>
  <c r="M447"/>
  <c r="AJ443"/>
  <c r="AB443"/>
  <c r="T443"/>
  <c r="M443"/>
  <c r="AJ439"/>
  <c r="AB439"/>
  <c r="T439"/>
  <c r="M439"/>
  <c r="AJ435"/>
  <c r="AB435"/>
  <c r="T435"/>
  <c r="M435"/>
  <c r="AJ431"/>
  <c r="AB431"/>
  <c r="T431"/>
  <c r="M431"/>
  <c r="AJ427"/>
  <c r="AB427"/>
  <c r="T427"/>
  <c r="M427"/>
  <c r="AJ423"/>
  <c r="AB423"/>
  <c r="T423"/>
  <c r="M423"/>
  <c r="AJ419"/>
  <c r="AB419"/>
  <c r="T419"/>
  <c r="M419"/>
  <c r="AJ415"/>
  <c r="AB415"/>
  <c r="T415"/>
  <c r="M415"/>
  <c r="AJ411"/>
  <c r="AB411"/>
  <c r="T411"/>
  <c r="M411"/>
  <c r="AJ407"/>
  <c r="AB407"/>
  <c r="T407"/>
  <c r="M407"/>
  <c r="AJ403"/>
  <c r="AB403"/>
  <c r="T403"/>
  <c r="M403"/>
  <c r="AJ399"/>
  <c r="AB399"/>
  <c r="T399"/>
  <c r="M399"/>
  <c r="AJ395"/>
  <c r="AB395"/>
  <c r="T395"/>
  <c r="M395"/>
  <c r="AJ391"/>
  <c r="AB391"/>
  <c r="T391"/>
  <c r="M391"/>
  <c r="AJ387"/>
  <c r="AB387"/>
  <c r="T387"/>
  <c r="M387"/>
  <c r="AJ383"/>
  <c r="AB383"/>
  <c r="T383"/>
  <c r="M383"/>
  <c r="AJ379"/>
  <c r="AB379"/>
  <c r="T379"/>
  <c r="M379"/>
  <c r="AJ375"/>
  <c r="AB375"/>
  <c r="T375"/>
  <c r="M375"/>
  <c r="AJ371"/>
  <c r="AB371"/>
  <c r="T371"/>
  <c r="M371"/>
  <c r="AJ367"/>
  <c r="AB367"/>
  <c r="T367"/>
  <c r="M367"/>
  <c r="AJ363"/>
  <c r="AB363"/>
  <c r="T363"/>
  <c r="M363"/>
  <c r="AJ359"/>
  <c r="AB359"/>
  <c r="T359"/>
  <c r="M359"/>
  <c r="AJ355"/>
  <c r="AB355"/>
  <c r="T355"/>
  <c r="M355"/>
  <c r="AJ351"/>
  <c r="AB351"/>
  <c r="T351"/>
  <c r="M351"/>
  <c r="AJ347"/>
  <c r="AB347"/>
  <c r="T347"/>
  <c r="M347"/>
  <c r="AJ343"/>
  <c r="AB343"/>
  <c r="T343"/>
  <c r="M343"/>
  <c r="AJ339"/>
  <c r="AB339"/>
  <c r="T339"/>
  <c r="M339"/>
  <c r="AJ335"/>
  <c r="AB335"/>
  <c r="T335"/>
  <c r="M335"/>
  <c r="AJ331"/>
  <c r="AB331"/>
  <c r="T331"/>
  <c r="M331"/>
  <c r="AJ327"/>
  <c r="AB327"/>
  <c r="T327"/>
  <c r="M327"/>
  <c r="AJ323"/>
  <c r="AB323"/>
  <c r="T323"/>
  <c r="M323"/>
  <c r="AJ319"/>
  <c r="AB319"/>
  <c r="T319"/>
  <c r="M319"/>
  <c r="AJ315"/>
  <c r="AB315"/>
  <c r="T315"/>
  <c r="M315"/>
  <c r="AJ311"/>
  <c r="AB311"/>
  <c r="T311"/>
  <c r="M311"/>
  <c r="AJ307"/>
  <c r="AB307"/>
  <c r="T307"/>
  <c r="M307"/>
  <c r="AJ303"/>
  <c r="AB303"/>
  <c r="T303"/>
  <c r="M303"/>
  <c r="AJ299"/>
  <c r="AB299"/>
  <c r="T299"/>
  <c r="M299"/>
  <c r="AJ295"/>
  <c r="AB295"/>
  <c r="T295"/>
  <c r="M295"/>
  <c r="AJ291"/>
  <c r="AB291"/>
  <c r="T291"/>
  <c r="M291"/>
  <c r="AJ287"/>
  <c r="AB287"/>
  <c r="T287"/>
  <c r="M287"/>
  <c r="AJ283"/>
  <c r="AB283"/>
  <c r="T283"/>
  <c r="M283"/>
  <c r="AJ279"/>
  <c r="AB279"/>
  <c r="T279"/>
  <c r="M279"/>
  <c r="AJ275"/>
  <c r="AB275"/>
  <c r="T275"/>
  <c r="M275"/>
  <c r="AJ271"/>
  <c r="AB271"/>
  <c r="T271"/>
  <c r="M271"/>
  <c r="AJ267"/>
  <c r="AB267"/>
  <c r="T267"/>
  <c r="M267"/>
  <c r="AJ263"/>
  <c r="AB263"/>
  <c r="T263"/>
  <c r="M263"/>
  <c r="AJ259"/>
  <c r="AB259"/>
  <c r="T259"/>
  <c r="M259"/>
  <c r="AJ255"/>
  <c r="AB255"/>
  <c r="T255"/>
  <c r="M255"/>
  <c r="AJ251"/>
  <c r="AB251"/>
  <c r="T251"/>
  <c r="M251"/>
  <c r="AJ247"/>
  <c r="AB247"/>
  <c r="T247"/>
  <c r="M247"/>
  <c r="AJ243"/>
  <c r="AB243"/>
  <c r="T243"/>
  <c r="M243"/>
  <c r="AJ239"/>
  <c r="AB239"/>
  <c r="T239"/>
  <c r="M239"/>
  <c r="AJ235"/>
  <c r="AB235"/>
  <c r="T235"/>
  <c r="M235"/>
  <c r="D359" i="10"/>
  <c r="M359"/>
  <c r="E357"/>
  <c r="K357"/>
  <c r="Q357" s="1"/>
  <c r="E356"/>
  <c r="K356"/>
  <c r="E355"/>
  <c r="K355"/>
  <c r="E354"/>
  <c r="K354"/>
  <c r="D354"/>
  <c r="M354"/>
  <c r="D353"/>
  <c r="M353"/>
  <c r="E351"/>
  <c r="K351"/>
  <c r="E350"/>
  <c r="K350"/>
  <c r="D350"/>
  <c r="M350"/>
  <c r="D349"/>
  <c r="M349"/>
  <c r="E347"/>
  <c r="K347"/>
  <c r="E346"/>
  <c r="K346"/>
  <c r="D346"/>
  <c r="M346"/>
  <c r="D345"/>
  <c r="M345"/>
  <c r="E343"/>
  <c r="K343"/>
  <c r="E342"/>
  <c r="K342"/>
  <c r="D342"/>
  <c r="M342"/>
  <c r="D341"/>
  <c r="M341"/>
  <c r="E339"/>
  <c r="K339"/>
  <c r="E338"/>
  <c r="K338"/>
  <c r="D338"/>
  <c r="M338"/>
  <c r="D337"/>
  <c r="M337"/>
  <c r="E335"/>
  <c r="K335"/>
  <c r="E334"/>
  <c r="K334"/>
  <c r="D334"/>
  <c r="M334"/>
  <c r="D333"/>
  <c r="M333"/>
  <c r="E331"/>
  <c r="K331"/>
  <c r="E330"/>
  <c r="K330"/>
  <c r="D330"/>
  <c r="M330"/>
  <c r="D329"/>
  <c r="M329"/>
  <c r="E327"/>
  <c r="K327"/>
  <c r="E326"/>
  <c r="K326"/>
  <c r="D326"/>
  <c r="M326"/>
  <c r="D325"/>
  <c r="M325"/>
  <c r="E323"/>
  <c r="K323"/>
  <c r="E322"/>
  <c r="K322"/>
  <c r="D322"/>
  <c r="M322"/>
  <c r="D321"/>
  <c r="M321"/>
  <c r="E319"/>
  <c r="K319"/>
  <c r="E318"/>
  <c r="K318"/>
  <c r="D318"/>
  <c r="M318"/>
  <c r="D317"/>
  <c r="M317"/>
  <c r="E315"/>
  <c r="K315"/>
  <c r="E314"/>
  <c r="K314"/>
  <c r="D314"/>
  <c r="M314"/>
  <c r="D313"/>
  <c r="M313"/>
  <c r="E311"/>
  <c r="K311"/>
  <c r="E310"/>
  <c r="K310"/>
  <c r="D310"/>
  <c r="M310"/>
  <c r="D309"/>
  <c r="M309"/>
  <c r="E307"/>
  <c r="K307"/>
  <c r="E306"/>
  <c r="K306"/>
  <c r="D306"/>
  <c r="M306"/>
  <c r="D305"/>
  <c r="M305"/>
  <c r="E303"/>
  <c r="K303"/>
  <c r="E302"/>
  <c r="K302"/>
  <c r="D302"/>
  <c r="M302"/>
  <c r="D301"/>
  <c r="M301"/>
  <c r="E299"/>
  <c r="K299"/>
  <c r="E298"/>
  <c r="K298"/>
  <c r="D298"/>
  <c r="M298"/>
  <c r="D297"/>
  <c r="M297"/>
  <c r="E295"/>
  <c r="K295"/>
  <c r="E294"/>
  <c r="K294"/>
  <c r="D294"/>
  <c r="M294"/>
  <c r="D293"/>
  <c r="M293"/>
  <c r="E291"/>
  <c r="K291"/>
  <c r="E290"/>
  <c r="K290"/>
  <c r="D290"/>
  <c r="M290"/>
  <c r="D289"/>
  <c r="M289"/>
  <c r="E287"/>
  <c r="K287"/>
  <c r="E286"/>
  <c r="K286"/>
  <c r="D286"/>
  <c r="M286"/>
  <c r="D285"/>
  <c r="M285"/>
  <c r="E283"/>
  <c r="K283"/>
  <c r="E282"/>
  <c r="K282"/>
  <c r="D282"/>
  <c r="M282"/>
  <c r="D281"/>
  <c r="M281"/>
  <c r="E279"/>
  <c r="K279"/>
  <c r="E278"/>
  <c r="K278"/>
  <c r="D278"/>
  <c r="M278"/>
  <c r="D277"/>
  <c r="M277"/>
  <c r="E275"/>
  <c r="K275"/>
  <c r="E274"/>
  <c r="K274"/>
  <c r="D274"/>
  <c r="M274"/>
  <c r="D273"/>
  <c r="M273"/>
  <c r="E271"/>
  <c r="K271"/>
  <c r="E270"/>
  <c r="K270"/>
  <c r="D270"/>
  <c r="M270"/>
  <c r="D269"/>
  <c r="M269"/>
  <c r="E267"/>
  <c r="K267"/>
  <c r="E266"/>
  <c r="K266"/>
  <c r="D266"/>
  <c r="M266"/>
  <c r="D265"/>
  <c r="M265"/>
  <c r="E263"/>
  <c r="K263"/>
  <c r="E262"/>
  <c r="K262"/>
  <c r="D262"/>
  <c r="M262"/>
  <c r="D261"/>
  <c r="M261"/>
  <c r="E259"/>
  <c r="K259"/>
  <c r="E258"/>
  <c r="K258"/>
  <c r="D258"/>
  <c r="M258"/>
  <c r="D257"/>
  <c r="M257"/>
  <c r="E255"/>
  <c r="K255"/>
  <c r="E254"/>
  <c r="K254"/>
  <c r="D254"/>
  <c r="M254"/>
  <c r="D253"/>
  <c r="M253"/>
  <c r="E251"/>
  <c r="K251"/>
  <c r="E250"/>
  <c r="K250"/>
  <c r="D250"/>
  <c r="M250"/>
  <c r="D249"/>
  <c r="M249"/>
  <c r="E247"/>
  <c r="K247"/>
  <c r="E246"/>
  <c r="K246"/>
  <c r="D246"/>
  <c r="M246"/>
  <c r="D245"/>
  <c r="M245"/>
  <c r="E243"/>
  <c r="K243"/>
  <c r="E242"/>
  <c r="K242"/>
  <c r="D242"/>
  <c r="M242"/>
  <c r="D241"/>
  <c r="M241"/>
  <c r="E239"/>
  <c r="K239"/>
  <c r="E238"/>
  <c r="K238"/>
  <c r="D238"/>
  <c r="M238"/>
  <c r="D237"/>
  <c r="M237"/>
  <c r="E235"/>
  <c r="K235"/>
  <c r="E234"/>
  <c r="K234"/>
  <c r="D234"/>
  <c r="M234"/>
  <c r="D233"/>
  <c r="M233"/>
  <c r="E231"/>
  <c r="K231"/>
  <c r="E230"/>
  <c r="K230"/>
  <c r="D230"/>
  <c r="M230"/>
  <c r="D229"/>
  <c r="M229"/>
  <c r="E227"/>
  <c r="K227"/>
  <c r="E226"/>
  <c r="K226"/>
  <c r="D226"/>
  <c r="M226"/>
  <c r="D225"/>
  <c r="M225"/>
  <c r="E223"/>
  <c r="K223"/>
  <c r="E222"/>
  <c r="K222"/>
  <c r="D222"/>
  <c r="M222"/>
  <c r="D221"/>
  <c r="M221"/>
  <c r="E219"/>
  <c r="K219"/>
  <c r="E218"/>
  <c r="K218"/>
  <c r="D218"/>
  <c r="M218"/>
  <c r="D217"/>
  <c r="M217"/>
  <c r="E215"/>
  <c r="K215"/>
  <c r="E214"/>
  <c r="K214"/>
  <c r="D214"/>
  <c r="M214"/>
  <c r="D213"/>
  <c r="M213"/>
  <c r="E211"/>
  <c r="K211"/>
  <c r="E210"/>
  <c r="K210"/>
  <c r="D210"/>
  <c r="M210"/>
  <c r="D209"/>
  <c r="M209"/>
  <c r="E207"/>
  <c r="K207"/>
  <c r="E206"/>
  <c r="K206"/>
  <c r="D206"/>
  <c r="M206"/>
  <c r="D205"/>
  <c r="M205"/>
  <c r="E203"/>
  <c r="K203"/>
  <c r="E202"/>
  <c r="K202"/>
  <c r="D202"/>
  <c r="M202"/>
  <c r="D201"/>
  <c r="M201"/>
  <c r="E199"/>
  <c r="K199"/>
  <c r="E198"/>
  <c r="K198"/>
  <c r="D198"/>
  <c r="M198"/>
  <c r="D197"/>
  <c r="M197"/>
  <c r="E195"/>
  <c r="K195"/>
  <c r="E194"/>
  <c r="K194"/>
  <c r="D194"/>
  <c r="M194"/>
  <c r="D193"/>
  <c r="M193"/>
  <c r="E191"/>
  <c r="K191"/>
  <c r="E190"/>
  <c r="K190"/>
  <c r="D190"/>
  <c r="M190"/>
  <c r="D189"/>
  <c r="M189"/>
  <c r="E187"/>
  <c r="K187"/>
  <c r="E186"/>
  <c r="K186"/>
  <c r="D186"/>
  <c r="M186"/>
  <c r="D185"/>
  <c r="M185"/>
  <c r="E183"/>
  <c r="K183"/>
  <c r="E182"/>
  <c r="K182"/>
  <c r="D182"/>
  <c r="M182"/>
  <c r="D181"/>
  <c r="M181"/>
  <c r="E179"/>
  <c r="K179"/>
  <c r="E178"/>
  <c r="K178"/>
  <c r="D178"/>
  <c r="M178"/>
  <c r="D177"/>
  <c r="M177"/>
  <c r="E175"/>
  <c r="K175"/>
  <c r="E174"/>
  <c r="K174"/>
  <c r="D174"/>
  <c r="M174"/>
  <c r="D173"/>
  <c r="M173"/>
  <c r="E171"/>
  <c r="K171"/>
  <c r="E170"/>
  <c r="K170"/>
  <c r="D170"/>
  <c r="M170"/>
  <c r="D169"/>
  <c r="M169"/>
  <c r="E167"/>
  <c r="K167"/>
  <c r="E166"/>
  <c r="K166"/>
  <c r="D166"/>
  <c r="M166"/>
  <c r="D165"/>
  <c r="M165"/>
  <c r="E163"/>
  <c r="K163"/>
  <c r="E162"/>
  <c r="K162"/>
  <c r="D162"/>
  <c r="M162"/>
  <c r="D161"/>
  <c r="M161"/>
  <c r="E159"/>
  <c r="K159"/>
  <c r="E158"/>
  <c r="K158"/>
  <c r="D158"/>
  <c r="M158"/>
  <c r="D157"/>
  <c r="M157"/>
  <c r="E155"/>
  <c r="K155"/>
  <c r="E154"/>
  <c r="K154"/>
  <c r="D154"/>
  <c r="M154"/>
  <c r="D153"/>
  <c r="M153"/>
  <c r="E151"/>
  <c r="K151"/>
  <c r="E150"/>
  <c r="K150"/>
  <c r="D150"/>
  <c r="M150"/>
  <c r="D149"/>
  <c r="M149"/>
  <c r="E147"/>
  <c r="K147"/>
  <c r="E146"/>
  <c r="K146"/>
  <c r="D146"/>
  <c r="M146"/>
  <c r="D145"/>
  <c r="M145"/>
  <c r="E143"/>
  <c r="K143"/>
  <c r="E142"/>
  <c r="K142"/>
  <c r="D142"/>
  <c r="M142"/>
  <c r="B160" i="6"/>
  <c r="B345" i="11" s="1"/>
  <c r="D356" i="10"/>
  <c r="M356"/>
  <c r="D355"/>
  <c r="M355"/>
  <c r="E353"/>
  <c r="K353"/>
  <c r="E352"/>
  <c r="K352"/>
  <c r="D352"/>
  <c r="M352"/>
  <c r="D351"/>
  <c r="M351"/>
  <c r="E349"/>
  <c r="K349"/>
  <c r="E348"/>
  <c r="K348"/>
  <c r="D348"/>
  <c r="M348"/>
  <c r="D347"/>
  <c r="M347"/>
  <c r="E345"/>
  <c r="K345"/>
  <c r="E344"/>
  <c r="K344"/>
  <c r="D344"/>
  <c r="M344"/>
  <c r="D343"/>
  <c r="M343"/>
  <c r="E341"/>
  <c r="K341"/>
  <c r="E340"/>
  <c r="K340"/>
  <c r="D340"/>
  <c r="M340"/>
  <c r="D339"/>
  <c r="M339"/>
  <c r="E337"/>
  <c r="K337"/>
  <c r="E336"/>
  <c r="K336"/>
  <c r="D336"/>
  <c r="M336"/>
  <c r="D335"/>
  <c r="M335"/>
  <c r="E333"/>
  <c r="K333"/>
  <c r="E332"/>
  <c r="K332"/>
  <c r="D332"/>
  <c r="M332"/>
  <c r="D331"/>
  <c r="M331"/>
  <c r="E329"/>
  <c r="K329"/>
  <c r="E328"/>
  <c r="K328"/>
  <c r="D328"/>
  <c r="M328"/>
  <c r="D327"/>
  <c r="M327"/>
  <c r="E325"/>
  <c r="K325"/>
  <c r="E324"/>
  <c r="K324"/>
  <c r="D324"/>
  <c r="M324"/>
  <c r="D323"/>
  <c r="M323"/>
  <c r="E321"/>
  <c r="K321"/>
  <c r="E320"/>
  <c r="K320"/>
  <c r="D320"/>
  <c r="M320"/>
  <c r="D319"/>
  <c r="M319"/>
  <c r="E317"/>
  <c r="K317"/>
  <c r="E316"/>
  <c r="K316"/>
  <c r="D316"/>
  <c r="M316"/>
  <c r="D315"/>
  <c r="M315"/>
  <c r="E313"/>
  <c r="K313"/>
  <c r="E312"/>
  <c r="K312"/>
  <c r="D312"/>
  <c r="M312"/>
  <c r="D311"/>
  <c r="M311"/>
  <c r="E309"/>
  <c r="K309"/>
  <c r="E308"/>
  <c r="K308"/>
  <c r="D308"/>
  <c r="M308"/>
  <c r="D307"/>
  <c r="M307"/>
  <c r="E305"/>
  <c r="K305"/>
  <c r="E304"/>
  <c r="K304"/>
  <c r="D304"/>
  <c r="M304"/>
  <c r="D303"/>
  <c r="M303"/>
  <c r="E301"/>
  <c r="K301"/>
  <c r="E300"/>
  <c r="K300"/>
  <c r="D300"/>
  <c r="M300"/>
  <c r="D299"/>
  <c r="M299"/>
  <c r="E297"/>
  <c r="K297"/>
  <c r="E296"/>
  <c r="K296"/>
  <c r="D296"/>
  <c r="M296"/>
  <c r="D295"/>
  <c r="M295"/>
  <c r="E293"/>
  <c r="K293"/>
  <c r="E292"/>
  <c r="K292"/>
  <c r="D292"/>
  <c r="M292"/>
  <c r="D291"/>
  <c r="M291"/>
  <c r="E289"/>
  <c r="K289"/>
  <c r="E288"/>
  <c r="K288"/>
  <c r="D288"/>
  <c r="M288"/>
  <c r="D287"/>
  <c r="M287"/>
  <c r="E285"/>
  <c r="K285"/>
  <c r="E284"/>
  <c r="K284"/>
  <c r="D284"/>
  <c r="M284"/>
  <c r="D283"/>
  <c r="M283"/>
  <c r="E281"/>
  <c r="K281"/>
  <c r="E280"/>
  <c r="K280"/>
  <c r="D280"/>
  <c r="M280"/>
  <c r="D279"/>
  <c r="M279"/>
  <c r="E277"/>
  <c r="K277"/>
  <c r="E276"/>
  <c r="K276"/>
  <c r="D276"/>
  <c r="M276"/>
  <c r="D275"/>
  <c r="M275"/>
  <c r="E273"/>
  <c r="K273"/>
  <c r="E272"/>
  <c r="K272"/>
  <c r="D272"/>
  <c r="M272"/>
  <c r="D271"/>
  <c r="M271"/>
  <c r="E269"/>
  <c r="K269"/>
  <c r="E268"/>
  <c r="K268"/>
  <c r="D268"/>
  <c r="M268"/>
  <c r="D267"/>
  <c r="M267"/>
  <c r="E265"/>
  <c r="K265"/>
  <c r="E264"/>
  <c r="K264"/>
  <c r="D264"/>
  <c r="M264"/>
  <c r="D263"/>
  <c r="M263"/>
  <c r="E261"/>
  <c r="K261"/>
  <c r="E260"/>
  <c r="K260"/>
  <c r="D260"/>
  <c r="M260"/>
  <c r="D259"/>
  <c r="M259"/>
  <c r="E257"/>
  <c r="K257"/>
  <c r="E256"/>
  <c r="K256"/>
  <c r="D256"/>
  <c r="M256"/>
  <c r="D255"/>
  <c r="M255"/>
  <c r="E253"/>
  <c r="K253"/>
  <c r="E252"/>
  <c r="K252"/>
  <c r="D252"/>
  <c r="M252"/>
  <c r="D251"/>
  <c r="M251"/>
  <c r="E249"/>
  <c r="K249"/>
  <c r="E248"/>
  <c r="K248"/>
  <c r="D248"/>
  <c r="M248"/>
  <c r="D247"/>
  <c r="M247"/>
  <c r="E245"/>
  <c r="K245"/>
  <c r="E244"/>
  <c r="K244"/>
  <c r="D244"/>
  <c r="M244"/>
  <c r="D243"/>
  <c r="M243"/>
  <c r="E241"/>
  <c r="K241"/>
  <c r="E240"/>
  <c r="K240"/>
  <c r="D240"/>
  <c r="M240"/>
  <c r="D239"/>
  <c r="M239"/>
  <c r="E237"/>
  <c r="K237"/>
  <c r="E236"/>
  <c r="K236"/>
  <c r="D236"/>
  <c r="M236"/>
  <c r="D235"/>
  <c r="M235"/>
  <c r="E233"/>
  <c r="K233"/>
  <c r="E232"/>
  <c r="K232"/>
  <c r="D232"/>
  <c r="M232"/>
  <c r="D231"/>
  <c r="M231"/>
  <c r="E229"/>
  <c r="K229"/>
  <c r="E228"/>
  <c r="K228"/>
  <c r="D228"/>
  <c r="M228"/>
  <c r="D227"/>
  <c r="M227"/>
  <c r="E225"/>
  <c r="K225"/>
  <c r="E224"/>
  <c r="K224"/>
  <c r="D224"/>
  <c r="M224"/>
  <c r="D223"/>
  <c r="M223"/>
  <c r="E221"/>
  <c r="K221"/>
  <c r="E220"/>
  <c r="K220"/>
  <c r="D220"/>
  <c r="M220"/>
  <c r="D219"/>
  <c r="M219"/>
  <c r="E217"/>
  <c r="K217"/>
  <c r="E216"/>
  <c r="K216"/>
  <c r="D216"/>
  <c r="M216"/>
  <c r="D215"/>
  <c r="M215"/>
  <c r="E213"/>
  <c r="K213"/>
  <c r="E212"/>
  <c r="K212"/>
  <c r="D212"/>
  <c r="M212"/>
  <c r="D211"/>
  <c r="M211"/>
  <c r="E209"/>
  <c r="K209"/>
  <c r="E208"/>
  <c r="K208"/>
  <c r="D208"/>
  <c r="M208"/>
  <c r="D207"/>
  <c r="M207"/>
  <c r="E205"/>
  <c r="K205"/>
  <c r="E204"/>
  <c r="K204"/>
  <c r="D204"/>
  <c r="M204"/>
  <c r="D203"/>
  <c r="M203"/>
  <c r="E201"/>
  <c r="K201"/>
  <c r="E200"/>
  <c r="K200"/>
  <c r="D200"/>
  <c r="M200"/>
  <c r="D199"/>
  <c r="M199"/>
  <c r="E197"/>
  <c r="K197"/>
  <c r="E196"/>
  <c r="K196"/>
  <c r="D196"/>
  <c r="M196"/>
  <c r="D195"/>
  <c r="M195"/>
  <c r="E193"/>
  <c r="K193"/>
  <c r="E192"/>
  <c r="K192"/>
  <c r="D192"/>
  <c r="M192"/>
  <c r="D191"/>
  <c r="M191"/>
  <c r="E189"/>
  <c r="K189"/>
  <c r="E188"/>
  <c r="K188"/>
  <c r="D188"/>
  <c r="M188"/>
  <c r="D187"/>
  <c r="M187"/>
  <c r="E185"/>
  <c r="K185"/>
  <c r="E184"/>
  <c r="K184"/>
  <c r="D184"/>
  <c r="M184"/>
  <c r="D183"/>
  <c r="M183"/>
  <c r="E181"/>
  <c r="K181"/>
  <c r="E180"/>
  <c r="K180"/>
  <c r="D180"/>
  <c r="M180"/>
  <c r="D179"/>
  <c r="M179"/>
  <c r="E177"/>
  <c r="K177"/>
  <c r="E176"/>
  <c r="K176"/>
  <c r="D176"/>
  <c r="M176"/>
  <c r="D175"/>
  <c r="M175"/>
  <c r="E173"/>
  <c r="K173"/>
  <c r="E172"/>
  <c r="K172"/>
  <c r="D172"/>
  <c r="M172"/>
  <c r="D171"/>
  <c r="M171"/>
  <c r="E169"/>
  <c r="K169"/>
  <c r="E168"/>
  <c r="K168"/>
  <c r="D168"/>
  <c r="M168"/>
  <c r="D167"/>
  <c r="M167"/>
  <c r="E165"/>
  <c r="K165"/>
  <c r="E164"/>
  <c r="K164"/>
  <c r="D164"/>
  <c r="M164"/>
  <c r="D163"/>
  <c r="M163"/>
  <c r="E161"/>
  <c r="K161"/>
  <c r="E160"/>
  <c r="K160"/>
  <c r="D160"/>
  <c r="M160"/>
  <c r="D159"/>
  <c r="M159"/>
  <c r="E157"/>
  <c r="K157"/>
  <c r="E156"/>
  <c r="K156"/>
  <c r="D156"/>
  <c r="M156"/>
  <c r="D155"/>
  <c r="M155"/>
  <c r="E153"/>
  <c r="K153"/>
  <c r="E152"/>
  <c r="K152"/>
  <c r="D152"/>
  <c r="M152"/>
  <c r="D151"/>
  <c r="M151"/>
  <c r="E149"/>
  <c r="K149"/>
  <c r="E148"/>
  <c r="K148"/>
  <c r="D148"/>
  <c r="M148"/>
  <c r="D147"/>
  <c r="M147"/>
  <c r="E145"/>
  <c r="K145"/>
  <c r="E144"/>
  <c r="K144"/>
  <c r="D144"/>
  <c r="M144"/>
  <c r="D143"/>
  <c r="M143"/>
  <c r="Q145" l="1"/>
  <c r="Q149"/>
  <c r="Q153"/>
  <c r="Q157"/>
  <c r="Q161"/>
  <c r="Q165"/>
  <c r="Q169"/>
  <c r="Q173"/>
  <c r="Q177"/>
  <c r="Q181"/>
  <c r="Q185"/>
  <c r="Q189"/>
  <c r="Q193"/>
  <c r="Q197"/>
  <c r="Q201"/>
  <c r="Q205"/>
  <c r="Q209"/>
  <c r="Q213"/>
  <c r="Q217"/>
  <c r="Q221"/>
  <c r="Q225"/>
  <c r="Q229"/>
  <c r="Q233"/>
  <c r="Q237"/>
  <c r="Q241"/>
  <c r="Q245"/>
  <c r="Q249"/>
  <c r="Q253"/>
  <c r="Q257"/>
  <c r="Q261"/>
  <c r="Q265"/>
  <c r="Q269"/>
  <c r="Q273"/>
  <c r="Q277"/>
  <c r="Q281"/>
  <c r="Q285"/>
  <c r="Q289"/>
  <c r="Q293"/>
  <c r="Q297"/>
  <c r="Q301"/>
  <c r="Q305"/>
  <c r="Q309"/>
  <c r="Q313"/>
  <c r="Q317"/>
  <c r="Q321"/>
  <c r="Q325"/>
  <c r="Q329"/>
  <c r="Q333"/>
  <c r="Q337"/>
  <c r="Q341"/>
  <c r="Q345"/>
  <c r="Q349"/>
  <c r="Q353"/>
  <c r="N101" i="8"/>
  <c r="AK101"/>
  <c r="AC101"/>
  <c r="U101"/>
  <c r="N105"/>
  <c r="AK105"/>
  <c r="AC105"/>
  <c r="U105"/>
  <c r="N109"/>
  <c r="AK109"/>
  <c r="AC109"/>
  <c r="U109"/>
  <c r="N113"/>
  <c r="AK113"/>
  <c r="AC113"/>
  <c r="U113"/>
  <c r="N117"/>
  <c r="AK117"/>
  <c r="AC117"/>
  <c r="U117"/>
  <c r="N121"/>
  <c r="AK121"/>
  <c r="AC121"/>
  <c r="U121"/>
  <c r="N125"/>
  <c r="AK125"/>
  <c r="AC125"/>
  <c r="U125"/>
  <c r="N129"/>
  <c r="AK129"/>
  <c r="AC129"/>
  <c r="U129"/>
  <c r="N133"/>
  <c r="AK133"/>
  <c r="AC133"/>
  <c r="U133"/>
  <c r="N137"/>
  <c r="AK137"/>
  <c r="AC137"/>
  <c r="U137"/>
  <c r="N141"/>
  <c r="AK141"/>
  <c r="AC141"/>
  <c r="U141"/>
  <c r="N145"/>
  <c r="AK145"/>
  <c r="AC145"/>
  <c r="U145"/>
  <c r="N149"/>
  <c r="AK149"/>
  <c r="AC149"/>
  <c r="U149"/>
  <c r="N153"/>
  <c r="AK153"/>
  <c r="AC153"/>
  <c r="U153"/>
  <c r="N157"/>
  <c r="AK157"/>
  <c r="AC157"/>
  <c r="U157"/>
  <c r="N161"/>
  <c r="AK161"/>
  <c r="AC161"/>
  <c r="U161"/>
  <c r="N165"/>
  <c r="AK165"/>
  <c r="AC165"/>
  <c r="U165"/>
  <c r="N169"/>
  <c r="AK169"/>
  <c r="AC169"/>
  <c r="U169"/>
  <c r="N173"/>
  <c r="AK173"/>
  <c r="AC173"/>
  <c r="U173"/>
  <c r="N177"/>
  <c r="AK177"/>
  <c r="AC177"/>
  <c r="U177"/>
  <c r="N181"/>
  <c r="AK181"/>
  <c r="AC181"/>
  <c r="U181"/>
  <c r="N185"/>
  <c r="AK185"/>
  <c r="AC185"/>
  <c r="U185"/>
  <c r="N189"/>
  <c r="AK189"/>
  <c r="AC189"/>
  <c r="U189"/>
  <c r="N193"/>
  <c r="AK193"/>
  <c r="AC193"/>
  <c r="U193"/>
  <c r="N197"/>
  <c r="AK197"/>
  <c r="AC197"/>
  <c r="U197"/>
  <c r="N201"/>
  <c r="AK201"/>
  <c r="AC201"/>
  <c r="U201"/>
  <c r="N205"/>
  <c r="AK205"/>
  <c r="AC205"/>
  <c r="U205"/>
  <c r="N209"/>
  <c r="AK209"/>
  <c r="AC209"/>
  <c r="U209"/>
  <c r="N213"/>
  <c r="AK213"/>
  <c r="AC213"/>
  <c r="U213"/>
  <c r="N217"/>
  <c r="AK217"/>
  <c r="AC217"/>
  <c r="U217"/>
  <c r="N221"/>
  <c r="AK221"/>
  <c r="AC221"/>
  <c r="U221"/>
  <c r="N225"/>
  <c r="AK225"/>
  <c r="AC225"/>
  <c r="U225"/>
  <c r="N229"/>
  <c r="AK229"/>
  <c r="AC229"/>
  <c r="U229"/>
  <c r="N233"/>
  <c r="AK233"/>
  <c r="AC233"/>
  <c r="U233"/>
  <c r="N617"/>
  <c r="AK617"/>
  <c r="AC617"/>
  <c r="U617"/>
  <c r="N621"/>
  <c r="AK621"/>
  <c r="AC621"/>
  <c r="U621"/>
  <c r="N625"/>
  <c r="AK625"/>
  <c r="AC625"/>
  <c r="U625"/>
  <c r="N629"/>
  <c r="AK629"/>
  <c r="AC629"/>
  <c r="U629"/>
  <c r="N633"/>
  <c r="AK633"/>
  <c r="AC633"/>
  <c r="U633"/>
  <c r="N637"/>
  <c r="AK637"/>
  <c r="AC637"/>
  <c r="U637"/>
  <c r="N641"/>
  <c r="AK641"/>
  <c r="AC641"/>
  <c r="U641"/>
  <c r="N645"/>
  <c r="AK645"/>
  <c r="AC645"/>
  <c r="U645"/>
  <c r="N649"/>
  <c r="AK649"/>
  <c r="AC649"/>
  <c r="U649"/>
  <c r="N653"/>
  <c r="AK653"/>
  <c r="AC653"/>
  <c r="U653"/>
  <c r="N657"/>
  <c r="AK657"/>
  <c r="AC657"/>
  <c r="U657"/>
  <c r="N661"/>
  <c r="AK661"/>
  <c r="AC661"/>
  <c r="U661"/>
  <c r="N665"/>
  <c r="AK665"/>
  <c r="AC665"/>
  <c r="U665"/>
  <c r="N669"/>
  <c r="AK669"/>
  <c r="AC669"/>
  <c r="U669"/>
  <c r="N673"/>
  <c r="AK673"/>
  <c r="AC673"/>
  <c r="U673"/>
  <c r="N677"/>
  <c r="AK677"/>
  <c r="AC677"/>
  <c r="U677"/>
  <c r="N681"/>
  <c r="AK681"/>
  <c r="AC681"/>
  <c r="U681"/>
  <c r="N685"/>
  <c r="AK685"/>
  <c r="AC685"/>
  <c r="U685"/>
  <c r="N689"/>
  <c r="AK689"/>
  <c r="AC689"/>
  <c r="U689"/>
  <c r="N693"/>
  <c r="AK693"/>
  <c r="AC693"/>
  <c r="U693"/>
  <c r="N697"/>
  <c r="AK697"/>
  <c r="AC697"/>
  <c r="U697"/>
  <c r="N491"/>
  <c r="AK491"/>
  <c r="AC491"/>
  <c r="U491"/>
  <c r="N495"/>
  <c r="AK495"/>
  <c r="AC495"/>
  <c r="U495"/>
  <c r="N499"/>
  <c r="AK499"/>
  <c r="AC499"/>
  <c r="U499"/>
  <c r="N503"/>
  <c r="AK503"/>
  <c r="AC503"/>
  <c r="U503"/>
  <c r="N507"/>
  <c r="AK507"/>
  <c r="AC507"/>
  <c r="U507"/>
  <c r="N511"/>
  <c r="AK511"/>
  <c r="AC511"/>
  <c r="U511"/>
  <c r="N515"/>
  <c r="AK515"/>
  <c r="AC515"/>
  <c r="U515"/>
  <c r="N519"/>
  <c r="AK519"/>
  <c r="AC519"/>
  <c r="U519"/>
  <c r="N523"/>
  <c r="AK523"/>
  <c r="AC523"/>
  <c r="U523"/>
  <c r="N527"/>
  <c r="AK527"/>
  <c r="AC527"/>
  <c r="U527"/>
  <c r="N531"/>
  <c r="AK531"/>
  <c r="AC531"/>
  <c r="U531"/>
  <c r="N535"/>
  <c r="AK535"/>
  <c r="AC535"/>
  <c r="U535"/>
  <c r="N539"/>
  <c r="AK539"/>
  <c r="AC539"/>
  <c r="U539"/>
  <c r="N543"/>
  <c r="AK543"/>
  <c r="AC543"/>
  <c r="U543"/>
  <c r="N547"/>
  <c r="AK547"/>
  <c r="AC547"/>
  <c r="U547"/>
  <c r="N551"/>
  <c r="AK551"/>
  <c r="AC551"/>
  <c r="U551"/>
  <c r="N555"/>
  <c r="AK555"/>
  <c r="AC555"/>
  <c r="U555"/>
  <c r="N559"/>
  <c r="AK559"/>
  <c r="AC559"/>
  <c r="U559"/>
  <c r="N563"/>
  <c r="AK563"/>
  <c r="AC563"/>
  <c r="U563"/>
  <c r="N567"/>
  <c r="AK567"/>
  <c r="AC567"/>
  <c r="U567"/>
  <c r="N571"/>
  <c r="AK571"/>
  <c r="AC571"/>
  <c r="U571"/>
  <c r="N575"/>
  <c r="AK575"/>
  <c r="AC575"/>
  <c r="U575"/>
  <c r="N579"/>
  <c r="AK579"/>
  <c r="AC579"/>
  <c r="U579"/>
  <c r="N583"/>
  <c r="AK583"/>
  <c r="AC583"/>
  <c r="U583"/>
  <c r="N587"/>
  <c r="AK587"/>
  <c r="AC587"/>
  <c r="U587"/>
  <c r="N591"/>
  <c r="AK591"/>
  <c r="AC591"/>
  <c r="U591"/>
  <c r="N595"/>
  <c r="AK595"/>
  <c r="AC595"/>
  <c r="U595"/>
  <c r="N599"/>
  <c r="AK599"/>
  <c r="AC599"/>
  <c r="U599"/>
  <c r="N603"/>
  <c r="AK603"/>
  <c r="AC603"/>
  <c r="U603"/>
  <c r="N607"/>
  <c r="AK607"/>
  <c r="AC607"/>
  <c r="U607"/>
  <c r="N611"/>
  <c r="AK611"/>
  <c r="AC611"/>
  <c r="U611"/>
  <c r="N615"/>
  <c r="AK615"/>
  <c r="AC615"/>
  <c r="U615"/>
  <c r="AK616"/>
  <c r="AC616"/>
  <c r="U616"/>
  <c r="N616"/>
  <c r="AK620"/>
  <c r="AC620"/>
  <c r="U620"/>
  <c r="N620"/>
  <c r="AK624"/>
  <c r="AC624"/>
  <c r="U624"/>
  <c r="N624"/>
  <c r="AK628"/>
  <c r="AC628"/>
  <c r="U628"/>
  <c r="N628"/>
  <c r="AK632"/>
  <c r="AC632"/>
  <c r="U632"/>
  <c r="N632"/>
  <c r="AK636"/>
  <c r="AC636"/>
  <c r="U636"/>
  <c r="N636"/>
  <c r="AK640"/>
  <c r="AC640"/>
  <c r="U640"/>
  <c r="N640"/>
  <c r="AK644"/>
  <c r="AC644"/>
  <c r="U644"/>
  <c r="N644"/>
  <c r="AK648"/>
  <c r="AC648"/>
  <c r="U648"/>
  <c r="N648"/>
  <c r="AK652"/>
  <c r="AC652"/>
  <c r="U652"/>
  <c r="N652"/>
  <c r="AK656"/>
  <c r="AC656"/>
  <c r="U656"/>
  <c r="N656"/>
  <c r="AK660"/>
  <c r="AC660"/>
  <c r="U660"/>
  <c r="N660"/>
  <c r="AK664"/>
  <c r="AC664"/>
  <c r="U664"/>
  <c r="N664"/>
  <c r="AK668"/>
  <c r="AC668"/>
  <c r="U668"/>
  <c r="N668"/>
  <c r="AK672"/>
  <c r="AC672"/>
  <c r="U672"/>
  <c r="N672"/>
  <c r="AK676"/>
  <c r="AC676"/>
  <c r="U676"/>
  <c r="N676"/>
  <c r="AK680"/>
  <c r="AC680"/>
  <c r="U680"/>
  <c r="N680"/>
  <c r="AK684"/>
  <c r="AC684"/>
  <c r="U684"/>
  <c r="N684"/>
  <c r="AK688"/>
  <c r="AC688"/>
  <c r="U688"/>
  <c r="N688"/>
  <c r="AK692"/>
  <c r="AC692"/>
  <c r="U692"/>
  <c r="N692"/>
  <c r="AK696"/>
  <c r="AC696"/>
  <c r="U696"/>
  <c r="N696"/>
  <c r="AK700"/>
  <c r="AC700"/>
  <c r="U700"/>
  <c r="N700"/>
  <c r="AK602"/>
  <c r="AC602"/>
  <c r="U602"/>
  <c r="N602"/>
  <c r="AK610"/>
  <c r="AC610"/>
  <c r="U610"/>
  <c r="N610"/>
  <c r="N619"/>
  <c r="AK619"/>
  <c r="AC619"/>
  <c r="U619"/>
  <c r="N623"/>
  <c r="AK623"/>
  <c r="AC623"/>
  <c r="U623"/>
  <c r="N631"/>
  <c r="AK631"/>
  <c r="AC631"/>
  <c r="U631"/>
  <c r="N663"/>
  <c r="AK663"/>
  <c r="AC663"/>
  <c r="U663"/>
  <c r="N667"/>
  <c r="AK667"/>
  <c r="AC667"/>
  <c r="U667"/>
  <c r="N683"/>
  <c r="AK683"/>
  <c r="AC683"/>
  <c r="U683"/>
  <c r="N687"/>
  <c r="AK687"/>
  <c r="AC687"/>
  <c r="U687"/>
  <c r="N691"/>
  <c r="AK691"/>
  <c r="AC691"/>
  <c r="U691"/>
  <c r="N695"/>
  <c r="AK695"/>
  <c r="AC695"/>
  <c r="U695"/>
  <c r="N493"/>
  <c r="AK493"/>
  <c r="AC493"/>
  <c r="U493"/>
  <c r="N501"/>
  <c r="AK501"/>
  <c r="AC501"/>
  <c r="U501"/>
  <c r="N517"/>
  <c r="AK517"/>
  <c r="AC517"/>
  <c r="U517"/>
  <c r="N521"/>
  <c r="AK521"/>
  <c r="AC521"/>
  <c r="U521"/>
  <c r="N525"/>
  <c r="AK525"/>
  <c r="AC525"/>
  <c r="U525"/>
  <c r="N529"/>
  <c r="AK529"/>
  <c r="AC529"/>
  <c r="U529"/>
  <c r="N537"/>
  <c r="AK537"/>
  <c r="AC537"/>
  <c r="U537"/>
  <c r="N545"/>
  <c r="AK545"/>
  <c r="AC545"/>
  <c r="U545"/>
  <c r="N549"/>
  <c r="AK549"/>
  <c r="AC549"/>
  <c r="U549"/>
  <c r="N553"/>
  <c r="AK553"/>
  <c r="AC553"/>
  <c r="U553"/>
  <c r="N557"/>
  <c r="AK557"/>
  <c r="AC557"/>
  <c r="U557"/>
  <c r="N565"/>
  <c r="AK565"/>
  <c r="AC565"/>
  <c r="U565"/>
  <c r="N569"/>
  <c r="AK569"/>
  <c r="AC569"/>
  <c r="U569"/>
  <c r="N573"/>
  <c r="AK573"/>
  <c r="AC573"/>
  <c r="U573"/>
  <c r="N577"/>
  <c r="AK577"/>
  <c r="AC577"/>
  <c r="U577"/>
  <c r="N589"/>
  <c r="AK589"/>
  <c r="AC589"/>
  <c r="U589"/>
  <c r="AK102"/>
  <c r="AC102"/>
  <c r="U102"/>
  <c r="N102"/>
  <c r="AK106"/>
  <c r="AC106"/>
  <c r="U106"/>
  <c r="N106"/>
  <c r="AK110"/>
  <c r="AC110"/>
  <c r="U110"/>
  <c r="N110"/>
  <c r="AK114"/>
  <c r="AC114"/>
  <c r="U114"/>
  <c r="N114"/>
  <c r="AK118"/>
  <c r="AC118"/>
  <c r="U118"/>
  <c r="N118"/>
  <c r="AK122"/>
  <c r="AC122"/>
  <c r="U122"/>
  <c r="N122"/>
  <c r="AK126"/>
  <c r="AC126"/>
  <c r="U126"/>
  <c r="N126"/>
  <c r="AK130"/>
  <c r="AC130"/>
  <c r="U130"/>
  <c r="N130"/>
  <c r="AK134"/>
  <c r="AC134"/>
  <c r="U134"/>
  <c r="N134"/>
  <c r="AK138"/>
  <c r="AC138"/>
  <c r="U138"/>
  <c r="N138"/>
  <c r="AK142"/>
  <c r="AC142"/>
  <c r="U142"/>
  <c r="N142"/>
  <c r="AK146"/>
  <c r="AC146"/>
  <c r="U146"/>
  <c r="N146"/>
  <c r="AK150"/>
  <c r="AC150"/>
  <c r="U150"/>
  <c r="N150"/>
  <c r="AK154"/>
  <c r="AC154"/>
  <c r="U154"/>
  <c r="N154"/>
  <c r="AK158"/>
  <c r="AC158"/>
  <c r="U158"/>
  <c r="N158"/>
  <c r="AK162"/>
  <c r="AC162"/>
  <c r="U162"/>
  <c r="N162"/>
  <c r="AK166"/>
  <c r="AC166"/>
  <c r="U166"/>
  <c r="N166"/>
  <c r="AK170"/>
  <c r="AC170"/>
  <c r="U170"/>
  <c r="N170"/>
  <c r="AK174"/>
  <c r="AC174"/>
  <c r="U174"/>
  <c r="N174"/>
  <c r="AK178"/>
  <c r="AC178"/>
  <c r="U178"/>
  <c r="N178"/>
  <c r="AK182"/>
  <c r="AC182"/>
  <c r="U182"/>
  <c r="N182"/>
  <c r="AK186"/>
  <c r="AC186"/>
  <c r="U186"/>
  <c r="N186"/>
  <c r="AK190"/>
  <c r="AC190"/>
  <c r="U190"/>
  <c r="N190"/>
  <c r="AK194"/>
  <c r="AC194"/>
  <c r="U194"/>
  <c r="N194"/>
  <c r="AK198"/>
  <c r="AC198"/>
  <c r="U198"/>
  <c r="N198"/>
  <c r="AK202"/>
  <c r="AC202"/>
  <c r="U202"/>
  <c r="N202"/>
  <c r="AK206"/>
  <c r="AC206"/>
  <c r="U206"/>
  <c r="N206"/>
  <c r="AK210"/>
  <c r="AC210"/>
  <c r="U210"/>
  <c r="N210"/>
  <c r="AK214"/>
  <c r="AC214"/>
  <c r="U214"/>
  <c r="N214"/>
  <c r="AK218"/>
  <c r="AC218"/>
  <c r="U218"/>
  <c r="N218"/>
  <c r="AK222"/>
  <c r="AC222"/>
  <c r="U222"/>
  <c r="N222"/>
  <c r="AK226"/>
  <c r="AC226"/>
  <c r="U226"/>
  <c r="N226"/>
  <c r="AK230"/>
  <c r="AC230"/>
  <c r="U230"/>
  <c r="N230"/>
  <c r="Z102" i="10"/>
  <c r="Z110"/>
  <c r="Z118"/>
  <c r="Z126"/>
  <c r="Z134"/>
  <c r="Z142"/>
  <c r="Z150"/>
  <c r="Z158"/>
  <c r="Z166"/>
  <c r="Z174"/>
  <c r="Z182"/>
  <c r="Z190"/>
  <c r="Z198"/>
  <c r="Z206"/>
  <c r="Z214"/>
  <c r="Z222"/>
  <c r="Z230"/>
  <c r="Z238"/>
  <c r="Z246"/>
  <c r="Z254"/>
  <c r="Z262"/>
  <c r="Z270"/>
  <c r="Z278"/>
  <c r="Z286"/>
  <c r="Z294"/>
  <c r="Z302"/>
  <c r="Z310"/>
  <c r="Z318"/>
  <c r="Z326"/>
  <c r="Z334"/>
  <c r="Z105"/>
  <c r="Z113"/>
  <c r="Z121"/>
  <c r="Z129"/>
  <c r="Z137"/>
  <c r="Z145"/>
  <c r="Z153"/>
  <c r="Z161"/>
  <c r="Z169"/>
  <c r="Z177"/>
  <c r="Z185"/>
  <c r="Z193"/>
  <c r="Z201"/>
  <c r="Z209"/>
  <c r="Z217"/>
  <c r="Z225"/>
  <c r="Z233"/>
  <c r="Z241"/>
  <c r="Z249"/>
  <c r="Z257"/>
  <c r="Z265"/>
  <c r="Z273"/>
  <c r="Z281"/>
  <c r="Z289"/>
  <c r="Z297"/>
  <c r="Z305"/>
  <c r="Z313"/>
  <c r="Z321"/>
  <c r="Z329"/>
  <c r="Z337"/>
  <c r="Z344"/>
  <c r="Z352"/>
  <c r="Z360"/>
  <c r="Z368"/>
  <c r="Z376"/>
  <c r="Z384"/>
  <c r="Z392"/>
  <c r="Z400"/>
  <c r="Z408"/>
  <c r="Z416"/>
  <c r="Z424"/>
  <c r="Z432"/>
  <c r="Z440"/>
  <c r="Z448"/>
  <c r="Z456"/>
  <c r="Z464"/>
  <c r="Z472"/>
  <c r="Z480"/>
  <c r="Z488"/>
  <c r="Z496"/>
  <c r="Z504"/>
  <c r="Z512"/>
  <c r="Z520"/>
  <c r="Z528"/>
  <c r="Z536"/>
  <c r="Z544"/>
  <c r="Z552"/>
  <c r="Z560"/>
  <c r="Z568"/>
  <c r="Z576"/>
  <c r="Z584"/>
  <c r="Z592"/>
  <c r="Z600"/>
  <c r="Z608"/>
  <c r="Z616"/>
  <c r="Z624"/>
  <c r="Z632"/>
  <c r="Z345"/>
  <c r="Z353"/>
  <c r="Z361"/>
  <c r="Z369"/>
  <c r="Z377"/>
  <c r="Z385"/>
  <c r="Z393"/>
  <c r="Z401"/>
  <c r="Z409"/>
  <c r="Z417"/>
  <c r="Z425"/>
  <c r="Z433"/>
  <c r="Z441"/>
  <c r="Z449"/>
  <c r="Z457"/>
  <c r="Z465"/>
  <c r="Z473"/>
  <c r="Z481"/>
  <c r="Z489"/>
  <c r="Z497"/>
  <c r="Z505"/>
  <c r="Z513"/>
  <c r="Z521"/>
  <c r="Z529"/>
  <c r="Z537"/>
  <c r="Z545"/>
  <c r="Z553"/>
  <c r="Z561"/>
  <c r="Z569"/>
  <c r="Z577"/>
  <c r="Z585"/>
  <c r="Z593"/>
  <c r="Z601"/>
  <c r="Z609"/>
  <c r="Z617"/>
  <c r="Z625"/>
  <c r="Z636"/>
  <c r="Z644"/>
  <c r="Z652"/>
  <c r="Z660"/>
  <c r="Z668"/>
  <c r="Z676"/>
  <c r="Z684"/>
  <c r="Z692"/>
  <c r="Z700"/>
  <c r="Z637"/>
  <c r="Z645"/>
  <c r="Z653"/>
  <c r="Z661"/>
  <c r="Z669"/>
  <c r="Z677"/>
  <c r="Z685"/>
  <c r="Z693"/>
  <c r="Z104"/>
  <c r="Z112"/>
  <c r="Z120"/>
  <c r="Z128"/>
  <c r="Z136"/>
  <c r="Z144"/>
  <c r="Z152"/>
  <c r="Z160"/>
  <c r="Z168"/>
  <c r="Z176"/>
  <c r="Z184"/>
  <c r="Z192"/>
  <c r="Z200"/>
  <c r="Z208"/>
  <c r="Z216"/>
  <c r="Z224"/>
  <c r="Z232"/>
  <c r="Z240"/>
  <c r="Z248"/>
  <c r="Z256"/>
  <c r="Z264"/>
  <c r="Z272"/>
  <c r="Z280"/>
  <c r="Z288"/>
  <c r="Z296"/>
  <c r="Z304"/>
  <c r="Z312"/>
  <c r="Z320"/>
  <c r="Z328"/>
  <c r="Z336"/>
  <c r="Z107"/>
  <c r="Z115"/>
  <c r="Z123"/>
  <c r="Z131"/>
  <c r="Z139"/>
  <c r="Z147"/>
  <c r="Z155"/>
  <c r="Z163"/>
  <c r="Z171"/>
  <c r="Z179"/>
  <c r="Z187"/>
  <c r="Z195"/>
  <c r="Z203"/>
  <c r="Z211"/>
  <c r="Z219"/>
  <c r="Z227"/>
  <c r="Z235"/>
  <c r="Z243"/>
  <c r="Z251"/>
  <c r="Z259"/>
  <c r="Z267"/>
  <c r="Z275"/>
  <c r="Z283"/>
  <c r="Z291"/>
  <c r="Z299"/>
  <c r="Z307"/>
  <c r="Z315"/>
  <c r="Z323"/>
  <c r="Z331"/>
  <c r="Z338"/>
  <c r="Z346"/>
  <c r="Z354"/>
  <c r="Z362"/>
  <c r="Z370"/>
  <c r="Z378"/>
  <c r="Z386"/>
  <c r="Z394"/>
  <c r="Z402"/>
  <c r="Z410"/>
  <c r="Z418"/>
  <c r="Z426"/>
  <c r="Z434"/>
  <c r="Z442"/>
  <c r="Z450"/>
  <c r="Z458"/>
  <c r="Z466"/>
  <c r="Z474"/>
  <c r="Z482"/>
  <c r="Z490"/>
  <c r="Z498"/>
  <c r="Z506"/>
  <c r="Z514"/>
  <c r="Z522"/>
  <c r="Z530"/>
  <c r="Z538"/>
  <c r="Z546"/>
  <c r="Z554"/>
  <c r="Z562"/>
  <c r="Z570"/>
  <c r="Z578"/>
  <c r="Z586"/>
  <c r="Z594"/>
  <c r="Z602"/>
  <c r="Z610"/>
  <c r="Z618"/>
  <c r="Z626"/>
  <c r="Z339"/>
  <c r="Z347"/>
  <c r="Z355"/>
  <c r="Z363"/>
  <c r="Z371"/>
  <c r="Z379"/>
  <c r="Z387"/>
  <c r="Z395"/>
  <c r="Z403"/>
  <c r="Z411"/>
  <c r="Z419"/>
  <c r="Z427"/>
  <c r="Z435"/>
  <c r="Z443"/>
  <c r="Z451"/>
  <c r="Z459"/>
  <c r="Z467"/>
  <c r="Z475"/>
  <c r="Z483"/>
  <c r="Z491"/>
  <c r="Z499"/>
  <c r="Z507"/>
  <c r="Z515"/>
  <c r="Z523"/>
  <c r="Z531"/>
  <c r="Z539"/>
  <c r="Z547"/>
  <c r="Z555"/>
  <c r="Z563"/>
  <c r="Z571"/>
  <c r="Z579"/>
  <c r="Z587"/>
  <c r="Z595"/>
  <c r="Z603"/>
  <c r="Z611"/>
  <c r="Z619"/>
  <c r="Z627"/>
  <c r="Z634"/>
  <c r="Z642"/>
  <c r="Z650"/>
  <c r="Z658"/>
  <c r="Z666"/>
  <c r="Z674"/>
  <c r="Z682"/>
  <c r="Z690"/>
  <c r="Z698"/>
  <c r="Z639"/>
  <c r="Z647"/>
  <c r="Z655"/>
  <c r="Z663"/>
  <c r="Z671"/>
  <c r="Z679"/>
  <c r="Z687"/>
  <c r="Z695"/>
  <c r="N237" i="8"/>
  <c r="AK237"/>
  <c r="AC237"/>
  <c r="U237"/>
  <c r="N241"/>
  <c r="AK241"/>
  <c r="AC241"/>
  <c r="U241"/>
  <c r="N245"/>
  <c r="AK245"/>
  <c r="AC245"/>
  <c r="U245"/>
  <c r="N249"/>
  <c r="AK249"/>
  <c r="AC249"/>
  <c r="U249"/>
  <c r="N253"/>
  <c r="AK253"/>
  <c r="AC253"/>
  <c r="U253"/>
  <c r="N257"/>
  <c r="AK257"/>
  <c r="AC257"/>
  <c r="U257"/>
  <c r="N261"/>
  <c r="AK261"/>
  <c r="AC261"/>
  <c r="U261"/>
  <c r="N265"/>
  <c r="AK265"/>
  <c r="AC265"/>
  <c r="U265"/>
  <c r="N269"/>
  <c r="AK269"/>
  <c r="AC269"/>
  <c r="U269"/>
  <c r="N273"/>
  <c r="AK273"/>
  <c r="AC273"/>
  <c r="U273"/>
  <c r="N277"/>
  <c r="AK277"/>
  <c r="AC277"/>
  <c r="U277"/>
  <c r="N281"/>
  <c r="AK281"/>
  <c r="AC281"/>
  <c r="U281"/>
  <c r="N285"/>
  <c r="AK285"/>
  <c r="AC285"/>
  <c r="U285"/>
  <c r="N289"/>
  <c r="AK289"/>
  <c r="AC289"/>
  <c r="U289"/>
  <c r="N293"/>
  <c r="AK293"/>
  <c r="AC293"/>
  <c r="U293"/>
  <c r="N297"/>
  <c r="AK297"/>
  <c r="AC297"/>
  <c r="U297"/>
  <c r="N301"/>
  <c r="AK301"/>
  <c r="AC301"/>
  <c r="U301"/>
  <c r="N305"/>
  <c r="AK305"/>
  <c r="AC305"/>
  <c r="U305"/>
  <c r="N309"/>
  <c r="AK309"/>
  <c r="AC309"/>
  <c r="U309"/>
  <c r="N313"/>
  <c r="AK313"/>
  <c r="AC313"/>
  <c r="U313"/>
  <c r="N317"/>
  <c r="AK317"/>
  <c r="AC317"/>
  <c r="U317"/>
  <c r="N321"/>
  <c r="AK321"/>
  <c r="AC321"/>
  <c r="U321"/>
  <c r="N325"/>
  <c r="AK325"/>
  <c r="AC325"/>
  <c r="U325"/>
  <c r="N329"/>
  <c r="AK329"/>
  <c r="AC329"/>
  <c r="U329"/>
  <c r="N333"/>
  <c r="AK333"/>
  <c r="AC333"/>
  <c r="U333"/>
  <c r="N337"/>
  <c r="AK337"/>
  <c r="AC337"/>
  <c r="U337"/>
  <c r="N341"/>
  <c r="AK341"/>
  <c r="AC341"/>
  <c r="U341"/>
  <c r="N345"/>
  <c r="AK345"/>
  <c r="AC345"/>
  <c r="U345"/>
  <c r="N349"/>
  <c r="AK349"/>
  <c r="AC349"/>
  <c r="U349"/>
  <c r="N353"/>
  <c r="AK353"/>
  <c r="AC353"/>
  <c r="U353"/>
  <c r="N357"/>
  <c r="AK357"/>
  <c r="AC357"/>
  <c r="U357"/>
  <c r="N361"/>
  <c r="AK361"/>
  <c r="AC361"/>
  <c r="U361"/>
  <c r="N365"/>
  <c r="AK365"/>
  <c r="AC365"/>
  <c r="U365"/>
  <c r="N369"/>
  <c r="AK369"/>
  <c r="AC369"/>
  <c r="U369"/>
  <c r="N373"/>
  <c r="AK373"/>
  <c r="AC373"/>
  <c r="U373"/>
  <c r="N377"/>
  <c r="AK377"/>
  <c r="AC377"/>
  <c r="U377"/>
  <c r="N381"/>
  <c r="AK381"/>
  <c r="AC381"/>
  <c r="U381"/>
  <c r="N385"/>
  <c r="AK385"/>
  <c r="AC385"/>
  <c r="U385"/>
  <c r="N389"/>
  <c r="AK389"/>
  <c r="AC389"/>
  <c r="U389"/>
  <c r="N393"/>
  <c r="AK393"/>
  <c r="AC393"/>
  <c r="U393"/>
  <c r="N397"/>
  <c r="AK397"/>
  <c r="AC397"/>
  <c r="U397"/>
  <c r="N401"/>
  <c r="AK401"/>
  <c r="AC401"/>
  <c r="U401"/>
  <c r="N405"/>
  <c r="AK405"/>
  <c r="AC405"/>
  <c r="U405"/>
  <c r="N409"/>
  <c r="AK409"/>
  <c r="AC409"/>
  <c r="U409"/>
  <c r="N413"/>
  <c r="AK413"/>
  <c r="AC413"/>
  <c r="U413"/>
  <c r="N417"/>
  <c r="AK417"/>
  <c r="AC417"/>
  <c r="U417"/>
  <c r="N421"/>
  <c r="AK421"/>
  <c r="AC421"/>
  <c r="U421"/>
  <c r="N425"/>
  <c r="AK425"/>
  <c r="AC425"/>
  <c r="U425"/>
  <c r="N429"/>
  <c r="AK429"/>
  <c r="AC429"/>
  <c r="U429"/>
  <c r="N433"/>
  <c r="AK433"/>
  <c r="AC433"/>
  <c r="U433"/>
  <c r="N437"/>
  <c r="AK437"/>
  <c r="AC437"/>
  <c r="U437"/>
  <c r="N441"/>
  <c r="AK441"/>
  <c r="AC441"/>
  <c r="U441"/>
  <c r="N445"/>
  <c r="AK445"/>
  <c r="AC445"/>
  <c r="U445"/>
  <c r="N449"/>
  <c r="AK449"/>
  <c r="AC449"/>
  <c r="U449"/>
  <c r="N453"/>
  <c r="AK453"/>
  <c r="AC453"/>
  <c r="U453"/>
  <c r="N457"/>
  <c r="AK457"/>
  <c r="AC457"/>
  <c r="U457"/>
  <c r="N461"/>
  <c r="AK461"/>
  <c r="AC461"/>
  <c r="U461"/>
  <c r="N465"/>
  <c r="AK465"/>
  <c r="AC465"/>
  <c r="U465"/>
  <c r="N469"/>
  <c r="AK469"/>
  <c r="AC469"/>
  <c r="U469"/>
  <c r="N473"/>
  <c r="AK473"/>
  <c r="AC473"/>
  <c r="U473"/>
  <c r="N477"/>
  <c r="AK477"/>
  <c r="AC477"/>
  <c r="U477"/>
  <c r="N481"/>
  <c r="AK481"/>
  <c r="AC481"/>
  <c r="U481"/>
  <c r="N485"/>
  <c r="AK485"/>
  <c r="AC485"/>
  <c r="U485"/>
  <c r="N489"/>
  <c r="AK489"/>
  <c r="AC489"/>
  <c r="U489"/>
  <c r="AK234"/>
  <c r="AC234"/>
  <c r="U234"/>
  <c r="N234"/>
  <c r="AK238"/>
  <c r="AC238"/>
  <c r="U238"/>
  <c r="N238"/>
  <c r="AK242"/>
  <c r="AC242"/>
  <c r="U242"/>
  <c r="N242"/>
  <c r="AK246"/>
  <c r="AC246"/>
  <c r="U246"/>
  <c r="N246"/>
  <c r="AK250"/>
  <c r="AC250"/>
  <c r="U250"/>
  <c r="N250"/>
  <c r="AK254"/>
  <c r="AC254"/>
  <c r="U254"/>
  <c r="N254"/>
  <c r="AK258"/>
  <c r="AC258"/>
  <c r="U258"/>
  <c r="N258"/>
  <c r="AK262"/>
  <c r="AC262"/>
  <c r="U262"/>
  <c r="N262"/>
  <c r="AK266"/>
  <c r="AC266"/>
  <c r="U266"/>
  <c r="N266"/>
  <c r="AK270"/>
  <c r="AC270"/>
  <c r="U270"/>
  <c r="N270"/>
  <c r="AK274"/>
  <c r="AC274"/>
  <c r="U274"/>
  <c r="N274"/>
  <c r="AK278"/>
  <c r="AC278"/>
  <c r="U278"/>
  <c r="N278"/>
  <c r="AK282"/>
  <c r="AC282"/>
  <c r="U282"/>
  <c r="N282"/>
  <c r="AK286"/>
  <c r="AC286"/>
  <c r="U286"/>
  <c r="N286"/>
  <c r="AK290"/>
  <c r="AC290"/>
  <c r="U290"/>
  <c r="N290"/>
  <c r="AK294"/>
  <c r="AC294"/>
  <c r="U294"/>
  <c r="N294"/>
  <c r="AK298"/>
  <c r="AC298"/>
  <c r="U298"/>
  <c r="N298"/>
  <c r="AK302"/>
  <c r="AC302"/>
  <c r="U302"/>
  <c r="N302"/>
  <c r="AK306"/>
  <c r="AC306"/>
  <c r="U306"/>
  <c r="N306"/>
  <c r="AK310"/>
  <c r="AC310"/>
  <c r="U310"/>
  <c r="N310"/>
  <c r="AK314"/>
  <c r="AC314"/>
  <c r="U314"/>
  <c r="N314"/>
  <c r="AK318"/>
  <c r="AC318"/>
  <c r="U318"/>
  <c r="N318"/>
  <c r="AK322"/>
  <c r="AC322"/>
  <c r="U322"/>
  <c r="N322"/>
  <c r="AK326"/>
  <c r="AC326"/>
  <c r="U326"/>
  <c r="N326"/>
  <c r="AK330"/>
  <c r="AC330"/>
  <c r="U330"/>
  <c r="N330"/>
  <c r="AK334"/>
  <c r="AC334"/>
  <c r="U334"/>
  <c r="N334"/>
  <c r="AK338"/>
  <c r="AC338"/>
  <c r="U338"/>
  <c r="N338"/>
  <c r="AK342"/>
  <c r="AC342"/>
  <c r="U342"/>
  <c r="N342"/>
  <c r="AK346"/>
  <c r="AC346"/>
  <c r="U346"/>
  <c r="N346"/>
  <c r="AK350"/>
  <c r="AC350"/>
  <c r="U350"/>
  <c r="N350"/>
  <c r="AK354"/>
  <c r="AC354"/>
  <c r="U354"/>
  <c r="N354"/>
  <c r="AK358"/>
  <c r="AC358"/>
  <c r="U358"/>
  <c r="N358"/>
  <c r="AK362"/>
  <c r="AC362"/>
  <c r="U362"/>
  <c r="N362"/>
  <c r="AK366"/>
  <c r="AC366"/>
  <c r="U366"/>
  <c r="N366"/>
  <c r="AK370"/>
  <c r="AC370"/>
  <c r="U370"/>
  <c r="N370"/>
  <c r="AK374"/>
  <c r="AC374"/>
  <c r="U374"/>
  <c r="N374"/>
  <c r="AK378"/>
  <c r="AC378"/>
  <c r="U378"/>
  <c r="N378"/>
  <c r="AK382"/>
  <c r="AC382"/>
  <c r="U382"/>
  <c r="N382"/>
  <c r="AK386"/>
  <c r="AC386"/>
  <c r="U386"/>
  <c r="N386"/>
  <c r="AK390"/>
  <c r="AC390"/>
  <c r="U390"/>
  <c r="N390"/>
  <c r="AK394"/>
  <c r="AC394"/>
  <c r="U394"/>
  <c r="N394"/>
  <c r="AK398"/>
  <c r="AC398"/>
  <c r="U398"/>
  <c r="N398"/>
  <c r="AK402"/>
  <c r="AC402"/>
  <c r="U402"/>
  <c r="N402"/>
  <c r="AK406"/>
  <c r="AC406"/>
  <c r="U406"/>
  <c r="N406"/>
  <c r="AK410"/>
  <c r="AC410"/>
  <c r="U410"/>
  <c r="N410"/>
  <c r="AK414"/>
  <c r="AC414"/>
  <c r="U414"/>
  <c r="N414"/>
  <c r="AK418"/>
  <c r="AC418"/>
  <c r="U418"/>
  <c r="N418"/>
  <c r="AK422"/>
  <c r="AC422"/>
  <c r="U422"/>
  <c r="N422"/>
  <c r="AK426"/>
  <c r="AC426"/>
  <c r="U426"/>
  <c r="N426"/>
  <c r="AK430"/>
  <c r="AC430"/>
  <c r="U430"/>
  <c r="N430"/>
  <c r="AK434"/>
  <c r="AC434"/>
  <c r="U434"/>
  <c r="N434"/>
  <c r="AK438"/>
  <c r="AC438"/>
  <c r="U438"/>
  <c r="N438"/>
  <c r="AK442"/>
  <c r="AC442"/>
  <c r="U442"/>
  <c r="N442"/>
  <c r="AK446"/>
  <c r="AC446"/>
  <c r="U446"/>
  <c r="N446"/>
  <c r="AK450"/>
  <c r="AC450"/>
  <c r="U450"/>
  <c r="N450"/>
  <c r="AK454"/>
  <c r="AC454"/>
  <c r="U454"/>
  <c r="N454"/>
  <c r="AK458"/>
  <c r="AC458"/>
  <c r="U458"/>
  <c r="N458"/>
  <c r="AK462"/>
  <c r="AC462"/>
  <c r="U462"/>
  <c r="N462"/>
  <c r="AK466"/>
  <c r="AC466"/>
  <c r="U466"/>
  <c r="N466"/>
  <c r="AK470"/>
  <c r="AC470"/>
  <c r="U470"/>
  <c r="N470"/>
  <c r="AK474"/>
  <c r="AC474"/>
  <c r="U474"/>
  <c r="N474"/>
  <c r="AK478"/>
  <c r="AC478"/>
  <c r="U478"/>
  <c r="N478"/>
  <c r="AK482"/>
  <c r="AC482"/>
  <c r="U482"/>
  <c r="N482"/>
  <c r="AK486"/>
  <c r="AC486"/>
  <c r="U486"/>
  <c r="N486"/>
  <c r="AK490"/>
  <c r="AC490"/>
  <c r="U490"/>
  <c r="N490"/>
  <c r="AK494"/>
  <c r="AC494"/>
  <c r="U494"/>
  <c r="N494"/>
  <c r="AK498"/>
  <c r="AC498"/>
  <c r="U498"/>
  <c r="N498"/>
  <c r="AK502"/>
  <c r="AC502"/>
  <c r="U502"/>
  <c r="N502"/>
  <c r="AK506"/>
  <c r="AC506"/>
  <c r="U506"/>
  <c r="N506"/>
  <c r="AK510"/>
  <c r="AC510"/>
  <c r="U510"/>
  <c r="N510"/>
  <c r="AK514"/>
  <c r="AC514"/>
  <c r="U514"/>
  <c r="N514"/>
  <c r="AK518"/>
  <c r="AC518"/>
  <c r="U518"/>
  <c r="N518"/>
  <c r="AK522"/>
  <c r="AC522"/>
  <c r="U522"/>
  <c r="N522"/>
  <c r="AK526"/>
  <c r="AC526"/>
  <c r="U526"/>
  <c r="N526"/>
  <c r="AK530"/>
  <c r="AC530"/>
  <c r="U530"/>
  <c r="N530"/>
  <c r="AK534"/>
  <c r="AC534"/>
  <c r="U534"/>
  <c r="N534"/>
  <c r="AK538"/>
  <c r="AC538"/>
  <c r="U538"/>
  <c r="N538"/>
  <c r="AK542"/>
  <c r="AC542"/>
  <c r="U542"/>
  <c r="N542"/>
  <c r="AK546"/>
  <c r="AC546"/>
  <c r="U546"/>
  <c r="N546"/>
  <c r="AK550"/>
  <c r="AC550"/>
  <c r="U550"/>
  <c r="N550"/>
  <c r="AK554"/>
  <c r="AC554"/>
  <c r="U554"/>
  <c r="N554"/>
  <c r="AK558"/>
  <c r="AC558"/>
  <c r="U558"/>
  <c r="N558"/>
  <c r="AK562"/>
  <c r="AC562"/>
  <c r="U562"/>
  <c r="N562"/>
  <c r="AK566"/>
  <c r="AC566"/>
  <c r="U566"/>
  <c r="N566"/>
  <c r="AK570"/>
  <c r="AC570"/>
  <c r="U570"/>
  <c r="N570"/>
  <c r="AK574"/>
  <c r="AC574"/>
  <c r="U574"/>
  <c r="N574"/>
  <c r="AK578"/>
  <c r="AC578"/>
  <c r="U578"/>
  <c r="N578"/>
  <c r="AK582"/>
  <c r="AC582"/>
  <c r="U582"/>
  <c r="N582"/>
  <c r="AK586"/>
  <c r="AC586"/>
  <c r="U586"/>
  <c r="N586"/>
  <c r="AK590"/>
  <c r="AC590"/>
  <c r="U590"/>
  <c r="N590"/>
  <c r="AK596"/>
  <c r="AC596"/>
  <c r="U596"/>
  <c r="N596"/>
  <c r="AK600"/>
  <c r="AC600"/>
  <c r="U600"/>
  <c r="N600"/>
  <c r="AK606"/>
  <c r="AC606"/>
  <c r="U606"/>
  <c r="N606"/>
  <c r="N627"/>
  <c r="AK627"/>
  <c r="AC627"/>
  <c r="U627"/>
  <c r="N635"/>
  <c r="AK635"/>
  <c r="AC635"/>
  <c r="U635"/>
  <c r="N639"/>
  <c r="AK639"/>
  <c r="AC639"/>
  <c r="U639"/>
  <c r="N643"/>
  <c r="AK643"/>
  <c r="AC643"/>
  <c r="U643"/>
  <c r="N647"/>
  <c r="AK647"/>
  <c r="AC647"/>
  <c r="U647"/>
  <c r="N651"/>
  <c r="AK651"/>
  <c r="AC651"/>
  <c r="U651"/>
  <c r="N655"/>
  <c r="AK655"/>
  <c r="AC655"/>
  <c r="U655"/>
  <c r="N659"/>
  <c r="AK659"/>
  <c r="AC659"/>
  <c r="U659"/>
  <c r="N671"/>
  <c r="AK671"/>
  <c r="AC671"/>
  <c r="U671"/>
  <c r="N675"/>
  <c r="AK675"/>
  <c r="AC675"/>
  <c r="U675"/>
  <c r="N679"/>
  <c r="AK679"/>
  <c r="AC679"/>
  <c r="U679"/>
  <c r="N699"/>
  <c r="AK699"/>
  <c r="AC699"/>
  <c r="U699"/>
  <c r="N497"/>
  <c r="AK497"/>
  <c r="AC497"/>
  <c r="U497"/>
  <c r="N505"/>
  <c r="AK505"/>
  <c r="AC505"/>
  <c r="U505"/>
  <c r="N509"/>
  <c r="AK509"/>
  <c r="AC509"/>
  <c r="U509"/>
  <c r="N513"/>
  <c r="AK513"/>
  <c r="AC513"/>
  <c r="U513"/>
  <c r="N533"/>
  <c r="AK533"/>
  <c r="AC533"/>
  <c r="U533"/>
  <c r="N541"/>
  <c r="AK541"/>
  <c r="AC541"/>
  <c r="U541"/>
  <c r="N561"/>
  <c r="AK561"/>
  <c r="AC561"/>
  <c r="U561"/>
  <c r="N581"/>
  <c r="AK581"/>
  <c r="AC581"/>
  <c r="U581"/>
  <c r="N585"/>
  <c r="AK585"/>
  <c r="AC585"/>
  <c r="U585"/>
  <c r="N593"/>
  <c r="AK593"/>
  <c r="AC593"/>
  <c r="U593"/>
  <c r="N597"/>
  <c r="AK597"/>
  <c r="AC597"/>
  <c r="U597"/>
  <c r="N601"/>
  <c r="AK601"/>
  <c r="AC601"/>
  <c r="U601"/>
  <c r="N605"/>
  <c r="AK605"/>
  <c r="AC605"/>
  <c r="U605"/>
  <c r="N609"/>
  <c r="AK609"/>
  <c r="AC609"/>
  <c r="U609"/>
  <c r="N613"/>
  <c r="AK613"/>
  <c r="AC613"/>
  <c r="U613"/>
  <c r="Q386" i="10"/>
  <c r="Q388"/>
  <c r="Q390"/>
  <c r="Q392"/>
  <c r="Q394"/>
  <c r="Q396"/>
  <c r="Q398"/>
  <c r="Q400"/>
  <c r="Q402"/>
  <c r="Q404"/>
  <c r="Q406"/>
  <c r="Q408"/>
  <c r="Q410"/>
  <c r="Q412"/>
  <c r="Q414"/>
  <c r="Q416"/>
  <c r="Q418"/>
  <c r="Q420"/>
  <c r="Q422"/>
  <c r="Q424"/>
  <c r="Q426"/>
  <c r="Q428"/>
  <c r="Q430"/>
  <c r="Q432"/>
  <c r="Q434"/>
  <c r="Q436"/>
  <c r="Q438"/>
  <c r="Q440"/>
  <c r="Q442"/>
  <c r="Q444"/>
  <c r="Q446"/>
  <c r="Q448"/>
  <c r="Q450"/>
  <c r="Q452"/>
  <c r="Q454"/>
  <c r="Q456"/>
  <c r="Q458"/>
  <c r="Q460"/>
  <c r="Q462"/>
  <c r="Q464"/>
  <c r="Q466"/>
  <c r="Q468"/>
  <c r="Q470"/>
  <c r="Q472"/>
  <c r="Q474"/>
  <c r="Q476"/>
  <c r="Q478"/>
  <c r="Q480"/>
  <c r="Q482"/>
  <c r="Q484"/>
  <c r="Q486"/>
  <c r="Q488"/>
  <c r="Q490"/>
  <c r="Q492"/>
  <c r="Q494"/>
  <c r="Q496"/>
  <c r="Q498"/>
  <c r="Q500"/>
  <c r="Q502"/>
  <c r="Q504"/>
  <c r="Q506"/>
  <c r="Q508"/>
  <c r="Q510"/>
  <c r="Q512"/>
  <c r="Q514"/>
  <c r="Q516"/>
  <c r="Q518"/>
  <c r="Q520"/>
  <c r="Q522"/>
  <c r="Q524"/>
  <c r="Q526"/>
  <c r="Q528"/>
  <c r="Q530"/>
  <c r="Q532"/>
  <c r="Q534"/>
  <c r="Q536"/>
  <c r="Q538"/>
  <c r="Q540"/>
  <c r="Q542"/>
  <c r="Q544"/>
  <c r="Q546"/>
  <c r="Q548"/>
  <c r="Q550"/>
  <c r="Q552"/>
  <c r="Q554"/>
  <c r="Q556"/>
  <c r="Q558"/>
  <c r="Q560"/>
  <c r="Q562"/>
  <c r="Q564"/>
  <c r="Q566"/>
  <c r="Q568"/>
  <c r="Q570"/>
  <c r="Q572"/>
  <c r="Q574"/>
  <c r="Q576"/>
  <c r="Q578"/>
  <c r="Q580"/>
  <c r="Q582"/>
  <c r="Q584"/>
  <c r="Q586"/>
  <c r="Q588"/>
  <c r="Q590"/>
  <c r="Q592"/>
  <c r="Q594"/>
  <c r="Q596"/>
  <c r="Q598"/>
  <c r="Q600"/>
  <c r="Q602"/>
  <c r="Q604"/>
  <c r="Q606"/>
  <c r="Q608"/>
  <c r="Q610"/>
  <c r="Q612"/>
  <c r="Q614"/>
  <c r="Q616"/>
  <c r="Q618"/>
  <c r="Q620"/>
  <c r="Q622"/>
  <c r="Q624"/>
  <c r="Q626"/>
  <c r="Q628"/>
  <c r="Q630"/>
  <c r="Q632"/>
  <c r="Q633"/>
  <c r="Q634"/>
  <c r="Q636"/>
  <c r="Q638"/>
  <c r="Q640"/>
  <c r="Q642"/>
  <c r="Q644"/>
  <c r="Q646"/>
  <c r="Q648"/>
  <c r="Q650"/>
  <c r="Q652"/>
  <c r="Q654"/>
  <c r="Q656"/>
  <c r="Q658"/>
  <c r="Q660"/>
  <c r="Q662"/>
  <c r="Q664"/>
  <c r="Q666"/>
  <c r="Q668"/>
  <c r="Q670"/>
  <c r="Q672"/>
  <c r="Q674"/>
  <c r="Q676"/>
  <c r="Q678"/>
  <c r="Q680"/>
  <c r="Q682"/>
  <c r="Q684"/>
  <c r="Q686"/>
  <c r="Q688"/>
  <c r="Q690"/>
  <c r="Q692"/>
  <c r="Q694"/>
  <c r="Q696"/>
  <c r="Q698"/>
  <c r="Q700"/>
  <c r="B171" i="6"/>
  <c r="S145" i="10"/>
  <c r="S149"/>
  <c r="S153"/>
  <c r="S157"/>
  <c r="S161"/>
  <c r="S165"/>
  <c r="S169"/>
  <c r="S173"/>
  <c r="S177"/>
  <c r="S181"/>
  <c r="S185"/>
  <c r="S189"/>
  <c r="S193"/>
  <c r="S197"/>
  <c r="S201"/>
  <c r="S205"/>
  <c r="S209"/>
  <c r="S213"/>
  <c r="S217"/>
  <c r="S221"/>
  <c r="S225"/>
  <c r="S229"/>
  <c r="S233"/>
  <c r="S237"/>
  <c r="S241"/>
  <c r="S245"/>
  <c r="S249"/>
  <c r="S253"/>
  <c r="S257"/>
  <c r="S261"/>
  <c r="S265"/>
  <c r="S269"/>
  <c r="S273"/>
  <c r="S277"/>
  <c r="S281"/>
  <c r="S285"/>
  <c r="S289"/>
  <c r="S293"/>
  <c r="S297"/>
  <c r="S301"/>
  <c r="S305"/>
  <c r="S309"/>
  <c r="S313"/>
  <c r="S317"/>
  <c r="S321"/>
  <c r="S325"/>
  <c r="S329"/>
  <c r="S333"/>
  <c r="S337"/>
  <c r="S341"/>
  <c r="S345"/>
  <c r="S349"/>
  <c r="S353"/>
  <c r="S357"/>
  <c r="N235" i="8"/>
  <c r="AK235"/>
  <c r="AC235"/>
  <c r="U235"/>
  <c r="N239"/>
  <c r="AK239"/>
  <c r="AC239"/>
  <c r="U239"/>
  <c r="N243"/>
  <c r="AK243"/>
  <c r="AC243"/>
  <c r="U243"/>
  <c r="N247"/>
  <c r="AK247"/>
  <c r="AC247"/>
  <c r="U247"/>
  <c r="N251"/>
  <c r="AK251"/>
  <c r="AC251"/>
  <c r="U251"/>
  <c r="N255"/>
  <c r="AK255"/>
  <c r="AC255"/>
  <c r="U255"/>
  <c r="N259"/>
  <c r="AK259"/>
  <c r="AC259"/>
  <c r="U259"/>
  <c r="N263"/>
  <c r="AK263"/>
  <c r="AC263"/>
  <c r="U263"/>
  <c r="N267"/>
  <c r="AK267"/>
  <c r="AC267"/>
  <c r="U267"/>
  <c r="N271"/>
  <c r="AK271"/>
  <c r="AC271"/>
  <c r="U271"/>
  <c r="N275"/>
  <c r="AK275"/>
  <c r="AC275"/>
  <c r="U275"/>
  <c r="N279"/>
  <c r="AK279"/>
  <c r="AC279"/>
  <c r="U279"/>
  <c r="N283"/>
  <c r="AK283"/>
  <c r="AC283"/>
  <c r="U283"/>
  <c r="N287"/>
  <c r="AK287"/>
  <c r="AC287"/>
  <c r="U287"/>
  <c r="N291"/>
  <c r="AK291"/>
  <c r="AC291"/>
  <c r="U291"/>
  <c r="N295"/>
  <c r="AK295"/>
  <c r="AC295"/>
  <c r="U295"/>
  <c r="N299"/>
  <c r="AK299"/>
  <c r="AC299"/>
  <c r="U299"/>
  <c r="N303"/>
  <c r="AK303"/>
  <c r="AC303"/>
  <c r="U303"/>
  <c r="N307"/>
  <c r="AK307"/>
  <c r="AC307"/>
  <c r="U307"/>
  <c r="N311"/>
  <c r="AK311"/>
  <c r="AC311"/>
  <c r="U311"/>
  <c r="N315"/>
  <c r="AK315"/>
  <c r="AC315"/>
  <c r="U315"/>
  <c r="N319"/>
  <c r="AK319"/>
  <c r="AC319"/>
  <c r="U319"/>
  <c r="N323"/>
  <c r="AK323"/>
  <c r="AC323"/>
  <c r="U323"/>
  <c r="N327"/>
  <c r="AK327"/>
  <c r="AC327"/>
  <c r="U327"/>
  <c r="N331"/>
  <c r="AK331"/>
  <c r="AC331"/>
  <c r="U331"/>
  <c r="N335"/>
  <c r="AK335"/>
  <c r="AC335"/>
  <c r="U335"/>
  <c r="N339"/>
  <c r="AK339"/>
  <c r="AC339"/>
  <c r="U339"/>
  <c r="N343"/>
  <c r="AK343"/>
  <c r="AC343"/>
  <c r="U343"/>
  <c r="N347"/>
  <c r="AK347"/>
  <c r="AC347"/>
  <c r="U347"/>
  <c r="N351"/>
  <c r="AK351"/>
  <c r="AC351"/>
  <c r="U351"/>
  <c r="N355"/>
  <c r="AK355"/>
  <c r="AC355"/>
  <c r="U355"/>
  <c r="N359"/>
  <c r="AK359"/>
  <c r="AC359"/>
  <c r="U359"/>
  <c r="N363"/>
  <c r="AK363"/>
  <c r="AC363"/>
  <c r="U363"/>
  <c r="N367"/>
  <c r="AK367"/>
  <c r="AC367"/>
  <c r="U367"/>
  <c r="N371"/>
  <c r="AK371"/>
  <c r="AC371"/>
  <c r="U371"/>
  <c r="N375"/>
  <c r="AK375"/>
  <c r="AC375"/>
  <c r="U375"/>
  <c r="N379"/>
  <c r="AK379"/>
  <c r="AC379"/>
  <c r="U379"/>
  <c r="N383"/>
  <c r="AK383"/>
  <c r="AC383"/>
  <c r="U383"/>
  <c r="N387"/>
  <c r="AK387"/>
  <c r="AC387"/>
  <c r="U387"/>
  <c r="N391"/>
  <c r="AK391"/>
  <c r="AC391"/>
  <c r="U391"/>
  <c r="N395"/>
  <c r="AK395"/>
  <c r="AC395"/>
  <c r="U395"/>
  <c r="N399"/>
  <c r="AK399"/>
  <c r="AC399"/>
  <c r="U399"/>
  <c r="N403"/>
  <c r="AK403"/>
  <c r="AC403"/>
  <c r="U403"/>
  <c r="N407"/>
  <c r="AK407"/>
  <c r="AC407"/>
  <c r="U407"/>
  <c r="N411"/>
  <c r="AK411"/>
  <c r="AC411"/>
  <c r="U411"/>
  <c r="N415"/>
  <c r="AK415"/>
  <c r="AC415"/>
  <c r="U415"/>
  <c r="N419"/>
  <c r="AK419"/>
  <c r="AC419"/>
  <c r="U419"/>
  <c r="N423"/>
  <c r="AK423"/>
  <c r="AC423"/>
  <c r="U423"/>
  <c r="N427"/>
  <c r="AK427"/>
  <c r="AC427"/>
  <c r="U427"/>
  <c r="N431"/>
  <c r="AK431"/>
  <c r="AC431"/>
  <c r="U431"/>
  <c r="N435"/>
  <c r="AK435"/>
  <c r="AC435"/>
  <c r="U435"/>
  <c r="N439"/>
  <c r="AK439"/>
  <c r="AC439"/>
  <c r="U439"/>
  <c r="N443"/>
  <c r="AK443"/>
  <c r="AC443"/>
  <c r="U443"/>
  <c r="N447"/>
  <c r="AK447"/>
  <c r="AC447"/>
  <c r="U447"/>
  <c r="N451"/>
  <c r="AK451"/>
  <c r="AC451"/>
  <c r="U451"/>
  <c r="N455"/>
  <c r="AK455"/>
  <c r="AC455"/>
  <c r="U455"/>
  <c r="N459"/>
  <c r="AK459"/>
  <c r="AC459"/>
  <c r="U459"/>
  <c r="N463"/>
  <c r="AK463"/>
  <c r="AC463"/>
  <c r="U463"/>
  <c r="N467"/>
  <c r="AK467"/>
  <c r="AC467"/>
  <c r="U467"/>
  <c r="N471"/>
  <c r="AK471"/>
  <c r="AC471"/>
  <c r="U471"/>
  <c r="N475"/>
  <c r="AK475"/>
  <c r="AC475"/>
  <c r="U475"/>
  <c r="N479"/>
  <c r="AK479"/>
  <c r="AC479"/>
  <c r="U479"/>
  <c r="N483"/>
  <c r="AK483"/>
  <c r="AC483"/>
  <c r="U483"/>
  <c r="N487"/>
  <c r="AK487"/>
  <c r="AC487"/>
  <c r="U487"/>
  <c r="S361" i="10"/>
  <c r="S365"/>
  <c r="S369"/>
  <c r="S373"/>
  <c r="S377"/>
  <c r="S381"/>
  <c r="S385"/>
  <c r="B13" i="13"/>
  <c r="S101" i="10"/>
  <c r="S105"/>
  <c r="S109"/>
  <c r="S113"/>
  <c r="S117"/>
  <c r="S121"/>
  <c r="S125"/>
  <c r="S129"/>
  <c r="S133"/>
  <c r="S137"/>
  <c r="S141"/>
  <c r="S387"/>
  <c r="S389"/>
  <c r="S391"/>
  <c r="S393"/>
  <c r="S395"/>
  <c r="S397"/>
  <c r="S399"/>
  <c r="S401"/>
  <c r="S403"/>
  <c r="S405"/>
  <c r="S407"/>
  <c r="S409"/>
  <c r="S411"/>
  <c r="S413"/>
  <c r="S415"/>
  <c r="S417"/>
  <c r="S419"/>
  <c r="S421"/>
  <c r="S423"/>
  <c r="S425"/>
  <c r="S427"/>
  <c r="S429"/>
  <c r="S431"/>
  <c r="S433"/>
  <c r="S435"/>
  <c r="S437"/>
  <c r="S439"/>
  <c r="S441"/>
  <c r="S443"/>
  <c r="S445"/>
  <c r="S447"/>
  <c r="S449"/>
  <c r="S451"/>
  <c r="S453"/>
  <c r="S455"/>
  <c r="S457"/>
  <c r="S459"/>
  <c r="S461"/>
  <c r="S463"/>
  <c r="S465"/>
  <c r="S467"/>
  <c r="S469"/>
  <c r="S471"/>
  <c r="S473"/>
  <c r="S475"/>
  <c r="S477"/>
  <c r="S479"/>
  <c r="S481"/>
  <c r="S483"/>
  <c r="S485"/>
  <c r="S487"/>
  <c r="S489"/>
  <c r="S491"/>
  <c r="S493"/>
  <c r="S495"/>
  <c r="S497"/>
  <c r="S499"/>
  <c r="S501"/>
  <c r="S503"/>
  <c r="S505"/>
  <c r="S507"/>
  <c r="S509"/>
  <c r="S511"/>
  <c r="S513"/>
  <c r="S515"/>
  <c r="S517"/>
  <c r="S519"/>
  <c r="S521"/>
  <c r="S523"/>
  <c r="S525"/>
  <c r="S527"/>
  <c r="S529"/>
  <c r="S531"/>
  <c r="S533"/>
  <c r="S535"/>
  <c r="S537"/>
  <c r="S539"/>
  <c r="S541"/>
  <c r="S543"/>
  <c r="S545"/>
  <c r="S547"/>
  <c r="S549"/>
  <c r="S551"/>
  <c r="S553"/>
  <c r="S555"/>
  <c r="S557"/>
  <c r="S559"/>
  <c r="S561"/>
  <c r="S563"/>
  <c r="S565"/>
  <c r="S567"/>
  <c r="S569"/>
  <c r="S571"/>
  <c r="S573"/>
  <c r="S575"/>
  <c r="S577"/>
  <c r="S579"/>
  <c r="S581"/>
  <c r="S583"/>
  <c r="S585"/>
  <c r="S587"/>
  <c r="S589"/>
  <c r="S591"/>
  <c r="S593"/>
  <c r="S595"/>
  <c r="S597"/>
  <c r="S599"/>
  <c r="S601"/>
  <c r="S603"/>
  <c r="S605"/>
  <c r="S607"/>
  <c r="S609"/>
  <c r="S611"/>
  <c r="S613"/>
  <c r="S615"/>
  <c r="S617"/>
  <c r="S619"/>
  <c r="S621"/>
  <c r="S623"/>
  <c r="S625"/>
  <c r="S627"/>
  <c r="S629"/>
  <c r="S631"/>
  <c r="S635"/>
  <c r="S637"/>
  <c r="S639"/>
  <c r="S641"/>
  <c r="S643"/>
  <c r="S645"/>
  <c r="S647"/>
  <c r="S649"/>
  <c r="S651"/>
  <c r="S653"/>
  <c r="S655"/>
  <c r="S657"/>
  <c r="S659"/>
  <c r="S661"/>
  <c r="S663"/>
  <c r="S665"/>
  <c r="S667"/>
  <c r="S669"/>
  <c r="S671"/>
  <c r="S673"/>
  <c r="S675"/>
  <c r="S677"/>
  <c r="S679"/>
  <c r="S681"/>
  <c r="S683"/>
  <c r="S685"/>
  <c r="S687"/>
  <c r="S689"/>
  <c r="S691"/>
  <c r="S693"/>
  <c r="S695"/>
  <c r="S697"/>
  <c r="S699"/>
  <c r="N103" i="8"/>
  <c r="AK103"/>
  <c r="AC103"/>
  <c r="U103"/>
  <c r="N107"/>
  <c r="AK107"/>
  <c r="AC107"/>
  <c r="U107"/>
  <c r="N111"/>
  <c r="AK111"/>
  <c r="AC111"/>
  <c r="U111"/>
  <c r="N115"/>
  <c r="AK115"/>
  <c r="AC115"/>
  <c r="U115"/>
  <c r="N119"/>
  <c r="AK119"/>
  <c r="AC119"/>
  <c r="U119"/>
  <c r="N123"/>
  <c r="AK123"/>
  <c r="AC123"/>
  <c r="U123"/>
  <c r="N127"/>
  <c r="AK127"/>
  <c r="AC127"/>
  <c r="U127"/>
  <c r="N131"/>
  <c r="AK131"/>
  <c r="AC131"/>
  <c r="U131"/>
  <c r="N135"/>
  <c r="AK135"/>
  <c r="AC135"/>
  <c r="U135"/>
  <c r="N139"/>
  <c r="AK139"/>
  <c r="AC139"/>
  <c r="U139"/>
  <c r="N143"/>
  <c r="AK143"/>
  <c r="AC143"/>
  <c r="U143"/>
  <c r="N147"/>
  <c r="AK147"/>
  <c r="AC147"/>
  <c r="U147"/>
  <c r="N151"/>
  <c r="AK151"/>
  <c r="AC151"/>
  <c r="U151"/>
  <c r="N155"/>
  <c r="AK155"/>
  <c r="AC155"/>
  <c r="U155"/>
  <c r="N159"/>
  <c r="AK159"/>
  <c r="AC159"/>
  <c r="U159"/>
  <c r="N163"/>
  <c r="AK163"/>
  <c r="AC163"/>
  <c r="U163"/>
  <c r="N167"/>
  <c r="AK167"/>
  <c r="AC167"/>
  <c r="U167"/>
  <c r="N171"/>
  <c r="AK171"/>
  <c r="AC171"/>
  <c r="U171"/>
  <c r="N175"/>
  <c r="AK175"/>
  <c r="AC175"/>
  <c r="U175"/>
  <c r="N179"/>
  <c r="AK179"/>
  <c r="AC179"/>
  <c r="U179"/>
  <c r="N183"/>
  <c r="AK183"/>
  <c r="AC183"/>
  <c r="U183"/>
  <c r="N187"/>
  <c r="AK187"/>
  <c r="AC187"/>
  <c r="U187"/>
  <c r="N191"/>
  <c r="AK191"/>
  <c r="AC191"/>
  <c r="U191"/>
  <c r="N195"/>
  <c r="AK195"/>
  <c r="AC195"/>
  <c r="U195"/>
  <c r="N199"/>
  <c r="AK199"/>
  <c r="AC199"/>
  <c r="U199"/>
  <c r="N203"/>
  <c r="AK203"/>
  <c r="AC203"/>
  <c r="U203"/>
  <c r="N207"/>
  <c r="AK207"/>
  <c r="AC207"/>
  <c r="U207"/>
  <c r="N211"/>
  <c r="AK211"/>
  <c r="AC211"/>
  <c r="U211"/>
  <c r="N215"/>
  <c r="AK215"/>
  <c r="AC215"/>
  <c r="U215"/>
  <c r="N219"/>
  <c r="AK219"/>
  <c r="AC219"/>
  <c r="U219"/>
  <c r="N223"/>
  <c r="AK223"/>
  <c r="AC223"/>
  <c r="U223"/>
  <c r="N227"/>
  <c r="AK227"/>
  <c r="AC227"/>
  <c r="U227"/>
  <c r="N231"/>
  <c r="AK231"/>
  <c r="AC231"/>
  <c r="U231"/>
  <c r="AK618"/>
  <c r="AC618"/>
  <c r="U618"/>
  <c r="N618"/>
  <c r="AK622"/>
  <c r="AC622"/>
  <c r="U622"/>
  <c r="N622"/>
  <c r="AK626"/>
  <c r="AC626"/>
  <c r="U626"/>
  <c r="N626"/>
  <c r="AK630"/>
  <c r="AC630"/>
  <c r="U630"/>
  <c r="N630"/>
  <c r="AK634"/>
  <c r="AC634"/>
  <c r="U634"/>
  <c r="N634"/>
  <c r="AK638"/>
  <c r="AC638"/>
  <c r="U638"/>
  <c r="N638"/>
  <c r="AK642"/>
  <c r="AC642"/>
  <c r="U642"/>
  <c r="N642"/>
  <c r="AK646"/>
  <c r="AC646"/>
  <c r="U646"/>
  <c r="N646"/>
  <c r="AK650"/>
  <c r="AC650"/>
  <c r="U650"/>
  <c r="N650"/>
  <c r="AK654"/>
  <c r="AC654"/>
  <c r="U654"/>
  <c r="N654"/>
  <c r="AK658"/>
  <c r="AC658"/>
  <c r="U658"/>
  <c r="N658"/>
  <c r="AK662"/>
  <c r="AC662"/>
  <c r="U662"/>
  <c r="N662"/>
  <c r="AK666"/>
  <c r="AC666"/>
  <c r="U666"/>
  <c r="N666"/>
  <c r="AK670"/>
  <c r="AC670"/>
  <c r="U670"/>
  <c r="N670"/>
  <c r="AK674"/>
  <c r="AC674"/>
  <c r="U674"/>
  <c r="N674"/>
  <c r="AK678"/>
  <c r="AC678"/>
  <c r="U678"/>
  <c r="N678"/>
  <c r="AK682"/>
  <c r="AC682"/>
  <c r="U682"/>
  <c r="N682"/>
  <c r="AK686"/>
  <c r="AC686"/>
  <c r="U686"/>
  <c r="N686"/>
  <c r="AK690"/>
  <c r="AC690"/>
  <c r="U690"/>
  <c r="N690"/>
  <c r="AK694"/>
  <c r="AC694"/>
  <c r="U694"/>
  <c r="N694"/>
  <c r="AK698"/>
  <c r="AC698"/>
  <c r="U698"/>
  <c r="N698"/>
  <c r="AK594"/>
  <c r="AC594"/>
  <c r="U594"/>
  <c r="N594"/>
  <c r="AK608"/>
  <c r="AC608"/>
  <c r="U608"/>
  <c r="N608"/>
  <c r="AK614"/>
  <c r="AC614"/>
  <c r="U614"/>
  <c r="N614"/>
  <c r="AK104"/>
  <c r="AC104"/>
  <c r="U104"/>
  <c r="N104"/>
  <c r="AK108"/>
  <c r="AC108"/>
  <c r="U108"/>
  <c r="N108"/>
  <c r="AK112"/>
  <c r="AC112"/>
  <c r="U112"/>
  <c r="N112"/>
  <c r="AK116"/>
  <c r="AC116"/>
  <c r="U116"/>
  <c r="N116"/>
  <c r="AK120"/>
  <c r="AC120"/>
  <c r="U120"/>
  <c r="N120"/>
  <c r="AK124"/>
  <c r="AC124"/>
  <c r="U124"/>
  <c r="N124"/>
  <c r="AK128"/>
  <c r="AC128"/>
  <c r="U128"/>
  <c r="N128"/>
  <c r="AK132"/>
  <c r="AC132"/>
  <c r="U132"/>
  <c r="N132"/>
  <c r="AK136"/>
  <c r="AC136"/>
  <c r="U136"/>
  <c r="N136"/>
  <c r="AK140"/>
  <c r="AC140"/>
  <c r="U140"/>
  <c r="N140"/>
  <c r="AK144"/>
  <c r="AC144"/>
  <c r="U144"/>
  <c r="N144"/>
  <c r="AK148"/>
  <c r="AC148"/>
  <c r="U148"/>
  <c r="N148"/>
  <c r="AK152"/>
  <c r="AC152"/>
  <c r="U152"/>
  <c r="N152"/>
  <c r="AK156"/>
  <c r="AC156"/>
  <c r="U156"/>
  <c r="N156"/>
  <c r="AK160"/>
  <c r="AC160"/>
  <c r="U160"/>
  <c r="N160"/>
  <c r="AK164"/>
  <c r="AC164"/>
  <c r="U164"/>
  <c r="N164"/>
  <c r="AK168"/>
  <c r="AC168"/>
  <c r="U168"/>
  <c r="N168"/>
  <c r="AK172"/>
  <c r="AC172"/>
  <c r="U172"/>
  <c r="N172"/>
  <c r="AK176"/>
  <c r="AC176"/>
  <c r="U176"/>
  <c r="N176"/>
  <c r="AK180"/>
  <c r="AC180"/>
  <c r="U180"/>
  <c r="N180"/>
  <c r="AK184"/>
  <c r="AC184"/>
  <c r="U184"/>
  <c r="N184"/>
  <c r="AK188"/>
  <c r="AC188"/>
  <c r="U188"/>
  <c r="N188"/>
  <c r="AK192"/>
  <c r="AC192"/>
  <c r="U192"/>
  <c r="N192"/>
  <c r="AK196"/>
  <c r="AC196"/>
  <c r="U196"/>
  <c r="N196"/>
  <c r="AK200"/>
  <c r="AC200"/>
  <c r="U200"/>
  <c r="N200"/>
  <c r="AK204"/>
  <c r="AC204"/>
  <c r="U204"/>
  <c r="N204"/>
  <c r="AK208"/>
  <c r="AC208"/>
  <c r="U208"/>
  <c r="N208"/>
  <c r="AK212"/>
  <c r="AC212"/>
  <c r="U212"/>
  <c r="N212"/>
  <c r="AK216"/>
  <c r="AC216"/>
  <c r="U216"/>
  <c r="N216"/>
  <c r="AK220"/>
  <c r="AC220"/>
  <c r="U220"/>
  <c r="N220"/>
  <c r="AK224"/>
  <c r="AC224"/>
  <c r="U224"/>
  <c r="N224"/>
  <c r="AK228"/>
  <c r="AC228"/>
  <c r="U228"/>
  <c r="N228"/>
  <c r="AK232"/>
  <c r="AC232"/>
  <c r="U232"/>
  <c r="N232"/>
  <c r="Z106" i="10"/>
  <c r="Z114"/>
  <c r="Z122"/>
  <c r="Z130"/>
  <c r="Z138"/>
  <c r="Z146"/>
  <c r="Z154"/>
  <c r="Z162"/>
  <c r="Z170"/>
  <c r="Z178"/>
  <c r="Z186"/>
  <c r="Z194"/>
  <c r="Z202"/>
  <c r="Z210"/>
  <c r="Z218"/>
  <c r="Z226"/>
  <c r="Z234"/>
  <c r="Z242"/>
  <c r="Z250"/>
  <c r="Z258"/>
  <c r="Z266"/>
  <c r="Z274"/>
  <c r="Z282"/>
  <c r="Z290"/>
  <c r="Z298"/>
  <c r="Z306"/>
  <c r="Z314"/>
  <c r="Z322"/>
  <c r="Z330"/>
  <c r="Z101"/>
  <c r="Z109"/>
  <c r="Z117"/>
  <c r="Z125"/>
  <c r="Z133"/>
  <c r="Z141"/>
  <c r="Z149"/>
  <c r="Z157"/>
  <c r="Z165"/>
  <c r="Z173"/>
  <c r="Z181"/>
  <c r="Z189"/>
  <c r="Z197"/>
  <c r="Z205"/>
  <c r="Z213"/>
  <c r="Z221"/>
  <c r="Z229"/>
  <c r="Z237"/>
  <c r="Z245"/>
  <c r="Z253"/>
  <c r="Z261"/>
  <c r="Z269"/>
  <c r="Z277"/>
  <c r="Z285"/>
  <c r="Z293"/>
  <c r="Z301"/>
  <c r="Z309"/>
  <c r="Z317"/>
  <c r="Z325"/>
  <c r="Z333"/>
  <c r="Z340"/>
  <c r="Z348"/>
  <c r="Z356"/>
  <c r="Z364"/>
  <c r="Z372"/>
  <c r="Z380"/>
  <c r="Z388"/>
  <c r="Z396"/>
  <c r="Z404"/>
  <c r="Z412"/>
  <c r="Z420"/>
  <c r="Z428"/>
  <c r="Z436"/>
  <c r="Z444"/>
  <c r="Z452"/>
  <c r="Z460"/>
  <c r="Z468"/>
  <c r="Z476"/>
  <c r="Z484"/>
  <c r="Z492"/>
  <c r="Z500"/>
  <c r="Z508"/>
  <c r="Z516"/>
  <c r="Z524"/>
  <c r="Z532"/>
  <c r="Z540"/>
  <c r="Z548"/>
  <c r="Z556"/>
  <c r="Z564"/>
  <c r="Z572"/>
  <c r="Z580"/>
  <c r="Z588"/>
  <c r="Z596"/>
  <c r="Z604"/>
  <c r="Z612"/>
  <c r="Z620"/>
  <c r="Z628"/>
  <c r="Z341"/>
  <c r="Z349"/>
  <c r="Z357"/>
  <c r="Z365"/>
  <c r="Z373"/>
  <c r="Z381"/>
  <c r="Z389"/>
  <c r="Z397"/>
  <c r="Z405"/>
  <c r="Z413"/>
  <c r="Z421"/>
  <c r="Z429"/>
  <c r="Z437"/>
  <c r="Z445"/>
  <c r="Z453"/>
  <c r="Z461"/>
  <c r="Z469"/>
  <c r="Z477"/>
  <c r="Z485"/>
  <c r="Z493"/>
  <c r="Z501"/>
  <c r="Z509"/>
  <c r="Z517"/>
  <c r="Z525"/>
  <c r="Z533"/>
  <c r="Z541"/>
  <c r="Z549"/>
  <c r="Z557"/>
  <c r="Z565"/>
  <c r="Z573"/>
  <c r="Z581"/>
  <c r="Z589"/>
  <c r="Z597"/>
  <c r="Z605"/>
  <c r="Z613"/>
  <c r="Z621"/>
  <c r="Z629"/>
  <c r="Z640"/>
  <c r="Z648"/>
  <c r="Z656"/>
  <c r="Z664"/>
  <c r="Z672"/>
  <c r="Z680"/>
  <c r="Z688"/>
  <c r="Z696"/>
  <c r="Z633"/>
  <c r="Z641"/>
  <c r="Z649"/>
  <c r="Z657"/>
  <c r="Z665"/>
  <c r="Z673"/>
  <c r="Z681"/>
  <c r="Z689"/>
  <c r="Z697"/>
  <c r="Z108"/>
  <c r="Z116"/>
  <c r="Z124"/>
  <c r="Z132"/>
  <c r="Z140"/>
  <c r="Z148"/>
  <c r="Z156"/>
  <c r="Z164"/>
  <c r="Z172"/>
  <c r="Z180"/>
  <c r="Z188"/>
  <c r="Z196"/>
  <c r="Z204"/>
  <c r="Z212"/>
  <c r="Z220"/>
  <c r="Z228"/>
  <c r="Z236"/>
  <c r="Z244"/>
  <c r="Z252"/>
  <c r="Z260"/>
  <c r="Z268"/>
  <c r="Z276"/>
  <c r="Z284"/>
  <c r="Z292"/>
  <c r="Z300"/>
  <c r="Z308"/>
  <c r="Z316"/>
  <c r="Z324"/>
  <c r="Z332"/>
  <c r="Z103"/>
  <c r="Z111"/>
  <c r="Z119"/>
  <c r="Z127"/>
  <c r="Z135"/>
  <c r="Z143"/>
  <c r="Z151"/>
  <c r="Z159"/>
  <c r="Z167"/>
  <c r="Z175"/>
  <c r="Z183"/>
  <c r="Z191"/>
  <c r="Z199"/>
  <c r="Z207"/>
  <c r="Z215"/>
  <c r="Z223"/>
  <c r="Z231"/>
  <c r="Z239"/>
  <c r="Z247"/>
  <c r="Z255"/>
  <c r="Z263"/>
  <c r="Z271"/>
  <c r="Z279"/>
  <c r="Z287"/>
  <c r="Z295"/>
  <c r="Z303"/>
  <c r="Z311"/>
  <c r="Z319"/>
  <c r="Z327"/>
  <c r="Z335"/>
  <c r="Z342"/>
  <c r="Z350"/>
  <c r="Z358"/>
  <c r="Z366"/>
  <c r="Z374"/>
  <c r="Z382"/>
  <c r="Z390"/>
  <c r="Z398"/>
  <c r="Z406"/>
  <c r="Z414"/>
  <c r="Z422"/>
  <c r="Z430"/>
  <c r="Z438"/>
  <c r="Z446"/>
  <c r="Z454"/>
  <c r="Z462"/>
  <c r="Z470"/>
  <c r="Z478"/>
  <c r="Z486"/>
  <c r="Z494"/>
  <c r="Z502"/>
  <c r="Z510"/>
  <c r="Z518"/>
  <c r="Z526"/>
  <c r="Z534"/>
  <c r="Z542"/>
  <c r="Z550"/>
  <c r="Z558"/>
  <c r="Z566"/>
  <c r="Z574"/>
  <c r="Z582"/>
  <c r="Z590"/>
  <c r="Z598"/>
  <c r="Z606"/>
  <c r="Z614"/>
  <c r="Z622"/>
  <c r="Z630"/>
  <c r="Z343"/>
  <c r="Z351"/>
  <c r="Z359"/>
  <c r="Z367"/>
  <c r="Z375"/>
  <c r="Z383"/>
  <c r="Z391"/>
  <c r="Z399"/>
  <c r="Z407"/>
  <c r="Z415"/>
  <c r="Z423"/>
  <c r="Z431"/>
  <c r="Z439"/>
  <c r="Z447"/>
  <c r="Z455"/>
  <c r="Z463"/>
  <c r="Z471"/>
  <c r="Z479"/>
  <c r="Z487"/>
  <c r="Z495"/>
  <c r="Z503"/>
  <c r="Z511"/>
  <c r="Z519"/>
  <c r="Z527"/>
  <c r="Z535"/>
  <c r="Z543"/>
  <c r="Z551"/>
  <c r="Z559"/>
  <c r="Z567"/>
  <c r="Z575"/>
  <c r="Z583"/>
  <c r="Z591"/>
  <c r="Z599"/>
  <c r="Z607"/>
  <c r="Z615"/>
  <c r="Z623"/>
  <c r="Z631"/>
  <c r="Z638"/>
  <c r="Z646"/>
  <c r="Z654"/>
  <c r="Z662"/>
  <c r="Z670"/>
  <c r="Z678"/>
  <c r="Z686"/>
  <c r="Z694"/>
  <c r="Z635"/>
  <c r="Z643"/>
  <c r="Z651"/>
  <c r="Z659"/>
  <c r="Z667"/>
  <c r="Z675"/>
  <c r="Z683"/>
  <c r="Z691"/>
  <c r="Z699"/>
  <c r="AK236" i="8"/>
  <c r="AC236"/>
  <c r="U236"/>
  <c r="N236"/>
  <c r="AK240"/>
  <c r="AC240"/>
  <c r="U240"/>
  <c r="N240"/>
  <c r="AK244"/>
  <c r="AC244"/>
  <c r="U244"/>
  <c r="N244"/>
  <c r="AK248"/>
  <c r="AC248"/>
  <c r="U248"/>
  <c r="N248"/>
  <c r="AK252"/>
  <c r="AC252"/>
  <c r="U252"/>
  <c r="N252"/>
  <c r="AK256"/>
  <c r="AC256"/>
  <c r="U256"/>
  <c r="N256"/>
  <c r="AK260"/>
  <c r="AC260"/>
  <c r="U260"/>
  <c r="N260"/>
  <c r="AK264"/>
  <c r="AC264"/>
  <c r="U264"/>
  <c r="N264"/>
  <c r="AK268"/>
  <c r="AC268"/>
  <c r="U268"/>
  <c r="N268"/>
  <c r="AK272"/>
  <c r="AC272"/>
  <c r="U272"/>
  <c r="N272"/>
  <c r="AK276"/>
  <c r="AC276"/>
  <c r="U276"/>
  <c r="N276"/>
  <c r="AK280"/>
  <c r="AC280"/>
  <c r="U280"/>
  <c r="N280"/>
  <c r="AK284"/>
  <c r="AC284"/>
  <c r="U284"/>
  <c r="N284"/>
  <c r="AK288"/>
  <c r="AC288"/>
  <c r="U288"/>
  <c r="N288"/>
  <c r="AK292"/>
  <c r="AC292"/>
  <c r="U292"/>
  <c r="N292"/>
  <c r="AK296"/>
  <c r="AC296"/>
  <c r="U296"/>
  <c r="N296"/>
  <c r="AK300"/>
  <c r="AC300"/>
  <c r="U300"/>
  <c r="N300"/>
  <c r="AK304"/>
  <c r="AC304"/>
  <c r="U304"/>
  <c r="N304"/>
  <c r="AK308"/>
  <c r="AC308"/>
  <c r="U308"/>
  <c r="N308"/>
  <c r="AK312"/>
  <c r="AC312"/>
  <c r="U312"/>
  <c r="N312"/>
  <c r="AK316"/>
  <c r="AC316"/>
  <c r="U316"/>
  <c r="N316"/>
  <c r="AK320"/>
  <c r="AC320"/>
  <c r="U320"/>
  <c r="N320"/>
  <c r="AK324"/>
  <c r="AC324"/>
  <c r="U324"/>
  <c r="N324"/>
  <c r="AK328"/>
  <c r="AC328"/>
  <c r="U328"/>
  <c r="N328"/>
  <c r="AK332"/>
  <c r="AC332"/>
  <c r="U332"/>
  <c r="N332"/>
  <c r="AK336"/>
  <c r="AC336"/>
  <c r="U336"/>
  <c r="N336"/>
  <c r="AK340"/>
  <c r="AC340"/>
  <c r="U340"/>
  <c r="N340"/>
  <c r="AK344"/>
  <c r="AC344"/>
  <c r="U344"/>
  <c r="N344"/>
  <c r="AK348"/>
  <c r="AC348"/>
  <c r="U348"/>
  <c r="N348"/>
  <c r="AK352"/>
  <c r="AC352"/>
  <c r="U352"/>
  <c r="N352"/>
  <c r="AK356"/>
  <c r="AC356"/>
  <c r="U356"/>
  <c r="N356"/>
  <c r="AK360"/>
  <c r="AC360"/>
  <c r="U360"/>
  <c r="N360"/>
  <c r="AK364"/>
  <c r="AC364"/>
  <c r="U364"/>
  <c r="N364"/>
  <c r="AK368"/>
  <c r="AC368"/>
  <c r="U368"/>
  <c r="N368"/>
  <c r="AK372"/>
  <c r="AC372"/>
  <c r="U372"/>
  <c r="N372"/>
  <c r="AK376"/>
  <c r="AC376"/>
  <c r="U376"/>
  <c r="N376"/>
  <c r="AK380"/>
  <c r="AC380"/>
  <c r="U380"/>
  <c r="N380"/>
  <c r="AK384"/>
  <c r="AC384"/>
  <c r="U384"/>
  <c r="N384"/>
  <c r="AK388"/>
  <c r="AC388"/>
  <c r="U388"/>
  <c r="N388"/>
  <c r="AK392"/>
  <c r="AC392"/>
  <c r="U392"/>
  <c r="N392"/>
  <c r="AK396"/>
  <c r="AC396"/>
  <c r="U396"/>
  <c r="N396"/>
  <c r="AK400"/>
  <c r="AC400"/>
  <c r="U400"/>
  <c r="N400"/>
  <c r="AK404"/>
  <c r="AC404"/>
  <c r="U404"/>
  <c r="N404"/>
  <c r="AK408"/>
  <c r="AC408"/>
  <c r="U408"/>
  <c r="N408"/>
  <c r="AK412"/>
  <c r="AC412"/>
  <c r="U412"/>
  <c r="N412"/>
  <c r="AK416"/>
  <c r="AC416"/>
  <c r="U416"/>
  <c r="N416"/>
  <c r="AK420"/>
  <c r="AC420"/>
  <c r="U420"/>
  <c r="N420"/>
  <c r="AK424"/>
  <c r="AC424"/>
  <c r="U424"/>
  <c r="N424"/>
  <c r="AK428"/>
  <c r="AC428"/>
  <c r="U428"/>
  <c r="N428"/>
  <c r="AK432"/>
  <c r="AC432"/>
  <c r="U432"/>
  <c r="N432"/>
  <c r="AK436"/>
  <c r="AC436"/>
  <c r="U436"/>
  <c r="N436"/>
  <c r="AK440"/>
  <c r="AC440"/>
  <c r="U440"/>
  <c r="N440"/>
  <c r="AK444"/>
  <c r="AC444"/>
  <c r="U444"/>
  <c r="N444"/>
  <c r="AK448"/>
  <c r="AC448"/>
  <c r="U448"/>
  <c r="N448"/>
  <c r="AK452"/>
  <c r="AC452"/>
  <c r="U452"/>
  <c r="N452"/>
  <c r="AK456"/>
  <c r="AC456"/>
  <c r="U456"/>
  <c r="N456"/>
  <c r="AK460"/>
  <c r="AC460"/>
  <c r="U460"/>
  <c r="N460"/>
  <c r="AK464"/>
  <c r="AC464"/>
  <c r="U464"/>
  <c r="N464"/>
  <c r="AK468"/>
  <c r="AC468"/>
  <c r="U468"/>
  <c r="N468"/>
  <c r="AK472"/>
  <c r="AC472"/>
  <c r="U472"/>
  <c r="N472"/>
  <c r="AK476"/>
  <c r="AC476"/>
  <c r="U476"/>
  <c r="N476"/>
  <c r="AK480"/>
  <c r="AC480"/>
  <c r="U480"/>
  <c r="N480"/>
  <c r="AK484"/>
  <c r="AC484"/>
  <c r="U484"/>
  <c r="N484"/>
  <c r="AK488"/>
  <c r="AC488"/>
  <c r="U488"/>
  <c r="N488"/>
  <c r="AK492"/>
  <c r="AC492"/>
  <c r="U492"/>
  <c r="N492"/>
  <c r="AK496"/>
  <c r="AC496"/>
  <c r="U496"/>
  <c r="N496"/>
  <c r="AK500"/>
  <c r="AC500"/>
  <c r="U500"/>
  <c r="N500"/>
  <c r="AK504"/>
  <c r="AC504"/>
  <c r="U504"/>
  <c r="N504"/>
  <c r="AK508"/>
  <c r="AC508"/>
  <c r="U508"/>
  <c r="N508"/>
  <c r="AK512"/>
  <c r="AC512"/>
  <c r="U512"/>
  <c r="N512"/>
  <c r="AK516"/>
  <c r="AC516"/>
  <c r="U516"/>
  <c r="N516"/>
  <c r="AK520"/>
  <c r="AC520"/>
  <c r="U520"/>
  <c r="N520"/>
  <c r="AK524"/>
  <c r="AC524"/>
  <c r="U524"/>
  <c r="N524"/>
  <c r="AK528"/>
  <c r="AC528"/>
  <c r="U528"/>
  <c r="N528"/>
  <c r="AK532"/>
  <c r="AC532"/>
  <c r="U532"/>
  <c r="N532"/>
  <c r="AK536"/>
  <c r="AC536"/>
  <c r="U536"/>
  <c r="N536"/>
  <c r="AK540"/>
  <c r="AC540"/>
  <c r="U540"/>
  <c r="N540"/>
  <c r="AK544"/>
  <c r="AC544"/>
  <c r="U544"/>
  <c r="N544"/>
  <c r="AK548"/>
  <c r="AC548"/>
  <c r="U548"/>
  <c r="N548"/>
  <c r="AK552"/>
  <c r="AC552"/>
  <c r="U552"/>
  <c r="N552"/>
  <c r="AK556"/>
  <c r="AC556"/>
  <c r="U556"/>
  <c r="N556"/>
  <c r="AK560"/>
  <c r="AC560"/>
  <c r="U560"/>
  <c r="N560"/>
  <c r="AK564"/>
  <c r="AC564"/>
  <c r="U564"/>
  <c r="N564"/>
  <c r="AK568"/>
  <c r="AC568"/>
  <c r="U568"/>
  <c r="N568"/>
  <c r="AK572"/>
  <c r="AC572"/>
  <c r="U572"/>
  <c r="N572"/>
  <c r="AK576"/>
  <c r="AC576"/>
  <c r="U576"/>
  <c r="N576"/>
  <c r="AK580"/>
  <c r="AC580"/>
  <c r="U580"/>
  <c r="N580"/>
  <c r="AK584"/>
  <c r="AC584"/>
  <c r="U584"/>
  <c r="N584"/>
  <c r="AK588"/>
  <c r="AC588"/>
  <c r="U588"/>
  <c r="N588"/>
  <c r="AK592"/>
  <c r="AC592"/>
  <c r="U592"/>
  <c r="N592"/>
  <c r="AK598"/>
  <c r="AC598"/>
  <c r="U598"/>
  <c r="N598"/>
  <c r="AK604"/>
  <c r="AC604"/>
  <c r="U604"/>
  <c r="N604"/>
  <c r="AK612"/>
  <c r="AC612"/>
  <c r="U612"/>
  <c r="N612"/>
  <c r="Q144" i="10"/>
  <c r="Q148"/>
  <c r="Q152"/>
  <c r="Q156"/>
  <c r="Q160"/>
  <c r="Q164"/>
  <c r="Q168"/>
  <c r="Q172"/>
  <c r="Q176"/>
  <c r="Q180"/>
  <c r="Q184"/>
  <c r="Q188"/>
  <c r="Q192"/>
  <c r="Q196"/>
  <c r="Q200"/>
  <c r="Q204"/>
  <c r="Q208"/>
  <c r="Q212"/>
  <c r="Q216"/>
  <c r="Q220"/>
  <c r="Q224"/>
  <c r="Q228"/>
  <c r="Q232"/>
  <c r="Q236"/>
  <c r="Q240"/>
  <c r="Q244"/>
  <c r="Q248"/>
  <c r="Q252"/>
  <c r="Q256"/>
  <c r="Q260"/>
  <c r="Q264"/>
  <c r="Q268"/>
  <c r="Q272"/>
  <c r="Q276"/>
  <c r="Q280"/>
  <c r="Q284"/>
  <c r="Q288"/>
  <c r="Q292"/>
  <c r="Q296"/>
  <c r="Q300"/>
  <c r="Q304"/>
  <c r="Q308"/>
  <c r="Q312"/>
  <c r="Q316"/>
  <c r="Q320"/>
  <c r="Q324"/>
  <c r="Q328"/>
  <c r="Q332"/>
  <c r="Q336"/>
  <c r="Q340"/>
  <c r="Q344"/>
  <c r="Q348"/>
  <c r="Q352"/>
  <c r="Q142"/>
  <c r="Q143"/>
  <c r="Q146"/>
  <c r="Q147"/>
  <c r="Q150"/>
  <c r="Q151"/>
  <c r="Q154"/>
  <c r="Q155"/>
  <c r="Q158"/>
  <c r="Q159"/>
  <c r="Q162"/>
  <c r="Q163"/>
  <c r="Q166"/>
  <c r="Q167"/>
  <c r="Q170"/>
  <c r="Q171"/>
  <c r="Q174"/>
  <c r="Q175"/>
  <c r="Q178"/>
  <c r="Q179"/>
  <c r="Q182"/>
  <c r="Q183"/>
  <c r="Q186"/>
  <c r="Q187"/>
  <c r="Q190"/>
  <c r="Q191"/>
  <c r="Q194"/>
  <c r="Q195"/>
  <c r="Q198"/>
  <c r="Q199"/>
  <c r="Q202"/>
  <c r="Q203"/>
  <c r="Q206"/>
  <c r="Q207"/>
  <c r="Q210"/>
  <c r="Q211"/>
  <c r="Q214"/>
  <c r="Q215"/>
  <c r="Q218"/>
  <c r="Q219"/>
  <c r="Q222"/>
  <c r="Q223"/>
  <c r="Q226"/>
  <c r="Q227"/>
  <c r="Q230"/>
  <c r="Q231"/>
  <c r="Q234"/>
  <c r="Q235"/>
  <c r="Q238"/>
  <c r="Q239"/>
  <c r="Q242"/>
  <c r="Q243"/>
  <c r="Q246"/>
  <c r="Q247"/>
  <c r="Q250"/>
  <c r="Q251"/>
  <c r="Q254"/>
  <c r="Q255"/>
  <c r="Q258"/>
  <c r="Q259"/>
  <c r="Q262"/>
  <c r="Q263"/>
  <c r="Q266"/>
  <c r="Q267"/>
  <c r="Q270"/>
  <c r="Q271"/>
  <c r="Q274"/>
  <c r="Q275"/>
  <c r="Q278"/>
  <c r="Q279"/>
  <c r="Q282"/>
  <c r="Q283"/>
  <c r="Q286"/>
  <c r="Q287"/>
  <c r="Q290"/>
  <c r="Q291"/>
  <c r="Q294"/>
  <c r="Q295"/>
  <c r="Q298"/>
  <c r="Q299"/>
  <c r="Q302"/>
  <c r="Q303"/>
  <c r="Q306"/>
  <c r="Q307"/>
  <c r="Q310"/>
  <c r="Q311"/>
  <c r="Q314"/>
  <c r="Q315"/>
  <c r="Q318"/>
  <c r="Q319"/>
  <c r="Q322"/>
  <c r="Q323"/>
  <c r="Q326"/>
  <c r="Q327"/>
  <c r="Q330"/>
  <c r="Q331"/>
  <c r="Q334"/>
  <c r="Q335"/>
  <c r="Q338"/>
  <c r="Q339"/>
  <c r="Q342"/>
  <c r="Q343"/>
  <c r="Q346"/>
  <c r="Q347"/>
  <c r="Q350"/>
  <c r="Q351"/>
  <c r="Q354"/>
  <c r="Q355"/>
  <c r="Q356"/>
  <c r="Q360"/>
  <c r="Q364"/>
  <c r="Q368"/>
  <c r="Q372"/>
  <c r="Q376"/>
  <c r="Q380"/>
  <c r="Q384"/>
  <c r="Q104"/>
  <c r="Q108"/>
  <c r="Q112"/>
  <c r="Q116"/>
  <c r="Q120"/>
  <c r="Q124"/>
  <c r="Q128"/>
  <c r="Q132"/>
  <c r="Q136"/>
  <c r="Q140"/>
  <c r="Q358"/>
  <c r="Q359"/>
  <c r="Q362"/>
  <c r="Q363"/>
  <c r="Q366"/>
  <c r="Q367"/>
  <c r="Q370"/>
  <c r="Q371"/>
  <c r="Q374"/>
  <c r="Q375"/>
  <c r="Q378"/>
  <c r="Q379"/>
  <c r="Q382"/>
  <c r="Q383"/>
  <c r="Q102"/>
  <c r="Q103"/>
  <c r="Q106"/>
  <c r="Q107"/>
  <c r="Q110"/>
  <c r="Q111"/>
  <c r="Q114"/>
  <c r="Q115"/>
  <c r="Q118"/>
  <c r="Q119"/>
  <c r="Q122"/>
  <c r="Q123"/>
  <c r="Q126"/>
  <c r="Q127"/>
  <c r="Q130"/>
  <c r="Q131"/>
  <c r="Q134"/>
  <c r="Q135"/>
  <c r="Q138"/>
  <c r="Q139"/>
  <c r="S139" l="1"/>
  <c r="S135"/>
  <c r="S131"/>
  <c r="S127"/>
  <c r="S123"/>
  <c r="S119"/>
  <c r="S115"/>
  <c r="S111"/>
  <c r="S107"/>
  <c r="S103"/>
  <c r="S383"/>
  <c r="S379"/>
  <c r="S375"/>
  <c r="S371"/>
  <c r="S367"/>
  <c r="S363"/>
  <c r="S359"/>
  <c r="S140"/>
  <c r="S132"/>
  <c r="S124"/>
  <c r="S116"/>
  <c r="S108"/>
  <c r="S384"/>
  <c r="S376"/>
  <c r="S368"/>
  <c r="S360"/>
  <c r="S355"/>
  <c r="S351"/>
  <c r="S347"/>
  <c r="S343"/>
  <c r="S339"/>
  <c r="S335"/>
  <c r="S331"/>
  <c r="S327"/>
  <c r="S323"/>
  <c r="S319"/>
  <c r="S315"/>
  <c r="S311"/>
  <c r="S307"/>
  <c r="S303"/>
  <c r="S299"/>
  <c r="S295"/>
  <c r="S291"/>
  <c r="S287"/>
  <c r="S283"/>
  <c r="S279"/>
  <c r="S275"/>
  <c r="S271"/>
  <c r="S267"/>
  <c r="S263"/>
  <c r="S259"/>
  <c r="S255"/>
  <c r="S251"/>
  <c r="S247"/>
  <c r="S243"/>
  <c r="S239"/>
  <c r="S235"/>
  <c r="S231"/>
  <c r="S227"/>
  <c r="S223"/>
  <c r="S219"/>
  <c r="S215"/>
  <c r="S211"/>
  <c r="S207"/>
  <c r="S203"/>
  <c r="S199"/>
  <c r="S195"/>
  <c r="S191"/>
  <c r="S187"/>
  <c r="S183"/>
  <c r="S179"/>
  <c r="S175"/>
  <c r="S171"/>
  <c r="S167"/>
  <c r="S163"/>
  <c r="S159"/>
  <c r="S155"/>
  <c r="S151"/>
  <c r="S147"/>
  <c r="S143"/>
  <c r="S352"/>
  <c r="S344"/>
  <c r="S336"/>
  <c r="S328"/>
  <c r="S320"/>
  <c r="S312"/>
  <c r="S304"/>
  <c r="S296"/>
  <c r="S288"/>
  <c r="S280"/>
  <c r="S272"/>
  <c r="S264"/>
  <c r="S256"/>
  <c r="S248"/>
  <c r="S240"/>
  <c r="S232"/>
  <c r="S224"/>
  <c r="S216"/>
  <c r="S208"/>
  <c r="S200"/>
  <c r="S192"/>
  <c r="S184"/>
  <c r="S176"/>
  <c r="S168"/>
  <c r="S160"/>
  <c r="S152"/>
  <c r="S144"/>
  <c r="AL231" i="8"/>
  <c r="AD231"/>
  <c r="V231"/>
  <c r="O231"/>
  <c r="AL227"/>
  <c r="AD227"/>
  <c r="V227"/>
  <c r="O227"/>
  <c r="AL223"/>
  <c r="AD223"/>
  <c r="V223"/>
  <c r="O223"/>
  <c r="AL219"/>
  <c r="AD219"/>
  <c r="V219"/>
  <c r="O219"/>
  <c r="AL215"/>
  <c r="AD215"/>
  <c r="V215"/>
  <c r="O215"/>
  <c r="AL211"/>
  <c r="AD211"/>
  <c r="V211"/>
  <c r="O211"/>
  <c r="AL207"/>
  <c r="AD207"/>
  <c r="V207"/>
  <c r="O207"/>
  <c r="AL203"/>
  <c r="AD203"/>
  <c r="V203"/>
  <c r="O203"/>
  <c r="AL199"/>
  <c r="AD199"/>
  <c r="V199"/>
  <c r="O199"/>
  <c r="AL195"/>
  <c r="AD195"/>
  <c r="V195"/>
  <c r="O195"/>
  <c r="AL191"/>
  <c r="AD191"/>
  <c r="V191"/>
  <c r="O191"/>
  <c r="AL187"/>
  <c r="AD187"/>
  <c r="V187"/>
  <c r="O187"/>
  <c r="AL183"/>
  <c r="AD183"/>
  <c r="V183"/>
  <c r="O183"/>
  <c r="AL179"/>
  <c r="AD179"/>
  <c r="V179"/>
  <c r="O179"/>
  <c r="AL175"/>
  <c r="AD175"/>
  <c r="V175"/>
  <c r="O175"/>
  <c r="AL171"/>
  <c r="AD171"/>
  <c r="V171"/>
  <c r="O171"/>
  <c r="AL167"/>
  <c r="AD167"/>
  <c r="V167"/>
  <c r="O167"/>
  <c r="AL163"/>
  <c r="AD163"/>
  <c r="V163"/>
  <c r="O163"/>
  <c r="AL159"/>
  <c r="AD159"/>
  <c r="V159"/>
  <c r="O159"/>
  <c r="AL155"/>
  <c r="AD155"/>
  <c r="V155"/>
  <c r="O155"/>
  <c r="AL151"/>
  <c r="AD151"/>
  <c r="V151"/>
  <c r="O151"/>
  <c r="AL147"/>
  <c r="AD147"/>
  <c r="V147"/>
  <c r="O147"/>
  <c r="AL143"/>
  <c r="AD143"/>
  <c r="V143"/>
  <c r="O143"/>
  <c r="AL139"/>
  <c r="AD139"/>
  <c r="V139"/>
  <c r="O139"/>
  <c r="AL135"/>
  <c r="AD135"/>
  <c r="V135"/>
  <c r="O135"/>
  <c r="AL131"/>
  <c r="AD131"/>
  <c r="V131"/>
  <c r="O131"/>
  <c r="AL127"/>
  <c r="AD127"/>
  <c r="V127"/>
  <c r="O127"/>
  <c r="AL123"/>
  <c r="AD123"/>
  <c r="V123"/>
  <c r="O123"/>
  <c r="AL119"/>
  <c r="AD119"/>
  <c r="V119"/>
  <c r="O119"/>
  <c r="AL115"/>
  <c r="AD115"/>
  <c r="V115"/>
  <c r="O115"/>
  <c r="AL111"/>
  <c r="AD111"/>
  <c r="V111"/>
  <c r="O111"/>
  <c r="AL107"/>
  <c r="AD107"/>
  <c r="V107"/>
  <c r="O107"/>
  <c r="AL103"/>
  <c r="AD103"/>
  <c r="V103"/>
  <c r="O103"/>
  <c r="AL487"/>
  <c r="AD487"/>
  <c r="V487"/>
  <c r="O487"/>
  <c r="AL479"/>
  <c r="AD479"/>
  <c r="V479"/>
  <c r="O479"/>
  <c r="AL471"/>
  <c r="AD471"/>
  <c r="V471"/>
  <c r="O471"/>
  <c r="AL463"/>
  <c r="AD463"/>
  <c r="V463"/>
  <c r="O463"/>
  <c r="AL455"/>
  <c r="AD455"/>
  <c r="V455"/>
  <c r="O455"/>
  <c r="AL447"/>
  <c r="AD447"/>
  <c r="V447"/>
  <c r="O447"/>
  <c r="AL439"/>
  <c r="AD439"/>
  <c r="V439"/>
  <c r="O439"/>
  <c r="AL431"/>
  <c r="AD431"/>
  <c r="V431"/>
  <c r="O431"/>
  <c r="AL423"/>
  <c r="AD423"/>
  <c r="V423"/>
  <c r="O423"/>
  <c r="AL415"/>
  <c r="AD415"/>
  <c r="V415"/>
  <c r="O415"/>
  <c r="AL407"/>
  <c r="AD407"/>
  <c r="V407"/>
  <c r="O407"/>
  <c r="AL399"/>
  <c r="AD399"/>
  <c r="V399"/>
  <c r="O399"/>
  <c r="AL391"/>
  <c r="AD391"/>
  <c r="V391"/>
  <c r="O391"/>
  <c r="AL383"/>
  <c r="AD383"/>
  <c r="V383"/>
  <c r="O383"/>
  <c r="AL375"/>
  <c r="AD375"/>
  <c r="V375"/>
  <c r="O375"/>
  <c r="AL367"/>
  <c r="AD367"/>
  <c r="V367"/>
  <c r="O367"/>
  <c r="AL359"/>
  <c r="AD359"/>
  <c r="V359"/>
  <c r="O359"/>
  <c r="AL351"/>
  <c r="AD351"/>
  <c r="V351"/>
  <c r="O351"/>
  <c r="AL343"/>
  <c r="AD343"/>
  <c r="V343"/>
  <c r="O343"/>
  <c r="AL335"/>
  <c r="AD335"/>
  <c r="V335"/>
  <c r="O335"/>
  <c r="AL327"/>
  <c r="AD327"/>
  <c r="V327"/>
  <c r="O327"/>
  <c r="AL319"/>
  <c r="AD319"/>
  <c r="V319"/>
  <c r="O319"/>
  <c r="AL311"/>
  <c r="AD311"/>
  <c r="V311"/>
  <c r="O311"/>
  <c r="AL303"/>
  <c r="AD303"/>
  <c r="V303"/>
  <c r="O303"/>
  <c r="AL295"/>
  <c r="AD295"/>
  <c r="V295"/>
  <c r="O295"/>
  <c r="AL287"/>
  <c r="AD287"/>
  <c r="V287"/>
  <c r="O287"/>
  <c r="AL279"/>
  <c r="AD279"/>
  <c r="V279"/>
  <c r="O279"/>
  <c r="AL271"/>
  <c r="AD271"/>
  <c r="V271"/>
  <c r="O271"/>
  <c r="AL263"/>
  <c r="AD263"/>
  <c r="V263"/>
  <c r="O263"/>
  <c r="AL255"/>
  <c r="AD255"/>
  <c r="V255"/>
  <c r="O255"/>
  <c r="AL247"/>
  <c r="AD247"/>
  <c r="V247"/>
  <c r="O247"/>
  <c r="AL239"/>
  <c r="AD239"/>
  <c r="V239"/>
  <c r="O239"/>
  <c r="S698" i="10"/>
  <c r="S694"/>
  <c r="S690"/>
  <c r="S686"/>
  <c r="S682"/>
  <c r="S678"/>
  <c r="S674"/>
  <c r="S670"/>
  <c r="S666"/>
  <c r="S662"/>
  <c r="S658"/>
  <c r="S654"/>
  <c r="S650"/>
  <c r="S646"/>
  <c r="S642"/>
  <c r="S638"/>
  <c r="S634"/>
  <c r="S632"/>
  <c r="S628"/>
  <c r="S624"/>
  <c r="S620"/>
  <c r="S616"/>
  <c r="S612"/>
  <c r="S608"/>
  <c r="S604"/>
  <c r="S600"/>
  <c r="S596"/>
  <c r="S592"/>
  <c r="S588"/>
  <c r="S584"/>
  <c r="S580"/>
  <c r="S576"/>
  <c r="S572"/>
  <c r="S568"/>
  <c r="S564"/>
  <c r="S560"/>
  <c r="S556"/>
  <c r="S552"/>
  <c r="S548"/>
  <c r="S544"/>
  <c r="S540"/>
  <c r="S536"/>
  <c r="S532"/>
  <c r="S528"/>
  <c r="S524"/>
  <c r="S520"/>
  <c r="S516"/>
  <c r="S512"/>
  <c r="S508"/>
  <c r="S504"/>
  <c r="S500"/>
  <c r="S496"/>
  <c r="S492"/>
  <c r="S488"/>
  <c r="S484"/>
  <c r="S480"/>
  <c r="S476"/>
  <c r="S472"/>
  <c r="S468"/>
  <c r="S464"/>
  <c r="S460"/>
  <c r="S456"/>
  <c r="S452"/>
  <c r="S448"/>
  <c r="S444"/>
  <c r="S440"/>
  <c r="S436"/>
  <c r="S432"/>
  <c r="S428"/>
  <c r="S424"/>
  <c r="S420"/>
  <c r="S416"/>
  <c r="S412"/>
  <c r="S408"/>
  <c r="S404"/>
  <c r="S400"/>
  <c r="S396"/>
  <c r="S392"/>
  <c r="S388"/>
  <c r="AL613" i="8"/>
  <c r="AD613"/>
  <c r="V613"/>
  <c r="O613"/>
  <c r="AL605"/>
  <c r="AD605"/>
  <c r="V605"/>
  <c r="O605"/>
  <c r="AL597"/>
  <c r="AD597"/>
  <c r="V597"/>
  <c r="O597"/>
  <c r="AL585"/>
  <c r="AD585"/>
  <c r="V585"/>
  <c r="O585"/>
  <c r="AL561"/>
  <c r="AD561"/>
  <c r="V561"/>
  <c r="O561"/>
  <c r="AL533"/>
  <c r="AD533"/>
  <c r="V533"/>
  <c r="O533"/>
  <c r="AL509"/>
  <c r="AD509"/>
  <c r="V509"/>
  <c r="O509"/>
  <c r="AL497"/>
  <c r="AD497"/>
  <c r="V497"/>
  <c r="O497"/>
  <c r="AL679"/>
  <c r="AD679"/>
  <c r="V679"/>
  <c r="O679"/>
  <c r="AL671"/>
  <c r="AD671"/>
  <c r="V671"/>
  <c r="O671"/>
  <c r="AL655"/>
  <c r="AD655"/>
  <c r="V655"/>
  <c r="O655"/>
  <c r="AL647"/>
  <c r="AD647"/>
  <c r="V647"/>
  <c r="O647"/>
  <c r="AL639"/>
  <c r="AD639"/>
  <c r="V639"/>
  <c r="O639"/>
  <c r="AL627"/>
  <c r="AD627"/>
  <c r="V627"/>
  <c r="O627"/>
  <c r="AL485"/>
  <c r="AD485"/>
  <c r="V485"/>
  <c r="O485"/>
  <c r="AL477"/>
  <c r="AD477"/>
  <c r="V477"/>
  <c r="O477"/>
  <c r="AL469"/>
  <c r="AD469"/>
  <c r="V469"/>
  <c r="O469"/>
  <c r="AL461"/>
  <c r="AD461"/>
  <c r="V461"/>
  <c r="O461"/>
  <c r="AL453"/>
  <c r="AD453"/>
  <c r="V453"/>
  <c r="O453"/>
  <c r="AL445"/>
  <c r="AD445"/>
  <c r="V445"/>
  <c r="O445"/>
  <c r="AL437"/>
  <c r="AD437"/>
  <c r="V437"/>
  <c r="O437"/>
  <c r="AL429"/>
  <c r="AD429"/>
  <c r="V429"/>
  <c r="O429"/>
  <c r="AL421"/>
  <c r="AD421"/>
  <c r="V421"/>
  <c r="O421"/>
  <c r="AL413"/>
  <c r="AD413"/>
  <c r="V413"/>
  <c r="O413"/>
  <c r="AL405"/>
  <c r="AD405"/>
  <c r="V405"/>
  <c r="O405"/>
  <c r="AL397"/>
  <c r="AD397"/>
  <c r="V397"/>
  <c r="O397"/>
  <c r="AL389"/>
  <c r="AD389"/>
  <c r="V389"/>
  <c r="O389"/>
  <c r="AL381"/>
  <c r="AD381"/>
  <c r="V381"/>
  <c r="O381"/>
  <c r="AL373"/>
  <c r="AD373"/>
  <c r="V373"/>
  <c r="O373"/>
  <c r="AL365"/>
  <c r="AD365"/>
  <c r="V365"/>
  <c r="O365"/>
  <c r="AL357"/>
  <c r="AD357"/>
  <c r="V357"/>
  <c r="O357"/>
  <c r="AL349"/>
  <c r="AD349"/>
  <c r="V349"/>
  <c r="O349"/>
  <c r="AL341"/>
  <c r="AD341"/>
  <c r="V341"/>
  <c r="O341"/>
  <c r="AL333"/>
  <c r="AD333"/>
  <c r="V333"/>
  <c r="O333"/>
  <c r="AL325"/>
  <c r="AD325"/>
  <c r="V325"/>
  <c r="O325"/>
  <c r="AL317"/>
  <c r="AD317"/>
  <c r="V317"/>
  <c r="O317"/>
  <c r="AL309"/>
  <c r="AD309"/>
  <c r="V309"/>
  <c r="O309"/>
  <c r="AL301"/>
  <c r="AD301"/>
  <c r="V301"/>
  <c r="O301"/>
  <c r="AL293"/>
  <c r="AD293"/>
  <c r="V293"/>
  <c r="O293"/>
  <c r="AL285"/>
  <c r="AD285"/>
  <c r="V285"/>
  <c r="O285"/>
  <c r="AL277"/>
  <c r="AD277"/>
  <c r="V277"/>
  <c r="O277"/>
  <c r="AL269"/>
  <c r="AD269"/>
  <c r="V269"/>
  <c r="O269"/>
  <c r="AL261"/>
  <c r="AD261"/>
  <c r="V261"/>
  <c r="O261"/>
  <c r="AL253"/>
  <c r="AD253"/>
  <c r="V253"/>
  <c r="O253"/>
  <c r="AL245"/>
  <c r="AD245"/>
  <c r="V245"/>
  <c r="O245"/>
  <c r="AL237"/>
  <c r="AD237"/>
  <c r="V237"/>
  <c r="O237"/>
  <c r="AL577"/>
  <c r="AD577"/>
  <c r="V577"/>
  <c r="O577"/>
  <c r="AL569"/>
  <c r="AD569"/>
  <c r="V569"/>
  <c r="O569"/>
  <c r="AL557"/>
  <c r="AD557"/>
  <c r="V557"/>
  <c r="O557"/>
  <c r="AL549"/>
  <c r="AD549"/>
  <c r="V549"/>
  <c r="O549"/>
  <c r="AL537"/>
  <c r="AD537"/>
  <c r="V537"/>
  <c r="O537"/>
  <c r="AL525"/>
  <c r="AD525"/>
  <c r="V525"/>
  <c r="O525"/>
  <c r="AL517"/>
  <c r="AD517"/>
  <c r="V517"/>
  <c r="O517"/>
  <c r="AL493"/>
  <c r="AD493"/>
  <c r="V493"/>
  <c r="O493"/>
  <c r="AL691"/>
  <c r="AD691"/>
  <c r="V691"/>
  <c r="O691"/>
  <c r="AL683"/>
  <c r="AD683"/>
  <c r="V683"/>
  <c r="O683"/>
  <c r="AL663"/>
  <c r="AD663"/>
  <c r="V663"/>
  <c r="O663"/>
  <c r="AL623"/>
  <c r="AD623"/>
  <c r="V623"/>
  <c r="O623"/>
  <c r="O610"/>
  <c r="AL610"/>
  <c r="AD610"/>
  <c r="V610"/>
  <c r="O602"/>
  <c r="AL602"/>
  <c r="AD602"/>
  <c r="V602"/>
  <c r="O700"/>
  <c r="AL700"/>
  <c r="AD700"/>
  <c r="V700"/>
  <c r="O696"/>
  <c r="AL696"/>
  <c r="AD696"/>
  <c r="V696"/>
  <c r="O692"/>
  <c r="AL692"/>
  <c r="AD692"/>
  <c r="V692"/>
  <c r="O688"/>
  <c r="AL688"/>
  <c r="AD688"/>
  <c r="V688"/>
  <c r="O684"/>
  <c r="AL684"/>
  <c r="AD684"/>
  <c r="V684"/>
  <c r="O680"/>
  <c r="AL680"/>
  <c r="AD680"/>
  <c r="V680"/>
  <c r="O676"/>
  <c r="AL676"/>
  <c r="AD676"/>
  <c r="V676"/>
  <c r="O672"/>
  <c r="AL672"/>
  <c r="AD672"/>
  <c r="V672"/>
  <c r="O668"/>
  <c r="AL668"/>
  <c r="AD668"/>
  <c r="V668"/>
  <c r="O664"/>
  <c r="AL664"/>
  <c r="AD664"/>
  <c r="V664"/>
  <c r="O660"/>
  <c r="AL660"/>
  <c r="AD660"/>
  <c r="V660"/>
  <c r="O656"/>
  <c r="AL656"/>
  <c r="AD656"/>
  <c r="V656"/>
  <c r="O652"/>
  <c r="AL652"/>
  <c r="AD652"/>
  <c r="V652"/>
  <c r="O648"/>
  <c r="AL648"/>
  <c r="AD648"/>
  <c r="V648"/>
  <c r="O644"/>
  <c r="AL644"/>
  <c r="AD644"/>
  <c r="V644"/>
  <c r="O640"/>
  <c r="AL640"/>
  <c r="AD640"/>
  <c r="V640"/>
  <c r="O636"/>
  <c r="AL636"/>
  <c r="AD636"/>
  <c r="V636"/>
  <c r="O632"/>
  <c r="AL632"/>
  <c r="AD632"/>
  <c r="V632"/>
  <c r="O628"/>
  <c r="AL628"/>
  <c r="AD628"/>
  <c r="V628"/>
  <c r="O624"/>
  <c r="AL624"/>
  <c r="AD624"/>
  <c r="V624"/>
  <c r="O620"/>
  <c r="AL620"/>
  <c r="AD620"/>
  <c r="V620"/>
  <c r="O616"/>
  <c r="AL616"/>
  <c r="AD616"/>
  <c r="V616"/>
  <c r="AL615"/>
  <c r="AD615"/>
  <c r="V615"/>
  <c r="O615"/>
  <c r="AL607"/>
  <c r="AD607"/>
  <c r="V607"/>
  <c r="O607"/>
  <c r="AL599"/>
  <c r="AD599"/>
  <c r="V599"/>
  <c r="O599"/>
  <c r="AL591"/>
  <c r="AD591"/>
  <c r="V591"/>
  <c r="O591"/>
  <c r="AL583"/>
  <c r="AD583"/>
  <c r="V583"/>
  <c r="O583"/>
  <c r="AL575"/>
  <c r="AD575"/>
  <c r="V575"/>
  <c r="O575"/>
  <c r="AL567"/>
  <c r="AD567"/>
  <c r="V567"/>
  <c r="O567"/>
  <c r="AL559"/>
  <c r="AD559"/>
  <c r="V559"/>
  <c r="O559"/>
  <c r="AL551"/>
  <c r="AD551"/>
  <c r="V551"/>
  <c r="O551"/>
  <c r="AL543"/>
  <c r="AD543"/>
  <c r="V543"/>
  <c r="O543"/>
  <c r="AL535"/>
  <c r="AD535"/>
  <c r="V535"/>
  <c r="O535"/>
  <c r="AL527"/>
  <c r="AD527"/>
  <c r="V527"/>
  <c r="O527"/>
  <c r="AL519"/>
  <c r="AD519"/>
  <c r="V519"/>
  <c r="O519"/>
  <c r="AL511"/>
  <c r="AD511"/>
  <c r="V511"/>
  <c r="O511"/>
  <c r="AL503"/>
  <c r="AD503"/>
  <c r="V503"/>
  <c r="O503"/>
  <c r="AL495"/>
  <c r="AD495"/>
  <c r="V495"/>
  <c r="O495"/>
  <c r="AL697"/>
  <c r="AD697"/>
  <c r="V697"/>
  <c r="O697"/>
  <c r="AL689"/>
  <c r="AD689"/>
  <c r="V689"/>
  <c r="O689"/>
  <c r="AL681"/>
  <c r="AD681"/>
  <c r="V681"/>
  <c r="O681"/>
  <c r="AL673"/>
  <c r="AD673"/>
  <c r="V673"/>
  <c r="O673"/>
  <c r="AL665"/>
  <c r="AD665"/>
  <c r="V665"/>
  <c r="O665"/>
  <c r="AL657"/>
  <c r="AD657"/>
  <c r="V657"/>
  <c r="O657"/>
  <c r="AL649"/>
  <c r="AD649"/>
  <c r="V649"/>
  <c r="O649"/>
  <c r="AL641"/>
  <c r="AD641"/>
  <c r="V641"/>
  <c r="O641"/>
  <c r="AL633"/>
  <c r="AD633"/>
  <c r="V633"/>
  <c r="O633"/>
  <c r="AL625"/>
  <c r="AD625"/>
  <c r="V625"/>
  <c r="O625"/>
  <c r="AL617"/>
  <c r="AD617"/>
  <c r="V617"/>
  <c r="O617"/>
  <c r="AL233"/>
  <c r="AD233"/>
  <c r="V233"/>
  <c r="O233"/>
  <c r="AL229"/>
  <c r="AD229"/>
  <c r="V229"/>
  <c r="O229"/>
  <c r="AL225"/>
  <c r="AD225"/>
  <c r="V225"/>
  <c r="O225"/>
  <c r="AL221"/>
  <c r="AD221"/>
  <c r="V221"/>
  <c r="O221"/>
  <c r="AL217"/>
  <c r="AD217"/>
  <c r="V217"/>
  <c r="O217"/>
  <c r="AL213"/>
  <c r="AD213"/>
  <c r="V213"/>
  <c r="O213"/>
  <c r="AL209"/>
  <c r="AD209"/>
  <c r="V209"/>
  <c r="O209"/>
  <c r="AL205"/>
  <c r="AD205"/>
  <c r="V205"/>
  <c r="O205"/>
  <c r="AL201"/>
  <c r="AD201"/>
  <c r="V201"/>
  <c r="O201"/>
  <c r="AL197"/>
  <c r="AD197"/>
  <c r="V197"/>
  <c r="O197"/>
  <c r="AL193"/>
  <c r="AD193"/>
  <c r="V193"/>
  <c r="O193"/>
  <c r="AL189"/>
  <c r="AD189"/>
  <c r="V189"/>
  <c r="O189"/>
  <c r="AL185"/>
  <c r="AD185"/>
  <c r="V185"/>
  <c r="O185"/>
  <c r="AL181"/>
  <c r="AD181"/>
  <c r="V181"/>
  <c r="O181"/>
  <c r="AL177"/>
  <c r="AD177"/>
  <c r="V177"/>
  <c r="O177"/>
  <c r="AL173"/>
  <c r="AD173"/>
  <c r="V173"/>
  <c r="O173"/>
  <c r="AL169"/>
  <c r="AD169"/>
  <c r="V169"/>
  <c r="O169"/>
  <c r="AL165"/>
  <c r="AD165"/>
  <c r="V165"/>
  <c r="O165"/>
  <c r="AL161"/>
  <c r="AD161"/>
  <c r="V161"/>
  <c r="O161"/>
  <c r="AL157"/>
  <c r="AD157"/>
  <c r="V157"/>
  <c r="O157"/>
  <c r="AL153"/>
  <c r="AD153"/>
  <c r="V153"/>
  <c r="O153"/>
  <c r="AL149"/>
  <c r="AD149"/>
  <c r="V149"/>
  <c r="O149"/>
  <c r="AL145"/>
  <c r="AD145"/>
  <c r="V145"/>
  <c r="O145"/>
  <c r="AL141"/>
  <c r="AD141"/>
  <c r="V141"/>
  <c r="O141"/>
  <c r="AL137"/>
  <c r="AD137"/>
  <c r="V137"/>
  <c r="O137"/>
  <c r="AL133"/>
  <c r="AD133"/>
  <c r="V133"/>
  <c r="O133"/>
  <c r="AL129"/>
  <c r="AD129"/>
  <c r="V129"/>
  <c r="O129"/>
  <c r="AL125"/>
  <c r="AD125"/>
  <c r="V125"/>
  <c r="O125"/>
  <c r="AL121"/>
  <c r="AD121"/>
  <c r="V121"/>
  <c r="O121"/>
  <c r="AL117"/>
  <c r="AD117"/>
  <c r="V117"/>
  <c r="O117"/>
  <c r="AL113"/>
  <c r="AD113"/>
  <c r="V113"/>
  <c r="O113"/>
  <c r="AL109"/>
  <c r="AD109"/>
  <c r="V109"/>
  <c r="O109"/>
  <c r="AL105"/>
  <c r="AD105"/>
  <c r="V105"/>
  <c r="O105"/>
  <c r="AL101"/>
  <c r="AD101"/>
  <c r="V101"/>
  <c r="O101"/>
  <c r="S138" i="10"/>
  <c r="S134"/>
  <c r="S130"/>
  <c r="S126"/>
  <c r="S122"/>
  <c r="S118"/>
  <c r="S114"/>
  <c r="S110"/>
  <c r="S106"/>
  <c r="S102"/>
  <c r="S382"/>
  <c r="S378"/>
  <c r="S374"/>
  <c r="S370"/>
  <c r="S366"/>
  <c r="S362"/>
  <c r="S358"/>
  <c r="S136"/>
  <c r="S128"/>
  <c r="S120"/>
  <c r="S112"/>
  <c r="S104"/>
  <c r="S380"/>
  <c r="S372"/>
  <c r="S364"/>
  <c r="S356"/>
  <c r="S354"/>
  <c r="S350"/>
  <c r="S346"/>
  <c r="S342"/>
  <c r="S338"/>
  <c r="S334"/>
  <c r="S330"/>
  <c r="S326"/>
  <c r="S322"/>
  <c r="S318"/>
  <c r="S314"/>
  <c r="S310"/>
  <c r="S306"/>
  <c r="S302"/>
  <c r="S298"/>
  <c r="S294"/>
  <c r="S290"/>
  <c r="S286"/>
  <c r="S282"/>
  <c r="S278"/>
  <c r="S274"/>
  <c r="S270"/>
  <c r="S266"/>
  <c r="S262"/>
  <c r="S258"/>
  <c r="S254"/>
  <c r="S250"/>
  <c r="S246"/>
  <c r="S242"/>
  <c r="S238"/>
  <c r="S234"/>
  <c r="S230"/>
  <c r="S226"/>
  <c r="S222"/>
  <c r="S218"/>
  <c r="S214"/>
  <c r="S210"/>
  <c r="S206"/>
  <c r="S202"/>
  <c r="S198"/>
  <c r="S194"/>
  <c r="S190"/>
  <c r="S186"/>
  <c r="S182"/>
  <c r="S178"/>
  <c r="S174"/>
  <c r="S170"/>
  <c r="S166"/>
  <c r="S162"/>
  <c r="S158"/>
  <c r="S154"/>
  <c r="S150"/>
  <c r="S146"/>
  <c r="S142"/>
  <c r="S348"/>
  <c r="S340"/>
  <c r="S332"/>
  <c r="S324"/>
  <c r="S316"/>
  <c r="S308"/>
  <c r="S300"/>
  <c r="S292"/>
  <c r="S284"/>
  <c r="S276"/>
  <c r="S268"/>
  <c r="S260"/>
  <c r="S252"/>
  <c r="S244"/>
  <c r="S236"/>
  <c r="S228"/>
  <c r="S220"/>
  <c r="S212"/>
  <c r="S204"/>
  <c r="S196"/>
  <c r="S188"/>
  <c r="S180"/>
  <c r="S172"/>
  <c r="S164"/>
  <c r="S156"/>
  <c r="S148"/>
  <c r="O612" i="8"/>
  <c r="AL612"/>
  <c r="AD612"/>
  <c r="V612"/>
  <c r="O604"/>
  <c r="AL604"/>
  <c r="AD604"/>
  <c r="V604"/>
  <c r="O598"/>
  <c r="AL598"/>
  <c r="AD598"/>
  <c r="V598"/>
  <c r="O592"/>
  <c r="AL592"/>
  <c r="AD592"/>
  <c r="V592"/>
  <c r="O588"/>
  <c r="AL588"/>
  <c r="AD588"/>
  <c r="V588"/>
  <c r="O584"/>
  <c r="AL584"/>
  <c r="AD584"/>
  <c r="V584"/>
  <c r="O580"/>
  <c r="AL580"/>
  <c r="AD580"/>
  <c r="V580"/>
  <c r="O576"/>
  <c r="AL576"/>
  <c r="AD576"/>
  <c r="V576"/>
  <c r="O572"/>
  <c r="AL572"/>
  <c r="AD572"/>
  <c r="V572"/>
  <c r="O568"/>
  <c r="AL568"/>
  <c r="AD568"/>
  <c r="V568"/>
  <c r="O564"/>
  <c r="AL564"/>
  <c r="AD564"/>
  <c r="V564"/>
  <c r="O560"/>
  <c r="AL560"/>
  <c r="AD560"/>
  <c r="V560"/>
  <c r="O556"/>
  <c r="AL556"/>
  <c r="AD556"/>
  <c r="V556"/>
  <c r="O552"/>
  <c r="AL552"/>
  <c r="AD552"/>
  <c r="V552"/>
  <c r="O548"/>
  <c r="AL548"/>
  <c r="AD548"/>
  <c r="V548"/>
  <c r="O544"/>
  <c r="AL544"/>
  <c r="AD544"/>
  <c r="V544"/>
  <c r="O540"/>
  <c r="AL540"/>
  <c r="AD540"/>
  <c r="V540"/>
  <c r="O536"/>
  <c r="AL536"/>
  <c r="AD536"/>
  <c r="V536"/>
  <c r="O532"/>
  <c r="AL532"/>
  <c r="AD532"/>
  <c r="V532"/>
  <c r="O528"/>
  <c r="AL528"/>
  <c r="AD528"/>
  <c r="V528"/>
  <c r="O524"/>
  <c r="AL524"/>
  <c r="AD524"/>
  <c r="V524"/>
  <c r="O520"/>
  <c r="AL520"/>
  <c r="AD520"/>
  <c r="V520"/>
  <c r="O516"/>
  <c r="AL516"/>
  <c r="AD516"/>
  <c r="V516"/>
  <c r="O512"/>
  <c r="AL512"/>
  <c r="AD512"/>
  <c r="V512"/>
  <c r="O508"/>
  <c r="AL508"/>
  <c r="AD508"/>
  <c r="V508"/>
  <c r="O504"/>
  <c r="AL504"/>
  <c r="AD504"/>
  <c r="V504"/>
  <c r="O500"/>
  <c r="AL500"/>
  <c r="AD500"/>
  <c r="V500"/>
  <c r="O496"/>
  <c r="AL496"/>
  <c r="AD496"/>
  <c r="V496"/>
  <c r="O492"/>
  <c r="AL492"/>
  <c r="AD492"/>
  <c r="V492"/>
  <c r="O488"/>
  <c r="AL488"/>
  <c r="AD488"/>
  <c r="V488"/>
  <c r="O484"/>
  <c r="AL484"/>
  <c r="AD484"/>
  <c r="V484"/>
  <c r="O480"/>
  <c r="AL480"/>
  <c r="AD480"/>
  <c r="V480"/>
  <c r="O476"/>
  <c r="AL476"/>
  <c r="AD476"/>
  <c r="V476"/>
  <c r="O472"/>
  <c r="AL472"/>
  <c r="AD472"/>
  <c r="V472"/>
  <c r="O468"/>
  <c r="AL468"/>
  <c r="AD468"/>
  <c r="V468"/>
  <c r="O464"/>
  <c r="AL464"/>
  <c r="AD464"/>
  <c r="V464"/>
  <c r="O460"/>
  <c r="AL460"/>
  <c r="AD460"/>
  <c r="V460"/>
  <c r="O456"/>
  <c r="AL456"/>
  <c r="AD456"/>
  <c r="V456"/>
  <c r="O452"/>
  <c r="AL452"/>
  <c r="AD452"/>
  <c r="V452"/>
  <c r="O448"/>
  <c r="AL448"/>
  <c r="AD448"/>
  <c r="V448"/>
  <c r="O444"/>
  <c r="AL444"/>
  <c r="AD444"/>
  <c r="V444"/>
  <c r="O440"/>
  <c r="AL440"/>
  <c r="AD440"/>
  <c r="V440"/>
  <c r="O436"/>
  <c r="AL436"/>
  <c r="AD436"/>
  <c r="V436"/>
  <c r="O432"/>
  <c r="AL432"/>
  <c r="AD432"/>
  <c r="V432"/>
  <c r="O428"/>
  <c r="AL428"/>
  <c r="AD428"/>
  <c r="V428"/>
  <c r="O424"/>
  <c r="AL424"/>
  <c r="AD424"/>
  <c r="V424"/>
  <c r="O420"/>
  <c r="AL420"/>
  <c r="AD420"/>
  <c r="V420"/>
  <c r="O416"/>
  <c r="AL416"/>
  <c r="AD416"/>
  <c r="V416"/>
  <c r="O412"/>
  <c r="AL412"/>
  <c r="AD412"/>
  <c r="V412"/>
  <c r="O408"/>
  <c r="AL408"/>
  <c r="AD408"/>
  <c r="V408"/>
  <c r="O404"/>
  <c r="AL404"/>
  <c r="AD404"/>
  <c r="V404"/>
  <c r="O400"/>
  <c r="AL400"/>
  <c r="AD400"/>
  <c r="V400"/>
  <c r="O396"/>
  <c r="AL396"/>
  <c r="AD396"/>
  <c r="V396"/>
  <c r="O392"/>
  <c r="AL392"/>
  <c r="AD392"/>
  <c r="V392"/>
  <c r="O388"/>
  <c r="AL388"/>
  <c r="AD388"/>
  <c r="V388"/>
  <c r="O384"/>
  <c r="AL384"/>
  <c r="AD384"/>
  <c r="V384"/>
  <c r="O380"/>
  <c r="AL380"/>
  <c r="AD380"/>
  <c r="V380"/>
  <c r="O376"/>
  <c r="AL376"/>
  <c r="AD376"/>
  <c r="V376"/>
  <c r="O372"/>
  <c r="AL372"/>
  <c r="AD372"/>
  <c r="V372"/>
  <c r="O368"/>
  <c r="AL368"/>
  <c r="AD368"/>
  <c r="V368"/>
  <c r="O364"/>
  <c r="AL364"/>
  <c r="AD364"/>
  <c r="V364"/>
  <c r="O360"/>
  <c r="AL360"/>
  <c r="AD360"/>
  <c r="V360"/>
  <c r="O356"/>
  <c r="AL356"/>
  <c r="AD356"/>
  <c r="V356"/>
  <c r="O352"/>
  <c r="AL352"/>
  <c r="AD352"/>
  <c r="V352"/>
  <c r="O348"/>
  <c r="AL348"/>
  <c r="AD348"/>
  <c r="V348"/>
  <c r="O344"/>
  <c r="AL344"/>
  <c r="AD344"/>
  <c r="V344"/>
  <c r="O340"/>
  <c r="AL340"/>
  <c r="AD340"/>
  <c r="V340"/>
  <c r="O336"/>
  <c r="AL336"/>
  <c r="AD336"/>
  <c r="V336"/>
  <c r="O332"/>
  <c r="AL332"/>
  <c r="AD332"/>
  <c r="V332"/>
  <c r="O328"/>
  <c r="AL328"/>
  <c r="AD328"/>
  <c r="V328"/>
  <c r="O324"/>
  <c r="AL324"/>
  <c r="AD324"/>
  <c r="V324"/>
  <c r="O320"/>
  <c r="AL320"/>
  <c r="AD320"/>
  <c r="V320"/>
  <c r="O316"/>
  <c r="AL316"/>
  <c r="AD316"/>
  <c r="V316"/>
  <c r="O312"/>
  <c r="AL312"/>
  <c r="AD312"/>
  <c r="V312"/>
  <c r="O308"/>
  <c r="AL308"/>
  <c r="AD308"/>
  <c r="V308"/>
  <c r="O304"/>
  <c r="AL304"/>
  <c r="AD304"/>
  <c r="V304"/>
  <c r="O300"/>
  <c r="AL300"/>
  <c r="AD300"/>
  <c r="V300"/>
  <c r="O296"/>
  <c r="AL296"/>
  <c r="AD296"/>
  <c r="V296"/>
  <c r="O292"/>
  <c r="AL292"/>
  <c r="AD292"/>
  <c r="V292"/>
  <c r="O288"/>
  <c r="AL288"/>
  <c r="AD288"/>
  <c r="V288"/>
  <c r="O284"/>
  <c r="AL284"/>
  <c r="AD284"/>
  <c r="V284"/>
  <c r="O280"/>
  <c r="AL280"/>
  <c r="AD280"/>
  <c r="V280"/>
  <c r="O276"/>
  <c r="AL276"/>
  <c r="AD276"/>
  <c r="V276"/>
  <c r="O272"/>
  <c r="AL272"/>
  <c r="AD272"/>
  <c r="V272"/>
  <c r="O268"/>
  <c r="AL268"/>
  <c r="AD268"/>
  <c r="V268"/>
  <c r="O264"/>
  <c r="AL264"/>
  <c r="AD264"/>
  <c r="V264"/>
  <c r="O260"/>
  <c r="AL260"/>
  <c r="AD260"/>
  <c r="V260"/>
  <c r="O256"/>
  <c r="AL256"/>
  <c r="AD256"/>
  <c r="V256"/>
  <c r="O252"/>
  <c r="AL252"/>
  <c r="AD252"/>
  <c r="V252"/>
  <c r="O248"/>
  <c r="AL248"/>
  <c r="AD248"/>
  <c r="V248"/>
  <c r="O244"/>
  <c r="AL244"/>
  <c r="AD244"/>
  <c r="V244"/>
  <c r="O240"/>
  <c r="AL240"/>
  <c r="AD240"/>
  <c r="V240"/>
  <c r="O236"/>
  <c r="AL236"/>
  <c r="AD236"/>
  <c r="V236"/>
  <c r="O232"/>
  <c r="AL232"/>
  <c r="AD232"/>
  <c r="V232"/>
  <c r="O228"/>
  <c r="AL228"/>
  <c r="AD228"/>
  <c r="V228"/>
  <c r="O224"/>
  <c r="AL224"/>
  <c r="AD224"/>
  <c r="V224"/>
  <c r="O220"/>
  <c r="AL220"/>
  <c r="AD220"/>
  <c r="V220"/>
  <c r="O216"/>
  <c r="AL216"/>
  <c r="AD216"/>
  <c r="V216"/>
  <c r="O212"/>
  <c r="AL212"/>
  <c r="AD212"/>
  <c r="V212"/>
  <c r="O208"/>
  <c r="AL208"/>
  <c r="AD208"/>
  <c r="V208"/>
  <c r="O204"/>
  <c r="AL204"/>
  <c r="AD204"/>
  <c r="V204"/>
  <c r="O200"/>
  <c r="AL200"/>
  <c r="AD200"/>
  <c r="V200"/>
  <c r="O196"/>
  <c r="AL196"/>
  <c r="AD196"/>
  <c r="V196"/>
  <c r="O192"/>
  <c r="AL192"/>
  <c r="AD192"/>
  <c r="V192"/>
  <c r="O188"/>
  <c r="AL188"/>
  <c r="AD188"/>
  <c r="V188"/>
  <c r="O184"/>
  <c r="AL184"/>
  <c r="AD184"/>
  <c r="V184"/>
  <c r="O180"/>
  <c r="AL180"/>
  <c r="AD180"/>
  <c r="V180"/>
  <c r="O176"/>
  <c r="AL176"/>
  <c r="AD176"/>
  <c r="V176"/>
  <c r="O172"/>
  <c r="AL172"/>
  <c r="AD172"/>
  <c r="V172"/>
  <c r="O168"/>
  <c r="AL168"/>
  <c r="AD168"/>
  <c r="V168"/>
  <c r="O164"/>
  <c r="AL164"/>
  <c r="AD164"/>
  <c r="V164"/>
  <c r="O160"/>
  <c r="AL160"/>
  <c r="AD160"/>
  <c r="V160"/>
  <c r="O156"/>
  <c r="AL156"/>
  <c r="AD156"/>
  <c r="V156"/>
  <c r="O152"/>
  <c r="AL152"/>
  <c r="AD152"/>
  <c r="V152"/>
  <c r="O148"/>
  <c r="AL148"/>
  <c r="AD148"/>
  <c r="V148"/>
  <c r="O144"/>
  <c r="AL144"/>
  <c r="AD144"/>
  <c r="V144"/>
  <c r="O140"/>
  <c r="AL140"/>
  <c r="AD140"/>
  <c r="V140"/>
  <c r="O136"/>
  <c r="AL136"/>
  <c r="AD136"/>
  <c r="V136"/>
  <c r="O132"/>
  <c r="AL132"/>
  <c r="AD132"/>
  <c r="V132"/>
  <c r="O128"/>
  <c r="AL128"/>
  <c r="AD128"/>
  <c r="V128"/>
  <c r="O124"/>
  <c r="AL124"/>
  <c r="AD124"/>
  <c r="V124"/>
  <c r="O120"/>
  <c r="AL120"/>
  <c r="AD120"/>
  <c r="V120"/>
  <c r="O116"/>
  <c r="AL116"/>
  <c r="AD116"/>
  <c r="V116"/>
  <c r="O112"/>
  <c r="AL112"/>
  <c r="AD112"/>
  <c r="V112"/>
  <c r="O108"/>
  <c r="AL108"/>
  <c r="AD108"/>
  <c r="V108"/>
  <c r="O104"/>
  <c r="AL104"/>
  <c r="AD104"/>
  <c r="V104"/>
  <c r="O614"/>
  <c r="AL614"/>
  <c r="AD614"/>
  <c r="V614"/>
  <c r="O608"/>
  <c r="AL608"/>
  <c r="AD608"/>
  <c r="V608"/>
  <c r="O594"/>
  <c r="AL594"/>
  <c r="AD594"/>
  <c r="V594"/>
  <c r="O698"/>
  <c r="AL698"/>
  <c r="AD698"/>
  <c r="V698"/>
  <c r="O694"/>
  <c r="AL694"/>
  <c r="AD694"/>
  <c r="V694"/>
  <c r="O690"/>
  <c r="AL690"/>
  <c r="AD690"/>
  <c r="V690"/>
  <c r="O686"/>
  <c r="AL686"/>
  <c r="AD686"/>
  <c r="V686"/>
  <c r="O682"/>
  <c r="AL682"/>
  <c r="AD682"/>
  <c r="V682"/>
  <c r="O678"/>
  <c r="AL678"/>
  <c r="AD678"/>
  <c r="V678"/>
  <c r="O674"/>
  <c r="AL674"/>
  <c r="AD674"/>
  <c r="V674"/>
  <c r="O670"/>
  <c r="AL670"/>
  <c r="AD670"/>
  <c r="V670"/>
  <c r="O666"/>
  <c r="AL666"/>
  <c r="AD666"/>
  <c r="V666"/>
  <c r="O662"/>
  <c r="AL662"/>
  <c r="AD662"/>
  <c r="V662"/>
  <c r="O658"/>
  <c r="AL658"/>
  <c r="AD658"/>
  <c r="V658"/>
  <c r="O654"/>
  <c r="AL654"/>
  <c r="AD654"/>
  <c r="V654"/>
  <c r="O650"/>
  <c r="AL650"/>
  <c r="AD650"/>
  <c r="V650"/>
  <c r="O646"/>
  <c r="AL646"/>
  <c r="AD646"/>
  <c r="V646"/>
  <c r="O642"/>
  <c r="AL642"/>
  <c r="AD642"/>
  <c r="V642"/>
  <c r="O638"/>
  <c r="AL638"/>
  <c r="AD638"/>
  <c r="V638"/>
  <c r="O634"/>
  <c r="AL634"/>
  <c r="AD634"/>
  <c r="V634"/>
  <c r="O630"/>
  <c r="AL630"/>
  <c r="AD630"/>
  <c r="V630"/>
  <c r="O626"/>
  <c r="AL626"/>
  <c r="AD626"/>
  <c r="V626"/>
  <c r="O622"/>
  <c r="AL622"/>
  <c r="AD622"/>
  <c r="V622"/>
  <c r="O618"/>
  <c r="AL618"/>
  <c r="AD618"/>
  <c r="V618"/>
  <c r="AL483"/>
  <c r="AD483"/>
  <c r="V483"/>
  <c r="O483"/>
  <c r="AL475"/>
  <c r="AD475"/>
  <c r="V475"/>
  <c r="O475"/>
  <c r="AL467"/>
  <c r="AD467"/>
  <c r="V467"/>
  <c r="O467"/>
  <c r="AL459"/>
  <c r="AD459"/>
  <c r="V459"/>
  <c r="O459"/>
  <c r="AL451"/>
  <c r="AD451"/>
  <c r="V451"/>
  <c r="O451"/>
  <c r="AL443"/>
  <c r="AD443"/>
  <c r="V443"/>
  <c r="O443"/>
  <c r="AL435"/>
  <c r="AD435"/>
  <c r="V435"/>
  <c r="O435"/>
  <c r="AL427"/>
  <c r="AD427"/>
  <c r="V427"/>
  <c r="O427"/>
  <c r="AL419"/>
  <c r="AD419"/>
  <c r="V419"/>
  <c r="O419"/>
  <c r="AL411"/>
  <c r="AD411"/>
  <c r="V411"/>
  <c r="O411"/>
  <c r="AL403"/>
  <c r="AD403"/>
  <c r="V403"/>
  <c r="O403"/>
  <c r="AL395"/>
  <c r="AD395"/>
  <c r="V395"/>
  <c r="O395"/>
  <c r="AL387"/>
  <c r="AD387"/>
  <c r="V387"/>
  <c r="O387"/>
  <c r="AL379"/>
  <c r="AD379"/>
  <c r="V379"/>
  <c r="O379"/>
  <c r="AL371"/>
  <c r="AD371"/>
  <c r="V371"/>
  <c r="O371"/>
  <c r="AL363"/>
  <c r="AD363"/>
  <c r="V363"/>
  <c r="O363"/>
  <c r="AL355"/>
  <c r="AD355"/>
  <c r="V355"/>
  <c r="O355"/>
  <c r="AL347"/>
  <c r="AD347"/>
  <c r="V347"/>
  <c r="O347"/>
  <c r="AL339"/>
  <c r="AD339"/>
  <c r="V339"/>
  <c r="O339"/>
  <c r="AL331"/>
  <c r="AD331"/>
  <c r="V331"/>
  <c r="O331"/>
  <c r="AL323"/>
  <c r="AD323"/>
  <c r="V323"/>
  <c r="O323"/>
  <c r="AL315"/>
  <c r="AD315"/>
  <c r="V315"/>
  <c r="O315"/>
  <c r="AL307"/>
  <c r="AD307"/>
  <c r="V307"/>
  <c r="O307"/>
  <c r="AL299"/>
  <c r="AD299"/>
  <c r="V299"/>
  <c r="O299"/>
  <c r="AL291"/>
  <c r="AD291"/>
  <c r="V291"/>
  <c r="O291"/>
  <c r="AL283"/>
  <c r="AD283"/>
  <c r="V283"/>
  <c r="O283"/>
  <c r="AL275"/>
  <c r="AD275"/>
  <c r="V275"/>
  <c r="O275"/>
  <c r="AL267"/>
  <c r="AD267"/>
  <c r="V267"/>
  <c r="O267"/>
  <c r="AL259"/>
  <c r="AD259"/>
  <c r="V259"/>
  <c r="O259"/>
  <c r="AL251"/>
  <c r="AD251"/>
  <c r="V251"/>
  <c r="O251"/>
  <c r="AL243"/>
  <c r="AD243"/>
  <c r="V243"/>
  <c r="O243"/>
  <c r="AL235"/>
  <c r="AD235"/>
  <c r="V235"/>
  <c r="O235"/>
  <c r="B353" i="11"/>
  <c r="B51" i="7"/>
  <c r="B76"/>
  <c r="B63"/>
  <c r="S700" i="10"/>
  <c r="S696"/>
  <c r="S692"/>
  <c r="S688"/>
  <c r="S684"/>
  <c r="S680"/>
  <c r="S676"/>
  <c r="S672"/>
  <c r="S668"/>
  <c r="S664"/>
  <c r="S660"/>
  <c r="S656"/>
  <c r="S652"/>
  <c r="S648"/>
  <c r="S644"/>
  <c r="S640"/>
  <c r="S636"/>
  <c r="S633"/>
  <c r="S630"/>
  <c r="S626"/>
  <c r="S622"/>
  <c r="S618"/>
  <c r="S614"/>
  <c r="S610"/>
  <c r="S606"/>
  <c r="S602"/>
  <c r="S598"/>
  <c r="S594"/>
  <c r="S590"/>
  <c r="S586"/>
  <c r="S582"/>
  <c r="S578"/>
  <c r="S574"/>
  <c r="S570"/>
  <c r="S566"/>
  <c r="S562"/>
  <c r="S558"/>
  <c r="S554"/>
  <c r="S550"/>
  <c r="S546"/>
  <c r="S542"/>
  <c r="S538"/>
  <c r="S534"/>
  <c r="S530"/>
  <c r="S526"/>
  <c r="S522"/>
  <c r="S518"/>
  <c r="S514"/>
  <c r="S510"/>
  <c r="S506"/>
  <c r="S502"/>
  <c r="S498"/>
  <c r="S494"/>
  <c r="S490"/>
  <c r="S486"/>
  <c r="S482"/>
  <c r="S478"/>
  <c r="S474"/>
  <c r="S470"/>
  <c r="S466"/>
  <c r="S462"/>
  <c r="S458"/>
  <c r="S454"/>
  <c r="S450"/>
  <c r="S446"/>
  <c r="S442"/>
  <c r="S438"/>
  <c r="S434"/>
  <c r="S430"/>
  <c r="S426"/>
  <c r="S422"/>
  <c r="S418"/>
  <c r="S414"/>
  <c r="S410"/>
  <c r="S406"/>
  <c r="S402"/>
  <c r="S398"/>
  <c r="S394"/>
  <c r="S390"/>
  <c r="S386"/>
  <c r="AL609" i="8"/>
  <c r="AD609"/>
  <c r="V609"/>
  <c r="O609"/>
  <c r="AL601"/>
  <c r="AD601"/>
  <c r="V601"/>
  <c r="O601"/>
  <c r="AL593"/>
  <c r="AD593"/>
  <c r="V593"/>
  <c r="O593"/>
  <c r="AL581"/>
  <c r="AD581"/>
  <c r="V581"/>
  <c r="O581"/>
  <c r="AL541"/>
  <c r="AD541"/>
  <c r="V541"/>
  <c r="O541"/>
  <c r="AL513"/>
  <c r="AD513"/>
  <c r="V513"/>
  <c r="O513"/>
  <c r="AL505"/>
  <c r="AD505"/>
  <c r="V505"/>
  <c r="O505"/>
  <c r="AL699"/>
  <c r="AD699"/>
  <c r="V699"/>
  <c r="O699"/>
  <c r="AL675"/>
  <c r="AD675"/>
  <c r="V675"/>
  <c r="O675"/>
  <c r="AL659"/>
  <c r="AD659"/>
  <c r="V659"/>
  <c r="O659"/>
  <c r="AL651"/>
  <c r="AD651"/>
  <c r="V651"/>
  <c r="O651"/>
  <c r="AL643"/>
  <c r="AD643"/>
  <c r="V643"/>
  <c r="O643"/>
  <c r="AL635"/>
  <c r="AD635"/>
  <c r="V635"/>
  <c r="O635"/>
  <c r="O606"/>
  <c r="AL606"/>
  <c r="AD606"/>
  <c r="V606"/>
  <c r="O600"/>
  <c r="AL600"/>
  <c r="AD600"/>
  <c r="V600"/>
  <c r="O596"/>
  <c r="AL596"/>
  <c r="AD596"/>
  <c r="V596"/>
  <c r="O590"/>
  <c r="AL590"/>
  <c r="AD590"/>
  <c r="V590"/>
  <c r="O586"/>
  <c r="AL586"/>
  <c r="AD586"/>
  <c r="V586"/>
  <c r="O582"/>
  <c r="AL582"/>
  <c r="AD582"/>
  <c r="V582"/>
  <c r="O578"/>
  <c r="AL578"/>
  <c r="AD578"/>
  <c r="V578"/>
  <c r="O574"/>
  <c r="AL574"/>
  <c r="AD574"/>
  <c r="V574"/>
  <c r="O570"/>
  <c r="AL570"/>
  <c r="AD570"/>
  <c r="V570"/>
  <c r="O566"/>
  <c r="AL566"/>
  <c r="AD566"/>
  <c r="V566"/>
  <c r="O562"/>
  <c r="AL562"/>
  <c r="AD562"/>
  <c r="V562"/>
  <c r="O558"/>
  <c r="AL558"/>
  <c r="AD558"/>
  <c r="V558"/>
  <c r="O554"/>
  <c r="AL554"/>
  <c r="AD554"/>
  <c r="V554"/>
  <c r="O550"/>
  <c r="AL550"/>
  <c r="AD550"/>
  <c r="V550"/>
  <c r="O546"/>
  <c r="AL546"/>
  <c r="AD546"/>
  <c r="V546"/>
  <c r="O542"/>
  <c r="AL542"/>
  <c r="AD542"/>
  <c r="V542"/>
  <c r="O538"/>
  <c r="AL538"/>
  <c r="AD538"/>
  <c r="V538"/>
  <c r="O534"/>
  <c r="AL534"/>
  <c r="AD534"/>
  <c r="V534"/>
  <c r="O530"/>
  <c r="AL530"/>
  <c r="AD530"/>
  <c r="V530"/>
  <c r="O526"/>
  <c r="AL526"/>
  <c r="AD526"/>
  <c r="V526"/>
  <c r="O522"/>
  <c r="AL522"/>
  <c r="AD522"/>
  <c r="V522"/>
  <c r="O518"/>
  <c r="AL518"/>
  <c r="AD518"/>
  <c r="V518"/>
  <c r="O514"/>
  <c r="AL514"/>
  <c r="AD514"/>
  <c r="V514"/>
  <c r="O510"/>
  <c r="AL510"/>
  <c r="AD510"/>
  <c r="V510"/>
  <c r="O506"/>
  <c r="AL506"/>
  <c r="AD506"/>
  <c r="V506"/>
  <c r="O502"/>
  <c r="AL502"/>
  <c r="AD502"/>
  <c r="V502"/>
  <c r="O498"/>
  <c r="AL498"/>
  <c r="AD498"/>
  <c r="V498"/>
  <c r="O494"/>
  <c r="AL494"/>
  <c r="AD494"/>
  <c r="V494"/>
  <c r="O490"/>
  <c r="AL490"/>
  <c r="AD490"/>
  <c r="V490"/>
  <c r="O486"/>
  <c r="AL486"/>
  <c r="AD486"/>
  <c r="V486"/>
  <c r="O482"/>
  <c r="AL482"/>
  <c r="AD482"/>
  <c r="V482"/>
  <c r="O478"/>
  <c r="AL478"/>
  <c r="AD478"/>
  <c r="V478"/>
  <c r="O474"/>
  <c r="AL474"/>
  <c r="AD474"/>
  <c r="V474"/>
  <c r="O470"/>
  <c r="AL470"/>
  <c r="AD470"/>
  <c r="V470"/>
  <c r="O466"/>
  <c r="AL466"/>
  <c r="AD466"/>
  <c r="V466"/>
  <c r="O462"/>
  <c r="AL462"/>
  <c r="AD462"/>
  <c r="V462"/>
  <c r="O458"/>
  <c r="AL458"/>
  <c r="AD458"/>
  <c r="V458"/>
  <c r="O454"/>
  <c r="AL454"/>
  <c r="AD454"/>
  <c r="V454"/>
  <c r="O450"/>
  <c r="AL450"/>
  <c r="AD450"/>
  <c r="V450"/>
  <c r="O446"/>
  <c r="AL446"/>
  <c r="AD446"/>
  <c r="V446"/>
  <c r="O442"/>
  <c r="AL442"/>
  <c r="AD442"/>
  <c r="V442"/>
  <c r="O438"/>
  <c r="AL438"/>
  <c r="AD438"/>
  <c r="V438"/>
  <c r="O434"/>
  <c r="AL434"/>
  <c r="AD434"/>
  <c r="V434"/>
  <c r="O430"/>
  <c r="AL430"/>
  <c r="AD430"/>
  <c r="V430"/>
  <c r="O426"/>
  <c r="AL426"/>
  <c r="AD426"/>
  <c r="V426"/>
  <c r="O422"/>
  <c r="AL422"/>
  <c r="AD422"/>
  <c r="V422"/>
  <c r="O418"/>
  <c r="AL418"/>
  <c r="AD418"/>
  <c r="V418"/>
  <c r="O414"/>
  <c r="AL414"/>
  <c r="AD414"/>
  <c r="V414"/>
  <c r="O410"/>
  <c r="AL410"/>
  <c r="AD410"/>
  <c r="V410"/>
  <c r="O406"/>
  <c r="AL406"/>
  <c r="AD406"/>
  <c r="V406"/>
  <c r="O402"/>
  <c r="AL402"/>
  <c r="AD402"/>
  <c r="V402"/>
  <c r="O398"/>
  <c r="AL398"/>
  <c r="AD398"/>
  <c r="V398"/>
  <c r="O394"/>
  <c r="AL394"/>
  <c r="AD394"/>
  <c r="V394"/>
  <c r="O390"/>
  <c r="AL390"/>
  <c r="AD390"/>
  <c r="V390"/>
  <c r="O386"/>
  <c r="AL386"/>
  <c r="AD386"/>
  <c r="V386"/>
  <c r="O382"/>
  <c r="AL382"/>
  <c r="AD382"/>
  <c r="V382"/>
  <c r="O378"/>
  <c r="AL378"/>
  <c r="AD378"/>
  <c r="V378"/>
  <c r="O374"/>
  <c r="AL374"/>
  <c r="AD374"/>
  <c r="V374"/>
  <c r="O370"/>
  <c r="AL370"/>
  <c r="AD370"/>
  <c r="V370"/>
  <c r="O366"/>
  <c r="AL366"/>
  <c r="AD366"/>
  <c r="V366"/>
  <c r="O362"/>
  <c r="AL362"/>
  <c r="AD362"/>
  <c r="V362"/>
  <c r="O358"/>
  <c r="AL358"/>
  <c r="AD358"/>
  <c r="V358"/>
  <c r="O354"/>
  <c r="AL354"/>
  <c r="AD354"/>
  <c r="V354"/>
  <c r="O350"/>
  <c r="AL350"/>
  <c r="AD350"/>
  <c r="V350"/>
  <c r="O346"/>
  <c r="AL346"/>
  <c r="AD346"/>
  <c r="V346"/>
  <c r="O342"/>
  <c r="AL342"/>
  <c r="AD342"/>
  <c r="V342"/>
  <c r="O338"/>
  <c r="AL338"/>
  <c r="AD338"/>
  <c r="V338"/>
  <c r="O334"/>
  <c r="AL334"/>
  <c r="AD334"/>
  <c r="V334"/>
  <c r="O330"/>
  <c r="AL330"/>
  <c r="AD330"/>
  <c r="V330"/>
  <c r="O326"/>
  <c r="AL326"/>
  <c r="AD326"/>
  <c r="V326"/>
  <c r="O322"/>
  <c r="AL322"/>
  <c r="AD322"/>
  <c r="V322"/>
  <c r="O318"/>
  <c r="AL318"/>
  <c r="AD318"/>
  <c r="V318"/>
  <c r="O314"/>
  <c r="AL314"/>
  <c r="AD314"/>
  <c r="V314"/>
  <c r="O310"/>
  <c r="AL310"/>
  <c r="AD310"/>
  <c r="V310"/>
  <c r="O306"/>
  <c r="AL306"/>
  <c r="AD306"/>
  <c r="V306"/>
  <c r="O302"/>
  <c r="AL302"/>
  <c r="AD302"/>
  <c r="V302"/>
  <c r="O298"/>
  <c r="AL298"/>
  <c r="AD298"/>
  <c r="V298"/>
  <c r="O294"/>
  <c r="AL294"/>
  <c r="AD294"/>
  <c r="V294"/>
  <c r="O290"/>
  <c r="AL290"/>
  <c r="AD290"/>
  <c r="V290"/>
  <c r="O286"/>
  <c r="AL286"/>
  <c r="AD286"/>
  <c r="V286"/>
  <c r="O282"/>
  <c r="AL282"/>
  <c r="AD282"/>
  <c r="V282"/>
  <c r="O278"/>
  <c r="AL278"/>
  <c r="AD278"/>
  <c r="V278"/>
  <c r="O274"/>
  <c r="AL274"/>
  <c r="AD274"/>
  <c r="V274"/>
  <c r="O270"/>
  <c r="AL270"/>
  <c r="AD270"/>
  <c r="V270"/>
  <c r="O266"/>
  <c r="AL266"/>
  <c r="AD266"/>
  <c r="V266"/>
  <c r="O262"/>
  <c r="AL262"/>
  <c r="AD262"/>
  <c r="V262"/>
  <c r="O258"/>
  <c r="AL258"/>
  <c r="AD258"/>
  <c r="V258"/>
  <c r="O254"/>
  <c r="AL254"/>
  <c r="AD254"/>
  <c r="V254"/>
  <c r="O250"/>
  <c r="AL250"/>
  <c r="AD250"/>
  <c r="V250"/>
  <c r="O246"/>
  <c r="AL246"/>
  <c r="AD246"/>
  <c r="V246"/>
  <c r="O242"/>
  <c r="AL242"/>
  <c r="AD242"/>
  <c r="V242"/>
  <c r="O238"/>
  <c r="AL238"/>
  <c r="AD238"/>
  <c r="V238"/>
  <c r="O234"/>
  <c r="AL234"/>
  <c r="AD234"/>
  <c r="V234"/>
  <c r="AL489"/>
  <c r="AD489"/>
  <c r="V489"/>
  <c r="O489"/>
  <c r="AL481"/>
  <c r="AD481"/>
  <c r="V481"/>
  <c r="O481"/>
  <c r="AL473"/>
  <c r="AD473"/>
  <c r="V473"/>
  <c r="O473"/>
  <c r="AL465"/>
  <c r="AD465"/>
  <c r="V465"/>
  <c r="O465"/>
  <c r="AL457"/>
  <c r="AD457"/>
  <c r="V457"/>
  <c r="O457"/>
  <c r="AL449"/>
  <c r="AD449"/>
  <c r="V449"/>
  <c r="O449"/>
  <c r="AL441"/>
  <c r="AD441"/>
  <c r="V441"/>
  <c r="O441"/>
  <c r="AL433"/>
  <c r="AD433"/>
  <c r="V433"/>
  <c r="O433"/>
  <c r="AL425"/>
  <c r="AD425"/>
  <c r="V425"/>
  <c r="O425"/>
  <c r="AL417"/>
  <c r="AD417"/>
  <c r="V417"/>
  <c r="O417"/>
  <c r="AL409"/>
  <c r="AD409"/>
  <c r="V409"/>
  <c r="O409"/>
  <c r="AL401"/>
  <c r="AD401"/>
  <c r="V401"/>
  <c r="O401"/>
  <c r="AL393"/>
  <c r="AD393"/>
  <c r="V393"/>
  <c r="O393"/>
  <c r="AL385"/>
  <c r="AD385"/>
  <c r="V385"/>
  <c r="O385"/>
  <c r="AL377"/>
  <c r="AD377"/>
  <c r="V377"/>
  <c r="O377"/>
  <c r="AL369"/>
  <c r="AD369"/>
  <c r="V369"/>
  <c r="O369"/>
  <c r="AL361"/>
  <c r="AD361"/>
  <c r="V361"/>
  <c r="O361"/>
  <c r="AL353"/>
  <c r="AD353"/>
  <c r="V353"/>
  <c r="O353"/>
  <c r="AL345"/>
  <c r="AD345"/>
  <c r="V345"/>
  <c r="O345"/>
  <c r="AL337"/>
  <c r="AD337"/>
  <c r="V337"/>
  <c r="O337"/>
  <c r="AL329"/>
  <c r="AD329"/>
  <c r="V329"/>
  <c r="O329"/>
  <c r="AL321"/>
  <c r="AD321"/>
  <c r="V321"/>
  <c r="O321"/>
  <c r="AL313"/>
  <c r="AD313"/>
  <c r="V313"/>
  <c r="O313"/>
  <c r="AL305"/>
  <c r="AD305"/>
  <c r="V305"/>
  <c r="O305"/>
  <c r="AL297"/>
  <c r="AD297"/>
  <c r="V297"/>
  <c r="O297"/>
  <c r="AL289"/>
  <c r="AD289"/>
  <c r="V289"/>
  <c r="O289"/>
  <c r="AL281"/>
  <c r="AD281"/>
  <c r="V281"/>
  <c r="O281"/>
  <c r="AL273"/>
  <c r="AD273"/>
  <c r="V273"/>
  <c r="O273"/>
  <c r="AL265"/>
  <c r="AD265"/>
  <c r="V265"/>
  <c r="O265"/>
  <c r="AL257"/>
  <c r="AD257"/>
  <c r="V257"/>
  <c r="O257"/>
  <c r="AL249"/>
  <c r="AD249"/>
  <c r="V249"/>
  <c r="O249"/>
  <c r="AL241"/>
  <c r="AD241"/>
  <c r="V241"/>
  <c r="O241"/>
  <c r="O230"/>
  <c r="AL230"/>
  <c r="AD230"/>
  <c r="V230"/>
  <c r="O226"/>
  <c r="AL226"/>
  <c r="AD226"/>
  <c r="V226"/>
  <c r="O222"/>
  <c r="AL222"/>
  <c r="AD222"/>
  <c r="V222"/>
  <c r="O218"/>
  <c r="AL218"/>
  <c r="AD218"/>
  <c r="V218"/>
  <c r="O214"/>
  <c r="AL214"/>
  <c r="AD214"/>
  <c r="V214"/>
  <c r="O210"/>
  <c r="AL210"/>
  <c r="AD210"/>
  <c r="V210"/>
  <c r="O206"/>
  <c r="AL206"/>
  <c r="AD206"/>
  <c r="V206"/>
  <c r="O202"/>
  <c r="AL202"/>
  <c r="AD202"/>
  <c r="V202"/>
  <c r="O198"/>
  <c r="AL198"/>
  <c r="AD198"/>
  <c r="V198"/>
  <c r="O194"/>
  <c r="AL194"/>
  <c r="AD194"/>
  <c r="V194"/>
  <c r="O190"/>
  <c r="AL190"/>
  <c r="AD190"/>
  <c r="V190"/>
  <c r="O186"/>
  <c r="AL186"/>
  <c r="AD186"/>
  <c r="V186"/>
  <c r="O182"/>
  <c r="AL182"/>
  <c r="AD182"/>
  <c r="V182"/>
  <c r="O178"/>
  <c r="AL178"/>
  <c r="AD178"/>
  <c r="V178"/>
  <c r="O174"/>
  <c r="AL174"/>
  <c r="AD174"/>
  <c r="V174"/>
  <c r="O170"/>
  <c r="AL170"/>
  <c r="AD170"/>
  <c r="V170"/>
  <c r="O166"/>
  <c r="AL166"/>
  <c r="AD166"/>
  <c r="V166"/>
  <c r="O162"/>
  <c r="AL162"/>
  <c r="AD162"/>
  <c r="V162"/>
  <c r="O158"/>
  <c r="AL158"/>
  <c r="AD158"/>
  <c r="V158"/>
  <c r="O154"/>
  <c r="AL154"/>
  <c r="AD154"/>
  <c r="V154"/>
  <c r="O150"/>
  <c r="AL150"/>
  <c r="AD150"/>
  <c r="V150"/>
  <c r="O146"/>
  <c r="AL146"/>
  <c r="AD146"/>
  <c r="V146"/>
  <c r="O142"/>
  <c r="AL142"/>
  <c r="AD142"/>
  <c r="V142"/>
  <c r="O138"/>
  <c r="AL138"/>
  <c r="AD138"/>
  <c r="V138"/>
  <c r="O134"/>
  <c r="AL134"/>
  <c r="AD134"/>
  <c r="V134"/>
  <c r="O130"/>
  <c r="AL130"/>
  <c r="AD130"/>
  <c r="V130"/>
  <c r="O126"/>
  <c r="AL126"/>
  <c r="AD126"/>
  <c r="V126"/>
  <c r="O122"/>
  <c r="AL122"/>
  <c r="AD122"/>
  <c r="V122"/>
  <c r="O118"/>
  <c r="AL118"/>
  <c r="AD118"/>
  <c r="V118"/>
  <c r="O114"/>
  <c r="AL114"/>
  <c r="AD114"/>
  <c r="V114"/>
  <c r="O110"/>
  <c r="AL110"/>
  <c r="AD110"/>
  <c r="V110"/>
  <c r="O106"/>
  <c r="AL106"/>
  <c r="AD106"/>
  <c r="V106"/>
  <c r="O102"/>
  <c r="AL102"/>
  <c r="AD102"/>
  <c r="V102"/>
  <c r="AL589"/>
  <c r="AD589"/>
  <c r="V589"/>
  <c r="O589"/>
  <c r="AL573"/>
  <c r="AD573"/>
  <c r="V573"/>
  <c r="O573"/>
  <c r="AL565"/>
  <c r="AD565"/>
  <c r="V565"/>
  <c r="O565"/>
  <c r="AL553"/>
  <c r="AD553"/>
  <c r="V553"/>
  <c r="O553"/>
  <c r="AL545"/>
  <c r="AD545"/>
  <c r="V545"/>
  <c r="O545"/>
  <c r="AL529"/>
  <c r="AD529"/>
  <c r="V529"/>
  <c r="O529"/>
  <c r="AL521"/>
  <c r="AD521"/>
  <c r="V521"/>
  <c r="O521"/>
  <c r="AL501"/>
  <c r="AD501"/>
  <c r="V501"/>
  <c r="O501"/>
  <c r="AL695"/>
  <c r="AD695"/>
  <c r="V695"/>
  <c r="O695"/>
  <c r="AL687"/>
  <c r="AD687"/>
  <c r="V687"/>
  <c r="O687"/>
  <c r="AL667"/>
  <c r="AD667"/>
  <c r="V667"/>
  <c r="O667"/>
  <c r="AL631"/>
  <c r="AD631"/>
  <c r="V631"/>
  <c r="O631"/>
  <c r="AL619"/>
  <c r="AD619"/>
  <c r="V619"/>
  <c r="O619"/>
  <c r="AL611"/>
  <c r="AD611"/>
  <c r="V611"/>
  <c r="O611"/>
  <c r="AL603"/>
  <c r="AD603"/>
  <c r="V603"/>
  <c r="O603"/>
  <c r="AL595"/>
  <c r="AD595"/>
  <c r="V595"/>
  <c r="O595"/>
  <c r="AL587"/>
  <c r="AD587"/>
  <c r="V587"/>
  <c r="O587"/>
  <c r="AL579"/>
  <c r="AD579"/>
  <c r="V579"/>
  <c r="O579"/>
  <c r="AL571"/>
  <c r="AD571"/>
  <c r="V571"/>
  <c r="O571"/>
  <c r="AL563"/>
  <c r="AD563"/>
  <c r="V563"/>
  <c r="O563"/>
  <c r="AL555"/>
  <c r="AD555"/>
  <c r="V555"/>
  <c r="O555"/>
  <c r="AL547"/>
  <c r="AD547"/>
  <c r="V547"/>
  <c r="O547"/>
  <c r="AL539"/>
  <c r="AD539"/>
  <c r="V539"/>
  <c r="O539"/>
  <c r="AL531"/>
  <c r="AD531"/>
  <c r="V531"/>
  <c r="O531"/>
  <c r="AL523"/>
  <c r="AD523"/>
  <c r="V523"/>
  <c r="O523"/>
  <c r="AL515"/>
  <c r="AD515"/>
  <c r="V515"/>
  <c r="O515"/>
  <c r="AL507"/>
  <c r="AD507"/>
  <c r="V507"/>
  <c r="O507"/>
  <c r="AL499"/>
  <c r="AD499"/>
  <c r="V499"/>
  <c r="O499"/>
  <c r="AL491"/>
  <c r="AD491"/>
  <c r="V491"/>
  <c r="O491"/>
  <c r="AL693"/>
  <c r="AD693"/>
  <c r="V693"/>
  <c r="O693"/>
  <c r="AL685"/>
  <c r="AD685"/>
  <c r="V685"/>
  <c r="O685"/>
  <c r="AL677"/>
  <c r="AD677"/>
  <c r="V677"/>
  <c r="O677"/>
  <c r="AL669"/>
  <c r="AD669"/>
  <c r="V669"/>
  <c r="O669"/>
  <c r="AL661"/>
  <c r="AD661"/>
  <c r="V661"/>
  <c r="O661"/>
  <c r="AL653"/>
  <c r="AD653"/>
  <c r="V653"/>
  <c r="O653"/>
  <c r="AL645"/>
  <c r="AD645"/>
  <c r="V645"/>
  <c r="O645"/>
  <c r="AL637"/>
  <c r="AD637"/>
  <c r="V637"/>
  <c r="O637"/>
  <c r="AL629"/>
  <c r="AD629"/>
  <c r="V629"/>
  <c r="O629"/>
  <c r="AL621"/>
  <c r="AD621"/>
  <c r="V621"/>
  <c r="O621"/>
  <c r="P621" l="1"/>
  <c r="AM621"/>
  <c r="AE621"/>
  <c r="W621"/>
  <c r="BY621"/>
  <c r="BZ621" s="1"/>
  <c r="P629"/>
  <c r="AM629"/>
  <c r="AE629"/>
  <c r="W629"/>
  <c r="BY629"/>
  <c r="BZ629" s="1"/>
  <c r="P637"/>
  <c r="AM637"/>
  <c r="AE637"/>
  <c r="W637"/>
  <c r="BY637"/>
  <c r="BZ637" s="1"/>
  <c r="P645"/>
  <c r="AM645"/>
  <c r="AE645"/>
  <c r="W645"/>
  <c r="BY645"/>
  <c r="BZ645" s="1"/>
  <c r="P653"/>
  <c r="AM653"/>
  <c r="AE653"/>
  <c r="W653"/>
  <c r="BY653"/>
  <c r="BZ653" s="1"/>
  <c r="P661"/>
  <c r="AM661"/>
  <c r="AE661"/>
  <c r="W661"/>
  <c r="BY661"/>
  <c r="BZ661" s="1"/>
  <c r="P669"/>
  <c r="AM669"/>
  <c r="AE669"/>
  <c r="W669"/>
  <c r="BY669"/>
  <c r="BZ669" s="1"/>
  <c r="P677"/>
  <c r="AM677"/>
  <c r="AE677"/>
  <c r="W677"/>
  <c r="BY677"/>
  <c r="BZ677" s="1"/>
  <c r="P685"/>
  <c r="AM685"/>
  <c r="AE685"/>
  <c r="W685"/>
  <c r="BY685"/>
  <c r="BZ685" s="1"/>
  <c r="P693"/>
  <c r="AM693"/>
  <c r="AE693"/>
  <c r="W693"/>
  <c r="BY693"/>
  <c r="BZ693" s="1"/>
  <c r="P491"/>
  <c r="AM491"/>
  <c r="AE491"/>
  <c r="W491"/>
  <c r="BY491"/>
  <c r="BZ491" s="1"/>
  <c r="P499"/>
  <c r="AM499"/>
  <c r="AE499"/>
  <c r="W499"/>
  <c r="BY499"/>
  <c r="BZ499" s="1"/>
  <c r="P507"/>
  <c r="AM507"/>
  <c r="AE507"/>
  <c r="W507"/>
  <c r="BY507"/>
  <c r="BZ507" s="1"/>
  <c r="P515"/>
  <c r="AM515"/>
  <c r="AE515"/>
  <c r="W515"/>
  <c r="BY515"/>
  <c r="BZ515" s="1"/>
  <c r="P523"/>
  <c r="AM523"/>
  <c r="AE523"/>
  <c r="W523"/>
  <c r="BY523"/>
  <c r="BZ523" s="1"/>
  <c r="P531"/>
  <c r="AM531"/>
  <c r="AE531"/>
  <c r="W531"/>
  <c r="BY531"/>
  <c r="BZ531" s="1"/>
  <c r="P539"/>
  <c r="AM539"/>
  <c r="AE539"/>
  <c r="W539"/>
  <c r="BY539"/>
  <c r="BZ539" s="1"/>
  <c r="P547"/>
  <c r="AM547"/>
  <c r="AE547"/>
  <c r="W547"/>
  <c r="BY547"/>
  <c r="BZ547" s="1"/>
  <c r="P555"/>
  <c r="AM555"/>
  <c r="AE555"/>
  <c r="W555"/>
  <c r="BY555"/>
  <c r="BZ555" s="1"/>
  <c r="P563"/>
  <c r="AM563"/>
  <c r="AE563"/>
  <c r="W563"/>
  <c r="BY563"/>
  <c r="BZ563" s="1"/>
  <c r="P571"/>
  <c r="AM571"/>
  <c r="AE571"/>
  <c r="W571"/>
  <c r="BY571"/>
  <c r="BZ571" s="1"/>
  <c r="P579"/>
  <c r="AM579"/>
  <c r="AE579"/>
  <c r="W579"/>
  <c r="BY579"/>
  <c r="BZ579" s="1"/>
  <c r="P587"/>
  <c r="AM587"/>
  <c r="AE587"/>
  <c r="W587"/>
  <c r="BY587"/>
  <c r="BZ587" s="1"/>
  <c r="P595"/>
  <c r="AM595"/>
  <c r="AE595"/>
  <c r="W595"/>
  <c r="BY595"/>
  <c r="BZ595" s="1"/>
  <c r="P603"/>
  <c r="AM603"/>
  <c r="AE603"/>
  <c r="W603"/>
  <c r="BY603"/>
  <c r="BZ603" s="1"/>
  <c r="P611"/>
  <c r="AM611"/>
  <c r="AE611"/>
  <c r="W611"/>
  <c r="BY611"/>
  <c r="BZ611" s="1"/>
  <c r="P619"/>
  <c r="AM619"/>
  <c r="AE619"/>
  <c r="W619"/>
  <c r="BY619"/>
  <c r="BZ619" s="1"/>
  <c r="P631"/>
  <c r="AM631"/>
  <c r="AE631"/>
  <c r="W631"/>
  <c r="BY631"/>
  <c r="BZ631" s="1"/>
  <c r="P667"/>
  <c r="AM667"/>
  <c r="AE667"/>
  <c r="W667"/>
  <c r="BY667"/>
  <c r="BZ667" s="1"/>
  <c r="P687"/>
  <c r="AM687"/>
  <c r="AE687"/>
  <c r="W687"/>
  <c r="BY687"/>
  <c r="BZ687" s="1"/>
  <c r="P695"/>
  <c r="AM695"/>
  <c r="AE695"/>
  <c r="W695"/>
  <c r="BY695"/>
  <c r="BZ695" s="1"/>
  <c r="P501"/>
  <c r="AM501"/>
  <c r="AE501"/>
  <c r="W501"/>
  <c r="BY501"/>
  <c r="BZ501" s="1"/>
  <c r="P521"/>
  <c r="AM521"/>
  <c r="AE521"/>
  <c r="W521"/>
  <c r="BY521"/>
  <c r="BZ521" s="1"/>
  <c r="P529"/>
  <c r="AM529"/>
  <c r="AE529"/>
  <c r="W529"/>
  <c r="BY529"/>
  <c r="BZ529" s="1"/>
  <c r="P545"/>
  <c r="AM545"/>
  <c r="AE545"/>
  <c r="W545"/>
  <c r="BY545"/>
  <c r="BZ545" s="1"/>
  <c r="P553"/>
  <c r="AM553"/>
  <c r="AE553"/>
  <c r="W553"/>
  <c r="BY553"/>
  <c r="BZ553" s="1"/>
  <c r="P565"/>
  <c r="AM565"/>
  <c r="AE565"/>
  <c r="W565"/>
  <c r="BY565"/>
  <c r="BZ565" s="1"/>
  <c r="P573"/>
  <c r="AM573"/>
  <c r="AE573"/>
  <c r="W573"/>
  <c r="BY573"/>
  <c r="BZ573" s="1"/>
  <c r="P589"/>
  <c r="AM589"/>
  <c r="AE589"/>
  <c r="W589"/>
  <c r="BY589"/>
  <c r="BZ589" s="1"/>
  <c r="AM102"/>
  <c r="AE102"/>
  <c r="W102"/>
  <c r="P102"/>
  <c r="AM110"/>
  <c r="AE110"/>
  <c r="W110"/>
  <c r="P110"/>
  <c r="AM118"/>
  <c r="AE118"/>
  <c r="W118"/>
  <c r="P118"/>
  <c r="AM126"/>
  <c r="AE126"/>
  <c r="W126"/>
  <c r="P126"/>
  <c r="AM134"/>
  <c r="AE134"/>
  <c r="W134"/>
  <c r="P134"/>
  <c r="AM142"/>
  <c r="AE142"/>
  <c r="W142"/>
  <c r="P142"/>
  <c r="AM150"/>
  <c r="AE150"/>
  <c r="W150"/>
  <c r="P150"/>
  <c r="AM158"/>
  <c r="AE158"/>
  <c r="W158"/>
  <c r="P158"/>
  <c r="AM166"/>
  <c r="AE166"/>
  <c r="W166"/>
  <c r="P166"/>
  <c r="AM174"/>
  <c r="AE174"/>
  <c r="W174"/>
  <c r="P174"/>
  <c r="AM182"/>
  <c r="AE182"/>
  <c r="W182"/>
  <c r="P182"/>
  <c r="AM190"/>
  <c r="AE190"/>
  <c r="W190"/>
  <c r="P190"/>
  <c r="AM198"/>
  <c r="AE198"/>
  <c r="W198"/>
  <c r="P198"/>
  <c r="AM206"/>
  <c r="AE206"/>
  <c r="W206"/>
  <c r="P206"/>
  <c r="AM214"/>
  <c r="AE214"/>
  <c r="W214"/>
  <c r="P214"/>
  <c r="AM222"/>
  <c r="AE222"/>
  <c r="W222"/>
  <c r="P222"/>
  <c r="AM230"/>
  <c r="AE230"/>
  <c r="W230"/>
  <c r="P230"/>
  <c r="AM238"/>
  <c r="AE238"/>
  <c r="W238"/>
  <c r="P238"/>
  <c r="AM246"/>
  <c r="AE246"/>
  <c r="W246"/>
  <c r="P246"/>
  <c r="AM254"/>
  <c r="AE254"/>
  <c r="W254"/>
  <c r="P254"/>
  <c r="AM262"/>
  <c r="AE262"/>
  <c r="W262"/>
  <c r="P262"/>
  <c r="AM270"/>
  <c r="AE270"/>
  <c r="W270"/>
  <c r="P270"/>
  <c r="AM278"/>
  <c r="AE278"/>
  <c r="W278"/>
  <c r="P278"/>
  <c r="AM286"/>
  <c r="AE286"/>
  <c r="W286"/>
  <c r="P286"/>
  <c r="AM294"/>
  <c r="AE294"/>
  <c r="W294"/>
  <c r="P294"/>
  <c r="AM302"/>
  <c r="AE302"/>
  <c r="W302"/>
  <c r="P302"/>
  <c r="AM310"/>
  <c r="AE310"/>
  <c r="W310"/>
  <c r="P310"/>
  <c r="AM318"/>
  <c r="AE318"/>
  <c r="W318"/>
  <c r="P318"/>
  <c r="AM326"/>
  <c r="AE326"/>
  <c r="W326"/>
  <c r="P326"/>
  <c r="AM334"/>
  <c r="AE334"/>
  <c r="W334"/>
  <c r="P334"/>
  <c r="AM342"/>
  <c r="AE342"/>
  <c r="W342"/>
  <c r="P342"/>
  <c r="AM350"/>
  <c r="AE350"/>
  <c r="W350"/>
  <c r="P350"/>
  <c r="AM358"/>
  <c r="AE358"/>
  <c r="W358"/>
  <c r="P358"/>
  <c r="AM366"/>
  <c r="AE366"/>
  <c r="W366"/>
  <c r="P366"/>
  <c r="AM374"/>
  <c r="AE374"/>
  <c r="W374"/>
  <c r="P374"/>
  <c r="AM382"/>
  <c r="AE382"/>
  <c r="W382"/>
  <c r="P382"/>
  <c r="AM390"/>
  <c r="AE390"/>
  <c r="W390"/>
  <c r="P390"/>
  <c r="AM398"/>
  <c r="AE398"/>
  <c r="W398"/>
  <c r="P398"/>
  <c r="AM406"/>
  <c r="AE406"/>
  <c r="W406"/>
  <c r="P406"/>
  <c r="AM414"/>
  <c r="AE414"/>
  <c r="W414"/>
  <c r="P414"/>
  <c r="AM422"/>
  <c r="AE422"/>
  <c r="W422"/>
  <c r="P422"/>
  <c r="AM430"/>
  <c r="AE430"/>
  <c r="W430"/>
  <c r="P430"/>
  <c r="AM438"/>
  <c r="AE438"/>
  <c r="W438"/>
  <c r="P438"/>
  <c r="AM446"/>
  <c r="AE446"/>
  <c r="W446"/>
  <c r="P446"/>
  <c r="AM454"/>
  <c r="AE454"/>
  <c r="W454"/>
  <c r="P454"/>
  <c r="AM462"/>
  <c r="AE462"/>
  <c r="W462"/>
  <c r="P462"/>
  <c r="AM470"/>
  <c r="AE470"/>
  <c r="W470"/>
  <c r="P470"/>
  <c r="AM478"/>
  <c r="AE478"/>
  <c r="W478"/>
  <c r="P478"/>
  <c r="AM486"/>
  <c r="AE486"/>
  <c r="W486"/>
  <c r="P486"/>
  <c r="AM494"/>
  <c r="AE494"/>
  <c r="W494"/>
  <c r="P494"/>
  <c r="AM502"/>
  <c r="AE502"/>
  <c r="W502"/>
  <c r="P502"/>
  <c r="AM510"/>
  <c r="AE510"/>
  <c r="W510"/>
  <c r="P510"/>
  <c r="AM518"/>
  <c r="AE518"/>
  <c r="W518"/>
  <c r="P518"/>
  <c r="AM526"/>
  <c r="AE526"/>
  <c r="W526"/>
  <c r="P526"/>
  <c r="AM534"/>
  <c r="AE534"/>
  <c r="W534"/>
  <c r="P534"/>
  <c r="AM542"/>
  <c r="AE542"/>
  <c r="W542"/>
  <c r="P542"/>
  <c r="AM550"/>
  <c r="AE550"/>
  <c r="W550"/>
  <c r="P550"/>
  <c r="AM558"/>
  <c r="AE558"/>
  <c r="W558"/>
  <c r="P558"/>
  <c r="AM566"/>
  <c r="AE566"/>
  <c r="W566"/>
  <c r="P566"/>
  <c r="AM574"/>
  <c r="AE574"/>
  <c r="W574"/>
  <c r="P574"/>
  <c r="AM582"/>
  <c r="AE582"/>
  <c r="W582"/>
  <c r="P582"/>
  <c r="AM590"/>
  <c r="AE590"/>
  <c r="W590"/>
  <c r="P590"/>
  <c r="AM600"/>
  <c r="AE600"/>
  <c r="W600"/>
  <c r="P600"/>
  <c r="P635"/>
  <c r="AM635"/>
  <c r="AE635"/>
  <c r="W635"/>
  <c r="BY635"/>
  <c r="BZ635" s="1"/>
  <c r="P643"/>
  <c r="AM643"/>
  <c r="AE643"/>
  <c r="W643"/>
  <c r="BY643"/>
  <c r="BZ643" s="1"/>
  <c r="P651"/>
  <c r="AM651"/>
  <c r="AE651"/>
  <c r="W651"/>
  <c r="BY651"/>
  <c r="BZ651" s="1"/>
  <c r="P659"/>
  <c r="AM659"/>
  <c r="AE659"/>
  <c r="W659"/>
  <c r="BY659"/>
  <c r="BZ659" s="1"/>
  <c r="P675"/>
  <c r="AM675"/>
  <c r="AE675"/>
  <c r="W675"/>
  <c r="BY675"/>
  <c r="BZ675" s="1"/>
  <c r="P699"/>
  <c r="AM699"/>
  <c r="AE699"/>
  <c r="W699"/>
  <c r="BY699"/>
  <c r="BZ699" s="1"/>
  <c r="P505"/>
  <c r="AM505"/>
  <c r="AE505"/>
  <c r="W505"/>
  <c r="BY505"/>
  <c r="BZ505" s="1"/>
  <c r="P513"/>
  <c r="AM513"/>
  <c r="AE513"/>
  <c r="W513"/>
  <c r="BY513"/>
  <c r="BZ513" s="1"/>
  <c r="P541"/>
  <c r="AM541"/>
  <c r="AE541"/>
  <c r="W541"/>
  <c r="BY541"/>
  <c r="BZ541" s="1"/>
  <c r="P581"/>
  <c r="AM581"/>
  <c r="AE581"/>
  <c r="W581"/>
  <c r="BY581"/>
  <c r="BZ581" s="1"/>
  <c r="P593"/>
  <c r="AM593"/>
  <c r="AE593"/>
  <c r="W593"/>
  <c r="BY593"/>
  <c r="BZ593" s="1"/>
  <c r="P601"/>
  <c r="AM601"/>
  <c r="AE601"/>
  <c r="W601"/>
  <c r="BY601"/>
  <c r="BZ601" s="1"/>
  <c r="P609"/>
  <c r="AM609"/>
  <c r="AE609"/>
  <c r="W609"/>
  <c r="BY609"/>
  <c r="BZ609" s="1"/>
  <c r="B369" i="11"/>
  <c r="B238" i="6"/>
  <c r="B433" i="11" s="1"/>
  <c r="B361"/>
  <c r="B228" i="6"/>
  <c r="B425" i="11" s="1"/>
  <c r="BV530" i="8"/>
  <c r="BW530" s="1"/>
  <c r="BV540"/>
  <c r="BW540" s="1"/>
  <c r="BV542"/>
  <c r="BW542" s="1"/>
  <c r="BV544"/>
  <c r="BW544" s="1"/>
  <c r="BV548"/>
  <c r="BW548" s="1"/>
  <c r="BV550"/>
  <c r="BW550" s="1"/>
  <c r="BV556"/>
  <c r="BW556" s="1"/>
  <c r="BV560"/>
  <c r="BW560" s="1"/>
  <c r="BV564"/>
  <c r="BW564" s="1"/>
  <c r="BV566"/>
  <c r="BW566" s="1"/>
  <c r="BV568"/>
  <c r="BW568" s="1"/>
  <c r="BV570"/>
  <c r="BW570" s="1"/>
  <c r="BV578"/>
  <c r="BW578" s="1"/>
  <c r="BV580"/>
  <c r="BW580" s="1"/>
  <c r="BV582"/>
  <c r="BW582" s="1"/>
  <c r="BV594"/>
  <c r="BW594" s="1"/>
  <c r="BV596"/>
  <c r="BW596" s="1"/>
  <c r="BV598"/>
  <c r="BW598" s="1"/>
  <c r="BV606"/>
  <c r="BW606" s="1"/>
  <c r="BV608"/>
  <c r="BW608" s="1"/>
  <c r="BV610"/>
  <c r="BW610" s="1"/>
  <c r="BV612"/>
  <c r="BW612" s="1"/>
  <c r="BV614"/>
  <c r="BW614" s="1"/>
  <c r="BV620"/>
  <c r="BW620" s="1"/>
  <c r="BV622"/>
  <c r="BW622" s="1"/>
  <c r="BV628"/>
  <c r="BW628" s="1"/>
  <c r="BV632"/>
  <c r="BW632" s="1"/>
  <c r="BV634"/>
  <c r="BW634" s="1"/>
  <c r="BV638"/>
  <c r="BW638" s="1"/>
  <c r="BV640"/>
  <c r="BW640" s="1"/>
  <c r="BV642"/>
  <c r="BW642" s="1"/>
  <c r="BV648"/>
  <c r="BW648" s="1"/>
  <c r="BV650"/>
  <c r="BW650" s="1"/>
  <c r="BV652"/>
  <c r="BW652" s="1"/>
  <c r="BV654"/>
  <c r="BW654" s="1"/>
  <c r="BV656"/>
  <c r="BW656" s="1"/>
  <c r="BV662"/>
  <c r="BW662" s="1"/>
  <c r="BV664"/>
  <c r="BW664" s="1"/>
  <c r="BV680"/>
  <c r="BW680" s="1"/>
  <c r="BV686"/>
  <c r="BW686" s="1"/>
  <c r="BV688"/>
  <c r="BW688" s="1"/>
  <c r="BV690"/>
  <c r="BW690" s="1"/>
  <c r="BV692"/>
  <c r="BW692" s="1"/>
  <c r="BV694"/>
  <c r="BW694" s="1"/>
  <c r="BV103"/>
  <c r="BW103" s="1"/>
  <c r="BV107"/>
  <c r="BW107" s="1"/>
  <c r="BV111"/>
  <c r="BW111" s="1"/>
  <c r="BV115"/>
  <c r="BW115" s="1"/>
  <c r="BV119"/>
  <c r="BW119" s="1"/>
  <c r="BV123"/>
  <c r="BW123" s="1"/>
  <c r="BV127"/>
  <c r="BW127" s="1"/>
  <c r="BV131"/>
  <c r="BW131" s="1"/>
  <c r="BV135"/>
  <c r="BW135" s="1"/>
  <c r="BV139"/>
  <c r="BW139" s="1"/>
  <c r="BV142"/>
  <c r="BW142" s="1"/>
  <c r="BV146"/>
  <c r="BW146" s="1"/>
  <c r="BV150"/>
  <c r="BW150" s="1"/>
  <c r="BV154"/>
  <c r="BW154" s="1"/>
  <c r="BV158"/>
  <c r="BW158" s="1"/>
  <c r="BV162"/>
  <c r="BW162" s="1"/>
  <c r="BV166"/>
  <c r="BW166" s="1"/>
  <c r="BV170"/>
  <c r="BW170" s="1"/>
  <c r="BV174"/>
  <c r="BW174" s="1"/>
  <c r="BV178"/>
  <c r="BW178" s="1"/>
  <c r="BV182"/>
  <c r="BW182" s="1"/>
  <c r="BV186"/>
  <c r="BW186" s="1"/>
  <c r="BV190"/>
  <c r="BW190" s="1"/>
  <c r="BV194"/>
  <c r="BW194" s="1"/>
  <c r="BV198"/>
  <c r="BW198" s="1"/>
  <c r="BV202"/>
  <c r="BW202" s="1"/>
  <c r="BV206"/>
  <c r="BW206" s="1"/>
  <c r="BV210"/>
  <c r="BW210" s="1"/>
  <c r="BV214"/>
  <c r="BW214" s="1"/>
  <c r="BV218"/>
  <c r="BW218" s="1"/>
  <c r="BV222"/>
  <c r="BW222" s="1"/>
  <c r="BV226"/>
  <c r="BW226" s="1"/>
  <c r="BV230"/>
  <c r="BW230" s="1"/>
  <c r="BV234"/>
  <c r="BW234" s="1"/>
  <c r="BV238"/>
  <c r="BW238" s="1"/>
  <c r="BV242"/>
  <c r="BW242" s="1"/>
  <c r="BV246"/>
  <c r="BW246" s="1"/>
  <c r="BV250"/>
  <c r="BW250" s="1"/>
  <c r="BV254"/>
  <c r="BW254" s="1"/>
  <c r="BV258"/>
  <c r="BW258" s="1"/>
  <c r="BV262"/>
  <c r="BW262" s="1"/>
  <c r="BV266"/>
  <c r="BW266" s="1"/>
  <c r="BV270"/>
  <c r="BW270" s="1"/>
  <c r="BV274"/>
  <c r="BW274" s="1"/>
  <c r="BV278"/>
  <c r="BW278" s="1"/>
  <c r="BV282"/>
  <c r="BW282" s="1"/>
  <c r="BV286"/>
  <c r="BW286" s="1"/>
  <c r="BV290"/>
  <c r="BW290" s="1"/>
  <c r="BV294"/>
  <c r="BW294" s="1"/>
  <c r="BV298"/>
  <c r="BW298" s="1"/>
  <c r="BV302"/>
  <c r="BW302" s="1"/>
  <c r="BV306"/>
  <c r="BW306" s="1"/>
  <c r="BV310"/>
  <c r="BW310" s="1"/>
  <c r="BV314"/>
  <c r="BW314" s="1"/>
  <c r="BV318"/>
  <c r="BW318" s="1"/>
  <c r="BV322"/>
  <c r="BW322" s="1"/>
  <c r="BV326"/>
  <c r="BW326" s="1"/>
  <c r="BV330"/>
  <c r="BW330" s="1"/>
  <c r="BV334"/>
  <c r="BW334" s="1"/>
  <c r="BV338"/>
  <c r="BW338" s="1"/>
  <c r="BV342"/>
  <c r="BW342" s="1"/>
  <c r="BV346"/>
  <c r="BW346" s="1"/>
  <c r="BV350"/>
  <c r="BW350" s="1"/>
  <c r="BV354"/>
  <c r="BW354" s="1"/>
  <c r="BV101"/>
  <c r="BW101" s="1"/>
  <c r="BV105"/>
  <c r="BW105" s="1"/>
  <c r="BV109"/>
  <c r="BW109" s="1"/>
  <c r="BV113"/>
  <c r="BW113" s="1"/>
  <c r="BV117"/>
  <c r="BW117" s="1"/>
  <c r="BV121"/>
  <c r="BW121" s="1"/>
  <c r="BV125"/>
  <c r="BW125" s="1"/>
  <c r="BV129"/>
  <c r="BW129" s="1"/>
  <c r="BV133"/>
  <c r="BW133" s="1"/>
  <c r="BV137"/>
  <c r="BW137" s="1"/>
  <c r="BV141"/>
  <c r="BW141" s="1"/>
  <c r="BV144"/>
  <c r="BW144" s="1"/>
  <c r="BV148"/>
  <c r="BW148" s="1"/>
  <c r="BV152"/>
  <c r="BW152" s="1"/>
  <c r="BV156"/>
  <c r="BW156" s="1"/>
  <c r="BV160"/>
  <c r="BW160" s="1"/>
  <c r="BV164"/>
  <c r="BW164" s="1"/>
  <c r="BV168"/>
  <c r="BW168" s="1"/>
  <c r="BV172"/>
  <c r="BW172" s="1"/>
  <c r="BV176"/>
  <c r="BW176" s="1"/>
  <c r="BV180"/>
  <c r="BW180" s="1"/>
  <c r="BV184"/>
  <c r="BW184" s="1"/>
  <c r="BV188"/>
  <c r="BW188" s="1"/>
  <c r="BV192"/>
  <c r="BW192" s="1"/>
  <c r="BV196"/>
  <c r="BW196" s="1"/>
  <c r="BV200"/>
  <c r="BW200" s="1"/>
  <c r="BV204"/>
  <c r="BW204" s="1"/>
  <c r="BV208"/>
  <c r="BW208" s="1"/>
  <c r="BV212"/>
  <c r="BW212" s="1"/>
  <c r="BV216"/>
  <c r="BW216" s="1"/>
  <c r="BV220"/>
  <c r="BW220" s="1"/>
  <c r="BV224"/>
  <c r="BW224" s="1"/>
  <c r="BV228"/>
  <c r="BW228" s="1"/>
  <c r="BV232"/>
  <c r="BW232" s="1"/>
  <c r="BV236"/>
  <c r="BW236" s="1"/>
  <c r="BV240"/>
  <c r="BW240" s="1"/>
  <c r="BV244"/>
  <c r="BW244" s="1"/>
  <c r="BV248"/>
  <c r="BW248" s="1"/>
  <c r="BV252"/>
  <c r="BW252" s="1"/>
  <c r="BV256"/>
  <c r="BW256" s="1"/>
  <c r="BV260"/>
  <c r="BW260" s="1"/>
  <c r="BV264"/>
  <c r="BW264" s="1"/>
  <c r="BV268"/>
  <c r="BW268" s="1"/>
  <c r="BV272"/>
  <c r="BW272" s="1"/>
  <c r="BV276"/>
  <c r="BW276" s="1"/>
  <c r="BV280"/>
  <c r="BW280" s="1"/>
  <c r="BV284"/>
  <c r="BW284" s="1"/>
  <c r="BV288"/>
  <c r="BW288" s="1"/>
  <c r="BV292"/>
  <c r="BW292" s="1"/>
  <c r="BV296"/>
  <c r="BW296" s="1"/>
  <c r="BV300"/>
  <c r="BW300" s="1"/>
  <c r="BV304"/>
  <c r="BW304" s="1"/>
  <c r="BV308"/>
  <c r="BW308" s="1"/>
  <c r="BV312"/>
  <c r="BW312" s="1"/>
  <c r="BV316"/>
  <c r="BW316" s="1"/>
  <c r="BV320"/>
  <c r="BW320" s="1"/>
  <c r="BV324"/>
  <c r="BW324" s="1"/>
  <c r="BV328"/>
  <c r="BW328" s="1"/>
  <c r="BV332"/>
  <c r="BW332" s="1"/>
  <c r="BV336"/>
  <c r="BW336" s="1"/>
  <c r="BV340"/>
  <c r="BW340" s="1"/>
  <c r="BV344"/>
  <c r="BW344" s="1"/>
  <c r="BV348"/>
  <c r="BW348" s="1"/>
  <c r="BV352"/>
  <c r="BW352" s="1"/>
  <c r="BV358"/>
  <c r="BW358" s="1"/>
  <c r="BV362"/>
  <c r="BW362" s="1"/>
  <c r="BV366"/>
  <c r="BW366" s="1"/>
  <c r="BV370"/>
  <c r="BW370" s="1"/>
  <c r="BV374"/>
  <c r="BW374" s="1"/>
  <c r="BV378"/>
  <c r="BW378" s="1"/>
  <c r="BV382"/>
  <c r="BW382" s="1"/>
  <c r="BV102"/>
  <c r="BW102" s="1"/>
  <c r="BV106"/>
  <c r="BW106" s="1"/>
  <c r="BV110"/>
  <c r="BW110" s="1"/>
  <c r="BV114"/>
  <c r="BW114" s="1"/>
  <c r="BV118"/>
  <c r="BW118" s="1"/>
  <c r="BV122"/>
  <c r="BW122" s="1"/>
  <c r="BV126"/>
  <c r="BW126" s="1"/>
  <c r="BV130"/>
  <c r="BW130" s="1"/>
  <c r="BV134"/>
  <c r="BW134" s="1"/>
  <c r="BV138"/>
  <c r="BW138" s="1"/>
  <c r="BV143"/>
  <c r="BW143" s="1"/>
  <c r="BV147"/>
  <c r="BW147" s="1"/>
  <c r="BV151"/>
  <c r="BW151" s="1"/>
  <c r="BV155"/>
  <c r="BW155" s="1"/>
  <c r="BV159"/>
  <c r="BW159" s="1"/>
  <c r="BV163"/>
  <c r="BW163" s="1"/>
  <c r="BV167"/>
  <c r="BW167" s="1"/>
  <c r="BV171"/>
  <c r="BW171" s="1"/>
  <c r="BV175"/>
  <c r="BW175" s="1"/>
  <c r="BV179"/>
  <c r="BW179" s="1"/>
  <c r="BV183"/>
  <c r="BW183" s="1"/>
  <c r="BV187"/>
  <c r="BW187" s="1"/>
  <c r="BV191"/>
  <c r="BW191" s="1"/>
  <c r="BV195"/>
  <c r="BW195" s="1"/>
  <c r="BV199"/>
  <c r="BW199" s="1"/>
  <c r="BV203"/>
  <c r="BW203" s="1"/>
  <c r="BV207"/>
  <c r="BW207" s="1"/>
  <c r="BV211"/>
  <c r="BW211" s="1"/>
  <c r="BV215"/>
  <c r="BW215" s="1"/>
  <c r="BV219"/>
  <c r="BW219" s="1"/>
  <c r="BV223"/>
  <c r="BW223" s="1"/>
  <c r="BV227"/>
  <c r="BW227" s="1"/>
  <c r="BV231"/>
  <c r="BW231" s="1"/>
  <c r="BV235"/>
  <c r="BW235" s="1"/>
  <c r="BV239"/>
  <c r="BW239" s="1"/>
  <c r="BV243"/>
  <c r="BW243" s="1"/>
  <c r="BV247"/>
  <c r="BW247" s="1"/>
  <c r="BV251"/>
  <c r="BW251" s="1"/>
  <c r="BV255"/>
  <c r="BW255" s="1"/>
  <c r="BV259"/>
  <c r="BW259" s="1"/>
  <c r="BV263"/>
  <c r="BW263" s="1"/>
  <c r="BV267"/>
  <c r="BW267" s="1"/>
  <c r="BV271"/>
  <c r="BW271" s="1"/>
  <c r="BV275"/>
  <c r="BW275" s="1"/>
  <c r="BV279"/>
  <c r="BW279" s="1"/>
  <c r="BV283"/>
  <c r="BW283" s="1"/>
  <c r="BV287"/>
  <c r="BW287" s="1"/>
  <c r="BV291"/>
  <c r="BW291" s="1"/>
  <c r="BV295"/>
  <c r="BW295" s="1"/>
  <c r="BV299"/>
  <c r="BW299" s="1"/>
  <c r="BV303"/>
  <c r="BW303" s="1"/>
  <c r="BV307"/>
  <c r="BW307" s="1"/>
  <c r="BV311"/>
  <c r="BW311" s="1"/>
  <c r="BV315"/>
  <c r="BW315" s="1"/>
  <c r="BV319"/>
  <c r="BW319" s="1"/>
  <c r="BV323"/>
  <c r="BW323" s="1"/>
  <c r="BV327"/>
  <c r="BW327" s="1"/>
  <c r="BV331"/>
  <c r="BW331" s="1"/>
  <c r="BV335"/>
  <c r="BW335" s="1"/>
  <c r="BV339"/>
  <c r="BW339" s="1"/>
  <c r="BV343"/>
  <c r="BW343" s="1"/>
  <c r="BV347"/>
  <c r="BW347" s="1"/>
  <c r="BV351"/>
  <c r="BW351" s="1"/>
  <c r="BV355"/>
  <c r="BW355" s="1"/>
  <c r="BV359"/>
  <c r="BW359" s="1"/>
  <c r="BV363"/>
  <c r="BW363" s="1"/>
  <c r="BV365"/>
  <c r="BW365" s="1"/>
  <c r="BV367"/>
  <c r="BW367" s="1"/>
  <c r="BV369"/>
  <c r="BW369" s="1"/>
  <c r="BV371"/>
  <c r="BW371" s="1"/>
  <c r="BV373"/>
  <c r="BW373" s="1"/>
  <c r="BV375"/>
  <c r="BW375" s="1"/>
  <c r="BV377"/>
  <c r="BW377" s="1"/>
  <c r="BV379"/>
  <c r="BW379" s="1"/>
  <c r="BV381"/>
  <c r="BW381" s="1"/>
  <c r="BV383"/>
  <c r="BW383" s="1"/>
  <c r="BV385"/>
  <c r="BW385" s="1"/>
  <c r="BV387"/>
  <c r="BW387" s="1"/>
  <c r="BV389"/>
  <c r="BW389" s="1"/>
  <c r="BV391"/>
  <c r="BW391" s="1"/>
  <c r="BV393"/>
  <c r="BW393" s="1"/>
  <c r="BV395"/>
  <c r="BW395" s="1"/>
  <c r="BV397"/>
  <c r="BW397" s="1"/>
  <c r="BV399"/>
  <c r="BW399" s="1"/>
  <c r="BV401"/>
  <c r="BW401" s="1"/>
  <c r="BV403"/>
  <c r="BW403" s="1"/>
  <c r="BV405"/>
  <c r="BW405" s="1"/>
  <c r="BV407"/>
  <c r="BW407" s="1"/>
  <c r="BV409"/>
  <c r="BW409" s="1"/>
  <c r="BV411"/>
  <c r="BW411" s="1"/>
  <c r="BV413"/>
  <c r="BW413" s="1"/>
  <c r="BV415"/>
  <c r="BW415" s="1"/>
  <c r="BV417"/>
  <c r="BW417" s="1"/>
  <c r="BV419"/>
  <c r="BW419" s="1"/>
  <c r="BV421"/>
  <c r="BW421" s="1"/>
  <c r="BV423"/>
  <c r="BW423" s="1"/>
  <c r="BV425"/>
  <c r="BW425" s="1"/>
  <c r="BV427"/>
  <c r="BW427" s="1"/>
  <c r="BV429"/>
  <c r="BW429" s="1"/>
  <c r="BV431"/>
  <c r="BW431" s="1"/>
  <c r="BV433"/>
  <c r="BW433" s="1"/>
  <c r="BV435"/>
  <c r="BW435" s="1"/>
  <c r="BV437"/>
  <c r="BW437" s="1"/>
  <c r="BV439"/>
  <c r="BW439" s="1"/>
  <c r="BV441"/>
  <c r="BW441" s="1"/>
  <c r="BV443"/>
  <c r="BW443" s="1"/>
  <c r="BV445"/>
  <c r="BW445" s="1"/>
  <c r="BV447"/>
  <c r="BW447" s="1"/>
  <c r="BV449"/>
  <c r="BW449" s="1"/>
  <c r="BV451"/>
  <c r="BW451" s="1"/>
  <c r="BV453"/>
  <c r="BW453" s="1"/>
  <c r="BV455"/>
  <c r="BW455" s="1"/>
  <c r="BV457"/>
  <c r="BW457" s="1"/>
  <c r="BV459"/>
  <c r="BW459" s="1"/>
  <c r="BV461"/>
  <c r="BW461" s="1"/>
  <c r="BV463"/>
  <c r="BW463" s="1"/>
  <c r="BV465"/>
  <c r="BW465" s="1"/>
  <c r="BV467"/>
  <c r="BW467" s="1"/>
  <c r="BV469"/>
  <c r="BW469" s="1"/>
  <c r="BV471"/>
  <c r="BW471" s="1"/>
  <c r="BV473"/>
  <c r="BW473" s="1"/>
  <c r="BV475"/>
  <c r="BW475" s="1"/>
  <c r="BV477"/>
  <c r="BW477" s="1"/>
  <c r="BV479"/>
  <c r="BW479" s="1"/>
  <c r="BV481"/>
  <c r="BW481" s="1"/>
  <c r="BV483"/>
  <c r="BW483" s="1"/>
  <c r="BV485"/>
  <c r="BW485" s="1"/>
  <c r="BV487"/>
  <c r="BW487" s="1"/>
  <c r="BV489"/>
  <c r="BW489" s="1"/>
  <c r="BV491"/>
  <c r="BW491" s="1"/>
  <c r="BV493"/>
  <c r="BW493" s="1"/>
  <c r="BV495"/>
  <c r="BW495" s="1"/>
  <c r="BV497"/>
  <c r="BW497" s="1"/>
  <c r="BV499"/>
  <c r="BW499" s="1"/>
  <c r="BV501"/>
  <c r="BW501" s="1"/>
  <c r="BV503"/>
  <c r="BW503" s="1"/>
  <c r="BV505"/>
  <c r="BW505" s="1"/>
  <c r="BV507"/>
  <c r="BW507" s="1"/>
  <c r="BV509"/>
  <c r="BW509" s="1"/>
  <c r="BV511"/>
  <c r="BW511" s="1"/>
  <c r="BV513"/>
  <c r="BW513" s="1"/>
  <c r="BV515"/>
  <c r="BW515" s="1"/>
  <c r="BV517"/>
  <c r="BW517" s="1"/>
  <c r="BV519"/>
  <c r="BW519" s="1"/>
  <c r="BV521"/>
  <c r="BW521" s="1"/>
  <c r="BV523"/>
  <c r="BW523" s="1"/>
  <c r="BV525"/>
  <c r="BW525" s="1"/>
  <c r="BV527"/>
  <c r="BW527" s="1"/>
  <c r="BV529"/>
  <c r="BW529" s="1"/>
  <c r="BV531"/>
  <c r="BW531" s="1"/>
  <c r="BV533"/>
  <c r="BW533" s="1"/>
  <c r="BV535"/>
  <c r="BW535" s="1"/>
  <c r="BV537"/>
  <c r="BW537" s="1"/>
  <c r="BV539"/>
  <c r="BW539" s="1"/>
  <c r="BV541"/>
  <c r="BW541" s="1"/>
  <c r="BV543"/>
  <c r="BW543" s="1"/>
  <c r="BV545"/>
  <c r="BW545" s="1"/>
  <c r="BV547"/>
  <c r="BW547" s="1"/>
  <c r="BV549"/>
  <c r="BW549" s="1"/>
  <c r="BV551"/>
  <c r="BW551" s="1"/>
  <c r="BV553"/>
  <c r="BW553" s="1"/>
  <c r="BV555"/>
  <c r="BW555" s="1"/>
  <c r="BV557"/>
  <c r="BW557" s="1"/>
  <c r="BV559"/>
  <c r="BW559" s="1"/>
  <c r="BV561"/>
  <c r="BW561" s="1"/>
  <c r="BV563"/>
  <c r="BW563" s="1"/>
  <c r="BV565"/>
  <c r="BW565" s="1"/>
  <c r="BV567"/>
  <c r="BW567" s="1"/>
  <c r="BV569"/>
  <c r="BW569" s="1"/>
  <c r="BV571"/>
  <c r="BW571" s="1"/>
  <c r="BV573"/>
  <c r="BW573" s="1"/>
  <c r="BV575"/>
  <c r="BW575" s="1"/>
  <c r="BV577"/>
  <c r="BW577" s="1"/>
  <c r="BV579"/>
  <c r="BW579" s="1"/>
  <c r="BV581"/>
  <c r="BW581" s="1"/>
  <c r="BV583"/>
  <c r="BW583" s="1"/>
  <c r="BV585"/>
  <c r="BW585" s="1"/>
  <c r="BV587"/>
  <c r="BW587" s="1"/>
  <c r="BV589"/>
  <c r="BW589" s="1"/>
  <c r="BV591"/>
  <c r="BW591" s="1"/>
  <c r="BV593"/>
  <c r="BW593" s="1"/>
  <c r="BV595"/>
  <c r="BW595" s="1"/>
  <c r="BV597"/>
  <c r="BW597" s="1"/>
  <c r="BV599"/>
  <c r="BW599" s="1"/>
  <c r="BV601"/>
  <c r="BW601" s="1"/>
  <c r="BV603"/>
  <c r="BW603" s="1"/>
  <c r="BV605"/>
  <c r="BW605" s="1"/>
  <c r="BV607"/>
  <c r="BW607" s="1"/>
  <c r="BV609"/>
  <c r="BW609" s="1"/>
  <c r="BV611"/>
  <c r="BW611" s="1"/>
  <c r="BV613"/>
  <c r="BW613" s="1"/>
  <c r="BV615"/>
  <c r="BW615" s="1"/>
  <c r="BV617"/>
  <c r="BW617" s="1"/>
  <c r="BV619"/>
  <c r="BW619" s="1"/>
  <c r="BV621"/>
  <c r="BW621" s="1"/>
  <c r="BV623"/>
  <c r="BW623" s="1"/>
  <c r="BV625"/>
  <c r="BW625" s="1"/>
  <c r="BV627"/>
  <c r="BW627" s="1"/>
  <c r="BV629"/>
  <c r="BW629" s="1"/>
  <c r="BV631"/>
  <c r="BW631" s="1"/>
  <c r="BV633"/>
  <c r="BW633" s="1"/>
  <c r="BV635"/>
  <c r="BW635" s="1"/>
  <c r="BV637"/>
  <c r="BW637" s="1"/>
  <c r="BV639"/>
  <c r="BW639" s="1"/>
  <c r="BV641"/>
  <c r="BW641" s="1"/>
  <c r="BV643"/>
  <c r="BW643" s="1"/>
  <c r="BV645"/>
  <c r="BW645" s="1"/>
  <c r="BV647"/>
  <c r="BW647" s="1"/>
  <c r="BV649"/>
  <c r="BW649" s="1"/>
  <c r="BV651"/>
  <c r="BW651" s="1"/>
  <c r="BV653"/>
  <c r="BW653" s="1"/>
  <c r="BV655"/>
  <c r="BW655" s="1"/>
  <c r="BV657"/>
  <c r="BW657" s="1"/>
  <c r="BV659"/>
  <c r="BW659" s="1"/>
  <c r="BV661"/>
  <c r="BW661" s="1"/>
  <c r="BV663"/>
  <c r="BW663" s="1"/>
  <c r="BV665"/>
  <c r="BW665" s="1"/>
  <c r="BV667"/>
  <c r="BW667" s="1"/>
  <c r="BV669"/>
  <c r="BW669" s="1"/>
  <c r="BV671"/>
  <c r="BW671" s="1"/>
  <c r="BV673"/>
  <c r="BW673" s="1"/>
  <c r="BV675"/>
  <c r="BW675" s="1"/>
  <c r="BV677"/>
  <c r="BW677" s="1"/>
  <c r="BV679"/>
  <c r="BW679" s="1"/>
  <c r="BV681"/>
  <c r="BW681" s="1"/>
  <c r="BV683"/>
  <c r="BW683" s="1"/>
  <c r="BV685"/>
  <c r="BW685" s="1"/>
  <c r="BV687"/>
  <c r="BW687" s="1"/>
  <c r="BV689"/>
  <c r="BW689" s="1"/>
  <c r="BV691"/>
  <c r="BW691" s="1"/>
  <c r="BV693"/>
  <c r="BW693" s="1"/>
  <c r="BV695"/>
  <c r="BW695" s="1"/>
  <c r="BV697"/>
  <c r="BW697" s="1"/>
  <c r="BV699"/>
  <c r="BW699" s="1"/>
  <c r="BV356"/>
  <c r="BW356" s="1"/>
  <c r="BV360"/>
  <c r="BW360" s="1"/>
  <c r="BV364"/>
  <c r="BW364" s="1"/>
  <c r="BV368"/>
  <c r="BW368" s="1"/>
  <c r="BV372"/>
  <c r="BW372" s="1"/>
  <c r="BV376"/>
  <c r="BW376" s="1"/>
  <c r="BV380"/>
  <c r="BW380" s="1"/>
  <c r="BV384"/>
  <c r="BW384" s="1"/>
  <c r="BV104"/>
  <c r="BW104" s="1"/>
  <c r="BV108"/>
  <c r="BW108" s="1"/>
  <c r="BV112"/>
  <c r="BW112" s="1"/>
  <c r="BV116"/>
  <c r="BW116" s="1"/>
  <c r="BV120"/>
  <c r="BW120" s="1"/>
  <c r="BV124"/>
  <c r="BW124" s="1"/>
  <c r="BV128"/>
  <c r="BW128" s="1"/>
  <c r="BV132"/>
  <c r="BW132" s="1"/>
  <c r="BV136"/>
  <c r="BW136" s="1"/>
  <c r="BV140"/>
  <c r="BW140" s="1"/>
  <c r="BV145"/>
  <c r="BW145" s="1"/>
  <c r="BV149"/>
  <c r="BW149" s="1"/>
  <c r="BV153"/>
  <c r="BW153" s="1"/>
  <c r="BV157"/>
  <c r="BW157" s="1"/>
  <c r="BV161"/>
  <c r="BW161" s="1"/>
  <c r="BV165"/>
  <c r="BW165" s="1"/>
  <c r="BV169"/>
  <c r="BW169" s="1"/>
  <c r="BV173"/>
  <c r="BW173" s="1"/>
  <c r="BV177"/>
  <c r="BW177" s="1"/>
  <c r="BV181"/>
  <c r="BW181" s="1"/>
  <c r="BV185"/>
  <c r="BW185" s="1"/>
  <c r="BV189"/>
  <c r="BW189" s="1"/>
  <c r="BV193"/>
  <c r="BW193" s="1"/>
  <c r="BV197"/>
  <c r="BW197" s="1"/>
  <c r="BV201"/>
  <c r="BW201" s="1"/>
  <c r="BV205"/>
  <c r="BW205" s="1"/>
  <c r="BV209"/>
  <c r="BW209" s="1"/>
  <c r="BV213"/>
  <c r="BW213" s="1"/>
  <c r="BV217"/>
  <c r="BW217" s="1"/>
  <c r="BV221"/>
  <c r="BW221" s="1"/>
  <c r="BV225"/>
  <c r="BW225" s="1"/>
  <c r="BV229"/>
  <c r="BW229" s="1"/>
  <c r="BV233"/>
  <c r="BW233" s="1"/>
  <c r="BV237"/>
  <c r="BW237" s="1"/>
  <c r="BV241"/>
  <c r="BW241" s="1"/>
  <c r="BV245"/>
  <c r="BW245" s="1"/>
  <c r="BV249"/>
  <c r="BW249" s="1"/>
  <c r="BV253"/>
  <c r="BW253" s="1"/>
  <c r="BV257"/>
  <c r="BW257" s="1"/>
  <c r="BV261"/>
  <c r="BW261" s="1"/>
  <c r="BV265"/>
  <c r="BW265" s="1"/>
  <c r="BV269"/>
  <c r="BW269" s="1"/>
  <c r="BV273"/>
  <c r="BW273" s="1"/>
  <c r="BV277"/>
  <c r="BW277" s="1"/>
  <c r="BV281"/>
  <c r="BW281" s="1"/>
  <c r="BV285"/>
  <c r="BW285" s="1"/>
  <c r="BV289"/>
  <c r="BW289" s="1"/>
  <c r="BV293"/>
  <c r="BW293" s="1"/>
  <c r="BV297"/>
  <c r="BW297" s="1"/>
  <c r="BV301"/>
  <c r="BW301" s="1"/>
  <c r="BV305"/>
  <c r="BW305" s="1"/>
  <c r="BV309"/>
  <c r="BW309" s="1"/>
  <c r="BV313"/>
  <c r="BW313" s="1"/>
  <c r="BV317"/>
  <c r="BW317" s="1"/>
  <c r="BV321"/>
  <c r="BW321" s="1"/>
  <c r="BV325"/>
  <c r="BW325" s="1"/>
  <c r="BV329"/>
  <c r="BW329" s="1"/>
  <c r="BV333"/>
  <c r="BW333" s="1"/>
  <c r="BV337"/>
  <c r="BW337" s="1"/>
  <c r="BV341"/>
  <c r="BW341" s="1"/>
  <c r="BV345"/>
  <c r="BW345" s="1"/>
  <c r="BV349"/>
  <c r="BW349" s="1"/>
  <c r="BV353"/>
  <c r="BW353" s="1"/>
  <c r="BV357"/>
  <c r="BW357" s="1"/>
  <c r="BV361"/>
  <c r="BW361" s="1"/>
  <c r="BV386"/>
  <c r="BW386" s="1"/>
  <c r="BV388"/>
  <c r="BW388" s="1"/>
  <c r="BV390"/>
  <c r="BW390" s="1"/>
  <c r="BV392"/>
  <c r="BW392" s="1"/>
  <c r="BV394"/>
  <c r="BW394" s="1"/>
  <c r="BV396"/>
  <c r="BW396" s="1"/>
  <c r="BV398"/>
  <c r="BW398" s="1"/>
  <c r="BV400"/>
  <c r="BW400" s="1"/>
  <c r="BV402"/>
  <c r="BW402" s="1"/>
  <c r="BV404"/>
  <c r="BW404" s="1"/>
  <c r="BV406"/>
  <c r="BW406" s="1"/>
  <c r="BV408"/>
  <c r="BW408" s="1"/>
  <c r="BV410"/>
  <c r="BW410" s="1"/>
  <c r="BV412"/>
  <c r="BW412" s="1"/>
  <c r="BV414"/>
  <c r="BW414" s="1"/>
  <c r="BV416"/>
  <c r="BW416" s="1"/>
  <c r="BV418"/>
  <c r="BW418" s="1"/>
  <c r="BV420"/>
  <c r="BW420" s="1"/>
  <c r="BV422"/>
  <c r="BW422" s="1"/>
  <c r="BV424"/>
  <c r="BW424" s="1"/>
  <c r="BV426"/>
  <c r="BW426" s="1"/>
  <c r="BV428"/>
  <c r="BW428" s="1"/>
  <c r="BV430"/>
  <c r="BW430" s="1"/>
  <c r="BV432"/>
  <c r="BW432" s="1"/>
  <c r="BV434"/>
  <c r="BW434" s="1"/>
  <c r="BV436"/>
  <c r="BW436" s="1"/>
  <c r="BV438"/>
  <c r="BW438" s="1"/>
  <c r="BV440"/>
  <c r="BW440" s="1"/>
  <c r="BV442"/>
  <c r="BW442" s="1"/>
  <c r="BV444"/>
  <c r="BW444" s="1"/>
  <c r="BV446"/>
  <c r="BW446" s="1"/>
  <c r="BV448"/>
  <c r="BW448" s="1"/>
  <c r="BV450"/>
  <c r="BW450" s="1"/>
  <c r="BV452"/>
  <c r="BW452" s="1"/>
  <c r="BV454"/>
  <c r="BW454" s="1"/>
  <c r="BV456"/>
  <c r="BW456" s="1"/>
  <c r="BV458"/>
  <c r="BW458" s="1"/>
  <c r="BV460"/>
  <c r="BW460" s="1"/>
  <c r="BV462"/>
  <c r="BW462" s="1"/>
  <c r="BV464"/>
  <c r="BW464" s="1"/>
  <c r="BV466"/>
  <c r="BW466" s="1"/>
  <c r="BV468"/>
  <c r="BW468" s="1"/>
  <c r="BV470"/>
  <c r="BW470" s="1"/>
  <c r="BV472"/>
  <c r="BW472" s="1"/>
  <c r="BV474"/>
  <c r="BW474" s="1"/>
  <c r="BV476"/>
  <c r="BW476" s="1"/>
  <c r="BV478"/>
  <c r="BW478" s="1"/>
  <c r="BV480"/>
  <c r="BW480" s="1"/>
  <c r="BV482"/>
  <c r="BW482" s="1"/>
  <c r="BV484"/>
  <c r="BW484" s="1"/>
  <c r="BV486"/>
  <c r="BW486" s="1"/>
  <c r="BV488"/>
  <c r="BW488" s="1"/>
  <c r="BV490"/>
  <c r="BW490" s="1"/>
  <c r="BV492"/>
  <c r="BW492" s="1"/>
  <c r="BV494"/>
  <c r="BW494" s="1"/>
  <c r="BV496"/>
  <c r="BW496" s="1"/>
  <c r="BV498"/>
  <c r="BW498" s="1"/>
  <c r="BV500"/>
  <c r="BW500" s="1"/>
  <c r="BV502"/>
  <c r="BW502" s="1"/>
  <c r="BV504"/>
  <c r="BW504" s="1"/>
  <c r="BV506"/>
  <c r="BW506" s="1"/>
  <c r="BV508"/>
  <c r="BW508" s="1"/>
  <c r="BV510"/>
  <c r="BW510" s="1"/>
  <c r="BV512"/>
  <c r="BW512" s="1"/>
  <c r="BV514"/>
  <c r="BW514" s="1"/>
  <c r="BV516"/>
  <c r="BW516" s="1"/>
  <c r="BV518"/>
  <c r="BW518" s="1"/>
  <c r="BV520"/>
  <c r="BW520" s="1"/>
  <c r="BV522"/>
  <c r="BW522" s="1"/>
  <c r="BV524"/>
  <c r="BW524" s="1"/>
  <c r="BV526"/>
  <c r="BW526" s="1"/>
  <c r="BV528"/>
  <c r="BW528" s="1"/>
  <c r="BV532"/>
  <c r="BW532" s="1"/>
  <c r="BV534"/>
  <c r="BW534" s="1"/>
  <c r="BV536"/>
  <c r="BW536" s="1"/>
  <c r="BV538"/>
  <c r="BW538" s="1"/>
  <c r="BV546"/>
  <c r="BW546" s="1"/>
  <c r="BV552"/>
  <c r="BW552" s="1"/>
  <c r="BV554"/>
  <c r="BW554" s="1"/>
  <c r="BV558"/>
  <c r="BW558" s="1"/>
  <c r="BV562"/>
  <c r="BW562" s="1"/>
  <c r="BV572"/>
  <c r="BW572" s="1"/>
  <c r="BV574"/>
  <c r="BW574" s="1"/>
  <c r="BV576"/>
  <c r="BW576" s="1"/>
  <c r="BV584"/>
  <c r="BW584" s="1"/>
  <c r="BV586"/>
  <c r="BW586" s="1"/>
  <c r="BV588"/>
  <c r="BW588" s="1"/>
  <c r="BV590"/>
  <c r="BW590" s="1"/>
  <c r="BV592"/>
  <c r="BW592" s="1"/>
  <c r="BV600"/>
  <c r="BW600" s="1"/>
  <c r="BV602"/>
  <c r="BW602" s="1"/>
  <c r="BV604"/>
  <c r="BW604" s="1"/>
  <c r="BV616"/>
  <c r="BW616" s="1"/>
  <c r="BV618"/>
  <c r="BW618" s="1"/>
  <c r="BV624"/>
  <c r="BW624" s="1"/>
  <c r="BV626"/>
  <c r="BW626" s="1"/>
  <c r="BV630"/>
  <c r="BW630" s="1"/>
  <c r="BV636"/>
  <c r="BW636" s="1"/>
  <c r="BV644"/>
  <c r="BW644" s="1"/>
  <c r="BV646"/>
  <c r="BW646" s="1"/>
  <c r="BV658"/>
  <c r="BW658" s="1"/>
  <c r="BV660"/>
  <c r="BW660" s="1"/>
  <c r="BV666"/>
  <c r="BW666" s="1"/>
  <c r="BV668"/>
  <c r="BW668" s="1"/>
  <c r="BV670"/>
  <c r="BW670" s="1"/>
  <c r="BV672"/>
  <c r="BW672" s="1"/>
  <c r="BV674"/>
  <c r="BW674" s="1"/>
  <c r="BV676"/>
  <c r="BW676" s="1"/>
  <c r="BV678"/>
  <c r="BW678" s="1"/>
  <c r="BV682"/>
  <c r="BW682" s="1"/>
  <c r="BV684"/>
  <c r="BW684" s="1"/>
  <c r="BV696"/>
  <c r="BW696" s="1"/>
  <c r="BV698"/>
  <c r="BW698" s="1"/>
  <c r="BV700"/>
  <c r="BW700" s="1"/>
  <c r="BU101"/>
  <c r="B193" i="6" s="1"/>
  <c r="BU694" i="8"/>
  <c r="BU682"/>
  <c r="BU674"/>
  <c r="BU666"/>
  <c r="BU658"/>
  <c r="BU650"/>
  <c r="BU642"/>
  <c r="BU634"/>
  <c r="BU626"/>
  <c r="BU610"/>
  <c r="BU602"/>
  <c r="BU594"/>
  <c r="BU586"/>
  <c r="BU578"/>
  <c r="BU570"/>
  <c r="BU562"/>
  <c r="BU554"/>
  <c r="BU546"/>
  <c r="BU538"/>
  <c r="BU530"/>
  <c r="BU522"/>
  <c r="BU514"/>
  <c r="BU506"/>
  <c r="BU498"/>
  <c r="BU490"/>
  <c r="BU482"/>
  <c r="BU474"/>
  <c r="BU466"/>
  <c r="BU458"/>
  <c r="BU450"/>
  <c r="BU442"/>
  <c r="BU434"/>
  <c r="BU426"/>
  <c r="BU418"/>
  <c r="BU410"/>
  <c r="BU398"/>
  <c r="BU390"/>
  <c r="BU357"/>
  <c r="BU341"/>
  <c r="BU325"/>
  <c r="BU309"/>
  <c r="BU293"/>
  <c r="BU277"/>
  <c r="BU261"/>
  <c r="BU245"/>
  <c r="BU229"/>
  <c r="BU205"/>
  <c r="BU189"/>
  <c r="BU173"/>
  <c r="BU157"/>
  <c r="BU140"/>
  <c r="BU124"/>
  <c r="BU108"/>
  <c r="BU376"/>
  <c r="BU360"/>
  <c r="BU699"/>
  <c r="BU691"/>
  <c r="BU683"/>
  <c r="BU675"/>
  <c r="BU667"/>
  <c r="BU659"/>
  <c r="BU651"/>
  <c r="BU647"/>
  <c r="BU643"/>
  <c r="BU639"/>
  <c r="BU635"/>
  <c r="BU631"/>
  <c r="BU627"/>
  <c r="BU623"/>
  <c r="BU619"/>
  <c r="BU615"/>
  <c r="BU611"/>
  <c r="BU607"/>
  <c r="BU603"/>
  <c r="BU599"/>
  <c r="BU595"/>
  <c r="BU591"/>
  <c r="BU587"/>
  <c r="BU583"/>
  <c r="BU579"/>
  <c r="BU575"/>
  <c r="BU571"/>
  <c r="BU567"/>
  <c r="BU563"/>
  <c r="BU559"/>
  <c r="BU555"/>
  <c r="BU551"/>
  <c r="BU547"/>
  <c r="BU543"/>
  <c r="BU539"/>
  <c r="BU535"/>
  <c r="BU531"/>
  <c r="BU527"/>
  <c r="BU523"/>
  <c r="BU519"/>
  <c r="BU515"/>
  <c r="BU511"/>
  <c r="BU507"/>
  <c r="BU503"/>
  <c r="BU499"/>
  <c r="BU495"/>
  <c r="BU491"/>
  <c r="BU487"/>
  <c r="BU483"/>
  <c r="BU479"/>
  <c r="BU471"/>
  <c r="BU467"/>
  <c r="BU463"/>
  <c r="BU459"/>
  <c r="BU455"/>
  <c r="BU447"/>
  <c r="BU439"/>
  <c r="BU431"/>
  <c r="BU423"/>
  <c r="BU415"/>
  <c r="BU407"/>
  <c r="BU399"/>
  <c r="BU391"/>
  <c r="BU383"/>
  <c r="BU375"/>
  <c r="BU367"/>
  <c r="BU355"/>
  <c r="BU339"/>
  <c r="BU323"/>
  <c r="BU307"/>
  <c r="BU291"/>
  <c r="BU275"/>
  <c r="BU259"/>
  <c r="BU243"/>
  <c r="BU227"/>
  <c r="BU211"/>
  <c r="BU195"/>
  <c r="BU179"/>
  <c r="BU163"/>
  <c r="BU147"/>
  <c r="BU130"/>
  <c r="BU114"/>
  <c r="BU382"/>
  <c r="BU366"/>
  <c r="BU348"/>
  <c r="BU332"/>
  <c r="BU316"/>
  <c r="BU300"/>
  <c r="BU284"/>
  <c r="BU268"/>
  <c r="BU252"/>
  <c r="BU236"/>
  <c r="BU228"/>
  <c r="BU212"/>
  <c r="BU188"/>
  <c r="BU172"/>
  <c r="BU156"/>
  <c r="BU141"/>
  <c r="BU125"/>
  <c r="BU109"/>
  <c r="BU350"/>
  <c r="BU342"/>
  <c r="BU326"/>
  <c r="BU310"/>
  <c r="BU294"/>
  <c r="BU278"/>
  <c r="BU262"/>
  <c r="BU246"/>
  <c r="BU230"/>
  <c r="BU214"/>
  <c r="BU198"/>
  <c r="BU182"/>
  <c r="BU166"/>
  <c r="BU150"/>
  <c r="BU135"/>
  <c r="BU119"/>
  <c r="BU103"/>
  <c r="BU700"/>
  <c r="BU696"/>
  <c r="BU692"/>
  <c r="BU688"/>
  <c r="BU684"/>
  <c r="BU680"/>
  <c r="BU676"/>
  <c r="BU672"/>
  <c r="BU668"/>
  <c r="BU664"/>
  <c r="BU660"/>
  <c r="BU656"/>
  <c r="BU652"/>
  <c r="BU648"/>
  <c r="BU644"/>
  <c r="BU640"/>
  <c r="BU636"/>
  <c r="BU632"/>
  <c r="BU628"/>
  <c r="BU624"/>
  <c r="BU620"/>
  <c r="BU616"/>
  <c r="BU612"/>
  <c r="BU608"/>
  <c r="BU604"/>
  <c r="BU600"/>
  <c r="BU596"/>
  <c r="BU592"/>
  <c r="BU588"/>
  <c r="BU584"/>
  <c r="BU580"/>
  <c r="BU576"/>
  <c r="BU572"/>
  <c r="BU568"/>
  <c r="BU564"/>
  <c r="BU560"/>
  <c r="BU556"/>
  <c r="BU552"/>
  <c r="BU548"/>
  <c r="BU544"/>
  <c r="BU540"/>
  <c r="BU536"/>
  <c r="BU532"/>
  <c r="BU528"/>
  <c r="BU524"/>
  <c r="BU520"/>
  <c r="BU516"/>
  <c r="BU512"/>
  <c r="BU508"/>
  <c r="BU504"/>
  <c r="BU500"/>
  <c r="BU496"/>
  <c r="BU492"/>
  <c r="BU488"/>
  <c r="BU484"/>
  <c r="BU480"/>
  <c r="BU476"/>
  <c r="BU472"/>
  <c r="BU468"/>
  <c r="BU464"/>
  <c r="BU460"/>
  <c r="BU456"/>
  <c r="BU452"/>
  <c r="BU448"/>
  <c r="BU444"/>
  <c r="BU440"/>
  <c r="BU436"/>
  <c r="BU432"/>
  <c r="BU428"/>
  <c r="BU424"/>
  <c r="BU420"/>
  <c r="BU416"/>
  <c r="BU412"/>
  <c r="BU408"/>
  <c r="BU404"/>
  <c r="BU400"/>
  <c r="BU396"/>
  <c r="BU392"/>
  <c r="BU388"/>
  <c r="BU361"/>
  <c r="BU353"/>
  <c r="BU345"/>
  <c r="BU337"/>
  <c r="BU329"/>
  <c r="BU321"/>
  <c r="BU313"/>
  <c r="BU305"/>
  <c r="BU297"/>
  <c r="BU289"/>
  <c r="BU281"/>
  <c r="BU273"/>
  <c r="BU265"/>
  <c r="BU257"/>
  <c r="BU249"/>
  <c r="BU241"/>
  <c r="BU233"/>
  <c r="BU225"/>
  <c r="BU217"/>
  <c r="BU209"/>
  <c r="BU201"/>
  <c r="BU193"/>
  <c r="BU185"/>
  <c r="BU177"/>
  <c r="BU169"/>
  <c r="BU161"/>
  <c r="BU153"/>
  <c r="BU145"/>
  <c r="BU136"/>
  <c r="BU128"/>
  <c r="BU120"/>
  <c r="BU112"/>
  <c r="BU104"/>
  <c r="BU380"/>
  <c r="BU372"/>
  <c r="BU364"/>
  <c r="BU356"/>
  <c r="BU697"/>
  <c r="BU693"/>
  <c r="BU689"/>
  <c r="BU685"/>
  <c r="BU681"/>
  <c r="BU677"/>
  <c r="BU673"/>
  <c r="BU669"/>
  <c r="BU665"/>
  <c r="BU661"/>
  <c r="BU657"/>
  <c r="BU653"/>
  <c r="BU649"/>
  <c r="BU645"/>
  <c r="BU641"/>
  <c r="BU637"/>
  <c r="BU633"/>
  <c r="BU629"/>
  <c r="BU625"/>
  <c r="BU621"/>
  <c r="BU617"/>
  <c r="BU613"/>
  <c r="BU609"/>
  <c r="BU605"/>
  <c r="BU601"/>
  <c r="BU597"/>
  <c r="BU593"/>
  <c r="BU589"/>
  <c r="BU585"/>
  <c r="BU581"/>
  <c r="BU577"/>
  <c r="BU573"/>
  <c r="BU569"/>
  <c r="BU565"/>
  <c r="BU561"/>
  <c r="BU557"/>
  <c r="BU553"/>
  <c r="BU549"/>
  <c r="BU545"/>
  <c r="BU541"/>
  <c r="BU537"/>
  <c r="BU533"/>
  <c r="BU529"/>
  <c r="BU525"/>
  <c r="BU521"/>
  <c r="BU517"/>
  <c r="BU513"/>
  <c r="BU509"/>
  <c r="BU505"/>
  <c r="BU501"/>
  <c r="BU497"/>
  <c r="BU493"/>
  <c r="BU489"/>
  <c r="BU485"/>
  <c r="BU481"/>
  <c r="BU477"/>
  <c r="BU473"/>
  <c r="BU469"/>
  <c r="BU465"/>
  <c r="BU461"/>
  <c r="BU457"/>
  <c r="BU453"/>
  <c r="BU449"/>
  <c r="BU445"/>
  <c r="BU441"/>
  <c r="BU437"/>
  <c r="BU433"/>
  <c r="BU429"/>
  <c r="BU425"/>
  <c r="BU421"/>
  <c r="BU417"/>
  <c r="BU413"/>
  <c r="BU409"/>
  <c r="BU405"/>
  <c r="BU401"/>
  <c r="BU397"/>
  <c r="BU393"/>
  <c r="BU389"/>
  <c r="BU385"/>
  <c r="BU381"/>
  <c r="BU377"/>
  <c r="BU373"/>
  <c r="BU369"/>
  <c r="BU365"/>
  <c r="BU359"/>
  <c r="BU351"/>
  <c r="BU343"/>
  <c r="BU335"/>
  <c r="BU327"/>
  <c r="BU319"/>
  <c r="BU311"/>
  <c r="BU303"/>
  <c r="BU295"/>
  <c r="BU287"/>
  <c r="BU279"/>
  <c r="BU271"/>
  <c r="BU263"/>
  <c r="BU255"/>
  <c r="BU247"/>
  <c r="BU239"/>
  <c r="BU231"/>
  <c r="BU223"/>
  <c r="BU215"/>
  <c r="BU207"/>
  <c r="BU199"/>
  <c r="BU191"/>
  <c r="BU183"/>
  <c r="BU175"/>
  <c r="BU167"/>
  <c r="BU159"/>
  <c r="BU151"/>
  <c r="BU143"/>
  <c r="BU134"/>
  <c r="BU126"/>
  <c r="BU118"/>
  <c r="BU110"/>
  <c r="BU102"/>
  <c r="BU378"/>
  <c r="BU370"/>
  <c r="BU362"/>
  <c r="BU352"/>
  <c r="BU344"/>
  <c r="BU336"/>
  <c r="BU328"/>
  <c r="BU320"/>
  <c r="BU312"/>
  <c r="BU304"/>
  <c r="BU296"/>
  <c r="BU288"/>
  <c r="BU280"/>
  <c r="BU272"/>
  <c r="BU264"/>
  <c r="BU256"/>
  <c r="BU248"/>
  <c r="BU240"/>
  <c r="BU232"/>
  <c r="BU224"/>
  <c r="BU216"/>
  <c r="BU208"/>
  <c r="BU200"/>
  <c r="BU192"/>
  <c r="BU184"/>
  <c r="BU176"/>
  <c r="BU168"/>
  <c r="BU160"/>
  <c r="BU152"/>
  <c r="BU144"/>
  <c r="BU137"/>
  <c r="BU129"/>
  <c r="BU121"/>
  <c r="BU113"/>
  <c r="BU105"/>
  <c r="BU354"/>
  <c r="BU346"/>
  <c r="BU338"/>
  <c r="BU330"/>
  <c r="BU322"/>
  <c r="BU314"/>
  <c r="BU306"/>
  <c r="BU298"/>
  <c r="BU290"/>
  <c r="BU282"/>
  <c r="BU274"/>
  <c r="BU266"/>
  <c r="BU258"/>
  <c r="BU250"/>
  <c r="BU242"/>
  <c r="BU234"/>
  <c r="BU226"/>
  <c r="BU218"/>
  <c r="BU210"/>
  <c r="BU202"/>
  <c r="BU194"/>
  <c r="BU186"/>
  <c r="BU178"/>
  <c r="BU170"/>
  <c r="BU162"/>
  <c r="BU154"/>
  <c r="BU146"/>
  <c r="BU139"/>
  <c r="BU131"/>
  <c r="BU123"/>
  <c r="BU115"/>
  <c r="BU107"/>
  <c r="BU698"/>
  <c r="BU690"/>
  <c r="BU686"/>
  <c r="BU678"/>
  <c r="BU670"/>
  <c r="BU662"/>
  <c r="BU654"/>
  <c r="BU646"/>
  <c r="BU638"/>
  <c r="BU630"/>
  <c r="BU622"/>
  <c r="BU618"/>
  <c r="BU614"/>
  <c r="BU606"/>
  <c r="BU598"/>
  <c r="BU590"/>
  <c r="BU582"/>
  <c r="BU574"/>
  <c r="BU566"/>
  <c r="BU558"/>
  <c r="BU550"/>
  <c r="BU542"/>
  <c r="BU534"/>
  <c r="BU526"/>
  <c r="BU518"/>
  <c r="BU510"/>
  <c r="BU502"/>
  <c r="BU494"/>
  <c r="BU486"/>
  <c r="BU478"/>
  <c r="BU470"/>
  <c r="BU462"/>
  <c r="BU454"/>
  <c r="BU446"/>
  <c r="BU438"/>
  <c r="BU430"/>
  <c r="BU422"/>
  <c r="BU414"/>
  <c r="BU406"/>
  <c r="BU402"/>
  <c r="BU394"/>
  <c r="BU386"/>
  <c r="BU349"/>
  <c r="BU333"/>
  <c r="BU317"/>
  <c r="BU301"/>
  <c r="BU285"/>
  <c r="BU269"/>
  <c r="BU253"/>
  <c r="BU237"/>
  <c r="BU221"/>
  <c r="BU213"/>
  <c r="BU197"/>
  <c r="BU181"/>
  <c r="BU165"/>
  <c r="BU149"/>
  <c r="BU132"/>
  <c r="BU116"/>
  <c r="BU384"/>
  <c r="BU368"/>
  <c r="BU695"/>
  <c r="BU687"/>
  <c r="BU679"/>
  <c r="BU671"/>
  <c r="BU663"/>
  <c r="BU655"/>
  <c r="BU475"/>
  <c r="BU451"/>
  <c r="BU443"/>
  <c r="BU435"/>
  <c r="BU427"/>
  <c r="BU419"/>
  <c r="BU411"/>
  <c r="BU403"/>
  <c r="BU395"/>
  <c r="BU387"/>
  <c r="BU379"/>
  <c r="BU371"/>
  <c r="BU363"/>
  <c r="BU347"/>
  <c r="BU331"/>
  <c r="BU315"/>
  <c r="BU299"/>
  <c r="BU283"/>
  <c r="BU267"/>
  <c r="BU251"/>
  <c r="BU235"/>
  <c r="BU219"/>
  <c r="BU203"/>
  <c r="BU187"/>
  <c r="BU171"/>
  <c r="BU155"/>
  <c r="BU138"/>
  <c r="BU122"/>
  <c r="BU106"/>
  <c r="BU374"/>
  <c r="BU358"/>
  <c r="BU340"/>
  <c r="BU324"/>
  <c r="BU308"/>
  <c r="BU292"/>
  <c r="BU276"/>
  <c r="BU260"/>
  <c r="BU244"/>
  <c r="BU220"/>
  <c r="BU204"/>
  <c r="BU196"/>
  <c r="BU180"/>
  <c r="BU164"/>
  <c r="BU148"/>
  <c r="BU133"/>
  <c r="BU117"/>
  <c r="BU334"/>
  <c r="BU318"/>
  <c r="BU302"/>
  <c r="BU286"/>
  <c r="BU270"/>
  <c r="BU254"/>
  <c r="BU238"/>
  <c r="BU222"/>
  <c r="BU206"/>
  <c r="BU190"/>
  <c r="BU174"/>
  <c r="BU158"/>
  <c r="BU142"/>
  <c r="BU127"/>
  <c r="BU111"/>
  <c r="P235"/>
  <c r="AM235"/>
  <c r="AE235"/>
  <c r="W235"/>
  <c r="BY235"/>
  <c r="BZ235" s="1"/>
  <c r="P243"/>
  <c r="AM243"/>
  <c r="AE243"/>
  <c r="W243"/>
  <c r="BY243"/>
  <c r="BZ243" s="1"/>
  <c r="P251"/>
  <c r="AM251"/>
  <c r="AE251"/>
  <c r="W251"/>
  <c r="BY251"/>
  <c r="BZ251" s="1"/>
  <c r="P259"/>
  <c r="AM259"/>
  <c r="AE259"/>
  <c r="W259"/>
  <c r="BY259"/>
  <c r="BZ259" s="1"/>
  <c r="P267"/>
  <c r="AM267"/>
  <c r="AE267"/>
  <c r="W267"/>
  <c r="BY267"/>
  <c r="BZ267" s="1"/>
  <c r="P275"/>
  <c r="AM275"/>
  <c r="AE275"/>
  <c r="W275"/>
  <c r="BY275"/>
  <c r="BZ275" s="1"/>
  <c r="P283"/>
  <c r="AM283"/>
  <c r="AE283"/>
  <c r="W283"/>
  <c r="BY283"/>
  <c r="BZ283" s="1"/>
  <c r="P291"/>
  <c r="AM291"/>
  <c r="AE291"/>
  <c r="W291"/>
  <c r="BY291"/>
  <c r="BZ291" s="1"/>
  <c r="P299"/>
  <c r="AM299"/>
  <c r="AE299"/>
  <c r="W299"/>
  <c r="BY299"/>
  <c r="BZ299" s="1"/>
  <c r="P307"/>
  <c r="AM307"/>
  <c r="AE307"/>
  <c r="W307"/>
  <c r="BY307"/>
  <c r="BZ307" s="1"/>
  <c r="P315"/>
  <c r="AM315"/>
  <c r="AE315"/>
  <c r="W315"/>
  <c r="BY315"/>
  <c r="BZ315" s="1"/>
  <c r="P323"/>
  <c r="AM323"/>
  <c r="AE323"/>
  <c r="W323"/>
  <c r="BY323"/>
  <c r="BZ323" s="1"/>
  <c r="P331"/>
  <c r="AM331"/>
  <c r="AE331"/>
  <c r="W331"/>
  <c r="BY331"/>
  <c r="BZ331" s="1"/>
  <c r="P339"/>
  <c r="AM339"/>
  <c r="AE339"/>
  <c r="W339"/>
  <c r="BY339"/>
  <c r="BZ339" s="1"/>
  <c r="P347"/>
  <c r="AM347"/>
  <c r="AE347"/>
  <c r="W347"/>
  <c r="BY347"/>
  <c r="BZ347" s="1"/>
  <c r="P355"/>
  <c r="AM355"/>
  <c r="AE355"/>
  <c r="W355"/>
  <c r="BY355"/>
  <c r="BZ355" s="1"/>
  <c r="P363"/>
  <c r="AM363"/>
  <c r="AE363"/>
  <c r="W363"/>
  <c r="BY363"/>
  <c r="BZ363" s="1"/>
  <c r="P371"/>
  <c r="AM371"/>
  <c r="AE371"/>
  <c r="W371"/>
  <c r="BY371"/>
  <c r="BZ371" s="1"/>
  <c r="P379"/>
  <c r="AM379"/>
  <c r="AE379"/>
  <c r="W379"/>
  <c r="BY379"/>
  <c r="BZ379" s="1"/>
  <c r="P387"/>
  <c r="AM387"/>
  <c r="AE387"/>
  <c r="W387"/>
  <c r="BY387"/>
  <c r="BZ387" s="1"/>
  <c r="P395"/>
  <c r="AM395"/>
  <c r="AE395"/>
  <c r="W395"/>
  <c r="BY395"/>
  <c r="BZ395" s="1"/>
  <c r="P403"/>
  <c r="AM403"/>
  <c r="AE403"/>
  <c r="W403"/>
  <c r="BY403"/>
  <c r="BZ403" s="1"/>
  <c r="P411"/>
  <c r="AM411"/>
  <c r="AE411"/>
  <c r="W411"/>
  <c r="BY411"/>
  <c r="BZ411" s="1"/>
  <c r="P419"/>
  <c r="AM419"/>
  <c r="AE419"/>
  <c r="W419"/>
  <c r="BY419"/>
  <c r="BZ419" s="1"/>
  <c r="P427"/>
  <c r="AM427"/>
  <c r="AE427"/>
  <c r="W427"/>
  <c r="BY427"/>
  <c r="BZ427" s="1"/>
  <c r="P435"/>
  <c r="AM435"/>
  <c r="AE435"/>
  <c r="W435"/>
  <c r="BY435"/>
  <c r="BZ435" s="1"/>
  <c r="P443"/>
  <c r="AM443"/>
  <c r="AE443"/>
  <c r="W443"/>
  <c r="BY443"/>
  <c r="BZ443" s="1"/>
  <c r="P451"/>
  <c r="AM451"/>
  <c r="AE451"/>
  <c r="W451"/>
  <c r="BY451"/>
  <c r="BZ451" s="1"/>
  <c r="P459"/>
  <c r="AM459"/>
  <c r="AE459"/>
  <c r="W459"/>
  <c r="BY459"/>
  <c r="BZ459" s="1"/>
  <c r="P467"/>
  <c r="AM467"/>
  <c r="AE467"/>
  <c r="W467"/>
  <c r="BY467"/>
  <c r="BZ467" s="1"/>
  <c r="P475"/>
  <c r="AM475"/>
  <c r="AE475"/>
  <c r="W475"/>
  <c r="BY475"/>
  <c r="BZ475" s="1"/>
  <c r="P483"/>
  <c r="AM483"/>
  <c r="AE483"/>
  <c r="W483"/>
  <c r="BY483"/>
  <c r="BZ483" s="1"/>
  <c r="AM618"/>
  <c r="AE618"/>
  <c r="W618"/>
  <c r="P618"/>
  <c r="AM626"/>
  <c r="AE626"/>
  <c r="W626"/>
  <c r="P626"/>
  <c r="AM634"/>
  <c r="AE634"/>
  <c r="W634"/>
  <c r="P634"/>
  <c r="AM642"/>
  <c r="AE642"/>
  <c r="W642"/>
  <c r="P642"/>
  <c r="AM650"/>
  <c r="AE650"/>
  <c r="W650"/>
  <c r="P650"/>
  <c r="AM658"/>
  <c r="AE658"/>
  <c r="W658"/>
  <c r="P658"/>
  <c r="AM666"/>
  <c r="AE666"/>
  <c r="W666"/>
  <c r="P666"/>
  <c r="AM674"/>
  <c r="AE674"/>
  <c r="W674"/>
  <c r="P674"/>
  <c r="AM682"/>
  <c r="AE682"/>
  <c r="W682"/>
  <c r="P682"/>
  <c r="AM690"/>
  <c r="AE690"/>
  <c r="W690"/>
  <c r="P690"/>
  <c r="AM698"/>
  <c r="AE698"/>
  <c r="W698"/>
  <c r="P698"/>
  <c r="AM608"/>
  <c r="AE608"/>
  <c r="W608"/>
  <c r="P608"/>
  <c r="AM104"/>
  <c r="AE104"/>
  <c r="W104"/>
  <c r="P104"/>
  <c r="AM112"/>
  <c r="AE112"/>
  <c r="W112"/>
  <c r="P112"/>
  <c r="AM120"/>
  <c r="AE120"/>
  <c r="W120"/>
  <c r="P120"/>
  <c r="AM128"/>
  <c r="AE128"/>
  <c r="W128"/>
  <c r="P128"/>
  <c r="AM136"/>
  <c r="AE136"/>
  <c r="W136"/>
  <c r="P136"/>
  <c r="AM144"/>
  <c r="AE144"/>
  <c r="W144"/>
  <c r="P144"/>
  <c r="AM152"/>
  <c r="AE152"/>
  <c r="W152"/>
  <c r="P152"/>
  <c r="AM160"/>
  <c r="AE160"/>
  <c r="W160"/>
  <c r="P160"/>
  <c r="AM168"/>
  <c r="AE168"/>
  <c r="W168"/>
  <c r="P168"/>
  <c r="AM176"/>
  <c r="AE176"/>
  <c r="W176"/>
  <c r="P176"/>
  <c r="AM184"/>
  <c r="AE184"/>
  <c r="W184"/>
  <c r="P184"/>
  <c r="AM192"/>
  <c r="AE192"/>
  <c r="W192"/>
  <c r="P192"/>
  <c r="AM200"/>
  <c r="AE200"/>
  <c r="W200"/>
  <c r="P200"/>
  <c r="AM208"/>
  <c r="AE208"/>
  <c r="W208"/>
  <c r="P208"/>
  <c r="AM216"/>
  <c r="AE216"/>
  <c r="W216"/>
  <c r="P216"/>
  <c r="AM224"/>
  <c r="AE224"/>
  <c r="W224"/>
  <c r="P224"/>
  <c r="AM232"/>
  <c r="AE232"/>
  <c r="W232"/>
  <c r="P232"/>
  <c r="AM240"/>
  <c r="AE240"/>
  <c r="W240"/>
  <c r="P240"/>
  <c r="AM248"/>
  <c r="AE248"/>
  <c r="W248"/>
  <c r="P248"/>
  <c r="AM256"/>
  <c r="AE256"/>
  <c r="W256"/>
  <c r="P256"/>
  <c r="AM264"/>
  <c r="AE264"/>
  <c r="W264"/>
  <c r="P264"/>
  <c r="AM272"/>
  <c r="AE272"/>
  <c r="W272"/>
  <c r="P272"/>
  <c r="AM280"/>
  <c r="AE280"/>
  <c r="W280"/>
  <c r="P280"/>
  <c r="AM288"/>
  <c r="AE288"/>
  <c r="W288"/>
  <c r="P288"/>
  <c r="AM296"/>
  <c r="AE296"/>
  <c r="W296"/>
  <c r="P296"/>
  <c r="AM304"/>
  <c r="AE304"/>
  <c r="W304"/>
  <c r="P304"/>
  <c r="AM312"/>
  <c r="AE312"/>
  <c r="W312"/>
  <c r="P312"/>
  <c r="AM320"/>
  <c r="AE320"/>
  <c r="W320"/>
  <c r="P320"/>
  <c r="AM328"/>
  <c r="AE328"/>
  <c r="W328"/>
  <c r="P328"/>
  <c r="AM336"/>
  <c r="AE336"/>
  <c r="W336"/>
  <c r="P336"/>
  <c r="AM344"/>
  <c r="AE344"/>
  <c r="W344"/>
  <c r="P344"/>
  <c r="AM352"/>
  <c r="AE352"/>
  <c r="W352"/>
  <c r="P352"/>
  <c r="AM360"/>
  <c r="AE360"/>
  <c r="W360"/>
  <c r="P360"/>
  <c r="AM368"/>
  <c r="AE368"/>
  <c r="W368"/>
  <c r="P368"/>
  <c r="AM376"/>
  <c r="AE376"/>
  <c r="W376"/>
  <c r="P376"/>
  <c r="AM384"/>
  <c r="AE384"/>
  <c r="W384"/>
  <c r="P384"/>
  <c r="AM392"/>
  <c r="AE392"/>
  <c r="W392"/>
  <c r="P392"/>
  <c r="AM400"/>
  <c r="AE400"/>
  <c r="W400"/>
  <c r="P400"/>
  <c r="AM408"/>
  <c r="AE408"/>
  <c r="W408"/>
  <c r="P408"/>
  <c r="AM416"/>
  <c r="AE416"/>
  <c r="W416"/>
  <c r="P416"/>
  <c r="AM424"/>
  <c r="AE424"/>
  <c r="W424"/>
  <c r="P424"/>
  <c r="AM432"/>
  <c r="AE432"/>
  <c r="W432"/>
  <c r="P432"/>
  <c r="AM440"/>
  <c r="AE440"/>
  <c r="W440"/>
  <c r="P440"/>
  <c r="AM448"/>
  <c r="AE448"/>
  <c r="W448"/>
  <c r="P448"/>
  <c r="AM456"/>
  <c r="AE456"/>
  <c r="W456"/>
  <c r="P456"/>
  <c r="AM464"/>
  <c r="AE464"/>
  <c r="W464"/>
  <c r="P464"/>
  <c r="AM472"/>
  <c r="AE472"/>
  <c r="W472"/>
  <c r="P472"/>
  <c r="AM480"/>
  <c r="AE480"/>
  <c r="W480"/>
  <c r="P480"/>
  <c r="AM488"/>
  <c r="AE488"/>
  <c r="W488"/>
  <c r="P488"/>
  <c r="AM496"/>
  <c r="AE496"/>
  <c r="W496"/>
  <c r="P496"/>
  <c r="AM504"/>
  <c r="AE504"/>
  <c r="W504"/>
  <c r="P504"/>
  <c r="AM512"/>
  <c r="AE512"/>
  <c r="W512"/>
  <c r="P512"/>
  <c r="AM520"/>
  <c r="AE520"/>
  <c r="W520"/>
  <c r="P520"/>
  <c r="AM528"/>
  <c r="AE528"/>
  <c r="W528"/>
  <c r="P528"/>
  <c r="AM536"/>
  <c r="AE536"/>
  <c r="W536"/>
  <c r="P536"/>
  <c r="AM544"/>
  <c r="AE544"/>
  <c r="W544"/>
  <c r="P544"/>
  <c r="AM552"/>
  <c r="AE552"/>
  <c r="W552"/>
  <c r="P552"/>
  <c r="AM560"/>
  <c r="AE560"/>
  <c r="W560"/>
  <c r="P560"/>
  <c r="AM568"/>
  <c r="AE568"/>
  <c r="W568"/>
  <c r="P568"/>
  <c r="AM576"/>
  <c r="AE576"/>
  <c r="W576"/>
  <c r="P576"/>
  <c r="AM584"/>
  <c r="AE584"/>
  <c r="W584"/>
  <c r="P584"/>
  <c r="AM592"/>
  <c r="AE592"/>
  <c r="W592"/>
  <c r="P592"/>
  <c r="AM604"/>
  <c r="AE604"/>
  <c r="W604"/>
  <c r="P604"/>
  <c r="P101"/>
  <c r="AM101"/>
  <c r="AE101"/>
  <c r="W101"/>
  <c r="BY101"/>
  <c r="BZ101" s="1"/>
  <c r="P105"/>
  <c r="AM105"/>
  <c r="AE105"/>
  <c r="W105"/>
  <c r="BY105"/>
  <c r="BZ105" s="1"/>
  <c r="P109"/>
  <c r="AM109"/>
  <c r="AE109"/>
  <c r="W109"/>
  <c r="BY109"/>
  <c r="BZ109" s="1"/>
  <c r="P113"/>
  <c r="AM113"/>
  <c r="AE113"/>
  <c r="W113"/>
  <c r="BY113"/>
  <c r="BZ113" s="1"/>
  <c r="P117"/>
  <c r="AM117"/>
  <c r="AE117"/>
  <c r="W117"/>
  <c r="BY117"/>
  <c r="BZ117" s="1"/>
  <c r="P121"/>
  <c r="AM121"/>
  <c r="AE121"/>
  <c r="W121"/>
  <c r="BY121"/>
  <c r="BZ121" s="1"/>
  <c r="P125"/>
  <c r="AM125"/>
  <c r="AE125"/>
  <c r="W125"/>
  <c r="BY125"/>
  <c r="BZ125" s="1"/>
  <c r="P129"/>
  <c r="AM129"/>
  <c r="AE129"/>
  <c r="W129"/>
  <c r="BY129"/>
  <c r="BZ129" s="1"/>
  <c r="P133"/>
  <c r="AM133"/>
  <c r="AE133"/>
  <c r="W133"/>
  <c r="BY133"/>
  <c r="BZ133" s="1"/>
  <c r="P137"/>
  <c r="AM137"/>
  <c r="AE137"/>
  <c r="W137"/>
  <c r="BY137"/>
  <c r="BZ137" s="1"/>
  <c r="P141"/>
  <c r="AM141"/>
  <c r="AE141"/>
  <c r="W141"/>
  <c r="BY141"/>
  <c r="BZ141" s="1"/>
  <c r="P145"/>
  <c r="AM145"/>
  <c r="AE145"/>
  <c r="W145"/>
  <c r="BY145"/>
  <c r="BZ145" s="1"/>
  <c r="P149"/>
  <c r="AM149"/>
  <c r="AE149"/>
  <c r="W149"/>
  <c r="BY149"/>
  <c r="BZ149" s="1"/>
  <c r="P153"/>
  <c r="AM153"/>
  <c r="AE153"/>
  <c r="W153"/>
  <c r="BY153"/>
  <c r="BZ153" s="1"/>
  <c r="P157"/>
  <c r="AM157"/>
  <c r="AE157"/>
  <c r="W157"/>
  <c r="BY157"/>
  <c r="BZ157" s="1"/>
  <c r="P161"/>
  <c r="AM161"/>
  <c r="AE161"/>
  <c r="W161"/>
  <c r="BY161"/>
  <c r="BZ161" s="1"/>
  <c r="P165"/>
  <c r="AM165"/>
  <c r="AE165"/>
  <c r="W165"/>
  <c r="BY165"/>
  <c r="BZ165" s="1"/>
  <c r="P169"/>
  <c r="AM169"/>
  <c r="AE169"/>
  <c r="W169"/>
  <c r="BY169"/>
  <c r="BZ169" s="1"/>
  <c r="P173"/>
  <c r="AM173"/>
  <c r="AE173"/>
  <c r="W173"/>
  <c r="BY173"/>
  <c r="BZ173" s="1"/>
  <c r="P177"/>
  <c r="AM177"/>
  <c r="AE177"/>
  <c r="W177"/>
  <c r="BY177"/>
  <c r="BZ177" s="1"/>
  <c r="P181"/>
  <c r="AM181"/>
  <c r="AE181"/>
  <c r="W181"/>
  <c r="BY181"/>
  <c r="BZ181" s="1"/>
  <c r="P185"/>
  <c r="AM185"/>
  <c r="AE185"/>
  <c r="W185"/>
  <c r="BY185"/>
  <c r="BZ185" s="1"/>
  <c r="P189"/>
  <c r="AM189"/>
  <c r="AE189"/>
  <c r="W189"/>
  <c r="BY189"/>
  <c r="BZ189" s="1"/>
  <c r="P193"/>
  <c r="AM193"/>
  <c r="AE193"/>
  <c r="W193"/>
  <c r="BY193"/>
  <c r="BZ193" s="1"/>
  <c r="P197"/>
  <c r="AM197"/>
  <c r="AE197"/>
  <c r="W197"/>
  <c r="BY197"/>
  <c r="BZ197" s="1"/>
  <c r="P201"/>
  <c r="AM201"/>
  <c r="AE201"/>
  <c r="W201"/>
  <c r="BY201"/>
  <c r="BZ201" s="1"/>
  <c r="P205"/>
  <c r="AM205"/>
  <c r="AE205"/>
  <c r="W205"/>
  <c r="BY205"/>
  <c r="BZ205" s="1"/>
  <c r="P209"/>
  <c r="AM209"/>
  <c r="AE209"/>
  <c r="W209"/>
  <c r="BY209"/>
  <c r="BZ209" s="1"/>
  <c r="P213"/>
  <c r="AM213"/>
  <c r="AE213"/>
  <c r="W213"/>
  <c r="BY213"/>
  <c r="BZ213" s="1"/>
  <c r="P217"/>
  <c r="AM217"/>
  <c r="AE217"/>
  <c r="W217"/>
  <c r="BY217"/>
  <c r="BZ217" s="1"/>
  <c r="P221"/>
  <c r="AM221"/>
  <c r="AE221"/>
  <c r="W221"/>
  <c r="BY221"/>
  <c r="BZ221" s="1"/>
  <c r="P225"/>
  <c r="AM225"/>
  <c r="AE225"/>
  <c r="W225"/>
  <c r="BY225"/>
  <c r="BZ225" s="1"/>
  <c r="P229"/>
  <c r="AM229"/>
  <c r="AE229"/>
  <c r="W229"/>
  <c r="BY229"/>
  <c r="BZ229" s="1"/>
  <c r="P233"/>
  <c r="AM233"/>
  <c r="AE233"/>
  <c r="W233"/>
  <c r="BY233"/>
  <c r="BZ233" s="1"/>
  <c r="P617"/>
  <c r="AM617"/>
  <c r="AE617"/>
  <c r="W617"/>
  <c r="BY617"/>
  <c r="BZ617" s="1"/>
  <c r="P625"/>
  <c r="AM625"/>
  <c r="AE625"/>
  <c r="W625"/>
  <c r="BY625"/>
  <c r="BZ625" s="1"/>
  <c r="P633"/>
  <c r="AM633"/>
  <c r="AE633"/>
  <c r="W633"/>
  <c r="BY633"/>
  <c r="BZ633" s="1"/>
  <c r="P641"/>
  <c r="AM641"/>
  <c r="AE641"/>
  <c r="W641"/>
  <c r="BY641"/>
  <c r="BZ641" s="1"/>
  <c r="P649"/>
  <c r="AM649"/>
  <c r="AE649"/>
  <c r="W649"/>
  <c r="BY649"/>
  <c r="BZ649" s="1"/>
  <c r="P657"/>
  <c r="AM657"/>
  <c r="AE657"/>
  <c r="W657"/>
  <c r="BY657"/>
  <c r="BZ657" s="1"/>
  <c r="P665"/>
  <c r="AM665"/>
  <c r="AE665"/>
  <c r="W665"/>
  <c r="BY665"/>
  <c r="BZ665" s="1"/>
  <c r="P673"/>
  <c r="AM673"/>
  <c r="AE673"/>
  <c r="W673"/>
  <c r="BY673"/>
  <c r="BZ673" s="1"/>
  <c r="P681"/>
  <c r="AM681"/>
  <c r="AE681"/>
  <c r="W681"/>
  <c r="BY681"/>
  <c r="BZ681" s="1"/>
  <c r="P689"/>
  <c r="AM689"/>
  <c r="AE689"/>
  <c r="W689"/>
  <c r="BY689"/>
  <c r="BZ689" s="1"/>
  <c r="P697"/>
  <c r="AM697"/>
  <c r="AE697"/>
  <c r="W697"/>
  <c r="BY697"/>
  <c r="BZ697" s="1"/>
  <c r="P495"/>
  <c r="AM495"/>
  <c r="AE495"/>
  <c r="W495"/>
  <c r="BY495"/>
  <c r="BZ495" s="1"/>
  <c r="P503"/>
  <c r="AM503"/>
  <c r="AE503"/>
  <c r="W503"/>
  <c r="BY503"/>
  <c r="BZ503" s="1"/>
  <c r="P511"/>
  <c r="AM511"/>
  <c r="AE511"/>
  <c r="W511"/>
  <c r="BY511"/>
  <c r="BZ511" s="1"/>
  <c r="P519"/>
  <c r="AM519"/>
  <c r="AE519"/>
  <c r="W519"/>
  <c r="BY519"/>
  <c r="BZ519" s="1"/>
  <c r="P527"/>
  <c r="AM527"/>
  <c r="AE527"/>
  <c r="W527"/>
  <c r="BY527"/>
  <c r="BZ527" s="1"/>
  <c r="P535"/>
  <c r="AM535"/>
  <c r="AE535"/>
  <c r="W535"/>
  <c r="BY535"/>
  <c r="BZ535" s="1"/>
  <c r="P543"/>
  <c r="AM543"/>
  <c r="AE543"/>
  <c r="W543"/>
  <c r="BY543"/>
  <c r="BZ543" s="1"/>
  <c r="P551"/>
  <c r="AM551"/>
  <c r="AE551"/>
  <c r="W551"/>
  <c r="BY551"/>
  <c r="BZ551" s="1"/>
  <c r="P559"/>
  <c r="AM559"/>
  <c r="AE559"/>
  <c r="W559"/>
  <c r="BY559"/>
  <c r="BZ559" s="1"/>
  <c r="P567"/>
  <c r="AM567"/>
  <c r="AE567"/>
  <c r="W567"/>
  <c r="BY567"/>
  <c r="BZ567" s="1"/>
  <c r="P575"/>
  <c r="AM575"/>
  <c r="AE575"/>
  <c r="W575"/>
  <c r="BY575"/>
  <c r="BZ575" s="1"/>
  <c r="P583"/>
  <c r="AM583"/>
  <c r="AE583"/>
  <c r="W583"/>
  <c r="BY583"/>
  <c r="BZ583" s="1"/>
  <c r="P591"/>
  <c r="AM591"/>
  <c r="AE591"/>
  <c r="W591"/>
  <c r="BY591"/>
  <c r="BZ591" s="1"/>
  <c r="P599"/>
  <c r="AM599"/>
  <c r="AE599"/>
  <c r="W599"/>
  <c r="BY599"/>
  <c r="BZ599" s="1"/>
  <c r="P607"/>
  <c r="AM607"/>
  <c r="AE607"/>
  <c r="W607"/>
  <c r="BY607"/>
  <c r="BZ607" s="1"/>
  <c r="P615"/>
  <c r="AM615"/>
  <c r="AE615"/>
  <c r="W615"/>
  <c r="BY615"/>
  <c r="BZ615" s="1"/>
  <c r="AM616"/>
  <c r="AE616"/>
  <c r="W616"/>
  <c r="P616"/>
  <c r="AM624"/>
  <c r="AE624"/>
  <c r="W624"/>
  <c r="P624"/>
  <c r="AM632"/>
  <c r="AE632"/>
  <c r="W632"/>
  <c r="P632"/>
  <c r="AM640"/>
  <c r="AE640"/>
  <c r="W640"/>
  <c r="P640"/>
  <c r="AM648"/>
  <c r="AE648"/>
  <c r="W648"/>
  <c r="P648"/>
  <c r="AM656"/>
  <c r="AE656"/>
  <c r="W656"/>
  <c r="P656"/>
  <c r="AM664"/>
  <c r="AE664"/>
  <c r="W664"/>
  <c r="P664"/>
  <c r="AM672"/>
  <c r="AE672"/>
  <c r="W672"/>
  <c r="P672"/>
  <c r="AM680"/>
  <c r="AE680"/>
  <c r="W680"/>
  <c r="P680"/>
  <c r="AM688"/>
  <c r="AE688"/>
  <c r="W688"/>
  <c r="P688"/>
  <c r="AM696"/>
  <c r="AE696"/>
  <c r="W696"/>
  <c r="P696"/>
  <c r="AM602"/>
  <c r="AE602"/>
  <c r="W602"/>
  <c r="P602"/>
  <c r="P623"/>
  <c r="AM623"/>
  <c r="AE623"/>
  <c r="W623"/>
  <c r="BY623"/>
  <c r="BZ623" s="1"/>
  <c r="P663"/>
  <c r="AM663"/>
  <c r="AE663"/>
  <c r="W663"/>
  <c r="BY663"/>
  <c r="BZ663" s="1"/>
  <c r="P683"/>
  <c r="AM683"/>
  <c r="AE683"/>
  <c r="W683"/>
  <c r="BY683"/>
  <c r="BZ683" s="1"/>
  <c r="P691"/>
  <c r="AM691"/>
  <c r="AE691"/>
  <c r="W691"/>
  <c r="BY691"/>
  <c r="BZ691" s="1"/>
  <c r="P493"/>
  <c r="AM493"/>
  <c r="AE493"/>
  <c r="W493"/>
  <c r="BY493"/>
  <c r="BZ493" s="1"/>
  <c r="P517"/>
  <c r="AM517"/>
  <c r="AE517"/>
  <c r="W517"/>
  <c r="BY517"/>
  <c r="BZ517" s="1"/>
  <c r="P525"/>
  <c r="AM525"/>
  <c r="AE525"/>
  <c r="W525"/>
  <c r="BY525"/>
  <c r="BZ525" s="1"/>
  <c r="P537"/>
  <c r="AM537"/>
  <c r="AE537"/>
  <c r="W537"/>
  <c r="BY537"/>
  <c r="BZ537" s="1"/>
  <c r="P549"/>
  <c r="AM549"/>
  <c r="AE549"/>
  <c r="W549"/>
  <c r="BY549"/>
  <c r="BZ549" s="1"/>
  <c r="P557"/>
  <c r="AM557"/>
  <c r="AE557"/>
  <c r="W557"/>
  <c r="BY557"/>
  <c r="BZ557" s="1"/>
  <c r="P569"/>
  <c r="AM569"/>
  <c r="AE569"/>
  <c r="W569"/>
  <c r="BY569"/>
  <c r="BZ569" s="1"/>
  <c r="P577"/>
  <c r="AM577"/>
  <c r="AE577"/>
  <c r="W577"/>
  <c r="BY577"/>
  <c r="BZ577" s="1"/>
  <c r="P237"/>
  <c r="AM237"/>
  <c r="AE237"/>
  <c r="W237"/>
  <c r="BY237"/>
  <c r="BZ237" s="1"/>
  <c r="P245"/>
  <c r="AM245"/>
  <c r="AE245"/>
  <c r="W245"/>
  <c r="BY245"/>
  <c r="BZ245" s="1"/>
  <c r="P253"/>
  <c r="AM253"/>
  <c r="AE253"/>
  <c r="W253"/>
  <c r="BY253"/>
  <c r="BZ253" s="1"/>
  <c r="P261"/>
  <c r="AM261"/>
  <c r="AE261"/>
  <c r="W261"/>
  <c r="BY261"/>
  <c r="BZ261" s="1"/>
  <c r="P269"/>
  <c r="AM269"/>
  <c r="AE269"/>
  <c r="W269"/>
  <c r="BY269"/>
  <c r="BZ269" s="1"/>
  <c r="P277"/>
  <c r="AM277"/>
  <c r="AE277"/>
  <c r="W277"/>
  <c r="BY277"/>
  <c r="BZ277" s="1"/>
  <c r="P285"/>
  <c r="AM285"/>
  <c r="AE285"/>
  <c r="W285"/>
  <c r="BY285"/>
  <c r="BZ285" s="1"/>
  <c r="P293"/>
  <c r="AM293"/>
  <c r="AE293"/>
  <c r="W293"/>
  <c r="BY293"/>
  <c r="BZ293" s="1"/>
  <c r="P301"/>
  <c r="AM301"/>
  <c r="AE301"/>
  <c r="W301"/>
  <c r="BY301"/>
  <c r="BZ301" s="1"/>
  <c r="P309"/>
  <c r="AM309"/>
  <c r="AE309"/>
  <c r="W309"/>
  <c r="BY309"/>
  <c r="BZ309" s="1"/>
  <c r="P317"/>
  <c r="AM317"/>
  <c r="AE317"/>
  <c r="W317"/>
  <c r="BY317"/>
  <c r="BZ317" s="1"/>
  <c r="P325"/>
  <c r="AM325"/>
  <c r="AE325"/>
  <c r="W325"/>
  <c r="BY325"/>
  <c r="BZ325" s="1"/>
  <c r="P333"/>
  <c r="AM333"/>
  <c r="AE333"/>
  <c r="W333"/>
  <c r="BY333"/>
  <c r="BZ333" s="1"/>
  <c r="P341"/>
  <c r="AM341"/>
  <c r="AE341"/>
  <c r="W341"/>
  <c r="BY341"/>
  <c r="BZ341" s="1"/>
  <c r="P349"/>
  <c r="AM349"/>
  <c r="AE349"/>
  <c r="W349"/>
  <c r="BY349"/>
  <c r="BZ349" s="1"/>
  <c r="P357"/>
  <c r="AM357"/>
  <c r="AE357"/>
  <c r="W357"/>
  <c r="BY357"/>
  <c r="BZ357" s="1"/>
  <c r="P365"/>
  <c r="AM365"/>
  <c r="AE365"/>
  <c r="W365"/>
  <c r="BY365"/>
  <c r="BZ365" s="1"/>
  <c r="P373"/>
  <c r="AM373"/>
  <c r="AE373"/>
  <c r="W373"/>
  <c r="BY373"/>
  <c r="BZ373" s="1"/>
  <c r="P381"/>
  <c r="AM381"/>
  <c r="AE381"/>
  <c r="W381"/>
  <c r="BY381"/>
  <c r="BZ381" s="1"/>
  <c r="P389"/>
  <c r="AM389"/>
  <c r="AE389"/>
  <c r="W389"/>
  <c r="BY389"/>
  <c r="BZ389" s="1"/>
  <c r="P397"/>
  <c r="AM397"/>
  <c r="AE397"/>
  <c r="W397"/>
  <c r="BY397"/>
  <c r="BZ397" s="1"/>
  <c r="P405"/>
  <c r="AM405"/>
  <c r="AE405"/>
  <c r="W405"/>
  <c r="BY405"/>
  <c r="BZ405" s="1"/>
  <c r="P413"/>
  <c r="AM413"/>
  <c r="AE413"/>
  <c r="W413"/>
  <c r="BY413"/>
  <c r="BZ413" s="1"/>
  <c r="P421"/>
  <c r="AM421"/>
  <c r="AE421"/>
  <c r="W421"/>
  <c r="BY421"/>
  <c r="BZ421" s="1"/>
  <c r="P429"/>
  <c r="AM429"/>
  <c r="AE429"/>
  <c r="W429"/>
  <c r="BY429"/>
  <c r="BZ429" s="1"/>
  <c r="P437"/>
  <c r="AM437"/>
  <c r="AE437"/>
  <c r="W437"/>
  <c r="BY437"/>
  <c r="BZ437" s="1"/>
  <c r="P445"/>
  <c r="AM445"/>
  <c r="AE445"/>
  <c r="W445"/>
  <c r="BY445"/>
  <c r="BZ445" s="1"/>
  <c r="P453"/>
  <c r="AM453"/>
  <c r="AE453"/>
  <c r="W453"/>
  <c r="BY453"/>
  <c r="BZ453" s="1"/>
  <c r="P461"/>
  <c r="AM461"/>
  <c r="AE461"/>
  <c r="W461"/>
  <c r="BY461"/>
  <c r="BZ461" s="1"/>
  <c r="P469"/>
  <c r="AM469"/>
  <c r="AE469"/>
  <c r="W469"/>
  <c r="BY469"/>
  <c r="BZ469" s="1"/>
  <c r="P477"/>
  <c r="AM477"/>
  <c r="AE477"/>
  <c r="W477"/>
  <c r="BY477"/>
  <c r="BZ477" s="1"/>
  <c r="P485"/>
  <c r="AM485"/>
  <c r="AE485"/>
  <c r="W485"/>
  <c r="BY485"/>
  <c r="BZ485" s="1"/>
  <c r="P627"/>
  <c r="AM627"/>
  <c r="AE627"/>
  <c r="W627"/>
  <c r="BY627"/>
  <c r="BZ627" s="1"/>
  <c r="P639"/>
  <c r="AM639"/>
  <c r="AE639"/>
  <c r="W639"/>
  <c r="BY639"/>
  <c r="BZ639" s="1"/>
  <c r="P647"/>
  <c r="AM647"/>
  <c r="AE647"/>
  <c r="W647"/>
  <c r="BY647"/>
  <c r="BZ647" s="1"/>
  <c r="P655"/>
  <c r="AM655"/>
  <c r="AE655"/>
  <c r="W655"/>
  <c r="BY655"/>
  <c r="BZ655" s="1"/>
  <c r="P671"/>
  <c r="AM671"/>
  <c r="AE671"/>
  <c r="W671"/>
  <c r="BY671"/>
  <c r="BZ671" s="1"/>
  <c r="P679"/>
  <c r="AM679"/>
  <c r="AE679"/>
  <c r="W679"/>
  <c r="BY679"/>
  <c r="BZ679" s="1"/>
  <c r="P497"/>
  <c r="AM497"/>
  <c r="AE497"/>
  <c r="W497"/>
  <c r="BY497"/>
  <c r="BZ497" s="1"/>
  <c r="P509"/>
  <c r="AM509"/>
  <c r="AE509"/>
  <c r="W509"/>
  <c r="BY509"/>
  <c r="BZ509" s="1"/>
  <c r="P533"/>
  <c r="AM533"/>
  <c r="AE533"/>
  <c r="W533"/>
  <c r="BY533"/>
  <c r="BZ533" s="1"/>
  <c r="P561"/>
  <c r="AM561"/>
  <c r="AE561"/>
  <c r="W561"/>
  <c r="BY561"/>
  <c r="BZ561" s="1"/>
  <c r="P585"/>
  <c r="AM585"/>
  <c r="AE585"/>
  <c r="W585"/>
  <c r="BY585"/>
  <c r="BZ585" s="1"/>
  <c r="P597"/>
  <c r="AM597"/>
  <c r="AE597"/>
  <c r="W597"/>
  <c r="BY597"/>
  <c r="BZ597" s="1"/>
  <c r="P605"/>
  <c r="AM605"/>
  <c r="AE605"/>
  <c r="W605"/>
  <c r="BY605"/>
  <c r="BZ605" s="1"/>
  <c r="P613"/>
  <c r="AM613"/>
  <c r="AE613"/>
  <c r="W613"/>
  <c r="BY613"/>
  <c r="BZ613" s="1"/>
  <c r="P239"/>
  <c r="AM239"/>
  <c r="AE239"/>
  <c r="W239"/>
  <c r="BY239"/>
  <c r="BZ239" s="1"/>
  <c r="P247"/>
  <c r="AM247"/>
  <c r="AE247"/>
  <c r="W247"/>
  <c r="BY247"/>
  <c r="BZ247" s="1"/>
  <c r="P255"/>
  <c r="AM255"/>
  <c r="AE255"/>
  <c r="W255"/>
  <c r="BY255"/>
  <c r="BZ255" s="1"/>
  <c r="P263"/>
  <c r="AM263"/>
  <c r="AE263"/>
  <c r="W263"/>
  <c r="BY263"/>
  <c r="BZ263" s="1"/>
  <c r="P271"/>
  <c r="AM271"/>
  <c r="AE271"/>
  <c r="W271"/>
  <c r="BY271"/>
  <c r="BZ271" s="1"/>
  <c r="P279"/>
  <c r="AM279"/>
  <c r="AE279"/>
  <c r="W279"/>
  <c r="BY279"/>
  <c r="BZ279" s="1"/>
  <c r="P287"/>
  <c r="AM287"/>
  <c r="AE287"/>
  <c r="W287"/>
  <c r="BY287"/>
  <c r="BZ287" s="1"/>
  <c r="P295"/>
  <c r="AM295"/>
  <c r="AE295"/>
  <c r="W295"/>
  <c r="BY295"/>
  <c r="BZ295" s="1"/>
  <c r="P303"/>
  <c r="AM303"/>
  <c r="AE303"/>
  <c r="W303"/>
  <c r="BY303"/>
  <c r="BZ303" s="1"/>
  <c r="P311"/>
  <c r="AM311"/>
  <c r="AE311"/>
  <c r="W311"/>
  <c r="BY311"/>
  <c r="BZ311" s="1"/>
  <c r="P319"/>
  <c r="AM319"/>
  <c r="AE319"/>
  <c r="W319"/>
  <c r="BY319"/>
  <c r="BZ319" s="1"/>
  <c r="P327"/>
  <c r="AM327"/>
  <c r="AE327"/>
  <c r="W327"/>
  <c r="BY327"/>
  <c r="BZ327" s="1"/>
  <c r="P335"/>
  <c r="AM335"/>
  <c r="AE335"/>
  <c r="W335"/>
  <c r="BY335"/>
  <c r="BZ335" s="1"/>
  <c r="P343"/>
  <c r="AM343"/>
  <c r="AE343"/>
  <c r="W343"/>
  <c r="BY343"/>
  <c r="BZ343" s="1"/>
  <c r="P351"/>
  <c r="AM351"/>
  <c r="AE351"/>
  <c r="W351"/>
  <c r="BY351"/>
  <c r="BZ351" s="1"/>
  <c r="P359"/>
  <c r="AM359"/>
  <c r="AE359"/>
  <c r="W359"/>
  <c r="BY359"/>
  <c r="BZ359" s="1"/>
  <c r="P367"/>
  <c r="AM367"/>
  <c r="AE367"/>
  <c r="W367"/>
  <c r="BY367"/>
  <c r="BZ367" s="1"/>
  <c r="P375"/>
  <c r="AM375"/>
  <c r="AE375"/>
  <c r="W375"/>
  <c r="BY375"/>
  <c r="BZ375" s="1"/>
  <c r="P383"/>
  <c r="AM383"/>
  <c r="AE383"/>
  <c r="W383"/>
  <c r="BY383"/>
  <c r="BZ383" s="1"/>
  <c r="P391"/>
  <c r="AM391"/>
  <c r="AE391"/>
  <c r="W391"/>
  <c r="BY391"/>
  <c r="BZ391" s="1"/>
  <c r="P399"/>
  <c r="AM399"/>
  <c r="AE399"/>
  <c r="W399"/>
  <c r="BY399"/>
  <c r="BZ399" s="1"/>
  <c r="P407"/>
  <c r="AM407"/>
  <c r="AE407"/>
  <c r="W407"/>
  <c r="BY407"/>
  <c r="BZ407" s="1"/>
  <c r="P415"/>
  <c r="AM415"/>
  <c r="AE415"/>
  <c r="W415"/>
  <c r="BY415"/>
  <c r="BZ415" s="1"/>
  <c r="P423"/>
  <c r="AM423"/>
  <c r="AE423"/>
  <c r="W423"/>
  <c r="BY423"/>
  <c r="BZ423" s="1"/>
  <c r="P431"/>
  <c r="AM431"/>
  <c r="AE431"/>
  <c r="W431"/>
  <c r="BY431"/>
  <c r="BZ431" s="1"/>
  <c r="P439"/>
  <c r="AM439"/>
  <c r="AE439"/>
  <c r="W439"/>
  <c r="BY439"/>
  <c r="BZ439" s="1"/>
  <c r="P447"/>
  <c r="AM447"/>
  <c r="AE447"/>
  <c r="W447"/>
  <c r="BY447"/>
  <c r="BZ447" s="1"/>
  <c r="P455"/>
  <c r="AM455"/>
  <c r="AE455"/>
  <c r="W455"/>
  <c r="BY455"/>
  <c r="BZ455" s="1"/>
  <c r="P463"/>
  <c r="AM463"/>
  <c r="AE463"/>
  <c r="W463"/>
  <c r="BY463"/>
  <c r="BZ463" s="1"/>
  <c r="P471"/>
  <c r="AM471"/>
  <c r="AE471"/>
  <c r="W471"/>
  <c r="BY471"/>
  <c r="BZ471" s="1"/>
  <c r="P479"/>
  <c r="AM479"/>
  <c r="AE479"/>
  <c r="W479"/>
  <c r="BY479"/>
  <c r="BZ479" s="1"/>
  <c r="P487"/>
  <c r="AM487"/>
  <c r="AE487"/>
  <c r="W487"/>
  <c r="BY487"/>
  <c r="BZ487" s="1"/>
  <c r="P107"/>
  <c r="AM107"/>
  <c r="AE107"/>
  <c r="W107"/>
  <c r="P115"/>
  <c r="AM115"/>
  <c r="AE115"/>
  <c r="W115"/>
  <c r="P123"/>
  <c r="AM123"/>
  <c r="AE123"/>
  <c r="W123"/>
  <c r="P131"/>
  <c r="AM131"/>
  <c r="AE131"/>
  <c r="W131"/>
  <c r="P139"/>
  <c r="AM139"/>
  <c r="AE139"/>
  <c r="W139"/>
  <c r="P147"/>
  <c r="AM147"/>
  <c r="AE147"/>
  <c r="W147"/>
  <c r="P155"/>
  <c r="AM155"/>
  <c r="AE155"/>
  <c r="W155"/>
  <c r="P163"/>
  <c r="AM163"/>
  <c r="AE163"/>
  <c r="W163"/>
  <c r="P171"/>
  <c r="AM171"/>
  <c r="AE171"/>
  <c r="W171"/>
  <c r="P179"/>
  <c r="AM179"/>
  <c r="AE179"/>
  <c r="W179"/>
  <c r="P187"/>
  <c r="AM187"/>
  <c r="AE187"/>
  <c r="W187"/>
  <c r="P195"/>
  <c r="AM195"/>
  <c r="AE195"/>
  <c r="W195"/>
  <c r="P203"/>
  <c r="AM203"/>
  <c r="AE203"/>
  <c r="W203"/>
  <c r="P211"/>
  <c r="AM211"/>
  <c r="AE211"/>
  <c r="W211"/>
  <c r="P219"/>
  <c r="AM219"/>
  <c r="AE219"/>
  <c r="W219"/>
  <c r="P227"/>
  <c r="AM227"/>
  <c r="AE227"/>
  <c r="W227"/>
  <c r="AM106"/>
  <c r="AE106"/>
  <c r="W106"/>
  <c r="P106"/>
  <c r="AM114"/>
  <c r="AE114"/>
  <c r="W114"/>
  <c r="P114"/>
  <c r="AM122"/>
  <c r="AE122"/>
  <c r="W122"/>
  <c r="P122"/>
  <c r="AM130"/>
  <c r="AE130"/>
  <c r="W130"/>
  <c r="P130"/>
  <c r="AM138"/>
  <c r="AE138"/>
  <c r="W138"/>
  <c r="P138"/>
  <c r="AM146"/>
  <c r="AE146"/>
  <c r="W146"/>
  <c r="P146"/>
  <c r="AM154"/>
  <c r="AE154"/>
  <c r="W154"/>
  <c r="P154"/>
  <c r="AM162"/>
  <c r="AE162"/>
  <c r="W162"/>
  <c r="P162"/>
  <c r="AM170"/>
  <c r="AE170"/>
  <c r="W170"/>
  <c r="P170"/>
  <c r="AM178"/>
  <c r="AE178"/>
  <c r="W178"/>
  <c r="P178"/>
  <c r="AM186"/>
  <c r="AE186"/>
  <c r="W186"/>
  <c r="P186"/>
  <c r="AM194"/>
  <c r="AE194"/>
  <c r="W194"/>
  <c r="P194"/>
  <c r="AM202"/>
  <c r="AE202"/>
  <c r="W202"/>
  <c r="P202"/>
  <c r="AM210"/>
  <c r="AE210"/>
  <c r="W210"/>
  <c r="P210"/>
  <c r="AM218"/>
  <c r="AE218"/>
  <c r="W218"/>
  <c r="P218"/>
  <c r="AM226"/>
  <c r="AE226"/>
  <c r="W226"/>
  <c r="P226"/>
  <c r="P241"/>
  <c r="AM241"/>
  <c r="AE241"/>
  <c r="W241"/>
  <c r="BY241"/>
  <c r="BZ241" s="1"/>
  <c r="P249"/>
  <c r="AM249"/>
  <c r="AE249"/>
  <c r="W249"/>
  <c r="BY249"/>
  <c r="BZ249" s="1"/>
  <c r="P257"/>
  <c r="AM257"/>
  <c r="AE257"/>
  <c r="W257"/>
  <c r="BY257"/>
  <c r="BZ257" s="1"/>
  <c r="P265"/>
  <c r="AM265"/>
  <c r="AE265"/>
  <c r="W265"/>
  <c r="BY265"/>
  <c r="BZ265" s="1"/>
  <c r="P273"/>
  <c r="AM273"/>
  <c r="AE273"/>
  <c r="W273"/>
  <c r="BY273"/>
  <c r="BZ273" s="1"/>
  <c r="P281"/>
  <c r="AM281"/>
  <c r="AE281"/>
  <c r="W281"/>
  <c r="BY281"/>
  <c r="BZ281" s="1"/>
  <c r="P289"/>
  <c r="AM289"/>
  <c r="AE289"/>
  <c r="W289"/>
  <c r="BY289"/>
  <c r="BZ289" s="1"/>
  <c r="P297"/>
  <c r="AM297"/>
  <c r="AE297"/>
  <c r="W297"/>
  <c r="BY297"/>
  <c r="BZ297" s="1"/>
  <c r="P305"/>
  <c r="AM305"/>
  <c r="AE305"/>
  <c r="W305"/>
  <c r="BY305"/>
  <c r="BZ305" s="1"/>
  <c r="P313"/>
  <c r="AM313"/>
  <c r="AE313"/>
  <c r="W313"/>
  <c r="BY313"/>
  <c r="BZ313" s="1"/>
  <c r="P321"/>
  <c r="AM321"/>
  <c r="AE321"/>
  <c r="W321"/>
  <c r="BY321"/>
  <c r="BZ321" s="1"/>
  <c r="P329"/>
  <c r="AM329"/>
  <c r="AE329"/>
  <c r="W329"/>
  <c r="BY329"/>
  <c r="BZ329" s="1"/>
  <c r="P337"/>
  <c r="AM337"/>
  <c r="AE337"/>
  <c r="W337"/>
  <c r="BY337"/>
  <c r="BZ337" s="1"/>
  <c r="P345"/>
  <c r="AM345"/>
  <c r="AE345"/>
  <c r="W345"/>
  <c r="BY345"/>
  <c r="BZ345" s="1"/>
  <c r="P353"/>
  <c r="AM353"/>
  <c r="AE353"/>
  <c r="W353"/>
  <c r="BY353"/>
  <c r="BZ353" s="1"/>
  <c r="P361"/>
  <c r="AM361"/>
  <c r="AE361"/>
  <c r="W361"/>
  <c r="BY361"/>
  <c r="BZ361" s="1"/>
  <c r="P369"/>
  <c r="AM369"/>
  <c r="AE369"/>
  <c r="W369"/>
  <c r="BY369"/>
  <c r="BZ369" s="1"/>
  <c r="P377"/>
  <c r="AM377"/>
  <c r="AE377"/>
  <c r="W377"/>
  <c r="BY377"/>
  <c r="BZ377" s="1"/>
  <c r="P385"/>
  <c r="AM385"/>
  <c r="AE385"/>
  <c r="W385"/>
  <c r="BY385"/>
  <c r="BZ385" s="1"/>
  <c r="P393"/>
  <c r="AM393"/>
  <c r="AE393"/>
  <c r="W393"/>
  <c r="BY393"/>
  <c r="BZ393" s="1"/>
  <c r="P401"/>
  <c r="AM401"/>
  <c r="AE401"/>
  <c r="W401"/>
  <c r="BY401"/>
  <c r="BZ401" s="1"/>
  <c r="P409"/>
  <c r="AM409"/>
  <c r="AE409"/>
  <c r="W409"/>
  <c r="BY409"/>
  <c r="BZ409" s="1"/>
  <c r="P417"/>
  <c r="AM417"/>
  <c r="AE417"/>
  <c r="W417"/>
  <c r="BY417"/>
  <c r="BZ417" s="1"/>
  <c r="P425"/>
  <c r="AM425"/>
  <c r="AE425"/>
  <c r="W425"/>
  <c r="BY425"/>
  <c r="BZ425" s="1"/>
  <c r="P433"/>
  <c r="AM433"/>
  <c r="AE433"/>
  <c r="W433"/>
  <c r="BY433"/>
  <c r="BZ433" s="1"/>
  <c r="P441"/>
  <c r="AM441"/>
  <c r="AE441"/>
  <c r="W441"/>
  <c r="BY441"/>
  <c r="BZ441" s="1"/>
  <c r="P449"/>
  <c r="AM449"/>
  <c r="AE449"/>
  <c r="W449"/>
  <c r="BY449"/>
  <c r="BZ449" s="1"/>
  <c r="P457"/>
  <c r="AM457"/>
  <c r="AE457"/>
  <c r="W457"/>
  <c r="BY457"/>
  <c r="BZ457" s="1"/>
  <c r="P465"/>
  <c r="AM465"/>
  <c r="AE465"/>
  <c r="W465"/>
  <c r="BY465"/>
  <c r="BZ465" s="1"/>
  <c r="P473"/>
  <c r="AM473"/>
  <c r="AE473"/>
  <c r="W473"/>
  <c r="BY473"/>
  <c r="BZ473" s="1"/>
  <c r="P481"/>
  <c r="AM481"/>
  <c r="AE481"/>
  <c r="W481"/>
  <c r="BY481"/>
  <c r="BZ481" s="1"/>
  <c r="P489"/>
  <c r="AM489"/>
  <c r="AE489"/>
  <c r="W489"/>
  <c r="BY489"/>
  <c r="BZ489" s="1"/>
  <c r="AM234"/>
  <c r="AE234"/>
  <c r="W234"/>
  <c r="P234"/>
  <c r="AM242"/>
  <c r="AE242"/>
  <c r="W242"/>
  <c r="P242"/>
  <c r="AM250"/>
  <c r="AE250"/>
  <c r="W250"/>
  <c r="P250"/>
  <c r="AM258"/>
  <c r="AE258"/>
  <c r="W258"/>
  <c r="P258"/>
  <c r="AM266"/>
  <c r="AE266"/>
  <c r="W266"/>
  <c r="P266"/>
  <c r="AM274"/>
  <c r="AE274"/>
  <c r="W274"/>
  <c r="P274"/>
  <c r="AM282"/>
  <c r="AE282"/>
  <c r="W282"/>
  <c r="P282"/>
  <c r="AM290"/>
  <c r="AE290"/>
  <c r="W290"/>
  <c r="P290"/>
  <c r="AM298"/>
  <c r="AE298"/>
  <c r="W298"/>
  <c r="P298"/>
  <c r="AM306"/>
  <c r="AE306"/>
  <c r="W306"/>
  <c r="P306"/>
  <c r="AM314"/>
  <c r="AE314"/>
  <c r="W314"/>
  <c r="P314"/>
  <c r="AM322"/>
  <c r="AE322"/>
  <c r="W322"/>
  <c r="P322"/>
  <c r="AM330"/>
  <c r="AE330"/>
  <c r="W330"/>
  <c r="P330"/>
  <c r="AM338"/>
  <c r="AE338"/>
  <c r="W338"/>
  <c r="P338"/>
  <c r="AM346"/>
  <c r="AE346"/>
  <c r="W346"/>
  <c r="P346"/>
  <c r="AM354"/>
  <c r="AE354"/>
  <c r="W354"/>
  <c r="P354"/>
  <c r="AM362"/>
  <c r="AE362"/>
  <c r="W362"/>
  <c r="P362"/>
  <c r="AM370"/>
  <c r="AE370"/>
  <c r="W370"/>
  <c r="P370"/>
  <c r="AM378"/>
  <c r="AE378"/>
  <c r="W378"/>
  <c r="P378"/>
  <c r="AM386"/>
  <c r="AE386"/>
  <c r="W386"/>
  <c r="P386"/>
  <c r="AM394"/>
  <c r="AE394"/>
  <c r="W394"/>
  <c r="P394"/>
  <c r="AM402"/>
  <c r="AE402"/>
  <c r="W402"/>
  <c r="P402"/>
  <c r="AM410"/>
  <c r="AE410"/>
  <c r="W410"/>
  <c r="P410"/>
  <c r="AM418"/>
  <c r="AE418"/>
  <c r="W418"/>
  <c r="P418"/>
  <c r="AM426"/>
  <c r="AE426"/>
  <c r="W426"/>
  <c r="P426"/>
  <c r="AM434"/>
  <c r="AE434"/>
  <c r="W434"/>
  <c r="P434"/>
  <c r="AM442"/>
  <c r="AE442"/>
  <c r="W442"/>
  <c r="P442"/>
  <c r="AM450"/>
  <c r="AE450"/>
  <c r="W450"/>
  <c r="P450"/>
  <c r="AM458"/>
  <c r="AE458"/>
  <c r="W458"/>
  <c r="P458"/>
  <c r="AM466"/>
  <c r="AE466"/>
  <c r="W466"/>
  <c r="P466"/>
  <c r="AM474"/>
  <c r="AE474"/>
  <c r="W474"/>
  <c r="P474"/>
  <c r="AM482"/>
  <c r="AE482"/>
  <c r="W482"/>
  <c r="P482"/>
  <c r="AM490"/>
  <c r="AE490"/>
  <c r="W490"/>
  <c r="P490"/>
  <c r="AM498"/>
  <c r="AE498"/>
  <c r="W498"/>
  <c r="P498"/>
  <c r="AM506"/>
  <c r="AE506"/>
  <c r="W506"/>
  <c r="P506"/>
  <c r="AM514"/>
  <c r="AE514"/>
  <c r="W514"/>
  <c r="P514"/>
  <c r="AM522"/>
  <c r="AE522"/>
  <c r="W522"/>
  <c r="P522"/>
  <c r="AM530"/>
  <c r="AE530"/>
  <c r="W530"/>
  <c r="P530"/>
  <c r="AM538"/>
  <c r="AE538"/>
  <c r="W538"/>
  <c r="P538"/>
  <c r="AM546"/>
  <c r="AE546"/>
  <c r="W546"/>
  <c r="P546"/>
  <c r="AM554"/>
  <c r="AE554"/>
  <c r="W554"/>
  <c r="P554"/>
  <c r="AM562"/>
  <c r="AE562"/>
  <c r="W562"/>
  <c r="P562"/>
  <c r="AM570"/>
  <c r="AE570"/>
  <c r="W570"/>
  <c r="P570"/>
  <c r="AM578"/>
  <c r="AE578"/>
  <c r="W578"/>
  <c r="P578"/>
  <c r="AM586"/>
  <c r="AE586"/>
  <c r="W586"/>
  <c r="P586"/>
  <c r="AM596"/>
  <c r="AE596"/>
  <c r="W596"/>
  <c r="P596"/>
  <c r="AM606"/>
  <c r="AE606"/>
  <c r="W606"/>
  <c r="P606"/>
  <c r="B377" i="11"/>
  <c r="B218" i="6"/>
  <c r="AM622" i="8"/>
  <c r="AE622"/>
  <c r="W622"/>
  <c r="P622"/>
  <c r="AM630"/>
  <c r="AE630"/>
  <c r="W630"/>
  <c r="P630"/>
  <c r="AM638"/>
  <c r="AE638"/>
  <c r="W638"/>
  <c r="P638"/>
  <c r="AM646"/>
  <c r="AE646"/>
  <c r="W646"/>
  <c r="P646"/>
  <c r="AM654"/>
  <c r="AE654"/>
  <c r="W654"/>
  <c r="P654"/>
  <c r="AM662"/>
  <c r="AE662"/>
  <c r="W662"/>
  <c r="P662"/>
  <c r="AM670"/>
  <c r="AE670"/>
  <c r="W670"/>
  <c r="P670"/>
  <c r="AM678"/>
  <c r="AE678"/>
  <c r="W678"/>
  <c r="P678"/>
  <c r="AM686"/>
  <c r="AE686"/>
  <c r="W686"/>
  <c r="P686"/>
  <c r="AM694"/>
  <c r="AE694"/>
  <c r="W694"/>
  <c r="P694"/>
  <c r="AM594"/>
  <c r="AE594"/>
  <c r="W594"/>
  <c r="P594"/>
  <c r="AM614"/>
  <c r="AE614"/>
  <c r="W614"/>
  <c r="P614"/>
  <c r="AM108"/>
  <c r="AE108"/>
  <c r="W108"/>
  <c r="P108"/>
  <c r="AM116"/>
  <c r="AE116"/>
  <c r="W116"/>
  <c r="P116"/>
  <c r="AM124"/>
  <c r="AE124"/>
  <c r="W124"/>
  <c r="P124"/>
  <c r="AM132"/>
  <c r="AE132"/>
  <c r="W132"/>
  <c r="P132"/>
  <c r="AM140"/>
  <c r="AE140"/>
  <c r="W140"/>
  <c r="P140"/>
  <c r="AM148"/>
  <c r="AE148"/>
  <c r="W148"/>
  <c r="P148"/>
  <c r="AM156"/>
  <c r="AE156"/>
  <c r="W156"/>
  <c r="P156"/>
  <c r="AM164"/>
  <c r="AE164"/>
  <c r="W164"/>
  <c r="P164"/>
  <c r="AM172"/>
  <c r="AE172"/>
  <c r="W172"/>
  <c r="P172"/>
  <c r="AM180"/>
  <c r="AE180"/>
  <c r="W180"/>
  <c r="P180"/>
  <c r="AM188"/>
  <c r="AE188"/>
  <c r="W188"/>
  <c r="P188"/>
  <c r="AM196"/>
  <c r="AE196"/>
  <c r="W196"/>
  <c r="P196"/>
  <c r="AM204"/>
  <c r="AE204"/>
  <c r="W204"/>
  <c r="P204"/>
  <c r="AM212"/>
  <c r="AE212"/>
  <c r="W212"/>
  <c r="P212"/>
  <c r="AM220"/>
  <c r="AE220"/>
  <c r="W220"/>
  <c r="P220"/>
  <c r="AM228"/>
  <c r="AE228"/>
  <c r="W228"/>
  <c r="P228"/>
  <c r="AM236"/>
  <c r="AE236"/>
  <c r="W236"/>
  <c r="P236"/>
  <c r="AM244"/>
  <c r="AE244"/>
  <c r="W244"/>
  <c r="P244"/>
  <c r="AM252"/>
  <c r="AE252"/>
  <c r="W252"/>
  <c r="P252"/>
  <c r="AM260"/>
  <c r="AE260"/>
  <c r="W260"/>
  <c r="P260"/>
  <c r="AM268"/>
  <c r="AE268"/>
  <c r="W268"/>
  <c r="P268"/>
  <c r="AM276"/>
  <c r="AE276"/>
  <c r="W276"/>
  <c r="P276"/>
  <c r="AM284"/>
  <c r="AE284"/>
  <c r="W284"/>
  <c r="P284"/>
  <c r="AM292"/>
  <c r="AE292"/>
  <c r="W292"/>
  <c r="P292"/>
  <c r="AM300"/>
  <c r="AE300"/>
  <c r="W300"/>
  <c r="P300"/>
  <c r="AM308"/>
  <c r="AE308"/>
  <c r="W308"/>
  <c r="P308"/>
  <c r="AM316"/>
  <c r="AE316"/>
  <c r="W316"/>
  <c r="P316"/>
  <c r="AM324"/>
  <c r="AE324"/>
  <c r="W324"/>
  <c r="P324"/>
  <c r="AM332"/>
  <c r="AE332"/>
  <c r="W332"/>
  <c r="P332"/>
  <c r="AM340"/>
  <c r="AE340"/>
  <c r="W340"/>
  <c r="P340"/>
  <c r="AM348"/>
  <c r="AE348"/>
  <c r="W348"/>
  <c r="P348"/>
  <c r="AM356"/>
  <c r="AE356"/>
  <c r="W356"/>
  <c r="P356"/>
  <c r="AM364"/>
  <c r="AE364"/>
  <c r="W364"/>
  <c r="P364"/>
  <c r="AM372"/>
  <c r="AE372"/>
  <c r="W372"/>
  <c r="P372"/>
  <c r="AM380"/>
  <c r="AE380"/>
  <c r="W380"/>
  <c r="P380"/>
  <c r="AM388"/>
  <c r="AE388"/>
  <c r="W388"/>
  <c r="P388"/>
  <c r="AM396"/>
  <c r="AE396"/>
  <c r="W396"/>
  <c r="P396"/>
  <c r="AM404"/>
  <c r="AE404"/>
  <c r="W404"/>
  <c r="P404"/>
  <c r="AM412"/>
  <c r="AE412"/>
  <c r="W412"/>
  <c r="P412"/>
  <c r="AM420"/>
  <c r="AE420"/>
  <c r="W420"/>
  <c r="P420"/>
  <c r="AM428"/>
  <c r="AE428"/>
  <c r="W428"/>
  <c r="P428"/>
  <c r="AM436"/>
  <c r="AE436"/>
  <c r="W436"/>
  <c r="P436"/>
  <c r="AM444"/>
  <c r="AE444"/>
  <c r="W444"/>
  <c r="P444"/>
  <c r="AM452"/>
  <c r="AE452"/>
  <c r="W452"/>
  <c r="P452"/>
  <c r="AM460"/>
  <c r="AE460"/>
  <c r="W460"/>
  <c r="P460"/>
  <c r="AM468"/>
  <c r="AE468"/>
  <c r="W468"/>
  <c r="P468"/>
  <c r="AM476"/>
  <c r="AE476"/>
  <c r="W476"/>
  <c r="P476"/>
  <c r="AM484"/>
  <c r="AE484"/>
  <c r="W484"/>
  <c r="P484"/>
  <c r="AM492"/>
  <c r="AE492"/>
  <c r="W492"/>
  <c r="P492"/>
  <c r="AM500"/>
  <c r="AE500"/>
  <c r="W500"/>
  <c r="P500"/>
  <c r="AM508"/>
  <c r="AE508"/>
  <c r="W508"/>
  <c r="P508"/>
  <c r="AM516"/>
  <c r="AE516"/>
  <c r="W516"/>
  <c r="P516"/>
  <c r="AM524"/>
  <c r="AE524"/>
  <c r="W524"/>
  <c r="P524"/>
  <c r="AM532"/>
  <c r="AE532"/>
  <c r="W532"/>
  <c r="P532"/>
  <c r="AM540"/>
  <c r="AE540"/>
  <c r="W540"/>
  <c r="P540"/>
  <c r="AM548"/>
  <c r="AE548"/>
  <c r="W548"/>
  <c r="P548"/>
  <c r="AM556"/>
  <c r="AE556"/>
  <c r="W556"/>
  <c r="P556"/>
  <c r="AM564"/>
  <c r="AE564"/>
  <c r="W564"/>
  <c r="P564"/>
  <c r="AM572"/>
  <c r="AE572"/>
  <c r="W572"/>
  <c r="P572"/>
  <c r="AM580"/>
  <c r="AE580"/>
  <c r="W580"/>
  <c r="P580"/>
  <c r="AM588"/>
  <c r="AE588"/>
  <c r="W588"/>
  <c r="P588"/>
  <c r="AM598"/>
  <c r="AE598"/>
  <c r="W598"/>
  <c r="P598"/>
  <c r="AM612"/>
  <c r="AE612"/>
  <c r="W612"/>
  <c r="P612"/>
  <c r="AM620"/>
  <c r="AE620"/>
  <c r="W620"/>
  <c r="P620"/>
  <c r="AM628"/>
  <c r="AE628"/>
  <c r="W628"/>
  <c r="P628"/>
  <c r="AM636"/>
  <c r="AE636"/>
  <c r="W636"/>
  <c r="P636"/>
  <c r="AM644"/>
  <c r="AE644"/>
  <c r="W644"/>
  <c r="P644"/>
  <c r="AM652"/>
  <c r="AE652"/>
  <c r="W652"/>
  <c r="P652"/>
  <c r="AM660"/>
  <c r="AE660"/>
  <c r="W660"/>
  <c r="P660"/>
  <c r="AM668"/>
  <c r="AE668"/>
  <c r="W668"/>
  <c r="P668"/>
  <c r="AM676"/>
  <c r="AE676"/>
  <c r="W676"/>
  <c r="P676"/>
  <c r="AM684"/>
  <c r="AE684"/>
  <c r="W684"/>
  <c r="P684"/>
  <c r="AM692"/>
  <c r="AE692"/>
  <c r="W692"/>
  <c r="P692"/>
  <c r="AM700"/>
  <c r="AE700"/>
  <c r="W700"/>
  <c r="P700"/>
  <c r="AM610"/>
  <c r="AE610"/>
  <c r="W610"/>
  <c r="P610"/>
  <c r="P103"/>
  <c r="BY103" s="1"/>
  <c r="BZ103" s="1"/>
  <c r="AM103"/>
  <c r="AE103"/>
  <c r="W103"/>
  <c r="P111"/>
  <c r="AM111"/>
  <c r="AE111"/>
  <c r="W111"/>
  <c r="P119"/>
  <c r="BY119" s="1"/>
  <c r="BZ119" s="1"/>
  <c r="AM119"/>
  <c r="AE119"/>
  <c r="W119"/>
  <c r="P127"/>
  <c r="AM127"/>
  <c r="AE127"/>
  <c r="W127"/>
  <c r="P135"/>
  <c r="BY135" s="1"/>
  <c r="BZ135" s="1"/>
  <c r="AM135"/>
  <c r="AE135"/>
  <c r="W135"/>
  <c r="P143"/>
  <c r="AM143"/>
  <c r="AE143"/>
  <c r="W143"/>
  <c r="P151"/>
  <c r="BY151" s="1"/>
  <c r="BZ151" s="1"/>
  <c r="AM151"/>
  <c r="AE151"/>
  <c r="W151"/>
  <c r="P159"/>
  <c r="AM159"/>
  <c r="AE159"/>
  <c r="W159"/>
  <c r="P167"/>
  <c r="AM167"/>
  <c r="AE167"/>
  <c r="W167"/>
  <c r="P175"/>
  <c r="AM175"/>
  <c r="AE175"/>
  <c r="W175"/>
  <c r="P183"/>
  <c r="AM183"/>
  <c r="AE183"/>
  <c r="W183"/>
  <c r="P191"/>
  <c r="AM191"/>
  <c r="AE191"/>
  <c r="W191"/>
  <c r="P199"/>
  <c r="AM199"/>
  <c r="AE199"/>
  <c r="W199"/>
  <c r="P207"/>
  <c r="AM207"/>
  <c r="AE207"/>
  <c r="W207"/>
  <c r="P215"/>
  <c r="AM215"/>
  <c r="AE215"/>
  <c r="W215"/>
  <c r="P223"/>
  <c r="AM223"/>
  <c r="AE223"/>
  <c r="W223"/>
  <c r="P231"/>
  <c r="AM231"/>
  <c r="AE231"/>
  <c r="W231"/>
  <c r="BY187"/>
  <c r="BZ187" s="1"/>
  <c r="BY203"/>
  <c r="BZ203" s="1"/>
  <c r="BY219"/>
  <c r="BZ219" s="1"/>
  <c r="BY227"/>
  <c r="BZ227" s="1"/>
  <c r="AN610" l="1"/>
  <c r="AO610" s="1"/>
  <c r="AF610"/>
  <c r="X610"/>
  <c r="BY610"/>
  <c r="BZ610" s="1"/>
  <c r="AN700"/>
  <c r="AP700" s="1"/>
  <c r="AF700"/>
  <c r="X700"/>
  <c r="BY700"/>
  <c r="BZ700" s="1"/>
  <c r="AN692"/>
  <c r="AO692" s="1"/>
  <c r="AF692"/>
  <c r="X692"/>
  <c r="BY692"/>
  <c r="BZ692" s="1"/>
  <c r="AN684"/>
  <c r="AP684" s="1"/>
  <c r="AF684"/>
  <c r="X684"/>
  <c r="BY684"/>
  <c r="BZ684" s="1"/>
  <c r="AN676"/>
  <c r="AO676" s="1"/>
  <c r="AF676"/>
  <c r="X676"/>
  <c r="BY676"/>
  <c r="BZ676" s="1"/>
  <c r="AN668"/>
  <c r="AP668" s="1"/>
  <c r="AF668"/>
  <c r="X668"/>
  <c r="BY668"/>
  <c r="BZ668" s="1"/>
  <c r="AN660"/>
  <c r="AO660" s="1"/>
  <c r="AF660"/>
  <c r="X660"/>
  <c r="BY660"/>
  <c r="BZ660" s="1"/>
  <c r="AN652"/>
  <c r="AP652" s="1"/>
  <c r="AF652"/>
  <c r="X652"/>
  <c r="BY652"/>
  <c r="BZ652" s="1"/>
  <c r="AN644"/>
  <c r="AO644" s="1"/>
  <c r="AF644"/>
  <c r="X644"/>
  <c r="BY644"/>
  <c r="BZ644" s="1"/>
  <c r="AN636"/>
  <c r="AP636" s="1"/>
  <c r="AF636"/>
  <c r="X636"/>
  <c r="BY636"/>
  <c r="BZ636" s="1"/>
  <c r="AN628"/>
  <c r="AO628" s="1"/>
  <c r="AF628"/>
  <c r="X628"/>
  <c r="BY628"/>
  <c r="BZ628" s="1"/>
  <c r="AN620"/>
  <c r="AP620" s="1"/>
  <c r="AF620"/>
  <c r="X620"/>
  <c r="BY620"/>
  <c r="BZ620" s="1"/>
  <c r="AN612"/>
  <c r="AF612"/>
  <c r="X612"/>
  <c r="BY612"/>
  <c r="BZ612" s="1"/>
  <c r="AN598"/>
  <c r="AF598"/>
  <c r="X598"/>
  <c r="BY598"/>
  <c r="BZ598" s="1"/>
  <c r="AN588"/>
  <c r="AF588"/>
  <c r="X588"/>
  <c r="BY588"/>
  <c r="BZ588" s="1"/>
  <c r="AN580"/>
  <c r="AF580"/>
  <c r="X580"/>
  <c r="BY580"/>
  <c r="BZ580" s="1"/>
  <c r="AN572"/>
  <c r="AF572"/>
  <c r="X572"/>
  <c r="BY572"/>
  <c r="BZ572" s="1"/>
  <c r="AN564"/>
  <c r="AF564"/>
  <c r="X564"/>
  <c r="BY564"/>
  <c r="BZ564" s="1"/>
  <c r="AN556"/>
  <c r="AF556"/>
  <c r="X556"/>
  <c r="BY556"/>
  <c r="BZ556" s="1"/>
  <c r="AN548"/>
  <c r="AF548"/>
  <c r="X548"/>
  <c r="BY548"/>
  <c r="BZ548" s="1"/>
  <c r="AN540"/>
  <c r="AF540"/>
  <c r="X540"/>
  <c r="BY540"/>
  <c r="BZ540" s="1"/>
  <c r="AN532"/>
  <c r="AF532"/>
  <c r="X532"/>
  <c r="BY532"/>
  <c r="BZ532" s="1"/>
  <c r="AN524"/>
  <c r="AF524"/>
  <c r="X524"/>
  <c r="BY524"/>
  <c r="BZ524" s="1"/>
  <c r="AN516"/>
  <c r="AF516"/>
  <c r="X516"/>
  <c r="BY516"/>
  <c r="BZ516" s="1"/>
  <c r="AN508"/>
  <c r="AF508"/>
  <c r="X508"/>
  <c r="BY508"/>
  <c r="BZ508" s="1"/>
  <c r="AN500"/>
  <c r="AF500"/>
  <c r="X500"/>
  <c r="BY500"/>
  <c r="BZ500" s="1"/>
  <c r="AN492"/>
  <c r="AF492"/>
  <c r="X492"/>
  <c r="BY492"/>
  <c r="BZ492" s="1"/>
  <c r="AN484"/>
  <c r="AP484" s="1"/>
  <c r="AF484"/>
  <c r="X484"/>
  <c r="BY484"/>
  <c r="BZ484" s="1"/>
  <c r="AN476"/>
  <c r="AP476" s="1"/>
  <c r="AF476"/>
  <c r="X476"/>
  <c r="BY476"/>
  <c r="BZ476" s="1"/>
  <c r="AN468"/>
  <c r="AP468" s="1"/>
  <c r="AF468"/>
  <c r="X468"/>
  <c r="BY468"/>
  <c r="BZ468" s="1"/>
  <c r="AN460"/>
  <c r="AP460" s="1"/>
  <c r="AF460"/>
  <c r="X460"/>
  <c r="BY460"/>
  <c r="BZ460" s="1"/>
  <c r="AN452"/>
  <c r="AP452" s="1"/>
  <c r="AF452"/>
  <c r="X452"/>
  <c r="BY452"/>
  <c r="BZ452" s="1"/>
  <c r="AN444"/>
  <c r="AP444" s="1"/>
  <c r="AF444"/>
  <c r="X444"/>
  <c r="BY444"/>
  <c r="BZ444" s="1"/>
  <c r="AN436"/>
  <c r="AP436" s="1"/>
  <c r="AF436"/>
  <c r="X436"/>
  <c r="BY436"/>
  <c r="BZ436" s="1"/>
  <c r="AN428"/>
  <c r="AP428" s="1"/>
  <c r="AF428"/>
  <c r="X428"/>
  <c r="BY428"/>
  <c r="BZ428" s="1"/>
  <c r="AN420"/>
  <c r="AP420" s="1"/>
  <c r="AF420"/>
  <c r="X420"/>
  <c r="BY420"/>
  <c r="BZ420" s="1"/>
  <c r="AN412"/>
  <c r="AP412" s="1"/>
  <c r="AF412"/>
  <c r="X412"/>
  <c r="BY412"/>
  <c r="BZ412" s="1"/>
  <c r="AN404"/>
  <c r="AP404" s="1"/>
  <c r="AF404"/>
  <c r="X404"/>
  <c r="BY404"/>
  <c r="BZ404" s="1"/>
  <c r="AN396"/>
  <c r="AP396" s="1"/>
  <c r="AF396"/>
  <c r="X396"/>
  <c r="BY396"/>
  <c r="BZ396" s="1"/>
  <c r="AN388"/>
  <c r="AP388" s="1"/>
  <c r="AF388"/>
  <c r="X388"/>
  <c r="BY388"/>
  <c r="BZ388" s="1"/>
  <c r="AN380"/>
  <c r="AP380" s="1"/>
  <c r="AF380"/>
  <c r="X380"/>
  <c r="BY380"/>
  <c r="BZ380" s="1"/>
  <c r="AN372"/>
  <c r="AP372" s="1"/>
  <c r="AF372"/>
  <c r="X372"/>
  <c r="BY372"/>
  <c r="BZ372" s="1"/>
  <c r="AN364"/>
  <c r="AP364" s="1"/>
  <c r="AF364"/>
  <c r="X364"/>
  <c r="BY364"/>
  <c r="BZ364" s="1"/>
  <c r="AN356"/>
  <c r="AP356" s="1"/>
  <c r="AF356"/>
  <c r="X356"/>
  <c r="BY356"/>
  <c r="BZ356" s="1"/>
  <c r="AN348"/>
  <c r="AP348" s="1"/>
  <c r="AF348"/>
  <c r="X348"/>
  <c r="BY348"/>
  <c r="BZ348" s="1"/>
  <c r="AN340"/>
  <c r="AP340" s="1"/>
  <c r="AF340"/>
  <c r="X340"/>
  <c r="BY340"/>
  <c r="BZ340" s="1"/>
  <c r="AN332"/>
  <c r="AP332" s="1"/>
  <c r="AF332"/>
  <c r="X332"/>
  <c r="BY332"/>
  <c r="BZ332" s="1"/>
  <c r="AN324"/>
  <c r="AP324" s="1"/>
  <c r="AF324"/>
  <c r="X324"/>
  <c r="BY324"/>
  <c r="BZ324" s="1"/>
  <c r="AN316"/>
  <c r="AP316" s="1"/>
  <c r="AF316"/>
  <c r="X316"/>
  <c r="BY316"/>
  <c r="BZ316" s="1"/>
  <c r="AN308"/>
  <c r="AP308" s="1"/>
  <c r="AF308"/>
  <c r="X308"/>
  <c r="BY308"/>
  <c r="BZ308" s="1"/>
  <c r="AN300"/>
  <c r="AP300" s="1"/>
  <c r="AF300"/>
  <c r="X300"/>
  <c r="BY300"/>
  <c r="BZ300" s="1"/>
  <c r="AN292"/>
  <c r="AP292" s="1"/>
  <c r="AF292"/>
  <c r="X292"/>
  <c r="BY292"/>
  <c r="BZ292" s="1"/>
  <c r="AN284"/>
  <c r="AP284" s="1"/>
  <c r="AF284"/>
  <c r="X284"/>
  <c r="BY284"/>
  <c r="BZ284" s="1"/>
  <c r="AN276"/>
  <c r="AP276" s="1"/>
  <c r="AF276"/>
  <c r="X276"/>
  <c r="BY276"/>
  <c r="BZ276" s="1"/>
  <c r="AN268"/>
  <c r="AP268" s="1"/>
  <c r="AF268"/>
  <c r="X268"/>
  <c r="BY268"/>
  <c r="BZ268" s="1"/>
  <c r="AN260"/>
  <c r="AP260" s="1"/>
  <c r="AF260"/>
  <c r="X260"/>
  <c r="BY260"/>
  <c r="BZ260" s="1"/>
  <c r="AN252"/>
  <c r="AP252" s="1"/>
  <c r="AF252"/>
  <c r="X252"/>
  <c r="BY252"/>
  <c r="BZ252" s="1"/>
  <c r="AN244"/>
  <c r="AP244" s="1"/>
  <c r="AF244"/>
  <c r="X244"/>
  <c r="BY244"/>
  <c r="BZ244" s="1"/>
  <c r="AN236"/>
  <c r="AP236" s="1"/>
  <c r="AF236"/>
  <c r="X236"/>
  <c r="BY236"/>
  <c r="BZ236" s="1"/>
  <c r="AN228"/>
  <c r="AO228" s="1"/>
  <c r="AF228"/>
  <c r="X228"/>
  <c r="BY228"/>
  <c r="BZ228" s="1"/>
  <c r="AN220"/>
  <c r="AO220" s="1"/>
  <c r="AF220"/>
  <c r="X220"/>
  <c r="BY220"/>
  <c r="BZ220" s="1"/>
  <c r="AN212"/>
  <c r="AO212" s="1"/>
  <c r="AF212"/>
  <c r="X212"/>
  <c r="BY212"/>
  <c r="BZ212" s="1"/>
  <c r="AN204"/>
  <c r="AO204" s="1"/>
  <c r="AF204"/>
  <c r="X204"/>
  <c r="BY204"/>
  <c r="BZ204" s="1"/>
  <c r="AN196"/>
  <c r="AO196" s="1"/>
  <c r="AF196"/>
  <c r="X196"/>
  <c r="BY196"/>
  <c r="BZ196" s="1"/>
  <c r="AN188"/>
  <c r="AO188" s="1"/>
  <c r="AF188"/>
  <c r="X188"/>
  <c r="BY188"/>
  <c r="BZ188" s="1"/>
  <c r="AN180"/>
  <c r="AO180" s="1"/>
  <c r="AF180"/>
  <c r="X180"/>
  <c r="BY180"/>
  <c r="BZ180" s="1"/>
  <c r="AN172"/>
  <c r="AO172" s="1"/>
  <c r="AF172"/>
  <c r="X172"/>
  <c r="BY172"/>
  <c r="BZ172" s="1"/>
  <c r="AN164"/>
  <c r="AO164" s="1"/>
  <c r="AF164"/>
  <c r="X164"/>
  <c r="BY164"/>
  <c r="BZ164" s="1"/>
  <c r="AN156"/>
  <c r="AO156" s="1"/>
  <c r="AF156"/>
  <c r="X156"/>
  <c r="BY156"/>
  <c r="BZ156" s="1"/>
  <c r="AN148"/>
  <c r="AO148" s="1"/>
  <c r="AF148"/>
  <c r="X148"/>
  <c r="BY148"/>
  <c r="BZ148" s="1"/>
  <c r="AN140"/>
  <c r="AO140" s="1"/>
  <c r="AF140"/>
  <c r="X140"/>
  <c r="BY140"/>
  <c r="BZ140" s="1"/>
  <c r="AN132"/>
  <c r="AO132" s="1"/>
  <c r="AF132"/>
  <c r="X132"/>
  <c r="BY132"/>
  <c r="BZ132" s="1"/>
  <c r="AN124"/>
  <c r="AO124" s="1"/>
  <c r="AF124"/>
  <c r="X124"/>
  <c r="BY124"/>
  <c r="BZ124" s="1"/>
  <c r="AN116"/>
  <c r="AO116" s="1"/>
  <c r="AF116"/>
  <c r="X116"/>
  <c r="BY116"/>
  <c r="BZ116" s="1"/>
  <c r="AN108"/>
  <c r="AO108" s="1"/>
  <c r="AF108"/>
  <c r="X108"/>
  <c r="BY108"/>
  <c r="BZ108" s="1"/>
  <c r="AN614"/>
  <c r="AP614" s="1"/>
  <c r="AF614"/>
  <c r="X614"/>
  <c r="BY614"/>
  <c r="BZ614" s="1"/>
  <c r="AN594"/>
  <c r="AP594" s="1"/>
  <c r="AF594"/>
  <c r="X594"/>
  <c r="BY594"/>
  <c r="BZ594" s="1"/>
  <c r="AN694"/>
  <c r="AO694" s="1"/>
  <c r="AF694"/>
  <c r="X694"/>
  <c r="BY694"/>
  <c r="BZ694" s="1"/>
  <c r="AN686"/>
  <c r="AP686" s="1"/>
  <c r="AF686"/>
  <c r="X686"/>
  <c r="BY686"/>
  <c r="BZ686" s="1"/>
  <c r="AN678"/>
  <c r="AP678" s="1"/>
  <c r="AF678"/>
  <c r="X678"/>
  <c r="BY678"/>
  <c r="BZ678" s="1"/>
  <c r="AN670"/>
  <c r="AP670" s="1"/>
  <c r="AF670"/>
  <c r="X670"/>
  <c r="BY670"/>
  <c r="BZ670" s="1"/>
  <c r="AN662"/>
  <c r="AP662" s="1"/>
  <c r="AF662"/>
  <c r="X662"/>
  <c r="BY662"/>
  <c r="BZ662" s="1"/>
  <c r="AN654"/>
  <c r="AP654" s="1"/>
  <c r="AF654"/>
  <c r="X654"/>
  <c r="BY654"/>
  <c r="BZ654" s="1"/>
  <c r="AN646"/>
  <c r="AP646" s="1"/>
  <c r="AF646"/>
  <c r="X646"/>
  <c r="BY646"/>
  <c r="BZ646" s="1"/>
  <c r="AN638"/>
  <c r="AO638" s="1"/>
  <c r="AF638"/>
  <c r="X638"/>
  <c r="BY638"/>
  <c r="BZ638" s="1"/>
  <c r="AN630"/>
  <c r="AP630" s="1"/>
  <c r="AF630"/>
  <c r="X630"/>
  <c r="BY630"/>
  <c r="BZ630" s="1"/>
  <c r="AN622"/>
  <c r="AO622" s="1"/>
  <c r="AF622"/>
  <c r="X622"/>
  <c r="BY622"/>
  <c r="BZ622" s="1"/>
  <c r="B417" i="11"/>
  <c r="B106" i="7"/>
  <c r="AN606" i="8"/>
  <c r="AO606" s="1"/>
  <c r="AF606"/>
  <c r="X606"/>
  <c r="BY606"/>
  <c r="BZ606" s="1"/>
  <c r="AN596"/>
  <c r="AP596" s="1"/>
  <c r="AF596"/>
  <c r="X596"/>
  <c r="BY596"/>
  <c r="BZ596" s="1"/>
  <c r="AN586"/>
  <c r="AO586" s="1"/>
  <c r="AF586"/>
  <c r="X586"/>
  <c r="BY586"/>
  <c r="BZ586" s="1"/>
  <c r="AN578"/>
  <c r="AP578" s="1"/>
  <c r="AF578"/>
  <c r="X578"/>
  <c r="BY578"/>
  <c r="BZ578" s="1"/>
  <c r="AN570"/>
  <c r="AP570" s="1"/>
  <c r="AF570"/>
  <c r="X570"/>
  <c r="BY570"/>
  <c r="BZ570" s="1"/>
  <c r="AN562"/>
  <c r="AO562" s="1"/>
  <c r="AF562"/>
  <c r="X562"/>
  <c r="BY562"/>
  <c r="BZ562" s="1"/>
  <c r="AN554"/>
  <c r="AO554" s="1"/>
  <c r="AF554"/>
  <c r="X554"/>
  <c r="BY554"/>
  <c r="BZ554" s="1"/>
  <c r="AN546"/>
  <c r="AP546" s="1"/>
  <c r="AF546"/>
  <c r="X546"/>
  <c r="BY546"/>
  <c r="BZ546" s="1"/>
  <c r="AN538"/>
  <c r="AO538" s="1"/>
  <c r="AF538"/>
  <c r="X538"/>
  <c r="BY538"/>
  <c r="BZ538" s="1"/>
  <c r="AN530"/>
  <c r="AP530" s="1"/>
  <c r="AF530"/>
  <c r="X530"/>
  <c r="BY530"/>
  <c r="BZ530" s="1"/>
  <c r="AN522"/>
  <c r="AP522" s="1"/>
  <c r="AF522"/>
  <c r="X522"/>
  <c r="BY522"/>
  <c r="BZ522" s="1"/>
  <c r="AN514"/>
  <c r="AO514" s="1"/>
  <c r="AF514"/>
  <c r="X514"/>
  <c r="BY514"/>
  <c r="BZ514" s="1"/>
  <c r="AN506"/>
  <c r="AO506" s="1"/>
  <c r="AF506"/>
  <c r="X506"/>
  <c r="BY506"/>
  <c r="BZ506" s="1"/>
  <c r="AN498"/>
  <c r="AO498" s="1"/>
  <c r="AF498"/>
  <c r="X498"/>
  <c r="BY498"/>
  <c r="BZ498" s="1"/>
  <c r="AN490"/>
  <c r="AP490" s="1"/>
  <c r="AF490"/>
  <c r="X490"/>
  <c r="BY490"/>
  <c r="BZ490" s="1"/>
  <c r="AN482"/>
  <c r="AP482" s="1"/>
  <c r="AF482"/>
  <c r="X482"/>
  <c r="BY482"/>
  <c r="BZ482" s="1"/>
  <c r="AN474"/>
  <c r="AP474" s="1"/>
  <c r="AF474"/>
  <c r="X474"/>
  <c r="BY474"/>
  <c r="BZ474" s="1"/>
  <c r="AN466"/>
  <c r="AP466" s="1"/>
  <c r="AF466"/>
  <c r="X466"/>
  <c r="BY466"/>
  <c r="BZ466" s="1"/>
  <c r="AN458"/>
  <c r="AP458" s="1"/>
  <c r="AF458"/>
  <c r="X458"/>
  <c r="BY458"/>
  <c r="BZ458" s="1"/>
  <c r="AN450"/>
  <c r="AP450" s="1"/>
  <c r="AF450"/>
  <c r="X450"/>
  <c r="BY450"/>
  <c r="BZ450" s="1"/>
  <c r="AN442"/>
  <c r="AP442" s="1"/>
  <c r="AF442"/>
  <c r="X442"/>
  <c r="BY442"/>
  <c r="BZ442" s="1"/>
  <c r="AN434"/>
  <c r="AP434" s="1"/>
  <c r="AF434"/>
  <c r="X434"/>
  <c r="BY434"/>
  <c r="BZ434" s="1"/>
  <c r="AN426"/>
  <c r="AP426" s="1"/>
  <c r="AF426"/>
  <c r="X426"/>
  <c r="BY426"/>
  <c r="BZ426" s="1"/>
  <c r="AN418"/>
  <c r="AO418" s="1"/>
  <c r="AF418"/>
  <c r="X418"/>
  <c r="BY418"/>
  <c r="BZ418" s="1"/>
  <c r="AN410"/>
  <c r="AP410" s="1"/>
  <c r="AF410"/>
  <c r="X410"/>
  <c r="BY410"/>
  <c r="BZ410" s="1"/>
  <c r="AN402"/>
  <c r="AO402" s="1"/>
  <c r="AF402"/>
  <c r="X402"/>
  <c r="BY402"/>
  <c r="BZ402" s="1"/>
  <c r="AN394"/>
  <c r="AP394" s="1"/>
  <c r="AF394"/>
  <c r="X394"/>
  <c r="BY394"/>
  <c r="BZ394" s="1"/>
  <c r="AN386"/>
  <c r="AO386" s="1"/>
  <c r="AF386"/>
  <c r="X386"/>
  <c r="BY386"/>
  <c r="BZ386" s="1"/>
  <c r="AN378"/>
  <c r="AP378" s="1"/>
  <c r="AF378"/>
  <c r="X378"/>
  <c r="BY378"/>
  <c r="BZ378" s="1"/>
  <c r="AN370"/>
  <c r="AO370" s="1"/>
  <c r="AF370"/>
  <c r="X370"/>
  <c r="BY370"/>
  <c r="BZ370" s="1"/>
  <c r="AN362"/>
  <c r="AP362" s="1"/>
  <c r="AF362"/>
  <c r="X362"/>
  <c r="BY362"/>
  <c r="BZ362" s="1"/>
  <c r="AN354"/>
  <c r="AP354" s="1"/>
  <c r="AF354"/>
  <c r="X354"/>
  <c r="BY354"/>
  <c r="BZ354" s="1"/>
  <c r="AN346"/>
  <c r="AP346" s="1"/>
  <c r="AF346"/>
  <c r="X346"/>
  <c r="BY346"/>
  <c r="BZ346" s="1"/>
  <c r="AN338"/>
  <c r="AO338" s="1"/>
  <c r="AF338"/>
  <c r="X338"/>
  <c r="BY338"/>
  <c r="BZ338" s="1"/>
  <c r="AN330"/>
  <c r="AP330" s="1"/>
  <c r="AF330"/>
  <c r="X330"/>
  <c r="BY330"/>
  <c r="BZ330" s="1"/>
  <c r="AN322"/>
  <c r="AO322" s="1"/>
  <c r="AF322"/>
  <c r="X322"/>
  <c r="BY322"/>
  <c r="BZ322" s="1"/>
  <c r="AN314"/>
  <c r="AP314" s="1"/>
  <c r="AF314"/>
  <c r="X314"/>
  <c r="BY314"/>
  <c r="BZ314" s="1"/>
  <c r="AN306"/>
  <c r="AO306" s="1"/>
  <c r="AF306"/>
  <c r="X306"/>
  <c r="BY306"/>
  <c r="BZ306" s="1"/>
  <c r="AN298"/>
  <c r="AO298" s="1"/>
  <c r="AF298"/>
  <c r="X298"/>
  <c r="BY298"/>
  <c r="BZ298" s="1"/>
  <c r="AN290"/>
  <c r="AP290" s="1"/>
  <c r="AF290"/>
  <c r="X290"/>
  <c r="BY290"/>
  <c r="BZ290" s="1"/>
  <c r="AN282"/>
  <c r="AO282" s="1"/>
  <c r="AF282"/>
  <c r="X282"/>
  <c r="BY282"/>
  <c r="BZ282" s="1"/>
  <c r="AN274"/>
  <c r="AP274" s="1"/>
  <c r="AF274"/>
  <c r="X274"/>
  <c r="BY274"/>
  <c r="BZ274" s="1"/>
  <c r="AN266"/>
  <c r="AO266" s="1"/>
  <c r="AF266"/>
  <c r="X266"/>
  <c r="BY266"/>
  <c r="BZ266" s="1"/>
  <c r="AN258"/>
  <c r="AP258" s="1"/>
  <c r="AF258"/>
  <c r="X258"/>
  <c r="BY258"/>
  <c r="BZ258" s="1"/>
  <c r="AN250"/>
  <c r="AO250" s="1"/>
  <c r="AF250"/>
  <c r="X250"/>
  <c r="BY250"/>
  <c r="BZ250" s="1"/>
  <c r="AN242"/>
  <c r="AP242" s="1"/>
  <c r="AF242"/>
  <c r="X242"/>
  <c r="BY242"/>
  <c r="BZ242" s="1"/>
  <c r="AN234"/>
  <c r="AP234" s="1"/>
  <c r="AF234"/>
  <c r="X234"/>
  <c r="BY234"/>
  <c r="BZ234" s="1"/>
  <c r="AN489"/>
  <c r="AO489" s="1"/>
  <c r="AF489"/>
  <c r="X489"/>
  <c r="AN473"/>
  <c r="AO473" s="1"/>
  <c r="AF473"/>
  <c r="X473"/>
  <c r="AN457"/>
  <c r="AO457" s="1"/>
  <c r="AF457"/>
  <c r="X457"/>
  <c r="AN441"/>
  <c r="AO441" s="1"/>
  <c r="AF441"/>
  <c r="X441"/>
  <c r="AN425"/>
  <c r="AO425" s="1"/>
  <c r="AF425"/>
  <c r="X425"/>
  <c r="AN409"/>
  <c r="AO409" s="1"/>
  <c r="AF409"/>
  <c r="X409"/>
  <c r="AN393"/>
  <c r="AO393" s="1"/>
  <c r="AF393"/>
  <c r="X393"/>
  <c r="AN377"/>
  <c r="AO377" s="1"/>
  <c r="AF377"/>
  <c r="X377"/>
  <c r="AN361"/>
  <c r="AO361" s="1"/>
  <c r="AF361"/>
  <c r="X361"/>
  <c r="AN345"/>
  <c r="AO345" s="1"/>
  <c r="AF345"/>
  <c r="X345"/>
  <c r="AN329"/>
  <c r="AO329" s="1"/>
  <c r="AF329"/>
  <c r="X329"/>
  <c r="AN313"/>
  <c r="AO313" s="1"/>
  <c r="AF313"/>
  <c r="X313"/>
  <c r="AN297"/>
  <c r="AO297" s="1"/>
  <c r="AF297"/>
  <c r="X297"/>
  <c r="AN281"/>
  <c r="AO281" s="1"/>
  <c r="AF281"/>
  <c r="X281"/>
  <c r="AN265"/>
  <c r="AO265" s="1"/>
  <c r="AF265"/>
  <c r="X265"/>
  <c r="AN249"/>
  <c r="AO249" s="1"/>
  <c r="AF249"/>
  <c r="X249"/>
  <c r="AN226"/>
  <c r="AP226" s="1"/>
  <c r="AF226"/>
  <c r="X226"/>
  <c r="BY226"/>
  <c r="BZ226" s="1"/>
  <c r="AN218"/>
  <c r="AP218" s="1"/>
  <c r="AF218"/>
  <c r="X218"/>
  <c r="BY218"/>
  <c r="BZ218" s="1"/>
  <c r="AN210"/>
  <c r="AP210" s="1"/>
  <c r="AF210"/>
  <c r="X210"/>
  <c r="BY210"/>
  <c r="BZ210" s="1"/>
  <c r="AN202"/>
  <c r="AP202" s="1"/>
  <c r="AF202"/>
  <c r="X202"/>
  <c r="BY202"/>
  <c r="BZ202" s="1"/>
  <c r="AN194"/>
  <c r="AP194" s="1"/>
  <c r="AF194"/>
  <c r="X194"/>
  <c r="BY194"/>
  <c r="BZ194" s="1"/>
  <c r="AN186"/>
  <c r="AP186" s="1"/>
  <c r="AF186"/>
  <c r="X186"/>
  <c r="BY186"/>
  <c r="BZ186" s="1"/>
  <c r="AN178"/>
  <c r="AP178" s="1"/>
  <c r="AF178"/>
  <c r="X178"/>
  <c r="BY178"/>
  <c r="BZ178" s="1"/>
  <c r="AN170"/>
  <c r="AP170" s="1"/>
  <c r="AF170"/>
  <c r="X170"/>
  <c r="BY170"/>
  <c r="BZ170" s="1"/>
  <c r="AN162"/>
  <c r="AP162" s="1"/>
  <c r="AF162"/>
  <c r="X162"/>
  <c r="BY162"/>
  <c r="BZ162" s="1"/>
  <c r="AN154"/>
  <c r="AP154" s="1"/>
  <c r="AF154"/>
  <c r="X154"/>
  <c r="BY154"/>
  <c r="BZ154" s="1"/>
  <c r="AN146"/>
  <c r="AP146" s="1"/>
  <c r="AF146"/>
  <c r="X146"/>
  <c r="BY146"/>
  <c r="BZ146" s="1"/>
  <c r="AN138"/>
  <c r="AP138" s="1"/>
  <c r="AF138"/>
  <c r="X138"/>
  <c r="BY138"/>
  <c r="BZ138" s="1"/>
  <c r="AN130"/>
  <c r="AP130" s="1"/>
  <c r="AF130"/>
  <c r="X130"/>
  <c r="BY130"/>
  <c r="BZ130" s="1"/>
  <c r="AN122"/>
  <c r="AP122" s="1"/>
  <c r="AF122"/>
  <c r="X122"/>
  <c r="BY122"/>
  <c r="BZ122" s="1"/>
  <c r="AN114"/>
  <c r="AP114" s="1"/>
  <c r="AF114"/>
  <c r="X114"/>
  <c r="BY114"/>
  <c r="BZ114" s="1"/>
  <c r="AN106"/>
  <c r="AP106" s="1"/>
  <c r="AF106"/>
  <c r="X106"/>
  <c r="BY106"/>
  <c r="BZ106" s="1"/>
  <c r="AN487"/>
  <c r="AP487" s="1"/>
  <c r="AF487"/>
  <c r="X487"/>
  <c r="AN471"/>
  <c r="AP471" s="1"/>
  <c r="AF471"/>
  <c r="X471"/>
  <c r="AN455"/>
  <c r="AP455" s="1"/>
  <c r="AF455"/>
  <c r="X455"/>
  <c r="AN439"/>
  <c r="AP439" s="1"/>
  <c r="AF439"/>
  <c r="X439"/>
  <c r="AN423"/>
  <c r="AP423" s="1"/>
  <c r="AF423"/>
  <c r="X423"/>
  <c r="AN407"/>
  <c r="AP407" s="1"/>
  <c r="AF407"/>
  <c r="X407"/>
  <c r="AN391"/>
  <c r="AP391" s="1"/>
  <c r="AF391"/>
  <c r="X391"/>
  <c r="AN375"/>
  <c r="AP375" s="1"/>
  <c r="AF375"/>
  <c r="X375"/>
  <c r="AN359"/>
  <c r="AP359" s="1"/>
  <c r="AF359"/>
  <c r="X359"/>
  <c r="AN343"/>
  <c r="AP343" s="1"/>
  <c r="AF343"/>
  <c r="X343"/>
  <c r="AN327"/>
  <c r="AP327" s="1"/>
  <c r="AF327"/>
  <c r="X327"/>
  <c r="AN311"/>
  <c r="AP311" s="1"/>
  <c r="AF311"/>
  <c r="X311"/>
  <c r="AN295"/>
  <c r="AP295" s="1"/>
  <c r="AF295"/>
  <c r="X295"/>
  <c r="AN279"/>
  <c r="AP279" s="1"/>
  <c r="AF279"/>
  <c r="X279"/>
  <c r="AN263"/>
  <c r="AP263" s="1"/>
  <c r="AF263"/>
  <c r="X263"/>
  <c r="AN247"/>
  <c r="AP247" s="1"/>
  <c r="AF247"/>
  <c r="X247"/>
  <c r="AN613"/>
  <c r="AF613"/>
  <c r="X613"/>
  <c r="AN597"/>
  <c r="AF597"/>
  <c r="X597"/>
  <c r="AN561"/>
  <c r="AF561"/>
  <c r="X561"/>
  <c r="AN509"/>
  <c r="AF509"/>
  <c r="X509"/>
  <c r="AN679"/>
  <c r="AF679"/>
  <c r="X679"/>
  <c r="AN655"/>
  <c r="AF655"/>
  <c r="X655"/>
  <c r="AN639"/>
  <c r="AF639"/>
  <c r="X639"/>
  <c r="AN485"/>
  <c r="AF485"/>
  <c r="X485"/>
  <c r="AN469"/>
  <c r="AF469"/>
  <c r="X469"/>
  <c r="AN453"/>
  <c r="AF453"/>
  <c r="X453"/>
  <c r="AN437"/>
  <c r="AF437"/>
  <c r="X437"/>
  <c r="AN421"/>
  <c r="AF421"/>
  <c r="X421"/>
  <c r="AN405"/>
  <c r="AF405"/>
  <c r="X405"/>
  <c r="AN389"/>
  <c r="AF389"/>
  <c r="X389"/>
  <c r="AN373"/>
  <c r="AF373"/>
  <c r="X373"/>
  <c r="AN357"/>
  <c r="AF357"/>
  <c r="X357"/>
  <c r="AN341"/>
  <c r="AF341"/>
  <c r="X341"/>
  <c r="AN325"/>
  <c r="AF325"/>
  <c r="X325"/>
  <c r="AN309"/>
  <c r="AF309"/>
  <c r="X309"/>
  <c r="AN293"/>
  <c r="AF293"/>
  <c r="X293"/>
  <c r="AN277"/>
  <c r="AF277"/>
  <c r="X277"/>
  <c r="AN261"/>
  <c r="AF261"/>
  <c r="X261"/>
  <c r="AN245"/>
  <c r="AF245"/>
  <c r="X245"/>
  <c r="AN577"/>
  <c r="AF577"/>
  <c r="X577"/>
  <c r="AN557"/>
  <c r="AP557" s="1"/>
  <c r="AF557"/>
  <c r="X557"/>
  <c r="AN537"/>
  <c r="AF537"/>
  <c r="X537"/>
  <c r="AN517"/>
  <c r="AF517"/>
  <c r="X517"/>
  <c r="AN691"/>
  <c r="AF691"/>
  <c r="X691"/>
  <c r="AN663"/>
  <c r="AF663"/>
  <c r="X663"/>
  <c r="AN602"/>
  <c r="AF602"/>
  <c r="X602"/>
  <c r="BY602"/>
  <c r="BZ602" s="1"/>
  <c r="AN696"/>
  <c r="AF696"/>
  <c r="X696"/>
  <c r="BY696"/>
  <c r="BZ696" s="1"/>
  <c r="AN688"/>
  <c r="AF688"/>
  <c r="X688"/>
  <c r="BY688"/>
  <c r="BZ688" s="1"/>
  <c r="AN680"/>
  <c r="AF680"/>
  <c r="X680"/>
  <c r="BY680"/>
  <c r="BZ680" s="1"/>
  <c r="AN672"/>
  <c r="AF672"/>
  <c r="X672"/>
  <c r="BY672"/>
  <c r="BZ672" s="1"/>
  <c r="AN664"/>
  <c r="AF664"/>
  <c r="X664"/>
  <c r="BY664"/>
  <c r="BZ664" s="1"/>
  <c r="AN656"/>
  <c r="AF656"/>
  <c r="X656"/>
  <c r="BY656"/>
  <c r="BZ656" s="1"/>
  <c r="AN648"/>
  <c r="AF648"/>
  <c r="X648"/>
  <c r="BY648"/>
  <c r="BZ648" s="1"/>
  <c r="AN640"/>
  <c r="AF640"/>
  <c r="X640"/>
  <c r="BY640"/>
  <c r="BZ640" s="1"/>
  <c r="AN632"/>
  <c r="AF632"/>
  <c r="X632"/>
  <c r="BY632"/>
  <c r="BZ632" s="1"/>
  <c r="AN624"/>
  <c r="AF624"/>
  <c r="X624"/>
  <c r="BY624"/>
  <c r="BZ624" s="1"/>
  <c r="AN616"/>
  <c r="AF616"/>
  <c r="X616"/>
  <c r="BY616"/>
  <c r="BZ616" s="1"/>
  <c r="AN615"/>
  <c r="AF615"/>
  <c r="X615"/>
  <c r="AN599"/>
  <c r="AF599"/>
  <c r="X599"/>
  <c r="AN583"/>
  <c r="AP583" s="1"/>
  <c r="AF583"/>
  <c r="X583"/>
  <c r="AN567"/>
  <c r="AF567"/>
  <c r="X567"/>
  <c r="AN551"/>
  <c r="AF551"/>
  <c r="X551"/>
  <c r="AN535"/>
  <c r="AF535"/>
  <c r="X535"/>
  <c r="AN519"/>
  <c r="AP519" s="1"/>
  <c r="AF519"/>
  <c r="X519"/>
  <c r="AN503"/>
  <c r="AO503" s="1"/>
  <c r="AF503"/>
  <c r="X503"/>
  <c r="AN697"/>
  <c r="AF697"/>
  <c r="X697"/>
  <c r="AN681"/>
  <c r="AF681"/>
  <c r="X681"/>
  <c r="AN665"/>
  <c r="AF665"/>
  <c r="X665"/>
  <c r="AN649"/>
  <c r="AP649" s="1"/>
  <c r="AF649"/>
  <c r="X649"/>
  <c r="AN633"/>
  <c r="AF633"/>
  <c r="X633"/>
  <c r="AN617"/>
  <c r="AF617"/>
  <c r="X617"/>
  <c r="AN229"/>
  <c r="AF229"/>
  <c r="X229"/>
  <c r="AN221"/>
  <c r="AF221"/>
  <c r="X221"/>
  <c r="AN213"/>
  <c r="AF213"/>
  <c r="X213"/>
  <c r="AN205"/>
  <c r="AF205"/>
  <c r="X205"/>
  <c r="AN197"/>
  <c r="AF197"/>
  <c r="X197"/>
  <c r="AN189"/>
  <c r="AF189"/>
  <c r="X189"/>
  <c r="AN181"/>
  <c r="AF181"/>
  <c r="X181"/>
  <c r="AN173"/>
  <c r="AF173"/>
  <c r="X173"/>
  <c r="AN165"/>
  <c r="AF165"/>
  <c r="X165"/>
  <c r="AN157"/>
  <c r="AF157"/>
  <c r="X157"/>
  <c r="AN149"/>
  <c r="AF149"/>
  <c r="X149"/>
  <c r="AN141"/>
  <c r="AF141"/>
  <c r="X141"/>
  <c r="AN133"/>
  <c r="AF133"/>
  <c r="X133"/>
  <c r="AN125"/>
  <c r="AF125"/>
  <c r="X125"/>
  <c r="AN117"/>
  <c r="AF117"/>
  <c r="X117"/>
  <c r="AN109"/>
  <c r="AF109"/>
  <c r="X109"/>
  <c r="AN101"/>
  <c r="AF101"/>
  <c r="X101"/>
  <c r="AN475"/>
  <c r="AF475"/>
  <c r="X475"/>
  <c r="AN459"/>
  <c r="AF459"/>
  <c r="X459"/>
  <c r="AN443"/>
  <c r="AF443"/>
  <c r="X443"/>
  <c r="AN427"/>
  <c r="AF427"/>
  <c r="X427"/>
  <c r="AN411"/>
  <c r="AF411"/>
  <c r="X411"/>
  <c r="AN395"/>
  <c r="AF395"/>
  <c r="X395"/>
  <c r="AN379"/>
  <c r="AF379"/>
  <c r="X379"/>
  <c r="AN363"/>
  <c r="AF363"/>
  <c r="X363"/>
  <c r="AN347"/>
  <c r="AF347"/>
  <c r="X347"/>
  <c r="AN331"/>
  <c r="AF331"/>
  <c r="X331"/>
  <c r="AN315"/>
  <c r="AF315"/>
  <c r="X315"/>
  <c r="AN299"/>
  <c r="AF299"/>
  <c r="X299"/>
  <c r="AN283"/>
  <c r="AF283"/>
  <c r="X283"/>
  <c r="AN267"/>
  <c r="AF267"/>
  <c r="X267"/>
  <c r="AN251"/>
  <c r="AF251"/>
  <c r="X251"/>
  <c r="AN235"/>
  <c r="AF235"/>
  <c r="X235"/>
  <c r="H700" i="9"/>
  <c r="H700" i="10" s="1"/>
  <c r="O700"/>
  <c r="U700" s="1"/>
  <c r="W700" s="1"/>
  <c r="H696" i="9"/>
  <c r="H696" i="10" s="1"/>
  <c r="O696"/>
  <c r="U696" s="1"/>
  <c r="W696" s="1"/>
  <c r="H682" i="9"/>
  <c r="H682" i="10" s="1"/>
  <c r="O682"/>
  <c r="U682" s="1"/>
  <c r="W682" s="1"/>
  <c r="H676" i="9"/>
  <c r="H676" i="10" s="1"/>
  <c r="O676"/>
  <c r="U676" s="1"/>
  <c r="W676" s="1"/>
  <c r="H672" i="9"/>
  <c r="H672" i="10" s="1"/>
  <c r="O672"/>
  <c r="U672" s="1"/>
  <c r="W672" s="1"/>
  <c r="H668" i="9"/>
  <c r="H668" i="10" s="1"/>
  <c r="O668"/>
  <c r="U668" s="1"/>
  <c r="W668" s="1"/>
  <c r="H660" i="9"/>
  <c r="H660" i="10" s="1"/>
  <c r="O660"/>
  <c r="U660" s="1"/>
  <c r="W660" s="1"/>
  <c r="H646" i="9"/>
  <c r="H646" i="10" s="1"/>
  <c r="O646"/>
  <c r="U646" s="1"/>
  <c r="W646" s="1"/>
  <c r="H636" i="9"/>
  <c r="H636" i="10" s="1"/>
  <c r="O636"/>
  <c r="U636" s="1"/>
  <c r="W636" s="1"/>
  <c r="H626" i="9"/>
  <c r="H626" i="10" s="1"/>
  <c r="O626"/>
  <c r="U626" s="1"/>
  <c r="W626" s="1"/>
  <c r="H618" i="9"/>
  <c r="H618" i="10" s="1"/>
  <c r="O618"/>
  <c r="U618" s="1"/>
  <c r="W618" s="1"/>
  <c r="H604" i="9"/>
  <c r="H604" i="10" s="1"/>
  <c r="O604"/>
  <c r="U604" s="1"/>
  <c r="W604" s="1"/>
  <c r="H600" i="9"/>
  <c r="H600" i="10" s="1"/>
  <c r="O600"/>
  <c r="U600" s="1"/>
  <c r="W600" s="1"/>
  <c r="H590" i="9"/>
  <c r="H590" i="10" s="1"/>
  <c r="O590"/>
  <c r="U590" s="1"/>
  <c r="W590" s="1"/>
  <c r="H586" i="9"/>
  <c r="H586" i="10" s="1"/>
  <c r="O586"/>
  <c r="U586" s="1"/>
  <c r="W586" s="1"/>
  <c r="H576" i="9"/>
  <c r="H576" i="10" s="1"/>
  <c r="O576"/>
  <c r="U576" s="1"/>
  <c r="W576" s="1"/>
  <c r="H572" i="9"/>
  <c r="H572" i="10" s="1"/>
  <c r="O572"/>
  <c r="U572" s="1"/>
  <c r="W572" s="1"/>
  <c r="H558" i="9"/>
  <c r="H558" i="10" s="1"/>
  <c r="O558"/>
  <c r="U558" s="1"/>
  <c r="W558" s="1"/>
  <c r="H552" i="9"/>
  <c r="H552" i="10" s="1"/>
  <c r="O552"/>
  <c r="U552" s="1"/>
  <c r="W552" s="1"/>
  <c r="H538" i="9"/>
  <c r="H538" i="10" s="1"/>
  <c r="O538"/>
  <c r="U538" s="1"/>
  <c r="W538" s="1"/>
  <c r="H534" i="9"/>
  <c r="H534" i="10" s="1"/>
  <c r="O534"/>
  <c r="U534" s="1"/>
  <c r="W534" s="1"/>
  <c r="H528" i="9"/>
  <c r="H528" i="10" s="1"/>
  <c r="O528"/>
  <c r="U528" s="1"/>
  <c r="W528" s="1"/>
  <c r="H524" i="9"/>
  <c r="H524" i="10" s="1"/>
  <c r="O524"/>
  <c r="U524" s="1"/>
  <c r="W524" s="1"/>
  <c r="H520" i="9"/>
  <c r="H520" i="10" s="1"/>
  <c r="O520"/>
  <c r="U520" s="1"/>
  <c r="W520" s="1"/>
  <c r="H516" i="9"/>
  <c r="H516" i="10" s="1"/>
  <c r="O516"/>
  <c r="U516" s="1"/>
  <c r="W516" s="1"/>
  <c r="H512" i="9"/>
  <c r="H512" i="10" s="1"/>
  <c r="O512"/>
  <c r="U512" s="1"/>
  <c r="W512" s="1"/>
  <c r="H508" i="9"/>
  <c r="H508" i="10" s="1"/>
  <c r="O508"/>
  <c r="U508" s="1"/>
  <c r="W508" s="1"/>
  <c r="H504" i="9"/>
  <c r="H504" i="10" s="1"/>
  <c r="O504"/>
  <c r="U504" s="1"/>
  <c r="W504" s="1"/>
  <c r="H500" i="9"/>
  <c r="H500" i="10" s="1"/>
  <c r="O500"/>
  <c r="U500" s="1"/>
  <c r="W500" s="1"/>
  <c r="H496" i="9"/>
  <c r="H496" i="10" s="1"/>
  <c r="O496"/>
  <c r="U496" s="1"/>
  <c r="W496" s="1"/>
  <c r="H492" i="9"/>
  <c r="H492" i="10" s="1"/>
  <c r="O492"/>
  <c r="U492" s="1"/>
  <c r="W492" s="1"/>
  <c r="H488" i="9"/>
  <c r="H488" i="10" s="1"/>
  <c r="O488"/>
  <c r="U488" s="1"/>
  <c r="W488" s="1"/>
  <c r="H484" i="9"/>
  <c r="H484" i="10" s="1"/>
  <c r="O484"/>
  <c r="U484" s="1"/>
  <c r="W484" s="1"/>
  <c r="H480" i="9"/>
  <c r="H480" i="10" s="1"/>
  <c r="O480"/>
  <c r="U480" s="1"/>
  <c r="W480" s="1"/>
  <c r="H476" i="9"/>
  <c r="H476" i="10" s="1"/>
  <c r="O476"/>
  <c r="U476" s="1"/>
  <c r="W476" s="1"/>
  <c r="H472" i="9"/>
  <c r="H472" i="10" s="1"/>
  <c r="O472"/>
  <c r="U472" s="1"/>
  <c r="W472" s="1"/>
  <c r="H468" i="9"/>
  <c r="H468" i="10" s="1"/>
  <c r="O468"/>
  <c r="U468" s="1"/>
  <c r="W468" s="1"/>
  <c r="H464" i="9"/>
  <c r="H464" i="10" s="1"/>
  <c r="O464"/>
  <c r="U464" s="1"/>
  <c r="W464" s="1"/>
  <c r="H460" i="9"/>
  <c r="H460" i="10" s="1"/>
  <c r="O460"/>
  <c r="U460" s="1"/>
  <c r="W460" s="1"/>
  <c r="H456" i="9"/>
  <c r="H456" i="10" s="1"/>
  <c r="O456"/>
  <c r="U456" s="1"/>
  <c r="W456" s="1"/>
  <c r="H452" i="9"/>
  <c r="H452" i="10" s="1"/>
  <c r="O452"/>
  <c r="U452" s="1"/>
  <c r="W452" s="1"/>
  <c r="H448" i="9"/>
  <c r="H448" i="10" s="1"/>
  <c r="O448"/>
  <c r="U448" s="1"/>
  <c r="W448" s="1"/>
  <c r="H444" i="9"/>
  <c r="H444" i="10" s="1"/>
  <c r="O444"/>
  <c r="U444" s="1"/>
  <c r="W444" s="1"/>
  <c r="H440" i="9"/>
  <c r="H440" i="10" s="1"/>
  <c r="O440"/>
  <c r="U440" s="1"/>
  <c r="W440" s="1"/>
  <c r="H436" i="9"/>
  <c r="H436" i="10" s="1"/>
  <c r="O436"/>
  <c r="U436" s="1"/>
  <c r="W436" s="1"/>
  <c r="H432" i="9"/>
  <c r="H432" i="10" s="1"/>
  <c r="O432"/>
  <c r="U432" s="1"/>
  <c r="W432" s="1"/>
  <c r="H428" i="9"/>
  <c r="H428" i="10" s="1"/>
  <c r="O428"/>
  <c r="U428" s="1"/>
  <c r="W428" s="1"/>
  <c r="H424" i="9"/>
  <c r="H424" i="10" s="1"/>
  <c r="O424"/>
  <c r="U424" s="1"/>
  <c r="W424" s="1"/>
  <c r="H420" i="9"/>
  <c r="H420" i="10" s="1"/>
  <c r="O420"/>
  <c r="U420" s="1"/>
  <c r="W420" s="1"/>
  <c r="H416" i="9"/>
  <c r="H416" i="10" s="1"/>
  <c r="O416"/>
  <c r="U416" s="1"/>
  <c r="W416" s="1"/>
  <c r="H412" i="9"/>
  <c r="H412" i="10" s="1"/>
  <c r="O412"/>
  <c r="U412" s="1"/>
  <c r="W412" s="1"/>
  <c r="H408" i="9"/>
  <c r="H408" i="10" s="1"/>
  <c r="O408"/>
  <c r="U408" s="1"/>
  <c r="W408" s="1"/>
  <c r="H404" i="9"/>
  <c r="H404" i="10" s="1"/>
  <c r="O404"/>
  <c r="U404" s="1"/>
  <c r="W404" s="1"/>
  <c r="H400" i="9"/>
  <c r="H400" i="10" s="1"/>
  <c r="O400"/>
  <c r="U400" s="1"/>
  <c r="W400" s="1"/>
  <c r="H396" i="9"/>
  <c r="H396" i="10" s="1"/>
  <c r="O396"/>
  <c r="U396" s="1"/>
  <c r="W396" s="1"/>
  <c r="H392" i="9"/>
  <c r="H392" i="10" s="1"/>
  <c r="O392"/>
  <c r="U392" s="1"/>
  <c r="W392" s="1"/>
  <c r="H388" i="9"/>
  <c r="H388" i="10" s="1"/>
  <c r="O388"/>
  <c r="U388" s="1"/>
  <c r="W388" s="1"/>
  <c r="H361" i="9"/>
  <c r="H361" i="10" s="1"/>
  <c r="O361"/>
  <c r="U361" s="1"/>
  <c r="W361" s="1"/>
  <c r="H353" i="9"/>
  <c r="H353" i="10" s="1"/>
  <c r="O353"/>
  <c r="U353" s="1"/>
  <c r="W353" s="1"/>
  <c r="H345" i="9"/>
  <c r="H345" i="10" s="1"/>
  <c r="O345"/>
  <c r="U345" s="1"/>
  <c r="W345" s="1"/>
  <c r="H337" i="9"/>
  <c r="H337" i="10" s="1"/>
  <c r="O337"/>
  <c r="U337" s="1"/>
  <c r="W337" s="1"/>
  <c r="H329" i="9"/>
  <c r="H329" i="10" s="1"/>
  <c r="O329"/>
  <c r="U329" s="1"/>
  <c r="W329" s="1"/>
  <c r="H321" i="9"/>
  <c r="H321" i="10" s="1"/>
  <c r="O321"/>
  <c r="U321" s="1"/>
  <c r="W321" s="1"/>
  <c r="H313" i="9"/>
  <c r="H313" i="10" s="1"/>
  <c r="O313"/>
  <c r="U313" s="1"/>
  <c r="W313" s="1"/>
  <c r="H305" i="9"/>
  <c r="H305" i="10" s="1"/>
  <c r="O305"/>
  <c r="U305" s="1"/>
  <c r="W305" s="1"/>
  <c r="H297" i="9"/>
  <c r="H297" i="10" s="1"/>
  <c r="O297"/>
  <c r="U297" s="1"/>
  <c r="W297" s="1"/>
  <c r="H289" i="9"/>
  <c r="H289" i="10" s="1"/>
  <c r="O289"/>
  <c r="U289" s="1"/>
  <c r="W289" s="1"/>
  <c r="H281" i="9"/>
  <c r="H281" i="10" s="1"/>
  <c r="O281"/>
  <c r="U281" s="1"/>
  <c r="W281" s="1"/>
  <c r="H273" i="9"/>
  <c r="H273" i="10" s="1"/>
  <c r="O273"/>
  <c r="U273" s="1"/>
  <c r="W273" s="1"/>
  <c r="H265" i="9"/>
  <c r="H265" i="10" s="1"/>
  <c r="O265"/>
  <c r="U265" s="1"/>
  <c r="W265" s="1"/>
  <c r="H257" i="9"/>
  <c r="H257" i="10" s="1"/>
  <c r="O257"/>
  <c r="U257" s="1"/>
  <c r="W257" s="1"/>
  <c r="H249" i="9"/>
  <c r="H249" i="10" s="1"/>
  <c r="O249"/>
  <c r="U249" s="1"/>
  <c r="W249" s="1"/>
  <c r="H241" i="9"/>
  <c r="H241" i="10" s="1"/>
  <c r="O241"/>
  <c r="U241" s="1"/>
  <c r="W241" s="1"/>
  <c r="H233" i="9"/>
  <c r="H233" i="10" s="1"/>
  <c r="O233"/>
  <c r="U233" s="1"/>
  <c r="W233" s="1"/>
  <c r="H225" i="9"/>
  <c r="H225" i="10" s="1"/>
  <c r="O225"/>
  <c r="U225" s="1"/>
  <c r="W225" s="1"/>
  <c r="H217" i="9"/>
  <c r="H217" i="10" s="1"/>
  <c r="O217"/>
  <c r="U217" s="1"/>
  <c r="W217" s="1"/>
  <c r="H209" i="9"/>
  <c r="H209" i="10" s="1"/>
  <c r="O209"/>
  <c r="U209" s="1"/>
  <c r="W209" s="1"/>
  <c r="H201" i="9"/>
  <c r="H201" i="10" s="1"/>
  <c r="O201"/>
  <c r="U201" s="1"/>
  <c r="W201" s="1"/>
  <c r="H193" i="9"/>
  <c r="H193" i="10" s="1"/>
  <c r="O193"/>
  <c r="U193" s="1"/>
  <c r="W193" s="1"/>
  <c r="H185" i="9"/>
  <c r="H185" i="10" s="1"/>
  <c r="O185"/>
  <c r="U185" s="1"/>
  <c r="W185" s="1"/>
  <c r="H177" i="9"/>
  <c r="H177" i="10" s="1"/>
  <c r="O177"/>
  <c r="U177" s="1"/>
  <c r="W177" s="1"/>
  <c r="H169" i="9"/>
  <c r="H169" i="10" s="1"/>
  <c r="O169"/>
  <c r="U169" s="1"/>
  <c r="W169" s="1"/>
  <c r="H161" i="9"/>
  <c r="H161" i="10" s="1"/>
  <c r="O161"/>
  <c r="U161" s="1"/>
  <c r="W161" s="1"/>
  <c r="H153" i="9"/>
  <c r="H153" i="10" s="1"/>
  <c r="O153"/>
  <c r="U153" s="1"/>
  <c r="W153" s="1"/>
  <c r="H145" i="9"/>
  <c r="H145" i="10" s="1"/>
  <c r="O145"/>
  <c r="U145" s="1"/>
  <c r="W145" s="1"/>
  <c r="H136" i="9"/>
  <c r="H136" i="10" s="1"/>
  <c r="O136"/>
  <c r="U136" s="1"/>
  <c r="W136" s="1"/>
  <c r="H128" i="9"/>
  <c r="H128" i="10" s="1"/>
  <c r="O128"/>
  <c r="U128" s="1"/>
  <c r="W128" s="1"/>
  <c r="H120" i="9"/>
  <c r="H120" i="10" s="1"/>
  <c r="O120"/>
  <c r="U120" s="1"/>
  <c r="W120" s="1"/>
  <c r="H112" i="9"/>
  <c r="H112" i="10" s="1"/>
  <c r="O112"/>
  <c r="U112" s="1"/>
  <c r="W112" s="1"/>
  <c r="H104" i="9"/>
  <c r="H104" i="10" s="1"/>
  <c r="O104"/>
  <c r="U104" s="1"/>
  <c r="W104" s="1"/>
  <c r="H380" i="9"/>
  <c r="H380" i="10" s="1"/>
  <c r="O380"/>
  <c r="U380" s="1"/>
  <c r="W380" s="1"/>
  <c r="H372" i="9"/>
  <c r="H372" i="10" s="1"/>
  <c r="O372"/>
  <c r="U372" s="1"/>
  <c r="W372" s="1"/>
  <c r="H364" i="9"/>
  <c r="H364" i="10" s="1"/>
  <c r="O364"/>
  <c r="U364" s="1"/>
  <c r="W364" s="1"/>
  <c r="H356" i="9"/>
  <c r="H356" i="10" s="1"/>
  <c r="O356"/>
  <c r="U356" s="1"/>
  <c r="W356" s="1"/>
  <c r="H697" i="9"/>
  <c r="H697" i="10" s="1"/>
  <c r="O697"/>
  <c r="U697" s="1"/>
  <c r="W697" s="1"/>
  <c r="H693" i="9"/>
  <c r="H693" i="10" s="1"/>
  <c r="O693"/>
  <c r="U693" s="1"/>
  <c r="W693" s="1"/>
  <c r="H689" i="9"/>
  <c r="H689" i="10" s="1"/>
  <c r="O689"/>
  <c r="U689" s="1"/>
  <c r="W689" s="1"/>
  <c r="H685" i="9"/>
  <c r="H685" i="10" s="1"/>
  <c r="O685"/>
  <c r="U685" s="1"/>
  <c r="W685" s="1"/>
  <c r="H681" i="9"/>
  <c r="H681" i="10" s="1"/>
  <c r="O681"/>
  <c r="U681" s="1"/>
  <c r="W681" s="1"/>
  <c r="H677" i="9"/>
  <c r="H677" i="10" s="1"/>
  <c r="O677"/>
  <c r="U677" s="1"/>
  <c r="W677" s="1"/>
  <c r="H673" i="9"/>
  <c r="H673" i="10" s="1"/>
  <c r="O673"/>
  <c r="U673" s="1"/>
  <c r="W673" s="1"/>
  <c r="H669" i="9"/>
  <c r="H669" i="10" s="1"/>
  <c r="O669"/>
  <c r="U669" s="1"/>
  <c r="W669" s="1"/>
  <c r="H665" i="9"/>
  <c r="H665" i="10" s="1"/>
  <c r="O665"/>
  <c r="U665" s="1"/>
  <c r="W665" s="1"/>
  <c r="H661" i="9"/>
  <c r="H661" i="10" s="1"/>
  <c r="O661"/>
  <c r="U661" s="1"/>
  <c r="W661" s="1"/>
  <c r="H657" i="9"/>
  <c r="H657" i="10" s="1"/>
  <c r="O657"/>
  <c r="U657" s="1"/>
  <c r="W657" s="1"/>
  <c r="H653" i="9"/>
  <c r="H653" i="10" s="1"/>
  <c r="O653"/>
  <c r="U653" s="1"/>
  <c r="W653" s="1"/>
  <c r="H649" i="9"/>
  <c r="H649" i="10" s="1"/>
  <c r="O649"/>
  <c r="U649" s="1"/>
  <c r="W649" s="1"/>
  <c r="H645" i="9"/>
  <c r="H645" i="10" s="1"/>
  <c r="O645"/>
  <c r="U645" s="1"/>
  <c r="W645" s="1"/>
  <c r="H641" i="9"/>
  <c r="H641" i="10" s="1"/>
  <c r="O641"/>
  <c r="U641" s="1"/>
  <c r="W641" s="1"/>
  <c r="H637" i="9"/>
  <c r="H637" i="10" s="1"/>
  <c r="O637"/>
  <c r="U637" s="1"/>
  <c r="W637" s="1"/>
  <c r="H633" i="9"/>
  <c r="H633" i="10" s="1"/>
  <c r="O633"/>
  <c r="U633" s="1"/>
  <c r="W633" s="1"/>
  <c r="H629" i="9"/>
  <c r="H629" i="10" s="1"/>
  <c r="O629"/>
  <c r="U629" s="1"/>
  <c r="W629" s="1"/>
  <c r="H625" i="9"/>
  <c r="H625" i="10" s="1"/>
  <c r="O625"/>
  <c r="U625" s="1"/>
  <c r="W625" s="1"/>
  <c r="H621" i="9"/>
  <c r="H621" i="10" s="1"/>
  <c r="O621"/>
  <c r="U621" s="1"/>
  <c r="W621" s="1"/>
  <c r="H617" i="9"/>
  <c r="H617" i="10" s="1"/>
  <c r="O617"/>
  <c r="U617" s="1"/>
  <c r="W617" s="1"/>
  <c r="H613" i="9"/>
  <c r="H613" i="10" s="1"/>
  <c r="O613"/>
  <c r="U613" s="1"/>
  <c r="W613" s="1"/>
  <c r="H609" i="9"/>
  <c r="H609" i="10" s="1"/>
  <c r="O609"/>
  <c r="U609" s="1"/>
  <c r="W609" s="1"/>
  <c r="H605" i="9"/>
  <c r="H605" i="10" s="1"/>
  <c r="O605"/>
  <c r="U605" s="1"/>
  <c r="W605" s="1"/>
  <c r="H601" i="9"/>
  <c r="H601" i="10" s="1"/>
  <c r="O601"/>
  <c r="U601" s="1"/>
  <c r="W601" s="1"/>
  <c r="H597" i="9"/>
  <c r="H597" i="10" s="1"/>
  <c r="O597"/>
  <c r="U597" s="1"/>
  <c r="W597" s="1"/>
  <c r="H593" i="9"/>
  <c r="H593" i="10" s="1"/>
  <c r="O593"/>
  <c r="U593" s="1"/>
  <c r="W593" s="1"/>
  <c r="H589" i="9"/>
  <c r="H589" i="10" s="1"/>
  <c r="O589"/>
  <c r="U589" s="1"/>
  <c r="W589" s="1"/>
  <c r="H585" i="9"/>
  <c r="H585" i="10" s="1"/>
  <c r="O585"/>
  <c r="U585" s="1"/>
  <c r="W585" s="1"/>
  <c r="H581" i="9"/>
  <c r="H581" i="10" s="1"/>
  <c r="O581"/>
  <c r="U581" s="1"/>
  <c r="W581" s="1"/>
  <c r="H577" i="9"/>
  <c r="H577" i="10" s="1"/>
  <c r="O577"/>
  <c r="U577" s="1"/>
  <c r="W577" s="1"/>
  <c r="H573" i="9"/>
  <c r="H573" i="10" s="1"/>
  <c r="O573"/>
  <c r="U573" s="1"/>
  <c r="W573" s="1"/>
  <c r="H569" i="9"/>
  <c r="H569" i="10" s="1"/>
  <c r="O569"/>
  <c r="U569" s="1"/>
  <c r="W569" s="1"/>
  <c r="H565" i="9"/>
  <c r="H565" i="10" s="1"/>
  <c r="O565"/>
  <c r="U565" s="1"/>
  <c r="W565" s="1"/>
  <c r="H561" i="9"/>
  <c r="H561" i="10" s="1"/>
  <c r="O561"/>
  <c r="U561" s="1"/>
  <c r="W561" s="1"/>
  <c r="H557" i="9"/>
  <c r="H557" i="10" s="1"/>
  <c r="O557"/>
  <c r="U557" s="1"/>
  <c r="W557" s="1"/>
  <c r="H553" i="9"/>
  <c r="H553" i="10" s="1"/>
  <c r="O553"/>
  <c r="U553" s="1"/>
  <c r="W553" s="1"/>
  <c r="H549" i="9"/>
  <c r="H549" i="10" s="1"/>
  <c r="O549"/>
  <c r="U549" s="1"/>
  <c r="W549" s="1"/>
  <c r="H545" i="9"/>
  <c r="H545" i="10" s="1"/>
  <c r="O545"/>
  <c r="U545" s="1"/>
  <c r="W545" s="1"/>
  <c r="H541" i="9"/>
  <c r="H541" i="10" s="1"/>
  <c r="O541"/>
  <c r="U541" s="1"/>
  <c r="W541" s="1"/>
  <c r="H537" i="9"/>
  <c r="H537" i="10" s="1"/>
  <c r="O537"/>
  <c r="U537" s="1"/>
  <c r="W537" s="1"/>
  <c r="H533" i="9"/>
  <c r="H533" i="10" s="1"/>
  <c r="O533"/>
  <c r="U533" s="1"/>
  <c r="W533" s="1"/>
  <c r="H529" i="9"/>
  <c r="H529" i="10" s="1"/>
  <c r="O529"/>
  <c r="U529" s="1"/>
  <c r="W529" s="1"/>
  <c r="H525" i="9"/>
  <c r="H525" i="10" s="1"/>
  <c r="O525"/>
  <c r="U525" s="1"/>
  <c r="W525" s="1"/>
  <c r="H521" i="9"/>
  <c r="H521" i="10" s="1"/>
  <c r="O521"/>
  <c r="U521" s="1"/>
  <c r="W521" s="1"/>
  <c r="H517" i="9"/>
  <c r="H517" i="10" s="1"/>
  <c r="O517"/>
  <c r="U517" s="1"/>
  <c r="W517" s="1"/>
  <c r="H513" i="9"/>
  <c r="H513" i="10" s="1"/>
  <c r="O513"/>
  <c r="U513" s="1"/>
  <c r="W513" s="1"/>
  <c r="H509" i="9"/>
  <c r="H509" i="10" s="1"/>
  <c r="O509"/>
  <c r="U509" s="1"/>
  <c r="W509" s="1"/>
  <c r="H505" i="9"/>
  <c r="H505" i="10" s="1"/>
  <c r="O505"/>
  <c r="U505" s="1"/>
  <c r="W505" s="1"/>
  <c r="H501" i="9"/>
  <c r="H501" i="10" s="1"/>
  <c r="O501"/>
  <c r="U501" s="1"/>
  <c r="W501" s="1"/>
  <c r="H497" i="9"/>
  <c r="H497" i="10" s="1"/>
  <c r="O497"/>
  <c r="U497" s="1"/>
  <c r="W497" s="1"/>
  <c r="H493" i="9"/>
  <c r="H493" i="10" s="1"/>
  <c r="O493"/>
  <c r="U493" s="1"/>
  <c r="W493" s="1"/>
  <c r="H489" i="9"/>
  <c r="H489" i="10" s="1"/>
  <c r="O489"/>
  <c r="U489" s="1"/>
  <c r="W489" s="1"/>
  <c r="H485" i="9"/>
  <c r="H485" i="10" s="1"/>
  <c r="O485"/>
  <c r="U485" s="1"/>
  <c r="W485" s="1"/>
  <c r="H481" i="9"/>
  <c r="H481" i="10" s="1"/>
  <c r="O481"/>
  <c r="U481" s="1"/>
  <c r="W481" s="1"/>
  <c r="H477" i="9"/>
  <c r="H477" i="10" s="1"/>
  <c r="O477"/>
  <c r="U477" s="1"/>
  <c r="W477" s="1"/>
  <c r="H473" i="9"/>
  <c r="H473" i="10" s="1"/>
  <c r="O473"/>
  <c r="U473" s="1"/>
  <c r="W473" s="1"/>
  <c r="H469" i="9"/>
  <c r="H469" i="10" s="1"/>
  <c r="O469"/>
  <c r="U469" s="1"/>
  <c r="W469" s="1"/>
  <c r="H465" i="9"/>
  <c r="H465" i="10" s="1"/>
  <c r="O465"/>
  <c r="U465" s="1"/>
  <c r="W465" s="1"/>
  <c r="H461" i="9"/>
  <c r="H461" i="10" s="1"/>
  <c r="O461"/>
  <c r="U461" s="1"/>
  <c r="W461" s="1"/>
  <c r="H457" i="9"/>
  <c r="H457" i="10" s="1"/>
  <c r="O457"/>
  <c r="U457" s="1"/>
  <c r="W457" s="1"/>
  <c r="H453" i="9"/>
  <c r="H453" i="10" s="1"/>
  <c r="O453"/>
  <c r="U453" s="1"/>
  <c r="W453" s="1"/>
  <c r="H449" i="9"/>
  <c r="H449" i="10" s="1"/>
  <c r="O449"/>
  <c r="U449" s="1"/>
  <c r="W449" s="1"/>
  <c r="H445" i="9"/>
  <c r="H445" i="10" s="1"/>
  <c r="O445"/>
  <c r="U445" s="1"/>
  <c r="W445" s="1"/>
  <c r="H441" i="9"/>
  <c r="H441" i="10" s="1"/>
  <c r="O441"/>
  <c r="U441" s="1"/>
  <c r="W441" s="1"/>
  <c r="H437" i="9"/>
  <c r="H437" i="10" s="1"/>
  <c r="O437"/>
  <c r="U437" s="1"/>
  <c r="W437" s="1"/>
  <c r="H433" i="9"/>
  <c r="H433" i="10" s="1"/>
  <c r="O433"/>
  <c r="U433" s="1"/>
  <c r="W433" s="1"/>
  <c r="H429" i="9"/>
  <c r="H429" i="10" s="1"/>
  <c r="O429"/>
  <c r="U429" s="1"/>
  <c r="W429" s="1"/>
  <c r="H425" i="9"/>
  <c r="H425" i="10" s="1"/>
  <c r="O425"/>
  <c r="U425" s="1"/>
  <c r="W425" s="1"/>
  <c r="H421" i="9"/>
  <c r="H421" i="10" s="1"/>
  <c r="O421"/>
  <c r="U421" s="1"/>
  <c r="W421" s="1"/>
  <c r="H417" i="9"/>
  <c r="H417" i="10" s="1"/>
  <c r="O417"/>
  <c r="U417" s="1"/>
  <c r="W417" s="1"/>
  <c r="H413" i="9"/>
  <c r="H413" i="10" s="1"/>
  <c r="O413"/>
  <c r="U413" s="1"/>
  <c r="W413" s="1"/>
  <c r="H409" i="9"/>
  <c r="H409" i="10" s="1"/>
  <c r="O409"/>
  <c r="U409" s="1"/>
  <c r="W409" s="1"/>
  <c r="H405" i="9"/>
  <c r="H405" i="10" s="1"/>
  <c r="O405"/>
  <c r="U405" s="1"/>
  <c r="W405" s="1"/>
  <c r="H401" i="9"/>
  <c r="H401" i="10" s="1"/>
  <c r="O401"/>
  <c r="U401" s="1"/>
  <c r="W401" s="1"/>
  <c r="H397" i="9"/>
  <c r="H397" i="10" s="1"/>
  <c r="O397"/>
  <c r="U397" s="1"/>
  <c r="W397" s="1"/>
  <c r="H393" i="9"/>
  <c r="H393" i="10" s="1"/>
  <c r="O393"/>
  <c r="U393" s="1"/>
  <c r="W393" s="1"/>
  <c r="H389" i="9"/>
  <c r="H389" i="10" s="1"/>
  <c r="O389"/>
  <c r="U389" s="1"/>
  <c r="W389" s="1"/>
  <c r="H385" i="9"/>
  <c r="H385" i="10" s="1"/>
  <c r="O385"/>
  <c r="U385" s="1"/>
  <c r="W385" s="1"/>
  <c r="H381" i="9"/>
  <c r="H381" i="10" s="1"/>
  <c r="O381"/>
  <c r="U381" s="1"/>
  <c r="W381" s="1"/>
  <c r="H377" i="9"/>
  <c r="H377" i="10" s="1"/>
  <c r="O377"/>
  <c r="U377" s="1"/>
  <c r="W377" s="1"/>
  <c r="H373" i="9"/>
  <c r="H373" i="10" s="1"/>
  <c r="O373"/>
  <c r="U373" s="1"/>
  <c r="W373" s="1"/>
  <c r="H369" i="9"/>
  <c r="H369" i="10" s="1"/>
  <c r="O369"/>
  <c r="U369" s="1"/>
  <c r="W369" s="1"/>
  <c r="H365" i="9"/>
  <c r="H365" i="10" s="1"/>
  <c r="O365"/>
  <c r="U365" s="1"/>
  <c r="W365" s="1"/>
  <c r="H359" i="9"/>
  <c r="H359" i="10" s="1"/>
  <c r="O359"/>
  <c r="U359" s="1"/>
  <c r="W359" s="1"/>
  <c r="H351" i="9"/>
  <c r="H351" i="10" s="1"/>
  <c r="O351"/>
  <c r="U351" s="1"/>
  <c r="W351" s="1"/>
  <c r="H343" i="9"/>
  <c r="H343" i="10" s="1"/>
  <c r="O343"/>
  <c r="U343" s="1"/>
  <c r="W343" s="1"/>
  <c r="H335" i="9"/>
  <c r="H335" i="10" s="1"/>
  <c r="O335"/>
  <c r="U335" s="1"/>
  <c r="W335" s="1"/>
  <c r="H327" i="9"/>
  <c r="H327" i="10" s="1"/>
  <c r="O327"/>
  <c r="U327" s="1"/>
  <c r="W327" s="1"/>
  <c r="H319" i="9"/>
  <c r="H319" i="10" s="1"/>
  <c r="O319"/>
  <c r="U319" s="1"/>
  <c r="W319" s="1"/>
  <c r="H311" i="9"/>
  <c r="H311" i="10" s="1"/>
  <c r="O311"/>
  <c r="U311" s="1"/>
  <c r="W311" s="1"/>
  <c r="H303" i="9"/>
  <c r="H303" i="10" s="1"/>
  <c r="O303"/>
  <c r="U303" s="1"/>
  <c r="W303" s="1"/>
  <c r="H295" i="9"/>
  <c r="H295" i="10" s="1"/>
  <c r="O295"/>
  <c r="U295" s="1"/>
  <c r="W295" s="1"/>
  <c r="H287" i="9"/>
  <c r="H287" i="10" s="1"/>
  <c r="O287"/>
  <c r="U287" s="1"/>
  <c r="W287" s="1"/>
  <c r="H279" i="9"/>
  <c r="H279" i="10" s="1"/>
  <c r="O279"/>
  <c r="U279" s="1"/>
  <c r="W279" s="1"/>
  <c r="H271" i="9"/>
  <c r="H271" i="10" s="1"/>
  <c r="O271"/>
  <c r="U271" s="1"/>
  <c r="W271" s="1"/>
  <c r="H263" i="9"/>
  <c r="H263" i="10" s="1"/>
  <c r="O263"/>
  <c r="U263" s="1"/>
  <c r="W263" s="1"/>
  <c r="H255" i="9"/>
  <c r="H255" i="10" s="1"/>
  <c r="O255"/>
  <c r="U255" s="1"/>
  <c r="W255" s="1"/>
  <c r="H247" i="9"/>
  <c r="H247" i="10" s="1"/>
  <c r="O247"/>
  <c r="U247" s="1"/>
  <c r="W247" s="1"/>
  <c r="H239" i="9"/>
  <c r="H239" i="10" s="1"/>
  <c r="O239"/>
  <c r="U239" s="1"/>
  <c r="W239" s="1"/>
  <c r="H231" i="9"/>
  <c r="H231" i="10" s="1"/>
  <c r="O231"/>
  <c r="U231" s="1"/>
  <c r="W231" s="1"/>
  <c r="H223" i="9"/>
  <c r="H223" i="10" s="1"/>
  <c r="O223"/>
  <c r="U223" s="1"/>
  <c r="W223" s="1"/>
  <c r="H215" i="9"/>
  <c r="H215" i="10" s="1"/>
  <c r="O215"/>
  <c r="U215" s="1"/>
  <c r="W215" s="1"/>
  <c r="H207" i="9"/>
  <c r="H207" i="10" s="1"/>
  <c r="O207"/>
  <c r="U207" s="1"/>
  <c r="W207" s="1"/>
  <c r="H199" i="9"/>
  <c r="H199" i="10" s="1"/>
  <c r="O199"/>
  <c r="U199" s="1"/>
  <c r="W199" s="1"/>
  <c r="H191" i="9"/>
  <c r="H191" i="10" s="1"/>
  <c r="O191"/>
  <c r="U191" s="1"/>
  <c r="W191" s="1"/>
  <c r="H183" i="9"/>
  <c r="H183" i="10" s="1"/>
  <c r="O183"/>
  <c r="U183" s="1"/>
  <c r="W183" s="1"/>
  <c r="H175" i="9"/>
  <c r="H175" i="10" s="1"/>
  <c r="O175"/>
  <c r="U175" s="1"/>
  <c r="W175" s="1"/>
  <c r="H167" i="9"/>
  <c r="H167" i="10" s="1"/>
  <c r="O167"/>
  <c r="U167" s="1"/>
  <c r="W167" s="1"/>
  <c r="H159" i="9"/>
  <c r="H159" i="10" s="1"/>
  <c r="O159"/>
  <c r="U159" s="1"/>
  <c r="W159" s="1"/>
  <c r="H151" i="9"/>
  <c r="H151" i="10" s="1"/>
  <c r="O151"/>
  <c r="U151" s="1"/>
  <c r="W151" s="1"/>
  <c r="H143" i="9"/>
  <c r="H143" i="10" s="1"/>
  <c r="O143"/>
  <c r="U143" s="1"/>
  <c r="W143" s="1"/>
  <c r="H134" i="9"/>
  <c r="H134" i="10" s="1"/>
  <c r="O134"/>
  <c r="U134" s="1"/>
  <c r="W134" s="1"/>
  <c r="H126" i="9"/>
  <c r="H126" i="10" s="1"/>
  <c r="O126"/>
  <c r="U126" s="1"/>
  <c r="W126" s="1"/>
  <c r="H118" i="9"/>
  <c r="H118" i="10" s="1"/>
  <c r="O118"/>
  <c r="U118" s="1"/>
  <c r="W118" s="1"/>
  <c r="H110" i="9"/>
  <c r="H110" i="10" s="1"/>
  <c r="O110"/>
  <c r="U110" s="1"/>
  <c r="W110" s="1"/>
  <c r="H102" i="9"/>
  <c r="H102" i="10" s="1"/>
  <c r="O102"/>
  <c r="U102" s="1"/>
  <c r="W102" s="1"/>
  <c r="H378" i="9"/>
  <c r="H378" i="10" s="1"/>
  <c r="O378"/>
  <c r="U378" s="1"/>
  <c r="W378" s="1"/>
  <c r="H370" i="9"/>
  <c r="H370" i="10" s="1"/>
  <c r="O370"/>
  <c r="U370" s="1"/>
  <c r="W370" s="1"/>
  <c r="H362" i="9"/>
  <c r="H362" i="10" s="1"/>
  <c r="O362"/>
  <c r="U362" s="1"/>
  <c r="W362" s="1"/>
  <c r="H352" i="9"/>
  <c r="H352" i="10" s="1"/>
  <c r="O352"/>
  <c r="U352" s="1"/>
  <c r="W352" s="1"/>
  <c r="H344" i="9"/>
  <c r="H344" i="10" s="1"/>
  <c r="O344"/>
  <c r="U344" s="1"/>
  <c r="W344" s="1"/>
  <c r="H336" i="9"/>
  <c r="H336" i="10" s="1"/>
  <c r="O336"/>
  <c r="U336" s="1"/>
  <c r="W336" s="1"/>
  <c r="H328" i="9"/>
  <c r="H328" i="10" s="1"/>
  <c r="O328"/>
  <c r="U328" s="1"/>
  <c r="W328" s="1"/>
  <c r="H320" i="9"/>
  <c r="H320" i="10" s="1"/>
  <c r="O320"/>
  <c r="U320" s="1"/>
  <c r="W320" s="1"/>
  <c r="H312" i="9"/>
  <c r="H312" i="10" s="1"/>
  <c r="O312"/>
  <c r="U312" s="1"/>
  <c r="W312" s="1"/>
  <c r="H304" i="9"/>
  <c r="H304" i="10" s="1"/>
  <c r="O304"/>
  <c r="U304" s="1"/>
  <c r="W304" s="1"/>
  <c r="H296" i="9"/>
  <c r="H296" i="10" s="1"/>
  <c r="O296"/>
  <c r="U296" s="1"/>
  <c r="W296" s="1"/>
  <c r="H288" i="9"/>
  <c r="H288" i="10" s="1"/>
  <c r="O288"/>
  <c r="U288" s="1"/>
  <c r="W288" s="1"/>
  <c r="H280" i="9"/>
  <c r="H280" i="10" s="1"/>
  <c r="O280"/>
  <c r="U280" s="1"/>
  <c r="W280" s="1"/>
  <c r="H272" i="9"/>
  <c r="H272" i="10" s="1"/>
  <c r="O272"/>
  <c r="U272" s="1"/>
  <c r="W272" s="1"/>
  <c r="H264" i="9"/>
  <c r="H264" i="10" s="1"/>
  <c r="O264"/>
  <c r="U264" s="1"/>
  <c r="W264" s="1"/>
  <c r="H256" i="9"/>
  <c r="H256" i="10" s="1"/>
  <c r="O256"/>
  <c r="U256" s="1"/>
  <c r="W256" s="1"/>
  <c r="H248" i="9"/>
  <c r="H248" i="10" s="1"/>
  <c r="O248"/>
  <c r="U248" s="1"/>
  <c r="W248" s="1"/>
  <c r="H240" i="9"/>
  <c r="H240" i="10" s="1"/>
  <c r="O240"/>
  <c r="U240" s="1"/>
  <c r="W240" s="1"/>
  <c r="H232" i="9"/>
  <c r="H232" i="10" s="1"/>
  <c r="O232"/>
  <c r="U232" s="1"/>
  <c r="W232" s="1"/>
  <c r="H224" i="9"/>
  <c r="H224" i="10" s="1"/>
  <c r="O224"/>
  <c r="U224" s="1"/>
  <c r="W224" s="1"/>
  <c r="H216" i="9"/>
  <c r="H216" i="10" s="1"/>
  <c r="O216"/>
  <c r="U216" s="1"/>
  <c r="W216" s="1"/>
  <c r="H208" i="9"/>
  <c r="H208" i="10" s="1"/>
  <c r="O208"/>
  <c r="U208" s="1"/>
  <c r="W208" s="1"/>
  <c r="H200" i="9"/>
  <c r="H200" i="10" s="1"/>
  <c r="O200"/>
  <c r="U200" s="1"/>
  <c r="W200" s="1"/>
  <c r="H192" i="9"/>
  <c r="H192" i="10" s="1"/>
  <c r="O192"/>
  <c r="U192" s="1"/>
  <c r="W192" s="1"/>
  <c r="H184" i="9"/>
  <c r="H184" i="10" s="1"/>
  <c r="O184"/>
  <c r="U184" s="1"/>
  <c r="W184" s="1"/>
  <c r="H176" i="9"/>
  <c r="H176" i="10" s="1"/>
  <c r="O176"/>
  <c r="U176" s="1"/>
  <c r="W176" s="1"/>
  <c r="H168" i="9"/>
  <c r="H168" i="10" s="1"/>
  <c r="O168"/>
  <c r="U168" s="1"/>
  <c r="W168" s="1"/>
  <c r="H160" i="9"/>
  <c r="H160" i="10" s="1"/>
  <c r="O160"/>
  <c r="U160" s="1"/>
  <c r="W160" s="1"/>
  <c r="H152" i="9"/>
  <c r="H152" i="10" s="1"/>
  <c r="O152"/>
  <c r="U152" s="1"/>
  <c r="W152" s="1"/>
  <c r="H144" i="9"/>
  <c r="H144" i="10" s="1"/>
  <c r="O144"/>
  <c r="U144" s="1"/>
  <c r="W144" s="1"/>
  <c r="H137" i="9"/>
  <c r="H137" i="10" s="1"/>
  <c r="O137"/>
  <c r="U137" s="1"/>
  <c r="W137" s="1"/>
  <c r="H129" i="9"/>
  <c r="H129" i="10" s="1"/>
  <c r="O129"/>
  <c r="U129" s="1"/>
  <c r="W129" s="1"/>
  <c r="H121" i="9"/>
  <c r="H121" i="10" s="1"/>
  <c r="O121"/>
  <c r="U121" s="1"/>
  <c r="W121" s="1"/>
  <c r="H113" i="9"/>
  <c r="H113" i="10" s="1"/>
  <c r="O113"/>
  <c r="U113" s="1"/>
  <c r="W113" s="1"/>
  <c r="H105" i="9"/>
  <c r="H105" i="10" s="1"/>
  <c r="O105"/>
  <c r="U105" s="1"/>
  <c r="W105" s="1"/>
  <c r="H354" i="9"/>
  <c r="H354" i="10" s="1"/>
  <c r="O354"/>
  <c r="U354" s="1"/>
  <c r="W354" s="1"/>
  <c r="H346" i="9"/>
  <c r="H346" i="10" s="1"/>
  <c r="O346"/>
  <c r="U346" s="1"/>
  <c r="W346" s="1"/>
  <c r="H338" i="9"/>
  <c r="H338" i="10" s="1"/>
  <c r="O338"/>
  <c r="U338" s="1"/>
  <c r="W338" s="1"/>
  <c r="H330" i="9"/>
  <c r="H330" i="10" s="1"/>
  <c r="O330"/>
  <c r="U330" s="1"/>
  <c r="W330" s="1"/>
  <c r="H322" i="9"/>
  <c r="H322" i="10" s="1"/>
  <c r="O322"/>
  <c r="U322" s="1"/>
  <c r="W322" s="1"/>
  <c r="H314" i="9"/>
  <c r="H314" i="10" s="1"/>
  <c r="O314"/>
  <c r="U314" s="1"/>
  <c r="W314" s="1"/>
  <c r="H306" i="9"/>
  <c r="H306" i="10" s="1"/>
  <c r="O306"/>
  <c r="U306" s="1"/>
  <c r="W306" s="1"/>
  <c r="H298" i="9"/>
  <c r="H298" i="10" s="1"/>
  <c r="O298"/>
  <c r="U298" s="1"/>
  <c r="W298" s="1"/>
  <c r="H290" i="9"/>
  <c r="H290" i="10" s="1"/>
  <c r="O290"/>
  <c r="U290" s="1"/>
  <c r="W290" s="1"/>
  <c r="H282" i="9"/>
  <c r="H282" i="10" s="1"/>
  <c r="O282"/>
  <c r="U282" s="1"/>
  <c r="W282" s="1"/>
  <c r="H274" i="9"/>
  <c r="H274" i="10" s="1"/>
  <c r="O274"/>
  <c r="U274" s="1"/>
  <c r="W274" s="1"/>
  <c r="H266" i="9"/>
  <c r="H266" i="10" s="1"/>
  <c r="O266"/>
  <c r="U266" s="1"/>
  <c r="W266" s="1"/>
  <c r="H258" i="9"/>
  <c r="H258" i="10" s="1"/>
  <c r="O258"/>
  <c r="U258" s="1"/>
  <c r="W258" s="1"/>
  <c r="H250" i="9"/>
  <c r="H250" i="10" s="1"/>
  <c r="O250"/>
  <c r="U250" s="1"/>
  <c r="W250" s="1"/>
  <c r="H242" i="9"/>
  <c r="H242" i="10" s="1"/>
  <c r="O242"/>
  <c r="U242" s="1"/>
  <c r="W242" s="1"/>
  <c r="H234" i="9"/>
  <c r="H234" i="10" s="1"/>
  <c r="O234"/>
  <c r="U234" s="1"/>
  <c r="W234" s="1"/>
  <c r="H226" i="9"/>
  <c r="H226" i="10" s="1"/>
  <c r="O226"/>
  <c r="U226" s="1"/>
  <c r="W226" s="1"/>
  <c r="H218" i="9"/>
  <c r="H218" i="10" s="1"/>
  <c r="O218"/>
  <c r="U218" s="1"/>
  <c r="W218" s="1"/>
  <c r="H210" i="9"/>
  <c r="H210" i="10" s="1"/>
  <c r="O210"/>
  <c r="U210" s="1"/>
  <c r="W210" s="1"/>
  <c r="H202" i="9"/>
  <c r="H202" i="10" s="1"/>
  <c r="O202"/>
  <c r="U202" s="1"/>
  <c r="W202" s="1"/>
  <c r="H194" i="9"/>
  <c r="H194" i="10" s="1"/>
  <c r="O194"/>
  <c r="U194" s="1"/>
  <c r="W194" s="1"/>
  <c r="H186" i="9"/>
  <c r="H186" i="10" s="1"/>
  <c r="O186"/>
  <c r="U186" s="1"/>
  <c r="W186" s="1"/>
  <c r="H178" i="9"/>
  <c r="H178" i="10" s="1"/>
  <c r="O178"/>
  <c r="U178" s="1"/>
  <c r="W178" s="1"/>
  <c r="H170" i="9"/>
  <c r="H170" i="10" s="1"/>
  <c r="O170"/>
  <c r="U170" s="1"/>
  <c r="W170" s="1"/>
  <c r="H162" i="9"/>
  <c r="H162" i="10" s="1"/>
  <c r="O162"/>
  <c r="U162" s="1"/>
  <c r="W162" s="1"/>
  <c r="H154" i="9"/>
  <c r="H154" i="10" s="1"/>
  <c r="O154"/>
  <c r="U154" s="1"/>
  <c r="W154" s="1"/>
  <c r="H146" i="9"/>
  <c r="H146" i="10" s="1"/>
  <c r="O146"/>
  <c r="U146" s="1"/>
  <c r="W146" s="1"/>
  <c r="H139" i="9"/>
  <c r="H139" i="10" s="1"/>
  <c r="O139"/>
  <c r="U139" s="1"/>
  <c r="W139" s="1"/>
  <c r="H131" i="9"/>
  <c r="H131" i="10" s="1"/>
  <c r="O131"/>
  <c r="U131" s="1"/>
  <c r="W131" s="1"/>
  <c r="H123" i="9"/>
  <c r="H123" i="10" s="1"/>
  <c r="O123"/>
  <c r="U123" s="1"/>
  <c r="W123" s="1"/>
  <c r="H115" i="9"/>
  <c r="H115" i="10" s="1"/>
  <c r="O115"/>
  <c r="U115" s="1"/>
  <c r="W115" s="1"/>
  <c r="H107" i="9"/>
  <c r="H107" i="10" s="1"/>
  <c r="O107"/>
  <c r="U107" s="1"/>
  <c r="W107" s="1"/>
  <c r="H694" i="9"/>
  <c r="H694" i="10" s="1"/>
  <c r="O694"/>
  <c r="U694" s="1"/>
  <c r="W694" s="1"/>
  <c r="H690" i="9"/>
  <c r="H690" i="10" s="1"/>
  <c r="O690"/>
  <c r="U690" s="1"/>
  <c r="W690" s="1"/>
  <c r="H686" i="9"/>
  <c r="H686" i="10" s="1"/>
  <c r="O686"/>
  <c r="U686" s="1"/>
  <c r="W686" s="1"/>
  <c r="H664" i="9"/>
  <c r="H664" i="10" s="1"/>
  <c r="O664"/>
  <c r="U664" s="1"/>
  <c r="W664" s="1"/>
  <c r="H656" i="9"/>
  <c r="H656" i="10" s="1"/>
  <c r="O656"/>
  <c r="U656" s="1"/>
  <c r="W656" s="1"/>
  <c r="H652" i="9"/>
  <c r="H652" i="10" s="1"/>
  <c r="O652"/>
  <c r="U652" s="1"/>
  <c r="W652" s="1"/>
  <c r="H648" i="9"/>
  <c r="H648" i="10" s="1"/>
  <c r="O648"/>
  <c r="U648" s="1"/>
  <c r="W648" s="1"/>
  <c r="H640" i="9"/>
  <c r="H640" i="10" s="1"/>
  <c r="O640"/>
  <c r="U640" s="1"/>
  <c r="W640" s="1"/>
  <c r="H634" i="9"/>
  <c r="H634" i="10" s="1"/>
  <c r="O634"/>
  <c r="U634" s="1"/>
  <c r="W634" s="1"/>
  <c r="H628" i="9"/>
  <c r="H628" i="10" s="1"/>
  <c r="O628"/>
  <c r="U628" s="1"/>
  <c r="W628" s="1"/>
  <c r="H620" i="9"/>
  <c r="H620" i="10" s="1"/>
  <c r="O620"/>
  <c r="U620" s="1"/>
  <c r="W620" s="1"/>
  <c r="H612" i="9"/>
  <c r="H612" i="10" s="1"/>
  <c r="O612"/>
  <c r="U612" s="1"/>
  <c r="W612" s="1"/>
  <c r="H608" i="9"/>
  <c r="H608" i="10" s="1"/>
  <c r="O608"/>
  <c r="U608" s="1"/>
  <c r="W608" s="1"/>
  <c r="H598" i="9"/>
  <c r="H598" i="10" s="1"/>
  <c r="O598"/>
  <c r="U598" s="1"/>
  <c r="W598" s="1"/>
  <c r="H594" i="9"/>
  <c r="H594" i="10" s="1"/>
  <c r="O594"/>
  <c r="U594" s="1"/>
  <c r="W594" s="1"/>
  <c r="H580" i="9"/>
  <c r="H580" i="10" s="1"/>
  <c r="O580"/>
  <c r="U580" s="1"/>
  <c r="W580" s="1"/>
  <c r="H570" i="9"/>
  <c r="H570" i="10" s="1"/>
  <c r="O570"/>
  <c r="U570" s="1"/>
  <c r="W570" s="1"/>
  <c r="H566" i="9"/>
  <c r="H566" i="10" s="1"/>
  <c r="O566"/>
  <c r="U566" s="1"/>
  <c r="W566" s="1"/>
  <c r="H560" i="9"/>
  <c r="H560" i="10" s="1"/>
  <c r="O560"/>
  <c r="U560" s="1"/>
  <c r="W560" s="1"/>
  <c r="H550" i="9"/>
  <c r="H550" i="10" s="1"/>
  <c r="O550"/>
  <c r="U550" s="1"/>
  <c r="W550" s="1"/>
  <c r="H544" i="9"/>
  <c r="H544" i="10" s="1"/>
  <c r="O544"/>
  <c r="U544" s="1"/>
  <c r="W544" s="1"/>
  <c r="H540" i="9"/>
  <c r="H540" i="10" s="1"/>
  <c r="O540"/>
  <c r="U540" s="1"/>
  <c r="W540" s="1"/>
  <c r="AN609" i="8"/>
  <c r="AP609" s="1"/>
  <c r="AF609"/>
  <c r="X609"/>
  <c r="AN593"/>
  <c r="AP593" s="1"/>
  <c r="AF593"/>
  <c r="X593"/>
  <c r="AN541"/>
  <c r="AP541" s="1"/>
  <c r="AF541"/>
  <c r="X541"/>
  <c r="AN505"/>
  <c r="AO505" s="1"/>
  <c r="AF505"/>
  <c r="X505"/>
  <c r="AN675"/>
  <c r="AO675" s="1"/>
  <c r="AF675"/>
  <c r="X675"/>
  <c r="AN651"/>
  <c r="AP651" s="1"/>
  <c r="AF651"/>
  <c r="X651"/>
  <c r="AN635"/>
  <c r="AP635" s="1"/>
  <c r="AF635"/>
  <c r="X635"/>
  <c r="AN573"/>
  <c r="AO573" s="1"/>
  <c r="AF573"/>
  <c r="X573"/>
  <c r="AN553"/>
  <c r="AP553" s="1"/>
  <c r="AF553"/>
  <c r="X553"/>
  <c r="AN529"/>
  <c r="AO529" s="1"/>
  <c r="AF529"/>
  <c r="X529"/>
  <c r="AN501"/>
  <c r="AP501" s="1"/>
  <c r="AF501"/>
  <c r="X501"/>
  <c r="AN687"/>
  <c r="AO687" s="1"/>
  <c r="AF687"/>
  <c r="X687"/>
  <c r="AN631"/>
  <c r="AO631" s="1"/>
  <c r="AF631"/>
  <c r="X631"/>
  <c r="AN611"/>
  <c r="AP611" s="1"/>
  <c r="AF611"/>
  <c r="X611"/>
  <c r="AN595"/>
  <c r="AP595" s="1"/>
  <c r="AF595"/>
  <c r="X595"/>
  <c r="AN579"/>
  <c r="AO579" s="1"/>
  <c r="AF579"/>
  <c r="X579"/>
  <c r="AN563"/>
  <c r="AP563" s="1"/>
  <c r="AF563"/>
  <c r="X563"/>
  <c r="AN547"/>
  <c r="AO547" s="1"/>
  <c r="AF547"/>
  <c r="X547"/>
  <c r="AN531"/>
  <c r="AO531" s="1"/>
  <c r="AF531"/>
  <c r="X531"/>
  <c r="AN515"/>
  <c r="AF515"/>
  <c r="X515"/>
  <c r="AN499"/>
  <c r="AP499" s="1"/>
  <c r="AF499"/>
  <c r="X499"/>
  <c r="AN693"/>
  <c r="AP693" s="1"/>
  <c r="AF693"/>
  <c r="X693"/>
  <c r="AN677"/>
  <c r="AP677" s="1"/>
  <c r="AF677"/>
  <c r="X677"/>
  <c r="AN661"/>
  <c r="AP661" s="1"/>
  <c r="AF661"/>
  <c r="X661"/>
  <c r="AN645"/>
  <c r="AF645"/>
  <c r="X645"/>
  <c r="AN629"/>
  <c r="AP629" s="1"/>
  <c r="AF629"/>
  <c r="X629"/>
  <c r="AP207"/>
  <c r="AP175"/>
  <c r="AP143"/>
  <c r="AP111"/>
  <c r="AP610"/>
  <c r="AP692"/>
  <c r="AP676"/>
  <c r="AP660"/>
  <c r="AP644"/>
  <c r="AP628"/>
  <c r="AP638"/>
  <c r="AP489"/>
  <c r="AP473"/>
  <c r="AP457"/>
  <c r="AP441"/>
  <c r="AP425"/>
  <c r="AP409"/>
  <c r="AP393"/>
  <c r="AP377"/>
  <c r="AP361"/>
  <c r="AP345"/>
  <c r="AP329"/>
  <c r="AP313"/>
  <c r="AP297"/>
  <c r="AP281"/>
  <c r="AP265"/>
  <c r="AP249"/>
  <c r="AO700"/>
  <c r="AO684"/>
  <c r="AO668"/>
  <c r="AO652"/>
  <c r="AO636"/>
  <c r="AO620"/>
  <c r="AO686"/>
  <c r="AO594"/>
  <c r="AP228"/>
  <c r="AP212"/>
  <c r="AP196"/>
  <c r="AP180"/>
  <c r="AP164"/>
  <c r="AP148"/>
  <c r="AP132"/>
  <c r="AP116"/>
  <c r="AP606"/>
  <c r="AP586"/>
  <c r="AO570"/>
  <c r="AP554"/>
  <c r="AP538"/>
  <c r="AO522"/>
  <c r="AP506"/>
  <c r="AO490"/>
  <c r="AO226"/>
  <c r="AO218"/>
  <c r="AO210"/>
  <c r="AO202"/>
  <c r="AO194"/>
  <c r="AO186"/>
  <c r="AO178"/>
  <c r="AO170"/>
  <c r="AO162"/>
  <c r="AO154"/>
  <c r="AO146"/>
  <c r="AO138"/>
  <c r="AO130"/>
  <c r="AO122"/>
  <c r="AO114"/>
  <c r="AO106"/>
  <c r="AO223"/>
  <c r="AO191"/>
  <c r="AO159"/>
  <c r="AO127"/>
  <c r="AP694"/>
  <c r="AO646"/>
  <c r="AO630"/>
  <c r="AP622"/>
  <c r="AO596"/>
  <c r="AO578"/>
  <c r="AP562"/>
  <c r="AO546"/>
  <c r="AO530"/>
  <c r="AP514"/>
  <c r="AP498"/>
  <c r="AO482"/>
  <c r="AO474"/>
  <c r="AO466"/>
  <c r="AO458"/>
  <c r="AO450"/>
  <c r="AO442"/>
  <c r="AO434"/>
  <c r="AO426"/>
  <c r="AO378"/>
  <c r="AO362"/>
  <c r="AO346"/>
  <c r="AO330"/>
  <c r="AO314"/>
  <c r="AO258"/>
  <c r="AO242"/>
  <c r="AO233"/>
  <c r="AO201"/>
  <c r="AO169"/>
  <c r="AO137"/>
  <c r="AO105"/>
  <c r="AO410"/>
  <c r="AO394"/>
  <c r="AO354"/>
  <c r="AO290"/>
  <c r="AO274"/>
  <c r="AO234"/>
  <c r="AN231"/>
  <c r="AP231" s="1"/>
  <c r="AF231"/>
  <c r="X231"/>
  <c r="BY231"/>
  <c r="BZ231" s="1"/>
  <c r="AN223"/>
  <c r="AP223" s="1"/>
  <c r="AF223"/>
  <c r="X223"/>
  <c r="BY223"/>
  <c r="BZ223" s="1"/>
  <c r="AN215"/>
  <c r="AP215" s="1"/>
  <c r="AF215"/>
  <c r="X215"/>
  <c r="BY215"/>
  <c r="BZ215" s="1"/>
  <c r="AN207"/>
  <c r="AO207" s="1"/>
  <c r="AF207"/>
  <c r="X207"/>
  <c r="BY207"/>
  <c r="BZ207" s="1"/>
  <c r="AN199"/>
  <c r="AP199" s="1"/>
  <c r="AF199"/>
  <c r="X199"/>
  <c r="BY199"/>
  <c r="BZ199" s="1"/>
  <c r="AN191"/>
  <c r="AP191" s="1"/>
  <c r="AF191"/>
  <c r="X191"/>
  <c r="BY191"/>
  <c r="BZ191" s="1"/>
  <c r="AN183"/>
  <c r="AP183" s="1"/>
  <c r="AF183"/>
  <c r="X183"/>
  <c r="BY183"/>
  <c r="BZ183" s="1"/>
  <c r="AN175"/>
  <c r="AO175" s="1"/>
  <c r="AF175"/>
  <c r="X175"/>
  <c r="BY175"/>
  <c r="BZ175" s="1"/>
  <c r="AN167"/>
  <c r="AP167" s="1"/>
  <c r="AF167"/>
  <c r="X167"/>
  <c r="BY167"/>
  <c r="BZ167" s="1"/>
  <c r="AN159"/>
  <c r="AP159" s="1"/>
  <c r="AF159"/>
  <c r="X159"/>
  <c r="AN151"/>
  <c r="AP151" s="1"/>
  <c r="AF151"/>
  <c r="X151"/>
  <c r="AN143"/>
  <c r="AO143" s="1"/>
  <c r="AF143"/>
  <c r="X143"/>
  <c r="AN135"/>
  <c r="AP135" s="1"/>
  <c r="AF135"/>
  <c r="X135"/>
  <c r="AN127"/>
  <c r="AP127" s="1"/>
  <c r="AF127"/>
  <c r="X127"/>
  <c r="AN119"/>
  <c r="AP119" s="1"/>
  <c r="AF119"/>
  <c r="X119"/>
  <c r="AN111"/>
  <c r="AO111" s="1"/>
  <c r="AF111"/>
  <c r="X111"/>
  <c r="AN103"/>
  <c r="AP103" s="1"/>
  <c r="AF103"/>
  <c r="X103"/>
  <c r="AN481"/>
  <c r="AF481"/>
  <c r="X481"/>
  <c r="AN465"/>
  <c r="AF465"/>
  <c r="X465"/>
  <c r="AN449"/>
  <c r="AF449"/>
  <c r="X449"/>
  <c r="AN433"/>
  <c r="AF433"/>
  <c r="X433"/>
  <c r="AN417"/>
  <c r="AF417"/>
  <c r="X417"/>
  <c r="AN401"/>
  <c r="AF401"/>
  <c r="X401"/>
  <c r="AN385"/>
  <c r="AF385"/>
  <c r="X385"/>
  <c r="AN369"/>
  <c r="AF369"/>
  <c r="X369"/>
  <c r="AN353"/>
  <c r="AF353"/>
  <c r="X353"/>
  <c r="AN337"/>
  <c r="AF337"/>
  <c r="X337"/>
  <c r="AN321"/>
  <c r="AF321"/>
  <c r="X321"/>
  <c r="AN305"/>
  <c r="AF305"/>
  <c r="X305"/>
  <c r="AN289"/>
  <c r="AF289"/>
  <c r="X289"/>
  <c r="AN273"/>
  <c r="AF273"/>
  <c r="X273"/>
  <c r="AN257"/>
  <c r="AF257"/>
  <c r="X257"/>
  <c r="AN241"/>
  <c r="AF241"/>
  <c r="X241"/>
  <c r="AN227"/>
  <c r="AP227" s="1"/>
  <c r="AF227"/>
  <c r="X227"/>
  <c r="AN219"/>
  <c r="AP219" s="1"/>
  <c r="AF219"/>
  <c r="X219"/>
  <c r="AN211"/>
  <c r="AP211" s="1"/>
  <c r="AF211"/>
  <c r="X211"/>
  <c r="BY211"/>
  <c r="BZ211" s="1"/>
  <c r="AN203"/>
  <c r="AP203" s="1"/>
  <c r="AF203"/>
  <c r="X203"/>
  <c r="AN195"/>
  <c r="AP195" s="1"/>
  <c r="AF195"/>
  <c r="X195"/>
  <c r="BY195"/>
  <c r="BZ195" s="1"/>
  <c r="AN187"/>
  <c r="AP187" s="1"/>
  <c r="AF187"/>
  <c r="X187"/>
  <c r="AN179"/>
  <c r="AP179" s="1"/>
  <c r="AF179"/>
  <c r="X179"/>
  <c r="BY179"/>
  <c r="BZ179" s="1"/>
  <c r="AN171"/>
  <c r="AP171" s="1"/>
  <c r="AF171"/>
  <c r="X171"/>
  <c r="BY171"/>
  <c r="BZ171" s="1"/>
  <c r="AN163"/>
  <c r="AP163" s="1"/>
  <c r="AF163"/>
  <c r="X163"/>
  <c r="BY163"/>
  <c r="BZ163" s="1"/>
  <c r="AN155"/>
  <c r="AP155" s="1"/>
  <c r="AF155"/>
  <c r="X155"/>
  <c r="BY155"/>
  <c r="BZ155" s="1"/>
  <c r="AN147"/>
  <c r="AP147" s="1"/>
  <c r="AF147"/>
  <c r="X147"/>
  <c r="BY147"/>
  <c r="BZ147" s="1"/>
  <c r="AN139"/>
  <c r="AP139" s="1"/>
  <c r="AF139"/>
  <c r="X139"/>
  <c r="BY139"/>
  <c r="BZ139" s="1"/>
  <c r="AN131"/>
  <c r="AP131" s="1"/>
  <c r="AF131"/>
  <c r="X131"/>
  <c r="BY131"/>
  <c r="BZ131" s="1"/>
  <c r="AN123"/>
  <c r="AP123" s="1"/>
  <c r="AF123"/>
  <c r="X123"/>
  <c r="BY123"/>
  <c r="BZ123" s="1"/>
  <c r="AN115"/>
  <c r="AP115" s="1"/>
  <c r="AF115"/>
  <c r="X115"/>
  <c r="BY115"/>
  <c r="BZ115" s="1"/>
  <c r="AN107"/>
  <c r="AP107" s="1"/>
  <c r="AF107"/>
  <c r="X107"/>
  <c r="BY107"/>
  <c r="BZ107" s="1"/>
  <c r="AN479"/>
  <c r="AP479" s="1"/>
  <c r="AF479"/>
  <c r="X479"/>
  <c r="AN463"/>
  <c r="AP463" s="1"/>
  <c r="AF463"/>
  <c r="X463"/>
  <c r="AN447"/>
  <c r="AP447" s="1"/>
  <c r="AF447"/>
  <c r="X447"/>
  <c r="AN431"/>
  <c r="AP431" s="1"/>
  <c r="AF431"/>
  <c r="X431"/>
  <c r="AN415"/>
  <c r="AP415" s="1"/>
  <c r="AF415"/>
  <c r="X415"/>
  <c r="AN399"/>
  <c r="AP399" s="1"/>
  <c r="AF399"/>
  <c r="X399"/>
  <c r="AN383"/>
  <c r="AP383" s="1"/>
  <c r="AF383"/>
  <c r="X383"/>
  <c r="AN367"/>
  <c r="AP367" s="1"/>
  <c r="AF367"/>
  <c r="X367"/>
  <c r="AN351"/>
  <c r="AP351" s="1"/>
  <c r="AF351"/>
  <c r="X351"/>
  <c r="AN335"/>
  <c r="AP335" s="1"/>
  <c r="AF335"/>
  <c r="X335"/>
  <c r="AN319"/>
  <c r="AP319" s="1"/>
  <c r="AF319"/>
  <c r="X319"/>
  <c r="AN303"/>
  <c r="AP303" s="1"/>
  <c r="AF303"/>
  <c r="X303"/>
  <c r="AN287"/>
  <c r="AP287" s="1"/>
  <c r="AF287"/>
  <c r="X287"/>
  <c r="AN271"/>
  <c r="AP271" s="1"/>
  <c r="AF271"/>
  <c r="X271"/>
  <c r="AN255"/>
  <c r="AP255" s="1"/>
  <c r="AF255"/>
  <c r="X255"/>
  <c r="AN239"/>
  <c r="AP239" s="1"/>
  <c r="AF239"/>
  <c r="X239"/>
  <c r="AO613"/>
  <c r="AP613"/>
  <c r="AN605"/>
  <c r="AP605" s="1"/>
  <c r="AF605"/>
  <c r="X605"/>
  <c r="AO597"/>
  <c r="AP597"/>
  <c r="AN585"/>
  <c r="AP585" s="1"/>
  <c r="AF585"/>
  <c r="X585"/>
  <c r="AO561"/>
  <c r="AP561"/>
  <c r="AN533"/>
  <c r="AP533" s="1"/>
  <c r="AF533"/>
  <c r="X533"/>
  <c r="AP509"/>
  <c r="AO509"/>
  <c r="AN497"/>
  <c r="AP497" s="1"/>
  <c r="AF497"/>
  <c r="X497"/>
  <c r="AP679"/>
  <c r="AO679"/>
  <c r="AN671"/>
  <c r="AO671" s="1"/>
  <c r="AF671"/>
  <c r="X671"/>
  <c r="AO655"/>
  <c r="AP655"/>
  <c r="AN647"/>
  <c r="AO647" s="1"/>
  <c r="AF647"/>
  <c r="X647"/>
  <c r="AO639"/>
  <c r="AP639"/>
  <c r="AN627"/>
  <c r="AP627" s="1"/>
  <c r="AF627"/>
  <c r="X627"/>
  <c r="AN477"/>
  <c r="AF477"/>
  <c r="X477"/>
  <c r="AN461"/>
  <c r="AF461"/>
  <c r="X461"/>
  <c r="AN445"/>
  <c r="AF445"/>
  <c r="X445"/>
  <c r="AN429"/>
  <c r="AF429"/>
  <c r="X429"/>
  <c r="AN413"/>
  <c r="AF413"/>
  <c r="X413"/>
  <c r="AN397"/>
  <c r="AF397"/>
  <c r="X397"/>
  <c r="AN381"/>
  <c r="AF381"/>
  <c r="X381"/>
  <c r="AN365"/>
  <c r="AF365"/>
  <c r="X365"/>
  <c r="AN349"/>
  <c r="AF349"/>
  <c r="X349"/>
  <c r="AN333"/>
  <c r="AF333"/>
  <c r="X333"/>
  <c r="AN317"/>
  <c r="AF317"/>
  <c r="X317"/>
  <c r="AN301"/>
  <c r="AF301"/>
  <c r="X301"/>
  <c r="AN285"/>
  <c r="AF285"/>
  <c r="X285"/>
  <c r="AN269"/>
  <c r="AF269"/>
  <c r="X269"/>
  <c r="AN253"/>
  <c r="AF253"/>
  <c r="X253"/>
  <c r="AN237"/>
  <c r="AF237"/>
  <c r="X237"/>
  <c r="AO577"/>
  <c r="AP577"/>
  <c r="AN569"/>
  <c r="AO569" s="1"/>
  <c r="AF569"/>
  <c r="X569"/>
  <c r="AN549"/>
  <c r="AP549" s="1"/>
  <c r="AF549"/>
  <c r="X549"/>
  <c r="AO537"/>
  <c r="AP537"/>
  <c r="AN525"/>
  <c r="AF525"/>
  <c r="X525"/>
  <c r="AN493"/>
  <c r="AP493" s="1"/>
  <c r="AF493"/>
  <c r="X493"/>
  <c r="AN683"/>
  <c r="AF683"/>
  <c r="X683"/>
  <c r="AN623"/>
  <c r="AF623"/>
  <c r="X623"/>
  <c r="AN607"/>
  <c r="AF607"/>
  <c r="X607"/>
  <c r="AN591"/>
  <c r="AP591" s="1"/>
  <c r="AF591"/>
  <c r="X591"/>
  <c r="AN575"/>
  <c r="AO575" s="1"/>
  <c r="AF575"/>
  <c r="X575"/>
  <c r="AP567"/>
  <c r="AO567"/>
  <c r="AN559"/>
  <c r="AP559" s="1"/>
  <c r="AF559"/>
  <c r="X559"/>
  <c r="AN543"/>
  <c r="AP543" s="1"/>
  <c r="AF543"/>
  <c r="X543"/>
  <c r="AN527"/>
  <c r="AP527" s="1"/>
  <c r="AF527"/>
  <c r="X527"/>
  <c r="AN511"/>
  <c r="AO511" s="1"/>
  <c r="AF511"/>
  <c r="X511"/>
  <c r="AN495"/>
  <c r="AF495"/>
  <c r="X495"/>
  <c r="AP697"/>
  <c r="AO697"/>
  <c r="AN689"/>
  <c r="AP689" s="1"/>
  <c r="AF689"/>
  <c r="X689"/>
  <c r="AO681"/>
  <c r="AP681"/>
  <c r="AN673"/>
  <c r="AO673" s="1"/>
  <c r="AF673"/>
  <c r="X673"/>
  <c r="AP665"/>
  <c r="AO665"/>
  <c r="AN657"/>
  <c r="AP657" s="1"/>
  <c r="AF657"/>
  <c r="X657"/>
  <c r="AN641"/>
  <c r="AP641" s="1"/>
  <c r="AF641"/>
  <c r="X641"/>
  <c r="AN625"/>
  <c r="AF625"/>
  <c r="X625"/>
  <c r="AN233"/>
  <c r="AP233" s="1"/>
  <c r="AF233"/>
  <c r="X233"/>
  <c r="AN225"/>
  <c r="AO225" s="1"/>
  <c r="AF225"/>
  <c r="X225"/>
  <c r="AN217"/>
  <c r="AP217" s="1"/>
  <c r="AF217"/>
  <c r="X217"/>
  <c r="AN209"/>
  <c r="AO209" s="1"/>
  <c r="AF209"/>
  <c r="X209"/>
  <c r="AN201"/>
  <c r="AP201" s="1"/>
  <c r="AF201"/>
  <c r="X201"/>
  <c r="AN193"/>
  <c r="AO193" s="1"/>
  <c r="AF193"/>
  <c r="X193"/>
  <c r="AN185"/>
  <c r="AP185" s="1"/>
  <c r="AF185"/>
  <c r="X185"/>
  <c r="AN177"/>
  <c r="AO177" s="1"/>
  <c r="AF177"/>
  <c r="X177"/>
  <c r="AN169"/>
  <c r="AP169" s="1"/>
  <c r="AF169"/>
  <c r="X169"/>
  <c r="AN161"/>
  <c r="AO161" s="1"/>
  <c r="AF161"/>
  <c r="X161"/>
  <c r="AN153"/>
  <c r="AP153" s="1"/>
  <c r="AF153"/>
  <c r="X153"/>
  <c r="AN145"/>
  <c r="AO145" s="1"/>
  <c r="AF145"/>
  <c r="X145"/>
  <c r="AN137"/>
  <c r="AP137" s="1"/>
  <c r="AF137"/>
  <c r="X137"/>
  <c r="AN129"/>
  <c r="AO129" s="1"/>
  <c r="AF129"/>
  <c r="X129"/>
  <c r="AN121"/>
  <c r="AP121" s="1"/>
  <c r="AF121"/>
  <c r="X121"/>
  <c r="AN113"/>
  <c r="AO113" s="1"/>
  <c r="AF113"/>
  <c r="X113"/>
  <c r="AN105"/>
  <c r="AP105" s="1"/>
  <c r="AF105"/>
  <c r="X105"/>
  <c r="AN604"/>
  <c r="AP604" s="1"/>
  <c r="AF604"/>
  <c r="X604"/>
  <c r="BY604"/>
  <c r="BZ604" s="1"/>
  <c r="AN592"/>
  <c r="AP592" s="1"/>
  <c r="AF592"/>
  <c r="X592"/>
  <c r="BY592"/>
  <c r="BZ592" s="1"/>
  <c r="AN584"/>
  <c r="AP584" s="1"/>
  <c r="AF584"/>
  <c r="X584"/>
  <c r="BY584"/>
  <c r="BZ584" s="1"/>
  <c r="AN576"/>
  <c r="AP576" s="1"/>
  <c r="AF576"/>
  <c r="X576"/>
  <c r="BY576"/>
  <c r="BZ576" s="1"/>
  <c r="AN568"/>
  <c r="AP568" s="1"/>
  <c r="AF568"/>
  <c r="X568"/>
  <c r="BY568"/>
  <c r="BZ568" s="1"/>
  <c r="AN560"/>
  <c r="AP560" s="1"/>
  <c r="AF560"/>
  <c r="X560"/>
  <c r="BY560"/>
  <c r="BZ560" s="1"/>
  <c r="AN552"/>
  <c r="AP552" s="1"/>
  <c r="AF552"/>
  <c r="X552"/>
  <c r="BY552"/>
  <c r="BZ552" s="1"/>
  <c r="AN544"/>
  <c r="AP544" s="1"/>
  <c r="AF544"/>
  <c r="X544"/>
  <c r="BY544"/>
  <c r="BZ544" s="1"/>
  <c r="AN536"/>
  <c r="AP536" s="1"/>
  <c r="AF536"/>
  <c r="X536"/>
  <c r="BY536"/>
  <c r="BZ536" s="1"/>
  <c r="AN528"/>
  <c r="AP528" s="1"/>
  <c r="AF528"/>
  <c r="X528"/>
  <c r="BY528"/>
  <c r="BZ528" s="1"/>
  <c r="AN520"/>
  <c r="AP520" s="1"/>
  <c r="AF520"/>
  <c r="X520"/>
  <c r="BY520"/>
  <c r="BZ520" s="1"/>
  <c r="AN512"/>
  <c r="AP512" s="1"/>
  <c r="AF512"/>
  <c r="X512"/>
  <c r="BY512"/>
  <c r="BZ512" s="1"/>
  <c r="AN504"/>
  <c r="AP504" s="1"/>
  <c r="AF504"/>
  <c r="X504"/>
  <c r="BY504"/>
  <c r="BZ504" s="1"/>
  <c r="AN496"/>
  <c r="AP496" s="1"/>
  <c r="AF496"/>
  <c r="X496"/>
  <c r="BY496"/>
  <c r="BZ496" s="1"/>
  <c r="AN488"/>
  <c r="AO488" s="1"/>
  <c r="AF488"/>
  <c r="X488"/>
  <c r="BY488"/>
  <c r="BZ488" s="1"/>
  <c r="AN480"/>
  <c r="AO480" s="1"/>
  <c r="AF480"/>
  <c r="X480"/>
  <c r="BY480"/>
  <c r="BZ480" s="1"/>
  <c r="AN472"/>
  <c r="AO472" s="1"/>
  <c r="AF472"/>
  <c r="X472"/>
  <c r="BY472"/>
  <c r="BZ472" s="1"/>
  <c r="AN464"/>
  <c r="AO464" s="1"/>
  <c r="AF464"/>
  <c r="X464"/>
  <c r="BY464"/>
  <c r="BZ464" s="1"/>
  <c r="AN456"/>
  <c r="AO456" s="1"/>
  <c r="AF456"/>
  <c r="X456"/>
  <c r="BY456"/>
  <c r="BZ456" s="1"/>
  <c r="AN448"/>
  <c r="AO448" s="1"/>
  <c r="AF448"/>
  <c r="X448"/>
  <c r="BY448"/>
  <c r="BZ448" s="1"/>
  <c r="AN440"/>
  <c r="AO440" s="1"/>
  <c r="AF440"/>
  <c r="X440"/>
  <c r="BY440"/>
  <c r="BZ440" s="1"/>
  <c r="AN432"/>
  <c r="AO432" s="1"/>
  <c r="AF432"/>
  <c r="X432"/>
  <c r="BY432"/>
  <c r="BZ432" s="1"/>
  <c r="AN424"/>
  <c r="AO424" s="1"/>
  <c r="AF424"/>
  <c r="X424"/>
  <c r="BY424"/>
  <c r="BZ424" s="1"/>
  <c r="AN416"/>
  <c r="AO416" s="1"/>
  <c r="AF416"/>
  <c r="X416"/>
  <c r="BY416"/>
  <c r="BZ416" s="1"/>
  <c r="AN408"/>
  <c r="AO408" s="1"/>
  <c r="AF408"/>
  <c r="X408"/>
  <c r="BY408"/>
  <c r="BZ408" s="1"/>
  <c r="AN400"/>
  <c r="AO400" s="1"/>
  <c r="AF400"/>
  <c r="X400"/>
  <c r="BY400"/>
  <c r="BZ400" s="1"/>
  <c r="AN392"/>
  <c r="AO392" s="1"/>
  <c r="AF392"/>
  <c r="X392"/>
  <c r="BY392"/>
  <c r="BZ392" s="1"/>
  <c r="AN384"/>
  <c r="AO384" s="1"/>
  <c r="AF384"/>
  <c r="X384"/>
  <c r="BY384"/>
  <c r="BZ384" s="1"/>
  <c r="AN376"/>
  <c r="AO376" s="1"/>
  <c r="AF376"/>
  <c r="X376"/>
  <c r="BY376"/>
  <c r="BZ376" s="1"/>
  <c r="AN368"/>
  <c r="AO368" s="1"/>
  <c r="AF368"/>
  <c r="X368"/>
  <c r="BY368"/>
  <c r="BZ368" s="1"/>
  <c r="AN360"/>
  <c r="AO360" s="1"/>
  <c r="AF360"/>
  <c r="X360"/>
  <c r="BY360"/>
  <c r="BZ360" s="1"/>
  <c r="AN352"/>
  <c r="AO352" s="1"/>
  <c r="AF352"/>
  <c r="X352"/>
  <c r="BY352"/>
  <c r="BZ352" s="1"/>
  <c r="AN344"/>
  <c r="AO344" s="1"/>
  <c r="AF344"/>
  <c r="X344"/>
  <c r="BY344"/>
  <c r="BZ344" s="1"/>
  <c r="AN336"/>
  <c r="AO336" s="1"/>
  <c r="AF336"/>
  <c r="X336"/>
  <c r="BY336"/>
  <c r="BZ336" s="1"/>
  <c r="AN328"/>
  <c r="AO328" s="1"/>
  <c r="AF328"/>
  <c r="X328"/>
  <c r="BY328"/>
  <c r="BZ328" s="1"/>
  <c r="AN320"/>
  <c r="AO320" s="1"/>
  <c r="AF320"/>
  <c r="X320"/>
  <c r="BY320"/>
  <c r="BZ320" s="1"/>
  <c r="AN312"/>
  <c r="AO312" s="1"/>
  <c r="AF312"/>
  <c r="X312"/>
  <c r="BY312"/>
  <c r="BZ312" s="1"/>
  <c r="AN304"/>
  <c r="AO304" s="1"/>
  <c r="AF304"/>
  <c r="X304"/>
  <c r="BY304"/>
  <c r="BZ304" s="1"/>
  <c r="AN296"/>
  <c r="AO296" s="1"/>
  <c r="AF296"/>
  <c r="X296"/>
  <c r="BY296"/>
  <c r="BZ296" s="1"/>
  <c r="AN288"/>
  <c r="AO288" s="1"/>
  <c r="AF288"/>
  <c r="X288"/>
  <c r="BY288"/>
  <c r="BZ288" s="1"/>
  <c r="AN280"/>
  <c r="AO280" s="1"/>
  <c r="AF280"/>
  <c r="X280"/>
  <c r="BY280"/>
  <c r="BZ280" s="1"/>
  <c r="AN272"/>
  <c r="AO272" s="1"/>
  <c r="AF272"/>
  <c r="X272"/>
  <c r="BY272"/>
  <c r="BZ272" s="1"/>
  <c r="AN264"/>
  <c r="AO264" s="1"/>
  <c r="AF264"/>
  <c r="X264"/>
  <c r="BY264"/>
  <c r="BZ264" s="1"/>
  <c r="AN256"/>
  <c r="AO256" s="1"/>
  <c r="AF256"/>
  <c r="X256"/>
  <c r="BY256"/>
  <c r="BZ256" s="1"/>
  <c r="AN248"/>
  <c r="AO248" s="1"/>
  <c r="AF248"/>
  <c r="X248"/>
  <c r="BY248"/>
  <c r="BZ248" s="1"/>
  <c r="AN240"/>
  <c r="AO240" s="1"/>
  <c r="AF240"/>
  <c r="X240"/>
  <c r="BY240"/>
  <c r="BZ240" s="1"/>
  <c r="AN232"/>
  <c r="AO232" s="1"/>
  <c r="AF232"/>
  <c r="X232"/>
  <c r="BY232"/>
  <c r="BZ232" s="1"/>
  <c r="AN224"/>
  <c r="AO224" s="1"/>
  <c r="AF224"/>
  <c r="X224"/>
  <c r="BY224"/>
  <c r="BZ224" s="1"/>
  <c r="AN216"/>
  <c r="AO216" s="1"/>
  <c r="AF216"/>
  <c r="X216"/>
  <c r="BY216"/>
  <c r="BZ216" s="1"/>
  <c r="AN208"/>
  <c r="AO208" s="1"/>
  <c r="AF208"/>
  <c r="X208"/>
  <c r="BY208"/>
  <c r="BZ208" s="1"/>
  <c r="AN200"/>
  <c r="AO200" s="1"/>
  <c r="AF200"/>
  <c r="X200"/>
  <c r="BY200"/>
  <c r="BZ200" s="1"/>
  <c r="AN192"/>
  <c r="AO192" s="1"/>
  <c r="AF192"/>
  <c r="X192"/>
  <c r="BY192"/>
  <c r="BZ192" s="1"/>
  <c r="AN184"/>
  <c r="AO184" s="1"/>
  <c r="AF184"/>
  <c r="X184"/>
  <c r="BY184"/>
  <c r="BZ184" s="1"/>
  <c r="AN176"/>
  <c r="AO176" s="1"/>
  <c r="AF176"/>
  <c r="X176"/>
  <c r="BY176"/>
  <c r="BZ176" s="1"/>
  <c r="AN168"/>
  <c r="AO168" s="1"/>
  <c r="AF168"/>
  <c r="X168"/>
  <c r="BY168"/>
  <c r="BZ168" s="1"/>
  <c r="AN160"/>
  <c r="AO160" s="1"/>
  <c r="AF160"/>
  <c r="X160"/>
  <c r="BY160"/>
  <c r="BZ160" s="1"/>
  <c r="AN152"/>
  <c r="AO152" s="1"/>
  <c r="AF152"/>
  <c r="X152"/>
  <c r="BY152"/>
  <c r="BZ152" s="1"/>
  <c r="AN144"/>
  <c r="AO144" s="1"/>
  <c r="AF144"/>
  <c r="X144"/>
  <c r="BY144"/>
  <c r="BZ144" s="1"/>
  <c r="AN136"/>
  <c r="AO136" s="1"/>
  <c r="AF136"/>
  <c r="X136"/>
  <c r="BY136"/>
  <c r="BZ136" s="1"/>
  <c r="AN128"/>
  <c r="AO128" s="1"/>
  <c r="AF128"/>
  <c r="X128"/>
  <c r="BY128"/>
  <c r="BZ128" s="1"/>
  <c r="AN120"/>
  <c r="AO120" s="1"/>
  <c r="AF120"/>
  <c r="X120"/>
  <c r="BY120"/>
  <c r="BZ120" s="1"/>
  <c r="AN112"/>
  <c r="AO112" s="1"/>
  <c r="AF112"/>
  <c r="X112"/>
  <c r="BY112"/>
  <c r="BZ112" s="1"/>
  <c r="AN104"/>
  <c r="AO104" s="1"/>
  <c r="AF104"/>
  <c r="X104"/>
  <c r="BY104"/>
  <c r="BZ104" s="1"/>
  <c r="AN608"/>
  <c r="AP608" s="1"/>
  <c r="AF608"/>
  <c r="X608"/>
  <c r="BY608"/>
  <c r="BZ608" s="1"/>
  <c r="AN698"/>
  <c r="AO698" s="1"/>
  <c r="AF698"/>
  <c r="X698"/>
  <c r="BY698"/>
  <c r="BZ698" s="1"/>
  <c r="AN690"/>
  <c r="AO690" s="1"/>
  <c r="AF690"/>
  <c r="X690"/>
  <c r="BY690"/>
  <c r="BZ690" s="1"/>
  <c r="AN682"/>
  <c r="AO682" s="1"/>
  <c r="AF682"/>
  <c r="X682"/>
  <c r="BY682"/>
  <c r="BZ682" s="1"/>
  <c r="AN674"/>
  <c r="AO674" s="1"/>
  <c r="AF674"/>
  <c r="X674"/>
  <c r="BY674"/>
  <c r="BZ674" s="1"/>
  <c r="AN666"/>
  <c r="AO666" s="1"/>
  <c r="AF666"/>
  <c r="X666"/>
  <c r="BY666"/>
  <c r="BZ666" s="1"/>
  <c r="AN658"/>
  <c r="AO658" s="1"/>
  <c r="AF658"/>
  <c r="X658"/>
  <c r="BY658"/>
  <c r="BZ658" s="1"/>
  <c r="AN650"/>
  <c r="AO650" s="1"/>
  <c r="AF650"/>
  <c r="X650"/>
  <c r="BY650"/>
  <c r="BZ650" s="1"/>
  <c r="AN642"/>
  <c r="AO642" s="1"/>
  <c r="AF642"/>
  <c r="X642"/>
  <c r="BY642"/>
  <c r="BZ642" s="1"/>
  <c r="AN634"/>
  <c r="AO634" s="1"/>
  <c r="AF634"/>
  <c r="X634"/>
  <c r="BY634"/>
  <c r="BZ634" s="1"/>
  <c r="AN626"/>
  <c r="AO626" s="1"/>
  <c r="AF626"/>
  <c r="X626"/>
  <c r="BY626"/>
  <c r="BZ626" s="1"/>
  <c r="AN618"/>
  <c r="AO618" s="1"/>
  <c r="AF618"/>
  <c r="X618"/>
  <c r="BY618"/>
  <c r="BZ618" s="1"/>
  <c r="AN483"/>
  <c r="AF483"/>
  <c r="X483"/>
  <c r="AN467"/>
  <c r="AF467"/>
  <c r="X467"/>
  <c r="AN451"/>
  <c r="AF451"/>
  <c r="X451"/>
  <c r="AN435"/>
  <c r="AF435"/>
  <c r="X435"/>
  <c r="AN419"/>
  <c r="AF419"/>
  <c r="X419"/>
  <c r="AN403"/>
  <c r="AF403"/>
  <c r="X403"/>
  <c r="AN387"/>
  <c r="AF387"/>
  <c r="X387"/>
  <c r="AN371"/>
  <c r="AF371"/>
  <c r="X371"/>
  <c r="AN355"/>
  <c r="AF355"/>
  <c r="X355"/>
  <c r="AN339"/>
  <c r="AF339"/>
  <c r="X339"/>
  <c r="AN323"/>
  <c r="AF323"/>
  <c r="X323"/>
  <c r="AN307"/>
  <c r="AF307"/>
  <c r="X307"/>
  <c r="AN291"/>
  <c r="AF291"/>
  <c r="X291"/>
  <c r="AN275"/>
  <c r="AF275"/>
  <c r="X275"/>
  <c r="AN259"/>
  <c r="AF259"/>
  <c r="X259"/>
  <c r="AN243"/>
  <c r="AF243"/>
  <c r="X243"/>
  <c r="B393" i="11"/>
  <c r="B208" i="6"/>
  <c r="H698" i="9"/>
  <c r="H698" i="10" s="1"/>
  <c r="O698"/>
  <c r="U698" s="1"/>
  <c r="W698" s="1"/>
  <c r="H684" i="9"/>
  <c r="H684" i="10" s="1"/>
  <c r="O684"/>
  <c r="U684" s="1"/>
  <c r="W684" s="1"/>
  <c r="H678" i="9"/>
  <c r="H678" i="10" s="1"/>
  <c r="O678"/>
  <c r="U678" s="1"/>
  <c r="W678" s="1"/>
  <c r="H674" i="9"/>
  <c r="H674" i="10" s="1"/>
  <c r="O674"/>
  <c r="U674" s="1"/>
  <c r="W674" s="1"/>
  <c r="H670" i="9"/>
  <c r="H670" i="10" s="1"/>
  <c r="O670"/>
  <c r="U670" s="1"/>
  <c r="W670" s="1"/>
  <c r="H666" i="9"/>
  <c r="H666" i="10" s="1"/>
  <c r="O666"/>
  <c r="U666" s="1"/>
  <c r="W666" s="1"/>
  <c r="H658" i="9"/>
  <c r="H658" i="10" s="1"/>
  <c r="O658"/>
  <c r="U658" s="1"/>
  <c r="W658" s="1"/>
  <c r="H644" i="9"/>
  <c r="H644" i="10" s="1"/>
  <c r="O644"/>
  <c r="U644" s="1"/>
  <c r="W644" s="1"/>
  <c r="H630" i="9"/>
  <c r="H630" i="10" s="1"/>
  <c r="O630"/>
  <c r="U630" s="1"/>
  <c r="W630" s="1"/>
  <c r="H624" i="9"/>
  <c r="H624" i="10" s="1"/>
  <c r="O624"/>
  <c r="U624" s="1"/>
  <c r="W624" s="1"/>
  <c r="H616" i="9"/>
  <c r="H616" i="10" s="1"/>
  <c r="O616"/>
  <c r="U616" s="1"/>
  <c r="W616" s="1"/>
  <c r="H602" i="9"/>
  <c r="H602" i="10" s="1"/>
  <c r="O602"/>
  <c r="U602" s="1"/>
  <c r="W602" s="1"/>
  <c r="H592" i="9"/>
  <c r="H592" i="10" s="1"/>
  <c r="O592"/>
  <c r="U592" s="1"/>
  <c r="W592" s="1"/>
  <c r="H588" i="9"/>
  <c r="H588" i="10" s="1"/>
  <c r="O588"/>
  <c r="U588" s="1"/>
  <c r="W588" s="1"/>
  <c r="H584" i="9"/>
  <c r="H584" i="10" s="1"/>
  <c r="O584"/>
  <c r="U584" s="1"/>
  <c r="W584" s="1"/>
  <c r="H574" i="9"/>
  <c r="H574" i="10" s="1"/>
  <c r="O574"/>
  <c r="U574" s="1"/>
  <c r="W574" s="1"/>
  <c r="H562" i="9"/>
  <c r="H562" i="10" s="1"/>
  <c r="O562"/>
  <c r="U562" s="1"/>
  <c r="W562" s="1"/>
  <c r="H554" i="9"/>
  <c r="H554" i="10" s="1"/>
  <c r="O554"/>
  <c r="U554" s="1"/>
  <c r="W554" s="1"/>
  <c r="H546" i="9"/>
  <c r="H546" i="10" s="1"/>
  <c r="O546"/>
  <c r="U546" s="1"/>
  <c r="W546" s="1"/>
  <c r="H536" i="9"/>
  <c r="H536" i="10" s="1"/>
  <c r="O536"/>
  <c r="U536" s="1"/>
  <c r="W536" s="1"/>
  <c r="H532" i="9"/>
  <c r="H532" i="10" s="1"/>
  <c r="O532"/>
  <c r="U532" s="1"/>
  <c r="W532" s="1"/>
  <c r="H526" i="9"/>
  <c r="H526" i="10" s="1"/>
  <c r="O526"/>
  <c r="U526" s="1"/>
  <c r="W526" s="1"/>
  <c r="H522" i="9"/>
  <c r="H522" i="10" s="1"/>
  <c r="O522"/>
  <c r="U522" s="1"/>
  <c r="W522" s="1"/>
  <c r="H518" i="9"/>
  <c r="H518" i="10" s="1"/>
  <c r="O518"/>
  <c r="U518" s="1"/>
  <c r="W518" s="1"/>
  <c r="H514" i="9"/>
  <c r="H514" i="10" s="1"/>
  <c r="O514"/>
  <c r="U514" s="1"/>
  <c r="W514" s="1"/>
  <c r="H510" i="9"/>
  <c r="H510" i="10" s="1"/>
  <c r="O510"/>
  <c r="U510" s="1"/>
  <c r="W510" s="1"/>
  <c r="H506" i="9"/>
  <c r="H506" i="10" s="1"/>
  <c r="O506"/>
  <c r="U506" s="1"/>
  <c r="W506" s="1"/>
  <c r="H502" i="9"/>
  <c r="H502" i="10" s="1"/>
  <c r="O502"/>
  <c r="U502" s="1"/>
  <c r="W502" s="1"/>
  <c r="H498" i="9"/>
  <c r="H498" i="10" s="1"/>
  <c r="O498"/>
  <c r="U498" s="1"/>
  <c r="W498" s="1"/>
  <c r="H494" i="9"/>
  <c r="H494" i="10" s="1"/>
  <c r="O494"/>
  <c r="U494" s="1"/>
  <c r="W494" s="1"/>
  <c r="H490" i="9"/>
  <c r="H490" i="10" s="1"/>
  <c r="O490"/>
  <c r="U490" s="1"/>
  <c r="W490" s="1"/>
  <c r="H486" i="9"/>
  <c r="H486" i="10" s="1"/>
  <c r="O486"/>
  <c r="U486" s="1"/>
  <c r="W486" s="1"/>
  <c r="H482" i="9"/>
  <c r="H482" i="10" s="1"/>
  <c r="O482"/>
  <c r="U482" s="1"/>
  <c r="W482" s="1"/>
  <c r="H478" i="9"/>
  <c r="H478" i="10" s="1"/>
  <c r="O478"/>
  <c r="U478" s="1"/>
  <c r="W478" s="1"/>
  <c r="H474" i="9"/>
  <c r="H474" i="10" s="1"/>
  <c r="O474"/>
  <c r="U474" s="1"/>
  <c r="W474" s="1"/>
  <c r="H470" i="9"/>
  <c r="H470" i="10" s="1"/>
  <c r="O470"/>
  <c r="U470" s="1"/>
  <c r="W470" s="1"/>
  <c r="H466" i="9"/>
  <c r="H466" i="10" s="1"/>
  <c r="O466"/>
  <c r="U466" s="1"/>
  <c r="W466" s="1"/>
  <c r="H462" i="9"/>
  <c r="H462" i="10" s="1"/>
  <c r="O462"/>
  <c r="U462" s="1"/>
  <c r="W462" s="1"/>
  <c r="H458" i="9"/>
  <c r="H458" i="10" s="1"/>
  <c r="O458"/>
  <c r="U458" s="1"/>
  <c r="W458" s="1"/>
  <c r="H454" i="9"/>
  <c r="H454" i="10" s="1"/>
  <c r="O454"/>
  <c r="U454" s="1"/>
  <c r="W454" s="1"/>
  <c r="H450" i="9"/>
  <c r="H450" i="10" s="1"/>
  <c r="O450"/>
  <c r="U450" s="1"/>
  <c r="W450" s="1"/>
  <c r="H446" i="9"/>
  <c r="H446" i="10" s="1"/>
  <c r="O446"/>
  <c r="U446" s="1"/>
  <c r="W446" s="1"/>
  <c r="H442" i="9"/>
  <c r="H442" i="10" s="1"/>
  <c r="O442"/>
  <c r="U442" s="1"/>
  <c r="W442" s="1"/>
  <c r="H438" i="9"/>
  <c r="H438" i="10" s="1"/>
  <c r="O438"/>
  <c r="U438" s="1"/>
  <c r="W438" s="1"/>
  <c r="H434" i="9"/>
  <c r="H434" i="10" s="1"/>
  <c r="O434"/>
  <c r="U434" s="1"/>
  <c r="W434" s="1"/>
  <c r="H430" i="9"/>
  <c r="H430" i="10" s="1"/>
  <c r="O430"/>
  <c r="U430" s="1"/>
  <c r="W430" s="1"/>
  <c r="H426" i="9"/>
  <c r="H426" i="10" s="1"/>
  <c r="O426"/>
  <c r="U426" s="1"/>
  <c r="W426" s="1"/>
  <c r="H422" i="9"/>
  <c r="H422" i="10" s="1"/>
  <c r="O422"/>
  <c r="U422" s="1"/>
  <c r="W422" s="1"/>
  <c r="H418" i="9"/>
  <c r="H418" i="10" s="1"/>
  <c r="O418"/>
  <c r="U418" s="1"/>
  <c r="W418" s="1"/>
  <c r="H414" i="9"/>
  <c r="H414" i="10" s="1"/>
  <c r="O414"/>
  <c r="U414" s="1"/>
  <c r="W414" s="1"/>
  <c r="H410" i="9"/>
  <c r="H410" i="10" s="1"/>
  <c r="O410"/>
  <c r="U410" s="1"/>
  <c r="W410" s="1"/>
  <c r="H406" i="9"/>
  <c r="H406" i="10" s="1"/>
  <c r="O406"/>
  <c r="U406" s="1"/>
  <c r="W406" s="1"/>
  <c r="H402" i="9"/>
  <c r="H402" i="10" s="1"/>
  <c r="O402"/>
  <c r="U402" s="1"/>
  <c r="W402" s="1"/>
  <c r="H398" i="9"/>
  <c r="H398" i="10" s="1"/>
  <c r="O398"/>
  <c r="U398" s="1"/>
  <c r="W398" s="1"/>
  <c r="H394" i="9"/>
  <c r="H394" i="10" s="1"/>
  <c r="O394"/>
  <c r="U394" s="1"/>
  <c r="W394" s="1"/>
  <c r="H390" i="9"/>
  <c r="H390" i="10" s="1"/>
  <c r="O390"/>
  <c r="U390" s="1"/>
  <c r="W390" s="1"/>
  <c r="H386" i="9"/>
  <c r="H386" i="10" s="1"/>
  <c r="O386"/>
  <c r="U386" s="1"/>
  <c r="W386" s="1"/>
  <c r="H357" i="9"/>
  <c r="H357" i="10" s="1"/>
  <c r="O357"/>
  <c r="U357" s="1"/>
  <c r="W357" s="1"/>
  <c r="H349" i="9"/>
  <c r="H349" i="10" s="1"/>
  <c r="O349"/>
  <c r="U349" s="1"/>
  <c r="W349" s="1"/>
  <c r="H341" i="9"/>
  <c r="H341" i="10" s="1"/>
  <c r="O341"/>
  <c r="U341" s="1"/>
  <c r="W341" s="1"/>
  <c r="H333" i="9"/>
  <c r="H333" i="10" s="1"/>
  <c r="O333"/>
  <c r="U333" s="1"/>
  <c r="W333" s="1"/>
  <c r="H325" i="9"/>
  <c r="H325" i="10" s="1"/>
  <c r="O325"/>
  <c r="U325" s="1"/>
  <c r="W325" s="1"/>
  <c r="H317" i="9"/>
  <c r="H317" i="10" s="1"/>
  <c r="O317"/>
  <c r="U317" s="1"/>
  <c r="W317" s="1"/>
  <c r="H309" i="9"/>
  <c r="H309" i="10" s="1"/>
  <c r="O309"/>
  <c r="U309" s="1"/>
  <c r="W309" s="1"/>
  <c r="H301" i="9"/>
  <c r="H301" i="10" s="1"/>
  <c r="O301"/>
  <c r="U301" s="1"/>
  <c r="W301" s="1"/>
  <c r="H293" i="9"/>
  <c r="H293" i="10" s="1"/>
  <c r="O293"/>
  <c r="U293" s="1"/>
  <c r="W293" s="1"/>
  <c r="H285" i="9"/>
  <c r="H285" i="10" s="1"/>
  <c r="O285"/>
  <c r="U285" s="1"/>
  <c r="W285" s="1"/>
  <c r="H277" i="9"/>
  <c r="H277" i="10" s="1"/>
  <c r="O277"/>
  <c r="U277" s="1"/>
  <c r="W277" s="1"/>
  <c r="H269" i="9"/>
  <c r="H269" i="10" s="1"/>
  <c r="O269"/>
  <c r="U269" s="1"/>
  <c r="W269" s="1"/>
  <c r="H261" i="9"/>
  <c r="H261" i="10" s="1"/>
  <c r="O261"/>
  <c r="U261" s="1"/>
  <c r="W261" s="1"/>
  <c r="H253" i="9"/>
  <c r="H253" i="10" s="1"/>
  <c r="O253"/>
  <c r="U253" s="1"/>
  <c r="W253" s="1"/>
  <c r="H245" i="9"/>
  <c r="H245" i="10" s="1"/>
  <c r="O245"/>
  <c r="U245" s="1"/>
  <c r="W245" s="1"/>
  <c r="H237" i="9"/>
  <c r="H237" i="10" s="1"/>
  <c r="O237"/>
  <c r="U237" s="1"/>
  <c r="W237" s="1"/>
  <c r="H229" i="9"/>
  <c r="H229" i="10" s="1"/>
  <c r="O229"/>
  <c r="U229" s="1"/>
  <c r="W229" s="1"/>
  <c r="H221" i="9"/>
  <c r="H221" i="10" s="1"/>
  <c r="O221"/>
  <c r="U221" s="1"/>
  <c r="W221" s="1"/>
  <c r="H213" i="9"/>
  <c r="H213" i="10" s="1"/>
  <c r="O213"/>
  <c r="U213" s="1"/>
  <c r="W213" s="1"/>
  <c r="H205" i="9"/>
  <c r="H205" i="10" s="1"/>
  <c r="O205"/>
  <c r="U205" s="1"/>
  <c r="W205" s="1"/>
  <c r="H197" i="9"/>
  <c r="H197" i="10" s="1"/>
  <c r="O197"/>
  <c r="U197" s="1"/>
  <c r="W197" s="1"/>
  <c r="H189" i="9"/>
  <c r="H189" i="10" s="1"/>
  <c r="O189"/>
  <c r="U189" s="1"/>
  <c r="W189" s="1"/>
  <c r="H181" i="9"/>
  <c r="H181" i="10" s="1"/>
  <c r="O181"/>
  <c r="U181" s="1"/>
  <c r="W181" s="1"/>
  <c r="H173" i="9"/>
  <c r="H173" i="10" s="1"/>
  <c r="O173"/>
  <c r="U173" s="1"/>
  <c r="W173" s="1"/>
  <c r="H165" i="9"/>
  <c r="H165" i="10" s="1"/>
  <c r="O165"/>
  <c r="U165" s="1"/>
  <c r="W165" s="1"/>
  <c r="H157" i="9"/>
  <c r="H157" i="10" s="1"/>
  <c r="O157"/>
  <c r="U157" s="1"/>
  <c r="W157" s="1"/>
  <c r="H149" i="9"/>
  <c r="H149" i="10" s="1"/>
  <c r="O149"/>
  <c r="U149" s="1"/>
  <c r="W149" s="1"/>
  <c r="H140" i="9"/>
  <c r="H140" i="10" s="1"/>
  <c r="O140"/>
  <c r="U140" s="1"/>
  <c r="W140" s="1"/>
  <c r="H132" i="9"/>
  <c r="H132" i="10" s="1"/>
  <c r="O132"/>
  <c r="U132" s="1"/>
  <c r="W132" s="1"/>
  <c r="H124" i="9"/>
  <c r="H124" i="10" s="1"/>
  <c r="O124"/>
  <c r="U124" s="1"/>
  <c r="W124" s="1"/>
  <c r="H116" i="9"/>
  <c r="H116" i="10" s="1"/>
  <c r="O116"/>
  <c r="U116" s="1"/>
  <c r="W116" s="1"/>
  <c r="H108" i="9"/>
  <c r="H108" i="10" s="1"/>
  <c r="O108"/>
  <c r="U108" s="1"/>
  <c r="W108" s="1"/>
  <c r="H384" i="9"/>
  <c r="H384" i="10" s="1"/>
  <c r="O384"/>
  <c r="U384" s="1"/>
  <c r="W384" s="1"/>
  <c r="H376" i="9"/>
  <c r="H376" i="10" s="1"/>
  <c r="O376"/>
  <c r="U376" s="1"/>
  <c r="W376" s="1"/>
  <c r="H368" i="9"/>
  <c r="H368" i="10" s="1"/>
  <c r="O368"/>
  <c r="U368" s="1"/>
  <c r="W368" s="1"/>
  <c r="H360" i="9"/>
  <c r="H360" i="10" s="1"/>
  <c r="O360"/>
  <c r="U360" s="1"/>
  <c r="W360" s="1"/>
  <c r="H699" i="9"/>
  <c r="H699" i="10" s="1"/>
  <c r="O699"/>
  <c r="U699" s="1"/>
  <c r="W699" s="1"/>
  <c r="H695" i="9"/>
  <c r="H695" i="10" s="1"/>
  <c r="O695"/>
  <c r="U695" s="1"/>
  <c r="W695" s="1"/>
  <c r="H691" i="9"/>
  <c r="H691" i="10" s="1"/>
  <c r="O691"/>
  <c r="U691" s="1"/>
  <c r="W691" s="1"/>
  <c r="H687" i="9"/>
  <c r="H687" i="10" s="1"/>
  <c r="O687"/>
  <c r="U687" s="1"/>
  <c r="W687" s="1"/>
  <c r="H683" i="9"/>
  <c r="H683" i="10" s="1"/>
  <c r="O683"/>
  <c r="U683" s="1"/>
  <c r="W683" s="1"/>
  <c r="H679" i="9"/>
  <c r="H679" i="10" s="1"/>
  <c r="O679"/>
  <c r="U679" s="1"/>
  <c r="W679" s="1"/>
  <c r="H675" i="9"/>
  <c r="H675" i="10" s="1"/>
  <c r="O675"/>
  <c r="U675" s="1"/>
  <c r="W675" s="1"/>
  <c r="H671" i="9"/>
  <c r="H671" i="10" s="1"/>
  <c r="O671"/>
  <c r="U671" s="1"/>
  <c r="W671" s="1"/>
  <c r="H667" i="9"/>
  <c r="H667" i="10" s="1"/>
  <c r="O667"/>
  <c r="U667" s="1"/>
  <c r="W667" s="1"/>
  <c r="H663" i="9"/>
  <c r="H663" i="10" s="1"/>
  <c r="O663"/>
  <c r="U663" s="1"/>
  <c r="W663" s="1"/>
  <c r="H659" i="9"/>
  <c r="H659" i="10" s="1"/>
  <c r="O659"/>
  <c r="U659" s="1"/>
  <c r="W659" s="1"/>
  <c r="H655" i="9"/>
  <c r="H655" i="10" s="1"/>
  <c r="O655"/>
  <c r="U655" s="1"/>
  <c r="W655" s="1"/>
  <c r="H651" i="9"/>
  <c r="H651" i="10" s="1"/>
  <c r="O651"/>
  <c r="U651" s="1"/>
  <c r="W651" s="1"/>
  <c r="H647" i="9"/>
  <c r="H647" i="10" s="1"/>
  <c r="O647"/>
  <c r="U647" s="1"/>
  <c r="W647" s="1"/>
  <c r="H643" i="9"/>
  <c r="H643" i="10" s="1"/>
  <c r="O643"/>
  <c r="U643" s="1"/>
  <c r="W643" s="1"/>
  <c r="H639" i="9"/>
  <c r="H639" i="10" s="1"/>
  <c r="O639"/>
  <c r="U639" s="1"/>
  <c r="W639" s="1"/>
  <c r="H635" i="9"/>
  <c r="H635" i="10" s="1"/>
  <c r="O635"/>
  <c r="U635" s="1"/>
  <c r="W635" s="1"/>
  <c r="H631" i="9"/>
  <c r="H631" i="10" s="1"/>
  <c r="O631"/>
  <c r="U631" s="1"/>
  <c r="W631" s="1"/>
  <c r="H627" i="9"/>
  <c r="H627" i="10" s="1"/>
  <c r="O627"/>
  <c r="U627" s="1"/>
  <c r="W627" s="1"/>
  <c r="H623" i="9"/>
  <c r="H623" i="10" s="1"/>
  <c r="O623"/>
  <c r="U623" s="1"/>
  <c r="W623" s="1"/>
  <c r="H619" i="9"/>
  <c r="H619" i="10" s="1"/>
  <c r="O619"/>
  <c r="U619" s="1"/>
  <c r="W619" s="1"/>
  <c r="H615" i="9"/>
  <c r="H615" i="10" s="1"/>
  <c r="O615"/>
  <c r="U615" s="1"/>
  <c r="W615" s="1"/>
  <c r="H611" i="9"/>
  <c r="H611" i="10" s="1"/>
  <c r="O611"/>
  <c r="U611" s="1"/>
  <c r="W611" s="1"/>
  <c r="H607" i="9"/>
  <c r="H607" i="10" s="1"/>
  <c r="O607"/>
  <c r="U607" s="1"/>
  <c r="W607" s="1"/>
  <c r="H603" i="9"/>
  <c r="H603" i="10" s="1"/>
  <c r="O603"/>
  <c r="U603" s="1"/>
  <c r="W603" s="1"/>
  <c r="H599" i="9"/>
  <c r="H599" i="10" s="1"/>
  <c r="O599"/>
  <c r="U599" s="1"/>
  <c r="W599" s="1"/>
  <c r="H595" i="9"/>
  <c r="H595" i="10" s="1"/>
  <c r="O595"/>
  <c r="U595" s="1"/>
  <c r="W595" s="1"/>
  <c r="H591" i="9"/>
  <c r="H591" i="10" s="1"/>
  <c r="O591"/>
  <c r="U591" s="1"/>
  <c r="W591" s="1"/>
  <c r="H587" i="9"/>
  <c r="H587" i="10" s="1"/>
  <c r="O587"/>
  <c r="U587" s="1"/>
  <c r="W587" s="1"/>
  <c r="H583" i="9"/>
  <c r="H583" i="10" s="1"/>
  <c r="O583"/>
  <c r="U583" s="1"/>
  <c r="W583" s="1"/>
  <c r="H579" i="9"/>
  <c r="H579" i="10" s="1"/>
  <c r="O579"/>
  <c r="U579" s="1"/>
  <c r="W579" s="1"/>
  <c r="H575" i="9"/>
  <c r="H575" i="10" s="1"/>
  <c r="O575"/>
  <c r="U575" s="1"/>
  <c r="W575" s="1"/>
  <c r="H571" i="9"/>
  <c r="H571" i="10" s="1"/>
  <c r="O571"/>
  <c r="U571" s="1"/>
  <c r="W571" s="1"/>
  <c r="H567" i="9"/>
  <c r="H567" i="10" s="1"/>
  <c r="O567"/>
  <c r="U567" s="1"/>
  <c r="W567" s="1"/>
  <c r="H563" i="9"/>
  <c r="H563" i="10" s="1"/>
  <c r="O563"/>
  <c r="U563" s="1"/>
  <c r="W563" s="1"/>
  <c r="H559" i="9"/>
  <c r="H559" i="10" s="1"/>
  <c r="O559"/>
  <c r="U559" s="1"/>
  <c r="W559" s="1"/>
  <c r="H555" i="9"/>
  <c r="H555" i="10" s="1"/>
  <c r="O555"/>
  <c r="U555" s="1"/>
  <c r="W555" s="1"/>
  <c r="H551" i="9"/>
  <c r="H551" i="10" s="1"/>
  <c r="O551"/>
  <c r="U551" s="1"/>
  <c r="W551" s="1"/>
  <c r="H547" i="9"/>
  <c r="H547" i="10" s="1"/>
  <c r="O547"/>
  <c r="U547" s="1"/>
  <c r="W547" s="1"/>
  <c r="H543" i="9"/>
  <c r="H543" i="10" s="1"/>
  <c r="O543"/>
  <c r="U543" s="1"/>
  <c r="W543" s="1"/>
  <c r="H539" i="9"/>
  <c r="H539" i="10" s="1"/>
  <c r="O539"/>
  <c r="U539" s="1"/>
  <c r="W539" s="1"/>
  <c r="H535" i="9"/>
  <c r="H535" i="10" s="1"/>
  <c r="O535"/>
  <c r="U535" s="1"/>
  <c r="W535" s="1"/>
  <c r="H531" i="9"/>
  <c r="H531" i="10" s="1"/>
  <c r="O531"/>
  <c r="U531" s="1"/>
  <c r="W531" s="1"/>
  <c r="H527" i="9"/>
  <c r="H527" i="10" s="1"/>
  <c r="O527"/>
  <c r="U527" s="1"/>
  <c r="W527" s="1"/>
  <c r="H523" i="9"/>
  <c r="H523" i="10" s="1"/>
  <c r="O523"/>
  <c r="U523" s="1"/>
  <c r="W523" s="1"/>
  <c r="H519" i="9"/>
  <c r="H519" i="10" s="1"/>
  <c r="O519"/>
  <c r="U519" s="1"/>
  <c r="W519" s="1"/>
  <c r="H515" i="9"/>
  <c r="H515" i="10" s="1"/>
  <c r="O515"/>
  <c r="U515" s="1"/>
  <c r="W515" s="1"/>
  <c r="H511" i="9"/>
  <c r="H511" i="10" s="1"/>
  <c r="O511"/>
  <c r="U511" s="1"/>
  <c r="W511" s="1"/>
  <c r="H507" i="9"/>
  <c r="H507" i="10" s="1"/>
  <c r="O507"/>
  <c r="U507" s="1"/>
  <c r="W507" s="1"/>
  <c r="H503" i="9"/>
  <c r="H503" i="10" s="1"/>
  <c r="O503"/>
  <c r="U503" s="1"/>
  <c r="W503" s="1"/>
  <c r="H499" i="9"/>
  <c r="H499" i="10" s="1"/>
  <c r="O499"/>
  <c r="U499" s="1"/>
  <c r="W499" s="1"/>
  <c r="H495" i="9"/>
  <c r="H495" i="10" s="1"/>
  <c r="O495"/>
  <c r="U495" s="1"/>
  <c r="W495" s="1"/>
  <c r="H491" i="9"/>
  <c r="H491" i="10" s="1"/>
  <c r="O491"/>
  <c r="U491" s="1"/>
  <c r="W491" s="1"/>
  <c r="H487" i="9"/>
  <c r="H487" i="10" s="1"/>
  <c r="O487"/>
  <c r="U487" s="1"/>
  <c r="W487" s="1"/>
  <c r="H483" i="9"/>
  <c r="H483" i="10" s="1"/>
  <c r="O483"/>
  <c r="U483" s="1"/>
  <c r="W483" s="1"/>
  <c r="H479" i="9"/>
  <c r="H479" i="10" s="1"/>
  <c r="O479"/>
  <c r="U479" s="1"/>
  <c r="W479" s="1"/>
  <c r="H475" i="9"/>
  <c r="H475" i="10" s="1"/>
  <c r="O475"/>
  <c r="U475" s="1"/>
  <c r="W475" s="1"/>
  <c r="H471" i="9"/>
  <c r="H471" i="10" s="1"/>
  <c r="O471"/>
  <c r="U471" s="1"/>
  <c r="W471" s="1"/>
  <c r="H467" i="9"/>
  <c r="H467" i="10" s="1"/>
  <c r="O467"/>
  <c r="U467" s="1"/>
  <c r="W467" s="1"/>
  <c r="H463" i="9"/>
  <c r="H463" i="10" s="1"/>
  <c r="O463"/>
  <c r="U463" s="1"/>
  <c r="W463" s="1"/>
  <c r="H459" i="9"/>
  <c r="H459" i="10" s="1"/>
  <c r="O459"/>
  <c r="U459" s="1"/>
  <c r="W459" s="1"/>
  <c r="H455" i="9"/>
  <c r="H455" i="10" s="1"/>
  <c r="O455"/>
  <c r="U455" s="1"/>
  <c r="W455" s="1"/>
  <c r="H451" i="9"/>
  <c r="H451" i="10" s="1"/>
  <c r="O451"/>
  <c r="U451" s="1"/>
  <c r="W451" s="1"/>
  <c r="H447" i="9"/>
  <c r="H447" i="10" s="1"/>
  <c r="O447"/>
  <c r="U447" s="1"/>
  <c r="W447" s="1"/>
  <c r="H443" i="9"/>
  <c r="H443" i="10" s="1"/>
  <c r="O443"/>
  <c r="U443" s="1"/>
  <c r="W443" s="1"/>
  <c r="H439" i="9"/>
  <c r="H439" i="10" s="1"/>
  <c r="O439"/>
  <c r="U439" s="1"/>
  <c r="W439" s="1"/>
  <c r="H435" i="9"/>
  <c r="H435" i="10" s="1"/>
  <c r="O435"/>
  <c r="U435" s="1"/>
  <c r="W435" s="1"/>
  <c r="H431" i="9"/>
  <c r="H431" i="10" s="1"/>
  <c r="O431"/>
  <c r="U431" s="1"/>
  <c r="W431" s="1"/>
  <c r="H427" i="9"/>
  <c r="H427" i="10" s="1"/>
  <c r="O427"/>
  <c r="U427" s="1"/>
  <c r="W427" s="1"/>
  <c r="H423" i="9"/>
  <c r="H423" i="10" s="1"/>
  <c r="O423"/>
  <c r="U423" s="1"/>
  <c r="W423" s="1"/>
  <c r="H419" i="9"/>
  <c r="H419" i="10" s="1"/>
  <c r="O419"/>
  <c r="U419" s="1"/>
  <c r="W419" s="1"/>
  <c r="H415" i="9"/>
  <c r="H415" i="10" s="1"/>
  <c r="O415"/>
  <c r="U415" s="1"/>
  <c r="W415" s="1"/>
  <c r="H411" i="9"/>
  <c r="H411" i="10" s="1"/>
  <c r="O411"/>
  <c r="U411" s="1"/>
  <c r="W411" s="1"/>
  <c r="H407" i="9"/>
  <c r="H407" i="10" s="1"/>
  <c r="O407"/>
  <c r="U407" s="1"/>
  <c r="W407" s="1"/>
  <c r="H403" i="9"/>
  <c r="H403" i="10" s="1"/>
  <c r="O403"/>
  <c r="U403" s="1"/>
  <c r="W403" s="1"/>
  <c r="H399" i="9"/>
  <c r="H399" i="10" s="1"/>
  <c r="O399"/>
  <c r="U399" s="1"/>
  <c r="W399" s="1"/>
  <c r="H395" i="9"/>
  <c r="H395" i="10" s="1"/>
  <c r="O395"/>
  <c r="U395" s="1"/>
  <c r="W395" s="1"/>
  <c r="H391" i="9"/>
  <c r="H391" i="10" s="1"/>
  <c r="O391"/>
  <c r="U391" s="1"/>
  <c r="W391" s="1"/>
  <c r="H387" i="9"/>
  <c r="H387" i="10" s="1"/>
  <c r="O387"/>
  <c r="U387" s="1"/>
  <c r="W387" s="1"/>
  <c r="H383" i="9"/>
  <c r="H383" i="10" s="1"/>
  <c r="O383"/>
  <c r="U383" s="1"/>
  <c r="W383" s="1"/>
  <c r="H379" i="9"/>
  <c r="H379" i="10" s="1"/>
  <c r="O379"/>
  <c r="U379" s="1"/>
  <c r="W379" s="1"/>
  <c r="H375" i="9"/>
  <c r="H375" i="10" s="1"/>
  <c r="O375"/>
  <c r="U375" s="1"/>
  <c r="W375" s="1"/>
  <c r="H371" i="9"/>
  <c r="H371" i="10" s="1"/>
  <c r="O371"/>
  <c r="U371" s="1"/>
  <c r="W371" s="1"/>
  <c r="H367" i="9"/>
  <c r="H367" i="10" s="1"/>
  <c r="O367"/>
  <c r="U367" s="1"/>
  <c r="W367" s="1"/>
  <c r="H363" i="9"/>
  <c r="H363" i="10" s="1"/>
  <c r="O363"/>
  <c r="U363" s="1"/>
  <c r="W363" s="1"/>
  <c r="H355" i="9"/>
  <c r="H355" i="10" s="1"/>
  <c r="O355"/>
  <c r="U355" s="1"/>
  <c r="W355" s="1"/>
  <c r="H347" i="9"/>
  <c r="H347" i="10" s="1"/>
  <c r="O347"/>
  <c r="U347" s="1"/>
  <c r="W347" s="1"/>
  <c r="H339" i="9"/>
  <c r="H339" i="10" s="1"/>
  <c r="O339"/>
  <c r="U339" s="1"/>
  <c r="W339" s="1"/>
  <c r="H331" i="9"/>
  <c r="H331" i="10" s="1"/>
  <c r="O331"/>
  <c r="U331" s="1"/>
  <c r="W331" s="1"/>
  <c r="H323" i="9"/>
  <c r="H323" i="10" s="1"/>
  <c r="O323"/>
  <c r="U323" s="1"/>
  <c r="W323" s="1"/>
  <c r="H315" i="9"/>
  <c r="H315" i="10" s="1"/>
  <c r="O315"/>
  <c r="U315" s="1"/>
  <c r="W315" s="1"/>
  <c r="H307" i="9"/>
  <c r="H307" i="10" s="1"/>
  <c r="O307"/>
  <c r="U307" s="1"/>
  <c r="W307" s="1"/>
  <c r="H299" i="9"/>
  <c r="H299" i="10" s="1"/>
  <c r="O299"/>
  <c r="U299" s="1"/>
  <c r="W299" s="1"/>
  <c r="H291" i="9"/>
  <c r="H291" i="10" s="1"/>
  <c r="O291"/>
  <c r="U291" s="1"/>
  <c r="W291" s="1"/>
  <c r="H283" i="9"/>
  <c r="H283" i="10" s="1"/>
  <c r="O283"/>
  <c r="U283" s="1"/>
  <c r="W283" s="1"/>
  <c r="H275" i="9"/>
  <c r="H275" i="10" s="1"/>
  <c r="O275"/>
  <c r="U275" s="1"/>
  <c r="W275" s="1"/>
  <c r="H267" i="9"/>
  <c r="H267" i="10" s="1"/>
  <c r="O267"/>
  <c r="U267" s="1"/>
  <c r="W267" s="1"/>
  <c r="H259" i="9"/>
  <c r="H259" i="10" s="1"/>
  <c r="O259"/>
  <c r="U259" s="1"/>
  <c r="W259" s="1"/>
  <c r="H251" i="9"/>
  <c r="H251" i="10" s="1"/>
  <c r="O251"/>
  <c r="U251" s="1"/>
  <c r="W251" s="1"/>
  <c r="H243" i="9"/>
  <c r="H243" i="10" s="1"/>
  <c r="O243"/>
  <c r="U243" s="1"/>
  <c r="W243" s="1"/>
  <c r="H235" i="9"/>
  <c r="H235" i="10" s="1"/>
  <c r="O235"/>
  <c r="U235" s="1"/>
  <c r="W235" s="1"/>
  <c r="H227" i="9"/>
  <c r="H227" i="10" s="1"/>
  <c r="O227"/>
  <c r="U227" s="1"/>
  <c r="W227" s="1"/>
  <c r="H219" i="9"/>
  <c r="H219" i="10" s="1"/>
  <c r="O219"/>
  <c r="U219" s="1"/>
  <c r="W219" s="1"/>
  <c r="H211" i="9"/>
  <c r="H211" i="10" s="1"/>
  <c r="O211"/>
  <c r="U211" s="1"/>
  <c r="W211" s="1"/>
  <c r="H203" i="9"/>
  <c r="H203" i="10" s="1"/>
  <c r="O203"/>
  <c r="U203" s="1"/>
  <c r="W203" s="1"/>
  <c r="H195" i="9"/>
  <c r="H195" i="10" s="1"/>
  <c r="O195"/>
  <c r="U195" s="1"/>
  <c r="W195" s="1"/>
  <c r="H187" i="9"/>
  <c r="H187" i="10" s="1"/>
  <c r="O187"/>
  <c r="U187" s="1"/>
  <c r="W187" s="1"/>
  <c r="H179" i="9"/>
  <c r="H179" i="10" s="1"/>
  <c r="O179"/>
  <c r="U179" s="1"/>
  <c r="W179" s="1"/>
  <c r="H171" i="9"/>
  <c r="H171" i="10" s="1"/>
  <c r="O171"/>
  <c r="U171" s="1"/>
  <c r="W171" s="1"/>
  <c r="H163" i="9"/>
  <c r="H163" i="10" s="1"/>
  <c r="O163"/>
  <c r="U163" s="1"/>
  <c r="W163" s="1"/>
  <c r="H155" i="9"/>
  <c r="H155" i="10" s="1"/>
  <c r="O155"/>
  <c r="U155" s="1"/>
  <c r="W155" s="1"/>
  <c r="H147" i="9"/>
  <c r="H147" i="10" s="1"/>
  <c r="O147"/>
  <c r="U147" s="1"/>
  <c r="W147" s="1"/>
  <c r="H138" i="9"/>
  <c r="H138" i="10" s="1"/>
  <c r="O138"/>
  <c r="U138" s="1"/>
  <c r="W138" s="1"/>
  <c r="H130" i="9"/>
  <c r="H130" i="10" s="1"/>
  <c r="O130"/>
  <c r="U130" s="1"/>
  <c r="W130" s="1"/>
  <c r="H122" i="9"/>
  <c r="H122" i="10" s="1"/>
  <c r="O122"/>
  <c r="U122" s="1"/>
  <c r="W122" s="1"/>
  <c r="H114" i="9"/>
  <c r="H114" i="10" s="1"/>
  <c r="O114"/>
  <c r="U114" s="1"/>
  <c r="W114" s="1"/>
  <c r="H106" i="9"/>
  <c r="H106" i="10" s="1"/>
  <c r="O106"/>
  <c r="U106" s="1"/>
  <c r="W106" s="1"/>
  <c r="H382" i="9"/>
  <c r="H382" i="10" s="1"/>
  <c r="O382"/>
  <c r="U382" s="1"/>
  <c r="W382" s="1"/>
  <c r="H374" i="9"/>
  <c r="H374" i="10" s="1"/>
  <c r="O374"/>
  <c r="U374" s="1"/>
  <c r="W374" s="1"/>
  <c r="H366" i="9"/>
  <c r="H366" i="10" s="1"/>
  <c r="O366"/>
  <c r="U366" s="1"/>
  <c r="W366" s="1"/>
  <c r="H358" i="9"/>
  <c r="H358" i="10" s="1"/>
  <c r="O358"/>
  <c r="U358" s="1"/>
  <c r="W358" s="1"/>
  <c r="H348" i="9"/>
  <c r="H348" i="10" s="1"/>
  <c r="O348"/>
  <c r="U348" s="1"/>
  <c r="W348" s="1"/>
  <c r="H340" i="9"/>
  <c r="H340" i="10" s="1"/>
  <c r="O340"/>
  <c r="U340" s="1"/>
  <c r="W340" s="1"/>
  <c r="H332" i="9"/>
  <c r="H332" i="10" s="1"/>
  <c r="O332"/>
  <c r="U332" s="1"/>
  <c r="W332" s="1"/>
  <c r="H324" i="9"/>
  <c r="H324" i="10" s="1"/>
  <c r="O324"/>
  <c r="U324" s="1"/>
  <c r="W324" s="1"/>
  <c r="H316" i="9"/>
  <c r="H316" i="10" s="1"/>
  <c r="O316"/>
  <c r="U316" s="1"/>
  <c r="W316" s="1"/>
  <c r="H308" i="9"/>
  <c r="H308" i="10" s="1"/>
  <c r="O308"/>
  <c r="U308" s="1"/>
  <c r="W308" s="1"/>
  <c r="H300" i="9"/>
  <c r="H300" i="10" s="1"/>
  <c r="O300"/>
  <c r="U300" s="1"/>
  <c r="W300" s="1"/>
  <c r="H292" i="9"/>
  <c r="H292" i="10" s="1"/>
  <c r="O292"/>
  <c r="U292" s="1"/>
  <c r="W292" s="1"/>
  <c r="H284" i="9"/>
  <c r="H284" i="10" s="1"/>
  <c r="O284"/>
  <c r="U284" s="1"/>
  <c r="W284" s="1"/>
  <c r="H276" i="9"/>
  <c r="H276" i="10" s="1"/>
  <c r="O276"/>
  <c r="U276" s="1"/>
  <c r="W276" s="1"/>
  <c r="H268" i="9"/>
  <c r="H268" i="10" s="1"/>
  <c r="O268"/>
  <c r="U268" s="1"/>
  <c r="W268" s="1"/>
  <c r="H260" i="9"/>
  <c r="H260" i="10" s="1"/>
  <c r="O260"/>
  <c r="U260" s="1"/>
  <c r="W260" s="1"/>
  <c r="H252" i="9"/>
  <c r="H252" i="10" s="1"/>
  <c r="O252"/>
  <c r="U252" s="1"/>
  <c r="W252" s="1"/>
  <c r="H244" i="9"/>
  <c r="H244" i="10" s="1"/>
  <c r="O244"/>
  <c r="U244" s="1"/>
  <c r="W244" s="1"/>
  <c r="H236" i="9"/>
  <c r="H236" i="10" s="1"/>
  <c r="O236"/>
  <c r="U236" s="1"/>
  <c r="W236" s="1"/>
  <c r="H228" i="9"/>
  <c r="H228" i="10" s="1"/>
  <c r="O228"/>
  <c r="U228" s="1"/>
  <c r="W228" s="1"/>
  <c r="H220" i="9"/>
  <c r="H220" i="10" s="1"/>
  <c r="O220"/>
  <c r="U220" s="1"/>
  <c r="W220" s="1"/>
  <c r="H212" i="9"/>
  <c r="H212" i="10" s="1"/>
  <c r="O212"/>
  <c r="U212" s="1"/>
  <c r="W212" s="1"/>
  <c r="H204" i="9"/>
  <c r="H204" i="10" s="1"/>
  <c r="O204"/>
  <c r="U204" s="1"/>
  <c r="W204" s="1"/>
  <c r="H196" i="9"/>
  <c r="H196" i="10" s="1"/>
  <c r="O196"/>
  <c r="U196" s="1"/>
  <c r="W196" s="1"/>
  <c r="H188" i="9"/>
  <c r="H188" i="10" s="1"/>
  <c r="O188"/>
  <c r="U188" s="1"/>
  <c r="W188" s="1"/>
  <c r="H180" i="9"/>
  <c r="H180" i="10" s="1"/>
  <c r="O180"/>
  <c r="U180" s="1"/>
  <c r="W180" s="1"/>
  <c r="H172" i="9"/>
  <c r="H172" i="10" s="1"/>
  <c r="O172"/>
  <c r="U172" s="1"/>
  <c r="W172" s="1"/>
  <c r="H164" i="9"/>
  <c r="H164" i="10" s="1"/>
  <c r="O164"/>
  <c r="U164" s="1"/>
  <c r="W164" s="1"/>
  <c r="H156" i="9"/>
  <c r="H156" i="10" s="1"/>
  <c r="O156"/>
  <c r="U156" s="1"/>
  <c r="W156" s="1"/>
  <c r="H148" i="9"/>
  <c r="H148" i="10" s="1"/>
  <c r="O148"/>
  <c r="U148" s="1"/>
  <c r="W148" s="1"/>
  <c r="H141" i="9"/>
  <c r="H141" i="10" s="1"/>
  <c r="O141"/>
  <c r="U141" s="1"/>
  <c r="W141" s="1"/>
  <c r="H133" i="9"/>
  <c r="H133" i="10" s="1"/>
  <c r="O133"/>
  <c r="U133" s="1"/>
  <c r="W133" s="1"/>
  <c r="H125" i="9"/>
  <c r="H125" i="10" s="1"/>
  <c r="O125"/>
  <c r="U125" s="1"/>
  <c r="W125" s="1"/>
  <c r="H117" i="9"/>
  <c r="H117" i="10" s="1"/>
  <c r="O117"/>
  <c r="U117" s="1"/>
  <c r="W117" s="1"/>
  <c r="H109" i="9"/>
  <c r="H109" i="10" s="1"/>
  <c r="O109"/>
  <c r="U109" s="1"/>
  <c r="W109" s="1"/>
  <c r="H101" i="9"/>
  <c r="H101" i="10" s="1"/>
  <c r="O101"/>
  <c r="U101" s="1"/>
  <c r="H350" i="9"/>
  <c r="H350" i="10" s="1"/>
  <c r="O350"/>
  <c r="U350" s="1"/>
  <c r="W350" s="1"/>
  <c r="H342" i="9"/>
  <c r="H342" i="10" s="1"/>
  <c r="O342"/>
  <c r="U342" s="1"/>
  <c r="W342" s="1"/>
  <c r="H334" i="9"/>
  <c r="H334" i="10" s="1"/>
  <c r="O334"/>
  <c r="U334" s="1"/>
  <c r="W334" s="1"/>
  <c r="H326" i="9"/>
  <c r="H326" i="10" s="1"/>
  <c r="O326"/>
  <c r="U326" s="1"/>
  <c r="W326" s="1"/>
  <c r="H318" i="9"/>
  <c r="H318" i="10" s="1"/>
  <c r="O318"/>
  <c r="U318" s="1"/>
  <c r="W318" s="1"/>
  <c r="H310" i="9"/>
  <c r="H310" i="10" s="1"/>
  <c r="O310"/>
  <c r="U310" s="1"/>
  <c r="W310" s="1"/>
  <c r="H302" i="9"/>
  <c r="H302" i="10" s="1"/>
  <c r="O302"/>
  <c r="U302" s="1"/>
  <c r="W302" s="1"/>
  <c r="H294" i="9"/>
  <c r="H294" i="10" s="1"/>
  <c r="O294"/>
  <c r="U294" s="1"/>
  <c r="W294" s="1"/>
  <c r="H286" i="9"/>
  <c r="H286" i="10" s="1"/>
  <c r="O286"/>
  <c r="U286" s="1"/>
  <c r="W286" s="1"/>
  <c r="H278" i="9"/>
  <c r="H278" i="10" s="1"/>
  <c r="O278"/>
  <c r="U278" s="1"/>
  <c r="W278" s="1"/>
  <c r="H270" i="9"/>
  <c r="H270" i="10" s="1"/>
  <c r="O270"/>
  <c r="U270" s="1"/>
  <c r="W270" s="1"/>
  <c r="H262" i="9"/>
  <c r="H262" i="10" s="1"/>
  <c r="O262"/>
  <c r="U262" s="1"/>
  <c r="W262" s="1"/>
  <c r="H254" i="9"/>
  <c r="H254" i="10" s="1"/>
  <c r="O254"/>
  <c r="U254" s="1"/>
  <c r="W254" s="1"/>
  <c r="H246" i="9"/>
  <c r="H246" i="10" s="1"/>
  <c r="O246"/>
  <c r="U246" s="1"/>
  <c r="W246" s="1"/>
  <c r="H238" i="9"/>
  <c r="H238" i="10" s="1"/>
  <c r="O238"/>
  <c r="U238" s="1"/>
  <c r="W238" s="1"/>
  <c r="H230" i="9"/>
  <c r="H230" i="10" s="1"/>
  <c r="O230"/>
  <c r="U230" s="1"/>
  <c r="W230" s="1"/>
  <c r="H222" i="9"/>
  <c r="H222" i="10" s="1"/>
  <c r="O222"/>
  <c r="U222" s="1"/>
  <c r="W222" s="1"/>
  <c r="H214" i="9"/>
  <c r="H214" i="10" s="1"/>
  <c r="O214"/>
  <c r="U214" s="1"/>
  <c r="W214" s="1"/>
  <c r="H206" i="9"/>
  <c r="H206" i="10" s="1"/>
  <c r="O206"/>
  <c r="U206" s="1"/>
  <c r="W206" s="1"/>
  <c r="H198" i="9"/>
  <c r="H198" i="10" s="1"/>
  <c r="O198"/>
  <c r="U198" s="1"/>
  <c r="W198" s="1"/>
  <c r="H190" i="9"/>
  <c r="H190" i="10" s="1"/>
  <c r="O190"/>
  <c r="U190" s="1"/>
  <c r="W190" s="1"/>
  <c r="H182" i="9"/>
  <c r="H182" i="10" s="1"/>
  <c r="O182"/>
  <c r="U182" s="1"/>
  <c r="W182" s="1"/>
  <c r="H174" i="9"/>
  <c r="H174" i="10" s="1"/>
  <c r="O174"/>
  <c r="U174" s="1"/>
  <c r="W174" s="1"/>
  <c r="H166" i="9"/>
  <c r="H166" i="10" s="1"/>
  <c r="O166"/>
  <c r="U166" s="1"/>
  <c r="W166" s="1"/>
  <c r="H158" i="9"/>
  <c r="H158" i="10" s="1"/>
  <c r="O158"/>
  <c r="U158" s="1"/>
  <c r="W158" s="1"/>
  <c r="H150" i="9"/>
  <c r="H150" i="10" s="1"/>
  <c r="O150"/>
  <c r="U150" s="1"/>
  <c r="W150" s="1"/>
  <c r="H142" i="9"/>
  <c r="H142" i="10" s="1"/>
  <c r="O142"/>
  <c r="U142" s="1"/>
  <c r="W142" s="1"/>
  <c r="H135" i="9"/>
  <c r="H135" i="10" s="1"/>
  <c r="O135"/>
  <c r="U135" s="1"/>
  <c r="W135" s="1"/>
  <c r="H127" i="9"/>
  <c r="H127" i="10" s="1"/>
  <c r="O127"/>
  <c r="U127" s="1"/>
  <c r="W127" s="1"/>
  <c r="H119" i="9"/>
  <c r="H119" i="10" s="1"/>
  <c r="O119"/>
  <c r="U119" s="1"/>
  <c r="W119" s="1"/>
  <c r="H111" i="9"/>
  <c r="H111" i="10" s="1"/>
  <c r="O111"/>
  <c r="U111" s="1"/>
  <c r="W111" s="1"/>
  <c r="H103" i="9"/>
  <c r="H103" i="10" s="1"/>
  <c r="O103"/>
  <c r="U103" s="1"/>
  <c r="W103" s="1"/>
  <c r="H692" i="9"/>
  <c r="H692" i="10" s="1"/>
  <c r="O692"/>
  <c r="U692" s="1"/>
  <c r="W692" s="1"/>
  <c r="H688" i="9"/>
  <c r="H688" i="10" s="1"/>
  <c r="O688"/>
  <c r="U688" s="1"/>
  <c r="W688" s="1"/>
  <c r="H680" i="9"/>
  <c r="H680" i="10" s="1"/>
  <c r="O680"/>
  <c r="U680" s="1"/>
  <c r="W680" s="1"/>
  <c r="H662" i="9"/>
  <c r="H662" i="10" s="1"/>
  <c r="O662"/>
  <c r="U662" s="1"/>
  <c r="W662" s="1"/>
  <c r="H654" i="9"/>
  <c r="H654" i="10" s="1"/>
  <c r="O654"/>
  <c r="U654" s="1"/>
  <c r="W654" s="1"/>
  <c r="H650" i="9"/>
  <c r="H650" i="10" s="1"/>
  <c r="O650"/>
  <c r="U650" s="1"/>
  <c r="W650" s="1"/>
  <c r="H642" i="9"/>
  <c r="H642" i="10" s="1"/>
  <c r="O642"/>
  <c r="U642" s="1"/>
  <c r="W642" s="1"/>
  <c r="H638" i="9"/>
  <c r="H638" i="10" s="1"/>
  <c r="O638"/>
  <c r="U638" s="1"/>
  <c r="W638" s="1"/>
  <c r="H632" i="9"/>
  <c r="H632" i="10" s="1"/>
  <c r="O632"/>
  <c r="U632" s="1"/>
  <c r="W632" s="1"/>
  <c r="H622" i="9"/>
  <c r="H622" i="10" s="1"/>
  <c r="O622"/>
  <c r="U622" s="1"/>
  <c r="W622" s="1"/>
  <c r="H614" i="9"/>
  <c r="H614" i="10" s="1"/>
  <c r="O614"/>
  <c r="U614" s="1"/>
  <c r="W614" s="1"/>
  <c r="H610" i="9"/>
  <c r="H610" i="10" s="1"/>
  <c r="O610"/>
  <c r="U610" s="1"/>
  <c r="W610" s="1"/>
  <c r="H606" i="9"/>
  <c r="H606" i="10" s="1"/>
  <c r="O606"/>
  <c r="U606" s="1"/>
  <c r="W606" s="1"/>
  <c r="H596" i="9"/>
  <c r="H596" i="10" s="1"/>
  <c r="O596"/>
  <c r="U596" s="1"/>
  <c r="W596" s="1"/>
  <c r="H582" i="9"/>
  <c r="H582" i="10" s="1"/>
  <c r="O582"/>
  <c r="U582" s="1"/>
  <c r="W582" s="1"/>
  <c r="H578" i="9"/>
  <c r="H578" i="10" s="1"/>
  <c r="O578"/>
  <c r="U578" s="1"/>
  <c r="W578" s="1"/>
  <c r="H568" i="9"/>
  <c r="H568" i="10" s="1"/>
  <c r="O568"/>
  <c r="U568" s="1"/>
  <c r="W568" s="1"/>
  <c r="H564" i="9"/>
  <c r="H564" i="10" s="1"/>
  <c r="O564"/>
  <c r="U564" s="1"/>
  <c r="W564" s="1"/>
  <c r="H556" i="9"/>
  <c r="H556" i="10" s="1"/>
  <c r="O556"/>
  <c r="U556" s="1"/>
  <c r="W556" s="1"/>
  <c r="H548" i="9"/>
  <c r="H548" i="10" s="1"/>
  <c r="O548"/>
  <c r="U548" s="1"/>
  <c r="W548" s="1"/>
  <c r="H542" i="9"/>
  <c r="H542" i="10" s="1"/>
  <c r="O542"/>
  <c r="U542" s="1"/>
  <c r="W542" s="1"/>
  <c r="H530" i="9"/>
  <c r="H530" i="10" s="1"/>
  <c r="O530"/>
  <c r="U530" s="1"/>
  <c r="W530" s="1"/>
  <c r="AN601" i="8"/>
  <c r="AP601" s="1"/>
  <c r="AF601"/>
  <c r="X601"/>
  <c r="AN581"/>
  <c r="AP581" s="1"/>
  <c r="AF581"/>
  <c r="X581"/>
  <c r="AN513"/>
  <c r="AP513" s="1"/>
  <c r="AF513"/>
  <c r="X513"/>
  <c r="AN699"/>
  <c r="AO699" s="1"/>
  <c r="AF699"/>
  <c r="X699"/>
  <c r="AN659"/>
  <c r="AO659" s="1"/>
  <c r="AF659"/>
  <c r="X659"/>
  <c r="AN643"/>
  <c r="AP643" s="1"/>
  <c r="AF643"/>
  <c r="X643"/>
  <c r="AN600"/>
  <c r="AP600" s="1"/>
  <c r="AF600"/>
  <c r="X600"/>
  <c r="BY600"/>
  <c r="BZ600" s="1"/>
  <c r="AN590"/>
  <c r="AP590" s="1"/>
  <c r="AF590"/>
  <c r="X590"/>
  <c r="BY590"/>
  <c r="BZ590" s="1"/>
  <c r="AN582"/>
  <c r="AP582" s="1"/>
  <c r="AF582"/>
  <c r="X582"/>
  <c r="BY582"/>
  <c r="BZ582" s="1"/>
  <c r="AN574"/>
  <c r="AP574" s="1"/>
  <c r="AF574"/>
  <c r="X574"/>
  <c r="BY574"/>
  <c r="BZ574" s="1"/>
  <c r="AN566"/>
  <c r="AO566" s="1"/>
  <c r="AF566"/>
  <c r="X566"/>
  <c r="BY566"/>
  <c r="BZ566" s="1"/>
  <c r="AN558"/>
  <c r="AO558" s="1"/>
  <c r="AF558"/>
  <c r="X558"/>
  <c r="BY558"/>
  <c r="BZ558" s="1"/>
  <c r="AN550"/>
  <c r="AP550" s="1"/>
  <c r="AF550"/>
  <c r="X550"/>
  <c r="BY550"/>
  <c r="BZ550" s="1"/>
  <c r="AN542"/>
  <c r="AP542" s="1"/>
  <c r="AF542"/>
  <c r="X542"/>
  <c r="BY542"/>
  <c r="BZ542" s="1"/>
  <c r="AN534"/>
  <c r="AP534" s="1"/>
  <c r="AF534"/>
  <c r="X534"/>
  <c r="BY534"/>
  <c r="BZ534" s="1"/>
  <c r="AN526"/>
  <c r="AO526" s="1"/>
  <c r="AF526"/>
  <c r="X526"/>
  <c r="BY526"/>
  <c r="BZ526" s="1"/>
  <c r="AN518"/>
  <c r="AO518" s="1"/>
  <c r="AF518"/>
  <c r="X518"/>
  <c r="BY518"/>
  <c r="BZ518" s="1"/>
  <c r="AN510"/>
  <c r="AP510" s="1"/>
  <c r="AF510"/>
  <c r="X510"/>
  <c r="BY510"/>
  <c r="BZ510" s="1"/>
  <c r="AN502"/>
  <c r="AP502" s="1"/>
  <c r="AF502"/>
  <c r="X502"/>
  <c r="BY502"/>
  <c r="BZ502" s="1"/>
  <c r="AN494"/>
  <c r="AO494" s="1"/>
  <c r="AF494"/>
  <c r="X494"/>
  <c r="BY494"/>
  <c r="BZ494" s="1"/>
  <c r="AN486"/>
  <c r="AP486" s="1"/>
  <c r="AF486"/>
  <c r="X486"/>
  <c r="BY486"/>
  <c r="BZ486" s="1"/>
  <c r="AN478"/>
  <c r="AP478" s="1"/>
  <c r="AF478"/>
  <c r="X478"/>
  <c r="BY478"/>
  <c r="BZ478" s="1"/>
  <c r="AN470"/>
  <c r="AP470" s="1"/>
  <c r="AF470"/>
  <c r="X470"/>
  <c r="BY470"/>
  <c r="BZ470" s="1"/>
  <c r="AN462"/>
  <c r="AP462" s="1"/>
  <c r="AF462"/>
  <c r="X462"/>
  <c r="BY462"/>
  <c r="BZ462" s="1"/>
  <c r="AN454"/>
  <c r="AP454" s="1"/>
  <c r="AF454"/>
  <c r="X454"/>
  <c r="BY454"/>
  <c r="BZ454" s="1"/>
  <c r="AN446"/>
  <c r="AP446" s="1"/>
  <c r="AF446"/>
  <c r="X446"/>
  <c r="BY446"/>
  <c r="BZ446" s="1"/>
  <c r="AN438"/>
  <c r="AP438" s="1"/>
  <c r="AF438"/>
  <c r="X438"/>
  <c r="BY438"/>
  <c r="BZ438" s="1"/>
  <c r="AN430"/>
  <c r="AP430" s="1"/>
  <c r="AF430"/>
  <c r="X430"/>
  <c r="BY430"/>
  <c r="BZ430" s="1"/>
  <c r="AN422"/>
  <c r="AP422" s="1"/>
  <c r="AF422"/>
  <c r="X422"/>
  <c r="BY422"/>
  <c r="BZ422" s="1"/>
  <c r="AN414"/>
  <c r="AP414" s="1"/>
  <c r="AF414"/>
  <c r="X414"/>
  <c r="BY414"/>
  <c r="BZ414" s="1"/>
  <c r="AN406"/>
  <c r="AP406" s="1"/>
  <c r="AF406"/>
  <c r="X406"/>
  <c r="BY406"/>
  <c r="BZ406" s="1"/>
  <c r="AN398"/>
  <c r="AP398" s="1"/>
  <c r="AF398"/>
  <c r="X398"/>
  <c r="BY398"/>
  <c r="BZ398" s="1"/>
  <c r="AN390"/>
  <c r="AP390" s="1"/>
  <c r="AF390"/>
  <c r="X390"/>
  <c r="BY390"/>
  <c r="BZ390" s="1"/>
  <c r="AN382"/>
  <c r="AP382" s="1"/>
  <c r="AF382"/>
  <c r="X382"/>
  <c r="BY382"/>
  <c r="BZ382" s="1"/>
  <c r="AN374"/>
  <c r="AP374" s="1"/>
  <c r="AF374"/>
  <c r="X374"/>
  <c r="BY374"/>
  <c r="BZ374" s="1"/>
  <c r="AN366"/>
  <c r="AP366" s="1"/>
  <c r="AF366"/>
  <c r="X366"/>
  <c r="BY366"/>
  <c r="BZ366" s="1"/>
  <c r="AN358"/>
  <c r="AP358" s="1"/>
  <c r="AF358"/>
  <c r="X358"/>
  <c r="BY358"/>
  <c r="BZ358" s="1"/>
  <c r="AN350"/>
  <c r="AP350" s="1"/>
  <c r="AF350"/>
  <c r="X350"/>
  <c r="BY350"/>
  <c r="BZ350" s="1"/>
  <c r="AN342"/>
  <c r="AP342" s="1"/>
  <c r="AF342"/>
  <c r="X342"/>
  <c r="BY342"/>
  <c r="BZ342" s="1"/>
  <c r="AN334"/>
  <c r="AP334" s="1"/>
  <c r="AF334"/>
  <c r="X334"/>
  <c r="BY334"/>
  <c r="BZ334" s="1"/>
  <c r="AN326"/>
  <c r="AP326" s="1"/>
  <c r="AF326"/>
  <c r="X326"/>
  <c r="BY326"/>
  <c r="BZ326" s="1"/>
  <c r="AN318"/>
  <c r="AP318" s="1"/>
  <c r="AF318"/>
  <c r="X318"/>
  <c r="BY318"/>
  <c r="BZ318" s="1"/>
  <c r="AN310"/>
  <c r="AP310" s="1"/>
  <c r="AF310"/>
  <c r="X310"/>
  <c r="BY310"/>
  <c r="BZ310" s="1"/>
  <c r="AN302"/>
  <c r="AP302" s="1"/>
  <c r="AF302"/>
  <c r="X302"/>
  <c r="BY302"/>
  <c r="BZ302" s="1"/>
  <c r="AN294"/>
  <c r="AP294" s="1"/>
  <c r="AF294"/>
  <c r="X294"/>
  <c r="BY294"/>
  <c r="BZ294" s="1"/>
  <c r="AN286"/>
  <c r="AP286" s="1"/>
  <c r="AF286"/>
  <c r="X286"/>
  <c r="BY286"/>
  <c r="BZ286" s="1"/>
  <c r="AN278"/>
  <c r="AP278" s="1"/>
  <c r="AF278"/>
  <c r="X278"/>
  <c r="BY278"/>
  <c r="BZ278" s="1"/>
  <c r="AN270"/>
  <c r="AP270" s="1"/>
  <c r="AF270"/>
  <c r="X270"/>
  <c r="BY270"/>
  <c r="BZ270" s="1"/>
  <c r="AN262"/>
  <c r="AP262" s="1"/>
  <c r="AF262"/>
  <c r="X262"/>
  <c r="BY262"/>
  <c r="BZ262" s="1"/>
  <c r="AN254"/>
  <c r="AP254" s="1"/>
  <c r="AF254"/>
  <c r="X254"/>
  <c r="BY254"/>
  <c r="BZ254" s="1"/>
  <c r="AN246"/>
  <c r="AP246" s="1"/>
  <c r="AF246"/>
  <c r="X246"/>
  <c r="BY246"/>
  <c r="BZ246" s="1"/>
  <c r="AN238"/>
  <c r="AP238" s="1"/>
  <c r="AF238"/>
  <c r="X238"/>
  <c r="BY238"/>
  <c r="BZ238" s="1"/>
  <c r="AN230"/>
  <c r="AF230"/>
  <c r="X230"/>
  <c r="BY230"/>
  <c r="BZ230" s="1"/>
  <c r="AN222"/>
  <c r="AF222"/>
  <c r="X222"/>
  <c r="BY222"/>
  <c r="BZ222" s="1"/>
  <c r="AN214"/>
  <c r="AF214"/>
  <c r="X214"/>
  <c r="BY214"/>
  <c r="BZ214" s="1"/>
  <c r="AN206"/>
  <c r="AF206"/>
  <c r="X206"/>
  <c r="BY206"/>
  <c r="BZ206" s="1"/>
  <c r="AN198"/>
  <c r="AF198"/>
  <c r="X198"/>
  <c r="BY198"/>
  <c r="BZ198" s="1"/>
  <c r="AN190"/>
  <c r="AF190"/>
  <c r="X190"/>
  <c r="BY190"/>
  <c r="BZ190" s="1"/>
  <c r="AN182"/>
  <c r="AF182"/>
  <c r="X182"/>
  <c r="BY182"/>
  <c r="BZ182" s="1"/>
  <c r="AN174"/>
  <c r="AF174"/>
  <c r="X174"/>
  <c r="BY174"/>
  <c r="BZ174" s="1"/>
  <c r="AN166"/>
  <c r="AF166"/>
  <c r="X166"/>
  <c r="BY166"/>
  <c r="BZ166" s="1"/>
  <c r="AN158"/>
  <c r="AF158"/>
  <c r="X158"/>
  <c r="BY158"/>
  <c r="BZ158" s="1"/>
  <c r="AN150"/>
  <c r="AF150"/>
  <c r="X150"/>
  <c r="BY150"/>
  <c r="BZ150" s="1"/>
  <c r="AN142"/>
  <c r="AF142"/>
  <c r="X142"/>
  <c r="BY142"/>
  <c r="BZ142" s="1"/>
  <c r="AN134"/>
  <c r="AF134"/>
  <c r="X134"/>
  <c r="BY134"/>
  <c r="BZ134" s="1"/>
  <c r="AN126"/>
  <c r="AF126"/>
  <c r="X126"/>
  <c r="BY126"/>
  <c r="BZ126" s="1"/>
  <c r="AN118"/>
  <c r="AF118"/>
  <c r="X118"/>
  <c r="BY118"/>
  <c r="BZ118" s="1"/>
  <c r="AN110"/>
  <c r="AF110"/>
  <c r="X110"/>
  <c r="BY110"/>
  <c r="BZ110" s="1"/>
  <c r="AN102"/>
  <c r="AF102"/>
  <c r="X102"/>
  <c r="BY102"/>
  <c r="BZ102" s="1"/>
  <c r="AN589"/>
  <c r="AP589" s="1"/>
  <c r="AF589"/>
  <c r="X589"/>
  <c r="AN565"/>
  <c r="AO565" s="1"/>
  <c r="AF565"/>
  <c r="X565"/>
  <c r="AN545"/>
  <c r="AO545" s="1"/>
  <c r="AF545"/>
  <c r="X545"/>
  <c r="AN521"/>
  <c r="AP521" s="1"/>
  <c r="AF521"/>
  <c r="X521"/>
  <c r="AN695"/>
  <c r="AO695" s="1"/>
  <c r="AF695"/>
  <c r="X695"/>
  <c r="AN667"/>
  <c r="AP667" s="1"/>
  <c r="AF667"/>
  <c r="X667"/>
  <c r="AN619"/>
  <c r="AO619" s="1"/>
  <c r="AF619"/>
  <c r="X619"/>
  <c r="AN603"/>
  <c r="AP603" s="1"/>
  <c r="AF603"/>
  <c r="X603"/>
  <c r="AN587"/>
  <c r="AF587"/>
  <c r="X587"/>
  <c r="AN571"/>
  <c r="AF571"/>
  <c r="X571"/>
  <c r="AN555"/>
  <c r="AP555" s="1"/>
  <c r="AF555"/>
  <c r="X555"/>
  <c r="AN539"/>
  <c r="AP539" s="1"/>
  <c r="AF539"/>
  <c r="X539"/>
  <c r="AN523"/>
  <c r="AF523"/>
  <c r="X523"/>
  <c r="AN507"/>
  <c r="AF507"/>
  <c r="X507"/>
  <c r="AN491"/>
  <c r="AP491" s="1"/>
  <c r="AF491"/>
  <c r="X491"/>
  <c r="AN685"/>
  <c r="AO685" s="1"/>
  <c r="AF685"/>
  <c r="X685"/>
  <c r="AN669"/>
  <c r="AO669" s="1"/>
  <c r="AF669"/>
  <c r="X669"/>
  <c r="AN653"/>
  <c r="AF653"/>
  <c r="X653"/>
  <c r="AN637"/>
  <c r="AO637" s="1"/>
  <c r="AF637"/>
  <c r="X637"/>
  <c r="AN621"/>
  <c r="AP621" s="1"/>
  <c r="AF621"/>
  <c r="X621"/>
  <c r="AP612"/>
  <c r="AP598"/>
  <c r="AP588"/>
  <c r="AP580"/>
  <c r="AP572"/>
  <c r="AP564"/>
  <c r="AP556"/>
  <c r="AP548"/>
  <c r="AP540"/>
  <c r="AP532"/>
  <c r="AP524"/>
  <c r="AP516"/>
  <c r="AP508"/>
  <c r="AP500"/>
  <c r="AP492"/>
  <c r="AO678"/>
  <c r="AO670"/>
  <c r="AO662"/>
  <c r="AO654"/>
  <c r="AO484"/>
  <c r="AO476"/>
  <c r="AO468"/>
  <c r="AO460"/>
  <c r="AO452"/>
  <c r="AO444"/>
  <c r="AO436"/>
  <c r="AO428"/>
  <c r="AO420"/>
  <c r="AO412"/>
  <c r="AO404"/>
  <c r="AO396"/>
  <c r="AO388"/>
  <c r="AO380"/>
  <c r="AO372"/>
  <c r="AO364"/>
  <c r="AO356"/>
  <c r="AO348"/>
  <c r="AO340"/>
  <c r="AO332"/>
  <c r="AO324"/>
  <c r="AO316"/>
  <c r="AO308"/>
  <c r="AO300"/>
  <c r="AO292"/>
  <c r="AO284"/>
  <c r="AO276"/>
  <c r="AO268"/>
  <c r="AO260"/>
  <c r="AO252"/>
  <c r="AO244"/>
  <c r="AO236"/>
  <c r="AP418"/>
  <c r="AP402"/>
  <c r="AP386"/>
  <c r="AP370"/>
  <c r="AP338"/>
  <c r="AP322"/>
  <c r="AP306"/>
  <c r="AP298"/>
  <c r="AP282"/>
  <c r="AP266"/>
  <c r="AP250"/>
  <c r="AP220"/>
  <c r="AP204"/>
  <c r="AP188"/>
  <c r="AP172"/>
  <c r="AP156"/>
  <c r="AP140"/>
  <c r="AP124"/>
  <c r="AP108"/>
  <c r="AP229"/>
  <c r="AP221"/>
  <c r="AP213"/>
  <c r="AP205"/>
  <c r="AP197"/>
  <c r="AP189"/>
  <c r="AP181"/>
  <c r="AP173"/>
  <c r="AP165"/>
  <c r="AP157"/>
  <c r="AP149"/>
  <c r="AP141"/>
  <c r="AP133"/>
  <c r="AP125"/>
  <c r="AP117"/>
  <c r="AP109"/>
  <c r="AP101"/>
  <c r="AO501"/>
  <c r="AO612"/>
  <c r="AO598"/>
  <c r="AO588"/>
  <c r="AO580"/>
  <c r="AO572"/>
  <c r="AO564"/>
  <c r="AO556"/>
  <c r="AO548"/>
  <c r="AO540"/>
  <c r="AO532"/>
  <c r="AO524"/>
  <c r="AO516"/>
  <c r="AO508"/>
  <c r="AO500"/>
  <c r="AO492"/>
  <c r="AO608"/>
  <c r="AP682"/>
  <c r="AP674"/>
  <c r="AP666"/>
  <c r="AP658"/>
  <c r="BY159"/>
  <c r="BZ159" s="1"/>
  <c r="BY143"/>
  <c r="BZ143" s="1"/>
  <c r="BY127"/>
  <c r="BZ127" s="1"/>
  <c r="BY111"/>
  <c r="BZ111" s="1"/>
  <c r="AO229"/>
  <c r="AO221"/>
  <c r="AO213"/>
  <c r="AO205"/>
  <c r="AO197"/>
  <c r="AO189"/>
  <c r="AO181"/>
  <c r="AO173"/>
  <c r="AO165"/>
  <c r="AO157"/>
  <c r="AO149"/>
  <c r="AO141"/>
  <c r="AO133"/>
  <c r="AO125"/>
  <c r="AO117"/>
  <c r="AO109"/>
  <c r="AO101"/>
  <c r="AO121" l="1"/>
  <c r="AO153"/>
  <c r="AO185"/>
  <c r="AO217"/>
  <c r="CB105"/>
  <c r="CU105"/>
  <c r="CB121"/>
  <c r="CU121"/>
  <c r="CB137"/>
  <c r="CU137"/>
  <c r="CB153"/>
  <c r="CU153"/>
  <c r="CB169"/>
  <c r="CU169"/>
  <c r="CB185"/>
  <c r="CU185"/>
  <c r="CB201"/>
  <c r="CU201"/>
  <c r="CB217"/>
  <c r="CU217"/>
  <c r="CB233"/>
  <c r="CU233"/>
  <c r="CA673"/>
  <c r="CB559"/>
  <c r="CU559"/>
  <c r="CB591"/>
  <c r="CU591"/>
  <c r="CB493"/>
  <c r="CU493"/>
  <c r="CB549"/>
  <c r="CU549"/>
  <c r="CB627"/>
  <c r="CU627"/>
  <c r="CA671"/>
  <c r="CB533"/>
  <c r="CU533"/>
  <c r="CB605"/>
  <c r="CU605"/>
  <c r="CB167"/>
  <c r="CU167"/>
  <c r="CB183"/>
  <c r="CU183"/>
  <c r="CB199"/>
  <c r="CU199"/>
  <c r="CB215"/>
  <c r="CU215"/>
  <c r="CB231"/>
  <c r="CU231"/>
  <c r="CB501"/>
  <c r="CU501"/>
  <c r="CU106"/>
  <c r="CB106"/>
  <c r="CU114"/>
  <c r="CB114"/>
  <c r="CU122"/>
  <c r="CB122"/>
  <c r="CU130"/>
  <c r="CB130"/>
  <c r="CU138"/>
  <c r="CB138"/>
  <c r="CU146"/>
  <c r="CB146"/>
  <c r="CU154"/>
  <c r="CB154"/>
  <c r="CU162"/>
  <c r="CB162"/>
  <c r="CU170"/>
  <c r="CB170"/>
  <c r="CU178"/>
  <c r="CB178"/>
  <c r="CU186"/>
  <c r="CB186"/>
  <c r="CU194"/>
  <c r="CB194"/>
  <c r="CU202"/>
  <c r="CB202"/>
  <c r="CU210"/>
  <c r="CB210"/>
  <c r="CU218"/>
  <c r="CB218"/>
  <c r="CU226"/>
  <c r="CB226"/>
  <c r="CA265"/>
  <c r="AQ265"/>
  <c r="CA297"/>
  <c r="AQ297"/>
  <c r="CA329"/>
  <c r="AQ329"/>
  <c r="CA361"/>
  <c r="AQ361"/>
  <c r="CA393"/>
  <c r="AQ393"/>
  <c r="CA425"/>
  <c r="AQ425"/>
  <c r="CA457"/>
  <c r="AQ457"/>
  <c r="CA489"/>
  <c r="AQ489"/>
  <c r="CU234"/>
  <c r="CB234"/>
  <c r="CU242"/>
  <c r="CB242"/>
  <c r="CA250"/>
  <c r="AQ250"/>
  <c r="CU258"/>
  <c r="CB258"/>
  <c r="CA266"/>
  <c r="AQ266"/>
  <c r="CU274"/>
  <c r="CB274"/>
  <c r="CA282"/>
  <c r="AQ282"/>
  <c r="CU290"/>
  <c r="CB290"/>
  <c r="CA298"/>
  <c r="AQ298"/>
  <c r="CA306"/>
  <c r="AQ306"/>
  <c r="CU314"/>
  <c r="CB314"/>
  <c r="CA322"/>
  <c r="AQ322"/>
  <c r="CU330"/>
  <c r="CB330"/>
  <c r="CA338"/>
  <c r="AQ338"/>
  <c r="CU346"/>
  <c r="CB346"/>
  <c r="CU354"/>
  <c r="CB354"/>
  <c r="CU362"/>
  <c r="CB362"/>
  <c r="CA370"/>
  <c r="AQ370"/>
  <c r="CU378"/>
  <c r="CB378"/>
  <c r="CA386"/>
  <c r="AQ386"/>
  <c r="CU394"/>
  <c r="CB394"/>
  <c r="CA402"/>
  <c r="AQ402"/>
  <c r="CU410"/>
  <c r="CB410"/>
  <c r="CA418"/>
  <c r="AQ418"/>
  <c r="CU426"/>
  <c r="CB426"/>
  <c r="CU434"/>
  <c r="CB434"/>
  <c r="CU442"/>
  <c r="CB442"/>
  <c r="CU450"/>
  <c r="CB450"/>
  <c r="CU458"/>
  <c r="CB458"/>
  <c r="CU466"/>
  <c r="CB466"/>
  <c r="CU474"/>
  <c r="CB474"/>
  <c r="CU482"/>
  <c r="CB482"/>
  <c r="CU490"/>
  <c r="CB490"/>
  <c r="CA498"/>
  <c r="AQ498"/>
  <c r="CA506"/>
  <c r="AQ506"/>
  <c r="CA514"/>
  <c r="AQ514"/>
  <c r="CU522"/>
  <c r="CB522"/>
  <c r="CU530"/>
  <c r="CB530"/>
  <c r="CA538"/>
  <c r="AQ538"/>
  <c r="CU546"/>
  <c r="CB546"/>
  <c r="CA554"/>
  <c r="AQ554"/>
  <c r="CA562"/>
  <c r="AQ562"/>
  <c r="CU570"/>
  <c r="CB570"/>
  <c r="CU578"/>
  <c r="CB578"/>
  <c r="CA586"/>
  <c r="AQ586"/>
  <c r="CU596"/>
  <c r="CB596"/>
  <c r="CA606"/>
  <c r="AQ606"/>
  <c r="CA622"/>
  <c r="AQ622"/>
  <c r="CU630"/>
  <c r="CB630"/>
  <c r="CA638"/>
  <c r="AQ638"/>
  <c r="CU646"/>
  <c r="CB646"/>
  <c r="CU654"/>
  <c r="CB654"/>
  <c r="CU662"/>
  <c r="CB662"/>
  <c r="CU670"/>
  <c r="CB670"/>
  <c r="CU678"/>
  <c r="CB678"/>
  <c r="CU686"/>
  <c r="CB686"/>
  <c r="CA694"/>
  <c r="AQ694"/>
  <c r="CU594"/>
  <c r="CB594"/>
  <c r="CA108"/>
  <c r="AQ108"/>
  <c r="CA116"/>
  <c r="AQ116"/>
  <c r="CA124"/>
  <c r="AQ124"/>
  <c r="CA132"/>
  <c r="AQ132"/>
  <c r="CA140"/>
  <c r="AQ140"/>
  <c r="CA148"/>
  <c r="AQ148"/>
  <c r="CA156"/>
  <c r="AQ156"/>
  <c r="CA164"/>
  <c r="AQ164"/>
  <c r="CA172"/>
  <c r="AQ172"/>
  <c r="CA180"/>
  <c r="AQ180"/>
  <c r="CA188"/>
  <c r="AQ188"/>
  <c r="CA196"/>
  <c r="AQ196"/>
  <c r="CA204"/>
  <c r="AQ204"/>
  <c r="CA212"/>
  <c r="AQ212"/>
  <c r="CA220"/>
  <c r="AQ220"/>
  <c r="CA228"/>
  <c r="AQ228"/>
  <c r="CU236"/>
  <c r="CB236"/>
  <c r="CU244"/>
  <c r="CB244"/>
  <c r="CU252"/>
  <c r="CB252"/>
  <c r="CU260"/>
  <c r="CB260"/>
  <c r="CU268"/>
  <c r="CB268"/>
  <c r="CU276"/>
  <c r="CB276"/>
  <c r="CU284"/>
  <c r="CB284"/>
  <c r="CU292"/>
  <c r="CB292"/>
  <c r="CU300"/>
  <c r="CB300"/>
  <c r="CU308"/>
  <c r="CB308"/>
  <c r="CU316"/>
  <c r="CB316"/>
  <c r="CU324"/>
  <c r="CB324"/>
  <c r="CU332"/>
  <c r="CB332"/>
  <c r="CU340"/>
  <c r="CB340"/>
  <c r="CU348"/>
  <c r="CB348"/>
  <c r="CU356"/>
  <c r="CB356"/>
  <c r="CU364"/>
  <c r="CB364"/>
  <c r="CU372"/>
  <c r="CB372"/>
  <c r="CU380"/>
  <c r="CB380"/>
  <c r="CU388"/>
  <c r="CB388"/>
  <c r="CU396"/>
  <c r="CB396"/>
  <c r="CU404"/>
  <c r="CB404"/>
  <c r="CU412"/>
  <c r="CB412"/>
  <c r="CU420"/>
  <c r="CB420"/>
  <c r="CU428"/>
  <c r="CB428"/>
  <c r="CU436"/>
  <c r="CB436"/>
  <c r="CU444"/>
  <c r="CB444"/>
  <c r="CU452"/>
  <c r="CB452"/>
  <c r="CU460"/>
  <c r="CB460"/>
  <c r="CU468"/>
  <c r="CB468"/>
  <c r="CU476"/>
  <c r="CB476"/>
  <c r="CU484"/>
  <c r="CB484"/>
  <c r="CU620"/>
  <c r="CB620"/>
  <c r="CA628"/>
  <c r="AQ628"/>
  <c r="CU636"/>
  <c r="CB636"/>
  <c r="CA644"/>
  <c r="AQ644"/>
  <c r="CU652"/>
  <c r="CB652"/>
  <c r="CA660"/>
  <c r="AQ660"/>
  <c r="CU668"/>
  <c r="CB668"/>
  <c r="CA676"/>
  <c r="AQ676"/>
  <c r="CU684"/>
  <c r="CB684"/>
  <c r="CA692"/>
  <c r="AQ692"/>
  <c r="CU700"/>
  <c r="CB700"/>
  <c r="CA610"/>
  <c r="AQ610"/>
  <c r="CA658"/>
  <c r="AQ658"/>
  <c r="CA666"/>
  <c r="AQ666"/>
  <c r="CA674"/>
  <c r="AQ674"/>
  <c r="CA682"/>
  <c r="AQ682"/>
  <c r="CU608"/>
  <c r="CB608"/>
  <c r="CU496"/>
  <c r="CB496"/>
  <c r="CU504"/>
  <c r="CB504"/>
  <c r="CU512"/>
  <c r="CB512"/>
  <c r="CU520"/>
  <c r="CB520"/>
  <c r="CU528"/>
  <c r="CB528"/>
  <c r="CU536"/>
  <c r="CB536"/>
  <c r="CU544"/>
  <c r="CB544"/>
  <c r="CU552"/>
  <c r="CB552"/>
  <c r="CU560"/>
  <c r="CB560"/>
  <c r="CU568"/>
  <c r="CB568"/>
  <c r="CU576"/>
  <c r="CB576"/>
  <c r="CU584"/>
  <c r="CB584"/>
  <c r="CU592"/>
  <c r="CB592"/>
  <c r="CU604"/>
  <c r="CB604"/>
  <c r="CA113"/>
  <c r="CA129"/>
  <c r="CA145"/>
  <c r="CA161"/>
  <c r="CA177"/>
  <c r="CA193"/>
  <c r="CA209"/>
  <c r="CA225"/>
  <c r="CB657"/>
  <c r="CU657"/>
  <c r="CB689"/>
  <c r="CU689"/>
  <c r="CA575"/>
  <c r="CA569"/>
  <c r="CA647"/>
  <c r="CB497"/>
  <c r="CU497"/>
  <c r="CB585"/>
  <c r="CU585"/>
  <c r="CB103"/>
  <c r="CU103"/>
  <c r="CB119"/>
  <c r="CU119"/>
  <c r="CB135"/>
  <c r="CU135"/>
  <c r="CB151"/>
  <c r="CU151"/>
  <c r="CA249"/>
  <c r="AQ249"/>
  <c r="CA281"/>
  <c r="AQ281"/>
  <c r="CA313"/>
  <c r="AQ313"/>
  <c r="CA345"/>
  <c r="AQ345"/>
  <c r="CA377"/>
  <c r="AQ377"/>
  <c r="CA409"/>
  <c r="AQ409"/>
  <c r="CA441"/>
  <c r="AQ441"/>
  <c r="CA473"/>
  <c r="AQ473"/>
  <c r="CA101"/>
  <c r="AQ101"/>
  <c r="CA133"/>
  <c r="AQ133"/>
  <c r="CA165"/>
  <c r="AQ165"/>
  <c r="CA197"/>
  <c r="AQ197"/>
  <c r="CA229"/>
  <c r="AQ229"/>
  <c r="CU666"/>
  <c r="CB666"/>
  <c r="CU682"/>
  <c r="CB682"/>
  <c r="CA492"/>
  <c r="AQ492"/>
  <c r="CA508"/>
  <c r="AQ508"/>
  <c r="CA524"/>
  <c r="AQ524"/>
  <c r="CA540"/>
  <c r="AQ540"/>
  <c r="CA556"/>
  <c r="AQ556"/>
  <c r="CA572"/>
  <c r="AQ572"/>
  <c r="CA588"/>
  <c r="AQ588"/>
  <c r="CA612"/>
  <c r="AQ612"/>
  <c r="CB101"/>
  <c r="CU101"/>
  <c r="CB117"/>
  <c r="CU117"/>
  <c r="CB133"/>
  <c r="CU133"/>
  <c r="CB149"/>
  <c r="CU149"/>
  <c r="CB165"/>
  <c r="CU165"/>
  <c r="CB181"/>
  <c r="CU181"/>
  <c r="CB197"/>
  <c r="CU197"/>
  <c r="CB213"/>
  <c r="CU213"/>
  <c r="CB229"/>
  <c r="CU229"/>
  <c r="CU124"/>
  <c r="CB124"/>
  <c r="CU156"/>
  <c r="CB156"/>
  <c r="CU188"/>
  <c r="CB188"/>
  <c r="CU220"/>
  <c r="CB220"/>
  <c r="CU266"/>
  <c r="CB266"/>
  <c r="CU298"/>
  <c r="CB298"/>
  <c r="CU322"/>
  <c r="CB322"/>
  <c r="CU370"/>
  <c r="CB370"/>
  <c r="CU402"/>
  <c r="CB402"/>
  <c r="CA236"/>
  <c r="AQ236"/>
  <c r="CA252"/>
  <c r="AQ252"/>
  <c r="CA268"/>
  <c r="AQ268"/>
  <c r="CA284"/>
  <c r="AQ284"/>
  <c r="CA300"/>
  <c r="AQ300"/>
  <c r="CA316"/>
  <c r="AQ316"/>
  <c r="CA332"/>
  <c r="AQ332"/>
  <c r="CA348"/>
  <c r="AQ348"/>
  <c r="CA364"/>
  <c r="AQ364"/>
  <c r="CA380"/>
  <c r="AQ380"/>
  <c r="CA396"/>
  <c r="AQ396"/>
  <c r="CA412"/>
  <c r="AQ412"/>
  <c r="CA428"/>
  <c r="AQ428"/>
  <c r="CA444"/>
  <c r="AQ444"/>
  <c r="CA460"/>
  <c r="AQ460"/>
  <c r="CA476"/>
  <c r="AQ476"/>
  <c r="CA654"/>
  <c r="AQ654"/>
  <c r="CA670"/>
  <c r="AQ670"/>
  <c r="CU492"/>
  <c r="CB492"/>
  <c r="CU508"/>
  <c r="CB508"/>
  <c r="CU524"/>
  <c r="CB524"/>
  <c r="CU540"/>
  <c r="CB540"/>
  <c r="CU556"/>
  <c r="CB556"/>
  <c r="CU572"/>
  <c r="CB572"/>
  <c r="CU588"/>
  <c r="CB588"/>
  <c r="CU612"/>
  <c r="CB612"/>
  <c r="CA637"/>
  <c r="CA669"/>
  <c r="CB491"/>
  <c r="CU491"/>
  <c r="AP523"/>
  <c r="AO523"/>
  <c r="CB555"/>
  <c r="CU555"/>
  <c r="AO587"/>
  <c r="AP587"/>
  <c r="CA619"/>
  <c r="CA695"/>
  <c r="CA545"/>
  <c r="CB589"/>
  <c r="CU589"/>
  <c r="AO102"/>
  <c r="AP102"/>
  <c r="AO110"/>
  <c r="AP110"/>
  <c r="AO118"/>
  <c r="AP118"/>
  <c r="AO126"/>
  <c r="AP126"/>
  <c r="AO134"/>
  <c r="AP134"/>
  <c r="AO142"/>
  <c r="AP142"/>
  <c r="AO150"/>
  <c r="AP150"/>
  <c r="AO158"/>
  <c r="AP158"/>
  <c r="AO166"/>
  <c r="AP166"/>
  <c r="AO174"/>
  <c r="AP174"/>
  <c r="AO182"/>
  <c r="AP182"/>
  <c r="AO190"/>
  <c r="AP190"/>
  <c r="AO198"/>
  <c r="AP198"/>
  <c r="AO206"/>
  <c r="AP206"/>
  <c r="AO214"/>
  <c r="AP214"/>
  <c r="AO222"/>
  <c r="AP222"/>
  <c r="AO230"/>
  <c r="AP230"/>
  <c r="CU238"/>
  <c r="CB238"/>
  <c r="CU246"/>
  <c r="CB246"/>
  <c r="CU254"/>
  <c r="CB254"/>
  <c r="CU262"/>
  <c r="CB262"/>
  <c r="CU270"/>
  <c r="CB270"/>
  <c r="CU278"/>
  <c r="CB278"/>
  <c r="CU286"/>
  <c r="CB286"/>
  <c r="CU294"/>
  <c r="CB294"/>
  <c r="CU302"/>
  <c r="CB302"/>
  <c r="CU310"/>
  <c r="CB310"/>
  <c r="CU318"/>
  <c r="CB318"/>
  <c r="CU326"/>
  <c r="CB326"/>
  <c r="CU334"/>
  <c r="CB334"/>
  <c r="CU342"/>
  <c r="CB342"/>
  <c r="CU350"/>
  <c r="CB350"/>
  <c r="CU358"/>
  <c r="CB358"/>
  <c r="CU366"/>
  <c r="CB366"/>
  <c r="CU374"/>
  <c r="CB374"/>
  <c r="CU382"/>
  <c r="CB382"/>
  <c r="CU390"/>
  <c r="CB390"/>
  <c r="CU398"/>
  <c r="CB398"/>
  <c r="CU406"/>
  <c r="CB406"/>
  <c r="CU414"/>
  <c r="CB414"/>
  <c r="CU422"/>
  <c r="CB422"/>
  <c r="CU430"/>
  <c r="CB430"/>
  <c r="CU438"/>
  <c r="CB438"/>
  <c r="CU446"/>
  <c r="CB446"/>
  <c r="CU454"/>
  <c r="CB454"/>
  <c r="CU462"/>
  <c r="CB462"/>
  <c r="CU470"/>
  <c r="CB470"/>
  <c r="CU478"/>
  <c r="CB478"/>
  <c r="CU486"/>
  <c r="CB486"/>
  <c r="CA494"/>
  <c r="CU502"/>
  <c r="CB502"/>
  <c r="CU510"/>
  <c r="CB510"/>
  <c r="CA518"/>
  <c r="CA526"/>
  <c r="CU534"/>
  <c r="CB534"/>
  <c r="CU542"/>
  <c r="CB542"/>
  <c r="CU550"/>
  <c r="CB550"/>
  <c r="CA558"/>
  <c r="CA566"/>
  <c r="CU574"/>
  <c r="CB574"/>
  <c r="CU582"/>
  <c r="CB582"/>
  <c r="CU590"/>
  <c r="CB590"/>
  <c r="CU600"/>
  <c r="CB600"/>
  <c r="CA659"/>
  <c r="CB513"/>
  <c r="CU513"/>
  <c r="CB601"/>
  <c r="CU601"/>
  <c r="AP259"/>
  <c r="AO259"/>
  <c r="AP291"/>
  <c r="AO291"/>
  <c r="AP323"/>
  <c r="AO323"/>
  <c r="AP355"/>
  <c r="AO355"/>
  <c r="AP387"/>
  <c r="AO387"/>
  <c r="AP419"/>
  <c r="AO419"/>
  <c r="AP451"/>
  <c r="AO451"/>
  <c r="AP483"/>
  <c r="AO483"/>
  <c r="CA618"/>
  <c r="CA626"/>
  <c r="CA634"/>
  <c r="CA642"/>
  <c r="CA650"/>
  <c r="CA690"/>
  <c r="CA698"/>
  <c r="CA104"/>
  <c r="CA112"/>
  <c r="CA120"/>
  <c r="CA128"/>
  <c r="CA136"/>
  <c r="CA144"/>
  <c r="CA152"/>
  <c r="CA160"/>
  <c r="CA168"/>
  <c r="CA176"/>
  <c r="CA184"/>
  <c r="CA192"/>
  <c r="CA200"/>
  <c r="CA208"/>
  <c r="CA216"/>
  <c r="CA224"/>
  <c r="CA232"/>
  <c r="CA240"/>
  <c r="CA248"/>
  <c r="CA256"/>
  <c r="CA264"/>
  <c r="CA272"/>
  <c r="CA280"/>
  <c r="CA288"/>
  <c r="CA296"/>
  <c r="CA304"/>
  <c r="CA312"/>
  <c r="CA320"/>
  <c r="CA328"/>
  <c r="CA336"/>
  <c r="CA344"/>
  <c r="CA352"/>
  <c r="CA360"/>
  <c r="CA368"/>
  <c r="CA376"/>
  <c r="CA384"/>
  <c r="CA392"/>
  <c r="CA400"/>
  <c r="CA408"/>
  <c r="CA416"/>
  <c r="CA424"/>
  <c r="CA432"/>
  <c r="CA440"/>
  <c r="CA448"/>
  <c r="CA456"/>
  <c r="CA464"/>
  <c r="CA472"/>
  <c r="CA480"/>
  <c r="CA488"/>
  <c r="AO625"/>
  <c r="AP625"/>
  <c r="CB665"/>
  <c r="CU665"/>
  <c r="CB681"/>
  <c r="CU681"/>
  <c r="CB697"/>
  <c r="CU697"/>
  <c r="CA511"/>
  <c r="CB543"/>
  <c r="CU543"/>
  <c r="CA567"/>
  <c r="AQ567"/>
  <c r="AP607"/>
  <c r="AO607"/>
  <c r="AO683"/>
  <c r="AP683"/>
  <c r="AP525"/>
  <c r="AO525"/>
  <c r="CA537"/>
  <c r="AQ537"/>
  <c r="CA577"/>
  <c r="AQ577"/>
  <c r="AO253"/>
  <c r="AP253"/>
  <c r="AO285"/>
  <c r="AP285"/>
  <c r="AO317"/>
  <c r="AP317"/>
  <c r="AO349"/>
  <c r="AP349"/>
  <c r="AO381"/>
  <c r="AP381"/>
  <c r="AO413"/>
  <c r="AP413"/>
  <c r="AO445"/>
  <c r="AP445"/>
  <c r="AO477"/>
  <c r="AP477"/>
  <c r="CB639"/>
  <c r="CU639"/>
  <c r="CA655"/>
  <c r="AQ655"/>
  <c r="CA679"/>
  <c r="AQ679"/>
  <c r="CB509"/>
  <c r="CU509"/>
  <c r="CB561"/>
  <c r="CU561"/>
  <c r="CA597"/>
  <c r="AQ597"/>
  <c r="CB613"/>
  <c r="CU613"/>
  <c r="CB239"/>
  <c r="CU239"/>
  <c r="CB271"/>
  <c r="CU271"/>
  <c r="CB303"/>
  <c r="CU303"/>
  <c r="CB335"/>
  <c r="CU335"/>
  <c r="CB367"/>
  <c r="CU367"/>
  <c r="CB399"/>
  <c r="CU399"/>
  <c r="CB431"/>
  <c r="CU431"/>
  <c r="CB463"/>
  <c r="CU463"/>
  <c r="CB187"/>
  <c r="CU187"/>
  <c r="CB195"/>
  <c r="CU195"/>
  <c r="CB219"/>
  <c r="CU219"/>
  <c r="AO241"/>
  <c r="AP241"/>
  <c r="AO273"/>
  <c r="AP273"/>
  <c r="AO305"/>
  <c r="AP305"/>
  <c r="AO337"/>
  <c r="AP337"/>
  <c r="AO369"/>
  <c r="AP369"/>
  <c r="AO401"/>
  <c r="AP401"/>
  <c r="AO433"/>
  <c r="AP433"/>
  <c r="AO465"/>
  <c r="AP465"/>
  <c r="CA234"/>
  <c r="AQ234"/>
  <c r="CA290"/>
  <c r="AQ290"/>
  <c r="CA394"/>
  <c r="AQ394"/>
  <c r="CA105"/>
  <c r="AQ105"/>
  <c r="CA121"/>
  <c r="AQ121"/>
  <c r="CA137"/>
  <c r="AQ137"/>
  <c r="CA153"/>
  <c r="AQ153"/>
  <c r="CA169"/>
  <c r="AQ169"/>
  <c r="CA185"/>
  <c r="AQ185"/>
  <c r="CA201"/>
  <c r="AQ201"/>
  <c r="CA217"/>
  <c r="AQ217"/>
  <c r="CA233"/>
  <c r="AQ233"/>
  <c r="CA258"/>
  <c r="AQ258"/>
  <c r="CA330"/>
  <c r="AQ330"/>
  <c r="CA362"/>
  <c r="AQ362"/>
  <c r="CA426"/>
  <c r="AQ426"/>
  <c r="CA442"/>
  <c r="AQ442"/>
  <c r="CA458"/>
  <c r="AQ458"/>
  <c r="CA474"/>
  <c r="AQ474"/>
  <c r="CU498"/>
  <c r="CB498"/>
  <c r="CA530"/>
  <c r="AQ530"/>
  <c r="CU562"/>
  <c r="CB562"/>
  <c r="CA596"/>
  <c r="AQ596"/>
  <c r="CA630"/>
  <c r="AQ630"/>
  <c r="CU694"/>
  <c r="CB694"/>
  <c r="CA111"/>
  <c r="AQ111"/>
  <c r="CA127"/>
  <c r="AQ127"/>
  <c r="CA143"/>
  <c r="AQ143"/>
  <c r="CA159"/>
  <c r="AQ159"/>
  <c r="CA175"/>
  <c r="AQ175"/>
  <c r="CA191"/>
  <c r="AQ191"/>
  <c r="CA207"/>
  <c r="AQ207"/>
  <c r="CA223"/>
  <c r="AQ223"/>
  <c r="CA106"/>
  <c r="AQ106"/>
  <c r="CA122"/>
  <c r="AQ122"/>
  <c r="CA138"/>
  <c r="AQ138"/>
  <c r="CA154"/>
  <c r="AQ154"/>
  <c r="CA170"/>
  <c r="AQ170"/>
  <c r="CA186"/>
  <c r="AQ186"/>
  <c r="CA202"/>
  <c r="AQ202"/>
  <c r="CA218"/>
  <c r="AQ218"/>
  <c r="CA490"/>
  <c r="AQ490"/>
  <c r="CA522"/>
  <c r="AQ522"/>
  <c r="CU554"/>
  <c r="CB554"/>
  <c r="CU586"/>
  <c r="CB586"/>
  <c r="CU116"/>
  <c r="CB116"/>
  <c r="CU148"/>
  <c r="CB148"/>
  <c r="CU180"/>
  <c r="CB180"/>
  <c r="CU212"/>
  <c r="CB212"/>
  <c r="CA594"/>
  <c r="AQ594"/>
  <c r="CA620"/>
  <c r="AQ620"/>
  <c r="CA652"/>
  <c r="AQ652"/>
  <c r="CA684"/>
  <c r="AQ684"/>
  <c r="CB249"/>
  <c r="CU249"/>
  <c r="CB281"/>
  <c r="CU281"/>
  <c r="CB313"/>
  <c r="CU313"/>
  <c r="CB345"/>
  <c r="CU345"/>
  <c r="CB377"/>
  <c r="CU377"/>
  <c r="CB409"/>
  <c r="CU409"/>
  <c r="CB441"/>
  <c r="CU441"/>
  <c r="CB473"/>
  <c r="CU473"/>
  <c r="CU638"/>
  <c r="CB638"/>
  <c r="CU644"/>
  <c r="CB644"/>
  <c r="CU676"/>
  <c r="CB676"/>
  <c r="CU610"/>
  <c r="CB610"/>
  <c r="CB111"/>
  <c r="CU111"/>
  <c r="CB127"/>
  <c r="CU127"/>
  <c r="CB143"/>
  <c r="CU143"/>
  <c r="CB159"/>
  <c r="CU159"/>
  <c r="CB175"/>
  <c r="CU175"/>
  <c r="CB191"/>
  <c r="CU191"/>
  <c r="CB207"/>
  <c r="CU207"/>
  <c r="CB223"/>
  <c r="CU223"/>
  <c r="CB629"/>
  <c r="CU629"/>
  <c r="CB661"/>
  <c r="CU661"/>
  <c r="CB693"/>
  <c r="CU693"/>
  <c r="AP515"/>
  <c r="AO515"/>
  <c r="CA547"/>
  <c r="CA579"/>
  <c r="CB611"/>
  <c r="CU611"/>
  <c r="CA687"/>
  <c r="CA529"/>
  <c r="CA573"/>
  <c r="CB651"/>
  <c r="CU651"/>
  <c r="CA505"/>
  <c r="CB593"/>
  <c r="CU593"/>
  <c r="AP235"/>
  <c r="AO235"/>
  <c r="AP267"/>
  <c r="AO267"/>
  <c r="AP299"/>
  <c r="AO299"/>
  <c r="AP331"/>
  <c r="AO331"/>
  <c r="AP363"/>
  <c r="AO363"/>
  <c r="AP395"/>
  <c r="AO395"/>
  <c r="AP427"/>
  <c r="AO427"/>
  <c r="AP459"/>
  <c r="AO459"/>
  <c r="AO633"/>
  <c r="AP633"/>
  <c r="CB519"/>
  <c r="CU519"/>
  <c r="AO551"/>
  <c r="AP551"/>
  <c r="CB583"/>
  <c r="CU583"/>
  <c r="AP615"/>
  <c r="AO615"/>
  <c r="AO616"/>
  <c r="AP616"/>
  <c r="AO624"/>
  <c r="AP624"/>
  <c r="AO632"/>
  <c r="AP632"/>
  <c r="AO640"/>
  <c r="AP640"/>
  <c r="AO648"/>
  <c r="AP648"/>
  <c r="AO656"/>
  <c r="AP656"/>
  <c r="AO664"/>
  <c r="AP664"/>
  <c r="AO672"/>
  <c r="AP672"/>
  <c r="AO680"/>
  <c r="AP680"/>
  <c r="AO688"/>
  <c r="AP688"/>
  <c r="AO696"/>
  <c r="AP696"/>
  <c r="AO602"/>
  <c r="AP602"/>
  <c r="AP691"/>
  <c r="AO691"/>
  <c r="AO261"/>
  <c r="AP261"/>
  <c r="AO293"/>
  <c r="AP293"/>
  <c r="AO325"/>
  <c r="AP325"/>
  <c r="AO357"/>
  <c r="AP357"/>
  <c r="AO389"/>
  <c r="AP389"/>
  <c r="AO421"/>
  <c r="AP421"/>
  <c r="AO453"/>
  <c r="AP453"/>
  <c r="AO485"/>
  <c r="AP485"/>
  <c r="CB247"/>
  <c r="CU247"/>
  <c r="CB279"/>
  <c r="CU279"/>
  <c r="CB311"/>
  <c r="CU311"/>
  <c r="CB343"/>
  <c r="CU343"/>
  <c r="CB375"/>
  <c r="CU375"/>
  <c r="CB407"/>
  <c r="CU407"/>
  <c r="CB439"/>
  <c r="CU439"/>
  <c r="CB471"/>
  <c r="CU471"/>
  <c r="B521" i="11"/>
  <c r="AO504" i="8"/>
  <c r="AO520"/>
  <c r="AO536"/>
  <c r="AO552"/>
  <c r="AO568"/>
  <c r="AO584"/>
  <c r="AO604"/>
  <c r="AP113"/>
  <c r="AP129"/>
  <c r="AP145"/>
  <c r="AP161"/>
  <c r="AP177"/>
  <c r="AP193"/>
  <c r="AP209"/>
  <c r="AP225"/>
  <c r="AO657"/>
  <c r="AP673"/>
  <c r="AO689"/>
  <c r="AO559"/>
  <c r="AP575"/>
  <c r="AO591"/>
  <c r="AO493"/>
  <c r="AO549"/>
  <c r="AP569"/>
  <c r="AO627"/>
  <c r="AP647"/>
  <c r="AP671"/>
  <c r="AO497"/>
  <c r="AO533"/>
  <c r="AO585"/>
  <c r="AO605"/>
  <c r="AO621"/>
  <c r="AP669"/>
  <c r="AO491"/>
  <c r="AO555"/>
  <c r="AP619"/>
  <c r="AP695"/>
  <c r="AP545"/>
  <c r="AO589"/>
  <c r="AO246"/>
  <c r="AO262"/>
  <c r="AO278"/>
  <c r="AO294"/>
  <c r="AO310"/>
  <c r="AO326"/>
  <c r="AO342"/>
  <c r="AO358"/>
  <c r="AO374"/>
  <c r="AO390"/>
  <c r="AO406"/>
  <c r="AO422"/>
  <c r="AO438"/>
  <c r="AO454"/>
  <c r="AO470"/>
  <c r="AO486"/>
  <c r="AO502"/>
  <c r="AP518"/>
  <c r="AO534"/>
  <c r="AO550"/>
  <c r="AP566"/>
  <c r="AO582"/>
  <c r="AO600"/>
  <c r="AP659"/>
  <c r="AO513"/>
  <c r="AO601"/>
  <c r="AP503"/>
  <c r="AO583"/>
  <c r="AO247"/>
  <c r="AO279"/>
  <c r="AO311"/>
  <c r="AO343"/>
  <c r="AO375"/>
  <c r="AO407"/>
  <c r="AO439"/>
  <c r="AO471"/>
  <c r="AO661"/>
  <c r="AO693"/>
  <c r="AP531"/>
  <c r="AO563"/>
  <c r="AO595"/>
  <c r="AP631"/>
  <c r="AO553"/>
  <c r="AO635"/>
  <c r="AP675"/>
  <c r="AO541"/>
  <c r="AO609"/>
  <c r="AP626"/>
  <c r="AP642"/>
  <c r="AP690"/>
  <c r="AP104"/>
  <c r="AP120"/>
  <c r="AP136"/>
  <c r="AP152"/>
  <c r="AP168"/>
  <c r="AP184"/>
  <c r="AP200"/>
  <c r="AP216"/>
  <c r="AP232"/>
  <c r="AP248"/>
  <c r="AP264"/>
  <c r="AP280"/>
  <c r="AP296"/>
  <c r="AP312"/>
  <c r="AP328"/>
  <c r="AP344"/>
  <c r="AP360"/>
  <c r="AP376"/>
  <c r="AP392"/>
  <c r="AP408"/>
  <c r="AP424"/>
  <c r="AP440"/>
  <c r="AP456"/>
  <c r="AP472"/>
  <c r="AP488"/>
  <c r="AP511"/>
  <c r="AO543"/>
  <c r="AO255"/>
  <c r="AO287"/>
  <c r="AO319"/>
  <c r="AO351"/>
  <c r="AO383"/>
  <c r="AO415"/>
  <c r="AO447"/>
  <c r="AO479"/>
  <c r="AO115"/>
  <c r="AO131"/>
  <c r="AO147"/>
  <c r="AO163"/>
  <c r="AO179"/>
  <c r="AO195"/>
  <c r="AO211"/>
  <c r="AO227"/>
  <c r="AO614"/>
  <c r="CA117"/>
  <c r="AQ117"/>
  <c r="CA149"/>
  <c r="AQ149"/>
  <c r="CA181"/>
  <c r="AQ181"/>
  <c r="CA213"/>
  <c r="AQ213"/>
  <c r="CA109"/>
  <c r="AQ109"/>
  <c r="CA125"/>
  <c r="AQ125"/>
  <c r="CA141"/>
  <c r="AQ141"/>
  <c r="CA157"/>
  <c r="AQ157"/>
  <c r="CA173"/>
  <c r="AQ173"/>
  <c r="CA189"/>
  <c r="AQ189"/>
  <c r="CA205"/>
  <c r="AQ205"/>
  <c r="CA221"/>
  <c r="AQ221"/>
  <c r="CU658"/>
  <c r="CB658"/>
  <c r="CU674"/>
  <c r="CB674"/>
  <c r="CA608"/>
  <c r="AQ608"/>
  <c r="CA500"/>
  <c r="AQ500"/>
  <c r="CA516"/>
  <c r="AQ516"/>
  <c r="CA532"/>
  <c r="AQ532"/>
  <c r="CA548"/>
  <c r="AQ548"/>
  <c r="CA564"/>
  <c r="AQ564"/>
  <c r="CA580"/>
  <c r="AQ580"/>
  <c r="CA598"/>
  <c r="AQ598"/>
  <c r="CA501"/>
  <c r="AQ501"/>
  <c r="CB109"/>
  <c r="CU109"/>
  <c r="CB125"/>
  <c r="CU125"/>
  <c r="CB141"/>
  <c r="CU141"/>
  <c r="CB157"/>
  <c r="CU157"/>
  <c r="CB173"/>
  <c r="CU173"/>
  <c r="CB189"/>
  <c r="CU189"/>
  <c r="CB205"/>
  <c r="CU205"/>
  <c r="CB221"/>
  <c r="CU221"/>
  <c r="CU108"/>
  <c r="CB108"/>
  <c r="CU140"/>
  <c r="CB140"/>
  <c r="CU172"/>
  <c r="CB172"/>
  <c r="CU204"/>
  <c r="CB204"/>
  <c r="CU250"/>
  <c r="CB250"/>
  <c r="CU282"/>
  <c r="CB282"/>
  <c r="CU306"/>
  <c r="CB306"/>
  <c r="CU338"/>
  <c r="CB338"/>
  <c r="CU386"/>
  <c r="CB386"/>
  <c r="CU418"/>
  <c r="CB418"/>
  <c r="CA244"/>
  <c r="AQ244"/>
  <c r="CA260"/>
  <c r="AQ260"/>
  <c r="CA276"/>
  <c r="AQ276"/>
  <c r="CA292"/>
  <c r="AQ292"/>
  <c r="CA308"/>
  <c r="AQ308"/>
  <c r="CA324"/>
  <c r="AQ324"/>
  <c r="CA340"/>
  <c r="AQ340"/>
  <c r="CA356"/>
  <c r="AQ356"/>
  <c r="CA372"/>
  <c r="AQ372"/>
  <c r="CA388"/>
  <c r="AQ388"/>
  <c r="CA404"/>
  <c r="AQ404"/>
  <c r="CA420"/>
  <c r="AQ420"/>
  <c r="CA436"/>
  <c r="AQ436"/>
  <c r="CA452"/>
  <c r="AQ452"/>
  <c r="CA468"/>
  <c r="AQ468"/>
  <c r="CA484"/>
  <c r="AQ484"/>
  <c r="CA662"/>
  <c r="AQ662"/>
  <c r="CA678"/>
  <c r="AQ678"/>
  <c r="CU500"/>
  <c r="CB500"/>
  <c r="CU516"/>
  <c r="CB516"/>
  <c r="CU532"/>
  <c r="CB532"/>
  <c r="CU548"/>
  <c r="CB548"/>
  <c r="CU564"/>
  <c r="CB564"/>
  <c r="CU580"/>
  <c r="CB580"/>
  <c r="CU598"/>
  <c r="CB598"/>
  <c r="CB621"/>
  <c r="CU621"/>
  <c r="AP653"/>
  <c r="AO653"/>
  <c r="CA685"/>
  <c r="AP507"/>
  <c r="AO507"/>
  <c r="CB539"/>
  <c r="CU539"/>
  <c r="AO571"/>
  <c r="AP571"/>
  <c r="CB603"/>
  <c r="CU603"/>
  <c r="CB667"/>
  <c r="CU667"/>
  <c r="CB521"/>
  <c r="CU521"/>
  <c r="CA565"/>
  <c r="CB643"/>
  <c r="CU643"/>
  <c r="CA699"/>
  <c r="CB581"/>
  <c r="CU581"/>
  <c r="C13" i="13"/>
  <c r="W101" i="10"/>
  <c r="B401" i="11"/>
  <c r="B88" i="7"/>
  <c r="AP243" i="8"/>
  <c r="AO243"/>
  <c r="AP275"/>
  <c r="AO275"/>
  <c r="AP307"/>
  <c r="AO307"/>
  <c r="AP339"/>
  <c r="AO339"/>
  <c r="AP371"/>
  <c r="AO371"/>
  <c r="AP403"/>
  <c r="AO403"/>
  <c r="AP435"/>
  <c r="AO435"/>
  <c r="AP467"/>
  <c r="AO467"/>
  <c r="CB641"/>
  <c r="CU641"/>
  <c r="CA665"/>
  <c r="AQ665"/>
  <c r="CA681"/>
  <c r="AQ681"/>
  <c r="CA697"/>
  <c r="AQ697"/>
  <c r="AP495"/>
  <c r="AO495"/>
  <c r="CB527"/>
  <c r="CU527"/>
  <c r="CB567"/>
  <c r="CU567"/>
  <c r="AO623"/>
  <c r="AP623"/>
  <c r="CB537"/>
  <c r="CU537"/>
  <c r="CB577"/>
  <c r="CU577"/>
  <c r="AO237"/>
  <c r="AP237"/>
  <c r="AO269"/>
  <c r="AP269"/>
  <c r="AO301"/>
  <c r="AP301"/>
  <c r="AO333"/>
  <c r="AP333"/>
  <c r="AO365"/>
  <c r="AP365"/>
  <c r="AO397"/>
  <c r="AP397"/>
  <c r="AO429"/>
  <c r="AP429"/>
  <c r="AO461"/>
  <c r="AP461"/>
  <c r="CA639"/>
  <c r="AQ639"/>
  <c r="CB655"/>
  <c r="CU655"/>
  <c r="CB679"/>
  <c r="CU679"/>
  <c r="CA509"/>
  <c r="AQ509"/>
  <c r="CA561"/>
  <c r="AQ561"/>
  <c r="CB597"/>
  <c r="CU597"/>
  <c r="CA613"/>
  <c r="AQ613"/>
  <c r="CB255"/>
  <c r="CU255"/>
  <c r="CB287"/>
  <c r="CU287"/>
  <c r="CB319"/>
  <c r="CU319"/>
  <c r="CB351"/>
  <c r="CU351"/>
  <c r="CB383"/>
  <c r="CU383"/>
  <c r="CB415"/>
  <c r="CU415"/>
  <c r="CB447"/>
  <c r="CU447"/>
  <c r="CB479"/>
  <c r="CU479"/>
  <c r="CB107"/>
  <c r="CU107"/>
  <c r="CB115"/>
  <c r="CU115"/>
  <c r="CB123"/>
  <c r="CU123"/>
  <c r="CB131"/>
  <c r="CU131"/>
  <c r="CB139"/>
  <c r="CU139"/>
  <c r="CB147"/>
  <c r="CU147"/>
  <c r="CB155"/>
  <c r="CU155"/>
  <c r="CB163"/>
  <c r="CU163"/>
  <c r="CB171"/>
  <c r="CU171"/>
  <c r="CB179"/>
  <c r="CU179"/>
  <c r="CB203"/>
  <c r="CU203"/>
  <c r="CB211"/>
  <c r="CU211"/>
  <c r="CB227"/>
  <c r="CU227"/>
  <c r="AO257"/>
  <c r="AP257"/>
  <c r="AO289"/>
  <c r="AP289"/>
  <c r="AO321"/>
  <c r="AP321"/>
  <c r="AO353"/>
  <c r="AP353"/>
  <c r="AO385"/>
  <c r="AP385"/>
  <c r="AO417"/>
  <c r="AP417"/>
  <c r="AO449"/>
  <c r="AP449"/>
  <c r="AO481"/>
  <c r="AP481"/>
  <c r="CA274"/>
  <c r="AQ274"/>
  <c r="CA354"/>
  <c r="AQ354"/>
  <c r="CA410"/>
  <c r="AQ410"/>
  <c r="CA242"/>
  <c r="AQ242"/>
  <c r="CA314"/>
  <c r="AQ314"/>
  <c r="CA346"/>
  <c r="AQ346"/>
  <c r="CA378"/>
  <c r="AQ378"/>
  <c r="CA434"/>
  <c r="AQ434"/>
  <c r="CA450"/>
  <c r="AQ450"/>
  <c r="CA466"/>
  <c r="AQ466"/>
  <c r="CA482"/>
  <c r="AQ482"/>
  <c r="CU514"/>
  <c r="CB514"/>
  <c r="CA546"/>
  <c r="AQ546"/>
  <c r="CA578"/>
  <c r="AQ578"/>
  <c r="CU622"/>
  <c r="CB622"/>
  <c r="CA646"/>
  <c r="AQ646"/>
  <c r="CA114"/>
  <c r="AQ114"/>
  <c r="CA130"/>
  <c r="AQ130"/>
  <c r="CA146"/>
  <c r="AQ146"/>
  <c r="CA162"/>
  <c r="AQ162"/>
  <c r="CA178"/>
  <c r="AQ178"/>
  <c r="CA194"/>
  <c r="AQ194"/>
  <c r="CA210"/>
  <c r="AQ210"/>
  <c r="CA226"/>
  <c r="AQ226"/>
  <c r="CU506"/>
  <c r="CB506"/>
  <c r="CU538"/>
  <c r="CB538"/>
  <c r="CA570"/>
  <c r="AQ570"/>
  <c r="CU606"/>
  <c r="CB606"/>
  <c r="CU132"/>
  <c r="CB132"/>
  <c r="CU164"/>
  <c r="CB164"/>
  <c r="CU196"/>
  <c r="CB196"/>
  <c r="CU228"/>
  <c r="CB228"/>
  <c r="CA686"/>
  <c r="AQ686"/>
  <c r="CA636"/>
  <c r="AQ636"/>
  <c r="CA668"/>
  <c r="AQ668"/>
  <c r="CA700"/>
  <c r="AQ700"/>
  <c r="CB265"/>
  <c r="CU265"/>
  <c r="CB297"/>
  <c r="CU297"/>
  <c r="CB329"/>
  <c r="CU329"/>
  <c r="CB361"/>
  <c r="CU361"/>
  <c r="CB393"/>
  <c r="CU393"/>
  <c r="CB425"/>
  <c r="CU425"/>
  <c r="CB457"/>
  <c r="CU457"/>
  <c r="CB489"/>
  <c r="CU489"/>
  <c r="CU628"/>
  <c r="CB628"/>
  <c r="CU660"/>
  <c r="CB660"/>
  <c r="CU692"/>
  <c r="CB692"/>
  <c r="AP645"/>
  <c r="AO645"/>
  <c r="CB677"/>
  <c r="CU677"/>
  <c r="CB499"/>
  <c r="CU499"/>
  <c r="CA531"/>
  <c r="AQ531"/>
  <c r="CB563"/>
  <c r="CU563"/>
  <c r="CB595"/>
  <c r="CU595"/>
  <c r="CA631"/>
  <c r="AQ631"/>
  <c r="CB553"/>
  <c r="CU553"/>
  <c r="CB635"/>
  <c r="CU635"/>
  <c r="CA675"/>
  <c r="AQ675"/>
  <c r="CB541"/>
  <c r="CU541"/>
  <c r="CB609"/>
  <c r="CU609"/>
  <c r="AP251"/>
  <c r="AO251"/>
  <c r="AP283"/>
  <c r="AO283"/>
  <c r="AP315"/>
  <c r="AO315"/>
  <c r="AP347"/>
  <c r="AO347"/>
  <c r="AP379"/>
  <c r="AO379"/>
  <c r="AP411"/>
  <c r="AO411"/>
  <c r="AP443"/>
  <c r="AO443"/>
  <c r="AP475"/>
  <c r="AO475"/>
  <c r="AO617"/>
  <c r="AP617"/>
  <c r="CB649"/>
  <c r="CU649"/>
  <c r="CA503"/>
  <c r="AQ503"/>
  <c r="AO535"/>
  <c r="AP535"/>
  <c r="AO599"/>
  <c r="AP599"/>
  <c r="AO663"/>
  <c r="AP663"/>
  <c r="AP517"/>
  <c r="AO517"/>
  <c r="CB557"/>
  <c r="CU557"/>
  <c r="AO245"/>
  <c r="AP245"/>
  <c r="AO277"/>
  <c r="AP277"/>
  <c r="AO309"/>
  <c r="AP309"/>
  <c r="AO341"/>
  <c r="AP341"/>
  <c r="AO373"/>
  <c r="AP373"/>
  <c r="AO405"/>
  <c r="AP405"/>
  <c r="AO437"/>
  <c r="AP437"/>
  <c r="AO469"/>
  <c r="AP469"/>
  <c r="CB263"/>
  <c r="CU263"/>
  <c r="CB295"/>
  <c r="CU295"/>
  <c r="CB327"/>
  <c r="CU327"/>
  <c r="CB359"/>
  <c r="CU359"/>
  <c r="CB391"/>
  <c r="CU391"/>
  <c r="CB423"/>
  <c r="CU423"/>
  <c r="CB455"/>
  <c r="CU455"/>
  <c r="CB487"/>
  <c r="CU487"/>
  <c r="CU614"/>
  <c r="CB614"/>
  <c r="AO496"/>
  <c r="AO512"/>
  <c r="AO528"/>
  <c r="AO544"/>
  <c r="AO560"/>
  <c r="AO576"/>
  <c r="AO592"/>
  <c r="AO103"/>
  <c r="AO119"/>
  <c r="AO135"/>
  <c r="AO151"/>
  <c r="AO167"/>
  <c r="AO183"/>
  <c r="AO199"/>
  <c r="AO215"/>
  <c r="AO231"/>
  <c r="AP637"/>
  <c r="AP685"/>
  <c r="AO539"/>
  <c r="AO603"/>
  <c r="AO667"/>
  <c r="AO521"/>
  <c r="AP565"/>
  <c r="AO238"/>
  <c r="AO254"/>
  <c r="AO270"/>
  <c r="AO286"/>
  <c r="AO302"/>
  <c r="AO318"/>
  <c r="AO334"/>
  <c r="AO350"/>
  <c r="AO366"/>
  <c r="AO382"/>
  <c r="AO398"/>
  <c r="AO414"/>
  <c r="AO430"/>
  <c r="AO446"/>
  <c r="AO462"/>
  <c r="AO478"/>
  <c r="AP494"/>
  <c r="AO510"/>
  <c r="AP526"/>
  <c r="AO542"/>
  <c r="AP558"/>
  <c r="AO574"/>
  <c r="AO590"/>
  <c r="AO643"/>
  <c r="AP699"/>
  <c r="AO581"/>
  <c r="AO649"/>
  <c r="AO519"/>
  <c r="AO557"/>
  <c r="AO263"/>
  <c r="AO295"/>
  <c r="AO327"/>
  <c r="AO359"/>
  <c r="AO391"/>
  <c r="AO423"/>
  <c r="AO455"/>
  <c r="AO487"/>
  <c r="AO629"/>
  <c r="AO677"/>
  <c r="AO499"/>
  <c r="AP547"/>
  <c r="AP579"/>
  <c r="AO611"/>
  <c r="AP687"/>
  <c r="AP529"/>
  <c r="AP573"/>
  <c r="AO651"/>
  <c r="AP505"/>
  <c r="AO593"/>
  <c r="AP618"/>
  <c r="AP634"/>
  <c r="AP650"/>
  <c r="AP698"/>
  <c r="AP112"/>
  <c r="AP128"/>
  <c r="AP144"/>
  <c r="AP160"/>
  <c r="AP176"/>
  <c r="AP192"/>
  <c r="AP208"/>
  <c r="AP224"/>
  <c r="AP240"/>
  <c r="AP256"/>
  <c r="AP272"/>
  <c r="AP288"/>
  <c r="AP304"/>
  <c r="AP320"/>
  <c r="AP336"/>
  <c r="AP352"/>
  <c r="AP368"/>
  <c r="AP384"/>
  <c r="AP400"/>
  <c r="AP416"/>
  <c r="AP432"/>
  <c r="AP448"/>
  <c r="AP464"/>
  <c r="AP480"/>
  <c r="AO641"/>
  <c r="AO527"/>
  <c r="AO239"/>
  <c r="AO271"/>
  <c r="AO303"/>
  <c r="AO335"/>
  <c r="AO367"/>
  <c r="AO399"/>
  <c r="AO431"/>
  <c r="AO463"/>
  <c r="AO107"/>
  <c r="AO123"/>
  <c r="AO139"/>
  <c r="AO155"/>
  <c r="AO171"/>
  <c r="AO187"/>
  <c r="AO203"/>
  <c r="AO219"/>
  <c r="CA171" l="1"/>
  <c r="AQ171"/>
  <c r="CA107"/>
  <c r="AQ107"/>
  <c r="CA431"/>
  <c r="AQ431"/>
  <c r="CA367"/>
  <c r="AQ367"/>
  <c r="CA303"/>
  <c r="AQ303"/>
  <c r="CA239"/>
  <c r="AQ239"/>
  <c r="CA641"/>
  <c r="AQ641"/>
  <c r="CU464"/>
  <c r="CB464"/>
  <c r="CU432"/>
  <c r="CB432"/>
  <c r="CU400"/>
  <c r="CB400"/>
  <c r="CU368"/>
  <c r="CB368"/>
  <c r="CU336"/>
  <c r="CB336"/>
  <c r="CU304"/>
  <c r="CB304"/>
  <c r="CU272"/>
  <c r="CB272"/>
  <c r="CU240"/>
  <c r="CB240"/>
  <c r="CU208"/>
  <c r="CB208"/>
  <c r="CU176"/>
  <c r="CB176"/>
  <c r="CU144"/>
  <c r="CB144"/>
  <c r="CU112"/>
  <c r="CB112"/>
  <c r="CU650"/>
  <c r="CB650"/>
  <c r="CU618"/>
  <c r="CB618"/>
  <c r="CB505"/>
  <c r="CU505"/>
  <c r="CB573"/>
  <c r="CU573"/>
  <c r="CB687"/>
  <c r="CU687"/>
  <c r="CB579"/>
  <c r="CU579"/>
  <c r="CA499"/>
  <c r="AQ499"/>
  <c r="CA629"/>
  <c r="AQ629"/>
  <c r="CA455"/>
  <c r="AQ455"/>
  <c r="CA391"/>
  <c r="AQ391"/>
  <c r="CA327"/>
  <c r="AQ327"/>
  <c r="CA263"/>
  <c r="AQ263"/>
  <c r="CA519"/>
  <c r="AQ519"/>
  <c r="CA581"/>
  <c r="AQ581"/>
  <c r="CA643"/>
  <c r="AQ643"/>
  <c r="CA574"/>
  <c r="AQ574"/>
  <c r="CA542"/>
  <c r="AQ542"/>
  <c r="CA510"/>
  <c r="AQ510"/>
  <c r="CA478"/>
  <c r="AQ478"/>
  <c r="CA446"/>
  <c r="AQ446"/>
  <c r="CA414"/>
  <c r="AQ414"/>
  <c r="CA382"/>
  <c r="AQ382"/>
  <c r="CA350"/>
  <c r="AQ350"/>
  <c r="CA318"/>
  <c r="AQ318"/>
  <c r="CA286"/>
  <c r="AQ286"/>
  <c r="CA254"/>
  <c r="AQ254"/>
  <c r="CB565"/>
  <c r="CU565"/>
  <c r="CA667"/>
  <c r="AQ667"/>
  <c r="CA539"/>
  <c r="AQ539"/>
  <c r="CB637"/>
  <c r="CU637"/>
  <c r="CA215"/>
  <c r="AQ215"/>
  <c r="CA183"/>
  <c r="AQ183"/>
  <c r="CA151"/>
  <c r="AQ151"/>
  <c r="CA119"/>
  <c r="AQ119"/>
  <c r="CA592"/>
  <c r="AQ592"/>
  <c r="CA560"/>
  <c r="AQ560"/>
  <c r="CA528"/>
  <c r="AQ528"/>
  <c r="CA496"/>
  <c r="AQ496"/>
  <c r="CC487"/>
  <c r="CC455"/>
  <c r="CC423"/>
  <c r="CC391"/>
  <c r="CC359"/>
  <c r="CC327"/>
  <c r="CC295"/>
  <c r="CC263"/>
  <c r="CA469"/>
  <c r="AQ469"/>
  <c r="CA437"/>
  <c r="AQ437"/>
  <c r="CA405"/>
  <c r="AQ405"/>
  <c r="CA373"/>
  <c r="AQ373"/>
  <c r="CA341"/>
  <c r="AQ341"/>
  <c r="CA309"/>
  <c r="AQ309"/>
  <c r="CA277"/>
  <c r="AQ277"/>
  <c r="CA245"/>
  <c r="AQ245"/>
  <c r="CC557"/>
  <c r="CB517"/>
  <c r="CU517"/>
  <c r="CA663"/>
  <c r="AQ663"/>
  <c r="CA599"/>
  <c r="AQ599"/>
  <c r="CA535"/>
  <c r="AQ535"/>
  <c r="CD503"/>
  <c r="CX503" s="1"/>
  <c r="CC649"/>
  <c r="CA617"/>
  <c r="AQ617"/>
  <c r="CB475"/>
  <c r="CU475"/>
  <c r="CB443"/>
  <c r="CU443"/>
  <c r="CB411"/>
  <c r="CU411"/>
  <c r="CB379"/>
  <c r="CU379"/>
  <c r="CB347"/>
  <c r="CU347"/>
  <c r="CB315"/>
  <c r="CU315"/>
  <c r="CB283"/>
  <c r="CU283"/>
  <c r="CB251"/>
  <c r="CU251"/>
  <c r="CC609"/>
  <c r="CC541"/>
  <c r="CD675"/>
  <c r="CX675" s="1"/>
  <c r="CC635"/>
  <c r="CC553"/>
  <c r="CD631"/>
  <c r="CX631" s="1"/>
  <c r="CC595"/>
  <c r="CC563"/>
  <c r="CD531"/>
  <c r="CX531" s="1"/>
  <c r="CC499"/>
  <c r="CC677"/>
  <c r="CB645"/>
  <c r="CU645"/>
  <c r="CC489"/>
  <c r="CC457"/>
  <c r="CC425"/>
  <c r="CC393"/>
  <c r="CC361"/>
  <c r="CC329"/>
  <c r="CC297"/>
  <c r="CC265"/>
  <c r="CD700"/>
  <c r="CX700" s="1"/>
  <c r="CD668"/>
  <c r="CX668" s="1"/>
  <c r="CD636"/>
  <c r="CX636" s="1"/>
  <c r="CD686"/>
  <c r="CX686" s="1"/>
  <c r="CD570"/>
  <c r="CX570" s="1"/>
  <c r="CD226"/>
  <c r="CX226" s="1"/>
  <c r="CD210"/>
  <c r="CX210" s="1"/>
  <c r="CD194"/>
  <c r="CX194" s="1"/>
  <c r="CD178"/>
  <c r="CX178" s="1"/>
  <c r="CD162"/>
  <c r="CX162" s="1"/>
  <c r="CD146"/>
  <c r="CX146" s="1"/>
  <c r="CD130"/>
  <c r="CX130" s="1"/>
  <c r="CD114"/>
  <c r="CX114" s="1"/>
  <c r="CD646"/>
  <c r="CX646" s="1"/>
  <c r="CD578"/>
  <c r="CX578" s="1"/>
  <c r="CD546"/>
  <c r="CX546" s="1"/>
  <c r="CD482"/>
  <c r="CX482" s="1"/>
  <c r="CD466"/>
  <c r="CX466" s="1"/>
  <c r="CD450"/>
  <c r="CX450" s="1"/>
  <c r="CD434"/>
  <c r="CX434" s="1"/>
  <c r="CD378"/>
  <c r="CX378" s="1"/>
  <c r="CD346"/>
  <c r="CX346" s="1"/>
  <c r="CD314"/>
  <c r="CX314" s="1"/>
  <c r="CD242"/>
  <c r="CX242" s="1"/>
  <c r="CD410"/>
  <c r="CX410" s="1"/>
  <c r="CD354"/>
  <c r="CX354" s="1"/>
  <c r="CD274"/>
  <c r="CX274" s="1"/>
  <c r="CA481"/>
  <c r="AQ481"/>
  <c r="CA449"/>
  <c r="AQ449"/>
  <c r="CA417"/>
  <c r="AQ417"/>
  <c r="CA385"/>
  <c r="AQ385"/>
  <c r="CA353"/>
  <c r="AQ353"/>
  <c r="CA321"/>
  <c r="AQ321"/>
  <c r="CA289"/>
  <c r="AQ289"/>
  <c r="CA257"/>
  <c r="AQ257"/>
  <c r="CC227"/>
  <c r="CC211"/>
  <c r="CC203"/>
  <c r="CC179"/>
  <c r="CC171"/>
  <c r="CC163"/>
  <c r="CC155"/>
  <c r="CC147"/>
  <c r="CC139"/>
  <c r="CC131"/>
  <c r="CC123"/>
  <c r="CC115"/>
  <c r="CC107"/>
  <c r="CC479"/>
  <c r="CC447"/>
  <c r="CC415"/>
  <c r="CC383"/>
  <c r="CC351"/>
  <c r="CC319"/>
  <c r="CC287"/>
  <c r="CC255"/>
  <c r="CD613"/>
  <c r="CX613" s="1"/>
  <c r="CC597"/>
  <c r="CD561"/>
  <c r="CX561" s="1"/>
  <c r="CD509"/>
  <c r="CX509" s="1"/>
  <c r="CC679"/>
  <c r="CC655"/>
  <c r="CD639"/>
  <c r="CX639" s="1"/>
  <c r="CA461"/>
  <c r="AQ461"/>
  <c r="CA429"/>
  <c r="AQ429"/>
  <c r="CA397"/>
  <c r="AQ397"/>
  <c r="CA365"/>
  <c r="AQ365"/>
  <c r="CA333"/>
  <c r="AQ333"/>
  <c r="CA301"/>
  <c r="AQ301"/>
  <c r="CA269"/>
  <c r="AQ269"/>
  <c r="CA237"/>
  <c r="AQ237"/>
  <c r="CC577"/>
  <c r="CC537"/>
  <c r="CA623"/>
  <c r="AQ623"/>
  <c r="CC567"/>
  <c r="CC527"/>
  <c r="CB495"/>
  <c r="CU495"/>
  <c r="CD697"/>
  <c r="CX697" s="1"/>
  <c r="CD681"/>
  <c r="CX681" s="1"/>
  <c r="CD665"/>
  <c r="CX665" s="1"/>
  <c r="CC641"/>
  <c r="CB467"/>
  <c r="CU467"/>
  <c r="CB435"/>
  <c r="CU435"/>
  <c r="CB403"/>
  <c r="CU403"/>
  <c r="CB371"/>
  <c r="CU371"/>
  <c r="CB339"/>
  <c r="CU339"/>
  <c r="CB307"/>
  <c r="CU307"/>
  <c r="CB275"/>
  <c r="CU275"/>
  <c r="CB243"/>
  <c r="CU243"/>
  <c r="D13" i="13"/>
  <c r="B24"/>
  <c r="CC581" i="8"/>
  <c r="CD699"/>
  <c r="CX699" s="1"/>
  <c r="CC643"/>
  <c r="CD565"/>
  <c r="CX565" s="1"/>
  <c r="CC521"/>
  <c r="CC667"/>
  <c r="CC603"/>
  <c r="CA571"/>
  <c r="AQ571"/>
  <c r="CC539"/>
  <c r="CB507"/>
  <c r="CU507"/>
  <c r="CD685"/>
  <c r="CX685" s="1"/>
  <c r="CB653"/>
  <c r="CU653"/>
  <c r="CC621"/>
  <c r="CD678"/>
  <c r="CX678" s="1"/>
  <c r="CD662"/>
  <c r="CX662" s="1"/>
  <c r="CD484"/>
  <c r="CX484" s="1"/>
  <c r="CD468"/>
  <c r="CX468" s="1"/>
  <c r="CD452"/>
  <c r="CX452" s="1"/>
  <c r="CD436"/>
  <c r="CX436" s="1"/>
  <c r="CD420"/>
  <c r="CX420" s="1"/>
  <c r="CD404"/>
  <c r="CX404" s="1"/>
  <c r="CD388"/>
  <c r="CX388" s="1"/>
  <c r="CD372"/>
  <c r="CX372" s="1"/>
  <c r="CD356"/>
  <c r="CX356" s="1"/>
  <c r="CD340"/>
  <c r="CX340" s="1"/>
  <c r="CD324"/>
  <c r="CX324" s="1"/>
  <c r="CD308"/>
  <c r="CX308" s="1"/>
  <c r="CD292"/>
  <c r="CX292" s="1"/>
  <c r="CD276"/>
  <c r="CX276" s="1"/>
  <c r="CD260"/>
  <c r="CX260" s="1"/>
  <c r="CD244"/>
  <c r="CX244" s="1"/>
  <c r="CC221"/>
  <c r="CC205"/>
  <c r="CC189"/>
  <c r="CC173"/>
  <c r="CC157"/>
  <c r="CC141"/>
  <c r="CC125"/>
  <c r="CC109"/>
  <c r="CD501"/>
  <c r="CX501" s="1"/>
  <c r="CD598"/>
  <c r="CX598" s="1"/>
  <c r="CD580"/>
  <c r="CX580" s="1"/>
  <c r="CD564"/>
  <c r="CX564" s="1"/>
  <c r="CD548"/>
  <c r="CX548" s="1"/>
  <c r="CD532"/>
  <c r="CX532" s="1"/>
  <c r="CD516"/>
  <c r="CX516" s="1"/>
  <c r="CD500"/>
  <c r="CX500" s="1"/>
  <c r="CD608"/>
  <c r="CX608" s="1"/>
  <c r="CD221"/>
  <c r="CX221" s="1"/>
  <c r="AD221" i="10"/>
  <c r="CD205" i="8"/>
  <c r="CX205" s="1"/>
  <c r="AD205" i="10"/>
  <c r="CD189" i="8"/>
  <c r="CX189" s="1"/>
  <c r="AD189" i="10"/>
  <c r="CD173" i="8"/>
  <c r="CX173" s="1"/>
  <c r="AD173" i="10"/>
  <c r="CD157" i="8"/>
  <c r="CX157" s="1"/>
  <c r="AD157" i="10"/>
  <c r="CD141" i="8"/>
  <c r="CX141" s="1"/>
  <c r="AD141" i="10"/>
  <c r="CD125" i="8"/>
  <c r="CX125" s="1"/>
  <c r="AD125" i="10"/>
  <c r="CD109" i="8"/>
  <c r="CX109" s="1"/>
  <c r="AD109" i="10"/>
  <c r="CD213" i="8"/>
  <c r="CX213" s="1"/>
  <c r="CD181"/>
  <c r="CX181" s="1"/>
  <c r="CD149"/>
  <c r="CX149" s="1"/>
  <c r="CD117"/>
  <c r="CX117" s="1"/>
  <c r="CA227"/>
  <c r="AQ227"/>
  <c r="CA195"/>
  <c r="AQ195"/>
  <c r="CA163"/>
  <c r="AQ163"/>
  <c r="CA131"/>
  <c r="AQ131"/>
  <c r="CA479"/>
  <c r="AQ479"/>
  <c r="CA415"/>
  <c r="AQ415"/>
  <c r="CA351"/>
  <c r="AQ351"/>
  <c r="CA287"/>
  <c r="AQ287"/>
  <c r="CA543"/>
  <c r="AQ543"/>
  <c r="CU488"/>
  <c r="CB488"/>
  <c r="CU456"/>
  <c r="CB456"/>
  <c r="CU424"/>
  <c r="CB424"/>
  <c r="CU392"/>
  <c r="CB392"/>
  <c r="CU360"/>
  <c r="CB360"/>
  <c r="CU328"/>
  <c r="CB328"/>
  <c r="CU296"/>
  <c r="CB296"/>
  <c r="CU264"/>
  <c r="CB264"/>
  <c r="CU232"/>
  <c r="CB232"/>
  <c r="CU200"/>
  <c r="CB200"/>
  <c r="CU168"/>
  <c r="CB168"/>
  <c r="CU136"/>
  <c r="CB136"/>
  <c r="CU104"/>
  <c r="CB104"/>
  <c r="CU642"/>
  <c r="CB642"/>
  <c r="CA609"/>
  <c r="AQ609"/>
  <c r="CB675"/>
  <c r="CU675"/>
  <c r="CA553"/>
  <c r="AQ553"/>
  <c r="CA595"/>
  <c r="AQ595"/>
  <c r="CB531"/>
  <c r="CU531"/>
  <c r="CA661"/>
  <c r="AQ661"/>
  <c r="CA439"/>
  <c r="AQ439"/>
  <c r="CA375"/>
  <c r="AQ375"/>
  <c r="CA311"/>
  <c r="AQ311"/>
  <c r="CA247"/>
  <c r="AQ247"/>
  <c r="CB503"/>
  <c r="CU503"/>
  <c r="CA513"/>
  <c r="AQ513"/>
  <c r="CA600"/>
  <c r="AQ600"/>
  <c r="CU566"/>
  <c r="CB566"/>
  <c r="CA534"/>
  <c r="AQ534"/>
  <c r="CA502"/>
  <c r="AQ502"/>
  <c r="CA470"/>
  <c r="AQ470"/>
  <c r="CA438"/>
  <c r="AQ438"/>
  <c r="CA406"/>
  <c r="AQ406"/>
  <c r="CA374"/>
  <c r="AQ374"/>
  <c r="CA342"/>
  <c r="AQ342"/>
  <c r="CA310"/>
  <c r="AQ310"/>
  <c r="CA278"/>
  <c r="AQ278"/>
  <c r="CA246"/>
  <c r="AQ246"/>
  <c r="CB545"/>
  <c r="CU545"/>
  <c r="CB619"/>
  <c r="CU619"/>
  <c r="CA491"/>
  <c r="AQ491"/>
  <c r="CA621"/>
  <c r="AQ621"/>
  <c r="CA585"/>
  <c r="AQ585"/>
  <c r="CA497"/>
  <c r="AQ497"/>
  <c r="CB647"/>
  <c r="CU647"/>
  <c r="CB569"/>
  <c r="CU569"/>
  <c r="CA493"/>
  <c r="AQ493"/>
  <c r="CB575"/>
  <c r="CU575"/>
  <c r="CA689"/>
  <c r="AQ689"/>
  <c r="CA657"/>
  <c r="AQ657"/>
  <c r="CB209"/>
  <c r="CU209"/>
  <c r="CB177"/>
  <c r="CU177"/>
  <c r="CB145"/>
  <c r="CU145"/>
  <c r="CB113"/>
  <c r="CU113"/>
  <c r="CA584"/>
  <c r="AQ584"/>
  <c r="CA552"/>
  <c r="AQ552"/>
  <c r="CA520"/>
  <c r="AQ520"/>
  <c r="CC471"/>
  <c r="CC439"/>
  <c r="CC407"/>
  <c r="CC375"/>
  <c r="CC343"/>
  <c r="CC311"/>
  <c r="CC279"/>
  <c r="CC247"/>
  <c r="CA485"/>
  <c r="AQ485"/>
  <c r="CA453"/>
  <c r="AQ453"/>
  <c r="CA421"/>
  <c r="AQ421"/>
  <c r="CA389"/>
  <c r="AQ389"/>
  <c r="CA357"/>
  <c r="AQ357"/>
  <c r="CA325"/>
  <c r="AQ325"/>
  <c r="CA293"/>
  <c r="AQ293"/>
  <c r="CA261"/>
  <c r="AQ261"/>
  <c r="CB691"/>
  <c r="CU691"/>
  <c r="CA602"/>
  <c r="AQ602"/>
  <c r="CA696"/>
  <c r="AQ696"/>
  <c r="CA688"/>
  <c r="AQ688"/>
  <c r="CA680"/>
  <c r="AQ680"/>
  <c r="CA672"/>
  <c r="AQ672"/>
  <c r="CA664"/>
  <c r="AQ664"/>
  <c r="CA656"/>
  <c r="AQ656"/>
  <c r="CA648"/>
  <c r="AQ648"/>
  <c r="CA640"/>
  <c r="AQ640"/>
  <c r="CA632"/>
  <c r="AQ632"/>
  <c r="CA624"/>
  <c r="AQ624"/>
  <c r="CA616"/>
  <c r="AQ616"/>
  <c r="CB615"/>
  <c r="CU615"/>
  <c r="CC583"/>
  <c r="CA551"/>
  <c r="AQ551"/>
  <c r="CC519"/>
  <c r="CA633"/>
  <c r="AQ633"/>
  <c r="CB459"/>
  <c r="CU459"/>
  <c r="CB427"/>
  <c r="CU427"/>
  <c r="CB395"/>
  <c r="CU395"/>
  <c r="CB363"/>
  <c r="CU363"/>
  <c r="CB331"/>
  <c r="CU331"/>
  <c r="CB299"/>
  <c r="CU299"/>
  <c r="CB267"/>
  <c r="CU267"/>
  <c r="CB235"/>
  <c r="CU235"/>
  <c r="CC593"/>
  <c r="CD505"/>
  <c r="CX505" s="1"/>
  <c r="CC651"/>
  <c r="CD573"/>
  <c r="CX573" s="1"/>
  <c r="CD529"/>
  <c r="CX529" s="1"/>
  <c r="CD687"/>
  <c r="CX687" s="1"/>
  <c r="CC611"/>
  <c r="CD579"/>
  <c r="CX579" s="1"/>
  <c r="CD547"/>
  <c r="CX547" s="1"/>
  <c r="CB515"/>
  <c r="CU515"/>
  <c r="CC693"/>
  <c r="CC661"/>
  <c r="CC629"/>
  <c r="CC223"/>
  <c r="CC207"/>
  <c r="CC191"/>
  <c r="CC175"/>
  <c r="CC159"/>
  <c r="CC143"/>
  <c r="CC127"/>
  <c r="CC111"/>
  <c r="CC473"/>
  <c r="CC441"/>
  <c r="CC409"/>
  <c r="CC377"/>
  <c r="CC345"/>
  <c r="CC313"/>
  <c r="CC281"/>
  <c r="CC249"/>
  <c r="CD684"/>
  <c r="CX684" s="1"/>
  <c r="CD652"/>
  <c r="CX652" s="1"/>
  <c r="CD620"/>
  <c r="CX620" s="1"/>
  <c r="CD594"/>
  <c r="CX594" s="1"/>
  <c r="CD522"/>
  <c r="CX522" s="1"/>
  <c r="CD490"/>
  <c r="CX490" s="1"/>
  <c r="CD218"/>
  <c r="CX218" s="1"/>
  <c r="CD202"/>
  <c r="CX202" s="1"/>
  <c r="CD186"/>
  <c r="CX186" s="1"/>
  <c r="CD170"/>
  <c r="CX170" s="1"/>
  <c r="CD154"/>
  <c r="CX154" s="1"/>
  <c r="CD138"/>
  <c r="CX138" s="1"/>
  <c r="CD122"/>
  <c r="CX122" s="1"/>
  <c r="CD106"/>
  <c r="CX106" s="1"/>
  <c r="CD223"/>
  <c r="CX223" s="1"/>
  <c r="AD223" i="10"/>
  <c r="CD207" i="8"/>
  <c r="CX207" s="1"/>
  <c r="AD207" i="10"/>
  <c r="CD191" i="8"/>
  <c r="CX191" s="1"/>
  <c r="AD191" i="10"/>
  <c r="CD175" i="8"/>
  <c r="CX175" s="1"/>
  <c r="AD175" i="10"/>
  <c r="CD159" i="8"/>
  <c r="CX159" s="1"/>
  <c r="AD159" i="10"/>
  <c r="CD143" i="8"/>
  <c r="CX143" s="1"/>
  <c r="AD143" i="10"/>
  <c r="CD127" i="8"/>
  <c r="CX127" s="1"/>
  <c r="AD127" i="10"/>
  <c r="CD111" i="8"/>
  <c r="CX111" s="1"/>
  <c r="AD111" i="10"/>
  <c r="CD630" i="8"/>
  <c r="CX630" s="1"/>
  <c r="CD596"/>
  <c r="CX596" s="1"/>
  <c r="CD530"/>
  <c r="CX530" s="1"/>
  <c r="CD474"/>
  <c r="CX474" s="1"/>
  <c r="CD458"/>
  <c r="CX458" s="1"/>
  <c r="CD442"/>
  <c r="CX442" s="1"/>
  <c r="CD426"/>
  <c r="CX426" s="1"/>
  <c r="CD362"/>
  <c r="CX362" s="1"/>
  <c r="CD330"/>
  <c r="CX330" s="1"/>
  <c r="CD258"/>
  <c r="CX258" s="1"/>
  <c r="CD233"/>
  <c r="CX233" s="1"/>
  <c r="CD217"/>
  <c r="CX217" s="1"/>
  <c r="CD201"/>
  <c r="CX201" s="1"/>
  <c r="CD185"/>
  <c r="CX185" s="1"/>
  <c r="CD169"/>
  <c r="CX169" s="1"/>
  <c r="CD153"/>
  <c r="CX153" s="1"/>
  <c r="CD137"/>
  <c r="CX137" s="1"/>
  <c r="CD121"/>
  <c r="CX121" s="1"/>
  <c r="CD105"/>
  <c r="CX105" s="1"/>
  <c r="CD394"/>
  <c r="CX394" s="1"/>
  <c r="CD290"/>
  <c r="CX290" s="1"/>
  <c r="CD234"/>
  <c r="CX234" s="1"/>
  <c r="CA465"/>
  <c r="AQ465"/>
  <c r="CA433"/>
  <c r="AQ433"/>
  <c r="CA401"/>
  <c r="AQ401"/>
  <c r="CA369"/>
  <c r="AQ369"/>
  <c r="CA337"/>
  <c r="AQ337"/>
  <c r="CA305"/>
  <c r="AQ305"/>
  <c r="CA273"/>
  <c r="AQ273"/>
  <c r="CA241"/>
  <c r="AQ241"/>
  <c r="CC219"/>
  <c r="CC195"/>
  <c r="CC187"/>
  <c r="CC463"/>
  <c r="CC431"/>
  <c r="CC399"/>
  <c r="CC367"/>
  <c r="CC335"/>
  <c r="CC303"/>
  <c r="CC271"/>
  <c r="CC239"/>
  <c r="CC613"/>
  <c r="AD613" i="10" s="1"/>
  <c r="CD597" i="8"/>
  <c r="CX597" s="1"/>
  <c r="AD597" i="10"/>
  <c r="CC561" i="8"/>
  <c r="AD561" i="10" s="1"/>
  <c r="CC509" i="8"/>
  <c r="AD509" i="10" s="1"/>
  <c r="CD679" i="8"/>
  <c r="CX679" s="1"/>
  <c r="AD679" i="10"/>
  <c r="CD655" i="8"/>
  <c r="CX655" s="1"/>
  <c r="AD655" i="10"/>
  <c r="CC639" i="8"/>
  <c r="AD639" i="10" s="1"/>
  <c r="CA477" i="8"/>
  <c r="AQ477"/>
  <c r="CA445"/>
  <c r="AQ445"/>
  <c r="CA413"/>
  <c r="AQ413"/>
  <c r="CA381"/>
  <c r="AQ381"/>
  <c r="CA349"/>
  <c r="AQ349"/>
  <c r="CA317"/>
  <c r="AQ317"/>
  <c r="CA285"/>
  <c r="AQ285"/>
  <c r="CA253"/>
  <c r="AQ253"/>
  <c r="CD577"/>
  <c r="CX577" s="1"/>
  <c r="AD577" i="10"/>
  <c r="CD537" i="8"/>
  <c r="CX537" s="1"/>
  <c r="AD537" i="10"/>
  <c r="CB525" i="8"/>
  <c r="CU525"/>
  <c r="CA683"/>
  <c r="AQ683"/>
  <c r="CB607"/>
  <c r="CU607"/>
  <c r="CD567"/>
  <c r="CX567" s="1"/>
  <c r="AD567" i="10"/>
  <c r="CC543" i="8"/>
  <c r="CD511"/>
  <c r="CX511" s="1"/>
  <c r="CC697"/>
  <c r="AD697" i="10" s="1"/>
  <c r="CC681" i="8"/>
  <c r="AD681" i="10" s="1"/>
  <c r="CC665" i="8"/>
  <c r="AD665" i="10" s="1"/>
  <c r="CA625" i="8"/>
  <c r="AQ625"/>
  <c r="CD488"/>
  <c r="CX488" s="1"/>
  <c r="CD480"/>
  <c r="CX480" s="1"/>
  <c r="CD472"/>
  <c r="CX472" s="1"/>
  <c r="CD464"/>
  <c r="CX464" s="1"/>
  <c r="CD456"/>
  <c r="CX456" s="1"/>
  <c r="CD448"/>
  <c r="CX448" s="1"/>
  <c r="CD440"/>
  <c r="CX440" s="1"/>
  <c r="CD432"/>
  <c r="CX432" s="1"/>
  <c r="CD424"/>
  <c r="CX424" s="1"/>
  <c r="CD416"/>
  <c r="CX416" s="1"/>
  <c r="CD408"/>
  <c r="CX408" s="1"/>
  <c r="CD400"/>
  <c r="CX400" s="1"/>
  <c r="CD392"/>
  <c r="CX392" s="1"/>
  <c r="CD384"/>
  <c r="CX384" s="1"/>
  <c r="CD376"/>
  <c r="CX376" s="1"/>
  <c r="CD368"/>
  <c r="CX368" s="1"/>
  <c r="CD360"/>
  <c r="CX360" s="1"/>
  <c r="CD352"/>
  <c r="CX352" s="1"/>
  <c r="CD344"/>
  <c r="CX344" s="1"/>
  <c r="CD336"/>
  <c r="CX336" s="1"/>
  <c r="CD328"/>
  <c r="CX328" s="1"/>
  <c r="CD320"/>
  <c r="CX320" s="1"/>
  <c r="CD312"/>
  <c r="CX312" s="1"/>
  <c r="CD304"/>
  <c r="CX304" s="1"/>
  <c r="CD296"/>
  <c r="CX296" s="1"/>
  <c r="CD288"/>
  <c r="CX288" s="1"/>
  <c r="CD280"/>
  <c r="CX280" s="1"/>
  <c r="CD272"/>
  <c r="CX272" s="1"/>
  <c r="CD264"/>
  <c r="CX264" s="1"/>
  <c r="CD256"/>
  <c r="CX256" s="1"/>
  <c r="CD248"/>
  <c r="CX248" s="1"/>
  <c r="CD240"/>
  <c r="CX240" s="1"/>
  <c r="CD232"/>
  <c r="CX232" s="1"/>
  <c r="CD224"/>
  <c r="CX224" s="1"/>
  <c r="CD216"/>
  <c r="CX216" s="1"/>
  <c r="CD208"/>
  <c r="CX208" s="1"/>
  <c r="CD200"/>
  <c r="CX200" s="1"/>
  <c r="CD192"/>
  <c r="CX192" s="1"/>
  <c r="CD184"/>
  <c r="CX184" s="1"/>
  <c r="CD176"/>
  <c r="CX176" s="1"/>
  <c r="CD168"/>
  <c r="CX168" s="1"/>
  <c r="CD160"/>
  <c r="CX160" s="1"/>
  <c r="CD152"/>
  <c r="CX152" s="1"/>
  <c r="CD144"/>
  <c r="CX144" s="1"/>
  <c r="CD136"/>
  <c r="CX136" s="1"/>
  <c r="CD128"/>
  <c r="CX128" s="1"/>
  <c r="CD120"/>
  <c r="CX120" s="1"/>
  <c r="CD112"/>
  <c r="CX112" s="1"/>
  <c r="CD104"/>
  <c r="CX104" s="1"/>
  <c r="CD698"/>
  <c r="CX698" s="1"/>
  <c r="CD690"/>
  <c r="CX690" s="1"/>
  <c r="CD650"/>
  <c r="CX650" s="1"/>
  <c r="CD642"/>
  <c r="CX642" s="1"/>
  <c r="CD634"/>
  <c r="CX634" s="1"/>
  <c r="CD626"/>
  <c r="CX626" s="1"/>
  <c r="CD618"/>
  <c r="CX618" s="1"/>
  <c r="CB483"/>
  <c r="CU483"/>
  <c r="CB451"/>
  <c r="CU451"/>
  <c r="CB419"/>
  <c r="CU419"/>
  <c r="CB387"/>
  <c r="CU387"/>
  <c r="CB355"/>
  <c r="CU355"/>
  <c r="CB323"/>
  <c r="CU323"/>
  <c r="CB291"/>
  <c r="CU291"/>
  <c r="CB259"/>
  <c r="CU259"/>
  <c r="CC601"/>
  <c r="CC513"/>
  <c r="CD659"/>
  <c r="CX659" s="1"/>
  <c r="CD566"/>
  <c r="CX566" s="1"/>
  <c r="CD558"/>
  <c r="CX558" s="1"/>
  <c r="CD526"/>
  <c r="CX526" s="1"/>
  <c r="CD518"/>
  <c r="CX518" s="1"/>
  <c r="CD494"/>
  <c r="CX494" s="1"/>
  <c r="CA230"/>
  <c r="AQ230"/>
  <c r="CA222"/>
  <c r="AQ222"/>
  <c r="CA214"/>
  <c r="AQ214"/>
  <c r="CA206"/>
  <c r="AQ206"/>
  <c r="CA198"/>
  <c r="AQ198"/>
  <c r="CA190"/>
  <c r="AQ190"/>
  <c r="CA182"/>
  <c r="AQ182"/>
  <c r="CA174"/>
  <c r="AQ174"/>
  <c r="CA166"/>
  <c r="AQ166"/>
  <c r="CA158"/>
  <c r="AQ158"/>
  <c r="CA150"/>
  <c r="AQ150"/>
  <c r="CA142"/>
  <c r="AQ142"/>
  <c r="CA134"/>
  <c r="AQ134"/>
  <c r="CA126"/>
  <c r="AQ126"/>
  <c r="CA118"/>
  <c r="AQ118"/>
  <c r="CA110"/>
  <c r="AQ110"/>
  <c r="CA102"/>
  <c r="AQ102"/>
  <c r="CC589"/>
  <c r="CD545"/>
  <c r="CX545" s="1"/>
  <c r="CD695"/>
  <c r="CX695" s="1"/>
  <c r="CD619"/>
  <c r="CX619" s="1"/>
  <c r="CA587"/>
  <c r="AQ587"/>
  <c r="CC555"/>
  <c r="CB523"/>
  <c r="CU523"/>
  <c r="CC491"/>
  <c r="CD669"/>
  <c r="CX669" s="1"/>
  <c r="CD637"/>
  <c r="CX637" s="1"/>
  <c r="CD670"/>
  <c r="CX670" s="1"/>
  <c r="CD654"/>
  <c r="CX654" s="1"/>
  <c r="CD476"/>
  <c r="CX476" s="1"/>
  <c r="CD460"/>
  <c r="CX460" s="1"/>
  <c r="CD444"/>
  <c r="CX444" s="1"/>
  <c r="CD428"/>
  <c r="CX428" s="1"/>
  <c r="CD412"/>
  <c r="CX412" s="1"/>
  <c r="CD396"/>
  <c r="CX396" s="1"/>
  <c r="CD380"/>
  <c r="CX380" s="1"/>
  <c r="CD364"/>
  <c r="CX364" s="1"/>
  <c r="CD348"/>
  <c r="CX348" s="1"/>
  <c r="CD332"/>
  <c r="CX332" s="1"/>
  <c r="CD316"/>
  <c r="CX316" s="1"/>
  <c r="CD300"/>
  <c r="CX300" s="1"/>
  <c r="CD284"/>
  <c r="CX284" s="1"/>
  <c r="CD268"/>
  <c r="CX268" s="1"/>
  <c r="CD252"/>
  <c r="CX252" s="1"/>
  <c r="CD236"/>
  <c r="CX236" s="1"/>
  <c r="CC229"/>
  <c r="CC213"/>
  <c r="AD213" i="10" s="1"/>
  <c r="CC197" i="8"/>
  <c r="CC181"/>
  <c r="AD181" i="10" s="1"/>
  <c r="CC165" i="8"/>
  <c r="CC149"/>
  <c r="AD149" i="10" s="1"/>
  <c r="CC133" i="8"/>
  <c r="CC117"/>
  <c r="AD117" i="10" s="1"/>
  <c r="CC101" i="8"/>
  <c r="CD612"/>
  <c r="CX612" s="1"/>
  <c r="CD588"/>
  <c r="CX588" s="1"/>
  <c r="CD572"/>
  <c r="CX572" s="1"/>
  <c r="CD556"/>
  <c r="CX556" s="1"/>
  <c r="CD540"/>
  <c r="CX540" s="1"/>
  <c r="CD524"/>
  <c r="CX524" s="1"/>
  <c r="CD508"/>
  <c r="CX508" s="1"/>
  <c r="CD492"/>
  <c r="CX492" s="1"/>
  <c r="CD229"/>
  <c r="CX229" s="1"/>
  <c r="AD229" i="10"/>
  <c r="CD197" i="8"/>
  <c r="CX197" s="1"/>
  <c r="AD197" i="10"/>
  <c r="CD165" i="8"/>
  <c r="CX165" s="1"/>
  <c r="AD165" i="10"/>
  <c r="CD133" i="8"/>
  <c r="CX133" s="1"/>
  <c r="AD133" i="10"/>
  <c r="CD101" i="8"/>
  <c r="AD101" i="10"/>
  <c r="CD473" i="8"/>
  <c r="CX473" s="1"/>
  <c r="AD473" i="10"/>
  <c r="CD441" i="8"/>
  <c r="CX441" s="1"/>
  <c r="AD441" i="10"/>
  <c r="CD409" i="8"/>
  <c r="CX409" s="1"/>
  <c r="AD409" i="10"/>
  <c r="CD377" i="8"/>
  <c r="CX377" s="1"/>
  <c r="AD377" i="10"/>
  <c r="CD345" i="8"/>
  <c r="CX345" s="1"/>
  <c r="AD345" i="10"/>
  <c r="CD313" i="8"/>
  <c r="CX313" s="1"/>
  <c r="AD313" i="10"/>
  <c r="CD281" i="8"/>
  <c r="CX281" s="1"/>
  <c r="AD281" i="10"/>
  <c r="CD249" i="8"/>
  <c r="CX249" s="1"/>
  <c r="AD249" i="10"/>
  <c r="CC151" i="8"/>
  <c r="CC135"/>
  <c r="CC119"/>
  <c r="CC103"/>
  <c r="CC585"/>
  <c r="CC497"/>
  <c r="CD647"/>
  <c r="CX647" s="1"/>
  <c r="CD569"/>
  <c r="CX569" s="1"/>
  <c r="CD575"/>
  <c r="CX575" s="1"/>
  <c r="CC689"/>
  <c r="CC657"/>
  <c r="CD225"/>
  <c r="CX225" s="1"/>
  <c r="CD209"/>
  <c r="CX209" s="1"/>
  <c r="CD193"/>
  <c r="CX193" s="1"/>
  <c r="CD177"/>
  <c r="CX177" s="1"/>
  <c r="CD161"/>
  <c r="CX161" s="1"/>
  <c r="CD145"/>
  <c r="CX145" s="1"/>
  <c r="CD129"/>
  <c r="CX129" s="1"/>
  <c r="CD113"/>
  <c r="CX113" s="1"/>
  <c r="CD682"/>
  <c r="CX682" s="1"/>
  <c r="CD674"/>
  <c r="CX674" s="1"/>
  <c r="CD666"/>
  <c r="CX666" s="1"/>
  <c r="CD658"/>
  <c r="CX658" s="1"/>
  <c r="CD610"/>
  <c r="CX610" s="1"/>
  <c r="CD692"/>
  <c r="CX692" s="1"/>
  <c r="CD676"/>
  <c r="CX676" s="1"/>
  <c r="CD660"/>
  <c r="CX660" s="1"/>
  <c r="CD644"/>
  <c r="CX644" s="1"/>
  <c r="CD628"/>
  <c r="CX628" s="1"/>
  <c r="CD228"/>
  <c r="CX228" s="1"/>
  <c r="CD220"/>
  <c r="CX220" s="1"/>
  <c r="CD212"/>
  <c r="CX212" s="1"/>
  <c r="CD204"/>
  <c r="CX204" s="1"/>
  <c r="CD196"/>
  <c r="CX196" s="1"/>
  <c r="CD188"/>
  <c r="CX188" s="1"/>
  <c r="CD180"/>
  <c r="CX180" s="1"/>
  <c r="CD172"/>
  <c r="CX172" s="1"/>
  <c r="CD164"/>
  <c r="CX164" s="1"/>
  <c r="CD156"/>
  <c r="CX156" s="1"/>
  <c r="CD148"/>
  <c r="CX148" s="1"/>
  <c r="CD140"/>
  <c r="CX140" s="1"/>
  <c r="CD132"/>
  <c r="CX132" s="1"/>
  <c r="CD124"/>
  <c r="CX124" s="1"/>
  <c r="CD116"/>
  <c r="CX116" s="1"/>
  <c r="CD108"/>
  <c r="CX108" s="1"/>
  <c r="CD694"/>
  <c r="CX694" s="1"/>
  <c r="CD638"/>
  <c r="CX638" s="1"/>
  <c r="CD622"/>
  <c r="CX622" s="1"/>
  <c r="CD606"/>
  <c r="CX606" s="1"/>
  <c r="CD586"/>
  <c r="CX586" s="1"/>
  <c r="CD562"/>
  <c r="CX562" s="1"/>
  <c r="CD554"/>
  <c r="CX554" s="1"/>
  <c r="CD538"/>
  <c r="CX538" s="1"/>
  <c r="CD514"/>
  <c r="CX514" s="1"/>
  <c r="CD506"/>
  <c r="CX506" s="1"/>
  <c r="CD498"/>
  <c r="CX498" s="1"/>
  <c r="CD418"/>
  <c r="CX418" s="1"/>
  <c r="CD402"/>
  <c r="CX402" s="1"/>
  <c r="CD386"/>
  <c r="CX386" s="1"/>
  <c r="CD370"/>
  <c r="CX370" s="1"/>
  <c r="CD338"/>
  <c r="CX338" s="1"/>
  <c r="CD322"/>
  <c r="CX322" s="1"/>
  <c r="CD306"/>
  <c r="CX306" s="1"/>
  <c r="CD298"/>
  <c r="CX298" s="1"/>
  <c r="CD282"/>
  <c r="CX282" s="1"/>
  <c r="CD266"/>
  <c r="CX266" s="1"/>
  <c r="CD250"/>
  <c r="CX250" s="1"/>
  <c r="CD489"/>
  <c r="CX489" s="1"/>
  <c r="AD489" i="10"/>
  <c r="CD457" i="8"/>
  <c r="CX457" s="1"/>
  <c r="AD457" i="10"/>
  <c r="CD425" i="8"/>
  <c r="CX425" s="1"/>
  <c r="AD425" i="10"/>
  <c r="CD393" i="8"/>
  <c r="CX393" s="1"/>
  <c r="AD393" i="10"/>
  <c r="CD361" i="8"/>
  <c r="CX361" s="1"/>
  <c r="AD361" i="10"/>
  <c r="CD329" i="8"/>
  <c r="CX329" s="1"/>
  <c r="AD329" i="10"/>
  <c r="CD297" i="8"/>
  <c r="CX297" s="1"/>
  <c r="AD297" i="10"/>
  <c r="CD265" i="8"/>
  <c r="CX265" s="1"/>
  <c r="AD265" i="10"/>
  <c r="CC501" i="8"/>
  <c r="AD501" i="10" s="1"/>
  <c r="CC231" i="8"/>
  <c r="CC215"/>
  <c r="CC199"/>
  <c r="CC183"/>
  <c r="CC167"/>
  <c r="CC605"/>
  <c r="CC533"/>
  <c r="CD671"/>
  <c r="CX671" s="1"/>
  <c r="CC627"/>
  <c r="CC549"/>
  <c r="CC493"/>
  <c r="CC591"/>
  <c r="CC559"/>
  <c r="CD673"/>
  <c r="CX673" s="1"/>
  <c r="CC233"/>
  <c r="AD233" i="10" s="1"/>
  <c r="CC217" i="8"/>
  <c r="AD217" i="10" s="1"/>
  <c r="CC201" i="8"/>
  <c r="AD201" i="10" s="1"/>
  <c r="CC185" i="8"/>
  <c r="AD185" i="10" s="1"/>
  <c r="CC169" i="8"/>
  <c r="AD169" i="10" s="1"/>
  <c r="CC153" i="8"/>
  <c r="AD153" i="10" s="1"/>
  <c r="CC137" i="8"/>
  <c r="AD137" i="10" s="1"/>
  <c r="CC121" i="8"/>
  <c r="AD121" i="10" s="1"/>
  <c r="CC105" i="8"/>
  <c r="AD105" i="10" s="1"/>
  <c r="CA203" i="8"/>
  <c r="AQ203"/>
  <c r="CA139"/>
  <c r="AQ139"/>
  <c r="CA219"/>
  <c r="AQ219"/>
  <c r="CA187"/>
  <c r="AQ187"/>
  <c r="CA155"/>
  <c r="AQ155"/>
  <c r="CA123"/>
  <c r="AQ123"/>
  <c r="CA463"/>
  <c r="AQ463"/>
  <c r="CA399"/>
  <c r="AQ399"/>
  <c r="CA335"/>
  <c r="AQ335"/>
  <c r="CA271"/>
  <c r="AQ271"/>
  <c r="CA527"/>
  <c r="AQ527"/>
  <c r="CU480"/>
  <c r="CB480"/>
  <c r="CU448"/>
  <c r="CB448"/>
  <c r="CU416"/>
  <c r="CB416"/>
  <c r="CU384"/>
  <c r="CB384"/>
  <c r="CU352"/>
  <c r="CB352"/>
  <c r="CU320"/>
  <c r="CB320"/>
  <c r="CU288"/>
  <c r="CB288"/>
  <c r="CU256"/>
  <c r="CB256"/>
  <c r="CU224"/>
  <c r="CB224"/>
  <c r="CU192"/>
  <c r="CB192"/>
  <c r="CU160"/>
  <c r="CB160"/>
  <c r="CU128"/>
  <c r="CB128"/>
  <c r="CU698"/>
  <c r="CB698"/>
  <c r="CU634"/>
  <c r="CB634"/>
  <c r="CA593"/>
  <c r="AQ593"/>
  <c r="CA651"/>
  <c r="AQ651"/>
  <c r="CB529"/>
  <c r="CU529"/>
  <c r="CA611"/>
  <c r="AQ611"/>
  <c r="CB547"/>
  <c r="CU547"/>
  <c r="CA677"/>
  <c r="AQ677"/>
  <c r="CA487"/>
  <c r="AQ487"/>
  <c r="CA423"/>
  <c r="AQ423"/>
  <c r="CA359"/>
  <c r="AQ359"/>
  <c r="CA295"/>
  <c r="AQ295"/>
  <c r="CA557"/>
  <c r="AQ557"/>
  <c r="CA649"/>
  <c r="AQ649"/>
  <c r="CB699"/>
  <c r="CU699"/>
  <c r="CA590"/>
  <c r="AQ590"/>
  <c r="CU558"/>
  <c r="CB558"/>
  <c r="CU526"/>
  <c r="CB526"/>
  <c r="CU494"/>
  <c r="CB494"/>
  <c r="CA462"/>
  <c r="AQ462"/>
  <c r="CA430"/>
  <c r="AQ430"/>
  <c r="CA398"/>
  <c r="AQ398"/>
  <c r="CA366"/>
  <c r="AQ366"/>
  <c r="CA334"/>
  <c r="AQ334"/>
  <c r="CA302"/>
  <c r="AQ302"/>
  <c r="CA270"/>
  <c r="AQ270"/>
  <c r="CA238"/>
  <c r="AQ238"/>
  <c r="CA521"/>
  <c r="AQ521"/>
  <c r="CA603"/>
  <c r="AQ603"/>
  <c r="CB685"/>
  <c r="CU685"/>
  <c r="CA231"/>
  <c r="AQ231"/>
  <c r="CA199"/>
  <c r="AQ199"/>
  <c r="CA167"/>
  <c r="AQ167"/>
  <c r="CA135"/>
  <c r="AQ135"/>
  <c r="CA103"/>
  <c r="AQ103"/>
  <c r="CA576"/>
  <c r="AQ576"/>
  <c r="CA544"/>
  <c r="AQ544"/>
  <c r="CA512"/>
  <c r="AQ512"/>
  <c r="CC614"/>
  <c r="CB469"/>
  <c r="CU469"/>
  <c r="CB437"/>
  <c r="CU437"/>
  <c r="CB405"/>
  <c r="CU405"/>
  <c r="CB373"/>
  <c r="CU373"/>
  <c r="CB341"/>
  <c r="CU341"/>
  <c r="CB309"/>
  <c r="CU309"/>
  <c r="CB277"/>
  <c r="CU277"/>
  <c r="CB245"/>
  <c r="CU245"/>
  <c r="CA517"/>
  <c r="AQ517"/>
  <c r="CB663"/>
  <c r="CU663"/>
  <c r="CB599"/>
  <c r="CU599"/>
  <c r="CB535"/>
  <c r="CU535"/>
  <c r="CB617"/>
  <c r="CU617"/>
  <c r="CA475"/>
  <c r="AQ475"/>
  <c r="CA443"/>
  <c r="AQ443"/>
  <c r="CA411"/>
  <c r="AQ411"/>
  <c r="CA379"/>
  <c r="AQ379"/>
  <c r="CA347"/>
  <c r="AQ347"/>
  <c r="CA315"/>
  <c r="AQ315"/>
  <c r="CA283"/>
  <c r="AQ283"/>
  <c r="CA251"/>
  <c r="AQ251"/>
  <c r="CA645"/>
  <c r="AQ645"/>
  <c r="CC692"/>
  <c r="AD692" i="10" s="1"/>
  <c r="CC660" i="8"/>
  <c r="AD660" i="10" s="1"/>
  <c r="CC628" i="8"/>
  <c r="AD628" i="10" s="1"/>
  <c r="CC228" i="8"/>
  <c r="AD228" i="10" s="1"/>
  <c r="CC196" i="8"/>
  <c r="AD196" i="10" s="1"/>
  <c r="CC164" i="8"/>
  <c r="AD164" i="10" s="1"/>
  <c r="CC132" i="8"/>
  <c r="AD132" i="10" s="1"/>
  <c r="CC606" i="8"/>
  <c r="AD606" i="10" s="1"/>
  <c r="CC538" i="8"/>
  <c r="AD538" i="10" s="1"/>
  <c r="CC506" i="8"/>
  <c r="AD506" i="10" s="1"/>
  <c r="CC622" i="8"/>
  <c r="AD622" i="10" s="1"/>
  <c r="CC514" i="8"/>
  <c r="AD514" i="10" s="1"/>
  <c r="CB481" i="8"/>
  <c r="CU481"/>
  <c r="CB449"/>
  <c r="CU449"/>
  <c r="CB417"/>
  <c r="CU417"/>
  <c r="CB385"/>
  <c r="CU385"/>
  <c r="CB353"/>
  <c r="CU353"/>
  <c r="CB321"/>
  <c r="CU321"/>
  <c r="CB289"/>
  <c r="CU289"/>
  <c r="CB257"/>
  <c r="CU257"/>
  <c r="CB461"/>
  <c r="CU461"/>
  <c r="CB429"/>
  <c r="CU429"/>
  <c r="CB397"/>
  <c r="CU397"/>
  <c r="CB365"/>
  <c r="CU365"/>
  <c r="CB333"/>
  <c r="CU333"/>
  <c r="CB301"/>
  <c r="CU301"/>
  <c r="CB269"/>
  <c r="CU269"/>
  <c r="CB237"/>
  <c r="CU237"/>
  <c r="CB623"/>
  <c r="CU623"/>
  <c r="CA495"/>
  <c r="AQ495"/>
  <c r="CA467"/>
  <c r="AQ467"/>
  <c r="CA435"/>
  <c r="AQ435"/>
  <c r="CA403"/>
  <c r="AQ403"/>
  <c r="CA371"/>
  <c r="AQ371"/>
  <c r="CA339"/>
  <c r="AQ339"/>
  <c r="CA307"/>
  <c r="AQ307"/>
  <c r="CA275"/>
  <c r="AQ275"/>
  <c r="CA243"/>
  <c r="AQ243"/>
  <c r="B409" i="11"/>
  <c r="B255" i="6"/>
  <c r="CB571" i="8"/>
  <c r="CU571"/>
  <c r="CA507"/>
  <c r="AQ507"/>
  <c r="CA653"/>
  <c r="AQ653"/>
  <c r="CC598"/>
  <c r="AD598" i="10" s="1"/>
  <c r="CC580" i="8"/>
  <c r="AD580" i="10" s="1"/>
  <c r="CC564" i="8"/>
  <c r="AD564" i="10" s="1"/>
  <c r="CC548" i="8"/>
  <c r="AD548" i="10" s="1"/>
  <c r="CC532" i="8"/>
  <c r="AD532" i="10" s="1"/>
  <c r="CC516" i="8"/>
  <c r="AD516" i="10" s="1"/>
  <c r="CC500" i="8"/>
  <c r="AD500" i="10" s="1"/>
  <c r="CC418" i="8"/>
  <c r="AD418" i="10" s="1"/>
  <c r="CC386" i="8"/>
  <c r="AD386" i="10" s="1"/>
  <c r="CC338" i="8"/>
  <c r="AD338" i="10" s="1"/>
  <c r="CC306" i="8"/>
  <c r="AD306" i="10" s="1"/>
  <c r="CC282" i="8"/>
  <c r="AD282" i="10" s="1"/>
  <c r="CC250" i="8"/>
  <c r="AD250" i="10" s="1"/>
  <c r="CC204" i="8"/>
  <c r="AD204" i="10" s="1"/>
  <c r="CC172" i="8"/>
  <c r="AD172" i="10" s="1"/>
  <c r="CC140" i="8"/>
  <c r="AD140" i="10" s="1"/>
  <c r="CC108" i="8"/>
  <c r="AD108" i="10" s="1"/>
  <c r="CC674" i="8"/>
  <c r="AD674" i="10" s="1"/>
  <c r="CC658" i="8"/>
  <c r="AD658" i="10" s="1"/>
  <c r="CA614" i="8"/>
  <c r="AQ614"/>
  <c r="CA211"/>
  <c r="AQ211"/>
  <c r="CA179"/>
  <c r="AQ179"/>
  <c r="CA147"/>
  <c r="AQ147"/>
  <c r="CA115"/>
  <c r="AQ115"/>
  <c r="CA447"/>
  <c r="AQ447"/>
  <c r="CA383"/>
  <c r="AQ383"/>
  <c r="CA319"/>
  <c r="AQ319"/>
  <c r="CA255"/>
  <c r="AQ255"/>
  <c r="CB511"/>
  <c r="CU511"/>
  <c r="CU472"/>
  <c r="CB472"/>
  <c r="CU440"/>
  <c r="CB440"/>
  <c r="CU408"/>
  <c r="CB408"/>
  <c r="CU376"/>
  <c r="CB376"/>
  <c r="CU344"/>
  <c r="CB344"/>
  <c r="CU312"/>
  <c r="CB312"/>
  <c r="CU280"/>
  <c r="CB280"/>
  <c r="CU248"/>
  <c r="CB248"/>
  <c r="CU216"/>
  <c r="CB216"/>
  <c r="CU184"/>
  <c r="CB184"/>
  <c r="CU152"/>
  <c r="CB152"/>
  <c r="CU120"/>
  <c r="CB120"/>
  <c r="CU690"/>
  <c r="CB690"/>
  <c r="CU626"/>
  <c r="CB626"/>
  <c r="CA541"/>
  <c r="AQ541"/>
  <c r="CA635"/>
  <c r="AQ635"/>
  <c r="CB631"/>
  <c r="CU631"/>
  <c r="CA563"/>
  <c r="AQ563"/>
  <c r="CA693"/>
  <c r="AQ693"/>
  <c r="CA471"/>
  <c r="AQ471"/>
  <c r="CA407"/>
  <c r="AQ407"/>
  <c r="CA343"/>
  <c r="AQ343"/>
  <c r="CA279"/>
  <c r="AQ279"/>
  <c r="CA583"/>
  <c r="AQ583"/>
  <c r="CA601"/>
  <c r="AQ601"/>
  <c r="CB659"/>
  <c r="CU659"/>
  <c r="CA582"/>
  <c r="AQ582"/>
  <c r="CA550"/>
  <c r="AQ550"/>
  <c r="CU518"/>
  <c r="CB518"/>
  <c r="CA486"/>
  <c r="AQ486"/>
  <c r="CA454"/>
  <c r="AQ454"/>
  <c r="CA422"/>
  <c r="AQ422"/>
  <c r="CA390"/>
  <c r="AQ390"/>
  <c r="CA358"/>
  <c r="AQ358"/>
  <c r="CA326"/>
  <c r="AQ326"/>
  <c r="CA294"/>
  <c r="AQ294"/>
  <c r="CA262"/>
  <c r="AQ262"/>
  <c r="CA589"/>
  <c r="AQ589"/>
  <c r="CB695"/>
  <c r="CU695"/>
  <c r="CA555"/>
  <c r="AQ555"/>
  <c r="CB669"/>
  <c r="CU669"/>
  <c r="CA605"/>
  <c r="AQ605"/>
  <c r="CA533"/>
  <c r="AQ533"/>
  <c r="CB671"/>
  <c r="CU671"/>
  <c r="CA627"/>
  <c r="AQ627"/>
  <c r="CA549"/>
  <c r="AQ549"/>
  <c r="CA591"/>
  <c r="AQ591"/>
  <c r="CA559"/>
  <c r="AQ559"/>
  <c r="CB673"/>
  <c r="CU673"/>
  <c r="CB225"/>
  <c r="CU225"/>
  <c r="CB193"/>
  <c r="CU193"/>
  <c r="CB161"/>
  <c r="CU161"/>
  <c r="CB129"/>
  <c r="CU129"/>
  <c r="CA604"/>
  <c r="AQ604"/>
  <c r="CA568"/>
  <c r="AQ568"/>
  <c r="CA536"/>
  <c r="AQ536"/>
  <c r="CA504"/>
  <c r="AQ504"/>
  <c r="CB485"/>
  <c r="CU485"/>
  <c r="CB453"/>
  <c r="CU453"/>
  <c r="CB421"/>
  <c r="CU421"/>
  <c r="CB389"/>
  <c r="CU389"/>
  <c r="CB357"/>
  <c r="CU357"/>
  <c r="CB325"/>
  <c r="CU325"/>
  <c r="CB293"/>
  <c r="CU293"/>
  <c r="CB261"/>
  <c r="CU261"/>
  <c r="CA691"/>
  <c r="AQ691"/>
  <c r="CU602"/>
  <c r="CB602"/>
  <c r="CU696"/>
  <c r="CB696"/>
  <c r="CU688"/>
  <c r="CB688"/>
  <c r="CU680"/>
  <c r="CB680"/>
  <c r="CU672"/>
  <c r="CB672"/>
  <c r="CU664"/>
  <c r="CB664"/>
  <c r="CU656"/>
  <c r="CB656"/>
  <c r="CU648"/>
  <c r="CB648"/>
  <c r="CU640"/>
  <c r="CB640"/>
  <c r="CU632"/>
  <c r="CB632"/>
  <c r="CU624"/>
  <c r="CB624"/>
  <c r="CU616"/>
  <c r="CB616"/>
  <c r="CA615"/>
  <c r="AQ615"/>
  <c r="CB551"/>
  <c r="CU551"/>
  <c r="CU633"/>
  <c r="CB633"/>
  <c r="CA459"/>
  <c r="AQ459"/>
  <c r="CA427"/>
  <c r="AQ427"/>
  <c r="CA395"/>
  <c r="AQ395"/>
  <c r="CA363"/>
  <c r="AQ363"/>
  <c r="CA331"/>
  <c r="AQ331"/>
  <c r="CA299"/>
  <c r="AQ299"/>
  <c r="CA267"/>
  <c r="AQ267"/>
  <c r="CA235"/>
  <c r="AQ235"/>
  <c r="CA515"/>
  <c r="AQ515"/>
  <c r="CC610"/>
  <c r="AD610" i="10" s="1"/>
  <c r="CC676" i="8"/>
  <c r="AD676" i="10" s="1"/>
  <c r="CC644" i="8"/>
  <c r="AD644" i="10" s="1"/>
  <c r="CC638" i="8"/>
  <c r="AD638" i="10" s="1"/>
  <c r="CC212" i="8"/>
  <c r="AD212" i="10" s="1"/>
  <c r="CC180" i="8"/>
  <c r="AD180" i="10" s="1"/>
  <c r="CC148" i="8"/>
  <c r="AD148" i="10" s="1"/>
  <c r="CC116" i="8"/>
  <c r="AD116" i="10" s="1"/>
  <c r="CC586" i="8"/>
  <c r="AD586" i="10" s="1"/>
  <c r="CC554" i="8"/>
  <c r="AD554" i="10" s="1"/>
  <c r="CC694" i="8"/>
  <c r="AD694" i="10" s="1"/>
  <c r="CC562" i="8"/>
  <c r="AD562" i="10" s="1"/>
  <c r="CC498" i="8"/>
  <c r="AD498" i="10" s="1"/>
  <c r="CB465" i="8"/>
  <c r="CU465"/>
  <c r="CB433"/>
  <c r="CU433"/>
  <c r="CB401"/>
  <c r="CU401"/>
  <c r="CB369"/>
  <c r="CU369"/>
  <c r="CB337"/>
  <c r="CU337"/>
  <c r="CB305"/>
  <c r="CU305"/>
  <c r="CB273"/>
  <c r="CU273"/>
  <c r="CB241"/>
  <c r="CU241"/>
  <c r="CB477"/>
  <c r="CU477"/>
  <c r="CB445"/>
  <c r="CU445"/>
  <c r="CB413"/>
  <c r="CU413"/>
  <c r="CB381"/>
  <c r="CU381"/>
  <c r="CB349"/>
  <c r="CU349"/>
  <c r="CB317"/>
  <c r="CU317"/>
  <c r="CB285"/>
  <c r="CU285"/>
  <c r="CB253"/>
  <c r="CU253"/>
  <c r="CA525"/>
  <c r="AQ525"/>
  <c r="CB683"/>
  <c r="CU683"/>
  <c r="CA607"/>
  <c r="AQ607"/>
  <c r="CB625"/>
  <c r="CU625"/>
  <c r="CA483"/>
  <c r="AQ483"/>
  <c r="CA451"/>
  <c r="AQ451"/>
  <c r="CA419"/>
  <c r="AQ419"/>
  <c r="CA387"/>
  <c r="AQ387"/>
  <c r="CA355"/>
  <c r="AQ355"/>
  <c r="CA323"/>
  <c r="AQ323"/>
  <c r="CA291"/>
  <c r="AQ291"/>
  <c r="CA259"/>
  <c r="AQ259"/>
  <c r="CC600"/>
  <c r="CC590"/>
  <c r="CC582"/>
  <c r="CC574"/>
  <c r="CC550"/>
  <c r="CC542"/>
  <c r="CC534"/>
  <c r="CC510"/>
  <c r="CC502"/>
  <c r="CC486"/>
  <c r="CC478"/>
  <c r="CC470"/>
  <c r="CC462"/>
  <c r="CC454"/>
  <c r="CC446"/>
  <c r="CC438"/>
  <c r="CC430"/>
  <c r="CC422"/>
  <c r="CC414"/>
  <c r="CC406"/>
  <c r="CC398"/>
  <c r="CC390"/>
  <c r="CC382"/>
  <c r="CC374"/>
  <c r="CC366"/>
  <c r="CC358"/>
  <c r="CC350"/>
  <c r="CC342"/>
  <c r="CC334"/>
  <c r="CC326"/>
  <c r="CC318"/>
  <c r="CC310"/>
  <c r="CC302"/>
  <c r="CC294"/>
  <c r="CC286"/>
  <c r="CC278"/>
  <c r="CC270"/>
  <c r="CC262"/>
  <c r="CC254"/>
  <c r="CC246"/>
  <c r="CC238"/>
  <c r="CU230"/>
  <c r="CB230"/>
  <c r="CU222"/>
  <c r="CB222"/>
  <c r="CU214"/>
  <c r="CB214"/>
  <c r="CU206"/>
  <c r="CB206"/>
  <c r="CU198"/>
  <c r="CB198"/>
  <c r="CU190"/>
  <c r="CB190"/>
  <c r="CU182"/>
  <c r="CB182"/>
  <c r="CU174"/>
  <c r="CB174"/>
  <c r="CU166"/>
  <c r="CB166"/>
  <c r="CU158"/>
  <c r="CB158"/>
  <c r="CU150"/>
  <c r="CB150"/>
  <c r="CU142"/>
  <c r="CB142"/>
  <c r="CU134"/>
  <c r="CB134"/>
  <c r="CU126"/>
  <c r="CB126"/>
  <c r="CU118"/>
  <c r="CB118"/>
  <c r="CU110"/>
  <c r="CB110"/>
  <c r="CU102"/>
  <c r="CB102"/>
  <c r="CB587"/>
  <c r="CU587"/>
  <c r="CA523"/>
  <c r="AQ523"/>
  <c r="CC612"/>
  <c r="AD612" i="10" s="1"/>
  <c r="CC588" i="8"/>
  <c r="AD588" i="10" s="1"/>
  <c r="CC572" i="8"/>
  <c r="AD572" i="10" s="1"/>
  <c r="CC556" i="8"/>
  <c r="AD556" i="10" s="1"/>
  <c r="CC540" i="8"/>
  <c r="AD540" i="10" s="1"/>
  <c r="CC524" i="8"/>
  <c r="AD524" i="10" s="1"/>
  <c r="CC508" i="8"/>
  <c r="AD508" i="10" s="1"/>
  <c r="CC492" i="8"/>
  <c r="AD492" i="10" s="1"/>
  <c r="CC402" i="8"/>
  <c r="AD402" i="10" s="1"/>
  <c r="CC370" i="8"/>
  <c r="AD370" i="10" s="1"/>
  <c r="CC322" i="8"/>
  <c r="AD322" i="10" s="1"/>
  <c r="CC298" i="8"/>
  <c r="AD298" i="10" s="1"/>
  <c r="CC266" i="8"/>
  <c r="AD266" i="10" s="1"/>
  <c r="CC220" i="8"/>
  <c r="AD220" i="10" s="1"/>
  <c r="CC188" i="8"/>
  <c r="AD188" i="10" s="1"/>
  <c r="CC156" i="8"/>
  <c r="AD156" i="10" s="1"/>
  <c r="CC124" i="8"/>
  <c r="AD124" i="10" s="1"/>
  <c r="CC682" i="8"/>
  <c r="AD682" i="10" s="1"/>
  <c r="CC666" i="8"/>
  <c r="AD666" i="10" s="1"/>
  <c r="CC604" i="8"/>
  <c r="CC592"/>
  <c r="CC584"/>
  <c r="CC576"/>
  <c r="CC568"/>
  <c r="CC560"/>
  <c r="CC552"/>
  <c r="CC544"/>
  <c r="CC536"/>
  <c r="CC528"/>
  <c r="CC520"/>
  <c r="CC512"/>
  <c r="CC504"/>
  <c r="CC496"/>
  <c r="CC608"/>
  <c r="AD608" i="10" s="1"/>
  <c r="CC700" i="8"/>
  <c r="AD700" i="10" s="1"/>
  <c r="CC684" i="8"/>
  <c r="AD684" i="10" s="1"/>
  <c r="CC668" i="8"/>
  <c r="AD668" i="10" s="1"/>
  <c r="CC652" i="8"/>
  <c r="AD652" i="10" s="1"/>
  <c r="CC636" i="8"/>
  <c r="AD636" i="10" s="1"/>
  <c r="CC620" i="8"/>
  <c r="AD620" i="10" s="1"/>
  <c r="CC484" i="8"/>
  <c r="AD484" i="10" s="1"/>
  <c r="CC476" i="8"/>
  <c r="AD476" i="10" s="1"/>
  <c r="CC468" i="8"/>
  <c r="AD468" i="10" s="1"/>
  <c r="CC460" i="8"/>
  <c r="AD460" i="10" s="1"/>
  <c r="CC452" i="8"/>
  <c r="AD452" i="10" s="1"/>
  <c r="CC444" i="8"/>
  <c r="AD444" i="10" s="1"/>
  <c r="CC436" i="8"/>
  <c r="AD436" i="10" s="1"/>
  <c r="CC428" i="8"/>
  <c r="AD428" i="10" s="1"/>
  <c r="CC420" i="8"/>
  <c r="AD420" i="10" s="1"/>
  <c r="CC412" i="8"/>
  <c r="AD412" i="10" s="1"/>
  <c r="CC404" i="8"/>
  <c r="AD404" i="10" s="1"/>
  <c r="CC396" i="8"/>
  <c r="AD396" i="10" s="1"/>
  <c r="CC388" i="8"/>
  <c r="AD388" i="10" s="1"/>
  <c r="CC380" i="8"/>
  <c r="AD380" i="10" s="1"/>
  <c r="CC372" i="8"/>
  <c r="AD372" i="10" s="1"/>
  <c r="CC364" i="8"/>
  <c r="AD364" i="10" s="1"/>
  <c r="CC356" i="8"/>
  <c r="AD356" i="10" s="1"/>
  <c r="CC348" i="8"/>
  <c r="AD348" i="10" s="1"/>
  <c r="CC340" i="8"/>
  <c r="AD340" i="10" s="1"/>
  <c r="CC332" i="8"/>
  <c r="AD332" i="10" s="1"/>
  <c r="CC324" i="8"/>
  <c r="AD324" i="10" s="1"/>
  <c r="CC316" i="8"/>
  <c r="AD316" i="10" s="1"/>
  <c r="CC308" i="8"/>
  <c r="AD308" i="10" s="1"/>
  <c r="CC300" i="8"/>
  <c r="AD300" i="10" s="1"/>
  <c r="CC292" i="8"/>
  <c r="AD292" i="10" s="1"/>
  <c r="CC284" i="8"/>
  <c r="AD284" i="10" s="1"/>
  <c r="CC276" i="8"/>
  <c r="AD276" i="10" s="1"/>
  <c r="CC268" i="8"/>
  <c r="AD268" i="10" s="1"/>
  <c r="CC260" i="8"/>
  <c r="AD260" i="10" s="1"/>
  <c r="CC252" i="8"/>
  <c r="AD252" i="10" s="1"/>
  <c r="CC244" i="8"/>
  <c r="AD244" i="10" s="1"/>
  <c r="CC236" i="8"/>
  <c r="AD236" i="10" s="1"/>
  <c r="CC594" i="8"/>
  <c r="AD594" i="10" s="1"/>
  <c r="CC686" i="8"/>
  <c r="AD686" i="10" s="1"/>
  <c r="CC678" i="8"/>
  <c r="AD678" i="10" s="1"/>
  <c r="CC670" i="8"/>
  <c r="AD670" i="10" s="1"/>
  <c r="CC662" i="8"/>
  <c r="AD662" i="10" s="1"/>
  <c r="CC654" i="8"/>
  <c r="AD654" i="10" s="1"/>
  <c r="CC646" i="8"/>
  <c r="AD646" i="10" s="1"/>
  <c r="CC630" i="8"/>
  <c r="AD630" i="10" s="1"/>
  <c r="CC596" i="8"/>
  <c r="AD596" i="10" s="1"/>
  <c r="CC578" i="8"/>
  <c r="AD578" i="10" s="1"/>
  <c r="CC570" i="8"/>
  <c r="AD570" i="10" s="1"/>
  <c r="CC546" i="8"/>
  <c r="AD546" i="10" s="1"/>
  <c r="CC530" i="8"/>
  <c r="AD530" i="10" s="1"/>
  <c r="CC522" i="8"/>
  <c r="AD522" i="10" s="1"/>
  <c r="CC490" i="8"/>
  <c r="AD490" i="10" s="1"/>
  <c r="CC482" i="8"/>
  <c r="AD482" i="10" s="1"/>
  <c r="CC474" i="8"/>
  <c r="AD474" i="10" s="1"/>
  <c r="CC466" i="8"/>
  <c r="AD466" i="10" s="1"/>
  <c r="CC458" i="8"/>
  <c r="AD458" i="10" s="1"/>
  <c r="CC450" i="8"/>
  <c r="AD450" i="10" s="1"/>
  <c r="CC442" i="8"/>
  <c r="AD442" i="10" s="1"/>
  <c r="CC434" i="8"/>
  <c r="AD434" i="10" s="1"/>
  <c r="CC426" i="8"/>
  <c r="AD426" i="10" s="1"/>
  <c r="CC410" i="8"/>
  <c r="AD410" i="10" s="1"/>
  <c r="CC394" i="8"/>
  <c r="AD394" i="10" s="1"/>
  <c r="CC378" i="8"/>
  <c r="AD378" i="10" s="1"/>
  <c r="CC362" i="8"/>
  <c r="AD362" i="10" s="1"/>
  <c r="CC354" i="8"/>
  <c r="AD354" i="10" s="1"/>
  <c r="CC346" i="8"/>
  <c r="AD346" i="10" s="1"/>
  <c r="CC330" i="8"/>
  <c r="AD330" i="10" s="1"/>
  <c r="CC314" i="8"/>
  <c r="AD314" i="10" s="1"/>
  <c r="CC290" i="8"/>
  <c r="AD290" i="10" s="1"/>
  <c r="CC274" i="8"/>
  <c r="AD274" i="10" s="1"/>
  <c r="CC258" i="8"/>
  <c r="AD258" i="10" s="1"/>
  <c r="CC242" i="8"/>
  <c r="AD242" i="10" s="1"/>
  <c r="CC234" i="8"/>
  <c r="AD234" i="10" s="1"/>
  <c r="CC226" i="8"/>
  <c r="AD226" i="10" s="1"/>
  <c r="CC218" i="8"/>
  <c r="AD218" i="10" s="1"/>
  <c r="CC210" i="8"/>
  <c r="AD210" i="10" s="1"/>
  <c r="CC202" i="8"/>
  <c r="AD202" i="10" s="1"/>
  <c r="CC194" i="8"/>
  <c r="AD194" i="10" s="1"/>
  <c r="CC186" i="8"/>
  <c r="AD186" i="10" s="1"/>
  <c r="CC178" i="8"/>
  <c r="AD178" i="10" s="1"/>
  <c r="CC170" i="8"/>
  <c r="AD170" i="10" s="1"/>
  <c r="CC162" i="8"/>
  <c r="AD162" i="10" s="1"/>
  <c r="CC154" i="8"/>
  <c r="AD154" i="10" s="1"/>
  <c r="CC146" i="8"/>
  <c r="AD146" i="10" s="1"/>
  <c r="CC138" i="8"/>
  <c r="AD138" i="10" s="1"/>
  <c r="CC130" i="8"/>
  <c r="AD130" i="10" s="1"/>
  <c r="CC122" i="8"/>
  <c r="AD122" i="10" s="1"/>
  <c r="CC114" i="8"/>
  <c r="AD114" i="10" s="1"/>
  <c r="CC106" i="8"/>
  <c r="AD106" i="10" s="1"/>
  <c r="AQ699" i="8"/>
  <c r="AQ565"/>
  <c r="AQ685"/>
  <c r="AQ505"/>
  <c r="AQ573"/>
  <c r="AQ529"/>
  <c r="AQ687"/>
  <c r="AQ579"/>
  <c r="AQ547"/>
  <c r="AQ511"/>
  <c r="AQ488"/>
  <c r="AQ480"/>
  <c r="AQ472"/>
  <c r="AQ464"/>
  <c r="AQ456"/>
  <c r="AQ448"/>
  <c r="AQ440"/>
  <c r="AQ432"/>
  <c r="AQ424"/>
  <c r="AQ416"/>
  <c r="AQ408"/>
  <c r="AQ400"/>
  <c r="AQ392"/>
  <c r="AQ384"/>
  <c r="AQ376"/>
  <c r="AQ368"/>
  <c r="AQ360"/>
  <c r="AQ352"/>
  <c r="AQ344"/>
  <c r="AQ336"/>
  <c r="AQ328"/>
  <c r="AQ320"/>
  <c r="AQ312"/>
  <c r="AQ304"/>
  <c r="AQ296"/>
  <c r="AQ288"/>
  <c r="AQ280"/>
  <c r="AQ272"/>
  <c r="AQ264"/>
  <c r="AQ256"/>
  <c r="AQ248"/>
  <c r="AQ240"/>
  <c r="AQ232"/>
  <c r="AQ224"/>
  <c r="AQ216"/>
  <c r="AQ208"/>
  <c r="AQ200"/>
  <c r="AQ192"/>
  <c r="AQ184"/>
  <c r="AQ176"/>
  <c r="AQ168"/>
  <c r="AQ160"/>
  <c r="AQ152"/>
  <c r="AQ144"/>
  <c r="AQ136"/>
  <c r="AQ128"/>
  <c r="AQ120"/>
  <c r="AQ112"/>
  <c r="AQ104"/>
  <c r="AQ698"/>
  <c r="AQ690"/>
  <c r="AQ650"/>
  <c r="AQ642"/>
  <c r="AQ634"/>
  <c r="AQ626"/>
  <c r="AQ618"/>
  <c r="AQ659"/>
  <c r="AQ566"/>
  <c r="AQ558"/>
  <c r="AQ526"/>
  <c r="AQ518"/>
  <c r="AQ494"/>
  <c r="AQ545"/>
  <c r="AQ695"/>
  <c r="AQ619"/>
  <c r="AQ669"/>
  <c r="AQ637"/>
  <c r="AQ647"/>
  <c r="AQ569"/>
  <c r="AQ575"/>
  <c r="AQ225"/>
  <c r="AQ209"/>
  <c r="AQ193"/>
  <c r="AQ177"/>
  <c r="AQ161"/>
  <c r="AQ145"/>
  <c r="AQ129"/>
  <c r="AQ113"/>
  <c r="AQ671"/>
  <c r="AQ673"/>
  <c r="CD523" l="1"/>
  <c r="CX523" s="1"/>
  <c r="CC587"/>
  <c r="CD259"/>
  <c r="CX259" s="1"/>
  <c r="CD291"/>
  <c r="CX291" s="1"/>
  <c r="CD323"/>
  <c r="CX323" s="1"/>
  <c r="CD355"/>
  <c r="CX355" s="1"/>
  <c r="CD387"/>
  <c r="CX387" s="1"/>
  <c r="CD419"/>
  <c r="CX419" s="1"/>
  <c r="CD451"/>
  <c r="CX451" s="1"/>
  <c r="CD483"/>
  <c r="CX483" s="1"/>
  <c r="CC625"/>
  <c r="CD607"/>
  <c r="CX607" s="1"/>
  <c r="CC683"/>
  <c r="CD525"/>
  <c r="CX525" s="1"/>
  <c r="CC253"/>
  <c r="CC285"/>
  <c r="CC317"/>
  <c r="CC349"/>
  <c r="CC381"/>
  <c r="CC413"/>
  <c r="CC445"/>
  <c r="CC477"/>
  <c r="CC241"/>
  <c r="CC273"/>
  <c r="CC305"/>
  <c r="CC337"/>
  <c r="CC369"/>
  <c r="CC401"/>
  <c r="CC433"/>
  <c r="CC465"/>
  <c r="CD515"/>
  <c r="CX515" s="1"/>
  <c r="CD235"/>
  <c r="CX235" s="1"/>
  <c r="CD267"/>
  <c r="CX267" s="1"/>
  <c r="CD299"/>
  <c r="CX299" s="1"/>
  <c r="CD331"/>
  <c r="CX331" s="1"/>
  <c r="CD363"/>
  <c r="CX363" s="1"/>
  <c r="CD395"/>
  <c r="CX395" s="1"/>
  <c r="CD427"/>
  <c r="CX427" s="1"/>
  <c r="CD459"/>
  <c r="CX459" s="1"/>
  <c r="CC551"/>
  <c r="CD615"/>
  <c r="CX615" s="1"/>
  <c r="CD691"/>
  <c r="CX691" s="1"/>
  <c r="CC261"/>
  <c r="CC293"/>
  <c r="CC325"/>
  <c r="CC357"/>
  <c r="CC389"/>
  <c r="CC421"/>
  <c r="CC453"/>
  <c r="CC485"/>
  <c r="CD504"/>
  <c r="CX504" s="1"/>
  <c r="AD504" i="10"/>
  <c r="CD536" i="8"/>
  <c r="CX536" s="1"/>
  <c r="AD536" i="10"/>
  <c r="CD568" i="8"/>
  <c r="CX568" s="1"/>
  <c r="AD568" i="10"/>
  <c r="CD604" i="8"/>
  <c r="CX604" s="1"/>
  <c r="AD604" i="10"/>
  <c r="CC129" i="8"/>
  <c r="AD129" i="10" s="1"/>
  <c r="CC161" i="8"/>
  <c r="AD161" i="10" s="1"/>
  <c r="CC193" i="8"/>
  <c r="AD193" i="10" s="1"/>
  <c r="CC225" i="8"/>
  <c r="AD225" i="10" s="1"/>
  <c r="CC673" i="8"/>
  <c r="AD673" i="10" s="1"/>
  <c r="CD559" i="8"/>
  <c r="CX559" s="1"/>
  <c r="AD559" i="10"/>
  <c r="CD591" i="8"/>
  <c r="CX591" s="1"/>
  <c r="AD591" i="10"/>
  <c r="CD549" i="8"/>
  <c r="CX549" s="1"/>
  <c r="AD549" i="10"/>
  <c r="CD627" i="8"/>
  <c r="CX627" s="1"/>
  <c r="AD627" i="10"/>
  <c r="CC671" i="8"/>
  <c r="AD671" i="10" s="1"/>
  <c r="CD533" i="8"/>
  <c r="CX533" s="1"/>
  <c r="AD533" i="10"/>
  <c r="CD605" i="8"/>
  <c r="CX605" s="1"/>
  <c r="AD605" i="10"/>
  <c r="CC669" i="8"/>
  <c r="AD669" i="10" s="1"/>
  <c r="CD555" i="8"/>
  <c r="CX555" s="1"/>
  <c r="AD555" i="10"/>
  <c r="CC695" i="8"/>
  <c r="AD695" i="10" s="1"/>
  <c r="CD589" i="8"/>
  <c r="CX589" s="1"/>
  <c r="AD589" i="10"/>
  <c r="CD262" i="8"/>
  <c r="CX262" s="1"/>
  <c r="AD262" i="10"/>
  <c r="CD294" i="8"/>
  <c r="CX294" s="1"/>
  <c r="AD294" i="10"/>
  <c r="CD326" i="8"/>
  <c r="CX326" s="1"/>
  <c r="AD326" i="10"/>
  <c r="CD358" i="8"/>
  <c r="CX358" s="1"/>
  <c r="AD358" i="10"/>
  <c r="CD390" i="8"/>
  <c r="CX390" s="1"/>
  <c r="AD390" i="10"/>
  <c r="CD422" i="8"/>
  <c r="CX422" s="1"/>
  <c r="AD422" i="10"/>
  <c r="CD454" i="8"/>
  <c r="CX454" s="1"/>
  <c r="AD454" i="10"/>
  <c r="CD486" i="8"/>
  <c r="CX486" s="1"/>
  <c r="AD486" i="10"/>
  <c r="CD550" i="8"/>
  <c r="CX550" s="1"/>
  <c r="AD550" i="10"/>
  <c r="CD582" i="8"/>
  <c r="CX582" s="1"/>
  <c r="AD582" i="10"/>
  <c r="CC659" i="8"/>
  <c r="AD659" i="10" s="1"/>
  <c r="CD601" i="8"/>
  <c r="CX601" s="1"/>
  <c r="AD601" i="10"/>
  <c r="CD583" i="8"/>
  <c r="CX583" s="1"/>
  <c r="AD583" i="10"/>
  <c r="CD279" i="8"/>
  <c r="CX279" s="1"/>
  <c r="AD279" i="10"/>
  <c r="CD343" i="8"/>
  <c r="CX343" s="1"/>
  <c r="AD343" i="10"/>
  <c r="CD407" i="8"/>
  <c r="CX407" s="1"/>
  <c r="AD407" i="10"/>
  <c r="CD471" i="8"/>
  <c r="CX471" s="1"/>
  <c r="AD471" i="10"/>
  <c r="CD693" i="8"/>
  <c r="CX693" s="1"/>
  <c r="AD693" i="10"/>
  <c r="CD563" i="8"/>
  <c r="CX563" s="1"/>
  <c r="AD563" i="10"/>
  <c r="CC631" i="8"/>
  <c r="AD631" i="10" s="1"/>
  <c r="CD635" i="8"/>
  <c r="CX635" s="1"/>
  <c r="AD635" i="10"/>
  <c r="CD541" i="8"/>
  <c r="CX541" s="1"/>
  <c r="AD541" i="10"/>
  <c r="CC511" i="8"/>
  <c r="AD511" i="10" s="1"/>
  <c r="CD255" i="8"/>
  <c r="CX255" s="1"/>
  <c r="AD255" i="10"/>
  <c r="CD319" i="8"/>
  <c r="CX319" s="1"/>
  <c r="AD319" i="10"/>
  <c r="CD383" i="8"/>
  <c r="CX383" s="1"/>
  <c r="AD383" i="10"/>
  <c r="CD447" i="8"/>
  <c r="CX447" s="1"/>
  <c r="AD447" i="10"/>
  <c r="CD115" i="8"/>
  <c r="CX115" s="1"/>
  <c r="AD115" i="10"/>
  <c r="CD147" i="8"/>
  <c r="CX147" s="1"/>
  <c r="AD147" i="10"/>
  <c r="CD179" i="8"/>
  <c r="CX179" s="1"/>
  <c r="AD179" i="10"/>
  <c r="CD211" i="8"/>
  <c r="CX211" s="1"/>
  <c r="AD211" i="10"/>
  <c r="CD614" i="8"/>
  <c r="CX614" s="1"/>
  <c r="AD614" i="10"/>
  <c r="CD653" i="8"/>
  <c r="CX653" s="1"/>
  <c r="CD507"/>
  <c r="CX507" s="1"/>
  <c r="CC571"/>
  <c r="CD243"/>
  <c r="CX243" s="1"/>
  <c r="CD275"/>
  <c r="CX275" s="1"/>
  <c r="CD307"/>
  <c r="CX307" s="1"/>
  <c r="CD339"/>
  <c r="CX339" s="1"/>
  <c r="CD371"/>
  <c r="CX371" s="1"/>
  <c r="CD403"/>
  <c r="CX403" s="1"/>
  <c r="CD435"/>
  <c r="CX435" s="1"/>
  <c r="CD467"/>
  <c r="CX467" s="1"/>
  <c r="CD495"/>
  <c r="CX495" s="1"/>
  <c r="CC623"/>
  <c r="CC237"/>
  <c r="CC269"/>
  <c r="CC301"/>
  <c r="CC333"/>
  <c r="CC365"/>
  <c r="CC397"/>
  <c r="CC429"/>
  <c r="CC461"/>
  <c r="CC257"/>
  <c r="CC289"/>
  <c r="CC321"/>
  <c r="CC353"/>
  <c r="CC385"/>
  <c r="CC417"/>
  <c r="CC449"/>
  <c r="CC481"/>
  <c r="CD645"/>
  <c r="CX645" s="1"/>
  <c r="CD251"/>
  <c r="CX251" s="1"/>
  <c r="CD283"/>
  <c r="CX283" s="1"/>
  <c r="CD315"/>
  <c r="CX315" s="1"/>
  <c r="CD347"/>
  <c r="CX347" s="1"/>
  <c r="CD379"/>
  <c r="CX379" s="1"/>
  <c r="CD411"/>
  <c r="CX411" s="1"/>
  <c r="CD443"/>
  <c r="CX443" s="1"/>
  <c r="CD475"/>
  <c r="CX475" s="1"/>
  <c r="CC617"/>
  <c r="CC535"/>
  <c r="CC599"/>
  <c r="CC663"/>
  <c r="CD517"/>
  <c r="CX517" s="1"/>
  <c r="CC245"/>
  <c r="CC277"/>
  <c r="CC309"/>
  <c r="CC341"/>
  <c r="CC373"/>
  <c r="CC405"/>
  <c r="CC437"/>
  <c r="CC469"/>
  <c r="CD512"/>
  <c r="CX512" s="1"/>
  <c r="AD512" i="10"/>
  <c r="CD544" i="8"/>
  <c r="CX544" s="1"/>
  <c r="AD544" i="10"/>
  <c r="CD576" i="8"/>
  <c r="CX576" s="1"/>
  <c r="AD576" i="10"/>
  <c r="CD103" i="8"/>
  <c r="CX103" s="1"/>
  <c r="AD103" i="10"/>
  <c r="CD135" i="8"/>
  <c r="CX135" s="1"/>
  <c r="AD135" i="10"/>
  <c r="CD167" i="8"/>
  <c r="CX167" s="1"/>
  <c r="AD167" i="10"/>
  <c r="CD199" i="8"/>
  <c r="CX199" s="1"/>
  <c r="AD199" i="10"/>
  <c r="CD231" i="8"/>
  <c r="CX231" s="1"/>
  <c r="AD231" i="10"/>
  <c r="CC685" i="8"/>
  <c r="AD685" i="10" s="1"/>
  <c r="CD603" i="8"/>
  <c r="CX603" s="1"/>
  <c r="AD603" i="10"/>
  <c r="CD521" i="8"/>
  <c r="CX521" s="1"/>
  <c r="AD521" i="10"/>
  <c r="CD238" i="8"/>
  <c r="CX238" s="1"/>
  <c r="AD238" i="10"/>
  <c r="CD270" i="8"/>
  <c r="CX270" s="1"/>
  <c r="AD270" i="10"/>
  <c r="CD302" i="8"/>
  <c r="CX302" s="1"/>
  <c r="AD302" i="10"/>
  <c r="CD334" i="8"/>
  <c r="CX334" s="1"/>
  <c r="AD334" i="10"/>
  <c r="CD366" i="8"/>
  <c r="CX366" s="1"/>
  <c r="AD366" i="10"/>
  <c r="CD398" i="8"/>
  <c r="CX398" s="1"/>
  <c r="AD398" i="10"/>
  <c r="CD430" i="8"/>
  <c r="CX430" s="1"/>
  <c r="AD430" i="10"/>
  <c r="CD462" i="8"/>
  <c r="CX462" s="1"/>
  <c r="AD462" i="10"/>
  <c r="CD590" i="8"/>
  <c r="CX590" s="1"/>
  <c r="AD590" i="10"/>
  <c r="CC699" i="8"/>
  <c r="AD699" i="10" s="1"/>
  <c r="CD649" i="8"/>
  <c r="CX649" s="1"/>
  <c r="AD649" i="10"/>
  <c r="CD557" i="8"/>
  <c r="CX557" s="1"/>
  <c r="AD557" i="10"/>
  <c r="CD295" i="8"/>
  <c r="CX295" s="1"/>
  <c r="AD295" i="10"/>
  <c r="CD359" i="8"/>
  <c r="CX359" s="1"/>
  <c r="AD359" i="10"/>
  <c r="CD423" i="8"/>
  <c r="CX423" s="1"/>
  <c r="AD423" i="10"/>
  <c r="CD487" i="8"/>
  <c r="CX487" s="1"/>
  <c r="AD487" i="10"/>
  <c r="CD677" i="8"/>
  <c r="CX677" s="1"/>
  <c r="AD677" i="10"/>
  <c r="CC547" i="8"/>
  <c r="AD547" i="10" s="1"/>
  <c r="CD611" i="8"/>
  <c r="CX611" s="1"/>
  <c r="AD611" i="10"/>
  <c r="CC529" i="8"/>
  <c r="AD529" i="10" s="1"/>
  <c r="CD651" i="8"/>
  <c r="CX651" s="1"/>
  <c r="AD651" i="10"/>
  <c r="CD593" i="8"/>
  <c r="CX593" s="1"/>
  <c r="AD593" i="10"/>
  <c r="CD527" i="8"/>
  <c r="CX527" s="1"/>
  <c r="AD527" i="10"/>
  <c r="CD271" i="8"/>
  <c r="CX271" s="1"/>
  <c r="AD271" i="10"/>
  <c r="CD335" i="8"/>
  <c r="CX335" s="1"/>
  <c r="AD335" i="10"/>
  <c r="CD399" i="8"/>
  <c r="CX399" s="1"/>
  <c r="AD399" i="10"/>
  <c r="CD463" i="8"/>
  <c r="CX463" s="1"/>
  <c r="AD463" i="10"/>
  <c r="CD123" i="8"/>
  <c r="CX123" s="1"/>
  <c r="AD123" i="10"/>
  <c r="CD155" i="8"/>
  <c r="CX155" s="1"/>
  <c r="AD155" i="10"/>
  <c r="CD187" i="8"/>
  <c r="CX187" s="1"/>
  <c r="AD187" i="10"/>
  <c r="CD219" i="8"/>
  <c r="CX219" s="1"/>
  <c r="AD219" i="10"/>
  <c r="CD139" i="8"/>
  <c r="CX139" s="1"/>
  <c r="AD139" i="10"/>
  <c r="CD203" i="8"/>
  <c r="CX203" s="1"/>
  <c r="AD203" i="10"/>
  <c r="B269" i="6"/>
  <c r="B449" i="11" s="1"/>
  <c r="CX101" i="8"/>
  <c r="CC523"/>
  <c r="AD523" i="10" s="1"/>
  <c r="CD587" i="8"/>
  <c r="CX587" s="1"/>
  <c r="AD587" i="10"/>
  <c r="CD102" i="8"/>
  <c r="CX102" s="1"/>
  <c r="CD110"/>
  <c r="CX110" s="1"/>
  <c r="CD118"/>
  <c r="CX118" s="1"/>
  <c r="CD126"/>
  <c r="CX126" s="1"/>
  <c r="CD134"/>
  <c r="CX134" s="1"/>
  <c r="CD142"/>
  <c r="CX142" s="1"/>
  <c r="CD150"/>
  <c r="CX150" s="1"/>
  <c r="CD158"/>
  <c r="CX158" s="1"/>
  <c r="CD166"/>
  <c r="CX166" s="1"/>
  <c r="CD174"/>
  <c r="CX174" s="1"/>
  <c r="CD182"/>
  <c r="CX182" s="1"/>
  <c r="CD190"/>
  <c r="CX190" s="1"/>
  <c r="CD198"/>
  <c r="CX198" s="1"/>
  <c r="CD206"/>
  <c r="CX206" s="1"/>
  <c r="CD214"/>
  <c r="CX214" s="1"/>
  <c r="CD222"/>
  <c r="CX222" s="1"/>
  <c r="CD230"/>
  <c r="CX230" s="1"/>
  <c r="CC259"/>
  <c r="AD259" i="10" s="1"/>
  <c r="CC291" i="8"/>
  <c r="AD291" i="10" s="1"/>
  <c r="CC323" i="8"/>
  <c r="AD323" i="10" s="1"/>
  <c r="CC355" i="8"/>
  <c r="AD355" i="10" s="1"/>
  <c r="CC387" i="8"/>
  <c r="AD387" i="10" s="1"/>
  <c r="CC419" i="8"/>
  <c r="AD419" i="10" s="1"/>
  <c r="CC451" i="8"/>
  <c r="AD451" i="10" s="1"/>
  <c r="CC483" i="8"/>
  <c r="AD483" i="10" s="1"/>
  <c r="CD625" i="8"/>
  <c r="CX625" s="1"/>
  <c r="AD625" i="10"/>
  <c r="CC607" i="8"/>
  <c r="AD607" i="10" s="1"/>
  <c r="CD683" i="8"/>
  <c r="CX683" s="1"/>
  <c r="AD683" i="10"/>
  <c r="CC525" i="8"/>
  <c r="AD525" i="10" s="1"/>
  <c r="CD253" i="8"/>
  <c r="CX253" s="1"/>
  <c r="AD253" i="10"/>
  <c r="CD285" i="8"/>
  <c r="CX285" s="1"/>
  <c r="AD285" i="10"/>
  <c r="CD317" i="8"/>
  <c r="CX317" s="1"/>
  <c r="AD317" i="10"/>
  <c r="CD349" i="8"/>
  <c r="CX349" s="1"/>
  <c r="AD349" i="10"/>
  <c r="CD381" i="8"/>
  <c r="CX381" s="1"/>
  <c r="AD381" i="10"/>
  <c r="CD413" i="8"/>
  <c r="CX413" s="1"/>
  <c r="AD413" i="10"/>
  <c r="CD445" i="8"/>
  <c r="CX445" s="1"/>
  <c r="AD445" i="10"/>
  <c r="CD477" i="8"/>
  <c r="CX477" s="1"/>
  <c r="AD477" i="10"/>
  <c r="CD241" i="8"/>
  <c r="CX241" s="1"/>
  <c r="AD241" i="10"/>
  <c r="CD273" i="8"/>
  <c r="CX273" s="1"/>
  <c r="AD273" i="10"/>
  <c r="CD305" i="8"/>
  <c r="CX305" s="1"/>
  <c r="AD305" i="10"/>
  <c r="CD337" i="8"/>
  <c r="CX337" s="1"/>
  <c r="AD337" i="10"/>
  <c r="CD369" i="8"/>
  <c r="CX369" s="1"/>
  <c r="AD369" i="10"/>
  <c r="CD401" i="8"/>
  <c r="CX401" s="1"/>
  <c r="AD401" i="10"/>
  <c r="CD433" i="8"/>
  <c r="CX433" s="1"/>
  <c r="AD433" i="10"/>
  <c r="CD465" i="8"/>
  <c r="CX465" s="1"/>
  <c r="AD465" i="10"/>
  <c r="CC515" i="8"/>
  <c r="AD515" i="10" s="1"/>
  <c r="CC235" i="8"/>
  <c r="AD235" i="10" s="1"/>
  <c r="CC267" i="8"/>
  <c r="AD267" i="10" s="1"/>
  <c r="CC299" i="8"/>
  <c r="AD299" i="10" s="1"/>
  <c r="CC331" i="8"/>
  <c r="AD331" i="10" s="1"/>
  <c r="CC363" i="8"/>
  <c r="AD363" i="10" s="1"/>
  <c r="CC395" i="8"/>
  <c r="AD395" i="10" s="1"/>
  <c r="CC427" i="8"/>
  <c r="AD427" i="10" s="1"/>
  <c r="CC459" i="8"/>
  <c r="AD459" i="10" s="1"/>
  <c r="CD633" i="8"/>
  <c r="CX633" s="1"/>
  <c r="CD551"/>
  <c r="CX551" s="1"/>
  <c r="AD551" i="10"/>
  <c r="CC615" i="8"/>
  <c r="AD615" i="10" s="1"/>
  <c r="CD616" i="8"/>
  <c r="CX616" s="1"/>
  <c r="CD624"/>
  <c r="CX624" s="1"/>
  <c r="CD632"/>
  <c r="CX632" s="1"/>
  <c r="CD640"/>
  <c r="CX640" s="1"/>
  <c r="CD648"/>
  <c r="CX648" s="1"/>
  <c r="CD656"/>
  <c r="CX656" s="1"/>
  <c r="CD664"/>
  <c r="CX664" s="1"/>
  <c r="CD672"/>
  <c r="CX672" s="1"/>
  <c r="CD680"/>
  <c r="CX680" s="1"/>
  <c r="CD688"/>
  <c r="CX688" s="1"/>
  <c r="CD696"/>
  <c r="CX696" s="1"/>
  <c r="CD602"/>
  <c r="CX602" s="1"/>
  <c r="CC691"/>
  <c r="AD691" i="10" s="1"/>
  <c r="CD261" i="8"/>
  <c r="CX261" s="1"/>
  <c r="AD261" i="10"/>
  <c r="CD293" i="8"/>
  <c r="CX293" s="1"/>
  <c r="AD293" i="10"/>
  <c r="CD325" i="8"/>
  <c r="CX325" s="1"/>
  <c r="AD325" i="10"/>
  <c r="CD357" i="8"/>
  <c r="CX357" s="1"/>
  <c r="AD357" i="10"/>
  <c r="CD389" i="8"/>
  <c r="CX389" s="1"/>
  <c r="AD389" i="10"/>
  <c r="CD421" i="8"/>
  <c r="CX421" s="1"/>
  <c r="AD421" i="10"/>
  <c r="CD453" i="8"/>
  <c r="CX453" s="1"/>
  <c r="AD453" i="10"/>
  <c r="CD485" i="8"/>
  <c r="CX485" s="1"/>
  <c r="AD485" i="10"/>
  <c r="CD520" i="8"/>
  <c r="CX520" s="1"/>
  <c r="AD520" i="10"/>
  <c r="CD552" i="8"/>
  <c r="CX552" s="1"/>
  <c r="AD552" i="10"/>
  <c r="CD584" i="8"/>
  <c r="CX584" s="1"/>
  <c r="AD584" i="10"/>
  <c r="CC113" i="8"/>
  <c r="AD113" i="10" s="1"/>
  <c r="CC145" i="8"/>
  <c r="AD145" i="10" s="1"/>
  <c r="CC177" i="8"/>
  <c r="AD177" i="10" s="1"/>
  <c r="CC209" i="8"/>
  <c r="AD209" i="10" s="1"/>
  <c r="CD657" i="8"/>
  <c r="CX657" s="1"/>
  <c r="AD657" i="10"/>
  <c r="CD689" i="8"/>
  <c r="CX689" s="1"/>
  <c r="AD689" i="10"/>
  <c r="CC575" i="8"/>
  <c r="AD575" i="10" s="1"/>
  <c r="CD493" i="8"/>
  <c r="CX493" s="1"/>
  <c r="AD493" i="10"/>
  <c r="CC569" i="8"/>
  <c r="AD569" i="10" s="1"/>
  <c r="CC647" i="8"/>
  <c r="AD647" i="10" s="1"/>
  <c r="CD497" i="8"/>
  <c r="CX497" s="1"/>
  <c r="AD497" i="10"/>
  <c r="CD585" i="8"/>
  <c r="CX585" s="1"/>
  <c r="AD585" i="10"/>
  <c r="CD621" i="8"/>
  <c r="CX621" s="1"/>
  <c r="AD621" i="10"/>
  <c r="CD491" i="8"/>
  <c r="CX491" s="1"/>
  <c r="AD491" i="10"/>
  <c r="CC619" i="8"/>
  <c r="AD619" i="10" s="1"/>
  <c r="CC545" i="8"/>
  <c r="AD545" i="10" s="1"/>
  <c r="CD246" i="8"/>
  <c r="CX246" s="1"/>
  <c r="AD246" i="10"/>
  <c r="CD278" i="8"/>
  <c r="CX278" s="1"/>
  <c r="AD278" i="10"/>
  <c r="CD310" i="8"/>
  <c r="CX310" s="1"/>
  <c r="AD310" i="10"/>
  <c r="CD342" i="8"/>
  <c r="CX342" s="1"/>
  <c r="AD342" i="10"/>
  <c r="CD374" i="8"/>
  <c r="CX374" s="1"/>
  <c r="AD374" i="10"/>
  <c r="CD406" i="8"/>
  <c r="CX406" s="1"/>
  <c r="AD406" i="10"/>
  <c r="CD438" i="8"/>
  <c r="CX438" s="1"/>
  <c r="AD438" i="10"/>
  <c r="CD470" i="8"/>
  <c r="CX470" s="1"/>
  <c r="AD470" i="10"/>
  <c r="CD502" i="8"/>
  <c r="CX502" s="1"/>
  <c r="AD502" i="10"/>
  <c r="CD534" i="8"/>
  <c r="CX534" s="1"/>
  <c r="AD534" i="10"/>
  <c r="CD600" i="8"/>
  <c r="CX600" s="1"/>
  <c r="AD600" i="10"/>
  <c r="CD513" i="8"/>
  <c r="CX513" s="1"/>
  <c r="AD513" i="10"/>
  <c r="CC503" i="8"/>
  <c r="AD503" i="10" s="1"/>
  <c r="CD247" i="8"/>
  <c r="CX247" s="1"/>
  <c r="AD247" i="10"/>
  <c r="CD311" i="8"/>
  <c r="CX311" s="1"/>
  <c r="AD311" i="10"/>
  <c r="CD375" i="8"/>
  <c r="CX375" s="1"/>
  <c r="AD375" i="10"/>
  <c r="CD439" i="8"/>
  <c r="CX439" s="1"/>
  <c r="AD439" i="10"/>
  <c r="CD661" i="8"/>
  <c r="CX661" s="1"/>
  <c r="AD661" i="10"/>
  <c r="CC531" i="8"/>
  <c r="AD531" i="10" s="1"/>
  <c r="CD595" i="8"/>
  <c r="CX595" s="1"/>
  <c r="AD595" i="10"/>
  <c r="CD553" i="8"/>
  <c r="CX553" s="1"/>
  <c r="AD553" i="10"/>
  <c r="CC675" i="8"/>
  <c r="AD675" i="10" s="1"/>
  <c r="CD609" i="8"/>
  <c r="CX609" s="1"/>
  <c r="AD609" i="10"/>
  <c r="CD543" i="8"/>
  <c r="CX543" s="1"/>
  <c r="AD543" i="10"/>
  <c r="CD287" i="8"/>
  <c r="CX287" s="1"/>
  <c r="AD287" i="10"/>
  <c r="CD351" i="8"/>
  <c r="CX351" s="1"/>
  <c r="AD351" i="10"/>
  <c r="CD415" i="8"/>
  <c r="CX415" s="1"/>
  <c r="AD415" i="10"/>
  <c r="CD479" i="8"/>
  <c r="CX479" s="1"/>
  <c r="AD479" i="10"/>
  <c r="CD131" i="8"/>
  <c r="CX131" s="1"/>
  <c r="AD131" i="10"/>
  <c r="CD163" i="8"/>
  <c r="CX163" s="1"/>
  <c r="AD163" i="10"/>
  <c r="CD195" i="8"/>
  <c r="CX195" s="1"/>
  <c r="AD195" i="10"/>
  <c r="CD227" i="8"/>
  <c r="CX227" s="1"/>
  <c r="AD227" i="10"/>
  <c r="CC653" i="8"/>
  <c r="AD653" i="10" s="1"/>
  <c r="CC507" i="8"/>
  <c r="AD507" i="10" s="1"/>
  <c r="CD571" i="8"/>
  <c r="CX571" s="1"/>
  <c r="AD571" i="10"/>
  <c r="CC243" i="8"/>
  <c r="AD243" i="10" s="1"/>
  <c r="CC275" i="8"/>
  <c r="AD275" i="10" s="1"/>
  <c r="CC307" i="8"/>
  <c r="AD307" i="10" s="1"/>
  <c r="CC339" i="8"/>
  <c r="AD339" i="10" s="1"/>
  <c r="CC371" i="8"/>
  <c r="AD371" i="10" s="1"/>
  <c r="CC403" i="8"/>
  <c r="AD403" i="10" s="1"/>
  <c r="CC435" i="8"/>
  <c r="AD435" i="10" s="1"/>
  <c r="CC467" i="8"/>
  <c r="AD467" i="10" s="1"/>
  <c r="CC495" i="8"/>
  <c r="AD495" i="10" s="1"/>
  <c r="CD623" i="8"/>
  <c r="CX623" s="1"/>
  <c r="AD623" i="10"/>
  <c r="CD237" i="8"/>
  <c r="CX237" s="1"/>
  <c r="AD237" i="10"/>
  <c r="CD269" i="8"/>
  <c r="CX269" s="1"/>
  <c r="AD269" i="10"/>
  <c r="CD301" i="8"/>
  <c r="CX301" s="1"/>
  <c r="AD301" i="10"/>
  <c r="CD333" i="8"/>
  <c r="CX333" s="1"/>
  <c r="AD333" i="10"/>
  <c r="CD365" i="8"/>
  <c r="CX365" s="1"/>
  <c r="AD365" i="10"/>
  <c r="CD397" i="8"/>
  <c r="CX397" s="1"/>
  <c r="AD397" i="10"/>
  <c r="CD429" i="8"/>
  <c r="CX429" s="1"/>
  <c r="AD429" i="10"/>
  <c r="CD461" i="8"/>
  <c r="CX461" s="1"/>
  <c r="AD461" i="10"/>
  <c r="CD257" i="8"/>
  <c r="CX257" s="1"/>
  <c r="AD257" i="10"/>
  <c r="CD289" i="8"/>
  <c r="CX289" s="1"/>
  <c r="AD289" i="10"/>
  <c r="CD321" i="8"/>
  <c r="CX321" s="1"/>
  <c r="AD321" i="10"/>
  <c r="CD353" i="8"/>
  <c r="CX353" s="1"/>
  <c r="AD353" i="10"/>
  <c r="CD385" i="8"/>
  <c r="CX385" s="1"/>
  <c r="AD385" i="10"/>
  <c r="CD417" i="8"/>
  <c r="CX417" s="1"/>
  <c r="AD417" i="10"/>
  <c r="CD449" i="8"/>
  <c r="CX449" s="1"/>
  <c r="AD449" i="10"/>
  <c r="CD481" i="8"/>
  <c r="CX481" s="1"/>
  <c r="AD481" i="10"/>
  <c r="CC645" i="8"/>
  <c r="AD645" i="10" s="1"/>
  <c r="CC251" i="8"/>
  <c r="AD251" i="10" s="1"/>
  <c r="CC283" i="8"/>
  <c r="AD283" i="10" s="1"/>
  <c r="CC315" i="8"/>
  <c r="AD315" i="10" s="1"/>
  <c r="CC347" i="8"/>
  <c r="AD347" i="10" s="1"/>
  <c r="CC379" i="8"/>
  <c r="AD379" i="10" s="1"/>
  <c r="CC411" i="8"/>
  <c r="AD411" i="10" s="1"/>
  <c r="CC443" i="8"/>
  <c r="AD443" i="10" s="1"/>
  <c r="CC475" i="8"/>
  <c r="AD475" i="10" s="1"/>
  <c r="CD617" i="8"/>
  <c r="CX617" s="1"/>
  <c r="AD617" i="10"/>
  <c r="CD535" i="8"/>
  <c r="CX535" s="1"/>
  <c r="AD535" i="10"/>
  <c r="CD599" i="8"/>
  <c r="CX599" s="1"/>
  <c r="AD599" i="10"/>
  <c r="CD663" i="8"/>
  <c r="CX663" s="1"/>
  <c r="AD663" i="10"/>
  <c r="CC517" i="8"/>
  <c r="AD517" i="10" s="1"/>
  <c r="CD245" i="8"/>
  <c r="CX245" s="1"/>
  <c r="AD245" i="10"/>
  <c r="CD277" i="8"/>
  <c r="CX277" s="1"/>
  <c r="AD277" i="10"/>
  <c r="CD309" i="8"/>
  <c r="CX309" s="1"/>
  <c r="AD309" i="10"/>
  <c r="CD341" i="8"/>
  <c r="CX341" s="1"/>
  <c r="AD341" i="10"/>
  <c r="CD373" i="8"/>
  <c r="CX373" s="1"/>
  <c r="AD373" i="10"/>
  <c r="CD405" i="8"/>
  <c r="CX405" s="1"/>
  <c r="AD405" i="10"/>
  <c r="CD437" i="8"/>
  <c r="CX437" s="1"/>
  <c r="AD437" i="10"/>
  <c r="CD469" i="8"/>
  <c r="CX469" s="1"/>
  <c r="AD469" i="10"/>
  <c r="CD496" i="8"/>
  <c r="CX496" s="1"/>
  <c r="AD496" i="10"/>
  <c r="CD528" i="8"/>
  <c r="CX528" s="1"/>
  <c r="AD528" i="10"/>
  <c r="CD560" i="8"/>
  <c r="CX560" s="1"/>
  <c r="AD560" i="10"/>
  <c r="CD592" i="8"/>
  <c r="CX592" s="1"/>
  <c r="AD592" i="10"/>
  <c r="CD119" i="8"/>
  <c r="CX119" s="1"/>
  <c r="AD119" i="10"/>
  <c r="CD151" i="8"/>
  <c r="CX151" s="1"/>
  <c r="AD151" i="10"/>
  <c r="CD183" i="8"/>
  <c r="CX183" s="1"/>
  <c r="AD183" i="10"/>
  <c r="CD215" i="8"/>
  <c r="CX215" s="1"/>
  <c r="AD215" i="10"/>
  <c r="CC637" i="8"/>
  <c r="AD637" i="10" s="1"/>
  <c r="CD539" i="8"/>
  <c r="CX539" s="1"/>
  <c r="AD539" i="10"/>
  <c r="CD667" i="8"/>
  <c r="CX667" s="1"/>
  <c r="AD667" i="10"/>
  <c r="CC565" i="8"/>
  <c r="AD565" i="10" s="1"/>
  <c r="CD254" i="8"/>
  <c r="CX254" s="1"/>
  <c r="AD254" i="10"/>
  <c r="CD286" i="8"/>
  <c r="CX286" s="1"/>
  <c r="AD286" i="10"/>
  <c r="CD318" i="8"/>
  <c r="CX318" s="1"/>
  <c r="AD318" i="10"/>
  <c r="CD350" i="8"/>
  <c r="CX350" s="1"/>
  <c r="AD350" i="10"/>
  <c r="CD382" i="8"/>
  <c r="CX382" s="1"/>
  <c r="AD382" i="10"/>
  <c r="CD414" i="8"/>
  <c r="CX414" s="1"/>
  <c r="AD414" i="10"/>
  <c r="CD446" i="8"/>
  <c r="CX446" s="1"/>
  <c r="AD446" i="10"/>
  <c r="CD478" i="8"/>
  <c r="CX478" s="1"/>
  <c r="AD478" i="10"/>
  <c r="CD510" i="8"/>
  <c r="CX510" s="1"/>
  <c r="AD510" i="10"/>
  <c r="CD542" i="8"/>
  <c r="CX542" s="1"/>
  <c r="AD542" i="10"/>
  <c r="CD574" i="8"/>
  <c r="CX574" s="1"/>
  <c r="AD574" i="10"/>
  <c r="CD643" i="8"/>
  <c r="CX643" s="1"/>
  <c r="AD643" i="10"/>
  <c r="CD581" i="8"/>
  <c r="CX581" s="1"/>
  <c r="AD581" i="10"/>
  <c r="CD519" i="8"/>
  <c r="CX519" s="1"/>
  <c r="AD519" i="10"/>
  <c r="CD263" i="8"/>
  <c r="CX263" s="1"/>
  <c r="AD263" i="10"/>
  <c r="CD327" i="8"/>
  <c r="CX327" s="1"/>
  <c r="AD327" i="10"/>
  <c r="CD391" i="8"/>
  <c r="CX391" s="1"/>
  <c r="AD391" i="10"/>
  <c r="CD455" i="8"/>
  <c r="CX455" s="1"/>
  <c r="AD455" i="10"/>
  <c r="CD629" i="8"/>
  <c r="CX629" s="1"/>
  <c r="AD629" i="10"/>
  <c r="CD499" i="8"/>
  <c r="CX499" s="1"/>
  <c r="AD499" i="10"/>
  <c r="CC579" i="8"/>
  <c r="AD579" i="10" s="1"/>
  <c r="CC687" i="8"/>
  <c r="AD687" i="10" s="1"/>
  <c r="CC573" i="8"/>
  <c r="AD573" i="10" s="1"/>
  <c r="CC505" i="8"/>
  <c r="AD505" i="10" s="1"/>
  <c r="CD641" i="8"/>
  <c r="CX641" s="1"/>
  <c r="AD641" i="10"/>
  <c r="CD239" i="8"/>
  <c r="CX239" s="1"/>
  <c r="AD239" i="10"/>
  <c r="CD303" i="8"/>
  <c r="CX303" s="1"/>
  <c r="AD303" i="10"/>
  <c r="CD367" i="8"/>
  <c r="CX367" s="1"/>
  <c r="AD367" i="10"/>
  <c r="CD431" i="8"/>
  <c r="CX431" s="1"/>
  <c r="AD431" i="10"/>
  <c r="CD107" i="8"/>
  <c r="CX107" s="1"/>
  <c r="AD107" i="10"/>
  <c r="CD171" i="8"/>
  <c r="CX171" s="1"/>
  <c r="AD171" i="10"/>
  <c r="CC102" i="8"/>
  <c r="AD102" i="10" s="1"/>
  <c r="CC110" i="8"/>
  <c r="AD110" i="10" s="1"/>
  <c r="CC118" i="8"/>
  <c r="AD118" i="10" s="1"/>
  <c r="CC126" i="8"/>
  <c r="AD126" i="10" s="1"/>
  <c r="CC134" i="8"/>
  <c r="AD134" i="10" s="1"/>
  <c r="CC142" i="8"/>
  <c r="AD142" i="10" s="1"/>
  <c r="CC150" i="8"/>
  <c r="AD150" i="10" s="1"/>
  <c r="CC158" i="8"/>
  <c r="AD158" i="10" s="1"/>
  <c r="CC166" i="8"/>
  <c r="AD166" i="10" s="1"/>
  <c r="CC174" i="8"/>
  <c r="AD174" i="10" s="1"/>
  <c r="CC182" i="8"/>
  <c r="AD182" i="10" s="1"/>
  <c r="CC190" i="8"/>
  <c r="AD190" i="10" s="1"/>
  <c r="CC198" i="8"/>
  <c r="AD198" i="10" s="1"/>
  <c r="CC206" i="8"/>
  <c r="AD206" i="10" s="1"/>
  <c r="CC214" i="8"/>
  <c r="AD214" i="10" s="1"/>
  <c r="CC222" i="8"/>
  <c r="AD222" i="10" s="1"/>
  <c r="CC230" i="8"/>
  <c r="AD230" i="10" s="1"/>
  <c r="CC633" i="8"/>
  <c r="AD633" i="10" s="1"/>
  <c r="CC616" i="8"/>
  <c r="AD616" i="10" s="1"/>
  <c r="CC624" i="8"/>
  <c r="AD624" i="10" s="1"/>
  <c r="CC632" i="8"/>
  <c r="AD632" i="10" s="1"/>
  <c r="CC640" i="8"/>
  <c r="AD640" i="10" s="1"/>
  <c r="CC648" i="8"/>
  <c r="AD648" i="10" s="1"/>
  <c r="CC656" i="8"/>
  <c r="AD656" i="10" s="1"/>
  <c r="CC664" i="8"/>
  <c r="AD664" i="10" s="1"/>
  <c r="CC672" i="8"/>
  <c r="AD672" i="10" s="1"/>
  <c r="CC680" i="8"/>
  <c r="AD680" i="10" s="1"/>
  <c r="CC688" i="8"/>
  <c r="AD688" i="10" s="1"/>
  <c r="CC696" i="8"/>
  <c r="AD696" i="10" s="1"/>
  <c r="CC602" i="8"/>
  <c r="AD602" i="10" s="1"/>
  <c r="CC518" i="8"/>
  <c r="AD518" i="10" s="1"/>
  <c r="CC626" i="8"/>
  <c r="AD626" i="10" s="1"/>
  <c r="CC690" i="8"/>
  <c r="AD690" i="10" s="1"/>
  <c r="CC120" i="8"/>
  <c r="AD120" i="10" s="1"/>
  <c r="CC152" i="8"/>
  <c r="AD152" i="10" s="1"/>
  <c r="CC184" i="8"/>
  <c r="AD184" i="10" s="1"/>
  <c r="CC216" i="8"/>
  <c r="AD216" i="10" s="1"/>
  <c r="CC248" i="8"/>
  <c r="AD248" i="10" s="1"/>
  <c r="CC280" i="8"/>
  <c r="AD280" i="10" s="1"/>
  <c r="CC312" i="8"/>
  <c r="AD312" i="10" s="1"/>
  <c r="CC344" i="8"/>
  <c r="AD344" i="10" s="1"/>
  <c r="CC376" i="8"/>
  <c r="AD376" i="10" s="1"/>
  <c r="CC408" i="8"/>
  <c r="AD408" i="10" s="1"/>
  <c r="CC440" i="8"/>
  <c r="AD440" i="10" s="1"/>
  <c r="CC472" i="8"/>
  <c r="AD472" i="10" s="1"/>
  <c r="B441" i="11"/>
  <c r="CC494" i="8"/>
  <c r="AD494" i="10" s="1"/>
  <c r="CC526" i="8"/>
  <c r="AD526" i="10" s="1"/>
  <c r="CC558" i="8"/>
  <c r="AD558" i="10" s="1"/>
  <c r="CC634" i="8"/>
  <c r="AD634" i="10" s="1"/>
  <c r="CC698" i="8"/>
  <c r="AD698" i="10" s="1"/>
  <c r="CC128" i="8"/>
  <c r="AD128" i="10" s="1"/>
  <c r="CC160" i="8"/>
  <c r="AD160" i="10" s="1"/>
  <c r="CC192" i="8"/>
  <c r="AD192" i="10" s="1"/>
  <c r="CC224" i="8"/>
  <c r="AD224" i="10" s="1"/>
  <c r="CC256" i="8"/>
  <c r="AD256" i="10" s="1"/>
  <c r="CC288" i="8"/>
  <c r="AD288" i="10" s="1"/>
  <c r="CC320" i="8"/>
  <c r="AD320" i="10" s="1"/>
  <c r="CC352" i="8"/>
  <c r="AD352" i="10" s="1"/>
  <c r="CC384" i="8"/>
  <c r="AD384" i="10" s="1"/>
  <c r="CC416" i="8"/>
  <c r="AD416" i="10" s="1"/>
  <c r="CC448" i="8"/>
  <c r="AD448" i="10" s="1"/>
  <c r="CC480" i="8"/>
  <c r="AD480" i="10" s="1"/>
  <c r="CC566" i="8"/>
  <c r="AD566" i="10" s="1"/>
  <c r="CC642" i="8"/>
  <c r="AD642" i="10" s="1"/>
  <c r="CC104" i="8"/>
  <c r="AD104" i="10" s="1"/>
  <c r="CC136" i="8"/>
  <c r="AD136" i="10" s="1"/>
  <c r="CC168" i="8"/>
  <c r="AD168" i="10" s="1"/>
  <c r="CC200" i="8"/>
  <c r="AD200" i="10" s="1"/>
  <c r="CC232" i="8"/>
  <c r="AD232" i="10" s="1"/>
  <c r="CC264" i="8"/>
  <c r="AD264" i="10" s="1"/>
  <c r="CC296" i="8"/>
  <c r="AD296" i="10" s="1"/>
  <c r="CC328" i="8"/>
  <c r="AD328" i="10" s="1"/>
  <c r="CC360" i="8"/>
  <c r="AD360" i="10" s="1"/>
  <c r="CC392" i="8"/>
  <c r="AD392" i="10" s="1"/>
  <c r="CC424" i="8"/>
  <c r="AD424" i="10" s="1"/>
  <c r="CC456" i="8"/>
  <c r="AD456" i="10" s="1"/>
  <c r="CC488" i="8"/>
  <c r="AD488" i="10" s="1"/>
  <c r="CC618" i="8"/>
  <c r="AD618" i="10" s="1"/>
  <c r="CC650" i="8"/>
  <c r="AD650" i="10" s="1"/>
  <c r="CC112" i="8"/>
  <c r="AD112" i="10" s="1"/>
  <c r="CC144" i="8"/>
  <c r="AD144" i="10" s="1"/>
  <c r="CC176" i="8"/>
  <c r="AD176" i="10" s="1"/>
  <c r="CC208" i="8"/>
  <c r="AD208" i="10" s="1"/>
  <c r="CC240" i="8"/>
  <c r="AD240" i="10" s="1"/>
  <c r="CC272" i="8"/>
  <c r="AD272" i="10" s="1"/>
  <c r="CC304" i="8"/>
  <c r="AD304" i="10" s="1"/>
  <c r="CC336" i="8"/>
  <c r="AD336" i="10" s="1"/>
  <c r="CC368" i="8"/>
  <c r="AD368" i="10" s="1"/>
  <c r="CC400" i="8"/>
  <c r="AD400" i="10" s="1"/>
  <c r="CC432" i="8"/>
  <c r="AD432" i="10" s="1"/>
  <c r="CC464" i="8"/>
  <c r="AD464" i="10" s="1"/>
  <c r="B284" i="6" l="1"/>
  <c r="B457" i="11" s="1"/>
  <c r="B296" i="6"/>
  <c r="B323" l="1"/>
  <c r="B489" i="11" s="1"/>
  <c r="DA700" i="8"/>
  <c r="DA698"/>
  <c r="DA696"/>
  <c r="DA694"/>
  <c r="DA692"/>
  <c r="DA690"/>
  <c r="DA688"/>
  <c r="DA686"/>
  <c r="DA684"/>
  <c r="DA682"/>
  <c r="DA680"/>
  <c r="DA678"/>
  <c r="DA676"/>
  <c r="DA674"/>
  <c r="DA672"/>
  <c r="DA670"/>
  <c r="DA668"/>
  <c r="DA666"/>
  <c r="DA664"/>
  <c r="DA662"/>
  <c r="DA660"/>
  <c r="DA658"/>
  <c r="DA656"/>
  <c r="DA654"/>
  <c r="DA652"/>
  <c r="DA650"/>
  <c r="DA648"/>
  <c r="DA646"/>
  <c r="DA644"/>
  <c r="DA642"/>
  <c r="DA640"/>
  <c r="DA638"/>
  <c r="DA636"/>
  <c r="DA634"/>
  <c r="DA699"/>
  <c r="DA697"/>
  <c r="DA695"/>
  <c r="DA693"/>
  <c r="DA691"/>
  <c r="DA689"/>
  <c r="DA687"/>
  <c r="DA685"/>
  <c r="DA683"/>
  <c r="DA681"/>
  <c r="DA679"/>
  <c r="DA677"/>
  <c r="DA675"/>
  <c r="DA673"/>
  <c r="DA671"/>
  <c r="DA669"/>
  <c r="DA667"/>
  <c r="DA665"/>
  <c r="DA663"/>
  <c r="DA661"/>
  <c r="DA659"/>
  <c r="DA657"/>
  <c r="DA655"/>
  <c r="DA653"/>
  <c r="DA651"/>
  <c r="DA649"/>
  <c r="DA647"/>
  <c r="DA645"/>
  <c r="DA643"/>
  <c r="DA641"/>
  <c r="DA639"/>
  <c r="DA637"/>
  <c r="DA635"/>
  <c r="DA633"/>
  <c r="DA632"/>
  <c r="DA630"/>
  <c r="DA628"/>
  <c r="DA626"/>
  <c r="DA624"/>
  <c r="DA622"/>
  <c r="DA620"/>
  <c r="DA618"/>
  <c r="DA616"/>
  <c r="DA614"/>
  <c r="DA612"/>
  <c r="DA610"/>
  <c r="DA608"/>
  <c r="DA606"/>
  <c r="DA604"/>
  <c r="DA602"/>
  <c r="DA600"/>
  <c r="DA598"/>
  <c r="DA596"/>
  <c r="DA594"/>
  <c r="DA592"/>
  <c r="DA590"/>
  <c r="DA588"/>
  <c r="DA586"/>
  <c r="DA584"/>
  <c r="DA582"/>
  <c r="DA580"/>
  <c r="DA578"/>
  <c r="DA576"/>
  <c r="DA574"/>
  <c r="DA572"/>
  <c r="DA570"/>
  <c r="DA568"/>
  <c r="DA566"/>
  <c r="DA564"/>
  <c r="DA562"/>
  <c r="DA560"/>
  <c r="DA558"/>
  <c r="DA556"/>
  <c r="DA554"/>
  <c r="DA552"/>
  <c r="DA550"/>
  <c r="DA548"/>
  <c r="DA546"/>
  <c r="DA544"/>
  <c r="DA542"/>
  <c r="DA540"/>
  <c r="DA538"/>
  <c r="DA536"/>
  <c r="DA534"/>
  <c r="DA532"/>
  <c r="DA530"/>
  <c r="DA528"/>
  <c r="DA526"/>
  <c r="DA524"/>
  <c r="DA522"/>
  <c r="DA520"/>
  <c r="DA518"/>
  <c r="DA516"/>
  <c r="DA514"/>
  <c r="DA512"/>
  <c r="DA510"/>
  <c r="DA508"/>
  <c r="DA506"/>
  <c r="DA504"/>
  <c r="DA502"/>
  <c r="DA500"/>
  <c r="DA498"/>
  <c r="DA496"/>
  <c r="DA494"/>
  <c r="DA492"/>
  <c r="DA490"/>
  <c r="DA488"/>
  <c r="DA486"/>
  <c r="DA484"/>
  <c r="DA482"/>
  <c r="DA480"/>
  <c r="DA478"/>
  <c r="DA476"/>
  <c r="DA474"/>
  <c r="DA472"/>
  <c r="DA470"/>
  <c r="DA468"/>
  <c r="DA466"/>
  <c r="DA464"/>
  <c r="DA462"/>
  <c r="DA460"/>
  <c r="DA458"/>
  <c r="DA456"/>
  <c r="DA454"/>
  <c r="DA452"/>
  <c r="DA450"/>
  <c r="DA448"/>
  <c r="DA446"/>
  <c r="DA444"/>
  <c r="DA442"/>
  <c r="DA440"/>
  <c r="DA438"/>
  <c r="DA436"/>
  <c r="DA434"/>
  <c r="DA432"/>
  <c r="DA430"/>
  <c r="DA428"/>
  <c r="DA426"/>
  <c r="DA424"/>
  <c r="DA422"/>
  <c r="DA420"/>
  <c r="DA418"/>
  <c r="DA416"/>
  <c r="DA414"/>
  <c r="DA412"/>
  <c r="DA410"/>
  <c r="DA408"/>
  <c r="DA406"/>
  <c r="DA404"/>
  <c r="DA402"/>
  <c r="DA400"/>
  <c r="DA398"/>
  <c r="DA396"/>
  <c r="DA394"/>
  <c r="DA392"/>
  <c r="DA390"/>
  <c r="DA388"/>
  <c r="DA386"/>
  <c r="DA384"/>
  <c r="DA382"/>
  <c r="DA380"/>
  <c r="DA378"/>
  <c r="DA376"/>
  <c r="DA374"/>
  <c r="DA372"/>
  <c r="DA370"/>
  <c r="DA368"/>
  <c r="DA366"/>
  <c r="DA364"/>
  <c r="DA362"/>
  <c r="DA360"/>
  <c r="DA358"/>
  <c r="DA356"/>
  <c r="DA354"/>
  <c r="DA352"/>
  <c r="DA350"/>
  <c r="DA348"/>
  <c r="DA346"/>
  <c r="DA344"/>
  <c r="DA342"/>
  <c r="DA340"/>
  <c r="DA338"/>
  <c r="DA631"/>
  <c r="DA629"/>
  <c r="DA627"/>
  <c r="DA625"/>
  <c r="DA623"/>
  <c r="DA621"/>
  <c r="DA619"/>
  <c r="DA617"/>
  <c r="DA615"/>
  <c r="DA613"/>
  <c r="DA611"/>
  <c r="DA609"/>
  <c r="DA607"/>
  <c r="DA605"/>
  <c r="DA603"/>
  <c r="DA601"/>
  <c r="DA599"/>
  <c r="DA597"/>
  <c r="DA595"/>
  <c r="DA593"/>
  <c r="DA591"/>
  <c r="DA589"/>
  <c r="DA587"/>
  <c r="DA585"/>
  <c r="DA583"/>
  <c r="DA581"/>
  <c r="DA579"/>
  <c r="DA577"/>
  <c r="DA575"/>
  <c r="DA573"/>
  <c r="DA571"/>
  <c r="DA569"/>
  <c r="DA567"/>
  <c r="DA565"/>
  <c r="DA563"/>
  <c r="DA561"/>
  <c r="DA559"/>
  <c r="DA557"/>
  <c r="DA555"/>
  <c r="DA553"/>
  <c r="DA551"/>
  <c r="DA549"/>
  <c r="DA547"/>
  <c r="DA545"/>
  <c r="DA543"/>
  <c r="DA541"/>
  <c r="DA539"/>
  <c r="DA537"/>
  <c r="DA535"/>
  <c r="DA533"/>
  <c r="DA531"/>
  <c r="DA529"/>
  <c r="DA527"/>
  <c r="DA525"/>
  <c r="DA523"/>
  <c r="DA521"/>
  <c r="DA519"/>
  <c r="DA517"/>
  <c r="DA515"/>
  <c r="DA513"/>
  <c r="DA511"/>
  <c r="DA509"/>
  <c r="DA507"/>
  <c r="DA505"/>
  <c r="DA503"/>
  <c r="DA501"/>
  <c r="DA499"/>
  <c r="DA497"/>
  <c r="DA495"/>
  <c r="DA493"/>
  <c r="DA491"/>
  <c r="DA489"/>
  <c r="DA487"/>
  <c r="DA485"/>
  <c r="DA483"/>
  <c r="DA481"/>
  <c r="DA479"/>
  <c r="DA477"/>
  <c r="DA475"/>
  <c r="DA473"/>
  <c r="DA471"/>
  <c r="DA469"/>
  <c r="DA467"/>
  <c r="DA465"/>
  <c r="DA463"/>
  <c r="DA461"/>
  <c r="DA459"/>
  <c r="DA457"/>
  <c r="DA455"/>
  <c r="DA453"/>
  <c r="DA451"/>
  <c r="DA449"/>
  <c r="DA447"/>
  <c r="DA445"/>
  <c r="DA443"/>
  <c r="DA441"/>
  <c r="DA439"/>
  <c r="DA437"/>
  <c r="DA435"/>
  <c r="DA433"/>
  <c r="DA431"/>
  <c r="DA429"/>
  <c r="DA427"/>
  <c r="DA425"/>
  <c r="DA423"/>
  <c r="DA421"/>
  <c r="DA419"/>
  <c r="DA417"/>
  <c r="DA415"/>
  <c r="DA413"/>
  <c r="DA411"/>
  <c r="DA409"/>
  <c r="DA407"/>
  <c r="DA405"/>
  <c r="DA403"/>
  <c r="DA401"/>
  <c r="DA399"/>
  <c r="DA397"/>
  <c r="DA395"/>
  <c r="DA393"/>
  <c r="DA391"/>
  <c r="DA389"/>
  <c r="DA387"/>
  <c r="DA385"/>
  <c r="DA383"/>
  <c r="DA381"/>
  <c r="DA379"/>
  <c r="DA377"/>
  <c r="DA375"/>
  <c r="DA373"/>
  <c r="DA371"/>
  <c r="DA369"/>
  <c r="DA367"/>
  <c r="DA365"/>
  <c r="DA363"/>
  <c r="DA361"/>
  <c r="DA359"/>
  <c r="DA357"/>
  <c r="DA355"/>
  <c r="DA353"/>
  <c r="DA351"/>
  <c r="DA349"/>
  <c r="DA347"/>
  <c r="DA345"/>
  <c r="DA343"/>
  <c r="DA341"/>
  <c r="DA339"/>
  <c r="DA336"/>
  <c r="DA334"/>
  <c r="DA332"/>
  <c r="DA330"/>
  <c r="DA328"/>
  <c r="DA326"/>
  <c r="DA324"/>
  <c r="DA322"/>
  <c r="DA320"/>
  <c r="DA318"/>
  <c r="DA316"/>
  <c r="DA314"/>
  <c r="DA312"/>
  <c r="DA310"/>
  <c r="DA308"/>
  <c r="DA306"/>
  <c r="DA304"/>
  <c r="DA302"/>
  <c r="DA300"/>
  <c r="DA298"/>
  <c r="DA296"/>
  <c r="DA294"/>
  <c r="DA292"/>
  <c r="DA290"/>
  <c r="DA288"/>
  <c r="DA286"/>
  <c r="DA284"/>
  <c r="DA282"/>
  <c r="DA280"/>
  <c r="DA278"/>
  <c r="DA276"/>
  <c r="DA274"/>
  <c r="DA272"/>
  <c r="DA270"/>
  <c r="DA268"/>
  <c r="DA266"/>
  <c r="DA264"/>
  <c r="DA262"/>
  <c r="DA260"/>
  <c r="DA258"/>
  <c r="DA256"/>
  <c r="DA254"/>
  <c r="DA252"/>
  <c r="DA250"/>
  <c r="DA248"/>
  <c r="DA246"/>
  <c r="DA244"/>
  <c r="DA242"/>
  <c r="DA240"/>
  <c r="DA238"/>
  <c r="DA236"/>
  <c r="DA234"/>
  <c r="DA232"/>
  <c r="DA230"/>
  <c r="DA228"/>
  <c r="DA226"/>
  <c r="DA224"/>
  <c r="DA222"/>
  <c r="DA220"/>
  <c r="DA218"/>
  <c r="DA216"/>
  <c r="DA214"/>
  <c r="DA212"/>
  <c r="DA210"/>
  <c r="DA208"/>
  <c r="DA206"/>
  <c r="DA204"/>
  <c r="DA202"/>
  <c r="DA200"/>
  <c r="DA198"/>
  <c r="DA196"/>
  <c r="DA194"/>
  <c r="DA192"/>
  <c r="DA190"/>
  <c r="DA188"/>
  <c r="DA186"/>
  <c r="DA184"/>
  <c r="DA182"/>
  <c r="DA180"/>
  <c r="DA178"/>
  <c r="DA176"/>
  <c r="DA174"/>
  <c r="DA172"/>
  <c r="DA170"/>
  <c r="DA168"/>
  <c r="DA166"/>
  <c r="DA164"/>
  <c r="DA162"/>
  <c r="DA160"/>
  <c r="DA158"/>
  <c r="DA156"/>
  <c r="DA154"/>
  <c r="DA152"/>
  <c r="DA150"/>
  <c r="DA148"/>
  <c r="DA146"/>
  <c r="DA144"/>
  <c r="DA142"/>
  <c r="DA140"/>
  <c r="DA138"/>
  <c r="DA136"/>
  <c r="DA134"/>
  <c r="DA132"/>
  <c r="DA130"/>
  <c r="DA128"/>
  <c r="DA126"/>
  <c r="DA124"/>
  <c r="DA122"/>
  <c r="DA120"/>
  <c r="DA118"/>
  <c r="DA116"/>
  <c r="DA114"/>
  <c r="DA112"/>
  <c r="DA110"/>
  <c r="DA108"/>
  <c r="DA106"/>
  <c r="DA104"/>
  <c r="DA102"/>
  <c r="B116" i="7"/>
  <c r="DA337" i="8"/>
  <c r="DA335"/>
  <c r="DA333"/>
  <c r="DA331"/>
  <c r="DA329"/>
  <c r="DA327"/>
  <c r="DA325"/>
  <c r="DA323"/>
  <c r="DA321"/>
  <c r="DA319"/>
  <c r="DA317"/>
  <c r="DA315"/>
  <c r="DA313"/>
  <c r="DA311"/>
  <c r="DA309"/>
  <c r="DA307"/>
  <c r="DA305"/>
  <c r="DA303"/>
  <c r="DA301"/>
  <c r="DA299"/>
  <c r="DA297"/>
  <c r="DA295"/>
  <c r="DA293"/>
  <c r="DA291"/>
  <c r="DA289"/>
  <c r="DA287"/>
  <c r="DA285"/>
  <c r="DA283"/>
  <c r="DA281"/>
  <c r="DA279"/>
  <c r="DA277"/>
  <c r="DA275"/>
  <c r="DA273"/>
  <c r="DA271"/>
  <c r="DA269"/>
  <c r="DA267"/>
  <c r="DA265"/>
  <c r="DA263"/>
  <c r="DA261"/>
  <c r="DA259"/>
  <c r="DA257"/>
  <c r="DA255"/>
  <c r="DA253"/>
  <c r="DA251"/>
  <c r="DA249"/>
  <c r="DA247"/>
  <c r="DA245"/>
  <c r="DA243"/>
  <c r="DA241"/>
  <c r="DA239"/>
  <c r="DA237"/>
  <c r="DA235"/>
  <c r="DA233"/>
  <c r="DA231"/>
  <c r="DA229"/>
  <c r="DA227"/>
  <c r="DA225"/>
  <c r="DA223"/>
  <c r="DA221"/>
  <c r="DA219"/>
  <c r="DA217"/>
  <c r="DA215"/>
  <c r="DA213"/>
  <c r="DA211"/>
  <c r="DA209"/>
  <c r="DA207"/>
  <c r="DA205"/>
  <c r="DA203"/>
  <c r="DA201"/>
  <c r="DA199"/>
  <c r="DA197"/>
  <c r="DA195"/>
  <c r="DA193"/>
  <c r="DA191"/>
  <c r="DA189"/>
  <c r="DA187"/>
  <c r="DA185"/>
  <c r="DA183"/>
  <c r="DA181"/>
  <c r="DA179"/>
  <c r="DA177"/>
  <c r="DA175"/>
  <c r="DA173"/>
  <c r="DA171"/>
  <c r="DA169"/>
  <c r="DA167"/>
  <c r="DA165"/>
  <c r="DA163"/>
  <c r="DA161"/>
  <c r="DA159"/>
  <c r="DA157"/>
  <c r="DA155"/>
  <c r="DA153"/>
  <c r="DA151"/>
  <c r="DA149"/>
  <c r="DA147"/>
  <c r="DA145"/>
  <c r="DA143"/>
  <c r="DA141"/>
  <c r="DA139"/>
  <c r="DA137"/>
  <c r="DA135"/>
  <c r="DA133"/>
  <c r="DA131"/>
  <c r="DA129"/>
  <c r="DA127"/>
  <c r="DA125"/>
  <c r="DA123"/>
  <c r="DA121"/>
  <c r="DA119"/>
  <c r="DA117"/>
  <c r="DA115"/>
  <c r="DA113"/>
  <c r="DA111"/>
  <c r="DA109"/>
  <c r="DA107"/>
  <c r="DA105"/>
  <c r="DA103"/>
  <c r="DA101"/>
  <c r="CZ700"/>
  <c r="CZ698"/>
  <c r="CZ696"/>
  <c r="CZ694"/>
  <c r="CZ692"/>
  <c r="CZ690"/>
  <c r="CZ688"/>
  <c r="CZ686"/>
  <c r="CZ684"/>
  <c r="CZ682"/>
  <c r="CZ680"/>
  <c r="CZ678"/>
  <c r="CZ676"/>
  <c r="CZ674"/>
  <c r="CZ672"/>
  <c r="CZ670"/>
  <c r="CZ668"/>
  <c r="CZ666"/>
  <c r="CZ664"/>
  <c r="CZ662"/>
  <c r="CZ660"/>
  <c r="CZ658"/>
  <c r="CZ656"/>
  <c r="CZ654"/>
  <c r="CZ652"/>
  <c r="CZ650"/>
  <c r="CZ648"/>
  <c r="CZ646"/>
  <c r="CZ644"/>
  <c r="CZ642"/>
  <c r="CZ640"/>
  <c r="CZ638"/>
  <c r="CZ636"/>
  <c r="CZ634"/>
  <c r="CZ632"/>
  <c r="CZ630"/>
  <c r="CZ628"/>
  <c r="CZ626"/>
  <c r="CZ624"/>
  <c r="CZ622"/>
  <c r="CZ620"/>
  <c r="CZ618"/>
  <c r="CZ616"/>
  <c r="CZ614"/>
  <c r="CZ612"/>
  <c r="CZ610"/>
  <c r="CZ608"/>
  <c r="CZ606"/>
  <c r="CZ604"/>
  <c r="CZ602"/>
  <c r="CZ600"/>
  <c r="CZ598"/>
  <c r="CZ596"/>
  <c r="CZ594"/>
  <c r="CZ592"/>
  <c r="CZ590"/>
  <c r="CZ588"/>
  <c r="CZ586"/>
  <c r="CZ584"/>
  <c r="CZ582"/>
  <c r="CZ580"/>
  <c r="CZ578"/>
  <c r="CZ576"/>
  <c r="CZ574"/>
  <c r="CZ572"/>
  <c r="CZ570"/>
  <c r="CZ568"/>
  <c r="CZ566"/>
  <c r="CZ564"/>
  <c r="CZ562"/>
  <c r="CZ560"/>
  <c r="CZ558"/>
  <c r="CZ556"/>
  <c r="CZ554"/>
  <c r="CZ552"/>
  <c r="CZ550"/>
  <c r="CZ548"/>
  <c r="CZ546"/>
  <c r="CZ544"/>
  <c r="CZ542"/>
  <c r="CZ540"/>
  <c r="CZ538"/>
  <c r="CZ536"/>
  <c r="CZ534"/>
  <c r="CZ532"/>
  <c r="CZ530"/>
  <c r="CZ528"/>
  <c r="CZ526"/>
  <c r="CZ524"/>
  <c r="CZ522"/>
  <c r="CZ520"/>
  <c r="CZ518"/>
  <c r="CZ516"/>
  <c r="CZ514"/>
  <c r="CZ512"/>
  <c r="CZ510"/>
  <c r="CZ508"/>
  <c r="CZ506"/>
  <c r="CZ504"/>
  <c r="CZ502"/>
  <c r="CZ500"/>
  <c r="CZ498"/>
  <c r="CZ496"/>
  <c r="CZ494"/>
  <c r="CZ492"/>
  <c r="CZ490"/>
  <c r="CZ488"/>
  <c r="CZ486"/>
  <c r="CZ484"/>
  <c r="CZ482"/>
  <c r="CZ480"/>
  <c r="CZ478"/>
  <c r="CZ476"/>
  <c r="CZ474"/>
  <c r="CZ472"/>
  <c r="CZ470"/>
  <c r="CZ468"/>
  <c r="CZ466"/>
  <c r="CZ464"/>
  <c r="CZ462"/>
  <c r="CZ460"/>
  <c r="CZ458"/>
  <c r="CZ456"/>
  <c r="CZ454"/>
  <c r="CZ452"/>
  <c r="CZ450"/>
  <c r="CZ448"/>
  <c r="CZ446"/>
  <c r="CZ444"/>
  <c r="CZ442"/>
  <c r="CZ440"/>
  <c r="CZ438"/>
  <c r="CZ436"/>
  <c r="CZ434"/>
  <c r="CZ432"/>
  <c r="CZ430"/>
  <c r="CZ428"/>
  <c r="CZ426"/>
  <c r="CZ424"/>
  <c r="CZ422"/>
  <c r="CZ420"/>
  <c r="CZ418"/>
  <c r="CZ416"/>
  <c r="CZ414"/>
  <c r="CZ412"/>
  <c r="CZ410"/>
  <c r="CZ408"/>
  <c r="CZ406"/>
  <c r="CZ404"/>
  <c r="CZ402"/>
  <c r="CZ400"/>
  <c r="CZ398"/>
  <c r="CZ396"/>
  <c r="CZ394"/>
  <c r="CZ392"/>
  <c r="CZ390"/>
  <c r="CZ388"/>
  <c r="CZ386"/>
  <c r="CZ384"/>
  <c r="CZ382"/>
  <c r="CZ380"/>
  <c r="CZ378"/>
  <c r="CZ376"/>
  <c r="CZ374"/>
  <c r="CZ372"/>
  <c r="CZ370"/>
  <c r="CZ368"/>
  <c r="CZ366"/>
  <c r="CZ364"/>
  <c r="CZ363"/>
  <c r="CZ360"/>
  <c r="CZ359"/>
  <c r="CZ356"/>
  <c r="CZ355"/>
  <c r="CZ352"/>
  <c r="CZ351"/>
  <c r="CZ348"/>
  <c r="CZ347"/>
  <c r="CZ344"/>
  <c r="CZ343"/>
  <c r="CZ340"/>
  <c r="CZ339"/>
  <c r="CZ336"/>
  <c r="CZ335"/>
  <c r="CZ332"/>
  <c r="CZ331"/>
  <c r="CZ328"/>
  <c r="CZ327"/>
  <c r="CZ324"/>
  <c r="CZ323"/>
  <c r="CZ320"/>
  <c r="CZ319"/>
  <c r="CZ316"/>
  <c r="CZ315"/>
  <c r="CZ312"/>
  <c r="CZ311"/>
  <c r="CZ308"/>
  <c r="CZ307"/>
  <c r="CZ304"/>
  <c r="CZ303"/>
  <c r="CZ300"/>
  <c r="CZ299"/>
  <c r="CZ296"/>
  <c r="CZ295"/>
  <c r="CZ292"/>
  <c r="CZ291"/>
  <c r="CZ288"/>
  <c r="CZ287"/>
  <c r="CZ284"/>
  <c r="CZ283"/>
  <c r="CZ280"/>
  <c r="CZ279"/>
  <c r="CZ276"/>
  <c r="CZ275"/>
  <c r="CZ272"/>
  <c r="CZ271"/>
  <c r="CZ268"/>
  <c r="CZ267"/>
  <c r="CZ264"/>
  <c r="CZ263"/>
  <c r="CZ260"/>
  <c r="CZ259"/>
  <c r="CZ256"/>
  <c r="CZ255"/>
  <c r="CZ252"/>
  <c r="CZ251"/>
  <c r="CZ248"/>
  <c r="CZ247"/>
  <c r="CZ244"/>
  <c r="CZ243"/>
  <c r="CZ240"/>
  <c r="CZ239"/>
  <c r="CZ236"/>
  <c r="CZ235"/>
  <c r="CZ232"/>
  <c r="CZ231"/>
  <c r="CZ228"/>
  <c r="CZ227"/>
  <c r="CZ224"/>
  <c r="CZ223"/>
  <c r="CZ220"/>
  <c r="CZ219"/>
  <c r="CZ216"/>
  <c r="CZ215"/>
  <c r="CZ212"/>
  <c r="CZ211"/>
  <c r="CZ208"/>
  <c r="CZ207"/>
  <c r="CZ204"/>
  <c r="CZ203"/>
  <c r="CZ200"/>
  <c r="CZ199"/>
  <c r="CZ196"/>
  <c r="CZ195"/>
  <c r="CZ192"/>
  <c r="CZ191"/>
  <c r="CZ188"/>
  <c r="CZ187"/>
  <c r="CZ184"/>
  <c r="CZ183"/>
  <c r="CZ180"/>
  <c r="CZ179"/>
  <c r="CZ176"/>
  <c r="CZ175"/>
  <c r="CZ172"/>
  <c r="CZ171"/>
  <c r="CZ168"/>
  <c r="CZ167"/>
  <c r="CZ164"/>
  <c r="CZ163"/>
  <c r="CZ160"/>
  <c r="CZ159"/>
  <c r="CZ156"/>
  <c r="CZ155"/>
  <c r="CZ152"/>
  <c r="CZ151"/>
  <c r="CZ148"/>
  <c r="CZ147"/>
  <c r="CZ144"/>
  <c r="CZ143"/>
  <c r="CZ699"/>
  <c r="CZ697"/>
  <c r="CZ695"/>
  <c r="CZ693"/>
  <c r="CZ691"/>
  <c r="CZ689"/>
  <c r="CZ687"/>
  <c r="CZ685"/>
  <c r="CZ683"/>
  <c r="CZ681"/>
  <c r="CZ679"/>
  <c r="CZ677"/>
  <c r="CZ675"/>
  <c r="CZ673"/>
  <c r="CZ671"/>
  <c r="CZ669"/>
  <c r="CZ667"/>
  <c r="CZ665"/>
  <c r="CZ663"/>
  <c r="CZ661"/>
  <c r="CZ659"/>
  <c r="CZ657"/>
  <c r="CZ655"/>
  <c r="CZ653"/>
  <c r="CZ651"/>
  <c r="CZ649"/>
  <c r="CZ647"/>
  <c r="CZ645"/>
  <c r="CZ643"/>
  <c r="CZ641"/>
  <c r="CZ639"/>
  <c r="CZ637"/>
  <c r="CZ635"/>
  <c r="CZ633"/>
  <c r="CZ631"/>
  <c r="CZ629"/>
  <c r="CZ627"/>
  <c r="CZ625"/>
  <c r="CZ623"/>
  <c r="CZ621"/>
  <c r="CZ619"/>
  <c r="CZ617"/>
  <c r="CZ615"/>
  <c r="CZ613"/>
  <c r="CZ611"/>
  <c r="CZ609"/>
  <c r="CZ607"/>
  <c r="CZ605"/>
  <c r="CZ603"/>
  <c r="CZ601"/>
  <c r="CZ599"/>
  <c r="CZ597"/>
  <c r="CZ595"/>
  <c r="CZ593"/>
  <c r="CZ591"/>
  <c r="CZ589"/>
  <c r="CZ587"/>
  <c r="CZ585"/>
  <c r="CZ583"/>
  <c r="CZ581"/>
  <c r="CZ579"/>
  <c r="CZ577"/>
  <c r="CZ575"/>
  <c r="CZ573"/>
  <c r="CZ571"/>
  <c r="CZ569"/>
  <c r="CZ567"/>
  <c r="CZ565"/>
  <c r="CZ563"/>
  <c r="CZ561"/>
  <c r="CZ559"/>
  <c r="CZ557"/>
  <c r="CZ555"/>
  <c r="CZ553"/>
  <c r="CZ551"/>
  <c r="CZ549"/>
  <c r="CZ547"/>
  <c r="CZ545"/>
  <c r="CZ543"/>
  <c r="CZ541"/>
  <c r="CZ539"/>
  <c r="CZ537"/>
  <c r="CZ535"/>
  <c r="CZ533"/>
  <c r="CZ531"/>
  <c r="CZ529"/>
  <c r="CZ527"/>
  <c r="CZ525"/>
  <c r="CZ523"/>
  <c r="CZ521"/>
  <c r="CZ519"/>
  <c r="CZ517"/>
  <c r="CZ515"/>
  <c r="CZ513"/>
  <c r="CZ511"/>
  <c r="CZ509"/>
  <c r="CZ507"/>
  <c r="CZ505"/>
  <c r="CZ503"/>
  <c r="CZ501"/>
  <c r="CZ499"/>
  <c r="CZ497"/>
  <c r="CZ495"/>
  <c r="CZ493"/>
  <c r="CZ491"/>
  <c r="CZ489"/>
  <c r="CZ487"/>
  <c r="CZ485"/>
  <c r="CZ483"/>
  <c r="CZ481"/>
  <c r="CZ479"/>
  <c r="CZ477"/>
  <c r="CZ475"/>
  <c r="CZ473"/>
  <c r="CZ471"/>
  <c r="CZ469"/>
  <c r="CZ467"/>
  <c r="CZ465"/>
  <c r="CZ463"/>
  <c r="CZ461"/>
  <c r="CZ459"/>
  <c r="CZ457"/>
  <c r="CZ455"/>
  <c r="CZ453"/>
  <c r="CZ451"/>
  <c r="CZ449"/>
  <c r="CZ447"/>
  <c r="CZ445"/>
  <c r="CZ443"/>
  <c r="CZ441"/>
  <c r="CZ439"/>
  <c r="CZ437"/>
  <c r="CZ435"/>
  <c r="CZ433"/>
  <c r="CZ431"/>
  <c r="CZ429"/>
  <c r="CZ427"/>
  <c r="CZ425"/>
  <c r="CZ423"/>
  <c r="CZ421"/>
  <c r="CZ419"/>
  <c r="CZ417"/>
  <c r="CZ415"/>
  <c r="CZ413"/>
  <c r="CZ411"/>
  <c r="CZ409"/>
  <c r="CZ407"/>
  <c r="CZ405"/>
  <c r="CZ403"/>
  <c r="CZ401"/>
  <c r="CZ399"/>
  <c r="CZ397"/>
  <c r="CZ395"/>
  <c r="CZ393"/>
  <c r="CZ391"/>
  <c r="CZ389"/>
  <c r="CZ387"/>
  <c r="CZ385"/>
  <c r="CZ383"/>
  <c r="CZ381"/>
  <c r="CZ379"/>
  <c r="CZ377"/>
  <c r="CZ375"/>
  <c r="CZ373"/>
  <c r="CZ371"/>
  <c r="CZ369"/>
  <c r="CZ367"/>
  <c r="CZ365"/>
  <c r="CZ362"/>
  <c r="CZ361"/>
  <c r="CZ358"/>
  <c r="CZ357"/>
  <c r="CZ354"/>
  <c r="CZ353"/>
  <c r="CZ350"/>
  <c r="CZ349"/>
  <c r="CZ346"/>
  <c r="CZ345"/>
  <c r="CZ342"/>
  <c r="CZ341"/>
  <c r="CZ338"/>
  <c r="CZ337"/>
  <c r="CZ334"/>
  <c r="CZ333"/>
  <c r="CZ330"/>
  <c r="CZ329"/>
  <c r="CZ326"/>
  <c r="CZ325"/>
  <c r="CZ322"/>
  <c r="CZ321"/>
  <c r="CZ318"/>
  <c r="CZ317"/>
  <c r="CZ314"/>
  <c r="CZ313"/>
  <c r="CZ310"/>
  <c r="CZ309"/>
  <c r="CZ306"/>
  <c r="CZ305"/>
  <c r="CZ302"/>
  <c r="CZ301"/>
  <c r="CZ298"/>
  <c r="CZ297"/>
  <c r="CZ294"/>
  <c r="CZ293"/>
  <c r="CZ290"/>
  <c r="CZ289"/>
  <c r="CZ286"/>
  <c r="CZ285"/>
  <c r="CZ282"/>
  <c r="CZ281"/>
  <c r="CZ278"/>
  <c r="CZ277"/>
  <c r="CZ274"/>
  <c r="CZ273"/>
  <c r="CZ270"/>
  <c r="CZ269"/>
  <c r="CZ266"/>
  <c r="CZ265"/>
  <c r="CZ262"/>
  <c r="CZ261"/>
  <c r="CZ258"/>
  <c r="CZ257"/>
  <c r="CZ254"/>
  <c r="CZ253"/>
  <c r="CZ250"/>
  <c r="CZ249"/>
  <c r="CZ246"/>
  <c r="CZ245"/>
  <c r="CZ242"/>
  <c r="CZ241"/>
  <c r="CZ238"/>
  <c r="CZ237"/>
  <c r="CZ234"/>
  <c r="CZ233"/>
  <c r="CZ230"/>
  <c r="CZ229"/>
  <c r="CZ226"/>
  <c r="CZ225"/>
  <c r="CZ222"/>
  <c r="CZ221"/>
  <c r="CZ218"/>
  <c r="CZ217"/>
  <c r="CZ214"/>
  <c r="CZ213"/>
  <c r="CZ210"/>
  <c r="CZ209"/>
  <c r="CZ206"/>
  <c r="CZ205"/>
  <c r="CZ202"/>
  <c r="CZ201"/>
  <c r="CZ198"/>
  <c r="CZ197"/>
  <c r="CZ194"/>
  <c r="CZ193"/>
  <c r="CZ190"/>
  <c r="CZ189"/>
  <c r="CZ186"/>
  <c r="CZ185"/>
  <c r="CZ182"/>
  <c r="CZ181"/>
  <c r="CZ178"/>
  <c r="CZ177"/>
  <c r="CZ174"/>
  <c r="CZ173"/>
  <c r="CZ170"/>
  <c r="CZ169"/>
  <c r="CZ166"/>
  <c r="CZ165"/>
  <c r="CZ162"/>
  <c r="CZ161"/>
  <c r="CZ158"/>
  <c r="CZ157"/>
  <c r="CZ154"/>
  <c r="CZ153"/>
  <c r="CZ150"/>
  <c r="CZ149"/>
  <c r="CZ146"/>
  <c r="CZ145"/>
  <c r="CZ142"/>
  <c r="CZ140"/>
  <c r="CZ139"/>
  <c r="CZ136"/>
  <c r="CZ135"/>
  <c r="CZ132"/>
  <c r="CZ131"/>
  <c r="CZ128"/>
  <c r="CZ127"/>
  <c r="CZ124"/>
  <c r="CZ123"/>
  <c r="CZ120"/>
  <c r="CZ119"/>
  <c r="CZ116"/>
  <c r="CZ115"/>
  <c r="CZ112"/>
  <c r="CZ111"/>
  <c r="CZ108"/>
  <c r="CZ107"/>
  <c r="CZ104"/>
  <c r="CZ103"/>
  <c r="CZ101"/>
  <c r="B348" i="6" s="1"/>
  <c r="B529" i="11" s="1"/>
  <c r="CZ141" i="8"/>
  <c r="CZ138"/>
  <c r="CZ137"/>
  <c r="CZ134"/>
  <c r="CZ133"/>
  <c r="CZ130"/>
  <c r="CZ129"/>
  <c r="CZ126"/>
  <c r="CZ125"/>
  <c r="CZ122"/>
  <c r="CZ121"/>
  <c r="CZ118"/>
  <c r="CZ117"/>
  <c r="CZ114"/>
  <c r="CZ113"/>
  <c r="CZ110"/>
  <c r="CZ109"/>
  <c r="CZ106"/>
  <c r="CZ105"/>
  <c r="CZ102"/>
  <c r="B465" i="11"/>
  <c r="B97" i="7"/>
  <c r="AB103" i="10" l="1"/>
  <c r="DB103" i="8"/>
  <c r="DC103" s="1"/>
  <c r="AB107" i="10"/>
  <c r="DB107" i="8"/>
  <c r="DC107" s="1"/>
  <c r="AB111" i="10"/>
  <c r="DB111" i="8"/>
  <c r="DC111" s="1"/>
  <c r="AB115" i="10"/>
  <c r="DB115" i="8"/>
  <c r="DC115" s="1"/>
  <c r="AB119" i="10"/>
  <c r="DB119" i="8"/>
  <c r="DC119" s="1"/>
  <c r="AB123" i="10"/>
  <c r="DB123" i="8"/>
  <c r="DC123" s="1"/>
  <c r="AB127" i="10"/>
  <c r="DB127" i="8"/>
  <c r="DC127" s="1"/>
  <c r="AB131" i="10"/>
  <c r="DB131" i="8"/>
  <c r="DC131" s="1"/>
  <c r="AB135" i="10"/>
  <c r="DB135" i="8"/>
  <c r="DC135" s="1"/>
  <c r="AB139" i="10"/>
  <c r="DB139" i="8"/>
  <c r="DC139" s="1"/>
  <c r="AB143" i="10"/>
  <c r="DB143" i="8"/>
  <c r="DC143" s="1"/>
  <c r="AB147" i="10"/>
  <c r="DB147" i="8"/>
  <c r="DC147" s="1"/>
  <c r="AB151" i="10"/>
  <c r="DB151" i="8"/>
  <c r="DC151" s="1"/>
  <c r="AB155" i="10"/>
  <c r="DB155" i="8"/>
  <c r="DC155" s="1"/>
  <c r="AB159" i="10"/>
  <c r="DB159" i="8"/>
  <c r="DC159" s="1"/>
  <c r="AB163" i="10"/>
  <c r="DB163" i="8"/>
  <c r="DC163" s="1"/>
  <c r="AB167" i="10"/>
  <c r="DB167" i="8"/>
  <c r="DC167" s="1"/>
  <c r="AB171" i="10"/>
  <c r="DB171" i="8"/>
  <c r="DC171" s="1"/>
  <c r="AB175" i="10"/>
  <c r="DB175" i="8"/>
  <c r="DC175" s="1"/>
  <c r="AB179" i="10"/>
  <c r="DB179" i="8"/>
  <c r="DC179" s="1"/>
  <c r="AB183" i="10"/>
  <c r="DB183" i="8"/>
  <c r="DC183" s="1"/>
  <c r="AB187" i="10"/>
  <c r="DB187" i="8"/>
  <c r="DC187" s="1"/>
  <c r="AB191" i="10"/>
  <c r="DB191" i="8"/>
  <c r="DC191" s="1"/>
  <c r="AB195" i="10"/>
  <c r="DB195" i="8"/>
  <c r="DC195" s="1"/>
  <c r="AB199" i="10"/>
  <c r="DB199" i="8"/>
  <c r="DC199" s="1"/>
  <c r="AB203" i="10"/>
  <c r="DB203" i="8"/>
  <c r="DC203" s="1"/>
  <c r="AB207" i="10"/>
  <c r="DB207" i="8"/>
  <c r="DC207" s="1"/>
  <c r="AB211" i="10"/>
  <c r="DB211" i="8"/>
  <c r="DC211" s="1"/>
  <c r="AB215" i="10"/>
  <c r="DB215" i="8"/>
  <c r="DC215" s="1"/>
  <c r="AB219" i="10"/>
  <c r="DB219" i="8"/>
  <c r="DC219" s="1"/>
  <c r="AB223" i="10"/>
  <c r="DB223" i="8"/>
  <c r="DC223" s="1"/>
  <c r="AB227" i="10"/>
  <c r="DB227" i="8"/>
  <c r="DC227" s="1"/>
  <c r="AB231" i="10"/>
  <c r="DB231" i="8"/>
  <c r="DC231" s="1"/>
  <c r="AB235" i="10"/>
  <c r="DB235" i="8"/>
  <c r="DC235" s="1"/>
  <c r="AB239" i="10"/>
  <c r="DB239" i="8"/>
  <c r="DC239" s="1"/>
  <c r="AB243" i="10"/>
  <c r="DB243" i="8"/>
  <c r="DC243" s="1"/>
  <c r="AB247" i="10"/>
  <c r="DB247" i="8"/>
  <c r="DC247" s="1"/>
  <c r="AB251" i="10"/>
  <c r="DB251" i="8"/>
  <c r="DC251" s="1"/>
  <c r="AB255" i="10"/>
  <c r="DB255" i="8"/>
  <c r="DC255" s="1"/>
  <c r="AB259" i="10"/>
  <c r="DB259" i="8"/>
  <c r="DC259" s="1"/>
  <c r="AB263" i="10"/>
  <c r="DB263" i="8"/>
  <c r="DC263" s="1"/>
  <c r="AB267" i="10"/>
  <c r="DB267" i="8"/>
  <c r="DC267" s="1"/>
  <c r="AB271" i="10"/>
  <c r="DB271" i="8"/>
  <c r="DC271" s="1"/>
  <c r="AB275" i="10"/>
  <c r="DB275" i="8"/>
  <c r="DC275" s="1"/>
  <c r="AB279" i="10"/>
  <c r="DB279" i="8"/>
  <c r="DC279" s="1"/>
  <c r="AB283" i="10"/>
  <c r="DB283" i="8"/>
  <c r="DC283" s="1"/>
  <c r="AB287" i="10"/>
  <c r="DB287" i="8"/>
  <c r="DC287" s="1"/>
  <c r="AB291" i="10"/>
  <c r="DB291" i="8"/>
  <c r="DC291" s="1"/>
  <c r="AB295" i="10"/>
  <c r="DB295" i="8"/>
  <c r="DC295" s="1"/>
  <c r="AB299" i="10"/>
  <c r="DB299" i="8"/>
  <c r="DC299" s="1"/>
  <c r="AB303" i="10"/>
  <c r="DB303" i="8"/>
  <c r="DC303" s="1"/>
  <c r="AB307" i="10"/>
  <c r="DB307" i="8"/>
  <c r="DC307" s="1"/>
  <c r="AB311" i="10"/>
  <c r="DB311" i="8"/>
  <c r="DC311" s="1"/>
  <c r="AB315" i="10"/>
  <c r="DB315" i="8"/>
  <c r="DC315" s="1"/>
  <c r="AB319" i="10"/>
  <c r="DB319" i="8"/>
  <c r="DC319" s="1"/>
  <c r="AB323" i="10"/>
  <c r="DB323" i="8"/>
  <c r="DC323" s="1"/>
  <c r="AB327" i="10"/>
  <c r="DB327" i="8"/>
  <c r="DC327" s="1"/>
  <c r="AB331" i="10"/>
  <c r="DB331" i="8"/>
  <c r="DC331" s="1"/>
  <c r="AB335" i="10"/>
  <c r="DB335" i="8"/>
  <c r="DC335" s="1"/>
  <c r="B537" i="11"/>
  <c r="AE699" i="10"/>
  <c r="AE697"/>
  <c r="AE695"/>
  <c r="AE693"/>
  <c r="AE691"/>
  <c r="AE689"/>
  <c r="AE687"/>
  <c r="AE685"/>
  <c r="AE683"/>
  <c r="AE681"/>
  <c r="AE679"/>
  <c r="AE677"/>
  <c r="AE675"/>
  <c r="AE673"/>
  <c r="AE671"/>
  <c r="AE669"/>
  <c r="AE667"/>
  <c r="AE665"/>
  <c r="AE663"/>
  <c r="AE661"/>
  <c r="AE659"/>
  <c r="AE657"/>
  <c r="AE655"/>
  <c r="AE653"/>
  <c r="AE651"/>
  <c r="AE649"/>
  <c r="AE647"/>
  <c r="AE645"/>
  <c r="AE643"/>
  <c r="AE641"/>
  <c r="AE639"/>
  <c r="AE637"/>
  <c r="AE635"/>
  <c r="AE633"/>
  <c r="AE631"/>
  <c r="AE629"/>
  <c r="AE627"/>
  <c r="AE625"/>
  <c r="AE623"/>
  <c r="AE621"/>
  <c r="AE619"/>
  <c r="AE617"/>
  <c r="AE615"/>
  <c r="AE613"/>
  <c r="AE611"/>
  <c r="AE609"/>
  <c r="AE607"/>
  <c r="AE605"/>
  <c r="AE603"/>
  <c r="AE601"/>
  <c r="AE599"/>
  <c r="AE597"/>
  <c r="AE595"/>
  <c r="AE593"/>
  <c r="AE591"/>
  <c r="AE589"/>
  <c r="AE587"/>
  <c r="AE585"/>
  <c r="AE583"/>
  <c r="AE581"/>
  <c r="AE579"/>
  <c r="AE577"/>
  <c r="AE575"/>
  <c r="AE573"/>
  <c r="AE571"/>
  <c r="AE569"/>
  <c r="AE567"/>
  <c r="AE565"/>
  <c r="AE563"/>
  <c r="AE561"/>
  <c r="AE559"/>
  <c r="AE557"/>
  <c r="AE555"/>
  <c r="AE553"/>
  <c r="AE551"/>
  <c r="AE549"/>
  <c r="AE547"/>
  <c r="AE545"/>
  <c r="AE543"/>
  <c r="AE541"/>
  <c r="AE539"/>
  <c r="AE537"/>
  <c r="AE535"/>
  <c r="AE533"/>
  <c r="AE531"/>
  <c r="AE529"/>
  <c r="AE527"/>
  <c r="AE525"/>
  <c r="AE523"/>
  <c r="AE521"/>
  <c r="AE519"/>
  <c r="AE517"/>
  <c r="AE515"/>
  <c r="AE513"/>
  <c r="AE511"/>
  <c r="AE509"/>
  <c r="AE507"/>
  <c r="AE505"/>
  <c r="AE503"/>
  <c r="AE501"/>
  <c r="AE499"/>
  <c r="AE497"/>
  <c r="AE495"/>
  <c r="AE493"/>
  <c r="AE491"/>
  <c r="AE489"/>
  <c r="AE487"/>
  <c r="AE485"/>
  <c r="AE483"/>
  <c r="AE481"/>
  <c r="AE479"/>
  <c r="AE477"/>
  <c r="AE475"/>
  <c r="AE473"/>
  <c r="AE471"/>
  <c r="AE469"/>
  <c r="AE467"/>
  <c r="AE465"/>
  <c r="AE463"/>
  <c r="AE461"/>
  <c r="AE459"/>
  <c r="AE457"/>
  <c r="AE455"/>
  <c r="AE453"/>
  <c r="AE451"/>
  <c r="AE449"/>
  <c r="AE447"/>
  <c r="AE445"/>
  <c r="AE443"/>
  <c r="AE441"/>
  <c r="AE439"/>
  <c r="AE437"/>
  <c r="AE435"/>
  <c r="AE433"/>
  <c r="AE431"/>
  <c r="AE429"/>
  <c r="AE427"/>
  <c r="AE425"/>
  <c r="AE423"/>
  <c r="AE421"/>
  <c r="AE419"/>
  <c r="AE417"/>
  <c r="AE415"/>
  <c r="AE413"/>
  <c r="AE411"/>
  <c r="AE409"/>
  <c r="AE407"/>
  <c r="AE405"/>
  <c r="AE403"/>
  <c r="AE401"/>
  <c r="AE399"/>
  <c r="AE397"/>
  <c r="AE395"/>
  <c r="AE393"/>
  <c r="AE391"/>
  <c r="AE389"/>
  <c r="AE387"/>
  <c r="AE385"/>
  <c r="AE383"/>
  <c r="AE381"/>
  <c r="AE379"/>
  <c r="AE377"/>
  <c r="AE375"/>
  <c r="AE373"/>
  <c r="AE371"/>
  <c r="AE369"/>
  <c r="AE367"/>
  <c r="AE365"/>
  <c r="AE362"/>
  <c r="AE361"/>
  <c r="AE358"/>
  <c r="AE357"/>
  <c r="AE354"/>
  <c r="AE353"/>
  <c r="AE350"/>
  <c r="AE349"/>
  <c r="AE346"/>
  <c r="AE345"/>
  <c r="AE342"/>
  <c r="AE341"/>
  <c r="AE338"/>
  <c r="AE337"/>
  <c r="AE334"/>
  <c r="AE333"/>
  <c r="AE330"/>
  <c r="AE329"/>
  <c r="AE326"/>
  <c r="AE325"/>
  <c r="AE322"/>
  <c r="AE321"/>
  <c r="AE318"/>
  <c r="AE317"/>
  <c r="AE314"/>
  <c r="AE313"/>
  <c r="AE310"/>
  <c r="AE309"/>
  <c r="AE306"/>
  <c r="AE305"/>
  <c r="AE302"/>
  <c r="AE301"/>
  <c r="AE298"/>
  <c r="AE297"/>
  <c r="AE294"/>
  <c r="AE293"/>
  <c r="AE290"/>
  <c r="AE289"/>
  <c r="AE286"/>
  <c r="AE285"/>
  <c r="AE282"/>
  <c r="AE281"/>
  <c r="AE278"/>
  <c r="AE277"/>
  <c r="AE274"/>
  <c r="AE273"/>
  <c r="AE270"/>
  <c r="AE269"/>
  <c r="AE266"/>
  <c r="AE265"/>
  <c r="AE262"/>
  <c r="AE261"/>
  <c r="AE258"/>
  <c r="AE257"/>
  <c r="AE254"/>
  <c r="AE253"/>
  <c r="AE250"/>
  <c r="AE249"/>
  <c r="AE246"/>
  <c r="AE245"/>
  <c r="AE242"/>
  <c r="AE241"/>
  <c r="AE238"/>
  <c r="AE237"/>
  <c r="AE234"/>
  <c r="AE233"/>
  <c r="AE230"/>
  <c r="AE229"/>
  <c r="AE226"/>
  <c r="AE225"/>
  <c r="AE222"/>
  <c r="AE221"/>
  <c r="AE218"/>
  <c r="AE217"/>
  <c r="AE214"/>
  <c r="AE213"/>
  <c r="AE210"/>
  <c r="AE209"/>
  <c r="AE206"/>
  <c r="AE205"/>
  <c r="AE202"/>
  <c r="AE201"/>
  <c r="AE198"/>
  <c r="AE197"/>
  <c r="AE194"/>
  <c r="AE193"/>
  <c r="AE190"/>
  <c r="AE189"/>
  <c r="AE186"/>
  <c r="AE185"/>
  <c r="AE182"/>
  <c r="AE181"/>
  <c r="AE178"/>
  <c r="AE177"/>
  <c r="AE174"/>
  <c r="AE173"/>
  <c r="AE170"/>
  <c r="AE169"/>
  <c r="AE166"/>
  <c r="AE165"/>
  <c r="AE162"/>
  <c r="AE161"/>
  <c r="AE158"/>
  <c r="AE157"/>
  <c r="AE154"/>
  <c r="AE153"/>
  <c r="AE150"/>
  <c r="AE149"/>
  <c r="AE146"/>
  <c r="AE145"/>
  <c r="AE142"/>
  <c r="AE700"/>
  <c r="AE698"/>
  <c r="AE696"/>
  <c r="AE694"/>
  <c r="AE692"/>
  <c r="AE690"/>
  <c r="AE688"/>
  <c r="AE686"/>
  <c r="AE684"/>
  <c r="AE682"/>
  <c r="AE680"/>
  <c r="AE678"/>
  <c r="AE676"/>
  <c r="AE674"/>
  <c r="AE672"/>
  <c r="AE670"/>
  <c r="AE668"/>
  <c r="AE666"/>
  <c r="AE664"/>
  <c r="AE662"/>
  <c r="AE660"/>
  <c r="AE658"/>
  <c r="AE656"/>
  <c r="AE654"/>
  <c r="AE652"/>
  <c r="AE650"/>
  <c r="AE648"/>
  <c r="AE646"/>
  <c r="AE644"/>
  <c r="AE642"/>
  <c r="AE640"/>
  <c r="AE638"/>
  <c r="AE636"/>
  <c r="AE634"/>
  <c r="AE632"/>
  <c r="AE630"/>
  <c r="AE628"/>
  <c r="AE626"/>
  <c r="AE624"/>
  <c r="AE622"/>
  <c r="AE620"/>
  <c r="AE618"/>
  <c r="AE616"/>
  <c r="AE614"/>
  <c r="AE612"/>
  <c r="AE610"/>
  <c r="AE608"/>
  <c r="AE606"/>
  <c r="AE604"/>
  <c r="AE602"/>
  <c r="AE600"/>
  <c r="AE598"/>
  <c r="AE596"/>
  <c r="AE594"/>
  <c r="AE592"/>
  <c r="AE590"/>
  <c r="AE588"/>
  <c r="AE586"/>
  <c r="AE584"/>
  <c r="AE582"/>
  <c r="AE580"/>
  <c r="AE578"/>
  <c r="AE576"/>
  <c r="AE574"/>
  <c r="AE572"/>
  <c r="AE570"/>
  <c r="AE568"/>
  <c r="AE566"/>
  <c r="AE564"/>
  <c r="AE562"/>
  <c r="AE560"/>
  <c r="AE558"/>
  <c r="AE556"/>
  <c r="AE554"/>
  <c r="AE552"/>
  <c r="AE550"/>
  <c r="AE548"/>
  <c r="AE546"/>
  <c r="AE544"/>
  <c r="AE542"/>
  <c r="AE540"/>
  <c r="AE538"/>
  <c r="AE536"/>
  <c r="AE534"/>
  <c r="AE532"/>
  <c r="AE530"/>
  <c r="AE528"/>
  <c r="AE526"/>
  <c r="AE524"/>
  <c r="AE522"/>
  <c r="AE520"/>
  <c r="AE518"/>
  <c r="AE516"/>
  <c r="AE514"/>
  <c r="AE512"/>
  <c r="AE510"/>
  <c r="AE508"/>
  <c r="AE506"/>
  <c r="AE504"/>
  <c r="AE502"/>
  <c r="AE500"/>
  <c r="AE498"/>
  <c r="AE496"/>
  <c r="AE494"/>
  <c r="AE492"/>
  <c r="AE490"/>
  <c r="AE488"/>
  <c r="AE486"/>
  <c r="AE484"/>
  <c r="AE482"/>
  <c r="AE480"/>
  <c r="AE478"/>
  <c r="AE476"/>
  <c r="AE474"/>
  <c r="AE472"/>
  <c r="AE470"/>
  <c r="AE468"/>
  <c r="AE466"/>
  <c r="AE464"/>
  <c r="AE462"/>
  <c r="AE460"/>
  <c r="AE458"/>
  <c r="AE456"/>
  <c r="AE454"/>
  <c r="AE452"/>
  <c r="AE450"/>
  <c r="AE448"/>
  <c r="AE446"/>
  <c r="AE444"/>
  <c r="AE442"/>
  <c r="AE440"/>
  <c r="AE438"/>
  <c r="AE436"/>
  <c r="AE434"/>
  <c r="AE432"/>
  <c r="AE430"/>
  <c r="AE428"/>
  <c r="AE426"/>
  <c r="AE424"/>
  <c r="AE422"/>
  <c r="AE420"/>
  <c r="AE418"/>
  <c r="AE416"/>
  <c r="AE414"/>
  <c r="AE412"/>
  <c r="AE410"/>
  <c r="AE408"/>
  <c r="AE406"/>
  <c r="AE404"/>
  <c r="AE402"/>
  <c r="AE400"/>
  <c r="AE398"/>
  <c r="AE396"/>
  <c r="AE394"/>
  <c r="AE392"/>
  <c r="AE390"/>
  <c r="AE388"/>
  <c r="AE386"/>
  <c r="AE384"/>
  <c r="AE382"/>
  <c r="AE380"/>
  <c r="AE378"/>
  <c r="AE376"/>
  <c r="AE374"/>
  <c r="AE372"/>
  <c r="AE370"/>
  <c r="AE368"/>
  <c r="AE366"/>
  <c r="AE364"/>
  <c r="AE363"/>
  <c r="AE360"/>
  <c r="AE359"/>
  <c r="AE356"/>
  <c r="AE355"/>
  <c r="AE352"/>
  <c r="AE351"/>
  <c r="AE348"/>
  <c r="AE347"/>
  <c r="AE344"/>
  <c r="AE343"/>
  <c r="AE340"/>
  <c r="AE339"/>
  <c r="AE336"/>
  <c r="AE335"/>
  <c r="AE332"/>
  <c r="AE331"/>
  <c r="AE328"/>
  <c r="AE327"/>
  <c r="AE324"/>
  <c r="AE323"/>
  <c r="AE320"/>
  <c r="AE319"/>
  <c r="AE316"/>
  <c r="AE315"/>
  <c r="AE312"/>
  <c r="AE311"/>
  <c r="AE308"/>
  <c r="AE307"/>
  <c r="AE304"/>
  <c r="AE303"/>
  <c r="AE300"/>
  <c r="AE299"/>
  <c r="AE296"/>
  <c r="AE295"/>
  <c r="AE292"/>
  <c r="AE291"/>
  <c r="AE288"/>
  <c r="AE287"/>
  <c r="AE284"/>
  <c r="AE283"/>
  <c r="AE280"/>
  <c r="AE279"/>
  <c r="AE276"/>
  <c r="AE275"/>
  <c r="AE272"/>
  <c r="AE271"/>
  <c r="AE268"/>
  <c r="AE267"/>
  <c r="AE264"/>
  <c r="AE263"/>
  <c r="AE260"/>
  <c r="AE259"/>
  <c r="AE256"/>
  <c r="AE255"/>
  <c r="AE252"/>
  <c r="AE251"/>
  <c r="AE248"/>
  <c r="AE247"/>
  <c r="AE244"/>
  <c r="AE243"/>
  <c r="AE240"/>
  <c r="AE239"/>
  <c r="AE236"/>
  <c r="AE235"/>
  <c r="AE232"/>
  <c r="AE231"/>
  <c r="AE228"/>
  <c r="AE227"/>
  <c r="AE224"/>
  <c r="AE223"/>
  <c r="AE220"/>
  <c r="AE219"/>
  <c r="AE216"/>
  <c r="AE215"/>
  <c r="AE212"/>
  <c r="AE211"/>
  <c r="AE208"/>
  <c r="AE207"/>
  <c r="AE204"/>
  <c r="AE203"/>
  <c r="AE200"/>
  <c r="AE199"/>
  <c r="AE196"/>
  <c r="AE195"/>
  <c r="AE192"/>
  <c r="AE191"/>
  <c r="AE188"/>
  <c r="AE187"/>
  <c r="AE184"/>
  <c r="AE183"/>
  <c r="AE180"/>
  <c r="AE179"/>
  <c r="AE176"/>
  <c r="AE175"/>
  <c r="AE172"/>
  <c r="AE171"/>
  <c r="AE168"/>
  <c r="AE167"/>
  <c r="AE164"/>
  <c r="AE163"/>
  <c r="AE160"/>
  <c r="AE159"/>
  <c r="AE156"/>
  <c r="AE155"/>
  <c r="AE152"/>
  <c r="AE151"/>
  <c r="AE148"/>
  <c r="AE147"/>
  <c r="AE144"/>
  <c r="AE143"/>
  <c r="AE141"/>
  <c r="AE138"/>
  <c r="AE137"/>
  <c r="AE134"/>
  <c r="AE133"/>
  <c r="AE130"/>
  <c r="AE129"/>
  <c r="AE126"/>
  <c r="AE125"/>
  <c r="AE122"/>
  <c r="AE121"/>
  <c r="AE118"/>
  <c r="AE117"/>
  <c r="AE114"/>
  <c r="AE113"/>
  <c r="AE110"/>
  <c r="AE109"/>
  <c r="AE106"/>
  <c r="AE105"/>
  <c r="AE102"/>
  <c r="AE140"/>
  <c r="AE139"/>
  <c r="AE136"/>
  <c r="AE135"/>
  <c r="AE132"/>
  <c r="AE131"/>
  <c r="AE128"/>
  <c r="AE127"/>
  <c r="AE124"/>
  <c r="AE123"/>
  <c r="AE120"/>
  <c r="AE119"/>
  <c r="AE116"/>
  <c r="AE115"/>
  <c r="AE112"/>
  <c r="AE111"/>
  <c r="AE108"/>
  <c r="AE107"/>
  <c r="AE104"/>
  <c r="AE103"/>
  <c r="AE101"/>
  <c r="AB104"/>
  <c r="DB104" i="8"/>
  <c r="DC104" s="1"/>
  <c r="AB108" i="10"/>
  <c r="DB108" i="8"/>
  <c r="DC108" s="1"/>
  <c r="AB112" i="10"/>
  <c r="DB112" i="8"/>
  <c r="DC112" s="1"/>
  <c r="AB116" i="10"/>
  <c r="DB116" i="8"/>
  <c r="DC116" s="1"/>
  <c r="AB120" i="10"/>
  <c r="DB120" i="8"/>
  <c r="DC120" s="1"/>
  <c r="AB124" i="10"/>
  <c r="DB124" i="8"/>
  <c r="DC124" s="1"/>
  <c r="AB128" i="10"/>
  <c r="DB128" i="8"/>
  <c r="DC128" s="1"/>
  <c r="AB132" i="10"/>
  <c r="DB132" i="8"/>
  <c r="DC132" s="1"/>
  <c r="AB136" i="10"/>
  <c r="DB136" i="8"/>
  <c r="DC136" s="1"/>
  <c r="AB140" i="10"/>
  <c r="DB140" i="8"/>
  <c r="DC140" s="1"/>
  <c r="AB144" i="10"/>
  <c r="DB144" i="8"/>
  <c r="DC144" s="1"/>
  <c r="AB148" i="10"/>
  <c r="DB148" i="8"/>
  <c r="DC148" s="1"/>
  <c r="AB152" i="10"/>
  <c r="DB152" i="8"/>
  <c r="DC152" s="1"/>
  <c r="AB156" i="10"/>
  <c r="DB156" i="8"/>
  <c r="DC156" s="1"/>
  <c r="AB160" i="10"/>
  <c r="DB160" i="8"/>
  <c r="DC160" s="1"/>
  <c r="AB164" i="10"/>
  <c r="DB164" i="8"/>
  <c r="DC164" s="1"/>
  <c r="AB168" i="10"/>
  <c r="DB168" i="8"/>
  <c r="DC168" s="1"/>
  <c r="AB172" i="10"/>
  <c r="DB172" i="8"/>
  <c r="DC172" s="1"/>
  <c r="AB176" i="10"/>
  <c r="DB176" i="8"/>
  <c r="DC176" s="1"/>
  <c r="AB180" i="10"/>
  <c r="DB180" i="8"/>
  <c r="DC180" s="1"/>
  <c r="AB184" i="10"/>
  <c r="DB184" i="8"/>
  <c r="DC184" s="1"/>
  <c r="AB188" i="10"/>
  <c r="DB188" i="8"/>
  <c r="DC188" s="1"/>
  <c r="AB192" i="10"/>
  <c r="DB192" i="8"/>
  <c r="DC192" s="1"/>
  <c r="AB196" i="10"/>
  <c r="DB196" i="8"/>
  <c r="DC196" s="1"/>
  <c r="AB200" i="10"/>
  <c r="DB200" i="8"/>
  <c r="DC200" s="1"/>
  <c r="AB204" i="10"/>
  <c r="DB204" i="8"/>
  <c r="DC204" s="1"/>
  <c r="AB208" i="10"/>
  <c r="DB208" i="8"/>
  <c r="DC208" s="1"/>
  <c r="AB212" i="10"/>
  <c r="DB212" i="8"/>
  <c r="DC212" s="1"/>
  <c r="AB216" i="10"/>
  <c r="DB216" i="8"/>
  <c r="DC216" s="1"/>
  <c r="AB220" i="10"/>
  <c r="DB220" i="8"/>
  <c r="DC220" s="1"/>
  <c r="AB224" i="10"/>
  <c r="DB224" i="8"/>
  <c r="DC224" s="1"/>
  <c r="AB228" i="10"/>
  <c r="DB228" i="8"/>
  <c r="DC228" s="1"/>
  <c r="AB232" i="10"/>
  <c r="DB232" i="8"/>
  <c r="DC232" s="1"/>
  <c r="AB236" i="10"/>
  <c r="DB236" i="8"/>
  <c r="DC236" s="1"/>
  <c r="AB240" i="10"/>
  <c r="DB240" i="8"/>
  <c r="DC240" s="1"/>
  <c r="AB244" i="10"/>
  <c r="DB244" i="8"/>
  <c r="DC244" s="1"/>
  <c r="AB248" i="10"/>
  <c r="DB248" i="8"/>
  <c r="DC248" s="1"/>
  <c r="AB252" i="10"/>
  <c r="DB252" i="8"/>
  <c r="DC252" s="1"/>
  <c r="AB256" i="10"/>
  <c r="DB256" i="8"/>
  <c r="DC256" s="1"/>
  <c r="AB260" i="10"/>
  <c r="DB260" i="8"/>
  <c r="DC260" s="1"/>
  <c r="AB264" i="10"/>
  <c r="DB264" i="8"/>
  <c r="DC264" s="1"/>
  <c r="AB268" i="10"/>
  <c r="DB268" i="8"/>
  <c r="DC268" s="1"/>
  <c r="AB272" i="10"/>
  <c r="DB272" i="8"/>
  <c r="DC272" s="1"/>
  <c r="AB276" i="10"/>
  <c r="DB276" i="8"/>
  <c r="DC276" s="1"/>
  <c r="AB280" i="10"/>
  <c r="DB280" i="8"/>
  <c r="DC280" s="1"/>
  <c r="AB284" i="10"/>
  <c r="DB284" i="8"/>
  <c r="DC284" s="1"/>
  <c r="AB288" i="10"/>
  <c r="DB288" i="8"/>
  <c r="DC288" s="1"/>
  <c r="AB292" i="10"/>
  <c r="DB292" i="8"/>
  <c r="DC292" s="1"/>
  <c r="AB296" i="10"/>
  <c r="DB296" i="8"/>
  <c r="DC296" s="1"/>
  <c r="AB300" i="10"/>
  <c r="DB300" i="8"/>
  <c r="DC300" s="1"/>
  <c r="AB304" i="10"/>
  <c r="DB304" i="8"/>
  <c r="DC304" s="1"/>
  <c r="AB308" i="10"/>
  <c r="DB308" i="8"/>
  <c r="DC308" s="1"/>
  <c r="AB312" i="10"/>
  <c r="DB312" i="8"/>
  <c r="DC312" s="1"/>
  <c r="AB316" i="10"/>
  <c r="DB316" i="8"/>
  <c r="DC316" s="1"/>
  <c r="AB320" i="10"/>
  <c r="DB320" i="8"/>
  <c r="DC320" s="1"/>
  <c r="AB324" i="10"/>
  <c r="DB324" i="8"/>
  <c r="DC324" s="1"/>
  <c r="AB328" i="10"/>
  <c r="DB328" i="8"/>
  <c r="DC328" s="1"/>
  <c r="AB332" i="10"/>
  <c r="DB332" i="8"/>
  <c r="DC332" s="1"/>
  <c r="AB336" i="10"/>
  <c r="DB336" i="8"/>
  <c r="DC336" s="1"/>
  <c r="AB341" i="10"/>
  <c r="DB341" i="8"/>
  <c r="DC341" s="1"/>
  <c r="AB345" i="10"/>
  <c r="DB345" i="8"/>
  <c r="DC345" s="1"/>
  <c r="AB349" i="10"/>
  <c r="DB349" i="8"/>
  <c r="DC349" s="1"/>
  <c r="AB353" i="10"/>
  <c r="DB353" i="8"/>
  <c r="DC353" s="1"/>
  <c r="AB357" i="10"/>
  <c r="DB357" i="8"/>
  <c r="DC357" s="1"/>
  <c r="AB361" i="10"/>
  <c r="DB361" i="8"/>
  <c r="DC361" s="1"/>
  <c r="AB365" i="10"/>
  <c r="DB365" i="8"/>
  <c r="DC365" s="1"/>
  <c r="AB369" i="10"/>
  <c r="DB369" i="8"/>
  <c r="DC369" s="1"/>
  <c r="AB373" i="10"/>
  <c r="DB373" i="8"/>
  <c r="DC373" s="1"/>
  <c r="AB377" i="10"/>
  <c r="DB377" i="8"/>
  <c r="DC377" s="1"/>
  <c r="AB381" i="10"/>
  <c r="DB381" i="8"/>
  <c r="DC381" s="1"/>
  <c r="AB385" i="10"/>
  <c r="DB385" i="8"/>
  <c r="DC385" s="1"/>
  <c r="AB389" i="10"/>
  <c r="DB389" i="8"/>
  <c r="DC389" s="1"/>
  <c r="AB393" i="10"/>
  <c r="DB393" i="8"/>
  <c r="DC393" s="1"/>
  <c r="AB397" i="10"/>
  <c r="DB397" i="8"/>
  <c r="DC397" s="1"/>
  <c r="AB401" i="10"/>
  <c r="DB401" i="8"/>
  <c r="DC401" s="1"/>
  <c r="AB405" i="10"/>
  <c r="DB405" i="8"/>
  <c r="DC405" s="1"/>
  <c r="AB409" i="10"/>
  <c r="DB409" i="8"/>
  <c r="DC409" s="1"/>
  <c r="AB413" i="10"/>
  <c r="DB413" i="8"/>
  <c r="DC413" s="1"/>
  <c r="AB417" i="10"/>
  <c r="DB417" i="8"/>
  <c r="DC417" s="1"/>
  <c r="AB421" i="10"/>
  <c r="DB421" i="8"/>
  <c r="DC421" s="1"/>
  <c r="AB425" i="10"/>
  <c r="DB425" i="8"/>
  <c r="DC425" s="1"/>
  <c r="AB429" i="10"/>
  <c r="DB429" i="8"/>
  <c r="DC429" s="1"/>
  <c r="AB433" i="10"/>
  <c r="DB433" i="8"/>
  <c r="DC433" s="1"/>
  <c r="AB437" i="10"/>
  <c r="DB437" i="8"/>
  <c r="DC437" s="1"/>
  <c r="AB441" i="10"/>
  <c r="DB441" i="8"/>
  <c r="DC441" s="1"/>
  <c r="AB445" i="10"/>
  <c r="DB445" i="8"/>
  <c r="DC445" s="1"/>
  <c r="AB449" i="10"/>
  <c r="DB449" i="8"/>
  <c r="DC449" s="1"/>
  <c r="AB453" i="10"/>
  <c r="DB453" i="8"/>
  <c r="DC453" s="1"/>
  <c r="AB457" i="10"/>
  <c r="DB457" i="8"/>
  <c r="DC457" s="1"/>
  <c r="AB461" i="10"/>
  <c r="DB461" i="8"/>
  <c r="DC461" s="1"/>
  <c r="AB465" i="10"/>
  <c r="DB465" i="8"/>
  <c r="DC465" s="1"/>
  <c r="AB469" i="10"/>
  <c r="DB469" i="8"/>
  <c r="DC469" s="1"/>
  <c r="AB473" i="10"/>
  <c r="DB473" i="8"/>
  <c r="DC473" s="1"/>
  <c r="AB477" i="10"/>
  <c r="DB477" i="8"/>
  <c r="DC477" s="1"/>
  <c r="AB481" i="10"/>
  <c r="DB481" i="8"/>
  <c r="DC481" s="1"/>
  <c r="AB485" i="10"/>
  <c r="DB485" i="8"/>
  <c r="DC485" s="1"/>
  <c r="AB489" i="10"/>
  <c r="DB489" i="8"/>
  <c r="DC489" s="1"/>
  <c r="AB493" i="10"/>
  <c r="DB493" i="8"/>
  <c r="DC493" s="1"/>
  <c r="AB497" i="10"/>
  <c r="DB497" i="8"/>
  <c r="DC497" s="1"/>
  <c r="AB501" i="10"/>
  <c r="DB501" i="8"/>
  <c r="DC501" s="1"/>
  <c r="AB505" i="10"/>
  <c r="DB505" i="8"/>
  <c r="DC505" s="1"/>
  <c r="AB509" i="10"/>
  <c r="DB509" i="8"/>
  <c r="DC509" s="1"/>
  <c r="AB513" i="10"/>
  <c r="DB513" i="8"/>
  <c r="DC513" s="1"/>
  <c r="AB517" i="10"/>
  <c r="DB517" i="8"/>
  <c r="DC517" s="1"/>
  <c r="AB521" i="10"/>
  <c r="DB521" i="8"/>
  <c r="DC521" s="1"/>
  <c r="AB525" i="10"/>
  <c r="DB525" i="8"/>
  <c r="DC525" s="1"/>
  <c r="AB529" i="10"/>
  <c r="DB529" i="8"/>
  <c r="DC529" s="1"/>
  <c r="AB533" i="10"/>
  <c r="DB533" i="8"/>
  <c r="DC533" s="1"/>
  <c r="AB537" i="10"/>
  <c r="DB537" i="8"/>
  <c r="DC537" s="1"/>
  <c r="AB541" i="10"/>
  <c r="DB541" i="8"/>
  <c r="DC541" s="1"/>
  <c r="AB545" i="10"/>
  <c r="DB545" i="8"/>
  <c r="DC545" s="1"/>
  <c r="AB549" i="10"/>
  <c r="DB549" i="8"/>
  <c r="DC549" s="1"/>
  <c r="AB553" i="10"/>
  <c r="DB553" i="8"/>
  <c r="DC553" s="1"/>
  <c r="AB557" i="10"/>
  <c r="DB557" i="8"/>
  <c r="DC557" s="1"/>
  <c r="AB561" i="10"/>
  <c r="DB561" i="8"/>
  <c r="DC561" s="1"/>
  <c r="AB565" i="10"/>
  <c r="DB565" i="8"/>
  <c r="DC565" s="1"/>
  <c r="AB569" i="10"/>
  <c r="DB569" i="8"/>
  <c r="DC569" s="1"/>
  <c r="AB573" i="10"/>
  <c r="DB573" i="8"/>
  <c r="DC573" s="1"/>
  <c r="AB577" i="10"/>
  <c r="DB577" i="8"/>
  <c r="DC577" s="1"/>
  <c r="AB581" i="10"/>
  <c r="DB581" i="8"/>
  <c r="DC581" s="1"/>
  <c r="AB585" i="10"/>
  <c r="DB585" i="8"/>
  <c r="DC585" s="1"/>
  <c r="AB589" i="10"/>
  <c r="DB589" i="8"/>
  <c r="DC589" s="1"/>
  <c r="AB593" i="10"/>
  <c r="DB593" i="8"/>
  <c r="DC593" s="1"/>
  <c r="AB597" i="10"/>
  <c r="DB597" i="8"/>
  <c r="DC597" s="1"/>
  <c r="AB601" i="10"/>
  <c r="DB601" i="8"/>
  <c r="DC601" s="1"/>
  <c r="AB605" i="10"/>
  <c r="DB605" i="8"/>
  <c r="DC605" s="1"/>
  <c r="AB609" i="10"/>
  <c r="DB609" i="8"/>
  <c r="DC609" s="1"/>
  <c r="AB613" i="10"/>
  <c r="DB613" i="8"/>
  <c r="DC613" s="1"/>
  <c r="AB617" i="10"/>
  <c r="DB617" i="8"/>
  <c r="DC617" s="1"/>
  <c r="AB621" i="10"/>
  <c r="DB621" i="8"/>
  <c r="DC621" s="1"/>
  <c r="AB625" i="10"/>
  <c r="DB625" i="8"/>
  <c r="DC625" s="1"/>
  <c r="AB629" i="10"/>
  <c r="DB629" i="8"/>
  <c r="DC629" s="1"/>
  <c r="AB338" i="10"/>
  <c r="DB338" i="8"/>
  <c r="DC338" s="1"/>
  <c r="AB342" i="10"/>
  <c r="DB342" i="8"/>
  <c r="DC342" s="1"/>
  <c r="AB346" i="10"/>
  <c r="DB346" i="8"/>
  <c r="DC346" s="1"/>
  <c r="AB350" i="10"/>
  <c r="DB350" i="8"/>
  <c r="DC350" s="1"/>
  <c r="AB354" i="10"/>
  <c r="DB354" i="8"/>
  <c r="DC354" s="1"/>
  <c r="AB358" i="10"/>
  <c r="DB358" i="8"/>
  <c r="DC358" s="1"/>
  <c r="AB362" i="10"/>
  <c r="DB362" i="8"/>
  <c r="DC362" s="1"/>
  <c r="AB366" i="10"/>
  <c r="DB366" i="8"/>
  <c r="DC366" s="1"/>
  <c r="AB370" i="10"/>
  <c r="DB370" i="8"/>
  <c r="DC370" s="1"/>
  <c r="AB374" i="10"/>
  <c r="DB374" i="8"/>
  <c r="DC374" s="1"/>
  <c r="AB378" i="10"/>
  <c r="DB378" i="8"/>
  <c r="DC378" s="1"/>
  <c r="AB382" i="10"/>
  <c r="DB382" i="8"/>
  <c r="DC382" s="1"/>
  <c r="AB386" i="10"/>
  <c r="DB386" i="8"/>
  <c r="DC386" s="1"/>
  <c r="AB390" i="10"/>
  <c r="DB390" i="8"/>
  <c r="DC390" s="1"/>
  <c r="AB394" i="10"/>
  <c r="DB394" i="8"/>
  <c r="DC394" s="1"/>
  <c r="AB398" i="10"/>
  <c r="DB398" i="8"/>
  <c r="DC398" s="1"/>
  <c r="AB402" i="10"/>
  <c r="DB402" i="8"/>
  <c r="DC402" s="1"/>
  <c r="AB406" i="10"/>
  <c r="DB406" i="8"/>
  <c r="DC406" s="1"/>
  <c r="AB410" i="10"/>
  <c r="DB410" i="8"/>
  <c r="DC410" s="1"/>
  <c r="AB414" i="10"/>
  <c r="DB414" i="8"/>
  <c r="DC414" s="1"/>
  <c r="AB418" i="10"/>
  <c r="DB418" i="8"/>
  <c r="DC418" s="1"/>
  <c r="AB422" i="10"/>
  <c r="DB422" i="8"/>
  <c r="DC422" s="1"/>
  <c r="AB426" i="10"/>
  <c r="DB426" i="8"/>
  <c r="DC426" s="1"/>
  <c r="AB430" i="10"/>
  <c r="DB430" i="8"/>
  <c r="DC430" s="1"/>
  <c r="AB434" i="10"/>
  <c r="DB434" i="8"/>
  <c r="DC434" s="1"/>
  <c r="AB438" i="10"/>
  <c r="DB438" i="8"/>
  <c r="DC438" s="1"/>
  <c r="AB442" i="10"/>
  <c r="DB442" i="8"/>
  <c r="DC442" s="1"/>
  <c r="AB446" i="10"/>
  <c r="DB446" i="8"/>
  <c r="DC446" s="1"/>
  <c r="AB450" i="10"/>
  <c r="DB450" i="8"/>
  <c r="DC450" s="1"/>
  <c r="AB454" i="10"/>
  <c r="DB454" i="8"/>
  <c r="DC454" s="1"/>
  <c r="AB458" i="10"/>
  <c r="DB458" i="8"/>
  <c r="DC458" s="1"/>
  <c r="AB462" i="10"/>
  <c r="DB462" i="8"/>
  <c r="DC462" s="1"/>
  <c r="AB466" i="10"/>
  <c r="DB466" i="8"/>
  <c r="DC466" s="1"/>
  <c r="AB470" i="10"/>
  <c r="DB470" i="8"/>
  <c r="DC470" s="1"/>
  <c r="AB474" i="10"/>
  <c r="DB474" i="8"/>
  <c r="DC474" s="1"/>
  <c r="AB478" i="10"/>
  <c r="DB478" i="8"/>
  <c r="DC478" s="1"/>
  <c r="AB482" i="10"/>
  <c r="DB482" i="8"/>
  <c r="DC482" s="1"/>
  <c r="AB486" i="10"/>
  <c r="DB486" i="8"/>
  <c r="DC486" s="1"/>
  <c r="AB490" i="10"/>
  <c r="DB490" i="8"/>
  <c r="DC490" s="1"/>
  <c r="AB494" i="10"/>
  <c r="DB494" i="8"/>
  <c r="DC494" s="1"/>
  <c r="AB498" i="10"/>
  <c r="DB498" i="8"/>
  <c r="DC498" s="1"/>
  <c r="AB502" i="10"/>
  <c r="DB502" i="8"/>
  <c r="DC502" s="1"/>
  <c r="AB506" i="10"/>
  <c r="DB506" i="8"/>
  <c r="DC506" s="1"/>
  <c r="AB510" i="10"/>
  <c r="DB510" i="8"/>
  <c r="DC510" s="1"/>
  <c r="AB514" i="10"/>
  <c r="DB514" i="8"/>
  <c r="DC514" s="1"/>
  <c r="AB518" i="10"/>
  <c r="DB518" i="8"/>
  <c r="DC518" s="1"/>
  <c r="AB522" i="10"/>
  <c r="DB522" i="8"/>
  <c r="DC522" s="1"/>
  <c r="AB526" i="10"/>
  <c r="DB526" i="8"/>
  <c r="DC526" s="1"/>
  <c r="AB530" i="10"/>
  <c r="DB530" i="8"/>
  <c r="DC530" s="1"/>
  <c r="AB534" i="10"/>
  <c r="DB534" i="8"/>
  <c r="DC534" s="1"/>
  <c r="AB538" i="10"/>
  <c r="DB538" i="8"/>
  <c r="DC538" s="1"/>
  <c r="AB542" i="10"/>
  <c r="DB542" i="8"/>
  <c r="DC542" s="1"/>
  <c r="AB546" i="10"/>
  <c r="DB546" i="8"/>
  <c r="DC546" s="1"/>
  <c r="AB550" i="10"/>
  <c r="DB550" i="8"/>
  <c r="DC550" s="1"/>
  <c r="AB554" i="10"/>
  <c r="DB554" i="8"/>
  <c r="DC554" s="1"/>
  <c r="AB558" i="10"/>
  <c r="DB558" i="8"/>
  <c r="DC558" s="1"/>
  <c r="AB562" i="10"/>
  <c r="DB562" i="8"/>
  <c r="DC562" s="1"/>
  <c r="AB566" i="10"/>
  <c r="DB566" i="8"/>
  <c r="DC566" s="1"/>
  <c r="AB570" i="10"/>
  <c r="DB570" i="8"/>
  <c r="DC570" s="1"/>
  <c r="AB574" i="10"/>
  <c r="DB574" i="8"/>
  <c r="DC574" s="1"/>
  <c r="AB578" i="10"/>
  <c r="DB578" i="8"/>
  <c r="DC578" s="1"/>
  <c r="AB582" i="10"/>
  <c r="DB582" i="8"/>
  <c r="DC582" s="1"/>
  <c r="AB586" i="10"/>
  <c r="DB586" i="8"/>
  <c r="DC586" s="1"/>
  <c r="AB590" i="10"/>
  <c r="DB590" i="8"/>
  <c r="DC590" s="1"/>
  <c r="AB594" i="10"/>
  <c r="DB594" i="8"/>
  <c r="DC594" s="1"/>
  <c r="AB598" i="10"/>
  <c r="DB598" i="8"/>
  <c r="DC598" s="1"/>
  <c r="AB602" i="10"/>
  <c r="DB602" i="8"/>
  <c r="DC602" s="1"/>
  <c r="AB606" i="10"/>
  <c r="DB606" i="8"/>
  <c r="DC606" s="1"/>
  <c r="AB610" i="10"/>
  <c r="DB610" i="8"/>
  <c r="DC610" s="1"/>
  <c r="AB614" i="10"/>
  <c r="DB614" i="8"/>
  <c r="DC614" s="1"/>
  <c r="AB618" i="10"/>
  <c r="DB618" i="8"/>
  <c r="DC618" s="1"/>
  <c r="AB622" i="10"/>
  <c r="DB622" i="8"/>
  <c r="DC622" s="1"/>
  <c r="AB626" i="10"/>
  <c r="DB626" i="8"/>
  <c r="DC626" s="1"/>
  <c r="AB630" i="10"/>
  <c r="DB630" i="8"/>
  <c r="DC630" s="1"/>
  <c r="AB633" i="10"/>
  <c r="DB633" i="8"/>
  <c r="DC633" s="1"/>
  <c r="AB637" i="10"/>
  <c r="DB637" i="8"/>
  <c r="DC637" s="1"/>
  <c r="AB641" i="10"/>
  <c r="DB641" i="8"/>
  <c r="DC641" s="1"/>
  <c r="AB645" i="10"/>
  <c r="DB645" i="8"/>
  <c r="DC645" s="1"/>
  <c r="AB649" i="10"/>
  <c r="DB649" i="8"/>
  <c r="DC649" s="1"/>
  <c r="AB653" i="10"/>
  <c r="DB653" i="8"/>
  <c r="DC653" s="1"/>
  <c r="AB657" i="10"/>
  <c r="DB657" i="8"/>
  <c r="DC657" s="1"/>
  <c r="AB661" i="10"/>
  <c r="DB661" i="8"/>
  <c r="DC661" s="1"/>
  <c r="AB665" i="10"/>
  <c r="DB665" i="8"/>
  <c r="DC665" s="1"/>
  <c r="AB669" i="10"/>
  <c r="DB669" i="8"/>
  <c r="DC669" s="1"/>
  <c r="AB673" i="10"/>
  <c r="DB673" i="8"/>
  <c r="DC673" s="1"/>
  <c r="AB677" i="10"/>
  <c r="DB677" i="8"/>
  <c r="DC677" s="1"/>
  <c r="AB681" i="10"/>
  <c r="DB681" i="8"/>
  <c r="DC681" s="1"/>
  <c r="AB685" i="10"/>
  <c r="DB685" i="8"/>
  <c r="DC685" s="1"/>
  <c r="AB689" i="10"/>
  <c r="DB689" i="8"/>
  <c r="DC689" s="1"/>
  <c r="AB693" i="10"/>
  <c r="DB693" i="8"/>
  <c r="DC693" s="1"/>
  <c r="AB697" i="10"/>
  <c r="DB697" i="8"/>
  <c r="DC697" s="1"/>
  <c r="AB634" i="10"/>
  <c r="DB634" i="8"/>
  <c r="DC634" s="1"/>
  <c r="AB638" i="10"/>
  <c r="DB638" i="8"/>
  <c r="DC638" s="1"/>
  <c r="AB642" i="10"/>
  <c r="DB642" i="8"/>
  <c r="DC642" s="1"/>
  <c r="AB646" i="10"/>
  <c r="DB646" i="8"/>
  <c r="DC646" s="1"/>
  <c r="AB650" i="10"/>
  <c r="DB650" i="8"/>
  <c r="DC650" s="1"/>
  <c r="AB654" i="10"/>
  <c r="DB654" i="8"/>
  <c r="DC654" s="1"/>
  <c r="AB658" i="10"/>
  <c r="DB658" i="8"/>
  <c r="DC658" s="1"/>
  <c r="AB662" i="10"/>
  <c r="DB662" i="8"/>
  <c r="DC662" s="1"/>
  <c r="AB666" i="10"/>
  <c r="DB666" i="8"/>
  <c r="DC666" s="1"/>
  <c r="AB670" i="10"/>
  <c r="DB670" i="8"/>
  <c r="DC670" s="1"/>
  <c r="AB674" i="10"/>
  <c r="DB674" i="8"/>
  <c r="DC674" s="1"/>
  <c r="AB678" i="10"/>
  <c r="DB678" i="8"/>
  <c r="DC678" s="1"/>
  <c r="AB682" i="10"/>
  <c r="DB682" i="8"/>
  <c r="DC682" s="1"/>
  <c r="AB686" i="10"/>
  <c r="DB686" i="8"/>
  <c r="DC686" s="1"/>
  <c r="AB690" i="10"/>
  <c r="DB690" i="8"/>
  <c r="DC690" s="1"/>
  <c r="AB694" i="10"/>
  <c r="DB694" i="8"/>
  <c r="DC694" s="1"/>
  <c r="AB698" i="10"/>
  <c r="DB698" i="8"/>
  <c r="DC698" s="1"/>
  <c r="B505" i="11"/>
  <c r="DD699" i="8"/>
  <c r="DD697"/>
  <c r="DD695"/>
  <c r="DD693"/>
  <c r="DD691"/>
  <c r="DD689"/>
  <c r="DD687"/>
  <c r="DD685"/>
  <c r="DD683"/>
  <c r="DD681"/>
  <c r="DD679"/>
  <c r="DD677"/>
  <c r="DD675"/>
  <c r="DD673"/>
  <c r="DD671"/>
  <c r="DD669"/>
  <c r="DD667"/>
  <c r="DD665"/>
  <c r="DD663"/>
  <c r="DD661"/>
  <c r="DD659"/>
  <c r="DD657"/>
  <c r="DD655"/>
  <c r="DD653"/>
  <c r="DD651"/>
  <c r="DD649"/>
  <c r="DD647"/>
  <c r="DD645"/>
  <c r="DD643"/>
  <c r="DD641"/>
  <c r="DD639"/>
  <c r="DD637"/>
  <c r="DD635"/>
  <c r="DD633"/>
  <c r="DD700"/>
  <c r="DD698"/>
  <c r="DD696"/>
  <c r="DD694"/>
  <c r="DD692"/>
  <c r="DD690"/>
  <c r="DD688"/>
  <c r="DD686"/>
  <c r="DD684"/>
  <c r="DD682"/>
  <c r="DD680"/>
  <c r="DD678"/>
  <c r="DD676"/>
  <c r="DD674"/>
  <c r="DD672"/>
  <c r="DD670"/>
  <c r="DD668"/>
  <c r="DD666"/>
  <c r="DD664"/>
  <c r="DD662"/>
  <c r="DD660"/>
  <c r="DD658"/>
  <c r="DD656"/>
  <c r="DD654"/>
  <c r="DD652"/>
  <c r="DD650"/>
  <c r="DD648"/>
  <c r="DD646"/>
  <c r="DD644"/>
  <c r="DD642"/>
  <c r="DD640"/>
  <c r="DD638"/>
  <c r="DD636"/>
  <c r="DD634"/>
  <c r="DD631"/>
  <c r="DD629"/>
  <c r="DD627"/>
  <c r="DD625"/>
  <c r="DD623"/>
  <c r="DD621"/>
  <c r="DD619"/>
  <c r="DD617"/>
  <c r="DD615"/>
  <c r="DD613"/>
  <c r="DD611"/>
  <c r="DD609"/>
  <c r="DD607"/>
  <c r="DD605"/>
  <c r="DD603"/>
  <c r="DD601"/>
  <c r="DD599"/>
  <c r="DD597"/>
  <c r="DD595"/>
  <c r="DD593"/>
  <c r="DD591"/>
  <c r="DD589"/>
  <c r="DD587"/>
  <c r="DD585"/>
  <c r="DD583"/>
  <c r="DD581"/>
  <c r="DD579"/>
  <c r="DD577"/>
  <c r="DD575"/>
  <c r="DD573"/>
  <c r="DD571"/>
  <c r="DD569"/>
  <c r="DD567"/>
  <c r="DD565"/>
  <c r="DD563"/>
  <c r="DD561"/>
  <c r="DD559"/>
  <c r="DD557"/>
  <c r="DD555"/>
  <c r="DD553"/>
  <c r="DD551"/>
  <c r="DD549"/>
  <c r="DD547"/>
  <c r="DD545"/>
  <c r="DD543"/>
  <c r="DD541"/>
  <c r="DD539"/>
  <c r="DD537"/>
  <c r="DD535"/>
  <c r="DD533"/>
  <c r="DD531"/>
  <c r="DD529"/>
  <c r="DD527"/>
  <c r="DD525"/>
  <c r="DD523"/>
  <c r="DD521"/>
  <c r="DD519"/>
  <c r="DD517"/>
  <c r="DD515"/>
  <c r="DD513"/>
  <c r="DD511"/>
  <c r="DD509"/>
  <c r="DD507"/>
  <c r="DD505"/>
  <c r="DD503"/>
  <c r="DD501"/>
  <c r="DD499"/>
  <c r="DD497"/>
  <c r="DD495"/>
  <c r="DD493"/>
  <c r="DD491"/>
  <c r="DD489"/>
  <c r="DD487"/>
  <c r="DD485"/>
  <c r="DD483"/>
  <c r="DD481"/>
  <c r="DD479"/>
  <c r="DD477"/>
  <c r="DD475"/>
  <c r="DD473"/>
  <c r="DD471"/>
  <c r="DD469"/>
  <c r="DD467"/>
  <c r="DD465"/>
  <c r="DD463"/>
  <c r="DD461"/>
  <c r="DD459"/>
  <c r="DD457"/>
  <c r="DD455"/>
  <c r="DD453"/>
  <c r="DD451"/>
  <c r="DD449"/>
  <c r="DD447"/>
  <c r="DD445"/>
  <c r="DD443"/>
  <c r="DD441"/>
  <c r="DD439"/>
  <c r="DD437"/>
  <c r="DD435"/>
  <c r="DD433"/>
  <c r="DD431"/>
  <c r="DD429"/>
  <c r="DD427"/>
  <c r="DD425"/>
  <c r="DD423"/>
  <c r="DD421"/>
  <c r="DD419"/>
  <c r="DD417"/>
  <c r="DD415"/>
  <c r="DD413"/>
  <c r="DD411"/>
  <c r="DD409"/>
  <c r="DD407"/>
  <c r="DD405"/>
  <c r="DD403"/>
  <c r="DD401"/>
  <c r="DD399"/>
  <c r="DD397"/>
  <c r="DD395"/>
  <c r="DD393"/>
  <c r="DD391"/>
  <c r="DD389"/>
  <c r="DD387"/>
  <c r="DD385"/>
  <c r="DD383"/>
  <c r="DD381"/>
  <c r="DD379"/>
  <c r="DD377"/>
  <c r="DD375"/>
  <c r="DD373"/>
  <c r="DD371"/>
  <c r="DD369"/>
  <c r="DD367"/>
  <c r="DD365"/>
  <c r="DD363"/>
  <c r="DD361"/>
  <c r="DD359"/>
  <c r="DD357"/>
  <c r="DD355"/>
  <c r="DD353"/>
  <c r="DD351"/>
  <c r="DD349"/>
  <c r="DD347"/>
  <c r="DD345"/>
  <c r="DD343"/>
  <c r="DD341"/>
  <c r="DD339"/>
  <c r="DD632"/>
  <c r="DD630"/>
  <c r="DD628"/>
  <c r="DD626"/>
  <c r="DD624"/>
  <c r="DD622"/>
  <c r="DD620"/>
  <c r="DD618"/>
  <c r="DD616"/>
  <c r="DD614"/>
  <c r="DD612"/>
  <c r="DD610"/>
  <c r="DD608"/>
  <c r="DD606"/>
  <c r="DD604"/>
  <c r="DD602"/>
  <c r="DD600"/>
  <c r="DD598"/>
  <c r="DD596"/>
  <c r="DD594"/>
  <c r="DD592"/>
  <c r="DD590"/>
  <c r="DD588"/>
  <c r="DD586"/>
  <c r="DD584"/>
  <c r="DD582"/>
  <c r="DD580"/>
  <c r="DD578"/>
  <c r="DD576"/>
  <c r="DD574"/>
  <c r="DD572"/>
  <c r="DD570"/>
  <c r="DD568"/>
  <c r="DD566"/>
  <c r="DD564"/>
  <c r="DD562"/>
  <c r="DD560"/>
  <c r="DD558"/>
  <c r="DD556"/>
  <c r="DD554"/>
  <c r="DD552"/>
  <c r="DD550"/>
  <c r="DD548"/>
  <c r="DD546"/>
  <c r="DD544"/>
  <c r="DD542"/>
  <c r="DD540"/>
  <c r="DD538"/>
  <c r="DD536"/>
  <c r="DD534"/>
  <c r="DD532"/>
  <c r="DD530"/>
  <c r="DD528"/>
  <c r="DD526"/>
  <c r="DD524"/>
  <c r="DD522"/>
  <c r="DD520"/>
  <c r="DD518"/>
  <c r="DD516"/>
  <c r="DD514"/>
  <c r="DD512"/>
  <c r="DD510"/>
  <c r="DD508"/>
  <c r="DD506"/>
  <c r="DD504"/>
  <c r="DD502"/>
  <c r="DD500"/>
  <c r="DD498"/>
  <c r="DD496"/>
  <c r="DD494"/>
  <c r="DD492"/>
  <c r="DD490"/>
  <c r="DD488"/>
  <c r="DD486"/>
  <c r="DD484"/>
  <c r="DD482"/>
  <c r="DD480"/>
  <c r="DD478"/>
  <c r="DD476"/>
  <c r="DD474"/>
  <c r="DD472"/>
  <c r="DD470"/>
  <c r="DD468"/>
  <c r="DD466"/>
  <c r="DD464"/>
  <c r="DD462"/>
  <c r="DD460"/>
  <c r="DD458"/>
  <c r="DD456"/>
  <c r="DD454"/>
  <c r="DD452"/>
  <c r="DD450"/>
  <c r="DD448"/>
  <c r="DD446"/>
  <c r="DD444"/>
  <c r="DD442"/>
  <c r="DD440"/>
  <c r="DD438"/>
  <c r="DD436"/>
  <c r="DD434"/>
  <c r="DD432"/>
  <c r="DD430"/>
  <c r="DD428"/>
  <c r="DD426"/>
  <c r="DD424"/>
  <c r="DD422"/>
  <c r="DD420"/>
  <c r="DD418"/>
  <c r="DD416"/>
  <c r="DD414"/>
  <c r="DD412"/>
  <c r="DD410"/>
  <c r="DD408"/>
  <c r="DD406"/>
  <c r="DD404"/>
  <c r="DD402"/>
  <c r="DD400"/>
  <c r="DD398"/>
  <c r="DD396"/>
  <c r="DD394"/>
  <c r="DD392"/>
  <c r="DD390"/>
  <c r="DD388"/>
  <c r="DD386"/>
  <c r="DD384"/>
  <c r="DD382"/>
  <c r="DD380"/>
  <c r="DD378"/>
  <c r="DD376"/>
  <c r="DD374"/>
  <c r="DD372"/>
  <c r="DD370"/>
  <c r="DD368"/>
  <c r="DD366"/>
  <c r="DD364"/>
  <c r="DD362"/>
  <c r="DD360"/>
  <c r="DD358"/>
  <c r="DD356"/>
  <c r="DD354"/>
  <c r="DD352"/>
  <c r="DD350"/>
  <c r="DD348"/>
  <c r="DD346"/>
  <c r="DD344"/>
  <c r="DD342"/>
  <c r="DD340"/>
  <c r="DD338"/>
  <c r="DD337"/>
  <c r="DD335"/>
  <c r="DD333"/>
  <c r="DD331"/>
  <c r="DD329"/>
  <c r="DD327"/>
  <c r="DD325"/>
  <c r="DD323"/>
  <c r="DD321"/>
  <c r="DD319"/>
  <c r="DD317"/>
  <c r="DD315"/>
  <c r="DD313"/>
  <c r="DD311"/>
  <c r="DD309"/>
  <c r="DD307"/>
  <c r="DD305"/>
  <c r="DD303"/>
  <c r="DD301"/>
  <c r="DD299"/>
  <c r="DD297"/>
  <c r="DD295"/>
  <c r="DD293"/>
  <c r="DD291"/>
  <c r="DD289"/>
  <c r="DD287"/>
  <c r="DD285"/>
  <c r="DD283"/>
  <c r="DD281"/>
  <c r="DD279"/>
  <c r="DD277"/>
  <c r="DD275"/>
  <c r="DD273"/>
  <c r="DD271"/>
  <c r="DD269"/>
  <c r="DD267"/>
  <c r="DD265"/>
  <c r="DD263"/>
  <c r="DD261"/>
  <c r="DD259"/>
  <c r="DD257"/>
  <c r="DD255"/>
  <c r="DD253"/>
  <c r="DD251"/>
  <c r="DD249"/>
  <c r="DD247"/>
  <c r="DD245"/>
  <c r="DD243"/>
  <c r="DD241"/>
  <c r="DD239"/>
  <c r="DD237"/>
  <c r="DD235"/>
  <c r="DD233"/>
  <c r="DD231"/>
  <c r="DD229"/>
  <c r="DD227"/>
  <c r="DD225"/>
  <c r="DD223"/>
  <c r="DD221"/>
  <c r="DD219"/>
  <c r="DD217"/>
  <c r="DD215"/>
  <c r="DD213"/>
  <c r="DD211"/>
  <c r="DD209"/>
  <c r="DD207"/>
  <c r="DD205"/>
  <c r="DD203"/>
  <c r="DD201"/>
  <c r="DD199"/>
  <c r="DD197"/>
  <c r="DD195"/>
  <c r="DD193"/>
  <c r="DD191"/>
  <c r="DD189"/>
  <c r="DD187"/>
  <c r="DD185"/>
  <c r="DD183"/>
  <c r="DD181"/>
  <c r="DD179"/>
  <c r="DD177"/>
  <c r="DD175"/>
  <c r="DD173"/>
  <c r="DD171"/>
  <c r="DD169"/>
  <c r="DD167"/>
  <c r="DD165"/>
  <c r="DD163"/>
  <c r="DD161"/>
  <c r="DD159"/>
  <c r="DD157"/>
  <c r="DD155"/>
  <c r="DD153"/>
  <c r="DD151"/>
  <c r="DD149"/>
  <c r="DD147"/>
  <c r="DD145"/>
  <c r="DD143"/>
  <c r="DD141"/>
  <c r="DD139"/>
  <c r="DD137"/>
  <c r="DD135"/>
  <c r="DD133"/>
  <c r="DD131"/>
  <c r="DD129"/>
  <c r="DD127"/>
  <c r="DD125"/>
  <c r="DD123"/>
  <c r="DD121"/>
  <c r="DD119"/>
  <c r="DD117"/>
  <c r="DD115"/>
  <c r="DD113"/>
  <c r="DD111"/>
  <c r="DD109"/>
  <c r="DD107"/>
  <c r="DD105"/>
  <c r="DD103"/>
  <c r="DD101"/>
  <c r="DD336"/>
  <c r="DD334"/>
  <c r="DD332"/>
  <c r="DD330"/>
  <c r="DD328"/>
  <c r="DD326"/>
  <c r="DD324"/>
  <c r="DD322"/>
  <c r="DD320"/>
  <c r="DD318"/>
  <c r="DD316"/>
  <c r="DD314"/>
  <c r="DD312"/>
  <c r="DD310"/>
  <c r="DD308"/>
  <c r="DD306"/>
  <c r="DD304"/>
  <c r="DD302"/>
  <c r="DD300"/>
  <c r="DD298"/>
  <c r="DD296"/>
  <c r="DD294"/>
  <c r="DD292"/>
  <c r="DD290"/>
  <c r="DD288"/>
  <c r="DD286"/>
  <c r="DD284"/>
  <c r="DD282"/>
  <c r="DD280"/>
  <c r="DD278"/>
  <c r="DD276"/>
  <c r="DD274"/>
  <c r="DD272"/>
  <c r="DD270"/>
  <c r="DD268"/>
  <c r="DD266"/>
  <c r="DD264"/>
  <c r="DD262"/>
  <c r="DD260"/>
  <c r="DD258"/>
  <c r="DD256"/>
  <c r="DD254"/>
  <c r="DD252"/>
  <c r="DD250"/>
  <c r="DD248"/>
  <c r="DD246"/>
  <c r="DD244"/>
  <c r="DD242"/>
  <c r="DD240"/>
  <c r="DD238"/>
  <c r="DD236"/>
  <c r="DD234"/>
  <c r="DD232"/>
  <c r="DD230"/>
  <c r="DD228"/>
  <c r="DD226"/>
  <c r="DD224"/>
  <c r="DD222"/>
  <c r="DD220"/>
  <c r="DD218"/>
  <c r="DD216"/>
  <c r="DD214"/>
  <c r="DD212"/>
  <c r="DD210"/>
  <c r="DD208"/>
  <c r="DD206"/>
  <c r="DD204"/>
  <c r="DD202"/>
  <c r="DD200"/>
  <c r="DD198"/>
  <c r="DD196"/>
  <c r="DD194"/>
  <c r="DD192"/>
  <c r="DD190"/>
  <c r="DD188"/>
  <c r="DD186"/>
  <c r="DD184"/>
  <c r="DD182"/>
  <c r="DD180"/>
  <c r="DD178"/>
  <c r="DD176"/>
  <c r="DD174"/>
  <c r="DD172"/>
  <c r="DD170"/>
  <c r="DD168"/>
  <c r="DD166"/>
  <c r="DD164"/>
  <c r="DD162"/>
  <c r="DD160"/>
  <c r="DD158"/>
  <c r="DD156"/>
  <c r="DD154"/>
  <c r="DD152"/>
  <c r="DD150"/>
  <c r="DD148"/>
  <c r="DD146"/>
  <c r="DD144"/>
  <c r="DD142"/>
  <c r="DD140"/>
  <c r="DD138"/>
  <c r="DD136"/>
  <c r="DD134"/>
  <c r="DD132"/>
  <c r="DD130"/>
  <c r="DD128"/>
  <c r="DD126"/>
  <c r="DD124"/>
  <c r="DD122"/>
  <c r="DD120"/>
  <c r="DD118"/>
  <c r="DD116"/>
  <c r="DD114"/>
  <c r="DD112"/>
  <c r="DD110"/>
  <c r="DD108"/>
  <c r="DD106"/>
  <c r="DD104"/>
  <c r="DD102"/>
  <c r="B340" i="6"/>
  <c r="B513" i="11" s="1"/>
  <c r="AB101" i="10"/>
  <c r="DB101" i="8"/>
  <c r="DC101" s="1"/>
  <c r="AB105" i="10"/>
  <c r="DB105" i="8"/>
  <c r="DC105" s="1"/>
  <c r="AB109" i="10"/>
  <c r="DB109" i="8"/>
  <c r="DC109" s="1"/>
  <c r="AB113" i="10"/>
  <c r="DB113" i="8"/>
  <c r="DC113" s="1"/>
  <c r="AB117" i="10"/>
  <c r="DB117" i="8"/>
  <c r="DC117" s="1"/>
  <c r="AB121" i="10"/>
  <c r="DB121" i="8"/>
  <c r="DC121" s="1"/>
  <c r="AB125" i="10"/>
  <c r="DB125" i="8"/>
  <c r="DC125" s="1"/>
  <c r="AB129" i="10"/>
  <c r="DB129" i="8"/>
  <c r="DC129" s="1"/>
  <c r="AB133" i="10"/>
  <c r="DB133" i="8"/>
  <c r="DC133" s="1"/>
  <c r="AB137" i="10"/>
  <c r="DB137" i="8"/>
  <c r="DC137" s="1"/>
  <c r="AB141" i="10"/>
  <c r="DB141" i="8"/>
  <c r="DC141" s="1"/>
  <c r="AB145" i="10"/>
  <c r="DB145" i="8"/>
  <c r="DC145" s="1"/>
  <c r="AB149" i="10"/>
  <c r="DB149" i="8"/>
  <c r="DC149" s="1"/>
  <c r="AB153" i="10"/>
  <c r="DB153" i="8"/>
  <c r="DC153" s="1"/>
  <c r="AB157" i="10"/>
  <c r="DB157" i="8"/>
  <c r="DC157" s="1"/>
  <c r="AB161" i="10"/>
  <c r="DB161" i="8"/>
  <c r="DC161" s="1"/>
  <c r="AB165" i="10"/>
  <c r="DB165" i="8"/>
  <c r="DC165" s="1"/>
  <c r="AB169" i="10"/>
  <c r="DB169" i="8"/>
  <c r="DC169" s="1"/>
  <c r="AB173" i="10"/>
  <c r="DB173" i="8"/>
  <c r="DC173" s="1"/>
  <c r="AB177" i="10"/>
  <c r="DB177" i="8"/>
  <c r="DC177" s="1"/>
  <c r="AB181" i="10"/>
  <c r="DB181" i="8"/>
  <c r="DC181" s="1"/>
  <c r="AB185" i="10"/>
  <c r="DB185" i="8"/>
  <c r="DC185" s="1"/>
  <c r="AB189" i="10"/>
  <c r="DB189" i="8"/>
  <c r="DC189" s="1"/>
  <c r="AB193" i="10"/>
  <c r="DB193" i="8"/>
  <c r="DC193" s="1"/>
  <c r="AB197" i="10"/>
  <c r="DB197" i="8"/>
  <c r="DC197" s="1"/>
  <c r="AB201" i="10"/>
  <c r="DB201" i="8"/>
  <c r="DC201" s="1"/>
  <c r="AB205" i="10"/>
  <c r="DB205" i="8"/>
  <c r="DC205" s="1"/>
  <c r="AB209" i="10"/>
  <c r="DB209" i="8"/>
  <c r="DC209" s="1"/>
  <c r="AB213" i="10"/>
  <c r="DB213" i="8"/>
  <c r="DC213" s="1"/>
  <c r="AB217" i="10"/>
  <c r="DB217" i="8"/>
  <c r="DC217" s="1"/>
  <c r="AB221" i="10"/>
  <c r="DB221" i="8"/>
  <c r="DC221" s="1"/>
  <c r="AB225" i="10"/>
  <c r="DB225" i="8"/>
  <c r="DC225" s="1"/>
  <c r="AB229" i="10"/>
  <c r="DB229" i="8"/>
  <c r="DC229" s="1"/>
  <c r="AB233" i="10"/>
  <c r="DB233" i="8"/>
  <c r="DC233" s="1"/>
  <c r="AB237" i="10"/>
  <c r="DB237" i="8"/>
  <c r="DC237" s="1"/>
  <c r="AB241" i="10"/>
  <c r="DB241" i="8"/>
  <c r="DC241" s="1"/>
  <c r="AB245" i="10"/>
  <c r="DB245" i="8"/>
  <c r="DC245" s="1"/>
  <c r="AB249" i="10"/>
  <c r="DB249" i="8"/>
  <c r="DC249" s="1"/>
  <c r="AB253" i="10"/>
  <c r="DB253" i="8"/>
  <c r="DC253" s="1"/>
  <c r="AB257" i="10"/>
  <c r="DB257" i="8"/>
  <c r="DC257" s="1"/>
  <c r="AB261" i="10"/>
  <c r="DB261" i="8"/>
  <c r="DC261" s="1"/>
  <c r="AB265" i="10"/>
  <c r="DB265" i="8"/>
  <c r="DC265" s="1"/>
  <c r="AB269" i="10"/>
  <c r="DB269" i="8"/>
  <c r="DC269" s="1"/>
  <c r="AB273" i="10"/>
  <c r="DB273" i="8"/>
  <c r="DC273" s="1"/>
  <c r="AB277" i="10"/>
  <c r="DB277" i="8"/>
  <c r="DC277" s="1"/>
  <c r="AB281" i="10"/>
  <c r="DB281" i="8"/>
  <c r="DC281" s="1"/>
  <c r="AB285" i="10"/>
  <c r="DB285" i="8"/>
  <c r="DC285" s="1"/>
  <c r="AB289" i="10"/>
  <c r="DB289" i="8"/>
  <c r="DC289" s="1"/>
  <c r="AB293" i="10"/>
  <c r="DB293" i="8"/>
  <c r="DC293" s="1"/>
  <c r="AB297" i="10"/>
  <c r="DB297" i="8"/>
  <c r="DC297" s="1"/>
  <c r="AB301" i="10"/>
  <c r="DB301" i="8"/>
  <c r="DC301" s="1"/>
  <c r="AB305" i="10"/>
  <c r="DB305" i="8"/>
  <c r="DC305" s="1"/>
  <c r="AB309" i="10"/>
  <c r="DB309" i="8"/>
  <c r="DC309" s="1"/>
  <c r="AB313" i="10"/>
  <c r="DB313" i="8"/>
  <c r="DC313" s="1"/>
  <c r="AB317" i="10"/>
  <c r="DB317" i="8"/>
  <c r="DC317" s="1"/>
  <c r="AB321" i="10"/>
  <c r="DB321" i="8"/>
  <c r="DC321" s="1"/>
  <c r="AB325" i="10"/>
  <c r="DB325" i="8"/>
  <c r="DC325" s="1"/>
  <c r="AB329" i="10"/>
  <c r="DB329" i="8"/>
  <c r="DC329" s="1"/>
  <c r="AB333" i="10"/>
  <c r="DB333" i="8"/>
  <c r="DC333" s="1"/>
  <c r="AB337" i="10"/>
  <c r="DB337" i="8"/>
  <c r="DC337" s="1"/>
  <c r="AB102" i="10"/>
  <c r="DB102" i="8"/>
  <c r="DC102" s="1"/>
  <c r="AB106" i="10"/>
  <c r="DB106" i="8"/>
  <c r="DC106" s="1"/>
  <c r="AB110" i="10"/>
  <c r="DB110" i="8"/>
  <c r="DC110" s="1"/>
  <c r="AB114" i="10"/>
  <c r="DB114" i="8"/>
  <c r="DC114" s="1"/>
  <c r="AB118" i="10"/>
  <c r="DB118" i="8"/>
  <c r="DC118" s="1"/>
  <c r="AB122" i="10"/>
  <c r="DB122" i="8"/>
  <c r="DC122" s="1"/>
  <c r="AB126" i="10"/>
  <c r="DB126" i="8"/>
  <c r="DC126" s="1"/>
  <c r="AB130" i="10"/>
  <c r="DB130" i="8"/>
  <c r="DC130" s="1"/>
  <c r="AB134" i="10"/>
  <c r="DB134" i="8"/>
  <c r="DC134" s="1"/>
  <c r="AB138" i="10"/>
  <c r="DB138" i="8"/>
  <c r="DC138" s="1"/>
  <c r="AB142" i="10"/>
  <c r="DB142" i="8"/>
  <c r="DC142" s="1"/>
  <c r="AB146" i="10"/>
  <c r="DB146" i="8"/>
  <c r="DC146" s="1"/>
  <c r="AB150" i="10"/>
  <c r="DB150" i="8"/>
  <c r="DC150" s="1"/>
  <c r="AB154" i="10"/>
  <c r="DB154" i="8"/>
  <c r="DC154" s="1"/>
  <c r="AB158" i="10"/>
  <c r="DB158" i="8"/>
  <c r="DC158" s="1"/>
  <c r="AB162" i="10"/>
  <c r="DB162" i="8"/>
  <c r="DC162" s="1"/>
  <c r="AB166" i="10"/>
  <c r="DB166" i="8"/>
  <c r="DC166" s="1"/>
  <c r="AB170" i="10"/>
  <c r="DB170" i="8"/>
  <c r="DC170" s="1"/>
  <c r="AB174" i="10"/>
  <c r="DB174" i="8"/>
  <c r="DC174" s="1"/>
  <c r="AB178" i="10"/>
  <c r="DB178" i="8"/>
  <c r="DC178" s="1"/>
  <c r="AB182" i="10"/>
  <c r="DB182" i="8"/>
  <c r="DC182" s="1"/>
  <c r="AB186" i="10"/>
  <c r="DB186" i="8"/>
  <c r="DC186" s="1"/>
  <c r="AB190" i="10"/>
  <c r="DB190" i="8"/>
  <c r="DC190" s="1"/>
  <c r="AB194" i="10"/>
  <c r="DB194" i="8"/>
  <c r="DC194" s="1"/>
  <c r="AB198" i="10"/>
  <c r="DB198" i="8"/>
  <c r="DC198" s="1"/>
  <c r="AB202" i="10"/>
  <c r="DB202" i="8"/>
  <c r="DC202" s="1"/>
  <c r="AB206" i="10"/>
  <c r="DB206" i="8"/>
  <c r="DC206" s="1"/>
  <c r="AB210" i="10"/>
  <c r="DB210" i="8"/>
  <c r="DC210" s="1"/>
  <c r="AB214" i="10"/>
  <c r="DB214" i="8"/>
  <c r="DC214" s="1"/>
  <c r="AB218" i="10"/>
  <c r="DB218" i="8"/>
  <c r="DC218" s="1"/>
  <c r="AB222" i="10"/>
  <c r="DB222" i="8"/>
  <c r="DC222" s="1"/>
  <c r="AB226" i="10"/>
  <c r="DB226" i="8"/>
  <c r="DC226" s="1"/>
  <c r="AB230" i="10"/>
  <c r="DB230" i="8"/>
  <c r="DC230" s="1"/>
  <c r="AB234" i="10"/>
  <c r="DB234" i="8"/>
  <c r="DC234" s="1"/>
  <c r="AB238" i="10"/>
  <c r="DB238" i="8"/>
  <c r="DC238" s="1"/>
  <c r="AB242" i="10"/>
  <c r="DB242" i="8"/>
  <c r="DC242" s="1"/>
  <c r="AB246" i="10"/>
  <c r="DB246" i="8"/>
  <c r="DC246" s="1"/>
  <c r="AB250" i="10"/>
  <c r="DB250" i="8"/>
  <c r="DC250" s="1"/>
  <c r="AB254" i="10"/>
  <c r="DB254" i="8"/>
  <c r="DC254" s="1"/>
  <c r="AB258" i="10"/>
  <c r="DB258" i="8"/>
  <c r="DC258" s="1"/>
  <c r="AB262" i="10"/>
  <c r="DB262" i="8"/>
  <c r="DC262" s="1"/>
  <c r="AB266" i="10"/>
  <c r="DB266" i="8"/>
  <c r="DC266" s="1"/>
  <c r="AB270" i="10"/>
  <c r="DB270" i="8"/>
  <c r="DC270" s="1"/>
  <c r="AB274" i="10"/>
  <c r="DB274" i="8"/>
  <c r="DC274" s="1"/>
  <c r="AB278" i="10"/>
  <c r="DB278" i="8"/>
  <c r="DC278" s="1"/>
  <c r="AB282" i="10"/>
  <c r="DB282" i="8"/>
  <c r="DC282" s="1"/>
  <c r="AB286" i="10"/>
  <c r="DB286" i="8"/>
  <c r="DC286" s="1"/>
  <c r="AB290" i="10"/>
  <c r="DB290" i="8"/>
  <c r="DC290" s="1"/>
  <c r="AB294" i="10"/>
  <c r="DB294" i="8"/>
  <c r="DC294" s="1"/>
  <c r="AB298" i="10"/>
  <c r="DB298" i="8"/>
  <c r="DC298" s="1"/>
  <c r="AB302" i="10"/>
  <c r="DB302" i="8"/>
  <c r="DC302" s="1"/>
  <c r="AB306" i="10"/>
  <c r="DB306" i="8"/>
  <c r="DC306" s="1"/>
  <c r="AB310" i="10"/>
  <c r="DB310" i="8"/>
  <c r="DC310" s="1"/>
  <c r="AB314" i="10"/>
  <c r="DB314" i="8"/>
  <c r="DC314" s="1"/>
  <c r="AB318" i="10"/>
  <c r="DB318" i="8"/>
  <c r="DC318" s="1"/>
  <c r="AB322" i="10"/>
  <c r="DB322" i="8"/>
  <c r="DC322" s="1"/>
  <c r="AB326" i="10"/>
  <c r="DB326" i="8"/>
  <c r="DC326" s="1"/>
  <c r="AB330" i="10"/>
  <c r="DB330" i="8"/>
  <c r="DC330" s="1"/>
  <c r="AB334" i="10"/>
  <c r="DB334" i="8"/>
  <c r="DC334" s="1"/>
  <c r="AB339" i="10"/>
  <c r="DB339" i="8"/>
  <c r="DC339" s="1"/>
  <c r="AB343" i="10"/>
  <c r="DB343" i="8"/>
  <c r="DC343" s="1"/>
  <c r="AB347" i="10"/>
  <c r="DB347" i="8"/>
  <c r="DC347" s="1"/>
  <c r="AB351" i="10"/>
  <c r="DB351" i="8"/>
  <c r="DC351" s="1"/>
  <c r="AB355" i="10"/>
  <c r="DB355" i="8"/>
  <c r="DC355" s="1"/>
  <c r="AB359" i="10"/>
  <c r="DB359" i="8"/>
  <c r="DC359" s="1"/>
  <c r="AB363" i="10"/>
  <c r="DB363" i="8"/>
  <c r="DC363" s="1"/>
  <c r="AB367" i="10"/>
  <c r="DB367" i="8"/>
  <c r="DC367" s="1"/>
  <c r="AB371" i="10"/>
  <c r="DB371" i="8"/>
  <c r="DC371" s="1"/>
  <c r="AB375" i="10"/>
  <c r="DB375" i="8"/>
  <c r="DC375" s="1"/>
  <c r="AB379" i="10"/>
  <c r="DB379" i="8"/>
  <c r="DC379" s="1"/>
  <c r="AB383" i="10"/>
  <c r="DB383" i="8"/>
  <c r="DC383" s="1"/>
  <c r="AB387" i="10"/>
  <c r="DB387" i="8"/>
  <c r="DC387" s="1"/>
  <c r="AB391" i="10"/>
  <c r="DB391" i="8"/>
  <c r="DC391" s="1"/>
  <c r="AB395" i="10"/>
  <c r="DB395" i="8"/>
  <c r="DC395" s="1"/>
  <c r="AB399" i="10"/>
  <c r="DB399" i="8"/>
  <c r="DC399" s="1"/>
  <c r="AB403" i="10"/>
  <c r="DB403" i="8"/>
  <c r="DC403" s="1"/>
  <c r="AB407" i="10"/>
  <c r="DB407" i="8"/>
  <c r="DC407" s="1"/>
  <c r="AB411" i="10"/>
  <c r="DB411" i="8"/>
  <c r="DC411" s="1"/>
  <c r="AB415" i="10"/>
  <c r="DB415" i="8"/>
  <c r="DC415" s="1"/>
  <c r="AB419" i="10"/>
  <c r="DB419" i="8"/>
  <c r="DC419" s="1"/>
  <c r="AB423" i="10"/>
  <c r="DB423" i="8"/>
  <c r="DC423" s="1"/>
  <c r="AB427" i="10"/>
  <c r="DB427" i="8"/>
  <c r="DC427" s="1"/>
  <c r="AB431" i="10"/>
  <c r="DB431" i="8"/>
  <c r="DC431" s="1"/>
  <c r="AB435" i="10"/>
  <c r="DB435" i="8"/>
  <c r="DC435" s="1"/>
  <c r="AB439" i="10"/>
  <c r="DB439" i="8"/>
  <c r="DC439" s="1"/>
  <c r="AB443" i="10"/>
  <c r="DB443" i="8"/>
  <c r="DC443" s="1"/>
  <c r="AB447" i="10"/>
  <c r="DB447" i="8"/>
  <c r="DC447" s="1"/>
  <c r="AB451" i="10"/>
  <c r="DB451" i="8"/>
  <c r="DC451" s="1"/>
  <c r="AB455" i="10"/>
  <c r="DB455" i="8"/>
  <c r="DC455" s="1"/>
  <c r="AB459" i="10"/>
  <c r="DB459" i="8"/>
  <c r="DC459" s="1"/>
  <c r="AB463" i="10"/>
  <c r="DB463" i="8"/>
  <c r="DC463" s="1"/>
  <c r="AB467" i="10"/>
  <c r="DB467" i="8"/>
  <c r="DC467" s="1"/>
  <c r="AB471" i="10"/>
  <c r="DB471" i="8"/>
  <c r="DC471" s="1"/>
  <c r="AB475" i="10"/>
  <c r="DB475" i="8"/>
  <c r="DC475" s="1"/>
  <c r="AB479" i="10"/>
  <c r="DB479" i="8"/>
  <c r="DC479" s="1"/>
  <c r="AB483" i="10"/>
  <c r="DB483" i="8"/>
  <c r="DC483" s="1"/>
  <c r="AB487" i="10"/>
  <c r="DB487" i="8"/>
  <c r="DC487" s="1"/>
  <c r="AB491" i="10"/>
  <c r="DB491" i="8"/>
  <c r="DC491" s="1"/>
  <c r="AB495" i="10"/>
  <c r="DB495" i="8"/>
  <c r="DC495" s="1"/>
  <c r="AB499" i="10"/>
  <c r="DB499" i="8"/>
  <c r="DC499" s="1"/>
  <c r="AB503" i="10"/>
  <c r="DB503" i="8"/>
  <c r="DC503" s="1"/>
  <c r="AB507" i="10"/>
  <c r="DB507" i="8"/>
  <c r="DC507" s="1"/>
  <c r="AB511" i="10"/>
  <c r="DB511" i="8"/>
  <c r="DC511" s="1"/>
  <c r="AB515" i="10"/>
  <c r="DB515" i="8"/>
  <c r="DC515" s="1"/>
  <c r="AB519" i="10"/>
  <c r="DB519" i="8"/>
  <c r="DC519" s="1"/>
  <c r="AB523" i="10"/>
  <c r="DB523" i="8"/>
  <c r="DC523" s="1"/>
  <c r="AB527" i="10"/>
  <c r="DB527" i="8"/>
  <c r="DC527" s="1"/>
  <c r="AB531" i="10"/>
  <c r="DB531" i="8"/>
  <c r="DC531" s="1"/>
  <c r="AB535" i="10"/>
  <c r="DB535" i="8"/>
  <c r="DC535" s="1"/>
  <c r="AB539" i="10"/>
  <c r="DB539" i="8"/>
  <c r="DC539" s="1"/>
  <c r="AB543" i="10"/>
  <c r="DB543" i="8"/>
  <c r="DC543" s="1"/>
  <c r="AB547" i="10"/>
  <c r="DB547" i="8"/>
  <c r="DC547" s="1"/>
  <c r="AB551" i="10"/>
  <c r="DB551" i="8"/>
  <c r="DC551" s="1"/>
  <c r="AB555" i="10"/>
  <c r="DB555" i="8"/>
  <c r="DC555" s="1"/>
  <c r="AB559" i="10"/>
  <c r="DB559" i="8"/>
  <c r="DC559" s="1"/>
  <c r="AB563" i="10"/>
  <c r="DB563" i="8"/>
  <c r="DC563" s="1"/>
  <c r="AB567" i="10"/>
  <c r="DB567" i="8"/>
  <c r="DC567" s="1"/>
  <c r="AB571" i="10"/>
  <c r="DB571" i="8"/>
  <c r="DC571" s="1"/>
  <c r="AB575" i="10"/>
  <c r="DB575" i="8"/>
  <c r="DC575" s="1"/>
  <c r="AB579" i="10"/>
  <c r="DB579" i="8"/>
  <c r="DC579" s="1"/>
  <c r="AB583" i="10"/>
  <c r="DB583" i="8"/>
  <c r="DC583" s="1"/>
  <c r="AB587" i="10"/>
  <c r="DB587" i="8"/>
  <c r="DC587" s="1"/>
  <c r="AB591" i="10"/>
  <c r="DB591" i="8"/>
  <c r="DC591" s="1"/>
  <c r="AB595" i="10"/>
  <c r="DB595" i="8"/>
  <c r="DC595" s="1"/>
  <c r="AB599" i="10"/>
  <c r="DB599" i="8"/>
  <c r="DC599" s="1"/>
  <c r="AB603" i="10"/>
  <c r="DB603" i="8"/>
  <c r="DC603" s="1"/>
  <c r="AB607" i="10"/>
  <c r="DB607" i="8"/>
  <c r="DC607" s="1"/>
  <c r="AB611" i="10"/>
  <c r="DB611" i="8"/>
  <c r="DC611" s="1"/>
  <c r="AB615" i="10"/>
  <c r="DB615" i="8"/>
  <c r="DC615" s="1"/>
  <c r="AB619" i="10"/>
  <c r="DB619" i="8"/>
  <c r="DC619" s="1"/>
  <c r="AB623" i="10"/>
  <c r="DB623" i="8"/>
  <c r="DC623" s="1"/>
  <c r="AB627" i="10"/>
  <c r="DB627" i="8"/>
  <c r="DC627" s="1"/>
  <c r="AB631" i="10"/>
  <c r="DB631" i="8"/>
  <c r="DC631" s="1"/>
  <c r="AB340" i="10"/>
  <c r="DB340" i="8"/>
  <c r="DC340" s="1"/>
  <c r="AB344" i="10"/>
  <c r="DB344" i="8"/>
  <c r="DC344" s="1"/>
  <c r="AB348" i="10"/>
  <c r="DB348" i="8"/>
  <c r="DC348" s="1"/>
  <c r="AB352" i="10"/>
  <c r="DB352" i="8"/>
  <c r="DC352" s="1"/>
  <c r="AB356" i="10"/>
  <c r="DB356" i="8"/>
  <c r="DC356" s="1"/>
  <c r="AB360" i="10"/>
  <c r="DB360" i="8"/>
  <c r="DC360" s="1"/>
  <c r="AB364" i="10"/>
  <c r="DB364" i="8"/>
  <c r="DC364" s="1"/>
  <c r="AB368" i="10"/>
  <c r="DB368" i="8"/>
  <c r="DC368" s="1"/>
  <c r="AB372" i="10"/>
  <c r="DB372" i="8"/>
  <c r="DC372" s="1"/>
  <c r="AB376" i="10"/>
  <c r="DB376" i="8"/>
  <c r="DC376" s="1"/>
  <c r="AB380" i="10"/>
  <c r="DB380" i="8"/>
  <c r="DC380" s="1"/>
  <c r="AB384" i="10"/>
  <c r="DB384" i="8"/>
  <c r="DC384" s="1"/>
  <c r="AB388" i="10"/>
  <c r="DB388" i="8"/>
  <c r="DC388" s="1"/>
  <c r="AB392" i="10"/>
  <c r="DB392" i="8"/>
  <c r="DC392" s="1"/>
  <c r="AB396" i="10"/>
  <c r="DB396" i="8"/>
  <c r="DC396" s="1"/>
  <c r="AB400" i="10"/>
  <c r="DB400" i="8"/>
  <c r="DC400" s="1"/>
  <c r="AB404" i="10"/>
  <c r="DB404" i="8"/>
  <c r="DC404" s="1"/>
  <c r="AB408" i="10"/>
  <c r="DB408" i="8"/>
  <c r="DC408" s="1"/>
  <c r="AB412" i="10"/>
  <c r="DB412" i="8"/>
  <c r="DC412" s="1"/>
  <c r="AB416" i="10"/>
  <c r="DB416" i="8"/>
  <c r="DC416" s="1"/>
  <c r="AB420" i="10"/>
  <c r="DB420" i="8"/>
  <c r="DC420" s="1"/>
  <c r="AB424" i="10"/>
  <c r="DB424" i="8"/>
  <c r="DC424" s="1"/>
  <c r="AB428" i="10"/>
  <c r="DB428" i="8"/>
  <c r="DC428" s="1"/>
  <c r="AB432" i="10"/>
  <c r="DB432" i="8"/>
  <c r="DC432" s="1"/>
  <c r="AB436" i="10"/>
  <c r="DB436" i="8"/>
  <c r="DC436" s="1"/>
  <c r="AB440" i="10"/>
  <c r="DB440" i="8"/>
  <c r="DC440" s="1"/>
  <c r="AB444" i="10"/>
  <c r="DB444" i="8"/>
  <c r="DC444" s="1"/>
  <c r="AB448" i="10"/>
  <c r="DB448" i="8"/>
  <c r="DC448" s="1"/>
  <c r="AB452" i="10"/>
  <c r="DB452" i="8"/>
  <c r="DC452" s="1"/>
  <c r="AB456" i="10"/>
  <c r="DB456" i="8"/>
  <c r="DC456" s="1"/>
  <c r="AB460" i="10"/>
  <c r="DB460" i="8"/>
  <c r="DC460" s="1"/>
  <c r="AB464" i="10"/>
  <c r="DB464" i="8"/>
  <c r="DC464" s="1"/>
  <c r="AB468" i="10"/>
  <c r="DB468" i="8"/>
  <c r="DC468" s="1"/>
  <c r="AB472" i="10"/>
  <c r="DB472" i="8"/>
  <c r="DC472" s="1"/>
  <c r="AB476" i="10"/>
  <c r="DB476" i="8"/>
  <c r="DC476" s="1"/>
  <c r="AB480" i="10"/>
  <c r="DB480" i="8"/>
  <c r="DC480" s="1"/>
  <c r="AB484" i="10"/>
  <c r="DB484" i="8"/>
  <c r="DC484" s="1"/>
  <c r="AB488" i="10"/>
  <c r="DB488" i="8"/>
  <c r="DC488" s="1"/>
  <c r="AB492" i="10"/>
  <c r="DB492" i="8"/>
  <c r="DC492" s="1"/>
  <c r="AB496" i="10"/>
  <c r="DB496" i="8"/>
  <c r="DC496" s="1"/>
  <c r="AB500" i="10"/>
  <c r="DB500" i="8"/>
  <c r="DC500" s="1"/>
  <c r="AB504" i="10"/>
  <c r="DB504" i="8"/>
  <c r="DC504" s="1"/>
  <c r="AB508" i="10"/>
  <c r="DB508" i="8"/>
  <c r="DC508" s="1"/>
  <c r="AB512" i="10"/>
  <c r="DB512" i="8"/>
  <c r="DC512" s="1"/>
  <c r="AB516" i="10"/>
  <c r="DB516" i="8"/>
  <c r="DC516" s="1"/>
  <c r="AB520" i="10"/>
  <c r="DB520" i="8"/>
  <c r="DC520" s="1"/>
  <c r="AB524" i="10"/>
  <c r="DB524" i="8"/>
  <c r="DC524" s="1"/>
  <c r="AB528" i="10"/>
  <c r="DB528" i="8"/>
  <c r="DC528" s="1"/>
  <c r="AB532" i="10"/>
  <c r="DB532" i="8"/>
  <c r="DC532" s="1"/>
  <c r="AB536" i="10"/>
  <c r="DB536" i="8"/>
  <c r="DC536" s="1"/>
  <c r="AB540" i="10"/>
  <c r="DB540" i="8"/>
  <c r="DC540" s="1"/>
  <c r="AB544" i="10"/>
  <c r="DB544" i="8"/>
  <c r="DC544" s="1"/>
  <c r="AB548" i="10"/>
  <c r="DB548" i="8"/>
  <c r="DC548" s="1"/>
  <c r="AB552" i="10"/>
  <c r="DB552" i="8"/>
  <c r="DC552" s="1"/>
  <c r="AB556" i="10"/>
  <c r="DB556" i="8"/>
  <c r="DC556" s="1"/>
  <c r="AB560" i="10"/>
  <c r="DB560" i="8"/>
  <c r="DC560" s="1"/>
  <c r="AB564" i="10"/>
  <c r="DB564" i="8"/>
  <c r="DC564" s="1"/>
  <c r="AB568" i="10"/>
  <c r="DB568" i="8"/>
  <c r="DC568" s="1"/>
  <c r="AB572" i="10"/>
  <c r="DB572" i="8"/>
  <c r="DC572" s="1"/>
  <c r="AB576" i="10"/>
  <c r="DB576" i="8"/>
  <c r="DC576" s="1"/>
  <c r="AB580" i="10"/>
  <c r="DB580" i="8"/>
  <c r="DC580" s="1"/>
  <c r="AB584" i="10"/>
  <c r="DB584" i="8"/>
  <c r="DC584" s="1"/>
  <c r="AB588" i="10"/>
  <c r="DB588" i="8"/>
  <c r="DC588" s="1"/>
  <c r="AB592" i="10"/>
  <c r="DB592" i="8"/>
  <c r="DC592" s="1"/>
  <c r="AB596" i="10"/>
  <c r="DB596" i="8"/>
  <c r="DC596" s="1"/>
  <c r="AB600" i="10"/>
  <c r="DB600" i="8"/>
  <c r="DC600" s="1"/>
  <c r="AB604" i="10"/>
  <c r="DB604" i="8"/>
  <c r="DC604" s="1"/>
  <c r="AB608" i="10"/>
  <c r="DB608" i="8"/>
  <c r="DC608" s="1"/>
  <c r="AB612" i="10"/>
  <c r="DB612" i="8"/>
  <c r="DC612" s="1"/>
  <c r="AB616" i="10"/>
  <c r="DB616" i="8"/>
  <c r="DC616" s="1"/>
  <c r="AB620" i="10"/>
  <c r="DB620" i="8"/>
  <c r="DC620" s="1"/>
  <c r="AB624" i="10"/>
  <c r="DB624" i="8"/>
  <c r="DC624" s="1"/>
  <c r="AB628" i="10"/>
  <c r="DB628" i="8"/>
  <c r="DC628" s="1"/>
  <c r="AB632" i="10"/>
  <c r="DB632" i="8"/>
  <c r="DC632" s="1"/>
  <c r="AB635" i="10"/>
  <c r="DB635" i="8"/>
  <c r="DC635" s="1"/>
  <c r="AB639" i="10"/>
  <c r="DB639" i="8"/>
  <c r="DC639" s="1"/>
  <c r="AB643" i="10"/>
  <c r="DB643" i="8"/>
  <c r="DC643" s="1"/>
  <c r="AB647" i="10"/>
  <c r="DB647" i="8"/>
  <c r="DC647" s="1"/>
  <c r="AB651" i="10"/>
  <c r="DB651" i="8"/>
  <c r="DC651" s="1"/>
  <c r="AB655" i="10"/>
  <c r="DB655" i="8"/>
  <c r="DC655" s="1"/>
  <c r="AB659" i="10"/>
  <c r="DB659" i="8"/>
  <c r="DC659" s="1"/>
  <c r="AB663" i="10"/>
  <c r="DB663" i="8"/>
  <c r="DC663" s="1"/>
  <c r="AB667" i="10"/>
  <c r="DB667" i="8"/>
  <c r="DC667" s="1"/>
  <c r="AB671" i="10"/>
  <c r="DB671" i="8"/>
  <c r="DC671" s="1"/>
  <c r="AB675" i="10"/>
  <c r="DB675" i="8"/>
  <c r="DC675" s="1"/>
  <c r="AB679" i="10"/>
  <c r="DB679" i="8"/>
  <c r="DC679" s="1"/>
  <c r="AB683" i="10"/>
  <c r="DB683" i="8"/>
  <c r="DC683" s="1"/>
  <c r="AB687" i="10"/>
  <c r="DB687" i="8"/>
  <c r="DC687" s="1"/>
  <c r="AB691" i="10"/>
  <c r="DB691" i="8"/>
  <c r="DC691" s="1"/>
  <c r="AB695" i="10"/>
  <c r="DB695" i="8"/>
  <c r="DC695" s="1"/>
  <c r="AB699" i="10"/>
  <c r="DB699" i="8"/>
  <c r="DC699" s="1"/>
  <c r="AB636" i="10"/>
  <c r="DB636" i="8"/>
  <c r="DC636" s="1"/>
  <c r="AB640" i="10"/>
  <c r="DB640" i="8"/>
  <c r="DC640" s="1"/>
  <c r="AB644" i="10"/>
  <c r="DB644" i="8"/>
  <c r="DC644" s="1"/>
  <c r="AB648" i="10"/>
  <c r="DB648" i="8"/>
  <c r="DC648" s="1"/>
  <c r="AB652" i="10"/>
  <c r="DB652" i="8"/>
  <c r="DC652" s="1"/>
  <c r="AB656" i="10"/>
  <c r="DB656" i="8"/>
  <c r="DC656" s="1"/>
  <c r="AB660" i="10"/>
  <c r="DB660" i="8"/>
  <c r="DC660" s="1"/>
  <c r="AB664" i="10"/>
  <c r="DB664" i="8"/>
  <c r="DC664" s="1"/>
  <c r="AB668" i="10"/>
  <c r="DB668" i="8"/>
  <c r="DC668" s="1"/>
  <c r="AB672" i="10"/>
  <c r="DB672" i="8"/>
  <c r="DC672" s="1"/>
  <c r="AB676" i="10"/>
  <c r="DB676" i="8"/>
  <c r="DC676" s="1"/>
  <c r="AB680" i="10"/>
  <c r="DB680" i="8"/>
  <c r="DC680" s="1"/>
  <c r="AB684" i="10"/>
  <c r="DB684" i="8"/>
  <c r="DC684" s="1"/>
  <c r="AB688" i="10"/>
  <c r="DB688" i="8"/>
  <c r="DC688" s="1"/>
  <c r="AB692" i="10"/>
  <c r="DB692" i="8"/>
  <c r="DC692" s="1"/>
  <c r="AB696" i="10"/>
  <c r="DB696" i="8"/>
  <c r="DC696" s="1"/>
  <c r="AB700" i="10"/>
  <c r="DB700" i="8"/>
  <c r="DC700" s="1"/>
  <c r="AC700" i="10" l="1"/>
  <c r="AF700"/>
  <c r="AA700"/>
  <c r="AG700" s="1"/>
  <c r="DE700" i="8"/>
  <c r="AC692" i="10"/>
  <c r="AF692"/>
  <c r="AA692"/>
  <c r="AG692" s="1"/>
  <c r="DE692" i="8"/>
  <c r="AC684" i="10"/>
  <c r="AF684"/>
  <c r="AA684"/>
  <c r="AG684" s="1"/>
  <c r="DE684" i="8"/>
  <c r="AC676" i="10"/>
  <c r="AF676"/>
  <c r="AA676"/>
  <c r="AG676" s="1"/>
  <c r="DE676" i="8"/>
  <c r="AC668" i="10"/>
  <c r="AF668"/>
  <c r="AA668"/>
  <c r="AG668" s="1"/>
  <c r="DE668" i="8"/>
  <c r="AC660" i="10"/>
  <c r="AF660"/>
  <c r="AA660"/>
  <c r="AG660" s="1"/>
  <c r="DE660" i="8"/>
  <c r="AC652" i="10"/>
  <c r="AF652"/>
  <c r="AA652"/>
  <c r="AG652" s="1"/>
  <c r="DE652" i="8"/>
  <c r="AC644" i="10"/>
  <c r="AF644"/>
  <c r="AA644"/>
  <c r="AG644" s="1"/>
  <c r="DE644" i="8"/>
  <c r="AC636" i="10"/>
  <c r="AF636"/>
  <c r="AA636"/>
  <c r="AG636" s="1"/>
  <c r="DE636" i="8"/>
  <c r="AF691" i="10"/>
  <c r="AA691"/>
  <c r="AC691"/>
  <c r="DE691" i="8"/>
  <c r="AA683" i="10"/>
  <c r="AC683"/>
  <c r="AF683"/>
  <c r="DE683" i="8"/>
  <c r="AA675" i="10"/>
  <c r="AC675"/>
  <c r="AF675"/>
  <c r="DE675" i="8"/>
  <c r="AA667" i="10"/>
  <c r="AC667"/>
  <c r="AF667"/>
  <c r="DE667" i="8"/>
  <c r="AA659" i="10"/>
  <c r="AC659"/>
  <c r="AF659"/>
  <c r="DE659" i="8"/>
  <c r="AF651" i="10"/>
  <c r="AA651"/>
  <c r="AC651"/>
  <c r="DE651" i="8"/>
  <c r="AF643" i="10"/>
  <c r="AA643"/>
  <c r="AC643"/>
  <c r="DE643" i="8"/>
  <c r="AF635" i="10"/>
  <c r="AA635"/>
  <c r="AC635"/>
  <c r="DE635" i="8"/>
  <c r="AC628" i="10"/>
  <c r="AF628"/>
  <c r="AA628"/>
  <c r="AG628" s="1"/>
  <c r="DE628" i="8"/>
  <c r="AC620" i="10"/>
  <c r="AF620"/>
  <c r="AA620"/>
  <c r="AG620" s="1"/>
  <c r="DE620" i="8"/>
  <c r="AC612" i="10"/>
  <c r="AF612"/>
  <c r="AA612"/>
  <c r="AG612" s="1"/>
  <c r="DE612" i="8"/>
  <c r="AC604" i="10"/>
  <c r="AF604"/>
  <c r="AA604"/>
  <c r="AG604" s="1"/>
  <c r="DE604" i="8"/>
  <c r="AC596" i="10"/>
  <c r="AF596"/>
  <c r="AA596"/>
  <c r="AG596" s="1"/>
  <c r="DE596" i="8"/>
  <c r="AC588" i="10"/>
  <c r="AF588"/>
  <c r="AA588"/>
  <c r="AG588" s="1"/>
  <c r="DE588" i="8"/>
  <c r="AC580" i="10"/>
  <c r="AF580"/>
  <c r="AA580"/>
  <c r="AG580" s="1"/>
  <c r="DE580" i="8"/>
  <c r="AC572" i="10"/>
  <c r="AF572"/>
  <c r="AA572"/>
  <c r="AG572" s="1"/>
  <c r="DE572" i="8"/>
  <c r="AC564" i="10"/>
  <c r="AF564"/>
  <c r="AA564"/>
  <c r="AG564" s="1"/>
  <c r="DE564" i="8"/>
  <c r="AC556" i="10"/>
  <c r="AF556"/>
  <c r="AA556"/>
  <c r="AG556" s="1"/>
  <c r="DE556" i="8"/>
  <c r="AC548" i="10"/>
  <c r="AF548"/>
  <c r="AA548"/>
  <c r="AG548" s="1"/>
  <c r="DE548" i="8"/>
  <c r="AC540" i="10"/>
  <c r="AF540"/>
  <c r="AA540"/>
  <c r="AG540" s="1"/>
  <c r="DE540" i="8"/>
  <c r="AC532" i="10"/>
  <c r="AF532"/>
  <c r="AA532"/>
  <c r="AG532" s="1"/>
  <c r="DE532" i="8"/>
  <c r="AC524" i="10"/>
  <c r="AF524"/>
  <c r="AA524"/>
  <c r="AG524" s="1"/>
  <c r="DE524" i="8"/>
  <c r="AC516" i="10"/>
  <c r="AF516"/>
  <c r="AA516"/>
  <c r="AG516" s="1"/>
  <c r="DE516" i="8"/>
  <c r="AC508" i="10"/>
  <c r="AF508"/>
  <c r="AA508"/>
  <c r="AG508" s="1"/>
  <c r="DE508" i="8"/>
  <c r="AC500" i="10"/>
  <c r="AF500"/>
  <c r="AA500"/>
  <c r="AG500" s="1"/>
  <c r="DE500" i="8"/>
  <c r="AC492" i="10"/>
  <c r="AF492"/>
  <c r="AA492"/>
  <c r="AG492" s="1"/>
  <c r="DE492" i="8"/>
  <c r="AC484" i="10"/>
  <c r="AF484"/>
  <c r="AA484"/>
  <c r="AG484" s="1"/>
  <c r="DE484" i="8"/>
  <c r="AC476" i="10"/>
  <c r="AF476"/>
  <c r="AA476"/>
  <c r="AG476" s="1"/>
  <c r="DE476" i="8"/>
  <c r="AC468" i="10"/>
  <c r="AF468"/>
  <c r="AA468"/>
  <c r="AG468" s="1"/>
  <c r="DE468" i="8"/>
  <c r="AC460" i="10"/>
  <c r="AF460"/>
  <c r="AA460"/>
  <c r="AG460" s="1"/>
  <c r="DE460" i="8"/>
  <c r="AC456" i="10"/>
  <c r="AF456"/>
  <c r="AA456"/>
  <c r="AG456" s="1"/>
  <c r="DE456" i="8"/>
  <c r="AC444" i="10"/>
  <c r="AF444"/>
  <c r="AA444"/>
  <c r="AG444" s="1"/>
  <c r="DE444" i="8"/>
  <c r="AC440" i="10"/>
  <c r="AF440"/>
  <c r="AA440"/>
  <c r="AG440" s="1"/>
  <c r="DE440" i="8"/>
  <c r="AC428" i="10"/>
  <c r="AF428"/>
  <c r="AA428"/>
  <c r="AG428" s="1"/>
  <c r="DE428" i="8"/>
  <c r="AC424" i="10"/>
  <c r="AF424"/>
  <c r="AA424"/>
  <c r="AG424" s="1"/>
  <c r="DE424" i="8"/>
  <c r="AC416" i="10"/>
  <c r="AF416"/>
  <c r="AA416"/>
  <c r="AG416" s="1"/>
  <c r="DE416" i="8"/>
  <c r="AC408" i="10"/>
  <c r="AF408"/>
  <c r="AA408"/>
  <c r="AG408" s="1"/>
  <c r="DE408" i="8"/>
  <c r="AC400" i="10"/>
  <c r="AF400"/>
  <c r="AA400"/>
  <c r="AG400" s="1"/>
  <c r="DE400" i="8"/>
  <c r="AC392" i="10"/>
  <c r="AF392"/>
  <c r="AA392"/>
  <c r="AG392" s="1"/>
  <c r="DE392" i="8"/>
  <c r="AC384" i="10"/>
  <c r="AF384"/>
  <c r="AA384"/>
  <c r="AG384" s="1"/>
  <c r="DE384" i="8"/>
  <c r="AC376" i="10"/>
  <c r="AF376"/>
  <c r="AA376"/>
  <c r="AG376" s="1"/>
  <c r="DE376" i="8"/>
  <c r="AC368" i="10"/>
  <c r="AF368"/>
  <c r="AA368"/>
  <c r="AG368" s="1"/>
  <c r="DE368" i="8"/>
  <c r="AC360" i="10"/>
  <c r="AF360"/>
  <c r="AA360"/>
  <c r="AG360" s="1"/>
  <c r="DE360" i="8"/>
  <c r="AC352" i="10"/>
  <c r="AF352"/>
  <c r="AA352"/>
  <c r="AG352" s="1"/>
  <c r="DE352" i="8"/>
  <c r="AC344" i="10"/>
  <c r="AF344"/>
  <c r="AA344"/>
  <c r="AG344" s="1"/>
  <c r="DE344" i="8"/>
  <c r="AF631" i="10"/>
  <c r="AA631"/>
  <c r="AC631"/>
  <c r="DE631" i="8"/>
  <c r="AF623" i="10"/>
  <c r="AA623"/>
  <c r="AC623"/>
  <c r="DE623" i="8"/>
  <c r="AF615" i="10"/>
  <c r="AA615"/>
  <c r="AC615"/>
  <c r="DE615" i="8"/>
  <c r="AF607" i="10"/>
  <c r="AA607"/>
  <c r="AC607"/>
  <c r="DE607" i="8"/>
  <c r="AF599" i="10"/>
  <c r="AA599"/>
  <c r="AC599"/>
  <c r="DE599" i="8"/>
  <c r="AF595" i="10"/>
  <c r="AA595"/>
  <c r="AC595"/>
  <c r="DE595" i="8"/>
  <c r="AF583" i="10"/>
  <c r="AA583"/>
  <c r="AC583"/>
  <c r="DE583" i="8"/>
  <c r="AF575" i="10"/>
  <c r="AA575"/>
  <c r="AC575"/>
  <c r="DE575" i="8"/>
  <c r="AF571" i="10"/>
  <c r="AA571"/>
  <c r="AC571"/>
  <c r="DE571" i="8"/>
  <c r="AF563" i="10"/>
  <c r="AA563"/>
  <c r="AC563"/>
  <c r="DE563" i="8"/>
  <c r="AF555" i="10"/>
  <c r="AA555"/>
  <c r="AC555"/>
  <c r="DE555" i="8"/>
  <c r="AF547" i="10"/>
  <c r="AA547"/>
  <c r="AC547"/>
  <c r="DE547" i="8"/>
  <c r="AF539" i="10"/>
  <c r="AA539"/>
  <c r="AC539"/>
  <c r="DE539" i="8"/>
  <c r="AF531" i="10"/>
  <c r="AA531"/>
  <c r="AC531"/>
  <c r="DE531" i="8"/>
  <c r="AF523" i="10"/>
  <c r="AA523"/>
  <c r="AC523"/>
  <c r="DE523" i="8"/>
  <c r="AF515" i="10"/>
  <c r="AA515"/>
  <c r="AC515"/>
  <c r="DE515" i="8"/>
  <c r="AF507" i="10"/>
  <c r="AA507"/>
  <c r="AC507"/>
  <c r="DE507" i="8"/>
  <c r="AF499" i="10"/>
  <c r="AA499"/>
  <c r="AC499"/>
  <c r="DE499" i="8"/>
  <c r="AF487" i="10"/>
  <c r="AA487"/>
  <c r="AC487"/>
  <c r="DE487" i="8"/>
  <c r="AF479" i="10"/>
  <c r="AA479"/>
  <c r="AC479"/>
  <c r="DE479" i="8"/>
  <c r="AF475" i="10"/>
  <c r="AA475"/>
  <c r="AC475"/>
  <c r="DE475" i="8"/>
  <c r="AF467" i="10"/>
  <c r="AA467"/>
  <c r="AC467"/>
  <c r="DE467" i="8"/>
  <c r="AF459" i="10"/>
  <c r="AA459"/>
  <c r="AC459"/>
  <c r="DE459" i="8"/>
  <c r="AF451" i="10"/>
  <c r="AA451"/>
  <c r="AC451"/>
  <c r="DE451" i="8"/>
  <c r="AF443" i="10"/>
  <c r="AA443"/>
  <c r="AC443"/>
  <c r="DE443" i="8"/>
  <c r="AF435" i="10"/>
  <c r="AA435"/>
  <c r="AC435"/>
  <c r="DE435" i="8"/>
  <c r="AF427" i="10"/>
  <c r="AA427"/>
  <c r="AC427"/>
  <c r="DE427" i="8"/>
  <c r="AF419" i="10"/>
  <c r="AA419"/>
  <c r="AC419"/>
  <c r="DE419" i="8"/>
  <c r="AF411" i="10"/>
  <c r="AA411"/>
  <c r="AC411"/>
  <c r="DE411" i="8"/>
  <c r="AF403" i="10"/>
  <c r="AA403"/>
  <c r="AC403"/>
  <c r="DE403" i="8"/>
  <c r="AF395" i="10"/>
  <c r="AA395"/>
  <c r="AC395"/>
  <c r="DE395" i="8"/>
  <c r="AF387" i="10"/>
  <c r="AA387"/>
  <c r="AC387"/>
  <c r="DE387" i="8"/>
  <c r="AF375" i="10"/>
  <c r="AA375"/>
  <c r="AC375"/>
  <c r="DE375" i="8"/>
  <c r="AF371" i="10"/>
  <c r="AA371"/>
  <c r="AC371"/>
  <c r="DE371" i="8"/>
  <c r="AC363" i="10"/>
  <c r="AF363"/>
  <c r="AA363"/>
  <c r="AG363" s="1"/>
  <c r="DE363" i="8"/>
  <c r="AC355" i="10"/>
  <c r="AF355"/>
  <c r="AA355"/>
  <c r="AG355" s="1"/>
  <c r="DE355" i="8"/>
  <c r="AC347" i="10"/>
  <c r="AF347"/>
  <c r="AA347"/>
  <c r="AG347" s="1"/>
  <c r="DE347" i="8"/>
  <c r="AC339" i="10"/>
  <c r="AF339"/>
  <c r="AA339"/>
  <c r="AG339" s="1"/>
  <c r="DE339" i="8"/>
  <c r="AF330" i="10"/>
  <c r="AA330"/>
  <c r="AC330"/>
  <c r="DE330" i="8"/>
  <c r="AF322" i="10"/>
  <c r="AA322"/>
  <c r="AC322"/>
  <c r="DE322" i="8"/>
  <c r="AF314" i="10"/>
  <c r="AA314"/>
  <c r="AC314"/>
  <c r="DE314" i="8"/>
  <c r="AF306" i="10"/>
  <c r="AA306"/>
  <c r="AC306"/>
  <c r="DE306" i="8"/>
  <c r="AF298" i="10"/>
  <c r="AA298"/>
  <c r="AC298"/>
  <c r="DE298" i="8"/>
  <c r="AF290" i="10"/>
  <c r="AA290"/>
  <c r="AC290"/>
  <c r="DE290" i="8"/>
  <c r="AF282" i="10"/>
  <c r="AA282"/>
  <c r="AC282"/>
  <c r="DE282" i="8"/>
  <c r="AF274" i="10"/>
  <c r="AA274"/>
  <c r="AC274"/>
  <c r="DE274" i="8"/>
  <c r="AF266" i="10"/>
  <c r="AA266"/>
  <c r="AC266"/>
  <c r="DE266" i="8"/>
  <c r="AF258" i="10"/>
  <c r="AA258"/>
  <c r="AC258"/>
  <c r="DE258" i="8"/>
  <c r="AF250" i="10"/>
  <c r="AA250"/>
  <c r="AC250"/>
  <c r="DE250" i="8"/>
  <c r="AF242" i="10"/>
  <c r="AA242"/>
  <c r="AC242"/>
  <c r="DE242" i="8"/>
  <c r="AF234" i="10"/>
  <c r="AA234"/>
  <c r="AC234"/>
  <c r="DE234" i="8"/>
  <c r="AF226" i="10"/>
  <c r="AA226"/>
  <c r="AC226"/>
  <c r="DE226" i="8"/>
  <c r="AF218" i="10"/>
  <c r="AA218"/>
  <c r="AC218"/>
  <c r="DE218" i="8"/>
  <c r="AF210" i="10"/>
  <c r="AA210"/>
  <c r="AC210"/>
  <c r="DE210" i="8"/>
  <c r="AF202" i="10"/>
  <c r="AA202"/>
  <c r="AC202"/>
  <c r="DE202" i="8"/>
  <c r="AF194" i="10"/>
  <c r="AA194"/>
  <c r="AC194"/>
  <c r="DE194" i="8"/>
  <c r="AF186" i="10"/>
  <c r="AA186"/>
  <c r="AC186"/>
  <c r="DE186" i="8"/>
  <c r="AF178" i="10"/>
  <c r="AA178"/>
  <c r="AC178"/>
  <c r="DE178" i="8"/>
  <c r="AF166" i="10"/>
  <c r="AA166"/>
  <c r="AC166"/>
  <c r="DE166" i="8"/>
  <c r="AF158" i="10"/>
  <c r="AA158"/>
  <c r="AC158"/>
  <c r="DE158" i="8"/>
  <c r="AF150" i="10"/>
  <c r="AA150"/>
  <c r="AC150"/>
  <c r="DE150" i="8"/>
  <c r="AF142" i="10"/>
  <c r="AA142"/>
  <c r="AC142"/>
  <c r="DE142" i="8"/>
  <c r="AF134" i="10"/>
  <c r="AA134"/>
  <c r="AC134"/>
  <c r="DE134" i="8"/>
  <c r="AF118" i="10"/>
  <c r="AA118"/>
  <c r="AC118"/>
  <c r="DE118" i="8"/>
  <c r="AC698" i="10"/>
  <c r="AF698"/>
  <c r="AA698"/>
  <c r="AG698" s="1"/>
  <c r="DE698" i="8"/>
  <c r="AC694" i="10"/>
  <c r="AF694"/>
  <c r="AA694"/>
  <c r="AG694" s="1"/>
  <c r="DE694" i="8"/>
  <c r="AC690" i="10"/>
  <c r="AF690"/>
  <c r="AA690"/>
  <c r="AG690" s="1"/>
  <c r="DE690" i="8"/>
  <c r="AC686" i="10"/>
  <c r="AF686"/>
  <c r="AA686"/>
  <c r="AG686" s="1"/>
  <c r="DE686" i="8"/>
  <c r="AC682" i="10"/>
  <c r="AF682"/>
  <c r="AA682"/>
  <c r="AG682" s="1"/>
  <c r="DE682" i="8"/>
  <c r="AC678" i="10"/>
  <c r="AF678"/>
  <c r="AA678"/>
  <c r="AG678" s="1"/>
  <c r="DE678" i="8"/>
  <c r="AC674" i="10"/>
  <c r="AF674"/>
  <c r="AA674"/>
  <c r="AG674" s="1"/>
  <c r="DE674" i="8"/>
  <c r="AC670" i="10"/>
  <c r="AF670"/>
  <c r="AA670"/>
  <c r="AG670" s="1"/>
  <c r="DE670" i="8"/>
  <c r="AC666" i="10"/>
  <c r="AF666"/>
  <c r="AA666"/>
  <c r="AG666" s="1"/>
  <c r="DE666" i="8"/>
  <c r="AC662" i="10"/>
  <c r="AF662"/>
  <c r="AA662"/>
  <c r="AG662" s="1"/>
  <c r="DE662" i="8"/>
  <c r="AC658" i="10"/>
  <c r="AF658"/>
  <c r="AA658"/>
  <c r="AG658" s="1"/>
  <c r="DE658" i="8"/>
  <c r="AC654" i="10"/>
  <c r="AF654"/>
  <c r="AA654"/>
  <c r="AG654" s="1"/>
  <c r="DE654" i="8"/>
  <c r="AC650" i="10"/>
  <c r="AF650"/>
  <c r="AA650"/>
  <c r="AG650" s="1"/>
  <c r="DE650" i="8"/>
  <c r="AC646" i="10"/>
  <c r="AF646"/>
  <c r="AA646"/>
  <c r="AG646" s="1"/>
  <c r="DE646" i="8"/>
  <c r="AC642" i="10"/>
  <c r="AF642"/>
  <c r="AA642"/>
  <c r="AG642" s="1"/>
  <c r="DE642" i="8"/>
  <c r="AC638" i="10"/>
  <c r="AF638"/>
  <c r="AA638"/>
  <c r="AG638" s="1"/>
  <c r="DE638" i="8"/>
  <c r="AC634" i="10"/>
  <c r="AF634"/>
  <c r="AA634"/>
  <c r="AG634" s="1"/>
  <c r="DE634" i="8"/>
  <c r="AF697" i="10"/>
  <c r="AA697"/>
  <c r="AC697"/>
  <c r="DE697" i="8"/>
  <c r="AF693" i="10"/>
  <c r="AA693"/>
  <c r="AC693"/>
  <c r="DE693" i="8"/>
  <c r="AA689" i="10"/>
  <c r="AC689"/>
  <c r="AF689"/>
  <c r="DE689" i="8"/>
  <c r="AA685" i="10"/>
  <c r="AC685"/>
  <c r="AF685"/>
  <c r="DE685" i="8"/>
  <c r="AA681" i="10"/>
  <c r="AC681"/>
  <c r="AF681"/>
  <c r="DE681" i="8"/>
  <c r="AA677" i="10"/>
  <c r="AC677"/>
  <c r="AF677"/>
  <c r="DE677" i="8"/>
  <c r="AA673" i="10"/>
  <c r="AC673"/>
  <c r="AF673"/>
  <c r="DE673" i="8"/>
  <c r="AA669" i="10"/>
  <c r="AC669"/>
  <c r="AF669"/>
  <c r="DE669" i="8"/>
  <c r="AA665" i="10"/>
  <c r="AC665"/>
  <c r="AF665"/>
  <c r="DE665" i="8"/>
  <c r="AA661" i="10"/>
  <c r="AC661"/>
  <c r="AF661"/>
  <c r="DE661" i="8"/>
  <c r="AF657" i="10"/>
  <c r="AA657"/>
  <c r="AC657"/>
  <c r="DE657" i="8"/>
  <c r="AF653" i="10"/>
  <c r="AA653"/>
  <c r="AC653"/>
  <c r="DE653" i="8"/>
  <c r="AF649" i="10"/>
  <c r="AA649"/>
  <c r="AC649"/>
  <c r="DE649" i="8"/>
  <c r="AF645" i="10"/>
  <c r="AA645"/>
  <c r="AC645"/>
  <c r="DE645" i="8"/>
  <c r="AF641" i="10"/>
  <c r="AA641"/>
  <c r="AC641"/>
  <c r="DE641" i="8"/>
  <c r="AF637" i="10"/>
  <c r="AA637"/>
  <c r="AC637"/>
  <c r="DE637" i="8"/>
  <c r="AF633" i="10"/>
  <c r="AA633"/>
  <c r="AC633"/>
  <c r="DE633" i="8"/>
  <c r="AC630" i="10"/>
  <c r="AF630"/>
  <c r="AA630"/>
  <c r="AG630" s="1"/>
  <c r="DE630" i="8"/>
  <c r="AC626" i="10"/>
  <c r="AF626"/>
  <c r="AA626"/>
  <c r="AG626" s="1"/>
  <c r="DE626" i="8"/>
  <c r="AC622" i="10"/>
  <c r="AF622"/>
  <c r="AA622"/>
  <c r="AG622" s="1"/>
  <c r="DE622" i="8"/>
  <c r="AC618" i="10"/>
  <c r="AF618"/>
  <c r="AA618"/>
  <c r="AG618" s="1"/>
  <c r="DE618" i="8"/>
  <c r="AC614" i="10"/>
  <c r="AF614"/>
  <c r="AA614"/>
  <c r="AG614" s="1"/>
  <c r="DE614" i="8"/>
  <c r="AC610" i="10"/>
  <c r="AF610"/>
  <c r="AA610"/>
  <c r="AG610" s="1"/>
  <c r="DE610" i="8"/>
  <c r="AC606" i="10"/>
  <c r="AF606"/>
  <c r="AA606"/>
  <c r="AG606" s="1"/>
  <c r="DE606" i="8"/>
  <c r="AC602" i="10"/>
  <c r="AF602"/>
  <c r="AA602"/>
  <c r="AG602" s="1"/>
  <c r="DE602" i="8"/>
  <c r="AC598" i="10"/>
  <c r="AF598"/>
  <c r="AA598"/>
  <c r="AG598" s="1"/>
  <c r="DE598" i="8"/>
  <c r="AC594" i="10"/>
  <c r="AF594"/>
  <c r="AA594"/>
  <c r="AG594" s="1"/>
  <c r="DE594" i="8"/>
  <c r="AC590" i="10"/>
  <c r="AF590"/>
  <c r="AA590"/>
  <c r="AG590" s="1"/>
  <c r="DE590" i="8"/>
  <c r="AC586" i="10"/>
  <c r="AF586"/>
  <c r="AA586"/>
  <c r="AG586" s="1"/>
  <c r="DE586" i="8"/>
  <c r="AC582" i="10"/>
  <c r="AF582"/>
  <c r="AA582"/>
  <c r="AG582" s="1"/>
  <c r="DE582" i="8"/>
  <c r="AC578" i="10"/>
  <c r="AF578"/>
  <c r="AA578"/>
  <c r="AG578" s="1"/>
  <c r="DE578" i="8"/>
  <c r="AC574" i="10"/>
  <c r="AF574"/>
  <c r="AA574"/>
  <c r="AG574" s="1"/>
  <c r="DE574" i="8"/>
  <c r="AC570" i="10"/>
  <c r="AF570"/>
  <c r="AA570"/>
  <c r="AG570" s="1"/>
  <c r="DE570" i="8"/>
  <c r="AC566" i="10"/>
  <c r="AF566"/>
  <c r="AA566"/>
  <c r="AG566" s="1"/>
  <c r="DE566" i="8"/>
  <c r="AC562" i="10"/>
  <c r="AF562"/>
  <c r="AA562"/>
  <c r="AG562" s="1"/>
  <c r="DE562" i="8"/>
  <c r="AC558" i="10"/>
  <c r="AF558"/>
  <c r="AA558"/>
  <c r="AG558" s="1"/>
  <c r="DE558" i="8"/>
  <c r="AC554" i="10"/>
  <c r="AF554"/>
  <c r="AA554"/>
  <c r="AG554" s="1"/>
  <c r="DE554" i="8"/>
  <c r="AC550" i="10"/>
  <c r="AF550"/>
  <c r="AA550"/>
  <c r="AG550" s="1"/>
  <c r="DE550" i="8"/>
  <c r="AC546" i="10"/>
  <c r="AF546"/>
  <c r="AA546"/>
  <c r="AG546" s="1"/>
  <c r="DE546" i="8"/>
  <c r="AC542" i="10"/>
  <c r="AF542"/>
  <c r="AA542"/>
  <c r="AG542" s="1"/>
  <c r="DE542" i="8"/>
  <c r="AC538" i="10"/>
  <c r="AF538"/>
  <c r="AA538"/>
  <c r="AG538" s="1"/>
  <c r="DE538" i="8"/>
  <c r="AC534" i="10"/>
  <c r="AF534"/>
  <c r="AA534"/>
  <c r="AG534" s="1"/>
  <c r="DE534" i="8"/>
  <c r="AC530" i="10"/>
  <c r="AF530"/>
  <c r="AA530"/>
  <c r="AG530" s="1"/>
  <c r="DE530" i="8"/>
  <c r="AC526" i="10"/>
  <c r="AF526"/>
  <c r="AA526"/>
  <c r="AG526" s="1"/>
  <c r="DE526" i="8"/>
  <c r="AC522" i="10"/>
  <c r="AF522"/>
  <c r="AA522"/>
  <c r="AG522" s="1"/>
  <c r="DE522" i="8"/>
  <c r="AC518" i="10"/>
  <c r="AF518"/>
  <c r="AA518"/>
  <c r="AG518" s="1"/>
  <c r="DE518" i="8"/>
  <c r="AC514" i="10"/>
  <c r="AF514"/>
  <c r="AA514"/>
  <c r="AG514" s="1"/>
  <c r="DE514" i="8"/>
  <c r="AC510" i="10"/>
  <c r="AF510"/>
  <c r="AA510"/>
  <c r="AG510" s="1"/>
  <c r="DE510" i="8"/>
  <c r="AC506" i="10"/>
  <c r="AF506"/>
  <c r="AA506"/>
  <c r="AG506" s="1"/>
  <c r="DE506" i="8"/>
  <c r="AC502" i="10"/>
  <c r="AF502"/>
  <c r="AA502"/>
  <c r="AG502" s="1"/>
  <c r="DE502" i="8"/>
  <c r="AC498" i="10"/>
  <c r="AF498"/>
  <c r="AA498"/>
  <c r="AG498" s="1"/>
  <c r="DE498" i="8"/>
  <c r="AC494" i="10"/>
  <c r="AF494"/>
  <c r="AA494"/>
  <c r="AG494" s="1"/>
  <c r="DE494" i="8"/>
  <c r="AC490" i="10"/>
  <c r="AF490"/>
  <c r="AA490"/>
  <c r="AG490" s="1"/>
  <c r="DE490" i="8"/>
  <c r="AC486" i="10"/>
  <c r="AF486"/>
  <c r="AA486"/>
  <c r="AG486" s="1"/>
  <c r="DE486" i="8"/>
  <c r="AC482" i="10"/>
  <c r="AF482"/>
  <c r="AA482"/>
  <c r="AG482" s="1"/>
  <c r="DE482" i="8"/>
  <c r="AC478" i="10"/>
  <c r="AF478"/>
  <c r="AA478"/>
  <c r="AG478" s="1"/>
  <c r="DE478" i="8"/>
  <c r="AC474" i="10"/>
  <c r="AF474"/>
  <c r="AA474"/>
  <c r="AG474" s="1"/>
  <c r="DE474" i="8"/>
  <c r="AC470" i="10"/>
  <c r="AF470"/>
  <c r="AA470"/>
  <c r="AG470" s="1"/>
  <c r="DE470" i="8"/>
  <c r="AC466" i="10"/>
  <c r="AF466"/>
  <c r="AA466"/>
  <c r="AG466" s="1"/>
  <c r="DE466" i="8"/>
  <c r="AC462" i="10"/>
  <c r="AF462"/>
  <c r="AA462"/>
  <c r="AG462" s="1"/>
  <c r="DE462" i="8"/>
  <c r="AC458" i="10"/>
  <c r="AF458"/>
  <c r="AA458"/>
  <c r="AG458" s="1"/>
  <c r="DE458" i="8"/>
  <c r="AC454" i="10"/>
  <c r="AF454"/>
  <c r="AA454"/>
  <c r="AG454" s="1"/>
  <c r="DE454" i="8"/>
  <c r="AC450" i="10"/>
  <c r="AF450"/>
  <c r="AA450"/>
  <c r="AG450" s="1"/>
  <c r="DE450" i="8"/>
  <c r="AC446" i="10"/>
  <c r="AF446"/>
  <c r="AA446"/>
  <c r="AG446" s="1"/>
  <c r="DE446" i="8"/>
  <c r="AC442" i="10"/>
  <c r="AF442"/>
  <c r="AA442"/>
  <c r="AG442" s="1"/>
  <c r="DE442" i="8"/>
  <c r="AC438" i="10"/>
  <c r="AF438"/>
  <c r="AA438"/>
  <c r="AG438" s="1"/>
  <c r="DE438" i="8"/>
  <c r="AC434" i="10"/>
  <c r="AF434"/>
  <c r="AA434"/>
  <c r="AG434" s="1"/>
  <c r="DE434" i="8"/>
  <c r="AC430" i="10"/>
  <c r="AF430"/>
  <c r="AA430"/>
  <c r="AG430" s="1"/>
  <c r="DE430" i="8"/>
  <c r="AC426" i="10"/>
  <c r="AF426"/>
  <c r="AA426"/>
  <c r="AG426" s="1"/>
  <c r="DE426" i="8"/>
  <c r="AC422" i="10"/>
  <c r="AF422"/>
  <c r="AA422"/>
  <c r="AG422" s="1"/>
  <c r="DE422" i="8"/>
  <c r="AC418" i="10"/>
  <c r="AF418"/>
  <c r="AA418"/>
  <c r="AG418" s="1"/>
  <c r="DE418" i="8"/>
  <c r="AC414" i="10"/>
  <c r="AF414"/>
  <c r="AA414"/>
  <c r="AG414" s="1"/>
  <c r="DE414" i="8"/>
  <c r="AC410" i="10"/>
  <c r="AF410"/>
  <c r="AA410"/>
  <c r="AG410" s="1"/>
  <c r="DE410" i="8"/>
  <c r="AC406" i="10"/>
  <c r="AF406"/>
  <c r="AA406"/>
  <c r="AG406" s="1"/>
  <c r="DE406" i="8"/>
  <c r="AC402" i="10"/>
  <c r="AF402"/>
  <c r="AA402"/>
  <c r="AG402" s="1"/>
  <c r="DE402" i="8"/>
  <c r="AC398" i="10"/>
  <c r="AF398"/>
  <c r="AA398"/>
  <c r="AG398" s="1"/>
  <c r="DE398" i="8"/>
  <c r="AC394" i="10"/>
  <c r="AF394"/>
  <c r="AA394"/>
  <c r="AG394" s="1"/>
  <c r="DE394" i="8"/>
  <c r="AC390" i="10"/>
  <c r="AF390"/>
  <c r="AA390"/>
  <c r="AG390" s="1"/>
  <c r="DE390" i="8"/>
  <c r="AC386" i="10"/>
  <c r="AF386"/>
  <c r="AA386"/>
  <c r="AG386" s="1"/>
  <c r="DE386" i="8"/>
  <c r="AC382" i="10"/>
  <c r="AF382"/>
  <c r="AA382"/>
  <c r="AG382" s="1"/>
  <c r="DE382" i="8"/>
  <c r="AC378" i="10"/>
  <c r="AF378"/>
  <c r="AA378"/>
  <c r="AG378" s="1"/>
  <c r="DE378" i="8"/>
  <c r="AC374" i="10"/>
  <c r="AF374"/>
  <c r="AA374"/>
  <c r="AG374" s="1"/>
  <c r="DE374" i="8"/>
  <c r="AC370" i="10"/>
  <c r="AF370"/>
  <c r="AA370"/>
  <c r="AG370" s="1"/>
  <c r="DE370" i="8"/>
  <c r="AC366" i="10"/>
  <c r="AF366"/>
  <c r="AA366"/>
  <c r="AG366" s="1"/>
  <c r="DE366" i="8"/>
  <c r="AF362" i="10"/>
  <c r="AA362"/>
  <c r="AC362"/>
  <c r="DE362" i="8"/>
  <c r="AF358" i="10"/>
  <c r="AA358"/>
  <c r="AC358"/>
  <c r="DE358" i="8"/>
  <c r="AF354" i="10"/>
  <c r="AA354"/>
  <c r="AC354"/>
  <c r="DE354" i="8"/>
  <c r="AF350" i="10"/>
  <c r="AA350"/>
  <c r="AC350"/>
  <c r="DE350" i="8"/>
  <c r="AF346" i="10"/>
  <c r="AA346"/>
  <c r="AC346"/>
  <c r="DE346" i="8"/>
  <c r="AF342" i="10"/>
  <c r="AA342"/>
  <c r="AC342"/>
  <c r="DE342" i="8"/>
  <c r="AF338" i="10"/>
  <c r="AA338"/>
  <c r="AC338"/>
  <c r="DE338" i="8"/>
  <c r="AF629" i="10"/>
  <c r="AA629"/>
  <c r="AC629"/>
  <c r="DE629" i="8"/>
  <c r="AF625" i="10"/>
  <c r="AA625"/>
  <c r="AC625"/>
  <c r="DE625" i="8"/>
  <c r="AF621" i="10"/>
  <c r="AA621"/>
  <c r="AC621"/>
  <c r="DE621" i="8"/>
  <c r="AF617" i="10"/>
  <c r="AA617"/>
  <c r="AC617"/>
  <c r="DE617" i="8"/>
  <c r="AF613" i="10"/>
  <c r="AA613"/>
  <c r="AC613"/>
  <c r="DE613" i="8"/>
  <c r="AF609" i="10"/>
  <c r="AA609"/>
  <c r="AC609"/>
  <c r="DE609" i="8"/>
  <c r="AF605" i="10"/>
  <c r="AA605"/>
  <c r="AC605"/>
  <c r="DE605" i="8"/>
  <c r="AF601" i="10"/>
  <c r="AA601"/>
  <c r="AC601"/>
  <c r="DE601" i="8"/>
  <c r="AF597" i="10"/>
  <c r="AA597"/>
  <c r="AC597"/>
  <c r="DE597" i="8"/>
  <c r="AF593" i="10"/>
  <c r="AA593"/>
  <c r="AC593"/>
  <c r="DE593" i="8"/>
  <c r="AF589" i="10"/>
  <c r="AA589"/>
  <c r="AC589"/>
  <c r="DE589" i="8"/>
  <c r="AF585" i="10"/>
  <c r="AA585"/>
  <c r="AC585"/>
  <c r="DE585" i="8"/>
  <c r="AF581" i="10"/>
  <c r="AA581"/>
  <c r="AC581"/>
  <c r="DE581" i="8"/>
  <c r="AF577" i="10"/>
  <c r="AA577"/>
  <c r="AC577"/>
  <c r="DE577" i="8"/>
  <c r="AF573" i="10"/>
  <c r="AA573"/>
  <c r="AC573"/>
  <c r="DE573" i="8"/>
  <c r="AF569" i="10"/>
  <c r="AA569"/>
  <c r="AC569"/>
  <c r="DE569" i="8"/>
  <c r="AF565" i="10"/>
  <c r="AA565"/>
  <c r="AC565"/>
  <c r="DE565" i="8"/>
  <c r="AF561" i="10"/>
  <c r="AA561"/>
  <c r="AC561"/>
  <c r="DE561" i="8"/>
  <c r="AF557" i="10"/>
  <c r="AA557"/>
  <c r="AC557"/>
  <c r="DE557" i="8"/>
  <c r="AF553" i="10"/>
  <c r="AA553"/>
  <c r="AC553"/>
  <c r="DE553" i="8"/>
  <c r="AF549" i="10"/>
  <c r="AA549"/>
  <c r="AC549"/>
  <c r="DE549" i="8"/>
  <c r="AF545" i="10"/>
  <c r="AA545"/>
  <c r="AC545"/>
  <c r="DE545" i="8"/>
  <c r="AF541" i="10"/>
  <c r="AA541"/>
  <c r="AC541"/>
  <c r="DE541" i="8"/>
  <c r="AF537" i="10"/>
  <c r="AA537"/>
  <c r="AC537"/>
  <c r="DE537" i="8"/>
  <c r="AF533" i="10"/>
  <c r="AA533"/>
  <c r="AC533"/>
  <c r="DE533" i="8"/>
  <c r="AF529" i="10"/>
  <c r="AA529"/>
  <c r="AC529"/>
  <c r="DE529" i="8"/>
  <c r="AF525" i="10"/>
  <c r="AA525"/>
  <c r="AC525"/>
  <c r="DE525" i="8"/>
  <c r="AF521" i="10"/>
  <c r="AA521"/>
  <c r="AC521"/>
  <c r="DE521" i="8"/>
  <c r="AF517" i="10"/>
  <c r="AA517"/>
  <c r="AC517"/>
  <c r="DE517" i="8"/>
  <c r="AF513" i="10"/>
  <c r="AA513"/>
  <c r="AC513"/>
  <c r="DE513" i="8"/>
  <c r="AF509" i="10"/>
  <c r="AA509"/>
  <c r="AC509"/>
  <c r="DE509" i="8"/>
  <c r="AF505" i="10"/>
  <c r="AA505"/>
  <c r="AC505"/>
  <c r="DE505" i="8"/>
  <c r="AF501" i="10"/>
  <c r="AA501"/>
  <c r="AC501"/>
  <c r="DE501" i="8"/>
  <c r="AF497" i="10"/>
  <c r="AA497"/>
  <c r="AC497"/>
  <c r="DE497" i="8"/>
  <c r="AF493" i="10"/>
  <c r="AA493"/>
  <c r="AC493"/>
  <c r="DE493" i="8"/>
  <c r="AF489" i="10"/>
  <c r="AA489"/>
  <c r="AC489"/>
  <c r="DE489" i="8"/>
  <c r="AF485" i="10"/>
  <c r="AA485"/>
  <c r="AC485"/>
  <c r="DE485" i="8"/>
  <c r="AF481" i="10"/>
  <c r="AA481"/>
  <c r="AC481"/>
  <c r="DE481" i="8"/>
  <c r="AF477" i="10"/>
  <c r="AA477"/>
  <c r="AC477"/>
  <c r="DE477" i="8"/>
  <c r="AF473" i="10"/>
  <c r="AA473"/>
  <c r="AC473"/>
  <c r="DE473" i="8"/>
  <c r="AF469" i="10"/>
  <c r="AA469"/>
  <c r="AC469"/>
  <c r="DE469" i="8"/>
  <c r="AF465" i="10"/>
  <c r="AA465"/>
  <c r="AC465"/>
  <c r="DE465" i="8"/>
  <c r="AF461" i="10"/>
  <c r="AA461"/>
  <c r="AC461"/>
  <c r="DE461" i="8"/>
  <c r="AF457" i="10"/>
  <c r="AA457"/>
  <c r="AC457"/>
  <c r="DE457" i="8"/>
  <c r="AF453" i="10"/>
  <c r="AA453"/>
  <c r="AC453"/>
  <c r="DE453" i="8"/>
  <c r="AF449" i="10"/>
  <c r="AA449"/>
  <c r="AC449"/>
  <c r="DE449" i="8"/>
  <c r="AF445" i="10"/>
  <c r="AA445"/>
  <c r="AC445"/>
  <c r="DE445" i="8"/>
  <c r="AF441" i="10"/>
  <c r="AA441"/>
  <c r="AC441"/>
  <c r="DE441" i="8"/>
  <c r="AF437" i="10"/>
  <c r="AA437"/>
  <c r="AC437"/>
  <c r="DE437" i="8"/>
  <c r="AF433" i="10"/>
  <c r="AA433"/>
  <c r="AC433"/>
  <c r="DE433" i="8"/>
  <c r="AF429" i="10"/>
  <c r="AA429"/>
  <c r="AC429"/>
  <c r="DE429" i="8"/>
  <c r="AF425" i="10"/>
  <c r="AA425"/>
  <c r="AC425"/>
  <c r="DE425" i="8"/>
  <c r="AF421" i="10"/>
  <c r="AA421"/>
  <c r="AC421"/>
  <c r="DE421" i="8"/>
  <c r="AF417" i="10"/>
  <c r="AA417"/>
  <c r="AC417"/>
  <c r="DE417" i="8"/>
  <c r="AF413" i="10"/>
  <c r="AA413"/>
  <c r="AC413"/>
  <c r="DE413" i="8"/>
  <c r="AF409" i="10"/>
  <c r="AA409"/>
  <c r="AC409"/>
  <c r="DE409" i="8"/>
  <c r="AF405" i="10"/>
  <c r="AA405"/>
  <c r="AC405"/>
  <c r="DE405" i="8"/>
  <c r="AF401" i="10"/>
  <c r="AA401"/>
  <c r="AC401"/>
  <c r="DE401" i="8"/>
  <c r="AF397" i="10"/>
  <c r="AA397"/>
  <c r="AC397"/>
  <c r="DE397" i="8"/>
  <c r="AF393" i="10"/>
  <c r="AA393"/>
  <c r="AC393"/>
  <c r="DE393" i="8"/>
  <c r="AF389" i="10"/>
  <c r="AA389"/>
  <c r="AC389"/>
  <c r="DE389" i="8"/>
  <c r="AF385" i="10"/>
  <c r="AA385"/>
  <c r="AC385"/>
  <c r="DE385" i="8"/>
  <c r="AF381" i="10"/>
  <c r="AA381"/>
  <c r="AC381"/>
  <c r="DE381" i="8"/>
  <c r="AF377" i="10"/>
  <c r="AA377"/>
  <c r="AC377"/>
  <c r="DE377" i="8"/>
  <c r="AF373" i="10"/>
  <c r="AA373"/>
  <c r="AC373"/>
  <c r="DE373" i="8"/>
  <c r="AF369" i="10"/>
  <c r="AA369"/>
  <c r="AC369"/>
  <c r="DE369" i="8"/>
  <c r="AF365" i="10"/>
  <c r="AA365"/>
  <c r="AC365"/>
  <c r="DE365" i="8"/>
  <c r="AF361" i="10"/>
  <c r="AA361"/>
  <c r="AC361"/>
  <c r="DE361" i="8"/>
  <c r="AF357" i="10"/>
  <c r="AA357"/>
  <c r="AC357"/>
  <c r="DE357" i="8"/>
  <c r="AF353" i="10"/>
  <c r="AA353"/>
  <c r="AC353"/>
  <c r="DE353" i="8"/>
  <c r="AF349" i="10"/>
  <c r="AA349"/>
  <c r="AC349"/>
  <c r="DE349" i="8"/>
  <c r="AF345" i="10"/>
  <c r="AA345"/>
  <c r="AC345"/>
  <c r="DE345" i="8"/>
  <c r="AF341" i="10"/>
  <c r="AA341"/>
  <c r="AC341"/>
  <c r="DE341" i="8"/>
  <c r="AC336" i="10"/>
  <c r="AF336"/>
  <c r="AA336"/>
  <c r="AG336" s="1"/>
  <c r="DE336" i="8"/>
  <c r="AC332" i="10"/>
  <c r="AF332"/>
  <c r="AA332"/>
  <c r="AG332" s="1"/>
  <c r="DE332" i="8"/>
  <c r="AC328" i="10"/>
  <c r="AF328"/>
  <c r="AA328"/>
  <c r="AG328" s="1"/>
  <c r="DE328" i="8"/>
  <c r="AC324" i="10"/>
  <c r="AF324"/>
  <c r="AA324"/>
  <c r="AG324" s="1"/>
  <c r="DE324" i="8"/>
  <c r="AC320" i="10"/>
  <c r="AF320"/>
  <c r="AA320"/>
  <c r="AG320" s="1"/>
  <c r="DE320" i="8"/>
  <c r="AC316" i="10"/>
  <c r="AF316"/>
  <c r="AA316"/>
  <c r="AG316" s="1"/>
  <c r="DE316" i="8"/>
  <c r="AC312" i="10"/>
  <c r="AF312"/>
  <c r="AA312"/>
  <c r="AG312" s="1"/>
  <c r="DE312" i="8"/>
  <c r="AC308" i="10"/>
  <c r="AF308"/>
  <c r="AA308"/>
  <c r="AG308" s="1"/>
  <c r="DE308" i="8"/>
  <c r="AC304" i="10"/>
  <c r="AF304"/>
  <c r="AA304"/>
  <c r="AG304" s="1"/>
  <c r="DE304" i="8"/>
  <c r="AC300" i="10"/>
  <c r="AF300"/>
  <c r="AA300"/>
  <c r="AG300" s="1"/>
  <c r="DE300" i="8"/>
  <c r="AC296" i="10"/>
  <c r="AF296"/>
  <c r="AA296"/>
  <c r="AG296" s="1"/>
  <c r="DE296" i="8"/>
  <c r="AC292" i="10"/>
  <c r="AF292"/>
  <c r="AA292"/>
  <c r="AG292" s="1"/>
  <c r="DE292" i="8"/>
  <c r="AC288" i="10"/>
  <c r="AF288"/>
  <c r="AA288"/>
  <c r="AG288" s="1"/>
  <c r="DE288" i="8"/>
  <c r="AC284" i="10"/>
  <c r="AF284"/>
  <c r="AA284"/>
  <c r="AG284" s="1"/>
  <c r="DE284" i="8"/>
  <c r="AC280" i="10"/>
  <c r="AF280"/>
  <c r="AA280"/>
  <c r="AG280" s="1"/>
  <c r="DE280" i="8"/>
  <c r="AC276" i="10"/>
  <c r="AF276"/>
  <c r="AA276"/>
  <c r="AG276" s="1"/>
  <c r="DE276" i="8"/>
  <c r="AC272" i="10"/>
  <c r="AF272"/>
  <c r="AA272"/>
  <c r="AG272" s="1"/>
  <c r="DE272" i="8"/>
  <c r="AC268" i="10"/>
  <c r="AF268"/>
  <c r="AA268"/>
  <c r="AG268" s="1"/>
  <c r="DE268" i="8"/>
  <c r="AC264" i="10"/>
  <c r="AF264"/>
  <c r="AA264"/>
  <c r="AG264" s="1"/>
  <c r="DE264" i="8"/>
  <c r="AC260" i="10"/>
  <c r="AF260"/>
  <c r="AA260"/>
  <c r="AG260" s="1"/>
  <c r="DE260" i="8"/>
  <c r="AC256" i="10"/>
  <c r="AF256"/>
  <c r="AA256"/>
  <c r="AG256" s="1"/>
  <c r="DE256" i="8"/>
  <c r="AC252" i="10"/>
  <c r="AF252"/>
  <c r="AA252"/>
  <c r="AG252" s="1"/>
  <c r="DE252" i="8"/>
  <c r="AC248" i="10"/>
  <c r="AF248"/>
  <c r="AA248"/>
  <c r="AG248" s="1"/>
  <c r="DE248" i="8"/>
  <c r="AC244" i="10"/>
  <c r="AF244"/>
  <c r="AA244"/>
  <c r="AG244" s="1"/>
  <c r="DE244" i="8"/>
  <c r="AC240" i="10"/>
  <c r="AF240"/>
  <c r="AA240"/>
  <c r="AG240" s="1"/>
  <c r="DE240" i="8"/>
  <c r="AC236" i="10"/>
  <c r="AF236"/>
  <c r="AA236"/>
  <c r="AG236" s="1"/>
  <c r="DE236" i="8"/>
  <c r="AC232" i="10"/>
  <c r="AF232"/>
  <c r="AA232"/>
  <c r="AG232" s="1"/>
  <c r="DE232" i="8"/>
  <c r="AC228" i="10"/>
  <c r="AF228"/>
  <c r="AA228"/>
  <c r="AG228" s="1"/>
  <c r="DE228" i="8"/>
  <c r="AC224" i="10"/>
  <c r="AF224"/>
  <c r="AA224"/>
  <c r="AG224" s="1"/>
  <c r="DE224" i="8"/>
  <c r="AC220" i="10"/>
  <c r="AF220"/>
  <c r="AA220"/>
  <c r="AG220" s="1"/>
  <c r="DE220" i="8"/>
  <c r="AC216" i="10"/>
  <c r="AF216"/>
  <c r="AA216"/>
  <c r="AG216" s="1"/>
  <c r="DE216" i="8"/>
  <c r="AC212" i="10"/>
  <c r="AF212"/>
  <c r="AA212"/>
  <c r="AG212" s="1"/>
  <c r="DE212" i="8"/>
  <c r="AC208" i="10"/>
  <c r="AF208"/>
  <c r="AA208"/>
  <c r="AG208" s="1"/>
  <c r="DE208" i="8"/>
  <c r="AC204" i="10"/>
  <c r="AF204"/>
  <c r="AA204"/>
  <c r="AG204" s="1"/>
  <c r="DE204" i="8"/>
  <c r="AC200" i="10"/>
  <c r="AF200"/>
  <c r="AA200"/>
  <c r="AG200" s="1"/>
  <c r="DE200" i="8"/>
  <c r="AC196" i="10"/>
  <c r="AF196"/>
  <c r="AA196"/>
  <c r="AG196" s="1"/>
  <c r="DE196" i="8"/>
  <c r="AC192" i="10"/>
  <c r="AF192"/>
  <c r="AA192"/>
  <c r="AG192" s="1"/>
  <c r="DE192" i="8"/>
  <c r="AC188" i="10"/>
  <c r="AF188"/>
  <c r="AA188"/>
  <c r="AG188" s="1"/>
  <c r="DE188" i="8"/>
  <c r="AC184" i="10"/>
  <c r="AF184"/>
  <c r="AA184"/>
  <c r="AG184" s="1"/>
  <c r="DE184" i="8"/>
  <c r="AC180" i="10"/>
  <c r="AF180"/>
  <c r="AA180"/>
  <c r="AG180" s="1"/>
  <c r="DE180" i="8"/>
  <c r="AC176" i="10"/>
  <c r="AF176"/>
  <c r="AA176"/>
  <c r="AG176" s="1"/>
  <c r="DE176" i="8"/>
  <c r="AC172" i="10"/>
  <c r="AF172"/>
  <c r="AA172"/>
  <c r="AG172" s="1"/>
  <c r="DE172" i="8"/>
  <c r="AC168" i="10"/>
  <c r="AF168"/>
  <c r="AA168"/>
  <c r="AG168" s="1"/>
  <c r="DE168" i="8"/>
  <c r="AC164" i="10"/>
  <c r="AF164"/>
  <c r="AA164"/>
  <c r="AG164" s="1"/>
  <c r="DE164" i="8"/>
  <c r="AC160" i="10"/>
  <c r="AF160"/>
  <c r="AA160"/>
  <c r="AG160" s="1"/>
  <c r="DE160" i="8"/>
  <c r="AC156" i="10"/>
  <c r="AF156"/>
  <c r="AA156"/>
  <c r="AG156" s="1"/>
  <c r="DE156" i="8"/>
  <c r="AC152" i="10"/>
  <c r="AF152"/>
  <c r="AA152"/>
  <c r="AG152" s="1"/>
  <c r="DE152" i="8"/>
  <c r="AC148" i="10"/>
  <c r="AF148"/>
  <c r="AA148"/>
  <c r="AG148" s="1"/>
  <c r="DE148" i="8"/>
  <c r="AC144" i="10"/>
  <c r="AF144"/>
  <c r="AA144"/>
  <c r="AG144" s="1"/>
  <c r="DE144" i="8"/>
  <c r="AC140" i="10"/>
  <c r="AF140"/>
  <c r="AA140"/>
  <c r="AG140" s="1"/>
  <c r="DE140" i="8"/>
  <c r="AC136" i="10"/>
  <c r="AF136"/>
  <c r="AA136"/>
  <c r="AG136" s="1"/>
  <c r="DE136" i="8"/>
  <c r="AC132" i="10"/>
  <c r="AF132"/>
  <c r="AA132"/>
  <c r="AG132" s="1"/>
  <c r="DE132" i="8"/>
  <c r="AC128" i="10"/>
  <c r="AF128"/>
  <c r="AA128"/>
  <c r="AG128" s="1"/>
  <c r="DE128" i="8"/>
  <c r="AC124" i="10"/>
  <c r="AF124"/>
  <c r="AA124"/>
  <c r="AG124" s="1"/>
  <c r="DE124" i="8"/>
  <c r="AC120" i="10"/>
  <c r="AF120"/>
  <c r="AA120"/>
  <c r="AG120" s="1"/>
  <c r="DE120" i="8"/>
  <c r="AC116" i="10"/>
  <c r="AF116"/>
  <c r="AA116"/>
  <c r="AG116" s="1"/>
  <c r="DE116" i="8"/>
  <c r="AC112" i="10"/>
  <c r="AF112"/>
  <c r="AA112"/>
  <c r="AG112" s="1"/>
  <c r="DE112" i="8"/>
  <c r="AC108" i="10"/>
  <c r="AF108"/>
  <c r="AA108"/>
  <c r="AG108" s="1"/>
  <c r="DE108" i="8"/>
  <c r="AC104" i="10"/>
  <c r="AF104"/>
  <c r="AA104"/>
  <c r="AG104" s="1"/>
  <c r="DE104" i="8"/>
  <c r="AC696" i="10"/>
  <c r="AF696"/>
  <c r="AA696"/>
  <c r="AG696" s="1"/>
  <c r="DE696" i="8"/>
  <c r="AC688" i="10"/>
  <c r="AF688"/>
  <c r="AA688"/>
  <c r="AG688" s="1"/>
  <c r="DE688" i="8"/>
  <c r="AC680" i="10"/>
  <c r="AF680"/>
  <c r="AA680"/>
  <c r="AG680" s="1"/>
  <c r="DE680" i="8"/>
  <c r="AC672" i="10"/>
  <c r="AF672"/>
  <c r="AA672"/>
  <c r="AG672" s="1"/>
  <c r="DE672" i="8"/>
  <c r="AC664" i="10"/>
  <c r="AF664"/>
  <c r="AA664"/>
  <c r="AG664" s="1"/>
  <c r="DE664" i="8"/>
  <c r="AC656" i="10"/>
  <c r="AF656"/>
  <c r="AA656"/>
  <c r="AG656" s="1"/>
  <c r="DE656" i="8"/>
  <c r="AC648" i="10"/>
  <c r="AF648"/>
  <c r="AA648"/>
  <c r="AG648" s="1"/>
  <c r="DE648" i="8"/>
  <c r="AC640" i="10"/>
  <c r="AF640"/>
  <c r="AA640"/>
  <c r="AG640" s="1"/>
  <c r="DE640" i="8"/>
  <c r="AF699" i="10"/>
  <c r="AA699"/>
  <c r="AC699"/>
  <c r="DE699" i="8"/>
  <c r="AF695" i="10"/>
  <c r="AA695"/>
  <c r="AC695"/>
  <c r="DE695" i="8"/>
  <c r="AA687" i="10"/>
  <c r="AC687"/>
  <c r="AF687"/>
  <c r="DE687" i="8"/>
  <c r="AA679" i="10"/>
  <c r="AC679"/>
  <c r="AF679"/>
  <c r="DE679" i="8"/>
  <c r="AA671" i="10"/>
  <c r="AC671"/>
  <c r="AF671"/>
  <c r="DE671" i="8"/>
  <c r="AA663" i="10"/>
  <c r="AC663"/>
  <c r="AF663"/>
  <c r="DE663" i="8"/>
  <c r="AF655" i="10"/>
  <c r="AA655"/>
  <c r="AC655"/>
  <c r="DE655" i="8"/>
  <c r="AF647" i="10"/>
  <c r="AA647"/>
  <c r="AC647"/>
  <c r="DE647" i="8"/>
  <c r="AF639" i="10"/>
  <c r="AA639"/>
  <c r="AC639"/>
  <c r="DE639" i="8"/>
  <c r="AC632" i="10"/>
  <c r="AF632"/>
  <c r="AA632"/>
  <c r="AG632" s="1"/>
  <c r="DE632" i="8"/>
  <c r="AC624" i="10"/>
  <c r="AF624"/>
  <c r="AA624"/>
  <c r="AG624" s="1"/>
  <c r="DE624" i="8"/>
  <c r="AC616" i="10"/>
  <c r="AF616"/>
  <c r="AA616"/>
  <c r="AG616" s="1"/>
  <c r="DE616" i="8"/>
  <c r="AC608" i="10"/>
  <c r="AF608"/>
  <c r="AA608"/>
  <c r="AG608" s="1"/>
  <c r="DE608" i="8"/>
  <c r="AC600" i="10"/>
  <c r="AF600"/>
  <c r="AA600"/>
  <c r="AG600" s="1"/>
  <c r="DE600" i="8"/>
  <c r="AC592" i="10"/>
  <c r="AF592"/>
  <c r="AA592"/>
  <c r="AG592" s="1"/>
  <c r="DE592" i="8"/>
  <c r="AC584" i="10"/>
  <c r="AF584"/>
  <c r="AA584"/>
  <c r="AG584" s="1"/>
  <c r="DE584" i="8"/>
  <c r="AC576" i="10"/>
  <c r="AF576"/>
  <c r="AA576"/>
  <c r="AG576" s="1"/>
  <c r="DE576" i="8"/>
  <c r="AC568" i="10"/>
  <c r="AF568"/>
  <c r="AA568"/>
  <c r="AG568" s="1"/>
  <c r="DE568" i="8"/>
  <c r="AC560" i="10"/>
  <c r="AF560"/>
  <c r="AA560"/>
  <c r="AG560" s="1"/>
  <c r="DE560" i="8"/>
  <c r="AC552" i="10"/>
  <c r="AF552"/>
  <c r="AA552"/>
  <c r="AG552" s="1"/>
  <c r="DE552" i="8"/>
  <c r="AC544" i="10"/>
  <c r="AF544"/>
  <c r="AA544"/>
  <c r="AG544" s="1"/>
  <c r="DE544" i="8"/>
  <c r="AC536" i="10"/>
  <c r="AF536"/>
  <c r="AA536"/>
  <c r="AG536" s="1"/>
  <c r="DE536" i="8"/>
  <c r="AC528" i="10"/>
  <c r="AF528"/>
  <c r="AA528"/>
  <c r="AG528" s="1"/>
  <c r="DE528" i="8"/>
  <c r="AC520" i="10"/>
  <c r="AF520"/>
  <c r="AA520"/>
  <c r="AG520" s="1"/>
  <c r="DE520" i="8"/>
  <c r="AC512" i="10"/>
  <c r="AF512"/>
  <c r="AA512"/>
  <c r="AG512" s="1"/>
  <c r="DE512" i="8"/>
  <c r="AC504" i="10"/>
  <c r="AF504"/>
  <c r="AA504"/>
  <c r="AG504" s="1"/>
  <c r="DE504" i="8"/>
  <c r="AC496" i="10"/>
  <c r="AF496"/>
  <c r="AA496"/>
  <c r="AG496" s="1"/>
  <c r="DE496" i="8"/>
  <c r="AC488" i="10"/>
  <c r="AF488"/>
  <c r="AA488"/>
  <c r="AG488" s="1"/>
  <c r="DE488" i="8"/>
  <c r="AC480" i="10"/>
  <c r="AF480"/>
  <c r="AA480"/>
  <c r="AG480" s="1"/>
  <c r="DE480" i="8"/>
  <c r="AC472" i="10"/>
  <c r="AF472"/>
  <c r="AA472"/>
  <c r="AG472" s="1"/>
  <c r="DE472" i="8"/>
  <c r="AC464" i="10"/>
  <c r="AF464"/>
  <c r="AA464"/>
  <c r="AG464" s="1"/>
  <c r="DE464" i="8"/>
  <c r="AC452" i="10"/>
  <c r="AF452"/>
  <c r="AA452"/>
  <c r="AG452" s="1"/>
  <c r="DE452" i="8"/>
  <c r="AC448" i="10"/>
  <c r="AF448"/>
  <c r="AA448"/>
  <c r="AG448" s="1"/>
  <c r="DE448" i="8"/>
  <c r="AC436" i="10"/>
  <c r="AF436"/>
  <c r="AA436"/>
  <c r="AG436" s="1"/>
  <c r="DE436" i="8"/>
  <c r="AC432" i="10"/>
  <c r="AF432"/>
  <c r="AA432"/>
  <c r="AG432" s="1"/>
  <c r="DE432" i="8"/>
  <c r="AC420" i="10"/>
  <c r="AF420"/>
  <c r="AA420"/>
  <c r="AG420" s="1"/>
  <c r="DE420" i="8"/>
  <c r="AC412" i="10"/>
  <c r="AF412"/>
  <c r="AA412"/>
  <c r="AG412" s="1"/>
  <c r="DE412" i="8"/>
  <c r="AC404" i="10"/>
  <c r="AF404"/>
  <c r="AA404"/>
  <c r="AG404" s="1"/>
  <c r="DE404" i="8"/>
  <c r="AC396" i="10"/>
  <c r="AF396"/>
  <c r="AA396"/>
  <c r="AG396" s="1"/>
  <c r="DE396" i="8"/>
  <c r="AC388" i="10"/>
  <c r="AF388"/>
  <c r="AA388"/>
  <c r="AG388" s="1"/>
  <c r="DE388" i="8"/>
  <c r="AC380" i="10"/>
  <c r="AF380"/>
  <c r="AA380"/>
  <c r="AG380" s="1"/>
  <c r="DE380" i="8"/>
  <c r="AC372" i="10"/>
  <c r="AF372"/>
  <c r="AA372"/>
  <c r="AG372" s="1"/>
  <c r="DE372" i="8"/>
  <c r="AC364" i="10"/>
  <c r="AF364"/>
  <c r="AA364"/>
  <c r="AG364" s="1"/>
  <c r="DE364" i="8"/>
  <c r="AC356" i="10"/>
  <c r="AF356"/>
  <c r="AA356"/>
  <c r="AG356" s="1"/>
  <c r="DE356" i="8"/>
  <c r="AC348" i="10"/>
  <c r="AF348"/>
  <c r="AA348"/>
  <c r="AG348" s="1"/>
  <c r="DE348" i="8"/>
  <c r="AC340" i="10"/>
  <c r="AF340"/>
  <c r="AA340"/>
  <c r="AG340" s="1"/>
  <c r="DE340" i="8"/>
  <c r="AF627" i="10"/>
  <c r="AA627"/>
  <c r="AC627"/>
  <c r="DE627" i="8"/>
  <c r="AF619" i="10"/>
  <c r="AA619"/>
  <c r="AC619"/>
  <c r="DE619" i="8"/>
  <c r="AF611" i="10"/>
  <c r="AA611"/>
  <c r="AC611"/>
  <c r="DE611" i="8"/>
  <c r="AF603" i="10"/>
  <c r="AA603"/>
  <c r="AC603"/>
  <c r="DE603" i="8"/>
  <c r="AF591" i="10"/>
  <c r="AA591"/>
  <c r="AC591"/>
  <c r="DE591" i="8"/>
  <c r="AF587" i="10"/>
  <c r="AA587"/>
  <c r="AC587"/>
  <c r="DE587" i="8"/>
  <c r="AF579" i="10"/>
  <c r="AA579"/>
  <c r="AC579"/>
  <c r="DE579" i="8"/>
  <c r="AF567" i="10"/>
  <c r="AA567"/>
  <c r="AC567"/>
  <c r="DE567" i="8"/>
  <c r="AF559" i="10"/>
  <c r="AA559"/>
  <c r="AC559"/>
  <c r="DE559" i="8"/>
  <c r="AF551" i="10"/>
  <c r="AA551"/>
  <c r="AC551"/>
  <c r="DE551" i="8"/>
  <c r="AF543" i="10"/>
  <c r="AA543"/>
  <c r="AC543"/>
  <c r="DE543" i="8"/>
  <c r="AF535" i="10"/>
  <c r="AA535"/>
  <c r="AC535"/>
  <c r="DE535" i="8"/>
  <c r="AF527" i="10"/>
  <c r="AA527"/>
  <c r="AC527"/>
  <c r="DE527" i="8"/>
  <c r="AF519" i="10"/>
  <c r="AA519"/>
  <c r="AC519"/>
  <c r="DE519" i="8"/>
  <c r="AF511" i="10"/>
  <c r="AA511"/>
  <c r="AC511"/>
  <c r="DE511" i="8"/>
  <c r="AF503" i="10"/>
  <c r="AA503"/>
  <c r="AC503"/>
  <c r="DE503" i="8"/>
  <c r="AF495" i="10"/>
  <c r="AA495"/>
  <c r="AC495"/>
  <c r="DE495" i="8"/>
  <c r="AF491" i="10"/>
  <c r="AA491"/>
  <c r="AC491"/>
  <c r="DE491" i="8"/>
  <c r="AF483" i="10"/>
  <c r="AA483"/>
  <c r="AC483"/>
  <c r="DE483" i="8"/>
  <c r="AF471" i="10"/>
  <c r="AA471"/>
  <c r="AC471"/>
  <c r="DE471" i="8"/>
  <c r="AF463" i="10"/>
  <c r="AA463"/>
  <c r="AC463"/>
  <c r="DE463" i="8"/>
  <c r="AF455" i="10"/>
  <c r="AA455"/>
  <c r="AC455"/>
  <c r="DE455" i="8"/>
  <c r="AF447" i="10"/>
  <c r="AA447"/>
  <c r="AC447"/>
  <c r="DE447" i="8"/>
  <c r="AF439" i="10"/>
  <c r="AA439"/>
  <c r="AC439"/>
  <c r="DE439" i="8"/>
  <c r="AF431" i="10"/>
  <c r="AA431"/>
  <c r="AC431"/>
  <c r="DE431" i="8"/>
  <c r="AF423" i="10"/>
  <c r="AA423"/>
  <c r="AC423"/>
  <c r="DE423" i="8"/>
  <c r="AF415" i="10"/>
  <c r="AA415"/>
  <c r="AC415"/>
  <c r="DE415" i="8"/>
  <c r="AF407" i="10"/>
  <c r="AA407"/>
  <c r="AC407"/>
  <c r="DE407" i="8"/>
  <c r="AF399" i="10"/>
  <c r="AA399"/>
  <c r="AC399"/>
  <c r="DE399" i="8"/>
  <c r="AF391" i="10"/>
  <c r="AA391"/>
  <c r="AC391"/>
  <c r="DE391" i="8"/>
  <c r="AF383" i="10"/>
  <c r="AA383"/>
  <c r="AC383"/>
  <c r="DE383" i="8"/>
  <c r="AF379" i="10"/>
  <c r="AA379"/>
  <c r="AC379"/>
  <c r="DE379" i="8"/>
  <c r="AF367" i="10"/>
  <c r="AA367"/>
  <c r="AC367"/>
  <c r="DE367" i="8"/>
  <c r="AC359" i="10"/>
  <c r="AF359"/>
  <c r="AA359"/>
  <c r="AG359" s="1"/>
  <c r="DE359" i="8"/>
  <c r="AC351" i="10"/>
  <c r="AF351"/>
  <c r="AA351"/>
  <c r="AG351" s="1"/>
  <c r="DE351" i="8"/>
  <c r="AC343" i="10"/>
  <c r="AF343"/>
  <c r="AA343"/>
  <c r="AG343" s="1"/>
  <c r="DE343" i="8"/>
  <c r="AF334" i="10"/>
  <c r="AA334"/>
  <c r="AC334"/>
  <c r="DE334" i="8"/>
  <c r="AF326" i="10"/>
  <c r="AA326"/>
  <c r="AC326"/>
  <c r="DE326" i="8"/>
  <c r="AF318" i="10"/>
  <c r="AA318"/>
  <c r="AC318"/>
  <c r="DE318" i="8"/>
  <c r="AF310" i="10"/>
  <c r="AA310"/>
  <c r="AC310"/>
  <c r="DE310" i="8"/>
  <c r="AF302" i="10"/>
  <c r="AA302"/>
  <c r="AC302"/>
  <c r="DE302" i="8"/>
  <c r="AF294" i="10"/>
  <c r="AA294"/>
  <c r="AC294"/>
  <c r="DE294" i="8"/>
  <c r="AF286" i="10"/>
  <c r="AA286"/>
  <c r="AC286"/>
  <c r="DE286" i="8"/>
  <c r="AF278" i="10"/>
  <c r="AA278"/>
  <c r="AC278"/>
  <c r="DE278" i="8"/>
  <c r="AF270" i="10"/>
  <c r="AA270"/>
  <c r="AC270"/>
  <c r="DE270" i="8"/>
  <c r="AF262" i="10"/>
  <c r="AA262"/>
  <c r="AC262"/>
  <c r="DE262" i="8"/>
  <c r="AF254" i="10"/>
  <c r="AA254"/>
  <c r="AC254"/>
  <c r="DE254" i="8"/>
  <c r="AF246" i="10"/>
  <c r="AA246"/>
  <c r="AC246"/>
  <c r="DE246" i="8"/>
  <c r="AF238" i="10"/>
  <c r="AA238"/>
  <c r="AC238"/>
  <c r="DE238" i="8"/>
  <c r="AF230" i="10"/>
  <c r="AA230"/>
  <c r="AC230"/>
  <c r="DE230" i="8"/>
  <c r="AF222" i="10"/>
  <c r="AA222"/>
  <c r="AC222"/>
  <c r="DE222" i="8"/>
  <c r="AF214" i="10"/>
  <c r="AA214"/>
  <c r="AC214"/>
  <c r="DE214" i="8"/>
  <c r="AF206" i="10"/>
  <c r="AA206"/>
  <c r="AC206"/>
  <c r="DE206" i="8"/>
  <c r="AF198" i="10"/>
  <c r="AA198"/>
  <c r="AC198"/>
  <c r="DE198" i="8"/>
  <c r="AF190" i="10"/>
  <c r="AA190"/>
  <c r="AC190"/>
  <c r="DE190" i="8"/>
  <c r="AF182" i="10"/>
  <c r="AA182"/>
  <c r="AC182"/>
  <c r="DE182" i="8"/>
  <c r="AF174" i="10"/>
  <c r="AA174"/>
  <c r="AC174"/>
  <c r="DE174" i="8"/>
  <c r="AF170" i="10"/>
  <c r="AA170"/>
  <c r="AC170"/>
  <c r="DE170" i="8"/>
  <c r="AF162" i="10"/>
  <c r="AA162"/>
  <c r="AC162"/>
  <c r="DE162" i="8"/>
  <c r="AF154" i="10"/>
  <c r="AA154"/>
  <c r="AC154"/>
  <c r="DE154" i="8"/>
  <c r="AF146" i="10"/>
  <c r="AA146"/>
  <c r="AC146"/>
  <c r="DE146" i="8"/>
  <c r="AF138" i="10"/>
  <c r="AA138"/>
  <c r="AC138"/>
  <c r="DE138" i="8"/>
  <c r="AF130" i="10"/>
  <c r="AA130"/>
  <c r="AC130"/>
  <c r="DE130" i="8"/>
  <c r="AF126" i="10"/>
  <c r="AA126"/>
  <c r="AC126"/>
  <c r="DE126" i="8"/>
  <c r="AF122" i="10"/>
  <c r="AA122"/>
  <c r="AC122"/>
  <c r="DE122" i="8"/>
  <c r="AF114" i="10"/>
  <c r="AA114"/>
  <c r="AC114"/>
  <c r="DE114" i="8"/>
  <c r="AF110" i="10"/>
  <c r="AA110"/>
  <c r="AC110"/>
  <c r="DE110" i="8"/>
  <c r="AF106" i="10"/>
  <c r="AA106"/>
  <c r="AC106"/>
  <c r="DE106" i="8"/>
  <c r="AF102" i="10"/>
  <c r="AA102"/>
  <c r="AC102"/>
  <c r="DE102" i="8"/>
  <c r="AF337" i="10"/>
  <c r="AA337"/>
  <c r="AC337"/>
  <c r="DE337" i="8"/>
  <c r="AF333" i="10"/>
  <c r="AA333"/>
  <c r="AC333"/>
  <c r="DE333" i="8"/>
  <c r="AF329" i="10"/>
  <c r="AA329"/>
  <c r="AC329"/>
  <c r="DE329" i="8"/>
  <c r="AF325" i="10"/>
  <c r="AA325"/>
  <c r="AC325"/>
  <c r="DE325" i="8"/>
  <c r="AF321" i="10"/>
  <c r="AA321"/>
  <c r="AC321"/>
  <c r="DE321" i="8"/>
  <c r="AF317" i="10"/>
  <c r="AA317"/>
  <c r="AC317"/>
  <c r="DE317" i="8"/>
  <c r="AF313" i="10"/>
  <c r="AA313"/>
  <c r="AC313"/>
  <c r="DE313" i="8"/>
  <c r="AF309" i="10"/>
  <c r="AA309"/>
  <c r="AC309"/>
  <c r="DE309" i="8"/>
  <c r="AF305" i="10"/>
  <c r="AA305"/>
  <c r="AC305"/>
  <c r="DE305" i="8"/>
  <c r="AF301" i="10"/>
  <c r="AA301"/>
  <c r="AC301"/>
  <c r="DE301" i="8"/>
  <c r="AF297" i="10"/>
  <c r="AA297"/>
  <c r="AC297"/>
  <c r="DE297" i="8"/>
  <c r="AF293" i="10"/>
  <c r="AA293"/>
  <c r="AC293"/>
  <c r="DE293" i="8"/>
  <c r="AF289" i="10"/>
  <c r="AA289"/>
  <c r="AC289"/>
  <c r="DE289" i="8"/>
  <c r="AF285" i="10"/>
  <c r="AA285"/>
  <c r="AC285"/>
  <c r="DE285" i="8"/>
  <c r="AF281" i="10"/>
  <c r="AA281"/>
  <c r="AC281"/>
  <c r="DE281" i="8"/>
  <c r="AF277" i="10"/>
  <c r="AA277"/>
  <c r="AC277"/>
  <c r="DE277" i="8"/>
  <c r="AF273" i="10"/>
  <c r="AA273"/>
  <c r="AC273"/>
  <c r="DE273" i="8"/>
  <c r="AF269" i="10"/>
  <c r="AA269"/>
  <c r="AC269"/>
  <c r="DE269" i="8"/>
  <c r="AF265" i="10"/>
  <c r="AA265"/>
  <c r="AC265"/>
  <c r="DE265" i="8"/>
  <c r="AF261" i="10"/>
  <c r="AA261"/>
  <c r="AC261"/>
  <c r="DE261" i="8"/>
  <c r="AF257" i="10"/>
  <c r="AA257"/>
  <c r="AC257"/>
  <c r="DE257" i="8"/>
  <c r="AF253" i="10"/>
  <c r="AA253"/>
  <c r="AC253"/>
  <c r="DE253" i="8"/>
  <c r="AF249" i="10"/>
  <c r="AA249"/>
  <c r="AC249"/>
  <c r="DE249" i="8"/>
  <c r="AF245" i="10"/>
  <c r="AA245"/>
  <c r="AC245"/>
  <c r="DE245" i="8"/>
  <c r="AF241" i="10"/>
  <c r="AA241"/>
  <c r="AC241"/>
  <c r="DE241" i="8"/>
  <c r="AF237" i="10"/>
  <c r="AA237"/>
  <c r="AC237"/>
  <c r="DE237" i="8"/>
  <c r="AF233" i="10"/>
  <c r="AA233"/>
  <c r="AC233"/>
  <c r="DE233" i="8"/>
  <c r="AF229" i="10"/>
  <c r="AA229"/>
  <c r="AC229"/>
  <c r="DE229" i="8"/>
  <c r="AF225" i="10"/>
  <c r="AA225"/>
  <c r="AC225"/>
  <c r="DE225" i="8"/>
  <c r="AF221" i="10"/>
  <c r="AA221"/>
  <c r="AC221"/>
  <c r="DE221" i="8"/>
  <c r="AF217" i="10"/>
  <c r="AA217"/>
  <c r="AC217"/>
  <c r="DE217" i="8"/>
  <c r="AF213" i="10"/>
  <c r="AA213"/>
  <c r="AC213"/>
  <c r="DE213" i="8"/>
  <c r="AF209" i="10"/>
  <c r="AA209"/>
  <c r="AC209"/>
  <c r="DE209" i="8"/>
  <c r="AF205" i="10"/>
  <c r="AA205"/>
  <c r="AC205"/>
  <c r="DE205" i="8"/>
  <c r="AF201" i="10"/>
  <c r="AA201"/>
  <c r="AC201"/>
  <c r="DE201" i="8"/>
  <c r="AF197" i="10"/>
  <c r="AA197"/>
  <c r="AC197"/>
  <c r="DE197" i="8"/>
  <c r="AF193" i="10"/>
  <c r="AA193"/>
  <c r="AC193"/>
  <c r="DE193" i="8"/>
  <c r="AF189" i="10"/>
  <c r="AA189"/>
  <c r="AC189"/>
  <c r="DE189" i="8"/>
  <c r="AF185" i="10"/>
  <c r="AA185"/>
  <c r="AC185"/>
  <c r="DE185" i="8"/>
  <c r="AF181" i="10"/>
  <c r="AA181"/>
  <c r="AC181"/>
  <c r="DE181" i="8"/>
  <c r="AF177" i="10"/>
  <c r="AA177"/>
  <c r="AC177"/>
  <c r="DE177" i="8"/>
  <c r="AF173" i="10"/>
  <c r="AA173"/>
  <c r="AC173"/>
  <c r="DE173" i="8"/>
  <c r="AF169" i="10"/>
  <c r="AA169"/>
  <c r="AC169"/>
  <c r="DE169" i="8"/>
  <c r="AF165" i="10"/>
  <c r="AA165"/>
  <c r="AC165"/>
  <c r="DE165" i="8"/>
  <c r="AF161" i="10"/>
  <c r="AA161"/>
  <c r="AC161"/>
  <c r="DE161" i="8"/>
  <c r="AF157" i="10"/>
  <c r="AA157"/>
  <c r="AC157"/>
  <c r="DE157" i="8"/>
  <c r="AF153" i="10"/>
  <c r="AA153"/>
  <c r="AC153"/>
  <c r="DE153" i="8"/>
  <c r="AF149" i="10"/>
  <c r="AA149"/>
  <c r="AC149"/>
  <c r="DE149" i="8"/>
  <c r="AF145" i="10"/>
  <c r="AA145"/>
  <c r="AC145"/>
  <c r="DE145" i="8"/>
  <c r="AF141" i="10"/>
  <c r="AA141"/>
  <c r="AC141"/>
  <c r="DE141" i="8"/>
  <c r="AF137" i="10"/>
  <c r="AA137"/>
  <c r="AC137"/>
  <c r="DE137" i="8"/>
  <c r="AF133" i="10"/>
  <c r="AA133"/>
  <c r="AC133"/>
  <c r="DE133" i="8"/>
  <c r="AF129" i="10"/>
  <c r="AA129"/>
  <c r="AC129"/>
  <c r="DE129" i="8"/>
  <c r="AF125" i="10"/>
  <c r="AA125"/>
  <c r="AC125"/>
  <c r="DE125" i="8"/>
  <c r="AF121" i="10"/>
  <c r="AA121"/>
  <c r="AC121"/>
  <c r="DE121" i="8"/>
  <c r="AF117" i="10"/>
  <c r="AA117"/>
  <c r="AC117"/>
  <c r="DE117" i="8"/>
  <c r="AF113" i="10"/>
  <c r="AA113"/>
  <c r="AC113"/>
  <c r="DE113" i="8"/>
  <c r="AF109" i="10"/>
  <c r="AA109"/>
  <c r="AC109"/>
  <c r="DE109" i="8"/>
  <c r="AF105" i="10"/>
  <c r="AA105"/>
  <c r="AC105"/>
  <c r="DE105" i="8"/>
  <c r="AC101" i="10"/>
  <c r="AF101"/>
  <c r="AA101"/>
  <c r="DE101" i="8"/>
  <c r="AC335" i="10"/>
  <c r="AF335"/>
  <c r="AA335"/>
  <c r="DE335" i="8"/>
  <c r="AC331" i="10"/>
  <c r="AF331"/>
  <c r="AA331"/>
  <c r="AG331" s="1"/>
  <c r="DE331" i="8"/>
  <c r="AC327" i="10"/>
  <c r="AF327"/>
  <c r="AA327"/>
  <c r="AG327" s="1"/>
  <c r="DE327" i="8"/>
  <c r="AC323" i="10"/>
  <c r="AF323"/>
  <c r="AA323"/>
  <c r="AG323" s="1"/>
  <c r="DE323" i="8"/>
  <c r="AC319" i="10"/>
  <c r="AF319"/>
  <c r="AA319"/>
  <c r="AG319" s="1"/>
  <c r="DE319" i="8"/>
  <c r="AC315" i="10"/>
  <c r="AF315"/>
  <c r="AA315"/>
  <c r="AG315" s="1"/>
  <c r="DE315" i="8"/>
  <c r="AC311" i="10"/>
  <c r="AF311"/>
  <c r="AA311"/>
  <c r="AG311" s="1"/>
  <c r="DE311" i="8"/>
  <c r="AC307" i="10"/>
  <c r="AF307"/>
  <c r="AA307"/>
  <c r="AG307" s="1"/>
  <c r="DE307" i="8"/>
  <c r="AC303" i="10"/>
  <c r="AF303"/>
  <c r="AA303"/>
  <c r="AG303" s="1"/>
  <c r="DE303" i="8"/>
  <c r="AC299" i="10"/>
  <c r="AF299"/>
  <c r="AA299"/>
  <c r="AG299" s="1"/>
  <c r="DE299" i="8"/>
  <c r="AC295" i="10"/>
  <c r="AF295"/>
  <c r="AA295"/>
  <c r="AG295" s="1"/>
  <c r="DE295" i="8"/>
  <c r="AC291" i="10"/>
  <c r="AF291"/>
  <c r="AA291"/>
  <c r="AG291" s="1"/>
  <c r="DE291" i="8"/>
  <c r="AC287" i="10"/>
  <c r="AF287"/>
  <c r="AA287"/>
  <c r="AG287" s="1"/>
  <c r="DE287" i="8"/>
  <c r="AC283" i="10"/>
  <c r="AF283"/>
  <c r="AA283"/>
  <c r="AG283" s="1"/>
  <c r="DE283" i="8"/>
  <c r="AC279" i="10"/>
  <c r="AF279"/>
  <c r="AA279"/>
  <c r="AG279" s="1"/>
  <c r="DE279" i="8"/>
  <c r="AC275" i="10"/>
  <c r="AF275"/>
  <c r="AA275"/>
  <c r="AG275" s="1"/>
  <c r="DE275" i="8"/>
  <c r="AC271" i="10"/>
  <c r="AF271"/>
  <c r="AA271"/>
  <c r="AG271" s="1"/>
  <c r="DE271" i="8"/>
  <c r="AC267" i="10"/>
  <c r="AF267"/>
  <c r="AA267"/>
  <c r="AG267" s="1"/>
  <c r="DE267" i="8"/>
  <c r="AC263" i="10"/>
  <c r="AF263"/>
  <c r="AA263"/>
  <c r="AG263" s="1"/>
  <c r="DE263" i="8"/>
  <c r="AC259" i="10"/>
  <c r="AF259"/>
  <c r="AA259"/>
  <c r="AG259" s="1"/>
  <c r="DE259" i="8"/>
  <c r="AC255" i="10"/>
  <c r="AF255"/>
  <c r="AA255"/>
  <c r="AG255" s="1"/>
  <c r="DE255" i="8"/>
  <c r="AC251" i="10"/>
  <c r="AF251"/>
  <c r="AA251"/>
  <c r="AG251" s="1"/>
  <c r="DE251" i="8"/>
  <c r="AC247" i="10"/>
  <c r="AF247"/>
  <c r="AA247"/>
  <c r="AG247" s="1"/>
  <c r="DE247" i="8"/>
  <c r="AC243" i="10"/>
  <c r="AF243"/>
  <c r="AA243"/>
  <c r="AG243" s="1"/>
  <c r="DE243" i="8"/>
  <c r="AC239" i="10"/>
  <c r="AF239"/>
  <c r="AA239"/>
  <c r="AG239" s="1"/>
  <c r="DE239" i="8"/>
  <c r="AC235" i="10"/>
  <c r="AF235"/>
  <c r="AA235"/>
  <c r="AG235" s="1"/>
  <c r="DE235" i="8"/>
  <c r="AC231" i="10"/>
  <c r="AF231"/>
  <c r="AA231"/>
  <c r="AG231" s="1"/>
  <c r="DE231" i="8"/>
  <c r="AC227" i="10"/>
  <c r="AF227"/>
  <c r="AA227"/>
  <c r="AG227" s="1"/>
  <c r="DE227" i="8"/>
  <c r="AC223" i="10"/>
  <c r="AF223"/>
  <c r="AA223"/>
  <c r="AG223" s="1"/>
  <c r="DE223" i="8"/>
  <c r="AC219" i="10"/>
  <c r="AF219"/>
  <c r="AA219"/>
  <c r="AG219" s="1"/>
  <c r="DE219" i="8"/>
  <c r="AC215" i="10"/>
  <c r="AF215"/>
  <c r="AA215"/>
  <c r="AG215" s="1"/>
  <c r="DE215" i="8"/>
  <c r="AC211" i="10"/>
  <c r="AF211"/>
  <c r="AA211"/>
  <c r="AG211" s="1"/>
  <c r="DE211" i="8"/>
  <c r="AC207" i="10"/>
  <c r="AF207"/>
  <c r="AA207"/>
  <c r="AG207" s="1"/>
  <c r="DE207" i="8"/>
  <c r="AC203" i="10"/>
  <c r="AF203"/>
  <c r="AA203"/>
  <c r="AG203" s="1"/>
  <c r="DE203" i="8"/>
  <c r="AC199" i="10"/>
  <c r="AF199"/>
  <c r="AA199"/>
  <c r="AG199" s="1"/>
  <c r="DE199" i="8"/>
  <c r="AC195" i="10"/>
  <c r="AF195"/>
  <c r="AA195"/>
  <c r="AG195" s="1"/>
  <c r="DE195" i="8"/>
  <c r="AC191" i="10"/>
  <c r="AF191"/>
  <c r="AA191"/>
  <c r="AG191" s="1"/>
  <c r="DE191" i="8"/>
  <c r="AC187" i="10"/>
  <c r="AF187"/>
  <c r="AA187"/>
  <c r="AG187" s="1"/>
  <c r="DE187" i="8"/>
  <c r="AC183" i="10"/>
  <c r="AF183"/>
  <c r="AA183"/>
  <c r="AG183" s="1"/>
  <c r="DE183" i="8"/>
  <c r="AC179" i="10"/>
  <c r="AF179"/>
  <c r="AA179"/>
  <c r="AG179" s="1"/>
  <c r="DE179" i="8"/>
  <c r="AC175" i="10"/>
  <c r="AF175"/>
  <c r="AA175"/>
  <c r="AG175" s="1"/>
  <c r="DE175" i="8"/>
  <c r="AC171" i="10"/>
  <c r="AF171"/>
  <c r="AA171"/>
  <c r="AG171" s="1"/>
  <c r="DE171" i="8"/>
  <c r="AC167" i="10"/>
  <c r="AF167"/>
  <c r="AA167"/>
  <c r="AG167" s="1"/>
  <c r="DE167" i="8"/>
  <c r="AC163" i="10"/>
  <c r="AF163"/>
  <c r="AA163"/>
  <c r="AG163" s="1"/>
  <c r="DE163" i="8"/>
  <c r="AC159" i="10"/>
  <c r="AF159"/>
  <c r="AA159"/>
  <c r="AG159" s="1"/>
  <c r="DE159" i="8"/>
  <c r="AC155" i="10"/>
  <c r="AF155"/>
  <c r="AA155"/>
  <c r="AG155" s="1"/>
  <c r="DE155" i="8"/>
  <c r="AC151" i="10"/>
  <c r="AF151"/>
  <c r="AA151"/>
  <c r="AG151" s="1"/>
  <c r="DE151" i="8"/>
  <c r="AC147" i="10"/>
  <c r="AF147"/>
  <c r="AA147"/>
  <c r="AG147" s="1"/>
  <c r="DE147" i="8"/>
  <c r="AC143" i="10"/>
  <c r="AF143"/>
  <c r="AA143"/>
  <c r="AG143" s="1"/>
  <c r="DE143" i="8"/>
  <c r="AC139" i="10"/>
  <c r="AF139"/>
  <c r="AA139"/>
  <c r="AG139" s="1"/>
  <c r="DE139" i="8"/>
  <c r="AC135" i="10"/>
  <c r="AF135"/>
  <c r="AA135"/>
  <c r="AG135" s="1"/>
  <c r="DE135" i="8"/>
  <c r="AC131" i="10"/>
  <c r="AF131"/>
  <c r="AA131"/>
  <c r="AG131" s="1"/>
  <c r="DE131" i="8"/>
  <c r="AC127" i="10"/>
  <c r="AF127"/>
  <c r="AA127"/>
  <c r="AG127" s="1"/>
  <c r="DE127" i="8"/>
  <c r="AC123" i="10"/>
  <c r="AF123"/>
  <c r="AA123"/>
  <c r="AG123" s="1"/>
  <c r="DE123" i="8"/>
  <c r="AC119" i="10"/>
  <c r="AF119"/>
  <c r="AA119"/>
  <c r="AG119" s="1"/>
  <c r="DE119" i="8"/>
  <c r="AC115" i="10"/>
  <c r="AF115"/>
  <c r="AA115"/>
  <c r="AG115" s="1"/>
  <c r="DE115" i="8"/>
  <c r="AC111" i="10"/>
  <c r="AF111"/>
  <c r="AA111"/>
  <c r="AG111" s="1"/>
  <c r="DE111" i="8"/>
  <c r="AC107" i="10"/>
  <c r="AF107"/>
  <c r="AA107"/>
  <c r="AG107" s="1"/>
  <c r="DE107" i="8"/>
  <c r="AC103" i="10"/>
  <c r="AF103"/>
  <c r="AA103"/>
  <c r="AG103" s="1"/>
  <c r="DE103" i="8"/>
  <c r="AG105" i="10" l="1"/>
  <c r="AG109"/>
  <c r="AG113"/>
  <c r="AG117"/>
  <c r="AG121"/>
  <c r="AG125"/>
  <c r="AG129"/>
  <c r="AG133"/>
  <c r="AG137"/>
  <c r="AG141"/>
  <c r="AG145"/>
  <c r="AG335"/>
  <c r="AG101"/>
  <c r="AG663"/>
  <c r="AG671"/>
  <c r="AG679"/>
  <c r="AG687"/>
  <c r="AG661"/>
  <c r="AG665"/>
  <c r="AG669"/>
  <c r="AG673"/>
  <c r="AG677"/>
  <c r="AG681"/>
  <c r="AG685"/>
  <c r="AG689"/>
  <c r="AG659"/>
  <c r="AG667"/>
  <c r="AG675"/>
  <c r="AG683"/>
  <c r="AG149"/>
  <c r="AG153"/>
  <c r="AG157"/>
  <c r="AG161"/>
  <c r="AG165"/>
  <c r="AG169"/>
  <c r="AG173"/>
  <c r="AG177"/>
  <c r="AG181"/>
  <c r="AG185"/>
  <c r="AG189"/>
  <c r="AG193"/>
  <c r="AG197"/>
  <c r="AG201"/>
  <c r="AG205"/>
  <c r="AG209"/>
  <c r="AG213"/>
  <c r="AG217"/>
  <c r="AG221"/>
  <c r="AG225"/>
  <c r="AG229"/>
  <c r="AG233"/>
  <c r="AG237"/>
  <c r="AG241"/>
  <c r="AG245"/>
  <c r="AG249"/>
  <c r="AG253"/>
  <c r="AG257"/>
  <c r="AG261"/>
  <c r="AG265"/>
  <c r="AG269"/>
  <c r="AG273"/>
  <c r="AG277"/>
  <c r="AG281"/>
  <c r="AG285"/>
  <c r="AG289"/>
  <c r="AG293"/>
  <c r="AG297"/>
  <c r="AG301"/>
  <c r="AG305"/>
  <c r="AG309"/>
  <c r="AG313"/>
  <c r="AG317"/>
  <c r="AG321"/>
  <c r="AG325"/>
  <c r="AG329"/>
  <c r="AG333"/>
  <c r="AG337"/>
  <c r="AG102"/>
  <c r="AG106"/>
  <c r="AG110"/>
  <c r="AG114"/>
  <c r="AG122"/>
  <c r="AG126"/>
  <c r="AG130"/>
  <c r="AG138"/>
  <c r="AG146"/>
  <c r="AG154"/>
  <c r="AG162"/>
  <c r="AG170"/>
  <c r="AG174"/>
  <c r="AG182"/>
  <c r="AG190"/>
  <c r="AG198"/>
  <c r="AG206"/>
  <c r="AG214"/>
  <c r="AG222"/>
  <c r="AG230"/>
  <c r="AG238"/>
  <c r="AG246"/>
  <c r="AG254"/>
  <c r="AG262"/>
  <c r="AG270"/>
  <c r="AG278"/>
  <c r="AG286"/>
  <c r="AG294"/>
  <c r="AG302"/>
  <c r="AG310"/>
  <c r="AG318"/>
  <c r="AG326"/>
  <c r="AG334"/>
  <c r="AG367"/>
  <c r="AG379"/>
  <c r="AG383"/>
  <c r="AG391"/>
  <c r="AG399"/>
  <c r="AG407"/>
  <c r="AG415"/>
  <c r="AG423"/>
  <c r="AG431"/>
  <c r="AG439"/>
  <c r="AG447"/>
  <c r="AG455"/>
  <c r="AG463"/>
  <c r="AG471"/>
  <c r="AG483"/>
  <c r="AG491"/>
  <c r="AG495"/>
  <c r="AG503"/>
  <c r="AG511"/>
  <c r="AG519"/>
  <c r="AG527"/>
  <c r="AG535"/>
  <c r="AG543"/>
  <c r="AG551"/>
  <c r="AG559"/>
  <c r="AG567"/>
  <c r="AG579"/>
  <c r="AG587"/>
  <c r="AG591"/>
  <c r="AG603"/>
  <c r="AG611"/>
  <c r="AG619"/>
  <c r="AG627"/>
  <c r="AG639"/>
  <c r="AG647"/>
  <c r="AG655"/>
  <c r="AG695"/>
  <c r="AG699"/>
  <c r="AG341"/>
  <c r="AG345"/>
  <c r="AG349"/>
  <c r="AG353"/>
  <c r="AG357"/>
  <c r="AG361"/>
  <c r="AG365"/>
  <c r="AG369"/>
  <c r="AG373"/>
  <c r="AG377"/>
  <c r="AG381"/>
  <c r="AG385"/>
  <c r="AG389"/>
  <c r="AG393"/>
  <c r="AG397"/>
  <c r="AG401"/>
  <c r="AG405"/>
  <c r="AG409"/>
  <c r="AG413"/>
  <c r="AG417"/>
  <c r="AG421"/>
  <c r="AG425"/>
  <c r="AG429"/>
  <c r="AG433"/>
  <c r="AG437"/>
  <c r="AG441"/>
  <c r="AG445"/>
  <c r="AG449"/>
  <c r="AG453"/>
  <c r="AG457"/>
  <c r="AG461"/>
  <c r="AG465"/>
  <c r="AG469"/>
  <c r="AG473"/>
  <c r="AG477"/>
  <c r="AG481"/>
  <c r="AG485"/>
  <c r="AG489"/>
  <c r="AG493"/>
  <c r="AG497"/>
  <c r="AG501"/>
  <c r="AG505"/>
  <c r="AG509"/>
  <c r="AG513"/>
  <c r="AG517"/>
  <c r="AG521"/>
  <c r="AG525"/>
  <c r="AG529"/>
  <c r="AG533"/>
  <c r="AG537"/>
  <c r="AG541"/>
  <c r="AG545"/>
  <c r="AG549"/>
  <c r="AG553"/>
  <c r="AG557"/>
  <c r="AG561"/>
  <c r="AG565"/>
  <c r="AG569"/>
  <c r="AG573"/>
  <c r="AG577"/>
  <c r="AG581"/>
  <c r="AG585"/>
  <c r="AG589"/>
  <c r="AG593"/>
  <c r="AG597"/>
  <c r="AG601"/>
  <c r="AG605"/>
  <c r="AG609"/>
  <c r="AG613"/>
  <c r="AG617"/>
  <c r="AG621"/>
  <c r="AG625"/>
  <c r="AG629"/>
  <c r="AG338"/>
  <c r="AG342"/>
  <c r="AG346"/>
  <c r="AG350"/>
  <c r="AG354"/>
  <c r="AG358"/>
  <c r="AG362"/>
  <c r="AG633"/>
  <c r="AG637"/>
  <c r="AG641"/>
  <c r="AG645"/>
  <c r="AG649"/>
  <c r="AG653"/>
  <c r="AG657"/>
  <c r="AG693"/>
  <c r="AG697"/>
  <c r="AG118"/>
  <c r="AG134"/>
  <c r="AG142"/>
  <c r="AG150"/>
  <c r="AG158"/>
  <c r="AG166"/>
  <c r="AG178"/>
  <c r="AG186"/>
  <c r="AG194"/>
  <c r="AG202"/>
  <c r="AG210"/>
  <c r="AG218"/>
  <c r="AG226"/>
  <c r="AG234"/>
  <c r="AG242"/>
  <c r="AG250"/>
  <c r="AG258"/>
  <c r="AG266"/>
  <c r="AG274"/>
  <c r="AG282"/>
  <c r="AG290"/>
  <c r="AG298"/>
  <c r="AG306"/>
  <c r="AG314"/>
  <c r="AG322"/>
  <c r="AG330"/>
  <c r="AG371"/>
  <c r="AG375"/>
  <c r="AG387"/>
  <c r="AG395"/>
  <c r="AG403"/>
  <c r="AG411"/>
  <c r="AG419"/>
  <c r="AG427"/>
  <c r="AG435"/>
  <c r="AG443"/>
  <c r="AG451"/>
  <c r="AG459"/>
  <c r="AG467"/>
  <c r="AG475"/>
  <c r="AG479"/>
  <c r="AG487"/>
  <c r="AG499"/>
  <c r="AG507"/>
  <c r="AG515"/>
  <c r="AG523"/>
  <c r="AG531"/>
  <c r="AG539"/>
  <c r="AG547"/>
  <c r="AG555"/>
  <c r="AG563"/>
  <c r="AG571"/>
  <c r="AG575"/>
  <c r="AG583"/>
  <c r="AG595"/>
  <c r="AG599"/>
  <c r="AG607"/>
  <c r="AG615"/>
  <c r="AG623"/>
  <c r="AG631"/>
  <c r="AG635"/>
  <c r="AG643"/>
  <c r="AG651"/>
  <c r="AG691"/>
</calcChain>
</file>

<file path=xl/sharedStrings.xml><?xml version="1.0" encoding="utf-8"?>
<sst xmlns="http://schemas.openxmlformats.org/spreadsheetml/2006/main" count="6381" uniqueCount="1503">
  <si>
    <t>1100. Company, charging year, data version</t>
  </si>
  <si>
    <t>Company</t>
  </si>
  <si>
    <t>Year</t>
  </si>
  <si>
    <t>Version</t>
  </si>
  <si>
    <t>Company, charging year, data version</t>
  </si>
  <si>
    <t>no company</t>
  </si>
  <si>
    <t>no year</t>
  </si>
  <si>
    <t>no data version</t>
  </si>
  <si>
    <t>1101. Financial information</t>
  </si>
  <si>
    <t>O&amp;M charging rate based on FBPQ data (£/kW/year)</t>
  </si>
  <si>
    <t>Direct cost (£/year)</t>
  </si>
  <si>
    <t>Indirect cost (£/year)</t>
  </si>
  <si>
    <t>Network rates (£/year)</t>
  </si>
  <si>
    <t>The amount of money that the DNO wants to raise from use of system charges (£/year)</t>
  </si>
  <si>
    <t>Transmission exit charges (£/year)</t>
  </si>
  <si>
    <t>Financial information</t>
  </si>
  <si>
    <t>1110. Calendar and timeband information</t>
  </si>
  <si>
    <t>Days in year</t>
  </si>
  <si>
    <t>Annual hours in super-red</t>
  </si>
  <si>
    <t>Calendar and timeband information</t>
  </si>
  <si>
    <t>1118. Generation data</t>
  </si>
  <si>
    <t>Average adjusted GP (£/year)</t>
  </si>
  <si>
    <t>GL term from the DG incentive revenue calculation (£/year)</t>
  </si>
  <si>
    <t>Total CDCM generation capacity 2005-2010 (kVA)</t>
  </si>
  <si>
    <t>Total CDCM generation capacity post-2010 (kVA)</t>
  </si>
  <si>
    <t>Generation data</t>
  </si>
  <si>
    <t>1132. Override notional asset rate for 132kV/HV (£/kW)</t>
  </si>
  <si>
    <t>This value only affects tariffs if there are 132kV/HV non-sole-use assets in the EDCM model. It will not be used if set to zero or blank.</t>
  </si>
  <si>
    <t>If the forecast system simultaneous maximum load (kW) from CDCM users at the 132kV/HV network level is zero, then a non-zero non-blank value must be entered here.</t>
  </si>
  <si>
    <t>An arbitrary non-zero non-blank value should be entered here if there are no 132kV/HV assets in the EDCM or in the 500 MW model.</t>
  </si>
  <si>
    <t>132kV/HV</t>
  </si>
  <si>
    <t>Override notional asset rate for 132kV/HV (£/kW)</t>
  </si>
  <si>
    <t>1136. Maximum and minimum network use factors</t>
  </si>
  <si>
    <t>132kV circuits</t>
  </si>
  <si>
    <t>132kV/EHV</t>
  </si>
  <si>
    <t>EHV circuits</t>
  </si>
  <si>
    <t>EHV/HV</t>
  </si>
  <si>
    <t>Maximum network use factor</t>
  </si>
  <si>
    <t>Minimum network use factor</t>
  </si>
  <si>
    <t>1140. Data from CDCM model</t>
  </si>
  <si>
    <t>GSP</t>
  </si>
  <si>
    <t>HV circuits</t>
  </si>
  <si>
    <t>HV/LV</t>
  </si>
  <si>
    <t>LV circuits</t>
  </si>
  <si>
    <t>LV customer</t>
  </si>
  <si>
    <t>HV customer</t>
  </si>
  <si>
    <t>Diversity allowance between level exit and GSP Group</t>
  </si>
  <si>
    <t>System simultaneous maximum load (kW)</t>
  </si>
  <si>
    <t>Assets in CDCM model (£)</t>
  </si>
  <si>
    <t>Loss adjustment factor to transmission</t>
  </si>
  <si>
    <t>1181. LDNO discount percentage</t>
  </si>
  <si>
    <t>LV demand</t>
  </si>
  <si>
    <t>LV Sub demand or LV generation</t>
  </si>
  <si>
    <t>HV demand or LV Sub generation</t>
  </si>
  <si>
    <t>HV generation</t>
  </si>
  <si>
    <t>Boundary 0000</t>
  </si>
  <si>
    <t>Boundary 132kV</t>
  </si>
  <si>
    <t>Boundary 132kV/EHV</t>
  </si>
  <si>
    <t>Boundary EHV</t>
  </si>
  <si>
    <t>Boundary HVplus</t>
  </si>
  <si>
    <t>1182. CDCM end user tariffs</t>
  </si>
  <si>
    <t>Unit rate 1 p/kWh</t>
  </si>
  <si>
    <t>Unit rate 2 p/kWh</t>
  </si>
  <si>
    <t>Unit rate 3 p/kWh</t>
  </si>
  <si>
    <t>Fixed charge p/MPAN/day</t>
  </si>
  <si>
    <t>Capacity charge p/kVA/day</t>
  </si>
  <si>
    <t>Exceeded capacity charge p/kVA/day</t>
  </si>
  <si>
    <t>Reactive power charge p/kVArh</t>
  </si>
  <si>
    <t>&gt; Domestic Unrestricted</t>
  </si>
  <si>
    <t>&gt; Domestic Two Rate</t>
  </si>
  <si>
    <t>&gt; Domestic Off Peak (related MPAN)</t>
  </si>
  <si>
    <t>&gt; Small Non Domestic Unrestricted</t>
  </si>
  <si>
    <t>&gt; Small Non Domestic Two Rate</t>
  </si>
  <si>
    <t>&gt; Small Non Domestic Off Peak (related MPAN)</t>
  </si>
  <si>
    <t>&gt; LV Medium Non-Domestic</t>
  </si>
  <si>
    <t>&gt; LV Sub Medium Non-Domestic</t>
  </si>
  <si>
    <t>&gt; HV Medium Non-Domestic</t>
  </si>
  <si>
    <t>&gt; LV Network Domestic</t>
  </si>
  <si>
    <t>&gt; LV Network Non-Domestic Non-CT</t>
  </si>
  <si>
    <t>&gt; LV HH Metered</t>
  </si>
  <si>
    <t>&gt; LV Sub HH Metered</t>
  </si>
  <si>
    <t>&gt; HV HH Metered</t>
  </si>
  <si>
    <t>&gt; NHH UMS category A</t>
  </si>
  <si>
    <t>&gt; NHH UMS category B</t>
  </si>
  <si>
    <t>&gt; NHH UMS category C</t>
  </si>
  <si>
    <t>&gt; NHH UMS category D</t>
  </si>
  <si>
    <t>&gt; LV UMS (Pseudo HH Metered)</t>
  </si>
  <si>
    <t>&gt; LV Generation NHH or Aggregate HH</t>
  </si>
  <si>
    <t>&gt; LV Sub Generation NHH</t>
  </si>
  <si>
    <t>&gt; LV Generation Intermittent</t>
  </si>
  <si>
    <t>&gt; LV Generation Non-Intermittent</t>
  </si>
  <si>
    <t>&gt; LV Sub Generation Intermittent</t>
  </si>
  <si>
    <t>&gt; LV Sub Generation Non-Intermittent</t>
  </si>
  <si>
    <t>&gt; HV Generation Intermittent</t>
  </si>
  <si>
    <t>&gt; HV Generation Non-Intermittent</t>
  </si>
  <si>
    <t>1183. LDNO volume data</t>
  </si>
  <si>
    <t>Rate 1 units (MWh)</t>
  </si>
  <si>
    <t>Rate 2 units (MWh)</t>
  </si>
  <si>
    <t>Rate 3 units (MWh)</t>
  </si>
  <si>
    <t>MPANs</t>
  </si>
  <si>
    <t>Import capacity (kVA)</t>
  </si>
  <si>
    <t>Exceeded capacity (kVA)</t>
  </si>
  <si>
    <t>Reactive power units (MVArh)</t>
  </si>
  <si>
    <t>LDNO 0000: Domestic Unrestricted</t>
  </si>
  <si>
    <t>LDNO 132kV: Domestic Unrestricted</t>
  </si>
  <si>
    <t>LDNO 132kV/EHV: Domestic Unrestricted</t>
  </si>
  <si>
    <t>LDNO EHV: Domestic Unrestricted</t>
  </si>
  <si>
    <t>LDNO HVplus: Domestic Unrestricted</t>
  </si>
  <si>
    <t>LDNO 0000: Domestic Two Rate</t>
  </si>
  <si>
    <t>LDNO 132kV: Domestic Two Rate</t>
  </si>
  <si>
    <t>LDNO 132kV/EHV: Domestic Two Rate</t>
  </si>
  <si>
    <t>LDNO EHV: Domestic Two Rate</t>
  </si>
  <si>
    <t>LDNO HVplus: Domestic Two Rate</t>
  </si>
  <si>
    <t>LDNO 0000: Domestic Off Peak (related MPAN)</t>
  </si>
  <si>
    <t>LDNO 132kV: Domestic Off Peak (related MPAN)</t>
  </si>
  <si>
    <t>LDNO 132kV/EHV: Domestic Off Peak (related MPAN)</t>
  </si>
  <si>
    <t>LDNO EHV: Domestic Off Peak (related MPAN)</t>
  </si>
  <si>
    <t>LDNO HVplus: Domestic Off Peak (related MPAN)</t>
  </si>
  <si>
    <t>LDNO 0000: Small Non Domestic Unrestricted</t>
  </si>
  <si>
    <t>LDNO 132kV: Small Non Domestic Unrestricted</t>
  </si>
  <si>
    <t>LDNO 132kV/EHV: Small Non Domestic Unrestricted</t>
  </si>
  <si>
    <t>LDNO EHV: Small Non Domestic Unrestricted</t>
  </si>
  <si>
    <t>LDNO HVplus: Small Non Domestic Unrestricted</t>
  </si>
  <si>
    <t>LDNO 0000: Small Non Domestic Two Rate</t>
  </si>
  <si>
    <t>LDNO 132kV: Small Non Domestic Two Rate</t>
  </si>
  <si>
    <t>LDNO 132kV/EHV: Small Non Domestic Two Rate</t>
  </si>
  <si>
    <t>LDNO EHV: Small Non Domestic Two Rate</t>
  </si>
  <si>
    <t>LDNO HVplus: Small Non Domestic Two Rate</t>
  </si>
  <si>
    <t>LDNO 0000: Small Non Domestic Off Peak (related MPAN)</t>
  </si>
  <si>
    <t>LDNO 132kV: Small Non Domestic Off Peak (related MPAN)</t>
  </si>
  <si>
    <t>LDNO 132kV/EHV: Small Non Domestic Off Peak (related MPAN)</t>
  </si>
  <si>
    <t>LDNO EHV: Small Non Domestic Off Peak (related MPAN)</t>
  </si>
  <si>
    <t>LDNO HVplus: Small Non Domestic Off Peak (related MPAN)</t>
  </si>
  <si>
    <t>LDNO 0000: LV Medium Non-Domestic</t>
  </si>
  <si>
    <t>LDNO 132kV: LV Medium Non-Domestic</t>
  </si>
  <si>
    <t>LDNO 132kV/EHV: LV Medium Non-Domestic</t>
  </si>
  <si>
    <t>LDNO EHV: LV Medium Non-Domestic</t>
  </si>
  <si>
    <t>LDNO HVplus: LV Medium Non-Domestic</t>
  </si>
  <si>
    <t>LDNO 0000: LV Sub Medium Non-Domestic</t>
  </si>
  <si>
    <t>LDNO 132kV: LV Sub Medium Non-Domestic</t>
  </si>
  <si>
    <t>LDNO 132kV/EHV: LV Sub Medium Non-Domestic</t>
  </si>
  <si>
    <t>LDNO EHV: LV Sub Medium Non-Domestic</t>
  </si>
  <si>
    <t>LDNO HVplus: LV Sub Medium Non-Domestic</t>
  </si>
  <si>
    <t>LDNO 0000: HV Medium Non-Domestic</t>
  </si>
  <si>
    <t>LDNO 132kV: HV Medium Non-Domestic</t>
  </si>
  <si>
    <t>LDNO 132kV/EHV: HV Medium Non-Domestic</t>
  </si>
  <si>
    <t>LDNO EHV: HV Medium Non-Domestic</t>
  </si>
  <si>
    <t>LDNO HVplus: HV Medium Non-Domestic</t>
  </si>
  <si>
    <t>LDNO 0000: LV Network Domestic</t>
  </si>
  <si>
    <t>LDNO 132kV: LV Network Domestic</t>
  </si>
  <si>
    <t>LDNO 132kV/EHV: LV Network Domestic</t>
  </si>
  <si>
    <t>LDNO EHV: LV Network Domestic</t>
  </si>
  <si>
    <t>LDNO HVplus: LV Network Domestic</t>
  </si>
  <si>
    <t>LDNO 0000: LV Network Non-Domestic Non-CT</t>
  </si>
  <si>
    <t>LDNO 132kV: LV Network Non-Domestic Non-CT</t>
  </si>
  <si>
    <t>LDNO 132kV/EHV: LV Network Non-Domestic Non-CT</t>
  </si>
  <si>
    <t>LDNO EHV: LV Network Non-Domestic Non-CT</t>
  </si>
  <si>
    <t>LDNO HVplus: LV Network Non-Domestic Non-CT</t>
  </si>
  <si>
    <t>LDNO 0000: LV HH Metered</t>
  </si>
  <si>
    <t>LDNO 132kV: LV HH Metered</t>
  </si>
  <si>
    <t>LDNO 132kV/EHV: LV HH Metered</t>
  </si>
  <si>
    <t>LDNO EHV: LV HH Metered</t>
  </si>
  <si>
    <t>LDNO HVplus: LV HH Metered</t>
  </si>
  <si>
    <t>LDNO 0000: LV Sub HH Metered</t>
  </si>
  <si>
    <t>LDNO 132kV: LV Sub HH Metered</t>
  </si>
  <si>
    <t>LDNO 132kV/EHV: LV Sub HH Metered</t>
  </si>
  <si>
    <t>LDNO EHV: LV Sub HH Metered</t>
  </si>
  <si>
    <t>LDNO HVplus: LV Sub HH Metered</t>
  </si>
  <si>
    <t>LDNO 0000: HV HH Metered</t>
  </si>
  <si>
    <t>LDNO 132kV: HV HH Metered</t>
  </si>
  <si>
    <t>LDNO 132kV/EHV: HV HH Metered</t>
  </si>
  <si>
    <t>LDNO EHV: HV HH Metered</t>
  </si>
  <si>
    <t>LDNO HVplus: HV HH Metered</t>
  </si>
  <si>
    <t>LDNO 0000: NHH UMS category A</t>
  </si>
  <si>
    <t>LDNO 132kV: NHH UMS category A</t>
  </si>
  <si>
    <t>LDNO 132kV/EHV: NHH UMS category A</t>
  </si>
  <si>
    <t>LDNO EHV: NHH UMS category A</t>
  </si>
  <si>
    <t>LDNO HVplus: NHH UMS category A</t>
  </si>
  <si>
    <t>LDNO 0000: NHH UMS category B</t>
  </si>
  <si>
    <t>LDNO 132kV: NHH UMS category B</t>
  </si>
  <si>
    <t>LDNO 132kV/EHV: NHH UMS category B</t>
  </si>
  <si>
    <t>LDNO EHV: NHH UMS category B</t>
  </si>
  <si>
    <t>LDNO HVplus: NHH UMS category B</t>
  </si>
  <si>
    <t>LDNO 0000: NHH UMS category C</t>
  </si>
  <si>
    <t>LDNO 132kV: NHH UMS category C</t>
  </si>
  <si>
    <t>LDNO 132kV/EHV: NHH UMS category C</t>
  </si>
  <si>
    <t>LDNO EHV: NHH UMS category C</t>
  </si>
  <si>
    <t>LDNO HVplus: NHH UMS category C</t>
  </si>
  <si>
    <t>LDNO 0000: NHH UMS category D</t>
  </si>
  <si>
    <t>LDNO 132kV: NHH UMS category D</t>
  </si>
  <si>
    <t>LDNO 132kV/EHV: NHH UMS category D</t>
  </si>
  <si>
    <t>LDNO EHV: NHH UMS category D</t>
  </si>
  <si>
    <t>LDNO HVplus: NHH UMS category D</t>
  </si>
  <si>
    <t>LDNO 0000: LV UMS (Pseudo HH Metered)</t>
  </si>
  <si>
    <t>LDNO 132kV: LV UMS (Pseudo HH Metered)</t>
  </si>
  <si>
    <t>LDNO 132kV/EHV: LV UMS (Pseudo HH Metered)</t>
  </si>
  <si>
    <t>LDNO EHV: LV UMS (Pseudo HH Metered)</t>
  </si>
  <si>
    <t>LDNO HVplus: LV UMS (Pseudo HH Metered)</t>
  </si>
  <si>
    <t>LDNO 0000: LV Generation NHH or Aggregate HH</t>
  </si>
  <si>
    <t>LDNO 132kV: LV Generation NHH or Aggregate HH</t>
  </si>
  <si>
    <t>LDNO 132kV/EHV: LV Generation NHH or Aggregate HH</t>
  </si>
  <si>
    <t>LDNO EHV: LV Generation NHH or Aggregate HH</t>
  </si>
  <si>
    <t>LDNO HVplus: LV Generation NHH or Aggregate HH</t>
  </si>
  <si>
    <t>LDNO 0000: LV Sub Generation NHH</t>
  </si>
  <si>
    <t>LDNO 132kV: LV Sub Generation NHH</t>
  </si>
  <si>
    <t>LDNO 132kV/EHV: LV Sub Generation NHH</t>
  </si>
  <si>
    <t>LDNO EHV: LV Sub Generation NHH</t>
  </si>
  <si>
    <t>LDNO HVplus: LV Sub Generation NHH</t>
  </si>
  <si>
    <t>LDNO 0000: LV Generation Intermittent</t>
  </si>
  <si>
    <t>LDNO 132kV: LV Generation Intermittent</t>
  </si>
  <si>
    <t>LDNO 132kV/EHV: LV Generation Intermittent</t>
  </si>
  <si>
    <t>LDNO EHV: LV Generation Intermittent</t>
  </si>
  <si>
    <t>LDNO HVplus: LV Generation Intermittent</t>
  </si>
  <si>
    <t>LDNO 0000: LV Generation Non-Intermittent</t>
  </si>
  <si>
    <t>LDNO 132kV: LV Generation Non-Intermittent</t>
  </si>
  <si>
    <t>LDNO 132kV/EHV: LV Generation Non-Intermittent</t>
  </si>
  <si>
    <t>LDNO EHV: LV Generation Non-Intermittent</t>
  </si>
  <si>
    <t>LDNO HVplus: LV Generation Non-Intermittent</t>
  </si>
  <si>
    <t>LDNO 0000: LV Sub Generation Intermittent</t>
  </si>
  <si>
    <t>LDNO 132kV: LV Sub Generation Intermittent</t>
  </si>
  <si>
    <t>LDNO 132kV/EHV: LV Sub Generation Intermittent</t>
  </si>
  <si>
    <t>LDNO EHV: LV Sub Generation Intermittent</t>
  </si>
  <si>
    <t>LDNO HVplus: LV Sub Generation Intermittent</t>
  </si>
  <si>
    <t>LDNO 0000: LV Sub Generation Non-Intermittent</t>
  </si>
  <si>
    <t>LDNO 132kV: LV Sub Generation Non-Intermittent</t>
  </si>
  <si>
    <t>LDNO 132kV/EHV: LV Sub Generation Non-Intermittent</t>
  </si>
  <si>
    <t>LDNO EHV: LV Sub Generation Non-Intermittent</t>
  </si>
  <si>
    <t>LDNO HVplus: LV Sub Generation Non-Intermittent</t>
  </si>
  <si>
    <t>LDNO 0000: HV Generation Intermittent</t>
  </si>
  <si>
    <t>LDNO 132kV: HV Generation Intermittent</t>
  </si>
  <si>
    <t>LDNO 132kV/EHV: HV Generation Intermittent</t>
  </si>
  <si>
    <t>LDNO EHV: HV Generation Intermittent</t>
  </si>
  <si>
    <t>LDNO HVplus: HV Generation Intermittent</t>
  </si>
  <si>
    <t>LDNO 0000: HV Generation Non-Intermittent</t>
  </si>
  <si>
    <t>LDNO 132kV: HV Generation Non-Intermittent</t>
  </si>
  <si>
    <t>LDNO 132kV/EHV: HV Generation Non-Intermittent</t>
  </si>
  <si>
    <t>LDNO EHV: HV Generation Non-Intermittent</t>
  </si>
  <si>
    <t>LDNO HVplus: HV Generation Non-Intermittent</t>
  </si>
  <si>
    <t>913. LRIC power flow modelling data</t>
  </si>
  <si>
    <t>Location name/ID</t>
  </si>
  <si>
    <t>Demand or Generation</t>
  </si>
  <si>
    <t>Linked location (if any)</t>
  </si>
  <si>
    <t>Local charge 1 £/kVA/year</t>
  </si>
  <si>
    <t>Remote charge 1 £/kVA/year</t>
  </si>
  <si>
    <t>Not used</t>
  </si>
  <si>
    <t>Maximum demand run: kW</t>
  </si>
  <si>
    <t>Maximum demand run: kVAr</t>
  </si>
  <si>
    <t>935. Tariff data</t>
  </si>
  <si>
    <t>Name</t>
  </si>
  <si>
    <t>Maximum import capacity (kVA)</t>
  </si>
  <si>
    <t>Exempt export capacity (kVA)</t>
  </si>
  <si>
    <t>Non-exempt pre-2005 export capacity (kVA)</t>
  </si>
  <si>
    <t>Non-exempt 2005-2010 export capacity (kVA)</t>
  </si>
  <si>
    <t>Non-exempt post-2010 export capacity (kVA)</t>
  </si>
  <si>
    <t>Sole use asset MEAV (£)</t>
  </si>
  <si>
    <t>Percentage of sole use assets where Customer is entitled to reduction for capitalised O&amp;M</t>
  </si>
  <si>
    <t>LRIC location</t>
  </si>
  <si>
    <t>Customer category for demand scaling</t>
  </si>
  <si>
    <t>Network use factor</t>
  </si>
  <si>
    <t>Super-red kW import divided by kVA capacity</t>
  </si>
  <si>
    <t>Super-red kVAr import divided by kVA capacity</t>
  </si>
  <si>
    <t>Proportion exposed to indirect cost allocation and fixed adder</t>
  </si>
  <si>
    <t>Capacity subject to DSM (kVA)</t>
  </si>
  <si>
    <t>Super-red units exported (kWh)</t>
  </si>
  <si>
    <t>Capacity eligible for GSP generation credits (kW)</t>
  </si>
  <si>
    <t>Proportion eligible for charge 1 credits</t>
  </si>
  <si>
    <t>Days for which not a customer</t>
  </si>
  <si>
    <t>Hours in super-red for which not a customer</t>
  </si>
  <si>
    <t>Import charge in previous charging year (£/year)</t>
  </si>
  <si>
    <t>Export charge in previous charging year (£/year)</t>
  </si>
  <si>
    <t>LLFC import</t>
  </si>
  <si>
    <t>LLFC export</t>
  </si>
  <si>
    <t>2002. Power factor in 500 MW model</t>
  </si>
  <si>
    <t>Power factor in 500 MW model</t>
  </si>
  <si>
    <t>2004. EHV operating expenditure intensity</t>
  </si>
  <si>
    <t>EHV operating expenditure intensity</t>
  </si>
  <si>
    <t>2006. Proportion of residual to go into fixed adder</t>
  </si>
  <si>
    <t>Proportion of residual to go into fixed adder</t>
  </si>
  <si>
    <t>2008. Factor for the allocation of capacity scaling</t>
  </si>
  <si>
    <t>Factor for the allocation of capacity scaling</t>
  </si>
  <si>
    <t>2010. EHV asset levels</t>
  </si>
  <si>
    <t>EHV asset levels</t>
  </si>
  <si>
    <t>2012. HV and LV network asset levels</t>
  </si>
  <si>
    <t>HV and LV network asset levels</t>
  </si>
  <si>
    <t>2014. HV and LV service asset levels</t>
  </si>
  <si>
    <t>HV and LV service asset levels</t>
  </si>
  <si>
    <t>Tariff name</t>
  </si>
  <si>
    <t>Data sources:</t>
  </si>
  <si>
    <t>x1 = 935. Name (in Tariff data)</t>
  </si>
  <si>
    <t>Copy cells</t>
  </si>
  <si>
    <t>= x1</t>
  </si>
  <si>
    <t xml:space="preserve"> </t>
  </si>
  <si>
    <t>Export capacities</t>
  </si>
  <si>
    <t>x1 = 935. Non-exempt pre-2005 export capacity (kVA) (in Tariff data)</t>
  </si>
  <si>
    <t>x2 = 935. Non-exempt 2005-2010 export capacity (kVA) (in Tariff data)</t>
  </si>
  <si>
    <t>x3 = 935. Non-exempt post-2010 export capacity (kVA) (in Tariff data)</t>
  </si>
  <si>
    <t>Calculation</t>
  </si>
  <si>
    <t>=OR(x1&lt;&gt;"VOID",x2&lt;&gt;"VOID",x3&lt;&gt;"VOID")</t>
  </si>
  <si>
    <t>Has export charges?</t>
  </si>
  <si>
    <t>x1 = 935. Exempt export capacity (kVA) (in Tariff data)</t>
  </si>
  <si>
    <t>x2 = 935. Days for which not a customer (in Tariff data)</t>
  </si>
  <si>
    <t>x3 = 1110. Days in year (in Calendar and timeband information)</t>
  </si>
  <si>
    <t>=IF(x1="VOID",0,x1*(1-x2/x3))</t>
  </si>
  <si>
    <t>Exempt export capacity (kVA) adjusted for part-year</t>
  </si>
  <si>
    <t>Non-exempt pre-2005 export capacity (kVA) adjusted for part-year</t>
  </si>
  <si>
    <t>x1 = 935. Non-exempt 2005-2010 export capacity (kVA) (in Tariff data)</t>
  </si>
  <si>
    <t>Non-exempt 2005-2010 export capacity (kVA) adjusted for part-year</t>
  </si>
  <si>
    <t>x1 = 935. Non-exempt post-2010 export capacity (kVA) (in Tariff data)</t>
  </si>
  <si>
    <t>Non-exempt post-2010 export capacity (kVA) adjusted for part-year</t>
  </si>
  <si>
    <t>x1 = 2108. Non-exempt pre-2005 export capacity (kVA) adjusted for part-year</t>
  </si>
  <si>
    <t>x2 = 2110. Non-exempt 2005-2010 export capacity (kVA) adjusted for part-year</t>
  </si>
  <si>
    <t>x3 = 2112. Non-exempt post-2010 export capacity (kVA) adjusted for part-year</t>
  </si>
  <si>
    <t>=x1+x2+x3</t>
  </si>
  <si>
    <t>Chargeable export capacity adjusted for part-year (kVA)</t>
  </si>
  <si>
    <t>Locations</t>
  </si>
  <si>
    <t>x1 = 935. LRIC location (in Tariff data)</t>
  </si>
  <si>
    <t>x2 = 913. Location name/ID (in LRIC power flow modelling data)</t>
  </si>
  <si>
    <t>=MATCH(x1,x2,0)</t>
  </si>
  <si>
    <t>Location</t>
  </si>
  <si>
    <t>x1 = 913. Linked location (if any) (in LRIC power flow modelling data)</t>
  </si>
  <si>
    <t>x2 = 2116. Location</t>
  </si>
  <si>
    <t>x3 = 913. Location name/ID (in LRIC power flow modelling data)</t>
  </si>
  <si>
    <t>=MATCH(INDEX(x1,x2),x3,0)</t>
  </si>
  <si>
    <t>Linked location 1</t>
  </si>
  <si>
    <t>x2 = 2118. Linked location 1</t>
  </si>
  <si>
    <t>Linked location 2</t>
  </si>
  <si>
    <t>x2 = 2120. Linked location 2</t>
  </si>
  <si>
    <t>Linked location 3</t>
  </si>
  <si>
    <t>x2 = 2122. Linked location 3</t>
  </si>
  <si>
    <t>Linked location 4</t>
  </si>
  <si>
    <t>x2 = 2124. Linked location 4</t>
  </si>
  <si>
    <t>Linked location 5</t>
  </si>
  <si>
    <t>x2 = 2126. Linked location 5</t>
  </si>
  <si>
    <t>Linked location 6</t>
  </si>
  <si>
    <t>x2 = 2128. Linked location 6</t>
  </si>
  <si>
    <t>Linked location 7</t>
  </si>
  <si>
    <t>Local charge 1</t>
  </si>
  <si>
    <t>x1 = 2116. Location</t>
  </si>
  <si>
    <t>x2 = 913. Local charge 1 £/kVA/year (in LRIC power flow modelling data)</t>
  </si>
  <si>
    <t>=IF(ISNUMBER(x1),MAX(0,INDEX(x2,x1)),0)</t>
  </si>
  <si>
    <t>Local charge 1 £/kVA/year at Location</t>
  </si>
  <si>
    <t>x1 = 2118. Linked location 1</t>
  </si>
  <si>
    <t>Local charge 1 £/kVA/year at Linked location 1</t>
  </si>
  <si>
    <t>x1 = 2120. Linked location 2</t>
  </si>
  <si>
    <t>Local charge 1 £/kVA/year at Linked location 2</t>
  </si>
  <si>
    <t>x1 = 2122. Linked location 3</t>
  </si>
  <si>
    <t>Local charge 1 £/kVA/year at Linked location 3</t>
  </si>
  <si>
    <t>x1 = 2124. Linked location 4</t>
  </si>
  <si>
    <t>Local charge 1 £/kVA/year at Linked location 4</t>
  </si>
  <si>
    <t>x1 = 2126. Linked location 5</t>
  </si>
  <si>
    <t>Local charge 1 £/kVA/year at Linked location 5</t>
  </si>
  <si>
    <t>x1 = 2128. Linked location 6</t>
  </si>
  <si>
    <t>Local charge 1 £/kVA/year at Linked location 6</t>
  </si>
  <si>
    <t>x1 = 2130. Linked location 7</t>
  </si>
  <si>
    <t>Local charge 1 £/kVA/year at Linked location 7</t>
  </si>
  <si>
    <t>Maximum demand</t>
  </si>
  <si>
    <t>x2 = 913. Remote charge 1 £/kVA/year (in LRIC power flow modelling data)</t>
  </si>
  <si>
    <t>Network charge 1 £/kVA/year at Location</t>
  </si>
  <si>
    <t>Network charge 1 £/kVA/year at Linked location 1</t>
  </si>
  <si>
    <t>Network charge 1 £/kVA/year at Linked location 2</t>
  </si>
  <si>
    <t>Network charge 1 £/kVA/year at Linked location 3</t>
  </si>
  <si>
    <t>Network charge 1 £/kVA/year at Linked location 4</t>
  </si>
  <si>
    <t>Network charge 1 £/kVA/year at Linked location 5</t>
  </si>
  <si>
    <t>Network charge 1 £/kVA/year at Linked location 6</t>
  </si>
  <si>
    <t>Network charge 1 £/kVA/year at Linked location 7</t>
  </si>
  <si>
    <t>x2 = 913. Maximum demand run: kW (in LRIC power flow modelling data)</t>
  </si>
  <si>
    <t>x3 = 913. Maximum demand run: kVAr (in LRIC power flow modelling data)</t>
  </si>
  <si>
    <t>=IF(ISNUMBER(x1),SQRT(INDEX(x2,x1)^2+INDEX(x3,x1)^2),0)</t>
  </si>
  <si>
    <t>Maximum demand run kVA at Location</t>
  </si>
  <si>
    <t>Maximum demand run kVA at Linked location 1</t>
  </si>
  <si>
    <t>Maximum demand run kVA at Linked location 2</t>
  </si>
  <si>
    <t>Maximum demand run kVA at Linked location 3</t>
  </si>
  <si>
    <t>Maximum demand run kVA at Linked location 4</t>
  </si>
  <si>
    <t>Maximum demand run kVA at Linked location 5</t>
  </si>
  <si>
    <t>Maximum demand run kVA at Linked location 6</t>
  </si>
  <si>
    <t>Maximum demand run kVA at Linked location 7</t>
  </si>
  <si>
    <t>Generation unit rate credit</t>
  </si>
  <si>
    <t>x1 = 2164. Maximum demand run kVA at Location</t>
  </si>
  <si>
    <t>x2 = 2166. Maximum demand run kVA at Linked location 1</t>
  </si>
  <si>
    <t>x3 = 2168. Maximum demand run kVA at Linked location 2</t>
  </si>
  <si>
    <t>x4 = 2170. Maximum demand run kVA at Linked location 3</t>
  </si>
  <si>
    <t>x5 = 2172. Maximum demand run kVA at Linked location 4</t>
  </si>
  <si>
    <t>x6 = 2174. Maximum demand run kVA at Linked location 5</t>
  </si>
  <si>
    <t>x7 = 2176. Maximum demand run kVA at Linked location 6</t>
  </si>
  <si>
    <t>x8 = 2178. Maximum demand run kVA at Linked location 7</t>
  </si>
  <si>
    <t>x9 = 2116. Location</t>
  </si>
  <si>
    <t>x10 = 2118. Linked location 1</t>
  </si>
  <si>
    <t>x11 = 2120. Linked location 2</t>
  </si>
  <si>
    <t>x12 = 2122. Linked location 3</t>
  </si>
  <si>
    <t>x13 = 2124. Linked location 4</t>
  </si>
  <si>
    <t>x14 = 2126. Linked location 5</t>
  </si>
  <si>
    <t>x15 = 2128. Linked location 6</t>
  </si>
  <si>
    <t>x16 = 2130. Linked location 7</t>
  </si>
  <si>
    <t>x17 = 2132. Local charge 1 £/kVA/year at Location</t>
  </si>
  <si>
    <t>x18 = 2134. Local charge 1 £/kVA/year at Linked location 1</t>
  </si>
  <si>
    <t>x19 = 2136. Local charge 1 £/kVA/year at Linked location 2</t>
  </si>
  <si>
    <t>x20 = 2138. Local charge 1 £/kVA/year at Linked location 3</t>
  </si>
  <si>
    <t>x21 = 2140. Local charge 1 £/kVA/year at Linked location 4</t>
  </si>
  <si>
    <t>x22 = 2142. Local charge 1 £/kVA/year at Linked location 5</t>
  </si>
  <si>
    <t>x23 = 2144. Local charge 1 £/kVA/year at Linked location 6</t>
  </si>
  <si>
    <t>x24 = 2146. Local charge 1 £/kVA/year at Linked location 7</t>
  </si>
  <si>
    <t>=IF(x1+x2+x3+x4+x5+x6+x7+x8=0,IF(COUNT(x9,x10,x11,x12,x13,x14,x15,x16),(x17+x18+x19+x20+x21+x22+x23+x24)/COUNT(x9,x10,x11,x12,x13,x14,x15,x16),0),(x1*x17+x2*x18+x3*x19+x4*x20+x5*x21+x6*x22+x7*x23+x8*x24)/(x1+x2+x3+x4+x5+x6+x7+x8))</t>
  </si>
  <si>
    <t>Average local charge 1 (£/kVA/year)</t>
  </si>
  <si>
    <t>x17 = 2148. Network charge 1 £/kVA/year at Location</t>
  </si>
  <si>
    <t>x18 = 2150. Network charge 1 £/kVA/year at Linked location 1</t>
  </si>
  <si>
    <t>x19 = 2152. Network charge 1 £/kVA/year at Linked location 2</t>
  </si>
  <si>
    <t>x20 = 2154. Network charge 1 £/kVA/year at Linked location 3</t>
  </si>
  <si>
    <t>x21 = 2156. Network charge 1 £/kVA/year at Linked location 4</t>
  </si>
  <si>
    <t>x22 = 2158. Network charge 1 £/kVA/year at Linked location 5</t>
  </si>
  <si>
    <t>x23 = 2160. Network charge 1 £/kVA/year at Linked location 6</t>
  </si>
  <si>
    <t>x24 = 2162. Network charge 1 £/kVA/year at Linked location 7</t>
  </si>
  <si>
    <t>Average network charge 1 (£/kVA/year)</t>
  </si>
  <si>
    <t>x1 = 935. Proportion eligible for charge 1 credits (in Tariff data)</t>
  </si>
  <si>
    <t>x2 = 2180. Average local charge 1 (£/kVA/year)</t>
  </si>
  <si>
    <t>x3 = 2182. Average network charge 1 (£/kVA/year)</t>
  </si>
  <si>
    <t>x4 = 1110. Annual hours in super-red (in Calendar and timeband information)</t>
  </si>
  <si>
    <t>=-100*x1*(x2+x3)/x4</t>
  </si>
  <si>
    <t>Generation credit (before exempt adjustment) p/kWh</t>
  </si>
  <si>
    <t>x1 = 2114. Chargeable export capacity adjusted for part-year (kVA)</t>
  </si>
  <si>
    <t>x2 = 2184. Generation credit (before exempt adjustment) p/kWh</t>
  </si>
  <si>
    <t>x3 = 2106. Exempt export capacity (kVA) adjusted for part-year</t>
  </si>
  <si>
    <t>=IF(x1,(x2*x1/(x1+x3)),0)</t>
  </si>
  <si>
    <t>Generation credit (unrounded) p/kWh</t>
  </si>
  <si>
    <t>x1 = 2186. Generation credit (unrounded) p/kWh</t>
  </si>
  <si>
    <t>=ROUND(x1,3)</t>
  </si>
  <si>
    <t>Export super-red unit rate (p/kWh)</t>
  </si>
  <si>
    <t>2202. Chargeable export capacity adjusted for part-year (kVA) (total)</t>
  </si>
  <si>
    <t>Cell summation =SUM(x1)</t>
  </si>
  <si>
    <t>Chargeable export capacity adjusted for part-year (kVA) (total)</t>
  </si>
  <si>
    <t>2204. Non-exempt 2005-2010 export capacity (kVA) adjusted for part-year (total)</t>
  </si>
  <si>
    <t>x1 = 2110. Non-exempt 2005-2010 export capacity (kVA) adjusted for part-year</t>
  </si>
  <si>
    <t>Non-exempt 2005-2010 export capacity (kVA) adjusted for part-year (total)</t>
  </si>
  <si>
    <t>2206. Non-exempt post-2010 export capacity (kVA) adjusted for part-year (total)</t>
  </si>
  <si>
    <t>x1 = 2112. Non-exempt post-2010 export capacity (kVA) adjusted for part-year</t>
  </si>
  <si>
    <t>Non-exempt post-2010 export capacity (kVA) adjusted for part-year (total)</t>
  </si>
  <si>
    <t>2208. Export capacity charge p/kVA/day</t>
  </si>
  <si>
    <t>x1 = 1101. O&amp;M charging rate based on FBPQ data (£/kW/year) (in Financial information)</t>
  </si>
  <si>
    <t>x2 = 2204. Non-exempt 2005-2010 export capacity (kVA) adjusted for part-year (total)</t>
  </si>
  <si>
    <t>x3 = 2202. Chargeable export capacity adjusted for part-year (kVA) (total)</t>
  </si>
  <si>
    <t>x4 = 1118. Average adjusted GP (£/year) (in Generation data)</t>
  </si>
  <si>
    <t>x5 = 2206. Non-exempt post-2010 export capacity (kVA) adjusted for part-year (total)</t>
  </si>
  <si>
    <t>x6 = 1118. Total CDCM generation capacity post-2010 (kVA) (in Generation data)</t>
  </si>
  <si>
    <t>x7 = 1118. GL term from the DG incentive revenue calculation (£/year) (in Generation data)</t>
  </si>
  <si>
    <t>x8 = 1118. Total CDCM generation capacity 2005-2010 (kVA) (in Generation data)</t>
  </si>
  <si>
    <t>x9 = 1110. Days in year (in Calendar and timeband information)</t>
  </si>
  <si>
    <t>Calculation =(x1*(1-x2/x3)+(x4*x5/(x5+x6)+x7*x2/(x2+x8))/x3)*100/x9</t>
  </si>
  <si>
    <t>Export capacity charge p/kVA/day</t>
  </si>
  <si>
    <t>x1 = 935. Maximum import capacity (kVA) (in Tariff data)</t>
  </si>
  <si>
    <t>=IF(x1="VOID",0,(x1*(1-x2/x3)))</t>
  </si>
  <si>
    <t>Maximum import capacity adjusted for part-year (kVA)</t>
  </si>
  <si>
    <t>x1 = 935. Super-red kW import divided by kVA capacity (in Tariff data)</t>
  </si>
  <si>
    <t>x2 = 935. Hours in super-red for which not a customer (in Tariff data)</t>
  </si>
  <si>
    <t>x3 = 1110. Annual hours in super-red (in Calendar and timeband information)</t>
  </si>
  <si>
    <t>x4 = 935. Days for which not a customer (in Tariff data)</t>
  </si>
  <si>
    <t>x5 = 1110. Days in year (in Calendar and timeband information)</t>
  </si>
  <si>
    <t>=x1*(1-x2/x3)/(1-x4/x5)</t>
  </si>
  <si>
    <t>Super-red kW divided by kVA adjusted for part-year</t>
  </si>
  <si>
    <t>2402. Forecast system simultaneous maximum load (kW) from CDCM users</t>
  </si>
  <si>
    <t>x1 = 1140. Data from CDCM model</t>
  </si>
  <si>
    <t>Copy cells = x1</t>
  </si>
  <si>
    <t>Forecast system simultaneous maximum load (kW) from CDCM users</t>
  </si>
  <si>
    <t>2404. Loss adjustment factor to transmission for each network level</t>
  </si>
  <si>
    <t>Loss adjustment factor to transmission for each network level</t>
  </si>
  <si>
    <t>2406. Total CDCM peak time consumption (kW)</t>
  </si>
  <si>
    <t>x1 = 2402. Forecast system simultaneous maximum load (kW) from CDCM users</t>
  </si>
  <si>
    <t>Total CDCM peak time consumption (kW)</t>
  </si>
  <si>
    <t>Active power consumption</t>
  </si>
  <si>
    <t>x1 = 2404. Loss adjustment factor to transmission for each network level</t>
  </si>
  <si>
    <t>x2 = 935. Customer category for demand scaling (in Tariff data)</t>
  </si>
  <si>
    <t>=INDEX(x1,IF(x2,IF(MOD(x2,1000),IF(MOD(x2,100),IF(MOD(x2,10),IF(MOD(x2,1000)=1,6,5),4),3),2),1))</t>
  </si>
  <si>
    <t>Loss factor to transmission</t>
  </si>
  <si>
    <t>x1 = 2304. Super-red kW divided by kVA adjusted for part-year</t>
  </si>
  <si>
    <t>x2 = 2502. Loss factor to transmission</t>
  </si>
  <si>
    <t>=x1*x2</t>
  </si>
  <si>
    <t>Peak-time active power consumption adjusted to transmission (kW/kVA)</t>
  </si>
  <si>
    <t>2602. Total EDCM peak time consumption (kW)</t>
  </si>
  <si>
    <t>x1 = 2302. Maximum import capacity adjusted for part-year (kVA)</t>
  </si>
  <si>
    <t>x2 = 2504. Peak-time active power consumption adjusted to transmission (kW/kVA)</t>
  </si>
  <si>
    <t>Sum-product calculation =SUMPRODUCT(x1, x2)</t>
  </si>
  <si>
    <t>Total EDCM peak time consumption (kW)</t>
  </si>
  <si>
    <t>2604. Estimated total peak-time consumption (kW)</t>
  </si>
  <si>
    <t>x1 = 2406. Total CDCM peak time consumption (kW)</t>
  </si>
  <si>
    <t>x2 = 2602. Total EDCM peak time consumption (kW)</t>
  </si>
  <si>
    <t>Calculation =x1+x2</t>
  </si>
  <si>
    <t>Estimated total peak-time consumption (kW)</t>
  </si>
  <si>
    <t>2702. Transmission exit charging rate (£/kW/year)</t>
  </si>
  <si>
    <t>x1 = 1101. Transmission exit charges (£/year) (in Financial information)</t>
  </si>
  <si>
    <t>x2 = 2604. Estimated total peak-time consumption (kW)</t>
  </si>
  <si>
    <t>Calculation =x1/x2</t>
  </si>
  <si>
    <t>Transmission exit charging rate (£/kW/year)</t>
  </si>
  <si>
    <t>Export capacity rate</t>
  </si>
  <si>
    <t>x1 = 935. Capacity eligible for GSP generation credits (kW) (in Tariff data)</t>
  </si>
  <si>
    <t>Capacity eligible for GSP generation credits (kW) adjusted for part-year</t>
  </si>
  <si>
    <t>x2 = 2702. Transmission exit charging rate (£/kW/year)</t>
  </si>
  <si>
    <t>x4 = 2802. Capacity eligible for GSP generation credits (kW) adjusted for part-year</t>
  </si>
  <si>
    <t>=IF(x1,-100*x2/x3*x4/x1,0)</t>
  </si>
  <si>
    <t>Generation credit (unrounded) p/kVA/day</t>
  </si>
  <si>
    <t>x1 = 2104. Has export charges?</t>
  </si>
  <si>
    <t>x2 = 2208. Export capacity charge p/kVA/day</t>
  </si>
  <si>
    <t>=IF(x1,x2,0)</t>
  </si>
  <si>
    <t>Export capacity charge (unrounded) p/kVA/day</t>
  </si>
  <si>
    <t>x1 = 2806. Export capacity charge (unrounded) p/kVA/day</t>
  </si>
  <si>
    <t>=ROUND(x1,2)</t>
  </si>
  <si>
    <t>Export capacity charge (p/kVA/day)</t>
  </si>
  <si>
    <t>x1 = 2804. Generation credit (unrounded) p/kVA/day</t>
  </si>
  <si>
    <t>x2 = 2104. Has export charges?</t>
  </si>
  <si>
    <t>x3 = 2806. Export capacity charge (unrounded) p/kVA/day</t>
  </si>
  <si>
    <t>=IF(x2,(x3+x1),0)</t>
  </si>
  <si>
    <t>Net export capacity charge (or credit) (unrounded) (p/kVA/day)</t>
  </si>
  <si>
    <t>x1 = 2810. Net export capacity charge (or credit) (unrounded) (p/kVA/day)</t>
  </si>
  <si>
    <t>Export capacity rate (p/kVA/day)</t>
  </si>
  <si>
    <t>Sole use assets</t>
  </si>
  <si>
    <t>x2 = 935. Sole use asset MEAV (£) (in Tariff data)</t>
  </si>
  <si>
    <t>x4 = 2114. Chargeable export capacity adjusted for part-year (kVA)</t>
  </si>
  <si>
    <t>=IF(x1,x2*x1/(x1+x3+x4),0)</t>
  </si>
  <si>
    <t>Sole use asset MEAV for demand (£)</t>
  </si>
  <si>
    <t>x3 = 2302. Maximum import capacity adjusted for part-year (kVA)</t>
  </si>
  <si>
    <t>x4 = 2106. Exempt export capacity (kVA) adjusted for part-year</t>
  </si>
  <si>
    <t>=IF(x1,x2*x1/(x3+x4+x1),0)</t>
  </si>
  <si>
    <t>Sole use asset MEAV for non-exempt generation (£)</t>
  </si>
  <si>
    <t>x1 = 2814. Sole use asset MEAV for demand (£)</t>
  </si>
  <si>
    <t>=x1*(1-x2/x3)</t>
  </si>
  <si>
    <t>Demand sole use asset MEAV adjusted for part-year (£)</t>
  </si>
  <si>
    <t>x1 = 2816. Sole use asset MEAV for non-exempt generation (£)</t>
  </si>
  <si>
    <t>Generation sole use asset MEAV adjusted for part-year (£)</t>
  </si>
  <si>
    <t>2902. Assets in CDCM model (£)</t>
  </si>
  <si>
    <t>3002. Notional asset rate (£/kW)</t>
  </si>
  <si>
    <t>x1 = 2902. Assets in CDCM model (£)</t>
  </si>
  <si>
    <t>x2 = 2402. Forecast system simultaneous maximum load (kW) from CDCM users</t>
  </si>
  <si>
    <t>x3 = 2404. Loss adjustment factor to transmission for each network level</t>
  </si>
  <si>
    <t>Calculation =x1/x2/x3</t>
  </si>
  <si>
    <t>Notional asset rate (£/kW)</t>
  </si>
  <si>
    <t>3004. Notional asset rate for 132kV/HV (£/kW)</t>
  </si>
  <si>
    <t>x1 = 1132. Override notional asset rate for 132kV/HV (£/kW)</t>
  </si>
  <si>
    <t>x2 = 3002. Notional asset rate (£/kW)</t>
  </si>
  <si>
    <t>Calculation =IF(ISNUMBER(x1),IF(x1,x1,x2),x2)</t>
  </si>
  <si>
    <t>Notional asset rate for 132kV/HV (£/kW)</t>
  </si>
  <si>
    <t>3006. Notional asset rate adjusted (£/kW)</t>
  </si>
  <si>
    <t>x1 = 3004. Notional asset rate for 132kV/HV (£/kW)</t>
  </si>
  <si>
    <t>Combine tables = x1 or x2</t>
  </si>
  <si>
    <t>Notional asset rate adjusted (£/kW)</t>
  </si>
  <si>
    <t>x1 = 2502. Loss factor to transmission</t>
  </si>
  <si>
    <t>x2 = 2002. Power factor in 500 MW model</t>
  </si>
  <si>
    <t>Active power equivalent of capacity adjusted to transmission (kW/kVA)</t>
  </si>
  <si>
    <t>3202. Diversity allowance between level exit and GSP Group</t>
  </si>
  <si>
    <t>First set of notional capacity assets</t>
  </si>
  <si>
    <t>x1 = 935. Customer category for demand scaling (in Tariff data)</t>
  </si>
  <si>
    <t>x2 = 3006. Notional asset rate adjusted (£/kW)</t>
  </si>
  <si>
    <t>x3 = 3102. Active power equivalent of capacity adjusted to transmission (kW/kVA)</t>
  </si>
  <si>
    <t>x4 = 3202. Diversity allowance between level exit and GSP Group</t>
  </si>
  <si>
    <t>x5 = 935. Network use factor (in Tariff data)</t>
  </si>
  <si>
    <t>=IF(x1=1000,x2*x3/(1+x4)*x5,0)</t>
  </si>
  <si>
    <t>Capacity 132kV circuits (£/kVA)</t>
  </si>
  <si>
    <t>=IF(MOD(x1,1000)=100,x2*x3/(1+x4)*x5,0)</t>
  </si>
  <si>
    <t>Capacity 132kV/EHV (£/kVA)</t>
  </si>
  <si>
    <t>=IF(MOD(x1,100)=10,x2*x3/(1+x4)*x5,0)</t>
  </si>
  <si>
    <t>Capacity EHV circuits (£/kVA)</t>
  </si>
  <si>
    <t>=IF(AND(MOD(x1,10)&gt;0,MOD(x1,1000)&gt;1),x2*x3/(1+x4)*x5,0)</t>
  </si>
  <si>
    <t>Capacity EHV/HV (£/kVA)</t>
  </si>
  <si>
    <t>=IF(MOD(x1,1000)=1,x2*x3/(1+x4)*x5,0)</t>
  </si>
  <si>
    <t>Capacity 132kV/HV (£/kVA)</t>
  </si>
  <si>
    <t>x1 = 3302. Capacity 132kV circuits (£/kVA)</t>
  </si>
  <si>
    <t>x2 = 3304. Capacity 132kV/EHV (£/kVA)</t>
  </si>
  <si>
    <t>x3 = 3306. Capacity EHV circuits (£/kVA)</t>
  </si>
  <si>
    <t>x4 = 3308. Capacity EHV/HV (£/kVA)</t>
  </si>
  <si>
    <t>x5 = 3310. Capacity 132kV/HV (£/kVA)</t>
  </si>
  <si>
    <t>=x1+x2+x3+x4+x5</t>
  </si>
  <si>
    <t>Total notional capacity assets (£/kVA)</t>
  </si>
  <si>
    <t>First set of notional consumption assets</t>
  </si>
  <si>
    <t>x3 = 2504. Peak-time active power consumption adjusted to transmission (kW/kVA)</t>
  </si>
  <si>
    <t>x4 = 935. Network use factor (in Tariff data)</t>
  </si>
  <si>
    <t>=IF(x1&gt;1000,x2*x3*x4,0)</t>
  </si>
  <si>
    <t>Consumption 132kV circuits (£/kVA)</t>
  </si>
  <si>
    <t>=IF(MOD(x1,1000)&gt;100,x2*x3*x4,0)</t>
  </si>
  <si>
    <t>Consumption 132kV/EHV (£/kVA)</t>
  </si>
  <si>
    <t>=IF(MOD(x1,100)&gt;10,x2*x3*x4,0)</t>
  </si>
  <si>
    <t>Consumption EHV circuits (£/kVA)</t>
  </si>
  <si>
    <t>x1 = 3314. Consumption 132kV circuits (£/kVA)</t>
  </si>
  <si>
    <t>x2 = 3316. Consumption 132kV/EHV (£/kVA)</t>
  </si>
  <si>
    <t>x3 = 3318. Consumption EHV circuits (£/kVA)</t>
  </si>
  <si>
    <t>Total notional consumption assets (£/kVA)</t>
  </si>
  <si>
    <t>3402. EHV assets in CDCM model (£)</t>
  </si>
  <si>
    <t>x1 = 2010. EHV asset levels</t>
  </si>
  <si>
    <t>x2 = 2902. Assets in CDCM model (£)</t>
  </si>
  <si>
    <t>EHV assets in CDCM model (£)</t>
  </si>
  <si>
    <t>3404. HV and LV network assets in CDCM model (£)</t>
  </si>
  <si>
    <t>x1 = 2012. HV and LV network asset levels</t>
  </si>
  <si>
    <t>HV and LV network assets in CDCM model (£)</t>
  </si>
  <si>
    <t>3406. HV and LV service assets in CDCM model (£)</t>
  </si>
  <si>
    <t>x1 = 2014. HV and LV service asset levels</t>
  </si>
  <si>
    <t>HV and LV service assets in CDCM model (£)</t>
  </si>
  <si>
    <t>3408. Total sole use assets for demand (£)</t>
  </si>
  <si>
    <t>x1 = 2818. Demand sole use asset MEAV adjusted for part-year (£)</t>
  </si>
  <si>
    <t>Total sole use assets for demand (£)</t>
  </si>
  <si>
    <t>3410. Total notional capacity assets (£)</t>
  </si>
  <si>
    <t>x1 = 3312. Total notional capacity assets (£/kVA)</t>
  </si>
  <si>
    <t>x2 = 2302. Maximum import capacity adjusted for part-year (kVA)</t>
  </si>
  <si>
    <t>Total notional capacity assets (£)</t>
  </si>
  <si>
    <t>3412. Total notional consumption assets (£)</t>
  </si>
  <si>
    <t>x1 = 3320. Total notional consumption assets (£/kVA)</t>
  </si>
  <si>
    <t>Total notional consumption assets (£)</t>
  </si>
  <si>
    <t>3414. Generation sole use asset MEAV adjusted for part-year (£) (aggregate)</t>
  </si>
  <si>
    <t>x1 = 2820. Generation sole use asset MEAV adjusted for part-year (£)</t>
  </si>
  <si>
    <t>Generation sole use asset MEAV adjusted for part-year (£) (aggregate)</t>
  </si>
  <si>
    <t>3416. All notional assets in EDCM (£)</t>
  </si>
  <si>
    <t>x1 = 3408. Total sole use assets for demand (£)</t>
  </si>
  <si>
    <t>x2 = 3410. Total notional capacity assets (£)</t>
  </si>
  <si>
    <t>x3 = 3412. Total notional consumption assets (£)</t>
  </si>
  <si>
    <t>x4 = 3414. Generation sole use asset MEAV adjusted for part-year (£) (aggregate)</t>
  </si>
  <si>
    <t>Calculation =x1+x2+x3+x4</t>
  </si>
  <si>
    <t>All notional assets in EDCM (£)</t>
  </si>
  <si>
    <t>3502. Direct cost charging rate</t>
  </si>
  <si>
    <t>x1 = 1101. Direct cost (£/year) (in Financial information)</t>
  </si>
  <si>
    <t>x2 = 3416. All notional assets in EDCM (£)</t>
  </si>
  <si>
    <t>x3 = 3402. EHV assets in CDCM model (£)</t>
  </si>
  <si>
    <t>x4 = 3404. HV and LV network assets in CDCM model (£)</t>
  </si>
  <si>
    <t>x5 = 3406. HV and LV service assets in CDCM model (£)</t>
  </si>
  <si>
    <t>x6 = 2004. EHV operating expenditure intensity</t>
  </si>
  <si>
    <t>Calculation =x1/(x2+x3+(x4+x5)/x6)</t>
  </si>
  <si>
    <t>Direct cost charging rate</t>
  </si>
  <si>
    <t>3504. Network rates charging rate</t>
  </si>
  <si>
    <t>x1 = 1101. Network rates (£/year) (in Financial information)</t>
  </si>
  <si>
    <t>Calculation =x1/(x2+x3+x4+x5)</t>
  </si>
  <si>
    <t>Network rates charging rate</t>
  </si>
  <si>
    <t>3506. Indirect cost charging rate</t>
  </si>
  <si>
    <t>x1 = 1101. Indirect cost (£/year) (in Financial information)</t>
  </si>
  <si>
    <t>Indirect cost charging rate</t>
  </si>
  <si>
    <t>Fixed charges</t>
  </si>
  <si>
    <t>=x1&lt;&gt;"VOID"</t>
  </si>
  <si>
    <t>Has import charges?</t>
  </si>
  <si>
    <t>x1 = 3602. Has import charges?</t>
  </si>
  <si>
    <t>x2 = 1110. Days in year (in Calendar and timeband information)</t>
  </si>
  <si>
    <t>x3 = 2814. Sole use asset MEAV for demand (£)</t>
  </si>
  <si>
    <t>x4 = 935. Percentage of sole use assets where Customer is entitled to reduction for capitalised O&amp;M (in Tariff data)</t>
  </si>
  <si>
    <t>x5 = 3502. Direct cost charging rate</t>
  </si>
  <si>
    <t>x6 = 3504. Network rates charging rate</t>
  </si>
  <si>
    <t>=IF(x1,(100/x2*x3*((1-x4)*x5+x6)),0)</t>
  </si>
  <si>
    <t>Demand fixed charge p/day</t>
  </si>
  <si>
    <t>x1 = 1110. Days in year (in Calendar and timeband information)</t>
  </si>
  <si>
    <t>x2 = 2820. Generation sole use asset MEAV adjusted for part-year (£)</t>
  </si>
  <si>
    <t>x3 = 3502. Direct cost charging rate</t>
  </si>
  <si>
    <t>x4 = 3504. Network rates charging rate</t>
  </si>
  <si>
    <t>=100/x1*x2*(x3+x4)</t>
  </si>
  <si>
    <t>Generation fixed charge p/day (scaled for part year)</t>
  </si>
  <si>
    <t>x2 = 2816. Sole use asset MEAV for non-exempt generation (£)</t>
  </si>
  <si>
    <t>Export fixed charge (unrounded) p/day</t>
  </si>
  <si>
    <t>x1 = 3608. Export fixed charge (unrounded) p/day</t>
  </si>
  <si>
    <t>Export fixed charge p/day</t>
  </si>
  <si>
    <t>3702. Total demand sole use assets qualifying for DCP 189 discount (£)</t>
  </si>
  <si>
    <t>x1 = 935. Percentage of sole use assets where Customer is entitled to reduction for capitalised O&amp;M (in Tariff data)</t>
  </si>
  <si>
    <t>x2 = 2818. Demand sole use asset MEAV adjusted for part-year (£)</t>
  </si>
  <si>
    <t>Total demand sole use assets qualifying for DCP 189 discount (£)</t>
  </si>
  <si>
    <t>3704. Net forecast EDCM generation revenue (£/year)</t>
  </si>
  <si>
    <t>x1 = 2188. Export super-red unit rate (p/kWh)</t>
  </si>
  <si>
    <t>x2 = 935. Super-red units exported (kWh) (in Tariff data)</t>
  </si>
  <si>
    <t>x3 = 2812. Export capacity rate (p/kVA/day)</t>
  </si>
  <si>
    <t>x6 = 3606. Generation fixed charge p/day (scaled for part year)</t>
  </si>
  <si>
    <t>Calculation =SUMPRODUCT(x1,x2)/100+SUMPRODUCT(x3,x4)*x5/100+SUM(x6)*x5/100</t>
  </si>
  <si>
    <t>Net forecast EDCM generation revenue (£/year)</t>
  </si>
  <si>
    <t>3706. Revenue less costs and adjustments (£/year)</t>
  </si>
  <si>
    <t>x1 = 1101. The amount of money that the DNO wants to raise from use of system charges (£/year) (in Financial information)</t>
  </si>
  <si>
    <t>x2 = 1101. Direct cost (£/year) (in Financial information)</t>
  </si>
  <si>
    <t>x3 = 1101. Indirect cost (£/year) (in Financial information)</t>
  </si>
  <si>
    <t>x4 = 1101. Network rates (£/year) (in Financial information)</t>
  </si>
  <si>
    <t>x5 = 3704. Net forecast EDCM generation revenue (£/year)</t>
  </si>
  <si>
    <t>x6 = 1101. Transmission exit charges (£/year) (in Financial information)</t>
  </si>
  <si>
    <t>x7 = 3502. Direct cost charging rate</t>
  </si>
  <si>
    <t>x8 = 3702. Total demand sole use assets qualifying for DCP 189 discount (£)</t>
  </si>
  <si>
    <t>Calculation =x1-x2-x3-x4-x5-x6+x7*x8</t>
  </si>
  <si>
    <t>Revenue less costs and adjustments (£/year)</t>
  </si>
  <si>
    <t>3802. Other revenue charging rate</t>
  </si>
  <si>
    <t>x1 = 3706. Revenue less costs and adjustments (£/year)</t>
  </si>
  <si>
    <t>x4 = 3402. EHV assets in CDCM model (£)</t>
  </si>
  <si>
    <t>x5 = 3404. HV and LV network assets in CDCM model (£)</t>
  </si>
  <si>
    <t>Other revenue charging rate</t>
  </si>
  <si>
    <t>Charge 1</t>
  </si>
  <si>
    <t>x2 = 935. Capacity subject to DSM (kVA) (in Tariff data)</t>
  </si>
  <si>
    <t>x3 = 935. Days for which not a customer (in Tariff data)</t>
  </si>
  <si>
    <t>x4 = 1110. Days in year (in Calendar and timeband information)</t>
  </si>
  <si>
    <t>=x1-(x2*(1-x3/x4))</t>
  </si>
  <si>
    <t>Non-DSM import capacity adjusted for part-year (kVA)</t>
  </si>
  <si>
    <t>x3 = 2118. Linked location 1</t>
  </si>
  <si>
    <t>x4 = 2120. Linked location 2</t>
  </si>
  <si>
    <t>x5 = 2122. Linked location 3</t>
  </si>
  <si>
    <t>x6 = 2124. Linked location 4</t>
  </si>
  <si>
    <t>x7 = 2126. Linked location 5</t>
  </si>
  <si>
    <t>x8 = 2128. Linked location 6</t>
  </si>
  <si>
    <t>x9 = 2130. Linked location 7</t>
  </si>
  <si>
    <t>=0-IF(ISNUMBER(x1),INDEX(x2,x1),0)-IF(ISNUMBER(x3),INDEX(x2,x3),0)-IF(ISNUMBER(x4),INDEX(x2,x4),0)-IF(ISNUMBER(x5),INDEX(x2,x5),0)-IF(ISNUMBER(x6),INDEX(x2,x6),0)-IF(ISNUMBER(x7),INDEX(x2,x7),0)-IF(ISNUMBER(x8),INDEX(x2,x8),0)-IF(ISNUMBER(x9),INDEX(x2,x9),0)</t>
  </si>
  <si>
    <t>Total active power in maximum demand scenario (kW)</t>
  </si>
  <si>
    <t>x1 = 3904. Total active power in maximum demand scenario (kW)</t>
  </si>
  <si>
    <t>x4 = 2118. Linked location 1</t>
  </si>
  <si>
    <t>x5 = 2120. Linked location 2</t>
  </si>
  <si>
    <t>x6 = 2122. Linked location 3</t>
  </si>
  <si>
    <t>x7 = 2124. Linked location 4</t>
  </si>
  <si>
    <t>x8 = 2126. Linked location 5</t>
  </si>
  <si>
    <t>x9 = 2128. Linked location 6</t>
  </si>
  <si>
    <t>x10 = 2130. Linked location 7</t>
  </si>
  <si>
    <t>=IF(x1=0,1,MAX(1,SQRT(x1^2+(IF(ISNUMBER(x2),INDEX(x3,x2),0)+IF(ISNUMBER(x4),INDEX(x3,x4),0)+IF(ISNUMBER(x5),INDEX(x3,x5),0)+IF(ISNUMBER(x6),INDEX(x3,x6),0)+IF(ISNUMBER(x7),INDEX(x3,x7),0)+IF(ISNUMBER(x8),INDEX(x3,x8),0)+IF(ISNUMBER(x9),INDEX(x3,x9),0)+IF(ISNUMBER(x10),INDEX(x3,x10),0))^2)/x1))</t>
  </si>
  <si>
    <t>Inverse power factor, maximum demand (kVA/kW)</t>
  </si>
  <si>
    <t>x1 = 2180. Average local charge 1 (£/kVA/year)</t>
  </si>
  <si>
    <t>=100*x1/x2</t>
  </si>
  <si>
    <t>Import capacity charge p/kVA/day</t>
  </si>
  <si>
    <t>x1 = 2182. Average network charge 1 (£/kVA/year)</t>
  </si>
  <si>
    <t>x2 = 3906. Inverse power factor, maximum demand (kVA/kW)</t>
  </si>
  <si>
    <t>=100*(x1*x2)/x3</t>
  </si>
  <si>
    <t>Super-red rate p/kWh</t>
  </si>
  <si>
    <t>x2 = 3902. Non-DSM import capacity adjusted for part-year (kVA)</t>
  </si>
  <si>
    <t>x3 = 3910. Super-red rate p/kWh</t>
  </si>
  <si>
    <t>=IF(x1=0,1,x2/x1)*x3</t>
  </si>
  <si>
    <t>Super-red unit rate adjusted for DSM (p/kWh)</t>
  </si>
  <si>
    <t>x3 = 3908. Import capacity charge p/kVA/day</t>
  </si>
  <si>
    <t>Import capacity charge from charge 1 (p/kVA/day)</t>
  </si>
  <si>
    <t>x1 = 1110. Annual hours in super-red (in Calendar and timeband information)</t>
  </si>
  <si>
    <t>=x1-x2</t>
  </si>
  <si>
    <t>Number of super-red hours connected in year</t>
  </si>
  <si>
    <t>4002. Indirect costs on EDCM demand (£/year)</t>
  </si>
  <si>
    <t>x1 = 3506. Indirect cost charging rate</t>
  </si>
  <si>
    <t>x3 = 3414. Generation sole use asset MEAV adjusted for part-year (£) (aggregate)</t>
  </si>
  <si>
    <t>Calculation =x1*(x2-x3)</t>
  </si>
  <si>
    <t>Indirect costs on EDCM demand (£/year)</t>
  </si>
  <si>
    <t>4004. Direct costs on EDCM demand except through sole use asset charges (£/year)</t>
  </si>
  <si>
    <t>x1 = 3502. Direct cost charging rate</t>
  </si>
  <si>
    <t>Calculation =x1*(x2+x3)</t>
  </si>
  <si>
    <t>Direct costs on EDCM demand except through sole use asset charges (£/year)</t>
  </si>
  <si>
    <t>4006. Network rates on EDCM demand except through sole use asset charges (£/year)</t>
  </si>
  <si>
    <t>x1 = 3504. Network rates charging rate</t>
  </si>
  <si>
    <t>Network rates on EDCM demand except through sole use asset charges (£/year)</t>
  </si>
  <si>
    <t>4008. Demand revenue target pot (£/year)</t>
  </si>
  <si>
    <t>x1 = 2702. Transmission exit charging rate (£/kW/year)</t>
  </si>
  <si>
    <t>x3 = 3408. Total sole use assets for demand (£)</t>
  </si>
  <si>
    <t>x4 = 3410. Total notional capacity assets (£)</t>
  </si>
  <si>
    <t>x5 = 3412. Total notional consumption assets (£)</t>
  </si>
  <si>
    <t>x6 = 3502. Direct cost charging rate</t>
  </si>
  <si>
    <t>x7 = 3504. Network rates charging rate</t>
  </si>
  <si>
    <t>x8 = 3506. Indirect cost charging rate</t>
  </si>
  <si>
    <t>x9 = 3802. Other revenue charging rate</t>
  </si>
  <si>
    <t>x10 = 3702. Total demand sole use assets qualifying for DCP 189 discount (£)</t>
  </si>
  <si>
    <t>Calculation =x1*x2+(x3+x4+x5)*(x6+x7+x8)+(x4+x5)*x9-x6*x10</t>
  </si>
  <si>
    <t>Demand revenue target pot (£/year)</t>
  </si>
  <si>
    <t>4010. Revenue from demand charge 1 (£/year)</t>
  </si>
  <si>
    <t>x1 = 3914. Import capacity charge from charge 1 (p/kVA/day)</t>
  </si>
  <si>
    <t>x3 = 3912. Super-red unit rate adjusted for DSM (p/kWh)</t>
  </si>
  <si>
    <t>x4 = 935. Super-red kW import divided by kVA capacity (in Tariff data)</t>
  </si>
  <si>
    <t>x5 = 935. Maximum import capacity (kVA) (in Tariff data)</t>
  </si>
  <si>
    <t>x6 = 3916. Number of super-red hours connected in year</t>
  </si>
  <si>
    <t>x7 = 1110. Days in year (in Calendar and timeband information)</t>
  </si>
  <si>
    <t>Calculation =(SUMPRODUCT(x1,x2)+SUMPRODUCT(x3,x4,x5,x6)/x7)*x7/100</t>
  </si>
  <si>
    <t>Revenue from demand charge 1 (£/year)</t>
  </si>
  <si>
    <t>4012. Additional amount to be recovered (£/year)</t>
  </si>
  <si>
    <t>x1 = 4008. Demand revenue target pot (£/year)</t>
  </si>
  <si>
    <t>x2 = 3502. Direct cost charging rate</t>
  </si>
  <si>
    <t>x4 = 3702. Total demand sole use assets qualifying for DCP 189 discount (£)</t>
  </si>
  <si>
    <t>x5 = 3504. Network rates charging rate</t>
  </si>
  <si>
    <t>x6 = 2702. Transmission exit charging rate (£/kW/year)</t>
  </si>
  <si>
    <t>x7 = 2602. Total EDCM peak time consumption (kW)</t>
  </si>
  <si>
    <t>x8 = 4010. Revenue from demand charge 1 (£/year)</t>
  </si>
  <si>
    <t>Calculation =x1-x2*(x3-x4)-x5*x3-x6*x7-x8</t>
  </si>
  <si>
    <t>Additional amount to be recovered (£/year)</t>
  </si>
  <si>
    <t>4014. Residual residual (£/year)</t>
  </si>
  <si>
    <t>x1 = 2006. Proportion of residual to go into fixed adder</t>
  </si>
  <si>
    <t>x2 = 4012. Additional amount to be recovered (£/year)</t>
  </si>
  <si>
    <t>x3 = 4002. Indirect costs on EDCM demand (£/year)</t>
  </si>
  <si>
    <t>x4 = 4004. Direct costs on EDCM demand except through sole use asset charges (£/year)</t>
  </si>
  <si>
    <t>x5 = 4006. Network rates on EDCM demand except through sole use asset charges (£/year)</t>
  </si>
  <si>
    <t>Calculation =(1-x1)*(x2-x3-x4-x5)+x4+x5</t>
  </si>
  <si>
    <t>Residual residual (£/year)</t>
  </si>
  <si>
    <t>4016. Maximum network use factor</t>
  </si>
  <si>
    <t>x1 = 1136. Maximum and minimum network use factors</t>
  </si>
  <si>
    <t>4018. Minimum network use factor</t>
  </si>
  <si>
    <t>Second set of network use factors</t>
  </si>
  <si>
    <t>x1 = 4018. Minimum network use factor</t>
  </si>
  <si>
    <t>x2 = 935. Network use factor (in Tariff data)</t>
  </si>
  <si>
    <t>x3 = 4016. Maximum network use factor</t>
  </si>
  <si>
    <t>=MAX(x1+0,MIN(x2+0,x3+0))</t>
  </si>
  <si>
    <t>4102. Network use factors (second set)</t>
  </si>
  <si>
    <t>Second set of notional capacity assets</t>
  </si>
  <si>
    <t>x5 = 4102. Network use factors (second set)</t>
  </si>
  <si>
    <t>x1 = 4104. Capacity 132kV circuits (£/kVA)</t>
  </si>
  <si>
    <t>x2 = 4106. Capacity 132kV/EHV (£/kVA)</t>
  </si>
  <si>
    <t>x3 = 4108. Capacity EHV circuits (£/kVA)</t>
  </si>
  <si>
    <t>x4 = 4110. Capacity EHV/HV (£/kVA)</t>
  </si>
  <si>
    <t>x5 = 4112. Capacity 132kV/HV (£/kVA)</t>
  </si>
  <si>
    <t>Second set of capacity assets (£/kVA)</t>
  </si>
  <si>
    <t>Second set of notional consumption assets</t>
  </si>
  <si>
    <t>x4 = 4102. Network use factors (second set)</t>
  </si>
  <si>
    <t>x1 = 4116. Consumption 132kV circuits (£/kVA)</t>
  </si>
  <si>
    <t>x2 = 4118. Consumption 132kV/EHV (£/kVA)</t>
  </si>
  <si>
    <t>x3 = 4120. Consumption EHV circuits (£/kVA)</t>
  </si>
  <si>
    <t>Second set of consumption assets (£/kVA)</t>
  </si>
  <si>
    <t>Demand scaling</t>
  </si>
  <si>
    <t>x2 = 935. Super-red kW import divided by kVA capacity (in Tariff data)</t>
  </si>
  <si>
    <t>x3 = 3906. Inverse power factor, maximum demand (kVA/kW)</t>
  </si>
  <si>
    <t>=100*(x1*x2*x3)/x4</t>
  </si>
  <si>
    <t>Import demand charge p/kVA/day</t>
  </si>
  <si>
    <t>=100/x1*x2*x3</t>
  </si>
  <si>
    <t>Capacity charge p/kVA/day (exit only)</t>
  </si>
  <si>
    <t>x4 = 3910. Super-red rate p/kWh</t>
  </si>
  <si>
    <t>x5 = 935. Super-red kW import divided by kVA capacity (in Tariff data)</t>
  </si>
  <si>
    <t>x6 = 1110. Annual hours in super-red (in Calendar and timeband information)</t>
  </si>
  <si>
    <t>x7 = 935. Hours in super-red for which not a customer (in Tariff data)</t>
  </si>
  <si>
    <t>x8 = 1110. Days in year (in Calendar and timeband information)</t>
  </si>
  <si>
    <t>x9 = 935. Days for which not a customer (in Tariff data)</t>
  </si>
  <si>
    <t>=IF(x1=0,0,(1-x2/x1)*(x3+IF(x5=0,0,(x4*x5*(x6-x7)/(x8-x9)))))</t>
  </si>
  <si>
    <t>Adjustment to exceeded import capacity charge for DSM (p/kVA/day)</t>
  </si>
  <si>
    <t>x1 = 4126. Capacity charge p/kVA/day (exit only)</t>
  </si>
  <si>
    <t>x2 = 3914. Import capacity charge from charge 1 (p/kVA/day)</t>
  </si>
  <si>
    <t>=x1+x2</t>
  </si>
  <si>
    <t>Import capacity charge before scaling (p/kVA/day)</t>
  </si>
  <si>
    <t>x1 = 4114. Second set of capacity assets (£/kVA)</t>
  </si>
  <si>
    <t>x2 = 4122. Second set of consumption assets (£/kVA)</t>
  </si>
  <si>
    <t>=(x1+x2)*x3</t>
  </si>
  <si>
    <t>Non sole use notional assets subject to matching (£)</t>
  </si>
  <si>
    <t>4202. Amount to be recovered from adders ex costs (£/year)</t>
  </si>
  <si>
    <t>x1 = 4012. Additional amount to be recovered (£/year)</t>
  </si>
  <si>
    <t>x2 = 4002. Indirect costs on EDCM demand (£/year)</t>
  </si>
  <si>
    <t>x3 = 4004. Direct costs on EDCM demand except through sole use asset charges (£/year)</t>
  </si>
  <si>
    <t>x4 = 4006. Network rates on EDCM demand except through sole use asset charges (£/year)</t>
  </si>
  <si>
    <t>Calculation =x1-x2-x3-x4</t>
  </si>
  <si>
    <t>Amount to be recovered from adders ex costs (£/year)</t>
  </si>
  <si>
    <t>4204. Total non sole use notional assets subject to matching (£)</t>
  </si>
  <si>
    <t>x1 = 4132. Non sole use notional assets subject to matching (£)</t>
  </si>
  <si>
    <t>Total non sole use notional assets subject to matching (£)</t>
  </si>
  <si>
    <t>4302. Annual charge on assets</t>
  </si>
  <si>
    <t>x1 = 4014. Residual residual (£/year)</t>
  </si>
  <si>
    <t>x2 = 4204. Total non sole use notional assets subject to matching (£)</t>
  </si>
  <si>
    <t>Calculation =IF(x1,x1/x2,0)</t>
  </si>
  <si>
    <t>Annual charge on assets</t>
  </si>
  <si>
    <t>Allocation of indirect costs</t>
  </si>
  <si>
    <t>x2 = 2008. Factor for the allocation of capacity scaling</t>
  </si>
  <si>
    <t>x3 = 2304. Super-red kW divided by kVA adjusted for part-year</t>
  </si>
  <si>
    <t>x4 = 4202. Amount to be recovered from adders ex costs (£/year)</t>
  </si>
  <si>
    <t>x5 = 935. Proportion exposed to indirect cost allocation and fixed adder (in Tariff data)</t>
  </si>
  <si>
    <t>=x1*(x2+x3)*IF(x4&lt;0,1,x5)</t>
  </si>
  <si>
    <t>Marginal revenue effect of demand and indirect cost adders</t>
  </si>
  <si>
    <t>x1 = 4202. Amount to be recovered from adders ex costs (£/year)</t>
  </si>
  <si>
    <t>x2 = 935. Proportion exposed to indirect cost allocation and fixed adder (in Tariff data)</t>
  </si>
  <si>
    <t>x3 = 2008. Factor for the allocation of capacity scaling</t>
  </si>
  <si>
    <t>x4 = 2304. Super-red kW divided by kVA adjusted for part-year</t>
  </si>
  <si>
    <t>=IF(x1&lt;0,1,x2)*(x3+x4)</t>
  </si>
  <si>
    <t>Data for capacity-based allocation of indirect costs</t>
  </si>
  <si>
    <t>4502. Total marginal effect of indirect cost adder</t>
  </si>
  <si>
    <t>x1 = 4404. Data for capacity-based allocation of indirect costs</t>
  </si>
  <si>
    <t>Total marginal effect of indirect cost adder</t>
  </si>
  <si>
    <t>4602. Indirect costs application rate</t>
  </si>
  <si>
    <t>x1 = 4002. Indirect costs on EDCM demand (£/year)</t>
  </si>
  <si>
    <t>x2 = 4502. Total marginal effect of indirect cost adder</t>
  </si>
  <si>
    <t>Indirect costs application rate</t>
  </si>
  <si>
    <t>4702. Total marginal revenue effect of demand adder</t>
  </si>
  <si>
    <t>x1 = 4402. Marginal revenue effect of demand and indirect cost adders</t>
  </si>
  <si>
    <t>Total marginal revenue effect of demand adder</t>
  </si>
  <si>
    <t>4802. Fixed adder ex indirects application rate</t>
  </si>
  <si>
    <t>x2 = 2006. Proportion of residual to go into fixed adder</t>
  </si>
  <si>
    <t>x3 = 4702. Total marginal revenue effect of demand adder</t>
  </si>
  <si>
    <t>Calculation =IF(x1,x2*x1/x3,0)</t>
  </si>
  <si>
    <t>Fixed adder ex indirects application rate</t>
  </si>
  <si>
    <t>Demand charges after scaling</t>
  </si>
  <si>
    <t>x1 = 4130. Import capacity charge before scaling (p/kVA/day)</t>
  </si>
  <si>
    <t>x2 = 4602. Indirect costs application rate</t>
  </si>
  <si>
    <t>x3 = 4404. Data for capacity-based allocation of indirect costs</t>
  </si>
  <si>
    <t>=x1+x2*x3*100/x4</t>
  </si>
  <si>
    <t>Capacity charge after applying indirect cost charge p/kVA/day</t>
  </si>
  <si>
    <t>x1 = 4902. Capacity charge after applying indirect cost charge p/kVA/day</t>
  </si>
  <si>
    <t>x2 = 4802. Fixed adder ex indirects application rate</t>
  </si>
  <si>
    <t>x6 = 4202. Amount to be recovered from adders ex costs (£/year)</t>
  </si>
  <si>
    <t>x7 = 935. Proportion exposed to indirect cost allocation and fixed adder (in Tariff data)</t>
  </si>
  <si>
    <t>=x1+x2*(x3+x4)*100/x5*IF(x6&lt;0,1,x7)</t>
  </si>
  <si>
    <t>Capacity charge after applying fixed adder ex indirects p/kVA/day</t>
  </si>
  <si>
    <t>x1 = 4302. Annual charge on assets</t>
  </si>
  <si>
    <t>x2 = 4114. Second set of capacity assets (£/kVA)</t>
  </si>
  <si>
    <t>x3 = 4122. Second set of consumption assets (£/kVA)</t>
  </si>
  <si>
    <t>=x1*(x2+x3)*100/x4</t>
  </si>
  <si>
    <t>Demand scaling p/kVA/day</t>
  </si>
  <si>
    <t>x1 = 3910. Super-red rate p/kWh</t>
  </si>
  <si>
    <t>x2 = 2304. Super-red kW divided by kVA adjusted for part-year</t>
  </si>
  <si>
    <t>x5 = 4904. Capacity charge after applying fixed adder ex indirects p/kVA/day</t>
  </si>
  <si>
    <t>x6 = 4906. Demand scaling p/kVA/day</t>
  </si>
  <si>
    <t>=MAX(0-(x1*x2*x3/x4),x5+x6)</t>
  </si>
  <si>
    <t>Total import capacity charge p/kVA/day</t>
  </si>
  <si>
    <t>x4 = 4908. Total import capacity charge p/kVA/day</t>
  </si>
  <si>
    <t>x6 = 1110. Days in year (in Calendar and timeband information)</t>
  </si>
  <si>
    <t>x7 = 935. Days for which not a customer (in Tariff data)</t>
  </si>
  <si>
    <t>x8 = 1110. Annual hours in super-red (in Calendar and timeband information)</t>
  </si>
  <si>
    <t>x9 = 935. Hours in super-red for which not a customer (in Tariff data)</t>
  </si>
  <si>
    <t>=IF(x1,IF(x2=0,x3,MAX(0,MIN(x3,x3+(x4/x5*(x6-x7)/(x8-x9))))),0)</t>
  </si>
  <si>
    <t>x2 = 4908. Total import capacity charge p/kVA/day</t>
  </si>
  <si>
    <t>=IF(x1,MAX(0,x2),0)</t>
  </si>
  <si>
    <t>x1 = 4912. Import capacity charge p/kVA/day</t>
  </si>
  <si>
    <t>x2 = 4128. Adjustment to exceeded import capacity charge for DSM (p/kVA/day)</t>
  </si>
  <si>
    <t>Exceeded import capacity charge (p/kVA/day)</t>
  </si>
  <si>
    <t>Import tariff</t>
  </si>
  <si>
    <t>x1 = 4910. Super-red rate p/kWh</t>
  </si>
  <si>
    <t>Import super-red unit rate (p/kWh)</t>
  </si>
  <si>
    <t>x1 = 3604. Demand fixed charge p/day</t>
  </si>
  <si>
    <t>Import fixed charge (p/day)</t>
  </si>
  <si>
    <t>Import capacity rate (p/kVA/day)</t>
  </si>
  <si>
    <t>x1 = 4914. Exceeded import capacity charge (p/kVA/day)</t>
  </si>
  <si>
    <t>Import exceeded capacity rate (p/kVA/day)</t>
  </si>
  <si>
    <t>Export tariff</t>
  </si>
  <si>
    <t>x1 = 3610. Export fixed charge p/day</t>
  </si>
  <si>
    <t>x1 = 2812. Export capacity rate (p/kVA/day)</t>
  </si>
  <si>
    <t>x1 = 2808. Export capacity charge (p/kVA/day)</t>
  </si>
  <si>
    <t>=x1</t>
  </si>
  <si>
    <t>Export exceeded capacity rate (p/kVA/day)</t>
  </si>
  <si>
    <t>x1 = 5001. Name (in Tariff data) (copy)</t>
  </si>
  <si>
    <t>x1 = 5002. Import super-red unit rate (p/kWh)</t>
  </si>
  <si>
    <t>x1 = 5003. Import fixed charge (p/day)</t>
  </si>
  <si>
    <t>x1 = 5004. Import capacity rate (p/kVA/day)</t>
  </si>
  <si>
    <t>x1 = 5005. Import exceeded capacity rate (p/kVA/day)</t>
  </si>
  <si>
    <t>x1 = 5006. Export super-red unit rate (p/kWh) (copy)</t>
  </si>
  <si>
    <t>x1 = 5007. Export fixed charge p/day (copy)</t>
  </si>
  <si>
    <t>x1 = 5008. Export capacity rate (p/kVA/day) (copy)</t>
  </si>
  <si>
    <t>x1 = 5009. Export exceeded capacity rate (p/kVA/day)</t>
  </si>
  <si>
    <t>Import charges</t>
  </si>
  <si>
    <t>x3 = 5004. Import capacity rate (p/kVA/day)</t>
  </si>
  <si>
    <t>=0.01*x1*x2*x3</t>
  </si>
  <si>
    <t>Capacity charge for demand (£/year)</t>
  </si>
  <si>
    <t>x3 = 5002. Import super-red unit rate (p/kWh)</t>
  </si>
  <si>
    <t>x4 = 2302. Maximum import capacity adjusted for part-year (kVA)</t>
  </si>
  <si>
    <t>x6 = 935. Days for which not a customer (in Tariff data)</t>
  </si>
  <si>
    <t>x7 = 935. Super-red kW import divided by kVA capacity (in Tariff data)</t>
  </si>
  <si>
    <t>=0.01*(x1-x2)*x3*x4*(x5/(x5-x6))*x7</t>
  </si>
  <si>
    <t>Super-red charge for demand (£/year)</t>
  </si>
  <si>
    <t>x3 = 5003. Import fixed charge (p/day)</t>
  </si>
  <si>
    <t>=0.01*(x1-x2)*x3</t>
  </si>
  <si>
    <t>Fixed charge for demand (£/year)</t>
  </si>
  <si>
    <t>Export charges</t>
  </si>
  <si>
    <t>x2 = 2114. Chargeable export capacity adjusted for part-year (kVA)</t>
  </si>
  <si>
    <t>Net capacity charge (or credit) for generation (£/year)</t>
  </si>
  <si>
    <t>x3 = 3610. Export fixed charge p/day</t>
  </si>
  <si>
    <t>Fixed charge for generation (£/year)</t>
  </si>
  <si>
    <t>=0.01*x1*x2</t>
  </si>
  <si>
    <t>Super-red credit (£/year)</t>
  </si>
  <si>
    <t>Change in import charges</t>
  </si>
  <si>
    <t>x1 = 5110. Capacity charge for demand (£/year)</t>
  </si>
  <si>
    <t>x2 = 5111. Super-red charge for demand (£/year)</t>
  </si>
  <si>
    <t>x3 = 5112. Fixed charge for demand (£/year)</t>
  </si>
  <si>
    <t>Total for demand (£/year)</t>
  </si>
  <si>
    <t>x1 = 935. Import charge in previous charging year (£/year) (in Tariff data)</t>
  </si>
  <si>
    <t>x1 = 5116. Total for demand (£/year)</t>
  </si>
  <si>
    <t>x2 = 5117. Import charge in previous charging year (£/year) (in Tariff data) (copy)</t>
  </si>
  <si>
    <t>Change (demand) (£/year)</t>
  </si>
  <si>
    <t>x1 = 5117. Import charge in previous charging year (£/year) (in Tariff data) (copy)</t>
  </si>
  <si>
    <t>x2 = 5116. Total for demand (£/year)</t>
  </si>
  <si>
    <t>=IF(x1,x2/x1-1,"")</t>
  </si>
  <si>
    <t>Change (demand) (%)</t>
  </si>
  <si>
    <t>Change in export charges</t>
  </si>
  <si>
    <t>x1 = 5113. Net capacity charge (or credit) for generation (£/year)</t>
  </si>
  <si>
    <t>x2 = 5114. Fixed charge for generation (£/year)</t>
  </si>
  <si>
    <t>x3 = 5115. Super-red credit (£/year)</t>
  </si>
  <si>
    <t>Total for generation (£/year)</t>
  </si>
  <si>
    <t>x1 = 935. Export charge in previous charging year (£/year) (in Tariff data)</t>
  </si>
  <si>
    <t>x1 = 5120. Total for generation (£/year)</t>
  </si>
  <si>
    <t>x2 = 5121. Export charge in previous charging year (£/year) (in Tariff data) (copy)</t>
  </si>
  <si>
    <t>Change (generation) (£/year)</t>
  </si>
  <si>
    <t>x1 = 5121. Export charge in previous charging year (£/year) (in Tariff data) (copy)</t>
  </si>
  <si>
    <t>x2 = 5120. Total for generation (£/year)</t>
  </si>
  <si>
    <t>Change (generation) (%)</t>
  </si>
  <si>
    <t>Analysis of import charges</t>
  </si>
  <si>
    <t>x3 = 3604. Demand fixed charge p/day</t>
  </si>
  <si>
    <t>Fixed charge for demand (unrounded) (£/year)</t>
  </si>
  <si>
    <t>x3 = 4126. Capacity charge p/kVA/day (exit only)</t>
  </si>
  <si>
    <t>Transmission exit charge (£/year)</t>
  </si>
  <si>
    <t>x2 = 4906. Demand scaling p/kVA/day</t>
  </si>
  <si>
    <t>x3 = 4904. Capacity charge after applying fixed adder ex indirects p/kVA/day</t>
  </si>
  <si>
    <t>x5 = 4124. Import demand charge p/kVA/day</t>
  </si>
  <si>
    <t>x6 = 935. Hours in super-red for which not a customer (in Tariff data)</t>
  </si>
  <si>
    <t>x7 = 1110. Annual hours in super-red (in Calendar and timeband information)</t>
  </si>
  <si>
    <t>x10 = 3902. Non-DSM import capacity adjusted for part-year (kVA)</t>
  </si>
  <si>
    <t>x11 = 4004. Direct costs on EDCM demand except through sole use asset charges (£/year)</t>
  </si>
  <si>
    <t>x12 = 4014. Residual residual (£/year)</t>
  </si>
  <si>
    <t>=x1*MAX(x2,0-(x3+IF(x4=0,0,(1-x6/x7)*x8/(x8-x9)*IF(x1=0,1,x10/x1)*x5)))*x8*0.01*x11/x12</t>
  </si>
  <si>
    <t>Direct cost allocation (£/year)</t>
  </si>
  <si>
    <t>=x1*x2*x3</t>
  </si>
  <si>
    <t>Indirect cost allocation (£/year)</t>
  </si>
  <si>
    <t>x11 = 4006. Network rates on EDCM demand except through sole use asset charges (£/year)</t>
  </si>
  <si>
    <t>Network rates allocation (£/year)</t>
  </si>
  <si>
    <t>x4 = 3908. Import capacity charge p/kVA/day</t>
  </si>
  <si>
    <t>x5 = 3912. Super-red unit rate adjusted for DSM (p/kWh)</t>
  </si>
  <si>
    <t>x6 = 935. Super-red kW import divided by kVA capacity (in Tariff data)</t>
  </si>
  <si>
    <t>x8 = 935. Hours in super-red for which not a customer (in Tariff data)</t>
  </si>
  <si>
    <t>=0.01*(x2*x3*x4+x1*x5*x6*(x7-x8)*(x3/(x3-x9)))</t>
  </si>
  <si>
    <t>FCP/LRIC charge (£/year)</t>
  </si>
  <si>
    <t>x5 = 4202. Amount to be recovered from adders ex costs (£/year)</t>
  </si>
  <si>
    <t>x6 = 935. Proportion exposed to indirect cost allocation and fixed adder (in Tariff data)</t>
  </si>
  <si>
    <t>=x1*x2*(x3+x4)*IF(x5&lt;0,1,x6)</t>
  </si>
  <si>
    <t>Demand scaling fixed adder (£/year)</t>
  </si>
  <si>
    <t>x12 = 4004. Direct costs on EDCM demand except through sole use asset charges (£/year)</t>
  </si>
  <si>
    <t>x13 = 4014. Residual residual (£/year)</t>
  </si>
  <si>
    <t>=x1*MAX(x2,0-(x3+IF(x4=0,0,(1-x6/x7)*x8/(x8-x9)*IF(x1=0,1,x10/x1)*x5)))*x8*0.01*(1-(x11+x12)/x13)</t>
  </si>
  <si>
    <t>Demand scaling asset based (£/year)</t>
  </si>
  <si>
    <t>x2 = 5124. Fixed charge for demand (unrounded) (£/year)</t>
  </si>
  <si>
    <t>x3 = 5125. Transmission exit charge (£/year)</t>
  </si>
  <si>
    <t>x4 = 5126. Direct cost allocation (£/year)</t>
  </si>
  <si>
    <t>x5 = 5127. Indirect cost allocation (£/year)</t>
  </si>
  <si>
    <t>x6 = 5128. Network rates allocation (£/year)</t>
  </si>
  <si>
    <t>x7 = 5129. FCP/LRIC charge (£/year)</t>
  </si>
  <si>
    <t>x8 = 5130. Demand scaling fixed adder (£/year)</t>
  </si>
  <si>
    <t>x9 = 5131. Demand scaling asset based (£/year)</t>
  </si>
  <si>
    <t>=x1-x2-x3-x4-x5-x6-x7-x8-x9</t>
  </si>
  <si>
    <t>Check (£/year)</t>
  </si>
  <si>
    <t>5201. Copy of 1100. Company, charging year, data version</t>
  </si>
  <si>
    <t>x1 = 1100. Company, charging year, data version</t>
  </si>
  <si>
    <t>Copy of 1100. Company, charging year, data version</t>
  </si>
  <si>
    <t>5202. Copy of 1101. O&amp;M charging rate based on FBPQ data (£/kW/year) (in Financial information)</t>
  </si>
  <si>
    <t>Copy of 1101. O&amp;M charging rate based on FBPQ data (£/kW/year) (in Financial information)</t>
  </si>
  <si>
    <t>5203. Copy of 1101. Direct cost (£/year) (in Financial information)</t>
  </si>
  <si>
    <t>Copy of 1101. Direct cost (£/year) (in Financial information)</t>
  </si>
  <si>
    <t>5204. Copy of 1101. Indirect cost (£/year) (in Financial information)</t>
  </si>
  <si>
    <t>Copy of 1101. Indirect cost (£/year) (in Financial information)</t>
  </si>
  <si>
    <t>5205. Copy of 1101. Network rates (£/year) (in Financial information)</t>
  </si>
  <si>
    <t>Copy of 1101. Network rates (£/year) (in Financial information)</t>
  </si>
  <si>
    <t>5206. Copy of 1101. The amount of money that the DNO wants to raise from use of system charges (£/year) (in Financial information)</t>
  </si>
  <si>
    <t>Copy of 1101. The amount of money that the DNO wants to raise from use of system charges (£/year) (in Financial information)</t>
  </si>
  <si>
    <t>5207. Copy of 1101. Transmission exit charges (£/year) (in Financial information)</t>
  </si>
  <si>
    <t>Copy of 1101. Transmission exit charges (£/year) (in Financial information)</t>
  </si>
  <si>
    <t>5208. Copy of 1110. Days in year (in Calendar and timeband information)</t>
  </si>
  <si>
    <t>Copy of 1110. Days in year (in Calendar and timeband information)</t>
  </si>
  <si>
    <t>5209. Copy of 1110. Annual hours in super-red (in Calendar and timeband information)</t>
  </si>
  <si>
    <t>Copy of 1110. Annual hours in super-red (in Calendar and timeband information)</t>
  </si>
  <si>
    <t>5210. Copy of 1118. Average adjusted GP (£/year) (in Generation data)</t>
  </si>
  <si>
    <t>x1 = 1118. Average adjusted GP (£/year) (in Generation data)</t>
  </si>
  <si>
    <t>Copy of 1118. Average adjusted GP (£/year) (in Generation data)</t>
  </si>
  <si>
    <t>5211. Copy of 1118. GL term from the DG incentive revenue calculation (£/year) (in Generation data)</t>
  </si>
  <si>
    <t>x1 = 1118. GL term from the DG incentive revenue calculation (£/year) (in Generation data)</t>
  </si>
  <si>
    <t>Copy of 1118. GL term from the DG incentive revenue calculation (£/year) (in Generation data)</t>
  </si>
  <si>
    <t>5212. Copy of 1118. Total CDCM generation capacity 2005-2010 (kVA) (in Generation data)</t>
  </si>
  <si>
    <t>x1 = 1118. Total CDCM generation capacity 2005-2010 (kVA) (in Generation data)</t>
  </si>
  <si>
    <t>Copy of 1118. Total CDCM generation capacity 2005-2010 (kVA) (in Generation data)</t>
  </si>
  <si>
    <t>5213. Copy of 1118. Total CDCM generation capacity post-2010 (kVA) (in Generation data)</t>
  </si>
  <si>
    <t>x1 = 1118. Total CDCM generation capacity post-2010 (kVA) (in Generation data)</t>
  </si>
  <si>
    <t>Copy of 1118. Total CDCM generation capacity post-2010 (kVA) (in Generation data)</t>
  </si>
  <si>
    <t>5214. Copy of 1132. Override notional asset rate for 132kV/HV (£/kW)</t>
  </si>
  <si>
    <t>Copy of 1132. Override notional asset rate for 132kV/HV (£/kW)</t>
  </si>
  <si>
    <t>5215. Copy of 2002. Power factor in 500 MW model</t>
  </si>
  <si>
    <t>x1 = 2002. Power factor in 500 MW model</t>
  </si>
  <si>
    <t>Copy of 2002. Power factor in 500 MW model</t>
  </si>
  <si>
    <t>5216. Copy of 2004. EHV operating expenditure intensity</t>
  </si>
  <si>
    <t>x1 = 2004. EHV operating expenditure intensity</t>
  </si>
  <si>
    <t>Copy of 2004. EHV operating expenditure intensity</t>
  </si>
  <si>
    <t>5217. Copy of 2006. Proportion of residual to go into fixed adder</t>
  </si>
  <si>
    <t>Copy of 2006. Proportion of residual to go into fixed adder</t>
  </si>
  <si>
    <t>5218. Copy of 2008. Factor for the allocation of capacity scaling</t>
  </si>
  <si>
    <t>x1 = 2008. Factor for the allocation of capacity scaling</t>
  </si>
  <si>
    <t>Copy of 2008. Factor for the allocation of capacity scaling</t>
  </si>
  <si>
    <t>5219. Copy of 2010. EHV asset levels</t>
  </si>
  <si>
    <t>Copy of 2010. EHV asset levels</t>
  </si>
  <si>
    <t>5220. Copy of 2012. HV and LV network asset levels</t>
  </si>
  <si>
    <t>Copy of 2012. HV and LV network asset levels</t>
  </si>
  <si>
    <t>5221. Copy of 2014. HV and LV service asset levels</t>
  </si>
  <si>
    <t>Copy of 2014. HV and LV service asset levels</t>
  </si>
  <si>
    <t>5222. Copy of 2202. Chargeable export capacity adjusted for part-year (kVA) (total)</t>
  </si>
  <si>
    <t>x1 = 2202. Chargeable export capacity adjusted for part-year (kVA) (total)</t>
  </si>
  <si>
    <t>Copy of 2202. Chargeable export capacity adjusted for part-year (kVA) (total)</t>
  </si>
  <si>
    <t>5223. Copy of 2204. Non-exempt 2005-2010 export capacity (kVA) adjusted for part-year (total)</t>
  </si>
  <si>
    <t>x1 = 2204. Non-exempt 2005-2010 export capacity (kVA) adjusted for part-year (total)</t>
  </si>
  <si>
    <t>Copy of 2204. Non-exempt 2005-2010 export capacity (kVA) adjusted for part-year (total)</t>
  </si>
  <si>
    <t>5224. Copy of 2206. Non-exempt post-2010 export capacity (kVA) adjusted for part-year (total)</t>
  </si>
  <si>
    <t>x1 = 2206. Non-exempt post-2010 export capacity (kVA) adjusted for part-year (total)</t>
  </si>
  <si>
    <t>Copy of 2206. Non-exempt post-2010 export capacity (kVA) adjusted for part-year (total)</t>
  </si>
  <si>
    <t>5225. Copy of 2208. Export capacity charge p/kVA/day</t>
  </si>
  <si>
    <t>x1 = 2208. Export capacity charge p/kVA/day</t>
  </si>
  <si>
    <t>Copy of 2208. Export capacity charge p/kVA/day</t>
  </si>
  <si>
    <t>5226. Copy of 2402. Forecast system simultaneous maximum load (kW) from CDCM users</t>
  </si>
  <si>
    <t>Copy of 2402. Forecast system simultaneous maximum load (kW) from CDCM users</t>
  </si>
  <si>
    <t>5227. Copy of 2404. Loss adjustment factor to transmission for each network level</t>
  </si>
  <si>
    <t>Copy of 2404. Loss adjustment factor to transmission for each network level</t>
  </si>
  <si>
    <t>5228. Copy of 2406. Total CDCM peak time consumption (kW)</t>
  </si>
  <si>
    <t>Copy of 2406. Total CDCM peak time consumption (kW)</t>
  </si>
  <si>
    <t>5229. Copy of 2602. Total EDCM peak time consumption (kW)</t>
  </si>
  <si>
    <t>x1 = 2602. Total EDCM peak time consumption (kW)</t>
  </si>
  <si>
    <t>Copy of 2602. Total EDCM peak time consumption (kW)</t>
  </si>
  <si>
    <t>5230. Copy of 2604. Estimated total peak-time consumption (kW)</t>
  </si>
  <si>
    <t>x1 = 2604. Estimated total peak-time consumption (kW)</t>
  </si>
  <si>
    <t>Copy of 2604. Estimated total peak-time consumption (kW)</t>
  </si>
  <si>
    <t>5231. Copy of 2702. Transmission exit charging rate (£/kW/year)</t>
  </si>
  <si>
    <t>Copy of 2702. Transmission exit charging rate (£/kW/year)</t>
  </si>
  <si>
    <t>5232. Copy of 2902. Assets in CDCM model (£)</t>
  </si>
  <si>
    <t>Copy of 2902. Assets in CDCM model (£)</t>
  </si>
  <si>
    <t>5233. Copy of 3002. Notional asset rate (£/kW)</t>
  </si>
  <si>
    <t>x1 = 3002. Notional asset rate (£/kW)</t>
  </si>
  <si>
    <t>Copy of 3002. Notional asset rate (£/kW)</t>
  </si>
  <si>
    <t>5234. Copy of 3004. Notional asset rate for 132kV/HV (£/kW)</t>
  </si>
  <si>
    <t>Copy of 3004. Notional asset rate for 132kV/HV (£/kW)</t>
  </si>
  <si>
    <t>5235. Copy of 3006. Notional asset rate adjusted (£/kW)</t>
  </si>
  <si>
    <t>x1 = 3006. Notional asset rate adjusted (£/kW)</t>
  </si>
  <si>
    <t>Copy of 3006. Notional asset rate adjusted (£/kW)</t>
  </si>
  <si>
    <t>5236. Copy of 3202. Diversity allowance between level exit and GSP Group</t>
  </si>
  <si>
    <t>x1 = 3202. Diversity allowance between level exit and GSP Group</t>
  </si>
  <si>
    <t>Copy of 3202. Diversity allowance between level exit and GSP Group</t>
  </si>
  <si>
    <t>5237. Copy of 3402. EHV assets in CDCM model (£)</t>
  </si>
  <si>
    <t>x1 = 3402. EHV assets in CDCM model (£)</t>
  </si>
  <si>
    <t>Copy of 3402. EHV assets in CDCM model (£)</t>
  </si>
  <si>
    <t>5238. Copy of 3404. HV and LV network assets in CDCM model (£)</t>
  </si>
  <si>
    <t>x1 = 3404. HV and LV network assets in CDCM model (£)</t>
  </si>
  <si>
    <t>Copy of 3404. HV and LV network assets in CDCM model (£)</t>
  </si>
  <si>
    <t>5239. Copy of 3406. HV and LV service assets in CDCM model (£)</t>
  </si>
  <si>
    <t>x1 = 3406. HV and LV service assets in CDCM model (£)</t>
  </si>
  <si>
    <t>Copy of 3406. HV and LV service assets in CDCM model (£)</t>
  </si>
  <si>
    <t>5240. Copy of 3408. Total sole use assets for demand (£)</t>
  </si>
  <si>
    <t>Copy of 3408. Total sole use assets for demand (£)</t>
  </si>
  <si>
    <t>5241. Copy of 3410. Total notional capacity assets (£)</t>
  </si>
  <si>
    <t>x1 = 3410. Total notional capacity assets (£)</t>
  </si>
  <si>
    <t>Copy of 3410. Total notional capacity assets (£)</t>
  </si>
  <si>
    <t>5242. Copy of 3412. Total notional consumption assets (£)</t>
  </si>
  <si>
    <t>x1 = 3412. Total notional consumption assets (£)</t>
  </si>
  <si>
    <t>Copy of 3412. Total notional consumption assets (£)</t>
  </si>
  <si>
    <t>5243. Copy of 3414. Generation sole use asset MEAV adjusted for part-year (£) (aggregate)</t>
  </si>
  <si>
    <t>x1 = 3414. Generation sole use asset MEAV adjusted for part-year (£) (aggregate)</t>
  </si>
  <si>
    <t>Copy of 3414. Generation sole use asset MEAV adjusted for part-year (£) (aggregate)</t>
  </si>
  <si>
    <t>5244. Copy of 3416. All notional assets in EDCM (£)</t>
  </si>
  <si>
    <t>x1 = 3416. All notional assets in EDCM (£)</t>
  </si>
  <si>
    <t>Copy of 3416. All notional assets in EDCM (£)</t>
  </si>
  <si>
    <t>5245. Copy of 3502. Direct cost charging rate</t>
  </si>
  <si>
    <t>Copy of 3502. Direct cost charging rate</t>
  </si>
  <si>
    <t>5246. Copy of 3504. Network rates charging rate</t>
  </si>
  <si>
    <t>Copy of 3504. Network rates charging rate</t>
  </si>
  <si>
    <t>5247. Copy of 3506. Indirect cost charging rate</t>
  </si>
  <si>
    <t>Copy of 3506. Indirect cost charging rate</t>
  </si>
  <si>
    <t>5248. Copy of 3702. Total demand sole use assets qualifying for DCP 189 discount (£)</t>
  </si>
  <si>
    <t>x1 = 3702. Total demand sole use assets qualifying for DCP 189 discount (£)</t>
  </si>
  <si>
    <t>Copy of 3702. Total demand sole use assets qualifying for DCP 189 discount (£)</t>
  </si>
  <si>
    <t>5249. Copy of 3704. Net forecast EDCM generation revenue (£/year)</t>
  </si>
  <si>
    <t>x1 = 3704. Net forecast EDCM generation revenue (£/year)</t>
  </si>
  <si>
    <t>Copy of 3704. Net forecast EDCM generation revenue (£/year)</t>
  </si>
  <si>
    <t>5250. Copy of 3706. Revenue less costs and adjustments (£/year)</t>
  </si>
  <si>
    <t>Copy of 3706. Revenue less costs and adjustments (£/year)</t>
  </si>
  <si>
    <t>5251. Copy of 3802. Other revenue charging rate</t>
  </si>
  <si>
    <t>x1 = 3802. Other revenue charging rate</t>
  </si>
  <si>
    <t>Copy of 3802. Other revenue charging rate</t>
  </si>
  <si>
    <t>5252. Copy of 4002. Indirect costs on EDCM demand (£/year)</t>
  </si>
  <si>
    <t>Copy of 4002. Indirect costs on EDCM demand (£/year)</t>
  </si>
  <si>
    <t>5253. Copy of 4004. Direct costs on EDCM demand except through sole use asset charges (£/year)</t>
  </si>
  <si>
    <t>x1 = 4004. Direct costs on EDCM demand except through sole use asset charges (£/year)</t>
  </si>
  <si>
    <t>Copy of 4004. Direct costs on EDCM demand except through sole use asset charges (£/year)</t>
  </si>
  <si>
    <t>5254. Copy of 4006. Network rates on EDCM demand except through sole use asset charges (£/year)</t>
  </si>
  <si>
    <t>x1 = 4006. Network rates on EDCM demand except through sole use asset charges (£/year)</t>
  </si>
  <si>
    <t>Copy of 4006. Network rates on EDCM demand except through sole use asset charges (£/year)</t>
  </si>
  <si>
    <t>5255. Copy of 4008. Demand revenue target pot (£/year)</t>
  </si>
  <si>
    <t>Copy of 4008. Demand revenue target pot (£/year)</t>
  </si>
  <si>
    <t>5256. Copy of 4010. Revenue from demand charge 1 (£/year)</t>
  </si>
  <si>
    <t>x1 = 4010. Revenue from demand charge 1 (£/year)</t>
  </si>
  <si>
    <t>Copy of 4010. Revenue from demand charge 1 (£/year)</t>
  </si>
  <si>
    <t>5257. Copy of 4012. Additional amount to be recovered (£/year)</t>
  </si>
  <si>
    <t>Copy of 4012. Additional amount to be recovered (£/year)</t>
  </si>
  <si>
    <t>5258. Copy of 4014. Residual residual (£/year)</t>
  </si>
  <si>
    <t>Copy of 4014. Residual residual (£/year)</t>
  </si>
  <si>
    <t>5259. Copy of 4016. Maximum network use factor</t>
  </si>
  <si>
    <t>x1 = 4016. Maximum network use factor</t>
  </si>
  <si>
    <t>5260. Copy of 4018. Minimum network use factor</t>
  </si>
  <si>
    <t>5261. Copy of 4202. Amount to be recovered from adders ex costs (£/year)</t>
  </si>
  <si>
    <t>Copy of 4202. Amount to be recovered from adders ex costs (£/year)</t>
  </si>
  <si>
    <t>5262. Copy of 4204. Total non sole use notional assets subject to matching (£)</t>
  </si>
  <si>
    <t>x1 = 4204. Total non sole use notional assets subject to matching (£)</t>
  </si>
  <si>
    <t>Copy of 4204. Total non sole use notional assets subject to matching (£)</t>
  </si>
  <si>
    <t>5263. Copy of 4302. Annual charge on assets</t>
  </si>
  <si>
    <t>Copy of 4302. Annual charge on assets</t>
  </si>
  <si>
    <t>5264. Copy of 4502. Total marginal effect of indirect cost adder</t>
  </si>
  <si>
    <t>x1 = 4502. Total marginal effect of indirect cost adder</t>
  </si>
  <si>
    <t>Copy of 4502. Total marginal effect of indirect cost adder</t>
  </si>
  <si>
    <t>5265. Copy of 4602. Indirect costs application rate</t>
  </si>
  <si>
    <t>x1 = 4602. Indirect costs application rate</t>
  </si>
  <si>
    <t>Copy of 4602. Indirect costs application rate</t>
  </si>
  <si>
    <t>5266. Copy of 4702. Total marginal revenue effect of demand adder</t>
  </si>
  <si>
    <t>x1 = 4702. Total marginal revenue effect of demand adder</t>
  </si>
  <si>
    <t>Copy of 4702. Total marginal revenue effect of demand adder</t>
  </si>
  <si>
    <t>5267. Copy of 4802. Fixed adder ex indirects application rate</t>
  </si>
  <si>
    <t>x1 = 4802. Fixed adder ex indirects application rate</t>
  </si>
  <si>
    <t>Copy of 4802. Fixed adder ex indirects application rate</t>
  </si>
  <si>
    <t>6001. Applicable discount for each tariff</t>
  </si>
  <si>
    <t>x1 = 1181. LDNO discount percentage</t>
  </si>
  <si>
    <t>Special copy = x1</t>
  </si>
  <si>
    <t>Applicable discount for each tariff</t>
  </si>
  <si>
    <t>6002. LDNO discounted CDCM tariffs</t>
  </si>
  <si>
    <t>x1 = 1182. Unit rate 1 p/kWh (in CDCM end user tariffs)</t>
  </si>
  <si>
    <t>x2 = 6001. Applicable discount for each tariff</t>
  </si>
  <si>
    <t>x3 = 1182. Unit rate 2 p/kWh (in CDCM end user tariffs)</t>
  </si>
  <si>
    <t>x4 = 1182. Unit rate 3 p/kWh (in CDCM end user tariffs)</t>
  </si>
  <si>
    <t>x5 = 1182. Fixed charge p/MPAN/day (in CDCM end user tariffs)</t>
  </si>
  <si>
    <t>x6 = 1182. Capacity charge p/kVA/day (in CDCM end user tariffs)</t>
  </si>
  <si>
    <t>x7 = 1182. Exceeded capacity charge p/kVA/day (in CDCM end user tariffs)</t>
  </si>
  <si>
    <t>x8 = 1182. Reactive power charge p/kVArh (in CDCM end user tariffs)</t>
  </si>
  <si>
    <t>Kind:</t>
  </si>
  <si>
    <t>Formula:</t>
  </si>
  <si>
    <t>=ROUND(x1*(1-x2),3)</t>
  </si>
  <si>
    <t>=ROUND(x3*(1-x2),3)</t>
  </si>
  <si>
    <t>=ROUND(x4*(1-x2),3)</t>
  </si>
  <si>
    <t>=ROUND(x5*(1-x2),2)</t>
  </si>
  <si>
    <t>=ROUND(x6*(1-x2),2)</t>
  </si>
  <si>
    <t>=ROUND(x7*(1-x2),2)</t>
  </si>
  <si>
    <t>=ROUND(x8*(1-x2),3)</t>
  </si>
  <si>
    <t>6003. Net revenue from discounted LDNO tariffs (£/year)</t>
  </si>
  <si>
    <t>x2 = 6002. Fixed charge p/MPAN/day (in LDNO discounted CDCM tariffs)</t>
  </si>
  <si>
    <t>x3 = 1183. MPANs (in LDNO volume data)</t>
  </si>
  <si>
    <t>x4 = 6002. Capacity charge p/kVA/day (in LDNO discounted CDCM tariffs)</t>
  </si>
  <si>
    <t>x5 = 1183. Import capacity (kVA) (in LDNO volume data)</t>
  </si>
  <si>
    <t>x6 = 6002. Exceeded capacity charge p/kVA/day (in LDNO discounted CDCM tariffs)</t>
  </si>
  <si>
    <t>x7 = 1183. Exceeded capacity (kVA) (in LDNO volume data)</t>
  </si>
  <si>
    <t>x8 = 6002. Unit rate 1 p/kWh (in LDNO discounted CDCM tariffs)</t>
  </si>
  <si>
    <t>x9 = 1183. Rate 1 units (MWh) (in LDNO volume data)</t>
  </si>
  <si>
    <t>x10 = 6002. Unit rate 2 p/kWh (in LDNO discounted CDCM tariffs)</t>
  </si>
  <si>
    <t>x11 = 1183. Rate 2 units (MWh) (in LDNO volume data)</t>
  </si>
  <si>
    <t>x12 = 6002. Unit rate 3 p/kWh (in LDNO discounted CDCM tariffs)</t>
  </si>
  <si>
    <t>x13 = 1183. Rate 3 units (MWh) (in LDNO volume data)</t>
  </si>
  <si>
    <t>x14 = 6002. Reactive power charge p/kVArh (in LDNO discounted CDCM tariffs)</t>
  </si>
  <si>
    <t>x15 = 1183. Reactive power units (MVArh) (in LDNO volume data)</t>
  </si>
  <si>
    <t>Calculation =0.01*x1*(x2*x3+x4*x5+x6*x7)+10*(x8*x9+x10*x11+x12*x13+x14*x15)</t>
  </si>
  <si>
    <t>Net revenue from discounted LDNO tariffs (£/year)</t>
  </si>
  <si>
    <t>6004. Total net revenue from discounted LDNO tariffs (£/year)</t>
  </si>
  <si>
    <t>x1 = 6003. Net revenue from discounted LDNO tariffs (£/year)</t>
  </si>
  <si>
    <t>Total net revenue from discounted LDNO tariffs (£/year)</t>
  </si>
  <si>
    <t>6005. LDNO discounted CDCM tariffs (reordered)</t>
  </si>
  <si>
    <t>x1 = 6002. Unit rate 1 p/kWh (in LDNO discounted CDCM tariffs)</t>
  </si>
  <si>
    <t>x2 = 6002. Unit rate 2 p/kWh (in LDNO discounted CDCM tariffs)</t>
  </si>
  <si>
    <t>x3 = 6002. Unit rate 3 p/kWh (in LDNO discounted CDCM tariffs)</t>
  </si>
  <si>
    <t>x4 = 6002. Fixed charge p/MPAN/day (in LDNO discounted CDCM tariffs)</t>
  </si>
  <si>
    <t>x5 = 6002. Capacity charge p/kVA/day (in LDNO discounted CDCM tariffs)</t>
  </si>
  <si>
    <t>x7 = 6002. Reactive power charge p/kVArh (in LDNO discounted CDCM tariffs)</t>
  </si>
  <si>
    <t>=x2</t>
  </si>
  <si>
    <t>=x3</t>
  </si>
  <si>
    <t>=x4</t>
  </si>
  <si>
    <t>=x5</t>
  </si>
  <si>
    <t>=x6</t>
  </si>
  <si>
    <t>=x7</t>
  </si>
  <si>
    <t>6101. Total for all tariffs (£/year)</t>
  </si>
  <si>
    <t>x3 = Total for demand across all tariffs (£/year) (in Total for all tariffs (£/year))</t>
  </si>
  <si>
    <t>x4 = Total for generation across all tariffs (£/year) (in Total for all tariffs (£/year))</t>
  </si>
  <si>
    <t>Cell summation</t>
  </si>
  <si>
    <t>=SUM(x1)</t>
  </si>
  <si>
    <t>=SUM(x2)</t>
  </si>
  <si>
    <t>=x3+x4</t>
  </si>
  <si>
    <t>Total for demand across all tariffs (£/year)</t>
  </si>
  <si>
    <t>Total for generation across all tariffs (£/year)</t>
  </si>
  <si>
    <t>Total for all tariffs (£/year)</t>
  </si>
  <si>
    <t>6102. Total EDCM revenue (£/year)</t>
  </si>
  <si>
    <t>x1 = 6101. Total for demand across all tariffs (£/year) (in Total for all tariffs (£/year))</t>
  </si>
  <si>
    <t>x2 = 6101. Total for generation across all tariffs (£/year) (in Total for all tariffs (£/year))</t>
  </si>
  <si>
    <t>x3 = 6004. Total net revenue from discounted LDNO tariffs (£/year)</t>
  </si>
  <si>
    <t>All EDCM tariffs including discounted LDNO (£/year)</t>
  </si>
  <si>
    <t>Total EDCM revenue (£/year)</t>
  </si>
  <si>
    <t>This document, model or dataset has been prepared by or for Reckon LLP on the instructions of the DCUSA Panel or one of its working_x000D_</t>
  </si>
  <si>
    <t>groups. Only the DCUSA Panel and its working groups have authority to approve this material as meeting their requirements._x000D_</t>
  </si>
  <si>
    <t>Reckon LLP makes no representation about the suitability of this material for the purposes of complying with any licence_x000D_</t>
  </si>
  <si>
    <t>conditions or furthering any relevant objective._x000D_</t>
  </si>
  <si>
    <t>UNLESS STATED OTHERWISE, THIS WORKBOOK IS ONLY A PROTOTYPE FOR TESTING PURPOSES AND ALL THE DATA IN THIS MODEL ARE FOR ILLUSTRATION ONLY.</t>
  </si>
  <si>
    <t>This workbook has been laid out as a collection of columns in tables. Columns are sequentially numbered</t>
  </si>
  <si>
    <t>but are not sequentially laid out in the workbook. There is a list of columns below, with hyperlinks.</t>
  </si>
  <si>
    <t>Scrolling up or down is usually required after clicking a hyperlink in order to bring the relevant data</t>
  </si>
  <si>
    <t>and/or headings into view.</t>
  </si>
  <si>
    <t>Above each calculation table or column, there are some hidden rows containing links to tables or</t>
  </si>
  <si>
    <t>columns from which data are used. Unfortunately, in most circumstances, revealing the hidden rows will</t>
  </si>
  <si>
    <t>hide the data, and therefore the usability of this feature is very limited in this workbook.</t>
  </si>
  <si>
    <t>Copyright 2009-2012 Energy Networks Association Limited and others. Copyright 2013-2016 Franck Latrémolière, Reckon LLP and others.</t>
  </si>
  <si>
    <t>The code used to generate this spreadsheet includes open-source software published at https://github.com/f20/power-models.</t>
  </si>
  <si>
    <t>Use and distribution of the source code is subject to the conditions stated therein.</t>
  </si>
  <si>
    <t>Any redistribution of this software must retain the following disclaimer:</t>
  </si>
  <si>
    <t>THIS SOFTWARE IS PROVIDED BY AUTHORS AND CONTRIBUTORS "AS IS" AND ANY EXPRESS OR IMPLIED WARRANTIES, INCLUDING, BUT NOT LIMITED</t>
  </si>
  <si>
    <t>TO, THE IMPLIED WARRANTIES OF MERCHANTABILITY AND FITNESS FOR A PARTICULAR PURPOSE ARE DISCLAIMED. IN NO EVENT SHALL AUTHORS OR</t>
  </si>
  <si>
    <t>CONTRIBUTORS BE LIABLE FOR ANY DIRECT, INDIRECT, INCIDENTAL, SPECIAL, EXEMPLARY, OR CONSEQUENTIAL DAMAGES (INCLUDING, BUT NOT</t>
  </si>
  <si>
    <t>LIMITED TO, PROCUREMENT OF SUBSTITUTE GOODS OR SERVICES; LOSS OF USE, DATA, OR PROFITS; OR BUSINESS INTERRUPTION) HOWEVER CAUSED</t>
  </si>
  <si>
    <t>AND ON ANY THEORY OF LIABILITY, WHETHER IN CONTRACT, STRICT LIABILITY, OR TORT (INCLUDING NEGLIGENCE OR OTHERWISE) ARISING IN</t>
  </si>
  <si>
    <t>ANY WAY OUT OF THE USE OF THIS SOFTWARE, EVEN IF ADVISED OF THE POSSIBILITY OF SUCH DAMAGE.</t>
  </si>
  <si>
    <t>Colour coding</t>
  </si>
  <si>
    <t>Input data</t>
  </si>
  <si>
    <t>Constant value</t>
  </si>
  <si>
    <t>Formula: calculation</t>
  </si>
  <si>
    <t>Formula: copy</t>
  </si>
  <si>
    <t>Unused cell in input data table</t>
  </si>
  <si>
    <t>Unused cell in other table</t>
  </si>
  <si>
    <t>Unlocked cell for notes</t>
  </si>
  <si>
    <t>Worksheet</t>
  </si>
  <si>
    <t>Table</t>
  </si>
  <si>
    <t>Type of table</t>
  </si>
  <si>
    <t>Composite</t>
  </si>
  <si>
    <t>913</t>
  </si>
  <si>
    <t>935</t>
  </si>
  <si>
    <t>11</t>
  </si>
  <si>
    <t>Fixed data</t>
  </si>
  <si>
    <t>Parameters</t>
  </si>
  <si>
    <t>2102. Name (in Tariff data) (copy)</t>
  </si>
  <si>
    <t>Matrix</t>
  </si>
  <si>
    <t>2104. Has export charges?</t>
  </si>
  <si>
    <t>2106. Exempt export capacity (kVA) adjusted for part-year</t>
  </si>
  <si>
    <t>2108. Non-exempt pre-2005 export capacity (kVA) adjusted for part-year</t>
  </si>
  <si>
    <t>2110. Non-exempt 2005-2010 export capacity (kVA) adjusted for part-year</t>
  </si>
  <si>
    <t>2112. Non-exempt post-2010 export capacity (kVA) adjusted for part-year</t>
  </si>
  <si>
    <t>2114. Chargeable export capacity adjusted for part-year (kVA)</t>
  </si>
  <si>
    <t>2116. Location</t>
  </si>
  <si>
    <t>2118. Linked location 1</t>
  </si>
  <si>
    <t>2120. Linked location 2</t>
  </si>
  <si>
    <t>2122. Linked location 3</t>
  </si>
  <si>
    <t>2124. Linked location 4</t>
  </si>
  <si>
    <t>2126. Linked location 5</t>
  </si>
  <si>
    <t>2128. Linked location 6</t>
  </si>
  <si>
    <t>2130. Linked location 7</t>
  </si>
  <si>
    <t>2132. Local charge 1 £/kVA/year at Location</t>
  </si>
  <si>
    <t>2134. Local charge 1 £/kVA/year at Linked location 1</t>
  </si>
  <si>
    <t>2136. Local charge 1 £/kVA/year at Linked location 2</t>
  </si>
  <si>
    <t>2138. Local charge 1 £/kVA/year at Linked location 3</t>
  </si>
  <si>
    <t>2140. Local charge 1 £/kVA/year at Linked location 4</t>
  </si>
  <si>
    <t>2142. Local charge 1 £/kVA/year at Linked location 5</t>
  </si>
  <si>
    <t>2144. Local charge 1 £/kVA/year at Linked location 6</t>
  </si>
  <si>
    <t>2146. Local charge 1 £/kVA/year at Linked location 7</t>
  </si>
  <si>
    <t>2148. Network charge 1 £/kVA/year at Location</t>
  </si>
  <si>
    <t>2150. Network charge 1 £/kVA/year at Linked location 1</t>
  </si>
  <si>
    <t>2152. Network charge 1 £/kVA/year at Linked location 2</t>
  </si>
  <si>
    <t>2154. Network charge 1 £/kVA/year at Linked location 3</t>
  </si>
  <si>
    <t>2156. Network charge 1 £/kVA/year at Linked location 4</t>
  </si>
  <si>
    <t>2158. Network charge 1 £/kVA/year at Linked location 5</t>
  </si>
  <si>
    <t>2160. Network charge 1 £/kVA/year at Linked location 6</t>
  </si>
  <si>
    <t>2162. Network charge 1 £/kVA/year at Linked location 7</t>
  </si>
  <si>
    <t>2164. Maximum demand run kVA at Location</t>
  </si>
  <si>
    <t>2166. Maximum demand run kVA at Linked location 1</t>
  </si>
  <si>
    <t>2168. Maximum demand run kVA at Linked location 2</t>
  </si>
  <si>
    <t>2170. Maximum demand run kVA at Linked location 3</t>
  </si>
  <si>
    <t>2172. Maximum demand run kVA at Linked location 4</t>
  </si>
  <si>
    <t>2174. Maximum demand run kVA at Linked location 5</t>
  </si>
  <si>
    <t>2176. Maximum demand run kVA at Linked location 6</t>
  </si>
  <si>
    <t>2178. Maximum demand run kVA at Linked location 7</t>
  </si>
  <si>
    <t>2180. Average local charge 1 (£/kVA/year)</t>
  </si>
  <si>
    <t>2182. Average network charge 1 (£/kVA/year)</t>
  </si>
  <si>
    <t>2184. Generation credit (before exempt adjustment) p/kWh</t>
  </si>
  <si>
    <t>2186. Generation credit (unrounded) p/kWh</t>
  </si>
  <si>
    <t>2188. Export super-red unit rate (p/kWh)</t>
  </si>
  <si>
    <t>DNO totals</t>
  </si>
  <si>
    <t>2302. Maximum import capacity adjusted for part-year (kVA)</t>
  </si>
  <si>
    <t>2304. Super-red kW divided by kVA adjusted for part-year</t>
  </si>
  <si>
    <t>2502. Loss factor to transmission</t>
  </si>
  <si>
    <t>2504. Peak-time active power consumption adjusted to transmission (kW/kVA)</t>
  </si>
  <si>
    <t>Sum-product calculation</t>
  </si>
  <si>
    <t>Charging rates</t>
  </si>
  <si>
    <t>2802. Capacity eligible for GSP generation credits (kW) adjusted for part-year</t>
  </si>
  <si>
    <t>2804. Generation credit (unrounded) p/kVA/day</t>
  </si>
  <si>
    <t>2806. Export capacity charge (unrounded) p/kVA/day</t>
  </si>
  <si>
    <t>2808. Export capacity charge (p/kVA/day)</t>
  </si>
  <si>
    <t>2810. Net export capacity charge (or credit) (unrounded) (p/kVA/day)</t>
  </si>
  <si>
    <t>2812. Export capacity rate (p/kVA/day)</t>
  </si>
  <si>
    <t>2814. Sole use asset MEAV for demand (£)</t>
  </si>
  <si>
    <t>2816. Sole use asset MEAV for non-exempt generation (£)</t>
  </si>
  <si>
    <t>2818. Demand sole use asset MEAV adjusted for part-year (£)</t>
  </si>
  <si>
    <t>2820. Generation sole use asset MEAV adjusted for part-year (£)</t>
  </si>
  <si>
    <t>Combine tables</t>
  </si>
  <si>
    <t>3102. Active power equivalent of capacity adjusted to transmission (kW/kVA)</t>
  </si>
  <si>
    <t>3302. Capacity 132kV circuits (£/kVA)</t>
  </si>
  <si>
    <t>3304. Capacity 132kV/EHV (£/kVA)</t>
  </si>
  <si>
    <t>3306. Capacity EHV circuits (£/kVA)</t>
  </si>
  <si>
    <t>3308. Capacity EHV/HV (£/kVA)</t>
  </si>
  <si>
    <t>3310. Capacity 132kV/HV (£/kVA)</t>
  </si>
  <si>
    <t>3312. Total notional capacity assets (£/kVA)</t>
  </si>
  <si>
    <t>3314. Consumption 132kV circuits (£/kVA)</t>
  </si>
  <si>
    <t>3316. Consumption 132kV/EHV (£/kVA)</t>
  </si>
  <si>
    <t>3318. Consumption EHV circuits (£/kVA)</t>
  </si>
  <si>
    <t>3320. Total notional consumption assets (£/kVA)</t>
  </si>
  <si>
    <t>3602. Has import charges?</t>
  </si>
  <si>
    <t>3604. Demand fixed charge p/day</t>
  </si>
  <si>
    <t>3606. Generation fixed charge p/day (scaled for part year)</t>
  </si>
  <si>
    <t>3608. Export fixed charge (unrounded) p/day</t>
  </si>
  <si>
    <t>3610. Export fixed charge p/day</t>
  </si>
  <si>
    <t>3902. Non-DSM import capacity adjusted for part-year (kVA)</t>
  </si>
  <si>
    <t>3904. Total active power in maximum demand scenario (kW)</t>
  </si>
  <si>
    <t>3906. Inverse power factor, maximum demand (kVA/kW)</t>
  </si>
  <si>
    <t>3908. Import capacity charge p/kVA/day</t>
  </si>
  <si>
    <t>3910. Super-red rate p/kWh</t>
  </si>
  <si>
    <t>3912. Super-red unit rate adjusted for DSM (p/kWh)</t>
  </si>
  <si>
    <t>3914. Import capacity charge from charge 1 (p/kVA/day)</t>
  </si>
  <si>
    <t>3916. Number of super-red hours connected in year</t>
  </si>
  <si>
    <t>4104. Capacity 132kV circuits (£/kVA)</t>
  </si>
  <si>
    <t>4106. Capacity 132kV/EHV (£/kVA)</t>
  </si>
  <si>
    <t>4108. Capacity EHV circuits (£/kVA)</t>
  </si>
  <si>
    <t>4110. Capacity EHV/HV (£/kVA)</t>
  </si>
  <si>
    <t>4112. Capacity 132kV/HV (£/kVA)</t>
  </si>
  <si>
    <t>4114. Second set of capacity assets (£/kVA)</t>
  </si>
  <si>
    <t>4116. Consumption 132kV circuits (£/kVA)</t>
  </si>
  <si>
    <t>4118. Consumption 132kV/EHV (£/kVA)</t>
  </si>
  <si>
    <t>4120. Consumption EHV circuits (£/kVA)</t>
  </si>
  <si>
    <t>4122. Second set of consumption assets (£/kVA)</t>
  </si>
  <si>
    <t>4124. Import demand charge p/kVA/day</t>
  </si>
  <si>
    <t>4126. Capacity charge p/kVA/day (exit only)</t>
  </si>
  <si>
    <t>4128. Adjustment to exceeded import capacity charge for DSM (p/kVA/day)</t>
  </si>
  <si>
    <t>4130. Import capacity charge before scaling (p/kVA/day)</t>
  </si>
  <si>
    <t>4132. Non sole use notional assets subject to matching (£)</t>
  </si>
  <si>
    <t>4402. Marginal revenue effect of demand and indirect cost adders</t>
  </si>
  <si>
    <t>4404. Data for capacity-based allocation of indirect costs</t>
  </si>
  <si>
    <t>4902. Capacity charge after applying indirect cost charge p/kVA/day</t>
  </si>
  <si>
    <t>4904. Capacity charge after applying fixed adder ex indirects p/kVA/day</t>
  </si>
  <si>
    <t>4906. Demand scaling p/kVA/day</t>
  </si>
  <si>
    <t>4908. Total import capacity charge p/kVA/day</t>
  </si>
  <si>
    <t>4910. Super-red rate p/kWh</t>
  </si>
  <si>
    <t>4912. Import capacity charge p/kVA/day</t>
  </si>
  <si>
    <t>4914. Exceeded import capacity charge (p/kVA/day)</t>
  </si>
  <si>
    <t>5001. Name (in Tariff data) (copy)</t>
  </si>
  <si>
    <t>Results</t>
  </si>
  <si>
    <t>5002. Import super-red unit rate (p/kWh)</t>
  </si>
  <si>
    <t>5003. Import fixed charge (p/day)</t>
  </si>
  <si>
    <t>5004. Import capacity rate (p/kVA/day)</t>
  </si>
  <si>
    <t>5005. Import exceeded capacity rate (p/kVA/day)</t>
  </si>
  <si>
    <t>5006. Export super-red unit rate (p/kWh) (copy)</t>
  </si>
  <si>
    <t>5007. Export fixed charge p/day (copy)</t>
  </si>
  <si>
    <t>5008. Export capacity rate (p/kVA/day) (copy)</t>
  </si>
  <si>
    <t>5009. Export exceeded capacity rate (p/kVA/day)</t>
  </si>
  <si>
    <t>5101. Name (in Tariff data) (copy) (copy)</t>
  </si>
  <si>
    <t>HSummary</t>
  </si>
  <si>
    <t>5102. Import super-red unit rate (p/kWh) (copy)</t>
  </si>
  <si>
    <t>5103. Import fixed charge (p/day) (copy)</t>
  </si>
  <si>
    <t>5104. Import capacity rate (p/kVA/day) (copy)</t>
  </si>
  <si>
    <t>5105. Import exceeded capacity rate (p/kVA/day) (copy)</t>
  </si>
  <si>
    <t>5106. Export super-red unit rate (p/kWh) (copy) (copy)</t>
  </si>
  <si>
    <t>5107. Export fixed charge p/day (copy) (copy)</t>
  </si>
  <si>
    <t>5108. Export capacity rate (p/kVA/day) (copy) (copy)</t>
  </si>
  <si>
    <t>5109. Export exceeded capacity rate (p/kVA/day) (copy)</t>
  </si>
  <si>
    <t>5110. Capacity charge for demand (£/year)</t>
  </si>
  <si>
    <t>5111. Super-red charge for demand (£/year)</t>
  </si>
  <si>
    <t>5112. Fixed charge for demand (£/year)</t>
  </si>
  <si>
    <t>5113. Net capacity charge (or credit) for generation (£/year)</t>
  </si>
  <si>
    <t>5114. Fixed charge for generation (£/year)</t>
  </si>
  <si>
    <t>5115. Super-red credit (£/year)</t>
  </si>
  <si>
    <t>5116. Total for demand (£/year)</t>
  </si>
  <si>
    <t>5117. Import charge in previous charging year (£/year) (in Tariff data) (copy)</t>
  </si>
  <si>
    <t>5118. Change (demand) (£/year)</t>
  </si>
  <si>
    <t>5119. Change (demand) (%)</t>
  </si>
  <si>
    <t>5120. Total for generation (£/year)</t>
  </si>
  <si>
    <t>5121. Export charge in previous charging year (£/year) (in Tariff data) (copy)</t>
  </si>
  <si>
    <t>5122. Change (generation) (£/year)</t>
  </si>
  <si>
    <t>5123. Change (generation) (%)</t>
  </si>
  <si>
    <t>5124. Fixed charge for demand (unrounded) (£/year)</t>
  </si>
  <si>
    <t>5125. Transmission exit charge (£/year)</t>
  </si>
  <si>
    <t>5126. Direct cost allocation (£/year)</t>
  </si>
  <si>
    <t>5127. Indirect cost allocation (£/year)</t>
  </si>
  <si>
    <t>5128. Network rates allocation (£/year)</t>
  </si>
  <si>
    <t>5129. FCP/LRIC charge (£/year)</t>
  </si>
  <si>
    <t>5130. Demand scaling fixed adder (£/year)</t>
  </si>
  <si>
    <t>5131. Demand scaling asset based (£/year)</t>
  </si>
  <si>
    <t>5132. Check (£/year)</t>
  </si>
  <si>
    <t>Special copy</t>
  </si>
  <si>
    <t>LDNORev</t>
  </si>
  <si>
    <t>Total revenue</t>
  </si>
  <si>
    <t>Technical model rules and version control</t>
  </si>
  <si>
    <t>---</t>
  </si>
  <si>
    <t>PerlModule: EDCM2</t>
  </si>
  <si>
    <t>alignText: general</t>
  </si>
  <si>
    <t>colour: orange</t>
  </si>
  <si>
    <t>conditionalFormatting: 0</t>
  </si>
  <si>
    <t>dcp130: 1</t>
  </si>
  <si>
    <t>dcp161: 1</t>
  </si>
  <si>
    <t>dcp179: 1</t>
  </si>
  <si>
    <t>dcp185: 2</t>
  </si>
  <si>
    <t>dcp189: proportionsplitShortfall</t>
  </si>
  <si>
    <t>gridlines: 1</t>
  </si>
  <si>
    <t>layout: matrix</t>
  </si>
  <si>
    <t>ldnoRev: ldnorev5rounding</t>
  </si>
  <si>
    <t>lowerIntermittentCredit: 1</t>
  </si>
  <si>
    <t>mergedRanges: 1</t>
  </si>
  <si>
    <t>method: LRIC</t>
  </si>
  <si>
    <t>noLinks: 2</t>
  </si>
  <si>
    <t>noNegative: 1</t>
  </si>
  <si>
    <t>numLocationsDefault: 1200</t>
  </si>
  <si>
    <t>numTariffsDefault: 600</t>
  </si>
  <si>
    <t>protect: 1</t>
  </si>
  <si>
    <t>revisionText: r7420</t>
  </si>
  <si>
    <t>summaries: 1</t>
  </si>
  <si>
    <t>table1101: 1</t>
  </si>
  <si>
    <t>tableGrouping: 1</t>
  </si>
  <si>
    <t>tariff1Row: 100</t>
  </si>
  <si>
    <t>template: '%-dcp216-LRIC+'</t>
  </si>
  <si>
    <t>tolerateMisordering: 1</t>
  </si>
  <si>
    <t>validation: lenientnomsg</t>
  </si>
  <si>
    <t>wantTables: 913</t>
  </si>
  <si>
    <t>'~codeValidation':</t>
  </si>
  <si>
    <t xml:space="preserve">  EDCM2/Assets.pm: 1ae4d55d605d2388e8c30e43e55b660f691475e3</t>
  </si>
  <si>
    <t xml:space="preserve">  EDCM2/Charges.pm: 2174b882315f89057516ffb00fdfc946d92d90e1</t>
  </si>
  <si>
    <t xml:space="preserve">  EDCM2/DataPreprocess.pm: ac2acd1c07d887b11e383c5968ed1ec9b235c62d</t>
  </si>
  <si>
    <t xml:space="preserve">  EDCM2/Generation.pm: 2b456beae7a75013a4daae525ad4c8a0ea552183</t>
  </si>
  <si>
    <t xml:space="preserve">  EDCM2/Inputs.pm: 80050eef0abe62400abf49e0504229c83203e384</t>
  </si>
  <si>
    <t xml:space="preserve">  EDCM2/Layout.pm: 9f095648ceeb48c458d578f06c03d67a484935b8</t>
  </si>
  <si>
    <t xml:space="preserve">  EDCM2/Ldno.pm: a85f2898a3d0a7da890d2a823691ac18cd6d44dc</t>
  </si>
  <si>
    <t xml:space="preserve">  EDCM2/Locations.pm: 6162c71ff213bf1cadd1509ff68e47d9363f205e</t>
  </si>
  <si>
    <t xml:space="preserve">  EDCM2/Master.pm: 5da751a721750adfc30ba13fa516389fd07ade57</t>
  </si>
  <si>
    <t xml:space="preserve">  EDCM2/Scaling.pm: bc20971583f995ab66116db451d11305d71c594a</t>
  </si>
  <si>
    <t xml:space="preserve">  EDCM2/Sheets.pm: 19a0f234e495c8cbf018d428bb1aaed0017fb4a4</t>
  </si>
  <si>
    <t xml:space="preserve">  SpreadsheetModel/Arithmetic.pm: b1367f0a9de6b5af11373f288c79c34dcf1cd6d7</t>
  </si>
  <si>
    <t xml:space="preserve">  SpreadsheetModel/Book/FrontSheet.pm: 46ce018576f7ecdfeeb07df5d5468405cb06839c</t>
  </si>
  <si>
    <t xml:space="preserve">  SpreadsheetModel/Book/Manufacturing.pm: c9328f8ce467db0f50b8d1d3b6064a439a158536</t>
  </si>
  <si>
    <t xml:space="preserve">  SpreadsheetModel/Book/Validation.pm: ed2ab0782db26c535a153fdc187c4ac85d37bf0b</t>
  </si>
  <si>
    <t xml:space="preserve">  SpreadsheetModel/Book/WorkbookCreate.pm: a02f9620ecfc3c847594ec6a7f5d50a9a30b2168</t>
  </si>
  <si>
    <t xml:space="preserve">  SpreadsheetModel/Book/WorkbookFormats.pm: b659dd128e9de6350e6f389cbe5ac3c7e01ff09d</t>
  </si>
  <si>
    <t xml:space="preserve">  SpreadsheetModel/Columnset.pm: 672a86ec91518b1756e619af3caf5fd13a83fe72</t>
  </si>
  <si>
    <t xml:space="preserve">  SpreadsheetModel/Custom.pm: 64258a1a23160d1b05311a838e34f4078f7516be</t>
  </si>
  <si>
    <t xml:space="preserve">  SpreadsheetModel/Dataset.pm: 0d4dd59d0e133cd7ac0d1f5f60d67b42da63633e</t>
  </si>
  <si>
    <t xml:space="preserve">  SpreadsheetModel/FormatLegend.pm: 6542b2c1f994e4aa10f155c435cabafa7a9f5778</t>
  </si>
  <si>
    <t xml:space="preserve">  SpreadsheetModel/GroupBy.pm: a05f4878f468a3191257c58c4711fc115bde7e7d</t>
  </si>
  <si>
    <t xml:space="preserve">  SpreadsheetModel/Label.pm: 053d8801da63a168d467ae3cf12c6c32325befe3</t>
  </si>
  <si>
    <t xml:space="preserve">  SpreadsheetModel/Labelset.pm: 9869da1561c537b93ee2cbbfe04c5047c6144169</t>
  </si>
  <si>
    <t xml:space="preserve">  SpreadsheetModel/Logger.pm: 833fe1cc3c01cd760064f51dd812b9db75a8b221</t>
  </si>
  <si>
    <t xml:space="preserve">  SpreadsheetModel/MatrixSheet.pm: 335ceb4093edada1462cc349834ab67caf294655</t>
  </si>
  <si>
    <t xml:space="preserve">  SpreadsheetModel/Notes.pm: deac2cc524c26b5965f89ee6ab62979a9443d683</t>
  </si>
  <si>
    <t xml:space="preserve">  SpreadsheetModel/Object.pm: ad87af5906c5d614f2ee9535b691ad91f03c7c38</t>
  </si>
  <si>
    <t xml:space="preserve">  SpreadsheetModel/Reshape.pm: 44d60329c15bdfdf839a71781406c921808898b4</t>
  </si>
  <si>
    <t xml:space="preserve">  SpreadsheetModel/Shortcuts.pm: 862755d9f7270e4db643182f2a94f4d19dff749b</t>
  </si>
  <si>
    <t xml:space="preserve">  SpreadsheetModel/Stack.pm: 05a927d320fe0b49a01b5d253723cf04175915ac</t>
  </si>
  <si>
    <t xml:space="preserve">  SpreadsheetModel/SumProduct.pm: c5a66046bc650db92cb5b588c8b0b207eb91f4d4</t>
  </si>
  <si>
    <t>'~datasetName': Blank</t>
  </si>
  <si>
    <t>'~datasetSource': Empty dataset</t>
  </si>
  <si>
    <t>Generated on Sun 20 Nov 2016 13:46:45 by www.dcmf.co.uk</t>
  </si>
</sst>
</file>

<file path=xl/styles.xml><?xml version="1.0" encoding="utf-8"?>
<styleSheet xmlns="http://schemas.openxmlformats.org/spreadsheetml/2006/main">
  <numFmts count="13">
    <numFmt numFmtId="164" formatCode="[Blue]General;[Red]\-General;;[Black]@"/>
    <numFmt numFmtId="165" formatCode="[Black]General;[Black]\-General;;[Black]@"/>
    <numFmt numFmtId="166" formatCode="[Black]\ _(???,??0.000_);[Red]\ \(???,??0.000\);;[Cyan]@"/>
    <numFmt numFmtId="167" formatCode="[Black]\ _(???,???,??0_);[Red]\ \(???,???,??0\);;[Cyan]@"/>
    <numFmt numFmtId="168" formatCode="[Black]\ _(???,??0.0_);[Red]\ \(???,??0.0\);;[Cyan]@"/>
    <numFmt numFmtId="169" formatCode="[Black]\ _(?,??0.00%_);[Red]\ \(?,??0.00%\);;[Cyan]@"/>
    <numFmt numFmtId="170" formatCode="\L\o\c\a\t\i\o\n\ 0"/>
    <numFmt numFmtId="171" formatCode="\T\a\r\i\f\f\ 0"/>
    <numFmt numFmtId="172" formatCode="[Black]0000;\-0000;[Black]0000;[Cyan]@"/>
    <numFmt numFmtId="173" formatCode="[Black]\ _(???,??0.00_);[Red]\ \(???,??0.00\);;[Cyan]@"/>
    <numFmt numFmtId="174" formatCode="[Black]\L\o\c\a\t\i\o\n\ 0"/>
    <numFmt numFmtId="175" formatCode="[Blue]_-\+???,???,??0;[Red]_+\-???,???,??0;[Green]\=;[Cyan]@"/>
    <numFmt numFmtId="176" formatCode="[Blue]_-\+??,??0.00%;[Red]_+\-??,??0.00%;[Green]\=;[Cyan]@"/>
  </numFmts>
  <fonts count="8">
    <font>
      <sz val="11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FF"/>
      <name val="Calibri"/>
      <family val="2"/>
      <scheme val="minor"/>
    </font>
    <font>
      <sz val="11"/>
      <color rgb="FF800080"/>
      <name val="Calibri"/>
      <family val="2"/>
      <scheme val="minor"/>
    </font>
    <font>
      <u/>
      <sz val="11"/>
      <color rgb="FF0066CC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3"/>
      <color rgb="FFFFCC99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9E9E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lightGrid">
        <fgColor rgb="FFE9E9E9"/>
        <bgColor rgb="FFFFFFFF"/>
      </patternFill>
    </fill>
    <fill>
      <patternFill patternType="lightUp">
        <fgColor rgb="FFE9E9E9"/>
        <bgColor rgb="FFFFFFFF"/>
      </patternFill>
    </fill>
    <fill>
      <patternFill patternType="solid">
        <fgColor rgb="FF008080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808000"/>
        <bgColor indexed="64"/>
      </patternFill>
    </fill>
  </fills>
  <borders count="10">
    <border>
      <left/>
      <right/>
      <top/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dashed">
        <color rgb="FF800080"/>
      </top>
      <bottom style="dashed">
        <color rgb="FF800080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thick">
        <color rgb="FF000000"/>
      </right>
      <top/>
      <bottom/>
      <diagonal/>
    </border>
    <border>
      <left/>
      <right style="thick">
        <color rgb="FF000000"/>
      </right>
      <top/>
      <bottom style="thin">
        <color auto="1"/>
      </bottom>
      <diagonal/>
    </border>
    <border>
      <left style="hair">
        <color auto="1"/>
      </left>
      <right style="thick">
        <color rgb="FF000000"/>
      </right>
      <top style="hair">
        <color auto="1"/>
      </top>
      <bottom style="hair">
        <color auto="1"/>
      </bottom>
      <diagonal/>
    </border>
    <border>
      <left style="hair">
        <color rgb="FF000000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68">
    <xf numFmtId="0" fontId="0" fillId="0" borderId="0" xfId="0"/>
    <xf numFmtId="49" fontId="1" fillId="0" borderId="0" xfId="0" applyNumberFormat="1" applyFont="1" applyAlignment="1">
      <alignment horizontal="left"/>
    </xf>
    <xf numFmtId="49" fontId="0" fillId="0" borderId="0" xfId="0" applyNumberFormat="1"/>
    <xf numFmtId="49" fontId="2" fillId="0" borderId="0" xfId="0" applyNumberFormat="1" applyFont="1" applyProtection="1">
      <protection locked="0"/>
    </xf>
    <xf numFmtId="164" fontId="2" fillId="2" borderId="1" xfId="0" applyNumberFormat="1" applyFont="1" applyFill="1" applyBorder="1" applyAlignment="1">
      <alignment horizontal="left" wrapText="1"/>
    </xf>
    <xf numFmtId="164" fontId="3" fillId="3" borderId="2" xfId="0" applyNumberFormat="1" applyFont="1" applyFill="1" applyBorder="1" applyAlignment="1">
      <alignment wrapText="1"/>
    </xf>
    <xf numFmtId="164" fontId="3" fillId="4" borderId="2" xfId="0" applyNumberFormat="1" applyFont="1" applyFill="1" applyBorder="1" applyAlignment="1">
      <alignment wrapText="1"/>
    </xf>
    <xf numFmtId="164" fontId="3" fillId="5" borderId="2" xfId="0" applyNumberFormat="1" applyFont="1" applyFill="1" applyBorder="1" applyAlignment="1">
      <alignment wrapText="1"/>
    </xf>
    <xf numFmtId="164" fontId="3" fillId="6" borderId="2" xfId="0" applyNumberFormat="1" applyFont="1" applyFill="1" applyBorder="1" applyAlignment="1">
      <alignment wrapText="1"/>
    </xf>
    <xf numFmtId="164" fontId="0" fillId="7" borderId="2" xfId="0" applyNumberFormat="1" applyFill="1" applyBorder="1" applyAlignment="1">
      <alignment horizontal="center"/>
    </xf>
    <xf numFmtId="164" fontId="0" fillId="8" borderId="2" xfId="0" applyNumberFormat="1" applyFill="1" applyBorder="1" applyAlignment="1">
      <alignment horizontal="center"/>
    </xf>
    <xf numFmtId="0" fontId="4" fillId="0" borderId="3" xfId="0" applyFont="1" applyBorder="1"/>
    <xf numFmtId="164" fontId="2" fillId="2" borderId="1" xfId="0" applyNumberFormat="1" applyFont="1" applyFill="1" applyBorder="1" applyAlignment="1" applyProtection="1">
      <alignment horizontal="left" wrapText="1"/>
      <protection locked="0"/>
    </xf>
    <xf numFmtId="49" fontId="0" fillId="0" borderId="0" xfId="0" applyNumberFormat="1" applyProtection="1">
      <protection locked="0"/>
    </xf>
    <xf numFmtId="49" fontId="5" fillId="0" borderId="0" xfId="0" applyNumberFormat="1" applyFont="1" applyProtection="1">
      <protection locked="0"/>
    </xf>
    <xf numFmtId="164" fontId="2" fillId="2" borderId="4" xfId="0" applyNumberFormat="1" applyFont="1" applyFill="1" applyBorder="1" applyAlignment="1">
      <alignment horizontal="center" wrapText="1"/>
    </xf>
    <xf numFmtId="165" fontId="3" fillId="3" borderId="2" xfId="0" applyNumberFormat="1" applyFont="1" applyFill="1" applyBorder="1" applyAlignment="1" applyProtection="1">
      <alignment horizontal="center" wrapText="1"/>
      <protection locked="0"/>
    </xf>
    <xf numFmtId="0" fontId="4" fillId="0" borderId="3" xfId="0" applyFont="1" applyBorder="1" applyProtection="1">
      <protection locked="0"/>
    </xf>
    <xf numFmtId="166" fontId="3" fillId="3" borderId="2" xfId="0" applyNumberFormat="1" applyFont="1" applyFill="1" applyBorder="1" applyAlignment="1" applyProtection="1">
      <alignment horizontal="center"/>
      <protection locked="0"/>
    </xf>
    <xf numFmtId="167" fontId="3" fillId="3" borderId="2" xfId="0" applyNumberFormat="1" applyFont="1" applyFill="1" applyBorder="1" applyAlignment="1" applyProtection="1">
      <alignment horizontal="center"/>
      <protection locked="0"/>
    </xf>
    <xf numFmtId="168" fontId="3" fillId="3" borderId="2" xfId="0" applyNumberFormat="1" applyFont="1" applyFill="1" applyBorder="1" applyAlignment="1" applyProtection="1">
      <alignment horizontal="center"/>
      <protection locked="0"/>
    </xf>
    <xf numFmtId="169" fontId="3" fillId="3" borderId="2" xfId="0" applyNumberFormat="1" applyFont="1" applyFill="1" applyBorder="1" applyAlignment="1" applyProtection="1">
      <alignment horizontal="center"/>
      <protection locked="0"/>
    </xf>
    <xf numFmtId="164" fontId="0" fillId="7" borderId="2" xfId="0" applyNumberFormat="1" applyFill="1" applyBorder="1" applyAlignment="1" applyProtection="1">
      <alignment horizontal="center"/>
      <protection locked="0"/>
    </xf>
    <xf numFmtId="164" fontId="6" fillId="2" borderId="0" xfId="0" applyNumberFormat="1" applyFont="1" applyFill="1" applyAlignment="1">
      <alignment horizontal="left" wrapText="1"/>
    </xf>
    <xf numFmtId="164" fontId="3" fillId="0" borderId="2" xfId="0" applyNumberFormat="1" applyFont="1" applyBorder="1" applyAlignment="1" applyProtection="1">
      <alignment wrapText="1"/>
      <protection locked="0"/>
    </xf>
    <xf numFmtId="170" fontId="2" fillId="2" borderId="1" xfId="0" applyNumberFormat="1" applyFont="1" applyFill="1" applyBorder="1" applyAlignment="1">
      <alignment horizontal="left"/>
    </xf>
    <xf numFmtId="164" fontId="3" fillId="3" borderId="2" xfId="0" applyNumberFormat="1" applyFont="1" applyFill="1" applyBorder="1" applyAlignment="1" applyProtection="1">
      <alignment wrapText="1"/>
      <protection locked="0"/>
    </xf>
    <xf numFmtId="164" fontId="6" fillId="2" borderId="4" xfId="0" applyNumberFormat="1" applyFont="1" applyFill="1" applyBorder="1" applyAlignment="1">
      <alignment horizontal="centerContinuous" wrapText="1"/>
    </xf>
    <xf numFmtId="171" fontId="2" fillId="2" borderId="1" xfId="0" applyNumberFormat="1" applyFont="1" applyFill="1" applyBorder="1" applyAlignment="1">
      <alignment horizontal="left"/>
    </xf>
    <xf numFmtId="172" fontId="3" fillId="3" borderId="2" xfId="0" applyNumberFormat="1" applyFont="1" applyFill="1" applyBorder="1" applyAlignment="1" applyProtection="1">
      <alignment horizontal="center"/>
      <protection locked="0"/>
    </xf>
    <xf numFmtId="166" fontId="3" fillId="4" borderId="2" xfId="0" applyNumberFormat="1" applyFont="1" applyFill="1" applyBorder="1" applyAlignment="1">
      <alignment horizontal="center"/>
    </xf>
    <xf numFmtId="49" fontId="5" fillId="0" borderId="0" xfId="0" applyNumberFormat="1" applyFont="1"/>
    <xf numFmtId="167" fontId="3" fillId="5" borderId="2" xfId="0" applyNumberFormat="1" applyFont="1" applyFill="1" applyBorder="1" applyAlignment="1">
      <alignment horizontal="center"/>
    </xf>
    <xf numFmtId="173" fontId="3" fillId="5" borderId="2" xfId="0" applyNumberFormat="1" applyFont="1" applyFill="1" applyBorder="1" applyAlignment="1">
      <alignment horizontal="center"/>
    </xf>
    <xf numFmtId="167" fontId="3" fillId="6" borderId="2" xfId="0" applyNumberFormat="1" applyFont="1" applyFill="1" applyBorder="1" applyAlignment="1">
      <alignment horizontal="center"/>
    </xf>
    <xf numFmtId="166" fontId="3" fillId="6" borderId="2" xfId="0" applyNumberFormat="1" applyFont="1" applyFill="1" applyBorder="1" applyAlignment="1">
      <alignment horizontal="center"/>
    </xf>
    <xf numFmtId="169" fontId="3" fillId="6" borderId="2" xfId="0" applyNumberFormat="1" applyFont="1" applyFill="1" applyBorder="1" applyAlignment="1">
      <alignment horizontal="center"/>
    </xf>
    <xf numFmtId="166" fontId="3" fillId="5" borderId="2" xfId="0" applyNumberFormat="1" applyFont="1" applyFill="1" applyBorder="1" applyAlignment="1">
      <alignment horizontal="center"/>
    </xf>
    <xf numFmtId="169" fontId="3" fillId="5" borderId="2" xfId="0" applyNumberFormat="1" applyFont="1" applyFill="1" applyBorder="1" applyAlignment="1">
      <alignment horizontal="center"/>
    </xf>
    <xf numFmtId="49" fontId="7" fillId="9" borderId="5" xfId="0" applyNumberFormat="1" applyFont="1" applyFill="1" applyBorder="1" applyAlignment="1">
      <alignment horizontal="centerContinuous" wrapText="1"/>
    </xf>
    <xf numFmtId="49" fontId="7" fillId="10" borderId="5" xfId="0" applyNumberFormat="1" applyFont="1" applyFill="1" applyBorder="1" applyAlignment="1">
      <alignment horizontal="centerContinuous" wrapText="1"/>
    </xf>
    <xf numFmtId="49" fontId="0" fillId="0" borderId="6" xfId="0" applyNumberFormat="1" applyBorder="1" applyAlignment="1">
      <alignment horizontal="centerContinuous" wrapText="1"/>
    </xf>
    <xf numFmtId="49" fontId="0" fillId="0" borderId="4" xfId="0" applyNumberFormat="1" applyBorder="1" applyAlignment="1">
      <alignment horizontal="centerContinuous" wrapText="1"/>
    </xf>
    <xf numFmtId="49" fontId="5" fillId="0" borderId="6" xfId="0" applyNumberFormat="1" applyFont="1" applyBorder="1" applyAlignment="1">
      <alignment horizontal="centerContinuous" wrapText="1"/>
    </xf>
    <xf numFmtId="49" fontId="5" fillId="0" borderId="4" xfId="0" applyNumberFormat="1" applyFont="1" applyBorder="1" applyAlignment="1">
      <alignment horizontal="centerContinuous" wrapText="1"/>
    </xf>
    <xf numFmtId="164" fontId="6" fillId="2" borderId="6" xfId="0" applyNumberFormat="1" applyFont="1" applyFill="1" applyBorder="1" applyAlignment="1">
      <alignment horizontal="centerContinuous" wrapText="1"/>
    </xf>
    <xf numFmtId="164" fontId="2" fillId="2" borderId="6" xfId="0" applyNumberFormat="1" applyFont="1" applyFill="1" applyBorder="1" applyAlignment="1">
      <alignment horizontal="center" wrapText="1"/>
    </xf>
    <xf numFmtId="164" fontId="3" fillId="6" borderId="7" xfId="0" applyNumberFormat="1" applyFont="1" applyFill="1" applyBorder="1" applyAlignment="1">
      <alignment wrapText="1"/>
    </xf>
    <xf numFmtId="164" fontId="3" fillId="5" borderId="2" xfId="0" applyNumberFormat="1" applyFont="1" applyFill="1" applyBorder="1" applyAlignment="1">
      <alignment horizontal="center"/>
    </xf>
    <xf numFmtId="167" fontId="3" fillId="5" borderId="7" xfId="0" applyNumberFormat="1" applyFont="1" applyFill="1" applyBorder="1" applyAlignment="1">
      <alignment horizontal="center"/>
    </xf>
    <xf numFmtId="174" fontId="3" fillId="5" borderId="2" xfId="0" applyNumberFormat="1" applyFont="1" applyFill="1" applyBorder="1" applyAlignment="1">
      <alignment horizontal="center"/>
    </xf>
    <xf numFmtId="174" fontId="3" fillId="5" borderId="7" xfId="0" applyNumberFormat="1" applyFont="1" applyFill="1" applyBorder="1" applyAlignment="1">
      <alignment horizontal="center"/>
    </xf>
    <xf numFmtId="166" fontId="3" fillId="5" borderId="7" xfId="0" applyNumberFormat="1" applyFont="1" applyFill="1" applyBorder="1" applyAlignment="1">
      <alignment horizontal="center"/>
    </xf>
    <xf numFmtId="173" fontId="3" fillId="5" borderId="7" xfId="0" applyNumberFormat="1" applyFont="1" applyFill="1" applyBorder="1" applyAlignment="1">
      <alignment horizontal="center"/>
    </xf>
    <xf numFmtId="168" fontId="3" fillId="5" borderId="7" xfId="0" applyNumberFormat="1" applyFont="1" applyFill="1" applyBorder="1" applyAlignment="1">
      <alignment horizontal="center"/>
    </xf>
    <xf numFmtId="173" fontId="3" fillId="6" borderId="2" xfId="0" applyNumberFormat="1" applyFont="1" applyFill="1" applyBorder="1" applyAlignment="1">
      <alignment horizontal="center"/>
    </xf>
    <xf numFmtId="173" fontId="3" fillId="6" borderId="7" xfId="0" applyNumberFormat="1" applyFont="1" applyFill="1" applyBorder="1" applyAlignment="1">
      <alignment horizontal="center"/>
    </xf>
    <xf numFmtId="167" fontId="3" fillId="5" borderId="8" xfId="0" applyNumberFormat="1" applyFont="1" applyFill="1" applyBorder="1" applyAlignment="1">
      <alignment horizontal="center"/>
    </xf>
    <xf numFmtId="175" fontId="3" fillId="5" borderId="2" xfId="0" applyNumberFormat="1" applyFont="1" applyFill="1" applyBorder="1" applyAlignment="1">
      <alignment horizontal="center"/>
    </xf>
    <xf numFmtId="176" fontId="3" fillId="5" borderId="7" xfId="0" applyNumberFormat="1" applyFont="1" applyFill="1" applyBorder="1" applyAlignment="1">
      <alignment horizontal="center"/>
    </xf>
    <xf numFmtId="165" fontId="3" fillId="6" borderId="2" xfId="0" applyNumberFormat="1" applyFont="1" applyFill="1" applyBorder="1" applyAlignment="1">
      <alignment horizontal="center" wrapText="1"/>
    </xf>
    <xf numFmtId="168" fontId="3" fillId="6" borderId="2" xfId="0" applyNumberFormat="1" applyFont="1" applyFill="1" applyBorder="1" applyAlignment="1">
      <alignment horizontal="center"/>
    </xf>
    <xf numFmtId="49" fontId="0" fillId="0" borderId="9" xfId="0" applyNumberFormat="1" applyBorder="1" applyAlignment="1">
      <alignment horizontal="centerContinuous" wrapText="1"/>
    </xf>
    <xf numFmtId="164" fontId="6" fillId="2" borderId="4" xfId="0" applyNumberFormat="1" applyFont="1" applyFill="1" applyBorder="1" applyAlignment="1">
      <alignment horizontal="center" wrapText="1"/>
    </xf>
    <xf numFmtId="49" fontId="7" fillId="10" borderId="5" xfId="0" applyNumberFormat="1" applyFont="1" applyFill="1" applyBorder="1" applyAlignment="1">
      <alignment horizontal="center" wrapText="1"/>
    </xf>
    <xf numFmtId="49" fontId="7" fillId="11" borderId="5" xfId="0" applyNumberFormat="1" applyFont="1" applyFill="1" applyBorder="1" applyAlignment="1">
      <alignment horizontal="center" wrapText="1"/>
    </xf>
    <xf numFmtId="49" fontId="7" fillId="9" borderId="5" xfId="0" applyNumberFormat="1" applyFont="1" applyFill="1" applyBorder="1" applyAlignment="1">
      <alignment horizontal="center" wrapText="1"/>
    </xf>
    <xf numFmtId="164" fontId="6" fillId="2" borderId="6" xfId="0" applyNumberFormat="1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E9E9E9"/>
      <color rgb="FF999999"/>
      <color rgb="FF0066CC"/>
      <color rgb="FFFF6633"/>
      <color rgb="FFFFFFCC"/>
      <color rgb="FFFFCCFF"/>
      <color rgb="FFFFCC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319"/>
  <sheetViews>
    <sheetView showGridLines="0" tabSelected="1" workbookViewId="0">
      <pane ySplit="1" topLeftCell="A2" activePane="bottomLeft" state="frozen"/>
      <selection pane="bottomLeft"/>
    </sheetView>
  </sheetViews>
  <sheetFormatPr defaultRowHeight="15"/>
  <cols>
    <col min="1" max="1" width="16.7109375" customWidth="1"/>
    <col min="2" max="2" width="112.7109375" customWidth="1"/>
    <col min="3" max="251" width="32.7109375" customWidth="1"/>
  </cols>
  <sheetData>
    <row r="1" spans="1:1" ht="21" customHeight="1">
      <c r="A1" s="1" t="str">
        <f>"Index for "&amp;'11'!B7&amp;" in "&amp;'11'!C7&amp;" ("&amp;'11'!D7&amp;")"</f>
        <v>Index for no company in no year (no data version)</v>
      </c>
    </row>
    <row r="3" spans="1:1">
      <c r="A3" s="2" t="s">
        <v>1240</v>
      </c>
    </row>
    <row r="4" spans="1:1">
      <c r="A4" s="2" t="s">
        <v>1241</v>
      </c>
    </row>
    <row r="5" spans="1:1">
      <c r="A5" s="2" t="s">
        <v>1242</v>
      </c>
    </row>
    <row r="6" spans="1:1">
      <c r="A6" s="2" t="s">
        <v>1243</v>
      </c>
    </row>
    <row r="8" spans="1:1">
      <c r="A8" s="3" t="s">
        <v>1244</v>
      </c>
    </row>
    <row r="10" spans="1:1">
      <c r="A10" s="2" t="s">
        <v>1245</v>
      </c>
    </row>
    <row r="11" spans="1:1">
      <c r="A11" s="2" t="s">
        <v>1246</v>
      </c>
    </row>
    <row r="12" spans="1:1">
      <c r="A12" s="2" t="s">
        <v>1247</v>
      </c>
    </row>
    <row r="13" spans="1:1">
      <c r="A13" s="2" t="s">
        <v>1248</v>
      </c>
    </row>
    <row r="15" spans="1:1">
      <c r="A15" s="2" t="s">
        <v>1249</v>
      </c>
    </row>
    <row r="16" spans="1:1">
      <c r="A16" s="2" t="s">
        <v>1250</v>
      </c>
    </row>
    <row r="17" spans="1:3">
      <c r="A17" s="2" t="s">
        <v>1251</v>
      </c>
    </row>
    <row r="19" spans="1:3">
      <c r="A19" s="2" t="s">
        <v>1252</v>
      </c>
    </row>
    <row r="20" spans="1:3">
      <c r="A20" s="2" t="s">
        <v>1253</v>
      </c>
    </row>
    <row r="21" spans="1:3">
      <c r="A21" s="2" t="s">
        <v>1254</v>
      </c>
      <c r="C21" s="4" t="s">
        <v>1262</v>
      </c>
    </row>
    <row r="22" spans="1:3">
      <c r="A22" s="2" t="s">
        <v>1255</v>
      </c>
      <c r="C22" s="5" t="s">
        <v>1263</v>
      </c>
    </row>
    <row r="23" spans="1:3">
      <c r="A23" s="2" t="s">
        <v>1256</v>
      </c>
      <c r="C23" s="6" t="s">
        <v>1264</v>
      </c>
    </row>
    <row r="24" spans="1:3">
      <c r="A24" s="2" t="s">
        <v>1257</v>
      </c>
      <c r="C24" s="7" t="s">
        <v>1265</v>
      </c>
    </row>
    <row r="25" spans="1:3">
      <c r="A25" s="2" t="s">
        <v>1258</v>
      </c>
      <c r="C25" s="8" t="s">
        <v>1266</v>
      </c>
    </row>
    <row r="26" spans="1:3">
      <c r="A26" s="2" t="s">
        <v>1259</v>
      </c>
      <c r="C26" s="9" t="s">
        <v>1267</v>
      </c>
    </row>
    <row r="27" spans="1:3">
      <c r="A27" s="2" t="s">
        <v>1260</v>
      </c>
      <c r="C27" s="10" t="s">
        <v>1268</v>
      </c>
    </row>
    <row r="28" spans="1:3">
      <c r="A28" s="2" t="s">
        <v>1261</v>
      </c>
      <c r="C28" s="11" t="s">
        <v>1269</v>
      </c>
    </row>
    <row r="30" spans="1:3">
      <c r="A30" s="12" t="s">
        <v>1270</v>
      </c>
      <c r="B30" s="12" t="s">
        <v>1271</v>
      </c>
      <c r="C30" s="12" t="s">
        <v>1272</v>
      </c>
    </row>
    <row r="31" spans="1:3">
      <c r="A31" s="13" t="s">
        <v>1274</v>
      </c>
      <c r="B31" s="14" t="s">
        <v>238</v>
      </c>
      <c r="C31" s="13" t="s">
        <v>1273</v>
      </c>
    </row>
    <row r="32" spans="1:3">
      <c r="A32" s="13" t="s">
        <v>1275</v>
      </c>
      <c r="B32" s="14" t="s">
        <v>247</v>
      </c>
      <c r="C32" s="13" t="s">
        <v>1263</v>
      </c>
    </row>
    <row r="33" spans="1:3">
      <c r="A33" s="13" t="s">
        <v>1276</v>
      </c>
      <c r="B33" s="14" t="s">
        <v>0</v>
      </c>
      <c r="C33" s="13" t="s">
        <v>1263</v>
      </c>
    </row>
    <row r="34" spans="1:3">
      <c r="A34" s="13" t="s">
        <v>1276</v>
      </c>
      <c r="B34" s="14" t="s">
        <v>8</v>
      </c>
      <c r="C34" s="13" t="s">
        <v>1263</v>
      </c>
    </row>
    <row r="35" spans="1:3">
      <c r="A35" s="13" t="s">
        <v>1276</v>
      </c>
      <c r="B35" s="14" t="s">
        <v>16</v>
      </c>
      <c r="C35" s="13" t="s">
        <v>1263</v>
      </c>
    </row>
    <row r="36" spans="1:3">
      <c r="A36" s="13" t="s">
        <v>1276</v>
      </c>
      <c r="B36" s="14" t="s">
        <v>20</v>
      </c>
      <c r="C36" s="13" t="s">
        <v>1263</v>
      </c>
    </row>
    <row r="37" spans="1:3">
      <c r="A37" s="13" t="s">
        <v>1276</v>
      </c>
      <c r="B37" s="14" t="s">
        <v>26</v>
      </c>
      <c r="C37" s="13" t="s">
        <v>1263</v>
      </c>
    </row>
    <row r="38" spans="1:3">
      <c r="A38" s="13" t="s">
        <v>1276</v>
      </c>
      <c r="B38" s="14" t="s">
        <v>32</v>
      </c>
      <c r="C38" s="13" t="s">
        <v>1263</v>
      </c>
    </row>
    <row r="39" spans="1:3">
      <c r="A39" s="13" t="s">
        <v>1276</v>
      </c>
      <c r="B39" s="14" t="s">
        <v>39</v>
      </c>
      <c r="C39" s="13" t="s">
        <v>1263</v>
      </c>
    </row>
    <row r="40" spans="1:3">
      <c r="A40" s="13" t="s">
        <v>1276</v>
      </c>
      <c r="B40" s="14" t="s">
        <v>50</v>
      </c>
      <c r="C40" s="13" t="s">
        <v>1263</v>
      </c>
    </row>
    <row r="41" spans="1:3">
      <c r="A41" s="13" t="s">
        <v>1276</v>
      </c>
      <c r="B41" s="14" t="s">
        <v>60</v>
      </c>
      <c r="C41" s="13" t="s">
        <v>1263</v>
      </c>
    </row>
    <row r="42" spans="1:3">
      <c r="A42" s="13" t="s">
        <v>1276</v>
      </c>
      <c r="B42" s="14" t="s">
        <v>95</v>
      </c>
      <c r="C42" s="13" t="s">
        <v>1263</v>
      </c>
    </row>
    <row r="43" spans="1:3">
      <c r="A43" s="13" t="s">
        <v>1278</v>
      </c>
      <c r="B43" s="14" t="s">
        <v>272</v>
      </c>
      <c r="C43" s="13" t="s">
        <v>1277</v>
      </c>
    </row>
    <row r="44" spans="1:3">
      <c r="A44" s="13" t="s">
        <v>1278</v>
      </c>
      <c r="B44" s="14" t="s">
        <v>274</v>
      </c>
      <c r="C44" s="13" t="s">
        <v>1277</v>
      </c>
    </row>
    <row r="45" spans="1:3">
      <c r="A45" s="13" t="s">
        <v>1278</v>
      </c>
      <c r="B45" s="14" t="s">
        <v>276</v>
      </c>
      <c r="C45" s="13" t="s">
        <v>1277</v>
      </c>
    </row>
    <row r="46" spans="1:3">
      <c r="A46" s="13" t="s">
        <v>1278</v>
      </c>
      <c r="B46" s="14" t="s">
        <v>278</v>
      </c>
      <c r="C46" s="13" t="s">
        <v>1277</v>
      </c>
    </row>
    <row r="47" spans="1:3">
      <c r="A47" s="13" t="s">
        <v>1278</v>
      </c>
      <c r="B47" s="14" t="s">
        <v>280</v>
      </c>
      <c r="C47" s="13" t="s">
        <v>1277</v>
      </c>
    </row>
    <row r="48" spans="1:3">
      <c r="A48" s="13" t="s">
        <v>1278</v>
      </c>
      <c r="B48" s="14" t="s">
        <v>282</v>
      </c>
      <c r="C48" s="13" t="s">
        <v>1277</v>
      </c>
    </row>
    <row r="49" spans="1:3">
      <c r="A49" s="13" t="s">
        <v>1278</v>
      </c>
      <c r="B49" s="14" t="s">
        <v>284</v>
      </c>
      <c r="C49" s="13" t="s">
        <v>1277</v>
      </c>
    </row>
    <row r="50" spans="1:3">
      <c r="A50" s="13" t="s">
        <v>1280</v>
      </c>
      <c r="B50" s="14" t="s">
        <v>1279</v>
      </c>
      <c r="C50" s="13" t="s">
        <v>289</v>
      </c>
    </row>
    <row r="51" spans="1:3">
      <c r="A51" s="13" t="s">
        <v>1280</v>
      </c>
      <c r="B51" s="14" t="s">
        <v>1281</v>
      </c>
      <c r="C51" s="13" t="s">
        <v>296</v>
      </c>
    </row>
    <row r="52" spans="1:3">
      <c r="A52" s="13" t="s">
        <v>1280</v>
      </c>
      <c r="B52" s="14" t="s">
        <v>1282</v>
      </c>
      <c r="C52" s="13" t="s">
        <v>296</v>
      </c>
    </row>
    <row r="53" spans="1:3">
      <c r="A53" s="13" t="s">
        <v>1280</v>
      </c>
      <c r="B53" s="14" t="s">
        <v>1283</v>
      </c>
      <c r="C53" s="13" t="s">
        <v>296</v>
      </c>
    </row>
    <row r="54" spans="1:3">
      <c r="A54" s="13" t="s">
        <v>1280</v>
      </c>
      <c r="B54" s="14" t="s">
        <v>1284</v>
      </c>
      <c r="C54" s="13" t="s">
        <v>296</v>
      </c>
    </row>
    <row r="55" spans="1:3">
      <c r="A55" s="13" t="s">
        <v>1280</v>
      </c>
      <c r="B55" s="14" t="s">
        <v>1285</v>
      </c>
      <c r="C55" s="13" t="s">
        <v>296</v>
      </c>
    </row>
    <row r="56" spans="1:3">
      <c r="A56" s="13" t="s">
        <v>1280</v>
      </c>
      <c r="B56" s="14" t="s">
        <v>1286</v>
      </c>
      <c r="C56" s="13" t="s">
        <v>296</v>
      </c>
    </row>
    <row r="57" spans="1:3">
      <c r="A57" s="13" t="s">
        <v>1280</v>
      </c>
      <c r="B57" s="14" t="s">
        <v>1287</v>
      </c>
      <c r="C57" s="13" t="s">
        <v>296</v>
      </c>
    </row>
    <row r="58" spans="1:3">
      <c r="A58" s="13" t="s">
        <v>1280</v>
      </c>
      <c r="B58" s="14" t="s">
        <v>1288</v>
      </c>
      <c r="C58" s="13" t="s">
        <v>296</v>
      </c>
    </row>
    <row r="59" spans="1:3">
      <c r="A59" s="13" t="s">
        <v>1280</v>
      </c>
      <c r="B59" s="14" t="s">
        <v>1289</v>
      </c>
      <c r="C59" s="13" t="s">
        <v>296</v>
      </c>
    </row>
    <row r="60" spans="1:3">
      <c r="A60" s="13" t="s">
        <v>1280</v>
      </c>
      <c r="B60" s="14" t="s">
        <v>1290</v>
      </c>
      <c r="C60" s="13" t="s">
        <v>296</v>
      </c>
    </row>
    <row r="61" spans="1:3">
      <c r="A61" s="13" t="s">
        <v>1280</v>
      </c>
      <c r="B61" s="14" t="s">
        <v>1291</v>
      </c>
      <c r="C61" s="13" t="s">
        <v>296</v>
      </c>
    </row>
    <row r="62" spans="1:3">
      <c r="A62" s="13" t="s">
        <v>1280</v>
      </c>
      <c r="B62" s="14" t="s">
        <v>1292</v>
      </c>
      <c r="C62" s="13" t="s">
        <v>296</v>
      </c>
    </row>
    <row r="63" spans="1:3">
      <c r="A63" s="13" t="s">
        <v>1280</v>
      </c>
      <c r="B63" s="14" t="s">
        <v>1293</v>
      </c>
      <c r="C63" s="13" t="s">
        <v>296</v>
      </c>
    </row>
    <row r="64" spans="1:3">
      <c r="A64" s="13" t="s">
        <v>1280</v>
      </c>
      <c r="B64" s="14" t="s">
        <v>1294</v>
      </c>
      <c r="C64" s="13" t="s">
        <v>296</v>
      </c>
    </row>
    <row r="65" spans="1:3">
      <c r="A65" s="13" t="s">
        <v>1280</v>
      </c>
      <c r="B65" s="14" t="s">
        <v>1295</v>
      </c>
      <c r="C65" s="13" t="s">
        <v>296</v>
      </c>
    </row>
    <row r="66" spans="1:3">
      <c r="A66" s="13" t="s">
        <v>1280</v>
      </c>
      <c r="B66" s="14" t="s">
        <v>1296</v>
      </c>
      <c r="C66" s="13" t="s">
        <v>296</v>
      </c>
    </row>
    <row r="67" spans="1:3">
      <c r="A67" s="13" t="s">
        <v>1280</v>
      </c>
      <c r="B67" s="14" t="s">
        <v>1297</v>
      </c>
      <c r="C67" s="13" t="s">
        <v>296</v>
      </c>
    </row>
    <row r="68" spans="1:3">
      <c r="A68" s="13" t="s">
        <v>1280</v>
      </c>
      <c r="B68" s="14" t="s">
        <v>1298</v>
      </c>
      <c r="C68" s="13" t="s">
        <v>296</v>
      </c>
    </row>
    <row r="69" spans="1:3">
      <c r="A69" s="13" t="s">
        <v>1280</v>
      </c>
      <c r="B69" s="14" t="s">
        <v>1299</v>
      </c>
      <c r="C69" s="13" t="s">
        <v>296</v>
      </c>
    </row>
    <row r="70" spans="1:3">
      <c r="A70" s="13" t="s">
        <v>1280</v>
      </c>
      <c r="B70" s="14" t="s">
        <v>1300</v>
      </c>
      <c r="C70" s="13" t="s">
        <v>296</v>
      </c>
    </row>
    <row r="71" spans="1:3">
      <c r="A71" s="13" t="s">
        <v>1280</v>
      </c>
      <c r="B71" s="14" t="s">
        <v>1301</v>
      </c>
      <c r="C71" s="13" t="s">
        <v>296</v>
      </c>
    </row>
    <row r="72" spans="1:3">
      <c r="A72" s="13" t="s">
        <v>1280</v>
      </c>
      <c r="B72" s="14" t="s">
        <v>1302</v>
      </c>
      <c r="C72" s="13" t="s">
        <v>296</v>
      </c>
    </row>
    <row r="73" spans="1:3">
      <c r="A73" s="13" t="s">
        <v>1280</v>
      </c>
      <c r="B73" s="14" t="s">
        <v>1303</v>
      </c>
      <c r="C73" s="13" t="s">
        <v>296</v>
      </c>
    </row>
    <row r="74" spans="1:3">
      <c r="A74" s="13" t="s">
        <v>1280</v>
      </c>
      <c r="B74" s="14" t="s">
        <v>1304</v>
      </c>
      <c r="C74" s="13" t="s">
        <v>296</v>
      </c>
    </row>
    <row r="75" spans="1:3">
      <c r="A75" s="13" t="s">
        <v>1280</v>
      </c>
      <c r="B75" s="14" t="s">
        <v>1305</v>
      </c>
      <c r="C75" s="13" t="s">
        <v>296</v>
      </c>
    </row>
    <row r="76" spans="1:3">
      <c r="A76" s="13" t="s">
        <v>1280</v>
      </c>
      <c r="B76" s="14" t="s">
        <v>1306</v>
      </c>
      <c r="C76" s="13" t="s">
        <v>296</v>
      </c>
    </row>
    <row r="77" spans="1:3">
      <c r="A77" s="13" t="s">
        <v>1280</v>
      </c>
      <c r="B77" s="14" t="s">
        <v>1307</v>
      </c>
      <c r="C77" s="13" t="s">
        <v>296</v>
      </c>
    </row>
    <row r="78" spans="1:3">
      <c r="A78" s="13" t="s">
        <v>1280</v>
      </c>
      <c r="B78" s="14" t="s">
        <v>1308</v>
      </c>
      <c r="C78" s="13" t="s">
        <v>296</v>
      </c>
    </row>
    <row r="79" spans="1:3">
      <c r="A79" s="13" t="s">
        <v>1280</v>
      </c>
      <c r="B79" s="14" t="s">
        <v>1309</v>
      </c>
      <c r="C79" s="13" t="s">
        <v>296</v>
      </c>
    </row>
    <row r="80" spans="1:3">
      <c r="A80" s="13" t="s">
        <v>1280</v>
      </c>
      <c r="B80" s="14" t="s">
        <v>1310</v>
      </c>
      <c r="C80" s="13" t="s">
        <v>296</v>
      </c>
    </row>
    <row r="81" spans="1:3">
      <c r="A81" s="13" t="s">
        <v>1280</v>
      </c>
      <c r="B81" s="14" t="s">
        <v>1311</v>
      </c>
      <c r="C81" s="13" t="s">
        <v>296</v>
      </c>
    </row>
    <row r="82" spans="1:3">
      <c r="A82" s="13" t="s">
        <v>1280</v>
      </c>
      <c r="B82" s="14" t="s">
        <v>1312</v>
      </c>
      <c r="C82" s="13" t="s">
        <v>296</v>
      </c>
    </row>
    <row r="83" spans="1:3">
      <c r="A83" s="13" t="s">
        <v>1280</v>
      </c>
      <c r="B83" s="14" t="s">
        <v>1313</v>
      </c>
      <c r="C83" s="13" t="s">
        <v>296</v>
      </c>
    </row>
    <row r="84" spans="1:3">
      <c r="A84" s="13" t="s">
        <v>1280</v>
      </c>
      <c r="B84" s="14" t="s">
        <v>1314</v>
      </c>
      <c r="C84" s="13" t="s">
        <v>296</v>
      </c>
    </row>
    <row r="85" spans="1:3">
      <c r="A85" s="13" t="s">
        <v>1280</v>
      </c>
      <c r="B85" s="14" t="s">
        <v>1315</v>
      </c>
      <c r="C85" s="13" t="s">
        <v>296</v>
      </c>
    </row>
    <row r="86" spans="1:3">
      <c r="A86" s="13" t="s">
        <v>1280</v>
      </c>
      <c r="B86" s="14" t="s">
        <v>1316</v>
      </c>
      <c r="C86" s="13" t="s">
        <v>296</v>
      </c>
    </row>
    <row r="87" spans="1:3">
      <c r="A87" s="13" t="s">
        <v>1280</v>
      </c>
      <c r="B87" s="14" t="s">
        <v>1317</v>
      </c>
      <c r="C87" s="13" t="s">
        <v>296</v>
      </c>
    </row>
    <row r="88" spans="1:3">
      <c r="A88" s="13" t="s">
        <v>1280</v>
      </c>
      <c r="B88" s="14" t="s">
        <v>1318</v>
      </c>
      <c r="C88" s="13" t="s">
        <v>296</v>
      </c>
    </row>
    <row r="89" spans="1:3">
      <c r="A89" s="13" t="s">
        <v>1280</v>
      </c>
      <c r="B89" s="14" t="s">
        <v>1319</v>
      </c>
      <c r="C89" s="13" t="s">
        <v>296</v>
      </c>
    </row>
    <row r="90" spans="1:3">
      <c r="A90" s="13" t="s">
        <v>1280</v>
      </c>
      <c r="B90" s="14" t="s">
        <v>1320</v>
      </c>
      <c r="C90" s="13" t="s">
        <v>296</v>
      </c>
    </row>
    <row r="91" spans="1:3">
      <c r="A91" s="13" t="s">
        <v>1280</v>
      </c>
      <c r="B91" s="14" t="s">
        <v>1321</v>
      </c>
      <c r="C91" s="13" t="s">
        <v>296</v>
      </c>
    </row>
    <row r="92" spans="1:3">
      <c r="A92" s="13" t="s">
        <v>1280</v>
      </c>
      <c r="B92" s="14" t="s">
        <v>1322</v>
      </c>
      <c r="C92" s="13" t="s">
        <v>296</v>
      </c>
    </row>
    <row r="93" spans="1:3">
      <c r="A93" s="13" t="s">
        <v>1280</v>
      </c>
      <c r="B93" s="14" t="s">
        <v>1323</v>
      </c>
      <c r="C93" s="13" t="s">
        <v>296</v>
      </c>
    </row>
    <row r="94" spans="1:3">
      <c r="A94" s="13" t="s">
        <v>1324</v>
      </c>
      <c r="B94" s="14" t="s">
        <v>426</v>
      </c>
      <c r="C94" s="13" t="s">
        <v>1227</v>
      </c>
    </row>
    <row r="95" spans="1:3">
      <c r="A95" s="13" t="s">
        <v>1324</v>
      </c>
      <c r="B95" s="14" t="s">
        <v>429</v>
      </c>
      <c r="C95" s="13" t="s">
        <v>1227</v>
      </c>
    </row>
    <row r="96" spans="1:3">
      <c r="A96" s="13" t="s">
        <v>1324</v>
      </c>
      <c r="B96" s="14" t="s">
        <v>432</v>
      </c>
      <c r="C96" s="13" t="s">
        <v>1227</v>
      </c>
    </row>
    <row r="97" spans="1:3">
      <c r="A97" s="13" t="s">
        <v>1324</v>
      </c>
      <c r="B97" s="14" t="s">
        <v>435</v>
      </c>
      <c r="C97" s="13" t="s">
        <v>296</v>
      </c>
    </row>
    <row r="98" spans="1:3">
      <c r="A98" s="13" t="s">
        <v>1280</v>
      </c>
      <c r="B98" s="14" t="s">
        <v>1325</v>
      </c>
      <c r="C98" s="13" t="s">
        <v>296</v>
      </c>
    </row>
    <row r="99" spans="1:3">
      <c r="A99" s="13" t="s">
        <v>1280</v>
      </c>
      <c r="B99" s="14" t="s">
        <v>1326</v>
      </c>
      <c r="C99" s="13" t="s">
        <v>296</v>
      </c>
    </row>
    <row r="100" spans="1:3">
      <c r="A100" s="13" t="s">
        <v>1324</v>
      </c>
      <c r="B100" s="14" t="s">
        <v>457</v>
      </c>
      <c r="C100" s="13" t="s">
        <v>289</v>
      </c>
    </row>
    <row r="101" spans="1:3">
      <c r="A101" s="13" t="s">
        <v>1324</v>
      </c>
      <c r="B101" s="14" t="s">
        <v>461</v>
      </c>
      <c r="C101" s="13" t="s">
        <v>289</v>
      </c>
    </row>
    <row r="102" spans="1:3">
      <c r="A102" s="13" t="s">
        <v>1324</v>
      </c>
      <c r="B102" s="14" t="s">
        <v>463</v>
      </c>
      <c r="C102" s="13" t="s">
        <v>289</v>
      </c>
    </row>
    <row r="103" spans="1:3">
      <c r="A103" s="13" t="s">
        <v>1280</v>
      </c>
      <c r="B103" s="14" t="s">
        <v>1327</v>
      </c>
      <c r="C103" s="13" t="s">
        <v>296</v>
      </c>
    </row>
    <row r="104" spans="1:3">
      <c r="A104" s="13" t="s">
        <v>1280</v>
      </c>
      <c r="B104" s="14" t="s">
        <v>1328</v>
      </c>
      <c r="C104" s="13" t="s">
        <v>296</v>
      </c>
    </row>
    <row r="105" spans="1:3">
      <c r="A105" s="13" t="s">
        <v>1324</v>
      </c>
      <c r="B105" s="14" t="s">
        <v>475</v>
      </c>
      <c r="C105" s="13" t="s">
        <v>1329</v>
      </c>
    </row>
    <row r="106" spans="1:3">
      <c r="A106" s="13" t="s">
        <v>1324</v>
      </c>
      <c r="B106" s="14" t="s">
        <v>480</v>
      </c>
      <c r="C106" s="13" t="s">
        <v>296</v>
      </c>
    </row>
    <row r="107" spans="1:3">
      <c r="A107" s="13" t="s">
        <v>1330</v>
      </c>
      <c r="B107" s="14" t="s">
        <v>485</v>
      </c>
      <c r="C107" s="13" t="s">
        <v>296</v>
      </c>
    </row>
    <row r="108" spans="1:3">
      <c r="A108" s="13" t="s">
        <v>1280</v>
      </c>
      <c r="B108" s="14" t="s">
        <v>1331</v>
      </c>
      <c r="C108" s="13" t="s">
        <v>296</v>
      </c>
    </row>
    <row r="109" spans="1:3">
      <c r="A109" s="13" t="s">
        <v>1280</v>
      </c>
      <c r="B109" s="14" t="s">
        <v>1332</v>
      </c>
      <c r="C109" s="13" t="s">
        <v>296</v>
      </c>
    </row>
    <row r="110" spans="1:3">
      <c r="A110" s="13" t="s">
        <v>1280</v>
      </c>
      <c r="B110" s="14" t="s">
        <v>1333</v>
      </c>
      <c r="C110" s="13" t="s">
        <v>296</v>
      </c>
    </row>
    <row r="111" spans="1:3">
      <c r="A111" s="13" t="s">
        <v>1280</v>
      </c>
      <c r="B111" s="14" t="s">
        <v>1334</v>
      </c>
      <c r="C111" s="13" t="s">
        <v>296</v>
      </c>
    </row>
    <row r="112" spans="1:3">
      <c r="A112" s="13" t="s">
        <v>1280</v>
      </c>
      <c r="B112" s="14" t="s">
        <v>1335</v>
      </c>
      <c r="C112" s="13" t="s">
        <v>296</v>
      </c>
    </row>
    <row r="113" spans="1:3">
      <c r="A113" s="13" t="s">
        <v>1280</v>
      </c>
      <c r="B113" s="14" t="s">
        <v>1336</v>
      </c>
      <c r="C113" s="13" t="s">
        <v>296</v>
      </c>
    </row>
    <row r="114" spans="1:3">
      <c r="A114" s="13" t="s">
        <v>1280</v>
      </c>
      <c r="B114" s="14" t="s">
        <v>1337</v>
      </c>
      <c r="C114" s="13" t="s">
        <v>296</v>
      </c>
    </row>
    <row r="115" spans="1:3">
      <c r="A115" s="13" t="s">
        <v>1280</v>
      </c>
      <c r="B115" s="14" t="s">
        <v>1338</v>
      </c>
      <c r="C115" s="13" t="s">
        <v>296</v>
      </c>
    </row>
    <row r="116" spans="1:3">
      <c r="A116" s="13" t="s">
        <v>1280</v>
      </c>
      <c r="B116" s="14" t="s">
        <v>1339</v>
      </c>
      <c r="C116" s="13" t="s">
        <v>296</v>
      </c>
    </row>
    <row r="117" spans="1:3">
      <c r="A117" s="13" t="s">
        <v>1280</v>
      </c>
      <c r="B117" s="14" t="s">
        <v>1340</v>
      </c>
      <c r="C117" s="13" t="s">
        <v>296</v>
      </c>
    </row>
    <row r="118" spans="1:3">
      <c r="A118" s="13" t="s">
        <v>1324</v>
      </c>
      <c r="B118" s="14" t="s">
        <v>525</v>
      </c>
      <c r="C118" s="13" t="s">
        <v>289</v>
      </c>
    </row>
    <row r="119" spans="1:3">
      <c r="A119" s="13" t="s">
        <v>1330</v>
      </c>
      <c r="B119" s="14" t="s">
        <v>526</v>
      </c>
      <c r="C119" s="13" t="s">
        <v>296</v>
      </c>
    </row>
    <row r="120" spans="1:3">
      <c r="A120" s="13" t="s">
        <v>1330</v>
      </c>
      <c r="B120" s="14" t="s">
        <v>532</v>
      </c>
      <c r="C120" s="13" t="s">
        <v>296</v>
      </c>
    </row>
    <row r="121" spans="1:3">
      <c r="A121" s="13" t="s">
        <v>1330</v>
      </c>
      <c r="B121" s="14" t="s">
        <v>537</v>
      </c>
      <c r="C121" s="13" t="s">
        <v>1341</v>
      </c>
    </row>
    <row r="122" spans="1:3">
      <c r="A122" s="13" t="s">
        <v>1280</v>
      </c>
      <c r="B122" s="14" t="s">
        <v>1342</v>
      </c>
      <c r="C122" s="13" t="s">
        <v>296</v>
      </c>
    </row>
    <row r="123" spans="1:3">
      <c r="A123" s="13" t="s">
        <v>1324</v>
      </c>
      <c r="B123" s="14" t="s">
        <v>544</v>
      </c>
      <c r="C123" s="13" t="s">
        <v>289</v>
      </c>
    </row>
    <row r="124" spans="1:3">
      <c r="A124" s="13" t="s">
        <v>1280</v>
      </c>
      <c r="B124" s="14" t="s">
        <v>1343</v>
      </c>
      <c r="C124" s="13" t="s">
        <v>296</v>
      </c>
    </row>
    <row r="125" spans="1:3">
      <c r="A125" s="13" t="s">
        <v>1280</v>
      </c>
      <c r="B125" s="14" t="s">
        <v>1344</v>
      </c>
      <c r="C125" s="13" t="s">
        <v>296</v>
      </c>
    </row>
    <row r="126" spans="1:3">
      <c r="A126" s="13" t="s">
        <v>1280</v>
      </c>
      <c r="B126" s="14" t="s">
        <v>1345</v>
      </c>
      <c r="C126" s="13" t="s">
        <v>296</v>
      </c>
    </row>
    <row r="127" spans="1:3">
      <c r="A127" s="13" t="s">
        <v>1280</v>
      </c>
      <c r="B127" s="14" t="s">
        <v>1346</v>
      </c>
      <c r="C127" s="13" t="s">
        <v>296</v>
      </c>
    </row>
    <row r="128" spans="1:3">
      <c r="A128" s="13" t="s">
        <v>1280</v>
      </c>
      <c r="B128" s="14" t="s">
        <v>1347</v>
      </c>
      <c r="C128" s="13" t="s">
        <v>296</v>
      </c>
    </row>
    <row r="129" spans="1:3">
      <c r="A129" s="13" t="s">
        <v>1280</v>
      </c>
      <c r="B129" s="14" t="s">
        <v>1348</v>
      </c>
      <c r="C129" s="13" t="s">
        <v>296</v>
      </c>
    </row>
    <row r="130" spans="1:3">
      <c r="A130" s="13" t="s">
        <v>1280</v>
      </c>
      <c r="B130" s="14" t="s">
        <v>1349</v>
      </c>
      <c r="C130" s="13" t="s">
        <v>296</v>
      </c>
    </row>
    <row r="131" spans="1:3">
      <c r="A131" s="13" t="s">
        <v>1280</v>
      </c>
      <c r="B131" s="14" t="s">
        <v>1350</v>
      </c>
      <c r="C131" s="13" t="s">
        <v>296</v>
      </c>
    </row>
    <row r="132" spans="1:3">
      <c r="A132" s="13" t="s">
        <v>1280</v>
      </c>
      <c r="B132" s="14" t="s">
        <v>1351</v>
      </c>
      <c r="C132" s="13" t="s">
        <v>296</v>
      </c>
    </row>
    <row r="133" spans="1:3">
      <c r="A133" s="13" t="s">
        <v>1280</v>
      </c>
      <c r="B133" s="14" t="s">
        <v>1352</v>
      </c>
      <c r="C133" s="13" t="s">
        <v>296</v>
      </c>
    </row>
    <row r="134" spans="1:3">
      <c r="A134" s="13" t="s">
        <v>1324</v>
      </c>
      <c r="B134" s="14" t="s">
        <v>581</v>
      </c>
      <c r="C134" s="13" t="s">
        <v>1329</v>
      </c>
    </row>
    <row r="135" spans="1:3">
      <c r="A135" s="13" t="s">
        <v>1324</v>
      </c>
      <c r="B135" s="14" t="s">
        <v>585</v>
      </c>
      <c r="C135" s="13" t="s">
        <v>1329</v>
      </c>
    </row>
    <row r="136" spans="1:3">
      <c r="A136" s="13" t="s">
        <v>1324</v>
      </c>
      <c r="B136" s="14" t="s">
        <v>588</v>
      </c>
      <c r="C136" s="13" t="s">
        <v>1329</v>
      </c>
    </row>
    <row r="137" spans="1:3">
      <c r="A137" s="13" t="s">
        <v>1324</v>
      </c>
      <c r="B137" s="14" t="s">
        <v>591</v>
      </c>
      <c r="C137" s="13" t="s">
        <v>1227</v>
      </c>
    </row>
    <row r="138" spans="1:3">
      <c r="A138" s="13" t="s">
        <v>1324</v>
      </c>
      <c r="B138" s="14" t="s">
        <v>594</v>
      </c>
      <c r="C138" s="13" t="s">
        <v>1329</v>
      </c>
    </row>
    <row r="139" spans="1:3">
      <c r="A139" s="13" t="s">
        <v>1324</v>
      </c>
      <c r="B139" s="14" t="s">
        <v>598</v>
      </c>
      <c r="C139" s="13" t="s">
        <v>1329</v>
      </c>
    </row>
    <row r="140" spans="1:3">
      <c r="A140" s="13" t="s">
        <v>1324</v>
      </c>
      <c r="B140" s="14" t="s">
        <v>601</v>
      </c>
      <c r="C140" s="13" t="s">
        <v>1227</v>
      </c>
    </row>
    <row r="141" spans="1:3">
      <c r="A141" s="13" t="s">
        <v>1324</v>
      </c>
      <c r="B141" s="14" t="s">
        <v>604</v>
      </c>
      <c r="C141" s="13" t="s">
        <v>296</v>
      </c>
    </row>
    <row r="142" spans="1:3">
      <c r="A142" s="13" t="s">
        <v>1330</v>
      </c>
      <c r="B142" s="14" t="s">
        <v>611</v>
      </c>
      <c r="C142" s="13" t="s">
        <v>296</v>
      </c>
    </row>
    <row r="143" spans="1:3">
      <c r="A143" s="13" t="s">
        <v>1330</v>
      </c>
      <c r="B143" s="14" t="s">
        <v>620</v>
      </c>
      <c r="C143" s="13" t="s">
        <v>296</v>
      </c>
    </row>
    <row r="144" spans="1:3">
      <c r="A144" s="13" t="s">
        <v>1330</v>
      </c>
      <c r="B144" s="14" t="s">
        <v>624</v>
      </c>
      <c r="C144" s="13" t="s">
        <v>296</v>
      </c>
    </row>
    <row r="145" spans="1:3">
      <c r="A145" s="13" t="s">
        <v>1280</v>
      </c>
      <c r="B145" s="14" t="s">
        <v>1353</v>
      </c>
      <c r="C145" s="13" t="s">
        <v>296</v>
      </c>
    </row>
    <row r="146" spans="1:3">
      <c r="A146" s="13" t="s">
        <v>1280</v>
      </c>
      <c r="B146" s="14" t="s">
        <v>1354</v>
      </c>
      <c r="C146" s="13" t="s">
        <v>296</v>
      </c>
    </row>
    <row r="147" spans="1:3">
      <c r="A147" s="13" t="s">
        <v>1280</v>
      </c>
      <c r="B147" s="14" t="s">
        <v>1355</v>
      </c>
      <c r="C147" s="13" t="s">
        <v>296</v>
      </c>
    </row>
    <row r="148" spans="1:3">
      <c r="A148" s="13" t="s">
        <v>1280</v>
      </c>
      <c r="B148" s="14" t="s">
        <v>1356</v>
      </c>
      <c r="C148" s="13" t="s">
        <v>296</v>
      </c>
    </row>
    <row r="149" spans="1:3">
      <c r="A149" s="13" t="s">
        <v>1280</v>
      </c>
      <c r="B149" s="14" t="s">
        <v>1357</v>
      </c>
      <c r="C149" s="13" t="s">
        <v>296</v>
      </c>
    </row>
    <row r="150" spans="1:3">
      <c r="A150" s="13" t="s">
        <v>1324</v>
      </c>
      <c r="B150" s="14" t="s">
        <v>648</v>
      </c>
      <c r="C150" s="13" t="s">
        <v>1329</v>
      </c>
    </row>
    <row r="151" spans="1:3">
      <c r="A151" s="13" t="s">
        <v>1324</v>
      </c>
      <c r="B151" s="14" t="s">
        <v>652</v>
      </c>
      <c r="C151" s="13" t="s">
        <v>296</v>
      </c>
    </row>
    <row r="152" spans="1:3">
      <c r="A152" s="13" t="s">
        <v>1324</v>
      </c>
      <c r="B152" s="14" t="s">
        <v>659</v>
      </c>
      <c r="C152" s="13" t="s">
        <v>296</v>
      </c>
    </row>
    <row r="153" spans="1:3">
      <c r="A153" s="13" t="s">
        <v>1330</v>
      </c>
      <c r="B153" s="14" t="s">
        <v>670</v>
      </c>
      <c r="C153" s="13" t="s">
        <v>296</v>
      </c>
    </row>
    <row r="154" spans="1:3">
      <c r="A154" s="13" t="s">
        <v>1280</v>
      </c>
      <c r="B154" s="14" t="s">
        <v>1358</v>
      </c>
      <c r="C154" s="13" t="s">
        <v>296</v>
      </c>
    </row>
    <row r="155" spans="1:3">
      <c r="A155" s="13" t="s">
        <v>1280</v>
      </c>
      <c r="B155" s="14" t="s">
        <v>1359</v>
      </c>
      <c r="C155" s="13" t="s">
        <v>296</v>
      </c>
    </row>
    <row r="156" spans="1:3">
      <c r="A156" s="13" t="s">
        <v>1280</v>
      </c>
      <c r="B156" s="14" t="s">
        <v>1360</v>
      </c>
      <c r="C156" s="13" t="s">
        <v>296</v>
      </c>
    </row>
    <row r="157" spans="1:3">
      <c r="A157" s="13" t="s">
        <v>1280</v>
      </c>
      <c r="B157" s="14" t="s">
        <v>1361</v>
      </c>
      <c r="C157" s="13" t="s">
        <v>296</v>
      </c>
    </row>
    <row r="158" spans="1:3">
      <c r="A158" s="13" t="s">
        <v>1280</v>
      </c>
      <c r="B158" s="14" t="s">
        <v>1362</v>
      </c>
      <c r="C158" s="13" t="s">
        <v>296</v>
      </c>
    </row>
    <row r="159" spans="1:3">
      <c r="A159" s="13" t="s">
        <v>1280</v>
      </c>
      <c r="B159" s="14" t="s">
        <v>1363</v>
      </c>
      <c r="C159" s="13" t="s">
        <v>296</v>
      </c>
    </row>
    <row r="160" spans="1:3">
      <c r="A160" s="13" t="s">
        <v>1280</v>
      </c>
      <c r="B160" s="14" t="s">
        <v>1364</v>
      </c>
      <c r="C160" s="13" t="s">
        <v>296</v>
      </c>
    </row>
    <row r="161" spans="1:3">
      <c r="A161" s="13" t="s">
        <v>1280</v>
      </c>
      <c r="B161" s="14" t="s">
        <v>1365</v>
      </c>
      <c r="C161" s="13" t="s">
        <v>296</v>
      </c>
    </row>
    <row r="162" spans="1:3">
      <c r="A162" s="13" t="s">
        <v>1324</v>
      </c>
      <c r="B162" s="14" t="s">
        <v>716</v>
      </c>
      <c r="C162" s="13" t="s">
        <v>296</v>
      </c>
    </row>
    <row r="163" spans="1:3">
      <c r="A163" s="13" t="s">
        <v>1324</v>
      </c>
      <c r="B163" s="14" t="s">
        <v>721</v>
      </c>
      <c r="C163" s="13" t="s">
        <v>296</v>
      </c>
    </row>
    <row r="164" spans="1:3">
      <c r="A164" s="13" t="s">
        <v>1324</v>
      </c>
      <c r="B164" s="14" t="s">
        <v>725</v>
      </c>
      <c r="C164" s="13" t="s">
        <v>296</v>
      </c>
    </row>
    <row r="165" spans="1:3">
      <c r="A165" s="13" t="s">
        <v>1324</v>
      </c>
      <c r="B165" s="14" t="s">
        <v>728</v>
      </c>
      <c r="C165" s="13" t="s">
        <v>296</v>
      </c>
    </row>
    <row r="166" spans="1:3">
      <c r="A166" s="13" t="s">
        <v>1324</v>
      </c>
      <c r="B166" s="14" t="s">
        <v>740</v>
      </c>
      <c r="C166" s="13" t="s">
        <v>296</v>
      </c>
    </row>
    <row r="167" spans="1:3">
      <c r="A167" s="13" t="s">
        <v>1324</v>
      </c>
      <c r="B167" s="14" t="s">
        <v>749</v>
      </c>
      <c r="C167" s="13" t="s">
        <v>296</v>
      </c>
    </row>
    <row r="168" spans="1:3">
      <c r="A168" s="13" t="s">
        <v>1324</v>
      </c>
      <c r="B168" s="14" t="s">
        <v>759</v>
      </c>
      <c r="C168" s="13" t="s">
        <v>296</v>
      </c>
    </row>
    <row r="169" spans="1:3">
      <c r="A169" s="13" t="s">
        <v>1324</v>
      </c>
      <c r="B169" s="14" t="s">
        <v>767</v>
      </c>
      <c r="C169" s="13" t="s">
        <v>289</v>
      </c>
    </row>
    <row r="170" spans="1:3">
      <c r="A170" s="13" t="s">
        <v>1324</v>
      </c>
      <c r="B170" s="14" t="s">
        <v>769</v>
      </c>
      <c r="C170" s="13" t="s">
        <v>289</v>
      </c>
    </row>
    <row r="171" spans="1:3">
      <c r="A171" s="13" t="s">
        <v>1280</v>
      </c>
      <c r="B171" s="14" t="s">
        <v>775</v>
      </c>
      <c r="C171" s="13" t="s">
        <v>296</v>
      </c>
    </row>
    <row r="172" spans="1:3">
      <c r="A172" s="13" t="s">
        <v>1280</v>
      </c>
      <c r="B172" s="14" t="s">
        <v>1366</v>
      </c>
      <c r="C172" s="13" t="s">
        <v>296</v>
      </c>
    </row>
    <row r="173" spans="1:3">
      <c r="A173" s="13" t="s">
        <v>1280</v>
      </c>
      <c r="B173" s="14" t="s">
        <v>1367</v>
      </c>
      <c r="C173" s="13" t="s">
        <v>296</v>
      </c>
    </row>
    <row r="174" spans="1:3">
      <c r="A174" s="13" t="s">
        <v>1280</v>
      </c>
      <c r="B174" s="14" t="s">
        <v>1368</v>
      </c>
      <c r="C174" s="13" t="s">
        <v>296</v>
      </c>
    </row>
    <row r="175" spans="1:3">
      <c r="A175" s="13" t="s">
        <v>1280</v>
      </c>
      <c r="B175" s="14" t="s">
        <v>1369</v>
      </c>
      <c r="C175" s="13" t="s">
        <v>296</v>
      </c>
    </row>
    <row r="176" spans="1:3">
      <c r="A176" s="13" t="s">
        <v>1280</v>
      </c>
      <c r="B176" s="14" t="s">
        <v>1370</v>
      </c>
      <c r="C176" s="13" t="s">
        <v>296</v>
      </c>
    </row>
    <row r="177" spans="1:3">
      <c r="A177" s="13" t="s">
        <v>1280</v>
      </c>
      <c r="B177" s="14" t="s">
        <v>1371</v>
      </c>
      <c r="C177" s="13" t="s">
        <v>296</v>
      </c>
    </row>
    <row r="178" spans="1:3">
      <c r="A178" s="13" t="s">
        <v>1280</v>
      </c>
      <c r="B178" s="14" t="s">
        <v>1372</v>
      </c>
      <c r="C178" s="13" t="s">
        <v>296</v>
      </c>
    </row>
    <row r="179" spans="1:3">
      <c r="A179" s="13" t="s">
        <v>1280</v>
      </c>
      <c r="B179" s="14" t="s">
        <v>1373</v>
      </c>
      <c r="C179" s="13" t="s">
        <v>296</v>
      </c>
    </row>
    <row r="180" spans="1:3">
      <c r="A180" s="13" t="s">
        <v>1280</v>
      </c>
      <c r="B180" s="14" t="s">
        <v>1374</v>
      </c>
      <c r="C180" s="13" t="s">
        <v>296</v>
      </c>
    </row>
    <row r="181" spans="1:3">
      <c r="A181" s="13" t="s">
        <v>1280</v>
      </c>
      <c r="B181" s="14" t="s">
        <v>1375</v>
      </c>
      <c r="C181" s="13" t="s">
        <v>296</v>
      </c>
    </row>
    <row r="182" spans="1:3">
      <c r="A182" s="13" t="s">
        <v>1280</v>
      </c>
      <c r="B182" s="14" t="s">
        <v>1376</v>
      </c>
      <c r="C182" s="13" t="s">
        <v>296</v>
      </c>
    </row>
    <row r="183" spans="1:3">
      <c r="A183" s="13" t="s">
        <v>1280</v>
      </c>
      <c r="B183" s="14" t="s">
        <v>1377</v>
      </c>
      <c r="C183" s="13" t="s">
        <v>296</v>
      </c>
    </row>
    <row r="184" spans="1:3">
      <c r="A184" s="13" t="s">
        <v>1280</v>
      </c>
      <c r="B184" s="14" t="s">
        <v>1378</v>
      </c>
      <c r="C184" s="13" t="s">
        <v>296</v>
      </c>
    </row>
    <row r="185" spans="1:3">
      <c r="A185" s="13" t="s">
        <v>1280</v>
      </c>
      <c r="B185" s="14" t="s">
        <v>1379</v>
      </c>
      <c r="C185" s="13" t="s">
        <v>296</v>
      </c>
    </row>
    <row r="186" spans="1:3">
      <c r="A186" s="13" t="s">
        <v>1280</v>
      </c>
      <c r="B186" s="14" t="s">
        <v>1380</v>
      </c>
      <c r="C186" s="13" t="s">
        <v>296</v>
      </c>
    </row>
    <row r="187" spans="1:3">
      <c r="A187" s="13" t="s">
        <v>1324</v>
      </c>
      <c r="B187" s="14" t="s">
        <v>813</v>
      </c>
      <c r="C187" s="13" t="s">
        <v>296</v>
      </c>
    </row>
    <row r="188" spans="1:3">
      <c r="A188" s="13" t="s">
        <v>1324</v>
      </c>
      <c r="B188" s="14" t="s">
        <v>820</v>
      </c>
      <c r="C188" s="13" t="s">
        <v>1227</v>
      </c>
    </row>
    <row r="189" spans="1:3">
      <c r="A189" s="13" t="s">
        <v>1330</v>
      </c>
      <c r="B189" s="14" t="s">
        <v>823</v>
      </c>
      <c r="C189" s="13" t="s">
        <v>296</v>
      </c>
    </row>
    <row r="190" spans="1:3">
      <c r="A190" s="13" t="s">
        <v>1280</v>
      </c>
      <c r="B190" s="14" t="s">
        <v>1381</v>
      </c>
      <c r="C190" s="13" t="s">
        <v>296</v>
      </c>
    </row>
    <row r="191" spans="1:3">
      <c r="A191" s="13" t="s">
        <v>1280</v>
      </c>
      <c r="B191" s="14" t="s">
        <v>1382</v>
      </c>
      <c r="C191" s="13" t="s">
        <v>296</v>
      </c>
    </row>
    <row r="192" spans="1:3">
      <c r="A192" s="13" t="s">
        <v>1324</v>
      </c>
      <c r="B192" s="14" t="s">
        <v>841</v>
      </c>
      <c r="C192" s="13" t="s">
        <v>1329</v>
      </c>
    </row>
    <row r="193" spans="1:3">
      <c r="A193" s="13" t="s">
        <v>1330</v>
      </c>
      <c r="B193" s="14" t="s">
        <v>844</v>
      </c>
      <c r="C193" s="13" t="s">
        <v>296</v>
      </c>
    </row>
    <row r="194" spans="1:3">
      <c r="A194" s="13" t="s">
        <v>1324</v>
      </c>
      <c r="B194" s="14" t="s">
        <v>848</v>
      </c>
      <c r="C194" s="13" t="s">
        <v>1227</v>
      </c>
    </row>
    <row r="195" spans="1:3">
      <c r="A195" s="13" t="s">
        <v>1330</v>
      </c>
      <c r="B195" s="14" t="s">
        <v>851</v>
      </c>
      <c r="C195" s="13" t="s">
        <v>296</v>
      </c>
    </row>
    <row r="196" spans="1:3">
      <c r="A196" s="13" t="s">
        <v>1280</v>
      </c>
      <c r="B196" s="14" t="s">
        <v>1383</v>
      </c>
      <c r="C196" s="13" t="s">
        <v>296</v>
      </c>
    </row>
    <row r="197" spans="1:3">
      <c r="A197" s="13" t="s">
        <v>1280</v>
      </c>
      <c r="B197" s="14" t="s">
        <v>1384</v>
      </c>
      <c r="C197" s="13" t="s">
        <v>296</v>
      </c>
    </row>
    <row r="198" spans="1:3">
      <c r="A198" s="13" t="s">
        <v>1280</v>
      </c>
      <c r="B198" s="14" t="s">
        <v>1385</v>
      </c>
      <c r="C198" s="13" t="s">
        <v>296</v>
      </c>
    </row>
    <row r="199" spans="1:3">
      <c r="A199" s="13" t="s">
        <v>1280</v>
      </c>
      <c r="B199" s="14" t="s">
        <v>1386</v>
      </c>
      <c r="C199" s="13" t="s">
        <v>296</v>
      </c>
    </row>
    <row r="200" spans="1:3">
      <c r="A200" s="13" t="s">
        <v>1280</v>
      </c>
      <c r="B200" s="14" t="s">
        <v>1387</v>
      </c>
      <c r="C200" s="13" t="s">
        <v>296</v>
      </c>
    </row>
    <row r="201" spans="1:3">
      <c r="A201" s="13" t="s">
        <v>1280</v>
      </c>
      <c r="B201" s="14" t="s">
        <v>1388</v>
      </c>
      <c r="C201" s="13" t="s">
        <v>296</v>
      </c>
    </row>
    <row r="202" spans="1:3">
      <c r="A202" s="13" t="s">
        <v>1280</v>
      </c>
      <c r="B202" s="14" t="s">
        <v>1389</v>
      </c>
      <c r="C202" s="13" t="s">
        <v>296</v>
      </c>
    </row>
    <row r="203" spans="1:3">
      <c r="A203" s="13" t="s">
        <v>1391</v>
      </c>
      <c r="B203" s="14" t="s">
        <v>1390</v>
      </c>
      <c r="C203" s="13" t="s">
        <v>289</v>
      </c>
    </row>
    <row r="204" spans="1:3">
      <c r="A204" s="13" t="s">
        <v>1391</v>
      </c>
      <c r="B204" s="14" t="s">
        <v>1392</v>
      </c>
      <c r="C204" s="13" t="s">
        <v>296</v>
      </c>
    </row>
    <row r="205" spans="1:3">
      <c r="A205" s="13" t="s">
        <v>1391</v>
      </c>
      <c r="B205" s="14" t="s">
        <v>1393</v>
      </c>
      <c r="C205" s="13" t="s">
        <v>296</v>
      </c>
    </row>
    <row r="206" spans="1:3">
      <c r="A206" s="13" t="s">
        <v>1391</v>
      </c>
      <c r="B206" s="14" t="s">
        <v>1394</v>
      </c>
      <c r="C206" s="13" t="s">
        <v>296</v>
      </c>
    </row>
    <row r="207" spans="1:3">
      <c r="A207" s="13" t="s">
        <v>1391</v>
      </c>
      <c r="B207" s="14" t="s">
        <v>1395</v>
      </c>
      <c r="C207" s="13" t="s">
        <v>296</v>
      </c>
    </row>
    <row r="208" spans="1:3">
      <c r="A208" s="13" t="s">
        <v>1391</v>
      </c>
      <c r="B208" s="14" t="s">
        <v>1396</v>
      </c>
      <c r="C208" s="13" t="s">
        <v>289</v>
      </c>
    </row>
    <row r="209" spans="1:3">
      <c r="A209" s="13" t="s">
        <v>1391</v>
      </c>
      <c r="B209" s="14" t="s">
        <v>1397</v>
      </c>
      <c r="C209" s="13" t="s">
        <v>289</v>
      </c>
    </row>
    <row r="210" spans="1:3">
      <c r="A210" s="13" t="s">
        <v>1391</v>
      </c>
      <c r="B210" s="14" t="s">
        <v>1398</v>
      </c>
      <c r="C210" s="13" t="s">
        <v>289</v>
      </c>
    </row>
    <row r="211" spans="1:3">
      <c r="A211" s="13" t="s">
        <v>1391</v>
      </c>
      <c r="B211" s="14" t="s">
        <v>1399</v>
      </c>
      <c r="C211" s="13" t="s">
        <v>289</v>
      </c>
    </row>
    <row r="212" spans="1:3">
      <c r="A212" s="13" t="s">
        <v>1401</v>
      </c>
      <c r="B212" s="14" t="s">
        <v>1400</v>
      </c>
      <c r="C212" s="13" t="s">
        <v>289</v>
      </c>
    </row>
    <row r="213" spans="1:3">
      <c r="A213" s="13" t="s">
        <v>1401</v>
      </c>
      <c r="B213" s="14" t="s">
        <v>1402</v>
      </c>
      <c r="C213" s="13" t="s">
        <v>289</v>
      </c>
    </row>
    <row r="214" spans="1:3">
      <c r="A214" s="13" t="s">
        <v>1401</v>
      </c>
      <c r="B214" s="14" t="s">
        <v>1403</v>
      </c>
      <c r="C214" s="13" t="s">
        <v>289</v>
      </c>
    </row>
    <row r="215" spans="1:3">
      <c r="A215" s="13" t="s">
        <v>1401</v>
      </c>
      <c r="B215" s="14" t="s">
        <v>1404</v>
      </c>
      <c r="C215" s="13" t="s">
        <v>289</v>
      </c>
    </row>
    <row r="216" spans="1:3">
      <c r="A216" s="13" t="s">
        <v>1401</v>
      </c>
      <c r="B216" s="14" t="s">
        <v>1405</v>
      </c>
      <c r="C216" s="13" t="s">
        <v>289</v>
      </c>
    </row>
    <row r="217" spans="1:3">
      <c r="A217" s="13" t="s">
        <v>1401</v>
      </c>
      <c r="B217" s="14" t="s">
        <v>1406</v>
      </c>
      <c r="C217" s="13" t="s">
        <v>289</v>
      </c>
    </row>
    <row r="218" spans="1:3">
      <c r="A218" s="13" t="s">
        <v>1401</v>
      </c>
      <c r="B218" s="14" t="s">
        <v>1407</v>
      </c>
      <c r="C218" s="13" t="s">
        <v>289</v>
      </c>
    </row>
    <row r="219" spans="1:3">
      <c r="A219" s="13" t="s">
        <v>1401</v>
      </c>
      <c r="B219" s="14" t="s">
        <v>1408</v>
      </c>
      <c r="C219" s="13" t="s">
        <v>289</v>
      </c>
    </row>
    <row r="220" spans="1:3">
      <c r="A220" s="13" t="s">
        <v>1401</v>
      </c>
      <c r="B220" s="14" t="s">
        <v>1409</v>
      </c>
      <c r="C220" s="13" t="s">
        <v>289</v>
      </c>
    </row>
    <row r="221" spans="1:3">
      <c r="A221" s="13" t="s">
        <v>1401</v>
      </c>
      <c r="B221" s="14" t="s">
        <v>1410</v>
      </c>
      <c r="C221" s="13" t="s">
        <v>296</v>
      </c>
    </row>
    <row r="222" spans="1:3">
      <c r="A222" s="13" t="s">
        <v>1401</v>
      </c>
      <c r="B222" s="14" t="s">
        <v>1411</v>
      </c>
      <c r="C222" s="13" t="s">
        <v>296</v>
      </c>
    </row>
    <row r="223" spans="1:3">
      <c r="A223" s="13" t="s">
        <v>1401</v>
      </c>
      <c r="B223" s="14" t="s">
        <v>1412</v>
      </c>
      <c r="C223" s="13" t="s">
        <v>296</v>
      </c>
    </row>
    <row r="224" spans="1:3">
      <c r="A224" s="13" t="s">
        <v>1401</v>
      </c>
      <c r="B224" s="14" t="s">
        <v>1413</v>
      </c>
      <c r="C224" s="13" t="s">
        <v>296</v>
      </c>
    </row>
    <row r="225" spans="1:3">
      <c r="A225" s="13" t="s">
        <v>1401</v>
      </c>
      <c r="B225" s="14" t="s">
        <v>1414</v>
      </c>
      <c r="C225" s="13" t="s">
        <v>296</v>
      </c>
    </row>
    <row r="226" spans="1:3">
      <c r="A226" s="13" t="s">
        <v>1401</v>
      </c>
      <c r="B226" s="14" t="s">
        <v>1415</v>
      </c>
      <c r="C226" s="13" t="s">
        <v>296</v>
      </c>
    </row>
    <row r="227" spans="1:3">
      <c r="A227" s="13" t="s">
        <v>1401</v>
      </c>
      <c r="B227" s="14" t="s">
        <v>1416</v>
      </c>
      <c r="C227" s="13" t="s">
        <v>296</v>
      </c>
    </row>
    <row r="228" spans="1:3">
      <c r="A228" s="13" t="s">
        <v>1401</v>
      </c>
      <c r="B228" s="14" t="s">
        <v>1417</v>
      </c>
      <c r="C228" s="13" t="s">
        <v>289</v>
      </c>
    </row>
    <row r="229" spans="1:3">
      <c r="A229" s="13" t="s">
        <v>1401</v>
      </c>
      <c r="B229" s="14" t="s">
        <v>1418</v>
      </c>
      <c r="C229" s="13" t="s">
        <v>296</v>
      </c>
    </row>
    <row r="230" spans="1:3">
      <c r="A230" s="13" t="s">
        <v>1401</v>
      </c>
      <c r="B230" s="14" t="s">
        <v>1419</v>
      </c>
      <c r="C230" s="13" t="s">
        <v>296</v>
      </c>
    </row>
    <row r="231" spans="1:3">
      <c r="A231" s="13" t="s">
        <v>1401</v>
      </c>
      <c r="B231" s="14" t="s">
        <v>1420</v>
      </c>
      <c r="C231" s="13" t="s">
        <v>296</v>
      </c>
    </row>
    <row r="232" spans="1:3">
      <c r="A232" s="13" t="s">
        <v>1401</v>
      </c>
      <c r="B232" s="14" t="s">
        <v>1421</v>
      </c>
      <c r="C232" s="13" t="s">
        <v>289</v>
      </c>
    </row>
    <row r="233" spans="1:3">
      <c r="A233" s="13" t="s">
        <v>1401</v>
      </c>
      <c r="B233" s="14" t="s">
        <v>1422</v>
      </c>
      <c r="C233" s="13" t="s">
        <v>296</v>
      </c>
    </row>
    <row r="234" spans="1:3">
      <c r="A234" s="13" t="s">
        <v>1401</v>
      </c>
      <c r="B234" s="14" t="s">
        <v>1423</v>
      </c>
      <c r="C234" s="13" t="s">
        <v>296</v>
      </c>
    </row>
    <row r="235" spans="1:3">
      <c r="A235" s="13" t="s">
        <v>1401</v>
      </c>
      <c r="B235" s="14" t="s">
        <v>1424</v>
      </c>
      <c r="C235" s="13" t="s">
        <v>296</v>
      </c>
    </row>
    <row r="236" spans="1:3">
      <c r="A236" s="13" t="s">
        <v>1401</v>
      </c>
      <c r="B236" s="14" t="s">
        <v>1425</v>
      </c>
      <c r="C236" s="13" t="s">
        <v>296</v>
      </c>
    </row>
    <row r="237" spans="1:3">
      <c r="A237" s="13" t="s">
        <v>1401</v>
      </c>
      <c r="B237" s="14" t="s">
        <v>1426</v>
      </c>
      <c r="C237" s="13" t="s">
        <v>296</v>
      </c>
    </row>
    <row r="238" spans="1:3">
      <c r="A238" s="13" t="s">
        <v>1401</v>
      </c>
      <c r="B238" s="14" t="s">
        <v>1427</v>
      </c>
      <c r="C238" s="13" t="s">
        <v>296</v>
      </c>
    </row>
    <row r="239" spans="1:3">
      <c r="A239" s="13" t="s">
        <v>1401</v>
      </c>
      <c r="B239" s="14" t="s">
        <v>1428</v>
      </c>
      <c r="C239" s="13" t="s">
        <v>296</v>
      </c>
    </row>
    <row r="240" spans="1:3">
      <c r="A240" s="13" t="s">
        <v>1401</v>
      </c>
      <c r="B240" s="14" t="s">
        <v>1429</v>
      </c>
      <c r="C240" s="13" t="s">
        <v>296</v>
      </c>
    </row>
    <row r="241" spans="1:3">
      <c r="A241" s="13" t="s">
        <v>1401</v>
      </c>
      <c r="B241" s="14" t="s">
        <v>1430</v>
      </c>
      <c r="C241" s="13" t="s">
        <v>296</v>
      </c>
    </row>
    <row r="242" spans="1:3">
      <c r="A242" s="13" t="s">
        <v>1401</v>
      </c>
      <c r="B242" s="14" t="s">
        <v>1431</v>
      </c>
      <c r="C242" s="13" t="s">
        <v>296</v>
      </c>
    </row>
    <row r="243" spans="1:3">
      <c r="A243" s="13" t="s">
        <v>1401</v>
      </c>
      <c r="B243" s="14" t="s">
        <v>1432</v>
      </c>
      <c r="C243" s="13" t="s">
        <v>296</v>
      </c>
    </row>
    <row r="244" spans="1:3">
      <c r="A244" s="13" t="s">
        <v>1434</v>
      </c>
      <c r="B244" s="14" t="s">
        <v>1169</v>
      </c>
      <c r="C244" s="13" t="s">
        <v>1433</v>
      </c>
    </row>
    <row r="245" spans="1:3">
      <c r="A245" s="13" t="s">
        <v>1434</v>
      </c>
      <c r="B245" s="14" t="s">
        <v>1173</v>
      </c>
      <c r="C245" s="13" t="s">
        <v>296</v>
      </c>
    </row>
    <row r="246" spans="1:3">
      <c r="A246" s="13" t="s">
        <v>1434</v>
      </c>
      <c r="B246" s="14" t="s">
        <v>1191</v>
      </c>
      <c r="C246" s="13" t="s">
        <v>296</v>
      </c>
    </row>
    <row r="247" spans="1:3">
      <c r="A247" s="13" t="s">
        <v>1434</v>
      </c>
      <c r="B247" s="14" t="s">
        <v>1208</v>
      </c>
      <c r="C247" s="13" t="s">
        <v>1227</v>
      </c>
    </row>
    <row r="248" spans="1:3">
      <c r="A248" s="13" t="s">
        <v>1434</v>
      </c>
      <c r="B248" s="14" t="s">
        <v>1211</v>
      </c>
      <c r="C248" s="13" t="s">
        <v>289</v>
      </c>
    </row>
    <row r="249" spans="1:3">
      <c r="A249" s="13" t="s">
        <v>1435</v>
      </c>
      <c r="B249" s="14" t="s">
        <v>1224</v>
      </c>
      <c r="C249" s="13" t="s">
        <v>1273</v>
      </c>
    </row>
    <row r="250" spans="1:3">
      <c r="A250" s="13" t="s">
        <v>1435</v>
      </c>
      <c r="B250" s="14" t="s">
        <v>1234</v>
      </c>
      <c r="C250" s="13" t="s">
        <v>296</v>
      </c>
    </row>
    <row r="252" spans="1:3" ht="21" customHeight="1">
      <c r="A252" s="1" t="s">
        <v>1436</v>
      </c>
    </row>
    <row r="253" spans="1:3">
      <c r="A253" s="2" t="s">
        <v>1437</v>
      </c>
    </row>
    <row r="254" spans="1:3">
      <c r="A254" s="2" t="s">
        <v>1438</v>
      </c>
    </row>
    <row r="255" spans="1:3">
      <c r="A255" s="2" t="s">
        <v>1439</v>
      </c>
    </row>
    <row r="256" spans="1:3">
      <c r="A256" s="2" t="s">
        <v>1440</v>
      </c>
    </row>
    <row r="257" spans="1:1">
      <c r="A257" s="2" t="s">
        <v>1441</v>
      </c>
    </row>
    <row r="258" spans="1:1">
      <c r="A258" s="2" t="s">
        <v>1442</v>
      </c>
    </row>
    <row r="259" spans="1:1">
      <c r="A259" s="2" t="s">
        <v>1443</v>
      </c>
    </row>
    <row r="260" spans="1:1">
      <c r="A260" s="2" t="s">
        <v>1444</v>
      </c>
    </row>
    <row r="261" spans="1:1">
      <c r="A261" s="2" t="s">
        <v>1445</v>
      </c>
    </row>
    <row r="262" spans="1:1">
      <c r="A262" s="2" t="s">
        <v>1446</v>
      </c>
    </row>
    <row r="263" spans="1:1">
      <c r="A263" s="2" t="s">
        <v>1447</v>
      </c>
    </row>
    <row r="264" spans="1:1">
      <c r="A264" s="2" t="s">
        <v>1448</v>
      </c>
    </row>
    <row r="265" spans="1:1">
      <c r="A265" s="2" t="s">
        <v>1449</v>
      </c>
    </row>
    <row r="266" spans="1:1">
      <c r="A266" s="2" t="s">
        <v>1450</v>
      </c>
    </row>
    <row r="267" spans="1:1">
      <c r="A267" s="2" t="s">
        <v>1451</v>
      </c>
    </row>
    <row r="268" spans="1:1">
      <c r="A268" s="2" t="s">
        <v>1452</v>
      </c>
    </row>
    <row r="269" spans="1:1">
      <c r="A269" s="2" t="s">
        <v>1453</v>
      </c>
    </row>
    <row r="270" spans="1:1">
      <c r="A270" s="2" t="s">
        <v>1454</v>
      </c>
    </row>
    <row r="271" spans="1:1">
      <c r="A271" s="2" t="s">
        <v>1455</v>
      </c>
    </row>
    <row r="272" spans="1:1">
      <c r="A272" s="2" t="s">
        <v>1456</v>
      </c>
    </row>
    <row r="273" spans="1:1">
      <c r="A273" s="2" t="s">
        <v>1457</v>
      </c>
    </row>
    <row r="274" spans="1:1">
      <c r="A274" s="2" t="s">
        <v>1458</v>
      </c>
    </row>
    <row r="275" spans="1:1">
      <c r="A275" s="2" t="s">
        <v>1459</v>
      </c>
    </row>
    <row r="276" spans="1:1">
      <c r="A276" s="2" t="s">
        <v>1460</v>
      </c>
    </row>
    <row r="277" spans="1:1">
      <c r="A277" s="2" t="s">
        <v>1461</v>
      </c>
    </row>
    <row r="278" spans="1:1">
      <c r="A278" s="2" t="s">
        <v>1462</v>
      </c>
    </row>
    <row r="279" spans="1:1">
      <c r="A279" s="2" t="s">
        <v>1463</v>
      </c>
    </row>
    <row r="280" spans="1:1">
      <c r="A280" s="2" t="s">
        <v>1464</v>
      </c>
    </row>
    <row r="281" spans="1:1">
      <c r="A281" s="2" t="s">
        <v>1465</v>
      </c>
    </row>
    <row r="282" spans="1:1">
      <c r="A282" s="2" t="s">
        <v>1466</v>
      </c>
    </row>
    <row r="283" spans="1:1">
      <c r="A283" s="2" t="s">
        <v>1467</v>
      </c>
    </row>
    <row r="284" spans="1:1">
      <c r="A284" s="2" t="s">
        <v>1468</v>
      </c>
    </row>
    <row r="285" spans="1:1">
      <c r="A285" s="2" t="s">
        <v>1469</v>
      </c>
    </row>
    <row r="286" spans="1:1">
      <c r="A286" s="2" t="s">
        <v>1470</v>
      </c>
    </row>
    <row r="287" spans="1:1">
      <c r="A287" s="2" t="s">
        <v>1471</v>
      </c>
    </row>
    <row r="288" spans="1:1">
      <c r="A288" s="2" t="s">
        <v>1472</v>
      </c>
    </row>
    <row r="289" spans="1:1">
      <c r="A289" s="2" t="s">
        <v>1473</v>
      </c>
    </row>
    <row r="290" spans="1:1">
      <c r="A290" s="2" t="s">
        <v>1474</v>
      </c>
    </row>
    <row r="291" spans="1:1">
      <c r="A291" s="2" t="s">
        <v>1475</v>
      </c>
    </row>
    <row r="292" spans="1:1">
      <c r="A292" s="2" t="s">
        <v>1476</v>
      </c>
    </row>
    <row r="293" spans="1:1">
      <c r="A293" s="2" t="s">
        <v>1477</v>
      </c>
    </row>
    <row r="294" spans="1:1">
      <c r="A294" s="2" t="s">
        <v>1478</v>
      </c>
    </row>
    <row r="295" spans="1:1">
      <c r="A295" s="2" t="s">
        <v>1479</v>
      </c>
    </row>
    <row r="296" spans="1:1">
      <c r="A296" s="2" t="s">
        <v>1480</v>
      </c>
    </row>
    <row r="297" spans="1:1">
      <c r="A297" s="2" t="s">
        <v>1481</v>
      </c>
    </row>
    <row r="298" spans="1:1">
      <c r="A298" s="2" t="s">
        <v>1482</v>
      </c>
    </row>
    <row r="299" spans="1:1">
      <c r="A299" s="2" t="s">
        <v>1483</v>
      </c>
    </row>
    <row r="300" spans="1:1">
      <c r="A300" s="2" t="s">
        <v>1484</v>
      </c>
    </row>
    <row r="301" spans="1:1">
      <c r="A301" s="2" t="s">
        <v>1485</v>
      </c>
    </row>
    <row r="302" spans="1:1">
      <c r="A302" s="2" t="s">
        <v>1486</v>
      </c>
    </row>
    <row r="303" spans="1:1">
      <c r="A303" s="2" t="s">
        <v>1487</v>
      </c>
    </row>
    <row r="304" spans="1:1">
      <c r="A304" s="2" t="s">
        <v>1488</v>
      </c>
    </row>
    <row r="305" spans="1:1">
      <c r="A305" s="2" t="s">
        <v>1489</v>
      </c>
    </row>
    <row r="306" spans="1:1">
      <c r="A306" s="2" t="s">
        <v>1490</v>
      </c>
    </row>
    <row r="307" spans="1:1">
      <c r="A307" s="2" t="s">
        <v>1491</v>
      </c>
    </row>
    <row r="308" spans="1:1">
      <c r="A308" s="2" t="s">
        <v>1492</v>
      </c>
    </row>
    <row r="309" spans="1:1">
      <c r="A309" s="2" t="s">
        <v>1493</v>
      </c>
    </row>
    <row r="310" spans="1:1">
      <c r="A310" s="2" t="s">
        <v>1494</v>
      </c>
    </row>
    <row r="311" spans="1:1">
      <c r="A311" s="2" t="s">
        <v>1495</v>
      </c>
    </row>
    <row r="312" spans="1:1">
      <c r="A312" s="2" t="s">
        <v>1496</v>
      </c>
    </row>
    <row r="313" spans="1:1">
      <c r="A313" s="2" t="s">
        <v>1497</v>
      </c>
    </row>
    <row r="314" spans="1:1">
      <c r="A314" s="2" t="s">
        <v>1498</v>
      </c>
    </row>
    <row r="315" spans="1:1">
      <c r="A315" s="2" t="s">
        <v>1499</v>
      </c>
    </row>
    <row r="316" spans="1:1">
      <c r="A316" s="2" t="s">
        <v>1500</v>
      </c>
    </row>
    <row r="317" spans="1:1">
      <c r="A317" s="2" t="s">
        <v>1501</v>
      </c>
    </row>
    <row r="318" spans="1:1">
      <c r="A318" s="2"/>
    </row>
    <row r="319" spans="1:1">
      <c r="A319" s="2" t="s">
        <v>1502</v>
      </c>
    </row>
  </sheetData>
  <sheetProtection sheet="1" objects="1" scenarios="1" sort="0" autoFilter="0"/>
  <autoFilter ref="A30:C250"/>
  <hyperlinks>
    <hyperlink ref="B31" location="'913'!B5" display="913. LRIC power flow modelling data"/>
    <hyperlink ref="B32" location="'935'!B100" display="935. Tariff data"/>
    <hyperlink ref="B33" location="'11'!B6" display="1100. Company, charging year, data version"/>
    <hyperlink ref="B34" location="'11'!B11" display="1101. Financial information"/>
    <hyperlink ref="B35" location="'11'!B16" display="1110. Calendar and timeband information"/>
    <hyperlink ref="B36" location="'11'!B21" display="1118. Generation data"/>
    <hyperlink ref="B37" location="'11'!B29" display="1132. Override notional asset rate for 132kV/HV (£/kW)"/>
    <hyperlink ref="B38" location="'11'!B34" display="1136. Maximum and minimum network use factors"/>
    <hyperlink ref="B39" location="'11'!B40" display="1140. Data from CDCM model"/>
    <hyperlink ref="B40" location="'11'!B48" display="1181. LDNO discount percentage"/>
    <hyperlink ref="B41" location="'11'!B57" display="1182. CDCM end user tariffs"/>
    <hyperlink ref="B42" location="'11'!B88" display="1183. LDNO volume data"/>
    <hyperlink ref="B43" location="'Parameters'!B5" display="2002. Power factor in 500 MW model"/>
    <hyperlink ref="B44" location="'Parameters'!B10" display="2004. EHV operating expenditure intensity"/>
    <hyperlink ref="B45" location="'Parameters'!B15" display="2006. Proportion of residual to go into fixed adder"/>
    <hyperlink ref="B46" location="'Parameters'!B20" display="2008. Factor for the allocation of capacity scaling"/>
    <hyperlink ref="B47" location="'Parameters'!B25" display="2010. EHV asset levels"/>
    <hyperlink ref="B48" location="'Parameters'!B30" display="2012. HV and LV network asset levels"/>
    <hyperlink ref="B49" location="'Parameters'!B35" display="2014. HV and LV service asset levels"/>
    <hyperlink ref="B50" location="'Matrix'!B100" display="2102. Name (in Tariff data) (copy)"/>
    <hyperlink ref="B51" location="'Matrix'!C100" display="2104. Has export charges?"/>
    <hyperlink ref="B52" location="'Matrix'!D100" display="2106. Exempt export capacity (kVA) adjusted for part-year"/>
    <hyperlink ref="B53" location="'Matrix'!E100" display="2108. Non-exempt pre-2005 export capacity (kVA) adjusted for part-year"/>
    <hyperlink ref="B54" location="'Matrix'!F100" display="2110. Non-exempt 2005-2010 export capacity (kVA) adjusted for part-year"/>
    <hyperlink ref="B55" location="'Matrix'!G100" display="2112. Non-exempt post-2010 export capacity (kVA) adjusted for part-year"/>
    <hyperlink ref="B56" location="'Matrix'!H100" display="2114. Chargeable export capacity adjusted for part-year (kVA)"/>
    <hyperlink ref="B57" location="'Matrix'!I100" display="2116. Location"/>
    <hyperlink ref="B58" location="'Matrix'!J100" display="2118. Linked location 1"/>
    <hyperlink ref="B59" location="'Matrix'!K100" display="2120. Linked location 2"/>
    <hyperlink ref="B60" location="'Matrix'!L100" display="2122. Linked location 3"/>
    <hyperlink ref="B61" location="'Matrix'!M100" display="2124. Linked location 4"/>
    <hyperlink ref="B62" location="'Matrix'!N100" display="2126. Linked location 5"/>
    <hyperlink ref="B63" location="'Matrix'!O100" display="2128. Linked location 6"/>
    <hyperlink ref="B64" location="'Matrix'!P100" display="2130. Linked location 7"/>
    <hyperlink ref="B65" location="'Matrix'!Q100" display="2132. Local charge 1 £/kVA/year at Location"/>
    <hyperlink ref="B66" location="'Matrix'!R100" display="2134. Local charge 1 £/kVA/year at Linked location 1"/>
    <hyperlink ref="B67" location="'Matrix'!S100" display="2136. Local charge 1 £/kVA/year at Linked location 2"/>
    <hyperlink ref="B68" location="'Matrix'!T100" display="2138. Local charge 1 £/kVA/year at Linked location 3"/>
    <hyperlink ref="B69" location="'Matrix'!U100" display="2140. Local charge 1 £/kVA/year at Linked location 4"/>
    <hyperlink ref="B70" location="'Matrix'!V100" display="2142. Local charge 1 £/kVA/year at Linked location 5"/>
    <hyperlink ref="B71" location="'Matrix'!W100" display="2144. Local charge 1 £/kVA/year at Linked location 6"/>
    <hyperlink ref="B72" location="'Matrix'!X100" display="2146. Local charge 1 £/kVA/year at Linked location 7"/>
    <hyperlink ref="B73" location="'Matrix'!Y100" display="2148. Network charge 1 £/kVA/year at Location"/>
    <hyperlink ref="B74" location="'Matrix'!Z100" display="2150. Network charge 1 £/kVA/year at Linked location 1"/>
    <hyperlink ref="B75" location="'Matrix'!AA100" display="2152. Network charge 1 £/kVA/year at Linked location 2"/>
    <hyperlink ref="B76" location="'Matrix'!AB100" display="2154. Network charge 1 £/kVA/year at Linked location 3"/>
    <hyperlink ref="B77" location="'Matrix'!AC100" display="2156. Network charge 1 £/kVA/year at Linked location 4"/>
    <hyperlink ref="B78" location="'Matrix'!AD100" display="2158. Network charge 1 £/kVA/year at Linked location 5"/>
    <hyperlink ref="B79" location="'Matrix'!AE100" display="2160. Network charge 1 £/kVA/year at Linked location 6"/>
    <hyperlink ref="B80" location="'Matrix'!AF100" display="2162. Network charge 1 £/kVA/year at Linked location 7"/>
    <hyperlink ref="B81" location="'Matrix'!AG100" display="2164. Maximum demand run kVA at Location"/>
    <hyperlink ref="B82" location="'Matrix'!AH100" display="2166. Maximum demand run kVA at Linked location 1"/>
    <hyperlink ref="B83" location="'Matrix'!AI100" display="2168. Maximum demand run kVA at Linked location 2"/>
    <hyperlink ref="B84" location="'Matrix'!AJ100" display="2170. Maximum demand run kVA at Linked location 3"/>
    <hyperlink ref="B85" location="'Matrix'!AK100" display="2172. Maximum demand run kVA at Linked location 4"/>
    <hyperlink ref="B86" location="'Matrix'!AL100" display="2174. Maximum demand run kVA at Linked location 5"/>
    <hyperlink ref="B87" location="'Matrix'!AM100" display="2176. Maximum demand run kVA at Linked location 6"/>
    <hyperlink ref="B88" location="'Matrix'!AN100" display="2178. Maximum demand run kVA at Linked location 7"/>
    <hyperlink ref="B89" location="'Matrix'!AO100" display="2180. Average local charge 1 (£/kVA/year)"/>
    <hyperlink ref="B90" location="'Matrix'!AP100" display="2182. Average network charge 1 (£/kVA/year)"/>
    <hyperlink ref="B91" location="'Matrix'!AQ100" display="2184. Generation credit (before exempt adjustment) p/kWh"/>
    <hyperlink ref="B92" location="'Matrix'!AR100" display="2186. Generation credit (unrounded) p/kWh"/>
    <hyperlink ref="B93" location="'Matrix'!AS100" display="2188. Export super-red unit rate (p/kWh)"/>
    <hyperlink ref="B94" location="'DNO totals'!B8" display="2202. Chargeable export capacity adjusted for part-year (kVA) (total)"/>
    <hyperlink ref="B95" location="'DNO totals'!B16" display="2204. Non-exempt 2005-2010 export capacity (kVA) adjusted for part-year (total)"/>
    <hyperlink ref="B96" location="'DNO totals'!B24" display="2206. Non-exempt post-2010 export capacity (kVA) adjusted for part-year (total)"/>
    <hyperlink ref="B97" location="'DNO totals'!B40" display="2208. Export capacity charge p/kVA/day"/>
    <hyperlink ref="B98" location="'Matrix'!AT100" display="2302. Maximum import capacity adjusted for part-year (kVA)"/>
    <hyperlink ref="B99" location="'Matrix'!AU100" display="2304. Super-red kW divided by kVA adjusted for part-year"/>
    <hyperlink ref="B100" location="'DNO totals'!B48" display="2402. Forecast system simultaneous maximum load (kW) from CDCM users"/>
    <hyperlink ref="B101" location="'DNO totals'!B56" display="2404. Loss adjustment factor to transmission for each network level"/>
    <hyperlink ref="B102" location="'DNO totals'!B64" display="2406. Total CDCM peak time consumption (kW)"/>
    <hyperlink ref="B103" location="'Matrix'!AV100" display="2502. Loss factor to transmission"/>
    <hyperlink ref="B104" location="'Matrix'!AW100" display="2504. Peak-time active power consumption adjusted to transmission (kW/kVA)"/>
    <hyperlink ref="B105" location="'DNO totals'!B73" display="2602. Total EDCM peak time consumption (kW)"/>
    <hyperlink ref="B106" location="'DNO totals'!B82" display="2604. Estimated total peak-time consumption (kW)"/>
    <hyperlink ref="B107" location="'Charging rates'!B9" display="2702. Transmission exit charging rate (£/kW/year)"/>
    <hyperlink ref="B108" location="'Matrix'!AX100" display="2802. Capacity eligible for GSP generation credits (kW) adjusted for part-year"/>
    <hyperlink ref="B109" location="'Matrix'!AY100" display="2804. Generation credit (unrounded) p/kVA/day"/>
    <hyperlink ref="B110" location="'Matrix'!AZ100" display="2806. Export capacity charge (unrounded) p/kVA/day"/>
    <hyperlink ref="B111" location="'Matrix'!BA100" display="2808. Export capacity charge (p/kVA/day)"/>
    <hyperlink ref="B112" location="'Matrix'!BB100" display="2810. Net export capacity charge (or credit) (unrounded) (p/kVA/day)"/>
    <hyperlink ref="B113" location="'Matrix'!BC100" display="2812. Export capacity rate (p/kVA/day)"/>
    <hyperlink ref="B114" location="'Matrix'!BD100" display="2814. Sole use asset MEAV for demand (£)"/>
    <hyperlink ref="B115" location="'Matrix'!BE100" display="2816. Sole use asset MEAV for non-exempt generation (£)"/>
    <hyperlink ref="B116" location="'Matrix'!BF100" display="2818. Demand sole use asset MEAV adjusted for part-year (£)"/>
    <hyperlink ref="B117" location="'Matrix'!BG100" display="2820. Generation sole use asset MEAV adjusted for part-year (£)"/>
    <hyperlink ref="B118" location="'DNO totals'!B90" display="2902. Assets in CDCM model (£)"/>
    <hyperlink ref="B119" location="'Charging rates'!B19" display="3002. Notional asset rate (£/kW)"/>
    <hyperlink ref="B120" location="'Charging rates'!B28" display="3004. Notional asset rate for 132kV/HV (£/kW)"/>
    <hyperlink ref="B121" location="'Charging rates'!B37" display="3006. Notional asset rate adjusted (£/kW)"/>
    <hyperlink ref="B122" location="'Matrix'!BH100" display="3102. Active power equivalent of capacity adjusted to transmission (kW/kVA)"/>
    <hyperlink ref="B123" location="'DNO totals'!B98" display="3202. Diversity allowance between level exit and GSP Group"/>
    <hyperlink ref="B124" location="'Matrix'!BI100" display="3302. Capacity 132kV circuits (£/kVA)"/>
    <hyperlink ref="B125" location="'Matrix'!BJ100" display="3304. Capacity 132kV/EHV (£/kVA)"/>
    <hyperlink ref="B126" location="'Matrix'!BK100" display="3306. Capacity EHV circuits (£/kVA)"/>
    <hyperlink ref="B127" location="'Matrix'!BL100" display="3308. Capacity EHV/HV (£/kVA)"/>
    <hyperlink ref="B128" location="'Matrix'!BM100" display="3310. Capacity 132kV/HV (£/kVA)"/>
    <hyperlink ref="B129" location="'Matrix'!BN100" display="3312. Total notional capacity assets (£/kVA)"/>
    <hyperlink ref="B130" location="'Matrix'!BO100" display="3314. Consumption 132kV circuits (£/kVA)"/>
    <hyperlink ref="B131" location="'Matrix'!BP100" display="3316. Consumption 132kV/EHV (£/kVA)"/>
    <hyperlink ref="B132" location="'Matrix'!BQ100" display="3318. Consumption EHV circuits (£/kVA)"/>
    <hyperlink ref="B133" location="'Matrix'!BR100" display="3320. Total notional consumption assets (£/kVA)"/>
    <hyperlink ref="B134" location="'DNO totals'!B107" display="3402. EHV assets in CDCM model (£)"/>
    <hyperlink ref="B135" location="'DNO totals'!B116" display="3404. HV and LV network assets in CDCM model (£)"/>
    <hyperlink ref="B136" location="'DNO totals'!B125" display="3406. HV and LV service assets in CDCM model (£)"/>
    <hyperlink ref="B137" location="'DNO totals'!B133" display="3408. Total sole use assets for demand (£)"/>
    <hyperlink ref="B138" location="'DNO totals'!B142" display="3410. Total notional capacity assets (£)"/>
    <hyperlink ref="B139" location="'DNO totals'!B151" display="3412. Total notional consumption assets (£)"/>
    <hyperlink ref="B140" location="'DNO totals'!B159" display="3414. Generation sole use asset MEAV adjusted for part-year (£) (aggregate)"/>
    <hyperlink ref="B141" location="'DNO totals'!B170" display="3416. All notional assets in EDCM (£)"/>
    <hyperlink ref="B142" location="'Charging rates'!B50" display="3502. Direct cost charging rate"/>
    <hyperlink ref="B143" location="'Charging rates'!B62" display="3504. Network rates charging rate"/>
    <hyperlink ref="B144" location="'Charging rates'!B75" display="3506. Indirect cost charging rate"/>
    <hyperlink ref="B145" location="'Matrix'!BS100" display="3602. Has import charges?"/>
    <hyperlink ref="B146" location="'Matrix'!BT100" display="3604. Demand fixed charge p/day"/>
    <hyperlink ref="B147" location="'Matrix'!BU100" display="3606. Generation fixed charge p/day (scaled for part year)"/>
    <hyperlink ref="B148" location="'Matrix'!BV100" display="3608. Export fixed charge (unrounded) p/day"/>
    <hyperlink ref="B149" location="'Matrix'!BW100" display="3610. Export fixed charge p/day"/>
    <hyperlink ref="B150" location="'DNO totals'!B179" display="3702. Total demand sole use assets qualifying for DCP 189 discount (£)"/>
    <hyperlink ref="B151" location="'DNO totals'!B192" display="3704. Net forecast EDCM generation revenue (£/year)"/>
    <hyperlink ref="B152" location="'DNO totals'!B207" display="3706. Revenue less costs and adjustments (£/year)"/>
    <hyperlink ref="B153" location="'Charging rates'!B87" display="3802. Other revenue charging rate"/>
    <hyperlink ref="B154" location="'Matrix'!BX100" display="3902. Non-DSM import capacity adjusted for part-year (kVA)"/>
    <hyperlink ref="B155" location="'Matrix'!BY100" display="3904. Total active power in maximum demand scenario (kW)"/>
    <hyperlink ref="B156" location="'Matrix'!BZ100" display="3906. Inverse power factor, maximum demand (kVA/kW)"/>
    <hyperlink ref="B157" location="'Matrix'!CA100" display="3908. Import capacity charge p/kVA/day"/>
    <hyperlink ref="B158" location="'Matrix'!CB100" display="3910. Super-red rate p/kWh"/>
    <hyperlink ref="B159" location="'Matrix'!CC100" display="3912. Super-red unit rate adjusted for DSM (p/kWh)"/>
    <hyperlink ref="B160" location="'Matrix'!CD100" display="3914. Import capacity charge from charge 1 (p/kVA/day)"/>
    <hyperlink ref="B161" location="'Matrix'!CE100" display="3916. Number of super-red hours connected in year"/>
    <hyperlink ref="B162" location="'DNO totals'!B217" display="4002. Indirect costs on EDCM demand (£/year)"/>
    <hyperlink ref="B163" location="'DNO totals'!B227" display="4004. Direct costs on EDCM demand except through sole use asset charges (£/year)"/>
    <hyperlink ref="B164" location="'DNO totals'!B237" display="4006. Network rates on EDCM demand except through sole use asset charges (£/year)"/>
    <hyperlink ref="B165" location="'DNO totals'!B254" display="4008. Demand revenue target pot (£/year)"/>
    <hyperlink ref="B166" location="'DNO totals'!B268" display="4010. Revenue from demand charge 1 (£/year)"/>
    <hyperlink ref="B167" location="'DNO totals'!B283" display="4012. Additional amount to be recovered (£/year)"/>
    <hyperlink ref="B168" location="'DNO totals'!B295" display="4014. Residual residual (£/year)"/>
    <hyperlink ref="B169" location="'DNO totals'!B303" display="4016. Maximum network use factor"/>
    <hyperlink ref="B170" location="'DNO totals'!B311" display="4018. Minimum network use factor"/>
    <hyperlink ref="B171" location="'Matrix'!CF100" display="4102. Network use factors (second set)"/>
    <hyperlink ref="B172" location="'Matrix'!CK100" display="4104. Capacity 132kV circuits (£/kVA)"/>
    <hyperlink ref="B173" location="'Matrix'!CL100" display="4106. Capacity 132kV/EHV (£/kVA)"/>
    <hyperlink ref="B174" location="'Matrix'!CM100" display="4108. Capacity EHV circuits (£/kVA)"/>
    <hyperlink ref="B175" location="'Matrix'!CN100" display="4110. Capacity EHV/HV (£/kVA)"/>
    <hyperlink ref="B176" location="'Matrix'!CO100" display="4112. Capacity 132kV/HV (£/kVA)"/>
    <hyperlink ref="B177" location="'Matrix'!CP100" display="4114. Second set of capacity assets (£/kVA)"/>
    <hyperlink ref="B178" location="'Matrix'!CQ100" display="4116. Consumption 132kV circuits (£/kVA)"/>
    <hyperlink ref="B179" location="'Matrix'!CR100" display="4118. Consumption 132kV/EHV (£/kVA)"/>
    <hyperlink ref="B180" location="'Matrix'!CS100" display="4120. Consumption EHV circuits (£/kVA)"/>
    <hyperlink ref="B181" location="'Matrix'!CT100" display="4122. Second set of consumption assets (£/kVA)"/>
    <hyperlink ref="B182" location="'Matrix'!CU100" display="4124. Import demand charge p/kVA/day"/>
    <hyperlink ref="B183" location="'Matrix'!CV100" display="4126. Capacity charge p/kVA/day (exit only)"/>
    <hyperlink ref="B184" location="'Matrix'!CW100" display="4128. Adjustment to exceeded import capacity charge for DSM (p/kVA/day)"/>
    <hyperlink ref="B185" location="'Matrix'!CX100" display="4130. Import capacity charge before scaling (p/kVA/day)"/>
    <hyperlink ref="B186" location="'Matrix'!CY100" display="4132. Non sole use notional assets subject to matching (£)"/>
    <hyperlink ref="B187" location="'DNO totals'!B322" display="4202. Amount to be recovered from adders ex costs (£/year)"/>
    <hyperlink ref="B188" location="'DNO totals'!B330" display="4204. Total non sole use notional assets subject to matching (£)"/>
    <hyperlink ref="B189" location="'Charging rates'!B96" display="4302. Annual charge on assets"/>
    <hyperlink ref="B190" location="'Matrix'!CZ100" display="4402. Marginal revenue effect of demand and indirect cost adders"/>
    <hyperlink ref="B191" location="'Matrix'!DA100" display="4404. Data for capacity-based allocation of indirect costs"/>
    <hyperlink ref="B192" location="'DNO totals'!B339" display="4502. Total marginal effect of indirect cost adder"/>
    <hyperlink ref="B193" location="'Charging rates'!B105" display="4602. Indirect costs application rate"/>
    <hyperlink ref="B194" location="'DNO totals'!B347" display="4702. Total marginal revenue effect of demand adder"/>
    <hyperlink ref="B195" location="'Charging rates'!B115" display="4802. Fixed adder ex indirects application rate"/>
    <hyperlink ref="B196" location="'Matrix'!DB100" display="4902. Capacity charge after applying indirect cost charge p/kVA/day"/>
    <hyperlink ref="B197" location="'Matrix'!DC100" display="4904. Capacity charge after applying fixed adder ex indirects p/kVA/day"/>
    <hyperlink ref="B198" location="'Matrix'!DD100" display="4906. Demand scaling p/kVA/day"/>
    <hyperlink ref="B199" location="'Matrix'!DE100" display="4908. Total import capacity charge p/kVA/day"/>
    <hyperlink ref="B200" location="'Matrix'!DF100" display="4910. Super-red rate p/kWh"/>
    <hyperlink ref="B201" location="'Matrix'!DG100" display="4912. Import capacity charge p/kVA/day"/>
    <hyperlink ref="B202" location="'Matrix'!DH100" display="4914. Exceeded import capacity charge (p/kVA/day)"/>
    <hyperlink ref="B203" location="'Results'!B100" display="5001. Name (in Tariff data) (copy)"/>
    <hyperlink ref="B204" location="'Results'!C100" display="5002. Import super-red unit rate (p/kWh)"/>
    <hyperlink ref="B205" location="'Results'!D100" display="5003. Import fixed charge (p/day)"/>
    <hyperlink ref="B206" location="'Results'!E100" display="5004. Import capacity rate (p/kVA/day)"/>
    <hyperlink ref="B207" location="'Results'!F100" display="5005. Import exceeded capacity rate (p/kVA/day)"/>
    <hyperlink ref="B208" location="'Results'!G100" display="5006. Export super-red unit rate (p/kWh) (copy)"/>
    <hyperlink ref="B209" location="'Results'!H100" display="5007. Export fixed charge p/day (copy)"/>
    <hyperlink ref="B210" location="'Results'!I100" display="5008. Export capacity rate (p/kVA/day) (copy)"/>
    <hyperlink ref="B211" location="'Results'!J100" display="5009. Export exceeded capacity rate (p/kVA/day)"/>
    <hyperlink ref="B212" location="'HSummary'!B100" display="5101. Name (in Tariff data) (copy) (copy)"/>
    <hyperlink ref="B213" location="'HSummary'!C100" display="5102. Import super-red unit rate (p/kWh) (copy)"/>
    <hyperlink ref="B214" location="'HSummary'!D100" display="5103. Import fixed charge (p/day) (copy)"/>
    <hyperlink ref="B215" location="'HSummary'!E100" display="5104. Import capacity rate (p/kVA/day) (copy)"/>
    <hyperlink ref="B216" location="'HSummary'!F100" display="5105. Import exceeded capacity rate (p/kVA/day) (copy)"/>
    <hyperlink ref="B217" location="'HSummary'!G100" display="5106. Export super-red unit rate (p/kWh) (copy) (copy)"/>
    <hyperlink ref="B218" location="'HSummary'!H100" display="5107. Export fixed charge p/day (copy) (copy)"/>
    <hyperlink ref="B219" location="'HSummary'!I100" display="5108. Export capacity rate (p/kVA/day) (copy) (copy)"/>
    <hyperlink ref="B220" location="'HSummary'!J100" display="5109. Export exceeded capacity rate (p/kVA/day) (copy)"/>
    <hyperlink ref="B221" location="'HSummary'!K100" display="5110. Capacity charge for demand (£/year)"/>
    <hyperlink ref="B222" location="'HSummary'!L100" display="5111. Super-red charge for demand (£/year)"/>
    <hyperlink ref="B223" location="'HSummary'!M100" display="5112. Fixed charge for demand (£/year)"/>
    <hyperlink ref="B224" location="'HSummary'!N100" display="5113. Net capacity charge (or credit) for generation (£/year)"/>
    <hyperlink ref="B225" location="'HSummary'!O100" display="5114. Fixed charge for generation (£/year)"/>
    <hyperlink ref="B226" location="'HSummary'!P100" display="5115. Super-red credit (£/year)"/>
    <hyperlink ref="B227" location="'HSummary'!Q100" display="5116. Total for demand (£/year)"/>
    <hyperlink ref="B228" location="'HSummary'!R100" display="5117. Import charge in previous charging year (£/year) (in Tariff data) (copy)"/>
    <hyperlink ref="B229" location="'HSummary'!S100" display="5118. Change (demand) (£/year)"/>
    <hyperlink ref="B230" location="'HSummary'!T100" display="5119. Change (demand) (%)"/>
    <hyperlink ref="B231" location="'HSummary'!U100" display="5120. Total for generation (£/year)"/>
    <hyperlink ref="B232" location="'HSummary'!V100" display="5121. Export charge in previous charging year (£/year) (in Tariff data) (copy)"/>
    <hyperlink ref="B233" location="'HSummary'!W100" display="5122. Change (generation) (£/year)"/>
    <hyperlink ref="B234" location="'HSummary'!X100" display="5123. Change (generation) (%)"/>
    <hyperlink ref="B235" location="'HSummary'!Y100" display="5124. Fixed charge for demand (unrounded) (£/year)"/>
    <hyperlink ref="B236" location="'HSummary'!Z100" display="5125. Transmission exit charge (£/year)"/>
    <hyperlink ref="B237" location="'HSummary'!AA100" display="5126. Direct cost allocation (£/year)"/>
    <hyperlink ref="B238" location="'HSummary'!AB100" display="5127. Indirect cost allocation (£/year)"/>
    <hyperlink ref="B239" location="'HSummary'!AC100" display="5128. Network rates allocation (£/year)"/>
    <hyperlink ref="B240" location="'HSummary'!AD100" display="5129. FCP/LRIC charge (£/year)"/>
    <hyperlink ref="B241" location="'HSummary'!AE100" display="5130. Demand scaling fixed adder (£/year)"/>
    <hyperlink ref="B242" location="'HSummary'!AF100" display="5131. Demand scaling asset based (£/year)"/>
    <hyperlink ref="B243" location="'HSummary'!AG100" display="5132. Check (£/year)"/>
    <hyperlink ref="B244" location="'LDNORev'!B8" display="6001. Applicable discount for each tariff"/>
    <hyperlink ref="B245" location="'LDNORev'!B185" display="6002. LDNO discounted CDCM tariffs"/>
    <hyperlink ref="B246" location="'LDNORev'!B368" display="6003. Net revenue from discounted LDNO tariffs (£/year)"/>
    <hyperlink ref="B247" location="'LDNORev'!B537" display="6004. Total net revenue from discounted LDNO tariffs (£/year)"/>
    <hyperlink ref="B248" location="'LDNORev'!B552" display="6005. LDNO discounted CDCM tariffs (reordered)"/>
    <hyperlink ref="B249" location="'Total revenue'!B12" display="6101. Total for all tariffs (£/year)"/>
    <hyperlink ref="B250" location="'Total revenue'!B23" display="6102. Total EDCM revenue (£/year)"/>
  </hyperlinks>
  <pageMargins left="0.7" right="0.7" top="0.75" bottom="0.75" header="0.3" footer="0.3"/>
  <pageSetup paperSize="9" scale="50" fitToHeight="0" orientation="portrait"/>
  <headerFooter>
    <oddHeader>&amp;L&amp;A&amp;C&amp;R&amp;P of &amp;N</oddHeader>
    <oddFooter>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700"/>
  <sheetViews>
    <sheetView showGridLines="0" workbookViewId="0">
      <pane xSplit="2" ySplit="100" topLeftCell="C101" activePane="bottomRight" state="frozen"/>
      <selection pane="topRight" activeCell="C1" sqref="C1"/>
      <selection pane="bottomLeft" activeCell="A101" sqref="A101"/>
      <selection pane="bottomRight"/>
    </sheetView>
  </sheetViews>
  <sheetFormatPr defaultRowHeight="15" outlineLevelRow="2"/>
  <cols>
    <col min="1" max="1" width="20.7109375" customWidth="1"/>
    <col min="2" max="2" width="50.7109375" customWidth="1"/>
    <col min="3" max="251" width="20.7109375" customWidth="1"/>
  </cols>
  <sheetData>
    <row r="1" spans="1:33" ht="21" customHeight="1">
      <c r="A1" s="1" t="str">
        <f>"Revenue summary for "&amp;'11'!B7&amp;" in "&amp;'11'!C7&amp;" ("&amp;'11'!D7&amp;")"</f>
        <v>Revenue summary for no company in no year (no data version)</v>
      </c>
    </row>
    <row r="3" spans="1:33" ht="17.25">
      <c r="B3" s="39" t="s">
        <v>286</v>
      </c>
      <c r="C3" s="64" t="s">
        <v>890</v>
      </c>
      <c r="D3" s="64"/>
      <c r="E3" s="64"/>
      <c r="F3" s="64"/>
      <c r="G3" s="65" t="s">
        <v>898</v>
      </c>
      <c r="H3" s="65"/>
      <c r="I3" s="65"/>
      <c r="J3" s="65"/>
      <c r="K3" s="66" t="s">
        <v>913</v>
      </c>
      <c r="L3" s="66"/>
      <c r="M3" s="66"/>
      <c r="N3" s="64" t="s">
        <v>926</v>
      </c>
      <c r="O3" s="64"/>
      <c r="P3" s="64"/>
      <c r="Q3" s="65" t="s">
        <v>933</v>
      </c>
      <c r="R3" s="65"/>
      <c r="S3" s="65"/>
      <c r="T3" s="65"/>
      <c r="U3" s="66" t="s">
        <v>946</v>
      </c>
      <c r="V3" s="66"/>
      <c r="W3" s="66"/>
      <c r="X3" s="66"/>
      <c r="Y3" s="64" t="s">
        <v>958</v>
      </c>
      <c r="Z3" s="64"/>
      <c r="AA3" s="64"/>
      <c r="AB3" s="64"/>
      <c r="AC3" s="64"/>
      <c r="AD3" s="64"/>
      <c r="AE3" s="64"/>
      <c r="AF3" s="64"/>
      <c r="AG3" s="64"/>
    </row>
    <row r="4" spans="1:33" hidden="1" outlineLevel="2"/>
    <row r="5" spans="1:33" hidden="1" outlineLevel="2"/>
    <row r="6" spans="1:33" hidden="1" outlineLevel="2"/>
    <row r="7" spans="1:33" hidden="1" outlineLevel="2"/>
    <row r="8" spans="1:33" hidden="1" outlineLevel="2"/>
    <row r="9" spans="1:33" hidden="1" outlineLevel="2"/>
    <row r="10" spans="1:33" hidden="1" outlineLevel="2"/>
    <row r="11" spans="1:33" hidden="1" outlineLevel="2"/>
    <row r="12" spans="1:33" hidden="1" outlineLevel="2"/>
    <row r="13" spans="1:33" hidden="1" outlineLevel="2"/>
    <row r="14" spans="1:33" hidden="1" outlineLevel="2"/>
    <row r="15" spans="1:33" hidden="1" outlineLevel="2"/>
    <row r="16" spans="1:33" hidden="1" outlineLevel="2"/>
    <row r="17" hidden="1" outlineLevel="2"/>
    <row r="18" hidden="1" outlineLevel="2"/>
    <row r="19" hidden="1" outlineLevel="2"/>
    <row r="20" hidden="1" outlineLevel="2"/>
    <row r="21" hidden="1" outlineLevel="2"/>
    <row r="22" hidden="1" outlineLevel="2"/>
    <row r="23" hidden="1" outlineLevel="2"/>
    <row r="24" hidden="1" outlineLevel="2"/>
    <row r="25" hidden="1" outlineLevel="2"/>
    <row r="26" hidden="1" outlineLevel="2"/>
    <row r="27" hidden="1" outlineLevel="2"/>
    <row r="28" hidden="1" outlineLevel="2"/>
    <row r="29" hidden="1" outlineLevel="2"/>
    <row r="30" hidden="1" outlineLevel="2"/>
    <row r="31" hidden="1" outlineLevel="2"/>
    <row r="32" hidden="1" outlineLevel="2"/>
    <row r="33" hidden="1" outlineLevel="2"/>
    <row r="34" hidden="1" outlineLevel="2"/>
    <row r="35" hidden="1" outlineLevel="2"/>
    <row r="36" hidden="1" outlineLevel="2"/>
    <row r="37" hidden="1" outlineLevel="2"/>
    <row r="38" hidden="1" outlineLevel="2"/>
    <row r="39" hidden="1" outlineLevel="2"/>
    <row r="40" hidden="1" outlineLevel="2"/>
    <row r="41" hidden="1" outlineLevel="2"/>
    <row r="42" hidden="1" outlineLevel="2"/>
    <row r="43" hidden="1" outlineLevel="2"/>
    <row r="44" hidden="1" outlineLevel="2"/>
    <row r="45" hidden="1" outlineLevel="2"/>
    <row r="46" hidden="1" outlineLevel="2"/>
    <row r="47" hidden="1" outlineLevel="2"/>
    <row r="48" hidden="1" outlineLevel="2"/>
    <row r="49" hidden="1" outlineLevel="2"/>
    <row r="50" hidden="1" outlineLevel="2"/>
    <row r="51" hidden="1" outlineLevel="2"/>
    <row r="52" hidden="1" outlineLevel="2"/>
    <row r="53" hidden="1" outlineLevel="2"/>
    <row r="54" hidden="1" outlineLevel="2"/>
    <row r="55" hidden="1" outlineLevel="2"/>
    <row r="56" hidden="1" outlineLevel="2"/>
    <row r="57" hidden="1" outlineLevel="2"/>
    <row r="58" hidden="1" outlineLevel="2"/>
    <row r="59" hidden="1" outlineLevel="2"/>
    <row r="60" hidden="1" outlineLevel="2"/>
    <row r="61" hidden="1" outlineLevel="2"/>
    <row r="62" hidden="1" outlineLevel="2"/>
    <row r="63" hidden="1" outlineLevel="2"/>
    <row r="64" hidden="1" outlineLevel="2"/>
    <row r="65" hidden="1" outlineLevel="2"/>
    <row r="66" hidden="1" outlineLevel="2"/>
    <row r="67" hidden="1" outlineLevel="2"/>
    <row r="68" hidden="1" outlineLevel="2"/>
    <row r="69" hidden="1" outlineLevel="2"/>
    <row r="70" hidden="1" outlineLevel="2"/>
    <row r="71" hidden="1" outlineLevel="2"/>
    <row r="72" hidden="1" outlineLevel="2"/>
    <row r="73" hidden="1" outlineLevel="2"/>
    <row r="74" hidden="1" outlineLevel="2"/>
    <row r="75" hidden="1" outlineLevel="2"/>
    <row r="76" hidden="1" outlineLevel="2"/>
    <row r="77" hidden="1" outlineLevel="2"/>
    <row r="78" hidden="1" outlineLevel="2"/>
    <row r="79" hidden="1" outlineLevel="2"/>
    <row r="80" hidden="1" outlineLevel="2"/>
    <row r="81" spans="2:33" hidden="1" outlineLevel="1" collapsed="1"/>
    <row r="82" spans="2:33" hidden="1" outlineLevel="1">
      <c r="B82" s="41" t="s">
        <v>287</v>
      </c>
      <c r="C82" s="42" t="s">
        <v>287</v>
      </c>
      <c r="D82" s="42" t="s">
        <v>287</v>
      </c>
      <c r="E82" s="42" t="s">
        <v>287</v>
      </c>
      <c r="F82" s="41" t="s">
        <v>287</v>
      </c>
      <c r="G82" s="42" t="s">
        <v>287</v>
      </c>
      <c r="H82" s="42" t="s">
        <v>287</v>
      </c>
      <c r="I82" s="42" t="s">
        <v>287</v>
      </c>
      <c r="J82" s="41" t="s">
        <v>287</v>
      </c>
      <c r="K82" s="42" t="s">
        <v>287</v>
      </c>
      <c r="L82" s="42" t="s">
        <v>287</v>
      </c>
      <c r="M82" s="41" t="s">
        <v>287</v>
      </c>
      <c r="N82" s="42" t="s">
        <v>287</v>
      </c>
      <c r="O82" s="42" t="s">
        <v>287</v>
      </c>
      <c r="P82" s="41" t="s">
        <v>287</v>
      </c>
      <c r="Q82" s="42" t="s">
        <v>287</v>
      </c>
      <c r="R82" s="42" t="s">
        <v>287</v>
      </c>
      <c r="S82" s="42" t="s">
        <v>287</v>
      </c>
      <c r="T82" s="41" t="s">
        <v>287</v>
      </c>
      <c r="U82" s="42" t="s">
        <v>287</v>
      </c>
      <c r="V82" s="42" t="s">
        <v>287</v>
      </c>
      <c r="W82" s="42" t="s">
        <v>287</v>
      </c>
      <c r="X82" s="41" t="s">
        <v>287</v>
      </c>
      <c r="Y82" s="42" t="s">
        <v>287</v>
      </c>
      <c r="Z82" s="42" t="s">
        <v>287</v>
      </c>
      <c r="AA82" s="42" t="s">
        <v>287</v>
      </c>
      <c r="AB82" s="42" t="s">
        <v>287</v>
      </c>
      <c r="AC82" s="42" t="s">
        <v>287</v>
      </c>
      <c r="AD82" s="42" t="s">
        <v>287</v>
      </c>
      <c r="AE82" s="42" t="s">
        <v>287</v>
      </c>
      <c r="AF82" s="42" t="s">
        <v>287</v>
      </c>
      <c r="AG82" s="41" t="s">
        <v>287</v>
      </c>
    </row>
    <row r="83" spans="2:33" ht="75" hidden="1" outlineLevel="1">
      <c r="B83" s="43" t="s">
        <v>904</v>
      </c>
      <c r="C83" s="44" t="s">
        <v>905</v>
      </c>
      <c r="D83" s="44" t="s">
        <v>906</v>
      </c>
      <c r="E83" s="44" t="s">
        <v>907</v>
      </c>
      <c r="F83" s="43" t="s">
        <v>908</v>
      </c>
      <c r="G83" s="44" t="s">
        <v>909</v>
      </c>
      <c r="H83" s="44" t="s">
        <v>910</v>
      </c>
      <c r="I83" s="44" t="s">
        <v>911</v>
      </c>
      <c r="J83" s="43" t="s">
        <v>912</v>
      </c>
      <c r="K83" s="44" t="s">
        <v>638</v>
      </c>
      <c r="L83" s="44" t="s">
        <v>713</v>
      </c>
      <c r="M83" s="43" t="s">
        <v>638</v>
      </c>
      <c r="N83" s="44" t="s">
        <v>638</v>
      </c>
      <c r="O83" s="44" t="s">
        <v>638</v>
      </c>
      <c r="P83" s="43" t="s">
        <v>653</v>
      </c>
      <c r="Q83" s="44" t="s">
        <v>934</v>
      </c>
      <c r="R83" s="44" t="s">
        <v>938</v>
      </c>
      <c r="S83" s="44" t="s">
        <v>939</v>
      </c>
      <c r="T83" s="43" t="s">
        <v>942</v>
      </c>
      <c r="U83" s="44" t="s">
        <v>947</v>
      </c>
      <c r="V83" s="44" t="s">
        <v>951</v>
      </c>
      <c r="W83" s="44" t="s">
        <v>952</v>
      </c>
      <c r="X83" s="43" t="s">
        <v>955</v>
      </c>
      <c r="Y83" s="44" t="s">
        <v>638</v>
      </c>
      <c r="Z83" s="44" t="s">
        <v>638</v>
      </c>
      <c r="AA83" s="44" t="s">
        <v>476</v>
      </c>
      <c r="AB83" s="44" t="s">
        <v>476</v>
      </c>
      <c r="AC83" s="44" t="s">
        <v>476</v>
      </c>
      <c r="AD83" s="44" t="s">
        <v>476</v>
      </c>
      <c r="AE83" s="44" t="s">
        <v>476</v>
      </c>
      <c r="AF83" s="44" t="s">
        <v>476</v>
      </c>
      <c r="AG83" s="43" t="s">
        <v>939</v>
      </c>
    </row>
    <row r="84" spans="2:33" ht="60" hidden="1" outlineLevel="1">
      <c r="B84" s="41" t="s">
        <v>289</v>
      </c>
      <c r="C84" s="42" t="s">
        <v>289</v>
      </c>
      <c r="D84" s="42" t="s">
        <v>289</v>
      </c>
      <c r="E84" s="42" t="s">
        <v>289</v>
      </c>
      <c r="F84" s="41" t="s">
        <v>289</v>
      </c>
      <c r="G84" s="42" t="s">
        <v>289</v>
      </c>
      <c r="H84" s="42" t="s">
        <v>289</v>
      </c>
      <c r="I84" s="42" t="s">
        <v>289</v>
      </c>
      <c r="J84" s="41" t="s">
        <v>289</v>
      </c>
      <c r="K84" s="44" t="s">
        <v>596</v>
      </c>
      <c r="L84" s="44" t="s">
        <v>451</v>
      </c>
      <c r="M84" s="43" t="s">
        <v>300</v>
      </c>
      <c r="N84" s="44" t="s">
        <v>927</v>
      </c>
      <c r="O84" s="44" t="s">
        <v>300</v>
      </c>
      <c r="P84" s="43" t="s">
        <v>654</v>
      </c>
      <c r="Q84" s="44" t="s">
        <v>935</v>
      </c>
      <c r="R84" s="42" t="s">
        <v>289</v>
      </c>
      <c r="S84" s="44" t="s">
        <v>940</v>
      </c>
      <c r="T84" s="43" t="s">
        <v>943</v>
      </c>
      <c r="U84" s="44" t="s">
        <v>948</v>
      </c>
      <c r="V84" s="42" t="s">
        <v>289</v>
      </c>
      <c r="W84" s="44" t="s">
        <v>953</v>
      </c>
      <c r="X84" s="43" t="s">
        <v>956</v>
      </c>
      <c r="Y84" s="44" t="s">
        <v>300</v>
      </c>
      <c r="Z84" s="44" t="s">
        <v>596</v>
      </c>
      <c r="AA84" s="44" t="s">
        <v>963</v>
      </c>
      <c r="AB84" s="44" t="s">
        <v>858</v>
      </c>
      <c r="AC84" s="44" t="s">
        <v>963</v>
      </c>
      <c r="AD84" s="44" t="s">
        <v>707</v>
      </c>
      <c r="AE84" s="44" t="s">
        <v>863</v>
      </c>
      <c r="AF84" s="44" t="s">
        <v>963</v>
      </c>
      <c r="AG84" s="43" t="s">
        <v>991</v>
      </c>
    </row>
    <row r="85" spans="2:33" ht="60" hidden="1" outlineLevel="1">
      <c r="B85" s="41" t="s">
        <v>290</v>
      </c>
      <c r="C85" s="42" t="s">
        <v>290</v>
      </c>
      <c r="D85" s="42" t="s">
        <v>290</v>
      </c>
      <c r="E85" s="42" t="s">
        <v>290</v>
      </c>
      <c r="F85" s="41" t="s">
        <v>290</v>
      </c>
      <c r="G85" s="42" t="s">
        <v>290</v>
      </c>
      <c r="H85" s="42" t="s">
        <v>290</v>
      </c>
      <c r="I85" s="42" t="s">
        <v>290</v>
      </c>
      <c r="J85" s="41" t="s">
        <v>290</v>
      </c>
      <c r="K85" s="44" t="s">
        <v>914</v>
      </c>
      <c r="L85" s="44" t="s">
        <v>917</v>
      </c>
      <c r="M85" s="43" t="s">
        <v>923</v>
      </c>
      <c r="N85" s="44" t="s">
        <v>655</v>
      </c>
      <c r="O85" s="44" t="s">
        <v>929</v>
      </c>
      <c r="P85" s="41" t="s">
        <v>296</v>
      </c>
      <c r="Q85" s="44" t="s">
        <v>936</v>
      </c>
      <c r="R85" s="42" t="s">
        <v>290</v>
      </c>
      <c r="S85" s="42" t="s">
        <v>296</v>
      </c>
      <c r="T85" s="41" t="s">
        <v>296</v>
      </c>
      <c r="U85" s="44" t="s">
        <v>949</v>
      </c>
      <c r="V85" s="42" t="s">
        <v>290</v>
      </c>
      <c r="W85" s="42" t="s">
        <v>296</v>
      </c>
      <c r="X85" s="41" t="s">
        <v>296</v>
      </c>
      <c r="Y85" s="44" t="s">
        <v>959</v>
      </c>
      <c r="Z85" s="44" t="s">
        <v>961</v>
      </c>
      <c r="AA85" s="44" t="s">
        <v>964</v>
      </c>
      <c r="AB85" s="44" t="s">
        <v>859</v>
      </c>
      <c r="AC85" s="44" t="s">
        <v>964</v>
      </c>
      <c r="AD85" s="44" t="s">
        <v>301</v>
      </c>
      <c r="AE85" s="44" t="s">
        <v>837</v>
      </c>
      <c r="AF85" s="44" t="s">
        <v>964</v>
      </c>
      <c r="AG85" s="43" t="s">
        <v>992</v>
      </c>
    </row>
    <row r="86" spans="2:33" ht="60" hidden="1" outlineLevel="1">
      <c r="B86" s="41" t="s">
        <v>291</v>
      </c>
      <c r="C86" s="42" t="s">
        <v>291</v>
      </c>
      <c r="D86" s="42" t="s">
        <v>291</v>
      </c>
      <c r="E86" s="42" t="s">
        <v>291</v>
      </c>
      <c r="F86" s="41" t="s">
        <v>291</v>
      </c>
      <c r="G86" s="42" t="s">
        <v>291</v>
      </c>
      <c r="H86" s="42" t="s">
        <v>291</v>
      </c>
      <c r="I86" s="42" t="s">
        <v>291</v>
      </c>
      <c r="J86" s="41" t="s">
        <v>291</v>
      </c>
      <c r="K86" s="42" t="s">
        <v>296</v>
      </c>
      <c r="L86" s="44" t="s">
        <v>918</v>
      </c>
      <c r="M86" s="41" t="s">
        <v>296</v>
      </c>
      <c r="N86" s="42" t="s">
        <v>296</v>
      </c>
      <c r="O86" s="42" t="s">
        <v>296</v>
      </c>
      <c r="P86" s="41" t="s">
        <v>931</v>
      </c>
      <c r="Q86" s="42" t="s">
        <v>296</v>
      </c>
      <c r="R86" s="42" t="s">
        <v>291</v>
      </c>
      <c r="S86" s="42" t="s">
        <v>714</v>
      </c>
      <c r="T86" s="41" t="s">
        <v>944</v>
      </c>
      <c r="U86" s="42" t="s">
        <v>296</v>
      </c>
      <c r="V86" s="42" t="s">
        <v>291</v>
      </c>
      <c r="W86" s="42" t="s">
        <v>714</v>
      </c>
      <c r="X86" s="41" t="s">
        <v>944</v>
      </c>
      <c r="Y86" s="42" t="s">
        <v>296</v>
      </c>
      <c r="Z86" s="42" t="s">
        <v>296</v>
      </c>
      <c r="AA86" s="44" t="s">
        <v>743</v>
      </c>
      <c r="AB86" s="42" t="s">
        <v>296</v>
      </c>
      <c r="AC86" s="44" t="s">
        <v>743</v>
      </c>
      <c r="AD86" s="44" t="s">
        <v>977</v>
      </c>
      <c r="AE86" s="44" t="s">
        <v>838</v>
      </c>
      <c r="AF86" s="44" t="s">
        <v>743</v>
      </c>
      <c r="AG86" s="43" t="s">
        <v>993</v>
      </c>
    </row>
    <row r="87" spans="2:33" ht="60" hidden="1" outlineLevel="1">
      <c r="B87" s="41" t="s">
        <v>291</v>
      </c>
      <c r="C87" s="42" t="s">
        <v>291</v>
      </c>
      <c r="D87" s="42" t="s">
        <v>291</v>
      </c>
      <c r="E87" s="42" t="s">
        <v>291</v>
      </c>
      <c r="F87" s="41" t="s">
        <v>291</v>
      </c>
      <c r="G87" s="42" t="s">
        <v>291</v>
      </c>
      <c r="H87" s="42" t="s">
        <v>291</v>
      </c>
      <c r="I87" s="42" t="s">
        <v>291</v>
      </c>
      <c r="J87" s="41" t="s">
        <v>291</v>
      </c>
      <c r="K87" s="42" t="s">
        <v>915</v>
      </c>
      <c r="L87" s="44" t="s">
        <v>454</v>
      </c>
      <c r="M87" s="41" t="s">
        <v>924</v>
      </c>
      <c r="N87" s="42" t="s">
        <v>915</v>
      </c>
      <c r="O87" s="42" t="s">
        <v>924</v>
      </c>
      <c r="P87" s="41" t="s">
        <v>291</v>
      </c>
      <c r="Q87" s="42" t="s">
        <v>312</v>
      </c>
      <c r="R87" s="42" t="s">
        <v>291</v>
      </c>
      <c r="S87" s="42" t="s">
        <v>291</v>
      </c>
      <c r="T87" s="41" t="s">
        <v>291</v>
      </c>
      <c r="U87" s="42" t="s">
        <v>312</v>
      </c>
      <c r="V87" s="42" t="s">
        <v>291</v>
      </c>
      <c r="W87" s="42" t="s">
        <v>291</v>
      </c>
      <c r="X87" s="41" t="s">
        <v>291</v>
      </c>
      <c r="Y87" s="42" t="s">
        <v>924</v>
      </c>
      <c r="Z87" s="42" t="s">
        <v>915</v>
      </c>
      <c r="AA87" s="44" t="s">
        <v>965</v>
      </c>
      <c r="AB87" s="42" t="s">
        <v>973</v>
      </c>
      <c r="AC87" s="44" t="s">
        <v>965</v>
      </c>
      <c r="AD87" s="44" t="s">
        <v>978</v>
      </c>
      <c r="AE87" s="44" t="s">
        <v>983</v>
      </c>
      <c r="AF87" s="44" t="s">
        <v>965</v>
      </c>
      <c r="AG87" s="43" t="s">
        <v>994</v>
      </c>
    </row>
    <row r="88" spans="2:33" ht="75" hidden="1" outlineLevel="1">
      <c r="B88" s="41" t="s">
        <v>291</v>
      </c>
      <c r="C88" s="42" t="s">
        <v>291</v>
      </c>
      <c r="D88" s="42" t="s">
        <v>291</v>
      </c>
      <c r="E88" s="42" t="s">
        <v>291</v>
      </c>
      <c r="F88" s="41" t="s">
        <v>291</v>
      </c>
      <c r="G88" s="42" t="s">
        <v>291</v>
      </c>
      <c r="H88" s="42" t="s">
        <v>291</v>
      </c>
      <c r="I88" s="42" t="s">
        <v>291</v>
      </c>
      <c r="J88" s="41" t="s">
        <v>291</v>
      </c>
      <c r="K88" s="42" t="s">
        <v>291</v>
      </c>
      <c r="L88" s="44" t="s">
        <v>919</v>
      </c>
      <c r="M88" s="41" t="s">
        <v>291</v>
      </c>
      <c r="N88" s="42" t="s">
        <v>291</v>
      </c>
      <c r="O88" s="42" t="s">
        <v>291</v>
      </c>
      <c r="P88" s="41" t="s">
        <v>291</v>
      </c>
      <c r="Q88" s="42" t="s">
        <v>291</v>
      </c>
      <c r="R88" s="42" t="s">
        <v>291</v>
      </c>
      <c r="S88" s="42" t="s">
        <v>291</v>
      </c>
      <c r="T88" s="41" t="s">
        <v>291</v>
      </c>
      <c r="U88" s="42" t="s">
        <v>291</v>
      </c>
      <c r="V88" s="42" t="s">
        <v>291</v>
      </c>
      <c r="W88" s="42" t="s">
        <v>291</v>
      </c>
      <c r="X88" s="41" t="s">
        <v>291</v>
      </c>
      <c r="Y88" s="42" t="s">
        <v>291</v>
      </c>
      <c r="Z88" s="42" t="s">
        <v>291</v>
      </c>
      <c r="AA88" s="44" t="s">
        <v>966</v>
      </c>
      <c r="AB88" s="42" t="s">
        <v>291</v>
      </c>
      <c r="AC88" s="44" t="s">
        <v>966</v>
      </c>
      <c r="AD88" s="44" t="s">
        <v>979</v>
      </c>
      <c r="AE88" s="44" t="s">
        <v>984</v>
      </c>
      <c r="AF88" s="44" t="s">
        <v>966</v>
      </c>
      <c r="AG88" s="43" t="s">
        <v>995</v>
      </c>
    </row>
    <row r="89" spans="2:33" ht="75" hidden="1" outlineLevel="1">
      <c r="B89" s="41" t="s">
        <v>291</v>
      </c>
      <c r="C89" s="42" t="s">
        <v>291</v>
      </c>
      <c r="D89" s="42" t="s">
        <v>291</v>
      </c>
      <c r="E89" s="42" t="s">
        <v>291</v>
      </c>
      <c r="F89" s="41" t="s">
        <v>291</v>
      </c>
      <c r="G89" s="42" t="s">
        <v>291</v>
      </c>
      <c r="H89" s="42" t="s">
        <v>291</v>
      </c>
      <c r="I89" s="42" t="s">
        <v>291</v>
      </c>
      <c r="J89" s="41" t="s">
        <v>291</v>
      </c>
      <c r="K89" s="42" t="s">
        <v>291</v>
      </c>
      <c r="L89" s="44" t="s">
        <v>920</v>
      </c>
      <c r="M89" s="41" t="s">
        <v>291</v>
      </c>
      <c r="N89" s="42" t="s">
        <v>291</v>
      </c>
      <c r="O89" s="42" t="s">
        <v>291</v>
      </c>
      <c r="P89" s="41" t="s">
        <v>291</v>
      </c>
      <c r="Q89" s="42" t="s">
        <v>291</v>
      </c>
      <c r="R89" s="42" t="s">
        <v>291</v>
      </c>
      <c r="S89" s="42" t="s">
        <v>291</v>
      </c>
      <c r="T89" s="41" t="s">
        <v>291</v>
      </c>
      <c r="U89" s="42" t="s">
        <v>291</v>
      </c>
      <c r="V89" s="42" t="s">
        <v>291</v>
      </c>
      <c r="W89" s="42" t="s">
        <v>291</v>
      </c>
      <c r="X89" s="41" t="s">
        <v>291</v>
      </c>
      <c r="Y89" s="42" t="s">
        <v>291</v>
      </c>
      <c r="Z89" s="42" t="s">
        <v>291</v>
      </c>
      <c r="AA89" s="44" t="s">
        <v>967</v>
      </c>
      <c r="AB89" s="42" t="s">
        <v>291</v>
      </c>
      <c r="AC89" s="44" t="s">
        <v>967</v>
      </c>
      <c r="AD89" s="44" t="s">
        <v>967</v>
      </c>
      <c r="AE89" s="42" t="s">
        <v>296</v>
      </c>
      <c r="AF89" s="44" t="s">
        <v>967</v>
      </c>
      <c r="AG89" s="43" t="s">
        <v>996</v>
      </c>
    </row>
    <row r="90" spans="2:33" ht="60" hidden="1" outlineLevel="1">
      <c r="B90" s="41" t="s">
        <v>291</v>
      </c>
      <c r="C90" s="42" t="s">
        <v>291</v>
      </c>
      <c r="D90" s="42" t="s">
        <v>291</v>
      </c>
      <c r="E90" s="42" t="s">
        <v>291</v>
      </c>
      <c r="F90" s="41" t="s">
        <v>291</v>
      </c>
      <c r="G90" s="42" t="s">
        <v>291</v>
      </c>
      <c r="H90" s="42" t="s">
        <v>291</v>
      </c>
      <c r="I90" s="42" t="s">
        <v>291</v>
      </c>
      <c r="J90" s="41" t="s">
        <v>291</v>
      </c>
      <c r="K90" s="42" t="s">
        <v>291</v>
      </c>
      <c r="L90" s="42" t="s">
        <v>296</v>
      </c>
      <c r="M90" s="41" t="s">
        <v>291</v>
      </c>
      <c r="N90" s="42" t="s">
        <v>291</v>
      </c>
      <c r="O90" s="42" t="s">
        <v>291</v>
      </c>
      <c r="P90" s="41" t="s">
        <v>291</v>
      </c>
      <c r="Q90" s="42" t="s">
        <v>291</v>
      </c>
      <c r="R90" s="42" t="s">
        <v>291</v>
      </c>
      <c r="S90" s="42" t="s">
        <v>291</v>
      </c>
      <c r="T90" s="41" t="s">
        <v>291</v>
      </c>
      <c r="U90" s="42" t="s">
        <v>291</v>
      </c>
      <c r="V90" s="42" t="s">
        <v>291</v>
      </c>
      <c r="W90" s="42" t="s">
        <v>291</v>
      </c>
      <c r="X90" s="41" t="s">
        <v>291</v>
      </c>
      <c r="Y90" s="42" t="s">
        <v>291</v>
      </c>
      <c r="Z90" s="42" t="s">
        <v>291</v>
      </c>
      <c r="AA90" s="44" t="s">
        <v>801</v>
      </c>
      <c r="AB90" s="42" t="s">
        <v>291</v>
      </c>
      <c r="AC90" s="44" t="s">
        <v>801</v>
      </c>
      <c r="AD90" s="44" t="s">
        <v>980</v>
      </c>
      <c r="AE90" s="42" t="s">
        <v>985</v>
      </c>
      <c r="AF90" s="44" t="s">
        <v>801</v>
      </c>
      <c r="AG90" s="43" t="s">
        <v>997</v>
      </c>
    </row>
    <row r="91" spans="2:33" ht="45" hidden="1" outlineLevel="1">
      <c r="B91" s="41" t="s">
        <v>291</v>
      </c>
      <c r="C91" s="42" t="s">
        <v>291</v>
      </c>
      <c r="D91" s="42" t="s">
        <v>291</v>
      </c>
      <c r="E91" s="42" t="s">
        <v>291</v>
      </c>
      <c r="F91" s="41" t="s">
        <v>291</v>
      </c>
      <c r="G91" s="42" t="s">
        <v>291</v>
      </c>
      <c r="H91" s="42" t="s">
        <v>291</v>
      </c>
      <c r="I91" s="42" t="s">
        <v>291</v>
      </c>
      <c r="J91" s="41" t="s">
        <v>291</v>
      </c>
      <c r="K91" s="42" t="s">
        <v>291</v>
      </c>
      <c r="L91" s="42" t="s">
        <v>921</v>
      </c>
      <c r="M91" s="41" t="s">
        <v>291</v>
      </c>
      <c r="N91" s="42" t="s">
        <v>291</v>
      </c>
      <c r="O91" s="42" t="s">
        <v>291</v>
      </c>
      <c r="P91" s="41" t="s">
        <v>291</v>
      </c>
      <c r="Q91" s="42" t="s">
        <v>291</v>
      </c>
      <c r="R91" s="42" t="s">
        <v>291</v>
      </c>
      <c r="S91" s="42" t="s">
        <v>291</v>
      </c>
      <c r="T91" s="41" t="s">
        <v>291</v>
      </c>
      <c r="U91" s="42" t="s">
        <v>291</v>
      </c>
      <c r="V91" s="42" t="s">
        <v>291</v>
      </c>
      <c r="W91" s="42" t="s">
        <v>291</v>
      </c>
      <c r="X91" s="41" t="s">
        <v>291</v>
      </c>
      <c r="Y91" s="42" t="s">
        <v>291</v>
      </c>
      <c r="Z91" s="42" t="s">
        <v>291</v>
      </c>
      <c r="AA91" s="44" t="s">
        <v>802</v>
      </c>
      <c r="AB91" s="42" t="s">
        <v>291</v>
      </c>
      <c r="AC91" s="44" t="s">
        <v>802</v>
      </c>
      <c r="AD91" s="44" t="s">
        <v>802</v>
      </c>
      <c r="AE91" s="42" t="s">
        <v>291</v>
      </c>
      <c r="AF91" s="44" t="s">
        <v>802</v>
      </c>
      <c r="AG91" s="43" t="s">
        <v>998</v>
      </c>
    </row>
    <row r="92" spans="2:33" ht="60" hidden="1" outlineLevel="1">
      <c r="B92" s="41" t="s">
        <v>291</v>
      </c>
      <c r="C92" s="42" t="s">
        <v>291</v>
      </c>
      <c r="D92" s="42" t="s">
        <v>291</v>
      </c>
      <c r="E92" s="42" t="s">
        <v>291</v>
      </c>
      <c r="F92" s="41" t="s">
        <v>291</v>
      </c>
      <c r="G92" s="42" t="s">
        <v>291</v>
      </c>
      <c r="H92" s="42" t="s">
        <v>291</v>
      </c>
      <c r="I92" s="42" t="s">
        <v>291</v>
      </c>
      <c r="J92" s="41" t="s">
        <v>291</v>
      </c>
      <c r="K92" s="42" t="s">
        <v>291</v>
      </c>
      <c r="L92" s="42" t="s">
        <v>291</v>
      </c>
      <c r="M92" s="41" t="s">
        <v>291</v>
      </c>
      <c r="N92" s="42" t="s">
        <v>291</v>
      </c>
      <c r="O92" s="42" t="s">
        <v>291</v>
      </c>
      <c r="P92" s="41" t="s">
        <v>291</v>
      </c>
      <c r="Q92" s="42" t="s">
        <v>291</v>
      </c>
      <c r="R92" s="42" t="s">
        <v>291</v>
      </c>
      <c r="S92" s="42" t="s">
        <v>291</v>
      </c>
      <c r="T92" s="41" t="s">
        <v>291</v>
      </c>
      <c r="U92" s="42" t="s">
        <v>291</v>
      </c>
      <c r="V92" s="42" t="s">
        <v>291</v>
      </c>
      <c r="W92" s="42" t="s">
        <v>291</v>
      </c>
      <c r="X92" s="41" t="s">
        <v>291</v>
      </c>
      <c r="Y92" s="42" t="s">
        <v>291</v>
      </c>
      <c r="Z92" s="42" t="s">
        <v>291</v>
      </c>
      <c r="AA92" s="44" t="s">
        <v>968</v>
      </c>
      <c r="AB92" s="42" t="s">
        <v>291</v>
      </c>
      <c r="AC92" s="44" t="s">
        <v>968</v>
      </c>
      <c r="AD92" s="42" t="s">
        <v>296</v>
      </c>
      <c r="AE92" s="42" t="s">
        <v>291</v>
      </c>
      <c r="AF92" s="44" t="s">
        <v>968</v>
      </c>
      <c r="AG92" s="41" t="s">
        <v>296</v>
      </c>
    </row>
    <row r="93" spans="2:33" ht="75" hidden="1" outlineLevel="1">
      <c r="B93" s="41" t="s">
        <v>291</v>
      </c>
      <c r="C93" s="42" t="s">
        <v>291</v>
      </c>
      <c r="D93" s="42" t="s">
        <v>291</v>
      </c>
      <c r="E93" s="42" t="s">
        <v>291</v>
      </c>
      <c r="F93" s="41" t="s">
        <v>291</v>
      </c>
      <c r="G93" s="42" t="s">
        <v>291</v>
      </c>
      <c r="H93" s="42" t="s">
        <v>291</v>
      </c>
      <c r="I93" s="42" t="s">
        <v>291</v>
      </c>
      <c r="J93" s="41" t="s">
        <v>291</v>
      </c>
      <c r="K93" s="42" t="s">
        <v>291</v>
      </c>
      <c r="L93" s="42" t="s">
        <v>291</v>
      </c>
      <c r="M93" s="41" t="s">
        <v>291</v>
      </c>
      <c r="N93" s="42" t="s">
        <v>291</v>
      </c>
      <c r="O93" s="42" t="s">
        <v>291</v>
      </c>
      <c r="P93" s="41" t="s">
        <v>291</v>
      </c>
      <c r="Q93" s="42" t="s">
        <v>291</v>
      </c>
      <c r="R93" s="42" t="s">
        <v>291</v>
      </c>
      <c r="S93" s="42" t="s">
        <v>291</v>
      </c>
      <c r="T93" s="41" t="s">
        <v>291</v>
      </c>
      <c r="U93" s="42" t="s">
        <v>291</v>
      </c>
      <c r="V93" s="42" t="s">
        <v>291</v>
      </c>
      <c r="W93" s="42" t="s">
        <v>291</v>
      </c>
      <c r="X93" s="41" t="s">
        <v>291</v>
      </c>
      <c r="Y93" s="42" t="s">
        <v>291</v>
      </c>
      <c r="Z93" s="42" t="s">
        <v>291</v>
      </c>
      <c r="AA93" s="44" t="s">
        <v>969</v>
      </c>
      <c r="AB93" s="42" t="s">
        <v>291</v>
      </c>
      <c r="AC93" s="44" t="s">
        <v>975</v>
      </c>
      <c r="AD93" s="42" t="s">
        <v>981</v>
      </c>
      <c r="AE93" s="42" t="s">
        <v>291</v>
      </c>
      <c r="AF93" s="44" t="s">
        <v>975</v>
      </c>
      <c r="AG93" s="41" t="s">
        <v>999</v>
      </c>
    </row>
    <row r="94" spans="2:33" ht="75" hidden="1" outlineLevel="1">
      <c r="B94" s="41" t="s">
        <v>291</v>
      </c>
      <c r="C94" s="42" t="s">
        <v>291</v>
      </c>
      <c r="D94" s="42" t="s">
        <v>291</v>
      </c>
      <c r="E94" s="42" t="s">
        <v>291</v>
      </c>
      <c r="F94" s="41" t="s">
        <v>291</v>
      </c>
      <c r="G94" s="42" t="s">
        <v>291</v>
      </c>
      <c r="H94" s="42" t="s">
        <v>291</v>
      </c>
      <c r="I94" s="42" t="s">
        <v>291</v>
      </c>
      <c r="J94" s="41" t="s">
        <v>291</v>
      </c>
      <c r="K94" s="42" t="s">
        <v>291</v>
      </c>
      <c r="L94" s="42" t="s">
        <v>291</v>
      </c>
      <c r="M94" s="41" t="s">
        <v>291</v>
      </c>
      <c r="N94" s="42" t="s">
        <v>291</v>
      </c>
      <c r="O94" s="42" t="s">
        <v>291</v>
      </c>
      <c r="P94" s="41" t="s">
        <v>291</v>
      </c>
      <c r="Q94" s="42" t="s">
        <v>291</v>
      </c>
      <c r="R94" s="42" t="s">
        <v>291</v>
      </c>
      <c r="S94" s="42" t="s">
        <v>291</v>
      </c>
      <c r="T94" s="41" t="s">
        <v>291</v>
      </c>
      <c r="U94" s="42" t="s">
        <v>291</v>
      </c>
      <c r="V94" s="42" t="s">
        <v>291</v>
      </c>
      <c r="W94" s="42" t="s">
        <v>291</v>
      </c>
      <c r="X94" s="41" t="s">
        <v>291</v>
      </c>
      <c r="Y94" s="42" t="s">
        <v>291</v>
      </c>
      <c r="Z94" s="42" t="s">
        <v>291</v>
      </c>
      <c r="AA94" s="44" t="s">
        <v>970</v>
      </c>
      <c r="AB94" s="42" t="s">
        <v>291</v>
      </c>
      <c r="AC94" s="44" t="s">
        <v>970</v>
      </c>
      <c r="AD94" s="42" t="s">
        <v>291</v>
      </c>
      <c r="AE94" s="42" t="s">
        <v>291</v>
      </c>
      <c r="AF94" s="44" t="s">
        <v>987</v>
      </c>
      <c r="AG94" s="41" t="s">
        <v>291</v>
      </c>
    </row>
    <row r="95" spans="2:33" ht="30" hidden="1" outlineLevel="1">
      <c r="B95" s="41" t="s">
        <v>291</v>
      </c>
      <c r="C95" s="42" t="s">
        <v>291</v>
      </c>
      <c r="D95" s="42" t="s">
        <v>291</v>
      </c>
      <c r="E95" s="42" t="s">
        <v>291</v>
      </c>
      <c r="F95" s="41" t="s">
        <v>291</v>
      </c>
      <c r="G95" s="42" t="s">
        <v>291</v>
      </c>
      <c r="H95" s="42" t="s">
        <v>291</v>
      </c>
      <c r="I95" s="42" t="s">
        <v>291</v>
      </c>
      <c r="J95" s="41" t="s">
        <v>291</v>
      </c>
      <c r="K95" s="42" t="s">
        <v>291</v>
      </c>
      <c r="L95" s="42" t="s">
        <v>291</v>
      </c>
      <c r="M95" s="41" t="s">
        <v>291</v>
      </c>
      <c r="N95" s="42" t="s">
        <v>291</v>
      </c>
      <c r="O95" s="42" t="s">
        <v>291</v>
      </c>
      <c r="P95" s="41" t="s">
        <v>291</v>
      </c>
      <c r="Q95" s="42" t="s">
        <v>291</v>
      </c>
      <c r="R95" s="42" t="s">
        <v>291</v>
      </c>
      <c r="S95" s="42" t="s">
        <v>291</v>
      </c>
      <c r="T95" s="41" t="s">
        <v>291</v>
      </c>
      <c r="U95" s="42" t="s">
        <v>291</v>
      </c>
      <c r="V95" s="42" t="s">
        <v>291</v>
      </c>
      <c r="W95" s="42" t="s">
        <v>291</v>
      </c>
      <c r="X95" s="41" t="s">
        <v>291</v>
      </c>
      <c r="Y95" s="42" t="s">
        <v>291</v>
      </c>
      <c r="Z95" s="42" t="s">
        <v>291</v>
      </c>
      <c r="AA95" s="42" t="s">
        <v>296</v>
      </c>
      <c r="AB95" s="42" t="s">
        <v>291</v>
      </c>
      <c r="AC95" s="42" t="s">
        <v>296</v>
      </c>
      <c r="AD95" s="42" t="s">
        <v>291</v>
      </c>
      <c r="AE95" s="42" t="s">
        <v>291</v>
      </c>
      <c r="AF95" s="44" t="s">
        <v>988</v>
      </c>
      <c r="AG95" s="41" t="s">
        <v>291</v>
      </c>
    </row>
    <row r="96" spans="2:33" ht="90" hidden="1" outlineLevel="1">
      <c r="B96" s="41" t="s">
        <v>291</v>
      </c>
      <c r="C96" s="42" t="s">
        <v>291</v>
      </c>
      <c r="D96" s="42" t="s">
        <v>291</v>
      </c>
      <c r="E96" s="42" t="s">
        <v>291</v>
      </c>
      <c r="F96" s="41" t="s">
        <v>291</v>
      </c>
      <c r="G96" s="42" t="s">
        <v>291</v>
      </c>
      <c r="H96" s="42" t="s">
        <v>291</v>
      </c>
      <c r="I96" s="42" t="s">
        <v>291</v>
      </c>
      <c r="J96" s="41" t="s">
        <v>291</v>
      </c>
      <c r="K96" s="42" t="s">
        <v>291</v>
      </c>
      <c r="L96" s="42" t="s">
        <v>291</v>
      </c>
      <c r="M96" s="41" t="s">
        <v>291</v>
      </c>
      <c r="N96" s="42" t="s">
        <v>291</v>
      </c>
      <c r="O96" s="42" t="s">
        <v>291</v>
      </c>
      <c r="P96" s="41" t="s">
        <v>291</v>
      </c>
      <c r="Q96" s="42" t="s">
        <v>291</v>
      </c>
      <c r="R96" s="42" t="s">
        <v>291</v>
      </c>
      <c r="S96" s="42" t="s">
        <v>291</v>
      </c>
      <c r="T96" s="41" t="s">
        <v>291</v>
      </c>
      <c r="U96" s="42" t="s">
        <v>291</v>
      </c>
      <c r="V96" s="42" t="s">
        <v>291</v>
      </c>
      <c r="W96" s="42" t="s">
        <v>291</v>
      </c>
      <c r="X96" s="41" t="s">
        <v>291</v>
      </c>
      <c r="Y96" s="42" t="s">
        <v>291</v>
      </c>
      <c r="Z96" s="42" t="s">
        <v>291</v>
      </c>
      <c r="AA96" s="42" t="s">
        <v>971</v>
      </c>
      <c r="AB96" s="42" t="s">
        <v>291</v>
      </c>
      <c r="AC96" s="42" t="s">
        <v>971</v>
      </c>
      <c r="AD96" s="42" t="s">
        <v>291</v>
      </c>
      <c r="AE96" s="42" t="s">
        <v>291</v>
      </c>
      <c r="AF96" s="42" t="s">
        <v>296</v>
      </c>
      <c r="AG96" s="41" t="s">
        <v>291</v>
      </c>
    </row>
    <row r="97" spans="1:33" ht="90" hidden="1" outlineLevel="1">
      <c r="B97" s="41" t="s">
        <v>291</v>
      </c>
      <c r="C97" s="42" t="s">
        <v>291</v>
      </c>
      <c r="D97" s="42" t="s">
        <v>291</v>
      </c>
      <c r="E97" s="42" t="s">
        <v>291</v>
      </c>
      <c r="F97" s="41" t="s">
        <v>291</v>
      </c>
      <c r="G97" s="42" t="s">
        <v>291</v>
      </c>
      <c r="H97" s="42" t="s">
        <v>291</v>
      </c>
      <c r="I97" s="42" t="s">
        <v>291</v>
      </c>
      <c r="J97" s="41" t="s">
        <v>291</v>
      </c>
      <c r="K97" s="42" t="s">
        <v>291</v>
      </c>
      <c r="L97" s="42" t="s">
        <v>291</v>
      </c>
      <c r="M97" s="41" t="s">
        <v>291</v>
      </c>
      <c r="N97" s="42" t="s">
        <v>291</v>
      </c>
      <c r="O97" s="42" t="s">
        <v>291</v>
      </c>
      <c r="P97" s="41" t="s">
        <v>291</v>
      </c>
      <c r="Q97" s="42" t="s">
        <v>291</v>
      </c>
      <c r="R97" s="42" t="s">
        <v>291</v>
      </c>
      <c r="S97" s="42" t="s">
        <v>291</v>
      </c>
      <c r="T97" s="41" t="s">
        <v>291</v>
      </c>
      <c r="U97" s="42" t="s">
        <v>291</v>
      </c>
      <c r="V97" s="42" t="s">
        <v>291</v>
      </c>
      <c r="W97" s="42" t="s">
        <v>291</v>
      </c>
      <c r="X97" s="41" t="s">
        <v>291</v>
      </c>
      <c r="Y97" s="42" t="s">
        <v>291</v>
      </c>
      <c r="Z97" s="42" t="s">
        <v>291</v>
      </c>
      <c r="AA97" s="42" t="s">
        <v>291</v>
      </c>
      <c r="AB97" s="42" t="s">
        <v>291</v>
      </c>
      <c r="AC97" s="42" t="s">
        <v>291</v>
      </c>
      <c r="AD97" s="42" t="s">
        <v>291</v>
      </c>
      <c r="AE97" s="42" t="s">
        <v>291</v>
      </c>
      <c r="AF97" s="42" t="s">
        <v>989</v>
      </c>
      <c r="AG97" s="41" t="s">
        <v>291</v>
      </c>
    </row>
    <row r="98" spans="1:33" hidden="1" outlineLevel="1"/>
    <row r="99" spans="1:33">
      <c r="B99" s="45">
        <v>5101</v>
      </c>
      <c r="C99" s="27">
        <v>5102</v>
      </c>
      <c r="D99" s="27">
        <v>5103</v>
      </c>
      <c r="E99" s="27">
        <v>5104</v>
      </c>
      <c r="F99" s="45">
        <v>5105</v>
      </c>
      <c r="G99" s="27">
        <v>5106</v>
      </c>
      <c r="H99" s="27">
        <v>5107</v>
      </c>
      <c r="I99" s="27">
        <v>5108</v>
      </c>
      <c r="J99" s="45">
        <v>5109</v>
      </c>
      <c r="K99" s="27">
        <v>5110</v>
      </c>
      <c r="L99" s="27">
        <v>5111</v>
      </c>
      <c r="M99" s="45">
        <v>5112</v>
      </c>
      <c r="N99" s="27">
        <v>5113</v>
      </c>
      <c r="O99" s="27">
        <v>5114</v>
      </c>
      <c r="P99" s="45">
        <v>5115</v>
      </c>
      <c r="Q99" s="27">
        <v>5116</v>
      </c>
      <c r="R99" s="27">
        <v>5117</v>
      </c>
      <c r="S99" s="27">
        <v>5118</v>
      </c>
      <c r="T99" s="45">
        <v>5119</v>
      </c>
      <c r="U99" s="27">
        <v>5120</v>
      </c>
      <c r="V99" s="27">
        <v>5121</v>
      </c>
      <c r="W99" s="27">
        <v>5122</v>
      </c>
      <c r="X99" s="45">
        <v>5123</v>
      </c>
      <c r="Y99" s="27">
        <v>5124</v>
      </c>
      <c r="Z99" s="27">
        <v>5125</v>
      </c>
      <c r="AA99" s="27">
        <v>5126</v>
      </c>
      <c r="AB99" s="27">
        <v>5127</v>
      </c>
      <c r="AC99" s="27">
        <v>5128</v>
      </c>
      <c r="AD99" s="27">
        <v>5129</v>
      </c>
      <c r="AE99" s="27">
        <v>5130</v>
      </c>
      <c r="AF99" s="27">
        <v>5131</v>
      </c>
      <c r="AG99" s="45">
        <v>5132</v>
      </c>
    </row>
    <row r="100" spans="1:33" ht="45">
      <c r="B100" s="46" t="s">
        <v>248</v>
      </c>
      <c r="C100" s="15" t="s">
        <v>892</v>
      </c>
      <c r="D100" s="15" t="s">
        <v>894</v>
      </c>
      <c r="E100" s="15" t="s">
        <v>895</v>
      </c>
      <c r="F100" s="46" t="s">
        <v>897</v>
      </c>
      <c r="G100" s="15" t="s">
        <v>425</v>
      </c>
      <c r="H100" s="15" t="s">
        <v>647</v>
      </c>
      <c r="I100" s="15" t="s">
        <v>510</v>
      </c>
      <c r="J100" s="46" t="s">
        <v>903</v>
      </c>
      <c r="K100" s="15" t="s">
        <v>916</v>
      </c>
      <c r="L100" s="15" t="s">
        <v>922</v>
      </c>
      <c r="M100" s="46" t="s">
        <v>925</v>
      </c>
      <c r="N100" s="15" t="s">
        <v>928</v>
      </c>
      <c r="O100" s="15" t="s">
        <v>930</v>
      </c>
      <c r="P100" s="46" t="s">
        <v>932</v>
      </c>
      <c r="Q100" s="15" t="s">
        <v>937</v>
      </c>
      <c r="R100" s="15" t="s">
        <v>268</v>
      </c>
      <c r="S100" s="15" t="s">
        <v>941</v>
      </c>
      <c r="T100" s="46" t="s">
        <v>945</v>
      </c>
      <c r="U100" s="15" t="s">
        <v>950</v>
      </c>
      <c r="V100" s="15" t="s">
        <v>269</v>
      </c>
      <c r="W100" s="15" t="s">
        <v>954</v>
      </c>
      <c r="X100" s="46" t="s">
        <v>957</v>
      </c>
      <c r="Y100" s="15" t="s">
        <v>960</v>
      </c>
      <c r="Z100" s="15" t="s">
        <v>962</v>
      </c>
      <c r="AA100" s="15" t="s">
        <v>972</v>
      </c>
      <c r="AB100" s="15" t="s">
        <v>974</v>
      </c>
      <c r="AC100" s="15" t="s">
        <v>976</v>
      </c>
      <c r="AD100" s="15" t="s">
        <v>982</v>
      </c>
      <c r="AE100" s="15" t="s">
        <v>986</v>
      </c>
      <c r="AF100" s="15" t="s">
        <v>990</v>
      </c>
      <c r="AG100" s="46" t="s">
        <v>1000</v>
      </c>
    </row>
    <row r="101" spans="1:33">
      <c r="A101" s="28">
        <v>1</v>
      </c>
      <c r="B101" s="47" t="e">
        <f>Results!B101</f>
        <v>#VALUE!</v>
      </c>
      <c r="C101" s="35" t="e">
        <f>Results!C101</f>
        <v>#VALUE!</v>
      </c>
      <c r="D101" s="55" t="e">
        <f>Results!D101</f>
        <v>#VALUE!</v>
      </c>
      <c r="E101" s="55" t="e">
        <f>Results!E101</f>
        <v>#VALUE!</v>
      </c>
      <c r="F101" s="56" t="e">
        <f>Results!F101</f>
        <v>#VALUE!</v>
      </c>
      <c r="G101" s="35" t="e">
        <f>Results!G101</f>
        <v>#VALUE!</v>
      </c>
      <c r="H101" s="55" t="e">
        <f>Results!H101</f>
        <v>#VALUE!</v>
      </c>
      <c r="I101" s="55" t="e">
        <f>Results!I101</f>
        <v>#VALUE!</v>
      </c>
      <c r="J101" s="56" t="e">
        <f>Results!J101</f>
        <v>#VALUE!</v>
      </c>
      <c r="K101" s="57" t="e">
        <f>0.01*'11'!B$17*Matrix!AT101*Results!E101</f>
        <v>#VALUE!</v>
      </c>
      <c r="L101" s="32" t="e">
        <f>0.01*('11'!C$17-'935'!Y101)*Results!C101*Matrix!AT101*('11'!B$17/('11'!B$17-'935'!X101))*'935'!Q101</f>
        <v>#VALUE!</v>
      </c>
      <c r="M101" s="49" t="e">
        <f>0.01*('11'!B$17-'935'!X101)*Results!D101</f>
        <v>#VALUE!</v>
      </c>
      <c r="N101" s="32" t="e">
        <f>0.01*'11'!B$17*Matrix!H101*Matrix!BC101</f>
        <v>#VALUE!</v>
      </c>
      <c r="O101" s="32" t="e">
        <f>0.01*('11'!B$17-'935'!X101)*Matrix!BW101</f>
        <v>#VALUE!</v>
      </c>
      <c r="P101" s="49" t="e">
        <f>0.01*Matrix!AS101*'935'!U101</f>
        <v>#VALUE!</v>
      </c>
      <c r="Q101" s="57" t="e">
        <f t="shared" ref="Q101:Q164" si="0">K101+L101+M101</f>
        <v>#VALUE!</v>
      </c>
      <c r="R101" s="34" t="e">
        <f>'935'!Z101</f>
        <v>#VALUE!</v>
      </c>
      <c r="S101" s="58" t="e">
        <f t="shared" ref="S101:S164" si="1">Q101-R101</f>
        <v>#VALUE!</v>
      </c>
      <c r="T101" s="59" t="e">
        <f t="shared" ref="T101:T164" si="2">IF(R101,Q101/R101-1,"")</f>
        <v>#VALUE!</v>
      </c>
      <c r="U101" s="57" t="e">
        <f t="shared" ref="U101:U164" si="3">N101+O101+P101</f>
        <v>#VALUE!</v>
      </c>
      <c r="V101" s="34" t="e">
        <f>'935'!AA101</f>
        <v>#VALUE!</v>
      </c>
      <c r="W101" s="58" t="e">
        <f t="shared" ref="W101:W164" si="4">U101-V101</f>
        <v>#VALUE!</v>
      </c>
      <c r="X101" s="59" t="e">
        <f t="shared" ref="X101:X164" si="5">IF(V101,U101/V101-1,"")</f>
        <v>#VALUE!</v>
      </c>
      <c r="Y101" s="57" t="e">
        <f>0.01*('11'!B$17-'935'!X101)*Matrix!BT101</f>
        <v>#VALUE!</v>
      </c>
      <c r="Z101" s="32" t="e">
        <f>0.01*'11'!B$17*Matrix!AT101*Matrix!CV101</f>
        <v>#VALUE!</v>
      </c>
      <c r="AA101" s="32" t="e">
        <f>Matrix!AT101*MAX(Matrix!DD101,0-(Matrix!DC101+IF('935'!Q101=0,0,(1-'935'!Y101/'11'!C$17)*'11'!B$17/('11'!B$17-'935'!X101)*IF(Matrix!AT101=0,1,Matrix!BX101/Matrix!AT101)*Matrix!CU101)))*'11'!B$17*0.01*'DNO totals'!B$228/'DNO totals'!B$296</f>
        <v>#VALUE!</v>
      </c>
      <c r="AB101" s="32" t="e">
        <f>Matrix!AT101*'Charging rates'!B$106*Matrix!DA101</f>
        <v>#VALUE!</v>
      </c>
      <c r="AC101" s="32" t="e">
        <f>Matrix!AT101*MAX(Matrix!DD101,0-(Matrix!DC101+IF('935'!Q101=0,0,(1-'935'!Y101/'11'!C$17)*'11'!B$17/('11'!B$17-'935'!X101)*IF(Matrix!AT101=0,1,Matrix!BX101/Matrix!AT101)*Matrix!CU101)))*'11'!B$17*0.01*'DNO totals'!B$238/'DNO totals'!B$296</f>
        <v>#VALUE!</v>
      </c>
      <c r="AD101" s="32" t="e">
        <f>0.01*(Matrix!BX101*'11'!B$17*Matrix!CA101+Matrix!AT101*Matrix!CC101*'935'!Q101*('11'!C$17-'935'!Y101)*('11'!B$17/('11'!B$17-'935'!X101)))</f>
        <v>#VALUE!</v>
      </c>
      <c r="AE101" s="32" t="e">
        <f>Matrix!AT101*'Charging rates'!B$116*(Parameters!B$21+Matrix!AU101)*IF('DNO totals'!B$323&lt;0,1,'935'!S101)</f>
        <v>#VALUE!</v>
      </c>
      <c r="AF101" s="32" t="e">
        <f>Matrix!AT101*MAX(Matrix!DD101,0-(Matrix!DC101+IF('935'!Q101=0,0,(1-'935'!Y101/'11'!C$17)*'11'!B$17/('11'!B$17-'935'!X101)*IF(Matrix!AT101=0,1,Matrix!BX101/Matrix!AT101)*Matrix!CU101)))*'11'!B$17*0.01*(1-('DNO totals'!B$238+'DNO totals'!B$228)/'DNO totals'!B$296)</f>
        <v>#VALUE!</v>
      </c>
      <c r="AG101" s="49" t="e">
        <f t="shared" ref="AG101:AG164" si="6">Q101-Y101-Z101-AA101-AB101-AC101-AD101-AE101-AF101</f>
        <v>#VALUE!</v>
      </c>
    </row>
    <row r="102" spans="1:33">
      <c r="A102" s="28">
        <v>2</v>
      </c>
      <c r="B102" s="47" t="e">
        <f>Results!B102</f>
        <v>#VALUE!</v>
      </c>
      <c r="C102" s="35" t="e">
        <f>Results!C102</f>
        <v>#VALUE!</v>
      </c>
      <c r="D102" s="55" t="e">
        <f>Results!D102</f>
        <v>#VALUE!</v>
      </c>
      <c r="E102" s="55" t="e">
        <f>Results!E102</f>
        <v>#VALUE!</v>
      </c>
      <c r="F102" s="56" t="e">
        <f>Results!F102</f>
        <v>#VALUE!</v>
      </c>
      <c r="G102" s="35" t="e">
        <f>Results!G102</f>
        <v>#VALUE!</v>
      </c>
      <c r="H102" s="55" t="e">
        <f>Results!H102</f>
        <v>#VALUE!</v>
      </c>
      <c r="I102" s="55" t="e">
        <f>Results!I102</f>
        <v>#VALUE!</v>
      </c>
      <c r="J102" s="56" t="e">
        <f>Results!J102</f>
        <v>#VALUE!</v>
      </c>
      <c r="K102" s="57" t="e">
        <f>0.01*'11'!B$17*Matrix!AT102*Results!E102</f>
        <v>#VALUE!</v>
      </c>
      <c r="L102" s="32" t="e">
        <f>0.01*('11'!C$17-'935'!Y102)*Results!C102*Matrix!AT102*('11'!B$17/('11'!B$17-'935'!X102))*'935'!Q102</f>
        <v>#VALUE!</v>
      </c>
      <c r="M102" s="49" t="e">
        <f>0.01*('11'!B$17-'935'!X102)*Results!D102</f>
        <v>#VALUE!</v>
      </c>
      <c r="N102" s="32" t="e">
        <f>0.01*'11'!B$17*Matrix!H102*Matrix!BC102</f>
        <v>#VALUE!</v>
      </c>
      <c r="O102" s="32" t="e">
        <f>0.01*('11'!B$17-'935'!X102)*Matrix!BW102</f>
        <v>#VALUE!</v>
      </c>
      <c r="P102" s="49" t="e">
        <f>0.01*Matrix!AS102*'935'!U102</f>
        <v>#VALUE!</v>
      </c>
      <c r="Q102" s="57" t="e">
        <f t="shared" si="0"/>
        <v>#VALUE!</v>
      </c>
      <c r="R102" s="34" t="e">
        <f>'935'!Z102</f>
        <v>#VALUE!</v>
      </c>
      <c r="S102" s="58" t="e">
        <f t="shared" si="1"/>
        <v>#VALUE!</v>
      </c>
      <c r="T102" s="59" t="e">
        <f t="shared" si="2"/>
        <v>#VALUE!</v>
      </c>
      <c r="U102" s="57" t="e">
        <f t="shared" si="3"/>
        <v>#VALUE!</v>
      </c>
      <c r="V102" s="34" t="e">
        <f>'935'!AA102</f>
        <v>#VALUE!</v>
      </c>
      <c r="W102" s="58" t="e">
        <f t="shared" si="4"/>
        <v>#VALUE!</v>
      </c>
      <c r="X102" s="59" t="e">
        <f t="shared" si="5"/>
        <v>#VALUE!</v>
      </c>
      <c r="Y102" s="57" t="e">
        <f>0.01*('11'!B$17-'935'!X102)*Matrix!BT102</f>
        <v>#VALUE!</v>
      </c>
      <c r="Z102" s="32" t="e">
        <f>0.01*'11'!B$17*Matrix!AT102*Matrix!CV102</f>
        <v>#VALUE!</v>
      </c>
      <c r="AA102" s="32" t="e">
        <f>Matrix!AT102*MAX(Matrix!DD102,0-(Matrix!DC102+IF('935'!Q102=0,0,(1-'935'!Y102/'11'!C$17)*'11'!B$17/('11'!B$17-'935'!X102)*IF(Matrix!AT102=0,1,Matrix!BX102/Matrix!AT102)*Matrix!CU102)))*'11'!B$17*0.01*'DNO totals'!B$228/'DNO totals'!B$296</f>
        <v>#VALUE!</v>
      </c>
      <c r="AB102" s="32" t="e">
        <f>Matrix!AT102*'Charging rates'!B$106*Matrix!DA102</f>
        <v>#VALUE!</v>
      </c>
      <c r="AC102" s="32" t="e">
        <f>Matrix!AT102*MAX(Matrix!DD102,0-(Matrix!DC102+IF('935'!Q102=0,0,(1-'935'!Y102/'11'!C$17)*'11'!B$17/('11'!B$17-'935'!X102)*IF(Matrix!AT102=0,1,Matrix!BX102/Matrix!AT102)*Matrix!CU102)))*'11'!B$17*0.01*'DNO totals'!B$238/'DNO totals'!B$296</f>
        <v>#VALUE!</v>
      </c>
      <c r="AD102" s="32" t="e">
        <f>0.01*(Matrix!BX102*'11'!B$17*Matrix!CA102+Matrix!AT102*Matrix!CC102*'935'!Q102*('11'!C$17-'935'!Y102)*('11'!B$17/('11'!B$17-'935'!X102)))</f>
        <v>#VALUE!</v>
      </c>
      <c r="AE102" s="32" t="e">
        <f>Matrix!AT102*'Charging rates'!B$116*(Parameters!B$21+Matrix!AU102)*IF('DNO totals'!B$323&lt;0,1,'935'!S102)</f>
        <v>#VALUE!</v>
      </c>
      <c r="AF102" s="32" t="e">
        <f>Matrix!AT102*MAX(Matrix!DD102,0-(Matrix!DC102+IF('935'!Q102=0,0,(1-'935'!Y102/'11'!C$17)*'11'!B$17/('11'!B$17-'935'!X102)*IF(Matrix!AT102=0,1,Matrix!BX102/Matrix!AT102)*Matrix!CU102)))*'11'!B$17*0.01*(1-('DNO totals'!B$238+'DNO totals'!B$228)/'DNO totals'!B$296)</f>
        <v>#VALUE!</v>
      </c>
      <c r="AG102" s="49" t="e">
        <f t="shared" si="6"/>
        <v>#VALUE!</v>
      </c>
    </row>
    <row r="103" spans="1:33">
      <c r="A103" s="28">
        <v>3</v>
      </c>
      <c r="B103" s="47" t="e">
        <f>Results!B103</f>
        <v>#VALUE!</v>
      </c>
      <c r="C103" s="35" t="e">
        <f>Results!C103</f>
        <v>#VALUE!</v>
      </c>
      <c r="D103" s="55" t="e">
        <f>Results!D103</f>
        <v>#VALUE!</v>
      </c>
      <c r="E103" s="55" t="e">
        <f>Results!E103</f>
        <v>#VALUE!</v>
      </c>
      <c r="F103" s="56" t="e">
        <f>Results!F103</f>
        <v>#VALUE!</v>
      </c>
      <c r="G103" s="35" t="e">
        <f>Results!G103</f>
        <v>#VALUE!</v>
      </c>
      <c r="H103" s="55" t="e">
        <f>Results!H103</f>
        <v>#VALUE!</v>
      </c>
      <c r="I103" s="55" t="e">
        <f>Results!I103</f>
        <v>#VALUE!</v>
      </c>
      <c r="J103" s="56" t="e">
        <f>Results!J103</f>
        <v>#VALUE!</v>
      </c>
      <c r="K103" s="57" t="e">
        <f>0.01*'11'!B$17*Matrix!AT103*Results!E103</f>
        <v>#VALUE!</v>
      </c>
      <c r="L103" s="32" t="e">
        <f>0.01*('11'!C$17-'935'!Y103)*Results!C103*Matrix!AT103*('11'!B$17/('11'!B$17-'935'!X103))*'935'!Q103</f>
        <v>#VALUE!</v>
      </c>
      <c r="M103" s="49" t="e">
        <f>0.01*('11'!B$17-'935'!X103)*Results!D103</f>
        <v>#VALUE!</v>
      </c>
      <c r="N103" s="32" t="e">
        <f>0.01*'11'!B$17*Matrix!H103*Matrix!BC103</f>
        <v>#VALUE!</v>
      </c>
      <c r="O103" s="32" t="e">
        <f>0.01*('11'!B$17-'935'!X103)*Matrix!BW103</f>
        <v>#VALUE!</v>
      </c>
      <c r="P103" s="49" t="e">
        <f>0.01*Matrix!AS103*'935'!U103</f>
        <v>#VALUE!</v>
      </c>
      <c r="Q103" s="57" t="e">
        <f t="shared" si="0"/>
        <v>#VALUE!</v>
      </c>
      <c r="R103" s="34" t="e">
        <f>'935'!Z103</f>
        <v>#VALUE!</v>
      </c>
      <c r="S103" s="58" t="e">
        <f t="shared" si="1"/>
        <v>#VALUE!</v>
      </c>
      <c r="T103" s="59" t="e">
        <f t="shared" si="2"/>
        <v>#VALUE!</v>
      </c>
      <c r="U103" s="57" t="e">
        <f t="shared" si="3"/>
        <v>#VALUE!</v>
      </c>
      <c r="V103" s="34" t="e">
        <f>'935'!AA103</f>
        <v>#VALUE!</v>
      </c>
      <c r="W103" s="58" t="e">
        <f t="shared" si="4"/>
        <v>#VALUE!</v>
      </c>
      <c r="X103" s="59" t="e">
        <f t="shared" si="5"/>
        <v>#VALUE!</v>
      </c>
      <c r="Y103" s="57" t="e">
        <f>0.01*('11'!B$17-'935'!X103)*Matrix!BT103</f>
        <v>#VALUE!</v>
      </c>
      <c r="Z103" s="32" t="e">
        <f>0.01*'11'!B$17*Matrix!AT103*Matrix!CV103</f>
        <v>#VALUE!</v>
      </c>
      <c r="AA103" s="32" t="e">
        <f>Matrix!AT103*MAX(Matrix!DD103,0-(Matrix!DC103+IF('935'!Q103=0,0,(1-'935'!Y103/'11'!C$17)*'11'!B$17/('11'!B$17-'935'!X103)*IF(Matrix!AT103=0,1,Matrix!BX103/Matrix!AT103)*Matrix!CU103)))*'11'!B$17*0.01*'DNO totals'!B$228/'DNO totals'!B$296</f>
        <v>#VALUE!</v>
      </c>
      <c r="AB103" s="32" t="e">
        <f>Matrix!AT103*'Charging rates'!B$106*Matrix!DA103</f>
        <v>#VALUE!</v>
      </c>
      <c r="AC103" s="32" t="e">
        <f>Matrix!AT103*MAX(Matrix!DD103,0-(Matrix!DC103+IF('935'!Q103=0,0,(1-'935'!Y103/'11'!C$17)*'11'!B$17/('11'!B$17-'935'!X103)*IF(Matrix!AT103=0,1,Matrix!BX103/Matrix!AT103)*Matrix!CU103)))*'11'!B$17*0.01*'DNO totals'!B$238/'DNO totals'!B$296</f>
        <v>#VALUE!</v>
      </c>
      <c r="AD103" s="32" t="e">
        <f>0.01*(Matrix!BX103*'11'!B$17*Matrix!CA103+Matrix!AT103*Matrix!CC103*'935'!Q103*('11'!C$17-'935'!Y103)*('11'!B$17/('11'!B$17-'935'!X103)))</f>
        <v>#VALUE!</v>
      </c>
      <c r="AE103" s="32" t="e">
        <f>Matrix!AT103*'Charging rates'!B$116*(Parameters!B$21+Matrix!AU103)*IF('DNO totals'!B$323&lt;0,1,'935'!S103)</f>
        <v>#VALUE!</v>
      </c>
      <c r="AF103" s="32" t="e">
        <f>Matrix!AT103*MAX(Matrix!DD103,0-(Matrix!DC103+IF('935'!Q103=0,0,(1-'935'!Y103/'11'!C$17)*'11'!B$17/('11'!B$17-'935'!X103)*IF(Matrix!AT103=0,1,Matrix!BX103/Matrix!AT103)*Matrix!CU103)))*'11'!B$17*0.01*(1-('DNO totals'!B$238+'DNO totals'!B$228)/'DNO totals'!B$296)</f>
        <v>#VALUE!</v>
      </c>
      <c r="AG103" s="49" t="e">
        <f t="shared" si="6"/>
        <v>#VALUE!</v>
      </c>
    </row>
    <row r="104" spans="1:33">
      <c r="A104" s="28">
        <v>4</v>
      </c>
      <c r="B104" s="47" t="e">
        <f>Results!B104</f>
        <v>#VALUE!</v>
      </c>
      <c r="C104" s="35" t="e">
        <f>Results!C104</f>
        <v>#VALUE!</v>
      </c>
      <c r="D104" s="55" t="e">
        <f>Results!D104</f>
        <v>#VALUE!</v>
      </c>
      <c r="E104" s="55" t="e">
        <f>Results!E104</f>
        <v>#VALUE!</v>
      </c>
      <c r="F104" s="56" t="e">
        <f>Results!F104</f>
        <v>#VALUE!</v>
      </c>
      <c r="G104" s="35" t="e">
        <f>Results!G104</f>
        <v>#VALUE!</v>
      </c>
      <c r="H104" s="55" t="e">
        <f>Results!H104</f>
        <v>#VALUE!</v>
      </c>
      <c r="I104" s="55" t="e">
        <f>Results!I104</f>
        <v>#VALUE!</v>
      </c>
      <c r="J104" s="56" t="e">
        <f>Results!J104</f>
        <v>#VALUE!</v>
      </c>
      <c r="K104" s="57" t="e">
        <f>0.01*'11'!B$17*Matrix!AT104*Results!E104</f>
        <v>#VALUE!</v>
      </c>
      <c r="L104" s="32" t="e">
        <f>0.01*('11'!C$17-'935'!Y104)*Results!C104*Matrix!AT104*('11'!B$17/('11'!B$17-'935'!X104))*'935'!Q104</f>
        <v>#VALUE!</v>
      </c>
      <c r="M104" s="49" t="e">
        <f>0.01*('11'!B$17-'935'!X104)*Results!D104</f>
        <v>#VALUE!</v>
      </c>
      <c r="N104" s="32" t="e">
        <f>0.01*'11'!B$17*Matrix!H104*Matrix!BC104</f>
        <v>#VALUE!</v>
      </c>
      <c r="O104" s="32" t="e">
        <f>0.01*('11'!B$17-'935'!X104)*Matrix!BW104</f>
        <v>#VALUE!</v>
      </c>
      <c r="P104" s="49" t="e">
        <f>0.01*Matrix!AS104*'935'!U104</f>
        <v>#VALUE!</v>
      </c>
      <c r="Q104" s="57" t="e">
        <f t="shared" si="0"/>
        <v>#VALUE!</v>
      </c>
      <c r="R104" s="34" t="e">
        <f>'935'!Z104</f>
        <v>#VALUE!</v>
      </c>
      <c r="S104" s="58" t="e">
        <f t="shared" si="1"/>
        <v>#VALUE!</v>
      </c>
      <c r="T104" s="59" t="e">
        <f t="shared" si="2"/>
        <v>#VALUE!</v>
      </c>
      <c r="U104" s="57" t="e">
        <f t="shared" si="3"/>
        <v>#VALUE!</v>
      </c>
      <c r="V104" s="34" t="e">
        <f>'935'!AA104</f>
        <v>#VALUE!</v>
      </c>
      <c r="W104" s="58" t="e">
        <f t="shared" si="4"/>
        <v>#VALUE!</v>
      </c>
      <c r="X104" s="59" t="e">
        <f t="shared" si="5"/>
        <v>#VALUE!</v>
      </c>
      <c r="Y104" s="57" t="e">
        <f>0.01*('11'!B$17-'935'!X104)*Matrix!BT104</f>
        <v>#VALUE!</v>
      </c>
      <c r="Z104" s="32" t="e">
        <f>0.01*'11'!B$17*Matrix!AT104*Matrix!CV104</f>
        <v>#VALUE!</v>
      </c>
      <c r="AA104" s="32" t="e">
        <f>Matrix!AT104*MAX(Matrix!DD104,0-(Matrix!DC104+IF('935'!Q104=0,0,(1-'935'!Y104/'11'!C$17)*'11'!B$17/('11'!B$17-'935'!X104)*IF(Matrix!AT104=0,1,Matrix!BX104/Matrix!AT104)*Matrix!CU104)))*'11'!B$17*0.01*'DNO totals'!B$228/'DNO totals'!B$296</f>
        <v>#VALUE!</v>
      </c>
      <c r="AB104" s="32" t="e">
        <f>Matrix!AT104*'Charging rates'!B$106*Matrix!DA104</f>
        <v>#VALUE!</v>
      </c>
      <c r="AC104" s="32" t="e">
        <f>Matrix!AT104*MAX(Matrix!DD104,0-(Matrix!DC104+IF('935'!Q104=0,0,(1-'935'!Y104/'11'!C$17)*'11'!B$17/('11'!B$17-'935'!X104)*IF(Matrix!AT104=0,1,Matrix!BX104/Matrix!AT104)*Matrix!CU104)))*'11'!B$17*0.01*'DNO totals'!B$238/'DNO totals'!B$296</f>
        <v>#VALUE!</v>
      </c>
      <c r="AD104" s="32" t="e">
        <f>0.01*(Matrix!BX104*'11'!B$17*Matrix!CA104+Matrix!AT104*Matrix!CC104*'935'!Q104*('11'!C$17-'935'!Y104)*('11'!B$17/('11'!B$17-'935'!X104)))</f>
        <v>#VALUE!</v>
      </c>
      <c r="AE104" s="32" t="e">
        <f>Matrix!AT104*'Charging rates'!B$116*(Parameters!B$21+Matrix!AU104)*IF('DNO totals'!B$323&lt;0,1,'935'!S104)</f>
        <v>#VALUE!</v>
      </c>
      <c r="AF104" s="32" t="e">
        <f>Matrix!AT104*MAX(Matrix!DD104,0-(Matrix!DC104+IF('935'!Q104=0,0,(1-'935'!Y104/'11'!C$17)*'11'!B$17/('11'!B$17-'935'!X104)*IF(Matrix!AT104=0,1,Matrix!BX104/Matrix!AT104)*Matrix!CU104)))*'11'!B$17*0.01*(1-('DNO totals'!B$238+'DNO totals'!B$228)/'DNO totals'!B$296)</f>
        <v>#VALUE!</v>
      </c>
      <c r="AG104" s="49" t="e">
        <f t="shared" si="6"/>
        <v>#VALUE!</v>
      </c>
    </row>
    <row r="105" spans="1:33">
      <c r="A105" s="28">
        <v>5</v>
      </c>
      <c r="B105" s="47" t="e">
        <f>Results!B105</f>
        <v>#VALUE!</v>
      </c>
      <c r="C105" s="35" t="e">
        <f>Results!C105</f>
        <v>#VALUE!</v>
      </c>
      <c r="D105" s="55" t="e">
        <f>Results!D105</f>
        <v>#VALUE!</v>
      </c>
      <c r="E105" s="55" t="e">
        <f>Results!E105</f>
        <v>#VALUE!</v>
      </c>
      <c r="F105" s="56" t="e">
        <f>Results!F105</f>
        <v>#VALUE!</v>
      </c>
      <c r="G105" s="35" t="e">
        <f>Results!G105</f>
        <v>#VALUE!</v>
      </c>
      <c r="H105" s="55" t="e">
        <f>Results!H105</f>
        <v>#VALUE!</v>
      </c>
      <c r="I105" s="55" t="e">
        <f>Results!I105</f>
        <v>#VALUE!</v>
      </c>
      <c r="J105" s="56" t="e">
        <f>Results!J105</f>
        <v>#VALUE!</v>
      </c>
      <c r="K105" s="57" t="e">
        <f>0.01*'11'!B$17*Matrix!AT105*Results!E105</f>
        <v>#VALUE!</v>
      </c>
      <c r="L105" s="32" t="e">
        <f>0.01*('11'!C$17-'935'!Y105)*Results!C105*Matrix!AT105*('11'!B$17/('11'!B$17-'935'!X105))*'935'!Q105</f>
        <v>#VALUE!</v>
      </c>
      <c r="M105" s="49" t="e">
        <f>0.01*('11'!B$17-'935'!X105)*Results!D105</f>
        <v>#VALUE!</v>
      </c>
      <c r="N105" s="32" t="e">
        <f>0.01*'11'!B$17*Matrix!H105*Matrix!BC105</f>
        <v>#VALUE!</v>
      </c>
      <c r="O105" s="32" t="e">
        <f>0.01*('11'!B$17-'935'!X105)*Matrix!BW105</f>
        <v>#VALUE!</v>
      </c>
      <c r="P105" s="49" t="e">
        <f>0.01*Matrix!AS105*'935'!U105</f>
        <v>#VALUE!</v>
      </c>
      <c r="Q105" s="57" t="e">
        <f t="shared" si="0"/>
        <v>#VALUE!</v>
      </c>
      <c r="R105" s="34" t="e">
        <f>'935'!Z105</f>
        <v>#VALUE!</v>
      </c>
      <c r="S105" s="58" t="e">
        <f t="shared" si="1"/>
        <v>#VALUE!</v>
      </c>
      <c r="T105" s="59" t="e">
        <f t="shared" si="2"/>
        <v>#VALUE!</v>
      </c>
      <c r="U105" s="57" t="e">
        <f t="shared" si="3"/>
        <v>#VALUE!</v>
      </c>
      <c r="V105" s="34" t="e">
        <f>'935'!AA105</f>
        <v>#VALUE!</v>
      </c>
      <c r="W105" s="58" t="e">
        <f t="shared" si="4"/>
        <v>#VALUE!</v>
      </c>
      <c r="X105" s="59" t="e">
        <f t="shared" si="5"/>
        <v>#VALUE!</v>
      </c>
      <c r="Y105" s="57" t="e">
        <f>0.01*('11'!B$17-'935'!X105)*Matrix!BT105</f>
        <v>#VALUE!</v>
      </c>
      <c r="Z105" s="32" t="e">
        <f>0.01*'11'!B$17*Matrix!AT105*Matrix!CV105</f>
        <v>#VALUE!</v>
      </c>
      <c r="AA105" s="32" t="e">
        <f>Matrix!AT105*MAX(Matrix!DD105,0-(Matrix!DC105+IF('935'!Q105=0,0,(1-'935'!Y105/'11'!C$17)*'11'!B$17/('11'!B$17-'935'!X105)*IF(Matrix!AT105=0,1,Matrix!BX105/Matrix!AT105)*Matrix!CU105)))*'11'!B$17*0.01*'DNO totals'!B$228/'DNO totals'!B$296</f>
        <v>#VALUE!</v>
      </c>
      <c r="AB105" s="32" t="e">
        <f>Matrix!AT105*'Charging rates'!B$106*Matrix!DA105</f>
        <v>#VALUE!</v>
      </c>
      <c r="AC105" s="32" t="e">
        <f>Matrix!AT105*MAX(Matrix!DD105,0-(Matrix!DC105+IF('935'!Q105=0,0,(1-'935'!Y105/'11'!C$17)*'11'!B$17/('11'!B$17-'935'!X105)*IF(Matrix!AT105=0,1,Matrix!BX105/Matrix!AT105)*Matrix!CU105)))*'11'!B$17*0.01*'DNO totals'!B$238/'DNO totals'!B$296</f>
        <v>#VALUE!</v>
      </c>
      <c r="AD105" s="32" t="e">
        <f>0.01*(Matrix!BX105*'11'!B$17*Matrix!CA105+Matrix!AT105*Matrix!CC105*'935'!Q105*('11'!C$17-'935'!Y105)*('11'!B$17/('11'!B$17-'935'!X105)))</f>
        <v>#VALUE!</v>
      </c>
      <c r="AE105" s="32" t="e">
        <f>Matrix!AT105*'Charging rates'!B$116*(Parameters!B$21+Matrix!AU105)*IF('DNO totals'!B$323&lt;0,1,'935'!S105)</f>
        <v>#VALUE!</v>
      </c>
      <c r="AF105" s="32" t="e">
        <f>Matrix!AT105*MAX(Matrix!DD105,0-(Matrix!DC105+IF('935'!Q105=0,0,(1-'935'!Y105/'11'!C$17)*'11'!B$17/('11'!B$17-'935'!X105)*IF(Matrix!AT105=0,1,Matrix!BX105/Matrix!AT105)*Matrix!CU105)))*'11'!B$17*0.01*(1-('DNO totals'!B$238+'DNO totals'!B$228)/'DNO totals'!B$296)</f>
        <v>#VALUE!</v>
      </c>
      <c r="AG105" s="49" t="e">
        <f t="shared" si="6"/>
        <v>#VALUE!</v>
      </c>
    </row>
    <row r="106" spans="1:33">
      <c r="A106" s="28">
        <v>6</v>
      </c>
      <c r="B106" s="47" t="e">
        <f>Results!B106</f>
        <v>#VALUE!</v>
      </c>
      <c r="C106" s="35" t="e">
        <f>Results!C106</f>
        <v>#VALUE!</v>
      </c>
      <c r="D106" s="55" t="e">
        <f>Results!D106</f>
        <v>#VALUE!</v>
      </c>
      <c r="E106" s="55" t="e">
        <f>Results!E106</f>
        <v>#VALUE!</v>
      </c>
      <c r="F106" s="56" t="e">
        <f>Results!F106</f>
        <v>#VALUE!</v>
      </c>
      <c r="G106" s="35" t="e">
        <f>Results!G106</f>
        <v>#VALUE!</v>
      </c>
      <c r="H106" s="55" t="e">
        <f>Results!H106</f>
        <v>#VALUE!</v>
      </c>
      <c r="I106" s="55" t="e">
        <f>Results!I106</f>
        <v>#VALUE!</v>
      </c>
      <c r="J106" s="56" t="e">
        <f>Results!J106</f>
        <v>#VALUE!</v>
      </c>
      <c r="K106" s="57" t="e">
        <f>0.01*'11'!B$17*Matrix!AT106*Results!E106</f>
        <v>#VALUE!</v>
      </c>
      <c r="L106" s="32" t="e">
        <f>0.01*('11'!C$17-'935'!Y106)*Results!C106*Matrix!AT106*('11'!B$17/('11'!B$17-'935'!X106))*'935'!Q106</f>
        <v>#VALUE!</v>
      </c>
      <c r="M106" s="49" t="e">
        <f>0.01*('11'!B$17-'935'!X106)*Results!D106</f>
        <v>#VALUE!</v>
      </c>
      <c r="N106" s="32" t="e">
        <f>0.01*'11'!B$17*Matrix!H106*Matrix!BC106</f>
        <v>#VALUE!</v>
      </c>
      <c r="O106" s="32" t="e">
        <f>0.01*('11'!B$17-'935'!X106)*Matrix!BW106</f>
        <v>#VALUE!</v>
      </c>
      <c r="P106" s="49" t="e">
        <f>0.01*Matrix!AS106*'935'!U106</f>
        <v>#VALUE!</v>
      </c>
      <c r="Q106" s="57" t="e">
        <f t="shared" si="0"/>
        <v>#VALUE!</v>
      </c>
      <c r="R106" s="34" t="e">
        <f>'935'!Z106</f>
        <v>#VALUE!</v>
      </c>
      <c r="S106" s="58" t="e">
        <f t="shared" si="1"/>
        <v>#VALUE!</v>
      </c>
      <c r="T106" s="59" t="e">
        <f t="shared" si="2"/>
        <v>#VALUE!</v>
      </c>
      <c r="U106" s="57" t="e">
        <f t="shared" si="3"/>
        <v>#VALUE!</v>
      </c>
      <c r="V106" s="34" t="e">
        <f>'935'!AA106</f>
        <v>#VALUE!</v>
      </c>
      <c r="W106" s="58" t="e">
        <f t="shared" si="4"/>
        <v>#VALUE!</v>
      </c>
      <c r="X106" s="59" t="e">
        <f t="shared" si="5"/>
        <v>#VALUE!</v>
      </c>
      <c r="Y106" s="57" t="e">
        <f>0.01*('11'!B$17-'935'!X106)*Matrix!BT106</f>
        <v>#VALUE!</v>
      </c>
      <c r="Z106" s="32" t="e">
        <f>0.01*'11'!B$17*Matrix!AT106*Matrix!CV106</f>
        <v>#VALUE!</v>
      </c>
      <c r="AA106" s="32" t="e">
        <f>Matrix!AT106*MAX(Matrix!DD106,0-(Matrix!DC106+IF('935'!Q106=0,0,(1-'935'!Y106/'11'!C$17)*'11'!B$17/('11'!B$17-'935'!X106)*IF(Matrix!AT106=0,1,Matrix!BX106/Matrix!AT106)*Matrix!CU106)))*'11'!B$17*0.01*'DNO totals'!B$228/'DNO totals'!B$296</f>
        <v>#VALUE!</v>
      </c>
      <c r="AB106" s="32" t="e">
        <f>Matrix!AT106*'Charging rates'!B$106*Matrix!DA106</f>
        <v>#VALUE!</v>
      </c>
      <c r="AC106" s="32" t="e">
        <f>Matrix!AT106*MAX(Matrix!DD106,0-(Matrix!DC106+IF('935'!Q106=0,0,(1-'935'!Y106/'11'!C$17)*'11'!B$17/('11'!B$17-'935'!X106)*IF(Matrix!AT106=0,1,Matrix!BX106/Matrix!AT106)*Matrix!CU106)))*'11'!B$17*0.01*'DNO totals'!B$238/'DNO totals'!B$296</f>
        <v>#VALUE!</v>
      </c>
      <c r="AD106" s="32" t="e">
        <f>0.01*(Matrix!BX106*'11'!B$17*Matrix!CA106+Matrix!AT106*Matrix!CC106*'935'!Q106*('11'!C$17-'935'!Y106)*('11'!B$17/('11'!B$17-'935'!X106)))</f>
        <v>#VALUE!</v>
      </c>
      <c r="AE106" s="32" t="e">
        <f>Matrix!AT106*'Charging rates'!B$116*(Parameters!B$21+Matrix!AU106)*IF('DNO totals'!B$323&lt;0,1,'935'!S106)</f>
        <v>#VALUE!</v>
      </c>
      <c r="AF106" s="32" t="e">
        <f>Matrix!AT106*MAX(Matrix!DD106,0-(Matrix!DC106+IF('935'!Q106=0,0,(1-'935'!Y106/'11'!C$17)*'11'!B$17/('11'!B$17-'935'!X106)*IF(Matrix!AT106=0,1,Matrix!BX106/Matrix!AT106)*Matrix!CU106)))*'11'!B$17*0.01*(1-('DNO totals'!B$238+'DNO totals'!B$228)/'DNO totals'!B$296)</f>
        <v>#VALUE!</v>
      </c>
      <c r="AG106" s="49" t="e">
        <f t="shared" si="6"/>
        <v>#VALUE!</v>
      </c>
    </row>
    <row r="107" spans="1:33">
      <c r="A107" s="28">
        <v>7</v>
      </c>
      <c r="B107" s="47" t="e">
        <f>Results!B107</f>
        <v>#VALUE!</v>
      </c>
      <c r="C107" s="35" t="e">
        <f>Results!C107</f>
        <v>#VALUE!</v>
      </c>
      <c r="D107" s="55" t="e">
        <f>Results!D107</f>
        <v>#VALUE!</v>
      </c>
      <c r="E107" s="55" t="e">
        <f>Results!E107</f>
        <v>#VALUE!</v>
      </c>
      <c r="F107" s="56" t="e">
        <f>Results!F107</f>
        <v>#VALUE!</v>
      </c>
      <c r="G107" s="35" t="e">
        <f>Results!G107</f>
        <v>#VALUE!</v>
      </c>
      <c r="H107" s="55" t="e">
        <f>Results!H107</f>
        <v>#VALUE!</v>
      </c>
      <c r="I107" s="55" t="e">
        <f>Results!I107</f>
        <v>#VALUE!</v>
      </c>
      <c r="J107" s="56" t="e">
        <f>Results!J107</f>
        <v>#VALUE!</v>
      </c>
      <c r="K107" s="57" t="e">
        <f>0.01*'11'!B$17*Matrix!AT107*Results!E107</f>
        <v>#VALUE!</v>
      </c>
      <c r="L107" s="32" t="e">
        <f>0.01*('11'!C$17-'935'!Y107)*Results!C107*Matrix!AT107*('11'!B$17/('11'!B$17-'935'!X107))*'935'!Q107</f>
        <v>#VALUE!</v>
      </c>
      <c r="M107" s="49" t="e">
        <f>0.01*('11'!B$17-'935'!X107)*Results!D107</f>
        <v>#VALUE!</v>
      </c>
      <c r="N107" s="32" t="e">
        <f>0.01*'11'!B$17*Matrix!H107*Matrix!BC107</f>
        <v>#VALUE!</v>
      </c>
      <c r="O107" s="32" t="e">
        <f>0.01*('11'!B$17-'935'!X107)*Matrix!BW107</f>
        <v>#VALUE!</v>
      </c>
      <c r="P107" s="49" t="e">
        <f>0.01*Matrix!AS107*'935'!U107</f>
        <v>#VALUE!</v>
      </c>
      <c r="Q107" s="57" t="e">
        <f t="shared" si="0"/>
        <v>#VALUE!</v>
      </c>
      <c r="R107" s="34" t="e">
        <f>'935'!Z107</f>
        <v>#VALUE!</v>
      </c>
      <c r="S107" s="58" t="e">
        <f t="shared" si="1"/>
        <v>#VALUE!</v>
      </c>
      <c r="T107" s="59" t="e">
        <f t="shared" si="2"/>
        <v>#VALUE!</v>
      </c>
      <c r="U107" s="57" t="e">
        <f t="shared" si="3"/>
        <v>#VALUE!</v>
      </c>
      <c r="V107" s="34" t="e">
        <f>'935'!AA107</f>
        <v>#VALUE!</v>
      </c>
      <c r="W107" s="58" t="e">
        <f t="shared" si="4"/>
        <v>#VALUE!</v>
      </c>
      <c r="X107" s="59" t="e">
        <f t="shared" si="5"/>
        <v>#VALUE!</v>
      </c>
      <c r="Y107" s="57" t="e">
        <f>0.01*('11'!B$17-'935'!X107)*Matrix!BT107</f>
        <v>#VALUE!</v>
      </c>
      <c r="Z107" s="32" t="e">
        <f>0.01*'11'!B$17*Matrix!AT107*Matrix!CV107</f>
        <v>#VALUE!</v>
      </c>
      <c r="AA107" s="32" t="e">
        <f>Matrix!AT107*MAX(Matrix!DD107,0-(Matrix!DC107+IF('935'!Q107=0,0,(1-'935'!Y107/'11'!C$17)*'11'!B$17/('11'!B$17-'935'!X107)*IF(Matrix!AT107=0,1,Matrix!BX107/Matrix!AT107)*Matrix!CU107)))*'11'!B$17*0.01*'DNO totals'!B$228/'DNO totals'!B$296</f>
        <v>#VALUE!</v>
      </c>
      <c r="AB107" s="32" t="e">
        <f>Matrix!AT107*'Charging rates'!B$106*Matrix!DA107</f>
        <v>#VALUE!</v>
      </c>
      <c r="AC107" s="32" t="e">
        <f>Matrix!AT107*MAX(Matrix!DD107,0-(Matrix!DC107+IF('935'!Q107=0,0,(1-'935'!Y107/'11'!C$17)*'11'!B$17/('11'!B$17-'935'!X107)*IF(Matrix!AT107=0,1,Matrix!BX107/Matrix!AT107)*Matrix!CU107)))*'11'!B$17*0.01*'DNO totals'!B$238/'DNO totals'!B$296</f>
        <v>#VALUE!</v>
      </c>
      <c r="AD107" s="32" t="e">
        <f>0.01*(Matrix!BX107*'11'!B$17*Matrix!CA107+Matrix!AT107*Matrix!CC107*'935'!Q107*('11'!C$17-'935'!Y107)*('11'!B$17/('11'!B$17-'935'!X107)))</f>
        <v>#VALUE!</v>
      </c>
      <c r="AE107" s="32" t="e">
        <f>Matrix!AT107*'Charging rates'!B$116*(Parameters!B$21+Matrix!AU107)*IF('DNO totals'!B$323&lt;0,1,'935'!S107)</f>
        <v>#VALUE!</v>
      </c>
      <c r="AF107" s="32" t="e">
        <f>Matrix!AT107*MAX(Matrix!DD107,0-(Matrix!DC107+IF('935'!Q107=0,0,(1-'935'!Y107/'11'!C$17)*'11'!B$17/('11'!B$17-'935'!X107)*IF(Matrix!AT107=0,1,Matrix!BX107/Matrix!AT107)*Matrix!CU107)))*'11'!B$17*0.01*(1-('DNO totals'!B$238+'DNO totals'!B$228)/'DNO totals'!B$296)</f>
        <v>#VALUE!</v>
      </c>
      <c r="AG107" s="49" t="e">
        <f t="shared" si="6"/>
        <v>#VALUE!</v>
      </c>
    </row>
    <row r="108" spans="1:33">
      <c r="A108" s="28">
        <v>8</v>
      </c>
      <c r="B108" s="47" t="e">
        <f>Results!B108</f>
        <v>#VALUE!</v>
      </c>
      <c r="C108" s="35" t="e">
        <f>Results!C108</f>
        <v>#VALUE!</v>
      </c>
      <c r="D108" s="55" t="e">
        <f>Results!D108</f>
        <v>#VALUE!</v>
      </c>
      <c r="E108" s="55" t="e">
        <f>Results!E108</f>
        <v>#VALUE!</v>
      </c>
      <c r="F108" s="56" t="e">
        <f>Results!F108</f>
        <v>#VALUE!</v>
      </c>
      <c r="G108" s="35" t="e">
        <f>Results!G108</f>
        <v>#VALUE!</v>
      </c>
      <c r="H108" s="55" t="e">
        <f>Results!H108</f>
        <v>#VALUE!</v>
      </c>
      <c r="I108" s="55" t="e">
        <f>Results!I108</f>
        <v>#VALUE!</v>
      </c>
      <c r="J108" s="56" t="e">
        <f>Results!J108</f>
        <v>#VALUE!</v>
      </c>
      <c r="K108" s="57" t="e">
        <f>0.01*'11'!B$17*Matrix!AT108*Results!E108</f>
        <v>#VALUE!</v>
      </c>
      <c r="L108" s="32" t="e">
        <f>0.01*('11'!C$17-'935'!Y108)*Results!C108*Matrix!AT108*('11'!B$17/('11'!B$17-'935'!X108))*'935'!Q108</f>
        <v>#VALUE!</v>
      </c>
      <c r="M108" s="49" t="e">
        <f>0.01*('11'!B$17-'935'!X108)*Results!D108</f>
        <v>#VALUE!</v>
      </c>
      <c r="N108" s="32" t="e">
        <f>0.01*'11'!B$17*Matrix!H108*Matrix!BC108</f>
        <v>#VALUE!</v>
      </c>
      <c r="O108" s="32" t="e">
        <f>0.01*('11'!B$17-'935'!X108)*Matrix!BW108</f>
        <v>#VALUE!</v>
      </c>
      <c r="P108" s="49" t="e">
        <f>0.01*Matrix!AS108*'935'!U108</f>
        <v>#VALUE!</v>
      </c>
      <c r="Q108" s="57" t="e">
        <f t="shared" si="0"/>
        <v>#VALUE!</v>
      </c>
      <c r="R108" s="34" t="e">
        <f>'935'!Z108</f>
        <v>#VALUE!</v>
      </c>
      <c r="S108" s="58" t="e">
        <f t="shared" si="1"/>
        <v>#VALUE!</v>
      </c>
      <c r="T108" s="59" t="e">
        <f t="shared" si="2"/>
        <v>#VALUE!</v>
      </c>
      <c r="U108" s="57" t="e">
        <f t="shared" si="3"/>
        <v>#VALUE!</v>
      </c>
      <c r="V108" s="34" t="e">
        <f>'935'!AA108</f>
        <v>#VALUE!</v>
      </c>
      <c r="W108" s="58" t="e">
        <f t="shared" si="4"/>
        <v>#VALUE!</v>
      </c>
      <c r="X108" s="59" t="e">
        <f t="shared" si="5"/>
        <v>#VALUE!</v>
      </c>
      <c r="Y108" s="57" t="e">
        <f>0.01*('11'!B$17-'935'!X108)*Matrix!BT108</f>
        <v>#VALUE!</v>
      </c>
      <c r="Z108" s="32" t="e">
        <f>0.01*'11'!B$17*Matrix!AT108*Matrix!CV108</f>
        <v>#VALUE!</v>
      </c>
      <c r="AA108" s="32" t="e">
        <f>Matrix!AT108*MAX(Matrix!DD108,0-(Matrix!DC108+IF('935'!Q108=0,0,(1-'935'!Y108/'11'!C$17)*'11'!B$17/('11'!B$17-'935'!X108)*IF(Matrix!AT108=0,1,Matrix!BX108/Matrix!AT108)*Matrix!CU108)))*'11'!B$17*0.01*'DNO totals'!B$228/'DNO totals'!B$296</f>
        <v>#VALUE!</v>
      </c>
      <c r="AB108" s="32" t="e">
        <f>Matrix!AT108*'Charging rates'!B$106*Matrix!DA108</f>
        <v>#VALUE!</v>
      </c>
      <c r="AC108" s="32" t="e">
        <f>Matrix!AT108*MAX(Matrix!DD108,0-(Matrix!DC108+IF('935'!Q108=0,0,(1-'935'!Y108/'11'!C$17)*'11'!B$17/('11'!B$17-'935'!X108)*IF(Matrix!AT108=0,1,Matrix!BX108/Matrix!AT108)*Matrix!CU108)))*'11'!B$17*0.01*'DNO totals'!B$238/'DNO totals'!B$296</f>
        <v>#VALUE!</v>
      </c>
      <c r="AD108" s="32" t="e">
        <f>0.01*(Matrix!BX108*'11'!B$17*Matrix!CA108+Matrix!AT108*Matrix!CC108*'935'!Q108*('11'!C$17-'935'!Y108)*('11'!B$17/('11'!B$17-'935'!X108)))</f>
        <v>#VALUE!</v>
      </c>
      <c r="AE108" s="32" t="e">
        <f>Matrix!AT108*'Charging rates'!B$116*(Parameters!B$21+Matrix!AU108)*IF('DNO totals'!B$323&lt;0,1,'935'!S108)</f>
        <v>#VALUE!</v>
      </c>
      <c r="AF108" s="32" t="e">
        <f>Matrix!AT108*MAX(Matrix!DD108,0-(Matrix!DC108+IF('935'!Q108=0,0,(1-'935'!Y108/'11'!C$17)*'11'!B$17/('11'!B$17-'935'!X108)*IF(Matrix!AT108=0,1,Matrix!BX108/Matrix!AT108)*Matrix!CU108)))*'11'!B$17*0.01*(1-('DNO totals'!B$238+'DNO totals'!B$228)/'DNO totals'!B$296)</f>
        <v>#VALUE!</v>
      </c>
      <c r="AG108" s="49" t="e">
        <f t="shared" si="6"/>
        <v>#VALUE!</v>
      </c>
    </row>
    <row r="109" spans="1:33">
      <c r="A109" s="28">
        <v>9</v>
      </c>
      <c r="B109" s="47" t="e">
        <f>Results!B109</f>
        <v>#VALUE!</v>
      </c>
      <c r="C109" s="35" t="e">
        <f>Results!C109</f>
        <v>#VALUE!</v>
      </c>
      <c r="D109" s="55" t="e">
        <f>Results!D109</f>
        <v>#VALUE!</v>
      </c>
      <c r="E109" s="55" t="e">
        <f>Results!E109</f>
        <v>#VALUE!</v>
      </c>
      <c r="F109" s="56" t="e">
        <f>Results!F109</f>
        <v>#VALUE!</v>
      </c>
      <c r="G109" s="35" t="e">
        <f>Results!G109</f>
        <v>#VALUE!</v>
      </c>
      <c r="H109" s="55" t="e">
        <f>Results!H109</f>
        <v>#VALUE!</v>
      </c>
      <c r="I109" s="55" t="e">
        <f>Results!I109</f>
        <v>#VALUE!</v>
      </c>
      <c r="J109" s="56" t="e">
        <f>Results!J109</f>
        <v>#VALUE!</v>
      </c>
      <c r="K109" s="57" t="e">
        <f>0.01*'11'!B$17*Matrix!AT109*Results!E109</f>
        <v>#VALUE!</v>
      </c>
      <c r="L109" s="32" t="e">
        <f>0.01*('11'!C$17-'935'!Y109)*Results!C109*Matrix!AT109*('11'!B$17/('11'!B$17-'935'!X109))*'935'!Q109</f>
        <v>#VALUE!</v>
      </c>
      <c r="M109" s="49" t="e">
        <f>0.01*('11'!B$17-'935'!X109)*Results!D109</f>
        <v>#VALUE!</v>
      </c>
      <c r="N109" s="32" t="e">
        <f>0.01*'11'!B$17*Matrix!H109*Matrix!BC109</f>
        <v>#VALUE!</v>
      </c>
      <c r="O109" s="32" t="e">
        <f>0.01*('11'!B$17-'935'!X109)*Matrix!BW109</f>
        <v>#VALUE!</v>
      </c>
      <c r="P109" s="49" t="e">
        <f>0.01*Matrix!AS109*'935'!U109</f>
        <v>#VALUE!</v>
      </c>
      <c r="Q109" s="57" t="e">
        <f t="shared" si="0"/>
        <v>#VALUE!</v>
      </c>
      <c r="R109" s="34" t="e">
        <f>'935'!Z109</f>
        <v>#VALUE!</v>
      </c>
      <c r="S109" s="58" t="e">
        <f t="shared" si="1"/>
        <v>#VALUE!</v>
      </c>
      <c r="T109" s="59" t="e">
        <f t="shared" si="2"/>
        <v>#VALUE!</v>
      </c>
      <c r="U109" s="57" t="e">
        <f t="shared" si="3"/>
        <v>#VALUE!</v>
      </c>
      <c r="V109" s="34" t="e">
        <f>'935'!AA109</f>
        <v>#VALUE!</v>
      </c>
      <c r="W109" s="58" t="e">
        <f t="shared" si="4"/>
        <v>#VALUE!</v>
      </c>
      <c r="X109" s="59" t="e">
        <f t="shared" si="5"/>
        <v>#VALUE!</v>
      </c>
      <c r="Y109" s="57" t="e">
        <f>0.01*('11'!B$17-'935'!X109)*Matrix!BT109</f>
        <v>#VALUE!</v>
      </c>
      <c r="Z109" s="32" t="e">
        <f>0.01*'11'!B$17*Matrix!AT109*Matrix!CV109</f>
        <v>#VALUE!</v>
      </c>
      <c r="AA109" s="32" t="e">
        <f>Matrix!AT109*MAX(Matrix!DD109,0-(Matrix!DC109+IF('935'!Q109=0,0,(1-'935'!Y109/'11'!C$17)*'11'!B$17/('11'!B$17-'935'!X109)*IF(Matrix!AT109=0,1,Matrix!BX109/Matrix!AT109)*Matrix!CU109)))*'11'!B$17*0.01*'DNO totals'!B$228/'DNO totals'!B$296</f>
        <v>#VALUE!</v>
      </c>
      <c r="AB109" s="32" t="e">
        <f>Matrix!AT109*'Charging rates'!B$106*Matrix!DA109</f>
        <v>#VALUE!</v>
      </c>
      <c r="AC109" s="32" t="e">
        <f>Matrix!AT109*MAX(Matrix!DD109,0-(Matrix!DC109+IF('935'!Q109=0,0,(1-'935'!Y109/'11'!C$17)*'11'!B$17/('11'!B$17-'935'!X109)*IF(Matrix!AT109=0,1,Matrix!BX109/Matrix!AT109)*Matrix!CU109)))*'11'!B$17*0.01*'DNO totals'!B$238/'DNO totals'!B$296</f>
        <v>#VALUE!</v>
      </c>
      <c r="AD109" s="32" t="e">
        <f>0.01*(Matrix!BX109*'11'!B$17*Matrix!CA109+Matrix!AT109*Matrix!CC109*'935'!Q109*('11'!C$17-'935'!Y109)*('11'!B$17/('11'!B$17-'935'!X109)))</f>
        <v>#VALUE!</v>
      </c>
      <c r="AE109" s="32" t="e">
        <f>Matrix!AT109*'Charging rates'!B$116*(Parameters!B$21+Matrix!AU109)*IF('DNO totals'!B$323&lt;0,1,'935'!S109)</f>
        <v>#VALUE!</v>
      </c>
      <c r="AF109" s="32" t="e">
        <f>Matrix!AT109*MAX(Matrix!DD109,0-(Matrix!DC109+IF('935'!Q109=0,0,(1-'935'!Y109/'11'!C$17)*'11'!B$17/('11'!B$17-'935'!X109)*IF(Matrix!AT109=0,1,Matrix!BX109/Matrix!AT109)*Matrix!CU109)))*'11'!B$17*0.01*(1-('DNO totals'!B$238+'DNO totals'!B$228)/'DNO totals'!B$296)</f>
        <v>#VALUE!</v>
      </c>
      <c r="AG109" s="49" t="e">
        <f t="shared" si="6"/>
        <v>#VALUE!</v>
      </c>
    </row>
    <row r="110" spans="1:33">
      <c r="A110" s="28">
        <v>10</v>
      </c>
      <c r="B110" s="47" t="e">
        <f>Results!B110</f>
        <v>#VALUE!</v>
      </c>
      <c r="C110" s="35" t="e">
        <f>Results!C110</f>
        <v>#VALUE!</v>
      </c>
      <c r="D110" s="55" t="e">
        <f>Results!D110</f>
        <v>#VALUE!</v>
      </c>
      <c r="E110" s="55" t="e">
        <f>Results!E110</f>
        <v>#VALUE!</v>
      </c>
      <c r="F110" s="56" t="e">
        <f>Results!F110</f>
        <v>#VALUE!</v>
      </c>
      <c r="G110" s="35" t="e">
        <f>Results!G110</f>
        <v>#VALUE!</v>
      </c>
      <c r="H110" s="55" t="e">
        <f>Results!H110</f>
        <v>#VALUE!</v>
      </c>
      <c r="I110" s="55" t="e">
        <f>Results!I110</f>
        <v>#VALUE!</v>
      </c>
      <c r="J110" s="56" t="e">
        <f>Results!J110</f>
        <v>#VALUE!</v>
      </c>
      <c r="K110" s="57" t="e">
        <f>0.01*'11'!B$17*Matrix!AT110*Results!E110</f>
        <v>#VALUE!</v>
      </c>
      <c r="L110" s="32" t="e">
        <f>0.01*('11'!C$17-'935'!Y110)*Results!C110*Matrix!AT110*('11'!B$17/('11'!B$17-'935'!X110))*'935'!Q110</f>
        <v>#VALUE!</v>
      </c>
      <c r="M110" s="49" t="e">
        <f>0.01*('11'!B$17-'935'!X110)*Results!D110</f>
        <v>#VALUE!</v>
      </c>
      <c r="N110" s="32" t="e">
        <f>0.01*'11'!B$17*Matrix!H110*Matrix!BC110</f>
        <v>#VALUE!</v>
      </c>
      <c r="O110" s="32" t="e">
        <f>0.01*('11'!B$17-'935'!X110)*Matrix!BW110</f>
        <v>#VALUE!</v>
      </c>
      <c r="P110" s="49" t="e">
        <f>0.01*Matrix!AS110*'935'!U110</f>
        <v>#VALUE!</v>
      </c>
      <c r="Q110" s="57" t="e">
        <f t="shared" si="0"/>
        <v>#VALUE!</v>
      </c>
      <c r="R110" s="34" t="e">
        <f>'935'!Z110</f>
        <v>#VALUE!</v>
      </c>
      <c r="S110" s="58" t="e">
        <f t="shared" si="1"/>
        <v>#VALUE!</v>
      </c>
      <c r="T110" s="59" t="e">
        <f t="shared" si="2"/>
        <v>#VALUE!</v>
      </c>
      <c r="U110" s="57" t="e">
        <f t="shared" si="3"/>
        <v>#VALUE!</v>
      </c>
      <c r="V110" s="34" t="e">
        <f>'935'!AA110</f>
        <v>#VALUE!</v>
      </c>
      <c r="W110" s="58" t="e">
        <f t="shared" si="4"/>
        <v>#VALUE!</v>
      </c>
      <c r="X110" s="59" t="e">
        <f t="shared" si="5"/>
        <v>#VALUE!</v>
      </c>
      <c r="Y110" s="57" t="e">
        <f>0.01*('11'!B$17-'935'!X110)*Matrix!BT110</f>
        <v>#VALUE!</v>
      </c>
      <c r="Z110" s="32" t="e">
        <f>0.01*'11'!B$17*Matrix!AT110*Matrix!CV110</f>
        <v>#VALUE!</v>
      </c>
      <c r="AA110" s="32" t="e">
        <f>Matrix!AT110*MAX(Matrix!DD110,0-(Matrix!DC110+IF('935'!Q110=0,0,(1-'935'!Y110/'11'!C$17)*'11'!B$17/('11'!B$17-'935'!X110)*IF(Matrix!AT110=0,1,Matrix!BX110/Matrix!AT110)*Matrix!CU110)))*'11'!B$17*0.01*'DNO totals'!B$228/'DNO totals'!B$296</f>
        <v>#VALUE!</v>
      </c>
      <c r="AB110" s="32" t="e">
        <f>Matrix!AT110*'Charging rates'!B$106*Matrix!DA110</f>
        <v>#VALUE!</v>
      </c>
      <c r="AC110" s="32" t="e">
        <f>Matrix!AT110*MAX(Matrix!DD110,0-(Matrix!DC110+IF('935'!Q110=0,0,(1-'935'!Y110/'11'!C$17)*'11'!B$17/('11'!B$17-'935'!X110)*IF(Matrix!AT110=0,1,Matrix!BX110/Matrix!AT110)*Matrix!CU110)))*'11'!B$17*0.01*'DNO totals'!B$238/'DNO totals'!B$296</f>
        <v>#VALUE!</v>
      </c>
      <c r="AD110" s="32" t="e">
        <f>0.01*(Matrix!BX110*'11'!B$17*Matrix!CA110+Matrix!AT110*Matrix!CC110*'935'!Q110*('11'!C$17-'935'!Y110)*('11'!B$17/('11'!B$17-'935'!X110)))</f>
        <v>#VALUE!</v>
      </c>
      <c r="AE110" s="32" t="e">
        <f>Matrix!AT110*'Charging rates'!B$116*(Parameters!B$21+Matrix!AU110)*IF('DNO totals'!B$323&lt;0,1,'935'!S110)</f>
        <v>#VALUE!</v>
      </c>
      <c r="AF110" s="32" t="e">
        <f>Matrix!AT110*MAX(Matrix!DD110,0-(Matrix!DC110+IF('935'!Q110=0,0,(1-'935'!Y110/'11'!C$17)*'11'!B$17/('11'!B$17-'935'!X110)*IF(Matrix!AT110=0,1,Matrix!BX110/Matrix!AT110)*Matrix!CU110)))*'11'!B$17*0.01*(1-('DNO totals'!B$238+'DNO totals'!B$228)/'DNO totals'!B$296)</f>
        <v>#VALUE!</v>
      </c>
      <c r="AG110" s="49" t="e">
        <f t="shared" si="6"/>
        <v>#VALUE!</v>
      </c>
    </row>
    <row r="111" spans="1:33">
      <c r="A111" s="28">
        <v>11</v>
      </c>
      <c r="B111" s="47" t="e">
        <f>Results!B111</f>
        <v>#VALUE!</v>
      </c>
      <c r="C111" s="35" t="e">
        <f>Results!C111</f>
        <v>#VALUE!</v>
      </c>
      <c r="D111" s="55" t="e">
        <f>Results!D111</f>
        <v>#VALUE!</v>
      </c>
      <c r="E111" s="55" t="e">
        <f>Results!E111</f>
        <v>#VALUE!</v>
      </c>
      <c r="F111" s="56" t="e">
        <f>Results!F111</f>
        <v>#VALUE!</v>
      </c>
      <c r="G111" s="35" t="e">
        <f>Results!G111</f>
        <v>#VALUE!</v>
      </c>
      <c r="H111" s="55" t="e">
        <f>Results!H111</f>
        <v>#VALUE!</v>
      </c>
      <c r="I111" s="55" t="e">
        <f>Results!I111</f>
        <v>#VALUE!</v>
      </c>
      <c r="J111" s="56" t="e">
        <f>Results!J111</f>
        <v>#VALUE!</v>
      </c>
      <c r="K111" s="57" t="e">
        <f>0.01*'11'!B$17*Matrix!AT111*Results!E111</f>
        <v>#VALUE!</v>
      </c>
      <c r="L111" s="32" t="e">
        <f>0.01*('11'!C$17-'935'!Y111)*Results!C111*Matrix!AT111*('11'!B$17/('11'!B$17-'935'!X111))*'935'!Q111</f>
        <v>#VALUE!</v>
      </c>
      <c r="M111" s="49" t="e">
        <f>0.01*('11'!B$17-'935'!X111)*Results!D111</f>
        <v>#VALUE!</v>
      </c>
      <c r="N111" s="32" t="e">
        <f>0.01*'11'!B$17*Matrix!H111*Matrix!BC111</f>
        <v>#VALUE!</v>
      </c>
      <c r="O111" s="32" t="e">
        <f>0.01*('11'!B$17-'935'!X111)*Matrix!BW111</f>
        <v>#VALUE!</v>
      </c>
      <c r="P111" s="49" t="e">
        <f>0.01*Matrix!AS111*'935'!U111</f>
        <v>#VALUE!</v>
      </c>
      <c r="Q111" s="57" t="e">
        <f t="shared" si="0"/>
        <v>#VALUE!</v>
      </c>
      <c r="R111" s="34" t="e">
        <f>'935'!Z111</f>
        <v>#VALUE!</v>
      </c>
      <c r="S111" s="58" t="e">
        <f t="shared" si="1"/>
        <v>#VALUE!</v>
      </c>
      <c r="T111" s="59" t="e">
        <f t="shared" si="2"/>
        <v>#VALUE!</v>
      </c>
      <c r="U111" s="57" t="e">
        <f t="shared" si="3"/>
        <v>#VALUE!</v>
      </c>
      <c r="V111" s="34" t="e">
        <f>'935'!AA111</f>
        <v>#VALUE!</v>
      </c>
      <c r="W111" s="58" t="e">
        <f t="shared" si="4"/>
        <v>#VALUE!</v>
      </c>
      <c r="X111" s="59" t="e">
        <f t="shared" si="5"/>
        <v>#VALUE!</v>
      </c>
      <c r="Y111" s="57" t="e">
        <f>0.01*('11'!B$17-'935'!X111)*Matrix!BT111</f>
        <v>#VALUE!</v>
      </c>
      <c r="Z111" s="32" t="e">
        <f>0.01*'11'!B$17*Matrix!AT111*Matrix!CV111</f>
        <v>#VALUE!</v>
      </c>
      <c r="AA111" s="32" t="e">
        <f>Matrix!AT111*MAX(Matrix!DD111,0-(Matrix!DC111+IF('935'!Q111=0,0,(1-'935'!Y111/'11'!C$17)*'11'!B$17/('11'!B$17-'935'!X111)*IF(Matrix!AT111=0,1,Matrix!BX111/Matrix!AT111)*Matrix!CU111)))*'11'!B$17*0.01*'DNO totals'!B$228/'DNO totals'!B$296</f>
        <v>#VALUE!</v>
      </c>
      <c r="AB111" s="32" t="e">
        <f>Matrix!AT111*'Charging rates'!B$106*Matrix!DA111</f>
        <v>#VALUE!</v>
      </c>
      <c r="AC111" s="32" t="e">
        <f>Matrix!AT111*MAX(Matrix!DD111,0-(Matrix!DC111+IF('935'!Q111=0,0,(1-'935'!Y111/'11'!C$17)*'11'!B$17/('11'!B$17-'935'!X111)*IF(Matrix!AT111=0,1,Matrix!BX111/Matrix!AT111)*Matrix!CU111)))*'11'!B$17*0.01*'DNO totals'!B$238/'DNO totals'!B$296</f>
        <v>#VALUE!</v>
      </c>
      <c r="AD111" s="32" t="e">
        <f>0.01*(Matrix!BX111*'11'!B$17*Matrix!CA111+Matrix!AT111*Matrix!CC111*'935'!Q111*('11'!C$17-'935'!Y111)*('11'!B$17/('11'!B$17-'935'!X111)))</f>
        <v>#VALUE!</v>
      </c>
      <c r="AE111" s="32" t="e">
        <f>Matrix!AT111*'Charging rates'!B$116*(Parameters!B$21+Matrix!AU111)*IF('DNO totals'!B$323&lt;0,1,'935'!S111)</f>
        <v>#VALUE!</v>
      </c>
      <c r="AF111" s="32" t="e">
        <f>Matrix!AT111*MAX(Matrix!DD111,0-(Matrix!DC111+IF('935'!Q111=0,0,(1-'935'!Y111/'11'!C$17)*'11'!B$17/('11'!B$17-'935'!X111)*IF(Matrix!AT111=0,1,Matrix!BX111/Matrix!AT111)*Matrix!CU111)))*'11'!B$17*0.01*(1-('DNO totals'!B$238+'DNO totals'!B$228)/'DNO totals'!B$296)</f>
        <v>#VALUE!</v>
      </c>
      <c r="AG111" s="49" t="e">
        <f t="shared" si="6"/>
        <v>#VALUE!</v>
      </c>
    </row>
    <row r="112" spans="1:33">
      <c r="A112" s="28">
        <v>12</v>
      </c>
      <c r="B112" s="47" t="e">
        <f>Results!B112</f>
        <v>#VALUE!</v>
      </c>
      <c r="C112" s="35" t="e">
        <f>Results!C112</f>
        <v>#VALUE!</v>
      </c>
      <c r="D112" s="55" t="e">
        <f>Results!D112</f>
        <v>#VALUE!</v>
      </c>
      <c r="E112" s="55" t="e">
        <f>Results!E112</f>
        <v>#VALUE!</v>
      </c>
      <c r="F112" s="56" t="e">
        <f>Results!F112</f>
        <v>#VALUE!</v>
      </c>
      <c r="G112" s="35" t="e">
        <f>Results!G112</f>
        <v>#VALUE!</v>
      </c>
      <c r="H112" s="55" t="e">
        <f>Results!H112</f>
        <v>#VALUE!</v>
      </c>
      <c r="I112" s="55" t="e">
        <f>Results!I112</f>
        <v>#VALUE!</v>
      </c>
      <c r="J112" s="56" t="e">
        <f>Results!J112</f>
        <v>#VALUE!</v>
      </c>
      <c r="K112" s="57" t="e">
        <f>0.01*'11'!B$17*Matrix!AT112*Results!E112</f>
        <v>#VALUE!</v>
      </c>
      <c r="L112" s="32" t="e">
        <f>0.01*('11'!C$17-'935'!Y112)*Results!C112*Matrix!AT112*('11'!B$17/('11'!B$17-'935'!X112))*'935'!Q112</f>
        <v>#VALUE!</v>
      </c>
      <c r="M112" s="49" t="e">
        <f>0.01*('11'!B$17-'935'!X112)*Results!D112</f>
        <v>#VALUE!</v>
      </c>
      <c r="N112" s="32" t="e">
        <f>0.01*'11'!B$17*Matrix!H112*Matrix!BC112</f>
        <v>#VALUE!</v>
      </c>
      <c r="O112" s="32" t="e">
        <f>0.01*('11'!B$17-'935'!X112)*Matrix!BW112</f>
        <v>#VALUE!</v>
      </c>
      <c r="P112" s="49" t="e">
        <f>0.01*Matrix!AS112*'935'!U112</f>
        <v>#VALUE!</v>
      </c>
      <c r="Q112" s="57" t="e">
        <f t="shared" si="0"/>
        <v>#VALUE!</v>
      </c>
      <c r="R112" s="34" t="e">
        <f>'935'!Z112</f>
        <v>#VALUE!</v>
      </c>
      <c r="S112" s="58" t="e">
        <f t="shared" si="1"/>
        <v>#VALUE!</v>
      </c>
      <c r="T112" s="59" t="e">
        <f t="shared" si="2"/>
        <v>#VALUE!</v>
      </c>
      <c r="U112" s="57" t="e">
        <f t="shared" si="3"/>
        <v>#VALUE!</v>
      </c>
      <c r="V112" s="34" t="e">
        <f>'935'!AA112</f>
        <v>#VALUE!</v>
      </c>
      <c r="W112" s="58" t="e">
        <f t="shared" si="4"/>
        <v>#VALUE!</v>
      </c>
      <c r="X112" s="59" t="e">
        <f t="shared" si="5"/>
        <v>#VALUE!</v>
      </c>
      <c r="Y112" s="57" t="e">
        <f>0.01*('11'!B$17-'935'!X112)*Matrix!BT112</f>
        <v>#VALUE!</v>
      </c>
      <c r="Z112" s="32" t="e">
        <f>0.01*'11'!B$17*Matrix!AT112*Matrix!CV112</f>
        <v>#VALUE!</v>
      </c>
      <c r="AA112" s="32" t="e">
        <f>Matrix!AT112*MAX(Matrix!DD112,0-(Matrix!DC112+IF('935'!Q112=0,0,(1-'935'!Y112/'11'!C$17)*'11'!B$17/('11'!B$17-'935'!X112)*IF(Matrix!AT112=0,1,Matrix!BX112/Matrix!AT112)*Matrix!CU112)))*'11'!B$17*0.01*'DNO totals'!B$228/'DNO totals'!B$296</f>
        <v>#VALUE!</v>
      </c>
      <c r="AB112" s="32" t="e">
        <f>Matrix!AT112*'Charging rates'!B$106*Matrix!DA112</f>
        <v>#VALUE!</v>
      </c>
      <c r="AC112" s="32" t="e">
        <f>Matrix!AT112*MAX(Matrix!DD112,0-(Matrix!DC112+IF('935'!Q112=0,0,(1-'935'!Y112/'11'!C$17)*'11'!B$17/('11'!B$17-'935'!X112)*IF(Matrix!AT112=0,1,Matrix!BX112/Matrix!AT112)*Matrix!CU112)))*'11'!B$17*0.01*'DNO totals'!B$238/'DNO totals'!B$296</f>
        <v>#VALUE!</v>
      </c>
      <c r="AD112" s="32" t="e">
        <f>0.01*(Matrix!BX112*'11'!B$17*Matrix!CA112+Matrix!AT112*Matrix!CC112*'935'!Q112*('11'!C$17-'935'!Y112)*('11'!B$17/('11'!B$17-'935'!X112)))</f>
        <v>#VALUE!</v>
      </c>
      <c r="AE112" s="32" t="e">
        <f>Matrix!AT112*'Charging rates'!B$116*(Parameters!B$21+Matrix!AU112)*IF('DNO totals'!B$323&lt;0,1,'935'!S112)</f>
        <v>#VALUE!</v>
      </c>
      <c r="AF112" s="32" t="e">
        <f>Matrix!AT112*MAX(Matrix!DD112,0-(Matrix!DC112+IF('935'!Q112=0,0,(1-'935'!Y112/'11'!C$17)*'11'!B$17/('11'!B$17-'935'!X112)*IF(Matrix!AT112=0,1,Matrix!BX112/Matrix!AT112)*Matrix!CU112)))*'11'!B$17*0.01*(1-('DNO totals'!B$238+'DNO totals'!B$228)/'DNO totals'!B$296)</f>
        <v>#VALUE!</v>
      </c>
      <c r="AG112" s="49" t="e">
        <f t="shared" si="6"/>
        <v>#VALUE!</v>
      </c>
    </row>
    <row r="113" spans="1:33">
      <c r="A113" s="28">
        <v>13</v>
      </c>
      <c r="B113" s="47" t="e">
        <f>Results!B113</f>
        <v>#VALUE!</v>
      </c>
      <c r="C113" s="35" t="e">
        <f>Results!C113</f>
        <v>#VALUE!</v>
      </c>
      <c r="D113" s="55" t="e">
        <f>Results!D113</f>
        <v>#VALUE!</v>
      </c>
      <c r="E113" s="55" t="e">
        <f>Results!E113</f>
        <v>#VALUE!</v>
      </c>
      <c r="F113" s="56" t="e">
        <f>Results!F113</f>
        <v>#VALUE!</v>
      </c>
      <c r="G113" s="35" t="e">
        <f>Results!G113</f>
        <v>#VALUE!</v>
      </c>
      <c r="H113" s="55" t="e">
        <f>Results!H113</f>
        <v>#VALUE!</v>
      </c>
      <c r="I113" s="55" t="e">
        <f>Results!I113</f>
        <v>#VALUE!</v>
      </c>
      <c r="J113" s="56" t="e">
        <f>Results!J113</f>
        <v>#VALUE!</v>
      </c>
      <c r="K113" s="57" t="e">
        <f>0.01*'11'!B$17*Matrix!AT113*Results!E113</f>
        <v>#VALUE!</v>
      </c>
      <c r="L113" s="32" t="e">
        <f>0.01*('11'!C$17-'935'!Y113)*Results!C113*Matrix!AT113*('11'!B$17/('11'!B$17-'935'!X113))*'935'!Q113</f>
        <v>#VALUE!</v>
      </c>
      <c r="M113" s="49" t="e">
        <f>0.01*('11'!B$17-'935'!X113)*Results!D113</f>
        <v>#VALUE!</v>
      </c>
      <c r="N113" s="32" t="e">
        <f>0.01*'11'!B$17*Matrix!H113*Matrix!BC113</f>
        <v>#VALUE!</v>
      </c>
      <c r="O113" s="32" t="e">
        <f>0.01*('11'!B$17-'935'!X113)*Matrix!BW113</f>
        <v>#VALUE!</v>
      </c>
      <c r="P113" s="49" t="e">
        <f>0.01*Matrix!AS113*'935'!U113</f>
        <v>#VALUE!</v>
      </c>
      <c r="Q113" s="57" t="e">
        <f t="shared" si="0"/>
        <v>#VALUE!</v>
      </c>
      <c r="R113" s="34" t="e">
        <f>'935'!Z113</f>
        <v>#VALUE!</v>
      </c>
      <c r="S113" s="58" t="e">
        <f t="shared" si="1"/>
        <v>#VALUE!</v>
      </c>
      <c r="T113" s="59" t="e">
        <f t="shared" si="2"/>
        <v>#VALUE!</v>
      </c>
      <c r="U113" s="57" t="e">
        <f t="shared" si="3"/>
        <v>#VALUE!</v>
      </c>
      <c r="V113" s="34" t="e">
        <f>'935'!AA113</f>
        <v>#VALUE!</v>
      </c>
      <c r="W113" s="58" t="e">
        <f t="shared" si="4"/>
        <v>#VALUE!</v>
      </c>
      <c r="X113" s="59" t="e">
        <f t="shared" si="5"/>
        <v>#VALUE!</v>
      </c>
      <c r="Y113" s="57" t="e">
        <f>0.01*('11'!B$17-'935'!X113)*Matrix!BT113</f>
        <v>#VALUE!</v>
      </c>
      <c r="Z113" s="32" t="e">
        <f>0.01*'11'!B$17*Matrix!AT113*Matrix!CV113</f>
        <v>#VALUE!</v>
      </c>
      <c r="AA113" s="32" t="e">
        <f>Matrix!AT113*MAX(Matrix!DD113,0-(Matrix!DC113+IF('935'!Q113=0,0,(1-'935'!Y113/'11'!C$17)*'11'!B$17/('11'!B$17-'935'!X113)*IF(Matrix!AT113=0,1,Matrix!BX113/Matrix!AT113)*Matrix!CU113)))*'11'!B$17*0.01*'DNO totals'!B$228/'DNO totals'!B$296</f>
        <v>#VALUE!</v>
      </c>
      <c r="AB113" s="32" t="e">
        <f>Matrix!AT113*'Charging rates'!B$106*Matrix!DA113</f>
        <v>#VALUE!</v>
      </c>
      <c r="AC113" s="32" t="e">
        <f>Matrix!AT113*MAX(Matrix!DD113,0-(Matrix!DC113+IF('935'!Q113=0,0,(1-'935'!Y113/'11'!C$17)*'11'!B$17/('11'!B$17-'935'!X113)*IF(Matrix!AT113=0,1,Matrix!BX113/Matrix!AT113)*Matrix!CU113)))*'11'!B$17*0.01*'DNO totals'!B$238/'DNO totals'!B$296</f>
        <v>#VALUE!</v>
      </c>
      <c r="AD113" s="32" t="e">
        <f>0.01*(Matrix!BX113*'11'!B$17*Matrix!CA113+Matrix!AT113*Matrix!CC113*'935'!Q113*('11'!C$17-'935'!Y113)*('11'!B$17/('11'!B$17-'935'!X113)))</f>
        <v>#VALUE!</v>
      </c>
      <c r="AE113" s="32" t="e">
        <f>Matrix!AT113*'Charging rates'!B$116*(Parameters!B$21+Matrix!AU113)*IF('DNO totals'!B$323&lt;0,1,'935'!S113)</f>
        <v>#VALUE!</v>
      </c>
      <c r="AF113" s="32" t="e">
        <f>Matrix!AT113*MAX(Matrix!DD113,0-(Matrix!DC113+IF('935'!Q113=0,0,(1-'935'!Y113/'11'!C$17)*'11'!B$17/('11'!B$17-'935'!X113)*IF(Matrix!AT113=0,1,Matrix!BX113/Matrix!AT113)*Matrix!CU113)))*'11'!B$17*0.01*(1-('DNO totals'!B$238+'DNO totals'!B$228)/'DNO totals'!B$296)</f>
        <v>#VALUE!</v>
      </c>
      <c r="AG113" s="49" t="e">
        <f t="shared" si="6"/>
        <v>#VALUE!</v>
      </c>
    </row>
    <row r="114" spans="1:33">
      <c r="A114" s="28">
        <v>14</v>
      </c>
      <c r="B114" s="47" t="e">
        <f>Results!B114</f>
        <v>#VALUE!</v>
      </c>
      <c r="C114" s="35" t="e">
        <f>Results!C114</f>
        <v>#VALUE!</v>
      </c>
      <c r="D114" s="55" t="e">
        <f>Results!D114</f>
        <v>#VALUE!</v>
      </c>
      <c r="E114" s="55" t="e">
        <f>Results!E114</f>
        <v>#VALUE!</v>
      </c>
      <c r="F114" s="56" t="e">
        <f>Results!F114</f>
        <v>#VALUE!</v>
      </c>
      <c r="G114" s="35" t="e">
        <f>Results!G114</f>
        <v>#VALUE!</v>
      </c>
      <c r="H114" s="55" t="e">
        <f>Results!H114</f>
        <v>#VALUE!</v>
      </c>
      <c r="I114" s="55" t="e">
        <f>Results!I114</f>
        <v>#VALUE!</v>
      </c>
      <c r="J114" s="56" t="e">
        <f>Results!J114</f>
        <v>#VALUE!</v>
      </c>
      <c r="K114" s="57" t="e">
        <f>0.01*'11'!B$17*Matrix!AT114*Results!E114</f>
        <v>#VALUE!</v>
      </c>
      <c r="L114" s="32" t="e">
        <f>0.01*('11'!C$17-'935'!Y114)*Results!C114*Matrix!AT114*('11'!B$17/('11'!B$17-'935'!X114))*'935'!Q114</f>
        <v>#VALUE!</v>
      </c>
      <c r="M114" s="49" t="e">
        <f>0.01*('11'!B$17-'935'!X114)*Results!D114</f>
        <v>#VALUE!</v>
      </c>
      <c r="N114" s="32" t="e">
        <f>0.01*'11'!B$17*Matrix!H114*Matrix!BC114</f>
        <v>#VALUE!</v>
      </c>
      <c r="O114" s="32" t="e">
        <f>0.01*('11'!B$17-'935'!X114)*Matrix!BW114</f>
        <v>#VALUE!</v>
      </c>
      <c r="P114" s="49" t="e">
        <f>0.01*Matrix!AS114*'935'!U114</f>
        <v>#VALUE!</v>
      </c>
      <c r="Q114" s="57" t="e">
        <f t="shared" si="0"/>
        <v>#VALUE!</v>
      </c>
      <c r="R114" s="34" t="e">
        <f>'935'!Z114</f>
        <v>#VALUE!</v>
      </c>
      <c r="S114" s="58" t="e">
        <f t="shared" si="1"/>
        <v>#VALUE!</v>
      </c>
      <c r="T114" s="59" t="e">
        <f t="shared" si="2"/>
        <v>#VALUE!</v>
      </c>
      <c r="U114" s="57" t="e">
        <f t="shared" si="3"/>
        <v>#VALUE!</v>
      </c>
      <c r="V114" s="34" t="e">
        <f>'935'!AA114</f>
        <v>#VALUE!</v>
      </c>
      <c r="W114" s="58" t="e">
        <f t="shared" si="4"/>
        <v>#VALUE!</v>
      </c>
      <c r="X114" s="59" t="e">
        <f t="shared" si="5"/>
        <v>#VALUE!</v>
      </c>
      <c r="Y114" s="57" t="e">
        <f>0.01*('11'!B$17-'935'!X114)*Matrix!BT114</f>
        <v>#VALUE!</v>
      </c>
      <c r="Z114" s="32" t="e">
        <f>0.01*'11'!B$17*Matrix!AT114*Matrix!CV114</f>
        <v>#VALUE!</v>
      </c>
      <c r="AA114" s="32" t="e">
        <f>Matrix!AT114*MAX(Matrix!DD114,0-(Matrix!DC114+IF('935'!Q114=0,0,(1-'935'!Y114/'11'!C$17)*'11'!B$17/('11'!B$17-'935'!X114)*IF(Matrix!AT114=0,1,Matrix!BX114/Matrix!AT114)*Matrix!CU114)))*'11'!B$17*0.01*'DNO totals'!B$228/'DNO totals'!B$296</f>
        <v>#VALUE!</v>
      </c>
      <c r="AB114" s="32" t="e">
        <f>Matrix!AT114*'Charging rates'!B$106*Matrix!DA114</f>
        <v>#VALUE!</v>
      </c>
      <c r="AC114" s="32" t="e">
        <f>Matrix!AT114*MAX(Matrix!DD114,0-(Matrix!DC114+IF('935'!Q114=0,0,(1-'935'!Y114/'11'!C$17)*'11'!B$17/('11'!B$17-'935'!X114)*IF(Matrix!AT114=0,1,Matrix!BX114/Matrix!AT114)*Matrix!CU114)))*'11'!B$17*0.01*'DNO totals'!B$238/'DNO totals'!B$296</f>
        <v>#VALUE!</v>
      </c>
      <c r="AD114" s="32" t="e">
        <f>0.01*(Matrix!BX114*'11'!B$17*Matrix!CA114+Matrix!AT114*Matrix!CC114*'935'!Q114*('11'!C$17-'935'!Y114)*('11'!B$17/('11'!B$17-'935'!X114)))</f>
        <v>#VALUE!</v>
      </c>
      <c r="AE114" s="32" t="e">
        <f>Matrix!AT114*'Charging rates'!B$116*(Parameters!B$21+Matrix!AU114)*IF('DNO totals'!B$323&lt;0,1,'935'!S114)</f>
        <v>#VALUE!</v>
      </c>
      <c r="AF114" s="32" t="e">
        <f>Matrix!AT114*MAX(Matrix!DD114,0-(Matrix!DC114+IF('935'!Q114=0,0,(1-'935'!Y114/'11'!C$17)*'11'!B$17/('11'!B$17-'935'!X114)*IF(Matrix!AT114=0,1,Matrix!BX114/Matrix!AT114)*Matrix!CU114)))*'11'!B$17*0.01*(1-('DNO totals'!B$238+'DNO totals'!B$228)/'DNO totals'!B$296)</f>
        <v>#VALUE!</v>
      </c>
      <c r="AG114" s="49" t="e">
        <f t="shared" si="6"/>
        <v>#VALUE!</v>
      </c>
    </row>
    <row r="115" spans="1:33">
      <c r="A115" s="28">
        <v>15</v>
      </c>
      <c r="B115" s="47" t="e">
        <f>Results!B115</f>
        <v>#VALUE!</v>
      </c>
      <c r="C115" s="35" t="e">
        <f>Results!C115</f>
        <v>#VALUE!</v>
      </c>
      <c r="D115" s="55" t="e">
        <f>Results!D115</f>
        <v>#VALUE!</v>
      </c>
      <c r="E115" s="55" t="e">
        <f>Results!E115</f>
        <v>#VALUE!</v>
      </c>
      <c r="F115" s="56" t="e">
        <f>Results!F115</f>
        <v>#VALUE!</v>
      </c>
      <c r="G115" s="35" t="e">
        <f>Results!G115</f>
        <v>#VALUE!</v>
      </c>
      <c r="H115" s="55" t="e">
        <f>Results!H115</f>
        <v>#VALUE!</v>
      </c>
      <c r="I115" s="55" t="e">
        <f>Results!I115</f>
        <v>#VALUE!</v>
      </c>
      <c r="J115" s="56" t="e">
        <f>Results!J115</f>
        <v>#VALUE!</v>
      </c>
      <c r="K115" s="57" t="e">
        <f>0.01*'11'!B$17*Matrix!AT115*Results!E115</f>
        <v>#VALUE!</v>
      </c>
      <c r="L115" s="32" t="e">
        <f>0.01*('11'!C$17-'935'!Y115)*Results!C115*Matrix!AT115*('11'!B$17/('11'!B$17-'935'!X115))*'935'!Q115</f>
        <v>#VALUE!</v>
      </c>
      <c r="M115" s="49" t="e">
        <f>0.01*('11'!B$17-'935'!X115)*Results!D115</f>
        <v>#VALUE!</v>
      </c>
      <c r="N115" s="32" t="e">
        <f>0.01*'11'!B$17*Matrix!H115*Matrix!BC115</f>
        <v>#VALUE!</v>
      </c>
      <c r="O115" s="32" t="e">
        <f>0.01*('11'!B$17-'935'!X115)*Matrix!BW115</f>
        <v>#VALUE!</v>
      </c>
      <c r="P115" s="49" t="e">
        <f>0.01*Matrix!AS115*'935'!U115</f>
        <v>#VALUE!</v>
      </c>
      <c r="Q115" s="57" t="e">
        <f t="shared" si="0"/>
        <v>#VALUE!</v>
      </c>
      <c r="R115" s="34" t="e">
        <f>'935'!Z115</f>
        <v>#VALUE!</v>
      </c>
      <c r="S115" s="58" t="e">
        <f t="shared" si="1"/>
        <v>#VALUE!</v>
      </c>
      <c r="T115" s="59" t="e">
        <f t="shared" si="2"/>
        <v>#VALUE!</v>
      </c>
      <c r="U115" s="57" t="e">
        <f t="shared" si="3"/>
        <v>#VALUE!</v>
      </c>
      <c r="V115" s="34" t="e">
        <f>'935'!AA115</f>
        <v>#VALUE!</v>
      </c>
      <c r="W115" s="58" t="e">
        <f t="shared" si="4"/>
        <v>#VALUE!</v>
      </c>
      <c r="X115" s="59" t="e">
        <f t="shared" si="5"/>
        <v>#VALUE!</v>
      </c>
      <c r="Y115" s="57" t="e">
        <f>0.01*('11'!B$17-'935'!X115)*Matrix!BT115</f>
        <v>#VALUE!</v>
      </c>
      <c r="Z115" s="32" t="e">
        <f>0.01*'11'!B$17*Matrix!AT115*Matrix!CV115</f>
        <v>#VALUE!</v>
      </c>
      <c r="AA115" s="32" t="e">
        <f>Matrix!AT115*MAX(Matrix!DD115,0-(Matrix!DC115+IF('935'!Q115=0,0,(1-'935'!Y115/'11'!C$17)*'11'!B$17/('11'!B$17-'935'!X115)*IF(Matrix!AT115=0,1,Matrix!BX115/Matrix!AT115)*Matrix!CU115)))*'11'!B$17*0.01*'DNO totals'!B$228/'DNO totals'!B$296</f>
        <v>#VALUE!</v>
      </c>
      <c r="AB115" s="32" t="e">
        <f>Matrix!AT115*'Charging rates'!B$106*Matrix!DA115</f>
        <v>#VALUE!</v>
      </c>
      <c r="AC115" s="32" t="e">
        <f>Matrix!AT115*MAX(Matrix!DD115,0-(Matrix!DC115+IF('935'!Q115=0,0,(1-'935'!Y115/'11'!C$17)*'11'!B$17/('11'!B$17-'935'!X115)*IF(Matrix!AT115=0,1,Matrix!BX115/Matrix!AT115)*Matrix!CU115)))*'11'!B$17*0.01*'DNO totals'!B$238/'DNO totals'!B$296</f>
        <v>#VALUE!</v>
      </c>
      <c r="AD115" s="32" t="e">
        <f>0.01*(Matrix!BX115*'11'!B$17*Matrix!CA115+Matrix!AT115*Matrix!CC115*'935'!Q115*('11'!C$17-'935'!Y115)*('11'!B$17/('11'!B$17-'935'!X115)))</f>
        <v>#VALUE!</v>
      </c>
      <c r="AE115" s="32" t="e">
        <f>Matrix!AT115*'Charging rates'!B$116*(Parameters!B$21+Matrix!AU115)*IF('DNO totals'!B$323&lt;0,1,'935'!S115)</f>
        <v>#VALUE!</v>
      </c>
      <c r="AF115" s="32" t="e">
        <f>Matrix!AT115*MAX(Matrix!DD115,0-(Matrix!DC115+IF('935'!Q115=0,0,(1-'935'!Y115/'11'!C$17)*'11'!B$17/('11'!B$17-'935'!X115)*IF(Matrix!AT115=0,1,Matrix!BX115/Matrix!AT115)*Matrix!CU115)))*'11'!B$17*0.01*(1-('DNO totals'!B$238+'DNO totals'!B$228)/'DNO totals'!B$296)</f>
        <v>#VALUE!</v>
      </c>
      <c r="AG115" s="49" t="e">
        <f t="shared" si="6"/>
        <v>#VALUE!</v>
      </c>
    </row>
    <row r="116" spans="1:33">
      <c r="A116" s="28">
        <v>16</v>
      </c>
      <c r="B116" s="47" t="e">
        <f>Results!B116</f>
        <v>#VALUE!</v>
      </c>
      <c r="C116" s="35" t="e">
        <f>Results!C116</f>
        <v>#VALUE!</v>
      </c>
      <c r="D116" s="55" t="e">
        <f>Results!D116</f>
        <v>#VALUE!</v>
      </c>
      <c r="E116" s="55" t="e">
        <f>Results!E116</f>
        <v>#VALUE!</v>
      </c>
      <c r="F116" s="56" t="e">
        <f>Results!F116</f>
        <v>#VALUE!</v>
      </c>
      <c r="G116" s="35" t="e">
        <f>Results!G116</f>
        <v>#VALUE!</v>
      </c>
      <c r="H116" s="55" t="e">
        <f>Results!H116</f>
        <v>#VALUE!</v>
      </c>
      <c r="I116" s="55" t="e">
        <f>Results!I116</f>
        <v>#VALUE!</v>
      </c>
      <c r="J116" s="56" t="e">
        <f>Results!J116</f>
        <v>#VALUE!</v>
      </c>
      <c r="K116" s="57" t="e">
        <f>0.01*'11'!B$17*Matrix!AT116*Results!E116</f>
        <v>#VALUE!</v>
      </c>
      <c r="L116" s="32" t="e">
        <f>0.01*('11'!C$17-'935'!Y116)*Results!C116*Matrix!AT116*('11'!B$17/('11'!B$17-'935'!X116))*'935'!Q116</f>
        <v>#VALUE!</v>
      </c>
      <c r="M116" s="49" t="e">
        <f>0.01*('11'!B$17-'935'!X116)*Results!D116</f>
        <v>#VALUE!</v>
      </c>
      <c r="N116" s="32" t="e">
        <f>0.01*'11'!B$17*Matrix!H116*Matrix!BC116</f>
        <v>#VALUE!</v>
      </c>
      <c r="O116" s="32" t="e">
        <f>0.01*('11'!B$17-'935'!X116)*Matrix!BW116</f>
        <v>#VALUE!</v>
      </c>
      <c r="P116" s="49" t="e">
        <f>0.01*Matrix!AS116*'935'!U116</f>
        <v>#VALUE!</v>
      </c>
      <c r="Q116" s="57" t="e">
        <f t="shared" si="0"/>
        <v>#VALUE!</v>
      </c>
      <c r="R116" s="34" t="e">
        <f>'935'!Z116</f>
        <v>#VALUE!</v>
      </c>
      <c r="S116" s="58" t="e">
        <f t="shared" si="1"/>
        <v>#VALUE!</v>
      </c>
      <c r="T116" s="59" t="e">
        <f t="shared" si="2"/>
        <v>#VALUE!</v>
      </c>
      <c r="U116" s="57" t="e">
        <f t="shared" si="3"/>
        <v>#VALUE!</v>
      </c>
      <c r="V116" s="34" t="e">
        <f>'935'!AA116</f>
        <v>#VALUE!</v>
      </c>
      <c r="W116" s="58" t="e">
        <f t="shared" si="4"/>
        <v>#VALUE!</v>
      </c>
      <c r="X116" s="59" t="e">
        <f t="shared" si="5"/>
        <v>#VALUE!</v>
      </c>
      <c r="Y116" s="57" t="e">
        <f>0.01*('11'!B$17-'935'!X116)*Matrix!BT116</f>
        <v>#VALUE!</v>
      </c>
      <c r="Z116" s="32" t="e">
        <f>0.01*'11'!B$17*Matrix!AT116*Matrix!CV116</f>
        <v>#VALUE!</v>
      </c>
      <c r="AA116" s="32" t="e">
        <f>Matrix!AT116*MAX(Matrix!DD116,0-(Matrix!DC116+IF('935'!Q116=0,0,(1-'935'!Y116/'11'!C$17)*'11'!B$17/('11'!B$17-'935'!X116)*IF(Matrix!AT116=0,1,Matrix!BX116/Matrix!AT116)*Matrix!CU116)))*'11'!B$17*0.01*'DNO totals'!B$228/'DNO totals'!B$296</f>
        <v>#VALUE!</v>
      </c>
      <c r="AB116" s="32" t="e">
        <f>Matrix!AT116*'Charging rates'!B$106*Matrix!DA116</f>
        <v>#VALUE!</v>
      </c>
      <c r="AC116" s="32" t="e">
        <f>Matrix!AT116*MAX(Matrix!DD116,0-(Matrix!DC116+IF('935'!Q116=0,0,(1-'935'!Y116/'11'!C$17)*'11'!B$17/('11'!B$17-'935'!X116)*IF(Matrix!AT116=0,1,Matrix!BX116/Matrix!AT116)*Matrix!CU116)))*'11'!B$17*0.01*'DNO totals'!B$238/'DNO totals'!B$296</f>
        <v>#VALUE!</v>
      </c>
      <c r="AD116" s="32" t="e">
        <f>0.01*(Matrix!BX116*'11'!B$17*Matrix!CA116+Matrix!AT116*Matrix!CC116*'935'!Q116*('11'!C$17-'935'!Y116)*('11'!B$17/('11'!B$17-'935'!X116)))</f>
        <v>#VALUE!</v>
      </c>
      <c r="AE116" s="32" t="e">
        <f>Matrix!AT116*'Charging rates'!B$116*(Parameters!B$21+Matrix!AU116)*IF('DNO totals'!B$323&lt;0,1,'935'!S116)</f>
        <v>#VALUE!</v>
      </c>
      <c r="AF116" s="32" t="e">
        <f>Matrix!AT116*MAX(Matrix!DD116,0-(Matrix!DC116+IF('935'!Q116=0,0,(1-'935'!Y116/'11'!C$17)*'11'!B$17/('11'!B$17-'935'!X116)*IF(Matrix!AT116=0,1,Matrix!BX116/Matrix!AT116)*Matrix!CU116)))*'11'!B$17*0.01*(1-('DNO totals'!B$238+'DNO totals'!B$228)/'DNO totals'!B$296)</f>
        <v>#VALUE!</v>
      </c>
      <c r="AG116" s="49" t="e">
        <f t="shared" si="6"/>
        <v>#VALUE!</v>
      </c>
    </row>
    <row r="117" spans="1:33">
      <c r="A117" s="28">
        <v>17</v>
      </c>
      <c r="B117" s="47" t="e">
        <f>Results!B117</f>
        <v>#VALUE!</v>
      </c>
      <c r="C117" s="35" t="e">
        <f>Results!C117</f>
        <v>#VALUE!</v>
      </c>
      <c r="D117" s="55" t="e">
        <f>Results!D117</f>
        <v>#VALUE!</v>
      </c>
      <c r="E117" s="55" t="e">
        <f>Results!E117</f>
        <v>#VALUE!</v>
      </c>
      <c r="F117" s="56" t="e">
        <f>Results!F117</f>
        <v>#VALUE!</v>
      </c>
      <c r="G117" s="35" t="e">
        <f>Results!G117</f>
        <v>#VALUE!</v>
      </c>
      <c r="H117" s="55" t="e">
        <f>Results!H117</f>
        <v>#VALUE!</v>
      </c>
      <c r="I117" s="55" t="e">
        <f>Results!I117</f>
        <v>#VALUE!</v>
      </c>
      <c r="J117" s="56" t="e">
        <f>Results!J117</f>
        <v>#VALUE!</v>
      </c>
      <c r="K117" s="57" t="e">
        <f>0.01*'11'!B$17*Matrix!AT117*Results!E117</f>
        <v>#VALUE!</v>
      </c>
      <c r="L117" s="32" t="e">
        <f>0.01*('11'!C$17-'935'!Y117)*Results!C117*Matrix!AT117*('11'!B$17/('11'!B$17-'935'!X117))*'935'!Q117</f>
        <v>#VALUE!</v>
      </c>
      <c r="M117" s="49" t="e">
        <f>0.01*('11'!B$17-'935'!X117)*Results!D117</f>
        <v>#VALUE!</v>
      </c>
      <c r="N117" s="32" t="e">
        <f>0.01*'11'!B$17*Matrix!H117*Matrix!BC117</f>
        <v>#VALUE!</v>
      </c>
      <c r="O117" s="32" t="e">
        <f>0.01*('11'!B$17-'935'!X117)*Matrix!BW117</f>
        <v>#VALUE!</v>
      </c>
      <c r="P117" s="49" t="e">
        <f>0.01*Matrix!AS117*'935'!U117</f>
        <v>#VALUE!</v>
      </c>
      <c r="Q117" s="57" t="e">
        <f t="shared" si="0"/>
        <v>#VALUE!</v>
      </c>
      <c r="R117" s="34" t="e">
        <f>'935'!Z117</f>
        <v>#VALUE!</v>
      </c>
      <c r="S117" s="58" t="e">
        <f t="shared" si="1"/>
        <v>#VALUE!</v>
      </c>
      <c r="T117" s="59" t="e">
        <f t="shared" si="2"/>
        <v>#VALUE!</v>
      </c>
      <c r="U117" s="57" t="e">
        <f t="shared" si="3"/>
        <v>#VALUE!</v>
      </c>
      <c r="V117" s="34" t="e">
        <f>'935'!AA117</f>
        <v>#VALUE!</v>
      </c>
      <c r="W117" s="58" t="e">
        <f t="shared" si="4"/>
        <v>#VALUE!</v>
      </c>
      <c r="X117" s="59" t="e">
        <f t="shared" si="5"/>
        <v>#VALUE!</v>
      </c>
      <c r="Y117" s="57" t="e">
        <f>0.01*('11'!B$17-'935'!X117)*Matrix!BT117</f>
        <v>#VALUE!</v>
      </c>
      <c r="Z117" s="32" t="e">
        <f>0.01*'11'!B$17*Matrix!AT117*Matrix!CV117</f>
        <v>#VALUE!</v>
      </c>
      <c r="AA117" s="32" t="e">
        <f>Matrix!AT117*MAX(Matrix!DD117,0-(Matrix!DC117+IF('935'!Q117=0,0,(1-'935'!Y117/'11'!C$17)*'11'!B$17/('11'!B$17-'935'!X117)*IF(Matrix!AT117=0,1,Matrix!BX117/Matrix!AT117)*Matrix!CU117)))*'11'!B$17*0.01*'DNO totals'!B$228/'DNO totals'!B$296</f>
        <v>#VALUE!</v>
      </c>
      <c r="AB117" s="32" t="e">
        <f>Matrix!AT117*'Charging rates'!B$106*Matrix!DA117</f>
        <v>#VALUE!</v>
      </c>
      <c r="AC117" s="32" t="e">
        <f>Matrix!AT117*MAX(Matrix!DD117,0-(Matrix!DC117+IF('935'!Q117=0,0,(1-'935'!Y117/'11'!C$17)*'11'!B$17/('11'!B$17-'935'!X117)*IF(Matrix!AT117=0,1,Matrix!BX117/Matrix!AT117)*Matrix!CU117)))*'11'!B$17*0.01*'DNO totals'!B$238/'DNO totals'!B$296</f>
        <v>#VALUE!</v>
      </c>
      <c r="AD117" s="32" t="e">
        <f>0.01*(Matrix!BX117*'11'!B$17*Matrix!CA117+Matrix!AT117*Matrix!CC117*'935'!Q117*('11'!C$17-'935'!Y117)*('11'!B$17/('11'!B$17-'935'!X117)))</f>
        <v>#VALUE!</v>
      </c>
      <c r="AE117" s="32" t="e">
        <f>Matrix!AT117*'Charging rates'!B$116*(Parameters!B$21+Matrix!AU117)*IF('DNO totals'!B$323&lt;0,1,'935'!S117)</f>
        <v>#VALUE!</v>
      </c>
      <c r="AF117" s="32" t="e">
        <f>Matrix!AT117*MAX(Matrix!DD117,0-(Matrix!DC117+IF('935'!Q117=0,0,(1-'935'!Y117/'11'!C$17)*'11'!B$17/('11'!B$17-'935'!X117)*IF(Matrix!AT117=0,1,Matrix!BX117/Matrix!AT117)*Matrix!CU117)))*'11'!B$17*0.01*(1-('DNO totals'!B$238+'DNO totals'!B$228)/'DNO totals'!B$296)</f>
        <v>#VALUE!</v>
      </c>
      <c r="AG117" s="49" t="e">
        <f t="shared" si="6"/>
        <v>#VALUE!</v>
      </c>
    </row>
    <row r="118" spans="1:33">
      <c r="A118" s="28">
        <v>18</v>
      </c>
      <c r="B118" s="47" t="e">
        <f>Results!B118</f>
        <v>#VALUE!</v>
      </c>
      <c r="C118" s="35" t="e">
        <f>Results!C118</f>
        <v>#VALUE!</v>
      </c>
      <c r="D118" s="55" t="e">
        <f>Results!D118</f>
        <v>#VALUE!</v>
      </c>
      <c r="E118" s="55" t="e">
        <f>Results!E118</f>
        <v>#VALUE!</v>
      </c>
      <c r="F118" s="56" t="e">
        <f>Results!F118</f>
        <v>#VALUE!</v>
      </c>
      <c r="G118" s="35" t="e">
        <f>Results!G118</f>
        <v>#VALUE!</v>
      </c>
      <c r="H118" s="55" t="e">
        <f>Results!H118</f>
        <v>#VALUE!</v>
      </c>
      <c r="I118" s="55" t="e">
        <f>Results!I118</f>
        <v>#VALUE!</v>
      </c>
      <c r="J118" s="56" t="e">
        <f>Results!J118</f>
        <v>#VALUE!</v>
      </c>
      <c r="K118" s="57" t="e">
        <f>0.01*'11'!B$17*Matrix!AT118*Results!E118</f>
        <v>#VALUE!</v>
      </c>
      <c r="L118" s="32" t="e">
        <f>0.01*('11'!C$17-'935'!Y118)*Results!C118*Matrix!AT118*('11'!B$17/('11'!B$17-'935'!X118))*'935'!Q118</f>
        <v>#VALUE!</v>
      </c>
      <c r="M118" s="49" t="e">
        <f>0.01*('11'!B$17-'935'!X118)*Results!D118</f>
        <v>#VALUE!</v>
      </c>
      <c r="N118" s="32" t="e">
        <f>0.01*'11'!B$17*Matrix!H118*Matrix!BC118</f>
        <v>#VALUE!</v>
      </c>
      <c r="O118" s="32" t="e">
        <f>0.01*('11'!B$17-'935'!X118)*Matrix!BW118</f>
        <v>#VALUE!</v>
      </c>
      <c r="P118" s="49" t="e">
        <f>0.01*Matrix!AS118*'935'!U118</f>
        <v>#VALUE!</v>
      </c>
      <c r="Q118" s="57" t="e">
        <f t="shared" si="0"/>
        <v>#VALUE!</v>
      </c>
      <c r="R118" s="34" t="e">
        <f>'935'!Z118</f>
        <v>#VALUE!</v>
      </c>
      <c r="S118" s="58" t="e">
        <f t="shared" si="1"/>
        <v>#VALUE!</v>
      </c>
      <c r="T118" s="59" t="e">
        <f t="shared" si="2"/>
        <v>#VALUE!</v>
      </c>
      <c r="U118" s="57" t="e">
        <f t="shared" si="3"/>
        <v>#VALUE!</v>
      </c>
      <c r="V118" s="34" t="e">
        <f>'935'!AA118</f>
        <v>#VALUE!</v>
      </c>
      <c r="W118" s="58" t="e">
        <f t="shared" si="4"/>
        <v>#VALUE!</v>
      </c>
      <c r="X118" s="59" t="e">
        <f t="shared" si="5"/>
        <v>#VALUE!</v>
      </c>
      <c r="Y118" s="57" t="e">
        <f>0.01*('11'!B$17-'935'!X118)*Matrix!BT118</f>
        <v>#VALUE!</v>
      </c>
      <c r="Z118" s="32" t="e">
        <f>0.01*'11'!B$17*Matrix!AT118*Matrix!CV118</f>
        <v>#VALUE!</v>
      </c>
      <c r="AA118" s="32" t="e">
        <f>Matrix!AT118*MAX(Matrix!DD118,0-(Matrix!DC118+IF('935'!Q118=0,0,(1-'935'!Y118/'11'!C$17)*'11'!B$17/('11'!B$17-'935'!X118)*IF(Matrix!AT118=0,1,Matrix!BX118/Matrix!AT118)*Matrix!CU118)))*'11'!B$17*0.01*'DNO totals'!B$228/'DNO totals'!B$296</f>
        <v>#VALUE!</v>
      </c>
      <c r="AB118" s="32" t="e">
        <f>Matrix!AT118*'Charging rates'!B$106*Matrix!DA118</f>
        <v>#VALUE!</v>
      </c>
      <c r="AC118" s="32" t="e">
        <f>Matrix!AT118*MAX(Matrix!DD118,0-(Matrix!DC118+IF('935'!Q118=0,0,(1-'935'!Y118/'11'!C$17)*'11'!B$17/('11'!B$17-'935'!X118)*IF(Matrix!AT118=0,1,Matrix!BX118/Matrix!AT118)*Matrix!CU118)))*'11'!B$17*0.01*'DNO totals'!B$238/'DNO totals'!B$296</f>
        <v>#VALUE!</v>
      </c>
      <c r="AD118" s="32" t="e">
        <f>0.01*(Matrix!BX118*'11'!B$17*Matrix!CA118+Matrix!AT118*Matrix!CC118*'935'!Q118*('11'!C$17-'935'!Y118)*('11'!B$17/('11'!B$17-'935'!X118)))</f>
        <v>#VALUE!</v>
      </c>
      <c r="AE118" s="32" t="e">
        <f>Matrix!AT118*'Charging rates'!B$116*(Parameters!B$21+Matrix!AU118)*IF('DNO totals'!B$323&lt;0,1,'935'!S118)</f>
        <v>#VALUE!</v>
      </c>
      <c r="AF118" s="32" t="e">
        <f>Matrix!AT118*MAX(Matrix!DD118,0-(Matrix!DC118+IF('935'!Q118=0,0,(1-'935'!Y118/'11'!C$17)*'11'!B$17/('11'!B$17-'935'!X118)*IF(Matrix!AT118=0,1,Matrix!BX118/Matrix!AT118)*Matrix!CU118)))*'11'!B$17*0.01*(1-('DNO totals'!B$238+'DNO totals'!B$228)/'DNO totals'!B$296)</f>
        <v>#VALUE!</v>
      </c>
      <c r="AG118" s="49" t="e">
        <f t="shared" si="6"/>
        <v>#VALUE!</v>
      </c>
    </row>
    <row r="119" spans="1:33">
      <c r="A119" s="28">
        <v>19</v>
      </c>
      <c r="B119" s="47" t="e">
        <f>Results!B119</f>
        <v>#VALUE!</v>
      </c>
      <c r="C119" s="35" t="e">
        <f>Results!C119</f>
        <v>#VALUE!</v>
      </c>
      <c r="D119" s="55" t="e">
        <f>Results!D119</f>
        <v>#VALUE!</v>
      </c>
      <c r="E119" s="55" t="e">
        <f>Results!E119</f>
        <v>#VALUE!</v>
      </c>
      <c r="F119" s="56" t="e">
        <f>Results!F119</f>
        <v>#VALUE!</v>
      </c>
      <c r="G119" s="35" t="e">
        <f>Results!G119</f>
        <v>#VALUE!</v>
      </c>
      <c r="H119" s="55" t="e">
        <f>Results!H119</f>
        <v>#VALUE!</v>
      </c>
      <c r="I119" s="55" t="e">
        <f>Results!I119</f>
        <v>#VALUE!</v>
      </c>
      <c r="J119" s="56" t="e">
        <f>Results!J119</f>
        <v>#VALUE!</v>
      </c>
      <c r="K119" s="57" t="e">
        <f>0.01*'11'!B$17*Matrix!AT119*Results!E119</f>
        <v>#VALUE!</v>
      </c>
      <c r="L119" s="32" t="e">
        <f>0.01*('11'!C$17-'935'!Y119)*Results!C119*Matrix!AT119*('11'!B$17/('11'!B$17-'935'!X119))*'935'!Q119</f>
        <v>#VALUE!</v>
      </c>
      <c r="M119" s="49" t="e">
        <f>0.01*('11'!B$17-'935'!X119)*Results!D119</f>
        <v>#VALUE!</v>
      </c>
      <c r="N119" s="32" t="e">
        <f>0.01*'11'!B$17*Matrix!H119*Matrix!BC119</f>
        <v>#VALUE!</v>
      </c>
      <c r="O119" s="32" t="e">
        <f>0.01*('11'!B$17-'935'!X119)*Matrix!BW119</f>
        <v>#VALUE!</v>
      </c>
      <c r="P119" s="49" t="e">
        <f>0.01*Matrix!AS119*'935'!U119</f>
        <v>#VALUE!</v>
      </c>
      <c r="Q119" s="57" t="e">
        <f t="shared" si="0"/>
        <v>#VALUE!</v>
      </c>
      <c r="R119" s="34" t="e">
        <f>'935'!Z119</f>
        <v>#VALUE!</v>
      </c>
      <c r="S119" s="58" t="e">
        <f t="shared" si="1"/>
        <v>#VALUE!</v>
      </c>
      <c r="T119" s="59" t="e">
        <f t="shared" si="2"/>
        <v>#VALUE!</v>
      </c>
      <c r="U119" s="57" t="e">
        <f t="shared" si="3"/>
        <v>#VALUE!</v>
      </c>
      <c r="V119" s="34" t="e">
        <f>'935'!AA119</f>
        <v>#VALUE!</v>
      </c>
      <c r="W119" s="58" t="e">
        <f t="shared" si="4"/>
        <v>#VALUE!</v>
      </c>
      <c r="X119" s="59" t="e">
        <f t="shared" si="5"/>
        <v>#VALUE!</v>
      </c>
      <c r="Y119" s="57" t="e">
        <f>0.01*('11'!B$17-'935'!X119)*Matrix!BT119</f>
        <v>#VALUE!</v>
      </c>
      <c r="Z119" s="32" t="e">
        <f>0.01*'11'!B$17*Matrix!AT119*Matrix!CV119</f>
        <v>#VALUE!</v>
      </c>
      <c r="AA119" s="32" t="e">
        <f>Matrix!AT119*MAX(Matrix!DD119,0-(Matrix!DC119+IF('935'!Q119=0,0,(1-'935'!Y119/'11'!C$17)*'11'!B$17/('11'!B$17-'935'!X119)*IF(Matrix!AT119=0,1,Matrix!BX119/Matrix!AT119)*Matrix!CU119)))*'11'!B$17*0.01*'DNO totals'!B$228/'DNO totals'!B$296</f>
        <v>#VALUE!</v>
      </c>
      <c r="AB119" s="32" t="e">
        <f>Matrix!AT119*'Charging rates'!B$106*Matrix!DA119</f>
        <v>#VALUE!</v>
      </c>
      <c r="AC119" s="32" t="e">
        <f>Matrix!AT119*MAX(Matrix!DD119,0-(Matrix!DC119+IF('935'!Q119=0,0,(1-'935'!Y119/'11'!C$17)*'11'!B$17/('11'!B$17-'935'!X119)*IF(Matrix!AT119=0,1,Matrix!BX119/Matrix!AT119)*Matrix!CU119)))*'11'!B$17*0.01*'DNO totals'!B$238/'DNO totals'!B$296</f>
        <v>#VALUE!</v>
      </c>
      <c r="AD119" s="32" t="e">
        <f>0.01*(Matrix!BX119*'11'!B$17*Matrix!CA119+Matrix!AT119*Matrix!CC119*'935'!Q119*('11'!C$17-'935'!Y119)*('11'!B$17/('11'!B$17-'935'!X119)))</f>
        <v>#VALUE!</v>
      </c>
      <c r="AE119" s="32" t="e">
        <f>Matrix!AT119*'Charging rates'!B$116*(Parameters!B$21+Matrix!AU119)*IF('DNO totals'!B$323&lt;0,1,'935'!S119)</f>
        <v>#VALUE!</v>
      </c>
      <c r="AF119" s="32" t="e">
        <f>Matrix!AT119*MAX(Matrix!DD119,0-(Matrix!DC119+IF('935'!Q119=0,0,(1-'935'!Y119/'11'!C$17)*'11'!B$17/('11'!B$17-'935'!X119)*IF(Matrix!AT119=0,1,Matrix!BX119/Matrix!AT119)*Matrix!CU119)))*'11'!B$17*0.01*(1-('DNO totals'!B$238+'DNO totals'!B$228)/'DNO totals'!B$296)</f>
        <v>#VALUE!</v>
      </c>
      <c r="AG119" s="49" t="e">
        <f t="shared" si="6"/>
        <v>#VALUE!</v>
      </c>
    </row>
    <row r="120" spans="1:33">
      <c r="A120" s="28">
        <v>20</v>
      </c>
      <c r="B120" s="47" t="e">
        <f>Results!B120</f>
        <v>#VALUE!</v>
      </c>
      <c r="C120" s="35" t="e">
        <f>Results!C120</f>
        <v>#VALUE!</v>
      </c>
      <c r="D120" s="55" t="e">
        <f>Results!D120</f>
        <v>#VALUE!</v>
      </c>
      <c r="E120" s="55" t="e">
        <f>Results!E120</f>
        <v>#VALUE!</v>
      </c>
      <c r="F120" s="56" t="e">
        <f>Results!F120</f>
        <v>#VALUE!</v>
      </c>
      <c r="G120" s="35" t="e">
        <f>Results!G120</f>
        <v>#VALUE!</v>
      </c>
      <c r="H120" s="55" t="e">
        <f>Results!H120</f>
        <v>#VALUE!</v>
      </c>
      <c r="I120" s="55" t="e">
        <f>Results!I120</f>
        <v>#VALUE!</v>
      </c>
      <c r="J120" s="56" t="e">
        <f>Results!J120</f>
        <v>#VALUE!</v>
      </c>
      <c r="K120" s="57" t="e">
        <f>0.01*'11'!B$17*Matrix!AT120*Results!E120</f>
        <v>#VALUE!</v>
      </c>
      <c r="L120" s="32" t="e">
        <f>0.01*('11'!C$17-'935'!Y120)*Results!C120*Matrix!AT120*('11'!B$17/('11'!B$17-'935'!X120))*'935'!Q120</f>
        <v>#VALUE!</v>
      </c>
      <c r="M120" s="49" t="e">
        <f>0.01*('11'!B$17-'935'!X120)*Results!D120</f>
        <v>#VALUE!</v>
      </c>
      <c r="N120" s="32" t="e">
        <f>0.01*'11'!B$17*Matrix!H120*Matrix!BC120</f>
        <v>#VALUE!</v>
      </c>
      <c r="O120" s="32" t="e">
        <f>0.01*('11'!B$17-'935'!X120)*Matrix!BW120</f>
        <v>#VALUE!</v>
      </c>
      <c r="P120" s="49" t="e">
        <f>0.01*Matrix!AS120*'935'!U120</f>
        <v>#VALUE!</v>
      </c>
      <c r="Q120" s="57" t="e">
        <f t="shared" si="0"/>
        <v>#VALUE!</v>
      </c>
      <c r="R120" s="34" t="e">
        <f>'935'!Z120</f>
        <v>#VALUE!</v>
      </c>
      <c r="S120" s="58" t="e">
        <f t="shared" si="1"/>
        <v>#VALUE!</v>
      </c>
      <c r="T120" s="59" t="e">
        <f t="shared" si="2"/>
        <v>#VALUE!</v>
      </c>
      <c r="U120" s="57" t="e">
        <f t="shared" si="3"/>
        <v>#VALUE!</v>
      </c>
      <c r="V120" s="34" t="e">
        <f>'935'!AA120</f>
        <v>#VALUE!</v>
      </c>
      <c r="W120" s="58" t="e">
        <f t="shared" si="4"/>
        <v>#VALUE!</v>
      </c>
      <c r="X120" s="59" t="e">
        <f t="shared" si="5"/>
        <v>#VALUE!</v>
      </c>
      <c r="Y120" s="57" t="e">
        <f>0.01*('11'!B$17-'935'!X120)*Matrix!BT120</f>
        <v>#VALUE!</v>
      </c>
      <c r="Z120" s="32" t="e">
        <f>0.01*'11'!B$17*Matrix!AT120*Matrix!CV120</f>
        <v>#VALUE!</v>
      </c>
      <c r="AA120" s="32" t="e">
        <f>Matrix!AT120*MAX(Matrix!DD120,0-(Matrix!DC120+IF('935'!Q120=0,0,(1-'935'!Y120/'11'!C$17)*'11'!B$17/('11'!B$17-'935'!X120)*IF(Matrix!AT120=0,1,Matrix!BX120/Matrix!AT120)*Matrix!CU120)))*'11'!B$17*0.01*'DNO totals'!B$228/'DNO totals'!B$296</f>
        <v>#VALUE!</v>
      </c>
      <c r="AB120" s="32" t="e">
        <f>Matrix!AT120*'Charging rates'!B$106*Matrix!DA120</f>
        <v>#VALUE!</v>
      </c>
      <c r="AC120" s="32" t="e">
        <f>Matrix!AT120*MAX(Matrix!DD120,0-(Matrix!DC120+IF('935'!Q120=0,0,(1-'935'!Y120/'11'!C$17)*'11'!B$17/('11'!B$17-'935'!X120)*IF(Matrix!AT120=0,1,Matrix!BX120/Matrix!AT120)*Matrix!CU120)))*'11'!B$17*0.01*'DNO totals'!B$238/'DNO totals'!B$296</f>
        <v>#VALUE!</v>
      </c>
      <c r="AD120" s="32" t="e">
        <f>0.01*(Matrix!BX120*'11'!B$17*Matrix!CA120+Matrix!AT120*Matrix!CC120*'935'!Q120*('11'!C$17-'935'!Y120)*('11'!B$17/('11'!B$17-'935'!X120)))</f>
        <v>#VALUE!</v>
      </c>
      <c r="AE120" s="32" t="e">
        <f>Matrix!AT120*'Charging rates'!B$116*(Parameters!B$21+Matrix!AU120)*IF('DNO totals'!B$323&lt;0,1,'935'!S120)</f>
        <v>#VALUE!</v>
      </c>
      <c r="AF120" s="32" t="e">
        <f>Matrix!AT120*MAX(Matrix!DD120,0-(Matrix!DC120+IF('935'!Q120=0,0,(1-'935'!Y120/'11'!C$17)*'11'!B$17/('11'!B$17-'935'!X120)*IF(Matrix!AT120=0,1,Matrix!BX120/Matrix!AT120)*Matrix!CU120)))*'11'!B$17*0.01*(1-('DNO totals'!B$238+'DNO totals'!B$228)/'DNO totals'!B$296)</f>
        <v>#VALUE!</v>
      </c>
      <c r="AG120" s="49" t="e">
        <f t="shared" si="6"/>
        <v>#VALUE!</v>
      </c>
    </row>
    <row r="121" spans="1:33">
      <c r="A121" s="28">
        <v>21</v>
      </c>
      <c r="B121" s="47" t="e">
        <f>Results!B121</f>
        <v>#VALUE!</v>
      </c>
      <c r="C121" s="35" t="e">
        <f>Results!C121</f>
        <v>#VALUE!</v>
      </c>
      <c r="D121" s="55" t="e">
        <f>Results!D121</f>
        <v>#VALUE!</v>
      </c>
      <c r="E121" s="55" t="e">
        <f>Results!E121</f>
        <v>#VALUE!</v>
      </c>
      <c r="F121" s="56" t="e">
        <f>Results!F121</f>
        <v>#VALUE!</v>
      </c>
      <c r="G121" s="35" t="e">
        <f>Results!G121</f>
        <v>#VALUE!</v>
      </c>
      <c r="H121" s="55" t="e">
        <f>Results!H121</f>
        <v>#VALUE!</v>
      </c>
      <c r="I121" s="55" t="e">
        <f>Results!I121</f>
        <v>#VALUE!</v>
      </c>
      <c r="J121" s="56" t="e">
        <f>Results!J121</f>
        <v>#VALUE!</v>
      </c>
      <c r="K121" s="57" t="e">
        <f>0.01*'11'!B$17*Matrix!AT121*Results!E121</f>
        <v>#VALUE!</v>
      </c>
      <c r="L121" s="32" t="e">
        <f>0.01*('11'!C$17-'935'!Y121)*Results!C121*Matrix!AT121*('11'!B$17/('11'!B$17-'935'!X121))*'935'!Q121</f>
        <v>#VALUE!</v>
      </c>
      <c r="M121" s="49" t="e">
        <f>0.01*('11'!B$17-'935'!X121)*Results!D121</f>
        <v>#VALUE!</v>
      </c>
      <c r="N121" s="32" t="e">
        <f>0.01*'11'!B$17*Matrix!H121*Matrix!BC121</f>
        <v>#VALUE!</v>
      </c>
      <c r="O121" s="32" t="e">
        <f>0.01*('11'!B$17-'935'!X121)*Matrix!BW121</f>
        <v>#VALUE!</v>
      </c>
      <c r="P121" s="49" t="e">
        <f>0.01*Matrix!AS121*'935'!U121</f>
        <v>#VALUE!</v>
      </c>
      <c r="Q121" s="57" t="e">
        <f t="shared" si="0"/>
        <v>#VALUE!</v>
      </c>
      <c r="R121" s="34" t="e">
        <f>'935'!Z121</f>
        <v>#VALUE!</v>
      </c>
      <c r="S121" s="58" t="e">
        <f t="shared" si="1"/>
        <v>#VALUE!</v>
      </c>
      <c r="T121" s="59" t="e">
        <f t="shared" si="2"/>
        <v>#VALUE!</v>
      </c>
      <c r="U121" s="57" t="e">
        <f t="shared" si="3"/>
        <v>#VALUE!</v>
      </c>
      <c r="V121" s="34" t="e">
        <f>'935'!AA121</f>
        <v>#VALUE!</v>
      </c>
      <c r="W121" s="58" t="e">
        <f t="shared" si="4"/>
        <v>#VALUE!</v>
      </c>
      <c r="X121" s="59" t="e">
        <f t="shared" si="5"/>
        <v>#VALUE!</v>
      </c>
      <c r="Y121" s="57" t="e">
        <f>0.01*('11'!B$17-'935'!X121)*Matrix!BT121</f>
        <v>#VALUE!</v>
      </c>
      <c r="Z121" s="32" t="e">
        <f>0.01*'11'!B$17*Matrix!AT121*Matrix!CV121</f>
        <v>#VALUE!</v>
      </c>
      <c r="AA121" s="32" t="e">
        <f>Matrix!AT121*MAX(Matrix!DD121,0-(Matrix!DC121+IF('935'!Q121=0,0,(1-'935'!Y121/'11'!C$17)*'11'!B$17/('11'!B$17-'935'!X121)*IF(Matrix!AT121=0,1,Matrix!BX121/Matrix!AT121)*Matrix!CU121)))*'11'!B$17*0.01*'DNO totals'!B$228/'DNO totals'!B$296</f>
        <v>#VALUE!</v>
      </c>
      <c r="AB121" s="32" t="e">
        <f>Matrix!AT121*'Charging rates'!B$106*Matrix!DA121</f>
        <v>#VALUE!</v>
      </c>
      <c r="AC121" s="32" t="e">
        <f>Matrix!AT121*MAX(Matrix!DD121,0-(Matrix!DC121+IF('935'!Q121=0,0,(1-'935'!Y121/'11'!C$17)*'11'!B$17/('11'!B$17-'935'!X121)*IF(Matrix!AT121=0,1,Matrix!BX121/Matrix!AT121)*Matrix!CU121)))*'11'!B$17*0.01*'DNO totals'!B$238/'DNO totals'!B$296</f>
        <v>#VALUE!</v>
      </c>
      <c r="AD121" s="32" t="e">
        <f>0.01*(Matrix!BX121*'11'!B$17*Matrix!CA121+Matrix!AT121*Matrix!CC121*'935'!Q121*('11'!C$17-'935'!Y121)*('11'!B$17/('11'!B$17-'935'!X121)))</f>
        <v>#VALUE!</v>
      </c>
      <c r="AE121" s="32" t="e">
        <f>Matrix!AT121*'Charging rates'!B$116*(Parameters!B$21+Matrix!AU121)*IF('DNO totals'!B$323&lt;0,1,'935'!S121)</f>
        <v>#VALUE!</v>
      </c>
      <c r="AF121" s="32" t="e">
        <f>Matrix!AT121*MAX(Matrix!DD121,0-(Matrix!DC121+IF('935'!Q121=0,0,(1-'935'!Y121/'11'!C$17)*'11'!B$17/('11'!B$17-'935'!X121)*IF(Matrix!AT121=0,1,Matrix!BX121/Matrix!AT121)*Matrix!CU121)))*'11'!B$17*0.01*(1-('DNO totals'!B$238+'DNO totals'!B$228)/'DNO totals'!B$296)</f>
        <v>#VALUE!</v>
      </c>
      <c r="AG121" s="49" t="e">
        <f t="shared" si="6"/>
        <v>#VALUE!</v>
      </c>
    </row>
    <row r="122" spans="1:33">
      <c r="A122" s="28">
        <v>22</v>
      </c>
      <c r="B122" s="47" t="e">
        <f>Results!B122</f>
        <v>#VALUE!</v>
      </c>
      <c r="C122" s="35" t="e">
        <f>Results!C122</f>
        <v>#VALUE!</v>
      </c>
      <c r="D122" s="55" t="e">
        <f>Results!D122</f>
        <v>#VALUE!</v>
      </c>
      <c r="E122" s="55" t="e">
        <f>Results!E122</f>
        <v>#VALUE!</v>
      </c>
      <c r="F122" s="56" t="e">
        <f>Results!F122</f>
        <v>#VALUE!</v>
      </c>
      <c r="G122" s="35" t="e">
        <f>Results!G122</f>
        <v>#VALUE!</v>
      </c>
      <c r="H122" s="55" t="e">
        <f>Results!H122</f>
        <v>#VALUE!</v>
      </c>
      <c r="I122" s="55" t="e">
        <f>Results!I122</f>
        <v>#VALUE!</v>
      </c>
      <c r="J122" s="56" t="e">
        <f>Results!J122</f>
        <v>#VALUE!</v>
      </c>
      <c r="K122" s="57" t="e">
        <f>0.01*'11'!B$17*Matrix!AT122*Results!E122</f>
        <v>#VALUE!</v>
      </c>
      <c r="L122" s="32" t="e">
        <f>0.01*('11'!C$17-'935'!Y122)*Results!C122*Matrix!AT122*('11'!B$17/('11'!B$17-'935'!X122))*'935'!Q122</f>
        <v>#VALUE!</v>
      </c>
      <c r="M122" s="49" t="e">
        <f>0.01*('11'!B$17-'935'!X122)*Results!D122</f>
        <v>#VALUE!</v>
      </c>
      <c r="N122" s="32" t="e">
        <f>0.01*'11'!B$17*Matrix!H122*Matrix!BC122</f>
        <v>#VALUE!</v>
      </c>
      <c r="O122" s="32" t="e">
        <f>0.01*('11'!B$17-'935'!X122)*Matrix!BW122</f>
        <v>#VALUE!</v>
      </c>
      <c r="P122" s="49" t="e">
        <f>0.01*Matrix!AS122*'935'!U122</f>
        <v>#VALUE!</v>
      </c>
      <c r="Q122" s="57" t="e">
        <f t="shared" si="0"/>
        <v>#VALUE!</v>
      </c>
      <c r="R122" s="34" t="e">
        <f>'935'!Z122</f>
        <v>#VALUE!</v>
      </c>
      <c r="S122" s="58" t="e">
        <f t="shared" si="1"/>
        <v>#VALUE!</v>
      </c>
      <c r="T122" s="59" t="e">
        <f t="shared" si="2"/>
        <v>#VALUE!</v>
      </c>
      <c r="U122" s="57" t="e">
        <f t="shared" si="3"/>
        <v>#VALUE!</v>
      </c>
      <c r="V122" s="34" t="e">
        <f>'935'!AA122</f>
        <v>#VALUE!</v>
      </c>
      <c r="W122" s="58" t="e">
        <f t="shared" si="4"/>
        <v>#VALUE!</v>
      </c>
      <c r="X122" s="59" t="e">
        <f t="shared" si="5"/>
        <v>#VALUE!</v>
      </c>
      <c r="Y122" s="57" t="e">
        <f>0.01*('11'!B$17-'935'!X122)*Matrix!BT122</f>
        <v>#VALUE!</v>
      </c>
      <c r="Z122" s="32" t="e">
        <f>0.01*'11'!B$17*Matrix!AT122*Matrix!CV122</f>
        <v>#VALUE!</v>
      </c>
      <c r="AA122" s="32" t="e">
        <f>Matrix!AT122*MAX(Matrix!DD122,0-(Matrix!DC122+IF('935'!Q122=0,0,(1-'935'!Y122/'11'!C$17)*'11'!B$17/('11'!B$17-'935'!X122)*IF(Matrix!AT122=0,1,Matrix!BX122/Matrix!AT122)*Matrix!CU122)))*'11'!B$17*0.01*'DNO totals'!B$228/'DNO totals'!B$296</f>
        <v>#VALUE!</v>
      </c>
      <c r="AB122" s="32" t="e">
        <f>Matrix!AT122*'Charging rates'!B$106*Matrix!DA122</f>
        <v>#VALUE!</v>
      </c>
      <c r="AC122" s="32" t="e">
        <f>Matrix!AT122*MAX(Matrix!DD122,0-(Matrix!DC122+IF('935'!Q122=0,0,(1-'935'!Y122/'11'!C$17)*'11'!B$17/('11'!B$17-'935'!X122)*IF(Matrix!AT122=0,1,Matrix!BX122/Matrix!AT122)*Matrix!CU122)))*'11'!B$17*0.01*'DNO totals'!B$238/'DNO totals'!B$296</f>
        <v>#VALUE!</v>
      </c>
      <c r="AD122" s="32" t="e">
        <f>0.01*(Matrix!BX122*'11'!B$17*Matrix!CA122+Matrix!AT122*Matrix!CC122*'935'!Q122*('11'!C$17-'935'!Y122)*('11'!B$17/('11'!B$17-'935'!X122)))</f>
        <v>#VALUE!</v>
      </c>
      <c r="AE122" s="32" t="e">
        <f>Matrix!AT122*'Charging rates'!B$116*(Parameters!B$21+Matrix!AU122)*IF('DNO totals'!B$323&lt;0,1,'935'!S122)</f>
        <v>#VALUE!</v>
      </c>
      <c r="AF122" s="32" t="e">
        <f>Matrix!AT122*MAX(Matrix!DD122,0-(Matrix!DC122+IF('935'!Q122=0,0,(1-'935'!Y122/'11'!C$17)*'11'!B$17/('11'!B$17-'935'!X122)*IF(Matrix!AT122=0,1,Matrix!BX122/Matrix!AT122)*Matrix!CU122)))*'11'!B$17*0.01*(1-('DNO totals'!B$238+'DNO totals'!B$228)/'DNO totals'!B$296)</f>
        <v>#VALUE!</v>
      </c>
      <c r="AG122" s="49" t="e">
        <f t="shared" si="6"/>
        <v>#VALUE!</v>
      </c>
    </row>
    <row r="123" spans="1:33">
      <c r="A123" s="28">
        <v>23</v>
      </c>
      <c r="B123" s="47" t="e">
        <f>Results!B123</f>
        <v>#VALUE!</v>
      </c>
      <c r="C123" s="35" t="e">
        <f>Results!C123</f>
        <v>#VALUE!</v>
      </c>
      <c r="D123" s="55" t="e">
        <f>Results!D123</f>
        <v>#VALUE!</v>
      </c>
      <c r="E123" s="55" t="e">
        <f>Results!E123</f>
        <v>#VALUE!</v>
      </c>
      <c r="F123" s="56" t="e">
        <f>Results!F123</f>
        <v>#VALUE!</v>
      </c>
      <c r="G123" s="35" t="e">
        <f>Results!G123</f>
        <v>#VALUE!</v>
      </c>
      <c r="H123" s="55" t="e">
        <f>Results!H123</f>
        <v>#VALUE!</v>
      </c>
      <c r="I123" s="55" t="e">
        <f>Results!I123</f>
        <v>#VALUE!</v>
      </c>
      <c r="J123" s="56" t="e">
        <f>Results!J123</f>
        <v>#VALUE!</v>
      </c>
      <c r="K123" s="57" t="e">
        <f>0.01*'11'!B$17*Matrix!AT123*Results!E123</f>
        <v>#VALUE!</v>
      </c>
      <c r="L123" s="32" t="e">
        <f>0.01*('11'!C$17-'935'!Y123)*Results!C123*Matrix!AT123*('11'!B$17/('11'!B$17-'935'!X123))*'935'!Q123</f>
        <v>#VALUE!</v>
      </c>
      <c r="M123" s="49" t="e">
        <f>0.01*('11'!B$17-'935'!X123)*Results!D123</f>
        <v>#VALUE!</v>
      </c>
      <c r="N123" s="32" t="e">
        <f>0.01*'11'!B$17*Matrix!H123*Matrix!BC123</f>
        <v>#VALUE!</v>
      </c>
      <c r="O123" s="32" t="e">
        <f>0.01*('11'!B$17-'935'!X123)*Matrix!BW123</f>
        <v>#VALUE!</v>
      </c>
      <c r="P123" s="49" t="e">
        <f>0.01*Matrix!AS123*'935'!U123</f>
        <v>#VALUE!</v>
      </c>
      <c r="Q123" s="57" t="e">
        <f t="shared" si="0"/>
        <v>#VALUE!</v>
      </c>
      <c r="R123" s="34" t="e">
        <f>'935'!Z123</f>
        <v>#VALUE!</v>
      </c>
      <c r="S123" s="58" t="e">
        <f t="shared" si="1"/>
        <v>#VALUE!</v>
      </c>
      <c r="T123" s="59" t="e">
        <f t="shared" si="2"/>
        <v>#VALUE!</v>
      </c>
      <c r="U123" s="57" t="e">
        <f t="shared" si="3"/>
        <v>#VALUE!</v>
      </c>
      <c r="V123" s="34" t="e">
        <f>'935'!AA123</f>
        <v>#VALUE!</v>
      </c>
      <c r="W123" s="58" t="e">
        <f t="shared" si="4"/>
        <v>#VALUE!</v>
      </c>
      <c r="X123" s="59" t="e">
        <f t="shared" si="5"/>
        <v>#VALUE!</v>
      </c>
      <c r="Y123" s="57" t="e">
        <f>0.01*('11'!B$17-'935'!X123)*Matrix!BT123</f>
        <v>#VALUE!</v>
      </c>
      <c r="Z123" s="32" t="e">
        <f>0.01*'11'!B$17*Matrix!AT123*Matrix!CV123</f>
        <v>#VALUE!</v>
      </c>
      <c r="AA123" s="32" t="e">
        <f>Matrix!AT123*MAX(Matrix!DD123,0-(Matrix!DC123+IF('935'!Q123=0,0,(1-'935'!Y123/'11'!C$17)*'11'!B$17/('11'!B$17-'935'!X123)*IF(Matrix!AT123=0,1,Matrix!BX123/Matrix!AT123)*Matrix!CU123)))*'11'!B$17*0.01*'DNO totals'!B$228/'DNO totals'!B$296</f>
        <v>#VALUE!</v>
      </c>
      <c r="AB123" s="32" t="e">
        <f>Matrix!AT123*'Charging rates'!B$106*Matrix!DA123</f>
        <v>#VALUE!</v>
      </c>
      <c r="AC123" s="32" t="e">
        <f>Matrix!AT123*MAX(Matrix!DD123,0-(Matrix!DC123+IF('935'!Q123=0,0,(1-'935'!Y123/'11'!C$17)*'11'!B$17/('11'!B$17-'935'!X123)*IF(Matrix!AT123=0,1,Matrix!BX123/Matrix!AT123)*Matrix!CU123)))*'11'!B$17*0.01*'DNO totals'!B$238/'DNO totals'!B$296</f>
        <v>#VALUE!</v>
      </c>
      <c r="AD123" s="32" t="e">
        <f>0.01*(Matrix!BX123*'11'!B$17*Matrix!CA123+Matrix!AT123*Matrix!CC123*'935'!Q123*('11'!C$17-'935'!Y123)*('11'!B$17/('11'!B$17-'935'!X123)))</f>
        <v>#VALUE!</v>
      </c>
      <c r="AE123" s="32" t="e">
        <f>Matrix!AT123*'Charging rates'!B$116*(Parameters!B$21+Matrix!AU123)*IF('DNO totals'!B$323&lt;0,1,'935'!S123)</f>
        <v>#VALUE!</v>
      </c>
      <c r="AF123" s="32" t="e">
        <f>Matrix!AT123*MAX(Matrix!DD123,0-(Matrix!DC123+IF('935'!Q123=0,0,(1-'935'!Y123/'11'!C$17)*'11'!B$17/('11'!B$17-'935'!X123)*IF(Matrix!AT123=0,1,Matrix!BX123/Matrix!AT123)*Matrix!CU123)))*'11'!B$17*0.01*(1-('DNO totals'!B$238+'DNO totals'!B$228)/'DNO totals'!B$296)</f>
        <v>#VALUE!</v>
      </c>
      <c r="AG123" s="49" t="e">
        <f t="shared" si="6"/>
        <v>#VALUE!</v>
      </c>
    </row>
    <row r="124" spans="1:33">
      <c r="A124" s="28">
        <v>24</v>
      </c>
      <c r="B124" s="47" t="e">
        <f>Results!B124</f>
        <v>#VALUE!</v>
      </c>
      <c r="C124" s="35" t="e">
        <f>Results!C124</f>
        <v>#VALUE!</v>
      </c>
      <c r="D124" s="55" t="e">
        <f>Results!D124</f>
        <v>#VALUE!</v>
      </c>
      <c r="E124" s="55" t="e">
        <f>Results!E124</f>
        <v>#VALUE!</v>
      </c>
      <c r="F124" s="56" t="e">
        <f>Results!F124</f>
        <v>#VALUE!</v>
      </c>
      <c r="G124" s="35" t="e">
        <f>Results!G124</f>
        <v>#VALUE!</v>
      </c>
      <c r="H124" s="55" t="e">
        <f>Results!H124</f>
        <v>#VALUE!</v>
      </c>
      <c r="I124" s="55" t="e">
        <f>Results!I124</f>
        <v>#VALUE!</v>
      </c>
      <c r="J124" s="56" t="e">
        <f>Results!J124</f>
        <v>#VALUE!</v>
      </c>
      <c r="K124" s="57" t="e">
        <f>0.01*'11'!B$17*Matrix!AT124*Results!E124</f>
        <v>#VALUE!</v>
      </c>
      <c r="L124" s="32" t="e">
        <f>0.01*('11'!C$17-'935'!Y124)*Results!C124*Matrix!AT124*('11'!B$17/('11'!B$17-'935'!X124))*'935'!Q124</f>
        <v>#VALUE!</v>
      </c>
      <c r="M124" s="49" t="e">
        <f>0.01*('11'!B$17-'935'!X124)*Results!D124</f>
        <v>#VALUE!</v>
      </c>
      <c r="N124" s="32" t="e">
        <f>0.01*'11'!B$17*Matrix!H124*Matrix!BC124</f>
        <v>#VALUE!</v>
      </c>
      <c r="O124" s="32" t="e">
        <f>0.01*('11'!B$17-'935'!X124)*Matrix!BW124</f>
        <v>#VALUE!</v>
      </c>
      <c r="P124" s="49" t="e">
        <f>0.01*Matrix!AS124*'935'!U124</f>
        <v>#VALUE!</v>
      </c>
      <c r="Q124" s="57" t="e">
        <f t="shared" si="0"/>
        <v>#VALUE!</v>
      </c>
      <c r="R124" s="34" t="e">
        <f>'935'!Z124</f>
        <v>#VALUE!</v>
      </c>
      <c r="S124" s="58" t="e">
        <f t="shared" si="1"/>
        <v>#VALUE!</v>
      </c>
      <c r="T124" s="59" t="e">
        <f t="shared" si="2"/>
        <v>#VALUE!</v>
      </c>
      <c r="U124" s="57" t="e">
        <f t="shared" si="3"/>
        <v>#VALUE!</v>
      </c>
      <c r="V124" s="34" t="e">
        <f>'935'!AA124</f>
        <v>#VALUE!</v>
      </c>
      <c r="W124" s="58" t="e">
        <f t="shared" si="4"/>
        <v>#VALUE!</v>
      </c>
      <c r="X124" s="59" t="e">
        <f t="shared" si="5"/>
        <v>#VALUE!</v>
      </c>
      <c r="Y124" s="57" t="e">
        <f>0.01*('11'!B$17-'935'!X124)*Matrix!BT124</f>
        <v>#VALUE!</v>
      </c>
      <c r="Z124" s="32" t="e">
        <f>0.01*'11'!B$17*Matrix!AT124*Matrix!CV124</f>
        <v>#VALUE!</v>
      </c>
      <c r="AA124" s="32" t="e">
        <f>Matrix!AT124*MAX(Matrix!DD124,0-(Matrix!DC124+IF('935'!Q124=0,0,(1-'935'!Y124/'11'!C$17)*'11'!B$17/('11'!B$17-'935'!X124)*IF(Matrix!AT124=0,1,Matrix!BX124/Matrix!AT124)*Matrix!CU124)))*'11'!B$17*0.01*'DNO totals'!B$228/'DNO totals'!B$296</f>
        <v>#VALUE!</v>
      </c>
      <c r="AB124" s="32" t="e">
        <f>Matrix!AT124*'Charging rates'!B$106*Matrix!DA124</f>
        <v>#VALUE!</v>
      </c>
      <c r="AC124" s="32" t="e">
        <f>Matrix!AT124*MAX(Matrix!DD124,0-(Matrix!DC124+IF('935'!Q124=0,0,(1-'935'!Y124/'11'!C$17)*'11'!B$17/('11'!B$17-'935'!X124)*IF(Matrix!AT124=0,1,Matrix!BX124/Matrix!AT124)*Matrix!CU124)))*'11'!B$17*0.01*'DNO totals'!B$238/'DNO totals'!B$296</f>
        <v>#VALUE!</v>
      </c>
      <c r="AD124" s="32" t="e">
        <f>0.01*(Matrix!BX124*'11'!B$17*Matrix!CA124+Matrix!AT124*Matrix!CC124*'935'!Q124*('11'!C$17-'935'!Y124)*('11'!B$17/('11'!B$17-'935'!X124)))</f>
        <v>#VALUE!</v>
      </c>
      <c r="AE124" s="32" t="e">
        <f>Matrix!AT124*'Charging rates'!B$116*(Parameters!B$21+Matrix!AU124)*IF('DNO totals'!B$323&lt;0,1,'935'!S124)</f>
        <v>#VALUE!</v>
      </c>
      <c r="AF124" s="32" t="e">
        <f>Matrix!AT124*MAX(Matrix!DD124,0-(Matrix!DC124+IF('935'!Q124=0,0,(1-'935'!Y124/'11'!C$17)*'11'!B$17/('11'!B$17-'935'!X124)*IF(Matrix!AT124=0,1,Matrix!BX124/Matrix!AT124)*Matrix!CU124)))*'11'!B$17*0.01*(1-('DNO totals'!B$238+'DNO totals'!B$228)/'DNO totals'!B$296)</f>
        <v>#VALUE!</v>
      </c>
      <c r="AG124" s="49" t="e">
        <f t="shared" si="6"/>
        <v>#VALUE!</v>
      </c>
    </row>
    <row r="125" spans="1:33">
      <c r="A125" s="28">
        <v>25</v>
      </c>
      <c r="B125" s="47" t="e">
        <f>Results!B125</f>
        <v>#VALUE!</v>
      </c>
      <c r="C125" s="35" t="e">
        <f>Results!C125</f>
        <v>#VALUE!</v>
      </c>
      <c r="D125" s="55" t="e">
        <f>Results!D125</f>
        <v>#VALUE!</v>
      </c>
      <c r="E125" s="55" t="e">
        <f>Results!E125</f>
        <v>#VALUE!</v>
      </c>
      <c r="F125" s="56" t="e">
        <f>Results!F125</f>
        <v>#VALUE!</v>
      </c>
      <c r="G125" s="35" t="e">
        <f>Results!G125</f>
        <v>#VALUE!</v>
      </c>
      <c r="H125" s="55" t="e">
        <f>Results!H125</f>
        <v>#VALUE!</v>
      </c>
      <c r="I125" s="55" t="e">
        <f>Results!I125</f>
        <v>#VALUE!</v>
      </c>
      <c r="J125" s="56" t="e">
        <f>Results!J125</f>
        <v>#VALUE!</v>
      </c>
      <c r="K125" s="57" t="e">
        <f>0.01*'11'!B$17*Matrix!AT125*Results!E125</f>
        <v>#VALUE!</v>
      </c>
      <c r="L125" s="32" t="e">
        <f>0.01*('11'!C$17-'935'!Y125)*Results!C125*Matrix!AT125*('11'!B$17/('11'!B$17-'935'!X125))*'935'!Q125</f>
        <v>#VALUE!</v>
      </c>
      <c r="M125" s="49" t="e">
        <f>0.01*('11'!B$17-'935'!X125)*Results!D125</f>
        <v>#VALUE!</v>
      </c>
      <c r="N125" s="32" t="e">
        <f>0.01*'11'!B$17*Matrix!H125*Matrix!BC125</f>
        <v>#VALUE!</v>
      </c>
      <c r="O125" s="32" t="e">
        <f>0.01*('11'!B$17-'935'!X125)*Matrix!BW125</f>
        <v>#VALUE!</v>
      </c>
      <c r="P125" s="49" t="e">
        <f>0.01*Matrix!AS125*'935'!U125</f>
        <v>#VALUE!</v>
      </c>
      <c r="Q125" s="57" t="e">
        <f t="shared" si="0"/>
        <v>#VALUE!</v>
      </c>
      <c r="R125" s="34" t="e">
        <f>'935'!Z125</f>
        <v>#VALUE!</v>
      </c>
      <c r="S125" s="58" t="e">
        <f t="shared" si="1"/>
        <v>#VALUE!</v>
      </c>
      <c r="T125" s="59" t="e">
        <f t="shared" si="2"/>
        <v>#VALUE!</v>
      </c>
      <c r="U125" s="57" t="e">
        <f t="shared" si="3"/>
        <v>#VALUE!</v>
      </c>
      <c r="V125" s="34" t="e">
        <f>'935'!AA125</f>
        <v>#VALUE!</v>
      </c>
      <c r="W125" s="58" t="e">
        <f t="shared" si="4"/>
        <v>#VALUE!</v>
      </c>
      <c r="X125" s="59" t="e">
        <f t="shared" si="5"/>
        <v>#VALUE!</v>
      </c>
      <c r="Y125" s="57" t="e">
        <f>0.01*('11'!B$17-'935'!X125)*Matrix!BT125</f>
        <v>#VALUE!</v>
      </c>
      <c r="Z125" s="32" t="e">
        <f>0.01*'11'!B$17*Matrix!AT125*Matrix!CV125</f>
        <v>#VALUE!</v>
      </c>
      <c r="AA125" s="32" t="e">
        <f>Matrix!AT125*MAX(Matrix!DD125,0-(Matrix!DC125+IF('935'!Q125=0,0,(1-'935'!Y125/'11'!C$17)*'11'!B$17/('11'!B$17-'935'!X125)*IF(Matrix!AT125=0,1,Matrix!BX125/Matrix!AT125)*Matrix!CU125)))*'11'!B$17*0.01*'DNO totals'!B$228/'DNO totals'!B$296</f>
        <v>#VALUE!</v>
      </c>
      <c r="AB125" s="32" t="e">
        <f>Matrix!AT125*'Charging rates'!B$106*Matrix!DA125</f>
        <v>#VALUE!</v>
      </c>
      <c r="AC125" s="32" t="e">
        <f>Matrix!AT125*MAX(Matrix!DD125,0-(Matrix!DC125+IF('935'!Q125=0,0,(1-'935'!Y125/'11'!C$17)*'11'!B$17/('11'!B$17-'935'!X125)*IF(Matrix!AT125=0,1,Matrix!BX125/Matrix!AT125)*Matrix!CU125)))*'11'!B$17*0.01*'DNO totals'!B$238/'DNO totals'!B$296</f>
        <v>#VALUE!</v>
      </c>
      <c r="AD125" s="32" t="e">
        <f>0.01*(Matrix!BX125*'11'!B$17*Matrix!CA125+Matrix!AT125*Matrix!CC125*'935'!Q125*('11'!C$17-'935'!Y125)*('11'!B$17/('11'!B$17-'935'!X125)))</f>
        <v>#VALUE!</v>
      </c>
      <c r="AE125" s="32" t="e">
        <f>Matrix!AT125*'Charging rates'!B$116*(Parameters!B$21+Matrix!AU125)*IF('DNO totals'!B$323&lt;0,1,'935'!S125)</f>
        <v>#VALUE!</v>
      </c>
      <c r="AF125" s="32" t="e">
        <f>Matrix!AT125*MAX(Matrix!DD125,0-(Matrix!DC125+IF('935'!Q125=0,0,(1-'935'!Y125/'11'!C$17)*'11'!B$17/('11'!B$17-'935'!X125)*IF(Matrix!AT125=0,1,Matrix!BX125/Matrix!AT125)*Matrix!CU125)))*'11'!B$17*0.01*(1-('DNO totals'!B$238+'DNO totals'!B$228)/'DNO totals'!B$296)</f>
        <v>#VALUE!</v>
      </c>
      <c r="AG125" s="49" t="e">
        <f t="shared" si="6"/>
        <v>#VALUE!</v>
      </c>
    </row>
    <row r="126" spans="1:33">
      <c r="A126" s="28">
        <v>26</v>
      </c>
      <c r="B126" s="47" t="e">
        <f>Results!B126</f>
        <v>#VALUE!</v>
      </c>
      <c r="C126" s="35" t="e">
        <f>Results!C126</f>
        <v>#VALUE!</v>
      </c>
      <c r="D126" s="55" t="e">
        <f>Results!D126</f>
        <v>#VALUE!</v>
      </c>
      <c r="E126" s="55" t="e">
        <f>Results!E126</f>
        <v>#VALUE!</v>
      </c>
      <c r="F126" s="56" t="e">
        <f>Results!F126</f>
        <v>#VALUE!</v>
      </c>
      <c r="G126" s="35" t="e">
        <f>Results!G126</f>
        <v>#VALUE!</v>
      </c>
      <c r="H126" s="55" t="e">
        <f>Results!H126</f>
        <v>#VALUE!</v>
      </c>
      <c r="I126" s="55" t="e">
        <f>Results!I126</f>
        <v>#VALUE!</v>
      </c>
      <c r="J126" s="56" t="e">
        <f>Results!J126</f>
        <v>#VALUE!</v>
      </c>
      <c r="K126" s="57" t="e">
        <f>0.01*'11'!B$17*Matrix!AT126*Results!E126</f>
        <v>#VALUE!</v>
      </c>
      <c r="L126" s="32" t="e">
        <f>0.01*('11'!C$17-'935'!Y126)*Results!C126*Matrix!AT126*('11'!B$17/('11'!B$17-'935'!X126))*'935'!Q126</f>
        <v>#VALUE!</v>
      </c>
      <c r="M126" s="49" t="e">
        <f>0.01*('11'!B$17-'935'!X126)*Results!D126</f>
        <v>#VALUE!</v>
      </c>
      <c r="N126" s="32" t="e">
        <f>0.01*'11'!B$17*Matrix!H126*Matrix!BC126</f>
        <v>#VALUE!</v>
      </c>
      <c r="O126" s="32" t="e">
        <f>0.01*('11'!B$17-'935'!X126)*Matrix!BW126</f>
        <v>#VALUE!</v>
      </c>
      <c r="P126" s="49" t="e">
        <f>0.01*Matrix!AS126*'935'!U126</f>
        <v>#VALUE!</v>
      </c>
      <c r="Q126" s="57" t="e">
        <f t="shared" si="0"/>
        <v>#VALUE!</v>
      </c>
      <c r="R126" s="34" t="e">
        <f>'935'!Z126</f>
        <v>#VALUE!</v>
      </c>
      <c r="S126" s="58" t="e">
        <f t="shared" si="1"/>
        <v>#VALUE!</v>
      </c>
      <c r="T126" s="59" t="e">
        <f t="shared" si="2"/>
        <v>#VALUE!</v>
      </c>
      <c r="U126" s="57" t="e">
        <f t="shared" si="3"/>
        <v>#VALUE!</v>
      </c>
      <c r="V126" s="34" t="e">
        <f>'935'!AA126</f>
        <v>#VALUE!</v>
      </c>
      <c r="W126" s="58" t="e">
        <f t="shared" si="4"/>
        <v>#VALUE!</v>
      </c>
      <c r="X126" s="59" t="e">
        <f t="shared" si="5"/>
        <v>#VALUE!</v>
      </c>
      <c r="Y126" s="57" t="e">
        <f>0.01*('11'!B$17-'935'!X126)*Matrix!BT126</f>
        <v>#VALUE!</v>
      </c>
      <c r="Z126" s="32" t="e">
        <f>0.01*'11'!B$17*Matrix!AT126*Matrix!CV126</f>
        <v>#VALUE!</v>
      </c>
      <c r="AA126" s="32" t="e">
        <f>Matrix!AT126*MAX(Matrix!DD126,0-(Matrix!DC126+IF('935'!Q126=0,0,(1-'935'!Y126/'11'!C$17)*'11'!B$17/('11'!B$17-'935'!X126)*IF(Matrix!AT126=0,1,Matrix!BX126/Matrix!AT126)*Matrix!CU126)))*'11'!B$17*0.01*'DNO totals'!B$228/'DNO totals'!B$296</f>
        <v>#VALUE!</v>
      </c>
      <c r="AB126" s="32" t="e">
        <f>Matrix!AT126*'Charging rates'!B$106*Matrix!DA126</f>
        <v>#VALUE!</v>
      </c>
      <c r="AC126" s="32" t="e">
        <f>Matrix!AT126*MAX(Matrix!DD126,0-(Matrix!DC126+IF('935'!Q126=0,0,(1-'935'!Y126/'11'!C$17)*'11'!B$17/('11'!B$17-'935'!X126)*IF(Matrix!AT126=0,1,Matrix!BX126/Matrix!AT126)*Matrix!CU126)))*'11'!B$17*0.01*'DNO totals'!B$238/'DNO totals'!B$296</f>
        <v>#VALUE!</v>
      </c>
      <c r="AD126" s="32" t="e">
        <f>0.01*(Matrix!BX126*'11'!B$17*Matrix!CA126+Matrix!AT126*Matrix!CC126*'935'!Q126*('11'!C$17-'935'!Y126)*('11'!B$17/('11'!B$17-'935'!X126)))</f>
        <v>#VALUE!</v>
      </c>
      <c r="AE126" s="32" t="e">
        <f>Matrix!AT126*'Charging rates'!B$116*(Parameters!B$21+Matrix!AU126)*IF('DNO totals'!B$323&lt;0,1,'935'!S126)</f>
        <v>#VALUE!</v>
      </c>
      <c r="AF126" s="32" t="e">
        <f>Matrix!AT126*MAX(Matrix!DD126,0-(Matrix!DC126+IF('935'!Q126=0,0,(1-'935'!Y126/'11'!C$17)*'11'!B$17/('11'!B$17-'935'!X126)*IF(Matrix!AT126=0,1,Matrix!BX126/Matrix!AT126)*Matrix!CU126)))*'11'!B$17*0.01*(1-('DNO totals'!B$238+'DNO totals'!B$228)/'DNO totals'!B$296)</f>
        <v>#VALUE!</v>
      </c>
      <c r="AG126" s="49" t="e">
        <f t="shared" si="6"/>
        <v>#VALUE!</v>
      </c>
    </row>
    <row r="127" spans="1:33">
      <c r="A127" s="28">
        <v>27</v>
      </c>
      <c r="B127" s="47" t="e">
        <f>Results!B127</f>
        <v>#VALUE!</v>
      </c>
      <c r="C127" s="35" t="e">
        <f>Results!C127</f>
        <v>#VALUE!</v>
      </c>
      <c r="D127" s="55" t="e">
        <f>Results!D127</f>
        <v>#VALUE!</v>
      </c>
      <c r="E127" s="55" t="e">
        <f>Results!E127</f>
        <v>#VALUE!</v>
      </c>
      <c r="F127" s="56" t="e">
        <f>Results!F127</f>
        <v>#VALUE!</v>
      </c>
      <c r="G127" s="35" t="e">
        <f>Results!G127</f>
        <v>#VALUE!</v>
      </c>
      <c r="H127" s="55" t="e">
        <f>Results!H127</f>
        <v>#VALUE!</v>
      </c>
      <c r="I127" s="55" t="e">
        <f>Results!I127</f>
        <v>#VALUE!</v>
      </c>
      <c r="J127" s="56" t="e">
        <f>Results!J127</f>
        <v>#VALUE!</v>
      </c>
      <c r="K127" s="57" t="e">
        <f>0.01*'11'!B$17*Matrix!AT127*Results!E127</f>
        <v>#VALUE!</v>
      </c>
      <c r="L127" s="32" t="e">
        <f>0.01*('11'!C$17-'935'!Y127)*Results!C127*Matrix!AT127*('11'!B$17/('11'!B$17-'935'!X127))*'935'!Q127</f>
        <v>#VALUE!</v>
      </c>
      <c r="M127" s="49" t="e">
        <f>0.01*('11'!B$17-'935'!X127)*Results!D127</f>
        <v>#VALUE!</v>
      </c>
      <c r="N127" s="32" t="e">
        <f>0.01*'11'!B$17*Matrix!H127*Matrix!BC127</f>
        <v>#VALUE!</v>
      </c>
      <c r="O127" s="32" t="e">
        <f>0.01*('11'!B$17-'935'!X127)*Matrix!BW127</f>
        <v>#VALUE!</v>
      </c>
      <c r="P127" s="49" t="e">
        <f>0.01*Matrix!AS127*'935'!U127</f>
        <v>#VALUE!</v>
      </c>
      <c r="Q127" s="57" t="e">
        <f t="shared" si="0"/>
        <v>#VALUE!</v>
      </c>
      <c r="R127" s="34" t="e">
        <f>'935'!Z127</f>
        <v>#VALUE!</v>
      </c>
      <c r="S127" s="58" t="e">
        <f t="shared" si="1"/>
        <v>#VALUE!</v>
      </c>
      <c r="T127" s="59" t="e">
        <f t="shared" si="2"/>
        <v>#VALUE!</v>
      </c>
      <c r="U127" s="57" t="e">
        <f t="shared" si="3"/>
        <v>#VALUE!</v>
      </c>
      <c r="V127" s="34" t="e">
        <f>'935'!AA127</f>
        <v>#VALUE!</v>
      </c>
      <c r="W127" s="58" t="e">
        <f t="shared" si="4"/>
        <v>#VALUE!</v>
      </c>
      <c r="X127" s="59" t="e">
        <f t="shared" si="5"/>
        <v>#VALUE!</v>
      </c>
      <c r="Y127" s="57" t="e">
        <f>0.01*('11'!B$17-'935'!X127)*Matrix!BT127</f>
        <v>#VALUE!</v>
      </c>
      <c r="Z127" s="32" t="e">
        <f>0.01*'11'!B$17*Matrix!AT127*Matrix!CV127</f>
        <v>#VALUE!</v>
      </c>
      <c r="AA127" s="32" t="e">
        <f>Matrix!AT127*MAX(Matrix!DD127,0-(Matrix!DC127+IF('935'!Q127=0,0,(1-'935'!Y127/'11'!C$17)*'11'!B$17/('11'!B$17-'935'!X127)*IF(Matrix!AT127=0,1,Matrix!BX127/Matrix!AT127)*Matrix!CU127)))*'11'!B$17*0.01*'DNO totals'!B$228/'DNO totals'!B$296</f>
        <v>#VALUE!</v>
      </c>
      <c r="AB127" s="32" t="e">
        <f>Matrix!AT127*'Charging rates'!B$106*Matrix!DA127</f>
        <v>#VALUE!</v>
      </c>
      <c r="AC127" s="32" t="e">
        <f>Matrix!AT127*MAX(Matrix!DD127,0-(Matrix!DC127+IF('935'!Q127=0,0,(1-'935'!Y127/'11'!C$17)*'11'!B$17/('11'!B$17-'935'!X127)*IF(Matrix!AT127=0,1,Matrix!BX127/Matrix!AT127)*Matrix!CU127)))*'11'!B$17*0.01*'DNO totals'!B$238/'DNO totals'!B$296</f>
        <v>#VALUE!</v>
      </c>
      <c r="AD127" s="32" t="e">
        <f>0.01*(Matrix!BX127*'11'!B$17*Matrix!CA127+Matrix!AT127*Matrix!CC127*'935'!Q127*('11'!C$17-'935'!Y127)*('11'!B$17/('11'!B$17-'935'!X127)))</f>
        <v>#VALUE!</v>
      </c>
      <c r="AE127" s="32" t="e">
        <f>Matrix!AT127*'Charging rates'!B$116*(Parameters!B$21+Matrix!AU127)*IF('DNO totals'!B$323&lt;0,1,'935'!S127)</f>
        <v>#VALUE!</v>
      </c>
      <c r="AF127" s="32" t="e">
        <f>Matrix!AT127*MAX(Matrix!DD127,0-(Matrix!DC127+IF('935'!Q127=0,0,(1-'935'!Y127/'11'!C$17)*'11'!B$17/('11'!B$17-'935'!X127)*IF(Matrix!AT127=0,1,Matrix!BX127/Matrix!AT127)*Matrix!CU127)))*'11'!B$17*0.01*(1-('DNO totals'!B$238+'DNO totals'!B$228)/'DNO totals'!B$296)</f>
        <v>#VALUE!</v>
      </c>
      <c r="AG127" s="49" t="e">
        <f t="shared" si="6"/>
        <v>#VALUE!</v>
      </c>
    </row>
    <row r="128" spans="1:33">
      <c r="A128" s="28">
        <v>28</v>
      </c>
      <c r="B128" s="47" t="e">
        <f>Results!B128</f>
        <v>#VALUE!</v>
      </c>
      <c r="C128" s="35" t="e">
        <f>Results!C128</f>
        <v>#VALUE!</v>
      </c>
      <c r="D128" s="55" t="e">
        <f>Results!D128</f>
        <v>#VALUE!</v>
      </c>
      <c r="E128" s="55" t="e">
        <f>Results!E128</f>
        <v>#VALUE!</v>
      </c>
      <c r="F128" s="56" t="e">
        <f>Results!F128</f>
        <v>#VALUE!</v>
      </c>
      <c r="G128" s="35" t="e">
        <f>Results!G128</f>
        <v>#VALUE!</v>
      </c>
      <c r="H128" s="55" t="e">
        <f>Results!H128</f>
        <v>#VALUE!</v>
      </c>
      <c r="I128" s="55" t="e">
        <f>Results!I128</f>
        <v>#VALUE!</v>
      </c>
      <c r="J128" s="56" t="e">
        <f>Results!J128</f>
        <v>#VALUE!</v>
      </c>
      <c r="K128" s="57" t="e">
        <f>0.01*'11'!B$17*Matrix!AT128*Results!E128</f>
        <v>#VALUE!</v>
      </c>
      <c r="L128" s="32" t="e">
        <f>0.01*('11'!C$17-'935'!Y128)*Results!C128*Matrix!AT128*('11'!B$17/('11'!B$17-'935'!X128))*'935'!Q128</f>
        <v>#VALUE!</v>
      </c>
      <c r="M128" s="49" t="e">
        <f>0.01*('11'!B$17-'935'!X128)*Results!D128</f>
        <v>#VALUE!</v>
      </c>
      <c r="N128" s="32" t="e">
        <f>0.01*'11'!B$17*Matrix!H128*Matrix!BC128</f>
        <v>#VALUE!</v>
      </c>
      <c r="O128" s="32" t="e">
        <f>0.01*('11'!B$17-'935'!X128)*Matrix!BW128</f>
        <v>#VALUE!</v>
      </c>
      <c r="P128" s="49" t="e">
        <f>0.01*Matrix!AS128*'935'!U128</f>
        <v>#VALUE!</v>
      </c>
      <c r="Q128" s="57" t="e">
        <f t="shared" si="0"/>
        <v>#VALUE!</v>
      </c>
      <c r="R128" s="34" t="e">
        <f>'935'!Z128</f>
        <v>#VALUE!</v>
      </c>
      <c r="S128" s="58" t="e">
        <f t="shared" si="1"/>
        <v>#VALUE!</v>
      </c>
      <c r="T128" s="59" t="e">
        <f t="shared" si="2"/>
        <v>#VALUE!</v>
      </c>
      <c r="U128" s="57" t="e">
        <f t="shared" si="3"/>
        <v>#VALUE!</v>
      </c>
      <c r="V128" s="34" t="e">
        <f>'935'!AA128</f>
        <v>#VALUE!</v>
      </c>
      <c r="W128" s="58" t="e">
        <f t="shared" si="4"/>
        <v>#VALUE!</v>
      </c>
      <c r="X128" s="59" t="e">
        <f t="shared" si="5"/>
        <v>#VALUE!</v>
      </c>
      <c r="Y128" s="57" t="e">
        <f>0.01*('11'!B$17-'935'!X128)*Matrix!BT128</f>
        <v>#VALUE!</v>
      </c>
      <c r="Z128" s="32" t="e">
        <f>0.01*'11'!B$17*Matrix!AT128*Matrix!CV128</f>
        <v>#VALUE!</v>
      </c>
      <c r="AA128" s="32" t="e">
        <f>Matrix!AT128*MAX(Matrix!DD128,0-(Matrix!DC128+IF('935'!Q128=0,0,(1-'935'!Y128/'11'!C$17)*'11'!B$17/('11'!B$17-'935'!X128)*IF(Matrix!AT128=0,1,Matrix!BX128/Matrix!AT128)*Matrix!CU128)))*'11'!B$17*0.01*'DNO totals'!B$228/'DNO totals'!B$296</f>
        <v>#VALUE!</v>
      </c>
      <c r="AB128" s="32" t="e">
        <f>Matrix!AT128*'Charging rates'!B$106*Matrix!DA128</f>
        <v>#VALUE!</v>
      </c>
      <c r="AC128" s="32" t="e">
        <f>Matrix!AT128*MAX(Matrix!DD128,0-(Matrix!DC128+IF('935'!Q128=0,0,(1-'935'!Y128/'11'!C$17)*'11'!B$17/('11'!B$17-'935'!X128)*IF(Matrix!AT128=0,1,Matrix!BX128/Matrix!AT128)*Matrix!CU128)))*'11'!B$17*0.01*'DNO totals'!B$238/'DNO totals'!B$296</f>
        <v>#VALUE!</v>
      </c>
      <c r="AD128" s="32" t="e">
        <f>0.01*(Matrix!BX128*'11'!B$17*Matrix!CA128+Matrix!AT128*Matrix!CC128*'935'!Q128*('11'!C$17-'935'!Y128)*('11'!B$17/('11'!B$17-'935'!X128)))</f>
        <v>#VALUE!</v>
      </c>
      <c r="AE128" s="32" t="e">
        <f>Matrix!AT128*'Charging rates'!B$116*(Parameters!B$21+Matrix!AU128)*IF('DNO totals'!B$323&lt;0,1,'935'!S128)</f>
        <v>#VALUE!</v>
      </c>
      <c r="AF128" s="32" t="e">
        <f>Matrix!AT128*MAX(Matrix!DD128,0-(Matrix!DC128+IF('935'!Q128=0,0,(1-'935'!Y128/'11'!C$17)*'11'!B$17/('11'!B$17-'935'!X128)*IF(Matrix!AT128=0,1,Matrix!BX128/Matrix!AT128)*Matrix!CU128)))*'11'!B$17*0.01*(1-('DNO totals'!B$238+'DNO totals'!B$228)/'DNO totals'!B$296)</f>
        <v>#VALUE!</v>
      </c>
      <c r="AG128" s="49" t="e">
        <f t="shared" si="6"/>
        <v>#VALUE!</v>
      </c>
    </row>
    <row r="129" spans="1:33">
      <c r="A129" s="28">
        <v>29</v>
      </c>
      <c r="B129" s="47" t="e">
        <f>Results!B129</f>
        <v>#VALUE!</v>
      </c>
      <c r="C129" s="35" t="e">
        <f>Results!C129</f>
        <v>#VALUE!</v>
      </c>
      <c r="D129" s="55" t="e">
        <f>Results!D129</f>
        <v>#VALUE!</v>
      </c>
      <c r="E129" s="55" t="e">
        <f>Results!E129</f>
        <v>#VALUE!</v>
      </c>
      <c r="F129" s="56" t="e">
        <f>Results!F129</f>
        <v>#VALUE!</v>
      </c>
      <c r="G129" s="35" t="e">
        <f>Results!G129</f>
        <v>#VALUE!</v>
      </c>
      <c r="H129" s="55" t="e">
        <f>Results!H129</f>
        <v>#VALUE!</v>
      </c>
      <c r="I129" s="55" t="e">
        <f>Results!I129</f>
        <v>#VALUE!</v>
      </c>
      <c r="J129" s="56" t="e">
        <f>Results!J129</f>
        <v>#VALUE!</v>
      </c>
      <c r="K129" s="57" t="e">
        <f>0.01*'11'!B$17*Matrix!AT129*Results!E129</f>
        <v>#VALUE!</v>
      </c>
      <c r="L129" s="32" t="e">
        <f>0.01*('11'!C$17-'935'!Y129)*Results!C129*Matrix!AT129*('11'!B$17/('11'!B$17-'935'!X129))*'935'!Q129</f>
        <v>#VALUE!</v>
      </c>
      <c r="M129" s="49" t="e">
        <f>0.01*('11'!B$17-'935'!X129)*Results!D129</f>
        <v>#VALUE!</v>
      </c>
      <c r="N129" s="32" t="e">
        <f>0.01*'11'!B$17*Matrix!H129*Matrix!BC129</f>
        <v>#VALUE!</v>
      </c>
      <c r="O129" s="32" t="e">
        <f>0.01*('11'!B$17-'935'!X129)*Matrix!BW129</f>
        <v>#VALUE!</v>
      </c>
      <c r="P129" s="49" t="e">
        <f>0.01*Matrix!AS129*'935'!U129</f>
        <v>#VALUE!</v>
      </c>
      <c r="Q129" s="57" t="e">
        <f t="shared" si="0"/>
        <v>#VALUE!</v>
      </c>
      <c r="R129" s="34" t="e">
        <f>'935'!Z129</f>
        <v>#VALUE!</v>
      </c>
      <c r="S129" s="58" t="e">
        <f t="shared" si="1"/>
        <v>#VALUE!</v>
      </c>
      <c r="T129" s="59" t="e">
        <f t="shared" si="2"/>
        <v>#VALUE!</v>
      </c>
      <c r="U129" s="57" t="e">
        <f t="shared" si="3"/>
        <v>#VALUE!</v>
      </c>
      <c r="V129" s="34" t="e">
        <f>'935'!AA129</f>
        <v>#VALUE!</v>
      </c>
      <c r="W129" s="58" t="e">
        <f t="shared" si="4"/>
        <v>#VALUE!</v>
      </c>
      <c r="X129" s="59" t="e">
        <f t="shared" si="5"/>
        <v>#VALUE!</v>
      </c>
      <c r="Y129" s="57" t="e">
        <f>0.01*('11'!B$17-'935'!X129)*Matrix!BT129</f>
        <v>#VALUE!</v>
      </c>
      <c r="Z129" s="32" t="e">
        <f>0.01*'11'!B$17*Matrix!AT129*Matrix!CV129</f>
        <v>#VALUE!</v>
      </c>
      <c r="AA129" s="32" t="e">
        <f>Matrix!AT129*MAX(Matrix!DD129,0-(Matrix!DC129+IF('935'!Q129=0,0,(1-'935'!Y129/'11'!C$17)*'11'!B$17/('11'!B$17-'935'!X129)*IF(Matrix!AT129=0,1,Matrix!BX129/Matrix!AT129)*Matrix!CU129)))*'11'!B$17*0.01*'DNO totals'!B$228/'DNO totals'!B$296</f>
        <v>#VALUE!</v>
      </c>
      <c r="AB129" s="32" t="e">
        <f>Matrix!AT129*'Charging rates'!B$106*Matrix!DA129</f>
        <v>#VALUE!</v>
      </c>
      <c r="AC129" s="32" t="e">
        <f>Matrix!AT129*MAX(Matrix!DD129,0-(Matrix!DC129+IF('935'!Q129=0,0,(1-'935'!Y129/'11'!C$17)*'11'!B$17/('11'!B$17-'935'!X129)*IF(Matrix!AT129=0,1,Matrix!BX129/Matrix!AT129)*Matrix!CU129)))*'11'!B$17*0.01*'DNO totals'!B$238/'DNO totals'!B$296</f>
        <v>#VALUE!</v>
      </c>
      <c r="AD129" s="32" t="e">
        <f>0.01*(Matrix!BX129*'11'!B$17*Matrix!CA129+Matrix!AT129*Matrix!CC129*'935'!Q129*('11'!C$17-'935'!Y129)*('11'!B$17/('11'!B$17-'935'!X129)))</f>
        <v>#VALUE!</v>
      </c>
      <c r="AE129" s="32" t="e">
        <f>Matrix!AT129*'Charging rates'!B$116*(Parameters!B$21+Matrix!AU129)*IF('DNO totals'!B$323&lt;0,1,'935'!S129)</f>
        <v>#VALUE!</v>
      </c>
      <c r="AF129" s="32" t="e">
        <f>Matrix!AT129*MAX(Matrix!DD129,0-(Matrix!DC129+IF('935'!Q129=0,0,(1-'935'!Y129/'11'!C$17)*'11'!B$17/('11'!B$17-'935'!X129)*IF(Matrix!AT129=0,1,Matrix!BX129/Matrix!AT129)*Matrix!CU129)))*'11'!B$17*0.01*(1-('DNO totals'!B$238+'DNO totals'!B$228)/'DNO totals'!B$296)</f>
        <v>#VALUE!</v>
      </c>
      <c r="AG129" s="49" t="e">
        <f t="shared" si="6"/>
        <v>#VALUE!</v>
      </c>
    </row>
    <row r="130" spans="1:33">
      <c r="A130" s="28">
        <v>30</v>
      </c>
      <c r="B130" s="47" t="e">
        <f>Results!B130</f>
        <v>#VALUE!</v>
      </c>
      <c r="C130" s="35" t="e">
        <f>Results!C130</f>
        <v>#VALUE!</v>
      </c>
      <c r="D130" s="55" t="e">
        <f>Results!D130</f>
        <v>#VALUE!</v>
      </c>
      <c r="E130" s="55" t="e">
        <f>Results!E130</f>
        <v>#VALUE!</v>
      </c>
      <c r="F130" s="56" t="e">
        <f>Results!F130</f>
        <v>#VALUE!</v>
      </c>
      <c r="G130" s="35" t="e">
        <f>Results!G130</f>
        <v>#VALUE!</v>
      </c>
      <c r="H130" s="55" t="e">
        <f>Results!H130</f>
        <v>#VALUE!</v>
      </c>
      <c r="I130" s="55" t="e">
        <f>Results!I130</f>
        <v>#VALUE!</v>
      </c>
      <c r="J130" s="56" t="e">
        <f>Results!J130</f>
        <v>#VALUE!</v>
      </c>
      <c r="K130" s="57" t="e">
        <f>0.01*'11'!B$17*Matrix!AT130*Results!E130</f>
        <v>#VALUE!</v>
      </c>
      <c r="L130" s="32" t="e">
        <f>0.01*('11'!C$17-'935'!Y130)*Results!C130*Matrix!AT130*('11'!B$17/('11'!B$17-'935'!X130))*'935'!Q130</f>
        <v>#VALUE!</v>
      </c>
      <c r="M130" s="49" t="e">
        <f>0.01*('11'!B$17-'935'!X130)*Results!D130</f>
        <v>#VALUE!</v>
      </c>
      <c r="N130" s="32" t="e">
        <f>0.01*'11'!B$17*Matrix!H130*Matrix!BC130</f>
        <v>#VALUE!</v>
      </c>
      <c r="O130" s="32" t="e">
        <f>0.01*('11'!B$17-'935'!X130)*Matrix!BW130</f>
        <v>#VALUE!</v>
      </c>
      <c r="P130" s="49" t="e">
        <f>0.01*Matrix!AS130*'935'!U130</f>
        <v>#VALUE!</v>
      </c>
      <c r="Q130" s="57" t="e">
        <f t="shared" si="0"/>
        <v>#VALUE!</v>
      </c>
      <c r="R130" s="34" t="e">
        <f>'935'!Z130</f>
        <v>#VALUE!</v>
      </c>
      <c r="S130" s="58" t="e">
        <f t="shared" si="1"/>
        <v>#VALUE!</v>
      </c>
      <c r="T130" s="59" t="e">
        <f t="shared" si="2"/>
        <v>#VALUE!</v>
      </c>
      <c r="U130" s="57" t="e">
        <f t="shared" si="3"/>
        <v>#VALUE!</v>
      </c>
      <c r="V130" s="34" t="e">
        <f>'935'!AA130</f>
        <v>#VALUE!</v>
      </c>
      <c r="W130" s="58" t="e">
        <f t="shared" si="4"/>
        <v>#VALUE!</v>
      </c>
      <c r="X130" s="59" t="e">
        <f t="shared" si="5"/>
        <v>#VALUE!</v>
      </c>
      <c r="Y130" s="57" t="e">
        <f>0.01*('11'!B$17-'935'!X130)*Matrix!BT130</f>
        <v>#VALUE!</v>
      </c>
      <c r="Z130" s="32" t="e">
        <f>0.01*'11'!B$17*Matrix!AT130*Matrix!CV130</f>
        <v>#VALUE!</v>
      </c>
      <c r="AA130" s="32" t="e">
        <f>Matrix!AT130*MAX(Matrix!DD130,0-(Matrix!DC130+IF('935'!Q130=0,0,(1-'935'!Y130/'11'!C$17)*'11'!B$17/('11'!B$17-'935'!X130)*IF(Matrix!AT130=0,1,Matrix!BX130/Matrix!AT130)*Matrix!CU130)))*'11'!B$17*0.01*'DNO totals'!B$228/'DNO totals'!B$296</f>
        <v>#VALUE!</v>
      </c>
      <c r="AB130" s="32" t="e">
        <f>Matrix!AT130*'Charging rates'!B$106*Matrix!DA130</f>
        <v>#VALUE!</v>
      </c>
      <c r="AC130" s="32" t="e">
        <f>Matrix!AT130*MAX(Matrix!DD130,0-(Matrix!DC130+IF('935'!Q130=0,0,(1-'935'!Y130/'11'!C$17)*'11'!B$17/('11'!B$17-'935'!X130)*IF(Matrix!AT130=0,1,Matrix!BX130/Matrix!AT130)*Matrix!CU130)))*'11'!B$17*0.01*'DNO totals'!B$238/'DNO totals'!B$296</f>
        <v>#VALUE!</v>
      </c>
      <c r="AD130" s="32" t="e">
        <f>0.01*(Matrix!BX130*'11'!B$17*Matrix!CA130+Matrix!AT130*Matrix!CC130*'935'!Q130*('11'!C$17-'935'!Y130)*('11'!B$17/('11'!B$17-'935'!X130)))</f>
        <v>#VALUE!</v>
      </c>
      <c r="AE130" s="32" t="e">
        <f>Matrix!AT130*'Charging rates'!B$116*(Parameters!B$21+Matrix!AU130)*IF('DNO totals'!B$323&lt;0,1,'935'!S130)</f>
        <v>#VALUE!</v>
      </c>
      <c r="AF130" s="32" t="e">
        <f>Matrix!AT130*MAX(Matrix!DD130,0-(Matrix!DC130+IF('935'!Q130=0,0,(1-'935'!Y130/'11'!C$17)*'11'!B$17/('11'!B$17-'935'!X130)*IF(Matrix!AT130=0,1,Matrix!BX130/Matrix!AT130)*Matrix!CU130)))*'11'!B$17*0.01*(1-('DNO totals'!B$238+'DNO totals'!B$228)/'DNO totals'!B$296)</f>
        <v>#VALUE!</v>
      </c>
      <c r="AG130" s="49" t="e">
        <f t="shared" si="6"/>
        <v>#VALUE!</v>
      </c>
    </row>
    <row r="131" spans="1:33">
      <c r="A131" s="28">
        <v>31</v>
      </c>
      <c r="B131" s="47" t="e">
        <f>Results!B131</f>
        <v>#VALUE!</v>
      </c>
      <c r="C131" s="35" t="e">
        <f>Results!C131</f>
        <v>#VALUE!</v>
      </c>
      <c r="D131" s="55" t="e">
        <f>Results!D131</f>
        <v>#VALUE!</v>
      </c>
      <c r="E131" s="55" t="e">
        <f>Results!E131</f>
        <v>#VALUE!</v>
      </c>
      <c r="F131" s="56" t="e">
        <f>Results!F131</f>
        <v>#VALUE!</v>
      </c>
      <c r="G131" s="35" t="e">
        <f>Results!G131</f>
        <v>#VALUE!</v>
      </c>
      <c r="H131" s="55" t="e">
        <f>Results!H131</f>
        <v>#VALUE!</v>
      </c>
      <c r="I131" s="55" t="e">
        <f>Results!I131</f>
        <v>#VALUE!</v>
      </c>
      <c r="J131" s="56" t="e">
        <f>Results!J131</f>
        <v>#VALUE!</v>
      </c>
      <c r="K131" s="57" t="e">
        <f>0.01*'11'!B$17*Matrix!AT131*Results!E131</f>
        <v>#VALUE!</v>
      </c>
      <c r="L131" s="32" t="e">
        <f>0.01*('11'!C$17-'935'!Y131)*Results!C131*Matrix!AT131*('11'!B$17/('11'!B$17-'935'!X131))*'935'!Q131</f>
        <v>#VALUE!</v>
      </c>
      <c r="M131" s="49" t="e">
        <f>0.01*('11'!B$17-'935'!X131)*Results!D131</f>
        <v>#VALUE!</v>
      </c>
      <c r="N131" s="32" t="e">
        <f>0.01*'11'!B$17*Matrix!H131*Matrix!BC131</f>
        <v>#VALUE!</v>
      </c>
      <c r="O131" s="32" t="e">
        <f>0.01*('11'!B$17-'935'!X131)*Matrix!BW131</f>
        <v>#VALUE!</v>
      </c>
      <c r="P131" s="49" t="e">
        <f>0.01*Matrix!AS131*'935'!U131</f>
        <v>#VALUE!</v>
      </c>
      <c r="Q131" s="57" t="e">
        <f t="shared" si="0"/>
        <v>#VALUE!</v>
      </c>
      <c r="R131" s="34" t="e">
        <f>'935'!Z131</f>
        <v>#VALUE!</v>
      </c>
      <c r="S131" s="58" t="e">
        <f t="shared" si="1"/>
        <v>#VALUE!</v>
      </c>
      <c r="T131" s="59" t="e">
        <f t="shared" si="2"/>
        <v>#VALUE!</v>
      </c>
      <c r="U131" s="57" t="e">
        <f t="shared" si="3"/>
        <v>#VALUE!</v>
      </c>
      <c r="V131" s="34" t="e">
        <f>'935'!AA131</f>
        <v>#VALUE!</v>
      </c>
      <c r="W131" s="58" t="e">
        <f t="shared" si="4"/>
        <v>#VALUE!</v>
      </c>
      <c r="X131" s="59" t="e">
        <f t="shared" si="5"/>
        <v>#VALUE!</v>
      </c>
      <c r="Y131" s="57" t="e">
        <f>0.01*('11'!B$17-'935'!X131)*Matrix!BT131</f>
        <v>#VALUE!</v>
      </c>
      <c r="Z131" s="32" t="e">
        <f>0.01*'11'!B$17*Matrix!AT131*Matrix!CV131</f>
        <v>#VALUE!</v>
      </c>
      <c r="AA131" s="32" t="e">
        <f>Matrix!AT131*MAX(Matrix!DD131,0-(Matrix!DC131+IF('935'!Q131=0,0,(1-'935'!Y131/'11'!C$17)*'11'!B$17/('11'!B$17-'935'!X131)*IF(Matrix!AT131=0,1,Matrix!BX131/Matrix!AT131)*Matrix!CU131)))*'11'!B$17*0.01*'DNO totals'!B$228/'DNO totals'!B$296</f>
        <v>#VALUE!</v>
      </c>
      <c r="AB131" s="32" t="e">
        <f>Matrix!AT131*'Charging rates'!B$106*Matrix!DA131</f>
        <v>#VALUE!</v>
      </c>
      <c r="AC131" s="32" t="e">
        <f>Matrix!AT131*MAX(Matrix!DD131,0-(Matrix!DC131+IF('935'!Q131=0,0,(1-'935'!Y131/'11'!C$17)*'11'!B$17/('11'!B$17-'935'!X131)*IF(Matrix!AT131=0,1,Matrix!BX131/Matrix!AT131)*Matrix!CU131)))*'11'!B$17*0.01*'DNO totals'!B$238/'DNO totals'!B$296</f>
        <v>#VALUE!</v>
      </c>
      <c r="AD131" s="32" t="e">
        <f>0.01*(Matrix!BX131*'11'!B$17*Matrix!CA131+Matrix!AT131*Matrix!CC131*'935'!Q131*('11'!C$17-'935'!Y131)*('11'!B$17/('11'!B$17-'935'!X131)))</f>
        <v>#VALUE!</v>
      </c>
      <c r="AE131" s="32" t="e">
        <f>Matrix!AT131*'Charging rates'!B$116*(Parameters!B$21+Matrix!AU131)*IF('DNO totals'!B$323&lt;0,1,'935'!S131)</f>
        <v>#VALUE!</v>
      </c>
      <c r="AF131" s="32" t="e">
        <f>Matrix!AT131*MAX(Matrix!DD131,0-(Matrix!DC131+IF('935'!Q131=0,0,(1-'935'!Y131/'11'!C$17)*'11'!B$17/('11'!B$17-'935'!X131)*IF(Matrix!AT131=0,1,Matrix!BX131/Matrix!AT131)*Matrix!CU131)))*'11'!B$17*0.01*(1-('DNO totals'!B$238+'DNO totals'!B$228)/'DNO totals'!B$296)</f>
        <v>#VALUE!</v>
      </c>
      <c r="AG131" s="49" t="e">
        <f t="shared" si="6"/>
        <v>#VALUE!</v>
      </c>
    </row>
    <row r="132" spans="1:33">
      <c r="A132" s="28">
        <v>32</v>
      </c>
      <c r="B132" s="47" t="e">
        <f>Results!B132</f>
        <v>#VALUE!</v>
      </c>
      <c r="C132" s="35" t="e">
        <f>Results!C132</f>
        <v>#VALUE!</v>
      </c>
      <c r="D132" s="55" t="e">
        <f>Results!D132</f>
        <v>#VALUE!</v>
      </c>
      <c r="E132" s="55" t="e">
        <f>Results!E132</f>
        <v>#VALUE!</v>
      </c>
      <c r="F132" s="56" t="e">
        <f>Results!F132</f>
        <v>#VALUE!</v>
      </c>
      <c r="G132" s="35" t="e">
        <f>Results!G132</f>
        <v>#VALUE!</v>
      </c>
      <c r="H132" s="55" t="e">
        <f>Results!H132</f>
        <v>#VALUE!</v>
      </c>
      <c r="I132" s="55" t="e">
        <f>Results!I132</f>
        <v>#VALUE!</v>
      </c>
      <c r="J132" s="56" t="e">
        <f>Results!J132</f>
        <v>#VALUE!</v>
      </c>
      <c r="K132" s="57" t="e">
        <f>0.01*'11'!B$17*Matrix!AT132*Results!E132</f>
        <v>#VALUE!</v>
      </c>
      <c r="L132" s="32" t="e">
        <f>0.01*('11'!C$17-'935'!Y132)*Results!C132*Matrix!AT132*('11'!B$17/('11'!B$17-'935'!X132))*'935'!Q132</f>
        <v>#VALUE!</v>
      </c>
      <c r="M132" s="49" t="e">
        <f>0.01*('11'!B$17-'935'!X132)*Results!D132</f>
        <v>#VALUE!</v>
      </c>
      <c r="N132" s="32" t="e">
        <f>0.01*'11'!B$17*Matrix!H132*Matrix!BC132</f>
        <v>#VALUE!</v>
      </c>
      <c r="O132" s="32" t="e">
        <f>0.01*('11'!B$17-'935'!X132)*Matrix!BW132</f>
        <v>#VALUE!</v>
      </c>
      <c r="P132" s="49" t="e">
        <f>0.01*Matrix!AS132*'935'!U132</f>
        <v>#VALUE!</v>
      </c>
      <c r="Q132" s="57" t="e">
        <f t="shared" si="0"/>
        <v>#VALUE!</v>
      </c>
      <c r="R132" s="34" t="e">
        <f>'935'!Z132</f>
        <v>#VALUE!</v>
      </c>
      <c r="S132" s="58" t="e">
        <f t="shared" si="1"/>
        <v>#VALUE!</v>
      </c>
      <c r="T132" s="59" t="e">
        <f t="shared" si="2"/>
        <v>#VALUE!</v>
      </c>
      <c r="U132" s="57" t="e">
        <f t="shared" si="3"/>
        <v>#VALUE!</v>
      </c>
      <c r="V132" s="34" t="e">
        <f>'935'!AA132</f>
        <v>#VALUE!</v>
      </c>
      <c r="W132" s="58" t="e">
        <f t="shared" si="4"/>
        <v>#VALUE!</v>
      </c>
      <c r="X132" s="59" t="e">
        <f t="shared" si="5"/>
        <v>#VALUE!</v>
      </c>
      <c r="Y132" s="57" t="e">
        <f>0.01*('11'!B$17-'935'!X132)*Matrix!BT132</f>
        <v>#VALUE!</v>
      </c>
      <c r="Z132" s="32" t="e">
        <f>0.01*'11'!B$17*Matrix!AT132*Matrix!CV132</f>
        <v>#VALUE!</v>
      </c>
      <c r="AA132" s="32" t="e">
        <f>Matrix!AT132*MAX(Matrix!DD132,0-(Matrix!DC132+IF('935'!Q132=0,0,(1-'935'!Y132/'11'!C$17)*'11'!B$17/('11'!B$17-'935'!X132)*IF(Matrix!AT132=0,1,Matrix!BX132/Matrix!AT132)*Matrix!CU132)))*'11'!B$17*0.01*'DNO totals'!B$228/'DNO totals'!B$296</f>
        <v>#VALUE!</v>
      </c>
      <c r="AB132" s="32" t="e">
        <f>Matrix!AT132*'Charging rates'!B$106*Matrix!DA132</f>
        <v>#VALUE!</v>
      </c>
      <c r="AC132" s="32" t="e">
        <f>Matrix!AT132*MAX(Matrix!DD132,0-(Matrix!DC132+IF('935'!Q132=0,0,(1-'935'!Y132/'11'!C$17)*'11'!B$17/('11'!B$17-'935'!X132)*IF(Matrix!AT132=0,1,Matrix!BX132/Matrix!AT132)*Matrix!CU132)))*'11'!B$17*0.01*'DNO totals'!B$238/'DNO totals'!B$296</f>
        <v>#VALUE!</v>
      </c>
      <c r="AD132" s="32" t="e">
        <f>0.01*(Matrix!BX132*'11'!B$17*Matrix!CA132+Matrix!AT132*Matrix!CC132*'935'!Q132*('11'!C$17-'935'!Y132)*('11'!B$17/('11'!B$17-'935'!X132)))</f>
        <v>#VALUE!</v>
      </c>
      <c r="AE132" s="32" t="e">
        <f>Matrix!AT132*'Charging rates'!B$116*(Parameters!B$21+Matrix!AU132)*IF('DNO totals'!B$323&lt;0,1,'935'!S132)</f>
        <v>#VALUE!</v>
      </c>
      <c r="AF132" s="32" t="e">
        <f>Matrix!AT132*MAX(Matrix!DD132,0-(Matrix!DC132+IF('935'!Q132=0,0,(1-'935'!Y132/'11'!C$17)*'11'!B$17/('11'!B$17-'935'!X132)*IF(Matrix!AT132=0,1,Matrix!BX132/Matrix!AT132)*Matrix!CU132)))*'11'!B$17*0.01*(1-('DNO totals'!B$238+'DNO totals'!B$228)/'DNO totals'!B$296)</f>
        <v>#VALUE!</v>
      </c>
      <c r="AG132" s="49" t="e">
        <f t="shared" si="6"/>
        <v>#VALUE!</v>
      </c>
    </row>
    <row r="133" spans="1:33">
      <c r="A133" s="28">
        <v>33</v>
      </c>
      <c r="B133" s="47" t="e">
        <f>Results!B133</f>
        <v>#VALUE!</v>
      </c>
      <c r="C133" s="35" t="e">
        <f>Results!C133</f>
        <v>#VALUE!</v>
      </c>
      <c r="D133" s="55" t="e">
        <f>Results!D133</f>
        <v>#VALUE!</v>
      </c>
      <c r="E133" s="55" t="e">
        <f>Results!E133</f>
        <v>#VALUE!</v>
      </c>
      <c r="F133" s="56" t="e">
        <f>Results!F133</f>
        <v>#VALUE!</v>
      </c>
      <c r="G133" s="35" t="e">
        <f>Results!G133</f>
        <v>#VALUE!</v>
      </c>
      <c r="H133" s="55" t="e">
        <f>Results!H133</f>
        <v>#VALUE!</v>
      </c>
      <c r="I133" s="55" t="e">
        <f>Results!I133</f>
        <v>#VALUE!</v>
      </c>
      <c r="J133" s="56" t="e">
        <f>Results!J133</f>
        <v>#VALUE!</v>
      </c>
      <c r="K133" s="57" t="e">
        <f>0.01*'11'!B$17*Matrix!AT133*Results!E133</f>
        <v>#VALUE!</v>
      </c>
      <c r="L133" s="32" t="e">
        <f>0.01*('11'!C$17-'935'!Y133)*Results!C133*Matrix!AT133*('11'!B$17/('11'!B$17-'935'!X133))*'935'!Q133</f>
        <v>#VALUE!</v>
      </c>
      <c r="M133" s="49" t="e">
        <f>0.01*('11'!B$17-'935'!X133)*Results!D133</f>
        <v>#VALUE!</v>
      </c>
      <c r="N133" s="32" t="e">
        <f>0.01*'11'!B$17*Matrix!H133*Matrix!BC133</f>
        <v>#VALUE!</v>
      </c>
      <c r="O133" s="32" t="e">
        <f>0.01*('11'!B$17-'935'!X133)*Matrix!BW133</f>
        <v>#VALUE!</v>
      </c>
      <c r="P133" s="49" t="e">
        <f>0.01*Matrix!AS133*'935'!U133</f>
        <v>#VALUE!</v>
      </c>
      <c r="Q133" s="57" t="e">
        <f t="shared" si="0"/>
        <v>#VALUE!</v>
      </c>
      <c r="R133" s="34" t="e">
        <f>'935'!Z133</f>
        <v>#VALUE!</v>
      </c>
      <c r="S133" s="58" t="e">
        <f t="shared" si="1"/>
        <v>#VALUE!</v>
      </c>
      <c r="T133" s="59" t="e">
        <f t="shared" si="2"/>
        <v>#VALUE!</v>
      </c>
      <c r="U133" s="57" t="e">
        <f t="shared" si="3"/>
        <v>#VALUE!</v>
      </c>
      <c r="V133" s="34" t="e">
        <f>'935'!AA133</f>
        <v>#VALUE!</v>
      </c>
      <c r="W133" s="58" t="e">
        <f t="shared" si="4"/>
        <v>#VALUE!</v>
      </c>
      <c r="X133" s="59" t="e">
        <f t="shared" si="5"/>
        <v>#VALUE!</v>
      </c>
      <c r="Y133" s="57" t="e">
        <f>0.01*('11'!B$17-'935'!X133)*Matrix!BT133</f>
        <v>#VALUE!</v>
      </c>
      <c r="Z133" s="32" t="e">
        <f>0.01*'11'!B$17*Matrix!AT133*Matrix!CV133</f>
        <v>#VALUE!</v>
      </c>
      <c r="AA133" s="32" t="e">
        <f>Matrix!AT133*MAX(Matrix!DD133,0-(Matrix!DC133+IF('935'!Q133=0,0,(1-'935'!Y133/'11'!C$17)*'11'!B$17/('11'!B$17-'935'!X133)*IF(Matrix!AT133=0,1,Matrix!BX133/Matrix!AT133)*Matrix!CU133)))*'11'!B$17*0.01*'DNO totals'!B$228/'DNO totals'!B$296</f>
        <v>#VALUE!</v>
      </c>
      <c r="AB133" s="32" t="e">
        <f>Matrix!AT133*'Charging rates'!B$106*Matrix!DA133</f>
        <v>#VALUE!</v>
      </c>
      <c r="AC133" s="32" t="e">
        <f>Matrix!AT133*MAX(Matrix!DD133,0-(Matrix!DC133+IF('935'!Q133=0,0,(1-'935'!Y133/'11'!C$17)*'11'!B$17/('11'!B$17-'935'!X133)*IF(Matrix!AT133=0,1,Matrix!BX133/Matrix!AT133)*Matrix!CU133)))*'11'!B$17*0.01*'DNO totals'!B$238/'DNO totals'!B$296</f>
        <v>#VALUE!</v>
      </c>
      <c r="AD133" s="32" t="e">
        <f>0.01*(Matrix!BX133*'11'!B$17*Matrix!CA133+Matrix!AT133*Matrix!CC133*'935'!Q133*('11'!C$17-'935'!Y133)*('11'!B$17/('11'!B$17-'935'!X133)))</f>
        <v>#VALUE!</v>
      </c>
      <c r="AE133" s="32" t="e">
        <f>Matrix!AT133*'Charging rates'!B$116*(Parameters!B$21+Matrix!AU133)*IF('DNO totals'!B$323&lt;0,1,'935'!S133)</f>
        <v>#VALUE!</v>
      </c>
      <c r="AF133" s="32" t="e">
        <f>Matrix!AT133*MAX(Matrix!DD133,0-(Matrix!DC133+IF('935'!Q133=0,0,(1-'935'!Y133/'11'!C$17)*'11'!B$17/('11'!B$17-'935'!X133)*IF(Matrix!AT133=0,1,Matrix!BX133/Matrix!AT133)*Matrix!CU133)))*'11'!B$17*0.01*(1-('DNO totals'!B$238+'DNO totals'!B$228)/'DNO totals'!B$296)</f>
        <v>#VALUE!</v>
      </c>
      <c r="AG133" s="49" t="e">
        <f t="shared" si="6"/>
        <v>#VALUE!</v>
      </c>
    </row>
    <row r="134" spans="1:33">
      <c r="A134" s="28">
        <v>34</v>
      </c>
      <c r="B134" s="47" t="e">
        <f>Results!B134</f>
        <v>#VALUE!</v>
      </c>
      <c r="C134" s="35" t="e">
        <f>Results!C134</f>
        <v>#VALUE!</v>
      </c>
      <c r="D134" s="55" t="e">
        <f>Results!D134</f>
        <v>#VALUE!</v>
      </c>
      <c r="E134" s="55" t="e">
        <f>Results!E134</f>
        <v>#VALUE!</v>
      </c>
      <c r="F134" s="56" t="e">
        <f>Results!F134</f>
        <v>#VALUE!</v>
      </c>
      <c r="G134" s="35" t="e">
        <f>Results!G134</f>
        <v>#VALUE!</v>
      </c>
      <c r="H134" s="55" t="e">
        <f>Results!H134</f>
        <v>#VALUE!</v>
      </c>
      <c r="I134" s="55" t="e">
        <f>Results!I134</f>
        <v>#VALUE!</v>
      </c>
      <c r="J134" s="56" t="e">
        <f>Results!J134</f>
        <v>#VALUE!</v>
      </c>
      <c r="K134" s="57" t="e">
        <f>0.01*'11'!B$17*Matrix!AT134*Results!E134</f>
        <v>#VALUE!</v>
      </c>
      <c r="L134" s="32" t="e">
        <f>0.01*('11'!C$17-'935'!Y134)*Results!C134*Matrix!AT134*('11'!B$17/('11'!B$17-'935'!X134))*'935'!Q134</f>
        <v>#VALUE!</v>
      </c>
      <c r="M134" s="49" t="e">
        <f>0.01*('11'!B$17-'935'!X134)*Results!D134</f>
        <v>#VALUE!</v>
      </c>
      <c r="N134" s="32" t="e">
        <f>0.01*'11'!B$17*Matrix!H134*Matrix!BC134</f>
        <v>#VALUE!</v>
      </c>
      <c r="O134" s="32" t="e">
        <f>0.01*('11'!B$17-'935'!X134)*Matrix!BW134</f>
        <v>#VALUE!</v>
      </c>
      <c r="P134" s="49" t="e">
        <f>0.01*Matrix!AS134*'935'!U134</f>
        <v>#VALUE!</v>
      </c>
      <c r="Q134" s="57" t="e">
        <f t="shared" si="0"/>
        <v>#VALUE!</v>
      </c>
      <c r="R134" s="34" t="e">
        <f>'935'!Z134</f>
        <v>#VALUE!</v>
      </c>
      <c r="S134" s="58" t="e">
        <f t="shared" si="1"/>
        <v>#VALUE!</v>
      </c>
      <c r="T134" s="59" t="e">
        <f t="shared" si="2"/>
        <v>#VALUE!</v>
      </c>
      <c r="U134" s="57" t="e">
        <f t="shared" si="3"/>
        <v>#VALUE!</v>
      </c>
      <c r="V134" s="34" t="e">
        <f>'935'!AA134</f>
        <v>#VALUE!</v>
      </c>
      <c r="W134" s="58" t="e">
        <f t="shared" si="4"/>
        <v>#VALUE!</v>
      </c>
      <c r="X134" s="59" t="e">
        <f t="shared" si="5"/>
        <v>#VALUE!</v>
      </c>
      <c r="Y134" s="57" t="e">
        <f>0.01*('11'!B$17-'935'!X134)*Matrix!BT134</f>
        <v>#VALUE!</v>
      </c>
      <c r="Z134" s="32" t="e">
        <f>0.01*'11'!B$17*Matrix!AT134*Matrix!CV134</f>
        <v>#VALUE!</v>
      </c>
      <c r="AA134" s="32" t="e">
        <f>Matrix!AT134*MAX(Matrix!DD134,0-(Matrix!DC134+IF('935'!Q134=0,0,(1-'935'!Y134/'11'!C$17)*'11'!B$17/('11'!B$17-'935'!X134)*IF(Matrix!AT134=0,1,Matrix!BX134/Matrix!AT134)*Matrix!CU134)))*'11'!B$17*0.01*'DNO totals'!B$228/'DNO totals'!B$296</f>
        <v>#VALUE!</v>
      </c>
      <c r="AB134" s="32" t="e">
        <f>Matrix!AT134*'Charging rates'!B$106*Matrix!DA134</f>
        <v>#VALUE!</v>
      </c>
      <c r="AC134" s="32" t="e">
        <f>Matrix!AT134*MAX(Matrix!DD134,0-(Matrix!DC134+IF('935'!Q134=0,0,(1-'935'!Y134/'11'!C$17)*'11'!B$17/('11'!B$17-'935'!X134)*IF(Matrix!AT134=0,1,Matrix!BX134/Matrix!AT134)*Matrix!CU134)))*'11'!B$17*0.01*'DNO totals'!B$238/'DNO totals'!B$296</f>
        <v>#VALUE!</v>
      </c>
      <c r="AD134" s="32" t="e">
        <f>0.01*(Matrix!BX134*'11'!B$17*Matrix!CA134+Matrix!AT134*Matrix!CC134*'935'!Q134*('11'!C$17-'935'!Y134)*('11'!B$17/('11'!B$17-'935'!X134)))</f>
        <v>#VALUE!</v>
      </c>
      <c r="AE134" s="32" t="e">
        <f>Matrix!AT134*'Charging rates'!B$116*(Parameters!B$21+Matrix!AU134)*IF('DNO totals'!B$323&lt;0,1,'935'!S134)</f>
        <v>#VALUE!</v>
      </c>
      <c r="AF134" s="32" t="e">
        <f>Matrix!AT134*MAX(Matrix!DD134,0-(Matrix!DC134+IF('935'!Q134=0,0,(1-'935'!Y134/'11'!C$17)*'11'!B$17/('11'!B$17-'935'!X134)*IF(Matrix!AT134=0,1,Matrix!BX134/Matrix!AT134)*Matrix!CU134)))*'11'!B$17*0.01*(1-('DNO totals'!B$238+'DNO totals'!B$228)/'DNO totals'!B$296)</f>
        <v>#VALUE!</v>
      </c>
      <c r="AG134" s="49" t="e">
        <f t="shared" si="6"/>
        <v>#VALUE!</v>
      </c>
    </row>
    <row r="135" spans="1:33">
      <c r="A135" s="28">
        <v>35</v>
      </c>
      <c r="B135" s="47" t="e">
        <f>Results!B135</f>
        <v>#VALUE!</v>
      </c>
      <c r="C135" s="35" t="e">
        <f>Results!C135</f>
        <v>#VALUE!</v>
      </c>
      <c r="D135" s="55" t="e">
        <f>Results!D135</f>
        <v>#VALUE!</v>
      </c>
      <c r="E135" s="55" t="e">
        <f>Results!E135</f>
        <v>#VALUE!</v>
      </c>
      <c r="F135" s="56" t="e">
        <f>Results!F135</f>
        <v>#VALUE!</v>
      </c>
      <c r="G135" s="35" t="e">
        <f>Results!G135</f>
        <v>#VALUE!</v>
      </c>
      <c r="H135" s="55" t="e">
        <f>Results!H135</f>
        <v>#VALUE!</v>
      </c>
      <c r="I135" s="55" t="e">
        <f>Results!I135</f>
        <v>#VALUE!</v>
      </c>
      <c r="J135" s="56" t="e">
        <f>Results!J135</f>
        <v>#VALUE!</v>
      </c>
      <c r="K135" s="57" t="e">
        <f>0.01*'11'!B$17*Matrix!AT135*Results!E135</f>
        <v>#VALUE!</v>
      </c>
      <c r="L135" s="32" t="e">
        <f>0.01*('11'!C$17-'935'!Y135)*Results!C135*Matrix!AT135*('11'!B$17/('11'!B$17-'935'!X135))*'935'!Q135</f>
        <v>#VALUE!</v>
      </c>
      <c r="M135" s="49" t="e">
        <f>0.01*('11'!B$17-'935'!X135)*Results!D135</f>
        <v>#VALUE!</v>
      </c>
      <c r="N135" s="32" t="e">
        <f>0.01*'11'!B$17*Matrix!H135*Matrix!BC135</f>
        <v>#VALUE!</v>
      </c>
      <c r="O135" s="32" t="e">
        <f>0.01*('11'!B$17-'935'!X135)*Matrix!BW135</f>
        <v>#VALUE!</v>
      </c>
      <c r="P135" s="49" t="e">
        <f>0.01*Matrix!AS135*'935'!U135</f>
        <v>#VALUE!</v>
      </c>
      <c r="Q135" s="57" t="e">
        <f t="shared" si="0"/>
        <v>#VALUE!</v>
      </c>
      <c r="R135" s="34" t="e">
        <f>'935'!Z135</f>
        <v>#VALUE!</v>
      </c>
      <c r="S135" s="58" t="e">
        <f t="shared" si="1"/>
        <v>#VALUE!</v>
      </c>
      <c r="T135" s="59" t="e">
        <f t="shared" si="2"/>
        <v>#VALUE!</v>
      </c>
      <c r="U135" s="57" t="e">
        <f t="shared" si="3"/>
        <v>#VALUE!</v>
      </c>
      <c r="V135" s="34" t="e">
        <f>'935'!AA135</f>
        <v>#VALUE!</v>
      </c>
      <c r="W135" s="58" t="e">
        <f t="shared" si="4"/>
        <v>#VALUE!</v>
      </c>
      <c r="X135" s="59" t="e">
        <f t="shared" si="5"/>
        <v>#VALUE!</v>
      </c>
      <c r="Y135" s="57" t="e">
        <f>0.01*('11'!B$17-'935'!X135)*Matrix!BT135</f>
        <v>#VALUE!</v>
      </c>
      <c r="Z135" s="32" t="e">
        <f>0.01*'11'!B$17*Matrix!AT135*Matrix!CV135</f>
        <v>#VALUE!</v>
      </c>
      <c r="AA135" s="32" t="e">
        <f>Matrix!AT135*MAX(Matrix!DD135,0-(Matrix!DC135+IF('935'!Q135=0,0,(1-'935'!Y135/'11'!C$17)*'11'!B$17/('11'!B$17-'935'!X135)*IF(Matrix!AT135=0,1,Matrix!BX135/Matrix!AT135)*Matrix!CU135)))*'11'!B$17*0.01*'DNO totals'!B$228/'DNO totals'!B$296</f>
        <v>#VALUE!</v>
      </c>
      <c r="AB135" s="32" t="e">
        <f>Matrix!AT135*'Charging rates'!B$106*Matrix!DA135</f>
        <v>#VALUE!</v>
      </c>
      <c r="AC135" s="32" t="e">
        <f>Matrix!AT135*MAX(Matrix!DD135,0-(Matrix!DC135+IF('935'!Q135=0,0,(1-'935'!Y135/'11'!C$17)*'11'!B$17/('11'!B$17-'935'!X135)*IF(Matrix!AT135=0,1,Matrix!BX135/Matrix!AT135)*Matrix!CU135)))*'11'!B$17*0.01*'DNO totals'!B$238/'DNO totals'!B$296</f>
        <v>#VALUE!</v>
      </c>
      <c r="AD135" s="32" t="e">
        <f>0.01*(Matrix!BX135*'11'!B$17*Matrix!CA135+Matrix!AT135*Matrix!CC135*'935'!Q135*('11'!C$17-'935'!Y135)*('11'!B$17/('11'!B$17-'935'!X135)))</f>
        <v>#VALUE!</v>
      </c>
      <c r="AE135" s="32" t="e">
        <f>Matrix!AT135*'Charging rates'!B$116*(Parameters!B$21+Matrix!AU135)*IF('DNO totals'!B$323&lt;0,1,'935'!S135)</f>
        <v>#VALUE!</v>
      </c>
      <c r="AF135" s="32" t="e">
        <f>Matrix!AT135*MAX(Matrix!DD135,0-(Matrix!DC135+IF('935'!Q135=0,0,(1-'935'!Y135/'11'!C$17)*'11'!B$17/('11'!B$17-'935'!X135)*IF(Matrix!AT135=0,1,Matrix!BX135/Matrix!AT135)*Matrix!CU135)))*'11'!B$17*0.01*(1-('DNO totals'!B$238+'DNO totals'!B$228)/'DNO totals'!B$296)</f>
        <v>#VALUE!</v>
      </c>
      <c r="AG135" s="49" t="e">
        <f t="shared" si="6"/>
        <v>#VALUE!</v>
      </c>
    </row>
    <row r="136" spans="1:33">
      <c r="A136" s="28">
        <v>36</v>
      </c>
      <c r="B136" s="47" t="e">
        <f>Results!B136</f>
        <v>#VALUE!</v>
      </c>
      <c r="C136" s="35" t="e">
        <f>Results!C136</f>
        <v>#VALUE!</v>
      </c>
      <c r="D136" s="55" t="e">
        <f>Results!D136</f>
        <v>#VALUE!</v>
      </c>
      <c r="E136" s="55" t="e">
        <f>Results!E136</f>
        <v>#VALUE!</v>
      </c>
      <c r="F136" s="56" t="e">
        <f>Results!F136</f>
        <v>#VALUE!</v>
      </c>
      <c r="G136" s="35" t="e">
        <f>Results!G136</f>
        <v>#VALUE!</v>
      </c>
      <c r="H136" s="55" t="e">
        <f>Results!H136</f>
        <v>#VALUE!</v>
      </c>
      <c r="I136" s="55" t="e">
        <f>Results!I136</f>
        <v>#VALUE!</v>
      </c>
      <c r="J136" s="56" t="e">
        <f>Results!J136</f>
        <v>#VALUE!</v>
      </c>
      <c r="K136" s="57" t="e">
        <f>0.01*'11'!B$17*Matrix!AT136*Results!E136</f>
        <v>#VALUE!</v>
      </c>
      <c r="L136" s="32" t="e">
        <f>0.01*('11'!C$17-'935'!Y136)*Results!C136*Matrix!AT136*('11'!B$17/('11'!B$17-'935'!X136))*'935'!Q136</f>
        <v>#VALUE!</v>
      </c>
      <c r="M136" s="49" t="e">
        <f>0.01*('11'!B$17-'935'!X136)*Results!D136</f>
        <v>#VALUE!</v>
      </c>
      <c r="N136" s="32" t="e">
        <f>0.01*'11'!B$17*Matrix!H136*Matrix!BC136</f>
        <v>#VALUE!</v>
      </c>
      <c r="O136" s="32" t="e">
        <f>0.01*('11'!B$17-'935'!X136)*Matrix!BW136</f>
        <v>#VALUE!</v>
      </c>
      <c r="P136" s="49" t="e">
        <f>0.01*Matrix!AS136*'935'!U136</f>
        <v>#VALUE!</v>
      </c>
      <c r="Q136" s="57" t="e">
        <f t="shared" si="0"/>
        <v>#VALUE!</v>
      </c>
      <c r="R136" s="34" t="e">
        <f>'935'!Z136</f>
        <v>#VALUE!</v>
      </c>
      <c r="S136" s="58" t="e">
        <f t="shared" si="1"/>
        <v>#VALUE!</v>
      </c>
      <c r="T136" s="59" t="e">
        <f t="shared" si="2"/>
        <v>#VALUE!</v>
      </c>
      <c r="U136" s="57" t="e">
        <f t="shared" si="3"/>
        <v>#VALUE!</v>
      </c>
      <c r="V136" s="34" t="e">
        <f>'935'!AA136</f>
        <v>#VALUE!</v>
      </c>
      <c r="W136" s="58" t="e">
        <f t="shared" si="4"/>
        <v>#VALUE!</v>
      </c>
      <c r="X136" s="59" t="e">
        <f t="shared" si="5"/>
        <v>#VALUE!</v>
      </c>
      <c r="Y136" s="57" t="e">
        <f>0.01*('11'!B$17-'935'!X136)*Matrix!BT136</f>
        <v>#VALUE!</v>
      </c>
      <c r="Z136" s="32" t="e">
        <f>0.01*'11'!B$17*Matrix!AT136*Matrix!CV136</f>
        <v>#VALUE!</v>
      </c>
      <c r="AA136" s="32" t="e">
        <f>Matrix!AT136*MAX(Matrix!DD136,0-(Matrix!DC136+IF('935'!Q136=0,0,(1-'935'!Y136/'11'!C$17)*'11'!B$17/('11'!B$17-'935'!X136)*IF(Matrix!AT136=0,1,Matrix!BX136/Matrix!AT136)*Matrix!CU136)))*'11'!B$17*0.01*'DNO totals'!B$228/'DNO totals'!B$296</f>
        <v>#VALUE!</v>
      </c>
      <c r="AB136" s="32" t="e">
        <f>Matrix!AT136*'Charging rates'!B$106*Matrix!DA136</f>
        <v>#VALUE!</v>
      </c>
      <c r="AC136" s="32" t="e">
        <f>Matrix!AT136*MAX(Matrix!DD136,0-(Matrix!DC136+IF('935'!Q136=0,0,(1-'935'!Y136/'11'!C$17)*'11'!B$17/('11'!B$17-'935'!X136)*IF(Matrix!AT136=0,1,Matrix!BX136/Matrix!AT136)*Matrix!CU136)))*'11'!B$17*0.01*'DNO totals'!B$238/'DNO totals'!B$296</f>
        <v>#VALUE!</v>
      </c>
      <c r="AD136" s="32" t="e">
        <f>0.01*(Matrix!BX136*'11'!B$17*Matrix!CA136+Matrix!AT136*Matrix!CC136*'935'!Q136*('11'!C$17-'935'!Y136)*('11'!B$17/('11'!B$17-'935'!X136)))</f>
        <v>#VALUE!</v>
      </c>
      <c r="AE136" s="32" t="e">
        <f>Matrix!AT136*'Charging rates'!B$116*(Parameters!B$21+Matrix!AU136)*IF('DNO totals'!B$323&lt;0,1,'935'!S136)</f>
        <v>#VALUE!</v>
      </c>
      <c r="AF136" s="32" t="e">
        <f>Matrix!AT136*MAX(Matrix!DD136,0-(Matrix!DC136+IF('935'!Q136=0,0,(1-'935'!Y136/'11'!C$17)*'11'!B$17/('11'!B$17-'935'!X136)*IF(Matrix!AT136=0,1,Matrix!BX136/Matrix!AT136)*Matrix!CU136)))*'11'!B$17*0.01*(1-('DNO totals'!B$238+'DNO totals'!B$228)/'DNO totals'!B$296)</f>
        <v>#VALUE!</v>
      </c>
      <c r="AG136" s="49" t="e">
        <f t="shared" si="6"/>
        <v>#VALUE!</v>
      </c>
    </row>
    <row r="137" spans="1:33">
      <c r="A137" s="28">
        <v>37</v>
      </c>
      <c r="B137" s="47" t="e">
        <f>Results!B137</f>
        <v>#VALUE!</v>
      </c>
      <c r="C137" s="35" t="e">
        <f>Results!C137</f>
        <v>#VALUE!</v>
      </c>
      <c r="D137" s="55" t="e">
        <f>Results!D137</f>
        <v>#VALUE!</v>
      </c>
      <c r="E137" s="55" t="e">
        <f>Results!E137</f>
        <v>#VALUE!</v>
      </c>
      <c r="F137" s="56" t="e">
        <f>Results!F137</f>
        <v>#VALUE!</v>
      </c>
      <c r="G137" s="35" t="e">
        <f>Results!G137</f>
        <v>#VALUE!</v>
      </c>
      <c r="H137" s="55" t="e">
        <f>Results!H137</f>
        <v>#VALUE!</v>
      </c>
      <c r="I137" s="55" t="e">
        <f>Results!I137</f>
        <v>#VALUE!</v>
      </c>
      <c r="J137" s="56" t="e">
        <f>Results!J137</f>
        <v>#VALUE!</v>
      </c>
      <c r="K137" s="57" t="e">
        <f>0.01*'11'!B$17*Matrix!AT137*Results!E137</f>
        <v>#VALUE!</v>
      </c>
      <c r="L137" s="32" t="e">
        <f>0.01*('11'!C$17-'935'!Y137)*Results!C137*Matrix!AT137*('11'!B$17/('11'!B$17-'935'!X137))*'935'!Q137</f>
        <v>#VALUE!</v>
      </c>
      <c r="M137" s="49" t="e">
        <f>0.01*('11'!B$17-'935'!X137)*Results!D137</f>
        <v>#VALUE!</v>
      </c>
      <c r="N137" s="32" t="e">
        <f>0.01*'11'!B$17*Matrix!H137*Matrix!BC137</f>
        <v>#VALUE!</v>
      </c>
      <c r="O137" s="32" t="e">
        <f>0.01*('11'!B$17-'935'!X137)*Matrix!BW137</f>
        <v>#VALUE!</v>
      </c>
      <c r="P137" s="49" t="e">
        <f>0.01*Matrix!AS137*'935'!U137</f>
        <v>#VALUE!</v>
      </c>
      <c r="Q137" s="57" t="e">
        <f t="shared" si="0"/>
        <v>#VALUE!</v>
      </c>
      <c r="R137" s="34" t="e">
        <f>'935'!Z137</f>
        <v>#VALUE!</v>
      </c>
      <c r="S137" s="58" t="e">
        <f t="shared" si="1"/>
        <v>#VALUE!</v>
      </c>
      <c r="T137" s="59" t="e">
        <f t="shared" si="2"/>
        <v>#VALUE!</v>
      </c>
      <c r="U137" s="57" t="e">
        <f t="shared" si="3"/>
        <v>#VALUE!</v>
      </c>
      <c r="V137" s="34" t="e">
        <f>'935'!AA137</f>
        <v>#VALUE!</v>
      </c>
      <c r="W137" s="58" t="e">
        <f t="shared" si="4"/>
        <v>#VALUE!</v>
      </c>
      <c r="X137" s="59" t="e">
        <f t="shared" si="5"/>
        <v>#VALUE!</v>
      </c>
      <c r="Y137" s="57" t="e">
        <f>0.01*('11'!B$17-'935'!X137)*Matrix!BT137</f>
        <v>#VALUE!</v>
      </c>
      <c r="Z137" s="32" t="e">
        <f>0.01*'11'!B$17*Matrix!AT137*Matrix!CV137</f>
        <v>#VALUE!</v>
      </c>
      <c r="AA137" s="32" t="e">
        <f>Matrix!AT137*MAX(Matrix!DD137,0-(Matrix!DC137+IF('935'!Q137=0,0,(1-'935'!Y137/'11'!C$17)*'11'!B$17/('11'!B$17-'935'!X137)*IF(Matrix!AT137=0,1,Matrix!BX137/Matrix!AT137)*Matrix!CU137)))*'11'!B$17*0.01*'DNO totals'!B$228/'DNO totals'!B$296</f>
        <v>#VALUE!</v>
      </c>
      <c r="AB137" s="32" t="e">
        <f>Matrix!AT137*'Charging rates'!B$106*Matrix!DA137</f>
        <v>#VALUE!</v>
      </c>
      <c r="AC137" s="32" t="e">
        <f>Matrix!AT137*MAX(Matrix!DD137,0-(Matrix!DC137+IF('935'!Q137=0,0,(1-'935'!Y137/'11'!C$17)*'11'!B$17/('11'!B$17-'935'!X137)*IF(Matrix!AT137=0,1,Matrix!BX137/Matrix!AT137)*Matrix!CU137)))*'11'!B$17*0.01*'DNO totals'!B$238/'DNO totals'!B$296</f>
        <v>#VALUE!</v>
      </c>
      <c r="AD137" s="32" t="e">
        <f>0.01*(Matrix!BX137*'11'!B$17*Matrix!CA137+Matrix!AT137*Matrix!CC137*'935'!Q137*('11'!C$17-'935'!Y137)*('11'!B$17/('11'!B$17-'935'!X137)))</f>
        <v>#VALUE!</v>
      </c>
      <c r="AE137" s="32" t="e">
        <f>Matrix!AT137*'Charging rates'!B$116*(Parameters!B$21+Matrix!AU137)*IF('DNO totals'!B$323&lt;0,1,'935'!S137)</f>
        <v>#VALUE!</v>
      </c>
      <c r="AF137" s="32" t="e">
        <f>Matrix!AT137*MAX(Matrix!DD137,0-(Matrix!DC137+IF('935'!Q137=0,0,(1-'935'!Y137/'11'!C$17)*'11'!B$17/('11'!B$17-'935'!X137)*IF(Matrix!AT137=0,1,Matrix!BX137/Matrix!AT137)*Matrix!CU137)))*'11'!B$17*0.01*(1-('DNO totals'!B$238+'DNO totals'!B$228)/'DNO totals'!B$296)</f>
        <v>#VALUE!</v>
      </c>
      <c r="AG137" s="49" t="e">
        <f t="shared" si="6"/>
        <v>#VALUE!</v>
      </c>
    </row>
    <row r="138" spans="1:33">
      <c r="A138" s="28">
        <v>38</v>
      </c>
      <c r="B138" s="47" t="e">
        <f>Results!B138</f>
        <v>#VALUE!</v>
      </c>
      <c r="C138" s="35" t="e">
        <f>Results!C138</f>
        <v>#VALUE!</v>
      </c>
      <c r="D138" s="55" t="e">
        <f>Results!D138</f>
        <v>#VALUE!</v>
      </c>
      <c r="E138" s="55" t="e">
        <f>Results!E138</f>
        <v>#VALUE!</v>
      </c>
      <c r="F138" s="56" t="e">
        <f>Results!F138</f>
        <v>#VALUE!</v>
      </c>
      <c r="G138" s="35" t="e">
        <f>Results!G138</f>
        <v>#VALUE!</v>
      </c>
      <c r="H138" s="55" t="e">
        <f>Results!H138</f>
        <v>#VALUE!</v>
      </c>
      <c r="I138" s="55" t="e">
        <f>Results!I138</f>
        <v>#VALUE!</v>
      </c>
      <c r="J138" s="56" t="e">
        <f>Results!J138</f>
        <v>#VALUE!</v>
      </c>
      <c r="K138" s="57" t="e">
        <f>0.01*'11'!B$17*Matrix!AT138*Results!E138</f>
        <v>#VALUE!</v>
      </c>
      <c r="L138" s="32" t="e">
        <f>0.01*('11'!C$17-'935'!Y138)*Results!C138*Matrix!AT138*('11'!B$17/('11'!B$17-'935'!X138))*'935'!Q138</f>
        <v>#VALUE!</v>
      </c>
      <c r="M138" s="49" t="e">
        <f>0.01*('11'!B$17-'935'!X138)*Results!D138</f>
        <v>#VALUE!</v>
      </c>
      <c r="N138" s="32" t="e">
        <f>0.01*'11'!B$17*Matrix!H138*Matrix!BC138</f>
        <v>#VALUE!</v>
      </c>
      <c r="O138" s="32" t="e">
        <f>0.01*('11'!B$17-'935'!X138)*Matrix!BW138</f>
        <v>#VALUE!</v>
      </c>
      <c r="P138" s="49" t="e">
        <f>0.01*Matrix!AS138*'935'!U138</f>
        <v>#VALUE!</v>
      </c>
      <c r="Q138" s="57" t="e">
        <f t="shared" si="0"/>
        <v>#VALUE!</v>
      </c>
      <c r="R138" s="34" t="e">
        <f>'935'!Z138</f>
        <v>#VALUE!</v>
      </c>
      <c r="S138" s="58" t="e">
        <f t="shared" si="1"/>
        <v>#VALUE!</v>
      </c>
      <c r="T138" s="59" t="e">
        <f t="shared" si="2"/>
        <v>#VALUE!</v>
      </c>
      <c r="U138" s="57" t="e">
        <f t="shared" si="3"/>
        <v>#VALUE!</v>
      </c>
      <c r="V138" s="34" t="e">
        <f>'935'!AA138</f>
        <v>#VALUE!</v>
      </c>
      <c r="W138" s="58" t="e">
        <f t="shared" si="4"/>
        <v>#VALUE!</v>
      </c>
      <c r="X138" s="59" t="e">
        <f t="shared" si="5"/>
        <v>#VALUE!</v>
      </c>
      <c r="Y138" s="57" t="e">
        <f>0.01*('11'!B$17-'935'!X138)*Matrix!BT138</f>
        <v>#VALUE!</v>
      </c>
      <c r="Z138" s="32" t="e">
        <f>0.01*'11'!B$17*Matrix!AT138*Matrix!CV138</f>
        <v>#VALUE!</v>
      </c>
      <c r="AA138" s="32" t="e">
        <f>Matrix!AT138*MAX(Matrix!DD138,0-(Matrix!DC138+IF('935'!Q138=0,0,(1-'935'!Y138/'11'!C$17)*'11'!B$17/('11'!B$17-'935'!X138)*IF(Matrix!AT138=0,1,Matrix!BX138/Matrix!AT138)*Matrix!CU138)))*'11'!B$17*0.01*'DNO totals'!B$228/'DNO totals'!B$296</f>
        <v>#VALUE!</v>
      </c>
      <c r="AB138" s="32" t="e">
        <f>Matrix!AT138*'Charging rates'!B$106*Matrix!DA138</f>
        <v>#VALUE!</v>
      </c>
      <c r="AC138" s="32" t="e">
        <f>Matrix!AT138*MAX(Matrix!DD138,0-(Matrix!DC138+IF('935'!Q138=0,0,(1-'935'!Y138/'11'!C$17)*'11'!B$17/('11'!B$17-'935'!X138)*IF(Matrix!AT138=0,1,Matrix!BX138/Matrix!AT138)*Matrix!CU138)))*'11'!B$17*0.01*'DNO totals'!B$238/'DNO totals'!B$296</f>
        <v>#VALUE!</v>
      </c>
      <c r="AD138" s="32" t="e">
        <f>0.01*(Matrix!BX138*'11'!B$17*Matrix!CA138+Matrix!AT138*Matrix!CC138*'935'!Q138*('11'!C$17-'935'!Y138)*('11'!B$17/('11'!B$17-'935'!X138)))</f>
        <v>#VALUE!</v>
      </c>
      <c r="AE138" s="32" t="e">
        <f>Matrix!AT138*'Charging rates'!B$116*(Parameters!B$21+Matrix!AU138)*IF('DNO totals'!B$323&lt;0,1,'935'!S138)</f>
        <v>#VALUE!</v>
      </c>
      <c r="AF138" s="32" t="e">
        <f>Matrix!AT138*MAX(Matrix!DD138,0-(Matrix!DC138+IF('935'!Q138=0,0,(1-'935'!Y138/'11'!C$17)*'11'!B$17/('11'!B$17-'935'!X138)*IF(Matrix!AT138=0,1,Matrix!BX138/Matrix!AT138)*Matrix!CU138)))*'11'!B$17*0.01*(1-('DNO totals'!B$238+'DNO totals'!B$228)/'DNO totals'!B$296)</f>
        <v>#VALUE!</v>
      </c>
      <c r="AG138" s="49" t="e">
        <f t="shared" si="6"/>
        <v>#VALUE!</v>
      </c>
    </row>
    <row r="139" spans="1:33">
      <c r="A139" s="28">
        <v>39</v>
      </c>
      <c r="B139" s="47" t="e">
        <f>Results!B139</f>
        <v>#VALUE!</v>
      </c>
      <c r="C139" s="35" t="e">
        <f>Results!C139</f>
        <v>#VALUE!</v>
      </c>
      <c r="D139" s="55" t="e">
        <f>Results!D139</f>
        <v>#VALUE!</v>
      </c>
      <c r="E139" s="55" t="e">
        <f>Results!E139</f>
        <v>#VALUE!</v>
      </c>
      <c r="F139" s="56" t="e">
        <f>Results!F139</f>
        <v>#VALUE!</v>
      </c>
      <c r="G139" s="35" t="e">
        <f>Results!G139</f>
        <v>#VALUE!</v>
      </c>
      <c r="H139" s="55" t="e">
        <f>Results!H139</f>
        <v>#VALUE!</v>
      </c>
      <c r="I139" s="55" t="e">
        <f>Results!I139</f>
        <v>#VALUE!</v>
      </c>
      <c r="J139" s="56" t="e">
        <f>Results!J139</f>
        <v>#VALUE!</v>
      </c>
      <c r="K139" s="57" t="e">
        <f>0.01*'11'!B$17*Matrix!AT139*Results!E139</f>
        <v>#VALUE!</v>
      </c>
      <c r="L139" s="32" t="e">
        <f>0.01*('11'!C$17-'935'!Y139)*Results!C139*Matrix!AT139*('11'!B$17/('11'!B$17-'935'!X139))*'935'!Q139</f>
        <v>#VALUE!</v>
      </c>
      <c r="M139" s="49" t="e">
        <f>0.01*('11'!B$17-'935'!X139)*Results!D139</f>
        <v>#VALUE!</v>
      </c>
      <c r="N139" s="32" t="e">
        <f>0.01*'11'!B$17*Matrix!H139*Matrix!BC139</f>
        <v>#VALUE!</v>
      </c>
      <c r="O139" s="32" t="e">
        <f>0.01*('11'!B$17-'935'!X139)*Matrix!BW139</f>
        <v>#VALUE!</v>
      </c>
      <c r="P139" s="49" t="e">
        <f>0.01*Matrix!AS139*'935'!U139</f>
        <v>#VALUE!</v>
      </c>
      <c r="Q139" s="57" t="e">
        <f t="shared" si="0"/>
        <v>#VALUE!</v>
      </c>
      <c r="R139" s="34" t="e">
        <f>'935'!Z139</f>
        <v>#VALUE!</v>
      </c>
      <c r="S139" s="58" t="e">
        <f t="shared" si="1"/>
        <v>#VALUE!</v>
      </c>
      <c r="T139" s="59" t="e">
        <f t="shared" si="2"/>
        <v>#VALUE!</v>
      </c>
      <c r="U139" s="57" t="e">
        <f t="shared" si="3"/>
        <v>#VALUE!</v>
      </c>
      <c r="V139" s="34" t="e">
        <f>'935'!AA139</f>
        <v>#VALUE!</v>
      </c>
      <c r="W139" s="58" t="e">
        <f t="shared" si="4"/>
        <v>#VALUE!</v>
      </c>
      <c r="X139" s="59" t="e">
        <f t="shared" si="5"/>
        <v>#VALUE!</v>
      </c>
      <c r="Y139" s="57" t="e">
        <f>0.01*('11'!B$17-'935'!X139)*Matrix!BT139</f>
        <v>#VALUE!</v>
      </c>
      <c r="Z139" s="32" t="e">
        <f>0.01*'11'!B$17*Matrix!AT139*Matrix!CV139</f>
        <v>#VALUE!</v>
      </c>
      <c r="AA139" s="32" t="e">
        <f>Matrix!AT139*MAX(Matrix!DD139,0-(Matrix!DC139+IF('935'!Q139=0,0,(1-'935'!Y139/'11'!C$17)*'11'!B$17/('11'!B$17-'935'!X139)*IF(Matrix!AT139=0,1,Matrix!BX139/Matrix!AT139)*Matrix!CU139)))*'11'!B$17*0.01*'DNO totals'!B$228/'DNO totals'!B$296</f>
        <v>#VALUE!</v>
      </c>
      <c r="AB139" s="32" t="e">
        <f>Matrix!AT139*'Charging rates'!B$106*Matrix!DA139</f>
        <v>#VALUE!</v>
      </c>
      <c r="AC139" s="32" t="e">
        <f>Matrix!AT139*MAX(Matrix!DD139,0-(Matrix!DC139+IF('935'!Q139=0,0,(1-'935'!Y139/'11'!C$17)*'11'!B$17/('11'!B$17-'935'!X139)*IF(Matrix!AT139=0,1,Matrix!BX139/Matrix!AT139)*Matrix!CU139)))*'11'!B$17*0.01*'DNO totals'!B$238/'DNO totals'!B$296</f>
        <v>#VALUE!</v>
      </c>
      <c r="AD139" s="32" t="e">
        <f>0.01*(Matrix!BX139*'11'!B$17*Matrix!CA139+Matrix!AT139*Matrix!CC139*'935'!Q139*('11'!C$17-'935'!Y139)*('11'!B$17/('11'!B$17-'935'!X139)))</f>
        <v>#VALUE!</v>
      </c>
      <c r="AE139" s="32" t="e">
        <f>Matrix!AT139*'Charging rates'!B$116*(Parameters!B$21+Matrix!AU139)*IF('DNO totals'!B$323&lt;0,1,'935'!S139)</f>
        <v>#VALUE!</v>
      </c>
      <c r="AF139" s="32" t="e">
        <f>Matrix!AT139*MAX(Matrix!DD139,0-(Matrix!DC139+IF('935'!Q139=0,0,(1-'935'!Y139/'11'!C$17)*'11'!B$17/('11'!B$17-'935'!X139)*IF(Matrix!AT139=0,1,Matrix!BX139/Matrix!AT139)*Matrix!CU139)))*'11'!B$17*0.01*(1-('DNO totals'!B$238+'DNO totals'!B$228)/'DNO totals'!B$296)</f>
        <v>#VALUE!</v>
      </c>
      <c r="AG139" s="49" t="e">
        <f t="shared" si="6"/>
        <v>#VALUE!</v>
      </c>
    </row>
    <row r="140" spans="1:33">
      <c r="A140" s="28">
        <v>40</v>
      </c>
      <c r="B140" s="47" t="e">
        <f>Results!B140</f>
        <v>#VALUE!</v>
      </c>
      <c r="C140" s="35" t="e">
        <f>Results!C140</f>
        <v>#VALUE!</v>
      </c>
      <c r="D140" s="55" t="e">
        <f>Results!D140</f>
        <v>#VALUE!</v>
      </c>
      <c r="E140" s="55" t="e">
        <f>Results!E140</f>
        <v>#VALUE!</v>
      </c>
      <c r="F140" s="56" t="e">
        <f>Results!F140</f>
        <v>#VALUE!</v>
      </c>
      <c r="G140" s="35" t="e">
        <f>Results!G140</f>
        <v>#VALUE!</v>
      </c>
      <c r="H140" s="55" t="e">
        <f>Results!H140</f>
        <v>#VALUE!</v>
      </c>
      <c r="I140" s="55" t="e">
        <f>Results!I140</f>
        <v>#VALUE!</v>
      </c>
      <c r="J140" s="56" t="e">
        <f>Results!J140</f>
        <v>#VALUE!</v>
      </c>
      <c r="K140" s="57" t="e">
        <f>0.01*'11'!B$17*Matrix!AT140*Results!E140</f>
        <v>#VALUE!</v>
      </c>
      <c r="L140" s="32" t="e">
        <f>0.01*('11'!C$17-'935'!Y140)*Results!C140*Matrix!AT140*('11'!B$17/('11'!B$17-'935'!X140))*'935'!Q140</f>
        <v>#VALUE!</v>
      </c>
      <c r="M140" s="49" t="e">
        <f>0.01*('11'!B$17-'935'!X140)*Results!D140</f>
        <v>#VALUE!</v>
      </c>
      <c r="N140" s="32" t="e">
        <f>0.01*'11'!B$17*Matrix!H140*Matrix!BC140</f>
        <v>#VALUE!</v>
      </c>
      <c r="O140" s="32" t="e">
        <f>0.01*('11'!B$17-'935'!X140)*Matrix!BW140</f>
        <v>#VALUE!</v>
      </c>
      <c r="P140" s="49" t="e">
        <f>0.01*Matrix!AS140*'935'!U140</f>
        <v>#VALUE!</v>
      </c>
      <c r="Q140" s="57" t="e">
        <f t="shared" si="0"/>
        <v>#VALUE!</v>
      </c>
      <c r="R140" s="34" t="e">
        <f>'935'!Z140</f>
        <v>#VALUE!</v>
      </c>
      <c r="S140" s="58" t="e">
        <f t="shared" si="1"/>
        <v>#VALUE!</v>
      </c>
      <c r="T140" s="59" t="e">
        <f t="shared" si="2"/>
        <v>#VALUE!</v>
      </c>
      <c r="U140" s="57" t="e">
        <f t="shared" si="3"/>
        <v>#VALUE!</v>
      </c>
      <c r="V140" s="34" t="e">
        <f>'935'!AA140</f>
        <v>#VALUE!</v>
      </c>
      <c r="W140" s="58" t="e">
        <f t="shared" si="4"/>
        <v>#VALUE!</v>
      </c>
      <c r="X140" s="59" t="e">
        <f t="shared" si="5"/>
        <v>#VALUE!</v>
      </c>
      <c r="Y140" s="57" t="e">
        <f>0.01*('11'!B$17-'935'!X140)*Matrix!BT140</f>
        <v>#VALUE!</v>
      </c>
      <c r="Z140" s="32" t="e">
        <f>0.01*'11'!B$17*Matrix!AT140*Matrix!CV140</f>
        <v>#VALUE!</v>
      </c>
      <c r="AA140" s="32" t="e">
        <f>Matrix!AT140*MAX(Matrix!DD140,0-(Matrix!DC140+IF('935'!Q140=0,0,(1-'935'!Y140/'11'!C$17)*'11'!B$17/('11'!B$17-'935'!X140)*IF(Matrix!AT140=0,1,Matrix!BX140/Matrix!AT140)*Matrix!CU140)))*'11'!B$17*0.01*'DNO totals'!B$228/'DNO totals'!B$296</f>
        <v>#VALUE!</v>
      </c>
      <c r="AB140" s="32" t="e">
        <f>Matrix!AT140*'Charging rates'!B$106*Matrix!DA140</f>
        <v>#VALUE!</v>
      </c>
      <c r="AC140" s="32" t="e">
        <f>Matrix!AT140*MAX(Matrix!DD140,0-(Matrix!DC140+IF('935'!Q140=0,0,(1-'935'!Y140/'11'!C$17)*'11'!B$17/('11'!B$17-'935'!X140)*IF(Matrix!AT140=0,1,Matrix!BX140/Matrix!AT140)*Matrix!CU140)))*'11'!B$17*0.01*'DNO totals'!B$238/'DNO totals'!B$296</f>
        <v>#VALUE!</v>
      </c>
      <c r="AD140" s="32" t="e">
        <f>0.01*(Matrix!BX140*'11'!B$17*Matrix!CA140+Matrix!AT140*Matrix!CC140*'935'!Q140*('11'!C$17-'935'!Y140)*('11'!B$17/('11'!B$17-'935'!X140)))</f>
        <v>#VALUE!</v>
      </c>
      <c r="AE140" s="32" t="e">
        <f>Matrix!AT140*'Charging rates'!B$116*(Parameters!B$21+Matrix!AU140)*IF('DNO totals'!B$323&lt;0,1,'935'!S140)</f>
        <v>#VALUE!</v>
      </c>
      <c r="AF140" s="32" t="e">
        <f>Matrix!AT140*MAX(Matrix!DD140,0-(Matrix!DC140+IF('935'!Q140=0,0,(1-'935'!Y140/'11'!C$17)*'11'!B$17/('11'!B$17-'935'!X140)*IF(Matrix!AT140=0,1,Matrix!BX140/Matrix!AT140)*Matrix!CU140)))*'11'!B$17*0.01*(1-('DNO totals'!B$238+'DNO totals'!B$228)/'DNO totals'!B$296)</f>
        <v>#VALUE!</v>
      </c>
      <c r="AG140" s="49" t="e">
        <f t="shared" si="6"/>
        <v>#VALUE!</v>
      </c>
    </row>
    <row r="141" spans="1:33">
      <c r="A141" s="28">
        <v>41</v>
      </c>
      <c r="B141" s="47" t="e">
        <f>Results!B141</f>
        <v>#VALUE!</v>
      </c>
      <c r="C141" s="35" t="e">
        <f>Results!C141</f>
        <v>#VALUE!</v>
      </c>
      <c r="D141" s="55" t="e">
        <f>Results!D141</f>
        <v>#VALUE!</v>
      </c>
      <c r="E141" s="55" t="e">
        <f>Results!E141</f>
        <v>#VALUE!</v>
      </c>
      <c r="F141" s="56" t="e">
        <f>Results!F141</f>
        <v>#VALUE!</v>
      </c>
      <c r="G141" s="35" t="e">
        <f>Results!G141</f>
        <v>#VALUE!</v>
      </c>
      <c r="H141" s="55" t="e">
        <f>Results!H141</f>
        <v>#VALUE!</v>
      </c>
      <c r="I141" s="55" t="e">
        <f>Results!I141</f>
        <v>#VALUE!</v>
      </c>
      <c r="J141" s="56" t="e">
        <f>Results!J141</f>
        <v>#VALUE!</v>
      </c>
      <c r="K141" s="57" t="e">
        <f>0.01*'11'!B$17*Matrix!AT141*Results!E141</f>
        <v>#VALUE!</v>
      </c>
      <c r="L141" s="32" t="e">
        <f>0.01*('11'!C$17-'935'!Y141)*Results!C141*Matrix!AT141*('11'!B$17/('11'!B$17-'935'!X141))*'935'!Q141</f>
        <v>#VALUE!</v>
      </c>
      <c r="M141" s="49" t="e">
        <f>0.01*('11'!B$17-'935'!X141)*Results!D141</f>
        <v>#VALUE!</v>
      </c>
      <c r="N141" s="32" t="e">
        <f>0.01*'11'!B$17*Matrix!H141*Matrix!BC141</f>
        <v>#VALUE!</v>
      </c>
      <c r="O141" s="32" t="e">
        <f>0.01*('11'!B$17-'935'!X141)*Matrix!BW141</f>
        <v>#VALUE!</v>
      </c>
      <c r="P141" s="49" t="e">
        <f>0.01*Matrix!AS141*'935'!U141</f>
        <v>#VALUE!</v>
      </c>
      <c r="Q141" s="57" t="e">
        <f t="shared" si="0"/>
        <v>#VALUE!</v>
      </c>
      <c r="R141" s="34" t="e">
        <f>'935'!Z141</f>
        <v>#VALUE!</v>
      </c>
      <c r="S141" s="58" t="e">
        <f t="shared" si="1"/>
        <v>#VALUE!</v>
      </c>
      <c r="T141" s="59" t="e">
        <f t="shared" si="2"/>
        <v>#VALUE!</v>
      </c>
      <c r="U141" s="57" t="e">
        <f t="shared" si="3"/>
        <v>#VALUE!</v>
      </c>
      <c r="V141" s="34" t="e">
        <f>'935'!AA141</f>
        <v>#VALUE!</v>
      </c>
      <c r="W141" s="58" t="e">
        <f t="shared" si="4"/>
        <v>#VALUE!</v>
      </c>
      <c r="X141" s="59" t="e">
        <f t="shared" si="5"/>
        <v>#VALUE!</v>
      </c>
      <c r="Y141" s="57" t="e">
        <f>0.01*('11'!B$17-'935'!X141)*Matrix!BT141</f>
        <v>#VALUE!</v>
      </c>
      <c r="Z141" s="32" t="e">
        <f>0.01*'11'!B$17*Matrix!AT141*Matrix!CV141</f>
        <v>#VALUE!</v>
      </c>
      <c r="AA141" s="32" t="e">
        <f>Matrix!AT141*MAX(Matrix!DD141,0-(Matrix!DC141+IF('935'!Q141=0,0,(1-'935'!Y141/'11'!C$17)*'11'!B$17/('11'!B$17-'935'!X141)*IF(Matrix!AT141=0,1,Matrix!BX141/Matrix!AT141)*Matrix!CU141)))*'11'!B$17*0.01*'DNO totals'!B$228/'DNO totals'!B$296</f>
        <v>#VALUE!</v>
      </c>
      <c r="AB141" s="32" t="e">
        <f>Matrix!AT141*'Charging rates'!B$106*Matrix!DA141</f>
        <v>#VALUE!</v>
      </c>
      <c r="AC141" s="32" t="e">
        <f>Matrix!AT141*MAX(Matrix!DD141,0-(Matrix!DC141+IF('935'!Q141=0,0,(1-'935'!Y141/'11'!C$17)*'11'!B$17/('11'!B$17-'935'!X141)*IF(Matrix!AT141=0,1,Matrix!BX141/Matrix!AT141)*Matrix!CU141)))*'11'!B$17*0.01*'DNO totals'!B$238/'DNO totals'!B$296</f>
        <v>#VALUE!</v>
      </c>
      <c r="AD141" s="32" t="e">
        <f>0.01*(Matrix!BX141*'11'!B$17*Matrix!CA141+Matrix!AT141*Matrix!CC141*'935'!Q141*('11'!C$17-'935'!Y141)*('11'!B$17/('11'!B$17-'935'!X141)))</f>
        <v>#VALUE!</v>
      </c>
      <c r="AE141" s="32" t="e">
        <f>Matrix!AT141*'Charging rates'!B$116*(Parameters!B$21+Matrix!AU141)*IF('DNO totals'!B$323&lt;0,1,'935'!S141)</f>
        <v>#VALUE!</v>
      </c>
      <c r="AF141" s="32" t="e">
        <f>Matrix!AT141*MAX(Matrix!DD141,0-(Matrix!DC141+IF('935'!Q141=0,0,(1-'935'!Y141/'11'!C$17)*'11'!B$17/('11'!B$17-'935'!X141)*IF(Matrix!AT141=0,1,Matrix!BX141/Matrix!AT141)*Matrix!CU141)))*'11'!B$17*0.01*(1-('DNO totals'!B$238+'DNO totals'!B$228)/'DNO totals'!B$296)</f>
        <v>#VALUE!</v>
      </c>
      <c r="AG141" s="49" t="e">
        <f t="shared" si="6"/>
        <v>#VALUE!</v>
      </c>
    </row>
    <row r="142" spans="1:33">
      <c r="A142" s="28">
        <v>42</v>
      </c>
      <c r="B142" s="47" t="e">
        <f>Results!B142</f>
        <v>#VALUE!</v>
      </c>
      <c r="C142" s="35" t="e">
        <f>Results!C142</f>
        <v>#VALUE!</v>
      </c>
      <c r="D142" s="55" t="e">
        <f>Results!D142</f>
        <v>#VALUE!</v>
      </c>
      <c r="E142" s="55" t="e">
        <f>Results!E142</f>
        <v>#VALUE!</v>
      </c>
      <c r="F142" s="56" t="e">
        <f>Results!F142</f>
        <v>#VALUE!</v>
      </c>
      <c r="G142" s="35" t="e">
        <f>Results!G142</f>
        <v>#VALUE!</v>
      </c>
      <c r="H142" s="55" t="e">
        <f>Results!H142</f>
        <v>#VALUE!</v>
      </c>
      <c r="I142" s="55" t="e">
        <f>Results!I142</f>
        <v>#VALUE!</v>
      </c>
      <c r="J142" s="56" t="e">
        <f>Results!J142</f>
        <v>#VALUE!</v>
      </c>
      <c r="K142" s="57" t="e">
        <f>0.01*'11'!B$17*Matrix!AT142*Results!E142</f>
        <v>#VALUE!</v>
      </c>
      <c r="L142" s="32" t="e">
        <f>0.01*('11'!C$17-'935'!Y142)*Results!C142*Matrix!AT142*('11'!B$17/('11'!B$17-'935'!X142))*'935'!Q142</f>
        <v>#VALUE!</v>
      </c>
      <c r="M142" s="49" t="e">
        <f>0.01*('11'!B$17-'935'!X142)*Results!D142</f>
        <v>#VALUE!</v>
      </c>
      <c r="N142" s="32" t="e">
        <f>0.01*'11'!B$17*Matrix!H142*Matrix!BC142</f>
        <v>#VALUE!</v>
      </c>
      <c r="O142" s="32" t="e">
        <f>0.01*('11'!B$17-'935'!X142)*Matrix!BW142</f>
        <v>#VALUE!</v>
      </c>
      <c r="P142" s="49" t="e">
        <f>0.01*Matrix!AS142*'935'!U142</f>
        <v>#VALUE!</v>
      </c>
      <c r="Q142" s="57" t="e">
        <f t="shared" si="0"/>
        <v>#VALUE!</v>
      </c>
      <c r="R142" s="34" t="e">
        <f>'935'!Z142</f>
        <v>#VALUE!</v>
      </c>
      <c r="S142" s="58" t="e">
        <f t="shared" si="1"/>
        <v>#VALUE!</v>
      </c>
      <c r="T142" s="59" t="e">
        <f t="shared" si="2"/>
        <v>#VALUE!</v>
      </c>
      <c r="U142" s="57" t="e">
        <f t="shared" si="3"/>
        <v>#VALUE!</v>
      </c>
      <c r="V142" s="34" t="e">
        <f>'935'!AA142</f>
        <v>#VALUE!</v>
      </c>
      <c r="W142" s="58" t="e">
        <f t="shared" si="4"/>
        <v>#VALUE!</v>
      </c>
      <c r="X142" s="59" t="e">
        <f t="shared" si="5"/>
        <v>#VALUE!</v>
      </c>
      <c r="Y142" s="57" t="e">
        <f>0.01*('11'!B$17-'935'!X142)*Matrix!BT142</f>
        <v>#VALUE!</v>
      </c>
      <c r="Z142" s="32" t="e">
        <f>0.01*'11'!B$17*Matrix!AT142*Matrix!CV142</f>
        <v>#VALUE!</v>
      </c>
      <c r="AA142" s="32" t="e">
        <f>Matrix!AT142*MAX(Matrix!DD142,0-(Matrix!DC142+IF('935'!Q142=0,0,(1-'935'!Y142/'11'!C$17)*'11'!B$17/('11'!B$17-'935'!X142)*IF(Matrix!AT142=0,1,Matrix!BX142/Matrix!AT142)*Matrix!CU142)))*'11'!B$17*0.01*'DNO totals'!B$228/'DNO totals'!B$296</f>
        <v>#VALUE!</v>
      </c>
      <c r="AB142" s="32" t="e">
        <f>Matrix!AT142*'Charging rates'!B$106*Matrix!DA142</f>
        <v>#VALUE!</v>
      </c>
      <c r="AC142" s="32" t="e">
        <f>Matrix!AT142*MAX(Matrix!DD142,0-(Matrix!DC142+IF('935'!Q142=0,0,(1-'935'!Y142/'11'!C$17)*'11'!B$17/('11'!B$17-'935'!X142)*IF(Matrix!AT142=0,1,Matrix!BX142/Matrix!AT142)*Matrix!CU142)))*'11'!B$17*0.01*'DNO totals'!B$238/'DNO totals'!B$296</f>
        <v>#VALUE!</v>
      </c>
      <c r="AD142" s="32" t="e">
        <f>0.01*(Matrix!BX142*'11'!B$17*Matrix!CA142+Matrix!AT142*Matrix!CC142*'935'!Q142*('11'!C$17-'935'!Y142)*('11'!B$17/('11'!B$17-'935'!X142)))</f>
        <v>#VALUE!</v>
      </c>
      <c r="AE142" s="32" t="e">
        <f>Matrix!AT142*'Charging rates'!B$116*(Parameters!B$21+Matrix!AU142)*IF('DNO totals'!B$323&lt;0,1,'935'!S142)</f>
        <v>#VALUE!</v>
      </c>
      <c r="AF142" s="32" t="e">
        <f>Matrix!AT142*MAX(Matrix!DD142,0-(Matrix!DC142+IF('935'!Q142=0,0,(1-'935'!Y142/'11'!C$17)*'11'!B$17/('11'!B$17-'935'!X142)*IF(Matrix!AT142=0,1,Matrix!BX142/Matrix!AT142)*Matrix!CU142)))*'11'!B$17*0.01*(1-('DNO totals'!B$238+'DNO totals'!B$228)/'DNO totals'!B$296)</f>
        <v>#VALUE!</v>
      </c>
      <c r="AG142" s="49" t="e">
        <f t="shared" si="6"/>
        <v>#VALUE!</v>
      </c>
    </row>
    <row r="143" spans="1:33">
      <c r="A143" s="28">
        <v>43</v>
      </c>
      <c r="B143" s="47" t="e">
        <f>Results!B143</f>
        <v>#VALUE!</v>
      </c>
      <c r="C143" s="35" t="e">
        <f>Results!C143</f>
        <v>#VALUE!</v>
      </c>
      <c r="D143" s="55" t="e">
        <f>Results!D143</f>
        <v>#VALUE!</v>
      </c>
      <c r="E143" s="55" t="e">
        <f>Results!E143</f>
        <v>#VALUE!</v>
      </c>
      <c r="F143" s="56" t="e">
        <f>Results!F143</f>
        <v>#VALUE!</v>
      </c>
      <c r="G143" s="35" t="e">
        <f>Results!G143</f>
        <v>#VALUE!</v>
      </c>
      <c r="H143" s="55" t="e">
        <f>Results!H143</f>
        <v>#VALUE!</v>
      </c>
      <c r="I143" s="55" t="e">
        <f>Results!I143</f>
        <v>#VALUE!</v>
      </c>
      <c r="J143" s="56" t="e">
        <f>Results!J143</f>
        <v>#VALUE!</v>
      </c>
      <c r="K143" s="57" t="e">
        <f>0.01*'11'!B$17*Matrix!AT143*Results!E143</f>
        <v>#VALUE!</v>
      </c>
      <c r="L143" s="32" t="e">
        <f>0.01*('11'!C$17-'935'!Y143)*Results!C143*Matrix!AT143*('11'!B$17/('11'!B$17-'935'!X143))*'935'!Q143</f>
        <v>#VALUE!</v>
      </c>
      <c r="M143" s="49" t="e">
        <f>0.01*('11'!B$17-'935'!X143)*Results!D143</f>
        <v>#VALUE!</v>
      </c>
      <c r="N143" s="32" t="e">
        <f>0.01*'11'!B$17*Matrix!H143*Matrix!BC143</f>
        <v>#VALUE!</v>
      </c>
      <c r="O143" s="32" t="e">
        <f>0.01*('11'!B$17-'935'!X143)*Matrix!BW143</f>
        <v>#VALUE!</v>
      </c>
      <c r="P143" s="49" t="e">
        <f>0.01*Matrix!AS143*'935'!U143</f>
        <v>#VALUE!</v>
      </c>
      <c r="Q143" s="57" t="e">
        <f t="shared" si="0"/>
        <v>#VALUE!</v>
      </c>
      <c r="R143" s="34" t="e">
        <f>'935'!Z143</f>
        <v>#VALUE!</v>
      </c>
      <c r="S143" s="58" t="e">
        <f t="shared" si="1"/>
        <v>#VALUE!</v>
      </c>
      <c r="T143" s="59" t="e">
        <f t="shared" si="2"/>
        <v>#VALUE!</v>
      </c>
      <c r="U143" s="57" t="e">
        <f t="shared" si="3"/>
        <v>#VALUE!</v>
      </c>
      <c r="V143" s="34" t="e">
        <f>'935'!AA143</f>
        <v>#VALUE!</v>
      </c>
      <c r="W143" s="58" t="e">
        <f t="shared" si="4"/>
        <v>#VALUE!</v>
      </c>
      <c r="X143" s="59" t="e">
        <f t="shared" si="5"/>
        <v>#VALUE!</v>
      </c>
      <c r="Y143" s="57" t="e">
        <f>0.01*('11'!B$17-'935'!X143)*Matrix!BT143</f>
        <v>#VALUE!</v>
      </c>
      <c r="Z143" s="32" t="e">
        <f>0.01*'11'!B$17*Matrix!AT143*Matrix!CV143</f>
        <v>#VALUE!</v>
      </c>
      <c r="AA143" s="32" t="e">
        <f>Matrix!AT143*MAX(Matrix!DD143,0-(Matrix!DC143+IF('935'!Q143=0,0,(1-'935'!Y143/'11'!C$17)*'11'!B$17/('11'!B$17-'935'!X143)*IF(Matrix!AT143=0,1,Matrix!BX143/Matrix!AT143)*Matrix!CU143)))*'11'!B$17*0.01*'DNO totals'!B$228/'DNO totals'!B$296</f>
        <v>#VALUE!</v>
      </c>
      <c r="AB143" s="32" t="e">
        <f>Matrix!AT143*'Charging rates'!B$106*Matrix!DA143</f>
        <v>#VALUE!</v>
      </c>
      <c r="AC143" s="32" t="e">
        <f>Matrix!AT143*MAX(Matrix!DD143,0-(Matrix!DC143+IF('935'!Q143=0,0,(1-'935'!Y143/'11'!C$17)*'11'!B$17/('11'!B$17-'935'!X143)*IF(Matrix!AT143=0,1,Matrix!BX143/Matrix!AT143)*Matrix!CU143)))*'11'!B$17*0.01*'DNO totals'!B$238/'DNO totals'!B$296</f>
        <v>#VALUE!</v>
      </c>
      <c r="AD143" s="32" t="e">
        <f>0.01*(Matrix!BX143*'11'!B$17*Matrix!CA143+Matrix!AT143*Matrix!CC143*'935'!Q143*('11'!C$17-'935'!Y143)*('11'!B$17/('11'!B$17-'935'!X143)))</f>
        <v>#VALUE!</v>
      </c>
      <c r="AE143" s="32" t="e">
        <f>Matrix!AT143*'Charging rates'!B$116*(Parameters!B$21+Matrix!AU143)*IF('DNO totals'!B$323&lt;0,1,'935'!S143)</f>
        <v>#VALUE!</v>
      </c>
      <c r="AF143" s="32" t="e">
        <f>Matrix!AT143*MAX(Matrix!DD143,0-(Matrix!DC143+IF('935'!Q143=0,0,(1-'935'!Y143/'11'!C$17)*'11'!B$17/('11'!B$17-'935'!X143)*IF(Matrix!AT143=0,1,Matrix!BX143/Matrix!AT143)*Matrix!CU143)))*'11'!B$17*0.01*(1-('DNO totals'!B$238+'DNO totals'!B$228)/'DNO totals'!B$296)</f>
        <v>#VALUE!</v>
      </c>
      <c r="AG143" s="49" t="e">
        <f t="shared" si="6"/>
        <v>#VALUE!</v>
      </c>
    </row>
    <row r="144" spans="1:33">
      <c r="A144" s="28">
        <v>44</v>
      </c>
      <c r="B144" s="47" t="e">
        <f>Results!B144</f>
        <v>#VALUE!</v>
      </c>
      <c r="C144" s="35" t="e">
        <f>Results!C144</f>
        <v>#VALUE!</v>
      </c>
      <c r="D144" s="55" t="e">
        <f>Results!D144</f>
        <v>#VALUE!</v>
      </c>
      <c r="E144" s="55" t="e">
        <f>Results!E144</f>
        <v>#VALUE!</v>
      </c>
      <c r="F144" s="56" t="e">
        <f>Results!F144</f>
        <v>#VALUE!</v>
      </c>
      <c r="G144" s="35" t="e">
        <f>Results!G144</f>
        <v>#VALUE!</v>
      </c>
      <c r="H144" s="55" t="e">
        <f>Results!H144</f>
        <v>#VALUE!</v>
      </c>
      <c r="I144" s="55" t="e">
        <f>Results!I144</f>
        <v>#VALUE!</v>
      </c>
      <c r="J144" s="56" t="e">
        <f>Results!J144</f>
        <v>#VALUE!</v>
      </c>
      <c r="K144" s="57" t="e">
        <f>0.01*'11'!B$17*Matrix!AT144*Results!E144</f>
        <v>#VALUE!</v>
      </c>
      <c r="L144" s="32" t="e">
        <f>0.01*('11'!C$17-'935'!Y144)*Results!C144*Matrix!AT144*('11'!B$17/('11'!B$17-'935'!X144))*'935'!Q144</f>
        <v>#VALUE!</v>
      </c>
      <c r="M144" s="49" t="e">
        <f>0.01*('11'!B$17-'935'!X144)*Results!D144</f>
        <v>#VALUE!</v>
      </c>
      <c r="N144" s="32" t="e">
        <f>0.01*'11'!B$17*Matrix!H144*Matrix!BC144</f>
        <v>#VALUE!</v>
      </c>
      <c r="O144" s="32" t="e">
        <f>0.01*('11'!B$17-'935'!X144)*Matrix!BW144</f>
        <v>#VALUE!</v>
      </c>
      <c r="P144" s="49" t="e">
        <f>0.01*Matrix!AS144*'935'!U144</f>
        <v>#VALUE!</v>
      </c>
      <c r="Q144" s="57" t="e">
        <f t="shared" si="0"/>
        <v>#VALUE!</v>
      </c>
      <c r="R144" s="34" t="e">
        <f>'935'!Z144</f>
        <v>#VALUE!</v>
      </c>
      <c r="S144" s="58" t="e">
        <f t="shared" si="1"/>
        <v>#VALUE!</v>
      </c>
      <c r="T144" s="59" t="e">
        <f t="shared" si="2"/>
        <v>#VALUE!</v>
      </c>
      <c r="U144" s="57" t="e">
        <f t="shared" si="3"/>
        <v>#VALUE!</v>
      </c>
      <c r="V144" s="34" t="e">
        <f>'935'!AA144</f>
        <v>#VALUE!</v>
      </c>
      <c r="W144" s="58" t="e">
        <f t="shared" si="4"/>
        <v>#VALUE!</v>
      </c>
      <c r="X144" s="59" t="e">
        <f t="shared" si="5"/>
        <v>#VALUE!</v>
      </c>
      <c r="Y144" s="57" t="e">
        <f>0.01*('11'!B$17-'935'!X144)*Matrix!BT144</f>
        <v>#VALUE!</v>
      </c>
      <c r="Z144" s="32" t="e">
        <f>0.01*'11'!B$17*Matrix!AT144*Matrix!CV144</f>
        <v>#VALUE!</v>
      </c>
      <c r="AA144" s="32" t="e">
        <f>Matrix!AT144*MAX(Matrix!DD144,0-(Matrix!DC144+IF('935'!Q144=0,0,(1-'935'!Y144/'11'!C$17)*'11'!B$17/('11'!B$17-'935'!X144)*IF(Matrix!AT144=0,1,Matrix!BX144/Matrix!AT144)*Matrix!CU144)))*'11'!B$17*0.01*'DNO totals'!B$228/'DNO totals'!B$296</f>
        <v>#VALUE!</v>
      </c>
      <c r="AB144" s="32" t="e">
        <f>Matrix!AT144*'Charging rates'!B$106*Matrix!DA144</f>
        <v>#VALUE!</v>
      </c>
      <c r="AC144" s="32" t="e">
        <f>Matrix!AT144*MAX(Matrix!DD144,0-(Matrix!DC144+IF('935'!Q144=0,0,(1-'935'!Y144/'11'!C$17)*'11'!B$17/('11'!B$17-'935'!X144)*IF(Matrix!AT144=0,1,Matrix!BX144/Matrix!AT144)*Matrix!CU144)))*'11'!B$17*0.01*'DNO totals'!B$238/'DNO totals'!B$296</f>
        <v>#VALUE!</v>
      </c>
      <c r="AD144" s="32" t="e">
        <f>0.01*(Matrix!BX144*'11'!B$17*Matrix!CA144+Matrix!AT144*Matrix!CC144*'935'!Q144*('11'!C$17-'935'!Y144)*('11'!B$17/('11'!B$17-'935'!X144)))</f>
        <v>#VALUE!</v>
      </c>
      <c r="AE144" s="32" t="e">
        <f>Matrix!AT144*'Charging rates'!B$116*(Parameters!B$21+Matrix!AU144)*IF('DNO totals'!B$323&lt;0,1,'935'!S144)</f>
        <v>#VALUE!</v>
      </c>
      <c r="AF144" s="32" t="e">
        <f>Matrix!AT144*MAX(Matrix!DD144,0-(Matrix!DC144+IF('935'!Q144=0,0,(1-'935'!Y144/'11'!C$17)*'11'!B$17/('11'!B$17-'935'!X144)*IF(Matrix!AT144=0,1,Matrix!BX144/Matrix!AT144)*Matrix!CU144)))*'11'!B$17*0.01*(1-('DNO totals'!B$238+'DNO totals'!B$228)/'DNO totals'!B$296)</f>
        <v>#VALUE!</v>
      </c>
      <c r="AG144" s="49" t="e">
        <f t="shared" si="6"/>
        <v>#VALUE!</v>
      </c>
    </row>
    <row r="145" spans="1:33">
      <c r="A145" s="28">
        <v>45</v>
      </c>
      <c r="B145" s="47" t="e">
        <f>Results!B145</f>
        <v>#VALUE!</v>
      </c>
      <c r="C145" s="35" t="e">
        <f>Results!C145</f>
        <v>#VALUE!</v>
      </c>
      <c r="D145" s="55" t="e">
        <f>Results!D145</f>
        <v>#VALUE!</v>
      </c>
      <c r="E145" s="55" t="e">
        <f>Results!E145</f>
        <v>#VALUE!</v>
      </c>
      <c r="F145" s="56" t="e">
        <f>Results!F145</f>
        <v>#VALUE!</v>
      </c>
      <c r="G145" s="35" t="e">
        <f>Results!G145</f>
        <v>#VALUE!</v>
      </c>
      <c r="H145" s="55" t="e">
        <f>Results!H145</f>
        <v>#VALUE!</v>
      </c>
      <c r="I145" s="55" t="e">
        <f>Results!I145</f>
        <v>#VALUE!</v>
      </c>
      <c r="J145" s="56" t="e">
        <f>Results!J145</f>
        <v>#VALUE!</v>
      </c>
      <c r="K145" s="57" t="e">
        <f>0.01*'11'!B$17*Matrix!AT145*Results!E145</f>
        <v>#VALUE!</v>
      </c>
      <c r="L145" s="32" t="e">
        <f>0.01*('11'!C$17-'935'!Y145)*Results!C145*Matrix!AT145*('11'!B$17/('11'!B$17-'935'!X145))*'935'!Q145</f>
        <v>#VALUE!</v>
      </c>
      <c r="M145" s="49" t="e">
        <f>0.01*('11'!B$17-'935'!X145)*Results!D145</f>
        <v>#VALUE!</v>
      </c>
      <c r="N145" s="32" t="e">
        <f>0.01*'11'!B$17*Matrix!H145*Matrix!BC145</f>
        <v>#VALUE!</v>
      </c>
      <c r="O145" s="32" t="e">
        <f>0.01*('11'!B$17-'935'!X145)*Matrix!BW145</f>
        <v>#VALUE!</v>
      </c>
      <c r="P145" s="49" t="e">
        <f>0.01*Matrix!AS145*'935'!U145</f>
        <v>#VALUE!</v>
      </c>
      <c r="Q145" s="57" t="e">
        <f t="shared" si="0"/>
        <v>#VALUE!</v>
      </c>
      <c r="R145" s="34" t="e">
        <f>'935'!Z145</f>
        <v>#VALUE!</v>
      </c>
      <c r="S145" s="58" t="e">
        <f t="shared" si="1"/>
        <v>#VALUE!</v>
      </c>
      <c r="T145" s="59" t="e">
        <f t="shared" si="2"/>
        <v>#VALUE!</v>
      </c>
      <c r="U145" s="57" t="e">
        <f t="shared" si="3"/>
        <v>#VALUE!</v>
      </c>
      <c r="V145" s="34" t="e">
        <f>'935'!AA145</f>
        <v>#VALUE!</v>
      </c>
      <c r="W145" s="58" t="e">
        <f t="shared" si="4"/>
        <v>#VALUE!</v>
      </c>
      <c r="X145" s="59" t="e">
        <f t="shared" si="5"/>
        <v>#VALUE!</v>
      </c>
      <c r="Y145" s="57" t="e">
        <f>0.01*('11'!B$17-'935'!X145)*Matrix!BT145</f>
        <v>#VALUE!</v>
      </c>
      <c r="Z145" s="32" t="e">
        <f>0.01*'11'!B$17*Matrix!AT145*Matrix!CV145</f>
        <v>#VALUE!</v>
      </c>
      <c r="AA145" s="32" t="e">
        <f>Matrix!AT145*MAX(Matrix!DD145,0-(Matrix!DC145+IF('935'!Q145=0,0,(1-'935'!Y145/'11'!C$17)*'11'!B$17/('11'!B$17-'935'!X145)*IF(Matrix!AT145=0,1,Matrix!BX145/Matrix!AT145)*Matrix!CU145)))*'11'!B$17*0.01*'DNO totals'!B$228/'DNO totals'!B$296</f>
        <v>#VALUE!</v>
      </c>
      <c r="AB145" s="32" t="e">
        <f>Matrix!AT145*'Charging rates'!B$106*Matrix!DA145</f>
        <v>#VALUE!</v>
      </c>
      <c r="AC145" s="32" t="e">
        <f>Matrix!AT145*MAX(Matrix!DD145,0-(Matrix!DC145+IF('935'!Q145=0,0,(1-'935'!Y145/'11'!C$17)*'11'!B$17/('11'!B$17-'935'!X145)*IF(Matrix!AT145=0,1,Matrix!BX145/Matrix!AT145)*Matrix!CU145)))*'11'!B$17*0.01*'DNO totals'!B$238/'DNO totals'!B$296</f>
        <v>#VALUE!</v>
      </c>
      <c r="AD145" s="32" t="e">
        <f>0.01*(Matrix!BX145*'11'!B$17*Matrix!CA145+Matrix!AT145*Matrix!CC145*'935'!Q145*('11'!C$17-'935'!Y145)*('11'!B$17/('11'!B$17-'935'!X145)))</f>
        <v>#VALUE!</v>
      </c>
      <c r="AE145" s="32" t="e">
        <f>Matrix!AT145*'Charging rates'!B$116*(Parameters!B$21+Matrix!AU145)*IF('DNO totals'!B$323&lt;0,1,'935'!S145)</f>
        <v>#VALUE!</v>
      </c>
      <c r="AF145" s="32" t="e">
        <f>Matrix!AT145*MAX(Matrix!DD145,0-(Matrix!DC145+IF('935'!Q145=0,0,(1-'935'!Y145/'11'!C$17)*'11'!B$17/('11'!B$17-'935'!X145)*IF(Matrix!AT145=0,1,Matrix!BX145/Matrix!AT145)*Matrix!CU145)))*'11'!B$17*0.01*(1-('DNO totals'!B$238+'DNO totals'!B$228)/'DNO totals'!B$296)</f>
        <v>#VALUE!</v>
      </c>
      <c r="AG145" s="49" t="e">
        <f t="shared" si="6"/>
        <v>#VALUE!</v>
      </c>
    </row>
    <row r="146" spans="1:33">
      <c r="A146" s="28">
        <v>46</v>
      </c>
      <c r="B146" s="47" t="e">
        <f>Results!B146</f>
        <v>#VALUE!</v>
      </c>
      <c r="C146" s="35" t="e">
        <f>Results!C146</f>
        <v>#VALUE!</v>
      </c>
      <c r="D146" s="55" t="e">
        <f>Results!D146</f>
        <v>#VALUE!</v>
      </c>
      <c r="E146" s="55" t="e">
        <f>Results!E146</f>
        <v>#VALUE!</v>
      </c>
      <c r="F146" s="56" t="e">
        <f>Results!F146</f>
        <v>#VALUE!</v>
      </c>
      <c r="G146" s="35" t="e">
        <f>Results!G146</f>
        <v>#VALUE!</v>
      </c>
      <c r="H146" s="55" t="e">
        <f>Results!H146</f>
        <v>#VALUE!</v>
      </c>
      <c r="I146" s="55" t="e">
        <f>Results!I146</f>
        <v>#VALUE!</v>
      </c>
      <c r="J146" s="56" t="e">
        <f>Results!J146</f>
        <v>#VALUE!</v>
      </c>
      <c r="K146" s="57" t="e">
        <f>0.01*'11'!B$17*Matrix!AT146*Results!E146</f>
        <v>#VALUE!</v>
      </c>
      <c r="L146" s="32" t="e">
        <f>0.01*('11'!C$17-'935'!Y146)*Results!C146*Matrix!AT146*('11'!B$17/('11'!B$17-'935'!X146))*'935'!Q146</f>
        <v>#VALUE!</v>
      </c>
      <c r="M146" s="49" t="e">
        <f>0.01*('11'!B$17-'935'!X146)*Results!D146</f>
        <v>#VALUE!</v>
      </c>
      <c r="N146" s="32" t="e">
        <f>0.01*'11'!B$17*Matrix!H146*Matrix!BC146</f>
        <v>#VALUE!</v>
      </c>
      <c r="O146" s="32" t="e">
        <f>0.01*('11'!B$17-'935'!X146)*Matrix!BW146</f>
        <v>#VALUE!</v>
      </c>
      <c r="P146" s="49" t="e">
        <f>0.01*Matrix!AS146*'935'!U146</f>
        <v>#VALUE!</v>
      </c>
      <c r="Q146" s="57" t="e">
        <f t="shared" si="0"/>
        <v>#VALUE!</v>
      </c>
      <c r="R146" s="34" t="e">
        <f>'935'!Z146</f>
        <v>#VALUE!</v>
      </c>
      <c r="S146" s="58" t="e">
        <f t="shared" si="1"/>
        <v>#VALUE!</v>
      </c>
      <c r="T146" s="59" t="e">
        <f t="shared" si="2"/>
        <v>#VALUE!</v>
      </c>
      <c r="U146" s="57" t="e">
        <f t="shared" si="3"/>
        <v>#VALUE!</v>
      </c>
      <c r="V146" s="34" t="e">
        <f>'935'!AA146</f>
        <v>#VALUE!</v>
      </c>
      <c r="W146" s="58" t="e">
        <f t="shared" si="4"/>
        <v>#VALUE!</v>
      </c>
      <c r="X146" s="59" t="e">
        <f t="shared" si="5"/>
        <v>#VALUE!</v>
      </c>
      <c r="Y146" s="57" t="e">
        <f>0.01*('11'!B$17-'935'!X146)*Matrix!BT146</f>
        <v>#VALUE!</v>
      </c>
      <c r="Z146" s="32" t="e">
        <f>0.01*'11'!B$17*Matrix!AT146*Matrix!CV146</f>
        <v>#VALUE!</v>
      </c>
      <c r="AA146" s="32" t="e">
        <f>Matrix!AT146*MAX(Matrix!DD146,0-(Matrix!DC146+IF('935'!Q146=0,0,(1-'935'!Y146/'11'!C$17)*'11'!B$17/('11'!B$17-'935'!X146)*IF(Matrix!AT146=0,1,Matrix!BX146/Matrix!AT146)*Matrix!CU146)))*'11'!B$17*0.01*'DNO totals'!B$228/'DNO totals'!B$296</f>
        <v>#VALUE!</v>
      </c>
      <c r="AB146" s="32" t="e">
        <f>Matrix!AT146*'Charging rates'!B$106*Matrix!DA146</f>
        <v>#VALUE!</v>
      </c>
      <c r="AC146" s="32" t="e">
        <f>Matrix!AT146*MAX(Matrix!DD146,0-(Matrix!DC146+IF('935'!Q146=0,0,(1-'935'!Y146/'11'!C$17)*'11'!B$17/('11'!B$17-'935'!X146)*IF(Matrix!AT146=0,1,Matrix!BX146/Matrix!AT146)*Matrix!CU146)))*'11'!B$17*0.01*'DNO totals'!B$238/'DNO totals'!B$296</f>
        <v>#VALUE!</v>
      </c>
      <c r="AD146" s="32" t="e">
        <f>0.01*(Matrix!BX146*'11'!B$17*Matrix!CA146+Matrix!AT146*Matrix!CC146*'935'!Q146*('11'!C$17-'935'!Y146)*('11'!B$17/('11'!B$17-'935'!X146)))</f>
        <v>#VALUE!</v>
      </c>
      <c r="AE146" s="32" t="e">
        <f>Matrix!AT146*'Charging rates'!B$116*(Parameters!B$21+Matrix!AU146)*IF('DNO totals'!B$323&lt;0,1,'935'!S146)</f>
        <v>#VALUE!</v>
      </c>
      <c r="AF146" s="32" t="e">
        <f>Matrix!AT146*MAX(Matrix!DD146,0-(Matrix!DC146+IF('935'!Q146=0,0,(1-'935'!Y146/'11'!C$17)*'11'!B$17/('11'!B$17-'935'!X146)*IF(Matrix!AT146=0,1,Matrix!BX146/Matrix!AT146)*Matrix!CU146)))*'11'!B$17*0.01*(1-('DNO totals'!B$238+'DNO totals'!B$228)/'DNO totals'!B$296)</f>
        <v>#VALUE!</v>
      </c>
      <c r="AG146" s="49" t="e">
        <f t="shared" si="6"/>
        <v>#VALUE!</v>
      </c>
    </row>
    <row r="147" spans="1:33">
      <c r="A147" s="28">
        <v>47</v>
      </c>
      <c r="B147" s="47" t="e">
        <f>Results!B147</f>
        <v>#VALUE!</v>
      </c>
      <c r="C147" s="35" t="e">
        <f>Results!C147</f>
        <v>#VALUE!</v>
      </c>
      <c r="D147" s="55" t="e">
        <f>Results!D147</f>
        <v>#VALUE!</v>
      </c>
      <c r="E147" s="55" t="e">
        <f>Results!E147</f>
        <v>#VALUE!</v>
      </c>
      <c r="F147" s="56" t="e">
        <f>Results!F147</f>
        <v>#VALUE!</v>
      </c>
      <c r="G147" s="35" t="e">
        <f>Results!G147</f>
        <v>#VALUE!</v>
      </c>
      <c r="H147" s="55" t="e">
        <f>Results!H147</f>
        <v>#VALUE!</v>
      </c>
      <c r="I147" s="55" t="e">
        <f>Results!I147</f>
        <v>#VALUE!</v>
      </c>
      <c r="J147" s="56" t="e">
        <f>Results!J147</f>
        <v>#VALUE!</v>
      </c>
      <c r="K147" s="57" t="e">
        <f>0.01*'11'!B$17*Matrix!AT147*Results!E147</f>
        <v>#VALUE!</v>
      </c>
      <c r="L147" s="32" t="e">
        <f>0.01*('11'!C$17-'935'!Y147)*Results!C147*Matrix!AT147*('11'!B$17/('11'!B$17-'935'!X147))*'935'!Q147</f>
        <v>#VALUE!</v>
      </c>
      <c r="M147" s="49" t="e">
        <f>0.01*('11'!B$17-'935'!X147)*Results!D147</f>
        <v>#VALUE!</v>
      </c>
      <c r="N147" s="32" t="e">
        <f>0.01*'11'!B$17*Matrix!H147*Matrix!BC147</f>
        <v>#VALUE!</v>
      </c>
      <c r="O147" s="32" t="e">
        <f>0.01*('11'!B$17-'935'!X147)*Matrix!BW147</f>
        <v>#VALUE!</v>
      </c>
      <c r="P147" s="49" t="e">
        <f>0.01*Matrix!AS147*'935'!U147</f>
        <v>#VALUE!</v>
      </c>
      <c r="Q147" s="57" t="e">
        <f t="shared" si="0"/>
        <v>#VALUE!</v>
      </c>
      <c r="R147" s="34" t="e">
        <f>'935'!Z147</f>
        <v>#VALUE!</v>
      </c>
      <c r="S147" s="58" t="e">
        <f t="shared" si="1"/>
        <v>#VALUE!</v>
      </c>
      <c r="T147" s="59" t="e">
        <f t="shared" si="2"/>
        <v>#VALUE!</v>
      </c>
      <c r="U147" s="57" t="e">
        <f t="shared" si="3"/>
        <v>#VALUE!</v>
      </c>
      <c r="V147" s="34" t="e">
        <f>'935'!AA147</f>
        <v>#VALUE!</v>
      </c>
      <c r="W147" s="58" t="e">
        <f t="shared" si="4"/>
        <v>#VALUE!</v>
      </c>
      <c r="X147" s="59" t="e">
        <f t="shared" si="5"/>
        <v>#VALUE!</v>
      </c>
      <c r="Y147" s="57" t="e">
        <f>0.01*('11'!B$17-'935'!X147)*Matrix!BT147</f>
        <v>#VALUE!</v>
      </c>
      <c r="Z147" s="32" t="e">
        <f>0.01*'11'!B$17*Matrix!AT147*Matrix!CV147</f>
        <v>#VALUE!</v>
      </c>
      <c r="AA147" s="32" t="e">
        <f>Matrix!AT147*MAX(Matrix!DD147,0-(Matrix!DC147+IF('935'!Q147=0,0,(1-'935'!Y147/'11'!C$17)*'11'!B$17/('11'!B$17-'935'!X147)*IF(Matrix!AT147=0,1,Matrix!BX147/Matrix!AT147)*Matrix!CU147)))*'11'!B$17*0.01*'DNO totals'!B$228/'DNO totals'!B$296</f>
        <v>#VALUE!</v>
      </c>
      <c r="AB147" s="32" t="e">
        <f>Matrix!AT147*'Charging rates'!B$106*Matrix!DA147</f>
        <v>#VALUE!</v>
      </c>
      <c r="AC147" s="32" t="e">
        <f>Matrix!AT147*MAX(Matrix!DD147,0-(Matrix!DC147+IF('935'!Q147=0,0,(1-'935'!Y147/'11'!C$17)*'11'!B$17/('11'!B$17-'935'!X147)*IF(Matrix!AT147=0,1,Matrix!BX147/Matrix!AT147)*Matrix!CU147)))*'11'!B$17*0.01*'DNO totals'!B$238/'DNO totals'!B$296</f>
        <v>#VALUE!</v>
      </c>
      <c r="AD147" s="32" t="e">
        <f>0.01*(Matrix!BX147*'11'!B$17*Matrix!CA147+Matrix!AT147*Matrix!CC147*'935'!Q147*('11'!C$17-'935'!Y147)*('11'!B$17/('11'!B$17-'935'!X147)))</f>
        <v>#VALUE!</v>
      </c>
      <c r="AE147" s="32" t="e">
        <f>Matrix!AT147*'Charging rates'!B$116*(Parameters!B$21+Matrix!AU147)*IF('DNO totals'!B$323&lt;0,1,'935'!S147)</f>
        <v>#VALUE!</v>
      </c>
      <c r="AF147" s="32" t="e">
        <f>Matrix!AT147*MAX(Matrix!DD147,0-(Matrix!DC147+IF('935'!Q147=0,0,(1-'935'!Y147/'11'!C$17)*'11'!B$17/('11'!B$17-'935'!X147)*IF(Matrix!AT147=0,1,Matrix!BX147/Matrix!AT147)*Matrix!CU147)))*'11'!B$17*0.01*(1-('DNO totals'!B$238+'DNO totals'!B$228)/'DNO totals'!B$296)</f>
        <v>#VALUE!</v>
      </c>
      <c r="AG147" s="49" t="e">
        <f t="shared" si="6"/>
        <v>#VALUE!</v>
      </c>
    </row>
    <row r="148" spans="1:33">
      <c r="A148" s="28">
        <v>48</v>
      </c>
      <c r="B148" s="47" t="e">
        <f>Results!B148</f>
        <v>#VALUE!</v>
      </c>
      <c r="C148" s="35" t="e">
        <f>Results!C148</f>
        <v>#VALUE!</v>
      </c>
      <c r="D148" s="55" t="e">
        <f>Results!D148</f>
        <v>#VALUE!</v>
      </c>
      <c r="E148" s="55" t="e">
        <f>Results!E148</f>
        <v>#VALUE!</v>
      </c>
      <c r="F148" s="56" t="e">
        <f>Results!F148</f>
        <v>#VALUE!</v>
      </c>
      <c r="G148" s="35" t="e">
        <f>Results!G148</f>
        <v>#VALUE!</v>
      </c>
      <c r="H148" s="55" t="e">
        <f>Results!H148</f>
        <v>#VALUE!</v>
      </c>
      <c r="I148" s="55" t="e">
        <f>Results!I148</f>
        <v>#VALUE!</v>
      </c>
      <c r="J148" s="56" t="e">
        <f>Results!J148</f>
        <v>#VALUE!</v>
      </c>
      <c r="K148" s="57" t="e">
        <f>0.01*'11'!B$17*Matrix!AT148*Results!E148</f>
        <v>#VALUE!</v>
      </c>
      <c r="L148" s="32" t="e">
        <f>0.01*('11'!C$17-'935'!Y148)*Results!C148*Matrix!AT148*('11'!B$17/('11'!B$17-'935'!X148))*'935'!Q148</f>
        <v>#VALUE!</v>
      </c>
      <c r="M148" s="49" t="e">
        <f>0.01*('11'!B$17-'935'!X148)*Results!D148</f>
        <v>#VALUE!</v>
      </c>
      <c r="N148" s="32" t="e">
        <f>0.01*'11'!B$17*Matrix!H148*Matrix!BC148</f>
        <v>#VALUE!</v>
      </c>
      <c r="O148" s="32" t="e">
        <f>0.01*('11'!B$17-'935'!X148)*Matrix!BW148</f>
        <v>#VALUE!</v>
      </c>
      <c r="P148" s="49" t="e">
        <f>0.01*Matrix!AS148*'935'!U148</f>
        <v>#VALUE!</v>
      </c>
      <c r="Q148" s="57" t="e">
        <f t="shared" si="0"/>
        <v>#VALUE!</v>
      </c>
      <c r="R148" s="34" t="e">
        <f>'935'!Z148</f>
        <v>#VALUE!</v>
      </c>
      <c r="S148" s="58" t="e">
        <f t="shared" si="1"/>
        <v>#VALUE!</v>
      </c>
      <c r="T148" s="59" t="e">
        <f t="shared" si="2"/>
        <v>#VALUE!</v>
      </c>
      <c r="U148" s="57" t="e">
        <f t="shared" si="3"/>
        <v>#VALUE!</v>
      </c>
      <c r="V148" s="34" t="e">
        <f>'935'!AA148</f>
        <v>#VALUE!</v>
      </c>
      <c r="W148" s="58" t="e">
        <f t="shared" si="4"/>
        <v>#VALUE!</v>
      </c>
      <c r="X148" s="59" t="e">
        <f t="shared" si="5"/>
        <v>#VALUE!</v>
      </c>
      <c r="Y148" s="57" t="e">
        <f>0.01*('11'!B$17-'935'!X148)*Matrix!BT148</f>
        <v>#VALUE!</v>
      </c>
      <c r="Z148" s="32" t="e">
        <f>0.01*'11'!B$17*Matrix!AT148*Matrix!CV148</f>
        <v>#VALUE!</v>
      </c>
      <c r="AA148" s="32" t="e">
        <f>Matrix!AT148*MAX(Matrix!DD148,0-(Matrix!DC148+IF('935'!Q148=0,0,(1-'935'!Y148/'11'!C$17)*'11'!B$17/('11'!B$17-'935'!X148)*IF(Matrix!AT148=0,1,Matrix!BX148/Matrix!AT148)*Matrix!CU148)))*'11'!B$17*0.01*'DNO totals'!B$228/'DNO totals'!B$296</f>
        <v>#VALUE!</v>
      </c>
      <c r="AB148" s="32" t="e">
        <f>Matrix!AT148*'Charging rates'!B$106*Matrix!DA148</f>
        <v>#VALUE!</v>
      </c>
      <c r="AC148" s="32" t="e">
        <f>Matrix!AT148*MAX(Matrix!DD148,0-(Matrix!DC148+IF('935'!Q148=0,0,(1-'935'!Y148/'11'!C$17)*'11'!B$17/('11'!B$17-'935'!X148)*IF(Matrix!AT148=0,1,Matrix!BX148/Matrix!AT148)*Matrix!CU148)))*'11'!B$17*0.01*'DNO totals'!B$238/'DNO totals'!B$296</f>
        <v>#VALUE!</v>
      </c>
      <c r="AD148" s="32" t="e">
        <f>0.01*(Matrix!BX148*'11'!B$17*Matrix!CA148+Matrix!AT148*Matrix!CC148*'935'!Q148*('11'!C$17-'935'!Y148)*('11'!B$17/('11'!B$17-'935'!X148)))</f>
        <v>#VALUE!</v>
      </c>
      <c r="AE148" s="32" t="e">
        <f>Matrix!AT148*'Charging rates'!B$116*(Parameters!B$21+Matrix!AU148)*IF('DNO totals'!B$323&lt;0,1,'935'!S148)</f>
        <v>#VALUE!</v>
      </c>
      <c r="AF148" s="32" t="e">
        <f>Matrix!AT148*MAX(Matrix!DD148,0-(Matrix!DC148+IF('935'!Q148=0,0,(1-'935'!Y148/'11'!C$17)*'11'!B$17/('11'!B$17-'935'!X148)*IF(Matrix!AT148=0,1,Matrix!BX148/Matrix!AT148)*Matrix!CU148)))*'11'!B$17*0.01*(1-('DNO totals'!B$238+'DNO totals'!B$228)/'DNO totals'!B$296)</f>
        <v>#VALUE!</v>
      </c>
      <c r="AG148" s="49" t="e">
        <f t="shared" si="6"/>
        <v>#VALUE!</v>
      </c>
    </row>
    <row r="149" spans="1:33">
      <c r="A149" s="28">
        <v>49</v>
      </c>
      <c r="B149" s="47" t="e">
        <f>Results!B149</f>
        <v>#VALUE!</v>
      </c>
      <c r="C149" s="35" t="e">
        <f>Results!C149</f>
        <v>#VALUE!</v>
      </c>
      <c r="D149" s="55" t="e">
        <f>Results!D149</f>
        <v>#VALUE!</v>
      </c>
      <c r="E149" s="55" t="e">
        <f>Results!E149</f>
        <v>#VALUE!</v>
      </c>
      <c r="F149" s="56" t="e">
        <f>Results!F149</f>
        <v>#VALUE!</v>
      </c>
      <c r="G149" s="35" t="e">
        <f>Results!G149</f>
        <v>#VALUE!</v>
      </c>
      <c r="H149" s="55" t="e">
        <f>Results!H149</f>
        <v>#VALUE!</v>
      </c>
      <c r="I149" s="55" t="e">
        <f>Results!I149</f>
        <v>#VALUE!</v>
      </c>
      <c r="J149" s="56" t="e">
        <f>Results!J149</f>
        <v>#VALUE!</v>
      </c>
      <c r="K149" s="57" t="e">
        <f>0.01*'11'!B$17*Matrix!AT149*Results!E149</f>
        <v>#VALUE!</v>
      </c>
      <c r="L149" s="32" t="e">
        <f>0.01*('11'!C$17-'935'!Y149)*Results!C149*Matrix!AT149*('11'!B$17/('11'!B$17-'935'!X149))*'935'!Q149</f>
        <v>#VALUE!</v>
      </c>
      <c r="M149" s="49" t="e">
        <f>0.01*('11'!B$17-'935'!X149)*Results!D149</f>
        <v>#VALUE!</v>
      </c>
      <c r="N149" s="32" t="e">
        <f>0.01*'11'!B$17*Matrix!H149*Matrix!BC149</f>
        <v>#VALUE!</v>
      </c>
      <c r="O149" s="32" t="e">
        <f>0.01*('11'!B$17-'935'!X149)*Matrix!BW149</f>
        <v>#VALUE!</v>
      </c>
      <c r="P149" s="49" t="e">
        <f>0.01*Matrix!AS149*'935'!U149</f>
        <v>#VALUE!</v>
      </c>
      <c r="Q149" s="57" t="e">
        <f t="shared" si="0"/>
        <v>#VALUE!</v>
      </c>
      <c r="R149" s="34" t="e">
        <f>'935'!Z149</f>
        <v>#VALUE!</v>
      </c>
      <c r="S149" s="58" t="e">
        <f t="shared" si="1"/>
        <v>#VALUE!</v>
      </c>
      <c r="T149" s="59" t="e">
        <f t="shared" si="2"/>
        <v>#VALUE!</v>
      </c>
      <c r="U149" s="57" t="e">
        <f t="shared" si="3"/>
        <v>#VALUE!</v>
      </c>
      <c r="V149" s="34" t="e">
        <f>'935'!AA149</f>
        <v>#VALUE!</v>
      </c>
      <c r="W149" s="58" t="e">
        <f t="shared" si="4"/>
        <v>#VALUE!</v>
      </c>
      <c r="X149" s="59" t="e">
        <f t="shared" si="5"/>
        <v>#VALUE!</v>
      </c>
      <c r="Y149" s="57" t="e">
        <f>0.01*('11'!B$17-'935'!X149)*Matrix!BT149</f>
        <v>#VALUE!</v>
      </c>
      <c r="Z149" s="32" t="e">
        <f>0.01*'11'!B$17*Matrix!AT149*Matrix!CV149</f>
        <v>#VALUE!</v>
      </c>
      <c r="AA149" s="32" t="e">
        <f>Matrix!AT149*MAX(Matrix!DD149,0-(Matrix!DC149+IF('935'!Q149=0,0,(1-'935'!Y149/'11'!C$17)*'11'!B$17/('11'!B$17-'935'!X149)*IF(Matrix!AT149=0,1,Matrix!BX149/Matrix!AT149)*Matrix!CU149)))*'11'!B$17*0.01*'DNO totals'!B$228/'DNO totals'!B$296</f>
        <v>#VALUE!</v>
      </c>
      <c r="AB149" s="32" t="e">
        <f>Matrix!AT149*'Charging rates'!B$106*Matrix!DA149</f>
        <v>#VALUE!</v>
      </c>
      <c r="AC149" s="32" t="e">
        <f>Matrix!AT149*MAX(Matrix!DD149,0-(Matrix!DC149+IF('935'!Q149=0,0,(1-'935'!Y149/'11'!C$17)*'11'!B$17/('11'!B$17-'935'!X149)*IF(Matrix!AT149=0,1,Matrix!BX149/Matrix!AT149)*Matrix!CU149)))*'11'!B$17*0.01*'DNO totals'!B$238/'DNO totals'!B$296</f>
        <v>#VALUE!</v>
      </c>
      <c r="AD149" s="32" t="e">
        <f>0.01*(Matrix!BX149*'11'!B$17*Matrix!CA149+Matrix!AT149*Matrix!CC149*'935'!Q149*('11'!C$17-'935'!Y149)*('11'!B$17/('11'!B$17-'935'!X149)))</f>
        <v>#VALUE!</v>
      </c>
      <c r="AE149" s="32" t="e">
        <f>Matrix!AT149*'Charging rates'!B$116*(Parameters!B$21+Matrix!AU149)*IF('DNO totals'!B$323&lt;0,1,'935'!S149)</f>
        <v>#VALUE!</v>
      </c>
      <c r="AF149" s="32" t="e">
        <f>Matrix!AT149*MAX(Matrix!DD149,0-(Matrix!DC149+IF('935'!Q149=0,0,(1-'935'!Y149/'11'!C$17)*'11'!B$17/('11'!B$17-'935'!X149)*IF(Matrix!AT149=0,1,Matrix!BX149/Matrix!AT149)*Matrix!CU149)))*'11'!B$17*0.01*(1-('DNO totals'!B$238+'DNO totals'!B$228)/'DNO totals'!B$296)</f>
        <v>#VALUE!</v>
      </c>
      <c r="AG149" s="49" t="e">
        <f t="shared" si="6"/>
        <v>#VALUE!</v>
      </c>
    </row>
    <row r="150" spans="1:33">
      <c r="A150" s="28">
        <v>50</v>
      </c>
      <c r="B150" s="47" t="e">
        <f>Results!B150</f>
        <v>#VALUE!</v>
      </c>
      <c r="C150" s="35" t="e">
        <f>Results!C150</f>
        <v>#VALUE!</v>
      </c>
      <c r="D150" s="55" t="e">
        <f>Results!D150</f>
        <v>#VALUE!</v>
      </c>
      <c r="E150" s="55" t="e">
        <f>Results!E150</f>
        <v>#VALUE!</v>
      </c>
      <c r="F150" s="56" t="e">
        <f>Results!F150</f>
        <v>#VALUE!</v>
      </c>
      <c r="G150" s="35" t="e">
        <f>Results!G150</f>
        <v>#VALUE!</v>
      </c>
      <c r="H150" s="55" t="e">
        <f>Results!H150</f>
        <v>#VALUE!</v>
      </c>
      <c r="I150" s="55" t="e">
        <f>Results!I150</f>
        <v>#VALUE!</v>
      </c>
      <c r="J150" s="56" t="e">
        <f>Results!J150</f>
        <v>#VALUE!</v>
      </c>
      <c r="K150" s="57" t="e">
        <f>0.01*'11'!B$17*Matrix!AT150*Results!E150</f>
        <v>#VALUE!</v>
      </c>
      <c r="L150" s="32" t="e">
        <f>0.01*('11'!C$17-'935'!Y150)*Results!C150*Matrix!AT150*('11'!B$17/('11'!B$17-'935'!X150))*'935'!Q150</f>
        <v>#VALUE!</v>
      </c>
      <c r="M150" s="49" t="e">
        <f>0.01*('11'!B$17-'935'!X150)*Results!D150</f>
        <v>#VALUE!</v>
      </c>
      <c r="N150" s="32" t="e">
        <f>0.01*'11'!B$17*Matrix!H150*Matrix!BC150</f>
        <v>#VALUE!</v>
      </c>
      <c r="O150" s="32" t="e">
        <f>0.01*('11'!B$17-'935'!X150)*Matrix!BW150</f>
        <v>#VALUE!</v>
      </c>
      <c r="P150" s="49" t="e">
        <f>0.01*Matrix!AS150*'935'!U150</f>
        <v>#VALUE!</v>
      </c>
      <c r="Q150" s="57" t="e">
        <f t="shared" si="0"/>
        <v>#VALUE!</v>
      </c>
      <c r="R150" s="34" t="e">
        <f>'935'!Z150</f>
        <v>#VALUE!</v>
      </c>
      <c r="S150" s="58" t="e">
        <f t="shared" si="1"/>
        <v>#VALUE!</v>
      </c>
      <c r="T150" s="59" t="e">
        <f t="shared" si="2"/>
        <v>#VALUE!</v>
      </c>
      <c r="U150" s="57" t="e">
        <f t="shared" si="3"/>
        <v>#VALUE!</v>
      </c>
      <c r="V150" s="34" t="e">
        <f>'935'!AA150</f>
        <v>#VALUE!</v>
      </c>
      <c r="W150" s="58" t="e">
        <f t="shared" si="4"/>
        <v>#VALUE!</v>
      </c>
      <c r="X150" s="59" t="e">
        <f t="shared" si="5"/>
        <v>#VALUE!</v>
      </c>
      <c r="Y150" s="57" t="e">
        <f>0.01*('11'!B$17-'935'!X150)*Matrix!BT150</f>
        <v>#VALUE!</v>
      </c>
      <c r="Z150" s="32" t="e">
        <f>0.01*'11'!B$17*Matrix!AT150*Matrix!CV150</f>
        <v>#VALUE!</v>
      </c>
      <c r="AA150" s="32" t="e">
        <f>Matrix!AT150*MAX(Matrix!DD150,0-(Matrix!DC150+IF('935'!Q150=0,0,(1-'935'!Y150/'11'!C$17)*'11'!B$17/('11'!B$17-'935'!X150)*IF(Matrix!AT150=0,1,Matrix!BX150/Matrix!AT150)*Matrix!CU150)))*'11'!B$17*0.01*'DNO totals'!B$228/'DNO totals'!B$296</f>
        <v>#VALUE!</v>
      </c>
      <c r="AB150" s="32" t="e">
        <f>Matrix!AT150*'Charging rates'!B$106*Matrix!DA150</f>
        <v>#VALUE!</v>
      </c>
      <c r="AC150" s="32" t="e">
        <f>Matrix!AT150*MAX(Matrix!DD150,0-(Matrix!DC150+IF('935'!Q150=0,0,(1-'935'!Y150/'11'!C$17)*'11'!B$17/('11'!B$17-'935'!X150)*IF(Matrix!AT150=0,1,Matrix!BX150/Matrix!AT150)*Matrix!CU150)))*'11'!B$17*0.01*'DNO totals'!B$238/'DNO totals'!B$296</f>
        <v>#VALUE!</v>
      </c>
      <c r="AD150" s="32" t="e">
        <f>0.01*(Matrix!BX150*'11'!B$17*Matrix!CA150+Matrix!AT150*Matrix!CC150*'935'!Q150*('11'!C$17-'935'!Y150)*('11'!B$17/('11'!B$17-'935'!X150)))</f>
        <v>#VALUE!</v>
      </c>
      <c r="AE150" s="32" t="e">
        <f>Matrix!AT150*'Charging rates'!B$116*(Parameters!B$21+Matrix!AU150)*IF('DNO totals'!B$323&lt;0,1,'935'!S150)</f>
        <v>#VALUE!</v>
      </c>
      <c r="AF150" s="32" t="e">
        <f>Matrix!AT150*MAX(Matrix!DD150,0-(Matrix!DC150+IF('935'!Q150=0,0,(1-'935'!Y150/'11'!C$17)*'11'!B$17/('11'!B$17-'935'!X150)*IF(Matrix!AT150=0,1,Matrix!BX150/Matrix!AT150)*Matrix!CU150)))*'11'!B$17*0.01*(1-('DNO totals'!B$238+'DNO totals'!B$228)/'DNO totals'!B$296)</f>
        <v>#VALUE!</v>
      </c>
      <c r="AG150" s="49" t="e">
        <f t="shared" si="6"/>
        <v>#VALUE!</v>
      </c>
    </row>
    <row r="151" spans="1:33">
      <c r="A151" s="28">
        <v>51</v>
      </c>
      <c r="B151" s="47" t="e">
        <f>Results!B151</f>
        <v>#VALUE!</v>
      </c>
      <c r="C151" s="35" t="e">
        <f>Results!C151</f>
        <v>#VALUE!</v>
      </c>
      <c r="D151" s="55" t="e">
        <f>Results!D151</f>
        <v>#VALUE!</v>
      </c>
      <c r="E151" s="55" t="e">
        <f>Results!E151</f>
        <v>#VALUE!</v>
      </c>
      <c r="F151" s="56" t="e">
        <f>Results!F151</f>
        <v>#VALUE!</v>
      </c>
      <c r="G151" s="35" t="e">
        <f>Results!G151</f>
        <v>#VALUE!</v>
      </c>
      <c r="H151" s="55" t="e">
        <f>Results!H151</f>
        <v>#VALUE!</v>
      </c>
      <c r="I151" s="55" t="e">
        <f>Results!I151</f>
        <v>#VALUE!</v>
      </c>
      <c r="J151" s="56" t="e">
        <f>Results!J151</f>
        <v>#VALUE!</v>
      </c>
      <c r="K151" s="57" t="e">
        <f>0.01*'11'!B$17*Matrix!AT151*Results!E151</f>
        <v>#VALUE!</v>
      </c>
      <c r="L151" s="32" t="e">
        <f>0.01*('11'!C$17-'935'!Y151)*Results!C151*Matrix!AT151*('11'!B$17/('11'!B$17-'935'!X151))*'935'!Q151</f>
        <v>#VALUE!</v>
      </c>
      <c r="M151" s="49" t="e">
        <f>0.01*('11'!B$17-'935'!X151)*Results!D151</f>
        <v>#VALUE!</v>
      </c>
      <c r="N151" s="32" t="e">
        <f>0.01*'11'!B$17*Matrix!H151*Matrix!BC151</f>
        <v>#VALUE!</v>
      </c>
      <c r="O151" s="32" t="e">
        <f>0.01*('11'!B$17-'935'!X151)*Matrix!BW151</f>
        <v>#VALUE!</v>
      </c>
      <c r="P151" s="49" t="e">
        <f>0.01*Matrix!AS151*'935'!U151</f>
        <v>#VALUE!</v>
      </c>
      <c r="Q151" s="57" t="e">
        <f t="shared" si="0"/>
        <v>#VALUE!</v>
      </c>
      <c r="R151" s="34" t="e">
        <f>'935'!Z151</f>
        <v>#VALUE!</v>
      </c>
      <c r="S151" s="58" t="e">
        <f t="shared" si="1"/>
        <v>#VALUE!</v>
      </c>
      <c r="T151" s="59" t="e">
        <f t="shared" si="2"/>
        <v>#VALUE!</v>
      </c>
      <c r="U151" s="57" t="e">
        <f t="shared" si="3"/>
        <v>#VALUE!</v>
      </c>
      <c r="V151" s="34" t="e">
        <f>'935'!AA151</f>
        <v>#VALUE!</v>
      </c>
      <c r="W151" s="58" t="e">
        <f t="shared" si="4"/>
        <v>#VALUE!</v>
      </c>
      <c r="X151" s="59" t="e">
        <f t="shared" si="5"/>
        <v>#VALUE!</v>
      </c>
      <c r="Y151" s="57" t="e">
        <f>0.01*('11'!B$17-'935'!X151)*Matrix!BT151</f>
        <v>#VALUE!</v>
      </c>
      <c r="Z151" s="32" t="e">
        <f>0.01*'11'!B$17*Matrix!AT151*Matrix!CV151</f>
        <v>#VALUE!</v>
      </c>
      <c r="AA151" s="32" t="e">
        <f>Matrix!AT151*MAX(Matrix!DD151,0-(Matrix!DC151+IF('935'!Q151=0,0,(1-'935'!Y151/'11'!C$17)*'11'!B$17/('11'!B$17-'935'!X151)*IF(Matrix!AT151=0,1,Matrix!BX151/Matrix!AT151)*Matrix!CU151)))*'11'!B$17*0.01*'DNO totals'!B$228/'DNO totals'!B$296</f>
        <v>#VALUE!</v>
      </c>
      <c r="AB151" s="32" t="e">
        <f>Matrix!AT151*'Charging rates'!B$106*Matrix!DA151</f>
        <v>#VALUE!</v>
      </c>
      <c r="AC151" s="32" t="e">
        <f>Matrix!AT151*MAX(Matrix!DD151,0-(Matrix!DC151+IF('935'!Q151=0,0,(1-'935'!Y151/'11'!C$17)*'11'!B$17/('11'!B$17-'935'!X151)*IF(Matrix!AT151=0,1,Matrix!BX151/Matrix!AT151)*Matrix!CU151)))*'11'!B$17*0.01*'DNO totals'!B$238/'DNO totals'!B$296</f>
        <v>#VALUE!</v>
      </c>
      <c r="AD151" s="32" t="e">
        <f>0.01*(Matrix!BX151*'11'!B$17*Matrix!CA151+Matrix!AT151*Matrix!CC151*'935'!Q151*('11'!C$17-'935'!Y151)*('11'!B$17/('11'!B$17-'935'!X151)))</f>
        <v>#VALUE!</v>
      </c>
      <c r="AE151" s="32" t="e">
        <f>Matrix!AT151*'Charging rates'!B$116*(Parameters!B$21+Matrix!AU151)*IF('DNO totals'!B$323&lt;0,1,'935'!S151)</f>
        <v>#VALUE!</v>
      </c>
      <c r="AF151" s="32" t="e">
        <f>Matrix!AT151*MAX(Matrix!DD151,0-(Matrix!DC151+IF('935'!Q151=0,0,(1-'935'!Y151/'11'!C$17)*'11'!B$17/('11'!B$17-'935'!X151)*IF(Matrix!AT151=0,1,Matrix!BX151/Matrix!AT151)*Matrix!CU151)))*'11'!B$17*0.01*(1-('DNO totals'!B$238+'DNO totals'!B$228)/'DNO totals'!B$296)</f>
        <v>#VALUE!</v>
      </c>
      <c r="AG151" s="49" t="e">
        <f t="shared" si="6"/>
        <v>#VALUE!</v>
      </c>
    </row>
    <row r="152" spans="1:33">
      <c r="A152" s="28">
        <v>52</v>
      </c>
      <c r="B152" s="47" t="e">
        <f>Results!B152</f>
        <v>#VALUE!</v>
      </c>
      <c r="C152" s="35" t="e">
        <f>Results!C152</f>
        <v>#VALUE!</v>
      </c>
      <c r="D152" s="55" t="e">
        <f>Results!D152</f>
        <v>#VALUE!</v>
      </c>
      <c r="E152" s="55" t="e">
        <f>Results!E152</f>
        <v>#VALUE!</v>
      </c>
      <c r="F152" s="56" t="e">
        <f>Results!F152</f>
        <v>#VALUE!</v>
      </c>
      <c r="G152" s="35" t="e">
        <f>Results!G152</f>
        <v>#VALUE!</v>
      </c>
      <c r="H152" s="55" t="e">
        <f>Results!H152</f>
        <v>#VALUE!</v>
      </c>
      <c r="I152" s="55" t="e">
        <f>Results!I152</f>
        <v>#VALUE!</v>
      </c>
      <c r="J152" s="56" t="e">
        <f>Results!J152</f>
        <v>#VALUE!</v>
      </c>
      <c r="K152" s="57" t="e">
        <f>0.01*'11'!B$17*Matrix!AT152*Results!E152</f>
        <v>#VALUE!</v>
      </c>
      <c r="L152" s="32" t="e">
        <f>0.01*('11'!C$17-'935'!Y152)*Results!C152*Matrix!AT152*('11'!B$17/('11'!B$17-'935'!X152))*'935'!Q152</f>
        <v>#VALUE!</v>
      </c>
      <c r="M152" s="49" t="e">
        <f>0.01*('11'!B$17-'935'!X152)*Results!D152</f>
        <v>#VALUE!</v>
      </c>
      <c r="N152" s="32" t="e">
        <f>0.01*'11'!B$17*Matrix!H152*Matrix!BC152</f>
        <v>#VALUE!</v>
      </c>
      <c r="O152" s="32" t="e">
        <f>0.01*('11'!B$17-'935'!X152)*Matrix!BW152</f>
        <v>#VALUE!</v>
      </c>
      <c r="P152" s="49" t="e">
        <f>0.01*Matrix!AS152*'935'!U152</f>
        <v>#VALUE!</v>
      </c>
      <c r="Q152" s="57" t="e">
        <f t="shared" si="0"/>
        <v>#VALUE!</v>
      </c>
      <c r="R152" s="34" t="e">
        <f>'935'!Z152</f>
        <v>#VALUE!</v>
      </c>
      <c r="S152" s="58" t="e">
        <f t="shared" si="1"/>
        <v>#VALUE!</v>
      </c>
      <c r="T152" s="59" t="e">
        <f t="shared" si="2"/>
        <v>#VALUE!</v>
      </c>
      <c r="U152" s="57" t="e">
        <f t="shared" si="3"/>
        <v>#VALUE!</v>
      </c>
      <c r="V152" s="34" t="e">
        <f>'935'!AA152</f>
        <v>#VALUE!</v>
      </c>
      <c r="W152" s="58" t="e">
        <f t="shared" si="4"/>
        <v>#VALUE!</v>
      </c>
      <c r="X152" s="59" t="e">
        <f t="shared" si="5"/>
        <v>#VALUE!</v>
      </c>
      <c r="Y152" s="57" t="e">
        <f>0.01*('11'!B$17-'935'!X152)*Matrix!BT152</f>
        <v>#VALUE!</v>
      </c>
      <c r="Z152" s="32" t="e">
        <f>0.01*'11'!B$17*Matrix!AT152*Matrix!CV152</f>
        <v>#VALUE!</v>
      </c>
      <c r="AA152" s="32" t="e">
        <f>Matrix!AT152*MAX(Matrix!DD152,0-(Matrix!DC152+IF('935'!Q152=0,0,(1-'935'!Y152/'11'!C$17)*'11'!B$17/('11'!B$17-'935'!X152)*IF(Matrix!AT152=0,1,Matrix!BX152/Matrix!AT152)*Matrix!CU152)))*'11'!B$17*0.01*'DNO totals'!B$228/'DNO totals'!B$296</f>
        <v>#VALUE!</v>
      </c>
      <c r="AB152" s="32" t="e">
        <f>Matrix!AT152*'Charging rates'!B$106*Matrix!DA152</f>
        <v>#VALUE!</v>
      </c>
      <c r="AC152" s="32" t="e">
        <f>Matrix!AT152*MAX(Matrix!DD152,0-(Matrix!DC152+IF('935'!Q152=0,0,(1-'935'!Y152/'11'!C$17)*'11'!B$17/('11'!B$17-'935'!X152)*IF(Matrix!AT152=0,1,Matrix!BX152/Matrix!AT152)*Matrix!CU152)))*'11'!B$17*0.01*'DNO totals'!B$238/'DNO totals'!B$296</f>
        <v>#VALUE!</v>
      </c>
      <c r="AD152" s="32" t="e">
        <f>0.01*(Matrix!BX152*'11'!B$17*Matrix!CA152+Matrix!AT152*Matrix!CC152*'935'!Q152*('11'!C$17-'935'!Y152)*('11'!B$17/('11'!B$17-'935'!X152)))</f>
        <v>#VALUE!</v>
      </c>
      <c r="AE152" s="32" t="e">
        <f>Matrix!AT152*'Charging rates'!B$116*(Parameters!B$21+Matrix!AU152)*IF('DNO totals'!B$323&lt;0,1,'935'!S152)</f>
        <v>#VALUE!</v>
      </c>
      <c r="AF152" s="32" t="e">
        <f>Matrix!AT152*MAX(Matrix!DD152,0-(Matrix!DC152+IF('935'!Q152=0,0,(1-'935'!Y152/'11'!C$17)*'11'!B$17/('11'!B$17-'935'!X152)*IF(Matrix!AT152=0,1,Matrix!BX152/Matrix!AT152)*Matrix!CU152)))*'11'!B$17*0.01*(1-('DNO totals'!B$238+'DNO totals'!B$228)/'DNO totals'!B$296)</f>
        <v>#VALUE!</v>
      </c>
      <c r="AG152" s="49" t="e">
        <f t="shared" si="6"/>
        <v>#VALUE!</v>
      </c>
    </row>
    <row r="153" spans="1:33">
      <c r="A153" s="28">
        <v>53</v>
      </c>
      <c r="B153" s="47" t="e">
        <f>Results!B153</f>
        <v>#VALUE!</v>
      </c>
      <c r="C153" s="35" t="e">
        <f>Results!C153</f>
        <v>#VALUE!</v>
      </c>
      <c r="D153" s="55" t="e">
        <f>Results!D153</f>
        <v>#VALUE!</v>
      </c>
      <c r="E153" s="55" t="e">
        <f>Results!E153</f>
        <v>#VALUE!</v>
      </c>
      <c r="F153" s="56" t="e">
        <f>Results!F153</f>
        <v>#VALUE!</v>
      </c>
      <c r="G153" s="35" t="e">
        <f>Results!G153</f>
        <v>#VALUE!</v>
      </c>
      <c r="H153" s="55" t="e">
        <f>Results!H153</f>
        <v>#VALUE!</v>
      </c>
      <c r="I153" s="55" t="e">
        <f>Results!I153</f>
        <v>#VALUE!</v>
      </c>
      <c r="J153" s="56" t="e">
        <f>Results!J153</f>
        <v>#VALUE!</v>
      </c>
      <c r="K153" s="57" t="e">
        <f>0.01*'11'!B$17*Matrix!AT153*Results!E153</f>
        <v>#VALUE!</v>
      </c>
      <c r="L153" s="32" t="e">
        <f>0.01*('11'!C$17-'935'!Y153)*Results!C153*Matrix!AT153*('11'!B$17/('11'!B$17-'935'!X153))*'935'!Q153</f>
        <v>#VALUE!</v>
      </c>
      <c r="M153" s="49" t="e">
        <f>0.01*('11'!B$17-'935'!X153)*Results!D153</f>
        <v>#VALUE!</v>
      </c>
      <c r="N153" s="32" t="e">
        <f>0.01*'11'!B$17*Matrix!H153*Matrix!BC153</f>
        <v>#VALUE!</v>
      </c>
      <c r="O153" s="32" t="e">
        <f>0.01*('11'!B$17-'935'!X153)*Matrix!BW153</f>
        <v>#VALUE!</v>
      </c>
      <c r="P153" s="49" t="e">
        <f>0.01*Matrix!AS153*'935'!U153</f>
        <v>#VALUE!</v>
      </c>
      <c r="Q153" s="57" t="e">
        <f t="shared" si="0"/>
        <v>#VALUE!</v>
      </c>
      <c r="R153" s="34" t="e">
        <f>'935'!Z153</f>
        <v>#VALUE!</v>
      </c>
      <c r="S153" s="58" t="e">
        <f t="shared" si="1"/>
        <v>#VALUE!</v>
      </c>
      <c r="T153" s="59" t="e">
        <f t="shared" si="2"/>
        <v>#VALUE!</v>
      </c>
      <c r="U153" s="57" t="e">
        <f t="shared" si="3"/>
        <v>#VALUE!</v>
      </c>
      <c r="V153" s="34" t="e">
        <f>'935'!AA153</f>
        <v>#VALUE!</v>
      </c>
      <c r="W153" s="58" t="e">
        <f t="shared" si="4"/>
        <v>#VALUE!</v>
      </c>
      <c r="X153" s="59" t="e">
        <f t="shared" si="5"/>
        <v>#VALUE!</v>
      </c>
      <c r="Y153" s="57" t="e">
        <f>0.01*('11'!B$17-'935'!X153)*Matrix!BT153</f>
        <v>#VALUE!</v>
      </c>
      <c r="Z153" s="32" t="e">
        <f>0.01*'11'!B$17*Matrix!AT153*Matrix!CV153</f>
        <v>#VALUE!</v>
      </c>
      <c r="AA153" s="32" t="e">
        <f>Matrix!AT153*MAX(Matrix!DD153,0-(Matrix!DC153+IF('935'!Q153=0,0,(1-'935'!Y153/'11'!C$17)*'11'!B$17/('11'!B$17-'935'!X153)*IF(Matrix!AT153=0,1,Matrix!BX153/Matrix!AT153)*Matrix!CU153)))*'11'!B$17*0.01*'DNO totals'!B$228/'DNO totals'!B$296</f>
        <v>#VALUE!</v>
      </c>
      <c r="AB153" s="32" t="e">
        <f>Matrix!AT153*'Charging rates'!B$106*Matrix!DA153</f>
        <v>#VALUE!</v>
      </c>
      <c r="AC153" s="32" t="e">
        <f>Matrix!AT153*MAX(Matrix!DD153,0-(Matrix!DC153+IF('935'!Q153=0,0,(1-'935'!Y153/'11'!C$17)*'11'!B$17/('11'!B$17-'935'!X153)*IF(Matrix!AT153=0,1,Matrix!BX153/Matrix!AT153)*Matrix!CU153)))*'11'!B$17*0.01*'DNO totals'!B$238/'DNO totals'!B$296</f>
        <v>#VALUE!</v>
      </c>
      <c r="AD153" s="32" t="e">
        <f>0.01*(Matrix!BX153*'11'!B$17*Matrix!CA153+Matrix!AT153*Matrix!CC153*'935'!Q153*('11'!C$17-'935'!Y153)*('11'!B$17/('11'!B$17-'935'!X153)))</f>
        <v>#VALUE!</v>
      </c>
      <c r="AE153" s="32" t="e">
        <f>Matrix!AT153*'Charging rates'!B$116*(Parameters!B$21+Matrix!AU153)*IF('DNO totals'!B$323&lt;0,1,'935'!S153)</f>
        <v>#VALUE!</v>
      </c>
      <c r="AF153" s="32" t="e">
        <f>Matrix!AT153*MAX(Matrix!DD153,0-(Matrix!DC153+IF('935'!Q153=0,0,(1-'935'!Y153/'11'!C$17)*'11'!B$17/('11'!B$17-'935'!X153)*IF(Matrix!AT153=0,1,Matrix!BX153/Matrix!AT153)*Matrix!CU153)))*'11'!B$17*0.01*(1-('DNO totals'!B$238+'DNO totals'!B$228)/'DNO totals'!B$296)</f>
        <v>#VALUE!</v>
      </c>
      <c r="AG153" s="49" t="e">
        <f t="shared" si="6"/>
        <v>#VALUE!</v>
      </c>
    </row>
    <row r="154" spans="1:33">
      <c r="A154" s="28">
        <v>54</v>
      </c>
      <c r="B154" s="47" t="e">
        <f>Results!B154</f>
        <v>#VALUE!</v>
      </c>
      <c r="C154" s="35" t="e">
        <f>Results!C154</f>
        <v>#VALUE!</v>
      </c>
      <c r="D154" s="55" t="e">
        <f>Results!D154</f>
        <v>#VALUE!</v>
      </c>
      <c r="E154" s="55" t="e">
        <f>Results!E154</f>
        <v>#VALUE!</v>
      </c>
      <c r="F154" s="56" t="e">
        <f>Results!F154</f>
        <v>#VALUE!</v>
      </c>
      <c r="G154" s="35" t="e">
        <f>Results!G154</f>
        <v>#VALUE!</v>
      </c>
      <c r="H154" s="55" t="e">
        <f>Results!H154</f>
        <v>#VALUE!</v>
      </c>
      <c r="I154" s="55" t="e">
        <f>Results!I154</f>
        <v>#VALUE!</v>
      </c>
      <c r="J154" s="56" t="e">
        <f>Results!J154</f>
        <v>#VALUE!</v>
      </c>
      <c r="K154" s="57" t="e">
        <f>0.01*'11'!B$17*Matrix!AT154*Results!E154</f>
        <v>#VALUE!</v>
      </c>
      <c r="L154" s="32" t="e">
        <f>0.01*('11'!C$17-'935'!Y154)*Results!C154*Matrix!AT154*('11'!B$17/('11'!B$17-'935'!X154))*'935'!Q154</f>
        <v>#VALUE!</v>
      </c>
      <c r="M154" s="49" t="e">
        <f>0.01*('11'!B$17-'935'!X154)*Results!D154</f>
        <v>#VALUE!</v>
      </c>
      <c r="N154" s="32" t="e">
        <f>0.01*'11'!B$17*Matrix!H154*Matrix!BC154</f>
        <v>#VALUE!</v>
      </c>
      <c r="O154" s="32" t="e">
        <f>0.01*('11'!B$17-'935'!X154)*Matrix!BW154</f>
        <v>#VALUE!</v>
      </c>
      <c r="P154" s="49" t="e">
        <f>0.01*Matrix!AS154*'935'!U154</f>
        <v>#VALUE!</v>
      </c>
      <c r="Q154" s="57" t="e">
        <f t="shared" si="0"/>
        <v>#VALUE!</v>
      </c>
      <c r="R154" s="34" t="e">
        <f>'935'!Z154</f>
        <v>#VALUE!</v>
      </c>
      <c r="S154" s="58" t="e">
        <f t="shared" si="1"/>
        <v>#VALUE!</v>
      </c>
      <c r="T154" s="59" t="e">
        <f t="shared" si="2"/>
        <v>#VALUE!</v>
      </c>
      <c r="U154" s="57" t="e">
        <f t="shared" si="3"/>
        <v>#VALUE!</v>
      </c>
      <c r="V154" s="34" t="e">
        <f>'935'!AA154</f>
        <v>#VALUE!</v>
      </c>
      <c r="W154" s="58" t="e">
        <f t="shared" si="4"/>
        <v>#VALUE!</v>
      </c>
      <c r="X154" s="59" t="e">
        <f t="shared" si="5"/>
        <v>#VALUE!</v>
      </c>
      <c r="Y154" s="57" t="e">
        <f>0.01*('11'!B$17-'935'!X154)*Matrix!BT154</f>
        <v>#VALUE!</v>
      </c>
      <c r="Z154" s="32" t="e">
        <f>0.01*'11'!B$17*Matrix!AT154*Matrix!CV154</f>
        <v>#VALUE!</v>
      </c>
      <c r="AA154" s="32" t="e">
        <f>Matrix!AT154*MAX(Matrix!DD154,0-(Matrix!DC154+IF('935'!Q154=0,0,(1-'935'!Y154/'11'!C$17)*'11'!B$17/('11'!B$17-'935'!X154)*IF(Matrix!AT154=0,1,Matrix!BX154/Matrix!AT154)*Matrix!CU154)))*'11'!B$17*0.01*'DNO totals'!B$228/'DNO totals'!B$296</f>
        <v>#VALUE!</v>
      </c>
      <c r="AB154" s="32" t="e">
        <f>Matrix!AT154*'Charging rates'!B$106*Matrix!DA154</f>
        <v>#VALUE!</v>
      </c>
      <c r="AC154" s="32" t="e">
        <f>Matrix!AT154*MAX(Matrix!DD154,0-(Matrix!DC154+IF('935'!Q154=0,0,(1-'935'!Y154/'11'!C$17)*'11'!B$17/('11'!B$17-'935'!X154)*IF(Matrix!AT154=0,1,Matrix!BX154/Matrix!AT154)*Matrix!CU154)))*'11'!B$17*0.01*'DNO totals'!B$238/'DNO totals'!B$296</f>
        <v>#VALUE!</v>
      </c>
      <c r="AD154" s="32" t="e">
        <f>0.01*(Matrix!BX154*'11'!B$17*Matrix!CA154+Matrix!AT154*Matrix!CC154*'935'!Q154*('11'!C$17-'935'!Y154)*('11'!B$17/('11'!B$17-'935'!X154)))</f>
        <v>#VALUE!</v>
      </c>
      <c r="AE154" s="32" t="e">
        <f>Matrix!AT154*'Charging rates'!B$116*(Parameters!B$21+Matrix!AU154)*IF('DNO totals'!B$323&lt;0,1,'935'!S154)</f>
        <v>#VALUE!</v>
      </c>
      <c r="AF154" s="32" t="e">
        <f>Matrix!AT154*MAX(Matrix!DD154,0-(Matrix!DC154+IF('935'!Q154=0,0,(1-'935'!Y154/'11'!C$17)*'11'!B$17/('11'!B$17-'935'!X154)*IF(Matrix!AT154=0,1,Matrix!BX154/Matrix!AT154)*Matrix!CU154)))*'11'!B$17*0.01*(1-('DNO totals'!B$238+'DNO totals'!B$228)/'DNO totals'!B$296)</f>
        <v>#VALUE!</v>
      </c>
      <c r="AG154" s="49" t="e">
        <f t="shared" si="6"/>
        <v>#VALUE!</v>
      </c>
    </row>
    <row r="155" spans="1:33">
      <c r="A155" s="28">
        <v>55</v>
      </c>
      <c r="B155" s="47" t="e">
        <f>Results!B155</f>
        <v>#VALUE!</v>
      </c>
      <c r="C155" s="35" t="e">
        <f>Results!C155</f>
        <v>#VALUE!</v>
      </c>
      <c r="D155" s="55" t="e">
        <f>Results!D155</f>
        <v>#VALUE!</v>
      </c>
      <c r="E155" s="55" t="e">
        <f>Results!E155</f>
        <v>#VALUE!</v>
      </c>
      <c r="F155" s="56" t="e">
        <f>Results!F155</f>
        <v>#VALUE!</v>
      </c>
      <c r="G155" s="35" t="e">
        <f>Results!G155</f>
        <v>#VALUE!</v>
      </c>
      <c r="H155" s="55" t="e">
        <f>Results!H155</f>
        <v>#VALUE!</v>
      </c>
      <c r="I155" s="55" t="e">
        <f>Results!I155</f>
        <v>#VALUE!</v>
      </c>
      <c r="J155" s="56" t="e">
        <f>Results!J155</f>
        <v>#VALUE!</v>
      </c>
      <c r="K155" s="57" t="e">
        <f>0.01*'11'!B$17*Matrix!AT155*Results!E155</f>
        <v>#VALUE!</v>
      </c>
      <c r="L155" s="32" t="e">
        <f>0.01*('11'!C$17-'935'!Y155)*Results!C155*Matrix!AT155*('11'!B$17/('11'!B$17-'935'!X155))*'935'!Q155</f>
        <v>#VALUE!</v>
      </c>
      <c r="M155" s="49" t="e">
        <f>0.01*('11'!B$17-'935'!X155)*Results!D155</f>
        <v>#VALUE!</v>
      </c>
      <c r="N155" s="32" t="e">
        <f>0.01*'11'!B$17*Matrix!H155*Matrix!BC155</f>
        <v>#VALUE!</v>
      </c>
      <c r="O155" s="32" t="e">
        <f>0.01*('11'!B$17-'935'!X155)*Matrix!BW155</f>
        <v>#VALUE!</v>
      </c>
      <c r="P155" s="49" t="e">
        <f>0.01*Matrix!AS155*'935'!U155</f>
        <v>#VALUE!</v>
      </c>
      <c r="Q155" s="57" t="e">
        <f t="shared" si="0"/>
        <v>#VALUE!</v>
      </c>
      <c r="R155" s="34" t="e">
        <f>'935'!Z155</f>
        <v>#VALUE!</v>
      </c>
      <c r="S155" s="58" t="e">
        <f t="shared" si="1"/>
        <v>#VALUE!</v>
      </c>
      <c r="T155" s="59" t="e">
        <f t="shared" si="2"/>
        <v>#VALUE!</v>
      </c>
      <c r="U155" s="57" t="e">
        <f t="shared" si="3"/>
        <v>#VALUE!</v>
      </c>
      <c r="V155" s="34" t="e">
        <f>'935'!AA155</f>
        <v>#VALUE!</v>
      </c>
      <c r="W155" s="58" t="e">
        <f t="shared" si="4"/>
        <v>#VALUE!</v>
      </c>
      <c r="X155" s="59" t="e">
        <f t="shared" si="5"/>
        <v>#VALUE!</v>
      </c>
      <c r="Y155" s="57" t="e">
        <f>0.01*('11'!B$17-'935'!X155)*Matrix!BT155</f>
        <v>#VALUE!</v>
      </c>
      <c r="Z155" s="32" t="e">
        <f>0.01*'11'!B$17*Matrix!AT155*Matrix!CV155</f>
        <v>#VALUE!</v>
      </c>
      <c r="AA155" s="32" t="e">
        <f>Matrix!AT155*MAX(Matrix!DD155,0-(Matrix!DC155+IF('935'!Q155=0,0,(1-'935'!Y155/'11'!C$17)*'11'!B$17/('11'!B$17-'935'!X155)*IF(Matrix!AT155=0,1,Matrix!BX155/Matrix!AT155)*Matrix!CU155)))*'11'!B$17*0.01*'DNO totals'!B$228/'DNO totals'!B$296</f>
        <v>#VALUE!</v>
      </c>
      <c r="AB155" s="32" t="e">
        <f>Matrix!AT155*'Charging rates'!B$106*Matrix!DA155</f>
        <v>#VALUE!</v>
      </c>
      <c r="AC155" s="32" t="e">
        <f>Matrix!AT155*MAX(Matrix!DD155,0-(Matrix!DC155+IF('935'!Q155=0,0,(1-'935'!Y155/'11'!C$17)*'11'!B$17/('11'!B$17-'935'!X155)*IF(Matrix!AT155=0,1,Matrix!BX155/Matrix!AT155)*Matrix!CU155)))*'11'!B$17*0.01*'DNO totals'!B$238/'DNO totals'!B$296</f>
        <v>#VALUE!</v>
      </c>
      <c r="AD155" s="32" t="e">
        <f>0.01*(Matrix!BX155*'11'!B$17*Matrix!CA155+Matrix!AT155*Matrix!CC155*'935'!Q155*('11'!C$17-'935'!Y155)*('11'!B$17/('11'!B$17-'935'!X155)))</f>
        <v>#VALUE!</v>
      </c>
      <c r="AE155" s="32" t="e">
        <f>Matrix!AT155*'Charging rates'!B$116*(Parameters!B$21+Matrix!AU155)*IF('DNO totals'!B$323&lt;0,1,'935'!S155)</f>
        <v>#VALUE!</v>
      </c>
      <c r="AF155" s="32" t="e">
        <f>Matrix!AT155*MAX(Matrix!DD155,0-(Matrix!DC155+IF('935'!Q155=0,0,(1-'935'!Y155/'11'!C$17)*'11'!B$17/('11'!B$17-'935'!X155)*IF(Matrix!AT155=0,1,Matrix!BX155/Matrix!AT155)*Matrix!CU155)))*'11'!B$17*0.01*(1-('DNO totals'!B$238+'DNO totals'!B$228)/'DNO totals'!B$296)</f>
        <v>#VALUE!</v>
      </c>
      <c r="AG155" s="49" t="e">
        <f t="shared" si="6"/>
        <v>#VALUE!</v>
      </c>
    </row>
    <row r="156" spans="1:33">
      <c r="A156" s="28">
        <v>56</v>
      </c>
      <c r="B156" s="47" t="e">
        <f>Results!B156</f>
        <v>#VALUE!</v>
      </c>
      <c r="C156" s="35" t="e">
        <f>Results!C156</f>
        <v>#VALUE!</v>
      </c>
      <c r="D156" s="55" t="e">
        <f>Results!D156</f>
        <v>#VALUE!</v>
      </c>
      <c r="E156" s="55" t="e">
        <f>Results!E156</f>
        <v>#VALUE!</v>
      </c>
      <c r="F156" s="56" t="e">
        <f>Results!F156</f>
        <v>#VALUE!</v>
      </c>
      <c r="G156" s="35" t="e">
        <f>Results!G156</f>
        <v>#VALUE!</v>
      </c>
      <c r="H156" s="55" t="e">
        <f>Results!H156</f>
        <v>#VALUE!</v>
      </c>
      <c r="I156" s="55" t="e">
        <f>Results!I156</f>
        <v>#VALUE!</v>
      </c>
      <c r="J156" s="56" t="e">
        <f>Results!J156</f>
        <v>#VALUE!</v>
      </c>
      <c r="K156" s="57" t="e">
        <f>0.01*'11'!B$17*Matrix!AT156*Results!E156</f>
        <v>#VALUE!</v>
      </c>
      <c r="L156" s="32" t="e">
        <f>0.01*('11'!C$17-'935'!Y156)*Results!C156*Matrix!AT156*('11'!B$17/('11'!B$17-'935'!X156))*'935'!Q156</f>
        <v>#VALUE!</v>
      </c>
      <c r="M156" s="49" t="e">
        <f>0.01*('11'!B$17-'935'!X156)*Results!D156</f>
        <v>#VALUE!</v>
      </c>
      <c r="N156" s="32" t="e">
        <f>0.01*'11'!B$17*Matrix!H156*Matrix!BC156</f>
        <v>#VALUE!</v>
      </c>
      <c r="O156" s="32" t="e">
        <f>0.01*('11'!B$17-'935'!X156)*Matrix!BW156</f>
        <v>#VALUE!</v>
      </c>
      <c r="P156" s="49" t="e">
        <f>0.01*Matrix!AS156*'935'!U156</f>
        <v>#VALUE!</v>
      </c>
      <c r="Q156" s="57" t="e">
        <f t="shared" si="0"/>
        <v>#VALUE!</v>
      </c>
      <c r="R156" s="34" t="e">
        <f>'935'!Z156</f>
        <v>#VALUE!</v>
      </c>
      <c r="S156" s="58" t="e">
        <f t="shared" si="1"/>
        <v>#VALUE!</v>
      </c>
      <c r="T156" s="59" t="e">
        <f t="shared" si="2"/>
        <v>#VALUE!</v>
      </c>
      <c r="U156" s="57" t="e">
        <f t="shared" si="3"/>
        <v>#VALUE!</v>
      </c>
      <c r="V156" s="34" t="e">
        <f>'935'!AA156</f>
        <v>#VALUE!</v>
      </c>
      <c r="W156" s="58" t="e">
        <f t="shared" si="4"/>
        <v>#VALUE!</v>
      </c>
      <c r="X156" s="59" t="e">
        <f t="shared" si="5"/>
        <v>#VALUE!</v>
      </c>
      <c r="Y156" s="57" t="e">
        <f>0.01*('11'!B$17-'935'!X156)*Matrix!BT156</f>
        <v>#VALUE!</v>
      </c>
      <c r="Z156" s="32" t="e">
        <f>0.01*'11'!B$17*Matrix!AT156*Matrix!CV156</f>
        <v>#VALUE!</v>
      </c>
      <c r="AA156" s="32" t="e">
        <f>Matrix!AT156*MAX(Matrix!DD156,0-(Matrix!DC156+IF('935'!Q156=0,0,(1-'935'!Y156/'11'!C$17)*'11'!B$17/('11'!B$17-'935'!X156)*IF(Matrix!AT156=0,1,Matrix!BX156/Matrix!AT156)*Matrix!CU156)))*'11'!B$17*0.01*'DNO totals'!B$228/'DNO totals'!B$296</f>
        <v>#VALUE!</v>
      </c>
      <c r="AB156" s="32" t="e">
        <f>Matrix!AT156*'Charging rates'!B$106*Matrix!DA156</f>
        <v>#VALUE!</v>
      </c>
      <c r="AC156" s="32" t="e">
        <f>Matrix!AT156*MAX(Matrix!DD156,0-(Matrix!DC156+IF('935'!Q156=0,0,(1-'935'!Y156/'11'!C$17)*'11'!B$17/('11'!B$17-'935'!X156)*IF(Matrix!AT156=0,1,Matrix!BX156/Matrix!AT156)*Matrix!CU156)))*'11'!B$17*0.01*'DNO totals'!B$238/'DNO totals'!B$296</f>
        <v>#VALUE!</v>
      </c>
      <c r="AD156" s="32" t="e">
        <f>0.01*(Matrix!BX156*'11'!B$17*Matrix!CA156+Matrix!AT156*Matrix!CC156*'935'!Q156*('11'!C$17-'935'!Y156)*('11'!B$17/('11'!B$17-'935'!X156)))</f>
        <v>#VALUE!</v>
      </c>
      <c r="AE156" s="32" t="e">
        <f>Matrix!AT156*'Charging rates'!B$116*(Parameters!B$21+Matrix!AU156)*IF('DNO totals'!B$323&lt;0,1,'935'!S156)</f>
        <v>#VALUE!</v>
      </c>
      <c r="AF156" s="32" t="e">
        <f>Matrix!AT156*MAX(Matrix!DD156,0-(Matrix!DC156+IF('935'!Q156=0,0,(1-'935'!Y156/'11'!C$17)*'11'!B$17/('11'!B$17-'935'!X156)*IF(Matrix!AT156=0,1,Matrix!BX156/Matrix!AT156)*Matrix!CU156)))*'11'!B$17*0.01*(1-('DNO totals'!B$238+'DNO totals'!B$228)/'DNO totals'!B$296)</f>
        <v>#VALUE!</v>
      </c>
      <c r="AG156" s="49" t="e">
        <f t="shared" si="6"/>
        <v>#VALUE!</v>
      </c>
    </row>
    <row r="157" spans="1:33">
      <c r="A157" s="28">
        <v>57</v>
      </c>
      <c r="B157" s="47" t="e">
        <f>Results!B157</f>
        <v>#VALUE!</v>
      </c>
      <c r="C157" s="35" t="e">
        <f>Results!C157</f>
        <v>#VALUE!</v>
      </c>
      <c r="D157" s="55" t="e">
        <f>Results!D157</f>
        <v>#VALUE!</v>
      </c>
      <c r="E157" s="55" t="e">
        <f>Results!E157</f>
        <v>#VALUE!</v>
      </c>
      <c r="F157" s="56" t="e">
        <f>Results!F157</f>
        <v>#VALUE!</v>
      </c>
      <c r="G157" s="35" t="e">
        <f>Results!G157</f>
        <v>#VALUE!</v>
      </c>
      <c r="H157" s="55" t="e">
        <f>Results!H157</f>
        <v>#VALUE!</v>
      </c>
      <c r="I157" s="55" t="e">
        <f>Results!I157</f>
        <v>#VALUE!</v>
      </c>
      <c r="J157" s="56" t="e">
        <f>Results!J157</f>
        <v>#VALUE!</v>
      </c>
      <c r="K157" s="57" t="e">
        <f>0.01*'11'!B$17*Matrix!AT157*Results!E157</f>
        <v>#VALUE!</v>
      </c>
      <c r="L157" s="32" t="e">
        <f>0.01*('11'!C$17-'935'!Y157)*Results!C157*Matrix!AT157*('11'!B$17/('11'!B$17-'935'!X157))*'935'!Q157</f>
        <v>#VALUE!</v>
      </c>
      <c r="M157" s="49" t="e">
        <f>0.01*('11'!B$17-'935'!X157)*Results!D157</f>
        <v>#VALUE!</v>
      </c>
      <c r="N157" s="32" t="e">
        <f>0.01*'11'!B$17*Matrix!H157*Matrix!BC157</f>
        <v>#VALUE!</v>
      </c>
      <c r="O157" s="32" t="e">
        <f>0.01*('11'!B$17-'935'!X157)*Matrix!BW157</f>
        <v>#VALUE!</v>
      </c>
      <c r="P157" s="49" t="e">
        <f>0.01*Matrix!AS157*'935'!U157</f>
        <v>#VALUE!</v>
      </c>
      <c r="Q157" s="57" t="e">
        <f t="shared" si="0"/>
        <v>#VALUE!</v>
      </c>
      <c r="R157" s="34" t="e">
        <f>'935'!Z157</f>
        <v>#VALUE!</v>
      </c>
      <c r="S157" s="58" t="e">
        <f t="shared" si="1"/>
        <v>#VALUE!</v>
      </c>
      <c r="T157" s="59" t="e">
        <f t="shared" si="2"/>
        <v>#VALUE!</v>
      </c>
      <c r="U157" s="57" t="e">
        <f t="shared" si="3"/>
        <v>#VALUE!</v>
      </c>
      <c r="V157" s="34" t="e">
        <f>'935'!AA157</f>
        <v>#VALUE!</v>
      </c>
      <c r="W157" s="58" t="e">
        <f t="shared" si="4"/>
        <v>#VALUE!</v>
      </c>
      <c r="X157" s="59" t="e">
        <f t="shared" si="5"/>
        <v>#VALUE!</v>
      </c>
      <c r="Y157" s="57" t="e">
        <f>0.01*('11'!B$17-'935'!X157)*Matrix!BT157</f>
        <v>#VALUE!</v>
      </c>
      <c r="Z157" s="32" t="e">
        <f>0.01*'11'!B$17*Matrix!AT157*Matrix!CV157</f>
        <v>#VALUE!</v>
      </c>
      <c r="AA157" s="32" t="e">
        <f>Matrix!AT157*MAX(Matrix!DD157,0-(Matrix!DC157+IF('935'!Q157=0,0,(1-'935'!Y157/'11'!C$17)*'11'!B$17/('11'!B$17-'935'!X157)*IF(Matrix!AT157=0,1,Matrix!BX157/Matrix!AT157)*Matrix!CU157)))*'11'!B$17*0.01*'DNO totals'!B$228/'DNO totals'!B$296</f>
        <v>#VALUE!</v>
      </c>
      <c r="AB157" s="32" t="e">
        <f>Matrix!AT157*'Charging rates'!B$106*Matrix!DA157</f>
        <v>#VALUE!</v>
      </c>
      <c r="AC157" s="32" t="e">
        <f>Matrix!AT157*MAX(Matrix!DD157,0-(Matrix!DC157+IF('935'!Q157=0,0,(1-'935'!Y157/'11'!C$17)*'11'!B$17/('11'!B$17-'935'!X157)*IF(Matrix!AT157=0,1,Matrix!BX157/Matrix!AT157)*Matrix!CU157)))*'11'!B$17*0.01*'DNO totals'!B$238/'DNO totals'!B$296</f>
        <v>#VALUE!</v>
      </c>
      <c r="AD157" s="32" t="e">
        <f>0.01*(Matrix!BX157*'11'!B$17*Matrix!CA157+Matrix!AT157*Matrix!CC157*'935'!Q157*('11'!C$17-'935'!Y157)*('11'!B$17/('11'!B$17-'935'!X157)))</f>
        <v>#VALUE!</v>
      </c>
      <c r="AE157" s="32" t="e">
        <f>Matrix!AT157*'Charging rates'!B$116*(Parameters!B$21+Matrix!AU157)*IF('DNO totals'!B$323&lt;0,1,'935'!S157)</f>
        <v>#VALUE!</v>
      </c>
      <c r="AF157" s="32" t="e">
        <f>Matrix!AT157*MAX(Matrix!DD157,0-(Matrix!DC157+IF('935'!Q157=0,0,(1-'935'!Y157/'11'!C$17)*'11'!B$17/('11'!B$17-'935'!X157)*IF(Matrix!AT157=0,1,Matrix!BX157/Matrix!AT157)*Matrix!CU157)))*'11'!B$17*0.01*(1-('DNO totals'!B$238+'DNO totals'!B$228)/'DNO totals'!B$296)</f>
        <v>#VALUE!</v>
      </c>
      <c r="AG157" s="49" t="e">
        <f t="shared" si="6"/>
        <v>#VALUE!</v>
      </c>
    </row>
    <row r="158" spans="1:33">
      <c r="A158" s="28">
        <v>58</v>
      </c>
      <c r="B158" s="47" t="e">
        <f>Results!B158</f>
        <v>#VALUE!</v>
      </c>
      <c r="C158" s="35" t="e">
        <f>Results!C158</f>
        <v>#VALUE!</v>
      </c>
      <c r="D158" s="55" t="e">
        <f>Results!D158</f>
        <v>#VALUE!</v>
      </c>
      <c r="E158" s="55" t="e">
        <f>Results!E158</f>
        <v>#VALUE!</v>
      </c>
      <c r="F158" s="56" t="e">
        <f>Results!F158</f>
        <v>#VALUE!</v>
      </c>
      <c r="G158" s="35" t="e">
        <f>Results!G158</f>
        <v>#VALUE!</v>
      </c>
      <c r="H158" s="55" t="e">
        <f>Results!H158</f>
        <v>#VALUE!</v>
      </c>
      <c r="I158" s="55" t="e">
        <f>Results!I158</f>
        <v>#VALUE!</v>
      </c>
      <c r="J158" s="56" t="e">
        <f>Results!J158</f>
        <v>#VALUE!</v>
      </c>
      <c r="K158" s="57" t="e">
        <f>0.01*'11'!B$17*Matrix!AT158*Results!E158</f>
        <v>#VALUE!</v>
      </c>
      <c r="L158" s="32" t="e">
        <f>0.01*('11'!C$17-'935'!Y158)*Results!C158*Matrix!AT158*('11'!B$17/('11'!B$17-'935'!X158))*'935'!Q158</f>
        <v>#VALUE!</v>
      </c>
      <c r="M158" s="49" t="e">
        <f>0.01*('11'!B$17-'935'!X158)*Results!D158</f>
        <v>#VALUE!</v>
      </c>
      <c r="N158" s="32" t="e">
        <f>0.01*'11'!B$17*Matrix!H158*Matrix!BC158</f>
        <v>#VALUE!</v>
      </c>
      <c r="O158" s="32" t="e">
        <f>0.01*('11'!B$17-'935'!X158)*Matrix!BW158</f>
        <v>#VALUE!</v>
      </c>
      <c r="P158" s="49" t="e">
        <f>0.01*Matrix!AS158*'935'!U158</f>
        <v>#VALUE!</v>
      </c>
      <c r="Q158" s="57" t="e">
        <f t="shared" si="0"/>
        <v>#VALUE!</v>
      </c>
      <c r="R158" s="34" t="e">
        <f>'935'!Z158</f>
        <v>#VALUE!</v>
      </c>
      <c r="S158" s="58" t="e">
        <f t="shared" si="1"/>
        <v>#VALUE!</v>
      </c>
      <c r="T158" s="59" t="e">
        <f t="shared" si="2"/>
        <v>#VALUE!</v>
      </c>
      <c r="U158" s="57" t="e">
        <f t="shared" si="3"/>
        <v>#VALUE!</v>
      </c>
      <c r="V158" s="34" t="e">
        <f>'935'!AA158</f>
        <v>#VALUE!</v>
      </c>
      <c r="W158" s="58" t="e">
        <f t="shared" si="4"/>
        <v>#VALUE!</v>
      </c>
      <c r="X158" s="59" t="e">
        <f t="shared" si="5"/>
        <v>#VALUE!</v>
      </c>
      <c r="Y158" s="57" t="e">
        <f>0.01*('11'!B$17-'935'!X158)*Matrix!BT158</f>
        <v>#VALUE!</v>
      </c>
      <c r="Z158" s="32" t="e">
        <f>0.01*'11'!B$17*Matrix!AT158*Matrix!CV158</f>
        <v>#VALUE!</v>
      </c>
      <c r="AA158" s="32" t="e">
        <f>Matrix!AT158*MAX(Matrix!DD158,0-(Matrix!DC158+IF('935'!Q158=0,0,(1-'935'!Y158/'11'!C$17)*'11'!B$17/('11'!B$17-'935'!X158)*IF(Matrix!AT158=0,1,Matrix!BX158/Matrix!AT158)*Matrix!CU158)))*'11'!B$17*0.01*'DNO totals'!B$228/'DNO totals'!B$296</f>
        <v>#VALUE!</v>
      </c>
      <c r="AB158" s="32" t="e">
        <f>Matrix!AT158*'Charging rates'!B$106*Matrix!DA158</f>
        <v>#VALUE!</v>
      </c>
      <c r="AC158" s="32" t="e">
        <f>Matrix!AT158*MAX(Matrix!DD158,0-(Matrix!DC158+IF('935'!Q158=0,0,(1-'935'!Y158/'11'!C$17)*'11'!B$17/('11'!B$17-'935'!X158)*IF(Matrix!AT158=0,1,Matrix!BX158/Matrix!AT158)*Matrix!CU158)))*'11'!B$17*0.01*'DNO totals'!B$238/'DNO totals'!B$296</f>
        <v>#VALUE!</v>
      </c>
      <c r="AD158" s="32" t="e">
        <f>0.01*(Matrix!BX158*'11'!B$17*Matrix!CA158+Matrix!AT158*Matrix!CC158*'935'!Q158*('11'!C$17-'935'!Y158)*('11'!B$17/('11'!B$17-'935'!X158)))</f>
        <v>#VALUE!</v>
      </c>
      <c r="AE158" s="32" t="e">
        <f>Matrix!AT158*'Charging rates'!B$116*(Parameters!B$21+Matrix!AU158)*IF('DNO totals'!B$323&lt;0,1,'935'!S158)</f>
        <v>#VALUE!</v>
      </c>
      <c r="AF158" s="32" t="e">
        <f>Matrix!AT158*MAX(Matrix!DD158,0-(Matrix!DC158+IF('935'!Q158=0,0,(1-'935'!Y158/'11'!C$17)*'11'!B$17/('11'!B$17-'935'!X158)*IF(Matrix!AT158=0,1,Matrix!BX158/Matrix!AT158)*Matrix!CU158)))*'11'!B$17*0.01*(1-('DNO totals'!B$238+'DNO totals'!B$228)/'DNO totals'!B$296)</f>
        <v>#VALUE!</v>
      </c>
      <c r="AG158" s="49" t="e">
        <f t="shared" si="6"/>
        <v>#VALUE!</v>
      </c>
    </row>
    <row r="159" spans="1:33">
      <c r="A159" s="28">
        <v>59</v>
      </c>
      <c r="B159" s="47" t="e">
        <f>Results!B159</f>
        <v>#VALUE!</v>
      </c>
      <c r="C159" s="35" t="e">
        <f>Results!C159</f>
        <v>#VALUE!</v>
      </c>
      <c r="D159" s="55" t="e">
        <f>Results!D159</f>
        <v>#VALUE!</v>
      </c>
      <c r="E159" s="55" t="e">
        <f>Results!E159</f>
        <v>#VALUE!</v>
      </c>
      <c r="F159" s="56" t="e">
        <f>Results!F159</f>
        <v>#VALUE!</v>
      </c>
      <c r="G159" s="35" t="e">
        <f>Results!G159</f>
        <v>#VALUE!</v>
      </c>
      <c r="H159" s="55" t="e">
        <f>Results!H159</f>
        <v>#VALUE!</v>
      </c>
      <c r="I159" s="55" t="e">
        <f>Results!I159</f>
        <v>#VALUE!</v>
      </c>
      <c r="J159" s="56" t="e">
        <f>Results!J159</f>
        <v>#VALUE!</v>
      </c>
      <c r="K159" s="57" t="e">
        <f>0.01*'11'!B$17*Matrix!AT159*Results!E159</f>
        <v>#VALUE!</v>
      </c>
      <c r="L159" s="32" t="e">
        <f>0.01*('11'!C$17-'935'!Y159)*Results!C159*Matrix!AT159*('11'!B$17/('11'!B$17-'935'!X159))*'935'!Q159</f>
        <v>#VALUE!</v>
      </c>
      <c r="M159" s="49" t="e">
        <f>0.01*('11'!B$17-'935'!X159)*Results!D159</f>
        <v>#VALUE!</v>
      </c>
      <c r="N159" s="32" t="e">
        <f>0.01*'11'!B$17*Matrix!H159*Matrix!BC159</f>
        <v>#VALUE!</v>
      </c>
      <c r="O159" s="32" t="e">
        <f>0.01*('11'!B$17-'935'!X159)*Matrix!BW159</f>
        <v>#VALUE!</v>
      </c>
      <c r="P159" s="49" t="e">
        <f>0.01*Matrix!AS159*'935'!U159</f>
        <v>#VALUE!</v>
      </c>
      <c r="Q159" s="57" t="e">
        <f t="shared" si="0"/>
        <v>#VALUE!</v>
      </c>
      <c r="R159" s="34" t="e">
        <f>'935'!Z159</f>
        <v>#VALUE!</v>
      </c>
      <c r="S159" s="58" t="e">
        <f t="shared" si="1"/>
        <v>#VALUE!</v>
      </c>
      <c r="T159" s="59" t="e">
        <f t="shared" si="2"/>
        <v>#VALUE!</v>
      </c>
      <c r="U159" s="57" t="e">
        <f t="shared" si="3"/>
        <v>#VALUE!</v>
      </c>
      <c r="V159" s="34" t="e">
        <f>'935'!AA159</f>
        <v>#VALUE!</v>
      </c>
      <c r="W159" s="58" t="e">
        <f t="shared" si="4"/>
        <v>#VALUE!</v>
      </c>
      <c r="X159" s="59" t="e">
        <f t="shared" si="5"/>
        <v>#VALUE!</v>
      </c>
      <c r="Y159" s="57" t="e">
        <f>0.01*('11'!B$17-'935'!X159)*Matrix!BT159</f>
        <v>#VALUE!</v>
      </c>
      <c r="Z159" s="32" t="e">
        <f>0.01*'11'!B$17*Matrix!AT159*Matrix!CV159</f>
        <v>#VALUE!</v>
      </c>
      <c r="AA159" s="32" t="e">
        <f>Matrix!AT159*MAX(Matrix!DD159,0-(Matrix!DC159+IF('935'!Q159=0,0,(1-'935'!Y159/'11'!C$17)*'11'!B$17/('11'!B$17-'935'!X159)*IF(Matrix!AT159=0,1,Matrix!BX159/Matrix!AT159)*Matrix!CU159)))*'11'!B$17*0.01*'DNO totals'!B$228/'DNO totals'!B$296</f>
        <v>#VALUE!</v>
      </c>
      <c r="AB159" s="32" t="e">
        <f>Matrix!AT159*'Charging rates'!B$106*Matrix!DA159</f>
        <v>#VALUE!</v>
      </c>
      <c r="AC159" s="32" t="e">
        <f>Matrix!AT159*MAX(Matrix!DD159,0-(Matrix!DC159+IF('935'!Q159=0,0,(1-'935'!Y159/'11'!C$17)*'11'!B$17/('11'!B$17-'935'!X159)*IF(Matrix!AT159=0,1,Matrix!BX159/Matrix!AT159)*Matrix!CU159)))*'11'!B$17*0.01*'DNO totals'!B$238/'DNO totals'!B$296</f>
        <v>#VALUE!</v>
      </c>
      <c r="AD159" s="32" t="e">
        <f>0.01*(Matrix!BX159*'11'!B$17*Matrix!CA159+Matrix!AT159*Matrix!CC159*'935'!Q159*('11'!C$17-'935'!Y159)*('11'!B$17/('11'!B$17-'935'!X159)))</f>
        <v>#VALUE!</v>
      </c>
      <c r="AE159" s="32" t="e">
        <f>Matrix!AT159*'Charging rates'!B$116*(Parameters!B$21+Matrix!AU159)*IF('DNO totals'!B$323&lt;0,1,'935'!S159)</f>
        <v>#VALUE!</v>
      </c>
      <c r="AF159" s="32" t="e">
        <f>Matrix!AT159*MAX(Matrix!DD159,0-(Matrix!DC159+IF('935'!Q159=0,0,(1-'935'!Y159/'11'!C$17)*'11'!B$17/('11'!B$17-'935'!X159)*IF(Matrix!AT159=0,1,Matrix!BX159/Matrix!AT159)*Matrix!CU159)))*'11'!B$17*0.01*(1-('DNO totals'!B$238+'DNO totals'!B$228)/'DNO totals'!B$296)</f>
        <v>#VALUE!</v>
      </c>
      <c r="AG159" s="49" t="e">
        <f t="shared" si="6"/>
        <v>#VALUE!</v>
      </c>
    </row>
    <row r="160" spans="1:33">
      <c r="A160" s="28">
        <v>60</v>
      </c>
      <c r="B160" s="47" t="e">
        <f>Results!B160</f>
        <v>#VALUE!</v>
      </c>
      <c r="C160" s="35" t="e">
        <f>Results!C160</f>
        <v>#VALUE!</v>
      </c>
      <c r="D160" s="55" t="e">
        <f>Results!D160</f>
        <v>#VALUE!</v>
      </c>
      <c r="E160" s="55" t="e">
        <f>Results!E160</f>
        <v>#VALUE!</v>
      </c>
      <c r="F160" s="56" t="e">
        <f>Results!F160</f>
        <v>#VALUE!</v>
      </c>
      <c r="G160" s="35" t="e">
        <f>Results!G160</f>
        <v>#VALUE!</v>
      </c>
      <c r="H160" s="55" t="e">
        <f>Results!H160</f>
        <v>#VALUE!</v>
      </c>
      <c r="I160" s="55" t="e">
        <f>Results!I160</f>
        <v>#VALUE!</v>
      </c>
      <c r="J160" s="56" t="e">
        <f>Results!J160</f>
        <v>#VALUE!</v>
      </c>
      <c r="K160" s="57" t="e">
        <f>0.01*'11'!B$17*Matrix!AT160*Results!E160</f>
        <v>#VALUE!</v>
      </c>
      <c r="L160" s="32" t="e">
        <f>0.01*('11'!C$17-'935'!Y160)*Results!C160*Matrix!AT160*('11'!B$17/('11'!B$17-'935'!X160))*'935'!Q160</f>
        <v>#VALUE!</v>
      </c>
      <c r="M160" s="49" t="e">
        <f>0.01*('11'!B$17-'935'!X160)*Results!D160</f>
        <v>#VALUE!</v>
      </c>
      <c r="N160" s="32" t="e">
        <f>0.01*'11'!B$17*Matrix!H160*Matrix!BC160</f>
        <v>#VALUE!</v>
      </c>
      <c r="O160" s="32" t="e">
        <f>0.01*('11'!B$17-'935'!X160)*Matrix!BW160</f>
        <v>#VALUE!</v>
      </c>
      <c r="P160" s="49" t="e">
        <f>0.01*Matrix!AS160*'935'!U160</f>
        <v>#VALUE!</v>
      </c>
      <c r="Q160" s="57" t="e">
        <f t="shared" si="0"/>
        <v>#VALUE!</v>
      </c>
      <c r="R160" s="34" t="e">
        <f>'935'!Z160</f>
        <v>#VALUE!</v>
      </c>
      <c r="S160" s="58" t="e">
        <f t="shared" si="1"/>
        <v>#VALUE!</v>
      </c>
      <c r="T160" s="59" t="e">
        <f t="shared" si="2"/>
        <v>#VALUE!</v>
      </c>
      <c r="U160" s="57" t="e">
        <f t="shared" si="3"/>
        <v>#VALUE!</v>
      </c>
      <c r="V160" s="34" t="e">
        <f>'935'!AA160</f>
        <v>#VALUE!</v>
      </c>
      <c r="W160" s="58" t="e">
        <f t="shared" si="4"/>
        <v>#VALUE!</v>
      </c>
      <c r="X160" s="59" t="e">
        <f t="shared" si="5"/>
        <v>#VALUE!</v>
      </c>
      <c r="Y160" s="57" t="e">
        <f>0.01*('11'!B$17-'935'!X160)*Matrix!BT160</f>
        <v>#VALUE!</v>
      </c>
      <c r="Z160" s="32" t="e">
        <f>0.01*'11'!B$17*Matrix!AT160*Matrix!CV160</f>
        <v>#VALUE!</v>
      </c>
      <c r="AA160" s="32" t="e">
        <f>Matrix!AT160*MAX(Matrix!DD160,0-(Matrix!DC160+IF('935'!Q160=0,0,(1-'935'!Y160/'11'!C$17)*'11'!B$17/('11'!B$17-'935'!X160)*IF(Matrix!AT160=0,1,Matrix!BX160/Matrix!AT160)*Matrix!CU160)))*'11'!B$17*0.01*'DNO totals'!B$228/'DNO totals'!B$296</f>
        <v>#VALUE!</v>
      </c>
      <c r="AB160" s="32" t="e">
        <f>Matrix!AT160*'Charging rates'!B$106*Matrix!DA160</f>
        <v>#VALUE!</v>
      </c>
      <c r="AC160" s="32" t="e">
        <f>Matrix!AT160*MAX(Matrix!DD160,0-(Matrix!DC160+IF('935'!Q160=0,0,(1-'935'!Y160/'11'!C$17)*'11'!B$17/('11'!B$17-'935'!X160)*IF(Matrix!AT160=0,1,Matrix!BX160/Matrix!AT160)*Matrix!CU160)))*'11'!B$17*0.01*'DNO totals'!B$238/'DNO totals'!B$296</f>
        <v>#VALUE!</v>
      </c>
      <c r="AD160" s="32" t="e">
        <f>0.01*(Matrix!BX160*'11'!B$17*Matrix!CA160+Matrix!AT160*Matrix!CC160*'935'!Q160*('11'!C$17-'935'!Y160)*('11'!B$17/('11'!B$17-'935'!X160)))</f>
        <v>#VALUE!</v>
      </c>
      <c r="AE160" s="32" t="e">
        <f>Matrix!AT160*'Charging rates'!B$116*(Parameters!B$21+Matrix!AU160)*IF('DNO totals'!B$323&lt;0,1,'935'!S160)</f>
        <v>#VALUE!</v>
      </c>
      <c r="AF160" s="32" t="e">
        <f>Matrix!AT160*MAX(Matrix!DD160,0-(Matrix!DC160+IF('935'!Q160=0,0,(1-'935'!Y160/'11'!C$17)*'11'!B$17/('11'!B$17-'935'!X160)*IF(Matrix!AT160=0,1,Matrix!BX160/Matrix!AT160)*Matrix!CU160)))*'11'!B$17*0.01*(1-('DNO totals'!B$238+'DNO totals'!B$228)/'DNO totals'!B$296)</f>
        <v>#VALUE!</v>
      </c>
      <c r="AG160" s="49" t="e">
        <f t="shared" si="6"/>
        <v>#VALUE!</v>
      </c>
    </row>
    <row r="161" spans="1:33">
      <c r="A161" s="28">
        <v>61</v>
      </c>
      <c r="B161" s="47" t="e">
        <f>Results!B161</f>
        <v>#VALUE!</v>
      </c>
      <c r="C161" s="35" t="e">
        <f>Results!C161</f>
        <v>#VALUE!</v>
      </c>
      <c r="D161" s="55" t="e">
        <f>Results!D161</f>
        <v>#VALUE!</v>
      </c>
      <c r="E161" s="55" t="e">
        <f>Results!E161</f>
        <v>#VALUE!</v>
      </c>
      <c r="F161" s="56" t="e">
        <f>Results!F161</f>
        <v>#VALUE!</v>
      </c>
      <c r="G161" s="35" t="e">
        <f>Results!G161</f>
        <v>#VALUE!</v>
      </c>
      <c r="H161" s="55" t="e">
        <f>Results!H161</f>
        <v>#VALUE!</v>
      </c>
      <c r="I161" s="55" t="e">
        <f>Results!I161</f>
        <v>#VALUE!</v>
      </c>
      <c r="J161" s="56" t="e">
        <f>Results!J161</f>
        <v>#VALUE!</v>
      </c>
      <c r="K161" s="57" t="e">
        <f>0.01*'11'!B$17*Matrix!AT161*Results!E161</f>
        <v>#VALUE!</v>
      </c>
      <c r="L161" s="32" t="e">
        <f>0.01*('11'!C$17-'935'!Y161)*Results!C161*Matrix!AT161*('11'!B$17/('11'!B$17-'935'!X161))*'935'!Q161</f>
        <v>#VALUE!</v>
      </c>
      <c r="M161" s="49" t="e">
        <f>0.01*('11'!B$17-'935'!X161)*Results!D161</f>
        <v>#VALUE!</v>
      </c>
      <c r="N161" s="32" t="e">
        <f>0.01*'11'!B$17*Matrix!H161*Matrix!BC161</f>
        <v>#VALUE!</v>
      </c>
      <c r="O161" s="32" t="e">
        <f>0.01*('11'!B$17-'935'!X161)*Matrix!BW161</f>
        <v>#VALUE!</v>
      </c>
      <c r="P161" s="49" t="e">
        <f>0.01*Matrix!AS161*'935'!U161</f>
        <v>#VALUE!</v>
      </c>
      <c r="Q161" s="57" t="e">
        <f t="shared" si="0"/>
        <v>#VALUE!</v>
      </c>
      <c r="R161" s="34" t="e">
        <f>'935'!Z161</f>
        <v>#VALUE!</v>
      </c>
      <c r="S161" s="58" t="e">
        <f t="shared" si="1"/>
        <v>#VALUE!</v>
      </c>
      <c r="T161" s="59" t="e">
        <f t="shared" si="2"/>
        <v>#VALUE!</v>
      </c>
      <c r="U161" s="57" t="e">
        <f t="shared" si="3"/>
        <v>#VALUE!</v>
      </c>
      <c r="V161" s="34" t="e">
        <f>'935'!AA161</f>
        <v>#VALUE!</v>
      </c>
      <c r="W161" s="58" t="e">
        <f t="shared" si="4"/>
        <v>#VALUE!</v>
      </c>
      <c r="X161" s="59" t="e">
        <f t="shared" si="5"/>
        <v>#VALUE!</v>
      </c>
      <c r="Y161" s="57" t="e">
        <f>0.01*('11'!B$17-'935'!X161)*Matrix!BT161</f>
        <v>#VALUE!</v>
      </c>
      <c r="Z161" s="32" t="e">
        <f>0.01*'11'!B$17*Matrix!AT161*Matrix!CV161</f>
        <v>#VALUE!</v>
      </c>
      <c r="AA161" s="32" t="e">
        <f>Matrix!AT161*MAX(Matrix!DD161,0-(Matrix!DC161+IF('935'!Q161=0,0,(1-'935'!Y161/'11'!C$17)*'11'!B$17/('11'!B$17-'935'!X161)*IF(Matrix!AT161=0,1,Matrix!BX161/Matrix!AT161)*Matrix!CU161)))*'11'!B$17*0.01*'DNO totals'!B$228/'DNO totals'!B$296</f>
        <v>#VALUE!</v>
      </c>
      <c r="AB161" s="32" t="e">
        <f>Matrix!AT161*'Charging rates'!B$106*Matrix!DA161</f>
        <v>#VALUE!</v>
      </c>
      <c r="AC161" s="32" t="e">
        <f>Matrix!AT161*MAX(Matrix!DD161,0-(Matrix!DC161+IF('935'!Q161=0,0,(1-'935'!Y161/'11'!C$17)*'11'!B$17/('11'!B$17-'935'!X161)*IF(Matrix!AT161=0,1,Matrix!BX161/Matrix!AT161)*Matrix!CU161)))*'11'!B$17*0.01*'DNO totals'!B$238/'DNO totals'!B$296</f>
        <v>#VALUE!</v>
      </c>
      <c r="AD161" s="32" t="e">
        <f>0.01*(Matrix!BX161*'11'!B$17*Matrix!CA161+Matrix!AT161*Matrix!CC161*'935'!Q161*('11'!C$17-'935'!Y161)*('11'!B$17/('11'!B$17-'935'!X161)))</f>
        <v>#VALUE!</v>
      </c>
      <c r="AE161" s="32" t="e">
        <f>Matrix!AT161*'Charging rates'!B$116*(Parameters!B$21+Matrix!AU161)*IF('DNO totals'!B$323&lt;0,1,'935'!S161)</f>
        <v>#VALUE!</v>
      </c>
      <c r="AF161" s="32" t="e">
        <f>Matrix!AT161*MAX(Matrix!DD161,0-(Matrix!DC161+IF('935'!Q161=0,0,(1-'935'!Y161/'11'!C$17)*'11'!B$17/('11'!B$17-'935'!X161)*IF(Matrix!AT161=0,1,Matrix!BX161/Matrix!AT161)*Matrix!CU161)))*'11'!B$17*0.01*(1-('DNO totals'!B$238+'DNO totals'!B$228)/'DNO totals'!B$296)</f>
        <v>#VALUE!</v>
      </c>
      <c r="AG161" s="49" t="e">
        <f t="shared" si="6"/>
        <v>#VALUE!</v>
      </c>
    </row>
    <row r="162" spans="1:33">
      <c r="A162" s="28">
        <v>62</v>
      </c>
      <c r="B162" s="47" t="e">
        <f>Results!B162</f>
        <v>#VALUE!</v>
      </c>
      <c r="C162" s="35" t="e">
        <f>Results!C162</f>
        <v>#VALUE!</v>
      </c>
      <c r="D162" s="55" t="e">
        <f>Results!D162</f>
        <v>#VALUE!</v>
      </c>
      <c r="E162" s="55" t="e">
        <f>Results!E162</f>
        <v>#VALUE!</v>
      </c>
      <c r="F162" s="56" t="e">
        <f>Results!F162</f>
        <v>#VALUE!</v>
      </c>
      <c r="G162" s="35" t="e">
        <f>Results!G162</f>
        <v>#VALUE!</v>
      </c>
      <c r="H162" s="55" t="e">
        <f>Results!H162</f>
        <v>#VALUE!</v>
      </c>
      <c r="I162" s="55" t="e">
        <f>Results!I162</f>
        <v>#VALUE!</v>
      </c>
      <c r="J162" s="56" t="e">
        <f>Results!J162</f>
        <v>#VALUE!</v>
      </c>
      <c r="K162" s="57" t="e">
        <f>0.01*'11'!B$17*Matrix!AT162*Results!E162</f>
        <v>#VALUE!</v>
      </c>
      <c r="L162" s="32" t="e">
        <f>0.01*('11'!C$17-'935'!Y162)*Results!C162*Matrix!AT162*('11'!B$17/('11'!B$17-'935'!X162))*'935'!Q162</f>
        <v>#VALUE!</v>
      </c>
      <c r="M162" s="49" t="e">
        <f>0.01*('11'!B$17-'935'!X162)*Results!D162</f>
        <v>#VALUE!</v>
      </c>
      <c r="N162" s="32" t="e">
        <f>0.01*'11'!B$17*Matrix!H162*Matrix!BC162</f>
        <v>#VALUE!</v>
      </c>
      <c r="O162" s="32" t="e">
        <f>0.01*('11'!B$17-'935'!X162)*Matrix!BW162</f>
        <v>#VALUE!</v>
      </c>
      <c r="P162" s="49" t="e">
        <f>0.01*Matrix!AS162*'935'!U162</f>
        <v>#VALUE!</v>
      </c>
      <c r="Q162" s="57" t="e">
        <f t="shared" si="0"/>
        <v>#VALUE!</v>
      </c>
      <c r="R162" s="34" t="e">
        <f>'935'!Z162</f>
        <v>#VALUE!</v>
      </c>
      <c r="S162" s="58" t="e">
        <f t="shared" si="1"/>
        <v>#VALUE!</v>
      </c>
      <c r="T162" s="59" t="e">
        <f t="shared" si="2"/>
        <v>#VALUE!</v>
      </c>
      <c r="U162" s="57" t="e">
        <f t="shared" si="3"/>
        <v>#VALUE!</v>
      </c>
      <c r="V162" s="34" t="e">
        <f>'935'!AA162</f>
        <v>#VALUE!</v>
      </c>
      <c r="W162" s="58" t="e">
        <f t="shared" si="4"/>
        <v>#VALUE!</v>
      </c>
      <c r="X162" s="59" t="e">
        <f t="shared" si="5"/>
        <v>#VALUE!</v>
      </c>
      <c r="Y162" s="57" t="e">
        <f>0.01*('11'!B$17-'935'!X162)*Matrix!BT162</f>
        <v>#VALUE!</v>
      </c>
      <c r="Z162" s="32" t="e">
        <f>0.01*'11'!B$17*Matrix!AT162*Matrix!CV162</f>
        <v>#VALUE!</v>
      </c>
      <c r="AA162" s="32" t="e">
        <f>Matrix!AT162*MAX(Matrix!DD162,0-(Matrix!DC162+IF('935'!Q162=0,0,(1-'935'!Y162/'11'!C$17)*'11'!B$17/('11'!B$17-'935'!X162)*IF(Matrix!AT162=0,1,Matrix!BX162/Matrix!AT162)*Matrix!CU162)))*'11'!B$17*0.01*'DNO totals'!B$228/'DNO totals'!B$296</f>
        <v>#VALUE!</v>
      </c>
      <c r="AB162" s="32" t="e">
        <f>Matrix!AT162*'Charging rates'!B$106*Matrix!DA162</f>
        <v>#VALUE!</v>
      </c>
      <c r="AC162" s="32" t="e">
        <f>Matrix!AT162*MAX(Matrix!DD162,0-(Matrix!DC162+IF('935'!Q162=0,0,(1-'935'!Y162/'11'!C$17)*'11'!B$17/('11'!B$17-'935'!X162)*IF(Matrix!AT162=0,1,Matrix!BX162/Matrix!AT162)*Matrix!CU162)))*'11'!B$17*0.01*'DNO totals'!B$238/'DNO totals'!B$296</f>
        <v>#VALUE!</v>
      </c>
      <c r="AD162" s="32" t="e">
        <f>0.01*(Matrix!BX162*'11'!B$17*Matrix!CA162+Matrix!AT162*Matrix!CC162*'935'!Q162*('11'!C$17-'935'!Y162)*('11'!B$17/('11'!B$17-'935'!X162)))</f>
        <v>#VALUE!</v>
      </c>
      <c r="AE162" s="32" t="e">
        <f>Matrix!AT162*'Charging rates'!B$116*(Parameters!B$21+Matrix!AU162)*IF('DNO totals'!B$323&lt;0,1,'935'!S162)</f>
        <v>#VALUE!</v>
      </c>
      <c r="AF162" s="32" t="e">
        <f>Matrix!AT162*MAX(Matrix!DD162,0-(Matrix!DC162+IF('935'!Q162=0,0,(1-'935'!Y162/'11'!C$17)*'11'!B$17/('11'!B$17-'935'!X162)*IF(Matrix!AT162=0,1,Matrix!BX162/Matrix!AT162)*Matrix!CU162)))*'11'!B$17*0.01*(1-('DNO totals'!B$238+'DNO totals'!B$228)/'DNO totals'!B$296)</f>
        <v>#VALUE!</v>
      </c>
      <c r="AG162" s="49" t="e">
        <f t="shared" si="6"/>
        <v>#VALUE!</v>
      </c>
    </row>
    <row r="163" spans="1:33">
      <c r="A163" s="28">
        <v>63</v>
      </c>
      <c r="B163" s="47" t="e">
        <f>Results!B163</f>
        <v>#VALUE!</v>
      </c>
      <c r="C163" s="35" t="e">
        <f>Results!C163</f>
        <v>#VALUE!</v>
      </c>
      <c r="D163" s="55" t="e">
        <f>Results!D163</f>
        <v>#VALUE!</v>
      </c>
      <c r="E163" s="55" t="e">
        <f>Results!E163</f>
        <v>#VALUE!</v>
      </c>
      <c r="F163" s="56" t="e">
        <f>Results!F163</f>
        <v>#VALUE!</v>
      </c>
      <c r="G163" s="35" t="e">
        <f>Results!G163</f>
        <v>#VALUE!</v>
      </c>
      <c r="H163" s="55" t="e">
        <f>Results!H163</f>
        <v>#VALUE!</v>
      </c>
      <c r="I163" s="55" t="e">
        <f>Results!I163</f>
        <v>#VALUE!</v>
      </c>
      <c r="J163" s="56" t="e">
        <f>Results!J163</f>
        <v>#VALUE!</v>
      </c>
      <c r="K163" s="57" t="e">
        <f>0.01*'11'!B$17*Matrix!AT163*Results!E163</f>
        <v>#VALUE!</v>
      </c>
      <c r="L163" s="32" t="e">
        <f>0.01*('11'!C$17-'935'!Y163)*Results!C163*Matrix!AT163*('11'!B$17/('11'!B$17-'935'!X163))*'935'!Q163</f>
        <v>#VALUE!</v>
      </c>
      <c r="M163" s="49" t="e">
        <f>0.01*('11'!B$17-'935'!X163)*Results!D163</f>
        <v>#VALUE!</v>
      </c>
      <c r="N163" s="32" t="e">
        <f>0.01*'11'!B$17*Matrix!H163*Matrix!BC163</f>
        <v>#VALUE!</v>
      </c>
      <c r="O163" s="32" t="e">
        <f>0.01*('11'!B$17-'935'!X163)*Matrix!BW163</f>
        <v>#VALUE!</v>
      </c>
      <c r="P163" s="49" t="e">
        <f>0.01*Matrix!AS163*'935'!U163</f>
        <v>#VALUE!</v>
      </c>
      <c r="Q163" s="57" t="e">
        <f t="shared" si="0"/>
        <v>#VALUE!</v>
      </c>
      <c r="R163" s="34" t="e">
        <f>'935'!Z163</f>
        <v>#VALUE!</v>
      </c>
      <c r="S163" s="58" t="e">
        <f t="shared" si="1"/>
        <v>#VALUE!</v>
      </c>
      <c r="T163" s="59" t="e">
        <f t="shared" si="2"/>
        <v>#VALUE!</v>
      </c>
      <c r="U163" s="57" t="e">
        <f t="shared" si="3"/>
        <v>#VALUE!</v>
      </c>
      <c r="V163" s="34" t="e">
        <f>'935'!AA163</f>
        <v>#VALUE!</v>
      </c>
      <c r="W163" s="58" t="e">
        <f t="shared" si="4"/>
        <v>#VALUE!</v>
      </c>
      <c r="X163" s="59" t="e">
        <f t="shared" si="5"/>
        <v>#VALUE!</v>
      </c>
      <c r="Y163" s="57" t="e">
        <f>0.01*('11'!B$17-'935'!X163)*Matrix!BT163</f>
        <v>#VALUE!</v>
      </c>
      <c r="Z163" s="32" t="e">
        <f>0.01*'11'!B$17*Matrix!AT163*Matrix!CV163</f>
        <v>#VALUE!</v>
      </c>
      <c r="AA163" s="32" t="e">
        <f>Matrix!AT163*MAX(Matrix!DD163,0-(Matrix!DC163+IF('935'!Q163=0,0,(1-'935'!Y163/'11'!C$17)*'11'!B$17/('11'!B$17-'935'!X163)*IF(Matrix!AT163=0,1,Matrix!BX163/Matrix!AT163)*Matrix!CU163)))*'11'!B$17*0.01*'DNO totals'!B$228/'DNO totals'!B$296</f>
        <v>#VALUE!</v>
      </c>
      <c r="AB163" s="32" t="e">
        <f>Matrix!AT163*'Charging rates'!B$106*Matrix!DA163</f>
        <v>#VALUE!</v>
      </c>
      <c r="AC163" s="32" t="e">
        <f>Matrix!AT163*MAX(Matrix!DD163,0-(Matrix!DC163+IF('935'!Q163=0,0,(1-'935'!Y163/'11'!C$17)*'11'!B$17/('11'!B$17-'935'!X163)*IF(Matrix!AT163=0,1,Matrix!BX163/Matrix!AT163)*Matrix!CU163)))*'11'!B$17*0.01*'DNO totals'!B$238/'DNO totals'!B$296</f>
        <v>#VALUE!</v>
      </c>
      <c r="AD163" s="32" t="e">
        <f>0.01*(Matrix!BX163*'11'!B$17*Matrix!CA163+Matrix!AT163*Matrix!CC163*'935'!Q163*('11'!C$17-'935'!Y163)*('11'!B$17/('11'!B$17-'935'!X163)))</f>
        <v>#VALUE!</v>
      </c>
      <c r="AE163" s="32" t="e">
        <f>Matrix!AT163*'Charging rates'!B$116*(Parameters!B$21+Matrix!AU163)*IF('DNO totals'!B$323&lt;0,1,'935'!S163)</f>
        <v>#VALUE!</v>
      </c>
      <c r="AF163" s="32" t="e">
        <f>Matrix!AT163*MAX(Matrix!DD163,0-(Matrix!DC163+IF('935'!Q163=0,0,(1-'935'!Y163/'11'!C$17)*'11'!B$17/('11'!B$17-'935'!X163)*IF(Matrix!AT163=0,1,Matrix!BX163/Matrix!AT163)*Matrix!CU163)))*'11'!B$17*0.01*(1-('DNO totals'!B$238+'DNO totals'!B$228)/'DNO totals'!B$296)</f>
        <v>#VALUE!</v>
      </c>
      <c r="AG163" s="49" t="e">
        <f t="shared" si="6"/>
        <v>#VALUE!</v>
      </c>
    </row>
    <row r="164" spans="1:33">
      <c r="A164" s="28">
        <v>64</v>
      </c>
      <c r="B164" s="47" t="e">
        <f>Results!B164</f>
        <v>#VALUE!</v>
      </c>
      <c r="C164" s="35" t="e">
        <f>Results!C164</f>
        <v>#VALUE!</v>
      </c>
      <c r="D164" s="55" t="e">
        <f>Results!D164</f>
        <v>#VALUE!</v>
      </c>
      <c r="E164" s="55" t="e">
        <f>Results!E164</f>
        <v>#VALUE!</v>
      </c>
      <c r="F164" s="56" t="e">
        <f>Results!F164</f>
        <v>#VALUE!</v>
      </c>
      <c r="G164" s="35" t="e">
        <f>Results!G164</f>
        <v>#VALUE!</v>
      </c>
      <c r="H164" s="55" t="e">
        <f>Results!H164</f>
        <v>#VALUE!</v>
      </c>
      <c r="I164" s="55" t="e">
        <f>Results!I164</f>
        <v>#VALUE!</v>
      </c>
      <c r="J164" s="56" t="e">
        <f>Results!J164</f>
        <v>#VALUE!</v>
      </c>
      <c r="K164" s="57" t="e">
        <f>0.01*'11'!B$17*Matrix!AT164*Results!E164</f>
        <v>#VALUE!</v>
      </c>
      <c r="L164" s="32" t="e">
        <f>0.01*('11'!C$17-'935'!Y164)*Results!C164*Matrix!AT164*('11'!B$17/('11'!B$17-'935'!X164))*'935'!Q164</f>
        <v>#VALUE!</v>
      </c>
      <c r="M164" s="49" t="e">
        <f>0.01*('11'!B$17-'935'!X164)*Results!D164</f>
        <v>#VALUE!</v>
      </c>
      <c r="N164" s="32" t="e">
        <f>0.01*'11'!B$17*Matrix!H164*Matrix!BC164</f>
        <v>#VALUE!</v>
      </c>
      <c r="O164" s="32" t="e">
        <f>0.01*('11'!B$17-'935'!X164)*Matrix!BW164</f>
        <v>#VALUE!</v>
      </c>
      <c r="P164" s="49" t="e">
        <f>0.01*Matrix!AS164*'935'!U164</f>
        <v>#VALUE!</v>
      </c>
      <c r="Q164" s="57" t="e">
        <f t="shared" si="0"/>
        <v>#VALUE!</v>
      </c>
      <c r="R164" s="34" t="e">
        <f>'935'!Z164</f>
        <v>#VALUE!</v>
      </c>
      <c r="S164" s="58" t="e">
        <f t="shared" si="1"/>
        <v>#VALUE!</v>
      </c>
      <c r="T164" s="59" t="e">
        <f t="shared" si="2"/>
        <v>#VALUE!</v>
      </c>
      <c r="U164" s="57" t="e">
        <f t="shared" si="3"/>
        <v>#VALUE!</v>
      </c>
      <c r="V164" s="34" t="e">
        <f>'935'!AA164</f>
        <v>#VALUE!</v>
      </c>
      <c r="W164" s="58" t="e">
        <f t="shared" si="4"/>
        <v>#VALUE!</v>
      </c>
      <c r="X164" s="59" t="e">
        <f t="shared" si="5"/>
        <v>#VALUE!</v>
      </c>
      <c r="Y164" s="57" t="e">
        <f>0.01*('11'!B$17-'935'!X164)*Matrix!BT164</f>
        <v>#VALUE!</v>
      </c>
      <c r="Z164" s="32" t="e">
        <f>0.01*'11'!B$17*Matrix!AT164*Matrix!CV164</f>
        <v>#VALUE!</v>
      </c>
      <c r="AA164" s="32" t="e">
        <f>Matrix!AT164*MAX(Matrix!DD164,0-(Matrix!DC164+IF('935'!Q164=0,0,(1-'935'!Y164/'11'!C$17)*'11'!B$17/('11'!B$17-'935'!X164)*IF(Matrix!AT164=0,1,Matrix!BX164/Matrix!AT164)*Matrix!CU164)))*'11'!B$17*0.01*'DNO totals'!B$228/'DNO totals'!B$296</f>
        <v>#VALUE!</v>
      </c>
      <c r="AB164" s="32" t="e">
        <f>Matrix!AT164*'Charging rates'!B$106*Matrix!DA164</f>
        <v>#VALUE!</v>
      </c>
      <c r="AC164" s="32" t="e">
        <f>Matrix!AT164*MAX(Matrix!DD164,0-(Matrix!DC164+IF('935'!Q164=0,0,(1-'935'!Y164/'11'!C$17)*'11'!B$17/('11'!B$17-'935'!X164)*IF(Matrix!AT164=0,1,Matrix!BX164/Matrix!AT164)*Matrix!CU164)))*'11'!B$17*0.01*'DNO totals'!B$238/'DNO totals'!B$296</f>
        <v>#VALUE!</v>
      </c>
      <c r="AD164" s="32" t="e">
        <f>0.01*(Matrix!BX164*'11'!B$17*Matrix!CA164+Matrix!AT164*Matrix!CC164*'935'!Q164*('11'!C$17-'935'!Y164)*('11'!B$17/('11'!B$17-'935'!X164)))</f>
        <v>#VALUE!</v>
      </c>
      <c r="AE164" s="32" t="e">
        <f>Matrix!AT164*'Charging rates'!B$116*(Parameters!B$21+Matrix!AU164)*IF('DNO totals'!B$323&lt;0,1,'935'!S164)</f>
        <v>#VALUE!</v>
      </c>
      <c r="AF164" s="32" t="e">
        <f>Matrix!AT164*MAX(Matrix!DD164,0-(Matrix!DC164+IF('935'!Q164=0,0,(1-'935'!Y164/'11'!C$17)*'11'!B$17/('11'!B$17-'935'!X164)*IF(Matrix!AT164=0,1,Matrix!BX164/Matrix!AT164)*Matrix!CU164)))*'11'!B$17*0.01*(1-('DNO totals'!B$238+'DNO totals'!B$228)/'DNO totals'!B$296)</f>
        <v>#VALUE!</v>
      </c>
      <c r="AG164" s="49" t="e">
        <f t="shared" si="6"/>
        <v>#VALUE!</v>
      </c>
    </row>
    <row r="165" spans="1:33">
      <c r="A165" s="28">
        <v>65</v>
      </c>
      <c r="B165" s="47" t="e">
        <f>Results!B165</f>
        <v>#VALUE!</v>
      </c>
      <c r="C165" s="35" t="e">
        <f>Results!C165</f>
        <v>#VALUE!</v>
      </c>
      <c r="D165" s="55" t="e">
        <f>Results!D165</f>
        <v>#VALUE!</v>
      </c>
      <c r="E165" s="55" t="e">
        <f>Results!E165</f>
        <v>#VALUE!</v>
      </c>
      <c r="F165" s="56" t="e">
        <f>Results!F165</f>
        <v>#VALUE!</v>
      </c>
      <c r="G165" s="35" t="e">
        <f>Results!G165</f>
        <v>#VALUE!</v>
      </c>
      <c r="H165" s="55" t="e">
        <f>Results!H165</f>
        <v>#VALUE!</v>
      </c>
      <c r="I165" s="55" t="e">
        <f>Results!I165</f>
        <v>#VALUE!</v>
      </c>
      <c r="J165" s="56" t="e">
        <f>Results!J165</f>
        <v>#VALUE!</v>
      </c>
      <c r="K165" s="57" t="e">
        <f>0.01*'11'!B$17*Matrix!AT165*Results!E165</f>
        <v>#VALUE!</v>
      </c>
      <c r="L165" s="32" t="e">
        <f>0.01*('11'!C$17-'935'!Y165)*Results!C165*Matrix!AT165*('11'!B$17/('11'!B$17-'935'!X165))*'935'!Q165</f>
        <v>#VALUE!</v>
      </c>
      <c r="M165" s="49" t="e">
        <f>0.01*('11'!B$17-'935'!X165)*Results!D165</f>
        <v>#VALUE!</v>
      </c>
      <c r="N165" s="32" t="e">
        <f>0.01*'11'!B$17*Matrix!H165*Matrix!BC165</f>
        <v>#VALUE!</v>
      </c>
      <c r="O165" s="32" t="e">
        <f>0.01*('11'!B$17-'935'!X165)*Matrix!BW165</f>
        <v>#VALUE!</v>
      </c>
      <c r="P165" s="49" t="e">
        <f>0.01*Matrix!AS165*'935'!U165</f>
        <v>#VALUE!</v>
      </c>
      <c r="Q165" s="57" t="e">
        <f t="shared" ref="Q165:Q228" si="7">K165+L165+M165</f>
        <v>#VALUE!</v>
      </c>
      <c r="R165" s="34" t="e">
        <f>'935'!Z165</f>
        <v>#VALUE!</v>
      </c>
      <c r="S165" s="58" t="e">
        <f t="shared" ref="S165:S228" si="8">Q165-R165</f>
        <v>#VALUE!</v>
      </c>
      <c r="T165" s="59" t="e">
        <f t="shared" ref="T165:T228" si="9">IF(R165,Q165/R165-1,"")</f>
        <v>#VALUE!</v>
      </c>
      <c r="U165" s="57" t="e">
        <f t="shared" ref="U165:U228" si="10">N165+O165+P165</f>
        <v>#VALUE!</v>
      </c>
      <c r="V165" s="34" t="e">
        <f>'935'!AA165</f>
        <v>#VALUE!</v>
      </c>
      <c r="W165" s="58" t="e">
        <f t="shared" ref="W165:W228" si="11">U165-V165</f>
        <v>#VALUE!</v>
      </c>
      <c r="X165" s="59" t="e">
        <f t="shared" ref="X165:X228" si="12">IF(V165,U165/V165-1,"")</f>
        <v>#VALUE!</v>
      </c>
      <c r="Y165" s="57" t="e">
        <f>0.01*('11'!B$17-'935'!X165)*Matrix!BT165</f>
        <v>#VALUE!</v>
      </c>
      <c r="Z165" s="32" t="e">
        <f>0.01*'11'!B$17*Matrix!AT165*Matrix!CV165</f>
        <v>#VALUE!</v>
      </c>
      <c r="AA165" s="32" t="e">
        <f>Matrix!AT165*MAX(Matrix!DD165,0-(Matrix!DC165+IF('935'!Q165=0,0,(1-'935'!Y165/'11'!C$17)*'11'!B$17/('11'!B$17-'935'!X165)*IF(Matrix!AT165=0,1,Matrix!BX165/Matrix!AT165)*Matrix!CU165)))*'11'!B$17*0.01*'DNO totals'!B$228/'DNO totals'!B$296</f>
        <v>#VALUE!</v>
      </c>
      <c r="AB165" s="32" t="e">
        <f>Matrix!AT165*'Charging rates'!B$106*Matrix!DA165</f>
        <v>#VALUE!</v>
      </c>
      <c r="AC165" s="32" t="e">
        <f>Matrix!AT165*MAX(Matrix!DD165,0-(Matrix!DC165+IF('935'!Q165=0,0,(1-'935'!Y165/'11'!C$17)*'11'!B$17/('11'!B$17-'935'!X165)*IF(Matrix!AT165=0,1,Matrix!BX165/Matrix!AT165)*Matrix!CU165)))*'11'!B$17*0.01*'DNO totals'!B$238/'DNO totals'!B$296</f>
        <v>#VALUE!</v>
      </c>
      <c r="AD165" s="32" t="e">
        <f>0.01*(Matrix!BX165*'11'!B$17*Matrix!CA165+Matrix!AT165*Matrix!CC165*'935'!Q165*('11'!C$17-'935'!Y165)*('11'!B$17/('11'!B$17-'935'!X165)))</f>
        <v>#VALUE!</v>
      </c>
      <c r="AE165" s="32" t="e">
        <f>Matrix!AT165*'Charging rates'!B$116*(Parameters!B$21+Matrix!AU165)*IF('DNO totals'!B$323&lt;0,1,'935'!S165)</f>
        <v>#VALUE!</v>
      </c>
      <c r="AF165" s="32" t="e">
        <f>Matrix!AT165*MAX(Matrix!DD165,0-(Matrix!DC165+IF('935'!Q165=0,0,(1-'935'!Y165/'11'!C$17)*'11'!B$17/('11'!B$17-'935'!X165)*IF(Matrix!AT165=0,1,Matrix!BX165/Matrix!AT165)*Matrix!CU165)))*'11'!B$17*0.01*(1-('DNO totals'!B$238+'DNO totals'!B$228)/'DNO totals'!B$296)</f>
        <v>#VALUE!</v>
      </c>
      <c r="AG165" s="49" t="e">
        <f t="shared" ref="AG165:AG228" si="13">Q165-Y165-Z165-AA165-AB165-AC165-AD165-AE165-AF165</f>
        <v>#VALUE!</v>
      </c>
    </row>
    <row r="166" spans="1:33">
      <c r="A166" s="28">
        <v>66</v>
      </c>
      <c r="B166" s="47" t="e">
        <f>Results!B166</f>
        <v>#VALUE!</v>
      </c>
      <c r="C166" s="35" t="e">
        <f>Results!C166</f>
        <v>#VALUE!</v>
      </c>
      <c r="D166" s="55" t="e">
        <f>Results!D166</f>
        <v>#VALUE!</v>
      </c>
      <c r="E166" s="55" t="e">
        <f>Results!E166</f>
        <v>#VALUE!</v>
      </c>
      <c r="F166" s="56" t="e">
        <f>Results!F166</f>
        <v>#VALUE!</v>
      </c>
      <c r="G166" s="35" t="e">
        <f>Results!G166</f>
        <v>#VALUE!</v>
      </c>
      <c r="H166" s="55" t="e">
        <f>Results!H166</f>
        <v>#VALUE!</v>
      </c>
      <c r="I166" s="55" t="e">
        <f>Results!I166</f>
        <v>#VALUE!</v>
      </c>
      <c r="J166" s="56" t="e">
        <f>Results!J166</f>
        <v>#VALUE!</v>
      </c>
      <c r="K166" s="57" t="e">
        <f>0.01*'11'!B$17*Matrix!AT166*Results!E166</f>
        <v>#VALUE!</v>
      </c>
      <c r="L166" s="32" t="e">
        <f>0.01*('11'!C$17-'935'!Y166)*Results!C166*Matrix!AT166*('11'!B$17/('11'!B$17-'935'!X166))*'935'!Q166</f>
        <v>#VALUE!</v>
      </c>
      <c r="M166" s="49" t="e">
        <f>0.01*('11'!B$17-'935'!X166)*Results!D166</f>
        <v>#VALUE!</v>
      </c>
      <c r="N166" s="32" t="e">
        <f>0.01*'11'!B$17*Matrix!H166*Matrix!BC166</f>
        <v>#VALUE!</v>
      </c>
      <c r="O166" s="32" t="e">
        <f>0.01*('11'!B$17-'935'!X166)*Matrix!BW166</f>
        <v>#VALUE!</v>
      </c>
      <c r="P166" s="49" t="e">
        <f>0.01*Matrix!AS166*'935'!U166</f>
        <v>#VALUE!</v>
      </c>
      <c r="Q166" s="57" t="e">
        <f t="shared" si="7"/>
        <v>#VALUE!</v>
      </c>
      <c r="R166" s="34" t="e">
        <f>'935'!Z166</f>
        <v>#VALUE!</v>
      </c>
      <c r="S166" s="58" t="e">
        <f t="shared" si="8"/>
        <v>#VALUE!</v>
      </c>
      <c r="T166" s="59" t="e">
        <f t="shared" si="9"/>
        <v>#VALUE!</v>
      </c>
      <c r="U166" s="57" t="e">
        <f t="shared" si="10"/>
        <v>#VALUE!</v>
      </c>
      <c r="V166" s="34" t="e">
        <f>'935'!AA166</f>
        <v>#VALUE!</v>
      </c>
      <c r="W166" s="58" t="e">
        <f t="shared" si="11"/>
        <v>#VALUE!</v>
      </c>
      <c r="X166" s="59" t="e">
        <f t="shared" si="12"/>
        <v>#VALUE!</v>
      </c>
      <c r="Y166" s="57" t="e">
        <f>0.01*('11'!B$17-'935'!X166)*Matrix!BT166</f>
        <v>#VALUE!</v>
      </c>
      <c r="Z166" s="32" t="e">
        <f>0.01*'11'!B$17*Matrix!AT166*Matrix!CV166</f>
        <v>#VALUE!</v>
      </c>
      <c r="AA166" s="32" t="e">
        <f>Matrix!AT166*MAX(Matrix!DD166,0-(Matrix!DC166+IF('935'!Q166=0,0,(1-'935'!Y166/'11'!C$17)*'11'!B$17/('11'!B$17-'935'!X166)*IF(Matrix!AT166=0,1,Matrix!BX166/Matrix!AT166)*Matrix!CU166)))*'11'!B$17*0.01*'DNO totals'!B$228/'DNO totals'!B$296</f>
        <v>#VALUE!</v>
      </c>
      <c r="AB166" s="32" t="e">
        <f>Matrix!AT166*'Charging rates'!B$106*Matrix!DA166</f>
        <v>#VALUE!</v>
      </c>
      <c r="AC166" s="32" t="e">
        <f>Matrix!AT166*MAX(Matrix!DD166,0-(Matrix!DC166+IF('935'!Q166=0,0,(1-'935'!Y166/'11'!C$17)*'11'!B$17/('11'!B$17-'935'!X166)*IF(Matrix!AT166=0,1,Matrix!BX166/Matrix!AT166)*Matrix!CU166)))*'11'!B$17*0.01*'DNO totals'!B$238/'DNO totals'!B$296</f>
        <v>#VALUE!</v>
      </c>
      <c r="AD166" s="32" t="e">
        <f>0.01*(Matrix!BX166*'11'!B$17*Matrix!CA166+Matrix!AT166*Matrix!CC166*'935'!Q166*('11'!C$17-'935'!Y166)*('11'!B$17/('11'!B$17-'935'!X166)))</f>
        <v>#VALUE!</v>
      </c>
      <c r="AE166" s="32" t="e">
        <f>Matrix!AT166*'Charging rates'!B$116*(Parameters!B$21+Matrix!AU166)*IF('DNO totals'!B$323&lt;0,1,'935'!S166)</f>
        <v>#VALUE!</v>
      </c>
      <c r="AF166" s="32" t="e">
        <f>Matrix!AT166*MAX(Matrix!DD166,0-(Matrix!DC166+IF('935'!Q166=0,0,(1-'935'!Y166/'11'!C$17)*'11'!B$17/('11'!B$17-'935'!X166)*IF(Matrix!AT166=0,1,Matrix!BX166/Matrix!AT166)*Matrix!CU166)))*'11'!B$17*0.01*(1-('DNO totals'!B$238+'DNO totals'!B$228)/'DNO totals'!B$296)</f>
        <v>#VALUE!</v>
      </c>
      <c r="AG166" s="49" t="e">
        <f t="shared" si="13"/>
        <v>#VALUE!</v>
      </c>
    </row>
    <row r="167" spans="1:33">
      <c r="A167" s="28">
        <v>67</v>
      </c>
      <c r="B167" s="47" t="e">
        <f>Results!B167</f>
        <v>#VALUE!</v>
      </c>
      <c r="C167" s="35" t="e">
        <f>Results!C167</f>
        <v>#VALUE!</v>
      </c>
      <c r="D167" s="55" t="e">
        <f>Results!D167</f>
        <v>#VALUE!</v>
      </c>
      <c r="E167" s="55" t="e">
        <f>Results!E167</f>
        <v>#VALUE!</v>
      </c>
      <c r="F167" s="56" t="e">
        <f>Results!F167</f>
        <v>#VALUE!</v>
      </c>
      <c r="G167" s="35" t="e">
        <f>Results!G167</f>
        <v>#VALUE!</v>
      </c>
      <c r="H167" s="55" t="e">
        <f>Results!H167</f>
        <v>#VALUE!</v>
      </c>
      <c r="I167" s="55" t="e">
        <f>Results!I167</f>
        <v>#VALUE!</v>
      </c>
      <c r="J167" s="56" t="e">
        <f>Results!J167</f>
        <v>#VALUE!</v>
      </c>
      <c r="K167" s="57" t="e">
        <f>0.01*'11'!B$17*Matrix!AT167*Results!E167</f>
        <v>#VALUE!</v>
      </c>
      <c r="L167" s="32" t="e">
        <f>0.01*('11'!C$17-'935'!Y167)*Results!C167*Matrix!AT167*('11'!B$17/('11'!B$17-'935'!X167))*'935'!Q167</f>
        <v>#VALUE!</v>
      </c>
      <c r="M167" s="49" t="e">
        <f>0.01*('11'!B$17-'935'!X167)*Results!D167</f>
        <v>#VALUE!</v>
      </c>
      <c r="N167" s="32" t="e">
        <f>0.01*'11'!B$17*Matrix!H167*Matrix!BC167</f>
        <v>#VALUE!</v>
      </c>
      <c r="O167" s="32" t="e">
        <f>0.01*('11'!B$17-'935'!X167)*Matrix!BW167</f>
        <v>#VALUE!</v>
      </c>
      <c r="P167" s="49" t="e">
        <f>0.01*Matrix!AS167*'935'!U167</f>
        <v>#VALUE!</v>
      </c>
      <c r="Q167" s="57" t="e">
        <f t="shared" si="7"/>
        <v>#VALUE!</v>
      </c>
      <c r="R167" s="34" t="e">
        <f>'935'!Z167</f>
        <v>#VALUE!</v>
      </c>
      <c r="S167" s="58" t="e">
        <f t="shared" si="8"/>
        <v>#VALUE!</v>
      </c>
      <c r="T167" s="59" t="e">
        <f t="shared" si="9"/>
        <v>#VALUE!</v>
      </c>
      <c r="U167" s="57" t="e">
        <f t="shared" si="10"/>
        <v>#VALUE!</v>
      </c>
      <c r="V167" s="34" t="e">
        <f>'935'!AA167</f>
        <v>#VALUE!</v>
      </c>
      <c r="W167" s="58" t="e">
        <f t="shared" si="11"/>
        <v>#VALUE!</v>
      </c>
      <c r="X167" s="59" t="e">
        <f t="shared" si="12"/>
        <v>#VALUE!</v>
      </c>
      <c r="Y167" s="57" t="e">
        <f>0.01*('11'!B$17-'935'!X167)*Matrix!BT167</f>
        <v>#VALUE!</v>
      </c>
      <c r="Z167" s="32" t="e">
        <f>0.01*'11'!B$17*Matrix!AT167*Matrix!CV167</f>
        <v>#VALUE!</v>
      </c>
      <c r="AA167" s="32" t="e">
        <f>Matrix!AT167*MAX(Matrix!DD167,0-(Matrix!DC167+IF('935'!Q167=0,0,(1-'935'!Y167/'11'!C$17)*'11'!B$17/('11'!B$17-'935'!X167)*IF(Matrix!AT167=0,1,Matrix!BX167/Matrix!AT167)*Matrix!CU167)))*'11'!B$17*0.01*'DNO totals'!B$228/'DNO totals'!B$296</f>
        <v>#VALUE!</v>
      </c>
      <c r="AB167" s="32" t="e">
        <f>Matrix!AT167*'Charging rates'!B$106*Matrix!DA167</f>
        <v>#VALUE!</v>
      </c>
      <c r="AC167" s="32" t="e">
        <f>Matrix!AT167*MAX(Matrix!DD167,0-(Matrix!DC167+IF('935'!Q167=0,0,(1-'935'!Y167/'11'!C$17)*'11'!B$17/('11'!B$17-'935'!X167)*IF(Matrix!AT167=0,1,Matrix!BX167/Matrix!AT167)*Matrix!CU167)))*'11'!B$17*0.01*'DNO totals'!B$238/'DNO totals'!B$296</f>
        <v>#VALUE!</v>
      </c>
      <c r="AD167" s="32" t="e">
        <f>0.01*(Matrix!BX167*'11'!B$17*Matrix!CA167+Matrix!AT167*Matrix!CC167*'935'!Q167*('11'!C$17-'935'!Y167)*('11'!B$17/('11'!B$17-'935'!X167)))</f>
        <v>#VALUE!</v>
      </c>
      <c r="AE167" s="32" t="e">
        <f>Matrix!AT167*'Charging rates'!B$116*(Parameters!B$21+Matrix!AU167)*IF('DNO totals'!B$323&lt;0,1,'935'!S167)</f>
        <v>#VALUE!</v>
      </c>
      <c r="AF167" s="32" t="e">
        <f>Matrix!AT167*MAX(Matrix!DD167,0-(Matrix!DC167+IF('935'!Q167=0,0,(1-'935'!Y167/'11'!C$17)*'11'!B$17/('11'!B$17-'935'!X167)*IF(Matrix!AT167=0,1,Matrix!BX167/Matrix!AT167)*Matrix!CU167)))*'11'!B$17*0.01*(1-('DNO totals'!B$238+'DNO totals'!B$228)/'DNO totals'!B$296)</f>
        <v>#VALUE!</v>
      </c>
      <c r="AG167" s="49" t="e">
        <f t="shared" si="13"/>
        <v>#VALUE!</v>
      </c>
    </row>
    <row r="168" spans="1:33">
      <c r="A168" s="28">
        <v>68</v>
      </c>
      <c r="B168" s="47" t="e">
        <f>Results!B168</f>
        <v>#VALUE!</v>
      </c>
      <c r="C168" s="35" t="e">
        <f>Results!C168</f>
        <v>#VALUE!</v>
      </c>
      <c r="D168" s="55" t="e">
        <f>Results!D168</f>
        <v>#VALUE!</v>
      </c>
      <c r="E168" s="55" t="e">
        <f>Results!E168</f>
        <v>#VALUE!</v>
      </c>
      <c r="F168" s="56" t="e">
        <f>Results!F168</f>
        <v>#VALUE!</v>
      </c>
      <c r="G168" s="35" t="e">
        <f>Results!G168</f>
        <v>#VALUE!</v>
      </c>
      <c r="H168" s="55" t="e">
        <f>Results!H168</f>
        <v>#VALUE!</v>
      </c>
      <c r="I168" s="55" t="e">
        <f>Results!I168</f>
        <v>#VALUE!</v>
      </c>
      <c r="J168" s="56" t="e">
        <f>Results!J168</f>
        <v>#VALUE!</v>
      </c>
      <c r="K168" s="57" t="e">
        <f>0.01*'11'!B$17*Matrix!AT168*Results!E168</f>
        <v>#VALUE!</v>
      </c>
      <c r="L168" s="32" t="e">
        <f>0.01*('11'!C$17-'935'!Y168)*Results!C168*Matrix!AT168*('11'!B$17/('11'!B$17-'935'!X168))*'935'!Q168</f>
        <v>#VALUE!</v>
      </c>
      <c r="M168" s="49" t="e">
        <f>0.01*('11'!B$17-'935'!X168)*Results!D168</f>
        <v>#VALUE!</v>
      </c>
      <c r="N168" s="32" t="e">
        <f>0.01*'11'!B$17*Matrix!H168*Matrix!BC168</f>
        <v>#VALUE!</v>
      </c>
      <c r="O168" s="32" t="e">
        <f>0.01*('11'!B$17-'935'!X168)*Matrix!BW168</f>
        <v>#VALUE!</v>
      </c>
      <c r="P168" s="49" t="e">
        <f>0.01*Matrix!AS168*'935'!U168</f>
        <v>#VALUE!</v>
      </c>
      <c r="Q168" s="57" t="e">
        <f t="shared" si="7"/>
        <v>#VALUE!</v>
      </c>
      <c r="R168" s="34" t="e">
        <f>'935'!Z168</f>
        <v>#VALUE!</v>
      </c>
      <c r="S168" s="58" t="e">
        <f t="shared" si="8"/>
        <v>#VALUE!</v>
      </c>
      <c r="T168" s="59" t="e">
        <f t="shared" si="9"/>
        <v>#VALUE!</v>
      </c>
      <c r="U168" s="57" t="e">
        <f t="shared" si="10"/>
        <v>#VALUE!</v>
      </c>
      <c r="V168" s="34" t="e">
        <f>'935'!AA168</f>
        <v>#VALUE!</v>
      </c>
      <c r="W168" s="58" t="e">
        <f t="shared" si="11"/>
        <v>#VALUE!</v>
      </c>
      <c r="X168" s="59" t="e">
        <f t="shared" si="12"/>
        <v>#VALUE!</v>
      </c>
      <c r="Y168" s="57" t="e">
        <f>0.01*('11'!B$17-'935'!X168)*Matrix!BT168</f>
        <v>#VALUE!</v>
      </c>
      <c r="Z168" s="32" t="e">
        <f>0.01*'11'!B$17*Matrix!AT168*Matrix!CV168</f>
        <v>#VALUE!</v>
      </c>
      <c r="AA168" s="32" t="e">
        <f>Matrix!AT168*MAX(Matrix!DD168,0-(Matrix!DC168+IF('935'!Q168=0,0,(1-'935'!Y168/'11'!C$17)*'11'!B$17/('11'!B$17-'935'!X168)*IF(Matrix!AT168=0,1,Matrix!BX168/Matrix!AT168)*Matrix!CU168)))*'11'!B$17*0.01*'DNO totals'!B$228/'DNO totals'!B$296</f>
        <v>#VALUE!</v>
      </c>
      <c r="AB168" s="32" t="e">
        <f>Matrix!AT168*'Charging rates'!B$106*Matrix!DA168</f>
        <v>#VALUE!</v>
      </c>
      <c r="AC168" s="32" t="e">
        <f>Matrix!AT168*MAX(Matrix!DD168,0-(Matrix!DC168+IF('935'!Q168=0,0,(1-'935'!Y168/'11'!C$17)*'11'!B$17/('11'!B$17-'935'!X168)*IF(Matrix!AT168=0,1,Matrix!BX168/Matrix!AT168)*Matrix!CU168)))*'11'!B$17*0.01*'DNO totals'!B$238/'DNO totals'!B$296</f>
        <v>#VALUE!</v>
      </c>
      <c r="AD168" s="32" t="e">
        <f>0.01*(Matrix!BX168*'11'!B$17*Matrix!CA168+Matrix!AT168*Matrix!CC168*'935'!Q168*('11'!C$17-'935'!Y168)*('11'!B$17/('11'!B$17-'935'!X168)))</f>
        <v>#VALUE!</v>
      </c>
      <c r="AE168" s="32" t="e">
        <f>Matrix!AT168*'Charging rates'!B$116*(Parameters!B$21+Matrix!AU168)*IF('DNO totals'!B$323&lt;0,1,'935'!S168)</f>
        <v>#VALUE!</v>
      </c>
      <c r="AF168" s="32" t="e">
        <f>Matrix!AT168*MAX(Matrix!DD168,0-(Matrix!DC168+IF('935'!Q168=0,0,(1-'935'!Y168/'11'!C$17)*'11'!B$17/('11'!B$17-'935'!X168)*IF(Matrix!AT168=0,1,Matrix!BX168/Matrix!AT168)*Matrix!CU168)))*'11'!B$17*0.01*(1-('DNO totals'!B$238+'DNO totals'!B$228)/'DNO totals'!B$296)</f>
        <v>#VALUE!</v>
      </c>
      <c r="AG168" s="49" t="e">
        <f t="shared" si="13"/>
        <v>#VALUE!</v>
      </c>
    </row>
    <row r="169" spans="1:33">
      <c r="A169" s="28">
        <v>69</v>
      </c>
      <c r="B169" s="47" t="e">
        <f>Results!B169</f>
        <v>#VALUE!</v>
      </c>
      <c r="C169" s="35" t="e">
        <f>Results!C169</f>
        <v>#VALUE!</v>
      </c>
      <c r="D169" s="55" t="e">
        <f>Results!D169</f>
        <v>#VALUE!</v>
      </c>
      <c r="E169" s="55" t="e">
        <f>Results!E169</f>
        <v>#VALUE!</v>
      </c>
      <c r="F169" s="56" t="e">
        <f>Results!F169</f>
        <v>#VALUE!</v>
      </c>
      <c r="G169" s="35" t="e">
        <f>Results!G169</f>
        <v>#VALUE!</v>
      </c>
      <c r="H169" s="55" t="e">
        <f>Results!H169</f>
        <v>#VALUE!</v>
      </c>
      <c r="I169" s="55" t="e">
        <f>Results!I169</f>
        <v>#VALUE!</v>
      </c>
      <c r="J169" s="56" t="e">
        <f>Results!J169</f>
        <v>#VALUE!</v>
      </c>
      <c r="K169" s="57" t="e">
        <f>0.01*'11'!B$17*Matrix!AT169*Results!E169</f>
        <v>#VALUE!</v>
      </c>
      <c r="L169" s="32" t="e">
        <f>0.01*('11'!C$17-'935'!Y169)*Results!C169*Matrix!AT169*('11'!B$17/('11'!B$17-'935'!X169))*'935'!Q169</f>
        <v>#VALUE!</v>
      </c>
      <c r="M169" s="49" t="e">
        <f>0.01*('11'!B$17-'935'!X169)*Results!D169</f>
        <v>#VALUE!</v>
      </c>
      <c r="N169" s="32" t="e">
        <f>0.01*'11'!B$17*Matrix!H169*Matrix!BC169</f>
        <v>#VALUE!</v>
      </c>
      <c r="O169" s="32" t="e">
        <f>0.01*('11'!B$17-'935'!X169)*Matrix!BW169</f>
        <v>#VALUE!</v>
      </c>
      <c r="P169" s="49" t="e">
        <f>0.01*Matrix!AS169*'935'!U169</f>
        <v>#VALUE!</v>
      </c>
      <c r="Q169" s="57" t="e">
        <f t="shared" si="7"/>
        <v>#VALUE!</v>
      </c>
      <c r="R169" s="34" t="e">
        <f>'935'!Z169</f>
        <v>#VALUE!</v>
      </c>
      <c r="S169" s="58" t="e">
        <f t="shared" si="8"/>
        <v>#VALUE!</v>
      </c>
      <c r="T169" s="59" t="e">
        <f t="shared" si="9"/>
        <v>#VALUE!</v>
      </c>
      <c r="U169" s="57" t="e">
        <f t="shared" si="10"/>
        <v>#VALUE!</v>
      </c>
      <c r="V169" s="34" t="e">
        <f>'935'!AA169</f>
        <v>#VALUE!</v>
      </c>
      <c r="W169" s="58" t="e">
        <f t="shared" si="11"/>
        <v>#VALUE!</v>
      </c>
      <c r="X169" s="59" t="e">
        <f t="shared" si="12"/>
        <v>#VALUE!</v>
      </c>
      <c r="Y169" s="57" t="e">
        <f>0.01*('11'!B$17-'935'!X169)*Matrix!BT169</f>
        <v>#VALUE!</v>
      </c>
      <c r="Z169" s="32" t="e">
        <f>0.01*'11'!B$17*Matrix!AT169*Matrix!CV169</f>
        <v>#VALUE!</v>
      </c>
      <c r="AA169" s="32" t="e">
        <f>Matrix!AT169*MAX(Matrix!DD169,0-(Matrix!DC169+IF('935'!Q169=0,0,(1-'935'!Y169/'11'!C$17)*'11'!B$17/('11'!B$17-'935'!X169)*IF(Matrix!AT169=0,1,Matrix!BX169/Matrix!AT169)*Matrix!CU169)))*'11'!B$17*0.01*'DNO totals'!B$228/'DNO totals'!B$296</f>
        <v>#VALUE!</v>
      </c>
      <c r="AB169" s="32" t="e">
        <f>Matrix!AT169*'Charging rates'!B$106*Matrix!DA169</f>
        <v>#VALUE!</v>
      </c>
      <c r="AC169" s="32" t="e">
        <f>Matrix!AT169*MAX(Matrix!DD169,0-(Matrix!DC169+IF('935'!Q169=0,0,(1-'935'!Y169/'11'!C$17)*'11'!B$17/('11'!B$17-'935'!X169)*IF(Matrix!AT169=0,1,Matrix!BX169/Matrix!AT169)*Matrix!CU169)))*'11'!B$17*0.01*'DNO totals'!B$238/'DNO totals'!B$296</f>
        <v>#VALUE!</v>
      </c>
      <c r="AD169" s="32" t="e">
        <f>0.01*(Matrix!BX169*'11'!B$17*Matrix!CA169+Matrix!AT169*Matrix!CC169*'935'!Q169*('11'!C$17-'935'!Y169)*('11'!B$17/('11'!B$17-'935'!X169)))</f>
        <v>#VALUE!</v>
      </c>
      <c r="AE169" s="32" t="e">
        <f>Matrix!AT169*'Charging rates'!B$116*(Parameters!B$21+Matrix!AU169)*IF('DNO totals'!B$323&lt;0,1,'935'!S169)</f>
        <v>#VALUE!</v>
      </c>
      <c r="AF169" s="32" t="e">
        <f>Matrix!AT169*MAX(Matrix!DD169,0-(Matrix!DC169+IF('935'!Q169=0,0,(1-'935'!Y169/'11'!C$17)*'11'!B$17/('11'!B$17-'935'!X169)*IF(Matrix!AT169=0,1,Matrix!BX169/Matrix!AT169)*Matrix!CU169)))*'11'!B$17*0.01*(1-('DNO totals'!B$238+'DNO totals'!B$228)/'DNO totals'!B$296)</f>
        <v>#VALUE!</v>
      </c>
      <c r="AG169" s="49" t="e">
        <f t="shared" si="13"/>
        <v>#VALUE!</v>
      </c>
    </row>
    <row r="170" spans="1:33">
      <c r="A170" s="28">
        <v>70</v>
      </c>
      <c r="B170" s="47" t="e">
        <f>Results!B170</f>
        <v>#VALUE!</v>
      </c>
      <c r="C170" s="35" t="e">
        <f>Results!C170</f>
        <v>#VALUE!</v>
      </c>
      <c r="D170" s="55" t="e">
        <f>Results!D170</f>
        <v>#VALUE!</v>
      </c>
      <c r="E170" s="55" t="e">
        <f>Results!E170</f>
        <v>#VALUE!</v>
      </c>
      <c r="F170" s="56" t="e">
        <f>Results!F170</f>
        <v>#VALUE!</v>
      </c>
      <c r="G170" s="35" t="e">
        <f>Results!G170</f>
        <v>#VALUE!</v>
      </c>
      <c r="H170" s="55" t="e">
        <f>Results!H170</f>
        <v>#VALUE!</v>
      </c>
      <c r="I170" s="55" t="e">
        <f>Results!I170</f>
        <v>#VALUE!</v>
      </c>
      <c r="J170" s="56" t="e">
        <f>Results!J170</f>
        <v>#VALUE!</v>
      </c>
      <c r="K170" s="57" t="e">
        <f>0.01*'11'!B$17*Matrix!AT170*Results!E170</f>
        <v>#VALUE!</v>
      </c>
      <c r="L170" s="32" t="e">
        <f>0.01*('11'!C$17-'935'!Y170)*Results!C170*Matrix!AT170*('11'!B$17/('11'!B$17-'935'!X170))*'935'!Q170</f>
        <v>#VALUE!</v>
      </c>
      <c r="M170" s="49" t="e">
        <f>0.01*('11'!B$17-'935'!X170)*Results!D170</f>
        <v>#VALUE!</v>
      </c>
      <c r="N170" s="32" t="e">
        <f>0.01*'11'!B$17*Matrix!H170*Matrix!BC170</f>
        <v>#VALUE!</v>
      </c>
      <c r="O170" s="32" t="e">
        <f>0.01*('11'!B$17-'935'!X170)*Matrix!BW170</f>
        <v>#VALUE!</v>
      </c>
      <c r="P170" s="49" t="e">
        <f>0.01*Matrix!AS170*'935'!U170</f>
        <v>#VALUE!</v>
      </c>
      <c r="Q170" s="57" t="e">
        <f t="shared" si="7"/>
        <v>#VALUE!</v>
      </c>
      <c r="R170" s="34" t="e">
        <f>'935'!Z170</f>
        <v>#VALUE!</v>
      </c>
      <c r="S170" s="58" t="e">
        <f t="shared" si="8"/>
        <v>#VALUE!</v>
      </c>
      <c r="T170" s="59" t="e">
        <f t="shared" si="9"/>
        <v>#VALUE!</v>
      </c>
      <c r="U170" s="57" t="e">
        <f t="shared" si="10"/>
        <v>#VALUE!</v>
      </c>
      <c r="V170" s="34" t="e">
        <f>'935'!AA170</f>
        <v>#VALUE!</v>
      </c>
      <c r="W170" s="58" t="e">
        <f t="shared" si="11"/>
        <v>#VALUE!</v>
      </c>
      <c r="X170" s="59" t="e">
        <f t="shared" si="12"/>
        <v>#VALUE!</v>
      </c>
      <c r="Y170" s="57" t="e">
        <f>0.01*('11'!B$17-'935'!X170)*Matrix!BT170</f>
        <v>#VALUE!</v>
      </c>
      <c r="Z170" s="32" t="e">
        <f>0.01*'11'!B$17*Matrix!AT170*Matrix!CV170</f>
        <v>#VALUE!</v>
      </c>
      <c r="AA170" s="32" t="e">
        <f>Matrix!AT170*MAX(Matrix!DD170,0-(Matrix!DC170+IF('935'!Q170=0,0,(1-'935'!Y170/'11'!C$17)*'11'!B$17/('11'!B$17-'935'!X170)*IF(Matrix!AT170=0,1,Matrix!BX170/Matrix!AT170)*Matrix!CU170)))*'11'!B$17*0.01*'DNO totals'!B$228/'DNO totals'!B$296</f>
        <v>#VALUE!</v>
      </c>
      <c r="AB170" s="32" t="e">
        <f>Matrix!AT170*'Charging rates'!B$106*Matrix!DA170</f>
        <v>#VALUE!</v>
      </c>
      <c r="AC170" s="32" t="e">
        <f>Matrix!AT170*MAX(Matrix!DD170,0-(Matrix!DC170+IF('935'!Q170=0,0,(1-'935'!Y170/'11'!C$17)*'11'!B$17/('11'!B$17-'935'!X170)*IF(Matrix!AT170=0,1,Matrix!BX170/Matrix!AT170)*Matrix!CU170)))*'11'!B$17*0.01*'DNO totals'!B$238/'DNO totals'!B$296</f>
        <v>#VALUE!</v>
      </c>
      <c r="AD170" s="32" t="e">
        <f>0.01*(Matrix!BX170*'11'!B$17*Matrix!CA170+Matrix!AT170*Matrix!CC170*'935'!Q170*('11'!C$17-'935'!Y170)*('11'!B$17/('11'!B$17-'935'!X170)))</f>
        <v>#VALUE!</v>
      </c>
      <c r="AE170" s="32" t="e">
        <f>Matrix!AT170*'Charging rates'!B$116*(Parameters!B$21+Matrix!AU170)*IF('DNO totals'!B$323&lt;0,1,'935'!S170)</f>
        <v>#VALUE!</v>
      </c>
      <c r="AF170" s="32" t="e">
        <f>Matrix!AT170*MAX(Matrix!DD170,0-(Matrix!DC170+IF('935'!Q170=0,0,(1-'935'!Y170/'11'!C$17)*'11'!B$17/('11'!B$17-'935'!X170)*IF(Matrix!AT170=0,1,Matrix!BX170/Matrix!AT170)*Matrix!CU170)))*'11'!B$17*0.01*(1-('DNO totals'!B$238+'DNO totals'!B$228)/'DNO totals'!B$296)</f>
        <v>#VALUE!</v>
      </c>
      <c r="AG170" s="49" t="e">
        <f t="shared" si="13"/>
        <v>#VALUE!</v>
      </c>
    </row>
    <row r="171" spans="1:33">
      <c r="A171" s="28">
        <v>71</v>
      </c>
      <c r="B171" s="47" t="e">
        <f>Results!B171</f>
        <v>#VALUE!</v>
      </c>
      <c r="C171" s="35" t="e">
        <f>Results!C171</f>
        <v>#VALUE!</v>
      </c>
      <c r="D171" s="55" t="e">
        <f>Results!D171</f>
        <v>#VALUE!</v>
      </c>
      <c r="E171" s="55" t="e">
        <f>Results!E171</f>
        <v>#VALUE!</v>
      </c>
      <c r="F171" s="56" t="e">
        <f>Results!F171</f>
        <v>#VALUE!</v>
      </c>
      <c r="G171" s="35" t="e">
        <f>Results!G171</f>
        <v>#VALUE!</v>
      </c>
      <c r="H171" s="55" t="e">
        <f>Results!H171</f>
        <v>#VALUE!</v>
      </c>
      <c r="I171" s="55" t="e">
        <f>Results!I171</f>
        <v>#VALUE!</v>
      </c>
      <c r="J171" s="56" t="e">
        <f>Results!J171</f>
        <v>#VALUE!</v>
      </c>
      <c r="K171" s="57" t="e">
        <f>0.01*'11'!B$17*Matrix!AT171*Results!E171</f>
        <v>#VALUE!</v>
      </c>
      <c r="L171" s="32" t="e">
        <f>0.01*('11'!C$17-'935'!Y171)*Results!C171*Matrix!AT171*('11'!B$17/('11'!B$17-'935'!X171))*'935'!Q171</f>
        <v>#VALUE!</v>
      </c>
      <c r="M171" s="49" t="e">
        <f>0.01*('11'!B$17-'935'!X171)*Results!D171</f>
        <v>#VALUE!</v>
      </c>
      <c r="N171" s="32" t="e">
        <f>0.01*'11'!B$17*Matrix!H171*Matrix!BC171</f>
        <v>#VALUE!</v>
      </c>
      <c r="O171" s="32" t="e">
        <f>0.01*('11'!B$17-'935'!X171)*Matrix!BW171</f>
        <v>#VALUE!</v>
      </c>
      <c r="P171" s="49" t="e">
        <f>0.01*Matrix!AS171*'935'!U171</f>
        <v>#VALUE!</v>
      </c>
      <c r="Q171" s="57" t="e">
        <f t="shared" si="7"/>
        <v>#VALUE!</v>
      </c>
      <c r="R171" s="34" t="e">
        <f>'935'!Z171</f>
        <v>#VALUE!</v>
      </c>
      <c r="S171" s="58" t="e">
        <f t="shared" si="8"/>
        <v>#VALUE!</v>
      </c>
      <c r="T171" s="59" t="e">
        <f t="shared" si="9"/>
        <v>#VALUE!</v>
      </c>
      <c r="U171" s="57" t="e">
        <f t="shared" si="10"/>
        <v>#VALUE!</v>
      </c>
      <c r="V171" s="34" t="e">
        <f>'935'!AA171</f>
        <v>#VALUE!</v>
      </c>
      <c r="W171" s="58" t="e">
        <f t="shared" si="11"/>
        <v>#VALUE!</v>
      </c>
      <c r="X171" s="59" t="e">
        <f t="shared" si="12"/>
        <v>#VALUE!</v>
      </c>
      <c r="Y171" s="57" t="e">
        <f>0.01*('11'!B$17-'935'!X171)*Matrix!BT171</f>
        <v>#VALUE!</v>
      </c>
      <c r="Z171" s="32" t="e">
        <f>0.01*'11'!B$17*Matrix!AT171*Matrix!CV171</f>
        <v>#VALUE!</v>
      </c>
      <c r="AA171" s="32" t="e">
        <f>Matrix!AT171*MAX(Matrix!DD171,0-(Matrix!DC171+IF('935'!Q171=0,0,(1-'935'!Y171/'11'!C$17)*'11'!B$17/('11'!B$17-'935'!X171)*IF(Matrix!AT171=0,1,Matrix!BX171/Matrix!AT171)*Matrix!CU171)))*'11'!B$17*0.01*'DNO totals'!B$228/'DNO totals'!B$296</f>
        <v>#VALUE!</v>
      </c>
      <c r="AB171" s="32" t="e">
        <f>Matrix!AT171*'Charging rates'!B$106*Matrix!DA171</f>
        <v>#VALUE!</v>
      </c>
      <c r="AC171" s="32" t="e">
        <f>Matrix!AT171*MAX(Matrix!DD171,0-(Matrix!DC171+IF('935'!Q171=0,0,(1-'935'!Y171/'11'!C$17)*'11'!B$17/('11'!B$17-'935'!X171)*IF(Matrix!AT171=0,1,Matrix!BX171/Matrix!AT171)*Matrix!CU171)))*'11'!B$17*0.01*'DNO totals'!B$238/'DNO totals'!B$296</f>
        <v>#VALUE!</v>
      </c>
      <c r="AD171" s="32" t="e">
        <f>0.01*(Matrix!BX171*'11'!B$17*Matrix!CA171+Matrix!AT171*Matrix!CC171*'935'!Q171*('11'!C$17-'935'!Y171)*('11'!B$17/('11'!B$17-'935'!X171)))</f>
        <v>#VALUE!</v>
      </c>
      <c r="AE171" s="32" t="e">
        <f>Matrix!AT171*'Charging rates'!B$116*(Parameters!B$21+Matrix!AU171)*IF('DNO totals'!B$323&lt;0,1,'935'!S171)</f>
        <v>#VALUE!</v>
      </c>
      <c r="AF171" s="32" t="e">
        <f>Matrix!AT171*MAX(Matrix!DD171,0-(Matrix!DC171+IF('935'!Q171=0,0,(1-'935'!Y171/'11'!C$17)*'11'!B$17/('11'!B$17-'935'!X171)*IF(Matrix!AT171=0,1,Matrix!BX171/Matrix!AT171)*Matrix!CU171)))*'11'!B$17*0.01*(1-('DNO totals'!B$238+'DNO totals'!B$228)/'DNO totals'!B$296)</f>
        <v>#VALUE!</v>
      </c>
      <c r="AG171" s="49" t="e">
        <f t="shared" si="13"/>
        <v>#VALUE!</v>
      </c>
    </row>
    <row r="172" spans="1:33">
      <c r="A172" s="28">
        <v>72</v>
      </c>
      <c r="B172" s="47" t="e">
        <f>Results!B172</f>
        <v>#VALUE!</v>
      </c>
      <c r="C172" s="35" t="e">
        <f>Results!C172</f>
        <v>#VALUE!</v>
      </c>
      <c r="D172" s="55" t="e">
        <f>Results!D172</f>
        <v>#VALUE!</v>
      </c>
      <c r="E172" s="55" t="e">
        <f>Results!E172</f>
        <v>#VALUE!</v>
      </c>
      <c r="F172" s="56" t="e">
        <f>Results!F172</f>
        <v>#VALUE!</v>
      </c>
      <c r="G172" s="35" t="e">
        <f>Results!G172</f>
        <v>#VALUE!</v>
      </c>
      <c r="H172" s="55" t="e">
        <f>Results!H172</f>
        <v>#VALUE!</v>
      </c>
      <c r="I172" s="55" t="e">
        <f>Results!I172</f>
        <v>#VALUE!</v>
      </c>
      <c r="J172" s="56" t="e">
        <f>Results!J172</f>
        <v>#VALUE!</v>
      </c>
      <c r="K172" s="57" t="e">
        <f>0.01*'11'!B$17*Matrix!AT172*Results!E172</f>
        <v>#VALUE!</v>
      </c>
      <c r="L172" s="32" t="e">
        <f>0.01*('11'!C$17-'935'!Y172)*Results!C172*Matrix!AT172*('11'!B$17/('11'!B$17-'935'!X172))*'935'!Q172</f>
        <v>#VALUE!</v>
      </c>
      <c r="M172" s="49" t="e">
        <f>0.01*('11'!B$17-'935'!X172)*Results!D172</f>
        <v>#VALUE!</v>
      </c>
      <c r="N172" s="32" t="e">
        <f>0.01*'11'!B$17*Matrix!H172*Matrix!BC172</f>
        <v>#VALUE!</v>
      </c>
      <c r="O172" s="32" t="e">
        <f>0.01*('11'!B$17-'935'!X172)*Matrix!BW172</f>
        <v>#VALUE!</v>
      </c>
      <c r="P172" s="49" t="e">
        <f>0.01*Matrix!AS172*'935'!U172</f>
        <v>#VALUE!</v>
      </c>
      <c r="Q172" s="57" t="e">
        <f t="shared" si="7"/>
        <v>#VALUE!</v>
      </c>
      <c r="R172" s="34" t="e">
        <f>'935'!Z172</f>
        <v>#VALUE!</v>
      </c>
      <c r="S172" s="58" t="e">
        <f t="shared" si="8"/>
        <v>#VALUE!</v>
      </c>
      <c r="T172" s="59" t="e">
        <f t="shared" si="9"/>
        <v>#VALUE!</v>
      </c>
      <c r="U172" s="57" t="e">
        <f t="shared" si="10"/>
        <v>#VALUE!</v>
      </c>
      <c r="V172" s="34" t="e">
        <f>'935'!AA172</f>
        <v>#VALUE!</v>
      </c>
      <c r="W172" s="58" t="e">
        <f t="shared" si="11"/>
        <v>#VALUE!</v>
      </c>
      <c r="X172" s="59" t="e">
        <f t="shared" si="12"/>
        <v>#VALUE!</v>
      </c>
      <c r="Y172" s="57" t="e">
        <f>0.01*('11'!B$17-'935'!X172)*Matrix!BT172</f>
        <v>#VALUE!</v>
      </c>
      <c r="Z172" s="32" t="e">
        <f>0.01*'11'!B$17*Matrix!AT172*Matrix!CV172</f>
        <v>#VALUE!</v>
      </c>
      <c r="AA172" s="32" t="e">
        <f>Matrix!AT172*MAX(Matrix!DD172,0-(Matrix!DC172+IF('935'!Q172=0,0,(1-'935'!Y172/'11'!C$17)*'11'!B$17/('11'!B$17-'935'!X172)*IF(Matrix!AT172=0,1,Matrix!BX172/Matrix!AT172)*Matrix!CU172)))*'11'!B$17*0.01*'DNO totals'!B$228/'DNO totals'!B$296</f>
        <v>#VALUE!</v>
      </c>
      <c r="AB172" s="32" t="e">
        <f>Matrix!AT172*'Charging rates'!B$106*Matrix!DA172</f>
        <v>#VALUE!</v>
      </c>
      <c r="AC172" s="32" t="e">
        <f>Matrix!AT172*MAX(Matrix!DD172,0-(Matrix!DC172+IF('935'!Q172=0,0,(1-'935'!Y172/'11'!C$17)*'11'!B$17/('11'!B$17-'935'!X172)*IF(Matrix!AT172=0,1,Matrix!BX172/Matrix!AT172)*Matrix!CU172)))*'11'!B$17*0.01*'DNO totals'!B$238/'DNO totals'!B$296</f>
        <v>#VALUE!</v>
      </c>
      <c r="AD172" s="32" t="e">
        <f>0.01*(Matrix!BX172*'11'!B$17*Matrix!CA172+Matrix!AT172*Matrix!CC172*'935'!Q172*('11'!C$17-'935'!Y172)*('11'!B$17/('11'!B$17-'935'!X172)))</f>
        <v>#VALUE!</v>
      </c>
      <c r="AE172" s="32" t="e">
        <f>Matrix!AT172*'Charging rates'!B$116*(Parameters!B$21+Matrix!AU172)*IF('DNO totals'!B$323&lt;0,1,'935'!S172)</f>
        <v>#VALUE!</v>
      </c>
      <c r="AF172" s="32" t="e">
        <f>Matrix!AT172*MAX(Matrix!DD172,0-(Matrix!DC172+IF('935'!Q172=0,0,(1-'935'!Y172/'11'!C$17)*'11'!B$17/('11'!B$17-'935'!X172)*IF(Matrix!AT172=0,1,Matrix!BX172/Matrix!AT172)*Matrix!CU172)))*'11'!B$17*0.01*(1-('DNO totals'!B$238+'DNO totals'!B$228)/'DNO totals'!B$296)</f>
        <v>#VALUE!</v>
      </c>
      <c r="AG172" s="49" t="e">
        <f t="shared" si="13"/>
        <v>#VALUE!</v>
      </c>
    </row>
    <row r="173" spans="1:33">
      <c r="A173" s="28">
        <v>73</v>
      </c>
      <c r="B173" s="47" t="e">
        <f>Results!B173</f>
        <v>#VALUE!</v>
      </c>
      <c r="C173" s="35" t="e">
        <f>Results!C173</f>
        <v>#VALUE!</v>
      </c>
      <c r="D173" s="55" t="e">
        <f>Results!D173</f>
        <v>#VALUE!</v>
      </c>
      <c r="E173" s="55" t="e">
        <f>Results!E173</f>
        <v>#VALUE!</v>
      </c>
      <c r="F173" s="56" t="e">
        <f>Results!F173</f>
        <v>#VALUE!</v>
      </c>
      <c r="G173" s="35" t="e">
        <f>Results!G173</f>
        <v>#VALUE!</v>
      </c>
      <c r="H173" s="55" t="e">
        <f>Results!H173</f>
        <v>#VALUE!</v>
      </c>
      <c r="I173" s="55" t="e">
        <f>Results!I173</f>
        <v>#VALUE!</v>
      </c>
      <c r="J173" s="56" t="e">
        <f>Results!J173</f>
        <v>#VALUE!</v>
      </c>
      <c r="K173" s="57" t="e">
        <f>0.01*'11'!B$17*Matrix!AT173*Results!E173</f>
        <v>#VALUE!</v>
      </c>
      <c r="L173" s="32" t="e">
        <f>0.01*('11'!C$17-'935'!Y173)*Results!C173*Matrix!AT173*('11'!B$17/('11'!B$17-'935'!X173))*'935'!Q173</f>
        <v>#VALUE!</v>
      </c>
      <c r="M173" s="49" t="e">
        <f>0.01*('11'!B$17-'935'!X173)*Results!D173</f>
        <v>#VALUE!</v>
      </c>
      <c r="N173" s="32" t="e">
        <f>0.01*'11'!B$17*Matrix!H173*Matrix!BC173</f>
        <v>#VALUE!</v>
      </c>
      <c r="O173" s="32" t="e">
        <f>0.01*('11'!B$17-'935'!X173)*Matrix!BW173</f>
        <v>#VALUE!</v>
      </c>
      <c r="P173" s="49" t="e">
        <f>0.01*Matrix!AS173*'935'!U173</f>
        <v>#VALUE!</v>
      </c>
      <c r="Q173" s="57" t="e">
        <f t="shared" si="7"/>
        <v>#VALUE!</v>
      </c>
      <c r="R173" s="34" t="e">
        <f>'935'!Z173</f>
        <v>#VALUE!</v>
      </c>
      <c r="S173" s="58" t="e">
        <f t="shared" si="8"/>
        <v>#VALUE!</v>
      </c>
      <c r="T173" s="59" t="e">
        <f t="shared" si="9"/>
        <v>#VALUE!</v>
      </c>
      <c r="U173" s="57" t="e">
        <f t="shared" si="10"/>
        <v>#VALUE!</v>
      </c>
      <c r="V173" s="34" t="e">
        <f>'935'!AA173</f>
        <v>#VALUE!</v>
      </c>
      <c r="W173" s="58" t="e">
        <f t="shared" si="11"/>
        <v>#VALUE!</v>
      </c>
      <c r="X173" s="59" t="e">
        <f t="shared" si="12"/>
        <v>#VALUE!</v>
      </c>
      <c r="Y173" s="57" t="e">
        <f>0.01*('11'!B$17-'935'!X173)*Matrix!BT173</f>
        <v>#VALUE!</v>
      </c>
      <c r="Z173" s="32" t="e">
        <f>0.01*'11'!B$17*Matrix!AT173*Matrix!CV173</f>
        <v>#VALUE!</v>
      </c>
      <c r="AA173" s="32" t="e">
        <f>Matrix!AT173*MAX(Matrix!DD173,0-(Matrix!DC173+IF('935'!Q173=0,0,(1-'935'!Y173/'11'!C$17)*'11'!B$17/('11'!B$17-'935'!X173)*IF(Matrix!AT173=0,1,Matrix!BX173/Matrix!AT173)*Matrix!CU173)))*'11'!B$17*0.01*'DNO totals'!B$228/'DNO totals'!B$296</f>
        <v>#VALUE!</v>
      </c>
      <c r="AB173" s="32" t="e">
        <f>Matrix!AT173*'Charging rates'!B$106*Matrix!DA173</f>
        <v>#VALUE!</v>
      </c>
      <c r="AC173" s="32" t="e">
        <f>Matrix!AT173*MAX(Matrix!DD173,0-(Matrix!DC173+IF('935'!Q173=0,0,(1-'935'!Y173/'11'!C$17)*'11'!B$17/('11'!B$17-'935'!X173)*IF(Matrix!AT173=0,1,Matrix!BX173/Matrix!AT173)*Matrix!CU173)))*'11'!B$17*0.01*'DNO totals'!B$238/'DNO totals'!B$296</f>
        <v>#VALUE!</v>
      </c>
      <c r="AD173" s="32" t="e">
        <f>0.01*(Matrix!BX173*'11'!B$17*Matrix!CA173+Matrix!AT173*Matrix!CC173*'935'!Q173*('11'!C$17-'935'!Y173)*('11'!B$17/('11'!B$17-'935'!X173)))</f>
        <v>#VALUE!</v>
      </c>
      <c r="AE173" s="32" t="e">
        <f>Matrix!AT173*'Charging rates'!B$116*(Parameters!B$21+Matrix!AU173)*IF('DNO totals'!B$323&lt;0,1,'935'!S173)</f>
        <v>#VALUE!</v>
      </c>
      <c r="AF173" s="32" t="e">
        <f>Matrix!AT173*MAX(Matrix!DD173,0-(Matrix!DC173+IF('935'!Q173=0,0,(1-'935'!Y173/'11'!C$17)*'11'!B$17/('11'!B$17-'935'!X173)*IF(Matrix!AT173=0,1,Matrix!BX173/Matrix!AT173)*Matrix!CU173)))*'11'!B$17*0.01*(1-('DNO totals'!B$238+'DNO totals'!B$228)/'DNO totals'!B$296)</f>
        <v>#VALUE!</v>
      </c>
      <c r="AG173" s="49" t="e">
        <f t="shared" si="13"/>
        <v>#VALUE!</v>
      </c>
    </row>
    <row r="174" spans="1:33">
      <c r="A174" s="28">
        <v>74</v>
      </c>
      <c r="B174" s="47" t="e">
        <f>Results!B174</f>
        <v>#VALUE!</v>
      </c>
      <c r="C174" s="35" t="e">
        <f>Results!C174</f>
        <v>#VALUE!</v>
      </c>
      <c r="D174" s="55" t="e">
        <f>Results!D174</f>
        <v>#VALUE!</v>
      </c>
      <c r="E174" s="55" t="e">
        <f>Results!E174</f>
        <v>#VALUE!</v>
      </c>
      <c r="F174" s="56" t="e">
        <f>Results!F174</f>
        <v>#VALUE!</v>
      </c>
      <c r="G174" s="35" t="e">
        <f>Results!G174</f>
        <v>#VALUE!</v>
      </c>
      <c r="H174" s="55" t="e">
        <f>Results!H174</f>
        <v>#VALUE!</v>
      </c>
      <c r="I174" s="55" t="e">
        <f>Results!I174</f>
        <v>#VALUE!</v>
      </c>
      <c r="J174" s="56" t="e">
        <f>Results!J174</f>
        <v>#VALUE!</v>
      </c>
      <c r="K174" s="57" t="e">
        <f>0.01*'11'!B$17*Matrix!AT174*Results!E174</f>
        <v>#VALUE!</v>
      </c>
      <c r="L174" s="32" t="e">
        <f>0.01*('11'!C$17-'935'!Y174)*Results!C174*Matrix!AT174*('11'!B$17/('11'!B$17-'935'!X174))*'935'!Q174</f>
        <v>#VALUE!</v>
      </c>
      <c r="M174" s="49" t="e">
        <f>0.01*('11'!B$17-'935'!X174)*Results!D174</f>
        <v>#VALUE!</v>
      </c>
      <c r="N174" s="32" t="e">
        <f>0.01*'11'!B$17*Matrix!H174*Matrix!BC174</f>
        <v>#VALUE!</v>
      </c>
      <c r="O174" s="32" t="e">
        <f>0.01*('11'!B$17-'935'!X174)*Matrix!BW174</f>
        <v>#VALUE!</v>
      </c>
      <c r="P174" s="49" t="e">
        <f>0.01*Matrix!AS174*'935'!U174</f>
        <v>#VALUE!</v>
      </c>
      <c r="Q174" s="57" t="e">
        <f t="shared" si="7"/>
        <v>#VALUE!</v>
      </c>
      <c r="R174" s="34" t="e">
        <f>'935'!Z174</f>
        <v>#VALUE!</v>
      </c>
      <c r="S174" s="58" t="e">
        <f t="shared" si="8"/>
        <v>#VALUE!</v>
      </c>
      <c r="T174" s="59" t="e">
        <f t="shared" si="9"/>
        <v>#VALUE!</v>
      </c>
      <c r="U174" s="57" t="e">
        <f t="shared" si="10"/>
        <v>#VALUE!</v>
      </c>
      <c r="V174" s="34" t="e">
        <f>'935'!AA174</f>
        <v>#VALUE!</v>
      </c>
      <c r="W174" s="58" t="e">
        <f t="shared" si="11"/>
        <v>#VALUE!</v>
      </c>
      <c r="X174" s="59" t="e">
        <f t="shared" si="12"/>
        <v>#VALUE!</v>
      </c>
      <c r="Y174" s="57" t="e">
        <f>0.01*('11'!B$17-'935'!X174)*Matrix!BT174</f>
        <v>#VALUE!</v>
      </c>
      <c r="Z174" s="32" t="e">
        <f>0.01*'11'!B$17*Matrix!AT174*Matrix!CV174</f>
        <v>#VALUE!</v>
      </c>
      <c r="AA174" s="32" t="e">
        <f>Matrix!AT174*MAX(Matrix!DD174,0-(Matrix!DC174+IF('935'!Q174=0,0,(1-'935'!Y174/'11'!C$17)*'11'!B$17/('11'!B$17-'935'!X174)*IF(Matrix!AT174=0,1,Matrix!BX174/Matrix!AT174)*Matrix!CU174)))*'11'!B$17*0.01*'DNO totals'!B$228/'DNO totals'!B$296</f>
        <v>#VALUE!</v>
      </c>
      <c r="AB174" s="32" t="e">
        <f>Matrix!AT174*'Charging rates'!B$106*Matrix!DA174</f>
        <v>#VALUE!</v>
      </c>
      <c r="AC174" s="32" t="e">
        <f>Matrix!AT174*MAX(Matrix!DD174,0-(Matrix!DC174+IF('935'!Q174=0,0,(1-'935'!Y174/'11'!C$17)*'11'!B$17/('11'!B$17-'935'!X174)*IF(Matrix!AT174=0,1,Matrix!BX174/Matrix!AT174)*Matrix!CU174)))*'11'!B$17*0.01*'DNO totals'!B$238/'DNO totals'!B$296</f>
        <v>#VALUE!</v>
      </c>
      <c r="AD174" s="32" t="e">
        <f>0.01*(Matrix!BX174*'11'!B$17*Matrix!CA174+Matrix!AT174*Matrix!CC174*'935'!Q174*('11'!C$17-'935'!Y174)*('11'!B$17/('11'!B$17-'935'!X174)))</f>
        <v>#VALUE!</v>
      </c>
      <c r="AE174" s="32" t="e">
        <f>Matrix!AT174*'Charging rates'!B$116*(Parameters!B$21+Matrix!AU174)*IF('DNO totals'!B$323&lt;0,1,'935'!S174)</f>
        <v>#VALUE!</v>
      </c>
      <c r="AF174" s="32" t="e">
        <f>Matrix!AT174*MAX(Matrix!DD174,0-(Matrix!DC174+IF('935'!Q174=0,0,(1-'935'!Y174/'11'!C$17)*'11'!B$17/('11'!B$17-'935'!X174)*IF(Matrix!AT174=0,1,Matrix!BX174/Matrix!AT174)*Matrix!CU174)))*'11'!B$17*0.01*(1-('DNO totals'!B$238+'DNO totals'!B$228)/'DNO totals'!B$296)</f>
        <v>#VALUE!</v>
      </c>
      <c r="AG174" s="49" t="e">
        <f t="shared" si="13"/>
        <v>#VALUE!</v>
      </c>
    </row>
    <row r="175" spans="1:33">
      <c r="A175" s="28">
        <v>75</v>
      </c>
      <c r="B175" s="47" t="e">
        <f>Results!B175</f>
        <v>#VALUE!</v>
      </c>
      <c r="C175" s="35" t="e">
        <f>Results!C175</f>
        <v>#VALUE!</v>
      </c>
      <c r="D175" s="55" t="e">
        <f>Results!D175</f>
        <v>#VALUE!</v>
      </c>
      <c r="E175" s="55" t="e">
        <f>Results!E175</f>
        <v>#VALUE!</v>
      </c>
      <c r="F175" s="56" t="e">
        <f>Results!F175</f>
        <v>#VALUE!</v>
      </c>
      <c r="G175" s="35" t="e">
        <f>Results!G175</f>
        <v>#VALUE!</v>
      </c>
      <c r="H175" s="55" t="e">
        <f>Results!H175</f>
        <v>#VALUE!</v>
      </c>
      <c r="I175" s="55" t="e">
        <f>Results!I175</f>
        <v>#VALUE!</v>
      </c>
      <c r="J175" s="56" t="e">
        <f>Results!J175</f>
        <v>#VALUE!</v>
      </c>
      <c r="K175" s="57" t="e">
        <f>0.01*'11'!B$17*Matrix!AT175*Results!E175</f>
        <v>#VALUE!</v>
      </c>
      <c r="L175" s="32" t="e">
        <f>0.01*('11'!C$17-'935'!Y175)*Results!C175*Matrix!AT175*('11'!B$17/('11'!B$17-'935'!X175))*'935'!Q175</f>
        <v>#VALUE!</v>
      </c>
      <c r="M175" s="49" t="e">
        <f>0.01*('11'!B$17-'935'!X175)*Results!D175</f>
        <v>#VALUE!</v>
      </c>
      <c r="N175" s="32" t="e">
        <f>0.01*'11'!B$17*Matrix!H175*Matrix!BC175</f>
        <v>#VALUE!</v>
      </c>
      <c r="O175" s="32" t="e">
        <f>0.01*('11'!B$17-'935'!X175)*Matrix!BW175</f>
        <v>#VALUE!</v>
      </c>
      <c r="P175" s="49" t="e">
        <f>0.01*Matrix!AS175*'935'!U175</f>
        <v>#VALUE!</v>
      </c>
      <c r="Q175" s="57" t="e">
        <f t="shared" si="7"/>
        <v>#VALUE!</v>
      </c>
      <c r="R175" s="34" t="e">
        <f>'935'!Z175</f>
        <v>#VALUE!</v>
      </c>
      <c r="S175" s="58" t="e">
        <f t="shared" si="8"/>
        <v>#VALUE!</v>
      </c>
      <c r="T175" s="59" t="e">
        <f t="shared" si="9"/>
        <v>#VALUE!</v>
      </c>
      <c r="U175" s="57" t="e">
        <f t="shared" si="10"/>
        <v>#VALUE!</v>
      </c>
      <c r="V175" s="34" t="e">
        <f>'935'!AA175</f>
        <v>#VALUE!</v>
      </c>
      <c r="W175" s="58" t="e">
        <f t="shared" si="11"/>
        <v>#VALUE!</v>
      </c>
      <c r="X175" s="59" t="e">
        <f t="shared" si="12"/>
        <v>#VALUE!</v>
      </c>
      <c r="Y175" s="57" t="e">
        <f>0.01*('11'!B$17-'935'!X175)*Matrix!BT175</f>
        <v>#VALUE!</v>
      </c>
      <c r="Z175" s="32" t="e">
        <f>0.01*'11'!B$17*Matrix!AT175*Matrix!CV175</f>
        <v>#VALUE!</v>
      </c>
      <c r="AA175" s="32" t="e">
        <f>Matrix!AT175*MAX(Matrix!DD175,0-(Matrix!DC175+IF('935'!Q175=0,0,(1-'935'!Y175/'11'!C$17)*'11'!B$17/('11'!B$17-'935'!X175)*IF(Matrix!AT175=0,1,Matrix!BX175/Matrix!AT175)*Matrix!CU175)))*'11'!B$17*0.01*'DNO totals'!B$228/'DNO totals'!B$296</f>
        <v>#VALUE!</v>
      </c>
      <c r="AB175" s="32" t="e">
        <f>Matrix!AT175*'Charging rates'!B$106*Matrix!DA175</f>
        <v>#VALUE!</v>
      </c>
      <c r="AC175" s="32" t="e">
        <f>Matrix!AT175*MAX(Matrix!DD175,0-(Matrix!DC175+IF('935'!Q175=0,0,(1-'935'!Y175/'11'!C$17)*'11'!B$17/('11'!B$17-'935'!X175)*IF(Matrix!AT175=0,1,Matrix!BX175/Matrix!AT175)*Matrix!CU175)))*'11'!B$17*0.01*'DNO totals'!B$238/'DNO totals'!B$296</f>
        <v>#VALUE!</v>
      </c>
      <c r="AD175" s="32" t="e">
        <f>0.01*(Matrix!BX175*'11'!B$17*Matrix!CA175+Matrix!AT175*Matrix!CC175*'935'!Q175*('11'!C$17-'935'!Y175)*('11'!B$17/('11'!B$17-'935'!X175)))</f>
        <v>#VALUE!</v>
      </c>
      <c r="AE175" s="32" t="e">
        <f>Matrix!AT175*'Charging rates'!B$116*(Parameters!B$21+Matrix!AU175)*IF('DNO totals'!B$323&lt;0,1,'935'!S175)</f>
        <v>#VALUE!</v>
      </c>
      <c r="AF175" s="32" t="e">
        <f>Matrix!AT175*MAX(Matrix!DD175,0-(Matrix!DC175+IF('935'!Q175=0,0,(1-'935'!Y175/'11'!C$17)*'11'!B$17/('11'!B$17-'935'!X175)*IF(Matrix!AT175=0,1,Matrix!BX175/Matrix!AT175)*Matrix!CU175)))*'11'!B$17*0.01*(1-('DNO totals'!B$238+'DNO totals'!B$228)/'DNO totals'!B$296)</f>
        <v>#VALUE!</v>
      </c>
      <c r="AG175" s="49" t="e">
        <f t="shared" si="13"/>
        <v>#VALUE!</v>
      </c>
    </row>
    <row r="176" spans="1:33">
      <c r="A176" s="28">
        <v>76</v>
      </c>
      <c r="B176" s="47" t="e">
        <f>Results!B176</f>
        <v>#VALUE!</v>
      </c>
      <c r="C176" s="35" t="e">
        <f>Results!C176</f>
        <v>#VALUE!</v>
      </c>
      <c r="D176" s="55" t="e">
        <f>Results!D176</f>
        <v>#VALUE!</v>
      </c>
      <c r="E176" s="55" t="e">
        <f>Results!E176</f>
        <v>#VALUE!</v>
      </c>
      <c r="F176" s="56" t="e">
        <f>Results!F176</f>
        <v>#VALUE!</v>
      </c>
      <c r="G176" s="35" t="e">
        <f>Results!G176</f>
        <v>#VALUE!</v>
      </c>
      <c r="H176" s="55" t="e">
        <f>Results!H176</f>
        <v>#VALUE!</v>
      </c>
      <c r="I176" s="55" t="e">
        <f>Results!I176</f>
        <v>#VALUE!</v>
      </c>
      <c r="J176" s="56" t="e">
        <f>Results!J176</f>
        <v>#VALUE!</v>
      </c>
      <c r="K176" s="57" t="e">
        <f>0.01*'11'!B$17*Matrix!AT176*Results!E176</f>
        <v>#VALUE!</v>
      </c>
      <c r="L176" s="32" t="e">
        <f>0.01*('11'!C$17-'935'!Y176)*Results!C176*Matrix!AT176*('11'!B$17/('11'!B$17-'935'!X176))*'935'!Q176</f>
        <v>#VALUE!</v>
      </c>
      <c r="M176" s="49" t="e">
        <f>0.01*('11'!B$17-'935'!X176)*Results!D176</f>
        <v>#VALUE!</v>
      </c>
      <c r="N176" s="32" t="e">
        <f>0.01*'11'!B$17*Matrix!H176*Matrix!BC176</f>
        <v>#VALUE!</v>
      </c>
      <c r="O176" s="32" t="e">
        <f>0.01*('11'!B$17-'935'!X176)*Matrix!BW176</f>
        <v>#VALUE!</v>
      </c>
      <c r="P176" s="49" t="e">
        <f>0.01*Matrix!AS176*'935'!U176</f>
        <v>#VALUE!</v>
      </c>
      <c r="Q176" s="57" t="e">
        <f t="shared" si="7"/>
        <v>#VALUE!</v>
      </c>
      <c r="R176" s="34" t="e">
        <f>'935'!Z176</f>
        <v>#VALUE!</v>
      </c>
      <c r="S176" s="58" t="e">
        <f t="shared" si="8"/>
        <v>#VALUE!</v>
      </c>
      <c r="T176" s="59" t="e">
        <f t="shared" si="9"/>
        <v>#VALUE!</v>
      </c>
      <c r="U176" s="57" t="e">
        <f t="shared" si="10"/>
        <v>#VALUE!</v>
      </c>
      <c r="V176" s="34" t="e">
        <f>'935'!AA176</f>
        <v>#VALUE!</v>
      </c>
      <c r="W176" s="58" t="e">
        <f t="shared" si="11"/>
        <v>#VALUE!</v>
      </c>
      <c r="X176" s="59" t="e">
        <f t="shared" si="12"/>
        <v>#VALUE!</v>
      </c>
      <c r="Y176" s="57" t="e">
        <f>0.01*('11'!B$17-'935'!X176)*Matrix!BT176</f>
        <v>#VALUE!</v>
      </c>
      <c r="Z176" s="32" t="e">
        <f>0.01*'11'!B$17*Matrix!AT176*Matrix!CV176</f>
        <v>#VALUE!</v>
      </c>
      <c r="AA176" s="32" t="e">
        <f>Matrix!AT176*MAX(Matrix!DD176,0-(Matrix!DC176+IF('935'!Q176=0,0,(1-'935'!Y176/'11'!C$17)*'11'!B$17/('11'!B$17-'935'!X176)*IF(Matrix!AT176=0,1,Matrix!BX176/Matrix!AT176)*Matrix!CU176)))*'11'!B$17*0.01*'DNO totals'!B$228/'DNO totals'!B$296</f>
        <v>#VALUE!</v>
      </c>
      <c r="AB176" s="32" t="e">
        <f>Matrix!AT176*'Charging rates'!B$106*Matrix!DA176</f>
        <v>#VALUE!</v>
      </c>
      <c r="AC176" s="32" t="e">
        <f>Matrix!AT176*MAX(Matrix!DD176,0-(Matrix!DC176+IF('935'!Q176=0,0,(1-'935'!Y176/'11'!C$17)*'11'!B$17/('11'!B$17-'935'!X176)*IF(Matrix!AT176=0,1,Matrix!BX176/Matrix!AT176)*Matrix!CU176)))*'11'!B$17*0.01*'DNO totals'!B$238/'DNO totals'!B$296</f>
        <v>#VALUE!</v>
      </c>
      <c r="AD176" s="32" t="e">
        <f>0.01*(Matrix!BX176*'11'!B$17*Matrix!CA176+Matrix!AT176*Matrix!CC176*'935'!Q176*('11'!C$17-'935'!Y176)*('11'!B$17/('11'!B$17-'935'!X176)))</f>
        <v>#VALUE!</v>
      </c>
      <c r="AE176" s="32" t="e">
        <f>Matrix!AT176*'Charging rates'!B$116*(Parameters!B$21+Matrix!AU176)*IF('DNO totals'!B$323&lt;0,1,'935'!S176)</f>
        <v>#VALUE!</v>
      </c>
      <c r="AF176" s="32" t="e">
        <f>Matrix!AT176*MAX(Matrix!DD176,0-(Matrix!DC176+IF('935'!Q176=0,0,(1-'935'!Y176/'11'!C$17)*'11'!B$17/('11'!B$17-'935'!X176)*IF(Matrix!AT176=0,1,Matrix!BX176/Matrix!AT176)*Matrix!CU176)))*'11'!B$17*0.01*(1-('DNO totals'!B$238+'DNO totals'!B$228)/'DNO totals'!B$296)</f>
        <v>#VALUE!</v>
      </c>
      <c r="AG176" s="49" t="e">
        <f t="shared" si="13"/>
        <v>#VALUE!</v>
      </c>
    </row>
    <row r="177" spans="1:33">
      <c r="A177" s="28">
        <v>77</v>
      </c>
      <c r="B177" s="47" t="e">
        <f>Results!B177</f>
        <v>#VALUE!</v>
      </c>
      <c r="C177" s="35" t="e">
        <f>Results!C177</f>
        <v>#VALUE!</v>
      </c>
      <c r="D177" s="55" t="e">
        <f>Results!D177</f>
        <v>#VALUE!</v>
      </c>
      <c r="E177" s="55" t="e">
        <f>Results!E177</f>
        <v>#VALUE!</v>
      </c>
      <c r="F177" s="56" t="e">
        <f>Results!F177</f>
        <v>#VALUE!</v>
      </c>
      <c r="G177" s="35" t="e">
        <f>Results!G177</f>
        <v>#VALUE!</v>
      </c>
      <c r="H177" s="55" t="e">
        <f>Results!H177</f>
        <v>#VALUE!</v>
      </c>
      <c r="I177" s="55" t="e">
        <f>Results!I177</f>
        <v>#VALUE!</v>
      </c>
      <c r="J177" s="56" t="e">
        <f>Results!J177</f>
        <v>#VALUE!</v>
      </c>
      <c r="K177" s="57" t="e">
        <f>0.01*'11'!B$17*Matrix!AT177*Results!E177</f>
        <v>#VALUE!</v>
      </c>
      <c r="L177" s="32" t="e">
        <f>0.01*('11'!C$17-'935'!Y177)*Results!C177*Matrix!AT177*('11'!B$17/('11'!B$17-'935'!X177))*'935'!Q177</f>
        <v>#VALUE!</v>
      </c>
      <c r="M177" s="49" t="e">
        <f>0.01*('11'!B$17-'935'!X177)*Results!D177</f>
        <v>#VALUE!</v>
      </c>
      <c r="N177" s="32" t="e">
        <f>0.01*'11'!B$17*Matrix!H177*Matrix!BC177</f>
        <v>#VALUE!</v>
      </c>
      <c r="O177" s="32" t="e">
        <f>0.01*('11'!B$17-'935'!X177)*Matrix!BW177</f>
        <v>#VALUE!</v>
      </c>
      <c r="P177" s="49" t="e">
        <f>0.01*Matrix!AS177*'935'!U177</f>
        <v>#VALUE!</v>
      </c>
      <c r="Q177" s="57" t="e">
        <f t="shared" si="7"/>
        <v>#VALUE!</v>
      </c>
      <c r="R177" s="34" t="e">
        <f>'935'!Z177</f>
        <v>#VALUE!</v>
      </c>
      <c r="S177" s="58" t="e">
        <f t="shared" si="8"/>
        <v>#VALUE!</v>
      </c>
      <c r="T177" s="59" t="e">
        <f t="shared" si="9"/>
        <v>#VALUE!</v>
      </c>
      <c r="U177" s="57" t="e">
        <f t="shared" si="10"/>
        <v>#VALUE!</v>
      </c>
      <c r="V177" s="34" t="e">
        <f>'935'!AA177</f>
        <v>#VALUE!</v>
      </c>
      <c r="W177" s="58" t="e">
        <f t="shared" si="11"/>
        <v>#VALUE!</v>
      </c>
      <c r="X177" s="59" t="e">
        <f t="shared" si="12"/>
        <v>#VALUE!</v>
      </c>
      <c r="Y177" s="57" t="e">
        <f>0.01*('11'!B$17-'935'!X177)*Matrix!BT177</f>
        <v>#VALUE!</v>
      </c>
      <c r="Z177" s="32" t="e">
        <f>0.01*'11'!B$17*Matrix!AT177*Matrix!CV177</f>
        <v>#VALUE!</v>
      </c>
      <c r="AA177" s="32" t="e">
        <f>Matrix!AT177*MAX(Matrix!DD177,0-(Matrix!DC177+IF('935'!Q177=0,0,(1-'935'!Y177/'11'!C$17)*'11'!B$17/('11'!B$17-'935'!X177)*IF(Matrix!AT177=0,1,Matrix!BX177/Matrix!AT177)*Matrix!CU177)))*'11'!B$17*0.01*'DNO totals'!B$228/'DNO totals'!B$296</f>
        <v>#VALUE!</v>
      </c>
      <c r="AB177" s="32" t="e">
        <f>Matrix!AT177*'Charging rates'!B$106*Matrix!DA177</f>
        <v>#VALUE!</v>
      </c>
      <c r="AC177" s="32" t="e">
        <f>Matrix!AT177*MAX(Matrix!DD177,0-(Matrix!DC177+IF('935'!Q177=0,0,(1-'935'!Y177/'11'!C$17)*'11'!B$17/('11'!B$17-'935'!X177)*IF(Matrix!AT177=0,1,Matrix!BX177/Matrix!AT177)*Matrix!CU177)))*'11'!B$17*0.01*'DNO totals'!B$238/'DNO totals'!B$296</f>
        <v>#VALUE!</v>
      </c>
      <c r="AD177" s="32" t="e">
        <f>0.01*(Matrix!BX177*'11'!B$17*Matrix!CA177+Matrix!AT177*Matrix!CC177*'935'!Q177*('11'!C$17-'935'!Y177)*('11'!B$17/('11'!B$17-'935'!X177)))</f>
        <v>#VALUE!</v>
      </c>
      <c r="AE177" s="32" t="e">
        <f>Matrix!AT177*'Charging rates'!B$116*(Parameters!B$21+Matrix!AU177)*IF('DNO totals'!B$323&lt;0,1,'935'!S177)</f>
        <v>#VALUE!</v>
      </c>
      <c r="AF177" s="32" t="e">
        <f>Matrix!AT177*MAX(Matrix!DD177,0-(Matrix!DC177+IF('935'!Q177=0,0,(1-'935'!Y177/'11'!C$17)*'11'!B$17/('11'!B$17-'935'!X177)*IF(Matrix!AT177=0,1,Matrix!BX177/Matrix!AT177)*Matrix!CU177)))*'11'!B$17*0.01*(1-('DNO totals'!B$238+'DNO totals'!B$228)/'DNO totals'!B$296)</f>
        <v>#VALUE!</v>
      </c>
      <c r="AG177" s="49" t="e">
        <f t="shared" si="13"/>
        <v>#VALUE!</v>
      </c>
    </row>
    <row r="178" spans="1:33">
      <c r="A178" s="28">
        <v>78</v>
      </c>
      <c r="B178" s="47" t="e">
        <f>Results!B178</f>
        <v>#VALUE!</v>
      </c>
      <c r="C178" s="35" t="e">
        <f>Results!C178</f>
        <v>#VALUE!</v>
      </c>
      <c r="D178" s="55" t="e">
        <f>Results!D178</f>
        <v>#VALUE!</v>
      </c>
      <c r="E178" s="55" t="e">
        <f>Results!E178</f>
        <v>#VALUE!</v>
      </c>
      <c r="F178" s="56" t="e">
        <f>Results!F178</f>
        <v>#VALUE!</v>
      </c>
      <c r="G178" s="35" t="e">
        <f>Results!G178</f>
        <v>#VALUE!</v>
      </c>
      <c r="H178" s="55" t="e">
        <f>Results!H178</f>
        <v>#VALUE!</v>
      </c>
      <c r="I178" s="55" t="e">
        <f>Results!I178</f>
        <v>#VALUE!</v>
      </c>
      <c r="J178" s="56" t="e">
        <f>Results!J178</f>
        <v>#VALUE!</v>
      </c>
      <c r="K178" s="57" t="e">
        <f>0.01*'11'!B$17*Matrix!AT178*Results!E178</f>
        <v>#VALUE!</v>
      </c>
      <c r="L178" s="32" t="e">
        <f>0.01*('11'!C$17-'935'!Y178)*Results!C178*Matrix!AT178*('11'!B$17/('11'!B$17-'935'!X178))*'935'!Q178</f>
        <v>#VALUE!</v>
      </c>
      <c r="M178" s="49" t="e">
        <f>0.01*('11'!B$17-'935'!X178)*Results!D178</f>
        <v>#VALUE!</v>
      </c>
      <c r="N178" s="32" t="e">
        <f>0.01*'11'!B$17*Matrix!H178*Matrix!BC178</f>
        <v>#VALUE!</v>
      </c>
      <c r="O178" s="32" t="e">
        <f>0.01*('11'!B$17-'935'!X178)*Matrix!BW178</f>
        <v>#VALUE!</v>
      </c>
      <c r="P178" s="49" t="e">
        <f>0.01*Matrix!AS178*'935'!U178</f>
        <v>#VALUE!</v>
      </c>
      <c r="Q178" s="57" t="e">
        <f t="shared" si="7"/>
        <v>#VALUE!</v>
      </c>
      <c r="R178" s="34" t="e">
        <f>'935'!Z178</f>
        <v>#VALUE!</v>
      </c>
      <c r="S178" s="58" t="e">
        <f t="shared" si="8"/>
        <v>#VALUE!</v>
      </c>
      <c r="T178" s="59" t="e">
        <f t="shared" si="9"/>
        <v>#VALUE!</v>
      </c>
      <c r="U178" s="57" t="e">
        <f t="shared" si="10"/>
        <v>#VALUE!</v>
      </c>
      <c r="V178" s="34" t="e">
        <f>'935'!AA178</f>
        <v>#VALUE!</v>
      </c>
      <c r="W178" s="58" t="e">
        <f t="shared" si="11"/>
        <v>#VALUE!</v>
      </c>
      <c r="X178" s="59" t="e">
        <f t="shared" si="12"/>
        <v>#VALUE!</v>
      </c>
      <c r="Y178" s="57" t="e">
        <f>0.01*('11'!B$17-'935'!X178)*Matrix!BT178</f>
        <v>#VALUE!</v>
      </c>
      <c r="Z178" s="32" t="e">
        <f>0.01*'11'!B$17*Matrix!AT178*Matrix!CV178</f>
        <v>#VALUE!</v>
      </c>
      <c r="AA178" s="32" t="e">
        <f>Matrix!AT178*MAX(Matrix!DD178,0-(Matrix!DC178+IF('935'!Q178=0,0,(1-'935'!Y178/'11'!C$17)*'11'!B$17/('11'!B$17-'935'!X178)*IF(Matrix!AT178=0,1,Matrix!BX178/Matrix!AT178)*Matrix!CU178)))*'11'!B$17*0.01*'DNO totals'!B$228/'DNO totals'!B$296</f>
        <v>#VALUE!</v>
      </c>
      <c r="AB178" s="32" t="e">
        <f>Matrix!AT178*'Charging rates'!B$106*Matrix!DA178</f>
        <v>#VALUE!</v>
      </c>
      <c r="AC178" s="32" t="e">
        <f>Matrix!AT178*MAX(Matrix!DD178,0-(Matrix!DC178+IF('935'!Q178=0,0,(1-'935'!Y178/'11'!C$17)*'11'!B$17/('11'!B$17-'935'!X178)*IF(Matrix!AT178=0,1,Matrix!BX178/Matrix!AT178)*Matrix!CU178)))*'11'!B$17*0.01*'DNO totals'!B$238/'DNO totals'!B$296</f>
        <v>#VALUE!</v>
      </c>
      <c r="AD178" s="32" t="e">
        <f>0.01*(Matrix!BX178*'11'!B$17*Matrix!CA178+Matrix!AT178*Matrix!CC178*'935'!Q178*('11'!C$17-'935'!Y178)*('11'!B$17/('11'!B$17-'935'!X178)))</f>
        <v>#VALUE!</v>
      </c>
      <c r="AE178" s="32" t="e">
        <f>Matrix!AT178*'Charging rates'!B$116*(Parameters!B$21+Matrix!AU178)*IF('DNO totals'!B$323&lt;0,1,'935'!S178)</f>
        <v>#VALUE!</v>
      </c>
      <c r="AF178" s="32" t="e">
        <f>Matrix!AT178*MAX(Matrix!DD178,0-(Matrix!DC178+IF('935'!Q178=0,0,(1-'935'!Y178/'11'!C$17)*'11'!B$17/('11'!B$17-'935'!X178)*IF(Matrix!AT178=0,1,Matrix!BX178/Matrix!AT178)*Matrix!CU178)))*'11'!B$17*0.01*(1-('DNO totals'!B$238+'DNO totals'!B$228)/'DNO totals'!B$296)</f>
        <v>#VALUE!</v>
      </c>
      <c r="AG178" s="49" t="e">
        <f t="shared" si="13"/>
        <v>#VALUE!</v>
      </c>
    </row>
    <row r="179" spans="1:33">
      <c r="A179" s="28">
        <v>79</v>
      </c>
      <c r="B179" s="47" t="e">
        <f>Results!B179</f>
        <v>#VALUE!</v>
      </c>
      <c r="C179" s="35" t="e">
        <f>Results!C179</f>
        <v>#VALUE!</v>
      </c>
      <c r="D179" s="55" t="e">
        <f>Results!D179</f>
        <v>#VALUE!</v>
      </c>
      <c r="E179" s="55" t="e">
        <f>Results!E179</f>
        <v>#VALUE!</v>
      </c>
      <c r="F179" s="56" t="e">
        <f>Results!F179</f>
        <v>#VALUE!</v>
      </c>
      <c r="G179" s="35" t="e">
        <f>Results!G179</f>
        <v>#VALUE!</v>
      </c>
      <c r="H179" s="55" t="e">
        <f>Results!H179</f>
        <v>#VALUE!</v>
      </c>
      <c r="I179" s="55" t="e">
        <f>Results!I179</f>
        <v>#VALUE!</v>
      </c>
      <c r="J179" s="56" t="e">
        <f>Results!J179</f>
        <v>#VALUE!</v>
      </c>
      <c r="K179" s="57" t="e">
        <f>0.01*'11'!B$17*Matrix!AT179*Results!E179</f>
        <v>#VALUE!</v>
      </c>
      <c r="L179" s="32" t="e">
        <f>0.01*('11'!C$17-'935'!Y179)*Results!C179*Matrix!AT179*('11'!B$17/('11'!B$17-'935'!X179))*'935'!Q179</f>
        <v>#VALUE!</v>
      </c>
      <c r="M179" s="49" t="e">
        <f>0.01*('11'!B$17-'935'!X179)*Results!D179</f>
        <v>#VALUE!</v>
      </c>
      <c r="N179" s="32" t="e">
        <f>0.01*'11'!B$17*Matrix!H179*Matrix!BC179</f>
        <v>#VALUE!</v>
      </c>
      <c r="O179" s="32" t="e">
        <f>0.01*('11'!B$17-'935'!X179)*Matrix!BW179</f>
        <v>#VALUE!</v>
      </c>
      <c r="P179" s="49" t="e">
        <f>0.01*Matrix!AS179*'935'!U179</f>
        <v>#VALUE!</v>
      </c>
      <c r="Q179" s="57" t="e">
        <f t="shared" si="7"/>
        <v>#VALUE!</v>
      </c>
      <c r="R179" s="34" t="e">
        <f>'935'!Z179</f>
        <v>#VALUE!</v>
      </c>
      <c r="S179" s="58" t="e">
        <f t="shared" si="8"/>
        <v>#VALUE!</v>
      </c>
      <c r="T179" s="59" t="e">
        <f t="shared" si="9"/>
        <v>#VALUE!</v>
      </c>
      <c r="U179" s="57" t="e">
        <f t="shared" si="10"/>
        <v>#VALUE!</v>
      </c>
      <c r="V179" s="34" t="e">
        <f>'935'!AA179</f>
        <v>#VALUE!</v>
      </c>
      <c r="W179" s="58" t="e">
        <f t="shared" si="11"/>
        <v>#VALUE!</v>
      </c>
      <c r="X179" s="59" t="e">
        <f t="shared" si="12"/>
        <v>#VALUE!</v>
      </c>
      <c r="Y179" s="57" t="e">
        <f>0.01*('11'!B$17-'935'!X179)*Matrix!BT179</f>
        <v>#VALUE!</v>
      </c>
      <c r="Z179" s="32" t="e">
        <f>0.01*'11'!B$17*Matrix!AT179*Matrix!CV179</f>
        <v>#VALUE!</v>
      </c>
      <c r="AA179" s="32" t="e">
        <f>Matrix!AT179*MAX(Matrix!DD179,0-(Matrix!DC179+IF('935'!Q179=0,0,(1-'935'!Y179/'11'!C$17)*'11'!B$17/('11'!B$17-'935'!X179)*IF(Matrix!AT179=0,1,Matrix!BX179/Matrix!AT179)*Matrix!CU179)))*'11'!B$17*0.01*'DNO totals'!B$228/'DNO totals'!B$296</f>
        <v>#VALUE!</v>
      </c>
      <c r="AB179" s="32" t="e">
        <f>Matrix!AT179*'Charging rates'!B$106*Matrix!DA179</f>
        <v>#VALUE!</v>
      </c>
      <c r="AC179" s="32" t="e">
        <f>Matrix!AT179*MAX(Matrix!DD179,0-(Matrix!DC179+IF('935'!Q179=0,0,(1-'935'!Y179/'11'!C$17)*'11'!B$17/('11'!B$17-'935'!X179)*IF(Matrix!AT179=0,1,Matrix!BX179/Matrix!AT179)*Matrix!CU179)))*'11'!B$17*0.01*'DNO totals'!B$238/'DNO totals'!B$296</f>
        <v>#VALUE!</v>
      </c>
      <c r="AD179" s="32" t="e">
        <f>0.01*(Matrix!BX179*'11'!B$17*Matrix!CA179+Matrix!AT179*Matrix!CC179*'935'!Q179*('11'!C$17-'935'!Y179)*('11'!B$17/('11'!B$17-'935'!X179)))</f>
        <v>#VALUE!</v>
      </c>
      <c r="AE179" s="32" t="e">
        <f>Matrix!AT179*'Charging rates'!B$116*(Parameters!B$21+Matrix!AU179)*IF('DNO totals'!B$323&lt;0,1,'935'!S179)</f>
        <v>#VALUE!</v>
      </c>
      <c r="AF179" s="32" t="e">
        <f>Matrix!AT179*MAX(Matrix!DD179,0-(Matrix!DC179+IF('935'!Q179=0,0,(1-'935'!Y179/'11'!C$17)*'11'!B$17/('11'!B$17-'935'!X179)*IF(Matrix!AT179=0,1,Matrix!BX179/Matrix!AT179)*Matrix!CU179)))*'11'!B$17*0.01*(1-('DNO totals'!B$238+'DNO totals'!B$228)/'DNO totals'!B$296)</f>
        <v>#VALUE!</v>
      </c>
      <c r="AG179" s="49" t="e">
        <f t="shared" si="13"/>
        <v>#VALUE!</v>
      </c>
    </row>
    <row r="180" spans="1:33">
      <c r="A180" s="28">
        <v>80</v>
      </c>
      <c r="B180" s="47" t="e">
        <f>Results!B180</f>
        <v>#VALUE!</v>
      </c>
      <c r="C180" s="35" t="e">
        <f>Results!C180</f>
        <v>#VALUE!</v>
      </c>
      <c r="D180" s="55" t="e">
        <f>Results!D180</f>
        <v>#VALUE!</v>
      </c>
      <c r="E180" s="55" t="e">
        <f>Results!E180</f>
        <v>#VALUE!</v>
      </c>
      <c r="F180" s="56" t="e">
        <f>Results!F180</f>
        <v>#VALUE!</v>
      </c>
      <c r="G180" s="35" t="e">
        <f>Results!G180</f>
        <v>#VALUE!</v>
      </c>
      <c r="H180" s="55" t="e">
        <f>Results!H180</f>
        <v>#VALUE!</v>
      </c>
      <c r="I180" s="55" t="e">
        <f>Results!I180</f>
        <v>#VALUE!</v>
      </c>
      <c r="J180" s="56" t="e">
        <f>Results!J180</f>
        <v>#VALUE!</v>
      </c>
      <c r="K180" s="57" t="e">
        <f>0.01*'11'!B$17*Matrix!AT180*Results!E180</f>
        <v>#VALUE!</v>
      </c>
      <c r="L180" s="32" t="e">
        <f>0.01*('11'!C$17-'935'!Y180)*Results!C180*Matrix!AT180*('11'!B$17/('11'!B$17-'935'!X180))*'935'!Q180</f>
        <v>#VALUE!</v>
      </c>
      <c r="M180" s="49" t="e">
        <f>0.01*('11'!B$17-'935'!X180)*Results!D180</f>
        <v>#VALUE!</v>
      </c>
      <c r="N180" s="32" t="e">
        <f>0.01*'11'!B$17*Matrix!H180*Matrix!BC180</f>
        <v>#VALUE!</v>
      </c>
      <c r="O180" s="32" t="e">
        <f>0.01*('11'!B$17-'935'!X180)*Matrix!BW180</f>
        <v>#VALUE!</v>
      </c>
      <c r="P180" s="49" t="e">
        <f>0.01*Matrix!AS180*'935'!U180</f>
        <v>#VALUE!</v>
      </c>
      <c r="Q180" s="57" t="e">
        <f t="shared" si="7"/>
        <v>#VALUE!</v>
      </c>
      <c r="R180" s="34" t="e">
        <f>'935'!Z180</f>
        <v>#VALUE!</v>
      </c>
      <c r="S180" s="58" t="e">
        <f t="shared" si="8"/>
        <v>#VALUE!</v>
      </c>
      <c r="T180" s="59" t="e">
        <f t="shared" si="9"/>
        <v>#VALUE!</v>
      </c>
      <c r="U180" s="57" t="e">
        <f t="shared" si="10"/>
        <v>#VALUE!</v>
      </c>
      <c r="V180" s="34" t="e">
        <f>'935'!AA180</f>
        <v>#VALUE!</v>
      </c>
      <c r="W180" s="58" t="e">
        <f t="shared" si="11"/>
        <v>#VALUE!</v>
      </c>
      <c r="X180" s="59" t="e">
        <f t="shared" si="12"/>
        <v>#VALUE!</v>
      </c>
      <c r="Y180" s="57" t="e">
        <f>0.01*('11'!B$17-'935'!X180)*Matrix!BT180</f>
        <v>#VALUE!</v>
      </c>
      <c r="Z180" s="32" t="e">
        <f>0.01*'11'!B$17*Matrix!AT180*Matrix!CV180</f>
        <v>#VALUE!</v>
      </c>
      <c r="AA180" s="32" t="e">
        <f>Matrix!AT180*MAX(Matrix!DD180,0-(Matrix!DC180+IF('935'!Q180=0,0,(1-'935'!Y180/'11'!C$17)*'11'!B$17/('11'!B$17-'935'!X180)*IF(Matrix!AT180=0,1,Matrix!BX180/Matrix!AT180)*Matrix!CU180)))*'11'!B$17*0.01*'DNO totals'!B$228/'DNO totals'!B$296</f>
        <v>#VALUE!</v>
      </c>
      <c r="AB180" s="32" t="e">
        <f>Matrix!AT180*'Charging rates'!B$106*Matrix!DA180</f>
        <v>#VALUE!</v>
      </c>
      <c r="AC180" s="32" t="e">
        <f>Matrix!AT180*MAX(Matrix!DD180,0-(Matrix!DC180+IF('935'!Q180=0,0,(1-'935'!Y180/'11'!C$17)*'11'!B$17/('11'!B$17-'935'!X180)*IF(Matrix!AT180=0,1,Matrix!BX180/Matrix!AT180)*Matrix!CU180)))*'11'!B$17*0.01*'DNO totals'!B$238/'DNO totals'!B$296</f>
        <v>#VALUE!</v>
      </c>
      <c r="AD180" s="32" t="e">
        <f>0.01*(Matrix!BX180*'11'!B$17*Matrix!CA180+Matrix!AT180*Matrix!CC180*'935'!Q180*('11'!C$17-'935'!Y180)*('11'!B$17/('11'!B$17-'935'!X180)))</f>
        <v>#VALUE!</v>
      </c>
      <c r="AE180" s="32" t="e">
        <f>Matrix!AT180*'Charging rates'!B$116*(Parameters!B$21+Matrix!AU180)*IF('DNO totals'!B$323&lt;0,1,'935'!S180)</f>
        <v>#VALUE!</v>
      </c>
      <c r="AF180" s="32" t="e">
        <f>Matrix!AT180*MAX(Matrix!DD180,0-(Matrix!DC180+IF('935'!Q180=0,0,(1-'935'!Y180/'11'!C$17)*'11'!B$17/('11'!B$17-'935'!X180)*IF(Matrix!AT180=0,1,Matrix!BX180/Matrix!AT180)*Matrix!CU180)))*'11'!B$17*0.01*(1-('DNO totals'!B$238+'DNO totals'!B$228)/'DNO totals'!B$296)</f>
        <v>#VALUE!</v>
      </c>
      <c r="AG180" s="49" t="e">
        <f t="shared" si="13"/>
        <v>#VALUE!</v>
      </c>
    </row>
    <row r="181" spans="1:33">
      <c r="A181" s="28">
        <v>81</v>
      </c>
      <c r="B181" s="47" t="e">
        <f>Results!B181</f>
        <v>#VALUE!</v>
      </c>
      <c r="C181" s="35" t="e">
        <f>Results!C181</f>
        <v>#VALUE!</v>
      </c>
      <c r="D181" s="55" t="e">
        <f>Results!D181</f>
        <v>#VALUE!</v>
      </c>
      <c r="E181" s="55" t="e">
        <f>Results!E181</f>
        <v>#VALUE!</v>
      </c>
      <c r="F181" s="56" t="e">
        <f>Results!F181</f>
        <v>#VALUE!</v>
      </c>
      <c r="G181" s="35" t="e">
        <f>Results!G181</f>
        <v>#VALUE!</v>
      </c>
      <c r="H181" s="55" t="e">
        <f>Results!H181</f>
        <v>#VALUE!</v>
      </c>
      <c r="I181" s="55" t="e">
        <f>Results!I181</f>
        <v>#VALUE!</v>
      </c>
      <c r="J181" s="56" t="e">
        <f>Results!J181</f>
        <v>#VALUE!</v>
      </c>
      <c r="K181" s="57" t="e">
        <f>0.01*'11'!B$17*Matrix!AT181*Results!E181</f>
        <v>#VALUE!</v>
      </c>
      <c r="L181" s="32" t="e">
        <f>0.01*('11'!C$17-'935'!Y181)*Results!C181*Matrix!AT181*('11'!B$17/('11'!B$17-'935'!X181))*'935'!Q181</f>
        <v>#VALUE!</v>
      </c>
      <c r="M181" s="49" t="e">
        <f>0.01*('11'!B$17-'935'!X181)*Results!D181</f>
        <v>#VALUE!</v>
      </c>
      <c r="N181" s="32" t="e">
        <f>0.01*'11'!B$17*Matrix!H181*Matrix!BC181</f>
        <v>#VALUE!</v>
      </c>
      <c r="O181" s="32" t="e">
        <f>0.01*('11'!B$17-'935'!X181)*Matrix!BW181</f>
        <v>#VALUE!</v>
      </c>
      <c r="P181" s="49" t="e">
        <f>0.01*Matrix!AS181*'935'!U181</f>
        <v>#VALUE!</v>
      </c>
      <c r="Q181" s="57" t="e">
        <f t="shared" si="7"/>
        <v>#VALUE!</v>
      </c>
      <c r="R181" s="34" t="e">
        <f>'935'!Z181</f>
        <v>#VALUE!</v>
      </c>
      <c r="S181" s="58" t="e">
        <f t="shared" si="8"/>
        <v>#VALUE!</v>
      </c>
      <c r="T181" s="59" t="e">
        <f t="shared" si="9"/>
        <v>#VALUE!</v>
      </c>
      <c r="U181" s="57" t="e">
        <f t="shared" si="10"/>
        <v>#VALUE!</v>
      </c>
      <c r="V181" s="34" t="e">
        <f>'935'!AA181</f>
        <v>#VALUE!</v>
      </c>
      <c r="W181" s="58" t="e">
        <f t="shared" si="11"/>
        <v>#VALUE!</v>
      </c>
      <c r="X181" s="59" t="e">
        <f t="shared" si="12"/>
        <v>#VALUE!</v>
      </c>
      <c r="Y181" s="57" t="e">
        <f>0.01*('11'!B$17-'935'!X181)*Matrix!BT181</f>
        <v>#VALUE!</v>
      </c>
      <c r="Z181" s="32" t="e">
        <f>0.01*'11'!B$17*Matrix!AT181*Matrix!CV181</f>
        <v>#VALUE!</v>
      </c>
      <c r="AA181" s="32" t="e">
        <f>Matrix!AT181*MAX(Matrix!DD181,0-(Matrix!DC181+IF('935'!Q181=0,0,(1-'935'!Y181/'11'!C$17)*'11'!B$17/('11'!B$17-'935'!X181)*IF(Matrix!AT181=0,1,Matrix!BX181/Matrix!AT181)*Matrix!CU181)))*'11'!B$17*0.01*'DNO totals'!B$228/'DNO totals'!B$296</f>
        <v>#VALUE!</v>
      </c>
      <c r="AB181" s="32" t="e">
        <f>Matrix!AT181*'Charging rates'!B$106*Matrix!DA181</f>
        <v>#VALUE!</v>
      </c>
      <c r="AC181" s="32" t="e">
        <f>Matrix!AT181*MAX(Matrix!DD181,0-(Matrix!DC181+IF('935'!Q181=0,0,(1-'935'!Y181/'11'!C$17)*'11'!B$17/('11'!B$17-'935'!X181)*IF(Matrix!AT181=0,1,Matrix!BX181/Matrix!AT181)*Matrix!CU181)))*'11'!B$17*0.01*'DNO totals'!B$238/'DNO totals'!B$296</f>
        <v>#VALUE!</v>
      </c>
      <c r="AD181" s="32" t="e">
        <f>0.01*(Matrix!BX181*'11'!B$17*Matrix!CA181+Matrix!AT181*Matrix!CC181*'935'!Q181*('11'!C$17-'935'!Y181)*('11'!B$17/('11'!B$17-'935'!X181)))</f>
        <v>#VALUE!</v>
      </c>
      <c r="AE181" s="32" t="e">
        <f>Matrix!AT181*'Charging rates'!B$116*(Parameters!B$21+Matrix!AU181)*IF('DNO totals'!B$323&lt;0,1,'935'!S181)</f>
        <v>#VALUE!</v>
      </c>
      <c r="AF181" s="32" t="e">
        <f>Matrix!AT181*MAX(Matrix!DD181,0-(Matrix!DC181+IF('935'!Q181=0,0,(1-'935'!Y181/'11'!C$17)*'11'!B$17/('11'!B$17-'935'!X181)*IF(Matrix!AT181=0,1,Matrix!BX181/Matrix!AT181)*Matrix!CU181)))*'11'!B$17*0.01*(1-('DNO totals'!B$238+'DNO totals'!B$228)/'DNO totals'!B$296)</f>
        <v>#VALUE!</v>
      </c>
      <c r="AG181" s="49" t="e">
        <f t="shared" si="13"/>
        <v>#VALUE!</v>
      </c>
    </row>
    <row r="182" spans="1:33">
      <c r="A182" s="28">
        <v>82</v>
      </c>
      <c r="B182" s="47" t="e">
        <f>Results!B182</f>
        <v>#VALUE!</v>
      </c>
      <c r="C182" s="35" t="e">
        <f>Results!C182</f>
        <v>#VALUE!</v>
      </c>
      <c r="D182" s="55" t="e">
        <f>Results!D182</f>
        <v>#VALUE!</v>
      </c>
      <c r="E182" s="55" t="e">
        <f>Results!E182</f>
        <v>#VALUE!</v>
      </c>
      <c r="F182" s="56" t="e">
        <f>Results!F182</f>
        <v>#VALUE!</v>
      </c>
      <c r="G182" s="35" t="e">
        <f>Results!G182</f>
        <v>#VALUE!</v>
      </c>
      <c r="H182" s="55" t="e">
        <f>Results!H182</f>
        <v>#VALUE!</v>
      </c>
      <c r="I182" s="55" t="e">
        <f>Results!I182</f>
        <v>#VALUE!</v>
      </c>
      <c r="J182" s="56" t="e">
        <f>Results!J182</f>
        <v>#VALUE!</v>
      </c>
      <c r="K182" s="57" t="e">
        <f>0.01*'11'!B$17*Matrix!AT182*Results!E182</f>
        <v>#VALUE!</v>
      </c>
      <c r="L182" s="32" t="e">
        <f>0.01*('11'!C$17-'935'!Y182)*Results!C182*Matrix!AT182*('11'!B$17/('11'!B$17-'935'!X182))*'935'!Q182</f>
        <v>#VALUE!</v>
      </c>
      <c r="M182" s="49" t="e">
        <f>0.01*('11'!B$17-'935'!X182)*Results!D182</f>
        <v>#VALUE!</v>
      </c>
      <c r="N182" s="32" t="e">
        <f>0.01*'11'!B$17*Matrix!H182*Matrix!BC182</f>
        <v>#VALUE!</v>
      </c>
      <c r="O182" s="32" t="e">
        <f>0.01*('11'!B$17-'935'!X182)*Matrix!BW182</f>
        <v>#VALUE!</v>
      </c>
      <c r="P182" s="49" t="e">
        <f>0.01*Matrix!AS182*'935'!U182</f>
        <v>#VALUE!</v>
      </c>
      <c r="Q182" s="57" t="e">
        <f t="shared" si="7"/>
        <v>#VALUE!</v>
      </c>
      <c r="R182" s="34" t="e">
        <f>'935'!Z182</f>
        <v>#VALUE!</v>
      </c>
      <c r="S182" s="58" t="e">
        <f t="shared" si="8"/>
        <v>#VALUE!</v>
      </c>
      <c r="T182" s="59" t="e">
        <f t="shared" si="9"/>
        <v>#VALUE!</v>
      </c>
      <c r="U182" s="57" t="e">
        <f t="shared" si="10"/>
        <v>#VALUE!</v>
      </c>
      <c r="V182" s="34" t="e">
        <f>'935'!AA182</f>
        <v>#VALUE!</v>
      </c>
      <c r="W182" s="58" t="e">
        <f t="shared" si="11"/>
        <v>#VALUE!</v>
      </c>
      <c r="X182" s="59" t="e">
        <f t="shared" si="12"/>
        <v>#VALUE!</v>
      </c>
      <c r="Y182" s="57" t="e">
        <f>0.01*('11'!B$17-'935'!X182)*Matrix!BT182</f>
        <v>#VALUE!</v>
      </c>
      <c r="Z182" s="32" t="e">
        <f>0.01*'11'!B$17*Matrix!AT182*Matrix!CV182</f>
        <v>#VALUE!</v>
      </c>
      <c r="AA182" s="32" t="e">
        <f>Matrix!AT182*MAX(Matrix!DD182,0-(Matrix!DC182+IF('935'!Q182=0,0,(1-'935'!Y182/'11'!C$17)*'11'!B$17/('11'!B$17-'935'!X182)*IF(Matrix!AT182=0,1,Matrix!BX182/Matrix!AT182)*Matrix!CU182)))*'11'!B$17*0.01*'DNO totals'!B$228/'DNO totals'!B$296</f>
        <v>#VALUE!</v>
      </c>
      <c r="AB182" s="32" t="e">
        <f>Matrix!AT182*'Charging rates'!B$106*Matrix!DA182</f>
        <v>#VALUE!</v>
      </c>
      <c r="AC182" s="32" t="e">
        <f>Matrix!AT182*MAX(Matrix!DD182,0-(Matrix!DC182+IF('935'!Q182=0,0,(1-'935'!Y182/'11'!C$17)*'11'!B$17/('11'!B$17-'935'!X182)*IF(Matrix!AT182=0,1,Matrix!BX182/Matrix!AT182)*Matrix!CU182)))*'11'!B$17*0.01*'DNO totals'!B$238/'DNO totals'!B$296</f>
        <v>#VALUE!</v>
      </c>
      <c r="AD182" s="32" t="e">
        <f>0.01*(Matrix!BX182*'11'!B$17*Matrix!CA182+Matrix!AT182*Matrix!CC182*'935'!Q182*('11'!C$17-'935'!Y182)*('11'!B$17/('11'!B$17-'935'!X182)))</f>
        <v>#VALUE!</v>
      </c>
      <c r="AE182" s="32" t="e">
        <f>Matrix!AT182*'Charging rates'!B$116*(Parameters!B$21+Matrix!AU182)*IF('DNO totals'!B$323&lt;0,1,'935'!S182)</f>
        <v>#VALUE!</v>
      </c>
      <c r="AF182" s="32" t="e">
        <f>Matrix!AT182*MAX(Matrix!DD182,0-(Matrix!DC182+IF('935'!Q182=0,0,(1-'935'!Y182/'11'!C$17)*'11'!B$17/('11'!B$17-'935'!X182)*IF(Matrix!AT182=0,1,Matrix!BX182/Matrix!AT182)*Matrix!CU182)))*'11'!B$17*0.01*(1-('DNO totals'!B$238+'DNO totals'!B$228)/'DNO totals'!B$296)</f>
        <v>#VALUE!</v>
      </c>
      <c r="AG182" s="49" t="e">
        <f t="shared" si="13"/>
        <v>#VALUE!</v>
      </c>
    </row>
    <row r="183" spans="1:33">
      <c r="A183" s="28">
        <v>83</v>
      </c>
      <c r="B183" s="47" t="e">
        <f>Results!B183</f>
        <v>#VALUE!</v>
      </c>
      <c r="C183" s="35" t="e">
        <f>Results!C183</f>
        <v>#VALUE!</v>
      </c>
      <c r="D183" s="55" t="e">
        <f>Results!D183</f>
        <v>#VALUE!</v>
      </c>
      <c r="E183" s="55" t="e">
        <f>Results!E183</f>
        <v>#VALUE!</v>
      </c>
      <c r="F183" s="56" t="e">
        <f>Results!F183</f>
        <v>#VALUE!</v>
      </c>
      <c r="G183" s="35" t="e">
        <f>Results!G183</f>
        <v>#VALUE!</v>
      </c>
      <c r="H183" s="55" t="e">
        <f>Results!H183</f>
        <v>#VALUE!</v>
      </c>
      <c r="I183" s="55" t="e">
        <f>Results!I183</f>
        <v>#VALUE!</v>
      </c>
      <c r="J183" s="56" t="e">
        <f>Results!J183</f>
        <v>#VALUE!</v>
      </c>
      <c r="K183" s="57" t="e">
        <f>0.01*'11'!B$17*Matrix!AT183*Results!E183</f>
        <v>#VALUE!</v>
      </c>
      <c r="L183" s="32" t="e">
        <f>0.01*('11'!C$17-'935'!Y183)*Results!C183*Matrix!AT183*('11'!B$17/('11'!B$17-'935'!X183))*'935'!Q183</f>
        <v>#VALUE!</v>
      </c>
      <c r="M183" s="49" t="e">
        <f>0.01*('11'!B$17-'935'!X183)*Results!D183</f>
        <v>#VALUE!</v>
      </c>
      <c r="N183" s="32" t="e">
        <f>0.01*'11'!B$17*Matrix!H183*Matrix!BC183</f>
        <v>#VALUE!</v>
      </c>
      <c r="O183" s="32" t="e">
        <f>0.01*('11'!B$17-'935'!X183)*Matrix!BW183</f>
        <v>#VALUE!</v>
      </c>
      <c r="P183" s="49" t="e">
        <f>0.01*Matrix!AS183*'935'!U183</f>
        <v>#VALUE!</v>
      </c>
      <c r="Q183" s="57" t="e">
        <f t="shared" si="7"/>
        <v>#VALUE!</v>
      </c>
      <c r="R183" s="34" t="e">
        <f>'935'!Z183</f>
        <v>#VALUE!</v>
      </c>
      <c r="S183" s="58" t="e">
        <f t="shared" si="8"/>
        <v>#VALUE!</v>
      </c>
      <c r="T183" s="59" t="e">
        <f t="shared" si="9"/>
        <v>#VALUE!</v>
      </c>
      <c r="U183" s="57" t="e">
        <f t="shared" si="10"/>
        <v>#VALUE!</v>
      </c>
      <c r="V183" s="34" t="e">
        <f>'935'!AA183</f>
        <v>#VALUE!</v>
      </c>
      <c r="W183" s="58" t="e">
        <f t="shared" si="11"/>
        <v>#VALUE!</v>
      </c>
      <c r="X183" s="59" t="e">
        <f t="shared" si="12"/>
        <v>#VALUE!</v>
      </c>
      <c r="Y183" s="57" t="e">
        <f>0.01*('11'!B$17-'935'!X183)*Matrix!BT183</f>
        <v>#VALUE!</v>
      </c>
      <c r="Z183" s="32" t="e">
        <f>0.01*'11'!B$17*Matrix!AT183*Matrix!CV183</f>
        <v>#VALUE!</v>
      </c>
      <c r="AA183" s="32" t="e">
        <f>Matrix!AT183*MAX(Matrix!DD183,0-(Matrix!DC183+IF('935'!Q183=0,0,(1-'935'!Y183/'11'!C$17)*'11'!B$17/('11'!B$17-'935'!X183)*IF(Matrix!AT183=0,1,Matrix!BX183/Matrix!AT183)*Matrix!CU183)))*'11'!B$17*0.01*'DNO totals'!B$228/'DNO totals'!B$296</f>
        <v>#VALUE!</v>
      </c>
      <c r="AB183" s="32" t="e">
        <f>Matrix!AT183*'Charging rates'!B$106*Matrix!DA183</f>
        <v>#VALUE!</v>
      </c>
      <c r="AC183" s="32" t="e">
        <f>Matrix!AT183*MAX(Matrix!DD183,0-(Matrix!DC183+IF('935'!Q183=0,0,(1-'935'!Y183/'11'!C$17)*'11'!B$17/('11'!B$17-'935'!X183)*IF(Matrix!AT183=0,1,Matrix!BX183/Matrix!AT183)*Matrix!CU183)))*'11'!B$17*0.01*'DNO totals'!B$238/'DNO totals'!B$296</f>
        <v>#VALUE!</v>
      </c>
      <c r="AD183" s="32" t="e">
        <f>0.01*(Matrix!BX183*'11'!B$17*Matrix!CA183+Matrix!AT183*Matrix!CC183*'935'!Q183*('11'!C$17-'935'!Y183)*('11'!B$17/('11'!B$17-'935'!X183)))</f>
        <v>#VALUE!</v>
      </c>
      <c r="AE183" s="32" t="e">
        <f>Matrix!AT183*'Charging rates'!B$116*(Parameters!B$21+Matrix!AU183)*IF('DNO totals'!B$323&lt;0,1,'935'!S183)</f>
        <v>#VALUE!</v>
      </c>
      <c r="AF183" s="32" t="e">
        <f>Matrix!AT183*MAX(Matrix!DD183,0-(Matrix!DC183+IF('935'!Q183=0,0,(1-'935'!Y183/'11'!C$17)*'11'!B$17/('11'!B$17-'935'!X183)*IF(Matrix!AT183=0,1,Matrix!BX183/Matrix!AT183)*Matrix!CU183)))*'11'!B$17*0.01*(1-('DNO totals'!B$238+'DNO totals'!B$228)/'DNO totals'!B$296)</f>
        <v>#VALUE!</v>
      </c>
      <c r="AG183" s="49" t="e">
        <f t="shared" si="13"/>
        <v>#VALUE!</v>
      </c>
    </row>
    <row r="184" spans="1:33">
      <c r="A184" s="28">
        <v>84</v>
      </c>
      <c r="B184" s="47" t="e">
        <f>Results!B184</f>
        <v>#VALUE!</v>
      </c>
      <c r="C184" s="35" t="e">
        <f>Results!C184</f>
        <v>#VALUE!</v>
      </c>
      <c r="D184" s="55" t="e">
        <f>Results!D184</f>
        <v>#VALUE!</v>
      </c>
      <c r="E184" s="55" t="e">
        <f>Results!E184</f>
        <v>#VALUE!</v>
      </c>
      <c r="F184" s="56" t="e">
        <f>Results!F184</f>
        <v>#VALUE!</v>
      </c>
      <c r="G184" s="35" t="e">
        <f>Results!G184</f>
        <v>#VALUE!</v>
      </c>
      <c r="H184" s="55" t="e">
        <f>Results!H184</f>
        <v>#VALUE!</v>
      </c>
      <c r="I184" s="55" t="e">
        <f>Results!I184</f>
        <v>#VALUE!</v>
      </c>
      <c r="J184" s="56" t="e">
        <f>Results!J184</f>
        <v>#VALUE!</v>
      </c>
      <c r="K184" s="57" t="e">
        <f>0.01*'11'!B$17*Matrix!AT184*Results!E184</f>
        <v>#VALUE!</v>
      </c>
      <c r="L184" s="32" t="e">
        <f>0.01*('11'!C$17-'935'!Y184)*Results!C184*Matrix!AT184*('11'!B$17/('11'!B$17-'935'!X184))*'935'!Q184</f>
        <v>#VALUE!</v>
      </c>
      <c r="M184" s="49" t="e">
        <f>0.01*('11'!B$17-'935'!X184)*Results!D184</f>
        <v>#VALUE!</v>
      </c>
      <c r="N184" s="32" t="e">
        <f>0.01*'11'!B$17*Matrix!H184*Matrix!BC184</f>
        <v>#VALUE!</v>
      </c>
      <c r="O184" s="32" t="e">
        <f>0.01*('11'!B$17-'935'!X184)*Matrix!BW184</f>
        <v>#VALUE!</v>
      </c>
      <c r="P184" s="49" t="e">
        <f>0.01*Matrix!AS184*'935'!U184</f>
        <v>#VALUE!</v>
      </c>
      <c r="Q184" s="57" t="e">
        <f t="shared" si="7"/>
        <v>#VALUE!</v>
      </c>
      <c r="R184" s="34" t="e">
        <f>'935'!Z184</f>
        <v>#VALUE!</v>
      </c>
      <c r="S184" s="58" t="e">
        <f t="shared" si="8"/>
        <v>#VALUE!</v>
      </c>
      <c r="T184" s="59" t="e">
        <f t="shared" si="9"/>
        <v>#VALUE!</v>
      </c>
      <c r="U184" s="57" t="e">
        <f t="shared" si="10"/>
        <v>#VALUE!</v>
      </c>
      <c r="V184" s="34" t="e">
        <f>'935'!AA184</f>
        <v>#VALUE!</v>
      </c>
      <c r="W184" s="58" t="e">
        <f t="shared" si="11"/>
        <v>#VALUE!</v>
      </c>
      <c r="X184" s="59" t="e">
        <f t="shared" si="12"/>
        <v>#VALUE!</v>
      </c>
      <c r="Y184" s="57" t="e">
        <f>0.01*('11'!B$17-'935'!X184)*Matrix!BT184</f>
        <v>#VALUE!</v>
      </c>
      <c r="Z184" s="32" t="e">
        <f>0.01*'11'!B$17*Matrix!AT184*Matrix!CV184</f>
        <v>#VALUE!</v>
      </c>
      <c r="AA184" s="32" t="e">
        <f>Matrix!AT184*MAX(Matrix!DD184,0-(Matrix!DC184+IF('935'!Q184=0,0,(1-'935'!Y184/'11'!C$17)*'11'!B$17/('11'!B$17-'935'!X184)*IF(Matrix!AT184=0,1,Matrix!BX184/Matrix!AT184)*Matrix!CU184)))*'11'!B$17*0.01*'DNO totals'!B$228/'DNO totals'!B$296</f>
        <v>#VALUE!</v>
      </c>
      <c r="AB184" s="32" t="e">
        <f>Matrix!AT184*'Charging rates'!B$106*Matrix!DA184</f>
        <v>#VALUE!</v>
      </c>
      <c r="AC184" s="32" t="e">
        <f>Matrix!AT184*MAX(Matrix!DD184,0-(Matrix!DC184+IF('935'!Q184=0,0,(1-'935'!Y184/'11'!C$17)*'11'!B$17/('11'!B$17-'935'!X184)*IF(Matrix!AT184=0,1,Matrix!BX184/Matrix!AT184)*Matrix!CU184)))*'11'!B$17*0.01*'DNO totals'!B$238/'DNO totals'!B$296</f>
        <v>#VALUE!</v>
      </c>
      <c r="AD184" s="32" t="e">
        <f>0.01*(Matrix!BX184*'11'!B$17*Matrix!CA184+Matrix!AT184*Matrix!CC184*'935'!Q184*('11'!C$17-'935'!Y184)*('11'!B$17/('11'!B$17-'935'!X184)))</f>
        <v>#VALUE!</v>
      </c>
      <c r="AE184" s="32" t="e">
        <f>Matrix!AT184*'Charging rates'!B$116*(Parameters!B$21+Matrix!AU184)*IF('DNO totals'!B$323&lt;0,1,'935'!S184)</f>
        <v>#VALUE!</v>
      </c>
      <c r="AF184" s="32" t="e">
        <f>Matrix!AT184*MAX(Matrix!DD184,0-(Matrix!DC184+IF('935'!Q184=0,0,(1-'935'!Y184/'11'!C$17)*'11'!B$17/('11'!B$17-'935'!X184)*IF(Matrix!AT184=0,1,Matrix!BX184/Matrix!AT184)*Matrix!CU184)))*'11'!B$17*0.01*(1-('DNO totals'!B$238+'DNO totals'!B$228)/'DNO totals'!B$296)</f>
        <v>#VALUE!</v>
      </c>
      <c r="AG184" s="49" t="e">
        <f t="shared" si="13"/>
        <v>#VALUE!</v>
      </c>
    </row>
    <row r="185" spans="1:33">
      <c r="A185" s="28">
        <v>85</v>
      </c>
      <c r="B185" s="47" t="e">
        <f>Results!B185</f>
        <v>#VALUE!</v>
      </c>
      <c r="C185" s="35" t="e">
        <f>Results!C185</f>
        <v>#VALUE!</v>
      </c>
      <c r="D185" s="55" t="e">
        <f>Results!D185</f>
        <v>#VALUE!</v>
      </c>
      <c r="E185" s="55" t="e">
        <f>Results!E185</f>
        <v>#VALUE!</v>
      </c>
      <c r="F185" s="56" t="e">
        <f>Results!F185</f>
        <v>#VALUE!</v>
      </c>
      <c r="G185" s="35" t="e">
        <f>Results!G185</f>
        <v>#VALUE!</v>
      </c>
      <c r="H185" s="55" t="e">
        <f>Results!H185</f>
        <v>#VALUE!</v>
      </c>
      <c r="I185" s="55" t="e">
        <f>Results!I185</f>
        <v>#VALUE!</v>
      </c>
      <c r="J185" s="56" t="e">
        <f>Results!J185</f>
        <v>#VALUE!</v>
      </c>
      <c r="K185" s="57" t="e">
        <f>0.01*'11'!B$17*Matrix!AT185*Results!E185</f>
        <v>#VALUE!</v>
      </c>
      <c r="L185" s="32" t="e">
        <f>0.01*('11'!C$17-'935'!Y185)*Results!C185*Matrix!AT185*('11'!B$17/('11'!B$17-'935'!X185))*'935'!Q185</f>
        <v>#VALUE!</v>
      </c>
      <c r="M185" s="49" t="e">
        <f>0.01*('11'!B$17-'935'!X185)*Results!D185</f>
        <v>#VALUE!</v>
      </c>
      <c r="N185" s="32" t="e">
        <f>0.01*'11'!B$17*Matrix!H185*Matrix!BC185</f>
        <v>#VALUE!</v>
      </c>
      <c r="O185" s="32" t="e">
        <f>0.01*('11'!B$17-'935'!X185)*Matrix!BW185</f>
        <v>#VALUE!</v>
      </c>
      <c r="P185" s="49" t="e">
        <f>0.01*Matrix!AS185*'935'!U185</f>
        <v>#VALUE!</v>
      </c>
      <c r="Q185" s="57" t="e">
        <f t="shared" si="7"/>
        <v>#VALUE!</v>
      </c>
      <c r="R185" s="34" t="e">
        <f>'935'!Z185</f>
        <v>#VALUE!</v>
      </c>
      <c r="S185" s="58" t="e">
        <f t="shared" si="8"/>
        <v>#VALUE!</v>
      </c>
      <c r="T185" s="59" t="e">
        <f t="shared" si="9"/>
        <v>#VALUE!</v>
      </c>
      <c r="U185" s="57" t="e">
        <f t="shared" si="10"/>
        <v>#VALUE!</v>
      </c>
      <c r="V185" s="34" t="e">
        <f>'935'!AA185</f>
        <v>#VALUE!</v>
      </c>
      <c r="W185" s="58" t="e">
        <f t="shared" si="11"/>
        <v>#VALUE!</v>
      </c>
      <c r="X185" s="59" t="e">
        <f t="shared" si="12"/>
        <v>#VALUE!</v>
      </c>
      <c r="Y185" s="57" t="e">
        <f>0.01*('11'!B$17-'935'!X185)*Matrix!BT185</f>
        <v>#VALUE!</v>
      </c>
      <c r="Z185" s="32" t="e">
        <f>0.01*'11'!B$17*Matrix!AT185*Matrix!CV185</f>
        <v>#VALUE!</v>
      </c>
      <c r="AA185" s="32" t="e">
        <f>Matrix!AT185*MAX(Matrix!DD185,0-(Matrix!DC185+IF('935'!Q185=0,0,(1-'935'!Y185/'11'!C$17)*'11'!B$17/('11'!B$17-'935'!X185)*IF(Matrix!AT185=0,1,Matrix!BX185/Matrix!AT185)*Matrix!CU185)))*'11'!B$17*0.01*'DNO totals'!B$228/'DNO totals'!B$296</f>
        <v>#VALUE!</v>
      </c>
      <c r="AB185" s="32" t="e">
        <f>Matrix!AT185*'Charging rates'!B$106*Matrix!DA185</f>
        <v>#VALUE!</v>
      </c>
      <c r="AC185" s="32" t="e">
        <f>Matrix!AT185*MAX(Matrix!DD185,0-(Matrix!DC185+IF('935'!Q185=0,0,(1-'935'!Y185/'11'!C$17)*'11'!B$17/('11'!B$17-'935'!X185)*IF(Matrix!AT185=0,1,Matrix!BX185/Matrix!AT185)*Matrix!CU185)))*'11'!B$17*0.01*'DNO totals'!B$238/'DNO totals'!B$296</f>
        <v>#VALUE!</v>
      </c>
      <c r="AD185" s="32" t="e">
        <f>0.01*(Matrix!BX185*'11'!B$17*Matrix!CA185+Matrix!AT185*Matrix!CC185*'935'!Q185*('11'!C$17-'935'!Y185)*('11'!B$17/('11'!B$17-'935'!X185)))</f>
        <v>#VALUE!</v>
      </c>
      <c r="AE185" s="32" t="e">
        <f>Matrix!AT185*'Charging rates'!B$116*(Parameters!B$21+Matrix!AU185)*IF('DNO totals'!B$323&lt;0,1,'935'!S185)</f>
        <v>#VALUE!</v>
      </c>
      <c r="AF185" s="32" t="e">
        <f>Matrix!AT185*MAX(Matrix!DD185,0-(Matrix!DC185+IF('935'!Q185=0,0,(1-'935'!Y185/'11'!C$17)*'11'!B$17/('11'!B$17-'935'!X185)*IF(Matrix!AT185=0,1,Matrix!BX185/Matrix!AT185)*Matrix!CU185)))*'11'!B$17*0.01*(1-('DNO totals'!B$238+'DNO totals'!B$228)/'DNO totals'!B$296)</f>
        <v>#VALUE!</v>
      </c>
      <c r="AG185" s="49" t="e">
        <f t="shared" si="13"/>
        <v>#VALUE!</v>
      </c>
    </row>
    <row r="186" spans="1:33">
      <c r="A186" s="28">
        <v>86</v>
      </c>
      <c r="B186" s="47" t="e">
        <f>Results!B186</f>
        <v>#VALUE!</v>
      </c>
      <c r="C186" s="35" t="e">
        <f>Results!C186</f>
        <v>#VALUE!</v>
      </c>
      <c r="D186" s="55" t="e">
        <f>Results!D186</f>
        <v>#VALUE!</v>
      </c>
      <c r="E186" s="55" t="e">
        <f>Results!E186</f>
        <v>#VALUE!</v>
      </c>
      <c r="F186" s="56" t="e">
        <f>Results!F186</f>
        <v>#VALUE!</v>
      </c>
      <c r="G186" s="35" t="e">
        <f>Results!G186</f>
        <v>#VALUE!</v>
      </c>
      <c r="H186" s="55" t="e">
        <f>Results!H186</f>
        <v>#VALUE!</v>
      </c>
      <c r="I186" s="55" t="e">
        <f>Results!I186</f>
        <v>#VALUE!</v>
      </c>
      <c r="J186" s="56" t="e">
        <f>Results!J186</f>
        <v>#VALUE!</v>
      </c>
      <c r="K186" s="57" t="e">
        <f>0.01*'11'!B$17*Matrix!AT186*Results!E186</f>
        <v>#VALUE!</v>
      </c>
      <c r="L186" s="32" t="e">
        <f>0.01*('11'!C$17-'935'!Y186)*Results!C186*Matrix!AT186*('11'!B$17/('11'!B$17-'935'!X186))*'935'!Q186</f>
        <v>#VALUE!</v>
      </c>
      <c r="M186" s="49" t="e">
        <f>0.01*('11'!B$17-'935'!X186)*Results!D186</f>
        <v>#VALUE!</v>
      </c>
      <c r="N186" s="32" t="e">
        <f>0.01*'11'!B$17*Matrix!H186*Matrix!BC186</f>
        <v>#VALUE!</v>
      </c>
      <c r="O186" s="32" t="e">
        <f>0.01*('11'!B$17-'935'!X186)*Matrix!BW186</f>
        <v>#VALUE!</v>
      </c>
      <c r="P186" s="49" t="e">
        <f>0.01*Matrix!AS186*'935'!U186</f>
        <v>#VALUE!</v>
      </c>
      <c r="Q186" s="57" t="e">
        <f t="shared" si="7"/>
        <v>#VALUE!</v>
      </c>
      <c r="R186" s="34" t="e">
        <f>'935'!Z186</f>
        <v>#VALUE!</v>
      </c>
      <c r="S186" s="58" t="e">
        <f t="shared" si="8"/>
        <v>#VALUE!</v>
      </c>
      <c r="T186" s="59" t="e">
        <f t="shared" si="9"/>
        <v>#VALUE!</v>
      </c>
      <c r="U186" s="57" t="e">
        <f t="shared" si="10"/>
        <v>#VALUE!</v>
      </c>
      <c r="V186" s="34" t="e">
        <f>'935'!AA186</f>
        <v>#VALUE!</v>
      </c>
      <c r="W186" s="58" t="e">
        <f t="shared" si="11"/>
        <v>#VALUE!</v>
      </c>
      <c r="X186" s="59" t="e">
        <f t="shared" si="12"/>
        <v>#VALUE!</v>
      </c>
      <c r="Y186" s="57" t="e">
        <f>0.01*('11'!B$17-'935'!X186)*Matrix!BT186</f>
        <v>#VALUE!</v>
      </c>
      <c r="Z186" s="32" t="e">
        <f>0.01*'11'!B$17*Matrix!AT186*Matrix!CV186</f>
        <v>#VALUE!</v>
      </c>
      <c r="AA186" s="32" t="e">
        <f>Matrix!AT186*MAX(Matrix!DD186,0-(Matrix!DC186+IF('935'!Q186=0,0,(1-'935'!Y186/'11'!C$17)*'11'!B$17/('11'!B$17-'935'!X186)*IF(Matrix!AT186=0,1,Matrix!BX186/Matrix!AT186)*Matrix!CU186)))*'11'!B$17*0.01*'DNO totals'!B$228/'DNO totals'!B$296</f>
        <v>#VALUE!</v>
      </c>
      <c r="AB186" s="32" t="e">
        <f>Matrix!AT186*'Charging rates'!B$106*Matrix!DA186</f>
        <v>#VALUE!</v>
      </c>
      <c r="AC186" s="32" t="e">
        <f>Matrix!AT186*MAX(Matrix!DD186,0-(Matrix!DC186+IF('935'!Q186=0,0,(1-'935'!Y186/'11'!C$17)*'11'!B$17/('11'!B$17-'935'!X186)*IF(Matrix!AT186=0,1,Matrix!BX186/Matrix!AT186)*Matrix!CU186)))*'11'!B$17*0.01*'DNO totals'!B$238/'DNO totals'!B$296</f>
        <v>#VALUE!</v>
      </c>
      <c r="AD186" s="32" t="e">
        <f>0.01*(Matrix!BX186*'11'!B$17*Matrix!CA186+Matrix!AT186*Matrix!CC186*'935'!Q186*('11'!C$17-'935'!Y186)*('11'!B$17/('11'!B$17-'935'!X186)))</f>
        <v>#VALUE!</v>
      </c>
      <c r="AE186" s="32" t="e">
        <f>Matrix!AT186*'Charging rates'!B$116*(Parameters!B$21+Matrix!AU186)*IF('DNO totals'!B$323&lt;0,1,'935'!S186)</f>
        <v>#VALUE!</v>
      </c>
      <c r="AF186" s="32" t="e">
        <f>Matrix!AT186*MAX(Matrix!DD186,0-(Matrix!DC186+IF('935'!Q186=0,0,(1-'935'!Y186/'11'!C$17)*'11'!B$17/('11'!B$17-'935'!X186)*IF(Matrix!AT186=0,1,Matrix!BX186/Matrix!AT186)*Matrix!CU186)))*'11'!B$17*0.01*(1-('DNO totals'!B$238+'DNO totals'!B$228)/'DNO totals'!B$296)</f>
        <v>#VALUE!</v>
      </c>
      <c r="AG186" s="49" t="e">
        <f t="shared" si="13"/>
        <v>#VALUE!</v>
      </c>
    </row>
    <row r="187" spans="1:33">
      <c r="A187" s="28">
        <v>87</v>
      </c>
      <c r="B187" s="47" t="e">
        <f>Results!B187</f>
        <v>#VALUE!</v>
      </c>
      <c r="C187" s="35" t="e">
        <f>Results!C187</f>
        <v>#VALUE!</v>
      </c>
      <c r="D187" s="55" t="e">
        <f>Results!D187</f>
        <v>#VALUE!</v>
      </c>
      <c r="E187" s="55" t="e">
        <f>Results!E187</f>
        <v>#VALUE!</v>
      </c>
      <c r="F187" s="56" t="e">
        <f>Results!F187</f>
        <v>#VALUE!</v>
      </c>
      <c r="G187" s="35" t="e">
        <f>Results!G187</f>
        <v>#VALUE!</v>
      </c>
      <c r="H187" s="55" t="e">
        <f>Results!H187</f>
        <v>#VALUE!</v>
      </c>
      <c r="I187" s="55" t="e">
        <f>Results!I187</f>
        <v>#VALUE!</v>
      </c>
      <c r="J187" s="56" t="e">
        <f>Results!J187</f>
        <v>#VALUE!</v>
      </c>
      <c r="K187" s="57" t="e">
        <f>0.01*'11'!B$17*Matrix!AT187*Results!E187</f>
        <v>#VALUE!</v>
      </c>
      <c r="L187" s="32" t="e">
        <f>0.01*('11'!C$17-'935'!Y187)*Results!C187*Matrix!AT187*('11'!B$17/('11'!B$17-'935'!X187))*'935'!Q187</f>
        <v>#VALUE!</v>
      </c>
      <c r="M187" s="49" t="e">
        <f>0.01*('11'!B$17-'935'!X187)*Results!D187</f>
        <v>#VALUE!</v>
      </c>
      <c r="N187" s="32" t="e">
        <f>0.01*'11'!B$17*Matrix!H187*Matrix!BC187</f>
        <v>#VALUE!</v>
      </c>
      <c r="O187" s="32" t="e">
        <f>0.01*('11'!B$17-'935'!X187)*Matrix!BW187</f>
        <v>#VALUE!</v>
      </c>
      <c r="P187" s="49" t="e">
        <f>0.01*Matrix!AS187*'935'!U187</f>
        <v>#VALUE!</v>
      </c>
      <c r="Q187" s="57" t="e">
        <f t="shared" si="7"/>
        <v>#VALUE!</v>
      </c>
      <c r="R187" s="34" t="e">
        <f>'935'!Z187</f>
        <v>#VALUE!</v>
      </c>
      <c r="S187" s="58" t="e">
        <f t="shared" si="8"/>
        <v>#VALUE!</v>
      </c>
      <c r="T187" s="59" t="e">
        <f t="shared" si="9"/>
        <v>#VALUE!</v>
      </c>
      <c r="U187" s="57" t="e">
        <f t="shared" si="10"/>
        <v>#VALUE!</v>
      </c>
      <c r="V187" s="34" t="e">
        <f>'935'!AA187</f>
        <v>#VALUE!</v>
      </c>
      <c r="W187" s="58" t="e">
        <f t="shared" si="11"/>
        <v>#VALUE!</v>
      </c>
      <c r="X187" s="59" t="e">
        <f t="shared" si="12"/>
        <v>#VALUE!</v>
      </c>
      <c r="Y187" s="57" t="e">
        <f>0.01*('11'!B$17-'935'!X187)*Matrix!BT187</f>
        <v>#VALUE!</v>
      </c>
      <c r="Z187" s="32" t="e">
        <f>0.01*'11'!B$17*Matrix!AT187*Matrix!CV187</f>
        <v>#VALUE!</v>
      </c>
      <c r="AA187" s="32" t="e">
        <f>Matrix!AT187*MAX(Matrix!DD187,0-(Matrix!DC187+IF('935'!Q187=0,0,(1-'935'!Y187/'11'!C$17)*'11'!B$17/('11'!B$17-'935'!X187)*IF(Matrix!AT187=0,1,Matrix!BX187/Matrix!AT187)*Matrix!CU187)))*'11'!B$17*0.01*'DNO totals'!B$228/'DNO totals'!B$296</f>
        <v>#VALUE!</v>
      </c>
      <c r="AB187" s="32" t="e">
        <f>Matrix!AT187*'Charging rates'!B$106*Matrix!DA187</f>
        <v>#VALUE!</v>
      </c>
      <c r="AC187" s="32" t="e">
        <f>Matrix!AT187*MAX(Matrix!DD187,0-(Matrix!DC187+IF('935'!Q187=0,0,(1-'935'!Y187/'11'!C$17)*'11'!B$17/('11'!B$17-'935'!X187)*IF(Matrix!AT187=0,1,Matrix!BX187/Matrix!AT187)*Matrix!CU187)))*'11'!B$17*0.01*'DNO totals'!B$238/'DNO totals'!B$296</f>
        <v>#VALUE!</v>
      </c>
      <c r="AD187" s="32" t="e">
        <f>0.01*(Matrix!BX187*'11'!B$17*Matrix!CA187+Matrix!AT187*Matrix!CC187*'935'!Q187*('11'!C$17-'935'!Y187)*('11'!B$17/('11'!B$17-'935'!X187)))</f>
        <v>#VALUE!</v>
      </c>
      <c r="AE187" s="32" t="e">
        <f>Matrix!AT187*'Charging rates'!B$116*(Parameters!B$21+Matrix!AU187)*IF('DNO totals'!B$323&lt;0,1,'935'!S187)</f>
        <v>#VALUE!</v>
      </c>
      <c r="AF187" s="32" t="e">
        <f>Matrix!AT187*MAX(Matrix!DD187,0-(Matrix!DC187+IF('935'!Q187=0,0,(1-'935'!Y187/'11'!C$17)*'11'!B$17/('11'!B$17-'935'!X187)*IF(Matrix!AT187=0,1,Matrix!BX187/Matrix!AT187)*Matrix!CU187)))*'11'!B$17*0.01*(1-('DNO totals'!B$238+'DNO totals'!B$228)/'DNO totals'!B$296)</f>
        <v>#VALUE!</v>
      </c>
      <c r="AG187" s="49" t="e">
        <f t="shared" si="13"/>
        <v>#VALUE!</v>
      </c>
    </row>
    <row r="188" spans="1:33">
      <c r="A188" s="28">
        <v>88</v>
      </c>
      <c r="B188" s="47" t="e">
        <f>Results!B188</f>
        <v>#VALUE!</v>
      </c>
      <c r="C188" s="35" t="e">
        <f>Results!C188</f>
        <v>#VALUE!</v>
      </c>
      <c r="D188" s="55" t="e">
        <f>Results!D188</f>
        <v>#VALUE!</v>
      </c>
      <c r="E188" s="55" t="e">
        <f>Results!E188</f>
        <v>#VALUE!</v>
      </c>
      <c r="F188" s="56" t="e">
        <f>Results!F188</f>
        <v>#VALUE!</v>
      </c>
      <c r="G188" s="35" t="e">
        <f>Results!G188</f>
        <v>#VALUE!</v>
      </c>
      <c r="H188" s="55" t="e">
        <f>Results!H188</f>
        <v>#VALUE!</v>
      </c>
      <c r="I188" s="55" t="e">
        <f>Results!I188</f>
        <v>#VALUE!</v>
      </c>
      <c r="J188" s="56" t="e">
        <f>Results!J188</f>
        <v>#VALUE!</v>
      </c>
      <c r="K188" s="57" t="e">
        <f>0.01*'11'!B$17*Matrix!AT188*Results!E188</f>
        <v>#VALUE!</v>
      </c>
      <c r="L188" s="32" t="e">
        <f>0.01*('11'!C$17-'935'!Y188)*Results!C188*Matrix!AT188*('11'!B$17/('11'!B$17-'935'!X188))*'935'!Q188</f>
        <v>#VALUE!</v>
      </c>
      <c r="M188" s="49" t="e">
        <f>0.01*('11'!B$17-'935'!X188)*Results!D188</f>
        <v>#VALUE!</v>
      </c>
      <c r="N188" s="32" t="e">
        <f>0.01*'11'!B$17*Matrix!H188*Matrix!BC188</f>
        <v>#VALUE!</v>
      </c>
      <c r="O188" s="32" t="e">
        <f>0.01*('11'!B$17-'935'!X188)*Matrix!BW188</f>
        <v>#VALUE!</v>
      </c>
      <c r="P188" s="49" t="e">
        <f>0.01*Matrix!AS188*'935'!U188</f>
        <v>#VALUE!</v>
      </c>
      <c r="Q188" s="57" t="e">
        <f t="shared" si="7"/>
        <v>#VALUE!</v>
      </c>
      <c r="R188" s="34" t="e">
        <f>'935'!Z188</f>
        <v>#VALUE!</v>
      </c>
      <c r="S188" s="58" t="e">
        <f t="shared" si="8"/>
        <v>#VALUE!</v>
      </c>
      <c r="T188" s="59" t="e">
        <f t="shared" si="9"/>
        <v>#VALUE!</v>
      </c>
      <c r="U188" s="57" t="e">
        <f t="shared" si="10"/>
        <v>#VALUE!</v>
      </c>
      <c r="V188" s="34" t="e">
        <f>'935'!AA188</f>
        <v>#VALUE!</v>
      </c>
      <c r="W188" s="58" t="e">
        <f t="shared" si="11"/>
        <v>#VALUE!</v>
      </c>
      <c r="X188" s="59" t="e">
        <f t="shared" si="12"/>
        <v>#VALUE!</v>
      </c>
      <c r="Y188" s="57" t="e">
        <f>0.01*('11'!B$17-'935'!X188)*Matrix!BT188</f>
        <v>#VALUE!</v>
      </c>
      <c r="Z188" s="32" t="e">
        <f>0.01*'11'!B$17*Matrix!AT188*Matrix!CV188</f>
        <v>#VALUE!</v>
      </c>
      <c r="AA188" s="32" t="e">
        <f>Matrix!AT188*MAX(Matrix!DD188,0-(Matrix!DC188+IF('935'!Q188=0,0,(1-'935'!Y188/'11'!C$17)*'11'!B$17/('11'!B$17-'935'!X188)*IF(Matrix!AT188=0,1,Matrix!BX188/Matrix!AT188)*Matrix!CU188)))*'11'!B$17*0.01*'DNO totals'!B$228/'DNO totals'!B$296</f>
        <v>#VALUE!</v>
      </c>
      <c r="AB188" s="32" t="e">
        <f>Matrix!AT188*'Charging rates'!B$106*Matrix!DA188</f>
        <v>#VALUE!</v>
      </c>
      <c r="AC188" s="32" t="e">
        <f>Matrix!AT188*MAX(Matrix!DD188,0-(Matrix!DC188+IF('935'!Q188=0,0,(1-'935'!Y188/'11'!C$17)*'11'!B$17/('11'!B$17-'935'!X188)*IF(Matrix!AT188=0,1,Matrix!BX188/Matrix!AT188)*Matrix!CU188)))*'11'!B$17*0.01*'DNO totals'!B$238/'DNO totals'!B$296</f>
        <v>#VALUE!</v>
      </c>
      <c r="AD188" s="32" t="e">
        <f>0.01*(Matrix!BX188*'11'!B$17*Matrix!CA188+Matrix!AT188*Matrix!CC188*'935'!Q188*('11'!C$17-'935'!Y188)*('11'!B$17/('11'!B$17-'935'!X188)))</f>
        <v>#VALUE!</v>
      </c>
      <c r="AE188" s="32" t="e">
        <f>Matrix!AT188*'Charging rates'!B$116*(Parameters!B$21+Matrix!AU188)*IF('DNO totals'!B$323&lt;0,1,'935'!S188)</f>
        <v>#VALUE!</v>
      </c>
      <c r="AF188" s="32" t="e">
        <f>Matrix!AT188*MAX(Matrix!DD188,0-(Matrix!DC188+IF('935'!Q188=0,0,(1-'935'!Y188/'11'!C$17)*'11'!B$17/('11'!B$17-'935'!X188)*IF(Matrix!AT188=0,1,Matrix!BX188/Matrix!AT188)*Matrix!CU188)))*'11'!B$17*0.01*(1-('DNO totals'!B$238+'DNO totals'!B$228)/'DNO totals'!B$296)</f>
        <v>#VALUE!</v>
      </c>
      <c r="AG188" s="49" t="e">
        <f t="shared" si="13"/>
        <v>#VALUE!</v>
      </c>
    </row>
    <row r="189" spans="1:33">
      <c r="A189" s="28">
        <v>89</v>
      </c>
      <c r="B189" s="47" t="e">
        <f>Results!B189</f>
        <v>#VALUE!</v>
      </c>
      <c r="C189" s="35" t="e">
        <f>Results!C189</f>
        <v>#VALUE!</v>
      </c>
      <c r="D189" s="55" t="e">
        <f>Results!D189</f>
        <v>#VALUE!</v>
      </c>
      <c r="E189" s="55" t="e">
        <f>Results!E189</f>
        <v>#VALUE!</v>
      </c>
      <c r="F189" s="56" t="e">
        <f>Results!F189</f>
        <v>#VALUE!</v>
      </c>
      <c r="G189" s="35" t="e">
        <f>Results!G189</f>
        <v>#VALUE!</v>
      </c>
      <c r="H189" s="55" t="e">
        <f>Results!H189</f>
        <v>#VALUE!</v>
      </c>
      <c r="I189" s="55" t="e">
        <f>Results!I189</f>
        <v>#VALUE!</v>
      </c>
      <c r="J189" s="56" t="e">
        <f>Results!J189</f>
        <v>#VALUE!</v>
      </c>
      <c r="K189" s="57" t="e">
        <f>0.01*'11'!B$17*Matrix!AT189*Results!E189</f>
        <v>#VALUE!</v>
      </c>
      <c r="L189" s="32" t="e">
        <f>0.01*('11'!C$17-'935'!Y189)*Results!C189*Matrix!AT189*('11'!B$17/('11'!B$17-'935'!X189))*'935'!Q189</f>
        <v>#VALUE!</v>
      </c>
      <c r="M189" s="49" t="e">
        <f>0.01*('11'!B$17-'935'!X189)*Results!D189</f>
        <v>#VALUE!</v>
      </c>
      <c r="N189" s="32" t="e">
        <f>0.01*'11'!B$17*Matrix!H189*Matrix!BC189</f>
        <v>#VALUE!</v>
      </c>
      <c r="O189" s="32" t="e">
        <f>0.01*('11'!B$17-'935'!X189)*Matrix!BW189</f>
        <v>#VALUE!</v>
      </c>
      <c r="P189" s="49" t="e">
        <f>0.01*Matrix!AS189*'935'!U189</f>
        <v>#VALUE!</v>
      </c>
      <c r="Q189" s="57" t="e">
        <f t="shared" si="7"/>
        <v>#VALUE!</v>
      </c>
      <c r="R189" s="34" t="e">
        <f>'935'!Z189</f>
        <v>#VALUE!</v>
      </c>
      <c r="S189" s="58" t="e">
        <f t="shared" si="8"/>
        <v>#VALUE!</v>
      </c>
      <c r="T189" s="59" t="e">
        <f t="shared" si="9"/>
        <v>#VALUE!</v>
      </c>
      <c r="U189" s="57" t="e">
        <f t="shared" si="10"/>
        <v>#VALUE!</v>
      </c>
      <c r="V189" s="34" t="e">
        <f>'935'!AA189</f>
        <v>#VALUE!</v>
      </c>
      <c r="W189" s="58" t="e">
        <f t="shared" si="11"/>
        <v>#VALUE!</v>
      </c>
      <c r="X189" s="59" t="e">
        <f t="shared" si="12"/>
        <v>#VALUE!</v>
      </c>
      <c r="Y189" s="57" t="e">
        <f>0.01*('11'!B$17-'935'!X189)*Matrix!BT189</f>
        <v>#VALUE!</v>
      </c>
      <c r="Z189" s="32" t="e">
        <f>0.01*'11'!B$17*Matrix!AT189*Matrix!CV189</f>
        <v>#VALUE!</v>
      </c>
      <c r="AA189" s="32" t="e">
        <f>Matrix!AT189*MAX(Matrix!DD189,0-(Matrix!DC189+IF('935'!Q189=0,0,(1-'935'!Y189/'11'!C$17)*'11'!B$17/('11'!B$17-'935'!X189)*IF(Matrix!AT189=0,1,Matrix!BX189/Matrix!AT189)*Matrix!CU189)))*'11'!B$17*0.01*'DNO totals'!B$228/'DNO totals'!B$296</f>
        <v>#VALUE!</v>
      </c>
      <c r="AB189" s="32" t="e">
        <f>Matrix!AT189*'Charging rates'!B$106*Matrix!DA189</f>
        <v>#VALUE!</v>
      </c>
      <c r="AC189" s="32" t="e">
        <f>Matrix!AT189*MAX(Matrix!DD189,0-(Matrix!DC189+IF('935'!Q189=0,0,(1-'935'!Y189/'11'!C$17)*'11'!B$17/('11'!B$17-'935'!X189)*IF(Matrix!AT189=0,1,Matrix!BX189/Matrix!AT189)*Matrix!CU189)))*'11'!B$17*0.01*'DNO totals'!B$238/'DNO totals'!B$296</f>
        <v>#VALUE!</v>
      </c>
      <c r="AD189" s="32" t="e">
        <f>0.01*(Matrix!BX189*'11'!B$17*Matrix!CA189+Matrix!AT189*Matrix!CC189*'935'!Q189*('11'!C$17-'935'!Y189)*('11'!B$17/('11'!B$17-'935'!X189)))</f>
        <v>#VALUE!</v>
      </c>
      <c r="AE189" s="32" t="e">
        <f>Matrix!AT189*'Charging rates'!B$116*(Parameters!B$21+Matrix!AU189)*IF('DNO totals'!B$323&lt;0,1,'935'!S189)</f>
        <v>#VALUE!</v>
      </c>
      <c r="AF189" s="32" t="e">
        <f>Matrix!AT189*MAX(Matrix!DD189,0-(Matrix!DC189+IF('935'!Q189=0,0,(1-'935'!Y189/'11'!C$17)*'11'!B$17/('11'!B$17-'935'!X189)*IF(Matrix!AT189=0,1,Matrix!BX189/Matrix!AT189)*Matrix!CU189)))*'11'!B$17*0.01*(1-('DNO totals'!B$238+'DNO totals'!B$228)/'DNO totals'!B$296)</f>
        <v>#VALUE!</v>
      </c>
      <c r="AG189" s="49" t="e">
        <f t="shared" si="13"/>
        <v>#VALUE!</v>
      </c>
    </row>
    <row r="190" spans="1:33">
      <c r="A190" s="28">
        <v>90</v>
      </c>
      <c r="B190" s="47" t="e">
        <f>Results!B190</f>
        <v>#VALUE!</v>
      </c>
      <c r="C190" s="35" t="e">
        <f>Results!C190</f>
        <v>#VALUE!</v>
      </c>
      <c r="D190" s="55" t="e">
        <f>Results!D190</f>
        <v>#VALUE!</v>
      </c>
      <c r="E190" s="55" t="e">
        <f>Results!E190</f>
        <v>#VALUE!</v>
      </c>
      <c r="F190" s="56" t="e">
        <f>Results!F190</f>
        <v>#VALUE!</v>
      </c>
      <c r="G190" s="35" t="e">
        <f>Results!G190</f>
        <v>#VALUE!</v>
      </c>
      <c r="H190" s="55" t="e">
        <f>Results!H190</f>
        <v>#VALUE!</v>
      </c>
      <c r="I190" s="55" t="e">
        <f>Results!I190</f>
        <v>#VALUE!</v>
      </c>
      <c r="J190" s="56" t="e">
        <f>Results!J190</f>
        <v>#VALUE!</v>
      </c>
      <c r="K190" s="57" t="e">
        <f>0.01*'11'!B$17*Matrix!AT190*Results!E190</f>
        <v>#VALUE!</v>
      </c>
      <c r="L190" s="32" t="e">
        <f>0.01*('11'!C$17-'935'!Y190)*Results!C190*Matrix!AT190*('11'!B$17/('11'!B$17-'935'!X190))*'935'!Q190</f>
        <v>#VALUE!</v>
      </c>
      <c r="M190" s="49" t="e">
        <f>0.01*('11'!B$17-'935'!X190)*Results!D190</f>
        <v>#VALUE!</v>
      </c>
      <c r="N190" s="32" t="e">
        <f>0.01*'11'!B$17*Matrix!H190*Matrix!BC190</f>
        <v>#VALUE!</v>
      </c>
      <c r="O190" s="32" t="e">
        <f>0.01*('11'!B$17-'935'!X190)*Matrix!BW190</f>
        <v>#VALUE!</v>
      </c>
      <c r="P190" s="49" t="e">
        <f>0.01*Matrix!AS190*'935'!U190</f>
        <v>#VALUE!</v>
      </c>
      <c r="Q190" s="57" t="e">
        <f t="shared" si="7"/>
        <v>#VALUE!</v>
      </c>
      <c r="R190" s="34" t="e">
        <f>'935'!Z190</f>
        <v>#VALUE!</v>
      </c>
      <c r="S190" s="58" t="e">
        <f t="shared" si="8"/>
        <v>#VALUE!</v>
      </c>
      <c r="T190" s="59" t="e">
        <f t="shared" si="9"/>
        <v>#VALUE!</v>
      </c>
      <c r="U190" s="57" t="e">
        <f t="shared" si="10"/>
        <v>#VALUE!</v>
      </c>
      <c r="V190" s="34" t="e">
        <f>'935'!AA190</f>
        <v>#VALUE!</v>
      </c>
      <c r="W190" s="58" t="e">
        <f t="shared" si="11"/>
        <v>#VALUE!</v>
      </c>
      <c r="X190" s="59" t="e">
        <f t="shared" si="12"/>
        <v>#VALUE!</v>
      </c>
      <c r="Y190" s="57" t="e">
        <f>0.01*('11'!B$17-'935'!X190)*Matrix!BT190</f>
        <v>#VALUE!</v>
      </c>
      <c r="Z190" s="32" t="e">
        <f>0.01*'11'!B$17*Matrix!AT190*Matrix!CV190</f>
        <v>#VALUE!</v>
      </c>
      <c r="AA190" s="32" t="e">
        <f>Matrix!AT190*MAX(Matrix!DD190,0-(Matrix!DC190+IF('935'!Q190=0,0,(1-'935'!Y190/'11'!C$17)*'11'!B$17/('11'!B$17-'935'!X190)*IF(Matrix!AT190=0,1,Matrix!BX190/Matrix!AT190)*Matrix!CU190)))*'11'!B$17*0.01*'DNO totals'!B$228/'DNO totals'!B$296</f>
        <v>#VALUE!</v>
      </c>
      <c r="AB190" s="32" t="e">
        <f>Matrix!AT190*'Charging rates'!B$106*Matrix!DA190</f>
        <v>#VALUE!</v>
      </c>
      <c r="AC190" s="32" t="e">
        <f>Matrix!AT190*MAX(Matrix!DD190,0-(Matrix!DC190+IF('935'!Q190=0,0,(1-'935'!Y190/'11'!C$17)*'11'!B$17/('11'!B$17-'935'!X190)*IF(Matrix!AT190=0,1,Matrix!BX190/Matrix!AT190)*Matrix!CU190)))*'11'!B$17*0.01*'DNO totals'!B$238/'DNO totals'!B$296</f>
        <v>#VALUE!</v>
      </c>
      <c r="AD190" s="32" t="e">
        <f>0.01*(Matrix!BX190*'11'!B$17*Matrix!CA190+Matrix!AT190*Matrix!CC190*'935'!Q190*('11'!C$17-'935'!Y190)*('11'!B$17/('11'!B$17-'935'!X190)))</f>
        <v>#VALUE!</v>
      </c>
      <c r="AE190" s="32" t="e">
        <f>Matrix!AT190*'Charging rates'!B$116*(Parameters!B$21+Matrix!AU190)*IF('DNO totals'!B$323&lt;0,1,'935'!S190)</f>
        <v>#VALUE!</v>
      </c>
      <c r="AF190" s="32" t="e">
        <f>Matrix!AT190*MAX(Matrix!DD190,0-(Matrix!DC190+IF('935'!Q190=0,0,(1-'935'!Y190/'11'!C$17)*'11'!B$17/('11'!B$17-'935'!X190)*IF(Matrix!AT190=0,1,Matrix!BX190/Matrix!AT190)*Matrix!CU190)))*'11'!B$17*0.01*(1-('DNO totals'!B$238+'DNO totals'!B$228)/'DNO totals'!B$296)</f>
        <v>#VALUE!</v>
      </c>
      <c r="AG190" s="49" t="e">
        <f t="shared" si="13"/>
        <v>#VALUE!</v>
      </c>
    </row>
    <row r="191" spans="1:33">
      <c r="A191" s="28">
        <v>91</v>
      </c>
      <c r="B191" s="47" t="e">
        <f>Results!B191</f>
        <v>#VALUE!</v>
      </c>
      <c r="C191" s="35" t="e">
        <f>Results!C191</f>
        <v>#VALUE!</v>
      </c>
      <c r="D191" s="55" t="e">
        <f>Results!D191</f>
        <v>#VALUE!</v>
      </c>
      <c r="E191" s="55" t="e">
        <f>Results!E191</f>
        <v>#VALUE!</v>
      </c>
      <c r="F191" s="56" t="e">
        <f>Results!F191</f>
        <v>#VALUE!</v>
      </c>
      <c r="G191" s="35" t="e">
        <f>Results!G191</f>
        <v>#VALUE!</v>
      </c>
      <c r="H191" s="55" t="e">
        <f>Results!H191</f>
        <v>#VALUE!</v>
      </c>
      <c r="I191" s="55" t="e">
        <f>Results!I191</f>
        <v>#VALUE!</v>
      </c>
      <c r="J191" s="56" t="e">
        <f>Results!J191</f>
        <v>#VALUE!</v>
      </c>
      <c r="K191" s="57" t="e">
        <f>0.01*'11'!B$17*Matrix!AT191*Results!E191</f>
        <v>#VALUE!</v>
      </c>
      <c r="L191" s="32" t="e">
        <f>0.01*('11'!C$17-'935'!Y191)*Results!C191*Matrix!AT191*('11'!B$17/('11'!B$17-'935'!X191))*'935'!Q191</f>
        <v>#VALUE!</v>
      </c>
      <c r="M191" s="49" t="e">
        <f>0.01*('11'!B$17-'935'!X191)*Results!D191</f>
        <v>#VALUE!</v>
      </c>
      <c r="N191" s="32" t="e">
        <f>0.01*'11'!B$17*Matrix!H191*Matrix!BC191</f>
        <v>#VALUE!</v>
      </c>
      <c r="O191" s="32" t="e">
        <f>0.01*('11'!B$17-'935'!X191)*Matrix!BW191</f>
        <v>#VALUE!</v>
      </c>
      <c r="P191" s="49" t="e">
        <f>0.01*Matrix!AS191*'935'!U191</f>
        <v>#VALUE!</v>
      </c>
      <c r="Q191" s="57" t="e">
        <f t="shared" si="7"/>
        <v>#VALUE!</v>
      </c>
      <c r="R191" s="34" t="e">
        <f>'935'!Z191</f>
        <v>#VALUE!</v>
      </c>
      <c r="S191" s="58" t="e">
        <f t="shared" si="8"/>
        <v>#VALUE!</v>
      </c>
      <c r="T191" s="59" t="e">
        <f t="shared" si="9"/>
        <v>#VALUE!</v>
      </c>
      <c r="U191" s="57" t="e">
        <f t="shared" si="10"/>
        <v>#VALUE!</v>
      </c>
      <c r="V191" s="34" t="e">
        <f>'935'!AA191</f>
        <v>#VALUE!</v>
      </c>
      <c r="W191" s="58" t="e">
        <f t="shared" si="11"/>
        <v>#VALUE!</v>
      </c>
      <c r="X191" s="59" t="e">
        <f t="shared" si="12"/>
        <v>#VALUE!</v>
      </c>
      <c r="Y191" s="57" t="e">
        <f>0.01*('11'!B$17-'935'!X191)*Matrix!BT191</f>
        <v>#VALUE!</v>
      </c>
      <c r="Z191" s="32" t="e">
        <f>0.01*'11'!B$17*Matrix!AT191*Matrix!CV191</f>
        <v>#VALUE!</v>
      </c>
      <c r="AA191" s="32" t="e">
        <f>Matrix!AT191*MAX(Matrix!DD191,0-(Matrix!DC191+IF('935'!Q191=0,0,(1-'935'!Y191/'11'!C$17)*'11'!B$17/('11'!B$17-'935'!X191)*IF(Matrix!AT191=0,1,Matrix!BX191/Matrix!AT191)*Matrix!CU191)))*'11'!B$17*0.01*'DNO totals'!B$228/'DNO totals'!B$296</f>
        <v>#VALUE!</v>
      </c>
      <c r="AB191" s="32" t="e">
        <f>Matrix!AT191*'Charging rates'!B$106*Matrix!DA191</f>
        <v>#VALUE!</v>
      </c>
      <c r="AC191" s="32" t="e">
        <f>Matrix!AT191*MAX(Matrix!DD191,0-(Matrix!DC191+IF('935'!Q191=0,0,(1-'935'!Y191/'11'!C$17)*'11'!B$17/('11'!B$17-'935'!X191)*IF(Matrix!AT191=0,1,Matrix!BX191/Matrix!AT191)*Matrix!CU191)))*'11'!B$17*0.01*'DNO totals'!B$238/'DNO totals'!B$296</f>
        <v>#VALUE!</v>
      </c>
      <c r="AD191" s="32" t="e">
        <f>0.01*(Matrix!BX191*'11'!B$17*Matrix!CA191+Matrix!AT191*Matrix!CC191*'935'!Q191*('11'!C$17-'935'!Y191)*('11'!B$17/('11'!B$17-'935'!X191)))</f>
        <v>#VALUE!</v>
      </c>
      <c r="AE191" s="32" t="e">
        <f>Matrix!AT191*'Charging rates'!B$116*(Parameters!B$21+Matrix!AU191)*IF('DNO totals'!B$323&lt;0,1,'935'!S191)</f>
        <v>#VALUE!</v>
      </c>
      <c r="AF191" s="32" t="e">
        <f>Matrix!AT191*MAX(Matrix!DD191,0-(Matrix!DC191+IF('935'!Q191=0,0,(1-'935'!Y191/'11'!C$17)*'11'!B$17/('11'!B$17-'935'!X191)*IF(Matrix!AT191=0,1,Matrix!BX191/Matrix!AT191)*Matrix!CU191)))*'11'!B$17*0.01*(1-('DNO totals'!B$238+'DNO totals'!B$228)/'DNO totals'!B$296)</f>
        <v>#VALUE!</v>
      </c>
      <c r="AG191" s="49" t="e">
        <f t="shared" si="13"/>
        <v>#VALUE!</v>
      </c>
    </row>
    <row r="192" spans="1:33">
      <c r="A192" s="28">
        <v>92</v>
      </c>
      <c r="B192" s="47" t="e">
        <f>Results!B192</f>
        <v>#VALUE!</v>
      </c>
      <c r="C192" s="35" t="e">
        <f>Results!C192</f>
        <v>#VALUE!</v>
      </c>
      <c r="D192" s="55" t="e">
        <f>Results!D192</f>
        <v>#VALUE!</v>
      </c>
      <c r="E192" s="55" t="e">
        <f>Results!E192</f>
        <v>#VALUE!</v>
      </c>
      <c r="F192" s="56" t="e">
        <f>Results!F192</f>
        <v>#VALUE!</v>
      </c>
      <c r="G192" s="35" t="e">
        <f>Results!G192</f>
        <v>#VALUE!</v>
      </c>
      <c r="H192" s="55" t="e">
        <f>Results!H192</f>
        <v>#VALUE!</v>
      </c>
      <c r="I192" s="55" t="e">
        <f>Results!I192</f>
        <v>#VALUE!</v>
      </c>
      <c r="J192" s="56" t="e">
        <f>Results!J192</f>
        <v>#VALUE!</v>
      </c>
      <c r="K192" s="57" t="e">
        <f>0.01*'11'!B$17*Matrix!AT192*Results!E192</f>
        <v>#VALUE!</v>
      </c>
      <c r="L192" s="32" t="e">
        <f>0.01*('11'!C$17-'935'!Y192)*Results!C192*Matrix!AT192*('11'!B$17/('11'!B$17-'935'!X192))*'935'!Q192</f>
        <v>#VALUE!</v>
      </c>
      <c r="M192" s="49" t="e">
        <f>0.01*('11'!B$17-'935'!X192)*Results!D192</f>
        <v>#VALUE!</v>
      </c>
      <c r="N192" s="32" t="e">
        <f>0.01*'11'!B$17*Matrix!H192*Matrix!BC192</f>
        <v>#VALUE!</v>
      </c>
      <c r="O192" s="32" t="e">
        <f>0.01*('11'!B$17-'935'!X192)*Matrix!BW192</f>
        <v>#VALUE!</v>
      </c>
      <c r="P192" s="49" t="e">
        <f>0.01*Matrix!AS192*'935'!U192</f>
        <v>#VALUE!</v>
      </c>
      <c r="Q192" s="57" t="e">
        <f t="shared" si="7"/>
        <v>#VALUE!</v>
      </c>
      <c r="R192" s="34" t="e">
        <f>'935'!Z192</f>
        <v>#VALUE!</v>
      </c>
      <c r="S192" s="58" t="e">
        <f t="shared" si="8"/>
        <v>#VALUE!</v>
      </c>
      <c r="T192" s="59" t="e">
        <f t="shared" si="9"/>
        <v>#VALUE!</v>
      </c>
      <c r="U192" s="57" t="e">
        <f t="shared" si="10"/>
        <v>#VALUE!</v>
      </c>
      <c r="V192" s="34" t="e">
        <f>'935'!AA192</f>
        <v>#VALUE!</v>
      </c>
      <c r="W192" s="58" t="e">
        <f t="shared" si="11"/>
        <v>#VALUE!</v>
      </c>
      <c r="X192" s="59" t="e">
        <f t="shared" si="12"/>
        <v>#VALUE!</v>
      </c>
      <c r="Y192" s="57" t="e">
        <f>0.01*('11'!B$17-'935'!X192)*Matrix!BT192</f>
        <v>#VALUE!</v>
      </c>
      <c r="Z192" s="32" t="e">
        <f>0.01*'11'!B$17*Matrix!AT192*Matrix!CV192</f>
        <v>#VALUE!</v>
      </c>
      <c r="AA192" s="32" t="e">
        <f>Matrix!AT192*MAX(Matrix!DD192,0-(Matrix!DC192+IF('935'!Q192=0,0,(1-'935'!Y192/'11'!C$17)*'11'!B$17/('11'!B$17-'935'!X192)*IF(Matrix!AT192=0,1,Matrix!BX192/Matrix!AT192)*Matrix!CU192)))*'11'!B$17*0.01*'DNO totals'!B$228/'DNO totals'!B$296</f>
        <v>#VALUE!</v>
      </c>
      <c r="AB192" s="32" t="e">
        <f>Matrix!AT192*'Charging rates'!B$106*Matrix!DA192</f>
        <v>#VALUE!</v>
      </c>
      <c r="AC192" s="32" t="e">
        <f>Matrix!AT192*MAX(Matrix!DD192,0-(Matrix!DC192+IF('935'!Q192=0,0,(1-'935'!Y192/'11'!C$17)*'11'!B$17/('11'!B$17-'935'!X192)*IF(Matrix!AT192=0,1,Matrix!BX192/Matrix!AT192)*Matrix!CU192)))*'11'!B$17*0.01*'DNO totals'!B$238/'DNO totals'!B$296</f>
        <v>#VALUE!</v>
      </c>
      <c r="AD192" s="32" t="e">
        <f>0.01*(Matrix!BX192*'11'!B$17*Matrix!CA192+Matrix!AT192*Matrix!CC192*'935'!Q192*('11'!C$17-'935'!Y192)*('11'!B$17/('11'!B$17-'935'!X192)))</f>
        <v>#VALUE!</v>
      </c>
      <c r="AE192" s="32" t="e">
        <f>Matrix!AT192*'Charging rates'!B$116*(Parameters!B$21+Matrix!AU192)*IF('DNO totals'!B$323&lt;0,1,'935'!S192)</f>
        <v>#VALUE!</v>
      </c>
      <c r="AF192" s="32" t="e">
        <f>Matrix!AT192*MAX(Matrix!DD192,0-(Matrix!DC192+IF('935'!Q192=0,0,(1-'935'!Y192/'11'!C$17)*'11'!B$17/('11'!B$17-'935'!X192)*IF(Matrix!AT192=0,1,Matrix!BX192/Matrix!AT192)*Matrix!CU192)))*'11'!B$17*0.01*(1-('DNO totals'!B$238+'DNO totals'!B$228)/'DNO totals'!B$296)</f>
        <v>#VALUE!</v>
      </c>
      <c r="AG192" s="49" t="e">
        <f t="shared" si="13"/>
        <v>#VALUE!</v>
      </c>
    </row>
    <row r="193" spans="1:33">
      <c r="A193" s="28">
        <v>93</v>
      </c>
      <c r="B193" s="47" t="e">
        <f>Results!B193</f>
        <v>#VALUE!</v>
      </c>
      <c r="C193" s="35" t="e">
        <f>Results!C193</f>
        <v>#VALUE!</v>
      </c>
      <c r="D193" s="55" t="e">
        <f>Results!D193</f>
        <v>#VALUE!</v>
      </c>
      <c r="E193" s="55" t="e">
        <f>Results!E193</f>
        <v>#VALUE!</v>
      </c>
      <c r="F193" s="56" t="e">
        <f>Results!F193</f>
        <v>#VALUE!</v>
      </c>
      <c r="G193" s="35" t="e">
        <f>Results!G193</f>
        <v>#VALUE!</v>
      </c>
      <c r="H193" s="55" t="e">
        <f>Results!H193</f>
        <v>#VALUE!</v>
      </c>
      <c r="I193" s="55" t="e">
        <f>Results!I193</f>
        <v>#VALUE!</v>
      </c>
      <c r="J193" s="56" t="e">
        <f>Results!J193</f>
        <v>#VALUE!</v>
      </c>
      <c r="K193" s="57" t="e">
        <f>0.01*'11'!B$17*Matrix!AT193*Results!E193</f>
        <v>#VALUE!</v>
      </c>
      <c r="L193" s="32" t="e">
        <f>0.01*('11'!C$17-'935'!Y193)*Results!C193*Matrix!AT193*('11'!B$17/('11'!B$17-'935'!X193))*'935'!Q193</f>
        <v>#VALUE!</v>
      </c>
      <c r="M193" s="49" t="e">
        <f>0.01*('11'!B$17-'935'!X193)*Results!D193</f>
        <v>#VALUE!</v>
      </c>
      <c r="N193" s="32" t="e">
        <f>0.01*'11'!B$17*Matrix!H193*Matrix!BC193</f>
        <v>#VALUE!</v>
      </c>
      <c r="O193" s="32" t="e">
        <f>0.01*('11'!B$17-'935'!X193)*Matrix!BW193</f>
        <v>#VALUE!</v>
      </c>
      <c r="P193" s="49" t="e">
        <f>0.01*Matrix!AS193*'935'!U193</f>
        <v>#VALUE!</v>
      </c>
      <c r="Q193" s="57" t="e">
        <f t="shared" si="7"/>
        <v>#VALUE!</v>
      </c>
      <c r="R193" s="34" t="e">
        <f>'935'!Z193</f>
        <v>#VALUE!</v>
      </c>
      <c r="S193" s="58" t="e">
        <f t="shared" si="8"/>
        <v>#VALUE!</v>
      </c>
      <c r="T193" s="59" t="e">
        <f t="shared" si="9"/>
        <v>#VALUE!</v>
      </c>
      <c r="U193" s="57" t="e">
        <f t="shared" si="10"/>
        <v>#VALUE!</v>
      </c>
      <c r="V193" s="34" t="e">
        <f>'935'!AA193</f>
        <v>#VALUE!</v>
      </c>
      <c r="W193" s="58" t="e">
        <f t="shared" si="11"/>
        <v>#VALUE!</v>
      </c>
      <c r="X193" s="59" t="e">
        <f t="shared" si="12"/>
        <v>#VALUE!</v>
      </c>
      <c r="Y193" s="57" t="e">
        <f>0.01*('11'!B$17-'935'!X193)*Matrix!BT193</f>
        <v>#VALUE!</v>
      </c>
      <c r="Z193" s="32" t="e">
        <f>0.01*'11'!B$17*Matrix!AT193*Matrix!CV193</f>
        <v>#VALUE!</v>
      </c>
      <c r="AA193" s="32" t="e">
        <f>Matrix!AT193*MAX(Matrix!DD193,0-(Matrix!DC193+IF('935'!Q193=0,0,(1-'935'!Y193/'11'!C$17)*'11'!B$17/('11'!B$17-'935'!X193)*IF(Matrix!AT193=0,1,Matrix!BX193/Matrix!AT193)*Matrix!CU193)))*'11'!B$17*0.01*'DNO totals'!B$228/'DNO totals'!B$296</f>
        <v>#VALUE!</v>
      </c>
      <c r="AB193" s="32" t="e">
        <f>Matrix!AT193*'Charging rates'!B$106*Matrix!DA193</f>
        <v>#VALUE!</v>
      </c>
      <c r="AC193" s="32" t="e">
        <f>Matrix!AT193*MAX(Matrix!DD193,0-(Matrix!DC193+IF('935'!Q193=0,0,(1-'935'!Y193/'11'!C$17)*'11'!B$17/('11'!B$17-'935'!X193)*IF(Matrix!AT193=0,1,Matrix!BX193/Matrix!AT193)*Matrix!CU193)))*'11'!B$17*0.01*'DNO totals'!B$238/'DNO totals'!B$296</f>
        <v>#VALUE!</v>
      </c>
      <c r="AD193" s="32" t="e">
        <f>0.01*(Matrix!BX193*'11'!B$17*Matrix!CA193+Matrix!AT193*Matrix!CC193*'935'!Q193*('11'!C$17-'935'!Y193)*('11'!B$17/('11'!B$17-'935'!X193)))</f>
        <v>#VALUE!</v>
      </c>
      <c r="AE193" s="32" t="e">
        <f>Matrix!AT193*'Charging rates'!B$116*(Parameters!B$21+Matrix!AU193)*IF('DNO totals'!B$323&lt;0,1,'935'!S193)</f>
        <v>#VALUE!</v>
      </c>
      <c r="AF193" s="32" t="e">
        <f>Matrix!AT193*MAX(Matrix!DD193,0-(Matrix!DC193+IF('935'!Q193=0,0,(1-'935'!Y193/'11'!C$17)*'11'!B$17/('11'!B$17-'935'!X193)*IF(Matrix!AT193=0,1,Matrix!BX193/Matrix!AT193)*Matrix!CU193)))*'11'!B$17*0.01*(1-('DNO totals'!B$238+'DNO totals'!B$228)/'DNO totals'!B$296)</f>
        <v>#VALUE!</v>
      </c>
      <c r="AG193" s="49" t="e">
        <f t="shared" si="13"/>
        <v>#VALUE!</v>
      </c>
    </row>
    <row r="194" spans="1:33">
      <c r="A194" s="28">
        <v>94</v>
      </c>
      <c r="B194" s="47" t="e">
        <f>Results!B194</f>
        <v>#VALUE!</v>
      </c>
      <c r="C194" s="35" t="e">
        <f>Results!C194</f>
        <v>#VALUE!</v>
      </c>
      <c r="D194" s="55" t="e">
        <f>Results!D194</f>
        <v>#VALUE!</v>
      </c>
      <c r="E194" s="55" t="e">
        <f>Results!E194</f>
        <v>#VALUE!</v>
      </c>
      <c r="F194" s="56" t="e">
        <f>Results!F194</f>
        <v>#VALUE!</v>
      </c>
      <c r="G194" s="35" t="e">
        <f>Results!G194</f>
        <v>#VALUE!</v>
      </c>
      <c r="H194" s="55" t="e">
        <f>Results!H194</f>
        <v>#VALUE!</v>
      </c>
      <c r="I194" s="55" t="e">
        <f>Results!I194</f>
        <v>#VALUE!</v>
      </c>
      <c r="J194" s="56" t="e">
        <f>Results!J194</f>
        <v>#VALUE!</v>
      </c>
      <c r="K194" s="57" t="e">
        <f>0.01*'11'!B$17*Matrix!AT194*Results!E194</f>
        <v>#VALUE!</v>
      </c>
      <c r="L194" s="32" t="e">
        <f>0.01*('11'!C$17-'935'!Y194)*Results!C194*Matrix!AT194*('11'!B$17/('11'!B$17-'935'!X194))*'935'!Q194</f>
        <v>#VALUE!</v>
      </c>
      <c r="M194" s="49" t="e">
        <f>0.01*('11'!B$17-'935'!X194)*Results!D194</f>
        <v>#VALUE!</v>
      </c>
      <c r="N194" s="32" t="e">
        <f>0.01*'11'!B$17*Matrix!H194*Matrix!BC194</f>
        <v>#VALUE!</v>
      </c>
      <c r="O194" s="32" t="e">
        <f>0.01*('11'!B$17-'935'!X194)*Matrix!BW194</f>
        <v>#VALUE!</v>
      </c>
      <c r="P194" s="49" t="e">
        <f>0.01*Matrix!AS194*'935'!U194</f>
        <v>#VALUE!</v>
      </c>
      <c r="Q194" s="57" t="e">
        <f t="shared" si="7"/>
        <v>#VALUE!</v>
      </c>
      <c r="R194" s="34" t="e">
        <f>'935'!Z194</f>
        <v>#VALUE!</v>
      </c>
      <c r="S194" s="58" t="e">
        <f t="shared" si="8"/>
        <v>#VALUE!</v>
      </c>
      <c r="T194" s="59" t="e">
        <f t="shared" si="9"/>
        <v>#VALUE!</v>
      </c>
      <c r="U194" s="57" t="e">
        <f t="shared" si="10"/>
        <v>#VALUE!</v>
      </c>
      <c r="V194" s="34" t="e">
        <f>'935'!AA194</f>
        <v>#VALUE!</v>
      </c>
      <c r="W194" s="58" t="e">
        <f t="shared" si="11"/>
        <v>#VALUE!</v>
      </c>
      <c r="X194" s="59" t="e">
        <f t="shared" si="12"/>
        <v>#VALUE!</v>
      </c>
      <c r="Y194" s="57" t="e">
        <f>0.01*('11'!B$17-'935'!X194)*Matrix!BT194</f>
        <v>#VALUE!</v>
      </c>
      <c r="Z194" s="32" t="e">
        <f>0.01*'11'!B$17*Matrix!AT194*Matrix!CV194</f>
        <v>#VALUE!</v>
      </c>
      <c r="AA194" s="32" t="e">
        <f>Matrix!AT194*MAX(Matrix!DD194,0-(Matrix!DC194+IF('935'!Q194=0,0,(1-'935'!Y194/'11'!C$17)*'11'!B$17/('11'!B$17-'935'!X194)*IF(Matrix!AT194=0,1,Matrix!BX194/Matrix!AT194)*Matrix!CU194)))*'11'!B$17*0.01*'DNO totals'!B$228/'DNO totals'!B$296</f>
        <v>#VALUE!</v>
      </c>
      <c r="AB194" s="32" t="e">
        <f>Matrix!AT194*'Charging rates'!B$106*Matrix!DA194</f>
        <v>#VALUE!</v>
      </c>
      <c r="AC194" s="32" t="e">
        <f>Matrix!AT194*MAX(Matrix!DD194,0-(Matrix!DC194+IF('935'!Q194=0,0,(1-'935'!Y194/'11'!C$17)*'11'!B$17/('11'!B$17-'935'!X194)*IF(Matrix!AT194=0,1,Matrix!BX194/Matrix!AT194)*Matrix!CU194)))*'11'!B$17*0.01*'DNO totals'!B$238/'DNO totals'!B$296</f>
        <v>#VALUE!</v>
      </c>
      <c r="AD194" s="32" t="e">
        <f>0.01*(Matrix!BX194*'11'!B$17*Matrix!CA194+Matrix!AT194*Matrix!CC194*'935'!Q194*('11'!C$17-'935'!Y194)*('11'!B$17/('11'!B$17-'935'!X194)))</f>
        <v>#VALUE!</v>
      </c>
      <c r="AE194" s="32" t="e">
        <f>Matrix!AT194*'Charging rates'!B$116*(Parameters!B$21+Matrix!AU194)*IF('DNO totals'!B$323&lt;0,1,'935'!S194)</f>
        <v>#VALUE!</v>
      </c>
      <c r="AF194" s="32" t="e">
        <f>Matrix!AT194*MAX(Matrix!DD194,0-(Matrix!DC194+IF('935'!Q194=0,0,(1-'935'!Y194/'11'!C$17)*'11'!B$17/('11'!B$17-'935'!X194)*IF(Matrix!AT194=0,1,Matrix!BX194/Matrix!AT194)*Matrix!CU194)))*'11'!B$17*0.01*(1-('DNO totals'!B$238+'DNO totals'!B$228)/'DNO totals'!B$296)</f>
        <v>#VALUE!</v>
      </c>
      <c r="AG194" s="49" t="e">
        <f t="shared" si="13"/>
        <v>#VALUE!</v>
      </c>
    </row>
    <row r="195" spans="1:33">
      <c r="A195" s="28">
        <v>95</v>
      </c>
      <c r="B195" s="47" t="e">
        <f>Results!B195</f>
        <v>#VALUE!</v>
      </c>
      <c r="C195" s="35" t="e">
        <f>Results!C195</f>
        <v>#VALUE!</v>
      </c>
      <c r="D195" s="55" t="e">
        <f>Results!D195</f>
        <v>#VALUE!</v>
      </c>
      <c r="E195" s="55" t="e">
        <f>Results!E195</f>
        <v>#VALUE!</v>
      </c>
      <c r="F195" s="56" t="e">
        <f>Results!F195</f>
        <v>#VALUE!</v>
      </c>
      <c r="G195" s="35" t="e">
        <f>Results!G195</f>
        <v>#VALUE!</v>
      </c>
      <c r="H195" s="55" t="e">
        <f>Results!H195</f>
        <v>#VALUE!</v>
      </c>
      <c r="I195" s="55" t="e">
        <f>Results!I195</f>
        <v>#VALUE!</v>
      </c>
      <c r="J195" s="56" t="e">
        <f>Results!J195</f>
        <v>#VALUE!</v>
      </c>
      <c r="K195" s="57" t="e">
        <f>0.01*'11'!B$17*Matrix!AT195*Results!E195</f>
        <v>#VALUE!</v>
      </c>
      <c r="L195" s="32" t="e">
        <f>0.01*('11'!C$17-'935'!Y195)*Results!C195*Matrix!AT195*('11'!B$17/('11'!B$17-'935'!X195))*'935'!Q195</f>
        <v>#VALUE!</v>
      </c>
      <c r="M195" s="49" t="e">
        <f>0.01*('11'!B$17-'935'!X195)*Results!D195</f>
        <v>#VALUE!</v>
      </c>
      <c r="N195" s="32" t="e">
        <f>0.01*'11'!B$17*Matrix!H195*Matrix!BC195</f>
        <v>#VALUE!</v>
      </c>
      <c r="O195" s="32" t="e">
        <f>0.01*('11'!B$17-'935'!X195)*Matrix!BW195</f>
        <v>#VALUE!</v>
      </c>
      <c r="P195" s="49" t="e">
        <f>0.01*Matrix!AS195*'935'!U195</f>
        <v>#VALUE!</v>
      </c>
      <c r="Q195" s="57" t="e">
        <f t="shared" si="7"/>
        <v>#VALUE!</v>
      </c>
      <c r="R195" s="34" t="e">
        <f>'935'!Z195</f>
        <v>#VALUE!</v>
      </c>
      <c r="S195" s="58" t="e">
        <f t="shared" si="8"/>
        <v>#VALUE!</v>
      </c>
      <c r="T195" s="59" t="e">
        <f t="shared" si="9"/>
        <v>#VALUE!</v>
      </c>
      <c r="U195" s="57" t="e">
        <f t="shared" si="10"/>
        <v>#VALUE!</v>
      </c>
      <c r="V195" s="34" t="e">
        <f>'935'!AA195</f>
        <v>#VALUE!</v>
      </c>
      <c r="W195" s="58" t="e">
        <f t="shared" si="11"/>
        <v>#VALUE!</v>
      </c>
      <c r="X195" s="59" t="e">
        <f t="shared" si="12"/>
        <v>#VALUE!</v>
      </c>
      <c r="Y195" s="57" t="e">
        <f>0.01*('11'!B$17-'935'!X195)*Matrix!BT195</f>
        <v>#VALUE!</v>
      </c>
      <c r="Z195" s="32" t="e">
        <f>0.01*'11'!B$17*Matrix!AT195*Matrix!CV195</f>
        <v>#VALUE!</v>
      </c>
      <c r="AA195" s="32" t="e">
        <f>Matrix!AT195*MAX(Matrix!DD195,0-(Matrix!DC195+IF('935'!Q195=0,0,(1-'935'!Y195/'11'!C$17)*'11'!B$17/('11'!B$17-'935'!X195)*IF(Matrix!AT195=0,1,Matrix!BX195/Matrix!AT195)*Matrix!CU195)))*'11'!B$17*0.01*'DNO totals'!B$228/'DNO totals'!B$296</f>
        <v>#VALUE!</v>
      </c>
      <c r="AB195" s="32" t="e">
        <f>Matrix!AT195*'Charging rates'!B$106*Matrix!DA195</f>
        <v>#VALUE!</v>
      </c>
      <c r="AC195" s="32" t="e">
        <f>Matrix!AT195*MAX(Matrix!DD195,0-(Matrix!DC195+IF('935'!Q195=0,0,(1-'935'!Y195/'11'!C$17)*'11'!B$17/('11'!B$17-'935'!X195)*IF(Matrix!AT195=0,1,Matrix!BX195/Matrix!AT195)*Matrix!CU195)))*'11'!B$17*0.01*'DNO totals'!B$238/'DNO totals'!B$296</f>
        <v>#VALUE!</v>
      </c>
      <c r="AD195" s="32" t="e">
        <f>0.01*(Matrix!BX195*'11'!B$17*Matrix!CA195+Matrix!AT195*Matrix!CC195*'935'!Q195*('11'!C$17-'935'!Y195)*('11'!B$17/('11'!B$17-'935'!X195)))</f>
        <v>#VALUE!</v>
      </c>
      <c r="AE195" s="32" t="e">
        <f>Matrix!AT195*'Charging rates'!B$116*(Parameters!B$21+Matrix!AU195)*IF('DNO totals'!B$323&lt;0,1,'935'!S195)</f>
        <v>#VALUE!</v>
      </c>
      <c r="AF195" s="32" t="e">
        <f>Matrix!AT195*MAX(Matrix!DD195,0-(Matrix!DC195+IF('935'!Q195=0,0,(1-'935'!Y195/'11'!C$17)*'11'!B$17/('11'!B$17-'935'!X195)*IF(Matrix!AT195=0,1,Matrix!BX195/Matrix!AT195)*Matrix!CU195)))*'11'!B$17*0.01*(1-('DNO totals'!B$238+'DNO totals'!B$228)/'DNO totals'!B$296)</f>
        <v>#VALUE!</v>
      </c>
      <c r="AG195" s="49" t="e">
        <f t="shared" si="13"/>
        <v>#VALUE!</v>
      </c>
    </row>
    <row r="196" spans="1:33">
      <c r="A196" s="28">
        <v>96</v>
      </c>
      <c r="B196" s="47" t="e">
        <f>Results!B196</f>
        <v>#VALUE!</v>
      </c>
      <c r="C196" s="35" t="e">
        <f>Results!C196</f>
        <v>#VALUE!</v>
      </c>
      <c r="D196" s="55" t="e">
        <f>Results!D196</f>
        <v>#VALUE!</v>
      </c>
      <c r="E196" s="55" t="e">
        <f>Results!E196</f>
        <v>#VALUE!</v>
      </c>
      <c r="F196" s="56" t="e">
        <f>Results!F196</f>
        <v>#VALUE!</v>
      </c>
      <c r="G196" s="35" t="e">
        <f>Results!G196</f>
        <v>#VALUE!</v>
      </c>
      <c r="H196" s="55" t="e">
        <f>Results!H196</f>
        <v>#VALUE!</v>
      </c>
      <c r="I196" s="55" t="e">
        <f>Results!I196</f>
        <v>#VALUE!</v>
      </c>
      <c r="J196" s="56" t="e">
        <f>Results!J196</f>
        <v>#VALUE!</v>
      </c>
      <c r="K196" s="57" t="e">
        <f>0.01*'11'!B$17*Matrix!AT196*Results!E196</f>
        <v>#VALUE!</v>
      </c>
      <c r="L196" s="32" t="e">
        <f>0.01*('11'!C$17-'935'!Y196)*Results!C196*Matrix!AT196*('11'!B$17/('11'!B$17-'935'!X196))*'935'!Q196</f>
        <v>#VALUE!</v>
      </c>
      <c r="M196" s="49" t="e">
        <f>0.01*('11'!B$17-'935'!X196)*Results!D196</f>
        <v>#VALUE!</v>
      </c>
      <c r="N196" s="32" t="e">
        <f>0.01*'11'!B$17*Matrix!H196*Matrix!BC196</f>
        <v>#VALUE!</v>
      </c>
      <c r="O196" s="32" t="e">
        <f>0.01*('11'!B$17-'935'!X196)*Matrix!BW196</f>
        <v>#VALUE!</v>
      </c>
      <c r="P196" s="49" t="e">
        <f>0.01*Matrix!AS196*'935'!U196</f>
        <v>#VALUE!</v>
      </c>
      <c r="Q196" s="57" t="e">
        <f t="shared" si="7"/>
        <v>#VALUE!</v>
      </c>
      <c r="R196" s="34" t="e">
        <f>'935'!Z196</f>
        <v>#VALUE!</v>
      </c>
      <c r="S196" s="58" t="e">
        <f t="shared" si="8"/>
        <v>#VALUE!</v>
      </c>
      <c r="T196" s="59" t="e">
        <f t="shared" si="9"/>
        <v>#VALUE!</v>
      </c>
      <c r="U196" s="57" t="e">
        <f t="shared" si="10"/>
        <v>#VALUE!</v>
      </c>
      <c r="V196" s="34" t="e">
        <f>'935'!AA196</f>
        <v>#VALUE!</v>
      </c>
      <c r="W196" s="58" t="e">
        <f t="shared" si="11"/>
        <v>#VALUE!</v>
      </c>
      <c r="X196" s="59" t="e">
        <f t="shared" si="12"/>
        <v>#VALUE!</v>
      </c>
      <c r="Y196" s="57" t="e">
        <f>0.01*('11'!B$17-'935'!X196)*Matrix!BT196</f>
        <v>#VALUE!</v>
      </c>
      <c r="Z196" s="32" t="e">
        <f>0.01*'11'!B$17*Matrix!AT196*Matrix!CV196</f>
        <v>#VALUE!</v>
      </c>
      <c r="AA196" s="32" t="e">
        <f>Matrix!AT196*MAX(Matrix!DD196,0-(Matrix!DC196+IF('935'!Q196=0,0,(1-'935'!Y196/'11'!C$17)*'11'!B$17/('11'!B$17-'935'!X196)*IF(Matrix!AT196=0,1,Matrix!BX196/Matrix!AT196)*Matrix!CU196)))*'11'!B$17*0.01*'DNO totals'!B$228/'DNO totals'!B$296</f>
        <v>#VALUE!</v>
      </c>
      <c r="AB196" s="32" t="e">
        <f>Matrix!AT196*'Charging rates'!B$106*Matrix!DA196</f>
        <v>#VALUE!</v>
      </c>
      <c r="AC196" s="32" t="e">
        <f>Matrix!AT196*MAX(Matrix!DD196,0-(Matrix!DC196+IF('935'!Q196=0,0,(1-'935'!Y196/'11'!C$17)*'11'!B$17/('11'!B$17-'935'!X196)*IF(Matrix!AT196=0,1,Matrix!BX196/Matrix!AT196)*Matrix!CU196)))*'11'!B$17*0.01*'DNO totals'!B$238/'DNO totals'!B$296</f>
        <v>#VALUE!</v>
      </c>
      <c r="AD196" s="32" t="e">
        <f>0.01*(Matrix!BX196*'11'!B$17*Matrix!CA196+Matrix!AT196*Matrix!CC196*'935'!Q196*('11'!C$17-'935'!Y196)*('11'!B$17/('11'!B$17-'935'!X196)))</f>
        <v>#VALUE!</v>
      </c>
      <c r="AE196" s="32" t="e">
        <f>Matrix!AT196*'Charging rates'!B$116*(Parameters!B$21+Matrix!AU196)*IF('DNO totals'!B$323&lt;0,1,'935'!S196)</f>
        <v>#VALUE!</v>
      </c>
      <c r="AF196" s="32" t="e">
        <f>Matrix!AT196*MAX(Matrix!DD196,0-(Matrix!DC196+IF('935'!Q196=0,0,(1-'935'!Y196/'11'!C$17)*'11'!B$17/('11'!B$17-'935'!X196)*IF(Matrix!AT196=0,1,Matrix!BX196/Matrix!AT196)*Matrix!CU196)))*'11'!B$17*0.01*(1-('DNO totals'!B$238+'DNO totals'!B$228)/'DNO totals'!B$296)</f>
        <v>#VALUE!</v>
      </c>
      <c r="AG196" s="49" t="e">
        <f t="shared" si="13"/>
        <v>#VALUE!</v>
      </c>
    </row>
    <row r="197" spans="1:33">
      <c r="A197" s="28">
        <v>97</v>
      </c>
      <c r="B197" s="47" t="e">
        <f>Results!B197</f>
        <v>#VALUE!</v>
      </c>
      <c r="C197" s="35" t="e">
        <f>Results!C197</f>
        <v>#VALUE!</v>
      </c>
      <c r="D197" s="55" t="e">
        <f>Results!D197</f>
        <v>#VALUE!</v>
      </c>
      <c r="E197" s="55" t="e">
        <f>Results!E197</f>
        <v>#VALUE!</v>
      </c>
      <c r="F197" s="56" t="e">
        <f>Results!F197</f>
        <v>#VALUE!</v>
      </c>
      <c r="G197" s="35" t="e">
        <f>Results!G197</f>
        <v>#VALUE!</v>
      </c>
      <c r="H197" s="55" t="e">
        <f>Results!H197</f>
        <v>#VALUE!</v>
      </c>
      <c r="I197" s="55" t="e">
        <f>Results!I197</f>
        <v>#VALUE!</v>
      </c>
      <c r="J197" s="56" t="e">
        <f>Results!J197</f>
        <v>#VALUE!</v>
      </c>
      <c r="K197" s="57" t="e">
        <f>0.01*'11'!B$17*Matrix!AT197*Results!E197</f>
        <v>#VALUE!</v>
      </c>
      <c r="L197" s="32" t="e">
        <f>0.01*('11'!C$17-'935'!Y197)*Results!C197*Matrix!AT197*('11'!B$17/('11'!B$17-'935'!X197))*'935'!Q197</f>
        <v>#VALUE!</v>
      </c>
      <c r="M197" s="49" t="e">
        <f>0.01*('11'!B$17-'935'!X197)*Results!D197</f>
        <v>#VALUE!</v>
      </c>
      <c r="N197" s="32" t="e">
        <f>0.01*'11'!B$17*Matrix!H197*Matrix!BC197</f>
        <v>#VALUE!</v>
      </c>
      <c r="O197" s="32" t="e">
        <f>0.01*('11'!B$17-'935'!X197)*Matrix!BW197</f>
        <v>#VALUE!</v>
      </c>
      <c r="P197" s="49" t="e">
        <f>0.01*Matrix!AS197*'935'!U197</f>
        <v>#VALUE!</v>
      </c>
      <c r="Q197" s="57" t="e">
        <f t="shared" si="7"/>
        <v>#VALUE!</v>
      </c>
      <c r="R197" s="34" t="e">
        <f>'935'!Z197</f>
        <v>#VALUE!</v>
      </c>
      <c r="S197" s="58" t="e">
        <f t="shared" si="8"/>
        <v>#VALUE!</v>
      </c>
      <c r="T197" s="59" t="e">
        <f t="shared" si="9"/>
        <v>#VALUE!</v>
      </c>
      <c r="U197" s="57" t="e">
        <f t="shared" si="10"/>
        <v>#VALUE!</v>
      </c>
      <c r="V197" s="34" t="e">
        <f>'935'!AA197</f>
        <v>#VALUE!</v>
      </c>
      <c r="W197" s="58" t="e">
        <f t="shared" si="11"/>
        <v>#VALUE!</v>
      </c>
      <c r="X197" s="59" t="e">
        <f t="shared" si="12"/>
        <v>#VALUE!</v>
      </c>
      <c r="Y197" s="57" t="e">
        <f>0.01*('11'!B$17-'935'!X197)*Matrix!BT197</f>
        <v>#VALUE!</v>
      </c>
      <c r="Z197" s="32" t="e">
        <f>0.01*'11'!B$17*Matrix!AT197*Matrix!CV197</f>
        <v>#VALUE!</v>
      </c>
      <c r="AA197" s="32" t="e">
        <f>Matrix!AT197*MAX(Matrix!DD197,0-(Matrix!DC197+IF('935'!Q197=0,0,(1-'935'!Y197/'11'!C$17)*'11'!B$17/('11'!B$17-'935'!X197)*IF(Matrix!AT197=0,1,Matrix!BX197/Matrix!AT197)*Matrix!CU197)))*'11'!B$17*0.01*'DNO totals'!B$228/'DNO totals'!B$296</f>
        <v>#VALUE!</v>
      </c>
      <c r="AB197" s="32" t="e">
        <f>Matrix!AT197*'Charging rates'!B$106*Matrix!DA197</f>
        <v>#VALUE!</v>
      </c>
      <c r="AC197" s="32" t="e">
        <f>Matrix!AT197*MAX(Matrix!DD197,0-(Matrix!DC197+IF('935'!Q197=0,0,(1-'935'!Y197/'11'!C$17)*'11'!B$17/('11'!B$17-'935'!X197)*IF(Matrix!AT197=0,1,Matrix!BX197/Matrix!AT197)*Matrix!CU197)))*'11'!B$17*0.01*'DNO totals'!B$238/'DNO totals'!B$296</f>
        <v>#VALUE!</v>
      </c>
      <c r="AD197" s="32" t="e">
        <f>0.01*(Matrix!BX197*'11'!B$17*Matrix!CA197+Matrix!AT197*Matrix!CC197*'935'!Q197*('11'!C$17-'935'!Y197)*('11'!B$17/('11'!B$17-'935'!X197)))</f>
        <v>#VALUE!</v>
      </c>
      <c r="AE197" s="32" t="e">
        <f>Matrix!AT197*'Charging rates'!B$116*(Parameters!B$21+Matrix!AU197)*IF('DNO totals'!B$323&lt;0,1,'935'!S197)</f>
        <v>#VALUE!</v>
      </c>
      <c r="AF197" s="32" t="e">
        <f>Matrix!AT197*MAX(Matrix!DD197,0-(Matrix!DC197+IF('935'!Q197=0,0,(1-'935'!Y197/'11'!C$17)*'11'!B$17/('11'!B$17-'935'!X197)*IF(Matrix!AT197=0,1,Matrix!BX197/Matrix!AT197)*Matrix!CU197)))*'11'!B$17*0.01*(1-('DNO totals'!B$238+'DNO totals'!B$228)/'DNO totals'!B$296)</f>
        <v>#VALUE!</v>
      </c>
      <c r="AG197" s="49" t="e">
        <f t="shared" si="13"/>
        <v>#VALUE!</v>
      </c>
    </row>
    <row r="198" spans="1:33">
      <c r="A198" s="28">
        <v>98</v>
      </c>
      <c r="B198" s="47" t="e">
        <f>Results!B198</f>
        <v>#VALUE!</v>
      </c>
      <c r="C198" s="35" t="e">
        <f>Results!C198</f>
        <v>#VALUE!</v>
      </c>
      <c r="D198" s="55" t="e">
        <f>Results!D198</f>
        <v>#VALUE!</v>
      </c>
      <c r="E198" s="55" t="e">
        <f>Results!E198</f>
        <v>#VALUE!</v>
      </c>
      <c r="F198" s="56" t="e">
        <f>Results!F198</f>
        <v>#VALUE!</v>
      </c>
      <c r="G198" s="35" t="e">
        <f>Results!G198</f>
        <v>#VALUE!</v>
      </c>
      <c r="H198" s="55" t="e">
        <f>Results!H198</f>
        <v>#VALUE!</v>
      </c>
      <c r="I198" s="55" t="e">
        <f>Results!I198</f>
        <v>#VALUE!</v>
      </c>
      <c r="J198" s="56" t="e">
        <f>Results!J198</f>
        <v>#VALUE!</v>
      </c>
      <c r="K198" s="57" t="e">
        <f>0.01*'11'!B$17*Matrix!AT198*Results!E198</f>
        <v>#VALUE!</v>
      </c>
      <c r="L198" s="32" t="e">
        <f>0.01*('11'!C$17-'935'!Y198)*Results!C198*Matrix!AT198*('11'!B$17/('11'!B$17-'935'!X198))*'935'!Q198</f>
        <v>#VALUE!</v>
      </c>
      <c r="M198" s="49" t="e">
        <f>0.01*('11'!B$17-'935'!X198)*Results!D198</f>
        <v>#VALUE!</v>
      </c>
      <c r="N198" s="32" t="e">
        <f>0.01*'11'!B$17*Matrix!H198*Matrix!BC198</f>
        <v>#VALUE!</v>
      </c>
      <c r="O198" s="32" t="e">
        <f>0.01*('11'!B$17-'935'!X198)*Matrix!BW198</f>
        <v>#VALUE!</v>
      </c>
      <c r="P198" s="49" t="e">
        <f>0.01*Matrix!AS198*'935'!U198</f>
        <v>#VALUE!</v>
      </c>
      <c r="Q198" s="57" t="e">
        <f t="shared" si="7"/>
        <v>#VALUE!</v>
      </c>
      <c r="R198" s="34" t="e">
        <f>'935'!Z198</f>
        <v>#VALUE!</v>
      </c>
      <c r="S198" s="58" t="e">
        <f t="shared" si="8"/>
        <v>#VALUE!</v>
      </c>
      <c r="T198" s="59" t="e">
        <f t="shared" si="9"/>
        <v>#VALUE!</v>
      </c>
      <c r="U198" s="57" t="e">
        <f t="shared" si="10"/>
        <v>#VALUE!</v>
      </c>
      <c r="V198" s="34" t="e">
        <f>'935'!AA198</f>
        <v>#VALUE!</v>
      </c>
      <c r="W198" s="58" t="e">
        <f t="shared" si="11"/>
        <v>#VALUE!</v>
      </c>
      <c r="X198" s="59" t="e">
        <f t="shared" si="12"/>
        <v>#VALUE!</v>
      </c>
      <c r="Y198" s="57" t="e">
        <f>0.01*('11'!B$17-'935'!X198)*Matrix!BT198</f>
        <v>#VALUE!</v>
      </c>
      <c r="Z198" s="32" t="e">
        <f>0.01*'11'!B$17*Matrix!AT198*Matrix!CV198</f>
        <v>#VALUE!</v>
      </c>
      <c r="AA198" s="32" t="e">
        <f>Matrix!AT198*MAX(Matrix!DD198,0-(Matrix!DC198+IF('935'!Q198=0,0,(1-'935'!Y198/'11'!C$17)*'11'!B$17/('11'!B$17-'935'!X198)*IF(Matrix!AT198=0,1,Matrix!BX198/Matrix!AT198)*Matrix!CU198)))*'11'!B$17*0.01*'DNO totals'!B$228/'DNO totals'!B$296</f>
        <v>#VALUE!</v>
      </c>
      <c r="AB198" s="32" t="e">
        <f>Matrix!AT198*'Charging rates'!B$106*Matrix!DA198</f>
        <v>#VALUE!</v>
      </c>
      <c r="AC198" s="32" t="e">
        <f>Matrix!AT198*MAX(Matrix!DD198,0-(Matrix!DC198+IF('935'!Q198=0,0,(1-'935'!Y198/'11'!C$17)*'11'!B$17/('11'!B$17-'935'!X198)*IF(Matrix!AT198=0,1,Matrix!BX198/Matrix!AT198)*Matrix!CU198)))*'11'!B$17*0.01*'DNO totals'!B$238/'DNO totals'!B$296</f>
        <v>#VALUE!</v>
      </c>
      <c r="AD198" s="32" t="e">
        <f>0.01*(Matrix!BX198*'11'!B$17*Matrix!CA198+Matrix!AT198*Matrix!CC198*'935'!Q198*('11'!C$17-'935'!Y198)*('11'!B$17/('11'!B$17-'935'!X198)))</f>
        <v>#VALUE!</v>
      </c>
      <c r="AE198" s="32" t="e">
        <f>Matrix!AT198*'Charging rates'!B$116*(Parameters!B$21+Matrix!AU198)*IF('DNO totals'!B$323&lt;0,1,'935'!S198)</f>
        <v>#VALUE!</v>
      </c>
      <c r="AF198" s="32" t="e">
        <f>Matrix!AT198*MAX(Matrix!DD198,0-(Matrix!DC198+IF('935'!Q198=0,0,(1-'935'!Y198/'11'!C$17)*'11'!B$17/('11'!B$17-'935'!X198)*IF(Matrix!AT198=0,1,Matrix!BX198/Matrix!AT198)*Matrix!CU198)))*'11'!B$17*0.01*(1-('DNO totals'!B$238+'DNO totals'!B$228)/'DNO totals'!B$296)</f>
        <v>#VALUE!</v>
      </c>
      <c r="AG198" s="49" t="e">
        <f t="shared" si="13"/>
        <v>#VALUE!</v>
      </c>
    </row>
    <row r="199" spans="1:33">
      <c r="A199" s="28">
        <v>99</v>
      </c>
      <c r="B199" s="47" t="e">
        <f>Results!B199</f>
        <v>#VALUE!</v>
      </c>
      <c r="C199" s="35" t="e">
        <f>Results!C199</f>
        <v>#VALUE!</v>
      </c>
      <c r="D199" s="55" t="e">
        <f>Results!D199</f>
        <v>#VALUE!</v>
      </c>
      <c r="E199" s="55" t="e">
        <f>Results!E199</f>
        <v>#VALUE!</v>
      </c>
      <c r="F199" s="56" t="e">
        <f>Results!F199</f>
        <v>#VALUE!</v>
      </c>
      <c r="G199" s="35" t="e">
        <f>Results!G199</f>
        <v>#VALUE!</v>
      </c>
      <c r="H199" s="55" t="e">
        <f>Results!H199</f>
        <v>#VALUE!</v>
      </c>
      <c r="I199" s="55" t="e">
        <f>Results!I199</f>
        <v>#VALUE!</v>
      </c>
      <c r="J199" s="56" t="e">
        <f>Results!J199</f>
        <v>#VALUE!</v>
      </c>
      <c r="K199" s="57" t="e">
        <f>0.01*'11'!B$17*Matrix!AT199*Results!E199</f>
        <v>#VALUE!</v>
      </c>
      <c r="L199" s="32" t="e">
        <f>0.01*('11'!C$17-'935'!Y199)*Results!C199*Matrix!AT199*('11'!B$17/('11'!B$17-'935'!X199))*'935'!Q199</f>
        <v>#VALUE!</v>
      </c>
      <c r="M199" s="49" t="e">
        <f>0.01*('11'!B$17-'935'!X199)*Results!D199</f>
        <v>#VALUE!</v>
      </c>
      <c r="N199" s="32" t="e">
        <f>0.01*'11'!B$17*Matrix!H199*Matrix!BC199</f>
        <v>#VALUE!</v>
      </c>
      <c r="O199" s="32" t="e">
        <f>0.01*('11'!B$17-'935'!X199)*Matrix!BW199</f>
        <v>#VALUE!</v>
      </c>
      <c r="P199" s="49" t="e">
        <f>0.01*Matrix!AS199*'935'!U199</f>
        <v>#VALUE!</v>
      </c>
      <c r="Q199" s="57" t="e">
        <f t="shared" si="7"/>
        <v>#VALUE!</v>
      </c>
      <c r="R199" s="34" t="e">
        <f>'935'!Z199</f>
        <v>#VALUE!</v>
      </c>
      <c r="S199" s="58" t="e">
        <f t="shared" si="8"/>
        <v>#VALUE!</v>
      </c>
      <c r="T199" s="59" t="e">
        <f t="shared" si="9"/>
        <v>#VALUE!</v>
      </c>
      <c r="U199" s="57" t="e">
        <f t="shared" si="10"/>
        <v>#VALUE!</v>
      </c>
      <c r="V199" s="34" t="e">
        <f>'935'!AA199</f>
        <v>#VALUE!</v>
      </c>
      <c r="W199" s="58" t="e">
        <f t="shared" si="11"/>
        <v>#VALUE!</v>
      </c>
      <c r="X199" s="59" t="e">
        <f t="shared" si="12"/>
        <v>#VALUE!</v>
      </c>
      <c r="Y199" s="57" t="e">
        <f>0.01*('11'!B$17-'935'!X199)*Matrix!BT199</f>
        <v>#VALUE!</v>
      </c>
      <c r="Z199" s="32" t="e">
        <f>0.01*'11'!B$17*Matrix!AT199*Matrix!CV199</f>
        <v>#VALUE!</v>
      </c>
      <c r="AA199" s="32" t="e">
        <f>Matrix!AT199*MAX(Matrix!DD199,0-(Matrix!DC199+IF('935'!Q199=0,0,(1-'935'!Y199/'11'!C$17)*'11'!B$17/('11'!B$17-'935'!X199)*IF(Matrix!AT199=0,1,Matrix!BX199/Matrix!AT199)*Matrix!CU199)))*'11'!B$17*0.01*'DNO totals'!B$228/'DNO totals'!B$296</f>
        <v>#VALUE!</v>
      </c>
      <c r="AB199" s="32" t="e">
        <f>Matrix!AT199*'Charging rates'!B$106*Matrix!DA199</f>
        <v>#VALUE!</v>
      </c>
      <c r="AC199" s="32" t="e">
        <f>Matrix!AT199*MAX(Matrix!DD199,0-(Matrix!DC199+IF('935'!Q199=0,0,(1-'935'!Y199/'11'!C$17)*'11'!B$17/('11'!B$17-'935'!X199)*IF(Matrix!AT199=0,1,Matrix!BX199/Matrix!AT199)*Matrix!CU199)))*'11'!B$17*0.01*'DNO totals'!B$238/'DNO totals'!B$296</f>
        <v>#VALUE!</v>
      </c>
      <c r="AD199" s="32" t="e">
        <f>0.01*(Matrix!BX199*'11'!B$17*Matrix!CA199+Matrix!AT199*Matrix!CC199*'935'!Q199*('11'!C$17-'935'!Y199)*('11'!B$17/('11'!B$17-'935'!X199)))</f>
        <v>#VALUE!</v>
      </c>
      <c r="AE199" s="32" t="e">
        <f>Matrix!AT199*'Charging rates'!B$116*(Parameters!B$21+Matrix!AU199)*IF('DNO totals'!B$323&lt;0,1,'935'!S199)</f>
        <v>#VALUE!</v>
      </c>
      <c r="AF199" s="32" t="e">
        <f>Matrix!AT199*MAX(Matrix!DD199,0-(Matrix!DC199+IF('935'!Q199=0,0,(1-'935'!Y199/'11'!C$17)*'11'!B$17/('11'!B$17-'935'!X199)*IF(Matrix!AT199=0,1,Matrix!BX199/Matrix!AT199)*Matrix!CU199)))*'11'!B$17*0.01*(1-('DNO totals'!B$238+'DNO totals'!B$228)/'DNO totals'!B$296)</f>
        <v>#VALUE!</v>
      </c>
      <c r="AG199" s="49" t="e">
        <f t="shared" si="13"/>
        <v>#VALUE!</v>
      </c>
    </row>
    <row r="200" spans="1:33">
      <c r="A200" s="28">
        <v>100</v>
      </c>
      <c r="B200" s="47" t="e">
        <f>Results!B200</f>
        <v>#VALUE!</v>
      </c>
      <c r="C200" s="35" t="e">
        <f>Results!C200</f>
        <v>#VALUE!</v>
      </c>
      <c r="D200" s="55" t="e">
        <f>Results!D200</f>
        <v>#VALUE!</v>
      </c>
      <c r="E200" s="55" t="e">
        <f>Results!E200</f>
        <v>#VALUE!</v>
      </c>
      <c r="F200" s="56" t="e">
        <f>Results!F200</f>
        <v>#VALUE!</v>
      </c>
      <c r="G200" s="35" t="e">
        <f>Results!G200</f>
        <v>#VALUE!</v>
      </c>
      <c r="H200" s="55" t="e">
        <f>Results!H200</f>
        <v>#VALUE!</v>
      </c>
      <c r="I200" s="55" t="e">
        <f>Results!I200</f>
        <v>#VALUE!</v>
      </c>
      <c r="J200" s="56" t="e">
        <f>Results!J200</f>
        <v>#VALUE!</v>
      </c>
      <c r="K200" s="57" t="e">
        <f>0.01*'11'!B$17*Matrix!AT200*Results!E200</f>
        <v>#VALUE!</v>
      </c>
      <c r="L200" s="32" t="e">
        <f>0.01*('11'!C$17-'935'!Y200)*Results!C200*Matrix!AT200*('11'!B$17/('11'!B$17-'935'!X200))*'935'!Q200</f>
        <v>#VALUE!</v>
      </c>
      <c r="M200" s="49" t="e">
        <f>0.01*('11'!B$17-'935'!X200)*Results!D200</f>
        <v>#VALUE!</v>
      </c>
      <c r="N200" s="32" t="e">
        <f>0.01*'11'!B$17*Matrix!H200*Matrix!BC200</f>
        <v>#VALUE!</v>
      </c>
      <c r="O200" s="32" t="e">
        <f>0.01*('11'!B$17-'935'!X200)*Matrix!BW200</f>
        <v>#VALUE!</v>
      </c>
      <c r="P200" s="49" t="e">
        <f>0.01*Matrix!AS200*'935'!U200</f>
        <v>#VALUE!</v>
      </c>
      <c r="Q200" s="57" t="e">
        <f t="shared" si="7"/>
        <v>#VALUE!</v>
      </c>
      <c r="R200" s="34" t="e">
        <f>'935'!Z200</f>
        <v>#VALUE!</v>
      </c>
      <c r="S200" s="58" t="e">
        <f t="shared" si="8"/>
        <v>#VALUE!</v>
      </c>
      <c r="T200" s="59" t="e">
        <f t="shared" si="9"/>
        <v>#VALUE!</v>
      </c>
      <c r="U200" s="57" t="e">
        <f t="shared" si="10"/>
        <v>#VALUE!</v>
      </c>
      <c r="V200" s="34" t="e">
        <f>'935'!AA200</f>
        <v>#VALUE!</v>
      </c>
      <c r="W200" s="58" t="e">
        <f t="shared" si="11"/>
        <v>#VALUE!</v>
      </c>
      <c r="X200" s="59" t="e">
        <f t="shared" si="12"/>
        <v>#VALUE!</v>
      </c>
      <c r="Y200" s="57" t="e">
        <f>0.01*('11'!B$17-'935'!X200)*Matrix!BT200</f>
        <v>#VALUE!</v>
      </c>
      <c r="Z200" s="32" t="e">
        <f>0.01*'11'!B$17*Matrix!AT200*Matrix!CV200</f>
        <v>#VALUE!</v>
      </c>
      <c r="AA200" s="32" t="e">
        <f>Matrix!AT200*MAX(Matrix!DD200,0-(Matrix!DC200+IF('935'!Q200=0,0,(1-'935'!Y200/'11'!C$17)*'11'!B$17/('11'!B$17-'935'!X200)*IF(Matrix!AT200=0,1,Matrix!BX200/Matrix!AT200)*Matrix!CU200)))*'11'!B$17*0.01*'DNO totals'!B$228/'DNO totals'!B$296</f>
        <v>#VALUE!</v>
      </c>
      <c r="AB200" s="32" t="e">
        <f>Matrix!AT200*'Charging rates'!B$106*Matrix!DA200</f>
        <v>#VALUE!</v>
      </c>
      <c r="AC200" s="32" t="e">
        <f>Matrix!AT200*MAX(Matrix!DD200,0-(Matrix!DC200+IF('935'!Q200=0,0,(1-'935'!Y200/'11'!C$17)*'11'!B$17/('11'!B$17-'935'!X200)*IF(Matrix!AT200=0,1,Matrix!BX200/Matrix!AT200)*Matrix!CU200)))*'11'!B$17*0.01*'DNO totals'!B$238/'DNO totals'!B$296</f>
        <v>#VALUE!</v>
      </c>
      <c r="AD200" s="32" t="e">
        <f>0.01*(Matrix!BX200*'11'!B$17*Matrix!CA200+Matrix!AT200*Matrix!CC200*'935'!Q200*('11'!C$17-'935'!Y200)*('11'!B$17/('11'!B$17-'935'!X200)))</f>
        <v>#VALUE!</v>
      </c>
      <c r="AE200" s="32" t="e">
        <f>Matrix!AT200*'Charging rates'!B$116*(Parameters!B$21+Matrix!AU200)*IF('DNO totals'!B$323&lt;0,1,'935'!S200)</f>
        <v>#VALUE!</v>
      </c>
      <c r="AF200" s="32" t="e">
        <f>Matrix!AT200*MAX(Matrix!DD200,0-(Matrix!DC200+IF('935'!Q200=0,0,(1-'935'!Y200/'11'!C$17)*'11'!B$17/('11'!B$17-'935'!X200)*IF(Matrix!AT200=0,1,Matrix!BX200/Matrix!AT200)*Matrix!CU200)))*'11'!B$17*0.01*(1-('DNO totals'!B$238+'DNO totals'!B$228)/'DNO totals'!B$296)</f>
        <v>#VALUE!</v>
      </c>
      <c r="AG200" s="49" t="e">
        <f t="shared" si="13"/>
        <v>#VALUE!</v>
      </c>
    </row>
    <row r="201" spans="1:33">
      <c r="A201" s="28">
        <v>101</v>
      </c>
      <c r="B201" s="47" t="e">
        <f>Results!B201</f>
        <v>#VALUE!</v>
      </c>
      <c r="C201" s="35" t="e">
        <f>Results!C201</f>
        <v>#VALUE!</v>
      </c>
      <c r="D201" s="55" t="e">
        <f>Results!D201</f>
        <v>#VALUE!</v>
      </c>
      <c r="E201" s="55" t="e">
        <f>Results!E201</f>
        <v>#VALUE!</v>
      </c>
      <c r="F201" s="56" t="e">
        <f>Results!F201</f>
        <v>#VALUE!</v>
      </c>
      <c r="G201" s="35" t="e">
        <f>Results!G201</f>
        <v>#VALUE!</v>
      </c>
      <c r="H201" s="55" t="e">
        <f>Results!H201</f>
        <v>#VALUE!</v>
      </c>
      <c r="I201" s="55" t="e">
        <f>Results!I201</f>
        <v>#VALUE!</v>
      </c>
      <c r="J201" s="56" t="e">
        <f>Results!J201</f>
        <v>#VALUE!</v>
      </c>
      <c r="K201" s="57" t="e">
        <f>0.01*'11'!B$17*Matrix!AT201*Results!E201</f>
        <v>#VALUE!</v>
      </c>
      <c r="L201" s="32" t="e">
        <f>0.01*('11'!C$17-'935'!Y201)*Results!C201*Matrix!AT201*('11'!B$17/('11'!B$17-'935'!X201))*'935'!Q201</f>
        <v>#VALUE!</v>
      </c>
      <c r="M201" s="49" t="e">
        <f>0.01*('11'!B$17-'935'!X201)*Results!D201</f>
        <v>#VALUE!</v>
      </c>
      <c r="N201" s="32" t="e">
        <f>0.01*'11'!B$17*Matrix!H201*Matrix!BC201</f>
        <v>#VALUE!</v>
      </c>
      <c r="O201" s="32" t="e">
        <f>0.01*('11'!B$17-'935'!X201)*Matrix!BW201</f>
        <v>#VALUE!</v>
      </c>
      <c r="P201" s="49" t="e">
        <f>0.01*Matrix!AS201*'935'!U201</f>
        <v>#VALUE!</v>
      </c>
      <c r="Q201" s="57" t="e">
        <f t="shared" si="7"/>
        <v>#VALUE!</v>
      </c>
      <c r="R201" s="34" t="e">
        <f>'935'!Z201</f>
        <v>#VALUE!</v>
      </c>
      <c r="S201" s="58" t="e">
        <f t="shared" si="8"/>
        <v>#VALUE!</v>
      </c>
      <c r="T201" s="59" t="e">
        <f t="shared" si="9"/>
        <v>#VALUE!</v>
      </c>
      <c r="U201" s="57" t="e">
        <f t="shared" si="10"/>
        <v>#VALUE!</v>
      </c>
      <c r="V201" s="34" t="e">
        <f>'935'!AA201</f>
        <v>#VALUE!</v>
      </c>
      <c r="W201" s="58" t="e">
        <f t="shared" si="11"/>
        <v>#VALUE!</v>
      </c>
      <c r="X201" s="59" t="e">
        <f t="shared" si="12"/>
        <v>#VALUE!</v>
      </c>
      <c r="Y201" s="57" t="e">
        <f>0.01*('11'!B$17-'935'!X201)*Matrix!BT201</f>
        <v>#VALUE!</v>
      </c>
      <c r="Z201" s="32" t="e">
        <f>0.01*'11'!B$17*Matrix!AT201*Matrix!CV201</f>
        <v>#VALUE!</v>
      </c>
      <c r="AA201" s="32" t="e">
        <f>Matrix!AT201*MAX(Matrix!DD201,0-(Matrix!DC201+IF('935'!Q201=0,0,(1-'935'!Y201/'11'!C$17)*'11'!B$17/('11'!B$17-'935'!X201)*IF(Matrix!AT201=0,1,Matrix!BX201/Matrix!AT201)*Matrix!CU201)))*'11'!B$17*0.01*'DNO totals'!B$228/'DNO totals'!B$296</f>
        <v>#VALUE!</v>
      </c>
      <c r="AB201" s="32" t="e">
        <f>Matrix!AT201*'Charging rates'!B$106*Matrix!DA201</f>
        <v>#VALUE!</v>
      </c>
      <c r="AC201" s="32" t="e">
        <f>Matrix!AT201*MAX(Matrix!DD201,0-(Matrix!DC201+IF('935'!Q201=0,0,(1-'935'!Y201/'11'!C$17)*'11'!B$17/('11'!B$17-'935'!X201)*IF(Matrix!AT201=0,1,Matrix!BX201/Matrix!AT201)*Matrix!CU201)))*'11'!B$17*0.01*'DNO totals'!B$238/'DNO totals'!B$296</f>
        <v>#VALUE!</v>
      </c>
      <c r="AD201" s="32" t="e">
        <f>0.01*(Matrix!BX201*'11'!B$17*Matrix!CA201+Matrix!AT201*Matrix!CC201*'935'!Q201*('11'!C$17-'935'!Y201)*('11'!B$17/('11'!B$17-'935'!X201)))</f>
        <v>#VALUE!</v>
      </c>
      <c r="AE201" s="32" t="e">
        <f>Matrix!AT201*'Charging rates'!B$116*(Parameters!B$21+Matrix!AU201)*IF('DNO totals'!B$323&lt;0,1,'935'!S201)</f>
        <v>#VALUE!</v>
      </c>
      <c r="AF201" s="32" t="e">
        <f>Matrix!AT201*MAX(Matrix!DD201,0-(Matrix!DC201+IF('935'!Q201=0,0,(1-'935'!Y201/'11'!C$17)*'11'!B$17/('11'!B$17-'935'!X201)*IF(Matrix!AT201=0,1,Matrix!BX201/Matrix!AT201)*Matrix!CU201)))*'11'!B$17*0.01*(1-('DNO totals'!B$238+'DNO totals'!B$228)/'DNO totals'!B$296)</f>
        <v>#VALUE!</v>
      </c>
      <c r="AG201" s="49" t="e">
        <f t="shared" si="13"/>
        <v>#VALUE!</v>
      </c>
    </row>
    <row r="202" spans="1:33">
      <c r="A202" s="28">
        <v>102</v>
      </c>
      <c r="B202" s="47" t="e">
        <f>Results!B202</f>
        <v>#VALUE!</v>
      </c>
      <c r="C202" s="35" t="e">
        <f>Results!C202</f>
        <v>#VALUE!</v>
      </c>
      <c r="D202" s="55" t="e">
        <f>Results!D202</f>
        <v>#VALUE!</v>
      </c>
      <c r="E202" s="55" t="e">
        <f>Results!E202</f>
        <v>#VALUE!</v>
      </c>
      <c r="F202" s="56" t="e">
        <f>Results!F202</f>
        <v>#VALUE!</v>
      </c>
      <c r="G202" s="35" t="e">
        <f>Results!G202</f>
        <v>#VALUE!</v>
      </c>
      <c r="H202" s="55" t="e">
        <f>Results!H202</f>
        <v>#VALUE!</v>
      </c>
      <c r="I202" s="55" t="e">
        <f>Results!I202</f>
        <v>#VALUE!</v>
      </c>
      <c r="J202" s="56" t="e">
        <f>Results!J202</f>
        <v>#VALUE!</v>
      </c>
      <c r="K202" s="57" t="e">
        <f>0.01*'11'!B$17*Matrix!AT202*Results!E202</f>
        <v>#VALUE!</v>
      </c>
      <c r="L202" s="32" t="e">
        <f>0.01*('11'!C$17-'935'!Y202)*Results!C202*Matrix!AT202*('11'!B$17/('11'!B$17-'935'!X202))*'935'!Q202</f>
        <v>#VALUE!</v>
      </c>
      <c r="M202" s="49" t="e">
        <f>0.01*('11'!B$17-'935'!X202)*Results!D202</f>
        <v>#VALUE!</v>
      </c>
      <c r="N202" s="32" t="e">
        <f>0.01*'11'!B$17*Matrix!H202*Matrix!BC202</f>
        <v>#VALUE!</v>
      </c>
      <c r="O202" s="32" t="e">
        <f>0.01*('11'!B$17-'935'!X202)*Matrix!BW202</f>
        <v>#VALUE!</v>
      </c>
      <c r="P202" s="49" t="e">
        <f>0.01*Matrix!AS202*'935'!U202</f>
        <v>#VALUE!</v>
      </c>
      <c r="Q202" s="57" t="e">
        <f t="shared" si="7"/>
        <v>#VALUE!</v>
      </c>
      <c r="R202" s="34" t="e">
        <f>'935'!Z202</f>
        <v>#VALUE!</v>
      </c>
      <c r="S202" s="58" t="e">
        <f t="shared" si="8"/>
        <v>#VALUE!</v>
      </c>
      <c r="T202" s="59" t="e">
        <f t="shared" si="9"/>
        <v>#VALUE!</v>
      </c>
      <c r="U202" s="57" t="e">
        <f t="shared" si="10"/>
        <v>#VALUE!</v>
      </c>
      <c r="V202" s="34" t="e">
        <f>'935'!AA202</f>
        <v>#VALUE!</v>
      </c>
      <c r="W202" s="58" t="e">
        <f t="shared" si="11"/>
        <v>#VALUE!</v>
      </c>
      <c r="X202" s="59" t="e">
        <f t="shared" si="12"/>
        <v>#VALUE!</v>
      </c>
      <c r="Y202" s="57" t="e">
        <f>0.01*('11'!B$17-'935'!X202)*Matrix!BT202</f>
        <v>#VALUE!</v>
      </c>
      <c r="Z202" s="32" t="e">
        <f>0.01*'11'!B$17*Matrix!AT202*Matrix!CV202</f>
        <v>#VALUE!</v>
      </c>
      <c r="AA202" s="32" t="e">
        <f>Matrix!AT202*MAX(Matrix!DD202,0-(Matrix!DC202+IF('935'!Q202=0,0,(1-'935'!Y202/'11'!C$17)*'11'!B$17/('11'!B$17-'935'!X202)*IF(Matrix!AT202=0,1,Matrix!BX202/Matrix!AT202)*Matrix!CU202)))*'11'!B$17*0.01*'DNO totals'!B$228/'DNO totals'!B$296</f>
        <v>#VALUE!</v>
      </c>
      <c r="AB202" s="32" t="e">
        <f>Matrix!AT202*'Charging rates'!B$106*Matrix!DA202</f>
        <v>#VALUE!</v>
      </c>
      <c r="AC202" s="32" t="e">
        <f>Matrix!AT202*MAX(Matrix!DD202,0-(Matrix!DC202+IF('935'!Q202=0,0,(1-'935'!Y202/'11'!C$17)*'11'!B$17/('11'!B$17-'935'!X202)*IF(Matrix!AT202=0,1,Matrix!BX202/Matrix!AT202)*Matrix!CU202)))*'11'!B$17*0.01*'DNO totals'!B$238/'DNO totals'!B$296</f>
        <v>#VALUE!</v>
      </c>
      <c r="AD202" s="32" t="e">
        <f>0.01*(Matrix!BX202*'11'!B$17*Matrix!CA202+Matrix!AT202*Matrix!CC202*'935'!Q202*('11'!C$17-'935'!Y202)*('11'!B$17/('11'!B$17-'935'!X202)))</f>
        <v>#VALUE!</v>
      </c>
      <c r="AE202" s="32" t="e">
        <f>Matrix!AT202*'Charging rates'!B$116*(Parameters!B$21+Matrix!AU202)*IF('DNO totals'!B$323&lt;0,1,'935'!S202)</f>
        <v>#VALUE!</v>
      </c>
      <c r="AF202" s="32" t="e">
        <f>Matrix!AT202*MAX(Matrix!DD202,0-(Matrix!DC202+IF('935'!Q202=0,0,(1-'935'!Y202/'11'!C$17)*'11'!B$17/('11'!B$17-'935'!X202)*IF(Matrix!AT202=0,1,Matrix!BX202/Matrix!AT202)*Matrix!CU202)))*'11'!B$17*0.01*(1-('DNO totals'!B$238+'DNO totals'!B$228)/'DNO totals'!B$296)</f>
        <v>#VALUE!</v>
      </c>
      <c r="AG202" s="49" t="e">
        <f t="shared" si="13"/>
        <v>#VALUE!</v>
      </c>
    </row>
    <row r="203" spans="1:33">
      <c r="A203" s="28">
        <v>103</v>
      </c>
      <c r="B203" s="47" t="e">
        <f>Results!B203</f>
        <v>#VALUE!</v>
      </c>
      <c r="C203" s="35" t="e">
        <f>Results!C203</f>
        <v>#VALUE!</v>
      </c>
      <c r="D203" s="55" t="e">
        <f>Results!D203</f>
        <v>#VALUE!</v>
      </c>
      <c r="E203" s="55" t="e">
        <f>Results!E203</f>
        <v>#VALUE!</v>
      </c>
      <c r="F203" s="56" t="e">
        <f>Results!F203</f>
        <v>#VALUE!</v>
      </c>
      <c r="G203" s="35" t="e">
        <f>Results!G203</f>
        <v>#VALUE!</v>
      </c>
      <c r="H203" s="55" t="e">
        <f>Results!H203</f>
        <v>#VALUE!</v>
      </c>
      <c r="I203" s="55" t="e">
        <f>Results!I203</f>
        <v>#VALUE!</v>
      </c>
      <c r="J203" s="56" t="e">
        <f>Results!J203</f>
        <v>#VALUE!</v>
      </c>
      <c r="K203" s="57" t="e">
        <f>0.01*'11'!B$17*Matrix!AT203*Results!E203</f>
        <v>#VALUE!</v>
      </c>
      <c r="L203" s="32" t="e">
        <f>0.01*('11'!C$17-'935'!Y203)*Results!C203*Matrix!AT203*('11'!B$17/('11'!B$17-'935'!X203))*'935'!Q203</f>
        <v>#VALUE!</v>
      </c>
      <c r="M203" s="49" t="e">
        <f>0.01*('11'!B$17-'935'!X203)*Results!D203</f>
        <v>#VALUE!</v>
      </c>
      <c r="N203" s="32" t="e">
        <f>0.01*'11'!B$17*Matrix!H203*Matrix!BC203</f>
        <v>#VALUE!</v>
      </c>
      <c r="O203" s="32" t="e">
        <f>0.01*('11'!B$17-'935'!X203)*Matrix!BW203</f>
        <v>#VALUE!</v>
      </c>
      <c r="P203" s="49" t="e">
        <f>0.01*Matrix!AS203*'935'!U203</f>
        <v>#VALUE!</v>
      </c>
      <c r="Q203" s="57" t="e">
        <f t="shared" si="7"/>
        <v>#VALUE!</v>
      </c>
      <c r="R203" s="34" t="e">
        <f>'935'!Z203</f>
        <v>#VALUE!</v>
      </c>
      <c r="S203" s="58" t="e">
        <f t="shared" si="8"/>
        <v>#VALUE!</v>
      </c>
      <c r="T203" s="59" t="e">
        <f t="shared" si="9"/>
        <v>#VALUE!</v>
      </c>
      <c r="U203" s="57" t="e">
        <f t="shared" si="10"/>
        <v>#VALUE!</v>
      </c>
      <c r="V203" s="34" t="e">
        <f>'935'!AA203</f>
        <v>#VALUE!</v>
      </c>
      <c r="W203" s="58" t="e">
        <f t="shared" si="11"/>
        <v>#VALUE!</v>
      </c>
      <c r="X203" s="59" t="e">
        <f t="shared" si="12"/>
        <v>#VALUE!</v>
      </c>
      <c r="Y203" s="57" t="e">
        <f>0.01*('11'!B$17-'935'!X203)*Matrix!BT203</f>
        <v>#VALUE!</v>
      </c>
      <c r="Z203" s="32" t="e">
        <f>0.01*'11'!B$17*Matrix!AT203*Matrix!CV203</f>
        <v>#VALUE!</v>
      </c>
      <c r="AA203" s="32" t="e">
        <f>Matrix!AT203*MAX(Matrix!DD203,0-(Matrix!DC203+IF('935'!Q203=0,0,(1-'935'!Y203/'11'!C$17)*'11'!B$17/('11'!B$17-'935'!X203)*IF(Matrix!AT203=0,1,Matrix!BX203/Matrix!AT203)*Matrix!CU203)))*'11'!B$17*0.01*'DNO totals'!B$228/'DNO totals'!B$296</f>
        <v>#VALUE!</v>
      </c>
      <c r="AB203" s="32" t="e">
        <f>Matrix!AT203*'Charging rates'!B$106*Matrix!DA203</f>
        <v>#VALUE!</v>
      </c>
      <c r="AC203" s="32" t="e">
        <f>Matrix!AT203*MAX(Matrix!DD203,0-(Matrix!DC203+IF('935'!Q203=0,0,(1-'935'!Y203/'11'!C$17)*'11'!B$17/('11'!B$17-'935'!X203)*IF(Matrix!AT203=0,1,Matrix!BX203/Matrix!AT203)*Matrix!CU203)))*'11'!B$17*0.01*'DNO totals'!B$238/'DNO totals'!B$296</f>
        <v>#VALUE!</v>
      </c>
      <c r="AD203" s="32" t="e">
        <f>0.01*(Matrix!BX203*'11'!B$17*Matrix!CA203+Matrix!AT203*Matrix!CC203*'935'!Q203*('11'!C$17-'935'!Y203)*('11'!B$17/('11'!B$17-'935'!X203)))</f>
        <v>#VALUE!</v>
      </c>
      <c r="AE203" s="32" t="e">
        <f>Matrix!AT203*'Charging rates'!B$116*(Parameters!B$21+Matrix!AU203)*IF('DNO totals'!B$323&lt;0,1,'935'!S203)</f>
        <v>#VALUE!</v>
      </c>
      <c r="AF203" s="32" t="e">
        <f>Matrix!AT203*MAX(Matrix!DD203,0-(Matrix!DC203+IF('935'!Q203=0,0,(1-'935'!Y203/'11'!C$17)*'11'!B$17/('11'!B$17-'935'!X203)*IF(Matrix!AT203=0,1,Matrix!BX203/Matrix!AT203)*Matrix!CU203)))*'11'!B$17*0.01*(1-('DNO totals'!B$238+'DNO totals'!B$228)/'DNO totals'!B$296)</f>
        <v>#VALUE!</v>
      </c>
      <c r="AG203" s="49" t="e">
        <f t="shared" si="13"/>
        <v>#VALUE!</v>
      </c>
    </row>
    <row r="204" spans="1:33">
      <c r="A204" s="28">
        <v>104</v>
      </c>
      <c r="B204" s="47" t="e">
        <f>Results!B204</f>
        <v>#VALUE!</v>
      </c>
      <c r="C204" s="35" t="e">
        <f>Results!C204</f>
        <v>#VALUE!</v>
      </c>
      <c r="D204" s="55" t="e">
        <f>Results!D204</f>
        <v>#VALUE!</v>
      </c>
      <c r="E204" s="55" t="e">
        <f>Results!E204</f>
        <v>#VALUE!</v>
      </c>
      <c r="F204" s="56" t="e">
        <f>Results!F204</f>
        <v>#VALUE!</v>
      </c>
      <c r="G204" s="35" t="e">
        <f>Results!G204</f>
        <v>#VALUE!</v>
      </c>
      <c r="H204" s="55" t="e">
        <f>Results!H204</f>
        <v>#VALUE!</v>
      </c>
      <c r="I204" s="55" t="e">
        <f>Results!I204</f>
        <v>#VALUE!</v>
      </c>
      <c r="J204" s="56" t="e">
        <f>Results!J204</f>
        <v>#VALUE!</v>
      </c>
      <c r="K204" s="57" t="e">
        <f>0.01*'11'!B$17*Matrix!AT204*Results!E204</f>
        <v>#VALUE!</v>
      </c>
      <c r="L204" s="32" t="e">
        <f>0.01*('11'!C$17-'935'!Y204)*Results!C204*Matrix!AT204*('11'!B$17/('11'!B$17-'935'!X204))*'935'!Q204</f>
        <v>#VALUE!</v>
      </c>
      <c r="M204" s="49" t="e">
        <f>0.01*('11'!B$17-'935'!X204)*Results!D204</f>
        <v>#VALUE!</v>
      </c>
      <c r="N204" s="32" t="e">
        <f>0.01*'11'!B$17*Matrix!H204*Matrix!BC204</f>
        <v>#VALUE!</v>
      </c>
      <c r="O204" s="32" t="e">
        <f>0.01*('11'!B$17-'935'!X204)*Matrix!BW204</f>
        <v>#VALUE!</v>
      </c>
      <c r="P204" s="49" t="e">
        <f>0.01*Matrix!AS204*'935'!U204</f>
        <v>#VALUE!</v>
      </c>
      <c r="Q204" s="57" t="e">
        <f t="shared" si="7"/>
        <v>#VALUE!</v>
      </c>
      <c r="R204" s="34" t="e">
        <f>'935'!Z204</f>
        <v>#VALUE!</v>
      </c>
      <c r="S204" s="58" t="e">
        <f t="shared" si="8"/>
        <v>#VALUE!</v>
      </c>
      <c r="T204" s="59" t="e">
        <f t="shared" si="9"/>
        <v>#VALUE!</v>
      </c>
      <c r="U204" s="57" t="e">
        <f t="shared" si="10"/>
        <v>#VALUE!</v>
      </c>
      <c r="V204" s="34" t="e">
        <f>'935'!AA204</f>
        <v>#VALUE!</v>
      </c>
      <c r="W204" s="58" t="e">
        <f t="shared" si="11"/>
        <v>#VALUE!</v>
      </c>
      <c r="X204" s="59" t="e">
        <f t="shared" si="12"/>
        <v>#VALUE!</v>
      </c>
      <c r="Y204" s="57" t="e">
        <f>0.01*('11'!B$17-'935'!X204)*Matrix!BT204</f>
        <v>#VALUE!</v>
      </c>
      <c r="Z204" s="32" t="e">
        <f>0.01*'11'!B$17*Matrix!AT204*Matrix!CV204</f>
        <v>#VALUE!</v>
      </c>
      <c r="AA204" s="32" t="e">
        <f>Matrix!AT204*MAX(Matrix!DD204,0-(Matrix!DC204+IF('935'!Q204=0,0,(1-'935'!Y204/'11'!C$17)*'11'!B$17/('11'!B$17-'935'!X204)*IF(Matrix!AT204=0,1,Matrix!BX204/Matrix!AT204)*Matrix!CU204)))*'11'!B$17*0.01*'DNO totals'!B$228/'DNO totals'!B$296</f>
        <v>#VALUE!</v>
      </c>
      <c r="AB204" s="32" t="e">
        <f>Matrix!AT204*'Charging rates'!B$106*Matrix!DA204</f>
        <v>#VALUE!</v>
      </c>
      <c r="AC204" s="32" t="e">
        <f>Matrix!AT204*MAX(Matrix!DD204,0-(Matrix!DC204+IF('935'!Q204=0,0,(1-'935'!Y204/'11'!C$17)*'11'!B$17/('11'!B$17-'935'!X204)*IF(Matrix!AT204=0,1,Matrix!BX204/Matrix!AT204)*Matrix!CU204)))*'11'!B$17*0.01*'DNO totals'!B$238/'DNO totals'!B$296</f>
        <v>#VALUE!</v>
      </c>
      <c r="AD204" s="32" t="e">
        <f>0.01*(Matrix!BX204*'11'!B$17*Matrix!CA204+Matrix!AT204*Matrix!CC204*'935'!Q204*('11'!C$17-'935'!Y204)*('11'!B$17/('11'!B$17-'935'!X204)))</f>
        <v>#VALUE!</v>
      </c>
      <c r="AE204" s="32" t="e">
        <f>Matrix!AT204*'Charging rates'!B$116*(Parameters!B$21+Matrix!AU204)*IF('DNO totals'!B$323&lt;0,1,'935'!S204)</f>
        <v>#VALUE!</v>
      </c>
      <c r="AF204" s="32" t="e">
        <f>Matrix!AT204*MAX(Matrix!DD204,0-(Matrix!DC204+IF('935'!Q204=0,0,(1-'935'!Y204/'11'!C$17)*'11'!B$17/('11'!B$17-'935'!X204)*IF(Matrix!AT204=0,1,Matrix!BX204/Matrix!AT204)*Matrix!CU204)))*'11'!B$17*0.01*(1-('DNO totals'!B$238+'DNO totals'!B$228)/'DNO totals'!B$296)</f>
        <v>#VALUE!</v>
      </c>
      <c r="AG204" s="49" t="e">
        <f t="shared" si="13"/>
        <v>#VALUE!</v>
      </c>
    </row>
    <row r="205" spans="1:33">
      <c r="A205" s="28">
        <v>105</v>
      </c>
      <c r="B205" s="47" t="e">
        <f>Results!B205</f>
        <v>#VALUE!</v>
      </c>
      <c r="C205" s="35" t="e">
        <f>Results!C205</f>
        <v>#VALUE!</v>
      </c>
      <c r="D205" s="55" t="e">
        <f>Results!D205</f>
        <v>#VALUE!</v>
      </c>
      <c r="E205" s="55" t="e">
        <f>Results!E205</f>
        <v>#VALUE!</v>
      </c>
      <c r="F205" s="56" t="e">
        <f>Results!F205</f>
        <v>#VALUE!</v>
      </c>
      <c r="G205" s="35" t="e">
        <f>Results!G205</f>
        <v>#VALUE!</v>
      </c>
      <c r="H205" s="55" t="e">
        <f>Results!H205</f>
        <v>#VALUE!</v>
      </c>
      <c r="I205" s="55" t="e">
        <f>Results!I205</f>
        <v>#VALUE!</v>
      </c>
      <c r="J205" s="56" t="e">
        <f>Results!J205</f>
        <v>#VALUE!</v>
      </c>
      <c r="K205" s="57" t="e">
        <f>0.01*'11'!B$17*Matrix!AT205*Results!E205</f>
        <v>#VALUE!</v>
      </c>
      <c r="L205" s="32" t="e">
        <f>0.01*('11'!C$17-'935'!Y205)*Results!C205*Matrix!AT205*('11'!B$17/('11'!B$17-'935'!X205))*'935'!Q205</f>
        <v>#VALUE!</v>
      </c>
      <c r="M205" s="49" t="e">
        <f>0.01*('11'!B$17-'935'!X205)*Results!D205</f>
        <v>#VALUE!</v>
      </c>
      <c r="N205" s="32" t="e">
        <f>0.01*'11'!B$17*Matrix!H205*Matrix!BC205</f>
        <v>#VALUE!</v>
      </c>
      <c r="O205" s="32" t="e">
        <f>0.01*('11'!B$17-'935'!X205)*Matrix!BW205</f>
        <v>#VALUE!</v>
      </c>
      <c r="P205" s="49" t="e">
        <f>0.01*Matrix!AS205*'935'!U205</f>
        <v>#VALUE!</v>
      </c>
      <c r="Q205" s="57" t="e">
        <f t="shared" si="7"/>
        <v>#VALUE!</v>
      </c>
      <c r="R205" s="34" t="e">
        <f>'935'!Z205</f>
        <v>#VALUE!</v>
      </c>
      <c r="S205" s="58" t="e">
        <f t="shared" si="8"/>
        <v>#VALUE!</v>
      </c>
      <c r="T205" s="59" t="e">
        <f t="shared" si="9"/>
        <v>#VALUE!</v>
      </c>
      <c r="U205" s="57" t="e">
        <f t="shared" si="10"/>
        <v>#VALUE!</v>
      </c>
      <c r="V205" s="34" t="e">
        <f>'935'!AA205</f>
        <v>#VALUE!</v>
      </c>
      <c r="W205" s="58" t="e">
        <f t="shared" si="11"/>
        <v>#VALUE!</v>
      </c>
      <c r="X205" s="59" t="e">
        <f t="shared" si="12"/>
        <v>#VALUE!</v>
      </c>
      <c r="Y205" s="57" t="e">
        <f>0.01*('11'!B$17-'935'!X205)*Matrix!BT205</f>
        <v>#VALUE!</v>
      </c>
      <c r="Z205" s="32" t="e">
        <f>0.01*'11'!B$17*Matrix!AT205*Matrix!CV205</f>
        <v>#VALUE!</v>
      </c>
      <c r="AA205" s="32" t="e">
        <f>Matrix!AT205*MAX(Matrix!DD205,0-(Matrix!DC205+IF('935'!Q205=0,0,(1-'935'!Y205/'11'!C$17)*'11'!B$17/('11'!B$17-'935'!X205)*IF(Matrix!AT205=0,1,Matrix!BX205/Matrix!AT205)*Matrix!CU205)))*'11'!B$17*0.01*'DNO totals'!B$228/'DNO totals'!B$296</f>
        <v>#VALUE!</v>
      </c>
      <c r="AB205" s="32" t="e">
        <f>Matrix!AT205*'Charging rates'!B$106*Matrix!DA205</f>
        <v>#VALUE!</v>
      </c>
      <c r="AC205" s="32" t="e">
        <f>Matrix!AT205*MAX(Matrix!DD205,0-(Matrix!DC205+IF('935'!Q205=0,0,(1-'935'!Y205/'11'!C$17)*'11'!B$17/('11'!B$17-'935'!X205)*IF(Matrix!AT205=0,1,Matrix!BX205/Matrix!AT205)*Matrix!CU205)))*'11'!B$17*0.01*'DNO totals'!B$238/'DNO totals'!B$296</f>
        <v>#VALUE!</v>
      </c>
      <c r="AD205" s="32" t="e">
        <f>0.01*(Matrix!BX205*'11'!B$17*Matrix!CA205+Matrix!AT205*Matrix!CC205*'935'!Q205*('11'!C$17-'935'!Y205)*('11'!B$17/('11'!B$17-'935'!X205)))</f>
        <v>#VALUE!</v>
      </c>
      <c r="AE205" s="32" t="e">
        <f>Matrix!AT205*'Charging rates'!B$116*(Parameters!B$21+Matrix!AU205)*IF('DNO totals'!B$323&lt;0,1,'935'!S205)</f>
        <v>#VALUE!</v>
      </c>
      <c r="AF205" s="32" t="e">
        <f>Matrix!AT205*MAX(Matrix!DD205,0-(Matrix!DC205+IF('935'!Q205=0,0,(1-'935'!Y205/'11'!C$17)*'11'!B$17/('11'!B$17-'935'!X205)*IF(Matrix!AT205=0,1,Matrix!BX205/Matrix!AT205)*Matrix!CU205)))*'11'!B$17*0.01*(1-('DNO totals'!B$238+'DNO totals'!B$228)/'DNO totals'!B$296)</f>
        <v>#VALUE!</v>
      </c>
      <c r="AG205" s="49" t="e">
        <f t="shared" si="13"/>
        <v>#VALUE!</v>
      </c>
    </row>
    <row r="206" spans="1:33">
      <c r="A206" s="28">
        <v>106</v>
      </c>
      <c r="B206" s="47" t="e">
        <f>Results!B206</f>
        <v>#VALUE!</v>
      </c>
      <c r="C206" s="35" t="e">
        <f>Results!C206</f>
        <v>#VALUE!</v>
      </c>
      <c r="D206" s="55" t="e">
        <f>Results!D206</f>
        <v>#VALUE!</v>
      </c>
      <c r="E206" s="55" t="e">
        <f>Results!E206</f>
        <v>#VALUE!</v>
      </c>
      <c r="F206" s="56" t="e">
        <f>Results!F206</f>
        <v>#VALUE!</v>
      </c>
      <c r="G206" s="35" t="e">
        <f>Results!G206</f>
        <v>#VALUE!</v>
      </c>
      <c r="H206" s="55" t="e">
        <f>Results!H206</f>
        <v>#VALUE!</v>
      </c>
      <c r="I206" s="55" t="e">
        <f>Results!I206</f>
        <v>#VALUE!</v>
      </c>
      <c r="J206" s="56" t="e">
        <f>Results!J206</f>
        <v>#VALUE!</v>
      </c>
      <c r="K206" s="57" t="e">
        <f>0.01*'11'!B$17*Matrix!AT206*Results!E206</f>
        <v>#VALUE!</v>
      </c>
      <c r="L206" s="32" t="e">
        <f>0.01*('11'!C$17-'935'!Y206)*Results!C206*Matrix!AT206*('11'!B$17/('11'!B$17-'935'!X206))*'935'!Q206</f>
        <v>#VALUE!</v>
      </c>
      <c r="M206" s="49" t="e">
        <f>0.01*('11'!B$17-'935'!X206)*Results!D206</f>
        <v>#VALUE!</v>
      </c>
      <c r="N206" s="32" t="e">
        <f>0.01*'11'!B$17*Matrix!H206*Matrix!BC206</f>
        <v>#VALUE!</v>
      </c>
      <c r="O206" s="32" t="e">
        <f>0.01*('11'!B$17-'935'!X206)*Matrix!BW206</f>
        <v>#VALUE!</v>
      </c>
      <c r="P206" s="49" t="e">
        <f>0.01*Matrix!AS206*'935'!U206</f>
        <v>#VALUE!</v>
      </c>
      <c r="Q206" s="57" t="e">
        <f t="shared" si="7"/>
        <v>#VALUE!</v>
      </c>
      <c r="R206" s="34" t="e">
        <f>'935'!Z206</f>
        <v>#VALUE!</v>
      </c>
      <c r="S206" s="58" t="e">
        <f t="shared" si="8"/>
        <v>#VALUE!</v>
      </c>
      <c r="T206" s="59" t="e">
        <f t="shared" si="9"/>
        <v>#VALUE!</v>
      </c>
      <c r="U206" s="57" t="e">
        <f t="shared" si="10"/>
        <v>#VALUE!</v>
      </c>
      <c r="V206" s="34" t="e">
        <f>'935'!AA206</f>
        <v>#VALUE!</v>
      </c>
      <c r="W206" s="58" t="e">
        <f t="shared" si="11"/>
        <v>#VALUE!</v>
      </c>
      <c r="X206" s="59" t="e">
        <f t="shared" si="12"/>
        <v>#VALUE!</v>
      </c>
      <c r="Y206" s="57" t="e">
        <f>0.01*('11'!B$17-'935'!X206)*Matrix!BT206</f>
        <v>#VALUE!</v>
      </c>
      <c r="Z206" s="32" t="e">
        <f>0.01*'11'!B$17*Matrix!AT206*Matrix!CV206</f>
        <v>#VALUE!</v>
      </c>
      <c r="AA206" s="32" t="e">
        <f>Matrix!AT206*MAX(Matrix!DD206,0-(Matrix!DC206+IF('935'!Q206=0,0,(1-'935'!Y206/'11'!C$17)*'11'!B$17/('11'!B$17-'935'!X206)*IF(Matrix!AT206=0,1,Matrix!BX206/Matrix!AT206)*Matrix!CU206)))*'11'!B$17*0.01*'DNO totals'!B$228/'DNO totals'!B$296</f>
        <v>#VALUE!</v>
      </c>
      <c r="AB206" s="32" t="e">
        <f>Matrix!AT206*'Charging rates'!B$106*Matrix!DA206</f>
        <v>#VALUE!</v>
      </c>
      <c r="AC206" s="32" t="e">
        <f>Matrix!AT206*MAX(Matrix!DD206,0-(Matrix!DC206+IF('935'!Q206=0,0,(1-'935'!Y206/'11'!C$17)*'11'!B$17/('11'!B$17-'935'!X206)*IF(Matrix!AT206=0,1,Matrix!BX206/Matrix!AT206)*Matrix!CU206)))*'11'!B$17*0.01*'DNO totals'!B$238/'DNO totals'!B$296</f>
        <v>#VALUE!</v>
      </c>
      <c r="AD206" s="32" t="e">
        <f>0.01*(Matrix!BX206*'11'!B$17*Matrix!CA206+Matrix!AT206*Matrix!CC206*'935'!Q206*('11'!C$17-'935'!Y206)*('11'!B$17/('11'!B$17-'935'!X206)))</f>
        <v>#VALUE!</v>
      </c>
      <c r="AE206" s="32" t="e">
        <f>Matrix!AT206*'Charging rates'!B$116*(Parameters!B$21+Matrix!AU206)*IF('DNO totals'!B$323&lt;0,1,'935'!S206)</f>
        <v>#VALUE!</v>
      </c>
      <c r="AF206" s="32" t="e">
        <f>Matrix!AT206*MAX(Matrix!DD206,0-(Matrix!DC206+IF('935'!Q206=0,0,(1-'935'!Y206/'11'!C$17)*'11'!B$17/('11'!B$17-'935'!X206)*IF(Matrix!AT206=0,1,Matrix!BX206/Matrix!AT206)*Matrix!CU206)))*'11'!B$17*0.01*(1-('DNO totals'!B$238+'DNO totals'!B$228)/'DNO totals'!B$296)</f>
        <v>#VALUE!</v>
      </c>
      <c r="AG206" s="49" t="e">
        <f t="shared" si="13"/>
        <v>#VALUE!</v>
      </c>
    </row>
    <row r="207" spans="1:33">
      <c r="A207" s="28">
        <v>107</v>
      </c>
      <c r="B207" s="47" t="e">
        <f>Results!B207</f>
        <v>#VALUE!</v>
      </c>
      <c r="C207" s="35" t="e">
        <f>Results!C207</f>
        <v>#VALUE!</v>
      </c>
      <c r="D207" s="55" t="e">
        <f>Results!D207</f>
        <v>#VALUE!</v>
      </c>
      <c r="E207" s="55" t="e">
        <f>Results!E207</f>
        <v>#VALUE!</v>
      </c>
      <c r="F207" s="56" t="e">
        <f>Results!F207</f>
        <v>#VALUE!</v>
      </c>
      <c r="G207" s="35" t="e">
        <f>Results!G207</f>
        <v>#VALUE!</v>
      </c>
      <c r="H207" s="55" t="e">
        <f>Results!H207</f>
        <v>#VALUE!</v>
      </c>
      <c r="I207" s="55" t="e">
        <f>Results!I207</f>
        <v>#VALUE!</v>
      </c>
      <c r="J207" s="56" t="e">
        <f>Results!J207</f>
        <v>#VALUE!</v>
      </c>
      <c r="K207" s="57" t="e">
        <f>0.01*'11'!B$17*Matrix!AT207*Results!E207</f>
        <v>#VALUE!</v>
      </c>
      <c r="L207" s="32" t="e">
        <f>0.01*('11'!C$17-'935'!Y207)*Results!C207*Matrix!AT207*('11'!B$17/('11'!B$17-'935'!X207))*'935'!Q207</f>
        <v>#VALUE!</v>
      </c>
      <c r="M207" s="49" t="e">
        <f>0.01*('11'!B$17-'935'!X207)*Results!D207</f>
        <v>#VALUE!</v>
      </c>
      <c r="N207" s="32" t="e">
        <f>0.01*'11'!B$17*Matrix!H207*Matrix!BC207</f>
        <v>#VALUE!</v>
      </c>
      <c r="O207" s="32" t="e">
        <f>0.01*('11'!B$17-'935'!X207)*Matrix!BW207</f>
        <v>#VALUE!</v>
      </c>
      <c r="P207" s="49" t="e">
        <f>0.01*Matrix!AS207*'935'!U207</f>
        <v>#VALUE!</v>
      </c>
      <c r="Q207" s="57" t="e">
        <f t="shared" si="7"/>
        <v>#VALUE!</v>
      </c>
      <c r="R207" s="34" t="e">
        <f>'935'!Z207</f>
        <v>#VALUE!</v>
      </c>
      <c r="S207" s="58" t="e">
        <f t="shared" si="8"/>
        <v>#VALUE!</v>
      </c>
      <c r="T207" s="59" t="e">
        <f t="shared" si="9"/>
        <v>#VALUE!</v>
      </c>
      <c r="U207" s="57" t="e">
        <f t="shared" si="10"/>
        <v>#VALUE!</v>
      </c>
      <c r="V207" s="34" t="e">
        <f>'935'!AA207</f>
        <v>#VALUE!</v>
      </c>
      <c r="W207" s="58" t="e">
        <f t="shared" si="11"/>
        <v>#VALUE!</v>
      </c>
      <c r="X207" s="59" t="e">
        <f t="shared" si="12"/>
        <v>#VALUE!</v>
      </c>
      <c r="Y207" s="57" t="e">
        <f>0.01*('11'!B$17-'935'!X207)*Matrix!BT207</f>
        <v>#VALUE!</v>
      </c>
      <c r="Z207" s="32" t="e">
        <f>0.01*'11'!B$17*Matrix!AT207*Matrix!CV207</f>
        <v>#VALUE!</v>
      </c>
      <c r="AA207" s="32" t="e">
        <f>Matrix!AT207*MAX(Matrix!DD207,0-(Matrix!DC207+IF('935'!Q207=0,0,(1-'935'!Y207/'11'!C$17)*'11'!B$17/('11'!B$17-'935'!X207)*IF(Matrix!AT207=0,1,Matrix!BX207/Matrix!AT207)*Matrix!CU207)))*'11'!B$17*0.01*'DNO totals'!B$228/'DNO totals'!B$296</f>
        <v>#VALUE!</v>
      </c>
      <c r="AB207" s="32" t="e">
        <f>Matrix!AT207*'Charging rates'!B$106*Matrix!DA207</f>
        <v>#VALUE!</v>
      </c>
      <c r="AC207" s="32" t="e">
        <f>Matrix!AT207*MAX(Matrix!DD207,0-(Matrix!DC207+IF('935'!Q207=0,0,(1-'935'!Y207/'11'!C$17)*'11'!B$17/('11'!B$17-'935'!X207)*IF(Matrix!AT207=0,1,Matrix!BX207/Matrix!AT207)*Matrix!CU207)))*'11'!B$17*0.01*'DNO totals'!B$238/'DNO totals'!B$296</f>
        <v>#VALUE!</v>
      </c>
      <c r="AD207" s="32" t="e">
        <f>0.01*(Matrix!BX207*'11'!B$17*Matrix!CA207+Matrix!AT207*Matrix!CC207*'935'!Q207*('11'!C$17-'935'!Y207)*('11'!B$17/('11'!B$17-'935'!X207)))</f>
        <v>#VALUE!</v>
      </c>
      <c r="AE207" s="32" t="e">
        <f>Matrix!AT207*'Charging rates'!B$116*(Parameters!B$21+Matrix!AU207)*IF('DNO totals'!B$323&lt;0,1,'935'!S207)</f>
        <v>#VALUE!</v>
      </c>
      <c r="AF207" s="32" t="e">
        <f>Matrix!AT207*MAX(Matrix!DD207,0-(Matrix!DC207+IF('935'!Q207=0,0,(1-'935'!Y207/'11'!C$17)*'11'!B$17/('11'!B$17-'935'!X207)*IF(Matrix!AT207=0,1,Matrix!BX207/Matrix!AT207)*Matrix!CU207)))*'11'!B$17*0.01*(1-('DNO totals'!B$238+'DNO totals'!B$228)/'DNO totals'!B$296)</f>
        <v>#VALUE!</v>
      </c>
      <c r="AG207" s="49" t="e">
        <f t="shared" si="13"/>
        <v>#VALUE!</v>
      </c>
    </row>
    <row r="208" spans="1:33">
      <c r="A208" s="28">
        <v>108</v>
      </c>
      <c r="B208" s="47" t="e">
        <f>Results!B208</f>
        <v>#VALUE!</v>
      </c>
      <c r="C208" s="35" t="e">
        <f>Results!C208</f>
        <v>#VALUE!</v>
      </c>
      <c r="D208" s="55" t="e">
        <f>Results!D208</f>
        <v>#VALUE!</v>
      </c>
      <c r="E208" s="55" t="e">
        <f>Results!E208</f>
        <v>#VALUE!</v>
      </c>
      <c r="F208" s="56" t="e">
        <f>Results!F208</f>
        <v>#VALUE!</v>
      </c>
      <c r="G208" s="35" t="e">
        <f>Results!G208</f>
        <v>#VALUE!</v>
      </c>
      <c r="H208" s="55" t="e">
        <f>Results!H208</f>
        <v>#VALUE!</v>
      </c>
      <c r="I208" s="55" t="e">
        <f>Results!I208</f>
        <v>#VALUE!</v>
      </c>
      <c r="J208" s="56" t="e">
        <f>Results!J208</f>
        <v>#VALUE!</v>
      </c>
      <c r="K208" s="57" t="e">
        <f>0.01*'11'!B$17*Matrix!AT208*Results!E208</f>
        <v>#VALUE!</v>
      </c>
      <c r="L208" s="32" t="e">
        <f>0.01*('11'!C$17-'935'!Y208)*Results!C208*Matrix!AT208*('11'!B$17/('11'!B$17-'935'!X208))*'935'!Q208</f>
        <v>#VALUE!</v>
      </c>
      <c r="M208" s="49" t="e">
        <f>0.01*('11'!B$17-'935'!X208)*Results!D208</f>
        <v>#VALUE!</v>
      </c>
      <c r="N208" s="32" t="e">
        <f>0.01*'11'!B$17*Matrix!H208*Matrix!BC208</f>
        <v>#VALUE!</v>
      </c>
      <c r="O208" s="32" t="e">
        <f>0.01*('11'!B$17-'935'!X208)*Matrix!BW208</f>
        <v>#VALUE!</v>
      </c>
      <c r="P208" s="49" t="e">
        <f>0.01*Matrix!AS208*'935'!U208</f>
        <v>#VALUE!</v>
      </c>
      <c r="Q208" s="57" t="e">
        <f t="shared" si="7"/>
        <v>#VALUE!</v>
      </c>
      <c r="R208" s="34" t="e">
        <f>'935'!Z208</f>
        <v>#VALUE!</v>
      </c>
      <c r="S208" s="58" t="e">
        <f t="shared" si="8"/>
        <v>#VALUE!</v>
      </c>
      <c r="T208" s="59" t="e">
        <f t="shared" si="9"/>
        <v>#VALUE!</v>
      </c>
      <c r="U208" s="57" t="e">
        <f t="shared" si="10"/>
        <v>#VALUE!</v>
      </c>
      <c r="V208" s="34" t="e">
        <f>'935'!AA208</f>
        <v>#VALUE!</v>
      </c>
      <c r="W208" s="58" t="e">
        <f t="shared" si="11"/>
        <v>#VALUE!</v>
      </c>
      <c r="X208" s="59" t="e">
        <f t="shared" si="12"/>
        <v>#VALUE!</v>
      </c>
      <c r="Y208" s="57" t="e">
        <f>0.01*('11'!B$17-'935'!X208)*Matrix!BT208</f>
        <v>#VALUE!</v>
      </c>
      <c r="Z208" s="32" t="e">
        <f>0.01*'11'!B$17*Matrix!AT208*Matrix!CV208</f>
        <v>#VALUE!</v>
      </c>
      <c r="AA208" s="32" t="e">
        <f>Matrix!AT208*MAX(Matrix!DD208,0-(Matrix!DC208+IF('935'!Q208=0,0,(1-'935'!Y208/'11'!C$17)*'11'!B$17/('11'!B$17-'935'!X208)*IF(Matrix!AT208=0,1,Matrix!BX208/Matrix!AT208)*Matrix!CU208)))*'11'!B$17*0.01*'DNO totals'!B$228/'DNO totals'!B$296</f>
        <v>#VALUE!</v>
      </c>
      <c r="AB208" s="32" t="e">
        <f>Matrix!AT208*'Charging rates'!B$106*Matrix!DA208</f>
        <v>#VALUE!</v>
      </c>
      <c r="AC208" s="32" t="e">
        <f>Matrix!AT208*MAX(Matrix!DD208,0-(Matrix!DC208+IF('935'!Q208=0,0,(1-'935'!Y208/'11'!C$17)*'11'!B$17/('11'!B$17-'935'!X208)*IF(Matrix!AT208=0,1,Matrix!BX208/Matrix!AT208)*Matrix!CU208)))*'11'!B$17*0.01*'DNO totals'!B$238/'DNO totals'!B$296</f>
        <v>#VALUE!</v>
      </c>
      <c r="AD208" s="32" t="e">
        <f>0.01*(Matrix!BX208*'11'!B$17*Matrix!CA208+Matrix!AT208*Matrix!CC208*'935'!Q208*('11'!C$17-'935'!Y208)*('11'!B$17/('11'!B$17-'935'!X208)))</f>
        <v>#VALUE!</v>
      </c>
      <c r="AE208" s="32" t="e">
        <f>Matrix!AT208*'Charging rates'!B$116*(Parameters!B$21+Matrix!AU208)*IF('DNO totals'!B$323&lt;0,1,'935'!S208)</f>
        <v>#VALUE!</v>
      </c>
      <c r="AF208" s="32" t="e">
        <f>Matrix!AT208*MAX(Matrix!DD208,0-(Matrix!DC208+IF('935'!Q208=0,0,(1-'935'!Y208/'11'!C$17)*'11'!B$17/('11'!B$17-'935'!X208)*IF(Matrix!AT208=0,1,Matrix!BX208/Matrix!AT208)*Matrix!CU208)))*'11'!B$17*0.01*(1-('DNO totals'!B$238+'DNO totals'!B$228)/'DNO totals'!B$296)</f>
        <v>#VALUE!</v>
      </c>
      <c r="AG208" s="49" t="e">
        <f t="shared" si="13"/>
        <v>#VALUE!</v>
      </c>
    </row>
    <row r="209" spans="1:33">
      <c r="A209" s="28">
        <v>109</v>
      </c>
      <c r="B209" s="47" t="e">
        <f>Results!B209</f>
        <v>#VALUE!</v>
      </c>
      <c r="C209" s="35" t="e">
        <f>Results!C209</f>
        <v>#VALUE!</v>
      </c>
      <c r="D209" s="55" t="e">
        <f>Results!D209</f>
        <v>#VALUE!</v>
      </c>
      <c r="E209" s="55" t="e">
        <f>Results!E209</f>
        <v>#VALUE!</v>
      </c>
      <c r="F209" s="56" t="e">
        <f>Results!F209</f>
        <v>#VALUE!</v>
      </c>
      <c r="G209" s="35" t="e">
        <f>Results!G209</f>
        <v>#VALUE!</v>
      </c>
      <c r="H209" s="55" t="e">
        <f>Results!H209</f>
        <v>#VALUE!</v>
      </c>
      <c r="I209" s="55" t="e">
        <f>Results!I209</f>
        <v>#VALUE!</v>
      </c>
      <c r="J209" s="56" t="e">
        <f>Results!J209</f>
        <v>#VALUE!</v>
      </c>
      <c r="K209" s="57" t="e">
        <f>0.01*'11'!B$17*Matrix!AT209*Results!E209</f>
        <v>#VALUE!</v>
      </c>
      <c r="L209" s="32" t="e">
        <f>0.01*('11'!C$17-'935'!Y209)*Results!C209*Matrix!AT209*('11'!B$17/('11'!B$17-'935'!X209))*'935'!Q209</f>
        <v>#VALUE!</v>
      </c>
      <c r="M209" s="49" t="e">
        <f>0.01*('11'!B$17-'935'!X209)*Results!D209</f>
        <v>#VALUE!</v>
      </c>
      <c r="N209" s="32" t="e">
        <f>0.01*'11'!B$17*Matrix!H209*Matrix!BC209</f>
        <v>#VALUE!</v>
      </c>
      <c r="O209" s="32" t="e">
        <f>0.01*('11'!B$17-'935'!X209)*Matrix!BW209</f>
        <v>#VALUE!</v>
      </c>
      <c r="P209" s="49" t="e">
        <f>0.01*Matrix!AS209*'935'!U209</f>
        <v>#VALUE!</v>
      </c>
      <c r="Q209" s="57" t="e">
        <f t="shared" si="7"/>
        <v>#VALUE!</v>
      </c>
      <c r="R209" s="34" t="e">
        <f>'935'!Z209</f>
        <v>#VALUE!</v>
      </c>
      <c r="S209" s="58" t="e">
        <f t="shared" si="8"/>
        <v>#VALUE!</v>
      </c>
      <c r="T209" s="59" t="e">
        <f t="shared" si="9"/>
        <v>#VALUE!</v>
      </c>
      <c r="U209" s="57" t="e">
        <f t="shared" si="10"/>
        <v>#VALUE!</v>
      </c>
      <c r="V209" s="34" t="e">
        <f>'935'!AA209</f>
        <v>#VALUE!</v>
      </c>
      <c r="W209" s="58" t="e">
        <f t="shared" si="11"/>
        <v>#VALUE!</v>
      </c>
      <c r="X209" s="59" t="e">
        <f t="shared" si="12"/>
        <v>#VALUE!</v>
      </c>
      <c r="Y209" s="57" t="e">
        <f>0.01*('11'!B$17-'935'!X209)*Matrix!BT209</f>
        <v>#VALUE!</v>
      </c>
      <c r="Z209" s="32" t="e">
        <f>0.01*'11'!B$17*Matrix!AT209*Matrix!CV209</f>
        <v>#VALUE!</v>
      </c>
      <c r="AA209" s="32" t="e">
        <f>Matrix!AT209*MAX(Matrix!DD209,0-(Matrix!DC209+IF('935'!Q209=0,0,(1-'935'!Y209/'11'!C$17)*'11'!B$17/('11'!B$17-'935'!X209)*IF(Matrix!AT209=0,1,Matrix!BX209/Matrix!AT209)*Matrix!CU209)))*'11'!B$17*0.01*'DNO totals'!B$228/'DNO totals'!B$296</f>
        <v>#VALUE!</v>
      </c>
      <c r="AB209" s="32" t="e">
        <f>Matrix!AT209*'Charging rates'!B$106*Matrix!DA209</f>
        <v>#VALUE!</v>
      </c>
      <c r="AC209" s="32" t="e">
        <f>Matrix!AT209*MAX(Matrix!DD209,0-(Matrix!DC209+IF('935'!Q209=0,0,(1-'935'!Y209/'11'!C$17)*'11'!B$17/('11'!B$17-'935'!X209)*IF(Matrix!AT209=0,1,Matrix!BX209/Matrix!AT209)*Matrix!CU209)))*'11'!B$17*0.01*'DNO totals'!B$238/'DNO totals'!B$296</f>
        <v>#VALUE!</v>
      </c>
      <c r="AD209" s="32" t="e">
        <f>0.01*(Matrix!BX209*'11'!B$17*Matrix!CA209+Matrix!AT209*Matrix!CC209*'935'!Q209*('11'!C$17-'935'!Y209)*('11'!B$17/('11'!B$17-'935'!X209)))</f>
        <v>#VALUE!</v>
      </c>
      <c r="AE209" s="32" t="e">
        <f>Matrix!AT209*'Charging rates'!B$116*(Parameters!B$21+Matrix!AU209)*IF('DNO totals'!B$323&lt;0,1,'935'!S209)</f>
        <v>#VALUE!</v>
      </c>
      <c r="AF209" s="32" t="e">
        <f>Matrix!AT209*MAX(Matrix!DD209,0-(Matrix!DC209+IF('935'!Q209=0,0,(1-'935'!Y209/'11'!C$17)*'11'!B$17/('11'!B$17-'935'!X209)*IF(Matrix!AT209=0,1,Matrix!BX209/Matrix!AT209)*Matrix!CU209)))*'11'!B$17*0.01*(1-('DNO totals'!B$238+'DNO totals'!B$228)/'DNO totals'!B$296)</f>
        <v>#VALUE!</v>
      </c>
      <c r="AG209" s="49" t="e">
        <f t="shared" si="13"/>
        <v>#VALUE!</v>
      </c>
    </row>
    <row r="210" spans="1:33">
      <c r="A210" s="28">
        <v>110</v>
      </c>
      <c r="B210" s="47" t="e">
        <f>Results!B210</f>
        <v>#VALUE!</v>
      </c>
      <c r="C210" s="35" t="e">
        <f>Results!C210</f>
        <v>#VALUE!</v>
      </c>
      <c r="D210" s="55" t="e">
        <f>Results!D210</f>
        <v>#VALUE!</v>
      </c>
      <c r="E210" s="55" t="e">
        <f>Results!E210</f>
        <v>#VALUE!</v>
      </c>
      <c r="F210" s="56" t="e">
        <f>Results!F210</f>
        <v>#VALUE!</v>
      </c>
      <c r="G210" s="35" t="e">
        <f>Results!G210</f>
        <v>#VALUE!</v>
      </c>
      <c r="H210" s="55" t="e">
        <f>Results!H210</f>
        <v>#VALUE!</v>
      </c>
      <c r="I210" s="55" t="e">
        <f>Results!I210</f>
        <v>#VALUE!</v>
      </c>
      <c r="J210" s="56" t="e">
        <f>Results!J210</f>
        <v>#VALUE!</v>
      </c>
      <c r="K210" s="57" t="e">
        <f>0.01*'11'!B$17*Matrix!AT210*Results!E210</f>
        <v>#VALUE!</v>
      </c>
      <c r="L210" s="32" t="e">
        <f>0.01*('11'!C$17-'935'!Y210)*Results!C210*Matrix!AT210*('11'!B$17/('11'!B$17-'935'!X210))*'935'!Q210</f>
        <v>#VALUE!</v>
      </c>
      <c r="M210" s="49" t="e">
        <f>0.01*('11'!B$17-'935'!X210)*Results!D210</f>
        <v>#VALUE!</v>
      </c>
      <c r="N210" s="32" t="e">
        <f>0.01*'11'!B$17*Matrix!H210*Matrix!BC210</f>
        <v>#VALUE!</v>
      </c>
      <c r="O210" s="32" t="e">
        <f>0.01*('11'!B$17-'935'!X210)*Matrix!BW210</f>
        <v>#VALUE!</v>
      </c>
      <c r="P210" s="49" t="e">
        <f>0.01*Matrix!AS210*'935'!U210</f>
        <v>#VALUE!</v>
      </c>
      <c r="Q210" s="57" t="e">
        <f t="shared" si="7"/>
        <v>#VALUE!</v>
      </c>
      <c r="R210" s="34" t="e">
        <f>'935'!Z210</f>
        <v>#VALUE!</v>
      </c>
      <c r="S210" s="58" t="e">
        <f t="shared" si="8"/>
        <v>#VALUE!</v>
      </c>
      <c r="T210" s="59" t="e">
        <f t="shared" si="9"/>
        <v>#VALUE!</v>
      </c>
      <c r="U210" s="57" t="e">
        <f t="shared" si="10"/>
        <v>#VALUE!</v>
      </c>
      <c r="V210" s="34" t="e">
        <f>'935'!AA210</f>
        <v>#VALUE!</v>
      </c>
      <c r="W210" s="58" t="e">
        <f t="shared" si="11"/>
        <v>#VALUE!</v>
      </c>
      <c r="X210" s="59" t="e">
        <f t="shared" si="12"/>
        <v>#VALUE!</v>
      </c>
      <c r="Y210" s="57" t="e">
        <f>0.01*('11'!B$17-'935'!X210)*Matrix!BT210</f>
        <v>#VALUE!</v>
      </c>
      <c r="Z210" s="32" t="e">
        <f>0.01*'11'!B$17*Matrix!AT210*Matrix!CV210</f>
        <v>#VALUE!</v>
      </c>
      <c r="AA210" s="32" t="e">
        <f>Matrix!AT210*MAX(Matrix!DD210,0-(Matrix!DC210+IF('935'!Q210=0,0,(1-'935'!Y210/'11'!C$17)*'11'!B$17/('11'!B$17-'935'!X210)*IF(Matrix!AT210=0,1,Matrix!BX210/Matrix!AT210)*Matrix!CU210)))*'11'!B$17*0.01*'DNO totals'!B$228/'DNO totals'!B$296</f>
        <v>#VALUE!</v>
      </c>
      <c r="AB210" s="32" t="e">
        <f>Matrix!AT210*'Charging rates'!B$106*Matrix!DA210</f>
        <v>#VALUE!</v>
      </c>
      <c r="AC210" s="32" t="e">
        <f>Matrix!AT210*MAX(Matrix!DD210,0-(Matrix!DC210+IF('935'!Q210=0,0,(1-'935'!Y210/'11'!C$17)*'11'!B$17/('11'!B$17-'935'!X210)*IF(Matrix!AT210=0,1,Matrix!BX210/Matrix!AT210)*Matrix!CU210)))*'11'!B$17*0.01*'DNO totals'!B$238/'DNO totals'!B$296</f>
        <v>#VALUE!</v>
      </c>
      <c r="AD210" s="32" t="e">
        <f>0.01*(Matrix!BX210*'11'!B$17*Matrix!CA210+Matrix!AT210*Matrix!CC210*'935'!Q210*('11'!C$17-'935'!Y210)*('11'!B$17/('11'!B$17-'935'!X210)))</f>
        <v>#VALUE!</v>
      </c>
      <c r="AE210" s="32" t="e">
        <f>Matrix!AT210*'Charging rates'!B$116*(Parameters!B$21+Matrix!AU210)*IF('DNO totals'!B$323&lt;0,1,'935'!S210)</f>
        <v>#VALUE!</v>
      </c>
      <c r="AF210" s="32" t="e">
        <f>Matrix!AT210*MAX(Matrix!DD210,0-(Matrix!DC210+IF('935'!Q210=0,0,(1-'935'!Y210/'11'!C$17)*'11'!B$17/('11'!B$17-'935'!X210)*IF(Matrix!AT210=0,1,Matrix!BX210/Matrix!AT210)*Matrix!CU210)))*'11'!B$17*0.01*(1-('DNO totals'!B$238+'DNO totals'!B$228)/'DNO totals'!B$296)</f>
        <v>#VALUE!</v>
      </c>
      <c r="AG210" s="49" t="e">
        <f t="shared" si="13"/>
        <v>#VALUE!</v>
      </c>
    </row>
    <row r="211" spans="1:33">
      <c r="A211" s="28">
        <v>111</v>
      </c>
      <c r="B211" s="47" t="e">
        <f>Results!B211</f>
        <v>#VALUE!</v>
      </c>
      <c r="C211" s="35" t="e">
        <f>Results!C211</f>
        <v>#VALUE!</v>
      </c>
      <c r="D211" s="55" t="e">
        <f>Results!D211</f>
        <v>#VALUE!</v>
      </c>
      <c r="E211" s="55" t="e">
        <f>Results!E211</f>
        <v>#VALUE!</v>
      </c>
      <c r="F211" s="56" t="e">
        <f>Results!F211</f>
        <v>#VALUE!</v>
      </c>
      <c r="G211" s="35" t="e">
        <f>Results!G211</f>
        <v>#VALUE!</v>
      </c>
      <c r="H211" s="55" t="e">
        <f>Results!H211</f>
        <v>#VALUE!</v>
      </c>
      <c r="I211" s="55" t="e">
        <f>Results!I211</f>
        <v>#VALUE!</v>
      </c>
      <c r="J211" s="56" t="e">
        <f>Results!J211</f>
        <v>#VALUE!</v>
      </c>
      <c r="K211" s="57" t="e">
        <f>0.01*'11'!B$17*Matrix!AT211*Results!E211</f>
        <v>#VALUE!</v>
      </c>
      <c r="L211" s="32" t="e">
        <f>0.01*('11'!C$17-'935'!Y211)*Results!C211*Matrix!AT211*('11'!B$17/('11'!B$17-'935'!X211))*'935'!Q211</f>
        <v>#VALUE!</v>
      </c>
      <c r="M211" s="49" t="e">
        <f>0.01*('11'!B$17-'935'!X211)*Results!D211</f>
        <v>#VALUE!</v>
      </c>
      <c r="N211" s="32" t="e">
        <f>0.01*'11'!B$17*Matrix!H211*Matrix!BC211</f>
        <v>#VALUE!</v>
      </c>
      <c r="O211" s="32" t="e">
        <f>0.01*('11'!B$17-'935'!X211)*Matrix!BW211</f>
        <v>#VALUE!</v>
      </c>
      <c r="P211" s="49" t="e">
        <f>0.01*Matrix!AS211*'935'!U211</f>
        <v>#VALUE!</v>
      </c>
      <c r="Q211" s="57" t="e">
        <f t="shared" si="7"/>
        <v>#VALUE!</v>
      </c>
      <c r="R211" s="34" t="e">
        <f>'935'!Z211</f>
        <v>#VALUE!</v>
      </c>
      <c r="S211" s="58" t="e">
        <f t="shared" si="8"/>
        <v>#VALUE!</v>
      </c>
      <c r="T211" s="59" t="e">
        <f t="shared" si="9"/>
        <v>#VALUE!</v>
      </c>
      <c r="U211" s="57" t="e">
        <f t="shared" si="10"/>
        <v>#VALUE!</v>
      </c>
      <c r="V211" s="34" t="e">
        <f>'935'!AA211</f>
        <v>#VALUE!</v>
      </c>
      <c r="W211" s="58" t="e">
        <f t="shared" si="11"/>
        <v>#VALUE!</v>
      </c>
      <c r="X211" s="59" t="e">
        <f t="shared" si="12"/>
        <v>#VALUE!</v>
      </c>
      <c r="Y211" s="57" t="e">
        <f>0.01*('11'!B$17-'935'!X211)*Matrix!BT211</f>
        <v>#VALUE!</v>
      </c>
      <c r="Z211" s="32" t="e">
        <f>0.01*'11'!B$17*Matrix!AT211*Matrix!CV211</f>
        <v>#VALUE!</v>
      </c>
      <c r="AA211" s="32" t="e">
        <f>Matrix!AT211*MAX(Matrix!DD211,0-(Matrix!DC211+IF('935'!Q211=0,0,(1-'935'!Y211/'11'!C$17)*'11'!B$17/('11'!B$17-'935'!X211)*IF(Matrix!AT211=0,1,Matrix!BX211/Matrix!AT211)*Matrix!CU211)))*'11'!B$17*0.01*'DNO totals'!B$228/'DNO totals'!B$296</f>
        <v>#VALUE!</v>
      </c>
      <c r="AB211" s="32" t="e">
        <f>Matrix!AT211*'Charging rates'!B$106*Matrix!DA211</f>
        <v>#VALUE!</v>
      </c>
      <c r="AC211" s="32" t="e">
        <f>Matrix!AT211*MAX(Matrix!DD211,0-(Matrix!DC211+IF('935'!Q211=0,0,(1-'935'!Y211/'11'!C$17)*'11'!B$17/('11'!B$17-'935'!X211)*IF(Matrix!AT211=0,1,Matrix!BX211/Matrix!AT211)*Matrix!CU211)))*'11'!B$17*0.01*'DNO totals'!B$238/'DNO totals'!B$296</f>
        <v>#VALUE!</v>
      </c>
      <c r="AD211" s="32" t="e">
        <f>0.01*(Matrix!BX211*'11'!B$17*Matrix!CA211+Matrix!AT211*Matrix!CC211*'935'!Q211*('11'!C$17-'935'!Y211)*('11'!B$17/('11'!B$17-'935'!X211)))</f>
        <v>#VALUE!</v>
      </c>
      <c r="AE211" s="32" t="e">
        <f>Matrix!AT211*'Charging rates'!B$116*(Parameters!B$21+Matrix!AU211)*IF('DNO totals'!B$323&lt;0,1,'935'!S211)</f>
        <v>#VALUE!</v>
      </c>
      <c r="AF211" s="32" t="e">
        <f>Matrix!AT211*MAX(Matrix!DD211,0-(Matrix!DC211+IF('935'!Q211=0,0,(1-'935'!Y211/'11'!C$17)*'11'!B$17/('11'!B$17-'935'!X211)*IF(Matrix!AT211=0,1,Matrix!BX211/Matrix!AT211)*Matrix!CU211)))*'11'!B$17*0.01*(1-('DNO totals'!B$238+'DNO totals'!B$228)/'DNO totals'!B$296)</f>
        <v>#VALUE!</v>
      </c>
      <c r="AG211" s="49" t="e">
        <f t="shared" si="13"/>
        <v>#VALUE!</v>
      </c>
    </row>
    <row r="212" spans="1:33">
      <c r="A212" s="28">
        <v>112</v>
      </c>
      <c r="B212" s="47" t="e">
        <f>Results!B212</f>
        <v>#VALUE!</v>
      </c>
      <c r="C212" s="35" t="e">
        <f>Results!C212</f>
        <v>#VALUE!</v>
      </c>
      <c r="D212" s="55" t="e">
        <f>Results!D212</f>
        <v>#VALUE!</v>
      </c>
      <c r="E212" s="55" t="e">
        <f>Results!E212</f>
        <v>#VALUE!</v>
      </c>
      <c r="F212" s="56" t="e">
        <f>Results!F212</f>
        <v>#VALUE!</v>
      </c>
      <c r="G212" s="35" t="e">
        <f>Results!G212</f>
        <v>#VALUE!</v>
      </c>
      <c r="H212" s="55" t="e">
        <f>Results!H212</f>
        <v>#VALUE!</v>
      </c>
      <c r="I212" s="55" t="e">
        <f>Results!I212</f>
        <v>#VALUE!</v>
      </c>
      <c r="J212" s="56" t="e">
        <f>Results!J212</f>
        <v>#VALUE!</v>
      </c>
      <c r="K212" s="57" t="e">
        <f>0.01*'11'!B$17*Matrix!AT212*Results!E212</f>
        <v>#VALUE!</v>
      </c>
      <c r="L212" s="32" t="e">
        <f>0.01*('11'!C$17-'935'!Y212)*Results!C212*Matrix!AT212*('11'!B$17/('11'!B$17-'935'!X212))*'935'!Q212</f>
        <v>#VALUE!</v>
      </c>
      <c r="M212" s="49" t="e">
        <f>0.01*('11'!B$17-'935'!X212)*Results!D212</f>
        <v>#VALUE!</v>
      </c>
      <c r="N212" s="32" t="e">
        <f>0.01*'11'!B$17*Matrix!H212*Matrix!BC212</f>
        <v>#VALUE!</v>
      </c>
      <c r="O212" s="32" t="e">
        <f>0.01*('11'!B$17-'935'!X212)*Matrix!BW212</f>
        <v>#VALUE!</v>
      </c>
      <c r="P212" s="49" t="e">
        <f>0.01*Matrix!AS212*'935'!U212</f>
        <v>#VALUE!</v>
      </c>
      <c r="Q212" s="57" t="e">
        <f t="shared" si="7"/>
        <v>#VALUE!</v>
      </c>
      <c r="R212" s="34" t="e">
        <f>'935'!Z212</f>
        <v>#VALUE!</v>
      </c>
      <c r="S212" s="58" t="e">
        <f t="shared" si="8"/>
        <v>#VALUE!</v>
      </c>
      <c r="T212" s="59" t="e">
        <f t="shared" si="9"/>
        <v>#VALUE!</v>
      </c>
      <c r="U212" s="57" t="e">
        <f t="shared" si="10"/>
        <v>#VALUE!</v>
      </c>
      <c r="V212" s="34" t="e">
        <f>'935'!AA212</f>
        <v>#VALUE!</v>
      </c>
      <c r="W212" s="58" t="e">
        <f t="shared" si="11"/>
        <v>#VALUE!</v>
      </c>
      <c r="X212" s="59" t="e">
        <f t="shared" si="12"/>
        <v>#VALUE!</v>
      </c>
      <c r="Y212" s="57" t="e">
        <f>0.01*('11'!B$17-'935'!X212)*Matrix!BT212</f>
        <v>#VALUE!</v>
      </c>
      <c r="Z212" s="32" t="e">
        <f>0.01*'11'!B$17*Matrix!AT212*Matrix!CV212</f>
        <v>#VALUE!</v>
      </c>
      <c r="AA212" s="32" t="e">
        <f>Matrix!AT212*MAX(Matrix!DD212,0-(Matrix!DC212+IF('935'!Q212=0,0,(1-'935'!Y212/'11'!C$17)*'11'!B$17/('11'!B$17-'935'!X212)*IF(Matrix!AT212=0,1,Matrix!BX212/Matrix!AT212)*Matrix!CU212)))*'11'!B$17*0.01*'DNO totals'!B$228/'DNO totals'!B$296</f>
        <v>#VALUE!</v>
      </c>
      <c r="AB212" s="32" t="e">
        <f>Matrix!AT212*'Charging rates'!B$106*Matrix!DA212</f>
        <v>#VALUE!</v>
      </c>
      <c r="AC212" s="32" t="e">
        <f>Matrix!AT212*MAX(Matrix!DD212,0-(Matrix!DC212+IF('935'!Q212=0,0,(1-'935'!Y212/'11'!C$17)*'11'!B$17/('11'!B$17-'935'!X212)*IF(Matrix!AT212=0,1,Matrix!BX212/Matrix!AT212)*Matrix!CU212)))*'11'!B$17*0.01*'DNO totals'!B$238/'DNO totals'!B$296</f>
        <v>#VALUE!</v>
      </c>
      <c r="AD212" s="32" t="e">
        <f>0.01*(Matrix!BX212*'11'!B$17*Matrix!CA212+Matrix!AT212*Matrix!CC212*'935'!Q212*('11'!C$17-'935'!Y212)*('11'!B$17/('11'!B$17-'935'!X212)))</f>
        <v>#VALUE!</v>
      </c>
      <c r="AE212" s="32" t="e">
        <f>Matrix!AT212*'Charging rates'!B$116*(Parameters!B$21+Matrix!AU212)*IF('DNO totals'!B$323&lt;0,1,'935'!S212)</f>
        <v>#VALUE!</v>
      </c>
      <c r="AF212" s="32" t="e">
        <f>Matrix!AT212*MAX(Matrix!DD212,0-(Matrix!DC212+IF('935'!Q212=0,0,(1-'935'!Y212/'11'!C$17)*'11'!B$17/('11'!B$17-'935'!X212)*IF(Matrix!AT212=0,1,Matrix!BX212/Matrix!AT212)*Matrix!CU212)))*'11'!B$17*0.01*(1-('DNO totals'!B$238+'DNO totals'!B$228)/'DNO totals'!B$296)</f>
        <v>#VALUE!</v>
      </c>
      <c r="AG212" s="49" t="e">
        <f t="shared" si="13"/>
        <v>#VALUE!</v>
      </c>
    </row>
    <row r="213" spans="1:33">
      <c r="A213" s="28">
        <v>113</v>
      </c>
      <c r="B213" s="47" t="e">
        <f>Results!B213</f>
        <v>#VALUE!</v>
      </c>
      <c r="C213" s="35" t="e">
        <f>Results!C213</f>
        <v>#VALUE!</v>
      </c>
      <c r="D213" s="55" t="e">
        <f>Results!D213</f>
        <v>#VALUE!</v>
      </c>
      <c r="E213" s="55" t="e">
        <f>Results!E213</f>
        <v>#VALUE!</v>
      </c>
      <c r="F213" s="56" t="e">
        <f>Results!F213</f>
        <v>#VALUE!</v>
      </c>
      <c r="G213" s="35" t="e">
        <f>Results!G213</f>
        <v>#VALUE!</v>
      </c>
      <c r="H213" s="55" t="e">
        <f>Results!H213</f>
        <v>#VALUE!</v>
      </c>
      <c r="I213" s="55" t="e">
        <f>Results!I213</f>
        <v>#VALUE!</v>
      </c>
      <c r="J213" s="56" t="e">
        <f>Results!J213</f>
        <v>#VALUE!</v>
      </c>
      <c r="K213" s="57" t="e">
        <f>0.01*'11'!B$17*Matrix!AT213*Results!E213</f>
        <v>#VALUE!</v>
      </c>
      <c r="L213" s="32" t="e">
        <f>0.01*('11'!C$17-'935'!Y213)*Results!C213*Matrix!AT213*('11'!B$17/('11'!B$17-'935'!X213))*'935'!Q213</f>
        <v>#VALUE!</v>
      </c>
      <c r="M213" s="49" t="e">
        <f>0.01*('11'!B$17-'935'!X213)*Results!D213</f>
        <v>#VALUE!</v>
      </c>
      <c r="N213" s="32" t="e">
        <f>0.01*'11'!B$17*Matrix!H213*Matrix!BC213</f>
        <v>#VALUE!</v>
      </c>
      <c r="O213" s="32" t="e">
        <f>0.01*('11'!B$17-'935'!X213)*Matrix!BW213</f>
        <v>#VALUE!</v>
      </c>
      <c r="P213" s="49" t="e">
        <f>0.01*Matrix!AS213*'935'!U213</f>
        <v>#VALUE!</v>
      </c>
      <c r="Q213" s="57" t="e">
        <f t="shared" si="7"/>
        <v>#VALUE!</v>
      </c>
      <c r="R213" s="34" t="e">
        <f>'935'!Z213</f>
        <v>#VALUE!</v>
      </c>
      <c r="S213" s="58" t="e">
        <f t="shared" si="8"/>
        <v>#VALUE!</v>
      </c>
      <c r="T213" s="59" t="e">
        <f t="shared" si="9"/>
        <v>#VALUE!</v>
      </c>
      <c r="U213" s="57" t="e">
        <f t="shared" si="10"/>
        <v>#VALUE!</v>
      </c>
      <c r="V213" s="34" t="e">
        <f>'935'!AA213</f>
        <v>#VALUE!</v>
      </c>
      <c r="W213" s="58" t="e">
        <f t="shared" si="11"/>
        <v>#VALUE!</v>
      </c>
      <c r="X213" s="59" t="e">
        <f t="shared" si="12"/>
        <v>#VALUE!</v>
      </c>
      <c r="Y213" s="57" t="e">
        <f>0.01*('11'!B$17-'935'!X213)*Matrix!BT213</f>
        <v>#VALUE!</v>
      </c>
      <c r="Z213" s="32" t="e">
        <f>0.01*'11'!B$17*Matrix!AT213*Matrix!CV213</f>
        <v>#VALUE!</v>
      </c>
      <c r="AA213" s="32" t="e">
        <f>Matrix!AT213*MAX(Matrix!DD213,0-(Matrix!DC213+IF('935'!Q213=0,0,(1-'935'!Y213/'11'!C$17)*'11'!B$17/('11'!B$17-'935'!X213)*IF(Matrix!AT213=0,1,Matrix!BX213/Matrix!AT213)*Matrix!CU213)))*'11'!B$17*0.01*'DNO totals'!B$228/'DNO totals'!B$296</f>
        <v>#VALUE!</v>
      </c>
      <c r="AB213" s="32" t="e">
        <f>Matrix!AT213*'Charging rates'!B$106*Matrix!DA213</f>
        <v>#VALUE!</v>
      </c>
      <c r="AC213" s="32" t="e">
        <f>Matrix!AT213*MAX(Matrix!DD213,0-(Matrix!DC213+IF('935'!Q213=0,0,(1-'935'!Y213/'11'!C$17)*'11'!B$17/('11'!B$17-'935'!X213)*IF(Matrix!AT213=0,1,Matrix!BX213/Matrix!AT213)*Matrix!CU213)))*'11'!B$17*0.01*'DNO totals'!B$238/'DNO totals'!B$296</f>
        <v>#VALUE!</v>
      </c>
      <c r="AD213" s="32" t="e">
        <f>0.01*(Matrix!BX213*'11'!B$17*Matrix!CA213+Matrix!AT213*Matrix!CC213*'935'!Q213*('11'!C$17-'935'!Y213)*('11'!B$17/('11'!B$17-'935'!X213)))</f>
        <v>#VALUE!</v>
      </c>
      <c r="AE213" s="32" t="e">
        <f>Matrix!AT213*'Charging rates'!B$116*(Parameters!B$21+Matrix!AU213)*IF('DNO totals'!B$323&lt;0,1,'935'!S213)</f>
        <v>#VALUE!</v>
      </c>
      <c r="AF213" s="32" t="e">
        <f>Matrix!AT213*MAX(Matrix!DD213,0-(Matrix!DC213+IF('935'!Q213=0,0,(1-'935'!Y213/'11'!C$17)*'11'!B$17/('11'!B$17-'935'!X213)*IF(Matrix!AT213=0,1,Matrix!BX213/Matrix!AT213)*Matrix!CU213)))*'11'!B$17*0.01*(1-('DNO totals'!B$238+'DNO totals'!B$228)/'DNO totals'!B$296)</f>
        <v>#VALUE!</v>
      </c>
      <c r="AG213" s="49" t="e">
        <f t="shared" si="13"/>
        <v>#VALUE!</v>
      </c>
    </row>
    <row r="214" spans="1:33">
      <c r="A214" s="28">
        <v>114</v>
      </c>
      <c r="B214" s="47" t="e">
        <f>Results!B214</f>
        <v>#VALUE!</v>
      </c>
      <c r="C214" s="35" t="e">
        <f>Results!C214</f>
        <v>#VALUE!</v>
      </c>
      <c r="D214" s="55" t="e">
        <f>Results!D214</f>
        <v>#VALUE!</v>
      </c>
      <c r="E214" s="55" t="e">
        <f>Results!E214</f>
        <v>#VALUE!</v>
      </c>
      <c r="F214" s="56" t="e">
        <f>Results!F214</f>
        <v>#VALUE!</v>
      </c>
      <c r="G214" s="35" t="e">
        <f>Results!G214</f>
        <v>#VALUE!</v>
      </c>
      <c r="H214" s="55" t="e">
        <f>Results!H214</f>
        <v>#VALUE!</v>
      </c>
      <c r="I214" s="55" t="e">
        <f>Results!I214</f>
        <v>#VALUE!</v>
      </c>
      <c r="J214" s="56" t="e">
        <f>Results!J214</f>
        <v>#VALUE!</v>
      </c>
      <c r="K214" s="57" t="e">
        <f>0.01*'11'!B$17*Matrix!AT214*Results!E214</f>
        <v>#VALUE!</v>
      </c>
      <c r="L214" s="32" t="e">
        <f>0.01*('11'!C$17-'935'!Y214)*Results!C214*Matrix!AT214*('11'!B$17/('11'!B$17-'935'!X214))*'935'!Q214</f>
        <v>#VALUE!</v>
      </c>
      <c r="M214" s="49" t="e">
        <f>0.01*('11'!B$17-'935'!X214)*Results!D214</f>
        <v>#VALUE!</v>
      </c>
      <c r="N214" s="32" t="e">
        <f>0.01*'11'!B$17*Matrix!H214*Matrix!BC214</f>
        <v>#VALUE!</v>
      </c>
      <c r="O214" s="32" t="e">
        <f>0.01*('11'!B$17-'935'!X214)*Matrix!BW214</f>
        <v>#VALUE!</v>
      </c>
      <c r="P214" s="49" t="e">
        <f>0.01*Matrix!AS214*'935'!U214</f>
        <v>#VALUE!</v>
      </c>
      <c r="Q214" s="57" t="e">
        <f t="shared" si="7"/>
        <v>#VALUE!</v>
      </c>
      <c r="R214" s="34" t="e">
        <f>'935'!Z214</f>
        <v>#VALUE!</v>
      </c>
      <c r="S214" s="58" t="e">
        <f t="shared" si="8"/>
        <v>#VALUE!</v>
      </c>
      <c r="T214" s="59" t="e">
        <f t="shared" si="9"/>
        <v>#VALUE!</v>
      </c>
      <c r="U214" s="57" t="e">
        <f t="shared" si="10"/>
        <v>#VALUE!</v>
      </c>
      <c r="V214" s="34" t="e">
        <f>'935'!AA214</f>
        <v>#VALUE!</v>
      </c>
      <c r="W214" s="58" t="e">
        <f t="shared" si="11"/>
        <v>#VALUE!</v>
      </c>
      <c r="X214" s="59" t="e">
        <f t="shared" si="12"/>
        <v>#VALUE!</v>
      </c>
      <c r="Y214" s="57" t="e">
        <f>0.01*('11'!B$17-'935'!X214)*Matrix!BT214</f>
        <v>#VALUE!</v>
      </c>
      <c r="Z214" s="32" t="e">
        <f>0.01*'11'!B$17*Matrix!AT214*Matrix!CV214</f>
        <v>#VALUE!</v>
      </c>
      <c r="AA214" s="32" t="e">
        <f>Matrix!AT214*MAX(Matrix!DD214,0-(Matrix!DC214+IF('935'!Q214=0,0,(1-'935'!Y214/'11'!C$17)*'11'!B$17/('11'!B$17-'935'!X214)*IF(Matrix!AT214=0,1,Matrix!BX214/Matrix!AT214)*Matrix!CU214)))*'11'!B$17*0.01*'DNO totals'!B$228/'DNO totals'!B$296</f>
        <v>#VALUE!</v>
      </c>
      <c r="AB214" s="32" t="e">
        <f>Matrix!AT214*'Charging rates'!B$106*Matrix!DA214</f>
        <v>#VALUE!</v>
      </c>
      <c r="AC214" s="32" t="e">
        <f>Matrix!AT214*MAX(Matrix!DD214,0-(Matrix!DC214+IF('935'!Q214=0,0,(1-'935'!Y214/'11'!C$17)*'11'!B$17/('11'!B$17-'935'!X214)*IF(Matrix!AT214=0,1,Matrix!BX214/Matrix!AT214)*Matrix!CU214)))*'11'!B$17*0.01*'DNO totals'!B$238/'DNO totals'!B$296</f>
        <v>#VALUE!</v>
      </c>
      <c r="AD214" s="32" t="e">
        <f>0.01*(Matrix!BX214*'11'!B$17*Matrix!CA214+Matrix!AT214*Matrix!CC214*'935'!Q214*('11'!C$17-'935'!Y214)*('11'!B$17/('11'!B$17-'935'!X214)))</f>
        <v>#VALUE!</v>
      </c>
      <c r="AE214" s="32" t="e">
        <f>Matrix!AT214*'Charging rates'!B$116*(Parameters!B$21+Matrix!AU214)*IF('DNO totals'!B$323&lt;0,1,'935'!S214)</f>
        <v>#VALUE!</v>
      </c>
      <c r="AF214" s="32" t="e">
        <f>Matrix!AT214*MAX(Matrix!DD214,0-(Matrix!DC214+IF('935'!Q214=0,0,(1-'935'!Y214/'11'!C$17)*'11'!B$17/('11'!B$17-'935'!X214)*IF(Matrix!AT214=0,1,Matrix!BX214/Matrix!AT214)*Matrix!CU214)))*'11'!B$17*0.01*(1-('DNO totals'!B$238+'DNO totals'!B$228)/'DNO totals'!B$296)</f>
        <v>#VALUE!</v>
      </c>
      <c r="AG214" s="49" t="e">
        <f t="shared" si="13"/>
        <v>#VALUE!</v>
      </c>
    </row>
    <row r="215" spans="1:33">
      <c r="A215" s="28">
        <v>115</v>
      </c>
      <c r="B215" s="47" t="e">
        <f>Results!B215</f>
        <v>#VALUE!</v>
      </c>
      <c r="C215" s="35" t="e">
        <f>Results!C215</f>
        <v>#VALUE!</v>
      </c>
      <c r="D215" s="55" t="e">
        <f>Results!D215</f>
        <v>#VALUE!</v>
      </c>
      <c r="E215" s="55" t="e">
        <f>Results!E215</f>
        <v>#VALUE!</v>
      </c>
      <c r="F215" s="56" t="e">
        <f>Results!F215</f>
        <v>#VALUE!</v>
      </c>
      <c r="G215" s="35" t="e">
        <f>Results!G215</f>
        <v>#VALUE!</v>
      </c>
      <c r="H215" s="55" t="e">
        <f>Results!H215</f>
        <v>#VALUE!</v>
      </c>
      <c r="I215" s="55" t="e">
        <f>Results!I215</f>
        <v>#VALUE!</v>
      </c>
      <c r="J215" s="56" t="e">
        <f>Results!J215</f>
        <v>#VALUE!</v>
      </c>
      <c r="K215" s="57" t="e">
        <f>0.01*'11'!B$17*Matrix!AT215*Results!E215</f>
        <v>#VALUE!</v>
      </c>
      <c r="L215" s="32" t="e">
        <f>0.01*('11'!C$17-'935'!Y215)*Results!C215*Matrix!AT215*('11'!B$17/('11'!B$17-'935'!X215))*'935'!Q215</f>
        <v>#VALUE!</v>
      </c>
      <c r="M215" s="49" t="e">
        <f>0.01*('11'!B$17-'935'!X215)*Results!D215</f>
        <v>#VALUE!</v>
      </c>
      <c r="N215" s="32" t="e">
        <f>0.01*'11'!B$17*Matrix!H215*Matrix!BC215</f>
        <v>#VALUE!</v>
      </c>
      <c r="O215" s="32" t="e">
        <f>0.01*('11'!B$17-'935'!X215)*Matrix!BW215</f>
        <v>#VALUE!</v>
      </c>
      <c r="P215" s="49" t="e">
        <f>0.01*Matrix!AS215*'935'!U215</f>
        <v>#VALUE!</v>
      </c>
      <c r="Q215" s="57" t="e">
        <f t="shared" si="7"/>
        <v>#VALUE!</v>
      </c>
      <c r="R215" s="34" t="e">
        <f>'935'!Z215</f>
        <v>#VALUE!</v>
      </c>
      <c r="S215" s="58" t="e">
        <f t="shared" si="8"/>
        <v>#VALUE!</v>
      </c>
      <c r="T215" s="59" t="e">
        <f t="shared" si="9"/>
        <v>#VALUE!</v>
      </c>
      <c r="U215" s="57" t="e">
        <f t="shared" si="10"/>
        <v>#VALUE!</v>
      </c>
      <c r="V215" s="34" t="e">
        <f>'935'!AA215</f>
        <v>#VALUE!</v>
      </c>
      <c r="W215" s="58" t="e">
        <f t="shared" si="11"/>
        <v>#VALUE!</v>
      </c>
      <c r="X215" s="59" t="e">
        <f t="shared" si="12"/>
        <v>#VALUE!</v>
      </c>
      <c r="Y215" s="57" t="e">
        <f>0.01*('11'!B$17-'935'!X215)*Matrix!BT215</f>
        <v>#VALUE!</v>
      </c>
      <c r="Z215" s="32" t="e">
        <f>0.01*'11'!B$17*Matrix!AT215*Matrix!CV215</f>
        <v>#VALUE!</v>
      </c>
      <c r="AA215" s="32" t="e">
        <f>Matrix!AT215*MAX(Matrix!DD215,0-(Matrix!DC215+IF('935'!Q215=0,0,(1-'935'!Y215/'11'!C$17)*'11'!B$17/('11'!B$17-'935'!X215)*IF(Matrix!AT215=0,1,Matrix!BX215/Matrix!AT215)*Matrix!CU215)))*'11'!B$17*0.01*'DNO totals'!B$228/'DNO totals'!B$296</f>
        <v>#VALUE!</v>
      </c>
      <c r="AB215" s="32" t="e">
        <f>Matrix!AT215*'Charging rates'!B$106*Matrix!DA215</f>
        <v>#VALUE!</v>
      </c>
      <c r="AC215" s="32" t="e">
        <f>Matrix!AT215*MAX(Matrix!DD215,0-(Matrix!DC215+IF('935'!Q215=0,0,(1-'935'!Y215/'11'!C$17)*'11'!B$17/('11'!B$17-'935'!X215)*IF(Matrix!AT215=0,1,Matrix!BX215/Matrix!AT215)*Matrix!CU215)))*'11'!B$17*0.01*'DNO totals'!B$238/'DNO totals'!B$296</f>
        <v>#VALUE!</v>
      </c>
      <c r="AD215" s="32" t="e">
        <f>0.01*(Matrix!BX215*'11'!B$17*Matrix!CA215+Matrix!AT215*Matrix!CC215*'935'!Q215*('11'!C$17-'935'!Y215)*('11'!B$17/('11'!B$17-'935'!X215)))</f>
        <v>#VALUE!</v>
      </c>
      <c r="AE215" s="32" t="e">
        <f>Matrix!AT215*'Charging rates'!B$116*(Parameters!B$21+Matrix!AU215)*IF('DNO totals'!B$323&lt;0,1,'935'!S215)</f>
        <v>#VALUE!</v>
      </c>
      <c r="AF215" s="32" t="e">
        <f>Matrix!AT215*MAX(Matrix!DD215,0-(Matrix!DC215+IF('935'!Q215=0,0,(1-'935'!Y215/'11'!C$17)*'11'!B$17/('11'!B$17-'935'!X215)*IF(Matrix!AT215=0,1,Matrix!BX215/Matrix!AT215)*Matrix!CU215)))*'11'!B$17*0.01*(1-('DNO totals'!B$238+'DNO totals'!B$228)/'DNO totals'!B$296)</f>
        <v>#VALUE!</v>
      </c>
      <c r="AG215" s="49" t="e">
        <f t="shared" si="13"/>
        <v>#VALUE!</v>
      </c>
    </row>
    <row r="216" spans="1:33">
      <c r="A216" s="28">
        <v>116</v>
      </c>
      <c r="B216" s="47" t="e">
        <f>Results!B216</f>
        <v>#VALUE!</v>
      </c>
      <c r="C216" s="35" t="e">
        <f>Results!C216</f>
        <v>#VALUE!</v>
      </c>
      <c r="D216" s="55" t="e">
        <f>Results!D216</f>
        <v>#VALUE!</v>
      </c>
      <c r="E216" s="55" t="e">
        <f>Results!E216</f>
        <v>#VALUE!</v>
      </c>
      <c r="F216" s="56" t="e">
        <f>Results!F216</f>
        <v>#VALUE!</v>
      </c>
      <c r="G216" s="35" t="e">
        <f>Results!G216</f>
        <v>#VALUE!</v>
      </c>
      <c r="H216" s="55" t="e">
        <f>Results!H216</f>
        <v>#VALUE!</v>
      </c>
      <c r="I216" s="55" t="e">
        <f>Results!I216</f>
        <v>#VALUE!</v>
      </c>
      <c r="J216" s="56" t="e">
        <f>Results!J216</f>
        <v>#VALUE!</v>
      </c>
      <c r="K216" s="57" t="e">
        <f>0.01*'11'!B$17*Matrix!AT216*Results!E216</f>
        <v>#VALUE!</v>
      </c>
      <c r="L216" s="32" t="e">
        <f>0.01*('11'!C$17-'935'!Y216)*Results!C216*Matrix!AT216*('11'!B$17/('11'!B$17-'935'!X216))*'935'!Q216</f>
        <v>#VALUE!</v>
      </c>
      <c r="M216" s="49" t="e">
        <f>0.01*('11'!B$17-'935'!X216)*Results!D216</f>
        <v>#VALUE!</v>
      </c>
      <c r="N216" s="32" t="e">
        <f>0.01*'11'!B$17*Matrix!H216*Matrix!BC216</f>
        <v>#VALUE!</v>
      </c>
      <c r="O216" s="32" t="e">
        <f>0.01*('11'!B$17-'935'!X216)*Matrix!BW216</f>
        <v>#VALUE!</v>
      </c>
      <c r="P216" s="49" t="e">
        <f>0.01*Matrix!AS216*'935'!U216</f>
        <v>#VALUE!</v>
      </c>
      <c r="Q216" s="57" t="e">
        <f t="shared" si="7"/>
        <v>#VALUE!</v>
      </c>
      <c r="R216" s="34" t="e">
        <f>'935'!Z216</f>
        <v>#VALUE!</v>
      </c>
      <c r="S216" s="58" t="e">
        <f t="shared" si="8"/>
        <v>#VALUE!</v>
      </c>
      <c r="T216" s="59" t="e">
        <f t="shared" si="9"/>
        <v>#VALUE!</v>
      </c>
      <c r="U216" s="57" t="e">
        <f t="shared" si="10"/>
        <v>#VALUE!</v>
      </c>
      <c r="V216" s="34" t="e">
        <f>'935'!AA216</f>
        <v>#VALUE!</v>
      </c>
      <c r="W216" s="58" t="e">
        <f t="shared" si="11"/>
        <v>#VALUE!</v>
      </c>
      <c r="X216" s="59" t="e">
        <f t="shared" si="12"/>
        <v>#VALUE!</v>
      </c>
      <c r="Y216" s="57" t="e">
        <f>0.01*('11'!B$17-'935'!X216)*Matrix!BT216</f>
        <v>#VALUE!</v>
      </c>
      <c r="Z216" s="32" t="e">
        <f>0.01*'11'!B$17*Matrix!AT216*Matrix!CV216</f>
        <v>#VALUE!</v>
      </c>
      <c r="AA216" s="32" t="e">
        <f>Matrix!AT216*MAX(Matrix!DD216,0-(Matrix!DC216+IF('935'!Q216=0,0,(1-'935'!Y216/'11'!C$17)*'11'!B$17/('11'!B$17-'935'!X216)*IF(Matrix!AT216=0,1,Matrix!BX216/Matrix!AT216)*Matrix!CU216)))*'11'!B$17*0.01*'DNO totals'!B$228/'DNO totals'!B$296</f>
        <v>#VALUE!</v>
      </c>
      <c r="AB216" s="32" t="e">
        <f>Matrix!AT216*'Charging rates'!B$106*Matrix!DA216</f>
        <v>#VALUE!</v>
      </c>
      <c r="AC216" s="32" t="e">
        <f>Matrix!AT216*MAX(Matrix!DD216,0-(Matrix!DC216+IF('935'!Q216=0,0,(1-'935'!Y216/'11'!C$17)*'11'!B$17/('11'!B$17-'935'!X216)*IF(Matrix!AT216=0,1,Matrix!BX216/Matrix!AT216)*Matrix!CU216)))*'11'!B$17*0.01*'DNO totals'!B$238/'DNO totals'!B$296</f>
        <v>#VALUE!</v>
      </c>
      <c r="AD216" s="32" t="e">
        <f>0.01*(Matrix!BX216*'11'!B$17*Matrix!CA216+Matrix!AT216*Matrix!CC216*'935'!Q216*('11'!C$17-'935'!Y216)*('11'!B$17/('11'!B$17-'935'!X216)))</f>
        <v>#VALUE!</v>
      </c>
      <c r="AE216" s="32" t="e">
        <f>Matrix!AT216*'Charging rates'!B$116*(Parameters!B$21+Matrix!AU216)*IF('DNO totals'!B$323&lt;0,1,'935'!S216)</f>
        <v>#VALUE!</v>
      </c>
      <c r="AF216" s="32" t="e">
        <f>Matrix!AT216*MAX(Matrix!DD216,0-(Matrix!DC216+IF('935'!Q216=0,0,(1-'935'!Y216/'11'!C$17)*'11'!B$17/('11'!B$17-'935'!X216)*IF(Matrix!AT216=0,1,Matrix!BX216/Matrix!AT216)*Matrix!CU216)))*'11'!B$17*0.01*(1-('DNO totals'!B$238+'DNO totals'!B$228)/'DNO totals'!B$296)</f>
        <v>#VALUE!</v>
      </c>
      <c r="AG216" s="49" t="e">
        <f t="shared" si="13"/>
        <v>#VALUE!</v>
      </c>
    </row>
    <row r="217" spans="1:33">
      <c r="A217" s="28">
        <v>117</v>
      </c>
      <c r="B217" s="47" t="e">
        <f>Results!B217</f>
        <v>#VALUE!</v>
      </c>
      <c r="C217" s="35" t="e">
        <f>Results!C217</f>
        <v>#VALUE!</v>
      </c>
      <c r="D217" s="55" t="e">
        <f>Results!D217</f>
        <v>#VALUE!</v>
      </c>
      <c r="E217" s="55" t="e">
        <f>Results!E217</f>
        <v>#VALUE!</v>
      </c>
      <c r="F217" s="56" t="e">
        <f>Results!F217</f>
        <v>#VALUE!</v>
      </c>
      <c r="G217" s="35" t="e">
        <f>Results!G217</f>
        <v>#VALUE!</v>
      </c>
      <c r="H217" s="55" t="e">
        <f>Results!H217</f>
        <v>#VALUE!</v>
      </c>
      <c r="I217" s="55" t="e">
        <f>Results!I217</f>
        <v>#VALUE!</v>
      </c>
      <c r="J217" s="56" t="e">
        <f>Results!J217</f>
        <v>#VALUE!</v>
      </c>
      <c r="K217" s="57" t="e">
        <f>0.01*'11'!B$17*Matrix!AT217*Results!E217</f>
        <v>#VALUE!</v>
      </c>
      <c r="L217" s="32" t="e">
        <f>0.01*('11'!C$17-'935'!Y217)*Results!C217*Matrix!AT217*('11'!B$17/('11'!B$17-'935'!X217))*'935'!Q217</f>
        <v>#VALUE!</v>
      </c>
      <c r="M217" s="49" t="e">
        <f>0.01*('11'!B$17-'935'!X217)*Results!D217</f>
        <v>#VALUE!</v>
      </c>
      <c r="N217" s="32" t="e">
        <f>0.01*'11'!B$17*Matrix!H217*Matrix!BC217</f>
        <v>#VALUE!</v>
      </c>
      <c r="O217" s="32" t="e">
        <f>0.01*('11'!B$17-'935'!X217)*Matrix!BW217</f>
        <v>#VALUE!</v>
      </c>
      <c r="P217" s="49" t="e">
        <f>0.01*Matrix!AS217*'935'!U217</f>
        <v>#VALUE!</v>
      </c>
      <c r="Q217" s="57" t="e">
        <f t="shared" si="7"/>
        <v>#VALUE!</v>
      </c>
      <c r="R217" s="34" t="e">
        <f>'935'!Z217</f>
        <v>#VALUE!</v>
      </c>
      <c r="S217" s="58" t="e">
        <f t="shared" si="8"/>
        <v>#VALUE!</v>
      </c>
      <c r="T217" s="59" t="e">
        <f t="shared" si="9"/>
        <v>#VALUE!</v>
      </c>
      <c r="U217" s="57" t="e">
        <f t="shared" si="10"/>
        <v>#VALUE!</v>
      </c>
      <c r="V217" s="34" t="e">
        <f>'935'!AA217</f>
        <v>#VALUE!</v>
      </c>
      <c r="W217" s="58" t="e">
        <f t="shared" si="11"/>
        <v>#VALUE!</v>
      </c>
      <c r="X217" s="59" t="e">
        <f t="shared" si="12"/>
        <v>#VALUE!</v>
      </c>
      <c r="Y217" s="57" t="e">
        <f>0.01*('11'!B$17-'935'!X217)*Matrix!BT217</f>
        <v>#VALUE!</v>
      </c>
      <c r="Z217" s="32" t="e">
        <f>0.01*'11'!B$17*Matrix!AT217*Matrix!CV217</f>
        <v>#VALUE!</v>
      </c>
      <c r="AA217" s="32" t="e">
        <f>Matrix!AT217*MAX(Matrix!DD217,0-(Matrix!DC217+IF('935'!Q217=0,0,(1-'935'!Y217/'11'!C$17)*'11'!B$17/('11'!B$17-'935'!X217)*IF(Matrix!AT217=0,1,Matrix!BX217/Matrix!AT217)*Matrix!CU217)))*'11'!B$17*0.01*'DNO totals'!B$228/'DNO totals'!B$296</f>
        <v>#VALUE!</v>
      </c>
      <c r="AB217" s="32" t="e">
        <f>Matrix!AT217*'Charging rates'!B$106*Matrix!DA217</f>
        <v>#VALUE!</v>
      </c>
      <c r="AC217" s="32" t="e">
        <f>Matrix!AT217*MAX(Matrix!DD217,0-(Matrix!DC217+IF('935'!Q217=0,0,(1-'935'!Y217/'11'!C$17)*'11'!B$17/('11'!B$17-'935'!X217)*IF(Matrix!AT217=0,1,Matrix!BX217/Matrix!AT217)*Matrix!CU217)))*'11'!B$17*0.01*'DNO totals'!B$238/'DNO totals'!B$296</f>
        <v>#VALUE!</v>
      </c>
      <c r="AD217" s="32" t="e">
        <f>0.01*(Matrix!BX217*'11'!B$17*Matrix!CA217+Matrix!AT217*Matrix!CC217*'935'!Q217*('11'!C$17-'935'!Y217)*('11'!B$17/('11'!B$17-'935'!X217)))</f>
        <v>#VALUE!</v>
      </c>
      <c r="AE217" s="32" t="e">
        <f>Matrix!AT217*'Charging rates'!B$116*(Parameters!B$21+Matrix!AU217)*IF('DNO totals'!B$323&lt;0,1,'935'!S217)</f>
        <v>#VALUE!</v>
      </c>
      <c r="AF217" s="32" t="e">
        <f>Matrix!AT217*MAX(Matrix!DD217,0-(Matrix!DC217+IF('935'!Q217=0,0,(1-'935'!Y217/'11'!C$17)*'11'!B$17/('11'!B$17-'935'!X217)*IF(Matrix!AT217=0,1,Matrix!BX217/Matrix!AT217)*Matrix!CU217)))*'11'!B$17*0.01*(1-('DNO totals'!B$238+'DNO totals'!B$228)/'DNO totals'!B$296)</f>
        <v>#VALUE!</v>
      </c>
      <c r="AG217" s="49" t="e">
        <f t="shared" si="13"/>
        <v>#VALUE!</v>
      </c>
    </row>
    <row r="218" spans="1:33">
      <c r="A218" s="28">
        <v>118</v>
      </c>
      <c r="B218" s="47" t="e">
        <f>Results!B218</f>
        <v>#VALUE!</v>
      </c>
      <c r="C218" s="35" t="e">
        <f>Results!C218</f>
        <v>#VALUE!</v>
      </c>
      <c r="D218" s="55" t="e">
        <f>Results!D218</f>
        <v>#VALUE!</v>
      </c>
      <c r="E218" s="55" t="e">
        <f>Results!E218</f>
        <v>#VALUE!</v>
      </c>
      <c r="F218" s="56" t="e">
        <f>Results!F218</f>
        <v>#VALUE!</v>
      </c>
      <c r="G218" s="35" t="e">
        <f>Results!G218</f>
        <v>#VALUE!</v>
      </c>
      <c r="H218" s="55" t="e">
        <f>Results!H218</f>
        <v>#VALUE!</v>
      </c>
      <c r="I218" s="55" t="e">
        <f>Results!I218</f>
        <v>#VALUE!</v>
      </c>
      <c r="J218" s="56" t="e">
        <f>Results!J218</f>
        <v>#VALUE!</v>
      </c>
      <c r="K218" s="57" t="e">
        <f>0.01*'11'!B$17*Matrix!AT218*Results!E218</f>
        <v>#VALUE!</v>
      </c>
      <c r="L218" s="32" t="e">
        <f>0.01*('11'!C$17-'935'!Y218)*Results!C218*Matrix!AT218*('11'!B$17/('11'!B$17-'935'!X218))*'935'!Q218</f>
        <v>#VALUE!</v>
      </c>
      <c r="M218" s="49" t="e">
        <f>0.01*('11'!B$17-'935'!X218)*Results!D218</f>
        <v>#VALUE!</v>
      </c>
      <c r="N218" s="32" t="e">
        <f>0.01*'11'!B$17*Matrix!H218*Matrix!BC218</f>
        <v>#VALUE!</v>
      </c>
      <c r="O218" s="32" t="e">
        <f>0.01*('11'!B$17-'935'!X218)*Matrix!BW218</f>
        <v>#VALUE!</v>
      </c>
      <c r="P218" s="49" t="e">
        <f>0.01*Matrix!AS218*'935'!U218</f>
        <v>#VALUE!</v>
      </c>
      <c r="Q218" s="57" t="e">
        <f t="shared" si="7"/>
        <v>#VALUE!</v>
      </c>
      <c r="R218" s="34" t="e">
        <f>'935'!Z218</f>
        <v>#VALUE!</v>
      </c>
      <c r="S218" s="58" t="e">
        <f t="shared" si="8"/>
        <v>#VALUE!</v>
      </c>
      <c r="T218" s="59" t="e">
        <f t="shared" si="9"/>
        <v>#VALUE!</v>
      </c>
      <c r="U218" s="57" t="e">
        <f t="shared" si="10"/>
        <v>#VALUE!</v>
      </c>
      <c r="V218" s="34" t="e">
        <f>'935'!AA218</f>
        <v>#VALUE!</v>
      </c>
      <c r="W218" s="58" t="e">
        <f t="shared" si="11"/>
        <v>#VALUE!</v>
      </c>
      <c r="X218" s="59" t="e">
        <f t="shared" si="12"/>
        <v>#VALUE!</v>
      </c>
      <c r="Y218" s="57" t="e">
        <f>0.01*('11'!B$17-'935'!X218)*Matrix!BT218</f>
        <v>#VALUE!</v>
      </c>
      <c r="Z218" s="32" t="e">
        <f>0.01*'11'!B$17*Matrix!AT218*Matrix!CV218</f>
        <v>#VALUE!</v>
      </c>
      <c r="AA218" s="32" t="e">
        <f>Matrix!AT218*MAX(Matrix!DD218,0-(Matrix!DC218+IF('935'!Q218=0,0,(1-'935'!Y218/'11'!C$17)*'11'!B$17/('11'!B$17-'935'!X218)*IF(Matrix!AT218=0,1,Matrix!BX218/Matrix!AT218)*Matrix!CU218)))*'11'!B$17*0.01*'DNO totals'!B$228/'DNO totals'!B$296</f>
        <v>#VALUE!</v>
      </c>
      <c r="AB218" s="32" t="e">
        <f>Matrix!AT218*'Charging rates'!B$106*Matrix!DA218</f>
        <v>#VALUE!</v>
      </c>
      <c r="AC218" s="32" t="e">
        <f>Matrix!AT218*MAX(Matrix!DD218,0-(Matrix!DC218+IF('935'!Q218=0,0,(1-'935'!Y218/'11'!C$17)*'11'!B$17/('11'!B$17-'935'!X218)*IF(Matrix!AT218=0,1,Matrix!BX218/Matrix!AT218)*Matrix!CU218)))*'11'!B$17*0.01*'DNO totals'!B$238/'DNO totals'!B$296</f>
        <v>#VALUE!</v>
      </c>
      <c r="AD218" s="32" t="e">
        <f>0.01*(Matrix!BX218*'11'!B$17*Matrix!CA218+Matrix!AT218*Matrix!CC218*'935'!Q218*('11'!C$17-'935'!Y218)*('11'!B$17/('11'!B$17-'935'!X218)))</f>
        <v>#VALUE!</v>
      </c>
      <c r="AE218" s="32" t="e">
        <f>Matrix!AT218*'Charging rates'!B$116*(Parameters!B$21+Matrix!AU218)*IF('DNO totals'!B$323&lt;0,1,'935'!S218)</f>
        <v>#VALUE!</v>
      </c>
      <c r="AF218" s="32" t="e">
        <f>Matrix!AT218*MAX(Matrix!DD218,0-(Matrix!DC218+IF('935'!Q218=0,0,(1-'935'!Y218/'11'!C$17)*'11'!B$17/('11'!B$17-'935'!X218)*IF(Matrix!AT218=0,1,Matrix!BX218/Matrix!AT218)*Matrix!CU218)))*'11'!B$17*0.01*(1-('DNO totals'!B$238+'DNO totals'!B$228)/'DNO totals'!B$296)</f>
        <v>#VALUE!</v>
      </c>
      <c r="AG218" s="49" t="e">
        <f t="shared" si="13"/>
        <v>#VALUE!</v>
      </c>
    </row>
    <row r="219" spans="1:33">
      <c r="A219" s="28">
        <v>119</v>
      </c>
      <c r="B219" s="47" t="e">
        <f>Results!B219</f>
        <v>#VALUE!</v>
      </c>
      <c r="C219" s="35" t="e">
        <f>Results!C219</f>
        <v>#VALUE!</v>
      </c>
      <c r="D219" s="55" t="e">
        <f>Results!D219</f>
        <v>#VALUE!</v>
      </c>
      <c r="E219" s="55" t="e">
        <f>Results!E219</f>
        <v>#VALUE!</v>
      </c>
      <c r="F219" s="56" t="e">
        <f>Results!F219</f>
        <v>#VALUE!</v>
      </c>
      <c r="G219" s="35" t="e">
        <f>Results!G219</f>
        <v>#VALUE!</v>
      </c>
      <c r="H219" s="55" t="e">
        <f>Results!H219</f>
        <v>#VALUE!</v>
      </c>
      <c r="I219" s="55" t="e">
        <f>Results!I219</f>
        <v>#VALUE!</v>
      </c>
      <c r="J219" s="56" t="e">
        <f>Results!J219</f>
        <v>#VALUE!</v>
      </c>
      <c r="K219" s="57" t="e">
        <f>0.01*'11'!B$17*Matrix!AT219*Results!E219</f>
        <v>#VALUE!</v>
      </c>
      <c r="L219" s="32" t="e">
        <f>0.01*('11'!C$17-'935'!Y219)*Results!C219*Matrix!AT219*('11'!B$17/('11'!B$17-'935'!X219))*'935'!Q219</f>
        <v>#VALUE!</v>
      </c>
      <c r="M219" s="49" t="e">
        <f>0.01*('11'!B$17-'935'!X219)*Results!D219</f>
        <v>#VALUE!</v>
      </c>
      <c r="N219" s="32" t="e">
        <f>0.01*'11'!B$17*Matrix!H219*Matrix!BC219</f>
        <v>#VALUE!</v>
      </c>
      <c r="O219" s="32" t="e">
        <f>0.01*('11'!B$17-'935'!X219)*Matrix!BW219</f>
        <v>#VALUE!</v>
      </c>
      <c r="P219" s="49" t="e">
        <f>0.01*Matrix!AS219*'935'!U219</f>
        <v>#VALUE!</v>
      </c>
      <c r="Q219" s="57" t="e">
        <f t="shared" si="7"/>
        <v>#VALUE!</v>
      </c>
      <c r="R219" s="34" t="e">
        <f>'935'!Z219</f>
        <v>#VALUE!</v>
      </c>
      <c r="S219" s="58" t="e">
        <f t="shared" si="8"/>
        <v>#VALUE!</v>
      </c>
      <c r="T219" s="59" t="e">
        <f t="shared" si="9"/>
        <v>#VALUE!</v>
      </c>
      <c r="U219" s="57" t="e">
        <f t="shared" si="10"/>
        <v>#VALUE!</v>
      </c>
      <c r="V219" s="34" t="e">
        <f>'935'!AA219</f>
        <v>#VALUE!</v>
      </c>
      <c r="W219" s="58" t="e">
        <f t="shared" si="11"/>
        <v>#VALUE!</v>
      </c>
      <c r="X219" s="59" t="e">
        <f t="shared" si="12"/>
        <v>#VALUE!</v>
      </c>
      <c r="Y219" s="57" t="e">
        <f>0.01*('11'!B$17-'935'!X219)*Matrix!BT219</f>
        <v>#VALUE!</v>
      </c>
      <c r="Z219" s="32" t="e">
        <f>0.01*'11'!B$17*Matrix!AT219*Matrix!CV219</f>
        <v>#VALUE!</v>
      </c>
      <c r="AA219" s="32" t="e">
        <f>Matrix!AT219*MAX(Matrix!DD219,0-(Matrix!DC219+IF('935'!Q219=0,0,(1-'935'!Y219/'11'!C$17)*'11'!B$17/('11'!B$17-'935'!X219)*IF(Matrix!AT219=0,1,Matrix!BX219/Matrix!AT219)*Matrix!CU219)))*'11'!B$17*0.01*'DNO totals'!B$228/'DNO totals'!B$296</f>
        <v>#VALUE!</v>
      </c>
      <c r="AB219" s="32" t="e">
        <f>Matrix!AT219*'Charging rates'!B$106*Matrix!DA219</f>
        <v>#VALUE!</v>
      </c>
      <c r="AC219" s="32" t="e">
        <f>Matrix!AT219*MAX(Matrix!DD219,0-(Matrix!DC219+IF('935'!Q219=0,0,(1-'935'!Y219/'11'!C$17)*'11'!B$17/('11'!B$17-'935'!X219)*IF(Matrix!AT219=0,1,Matrix!BX219/Matrix!AT219)*Matrix!CU219)))*'11'!B$17*0.01*'DNO totals'!B$238/'DNO totals'!B$296</f>
        <v>#VALUE!</v>
      </c>
      <c r="AD219" s="32" t="e">
        <f>0.01*(Matrix!BX219*'11'!B$17*Matrix!CA219+Matrix!AT219*Matrix!CC219*'935'!Q219*('11'!C$17-'935'!Y219)*('11'!B$17/('11'!B$17-'935'!X219)))</f>
        <v>#VALUE!</v>
      </c>
      <c r="AE219" s="32" t="e">
        <f>Matrix!AT219*'Charging rates'!B$116*(Parameters!B$21+Matrix!AU219)*IF('DNO totals'!B$323&lt;0,1,'935'!S219)</f>
        <v>#VALUE!</v>
      </c>
      <c r="AF219" s="32" t="e">
        <f>Matrix!AT219*MAX(Matrix!DD219,0-(Matrix!DC219+IF('935'!Q219=0,0,(1-'935'!Y219/'11'!C$17)*'11'!B$17/('11'!B$17-'935'!X219)*IF(Matrix!AT219=0,1,Matrix!BX219/Matrix!AT219)*Matrix!CU219)))*'11'!B$17*0.01*(1-('DNO totals'!B$238+'DNO totals'!B$228)/'DNO totals'!B$296)</f>
        <v>#VALUE!</v>
      </c>
      <c r="AG219" s="49" t="e">
        <f t="shared" si="13"/>
        <v>#VALUE!</v>
      </c>
    </row>
    <row r="220" spans="1:33">
      <c r="A220" s="28">
        <v>120</v>
      </c>
      <c r="B220" s="47" t="e">
        <f>Results!B220</f>
        <v>#VALUE!</v>
      </c>
      <c r="C220" s="35" t="e">
        <f>Results!C220</f>
        <v>#VALUE!</v>
      </c>
      <c r="D220" s="55" t="e">
        <f>Results!D220</f>
        <v>#VALUE!</v>
      </c>
      <c r="E220" s="55" t="e">
        <f>Results!E220</f>
        <v>#VALUE!</v>
      </c>
      <c r="F220" s="56" t="e">
        <f>Results!F220</f>
        <v>#VALUE!</v>
      </c>
      <c r="G220" s="35" t="e">
        <f>Results!G220</f>
        <v>#VALUE!</v>
      </c>
      <c r="H220" s="55" t="e">
        <f>Results!H220</f>
        <v>#VALUE!</v>
      </c>
      <c r="I220" s="55" t="e">
        <f>Results!I220</f>
        <v>#VALUE!</v>
      </c>
      <c r="J220" s="56" t="e">
        <f>Results!J220</f>
        <v>#VALUE!</v>
      </c>
      <c r="K220" s="57" t="e">
        <f>0.01*'11'!B$17*Matrix!AT220*Results!E220</f>
        <v>#VALUE!</v>
      </c>
      <c r="L220" s="32" t="e">
        <f>0.01*('11'!C$17-'935'!Y220)*Results!C220*Matrix!AT220*('11'!B$17/('11'!B$17-'935'!X220))*'935'!Q220</f>
        <v>#VALUE!</v>
      </c>
      <c r="M220" s="49" t="e">
        <f>0.01*('11'!B$17-'935'!X220)*Results!D220</f>
        <v>#VALUE!</v>
      </c>
      <c r="N220" s="32" t="e">
        <f>0.01*'11'!B$17*Matrix!H220*Matrix!BC220</f>
        <v>#VALUE!</v>
      </c>
      <c r="O220" s="32" t="e">
        <f>0.01*('11'!B$17-'935'!X220)*Matrix!BW220</f>
        <v>#VALUE!</v>
      </c>
      <c r="P220" s="49" t="e">
        <f>0.01*Matrix!AS220*'935'!U220</f>
        <v>#VALUE!</v>
      </c>
      <c r="Q220" s="57" t="e">
        <f t="shared" si="7"/>
        <v>#VALUE!</v>
      </c>
      <c r="R220" s="34" t="e">
        <f>'935'!Z220</f>
        <v>#VALUE!</v>
      </c>
      <c r="S220" s="58" t="e">
        <f t="shared" si="8"/>
        <v>#VALUE!</v>
      </c>
      <c r="T220" s="59" t="e">
        <f t="shared" si="9"/>
        <v>#VALUE!</v>
      </c>
      <c r="U220" s="57" t="e">
        <f t="shared" si="10"/>
        <v>#VALUE!</v>
      </c>
      <c r="V220" s="34" t="e">
        <f>'935'!AA220</f>
        <v>#VALUE!</v>
      </c>
      <c r="W220" s="58" t="e">
        <f t="shared" si="11"/>
        <v>#VALUE!</v>
      </c>
      <c r="X220" s="59" t="e">
        <f t="shared" si="12"/>
        <v>#VALUE!</v>
      </c>
      <c r="Y220" s="57" t="e">
        <f>0.01*('11'!B$17-'935'!X220)*Matrix!BT220</f>
        <v>#VALUE!</v>
      </c>
      <c r="Z220" s="32" t="e">
        <f>0.01*'11'!B$17*Matrix!AT220*Matrix!CV220</f>
        <v>#VALUE!</v>
      </c>
      <c r="AA220" s="32" t="e">
        <f>Matrix!AT220*MAX(Matrix!DD220,0-(Matrix!DC220+IF('935'!Q220=0,0,(1-'935'!Y220/'11'!C$17)*'11'!B$17/('11'!B$17-'935'!X220)*IF(Matrix!AT220=0,1,Matrix!BX220/Matrix!AT220)*Matrix!CU220)))*'11'!B$17*0.01*'DNO totals'!B$228/'DNO totals'!B$296</f>
        <v>#VALUE!</v>
      </c>
      <c r="AB220" s="32" t="e">
        <f>Matrix!AT220*'Charging rates'!B$106*Matrix!DA220</f>
        <v>#VALUE!</v>
      </c>
      <c r="AC220" s="32" t="e">
        <f>Matrix!AT220*MAX(Matrix!DD220,0-(Matrix!DC220+IF('935'!Q220=0,0,(1-'935'!Y220/'11'!C$17)*'11'!B$17/('11'!B$17-'935'!X220)*IF(Matrix!AT220=0,1,Matrix!BX220/Matrix!AT220)*Matrix!CU220)))*'11'!B$17*0.01*'DNO totals'!B$238/'DNO totals'!B$296</f>
        <v>#VALUE!</v>
      </c>
      <c r="AD220" s="32" t="e">
        <f>0.01*(Matrix!BX220*'11'!B$17*Matrix!CA220+Matrix!AT220*Matrix!CC220*'935'!Q220*('11'!C$17-'935'!Y220)*('11'!B$17/('11'!B$17-'935'!X220)))</f>
        <v>#VALUE!</v>
      </c>
      <c r="AE220" s="32" t="e">
        <f>Matrix!AT220*'Charging rates'!B$116*(Parameters!B$21+Matrix!AU220)*IF('DNO totals'!B$323&lt;0,1,'935'!S220)</f>
        <v>#VALUE!</v>
      </c>
      <c r="AF220" s="32" t="e">
        <f>Matrix!AT220*MAX(Matrix!DD220,0-(Matrix!DC220+IF('935'!Q220=0,0,(1-'935'!Y220/'11'!C$17)*'11'!B$17/('11'!B$17-'935'!X220)*IF(Matrix!AT220=0,1,Matrix!BX220/Matrix!AT220)*Matrix!CU220)))*'11'!B$17*0.01*(1-('DNO totals'!B$238+'DNO totals'!B$228)/'DNO totals'!B$296)</f>
        <v>#VALUE!</v>
      </c>
      <c r="AG220" s="49" t="e">
        <f t="shared" si="13"/>
        <v>#VALUE!</v>
      </c>
    </row>
    <row r="221" spans="1:33">
      <c r="A221" s="28">
        <v>121</v>
      </c>
      <c r="B221" s="47" t="e">
        <f>Results!B221</f>
        <v>#VALUE!</v>
      </c>
      <c r="C221" s="35" t="e">
        <f>Results!C221</f>
        <v>#VALUE!</v>
      </c>
      <c r="D221" s="55" t="e">
        <f>Results!D221</f>
        <v>#VALUE!</v>
      </c>
      <c r="E221" s="55" t="e">
        <f>Results!E221</f>
        <v>#VALUE!</v>
      </c>
      <c r="F221" s="56" t="e">
        <f>Results!F221</f>
        <v>#VALUE!</v>
      </c>
      <c r="G221" s="35" t="e">
        <f>Results!G221</f>
        <v>#VALUE!</v>
      </c>
      <c r="H221" s="55" t="e">
        <f>Results!H221</f>
        <v>#VALUE!</v>
      </c>
      <c r="I221" s="55" t="e">
        <f>Results!I221</f>
        <v>#VALUE!</v>
      </c>
      <c r="J221" s="56" t="e">
        <f>Results!J221</f>
        <v>#VALUE!</v>
      </c>
      <c r="K221" s="57" t="e">
        <f>0.01*'11'!B$17*Matrix!AT221*Results!E221</f>
        <v>#VALUE!</v>
      </c>
      <c r="L221" s="32" t="e">
        <f>0.01*('11'!C$17-'935'!Y221)*Results!C221*Matrix!AT221*('11'!B$17/('11'!B$17-'935'!X221))*'935'!Q221</f>
        <v>#VALUE!</v>
      </c>
      <c r="M221" s="49" t="e">
        <f>0.01*('11'!B$17-'935'!X221)*Results!D221</f>
        <v>#VALUE!</v>
      </c>
      <c r="N221" s="32" t="e">
        <f>0.01*'11'!B$17*Matrix!H221*Matrix!BC221</f>
        <v>#VALUE!</v>
      </c>
      <c r="O221" s="32" t="e">
        <f>0.01*('11'!B$17-'935'!X221)*Matrix!BW221</f>
        <v>#VALUE!</v>
      </c>
      <c r="P221" s="49" t="e">
        <f>0.01*Matrix!AS221*'935'!U221</f>
        <v>#VALUE!</v>
      </c>
      <c r="Q221" s="57" t="e">
        <f t="shared" si="7"/>
        <v>#VALUE!</v>
      </c>
      <c r="R221" s="34" t="e">
        <f>'935'!Z221</f>
        <v>#VALUE!</v>
      </c>
      <c r="S221" s="58" t="e">
        <f t="shared" si="8"/>
        <v>#VALUE!</v>
      </c>
      <c r="T221" s="59" t="e">
        <f t="shared" si="9"/>
        <v>#VALUE!</v>
      </c>
      <c r="U221" s="57" t="e">
        <f t="shared" si="10"/>
        <v>#VALUE!</v>
      </c>
      <c r="V221" s="34" t="e">
        <f>'935'!AA221</f>
        <v>#VALUE!</v>
      </c>
      <c r="W221" s="58" t="e">
        <f t="shared" si="11"/>
        <v>#VALUE!</v>
      </c>
      <c r="X221" s="59" t="e">
        <f t="shared" si="12"/>
        <v>#VALUE!</v>
      </c>
      <c r="Y221" s="57" t="e">
        <f>0.01*('11'!B$17-'935'!X221)*Matrix!BT221</f>
        <v>#VALUE!</v>
      </c>
      <c r="Z221" s="32" t="e">
        <f>0.01*'11'!B$17*Matrix!AT221*Matrix!CV221</f>
        <v>#VALUE!</v>
      </c>
      <c r="AA221" s="32" t="e">
        <f>Matrix!AT221*MAX(Matrix!DD221,0-(Matrix!DC221+IF('935'!Q221=0,0,(1-'935'!Y221/'11'!C$17)*'11'!B$17/('11'!B$17-'935'!X221)*IF(Matrix!AT221=0,1,Matrix!BX221/Matrix!AT221)*Matrix!CU221)))*'11'!B$17*0.01*'DNO totals'!B$228/'DNO totals'!B$296</f>
        <v>#VALUE!</v>
      </c>
      <c r="AB221" s="32" t="e">
        <f>Matrix!AT221*'Charging rates'!B$106*Matrix!DA221</f>
        <v>#VALUE!</v>
      </c>
      <c r="AC221" s="32" t="e">
        <f>Matrix!AT221*MAX(Matrix!DD221,0-(Matrix!DC221+IF('935'!Q221=0,0,(1-'935'!Y221/'11'!C$17)*'11'!B$17/('11'!B$17-'935'!X221)*IF(Matrix!AT221=0,1,Matrix!BX221/Matrix!AT221)*Matrix!CU221)))*'11'!B$17*0.01*'DNO totals'!B$238/'DNO totals'!B$296</f>
        <v>#VALUE!</v>
      </c>
      <c r="AD221" s="32" t="e">
        <f>0.01*(Matrix!BX221*'11'!B$17*Matrix!CA221+Matrix!AT221*Matrix!CC221*'935'!Q221*('11'!C$17-'935'!Y221)*('11'!B$17/('11'!B$17-'935'!X221)))</f>
        <v>#VALUE!</v>
      </c>
      <c r="AE221" s="32" t="e">
        <f>Matrix!AT221*'Charging rates'!B$116*(Parameters!B$21+Matrix!AU221)*IF('DNO totals'!B$323&lt;0,1,'935'!S221)</f>
        <v>#VALUE!</v>
      </c>
      <c r="AF221" s="32" t="e">
        <f>Matrix!AT221*MAX(Matrix!DD221,0-(Matrix!DC221+IF('935'!Q221=0,0,(1-'935'!Y221/'11'!C$17)*'11'!B$17/('11'!B$17-'935'!X221)*IF(Matrix!AT221=0,1,Matrix!BX221/Matrix!AT221)*Matrix!CU221)))*'11'!B$17*0.01*(1-('DNO totals'!B$238+'DNO totals'!B$228)/'DNO totals'!B$296)</f>
        <v>#VALUE!</v>
      </c>
      <c r="AG221" s="49" t="e">
        <f t="shared" si="13"/>
        <v>#VALUE!</v>
      </c>
    </row>
    <row r="222" spans="1:33">
      <c r="A222" s="28">
        <v>122</v>
      </c>
      <c r="B222" s="47" t="e">
        <f>Results!B222</f>
        <v>#VALUE!</v>
      </c>
      <c r="C222" s="35" t="e">
        <f>Results!C222</f>
        <v>#VALUE!</v>
      </c>
      <c r="D222" s="55" t="e">
        <f>Results!D222</f>
        <v>#VALUE!</v>
      </c>
      <c r="E222" s="55" t="e">
        <f>Results!E222</f>
        <v>#VALUE!</v>
      </c>
      <c r="F222" s="56" t="e">
        <f>Results!F222</f>
        <v>#VALUE!</v>
      </c>
      <c r="G222" s="35" t="e">
        <f>Results!G222</f>
        <v>#VALUE!</v>
      </c>
      <c r="H222" s="55" t="e">
        <f>Results!H222</f>
        <v>#VALUE!</v>
      </c>
      <c r="I222" s="55" t="e">
        <f>Results!I222</f>
        <v>#VALUE!</v>
      </c>
      <c r="J222" s="56" t="e">
        <f>Results!J222</f>
        <v>#VALUE!</v>
      </c>
      <c r="K222" s="57" t="e">
        <f>0.01*'11'!B$17*Matrix!AT222*Results!E222</f>
        <v>#VALUE!</v>
      </c>
      <c r="L222" s="32" t="e">
        <f>0.01*('11'!C$17-'935'!Y222)*Results!C222*Matrix!AT222*('11'!B$17/('11'!B$17-'935'!X222))*'935'!Q222</f>
        <v>#VALUE!</v>
      </c>
      <c r="M222" s="49" t="e">
        <f>0.01*('11'!B$17-'935'!X222)*Results!D222</f>
        <v>#VALUE!</v>
      </c>
      <c r="N222" s="32" t="e">
        <f>0.01*'11'!B$17*Matrix!H222*Matrix!BC222</f>
        <v>#VALUE!</v>
      </c>
      <c r="O222" s="32" t="e">
        <f>0.01*('11'!B$17-'935'!X222)*Matrix!BW222</f>
        <v>#VALUE!</v>
      </c>
      <c r="P222" s="49" t="e">
        <f>0.01*Matrix!AS222*'935'!U222</f>
        <v>#VALUE!</v>
      </c>
      <c r="Q222" s="57" t="e">
        <f t="shared" si="7"/>
        <v>#VALUE!</v>
      </c>
      <c r="R222" s="34" t="e">
        <f>'935'!Z222</f>
        <v>#VALUE!</v>
      </c>
      <c r="S222" s="58" t="e">
        <f t="shared" si="8"/>
        <v>#VALUE!</v>
      </c>
      <c r="T222" s="59" t="e">
        <f t="shared" si="9"/>
        <v>#VALUE!</v>
      </c>
      <c r="U222" s="57" t="e">
        <f t="shared" si="10"/>
        <v>#VALUE!</v>
      </c>
      <c r="V222" s="34" t="e">
        <f>'935'!AA222</f>
        <v>#VALUE!</v>
      </c>
      <c r="W222" s="58" t="e">
        <f t="shared" si="11"/>
        <v>#VALUE!</v>
      </c>
      <c r="X222" s="59" t="e">
        <f t="shared" si="12"/>
        <v>#VALUE!</v>
      </c>
      <c r="Y222" s="57" t="e">
        <f>0.01*('11'!B$17-'935'!X222)*Matrix!BT222</f>
        <v>#VALUE!</v>
      </c>
      <c r="Z222" s="32" t="e">
        <f>0.01*'11'!B$17*Matrix!AT222*Matrix!CV222</f>
        <v>#VALUE!</v>
      </c>
      <c r="AA222" s="32" t="e">
        <f>Matrix!AT222*MAX(Matrix!DD222,0-(Matrix!DC222+IF('935'!Q222=0,0,(1-'935'!Y222/'11'!C$17)*'11'!B$17/('11'!B$17-'935'!X222)*IF(Matrix!AT222=0,1,Matrix!BX222/Matrix!AT222)*Matrix!CU222)))*'11'!B$17*0.01*'DNO totals'!B$228/'DNO totals'!B$296</f>
        <v>#VALUE!</v>
      </c>
      <c r="AB222" s="32" t="e">
        <f>Matrix!AT222*'Charging rates'!B$106*Matrix!DA222</f>
        <v>#VALUE!</v>
      </c>
      <c r="AC222" s="32" t="e">
        <f>Matrix!AT222*MAX(Matrix!DD222,0-(Matrix!DC222+IF('935'!Q222=0,0,(1-'935'!Y222/'11'!C$17)*'11'!B$17/('11'!B$17-'935'!X222)*IF(Matrix!AT222=0,1,Matrix!BX222/Matrix!AT222)*Matrix!CU222)))*'11'!B$17*0.01*'DNO totals'!B$238/'DNO totals'!B$296</f>
        <v>#VALUE!</v>
      </c>
      <c r="AD222" s="32" t="e">
        <f>0.01*(Matrix!BX222*'11'!B$17*Matrix!CA222+Matrix!AT222*Matrix!CC222*'935'!Q222*('11'!C$17-'935'!Y222)*('11'!B$17/('11'!B$17-'935'!X222)))</f>
        <v>#VALUE!</v>
      </c>
      <c r="AE222" s="32" t="e">
        <f>Matrix!AT222*'Charging rates'!B$116*(Parameters!B$21+Matrix!AU222)*IF('DNO totals'!B$323&lt;0,1,'935'!S222)</f>
        <v>#VALUE!</v>
      </c>
      <c r="AF222" s="32" t="e">
        <f>Matrix!AT222*MAX(Matrix!DD222,0-(Matrix!DC222+IF('935'!Q222=0,0,(1-'935'!Y222/'11'!C$17)*'11'!B$17/('11'!B$17-'935'!X222)*IF(Matrix!AT222=0,1,Matrix!BX222/Matrix!AT222)*Matrix!CU222)))*'11'!B$17*0.01*(1-('DNO totals'!B$238+'DNO totals'!B$228)/'DNO totals'!B$296)</f>
        <v>#VALUE!</v>
      </c>
      <c r="AG222" s="49" t="e">
        <f t="shared" si="13"/>
        <v>#VALUE!</v>
      </c>
    </row>
    <row r="223" spans="1:33">
      <c r="A223" s="28">
        <v>123</v>
      </c>
      <c r="B223" s="47" t="e">
        <f>Results!B223</f>
        <v>#VALUE!</v>
      </c>
      <c r="C223" s="35" t="e">
        <f>Results!C223</f>
        <v>#VALUE!</v>
      </c>
      <c r="D223" s="55" t="e">
        <f>Results!D223</f>
        <v>#VALUE!</v>
      </c>
      <c r="E223" s="55" t="e">
        <f>Results!E223</f>
        <v>#VALUE!</v>
      </c>
      <c r="F223" s="56" t="e">
        <f>Results!F223</f>
        <v>#VALUE!</v>
      </c>
      <c r="G223" s="35" t="e">
        <f>Results!G223</f>
        <v>#VALUE!</v>
      </c>
      <c r="H223" s="55" t="e">
        <f>Results!H223</f>
        <v>#VALUE!</v>
      </c>
      <c r="I223" s="55" t="e">
        <f>Results!I223</f>
        <v>#VALUE!</v>
      </c>
      <c r="J223" s="56" t="e">
        <f>Results!J223</f>
        <v>#VALUE!</v>
      </c>
      <c r="K223" s="57" t="e">
        <f>0.01*'11'!B$17*Matrix!AT223*Results!E223</f>
        <v>#VALUE!</v>
      </c>
      <c r="L223" s="32" t="e">
        <f>0.01*('11'!C$17-'935'!Y223)*Results!C223*Matrix!AT223*('11'!B$17/('11'!B$17-'935'!X223))*'935'!Q223</f>
        <v>#VALUE!</v>
      </c>
      <c r="M223" s="49" t="e">
        <f>0.01*('11'!B$17-'935'!X223)*Results!D223</f>
        <v>#VALUE!</v>
      </c>
      <c r="N223" s="32" t="e">
        <f>0.01*'11'!B$17*Matrix!H223*Matrix!BC223</f>
        <v>#VALUE!</v>
      </c>
      <c r="O223" s="32" t="e">
        <f>0.01*('11'!B$17-'935'!X223)*Matrix!BW223</f>
        <v>#VALUE!</v>
      </c>
      <c r="P223" s="49" t="e">
        <f>0.01*Matrix!AS223*'935'!U223</f>
        <v>#VALUE!</v>
      </c>
      <c r="Q223" s="57" t="e">
        <f t="shared" si="7"/>
        <v>#VALUE!</v>
      </c>
      <c r="R223" s="34" t="e">
        <f>'935'!Z223</f>
        <v>#VALUE!</v>
      </c>
      <c r="S223" s="58" t="e">
        <f t="shared" si="8"/>
        <v>#VALUE!</v>
      </c>
      <c r="T223" s="59" t="e">
        <f t="shared" si="9"/>
        <v>#VALUE!</v>
      </c>
      <c r="U223" s="57" t="e">
        <f t="shared" si="10"/>
        <v>#VALUE!</v>
      </c>
      <c r="V223" s="34" t="e">
        <f>'935'!AA223</f>
        <v>#VALUE!</v>
      </c>
      <c r="W223" s="58" t="e">
        <f t="shared" si="11"/>
        <v>#VALUE!</v>
      </c>
      <c r="X223" s="59" t="e">
        <f t="shared" si="12"/>
        <v>#VALUE!</v>
      </c>
      <c r="Y223" s="57" t="e">
        <f>0.01*('11'!B$17-'935'!X223)*Matrix!BT223</f>
        <v>#VALUE!</v>
      </c>
      <c r="Z223" s="32" t="e">
        <f>0.01*'11'!B$17*Matrix!AT223*Matrix!CV223</f>
        <v>#VALUE!</v>
      </c>
      <c r="AA223" s="32" t="e">
        <f>Matrix!AT223*MAX(Matrix!DD223,0-(Matrix!DC223+IF('935'!Q223=0,0,(1-'935'!Y223/'11'!C$17)*'11'!B$17/('11'!B$17-'935'!X223)*IF(Matrix!AT223=0,1,Matrix!BX223/Matrix!AT223)*Matrix!CU223)))*'11'!B$17*0.01*'DNO totals'!B$228/'DNO totals'!B$296</f>
        <v>#VALUE!</v>
      </c>
      <c r="AB223" s="32" t="e">
        <f>Matrix!AT223*'Charging rates'!B$106*Matrix!DA223</f>
        <v>#VALUE!</v>
      </c>
      <c r="AC223" s="32" t="e">
        <f>Matrix!AT223*MAX(Matrix!DD223,0-(Matrix!DC223+IF('935'!Q223=0,0,(1-'935'!Y223/'11'!C$17)*'11'!B$17/('11'!B$17-'935'!X223)*IF(Matrix!AT223=0,1,Matrix!BX223/Matrix!AT223)*Matrix!CU223)))*'11'!B$17*0.01*'DNO totals'!B$238/'DNO totals'!B$296</f>
        <v>#VALUE!</v>
      </c>
      <c r="AD223" s="32" t="e">
        <f>0.01*(Matrix!BX223*'11'!B$17*Matrix!CA223+Matrix!AT223*Matrix!CC223*'935'!Q223*('11'!C$17-'935'!Y223)*('11'!B$17/('11'!B$17-'935'!X223)))</f>
        <v>#VALUE!</v>
      </c>
      <c r="AE223" s="32" t="e">
        <f>Matrix!AT223*'Charging rates'!B$116*(Parameters!B$21+Matrix!AU223)*IF('DNO totals'!B$323&lt;0,1,'935'!S223)</f>
        <v>#VALUE!</v>
      </c>
      <c r="AF223" s="32" t="e">
        <f>Matrix!AT223*MAX(Matrix!DD223,0-(Matrix!DC223+IF('935'!Q223=0,0,(1-'935'!Y223/'11'!C$17)*'11'!B$17/('11'!B$17-'935'!X223)*IF(Matrix!AT223=0,1,Matrix!BX223/Matrix!AT223)*Matrix!CU223)))*'11'!B$17*0.01*(1-('DNO totals'!B$238+'DNO totals'!B$228)/'DNO totals'!B$296)</f>
        <v>#VALUE!</v>
      </c>
      <c r="AG223" s="49" t="e">
        <f t="shared" si="13"/>
        <v>#VALUE!</v>
      </c>
    </row>
    <row r="224" spans="1:33">
      <c r="A224" s="28">
        <v>124</v>
      </c>
      <c r="B224" s="47" t="e">
        <f>Results!B224</f>
        <v>#VALUE!</v>
      </c>
      <c r="C224" s="35" t="e">
        <f>Results!C224</f>
        <v>#VALUE!</v>
      </c>
      <c r="D224" s="55" t="e">
        <f>Results!D224</f>
        <v>#VALUE!</v>
      </c>
      <c r="E224" s="55" t="e">
        <f>Results!E224</f>
        <v>#VALUE!</v>
      </c>
      <c r="F224" s="56" t="e">
        <f>Results!F224</f>
        <v>#VALUE!</v>
      </c>
      <c r="G224" s="35" t="e">
        <f>Results!G224</f>
        <v>#VALUE!</v>
      </c>
      <c r="H224" s="55" t="e">
        <f>Results!H224</f>
        <v>#VALUE!</v>
      </c>
      <c r="I224" s="55" t="e">
        <f>Results!I224</f>
        <v>#VALUE!</v>
      </c>
      <c r="J224" s="56" t="e">
        <f>Results!J224</f>
        <v>#VALUE!</v>
      </c>
      <c r="K224" s="57" t="e">
        <f>0.01*'11'!B$17*Matrix!AT224*Results!E224</f>
        <v>#VALUE!</v>
      </c>
      <c r="L224" s="32" t="e">
        <f>0.01*('11'!C$17-'935'!Y224)*Results!C224*Matrix!AT224*('11'!B$17/('11'!B$17-'935'!X224))*'935'!Q224</f>
        <v>#VALUE!</v>
      </c>
      <c r="M224" s="49" t="e">
        <f>0.01*('11'!B$17-'935'!X224)*Results!D224</f>
        <v>#VALUE!</v>
      </c>
      <c r="N224" s="32" t="e">
        <f>0.01*'11'!B$17*Matrix!H224*Matrix!BC224</f>
        <v>#VALUE!</v>
      </c>
      <c r="O224" s="32" t="e">
        <f>0.01*('11'!B$17-'935'!X224)*Matrix!BW224</f>
        <v>#VALUE!</v>
      </c>
      <c r="P224" s="49" t="e">
        <f>0.01*Matrix!AS224*'935'!U224</f>
        <v>#VALUE!</v>
      </c>
      <c r="Q224" s="57" t="e">
        <f t="shared" si="7"/>
        <v>#VALUE!</v>
      </c>
      <c r="R224" s="34" t="e">
        <f>'935'!Z224</f>
        <v>#VALUE!</v>
      </c>
      <c r="S224" s="58" t="e">
        <f t="shared" si="8"/>
        <v>#VALUE!</v>
      </c>
      <c r="T224" s="59" t="e">
        <f t="shared" si="9"/>
        <v>#VALUE!</v>
      </c>
      <c r="U224" s="57" t="e">
        <f t="shared" si="10"/>
        <v>#VALUE!</v>
      </c>
      <c r="V224" s="34" t="e">
        <f>'935'!AA224</f>
        <v>#VALUE!</v>
      </c>
      <c r="W224" s="58" t="e">
        <f t="shared" si="11"/>
        <v>#VALUE!</v>
      </c>
      <c r="X224" s="59" t="e">
        <f t="shared" si="12"/>
        <v>#VALUE!</v>
      </c>
      <c r="Y224" s="57" t="e">
        <f>0.01*('11'!B$17-'935'!X224)*Matrix!BT224</f>
        <v>#VALUE!</v>
      </c>
      <c r="Z224" s="32" t="e">
        <f>0.01*'11'!B$17*Matrix!AT224*Matrix!CV224</f>
        <v>#VALUE!</v>
      </c>
      <c r="AA224" s="32" t="e">
        <f>Matrix!AT224*MAX(Matrix!DD224,0-(Matrix!DC224+IF('935'!Q224=0,0,(1-'935'!Y224/'11'!C$17)*'11'!B$17/('11'!B$17-'935'!X224)*IF(Matrix!AT224=0,1,Matrix!BX224/Matrix!AT224)*Matrix!CU224)))*'11'!B$17*0.01*'DNO totals'!B$228/'DNO totals'!B$296</f>
        <v>#VALUE!</v>
      </c>
      <c r="AB224" s="32" t="e">
        <f>Matrix!AT224*'Charging rates'!B$106*Matrix!DA224</f>
        <v>#VALUE!</v>
      </c>
      <c r="AC224" s="32" t="e">
        <f>Matrix!AT224*MAX(Matrix!DD224,0-(Matrix!DC224+IF('935'!Q224=0,0,(1-'935'!Y224/'11'!C$17)*'11'!B$17/('11'!B$17-'935'!X224)*IF(Matrix!AT224=0,1,Matrix!BX224/Matrix!AT224)*Matrix!CU224)))*'11'!B$17*0.01*'DNO totals'!B$238/'DNO totals'!B$296</f>
        <v>#VALUE!</v>
      </c>
      <c r="AD224" s="32" t="e">
        <f>0.01*(Matrix!BX224*'11'!B$17*Matrix!CA224+Matrix!AT224*Matrix!CC224*'935'!Q224*('11'!C$17-'935'!Y224)*('11'!B$17/('11'!B$17-'935'!X224)))</f>
        <v>#VALUE!</v>
      </c>
      <c r="AE224" s="32" t="e">
        <f>Matrix!AT224*'Charging rates'!B$116*(Parameters!B$21+Matrix!AU224)*IF('DNO totals'!B$323&lt;0,1,'935'!S224)</f>
        <v>#VALUE!</v>
      </c>
      <c r="AF224" s="32" t="e">
        <f>Matrix!AT224*MAX(Matrix!DD224,0-(Matrix!DC224+IF('935'!Q224=0,0,(1-'935'!Y224/'11'!C$17)*'11'!B$17/('11'!B$17-'935'!X224)*IF(Matrix!AT224=0,1,Matrix!BX224/Matrix!AT224)*Matrix!CU224)))*'11'!B$17*0.01*(1-('DNO totals'!B$238+'DNO totals'!B$228)/'DNO totals'!B$296)</f>
        <v>#VALUE!</v>
      </c>
      <c r="AG224" s="49" t="e">
        <f t="shared" si="13"/>
        <v>#VALUE!</v>
      </c>
    </row>
    <row r="225" spans="1:33">
      <c r="A225" s="28">
        <v>125</v>
      </c>
      <c r="B225" s="47" t="e">
        <f>Results!B225</f>
        <v>#VALUE!</v>
      </c>
      <c r="C225" s="35" t="e">
        <f>Results!C225</f>
        <v>#VALUE!</v>
      </c>
      <c r="D225" s="55" t="e">
        <f>Results!D225</f>
        <v>#VALUE!</v>
      </c>
      <c r="E225" s="55" t="e">
        <f>Results!E225</f>
        <v>#VALUE!</v>
      </c>
      <c r="F225" s="56" t="e">
        <f>Results!F225</f>
        <v>#VALUE!</v>
      </c>
      <c r="G225" s="35" t="e">
        <f>Results!G225</f>
        <v>#VALUE!</v>
      </c>
      <c r="H225" s="55" t="e">
        <f>Results!H225</f>
        <v>#VALUE!</v>
      </c>
      <c r="I225" s="55" t="e">
        <f>Results!I225</f>
        <v>#VALUE!</v>
      </c>
      <c r="J225" s="56" t="e">
        <f>Results!J225</f>
        <v>#VALUE!</v>
      </c>
      <c r="K225" s="57" t="e">
        <f>0.01*'11'!B$17*Matrix!AT225*Results!E225</f>
        <v>#VALUE!</v>
      </c>
      <c r="L225" s="32" t="e">
        <f>0.01*('11'!C$17-'935'!Y225)*Results!C225*Matrix!AT225*('11'!B$17/('11'!B$17-'935'!X225))*'935'!Q225</f>
        <v>#VALUE!</v>
      </c>
      <c r="M225" s="49" t="e">
        <f>0.01*('11'!B$17-'935'!X225)*Results!D225</f>
        <v>#VALUE!</v>
      </c>
      <c r="N225" s="32" t="e">
        <f>0.01*'11'!B$17*Matrix!H225*Matrix!BC225</f>
        <v>#VALUE!</v>
      </c>
      <c r="O225" s="32" t="e">
        <f>0.01*('11'!B$17-'935'!X225)*Matrix!BW225</f>
        <v>#VALUE!</v>
      </c>
      <c r="P225" s="49" t="e">
        <f>0.01*Matrix!AS225*'935'!U225</f>
        <v>#VALUE!</v>
      </c>
      <c r="Q225" s="57" t="e">
        <f t="shared" si="7"/>
        <v>#VALUE!</v>
      </c>
      <c r="R225" s="34" t="e">
        <f>'935'!Z225</f>
        <v>#VALUE!</v>
      </c>
      <c r="S225" s="58" t="e">
        <f t="shared" si="8"/>
        <v>#VALUE!</v>
      </c>
      <c r="T225" s="59" t="e">
        <f t="shared" si="9"/>
        <v>#VALUE!</v>
      </c>
      <c r="U225" s="57" t="e">
        <f t="shared" si="10"/>
        <v>#VALUE!</v>
      </c>
      <c r="V225" s="34" t="e">
        <f>'935'!AA225</f>
        <v>#VALUE!</v>
      </c>
      <c r="W225" s="58" t="e">
        <f t="shared" si="11"/>
        <v>#VALUE!</v>
      </c>
      <c r="X225" s="59" t="e">
        <f t="shared" si="12"/>
        <v>#VALUE!</v>
      </c>
      <c r="Y225" s="57" t="e">
        <f>0.01*('11'!B$17-'935'!X225)*Matrix!BT225</f>
        <v>#VALUE!</v>
      </c>
      <c r="Z225" s="32" t="e">
        <f>0.01*'11'!B$17*Matrix!AT225*Matrix!CV225</f>
        <v>#VALUE!</v>
      </c>
      <c r="AA225" s="32" t="e">
        <f>Matrix!AT225*MAX(Matrix!DD225,0-(Matrix!DC225+IF('935'!Q225=0,0,(1-'935'!Y225/'11'!C$17)*'11'!B$17/('11'!B$17-'935'!X225)*IF(Matrix!AT225=0,1,Matrix!BX225/Matrix!AT225)*Matrix!CU225)))*'11'!B$17*0.01*'DNO totals'!B$228/'DNO totals'!B$296</f>
        <v>#VALUE!</v>
      </c>
      <c r="AB225" s="32" t="e">
        <f>Matrix!AT225*'Charging rates'!B$106*Matrix!DA225</f>
        <v>#VALUE!</v>
      </c>
      <c r="AC225" s="32" t="e">
        <f>Matrix!AT225*MAX(Matrix!DD225,0-(Matrix!DC225+IF('935'!Q225=0,0,(1-'935'!Y225/'11'!C$17)*'11'!B$17/('11'!B$17-'935'!X225)*IF(Matrix!AT225=0,1,Matrix!BX225/Matrix!AT225)*Matrix!CU225)))*'11'!B$17*0.01*'DNO totals'!B$238/'DNO totals'!B$296</f>
        <v>#VALUE!</v>
      </c>
      <c r="AD225" s="32" t="e">
        <f>0.01*(Matrix!BX225*'11'!B$17*Matrix!CA225+Matrix!AT225*Matrix!CC225*'935'!Q225*('11'!C$17-'935'!Y225)*('11'!B$17/('11'!B$17-'935'!X225)))</f>
        <v>#VALUE!</v>
      </c>
      <c r="AE225" s="32" t="e">
        <f>Matrix!AT225*'Charging rates'!B$116*(Parameters!B$21+Matrix!AU225)*IF('DNO totals'!B$323&lt;0,1,'935'!S225)</f>
        <v>#VALUE!</v>
      </c>
      <c r="AF225" s="32" t="e">
        <f>Matrix!AT225*MAX(Matrix!DD225,0-(Matrix!DC225+IF('935'!Q225=0,0,(1-'935'!Y225/'11'!C$17)*'11'!B$17/('11'!B$17-'935'!X225)*IF(Matrix!AT225=0,1,Matrix!BX225/Matrix!AT225)*Matrix!CU225)))*'11'!B$17*0.01*(1-('DNO totals'!B$238+'DNO totals'!B$228)/'DNO totals'!B$296)</f>
        <v>#VALUE!</v>
      </c>
      <c r="AG225" s="49" t="e">
        <f t="shared" si="13"/>
        <v>#VALUE!</v>
      </c>
    </row>
    <row r="226" spans="1:33">
      <c r="A226" s="28">
        <v>126</v>
      </c>
      <c r="B226" s="47" t="e">
        <f>Results!B226</f>
        <v>#VALUE!</v>
      </c>
      <c r="C226" s="35" t="e">
        <f>Results!C226</f>
        <v>#VALUE!</v>
      </c>
      <c r="D226" s="55" t="e">
        <f>Results!D226</f>
        <v>#VALUE!</v>
      </c>
      <c r="E226" s="55" t="e">
        <f>Results!E226</f>
        <v>#VALUE!</v>
      </c>
      <c r="F226" s="56" t="e">
        <f>Results!F226</f>
        <v>#VALUE!</v>
      </c>
      <c r="G226" s="35" t="e">
        <f>Results!G226</f>
        <v>#VALUE!</v>
      </c>
      <c r="H226" s="55" t="e">
        <f>Results!H226</f>
        <v>#VALUE!</v>
      </c>
      <c r="I226" s="55" t="e">
        <f>Results!I226</f>
        <v>#VALUE!</v>
      </c>
      <c r="J226" s="56" t="e">
        <f>Results!J226</f>
        <v>#VALUE!</v>
      </c>
      <c r="K226" s="57" t="e">
        <f>0.01*'11'!B$17*Matrix!AT226*Results!E226</f>
        <v>#VALUE!</v>
      </c>
      <c r="L226" s="32" t="e">
        <f>0.01*('11'!C$17-'935'!Y226)*Results!C226*Matrix!AT226*('11'!B$17/('11'!B$17-'935'!X226))*'935'!Q226</f>
        <v>#VALUE!</v>
      </c>
      <c r="M226" s="49" t="e">
        <f>0.01*('11'!B$17-'935'!X226)*Results!D226</f>
        <v>#VALUE!</v>
      </c>
      <c r="N226" s="32" t="e">
        <f>0.01*'11'!B$17*Matrix!H226*Matrix!BC226</f>
        <v>#VALUE!</v>
      </c>
      <c r="O226" s="32" t="e">
        <f>0.01*('11'!B$17-'935'!X226)*Matrix!BW226</f>
        <v>#VALUE!</v>
      </c>
      <c r="P226" s="49" t="e">
        <f>0.01*Matrix!AS226*'935'!U226</f>
        <v>#VALUE!</v>
      </c>
      <c r="Q226" s="57" t="e">
        <f t="shared" si="7"/>
        <v>#VALUE!</v>
      </c>
      <c r="R226" s="34" t="e">
        <f>'935'!Z226</f>
        <v>#VALUE!</v>
      </c>
      <c r="S226" s="58" t="e">
        <f t="shared" si="8"/>
        <v>#VALUE!</v>
      </c>
      <c r="T226" s="59" t="e">
        <f t="shared" si="9"/>
        <v>#VALUE!</v>
      </c>
      <c r="U226" s="57" t="e">
        <f t="shared" si="10"/>
        <v>#VALUE!</v>
      </c>
      <c r="V226" s="34" t="e">
        <f>'935'!AA226</f>
        <v>#VALUE!</v>
      </c>
      <c r="W226" s="58" t="e">
        <f t="shared" si="11"/>
        <v>#VALUE!</v>
      </c>
      <c r="X226" s="59" t="e">
        <f t="shared" si="12"/>
        <v>#VALUE!</v>
      </c>
      <c r="Y226" s="57" t="e">
        <f>0.01*('11'!B$17-'935'!X226)*Matrix!BT226</f>
        <v>#VALUE!</v>
      </c>
      <c r="Z226" s="32" t="e">
        <f>0.01*'11'!B$17*Matrix!AT226*Matrix!CV226</f>
        <v>#VALUE!</v>
      </c>
      <c r="AA226" s="32" t="e">
        <f>Matrix!AT226*MAX(Matrix!DD226,0-(Matrix!DC226+IF('935'!Q226=0,0,(1-'935'!Y226/'11'!C$17)*'11'!B$17/('11'!B$17-'935'!X226)*IF(Matrix!AT226=0,1,Matrix!BX226/Matrix!AT226)*Matrix!CU226)))*'11'!B$17*0.01*'DNO totals'!B$228/'DNO totals'!B$296</f>
        <v>#VALUE!</v>
      </c>
      <c r="AB226" s="32" t="e">
        <f>Matrix!AT226*'Charging rates'!B$106*Matrix!DA226</f>
        <v>#VALUE!</v>
      </c>
      <c r="AC226" s="32" t="e">
        <f>Matrix!AT226*MAX(Matrix!DD226,0-(Matrix!DC226+IF('935'!Q226=0,0,(1-'935'!Y226/'11'!C$17)*'11'!B$17/('11'!B$17-'935'!X226)*IF(Matrix!AT226=0,1,Matrix!BX226/Matrix!AT226)*Matrix!CU226)))*'11'!B$17*0.01*'DNO totals'!B$238/'DNO totals'!B$296</f>
        <v>#VALUE!</v>
      </c>
      <c r="AD226" s="32" t="e">
        <f>0.01*(Matrix!BX226*'11'!B$17*Matrix!CA226+Matrix!AT226*Matrix!CC226*'935'!Q226*('11'!C$17-'935'!Y226)*('11'!B$17/('11'!B$17-'935'!X226)))</f>
        <v>#VALUE!</v>
      </c>
      <c r="AE226" s="32" t="e">
        <f>Matrix!AT226*'Charging rates'!B$116*(Parameters!B$21+Matrix!AU226)*IF('DNO totals'!B$323&lt;0,1,'935'!S226)</f>
        <v>#VALUE!</v>
      </c>
      <c r="AF226" s="32" t="e">
        <f>Matrix!AT226*MAX(Matrix!DD226,0-(Matrix!DC226+IF('935'!Q226=0,0,(1-'935'!Y226/'11'!C$17)*'11'!B$17/('11'!B$17-'935'!X226)*IF(Matrix!AT226=0,1,Matrix!BX226/Matrix!AT226)*Matrix!CU226)))*'11'!B$17*0.01*(1-('DNO totals'!B$238+'DNO totals'!B$228)/'DNO totals'!B$296)</f>
        <v>#VALUE!</v>
      </c>
      <c r="AG226" s="49" t="e">
        <f t="shared" si="13"/>
        <v>#VALUE!</v>
      </c>
    </row>
    <row r="227" spans="1:33">
      <c r="A227" s="28">
        <v>127</v>
      </c>
      <c r="B227" s="47" t="e">
        <f>Results!B227</f>
        <v>#VALUE!</v>
      </c>
      <c r="C227" s="35" t="e">
        <f>Results!C227</f>
        <v>#VALUE!</v>
      </c>
      <c r="D227" s="55" t="e">
        <f>Results!D227</f>
        <v>#VALUE!</v>
      </c>
      <c r="E227" s="55" t="e">
        <f>Results!E227</f>
        <v>#VALUE!</v>
      </c>
      <c r="F227" s="56" t="e">
        <f>Results!F227</f>
        <v>#VALUE!</v>
      </c>
      <c r="G227" s="35" t="e">
        <f>Results!G227</f>
        <v>#VALUE!</v>
      </c>
      <c r="H227" s="55" t="e">
        <f>Results!H227</f>
        <v>#VALUE!</v>
      </c>
      <c r="I227" s="55" t="e">
        <f>Results!I227</f>
        <v>#VALUE!</v>
      </c>
      <c r="J227" s="56" t="e">
        <f>Results!J227</f>
        <v>#VALUE!</v>
      </c>
      <c r="K227" s="57" t="e">
        <f>0.01*'11'!B$17*Matrix!AT227*Results!E227</f>
        <v>#VALUE!</v>
      </c>
      <c r="L227" s="32" t="e">
        <f>0.01*('11'!C$17-'935'!Y227)*Results!C227*Matrix!AT227*('11'!B$17/('11'!B$17-'935'!X227))*'935'!Q227</f>
        <v>#VALUE!</v>
      </c>
      <c r="M227" s="49" t="e">
        <f>0.01*('11'!B$17-'935'!X227)*Results!D227</f>
        <v>#VALUE!</v>
      </c>
      <c r="N227" s="32" t="e">
        <f>0.01*'11'!B$17*Matrix!H227*Matrix!BC227</f>
        <v>#VALUE!</v>
      </c>
      <c r="O227" s="32" t="e">
        <f>0.01*('11'!B$17-'935'!X227)*Matrix!BW227</f>
        <v>#VALUE!</v>
      </c>
      <c r="P227" s="49" t="e">
        <f>0.01*Matrix!AS227*'935'!U227</f>
        <v>#VALUE!</v>
      </c>
      <c r="Q227" s="57" t="e">
        <f t="shared" si="7"/>
        <v>#VALUE!</v>
      </c>
      <c r="R227" s="34" t="e">
        <f>'935'!Z227</f>
        <v>#VALUE!</v>
      </c>
      <c r="S227" s="58" t="e">
        <f t="shared" si="8"/>
        <v>#VALUE!</v>
      </c>
      <c r="T227" s="59" t="e">
        <f t="shared" si="9"/>
        <v>#VALUE!</v>
      </c>
      <c r="U227" s="57" t="e">
        <f t="shared" si="10"/>
        <v>#VALUE!</v>
      </c>
      <c r="V227" s="34" t="e">
        <f>'935'!AA227</f>
        <v>#VALUE!</v>
      </c>
      <c r="W227" s="58" t="e">
        <f t="shared" si="11"/>
        <v>#VALUE!</v>
      </c>
      <c r="X227" s="59" t="e">
        <f t="shared" si="12"/>
        <v>#VALUE!</v>
      </c>
      <c r="Y227" s="57" t="e">
        <f>0.01*('11'!B$17-'935'!X227)*Matrix!BT227</f>
        <v>#VALUE!</v>
      </c>
      <c r="Z227" s="32" t="e">
        <f>0.01*'11'!B$17*Matrix!AT227*Matrix!CV227</f>
        <v>#VALUE!</v>
      </c>
      <c r="AA227" s="32" t="e">
        <f>Matrix!AT227*MAX(Matrix!DD227,0-(Matrix!DC227+IF('935'!Q227=0,0,(1-'935'!Y227/'11'!C$17)*'11'!B$17/('11'!B$17-'935'!X227)*IF(Matrix!AT227=0,1,Matrix!BX227/Matrix!AT227)*Matrix!CU227)))*'11'!B$17*0.01*'DNO totals'!B$228/'DNO totals'!B$296</f>
        <v>#VALUE!</v>
      </c>
      <c r="AB227" s="32" t="e">
        <f>Matrix!AT227*'Charging rates'!B$106*Matrix!DA227</f>
        <v>#VALUE!</v>
      </c>
      <c r="AC227" s="32" t="e">
        <f>Matrix!AT227*MAX(Matrix!DD227,0-(Matrix!DC227+IF('935'!Q227=0,0,(1-'935'!Y227/'11'!C$17)*'11'!B$17/('11'!B$17-'935'!X227)*IF(Matrix!AT227=0,1,Matrix!BX227/Matrix!AT227)*Matrix!CU227)))*'11'!B$17*0.01*'DNO totals'!B$238/'DNO totals'!B$296</f>
        <v>#VALUE!</v>
      </c>
      <c r="AD227" s="32" t="e">
        <f>0.01*(Matrix!BX227*'11'!B$17*Matrix!CA227+Matrix!AT227*Matrix!CC227*'935'!Q227*('11'!C$17-'935'!Y227)*('11'!B$17/('11'!B$17-'935'!X227)))</f>
        <v>#VALUE!</v>
      </c>
      <c r="AE227" s="32" t="e">
        <f>Matrix!AT227*'Charging rates'!B$116*(Parameters!B$21+Matrix!AU227)*IF('DNO totals'!B$323&lt;0,1,'935'!S227)</f>
        <v>#VALUE!</v>
      </c>
      <c r="AF227" s="32" t="e">
        <f>Matrix!AT227*MAX(Matrix!DD227,0-(Matrix!DC227+IF('935'!Q227=0,0,(1-'935'!Y227/'11'!C$17)*'11'!B$17/('11'!B$17-'935'!X227)*IF(Matrix!AT227=0,1,Matrix!BX227/Matrix!AT227)*Matrix!CU227)))*'11'!B$17*0.01*(1-('DNO totals'!B$238+'DNO totals'!B$228)/'DNO totals'!B$296)</f>
        <v>#VALUE!</v>
      </c>
      <c r="AG227" s="49" t="e">
        <f t="shared" si="13"/>
        <v>#VALUE!</v>
      </c>
    </row>
    <row r="228" spans="1:33">
      <c r="A228" s="28">
        <v>128</v>
      </c>
      <c r="B228" s="47" t="e">
        <f>Results!B228</f>
        <v>#VALUE!</v>
      </c>
      <c r="C228" s="35" t="e">
        <f>Results!C228</f>
        <v>#VALUE!</v>
      </c>
      <c r="D228" s="55" t="e">
        <f>Results!D228</f>
        <v>#VALUE!</v>
      </c>
      <c r="E228" s="55" t="e">
        <f>Results!E228</f>
        <v>#VALUE!</v>
      </c>
      <c r="F228" s="56" t="e">
        <f>Results!F228</f>
        <v>#VALUE!</v>
      </c>
      <c r="G228" s="35" t="e">
        <f>Results!G228</f>
        <v>#VALUE!</v>
      </c>
      <c r="H228" s="55" t="e">
        <f>Results!H228</f>
        <v>#VALUE!</v>
      </c>
      <c r="I228" s="55" t="e">
        <f>Results!I228</f>
        <v>#VALUE!</v>
      </c>
      <c r="J228" s="56" t="e">
        <f>Results!J228</f>
        <v>#VALUE!</v>
      </c>
      <c r="K228" s="57" t="e">
        <f>0.01*'11'!B$17*Matrix!AT228*Results!E228</f>
        <v>#VALUE!</v>
      </c>
      <c r="L228" s="32" t="e">
        <f>0.01*('11'!C$17-'935'!Y228)*Results!C228*Matrix!AT228*('11'!B$17/('11'!B$17-'935'!X228))*'935'!Q228</f>
        <v>#VALUE!</v>
      </c>
      <c r="M228" s="49" t="e">
        <f>0.01*('11'!B$17-'935'!X228)*Results!D228</f>
        <v>#VALUE!</v>
      </c>
      <c r="N228" s="32" t="e">
        <f>0.01*'11'!B$17*Matrix!H228*Matrix!BC228</f>
        <v>#VALUE!</v>
      </c>
      <c r="O228" s="32" t="e">
        <f>0.01*('11'!B$17-'935'!X228)*Matrix!BW228</f>
        <v>#VALUE!</v>
      </c>
      <c r="P228" s="49" t="e">
        <f>0.01*Matrix!AS228*'935'!U228</f>
        <v>#VALUE!</v>
      </c>
      <c r="Q228" s="57" t="e">
        <f t="shared" si="7"/>
        <v>#VALUE!</v>
      </c>
      <c r="R228" s="34" t="e">
        <f>'935'!Z228</f>
        <v>#VALUE!</v>
      </c>
      <c r="S228" s="58" t="e">
        <f t="shared" si="8"/>
        <v>#VALUE!</v>
      </c>
      <c r="T228" s="59" t="e">
        <f t="shared" si="9"/>
        <v>#VALUE!</v>
      </c>
      <c r="U228" s="57" t="e">
        <f t="shared" si="10"/>
        <v>#VALUE!</v>
      </c>
      <c r="V228" s="34" t="e">
        <f>'935'!AA228</f>
        <v>#VALUE!</v>
      </c>
      <c r="W228" s="58" t="e">
        <f t="shared" si="11"/>
        <v>#VALUE!</v>
      </c>
      <c r="X228" s="59" t="e">
        <f t="shared" si="12"/>
        <v>#VALUE!</v>
      </c>
      <c r="Y228" s="57" t="e">
        <f>0.01*('11'!B$17-'935'!X228)*Matrix!BT228</f>
        <v>#VALUE!</v>
      </c>
      <c r="Z228" s="32" t="e">
        <f>0.01*'11'!B$17*Matrix!AT228*Matrix!CV228</f>
        <v>#VALUE!</v>
      </c>
      <c r="AA228" s="32" t="e">
        <f>Matrix!AT228*MAX(Matrix!DD228,0-(Matrix!DC228+IF('935'!Q228=0,0,(1-'935'!Y228/'11'!C$17)*'11'!B$17/('11'!B$17-'935'!X228)*IF(Matrix!AT228=0,1,Matrix!BX228/Matrix!AT228)*Matrix!CU228)))*'11'!B$17*0.01*'DNO totals'!B$228/'DNO totals'!B$296</f>
        <v>#VALUE!</v>
      </c>
      <c r="AB228" s="32" t="e">
        <f>Matrix!AT228*'Charging rates'!B$106*Matrix!DA228</f>
        <v>#VALUE!</v>
      </c>
      <c r="AC228" s="32" t="e">
        <f>Matrix!AT228*MAX(Matrix!DD228,0-(Matrix!DC228+IF('935'!Q228=0,0,(1-'935'!Y228/'11'!C$17)*'11'!B$17/('11'!B$17-'935'!X228)*IF(Matrix!AT228=0,1,Matrix!BX228/Matrix!AT228)*Matrix!CU228)))*'11'!B$17*0.01*'DNO totals'!B$238/'DNO totals'!B$296</f>
        <v>#VALUE!</v>
      </c>
      <c r="AD228" s="32" t="e">
        <f>0.01*(Matrix!BX228*'11'!B$17*Matrix!CA228+Matrix!AT228*Matrix!CC228*'935'!Q228*('11'!C$17-'935'!Y228)*('11'!B$17/('11'!B$17-'935'!X228)))</f>
        <v>#VALUE!</v>
      </c>
      <c r="AE228" s="32" t="e">
        <f>Matrix!AT228*'Charging rates'!B$116*(Parameters!B$21+Matrix!AU228)*IF('DNO totals'!B$323&lt;0,1,'935'!S228)</f>
        <v>#VALUE!</v>
      </c>
      <c r="AF228" s="32" t="e">
        <f>Matrix!AT228*MAX(Matrix!DD228,0-(Matrix!DC228+IF('935'!Q228=0,0,(1-'935'!Y228/'11'!C$17)*'11'!B$17/('11'!B$17-'935'!X228)*IF(Matrix!AT228=0,1,Matrix!BX228/Matrix!AT228)*Matrix!CU228)))*'11'!B$17*0.01*(1-('DNO totals'!B$238+'DNO totals'!B$228)/'DNO totals'!B$296)</f>
        <v>#VALUE!</v>
      </c>
      <c r="AG228" s="49" t="e">
        <f t="shared" si="13"/>
        <v>#VALUE!</v>
      </c>
    </row>
    <row r="229" spans="1:33">
      <c r="A229" s="28">
        <v>129</v>
      </c>
      <c r="B229" s="47" t="e">
        <f>Results!B229</f>
        <v>#VALUE!</v>
      </c>
      <c r="C229" s="35" t="e">
        <f>Results!C229</f>
        <v>#VALUE!</v>
      </c>
      <c r="D229" s="55" t="e">
        <f>Results!D229</f>
        <v>#VALUE!</v>
      </c>
      <c r="E229" s="55" t="e">
        <f>Results!E229</f>
        <v>#VALUE!</v>
      </c>
      <c r="F229" s="56" t="e">
        <f>Results!F229</f>
        <v>#VALUE!</v>
      </c>
      <c r="G229" s="35" t="e">
        <f>Results!G229</f>
        <v>#VALUE!</v>
      </c>
      <c r="H229" s="55" t="e">
        <f>Results!H229</f>
        <v>#VALUE!</v>
      </c>
      <c r="I229" s="55" t="e">
        <f>Results!I229</f>
        <v>#VALUE!</v>
      </c>
      <c r="J229" s="56" t="e">
        <f>Results!J229</f>
        <v>#VALUE!</v>
      </c>
      <c r="K229" s="57" t="e">
        <f>0.01*'11'!B$17*Matrix!AT229*Results!E229</f>
        <v>#VALUE!</v>
      </c>
      <c r="L229" s="32" t="e">
        <f>0.01*('11'!C$17-'935'!Y229)*Results!C229*Matrix!AT229*('11'!B$17/('11'!B$17-'935'!X229))*'935'!Q229</f>
        <v>#VALUE!</v>
      </c>
      <c r="M229" s="49" t="e">
        <f>0.01*('11'!B$17-'935'!X229)*Results!D229</f>
        <v>#VALUE!</v>
      </c>
      <c r="N229" s="32" t="e">
        <f>0.01*'11'!B$17*Matrix!H229*Matrix!BC229</f>
        <v>#VALUE!</v>
      </c>
      <c r="O229" s="32" t="e">
        <f>0.01*('11'!B$17-'935'!X229)*Matrix!BW229</f>
        <v>#VALUE!</v>
      </c>
      <c r="P229" s="49" t="e">
        <f>0.01*Matrix!AS229*'935'!U229</f>
        <v>#VALUE!</v>
      </c>
      <c r="Q229" s="57" t="e">
        <f t="shared" ref="Q229:Q292" si="14">K229+L229+M229</f>
        <v>#VALUE!</v>
      </c>
      <c r="R229" s="34" t="e">
        <f>'935'!Z229</f>
        <v>#VALUE!</v>
      </c>
      <c r="S229" s="58" t="e">
        <f t="shared" ref="S229:S292" si="15">Q229-R229</f>
        <v>#VALUE!</v>
      </c>
      <c r="T229" s="59" t="e">
        <f t="shared" ref="T229:T292" si="16">IF(R229,Q229/R229-1,"")</f>
        <v>#VALUE!</v>
      </c>
      <c r="U229" s="57" t="e">
        <f t="shared" ref="U229:U292" si="17">N229+O229+P229</f>
        <v>#VALUE!</v>
      </c>
      <c r="V229" s="34" t="e">
        <f>'935'!AA229</f>
        <v>#VALUE!</v>
      </c>
      <c r="W229" s="58" t="e">
        <f t="shared" ref="W229:W292" si="18">U229-V229</f>
        <v>#VALUE!</v>
      </c>
      <c r="X229" s="59" t="e">
        <f t="shared" ref="X229:X292" si="19">IF(V229,U229/V229-1,"")</f>
        <v>#VALUE!</v>
      </c>
      <c r="Y229" s="57" t="e">
        <f>0.01*('11'!B$17-'935'!X229)*Matrix!BT229</f>
        <v>#VALUE!</v>
      </c>
      <c r="Z229" s="32" t="e">
        <f>0.01*'11'!B$17*Matrix!AT229*Matrix!CV229</f>
        <v>#VALUE!</v>
      </c>
      <c r="AA229" s="32" t="e">
        <f>Matrix!AT229*MAX(Matrix!DD229,0-(Matrix!DC229+IF('935'!Q229=0,0,(1-'935'!Y229/'11'!C$17)*'11'!B$17/('11'!B$17-'935'!X229)*IF(Matrix!AT229=0,1,Matrix!BX229/Matrix!AT229)*Matrix!CU229)))*'11'!B$17*0.01*'DNO totals'!B$228/'DNO totals'!B$296</f>
        <v>#VALUE!</v>
      </c>
      <c r="AB229" s="32" t="e">
        <f>Matrix!AT229*'Charging rates'!B$106*Matrix!DA229</f>
        <v>#VALUE!</v>
      </c>
      <c r="AC229" s="32" t="e">
        <f>Matrix!AT229*MAX(Matrix!DD229,0-(Matrix!DC229+IF('935'!Q229=0,0,(1-'935'!Y229/'11'!C$17)*'11'!B$17/('11'!B$17-'935'!X229)*IF(Matrix!AT229=0,1,Matrix!BX229/Matrix!AT229)*Matrix!CU229)))*'11'!B$17*0.01*'DNO totals'!B$238/'DNO totals'!B$296</f>
        <v>#VALUE!</v>
      </c>
      <c r="AD229" s="32" t="e">
        <f>0.01*(Matrix!BX229*'11'!B$17*Matrix!CA229+Matrix!AT229*Matrix!CC229*'935'!Q229*('11'!C$17-'935'!Y229)*('11'!B$17/('11'!B$17-'935'!X229)))</f>
        <v>#VALUE!</v>
      </c>
      <c r="AE229" s="32" t="e">
        <f>Matrix!AT229*'Charging rates'!B$116*(Parameters!B$21+Matrix!AU229)*IF('DNO totals'!B$323&lt;0,1,'935'!S229)</f>
        <v>#VALUE!</v>
      </c>
      <c r="AF229" s="32" t="e">
        <f>Matrix!AT229*MAX(Matrix!DD229,0-(Matrix!DC229+IF('935'!Q229=0,0,(1-'935'!Y229/'11'!C$17)*'11'!B$17/('11'!B$17-'935'!X229)*IF(Matrix!AT229=0,1,Matrix!BX229/Matrix!AT229)*Matrix!CU229)))*'11'!B$17*0.01*(1-('DNO totals'!B$238+'DNO totals'!B$228)/'DNO totals'!B$296)</f>
        <v>#VALUE!</v>
      </c>
      <c r="AG229" s="49" t="e">
        <f t="shared" ref="AG229:AG292" si="20">Q229-Y229-Z229-AA229-AB229-AC229-AD229-AE229-AF229</f>
        <v>#VALUE!</v>
      </c>
    </row>
    <row r="230" spans="1:33">
      <c r="A230" s="28">
        <v>130</v>
      </c>
      <c r="B230" s="47" t="e">
        <f>Results!B230</f>
        <v>#VALUE!</v>
      </c>
      <c r="C230" s="35" t="e">
        <f>Results!C230</f>
        <v>#VALUE!</v>
      </c>
      <c r="D230" s="55" t="e">
        <f>Results!D230</f>
        <v>#VALUE!</v>
      </c>
      <c r="E230" s="55" t="e">
        <f>Results!E230</f>
        <v>#VALUE!</v>
      </c>
      <c r="F230" s="56" t="e">
        <f>Results!F230</f>
        <v>#VALUE!</v>
      </c>
      <c r="G230" s="35" t="e">
        <f>Results!G230</f>
        <v>#VALUE!</v>
      </c>
      <c r="H230" s="55" t="e">
        <f>Results!H230</f>
        <v>#VALUE!</v>
      </c>
      <c r="I230" s="55" t="e">
        <f>Results!I230</f>
        <v>#VALUE!</v>
      </c>
      <c r="J230" s="56" t="e">
        <f>Results!J230</f>
        <v>#VALUE!</v>
      </c>
      <c r="K230" s="57" t="e">
        <f>0.01*'11'!B$17*Matrix!AT230*Results!E230</f>
        <v>#VALUE!</v>
      </c>
      <c r="L230" s="32" t="e">
        <f>0.01*('11'!C$17-'935'!Y230)*Results!C230*Matrix!AT230*('11'!B$17/('11'!B$17-'935'!X230))*'935'!Q230</f>
        <v>#VALUE!</v>
      </c>
      <c r="M230" s="49" t="e">
        <f>0.01*('11'!B$17-'935'!X230)*Results!D230</f>
        <v>#VALUE!</v>
      </c>
      <c r="N230" s="32" t="e">
        <f>0.01*'11'!B$17*Matrix!H230*Matrix!BC230</f>
        <v>#VALUE!</v>
      </c>
      <c r="O230" s="32" t="e">
        <f>0.01*('11'!B$17-'935'!X230)*Matrix!BW230</f>
        <v>#VALUE!</v>
      </c>
      <c r="P230" s="49" t="e">
        <f>0.01*Matrix!AS230*'935'!U230</f>
        <v>#VALUE!</v>
      </c>
      <c r="Q230" s="57" t="e">
        <f t="shared" si="14"/>
        <v>#VALUE!</v>
      </c>
      <c r="R230" s="34" t="e">
        <f>'935'!Z230</f>
        <v>#VALUE!</v>
      </c>
      <c r="S230" s="58" t="e">
        <f t="shared" si="15"/>
        <v>#VALUE!</v>
      </c>
      <c r="T230" s="59" t="e">
        <f t="shared" si="16"/>
        <v>#VALUE!</v>
      </c>
      <c r="U230" s="57" t="e">
        <f t="shared" si="17"/>
        <v>#VALUE!</v>
      </c>
      <c r="V230" s="34" t="e">
        <f>'935'!AA230</f>
        <v>#VALUE!</v>
      </c>
      <c r="W230" s="58" t="e">
        <f t="shared" si="18"/>
        <v>#VALUE!</v>
      </c>
      <c r="X230" s="59" t="e">
        <f t="shared" si="19"/>
        <v>#VALUE!</v>
      </c>
      <c r="Y230" s="57" t="e">
        <f>0.01*('11'!B$17-'935'!X230)*Matrix!BT230</f>
        <v>#VALUE!</v>
      </c>
      <c r="Z230" s="32" t="e">
        <f>0.01*'11'!B$17*Matrix!AT230*Matrix!CV230</f>
        <v>#VALUE!</v>
      </c>
      <c r="AA230" s="32" t="e">
        <f>Matrix!AT230*MAX(Matrix!DD230,0-(Matrix!DC230+IF('935'!Q230=0,0,(1-'935'!Y230/'11'!C$17)*'11'!B$17/('11'!B$17-'935'!X230)*IF(Matrix!AT230=0,1,Matrix!BX230/Matrix!AT230)*Matrix!CU230)))*'11'!B$17*0.01*'DNO totals'!B$228/'DNO totals'!B$296</f>
        <v>#VALUE!</v>
      </c>
      <c r="AB230" s="32" t="e">
        <f>Matrix!AT230*'Charging rates'!B$106*Matrix!DA230</f>
        <v>#VALUE!</v>
      </c>
      <c r="AC230" s="32" t="e">
        <f>Matrix!AT230*MAX(Matrix!DD230,0-(Matrix!DC230+IF('935'!Q230=0,0,(1-'935'!Y230/'11'!C$17)*'11'!B$17/('11'!B$17-'935'!X230)*IF(Matrix!AT230=0,1,Matrix!BX230/Matrix!AT230)*Matrix!CU230)))*'11'!B$17*0.01*'DNO totals'!B$238/'DNO totals'!B$296</f>
        <v>#VALUE!</v>
      </c>
      <c r="AD230" s="32" t="e">
        <f>0.01*(Matrix!BX230*'11'!B$17*Matrix!CA230+Matrix!AT230*Matrix!CC230*'935'!Q230*('11'!C$17-'935'!Y230)*('11'!B$17/('11'!B$17-'935'!X230)))</f>
        <v>#VALUE!</v>
      </c>
      <c r="AE230" s="32" t="e">
        <f>Matrix!AT230*'Charging rates'!B$116*(Parameters!B$21+Matrix!AU230)*IF('DNO totals'!B$323&lt;0,1,'935'!S230)</f>
        <v>#VALUE!</v>
      </c>
      <c r="AF230" s="32" t="e">
        <f>Matrix!AT230*MAX(Matrix!DD230,0-(Matrix!DC230+IF('935'!Q230=0,0,(1-'935'!Y230/'11'!C$17)*'11'!B$17/('11'!B$17-'935'!X230)*IF(Matrix!AT230=0,1,Matrix!BX230/Matrix!AT230)*Matrix!CU230)))*'11'!B$17*0.01*(1-('DNO totals'!B$238+'DNO totals'!B$228)/'DNO totals'!B$296)</f>
        <v>#VALUE!</v>
      </c>
      <c r="AG230" s="49" t="e">
        <f t="shared" si="20"/>
        <v>#VALUE!</v>
      </c>
    </row>
    <row r="231" spans="1:33">
      <c r="A231" s="28">
        <v>131</v>
      </c>
      <c r="B231" s="47" t="e">
        <f>Results!B231</f>
        <v>#VALUE!</v>
      </c>
      <c r="C231" s="35" t="e">
        <f>Results!C231</f>
        <v>#VALUE!</v>
      </c>
      <c r="D231" s="55" t="e">
        <f>Results!D231</f>
        <v>#VALUE!</v>
      </c>
      <c r="E231" s="55" t="e">
        <f>Results!E231</f>
        <v>#VALUE!</v>
      </c>
      <c r="F231" s="56" t="e">
        <f>Results!F231</f>
        <v>#VALUE!</v>
      </c>
      <c r="G231" s="35" t="e">
        <f>Results!G231</f>
        <v>#VALUE!</v>
      </c>
      <c r="H231" s="55" t="e">
        <f>Results!H231</f>
        <v>#VALUE!</v>
      </c>
      <c r="I231" s="55" t="e">
        <f>Results!I231</f>
        <v>#VALUE!</v>
      </c>
      <c r="J231" s="56" t="e">
        <f>Results!J231</f>
        <v>#VALUE!</v>
      </c>
      <c r="K231" s="57" t="e">
        <f>0.01*'11'!B$17*Matrix!AT231*Results!E231</f>
        <v>#VALUE!</v>
      </c>
      <c r="L231" s="32" t="e">
        <f>0.01*('11'!C$17-'935'!Y231)*Results!C231*Matrix!AT231*('11'!B$17/('11'!B$17-'935'!X231))*'935'!Q231</f>
        <v>#VALUE!</v>
      </c>
      <c r="M231" s="49" t="e">
        <f>0.01*('11'!B$17-'935'!X231)*Results!D231</f>
        <v>#VALUE!</v>
      </c>
      <c r="N231" s="32" t="e">
        <f>0.01*'11'!B$17*Matrix!H231*Matrix!BC231</f>
        <v>#VALUE!</v>
      </c>
      <c r="O231" s="32" t="e">
        <f>0.01*('11'!B$17-'935'!X231)*Matrix!BW231</f>
        <v>#VALUE!</v>
      </c>
      <c r="P231" s="49" t="e">
        <f>0.01*Matrix!AS231*'935'!U231</f>
        <v>#VALUE!</v>
      </c>
      <c r="Q231" s="57" t="e">
        <f t="shared" si="14"/>
        <v>#VALUE!</v>
      </c>
      <c r="R231" s="34" t="e">
        <f>'935'!Z231</f>
        <v>#VALUE!</v>
      </c>
      <c r="S231" s="58" t="e">
        <f t="shared" si="15"/>
        <v>#VALUE!</v>
      </c>
      <c r="T231" s="59" t="e">
        <f t="shared" si="16"/>
        <v>#VALUE!</v>
      </c>
      <c r="U231" s="57" t="e">
        <f t="shared" si="17"/>
        <v>#VALUE!</v>
      </c>
      <c r="V231" s="34" t="e">
        <f>'935'!AA231</f>
        <v>#VALUE!</v>
      </c>
      <c r="W231" s="58" t="e">
        <f t="shared" si="18"/>
        <v>#VALUE!</v>
      </c>
      <c r="X231" s="59" t="e">
        <f t="shared" si="19"/>
        <v>#VALUE!</v>
      </c>
      <c r="Y231" s="57" t="e">
        <f>0.01*('11'!B$17-'935'!X231)*Matrix!BT231</f>
        <v>#VALUE!</v>
      </c>
      <c r="Z231" s="32" t="e">
        <f>0.01*'11'!B$17*Matrix!AT231*Matrix!CV231</f>
        <v>#VALUE!</v>
      </c>
      <c r="AA231" s="32" t="e">
        <f>Matrix!AT231*MAX(Matrix!DD231,0-(Matrix!DC231+IF('935'!Q231=0,0,(1-'935'!Y231/'11'!C$17)*'11'!B$17/('11'!B$17-'935'!X231)*IF(Matrix!AT231=0,1,Matrix!BX231/Matrix!AT231)*Matrix!CU231)))*'11'!B$17*0.01*'DNO totals'!B$228/'DNO totals'!B$296</f>
        <v>#VALUE!</v>
      </c>
      <c r="AB231" s="32" t="e">
        <f>Matrix!AT231*'Charging rates'!B$106*Matrix!DA231</f>
        <v>#VALUE!</v>
      </c>
      <c r="AC231" s="32" t="e">
        <f>Matrix!AT231*MAX(Matrix!DD231,0-(Matrix!DC231+IF('935'!Q231=0,0,(1-'935'!Y231/'11'!C$17)*'11'!B$17/('11'!B$17-'935'!X231)*IF(Matrix!AT231=0,1,Matrix!BX231/Matrix!AT231)*Matrix!CU231)))*'11'!B$17*0.01*'DNO totals'!B$238/'DNO totals'!B$296</f>
        <v>#VALUE!</v>
      </c>
      <c r="AD231" s="32" t="e">
        <f>0.01*(Matrix!BX231*'11'!B$17*Matrix!CA231+Matrix!AT231*Matrix!CC231*'935'!Q231*('11'!C$17-'935'!Y231)*('11'!B$17/('11'!B$17-'935'!X231)))</f>
        <v>#VALUE!</v>
      </c>
      <c r="AE231" s="32" t="e">
        <f>Matrix!AT231*'Charging rates'!B$116*(Parameters!B$21+Matrix!AU231)*IF('DNO totals'!B$323&lt;0,1,'935'!S231)</f>
        <v>#VALUE!</v>
      </c>
      <c r="AF231" s="32" t="e">
        <f>Matrix!AT231*MAX(Matrix!DD231,0-(Matrix!DC231+IF('935'!Q231=0,0,(1-'935'!Y231/'11'!C$17)*'11'!B$17/('11'!B$17-'935'!X231)*IF(Matrix!AT231=0,1,Matrix!BX231/Matrix!AT231)*Matrix!CU231)))*'11'!B$17*0.01*(1-('DNO totals'!B$238+'DNO totals'!B$228)/'DNO totals'!B$296)</f>
        <v>#VALUE!</v>
      </c>
      <c r="AG231" s="49" t="e">
        <f t="shared" si="20"/>
        <v>#VALUE!</v>
      </c>
    </row>
    <row r="232" spans="1:33">
      <c r="A232" s="28">
        <v>132</v>
      </c>
      <c r="B232" s="47" t="e">
        <f>Results!B232</f>
        <v>#VALUE!</v>
      </c>
      <c r="C232" s="35" t="e">
        <f>Results!C232</f>
        <v>#VALUE!</v>
      </c>
      <c r="D232" s="55" t="e">
        <f>Results!D232</f>
        <v>#VALUE!</v>
      </c>
      <c r="E232" s="55" t="e">
        <f>Results!E232</f>
        <v>#VALUE!</v>
      </c>
      <c r="F232" s="56" t="e">
        <f>Results!F232</f>
        <v>#VALUE!</v>
      </c>
      <c r="G232" s="35" t="e">
        <f>Results!G232</f>
        <v>#VALUE!</v>
      </c>
      <c r="H232" s="55" t="e">
        <f>Results!H232</f>
        <v>#VALUE!</v>
      </c>
      <c r="I232" s="55" t="e">
        <f>Results!I232</f>
        <v>#VALUE!</v>
      </c>
      <c r="J232" s="56" t="e">
        <f>Results!J232</f>
        <v>#VALUE!</v>
      </c>
      <c r="K232" s="57" t="e">
        <f>0.01*'11'!B$17*Matrix!AT232*Results!E232</f>
        <v>#VALUE!</v>
      </c>
      <c r="L232" s="32" t="e">
        <f>0.01*('11'!C$17-'935'!Y232)*Results!C232*Matrix!AT232*('11'!B$17/('11'!B$17-'935'!X232))*'935'!Q232</f>
        <v>#VALUE!</v>
      </c>
      <c r="M232" s="49" t="e">
        <f>0.01*('11'!B$17-'935'!X232)*Results!D232</f>
        <v>#VALUE!</v>
      </c>
      <c r="N232" s="32" t="e">
        <f>0.01*'11'!B$17*Matrix!H232*Matrix!BC232</f>
        <v>#VALUE!</v>
      </c>
      <c r="O232" s="32" t="e">
        <f>0.01*('11'!B$17-'935'!X232)*Matrix!BW232</f>
        <v>#VALUE!</v>
      </c>
      <c r="P232" s="49" t="e">
        <f>0.01*Matrix!AS232*'935'!U232</f>
        <v>#VALUE!</v>
      </c>
      <c r="Q232" s="57" t="e">
        <f t="shared" si="14"/>
        <v>#VALUE!</v>
      </c>
      <c r="R232" s="34" t="e">
        <f>'935'!Z232</f>
        <v>#VALUE!</v>
      </c>
      <c r="S232" s="58" t="e">
        <f t="shared" si="15"/>
        <v>#VALUE!</v>
      </c>
      <c r="T232" s="59" t="e">
        <f t="shared" si="16"/>
        <v>#VALUE!</v>
      </c>
      <c r="U232" s="57" t="e">
        <f t="shared" si="17"/>
        <v>#VALUE!</v>
      </c>
      <c r="V232" s="34" t="e">
        <f>'935'!AA232</f>
        <v>#VALUE!</v>
      </c>
      <c r="W232" s="58" t="e">
        <f t="shared" si="18"/>
        <v>#VALUE!</v>
      </c>
      <c r="X232" s="59" t="e">
        <f t="shared" si="19"/>
        <v>#VALUE!</v>
      </c>
      <c r="Y232" s="57" t="e">
        <f>0.01*('11'!B$17-'935'!X232)*Matrix!BT232</f>
        <v>#VALUE!</v>
      </c>
      <c r="Z232" s="32" t="e">
        <f>0.01*'11'!B$17*Matrix!AT232*Matrix!CV232</f>
        <v>#VALUE!</v>
      </c>
      <c r="AA232" s="32" t="e">
        <f>Matrix!AT232*MAX(Matrix!DD232,0-(Matrix!DC232+IF('935'!Q232=0,0,(1-'935'!Y232/'11'!C$17)*'11'!B$17/('11'!B$17-'935'!X232)*IF(Matrix!AT232=0,1,Matrix!BX232/Matrix!AT232)*Matrix!CU232)))*'11'!B$17*0.01*'DNO totals'!B$228/'DNO totals'!B$296</f>
        <v>#VALUE!</v>
      </c>
      <c r="AB232" s="32" t="e">
        <f>Matrix!AT232*'Charging rates'!B$106*Matrix!DA232</f>
        <v>#VALUE!</v>
      </c>
      <c r="AC232" s="32" t="e">
        <f>Matrix!AT232*MAX(Matrix!DD232,0-(Matrix!DC232+IF('935'!Q232=0,0,(1-'935'!Y232/'11'!C$17)*'11'!B$17/('11'!B$17-'935'!X232)*IF(Matrix!AT232=0,1,Matrix!BX232/Matrix!AT232)*Matrix!CU232)))*'11'!B$17*0.01*'DNO totals'!B$238/'DNO totals'!B$296</f>
        <v>#VALUE!</v>
      </c>
      <c r="AD232" s="32" t="e">
        <f>0.01*(Matrix!BX232*'11'!B$17*Matrix!CA232+Matrix!AT232*Matrix!CC232*'935'!Q232*('11'!C$17-'935'!Y232)*('11'!B$17/('11'!B$17-'935'!X232)))</f>
        <v>#VALUE!</v>
      </c>
      <c r="AE232" s="32" t="e">
        <f>Matrix!AT232*'Charging rates'!B$116*(Parameters!B$21+Matrix!AU232)*IF('DNO totals'!B$323&lt;0,1,'935'!S232)</f>
        <v>#VALUE!</v>
      </c>
      <c r="AF232" s="32" t="e">
        <f>Matrix!AT232*MAX(Matrix!DD232,0-(Matrix!DC232+IF('935'!Q232=0,0,(1-'935'!Y232/'11'!C$17)*'11'!B$17/('11'!B$17-'935'!X232)*IF(Matrix!AT232=0,1,Matrix!BX232/Matrix!AT232)*Matrix!CU232)))*'11'!B$17*0.01*(1-('DNO totals'!B$238+'DNO totals'!B$228)/'DNO totals'!B$296)</f>
        <v>#VALUE!</v>
      </c>
      <c r="AG232" s="49" t="e">
        <f t="shared" si="20"/>
        <v>#VALUE!</v>
      </c>
    </row>
    <row r="233" spans="1:33">
      <c r="A233" s="28">
        <v>133</v>
      </c>
      <c r="B233" s="47" t="e">
        <f>Results!B233</f>
        <v>#VALUE!</v>
      </c>
      <c r="C233" s="35" t="e">
        <f>Results!C233</f>
        <v>#VALUE!</v>
      </c>
      <c r="D233" s="55" t="e">
        <f>Results!D233</f>
        <v>#VALUE!</v>
      </c>
      <c r="E233" s="55" t="e">
        <f>Results!E233</f>
        <v>#VALUE!</v>
      </c>
      <c r="F233" s="56" t="e">
        <f>Results!F233</f>
        <v>#VALUE!</v>
      </c>
      <c r="G233" s="35" t="e">
        <f>Results!G233</f>
        <v>#VALUE!</v>
      </c>
      <c r="H233" s="55" t="e">
        <f>Results!H233</f>
        <v>#VALUE!</v>
      </c>
      <c r="I233" s="55" t="e">
        <f>Results!I233</f>
        <v>#VALUE!</v>
      </c>
      <c r="J233" s="56" t="e">
        <f>Results!J233</f>
        <v>#VALUE!</v>
      </c>
      <c r="K233" s="57" t="e">
        <f>0.01*'11'!B$17*Matrix!AT233*Results!E233</f>
        <v>#VALUE!</v>
      </c>
      <c r="L233" s="32" t="e">
        <f>0.01*('11'!C$17-'935'!Y233)*Results!C233*Matrix!AT233*('11'!B$17/('11'!B$17-'935'!X233))*'935'!Q233</f>
        <v>#VALUE!</v>
      </c>
      <c r="M233" s="49" t="e">
        <f>0.01*('11'!B$17-'935'!X233)*Results!D233</f>
        <v>#VALUE!</v>
      </c>
      <c r="N233" s="32" t="e">
        <f>0.01*'11'!B$17*Matrix!H233*Matrix!BC233</f>
        <v>#VALUE!</v>
      </c>
      <c r="O233" s="32" t="e">
        <f>0.01*('11'!B$17-'935'!X233)*Matrix!BW233</f>
        <v>#VALUE!</v>
      </c>
      <c r="P233" s="49" t="e">
        <f>0.01*Matrix!AS233*'935'!U233</f>
        <v>#VALUE!</v>
      </c>
      <c r="Q233" s="57" t="e">
        <f t="shared" si="14"/>
        <v>#VALUE!</v>
      </c>
      <c r="R233" s="34" t="e">
        <f>'935'!Z233</f>
        <v>#VALUE!</v>
      </c>
      <c r="S233" s="58" t="e">
        <f t="shared" si="15"/>
        <v>#VALUE!</v>
      </c>
      <c r="T233" s="59" t="e">
        <f t="shared" si="16"/>
        <v>#VALUE!</v>
      </c>
      <c r="U233" s="57" t="e">
        <f t="shared" si="17"/>
        <v>#VALUE!</v>
      </c>
      <c r="V233" s="34" t="e">
        <f>'935'!AA233</f>
        <v>#VALUE!</v>
      </c>
      <c r="W233" s="58" t="e">
        <f t="shared" si="18"/>
        <v>#VALUE!</v>
      </c>
      <c r="X233" s="59" t="e">
        <f t="shared" si="19"/>
        <v>#VALUE!</v>
      </c>
      <c r="Y233" s="57" t="e">
        <f>0.01*('11'!B$17-'935'!X233)*Matrix!BT233</f>
        <v>#VALUE!</v>
      </c>
      <c r="Z233" s="32" t="e">
        <f>0.01*'11'!B$17*Matrix!AT233*Matrix!CV233</f>
        <v>#VALUE!</v>
      </c>
      <c r="AA233" s="32" t="e">
        <f>Matrix!AT233*MAX(Matrix!DD233,0-(Matrix!DC233+IF('935'!Q233=0,0,(1-'935'!Y233/'11'!C$17)*'11'!B$17/('11'!B$17-'935'!X233)*IF(Matrix!AT233=0,1,Matrix!BX233/Matrix!AT233)*Matrix!CU233)))*'11'!B$17*0.01*'DNO totals'!B$228/'DNO totals'!B$296</f>
        <v>#VALUE!</v>
      </c>
      <c r="AB233" s="32" t="e">
        <f>Matrix!AT233*'Charging rates'!B$106*Matrix!DA233</f>
        <v>#VALUE!</v>
      </c>
      <c r="AC233" s="32" t="e">
        <f>Matrix!AT233*MAX(Matrix!DD233,0-(Matrix!DC233+IF('935'!Q233=0,0,(1-'935'!Y233/'11'!C$17)*'11'!B$17/('11'!B$17-'935'!X233)*IF(Matrix!AT233=0,1,Matrix!BX233/Matrix!AT233)*Matrix!CU233)))*'11'!B$17*0.01*'DNO totals'!B$238/'DNO totals'!B$296</f>
        <v>#VALUE!</v>
      </c>
      <c r="AD233" s="32" t="e">
        <f>0.01*(Matrix!BX233*'11'!B$17*Matrix!CA233+Matrix!AT233*Matrix!CC233*'935'!Q233*('11'!C$17-'935'!Y233)*('11'!B$17/('11'!B$17-'935'!X233)))</f>
        <v>#VALUE!</v>
      </c>
      <c r="AE233" s="32" t="e">
        <f>Matrix!AT233*'Charging rates'!B$116*(Parameters!B$21+Matrix!AU233)*IF('DNO totals'!B$323&lt;0,1,'935'!S233)</f>
        <v>#VALUE!</v>
      </c>
      <c r="AF233" s="32" t="e">
        <f>Matrix!AT233*MAX(Matrix!DD233,0-(Matrix!DC233+IF('935'!Q233=0,0,(1-'935'!Y233/'11'!C$17)*'11'!B$17/('11'!B$17-'935'!X233)*IF(Matrix!AT233=0,1,Matrix!BX233/Matrix!AT233)*Matrix!CU233)))*'11'!B$17*0.01*(1-('DNO totals'!B$238+'DNO totals'!B$228)/'DNO totals'!B$296)</f>
        <v>#VALUE!</v>
      </c>
      <c r="AG233" s="49" t="e">
        <f t="shared" si="20"/>
        <v>#VALUE!</v>
      </c>
    </row>
    <row r="234" spans="1:33">
      <c r="A234" s="28">
        <v>134</v>
      </c>
      <c r="B234" s="47" t="e">
        <f>Results!B234</f>
        <v>#VALUE!</v>
      </c>
      <c r="C234" s="35" t="e">
        <f>Results!C234</f>
        <v>#VALUE!</v>
      </c>
      <c r="D234" s="55" t="e">
        <f>Results!D234</f>
        <v>#VALUE!</v>
      </c>
      <c r="E234" s="55" t="e">
        <f>Results!E234</f>
        <v>#VALUE!</v>
      </c>
      <c r="F234" s="56" t="e">
        <f>Results!F234</f>
        <v>#VALUE!</v>
      </c>
      <c r="G234" s="35" t="e">
        <f>Results!G234</f>
        <v>#VALUE!</v>
      </c>
      <c r="H234" s="55" t="e">
        <f>Results!H234</f>
        <v>#VALUE!</v>
      </c>
      <c r="I234" s="55" t="e">
        <f>Results!I234</f>
        <v>#VALUE!</v>
      </c>
      <c r="J234" s="56" t="e">
        <f>Results!J234</f>
        <v>#VALUE!</v>
      </c>
      <c r="K234" s="57" t="e">
        <f>0.01*'11'!B$17*Matrix!AT234*Results!E234</f>
        <v>#VALUE!</v>
      </c>
      <c r="L234" s="32" t="e">
        <f>0.01*('11'!C$17-'935'!Y234)*Results!C234*Matrix!AT234*('11'!B$17/('11'!B$17-'935'!X234))*'935'!Q234</f>
        <v>#VALUE!</v>
      </c>
      <c r="M234" s="49" t="e">
        <f>0.01*('11'!B$17-'935'!X234)*Results!D234</f>
        <v>#VALUE!</v>
      </c>
      <c r="N234" s="32" t="e">
        <f>0.01*'11'!B$17*Matrix!H234*Matrix!BC234</f>
        <v>#VALUE!</v>
      </c>
      <c r="O234" s="32" t="e">
        <f>0.01*('11'!B$17-'935'!X234)*Matrix!BW234</f>
        <v>#VALUE!</v>
      </c>
      <c r="P234" s="49" t="e">
        <f>0.01*Matrix!AS234*'935'!U234</f>
        <v>#VALUE!</v>
      </c>
      <c r="Q234" s="57" t="e">
        <f t="shared" si="14"/>
        <v>#VALUE!</v>
      </c>
      <c r="R234" s="34" t="e">
        <f>'935'!Z234</f>
        <v>#VALUE!</v>
      </c>
      <c r="S234" s="58" t="e">
        <f t="shared" si="15"/>
        <v>#VALUE!</v>
      </c>
      <c r="T234" s="59" t="e">
        <f t="shared" si="16"/>
        <v>#VALUE!</v>
      </c>
      <c r="U234" s="57" t="e">
        <f t="shared" si="17"/>
        <v>#VALUE!</v>
      </c>
      <c r="V234" s="34" t="e">
        <f>'935'!AA234</f>
        <v>#VALUE!</v>
      </c>
      <c r="W234" s="58" t="e">
        <f t="shared" si="18"/>
        <v>#VALUE!</v>
      </c>
      <c r="X234" s="59" t="e">
        <f t="shared" si="19"/>
        <v>#VALUE!</v>
      </c>
      <c r="Y234" s="57" t="e">
        <f>0.01*('11'!B$17-'935'!X234)*Matrix!BT234</f>
        <v>#VALUE!</v>
      </c>
      <c r="Z234" s="32" t="e">
        <f>0.01*'11'!B$17*Matrix!AT234*Matrix!CV234</f>
        <v>#VALUE!</v>
      </c>
      <c r="AA234" s="32" t="e">
        <f>Matrix!AT234*MAX(Matrix!DD234,0-(Matrix!DC234+IF('935'!Q234=0,0,(1-'935'!Y234/'11'!C$17)*'11'!B$17/('11'!B$17-'935'!X234)*IF(Matrix!AT234=0,1,Matrix!BX234/Matrix!AT234)*Matrix!CU234)))*'11'!B$17*0.01*'DNO totals'!B$228/'DNO totals'!B$296</f>
        <v>#VALUE!</v>
      </c>
      <c r="AB234" s="32" t="e">
        <f>Matrix!AT234*'Charging rates'!B$106*Matrix!DA234</f>
        <v>#VALUE!</v>
      </c>
      <c r="AC234" s="32" t="e">
        <f>Matrix!AT234*MAX(Matrix!DD234,0-(Matrix!DC234+IF('935'!Q234=0,0,(1-'935'!Y234/'11'!C$17)*'11'!B$17/('11'!B$17-'935'!X234)*IF(Matrix!AT234=0,1,Matrix!BX234/Matrix!AT234)*Matrix!CU234)))*'11'!B$17*0.01*'DNO totals'!B$238/'DNO totals'!B$296</f>
        <v>#VALUE!</v>
      </c>
      <c r="AD234" s="32" t="e">
        <f>0.01*(Matrix!BX234*'11'!B$17*Matrix!CA234+Matrix!AT234*Matrix!CC234*'935'!Q234*('11'!C$17-'935'!Y234)*('11'!B$17/('11'!B$17-'935'!X234)))</f>
        <v>#VALUE!</v>
      </c>
      <c r="AE234" s="32" t="e">
        <f>Matrix!AT234*'Charging rates'!B$116*(Parameters!B$21+Matrix!AU234)*IF('DNO totals'!B$323&lt;0,1,'935'!S234)</f>
        <v>#VALUE!</v>
      </c>
      <c r="AF234" s="32" t="e">
        <f>Matrix!AT234*MAX(Matrix!DD234,0-(Matrix!DC234+IF('935'!Q234=0,0,(1-'935'!Y234/'11'!C$17)*'11'!B$17/('11'!B$17-'935'!X234)*IF(Matrix!AT234=0,1,Matrix!BX234/Matrix!AT234)*Matrix!CU234)))*'11'!B$17*0.01*(1-('DNO totals'!B$238+'DNO totals'!B$228)/'DNO totals'!B$296)</f>
        <v>#VALUE!</v>
      </c>
      <c r="AG234" s="49" t="e">
        <f t="shared" si="20"/>
        <v>#VALUE!</v>
      </c>
    </row>
    <row r="235" spans="1:33">
      <c r="A235" s="28">
        <v>135</v>
      </c>
      <c r="B235" s="47" t="e">
        <f>Results!B235</f>
        <v>#VALUE!</v>
      </c>
      <c r="C235" s="35" t="e">
        <f>Results!C235</f>
        <v>#VALUE!</v>
      </c>
      <c r="D235" s="55" t="e">
        <f>Results!D235</f>
        <v>#VALUE!</v>
      </c>
      <c r="E235" s="55" t="e">
        <f>Results!E235</f>
        <v>#VALUE!</v>
      </c>
      <c r="F235" s="56" t="e">
        <f>Results!F235</f>
        <v>#VALUE!</v>
      </c>
      <c r="G235" s="35" t="e">
        <f>Results!G235</f>
        <v>#VALUE!</v>
      </c>
      <c r="H235" s="55" t="e">
        <f>Results!H235</f>
        <v>#VALUE!</v>
      </c>
      <c r="I235" s="55" t="e">
        <f>Results!I235</f>
        <v>#VALUE!</v>
      </c>
      <c r="J235" s="56" t="e">
        <f>Results!J235</f>
        <v>#VALUE!</v>
      </c>
      <c r="K235" s="57" t="e">
        <f>0.01*'11'!B$17*Matrix!AT235*Results!E235</f>
        <v>#VALUE!</v>
      </c>
      <c r="L235" s="32" t="e">
        <f>0.01*('11'!C$17-'935'!Y235)*Results!C235*Matrix!AT235*('11'!B$17/('11'!B$17-'935'!X235))*'935'!Q235</f>
        <v>#VALUE!</v>
      </c>
      <c r="M235" s="49" t="e">
        <f>0.01*('11'!B$17-'935'!X235)*Results!D235</f>
        <v>#VALUE!</v>
      </c>
      <c r="N235" s="32" t="e">
        <f>0.01*'11'!B$17*Matrix!H235*Matrix!BC235</f>
        <v>#VALUE!</v>
      </c>
      <c r="O235" s="32" t="e">
        <f>0.01*('11'!B$17-'935'!X235)*Matrix!BW235</f>
        <v>#VALUE!</v>
      </c>
      <c r="P235" s="49" t="e">
        <f>0.01*Matrix!AS235*'935'!U235</f>
        <v>#VALUE!</v>
      </c>
      <c r="Q235" s="57" t="e">
        <f t="shared" si="14"/>
        <v>#VALUE!</v>
      </c>
      <c r="R235" s="34" t="e">
        <f>'935'!Z235</f>
        <v>#VALUE!</v>
      </c>
      <c r="S235" s="58" t="e">
        <f t="shared" si="15"/>
        <v>#VALUE!</v>
      </c>
      <c r="T235" s="59" t="e">
        <f t="shared" si="16"/>
        <v>#VALUE!</v>
      </c>
      <c r="U235" s="57" t="e">
        <f t="shared" si="17"/>
        <v>#VALUE!</v>
      </c>
      <c r="V235" s="34" t="e">
        <f>'935'!AA235</f>
        <v>#VALUE!</v>
      </c>
      <c r="W235" s="58" t="e">
        <f t="shared" si="18"/>
        <v>#VALUE!</v>
      </c>
      <c r="X235" s="59" t="e">
        <f t="shared" si="19"/>
        <v>#VALUE!</v>
      </c>
      <c r="Y235" s="57" t="e">
        <f>0.01*('11'!B$17-'935'!X235)*Matrix!BT235</f>
        <v>#VALUE!</v>
      </c>
      <c r="Z235" s="32" t="e">
        <f>0.01*'11'!B$17*Matrix!AT235*Matrix!CV235</f>
        <v>#VALUE!</v>
      </c>
      <c r="AA235" s="32" t="e">
        <f>Matrix!AT235*MAX(Matrix!DD235,0-(Matrix!DC235+IF('935'!Q235=0,0,(1-'935'!Y235/'11'!C$17)*'11'!B$17/('11'!B$17-'935'!X235)*IF(Matrix!AT235=0,1,Matrix!BX235/Matrix!AT235)*Matrix!CU235)))*'11'!B$17*0.01*'DNO totals'!B$228/'DNO totals'!B$296</f>
        <v>#VALUE!</v>
      </c>
      <c r="AB235" s="32" t="e">
        <f>Matrix!AT235*'Charging rates'!B$106*Matrix!DA235</f>
        <v>#VALUE!</v>
      </c>
      <c r="AC235" s="32" t="e">
        <f>Matrix!AT235*MAX(Matrix!DD235,0-(Matrix!DC235+IF('935'!Q235=0,0,(1-'935'!Y235/'11'!C$17)*'11'!B$17/('11'!B$17-'935'!X235)*IF(Matrix!AT235=0,1,Matrix!BX235/Matrix!AT235)*Matrix!CU235)))*'11'!B$17*0.01*'DNO totals'!B$238/'DNO totals'!B$296</f>
        <v>#VALUE!</v>
      </c>
      <c r="AD235" s="32" t="e">
        <f>0.01*(Matrix!BX235*'11'!B$17*Matrix!CA235+Matrix!AT235*Matrix!CC235*'935'!Q235*('11'!C$17-'935'!Y235)*('11'!B$17/('11'!B$17-'935'!X235)))</f>
        <v>#VALUE!</v>
      </c>
      <c r="AE235" s="32" t="e">
        <f>Matrix!AT235*'Charging rates'!B$116*(Parameters!B$21+Matrix!AU235)*IF('DNO totals'!B$323&lt;0,1,'935'!S235)</f>
        <v>#VALUE!</v>
      </c>
      <c r="AF235" s="32" t="e">
        <f>Matrix!AT235*MAX(Matrix!DD235,0-(Matrix!DC235+IF('935'!Q235=0,0,(1-'935'!Y235/'11'!C$17)*'11'!B$17/('11'!B$17-'935'!X235)*IF(Matrix!AT235=0,1,Matrix!BX235/Matrix!AT235)*Matrix!CU235)))*'11'!B$17*0.01*(1-('DNO totals'!B$238+'DNO totals'!B$228)/'DNO totals'!B$296)</f>
        <v>#VALUE!</v>
      </c>
      <c r="AG235" s="49" t="e">
        <f t="shared" si="20"/>
        <v>#VALUE!</v>
      </c>
    </row>
    <row r="236" spans="1:33">
      <c r="A236" s="28">
        <v>136</v>
      </c>
      <c r="B236" s="47" t="e">
        <f>Results!B236</f>
        <v>#VALUE!</v>
      </c>
      <c r="C236" s="35" t="e">
        <f>Results!C236</f>
        <v>#VALUE!</v>
      </c>
      <c r="D236" s="55" t="e">
        <f>Results!D236</f>
        <v>#VALUE!</v>
      </c>
      <c r="E236" s="55" t="e">
        <f>Results!E236</f>
        <v>#VALUE!</v>
      </c>
      <c r="F236" s="56" t="e">
        <f>Results!F236</f>
        <v>#VALUE!</v>
      </c>
      <c r="G236" s="35" t="e">
        <f>Results!G236</f>
        <v>#VALUE!</v>
      </c>
      <c r="H236" s="55" t="e">
        <f>Results!H236</f>
        <v>#VALUE!</v>
      </c>
      <c r="I236" s="55" t="e">
        <f>Results!I236</f>
        <v>#VALUE!</v>
      </c>
      <c r="J236" s="56" t="e">
        <f>Results!J236</f>
        <v>#VALUE!</v>
      </c>
      <c r="K236" s="57" t="e">
        <f>0.01*'11'!B$17*Matrix!AT236*Results!E236</f>
        <v>#VALUE!</v>
      </c>
      <c r="L236" s="32" t="e">
        <f>0.01*('11'!C$17-'935'!Y236)*Results!C236*Matrix!AT236*('11'!B$17/('11'!B$17-'935'!X236))*'935'!Q236</f>
        <v>#VALUE!</v>
      </c>
      <c r="M236" s="49" t="e">
        <f>0.01*('11'!B$17-'935'!X236)*Results!D236</f>
        <v>#VALUE!</v>
      </c>
      <c r="N236" s="32" t="e">
        <f>0.01*'11'!B$17*Matrix!H236*Matrix!BC236</f>
        <v>#VALUE!</v>
      </c>
      <c r="O236" s="32" t="e">
        <f>0.01*('11'!B$17-'935'!X236)*Matrix!BW236</f>
        <v>#VALUE!</v>
      </c>
      <c r="P236" s="49" t="e">
        <f>0.01*Matrix!AS236*'935'!U236</f>
        <v>#VALUE!</v>
      </c>
      <c r="Q236" s="57" t="e">
        <f t="shared" si="14"/>
        <v>#VALUE!</v>
      </c>
      <c r="R236" s="34" t="e">
        <f>'935'!Z236</f>
        <v>#VALUE!</v>
      </c>
      <c r="S236" s="58" t="e">
        <f t="shared" si="15"/>
        <v>#VALUE!</v>
      </c>
      <c r="T236" s="59" t="e">
        <f t="shared" si="16"/>
        <v>#VALUE!</v>
      </c>
      <c r="U236" s="57" t="e">
        <f t="shared" si="17"/>
        <v>#VALUE!</v>
      </c>
      <c r="V236" s="34" t="e">
        <f>'935'!AA236</f>
        <v>#VALUE!</v>
      </c>
      <c r="W236" s="58" t="e">
        <f t="shared" si="18"/>
        <v>#VALUE!</v>
      </c>
      <c r="X236" s="59" t="e">
        <f t="shared" si="19"/>
        <v>#VALUE!</v>
      </c>
      <c r="Y236" s="57" t="e">
        <f>0.01*('11'!B$17-'935'!X236)*Matrix!BT236</f>
        <v>#VALUE!</v>
      </c>
      <c r="Z236" s="32" t="e">
        <f>0.01*'11'!B$17*Matrix!AT236*Matrix!CV236</f>
        <v>#VALUE!</v>
      </c>
      <c r="AA236" s="32" t="e">
        <f>Matrix!AT236*MAX(Matrix!DD236,0-(Matrix!DC236+IF('935'!Q236=0,0,(1-'935'!Y236/'11'!C$17)*'11'!B$17/('11'!B$17-'935'!X236)*IF(Matrix!AT236=0,1,Matrix!BX236/Matrix!AT236)*Matrix!CU236)))*'11'!B$17*0.01*'DNO totals'!B$228/'DNO totals'!B$296</f>
        <v>#VALUE!</v>
      </c>
      <c r="AB236" s="32" t="e">
        <f>Matrix!AT236*'Charging rates'!B$106*Matrix!DA236</f>
        <v>#VALUE!</v>
      </c>
      <c r="AC236" s="32" t="e">
        <f>Matrix!AT236*MAX(Matrix!DD236,0-(Matrix!DC236+IF('935'!Q236=0,0,(1-'935'!Y236/'11'!C$17)*'11'!B$17/('11'!B$17-'935'!X236)*IF(Matrix!AT236=0,1,Matrix!BX236/Matrix!AT236)*Matrix!CU236)))*'11'!B$17*0.01*'DNO totals'!B$238/'DNO totals'!B$296</f>
        <v>#VALUE!</v>
      </c>
      <c r="AD236" s="32" t="e">
        <f>0.01*(Matrix!BX236*'11'!B$17*Matrix!CA236+Matrix!AT236*Matrix!CC236*'935'!Q236*('11'!C$17-'935'!Y236)*('11'!B$17/('11'!B$17-'935'!X236)))</f>
        <v>#VALUE!</v>
      </c>
      <c r="AE236" s="32" t="e">
        <f>Matrix!AT236*'Charging rates'!B$116*(Parameters!B$21+Matrix!AU236)*IF('DNO totals'!B$323&lt;0,1,'935'!S236)</f>
        <v>#VALUE!</v>
      </c>
      <c r="AF236" s="32" t="e">
        <f>Matrix!AT236*MAX(Matrix!DD236,0-(Matrix!DC236+IF('935'!Q236=0,0,(1-'935'!Y236/'11'!C$17)*'11'!B$17/('11'!B$17-'935'!X236)*IF(Matrix!AT236=0,1,Matrix!BX236/Matrix!AT236)*Matrix!CU236)))*'11'!B$17*0.01*(1-('DNO totals'!B$238+'DNO totals'!B$228)/'DNO totals'!B$296)</f>
        <v>#VALUE!</v>
      </c>
      <c r="AG236" s="49" t="e">
        <f t="shared" si="20"/>
        <v>#VALUE!</v>
      </c>
    </row>
    <row r="237" spans="1:33">
      <c r="A237" s="28">
        <v>137</v>
      </c>
      <c r="B237" s="47" t="e">
        <f>Results!B237</f>
        <v>#VALUE!</v>
      </c>
      <c r="C237" s="35" t="e">
        <f>Results!C237</f>
        <v>#VALUE!</v>
      </c>
      <c r="D237" s="55" t="e">
        <f>Results!D237</f>
        <v>#VALUE!</v>
      </c>
      <c r="E237" s="55" t="e">
        <f>Results!E237</f>
        <v>#VALUE!</v>
      </c>
      <c r="F237" s="56" t="e">
        <f>Results!F237</f>
        <v>#VALUE!</v>
      </c>
      <c r="G237" s="35" t="e">
        <f>Results!G237</f>
        <v>#VALUE!</v>
      </c>
      <c r="H237" s="55" t="e">
        <f>Results!H237</f>
        <v>#VALUE!</v>
      </c>
      <c r="I237" s="55" t="e">
        <f>Results!I237</f>
        <v>#VALUE!</v>
      </c>
      <c r="J237" s="56" t="e">
        <f>Results!J237</f>
        <v>#VALUE!</v>
      </c>
      <c r="K237" s="57" t="e">
        <f>0.01*'11'!B$17*Matrix!AT237*Results!E237</f>
        <v>#VALUE!</v>
      </c>
      <c r="L237" s="32" t="e">
        <f>0.01*('11'!C$17-'935'!Y237)*Results!C237*Matrix!AT237*('11'!B$17/('11'!B$17-'935'!X237))*'935'!Q237</f>
        <v>#VALUE!</v>
      </c>
      <c r="M237" s="49" t="e">
        <f>0.01*('11'!B$17-'935'!X237)*Results!D237</f>
        <v>#VALUE!</v>
      </c>
      <c r="N237" s="32" t="e">
        <f>0.01*'11'!B$17*Matrix!H237*Matrix!BC237</f>
        <v>#VALUE!</v>
      </c>
      <c r="O237" s="32" t="e">
        <f>0.01*('11'!B$17-'935'!X237)*Matrix!BW237</f>
        <v>#VALUE!</v>
      </c>
      <c r="P237" s="49" t="e">
        <f>0.01*Matrix!AS237*'935'!U237</f>
        <v>#VALUE!</v>
      </c>
      <c r="Q237" s="57" t="e">
        <f t="shared" si="14"/>
        <v>#VALUE!</v>
      </c>
      <c r="R237" s="34" t="e">
        <f>'935'!Z237</f>
        <v>#VALUE!</v>
      </c>
      <c r="S237" s="58" t="e">
        <f t="shared" si="15"/>
        <v>#VALUE!</v>
      </c>
      <c r="T237" s="59" t="e">
        <f t="shared" si="16"/>
        <v>#VALUE!</v>
      </c>
      <c r="U237" s="57" t="e">
        <f t="shared" si="17"/>
        <v>#VALUE!</v>
      </c>
      <c r="V237" s="34" t="e">
        <f>'935'!AA237</f>
        <v>#VALUE!</v>
      </c>
      <c r="W237" s="58" t="e">
        <f t="shared" si="18"/>
        <v>#VALUE!</v>
      </c>
      <c r="X237" s="59" t="e">
        <f t="shared" si="19"/>
        <v>#VALUE!</v>
      </c>
      <c r="Y237" s="57" t="e">
        <f>0.01*('11'!B$17-'935'!X237)*Matrix!BT237</f>
        <v>#VALUE!</v>
      </c>
      <c r="Z237" s="32" t="e">
        <f>0.01*'11'!B$17*Matrix!AT237*Matrix!CV237</f>
        <v>#VALUE!</v>
      </c>
      <c r="AA237" s="32" t="e">
        <f>Matrix!AT237*MAX(Matrix!DD237,0-(Matrix!DC237+IF('935'!Q237=0,0,(1-'935'!Y237/'11'!C$17)*'11'!B$17/('11'!B$17-'935'!X237)*IF(Matrix!AT237=0,1,Matrix!BX237/Matrix!AT237)*Matrix!CU237)))*'11'!B$17*0.01*'DNO totals'!B$228/'DNO totals'!B$296</f>
        <v>#VALUE!</v>
      </c>
      <c r="AB237" s="32" t="e">
        <f>Matrix!AT237*'Charging rates'!B$106*Matrix!DA237</f>
        <v>#VALUE!</v>
      </c>
      <c r="AC237" s="32" t="e">
        <f>Matrix!AT237*MAX(Matrix!DD237,0-(Matrix!DC237+IF('935'!Q237=0,0,(1-'935'!Y237/'11'!C$17)*'11'!B$17/('11'!B$17-'935'!X237)*IF(Matrix!AT237=0,1,Matrix!BX237/Matrix!AT237)*Matrix!CU237)))*'11'!B$17*0.01*'DNO totals'!B$238/'DNO totals'!B$296</f>
        <v>#VALUE!</v>
      </c>
      <c r="AD237" s="32" t="e">
        <f>0.01*(Matrix!BX237*'11'!B$17*Matrix!CA237+Matrix!AT237*Matrix!CC237*'935'!Q237*('11'!C$17-'935'!Y237)*('11'!B$17/('11'!B$17-'935'!X237)))</f>
        <v>#VALUE!</v>
      </c>
      <c r="AE237" s="32" t="e">
        <f>Matrix!AT237*'Charging rates'!B$116*(Parameters!B$21+Matrix!AU237)*IF('DNO totals'!B$323&lt;0,1,'935'!S237)</f>
        <v>#VALUE!</v>
      </c>
      <c r="AF237" s="32" t="e">
        <f>Matrix!AT237*MAX(Matrix!DD237,0-(Matrix!DC237+IF('935'!Q237=0,0,(1-'935'!Y237/'11'!C$17)*'11'!B$17/('11'!B$17-'935'!X237)*IF(Matrix!AT237=0,1,Matrix!BX237/Matrix!AT237)*Matrix!CU237)))*'11'!B$17*0.01*(1-('DNO totals'!B$238+'DNO totals'!B$228)/'DNO totals'!B$296)</f>
        <v>#VALUE!</v>
      </c>
      <c r="AG237" s="49" t="e">
        <f t="shared" si="20"/>
        <v>#VALUE!</v>
      </c>
    </row>
    <row r="238" spans="1:33">
      <c r="A238" s="28">
        <v>138</v>
      </c>
      <c r="B238" s="47" t="e">
        <f>Results!B238</f>
        <v>#VALUE!</v>
      </c>
      <c r="C238" s="35" t="e">
        <f>Results!C238</f>
        <v>#VALUE!</v>
      </c>
      <c r="D238" s="55" t="e">
        <f>Results!D238</f>
        <v>#VALUE!</v>
      </c>
      <c r="E238" s="55" t="e">
        <f>Results!E238</f>
        <v>#VALUE!</v>
      </c>
      <c r="F238" s="56" t="e">
        <f>Results!F238</f>
        <v>#VALUE!</v>
      </c>
      <c r="G238" s="35" t="e">
        <f>Results!G238</f>
        <v>#VALUE!</v>
      </c>
      <c r="H238" s="55" t="e">
        <f>Results!H238</f>
        <v>#VALUE!</v>
      </c>
      <c r="I238" s="55" t="e">
        <f>Results!I238</f>
        <v>#VALUE!</v>
      </c>
      <c r="J238" s="56" t="e">
        <f>Results!J238</f>
        <v>#VALUE!</v>
      </c>
      <c r="K238" s="57" t="e">
        <f>0.01*'11'!B$17*Matrix!AT238*Results!E238</f>
        <v>#VALUE!</v>
      </c>
      <c r="L238" s="32" t="e">
        <f>0.01*('11'!C$17-'935'!Y238)*Results!C238*Matrix!AT238*('11'!B$17/('11'!B$17-'935'!X238))*'935'!Q238</f>
        <v>#VALUE!</v>
      </c>
      <c r="M238" s="49" t="e">
        <f>0.01*('11'!B$17-'935'!X238)*Results!D238</f>
        <v>#VALUE!</v>
      </c>
      <c r="N238" s="32" t="e">
        <f>0.01*'11'!B$17*Matrix!H238*Matrix!BC238</f>
        <v>#VALUE!</v>
      </c>
      <c r="O238" s="32" t="e">
        <f>0.01*('11'!B$17-'935'!X238)*Matrix!BW238</f>
        <v>#VALUE!</v>
      </c>
      <c r="P238" s="49" t="e">
        <f>0.01*Matrix!AS238*'935'!U238</f>
        <v>#VALUE!</v>
      </c>
      <c r="Q238" s="57" t="e">
        <f t="shared" si="14"/>
        <v>#VALUE!</v>
      </c>
      <c r="R238" s="34" t="e">
        <f>'935'!Z238</f>
        <v>#VALUE!</v>
      </c>
      <c r="S238" s="58" t="e">
        <f t="shared" si="15"/>
        <v>#VALUE!</v>
      </c>
      <c r="T238" s="59" t="e">
        <f t="shared" si="16"/>
        <v>#VALUE!</v>
      </c>
      <c r="U238" s="57" t="e">
        <f t="shared" si="17"/>
        <v>#VALUE!</v>
      </c>
      <c r="V238" s="34" t="e">
        <f>'935'!AA238</f>
        <v>#VALUE!</v>
      </c>
      <c r="W238" s="58" t="e">
        <f t="shared" si="18"/>
        <v>#VALUE!</v>
      </c>
      <c r="X238" s="59" t="e">
        <f t="shared" si="19"/>
        <v>#VALUE!</v>
      </c>
      <c r="Y238" s="57" t="e">
        <f>0.01*('11'!B$17-'935'!X238)*Matrix!BT238</f>
        <v>#VALUE!</v>
      </c>
      <c r="Z238" s="32" t="e">
        <f>0.01*'11'!B$17*Matrix!AT238*Matrix!CV238</f>
        <v>#VALUE!</v>
      </c>
      <c r="AA238" s="32" t="e">
        <f>Matrix!AT238*MAX(Matrix!DD238,0-(Matrix!DC238+IF('935'!Q238=0,0,(1-'935'!Y238/'11'!C$17)*'11'!B$17/('11'!B$17-'935'!X238)*IF(Matrix!AT238=0,1,Matrix!BX238/Matrix!AT238)*Matrix!CU238)))*'11'!B$17*0.01*'DNO totals'!B$228/'DNO totals'!B$296</f>
        <v>#VALUE!</v>
      </c>
      <c r="AB238" s="32" t="e">
        <f>Matrix!AT238*'Charging rates'!B$106*Matrix!DA238</f>
        <v>#VALUE!</v>
      </c>
      <c r="AC238" s="32" t="e">
        <f>Matrix!AT238*MAX(Matrix!DD238,0-(Matrix!DC238+IF('935'!Q238=0,0,(1-'935'!Y238/'11'!C$17)*'11'!B$17/('11'!B$17-'935'!X238)*IF(Matrix!AT238=0,1,Matrix!BX238/Matrix!AT238)*Matrix!CU238)))*'11'!B$17*0.01*'DNO totals'!B$238/'DNO totals'!B$296</f>
        <v>#VALUE!</v>
      </c>
      <c r="AD238" s="32" t="e">
        <f>0.01*(Matrix!BX238*'11'!B$17*Matrix!CA238+Matrix!AT238*Matrix!CC238*'935'!Q238*('11'!C$17-'935'!Y238)*('11'!B$17/('11'!B$17-'935'!X238)))</f>
        <v>#VALUE!</v>
      </c>
      <c r="AE238" s="32" t="e">
        <f>Matrix!AT238*'Charging rates'!B$116*(Parameters!B$21+Matrix!AU238)*IF('DNO totals'!B$323&lt;0,1,'935'!S238)</f>
        <v>#VALUE!</v>
      </c>
      <c r="AF238" s="32" t="e">
        <f>Matrix!AT238*MAX(Matrix!DD238,0-(Matrix!DC238+IF('935'!Q238=0,0,(1-'935'!Y238/'11'!C$17)*'11'!B$17/('11'!B$17-'935'!X238)*IF(Matrix!AT238=0,1,Matrix!BX238/Matrix!AT238)*Matrix!CU238)))*'11'!B$17*0.01*(1-('DNO totals'!B$238+'DNO totals'!B$228)/'DNO totals'!B$296)</f>
        <v>#VALUE!</v>
      </c>
      <c r="AG238" s="49" t="e">
        <f t="shared" si="20"/>
        <v>#VALUE!</v>
      </c>
    </row>
    <row r="239" spans="1:33">
      <c r="A239" s="28">
        <v>139</v>
      </c>
      <c r="B239" s="47" t="e">
        <f>Results!B239</f>
        <v>#VALUE!</v>
      </c>
      <c r="C239" s="35" t="e">
        <f>Results!C239</f>
        <v>#VALUE!</v>
      </c>
      <c r="D239" s="55" t="e">
        <f>Results!D239</f>
        <v>#VALUE!</v>
      </c>
      <c r="E239" s="55" t="e">
        <f>Results!E239</f>
        <v>#VALUE!</v>
      </c>
      <c r="F239" s="56" t="e">
        <f>Results!F239</f>
        <v>#VALUE!</v>
      </c>
      <c r="G239" s="35" t="e">
        <f>Results!G239</f>
        <v>#VALUE!</v>
      </c>
      <c r="H239" s="55" t="e">
        <f>Results!H239</f>
        <v>#VALUE!</v>
      </c>
      <c r="I239" s="55" t="e">
        <f>Results!I239</f>
        <v>#VALUE!</v>
      </c>
      <c r="J239" s="56" t="e">
        <f>Results!J239</f>
        <v>#VALUE!</v>
      </c>
      <c r="K239" s="57" t="e">
        <f>0.01*'11'!B$17*Matrix!AT239*Results!E239</f>
        <v>#VALUE!</v>
      </c>
      <c r="L239" s="32" t="e">
        <f>0.01*('11'!C$17-'935'!Y239)*Results!C239*Matrix!AT239*('11'!B$17/('11'!B$17-'935'!X239))*'935'!Q239</f>
        <v>#VALUE!</v>
      </c>
      <c r="M239" s="49" t="e">
        <f>0.01*('11'!B$17-'935'!X239)*Results!D239</f>
        <v>#VALUE!</v>
      </c>
      <c r="N239" s="32" t="e">
        <f>0.01*'11'!B$17*Matrix!H239*Matrix!BC239</f>
        <v>#VALUE!</v>
      </c>
      <c r="O239" s="32" t="e">
        <f>0.01*('11'!B$17-'935'!X239)*Matrix!BW239</f>
        <v>#VALUE!</v>
      </c>
      <c r="P239" s="49" t="e">
        <f>0.01*Matrix!AS239*'935'!U239</f>
        <v>#VALUE!</v>
      </c>
      <c r="Q239" s="57" t="e">
        <f t="shared" si="14"/>
        <v>#VALUE!</v>
      </c>
      <c r="R239" s="34" t="e">
        <f>'935'!Z239</f>
        <v>#VALUE!</v>
      </c>
      <c r="S239" s="58" t="e">
        <f t="shared" si="15"/>
        <v>#VALUE!</v>
      </c>
      <c r="T239" s="59" t="e">
        <f t="shared" si="16"/>
        <v>#VALUE!</v>
      </c>
      <c r="U239" s="57" t="e">
        <f t="shared" si="17"/>
        <v>#VALUE!</v>
      </c>
      <c r="V239" s="34" t="e">
        <f>'935'!AA239</f>
        <v>#VALUE!</v>
      </c>
      <c r="W239" s="58" t="e">
        <f t="shared" si="18"/>
        <v>#VALUE!</v>
      </c>
      <c r="X239" s="59" t="e">
        <f t="shared" si="19"/>
        <v>#VALUE!</v>
      </c>
      <c r="Y239" s="57" t="e">
        <f>0.01*('11'!B$17-'935'!X239)*Matrix!BT239</f>
        <v>#VALUE!</v>
      </c>
      <c r="Z239" s="32" t="e">
        <f>0.01*'11'!B$17*Matrix!AT239*Matrix!CV239</f>
        <v>#VALUE!</v>
      </c>
      <c r="AA239" s="32" t="e">
        <f>Matrix!AT239*MAX(Matrix!DD239,0-(Matrix!DC239+IF('935'!Q239=0,0,(1-'935'!Y239/'11'!C$17)*'11'!B$17/('11'!B$17-'935'!X239)*IF(Matrix!AT239=0,1,Matrix!BX239/Matrix!AT239)*Matrix!CU239)))*'11'!B$17*0.01*'DNO totals'!B$228/'DNO totals'!B$296</f>
        <v>#VALUE!</v>
      </c>
      <c r="AB239" s="32" t="e">
        <f>Matrix!AT239*'Charging rates'!B$106*Matrix!DA239</f>
        <v>#VALUE!</v>
      </c>
      <c r="AC239" s="32" t="e">
        <f>Matrix!AT239*MAX(Matrix!DD239,0-(Matrix!DC239+IF('935'!Q239=0,0,(1-'935'!Y239/'11'!C$17)*'11'!B$17/('11'!B$17-'935'!X239)*IF(Matrix!AT239=0,1,Matrix!BX239/Matrix!AT239)*Matrix!CU239)))*'11'!B$17*0.01*'DNO totals'!B$238/'DNO totals'!B$296</f>
        <v>#VALUE!</v>
      </c>
      <c r="AD239" s="32" t="e">
        <f>0.01*(Matrix!BX239*'11'!B$17*Matrix!CA239+Matrix!AT239*Matrix!CC239*'935'!Q239*('11'!C$17-'935'!Y239)*('11'!B$17/('11'!B$17-'935'!X239)))</f>
        <v>#VALUE!</v>
      </c>
      <c r="AE239" s="32" t="e">
        <f>Matrix!AT239*'Charging rates'!B$116*(Parameters!B$21+Matrix!AU239)*IF('DNO totals'!B$323&lt;0,1,'935'!S239)</f>
        <v>#VALUE!</v>
      </c>
      <c r="AF239" s="32" t="e">
        <f>Matrix!AT239*MAX(Matrix!DD239,0-(Matrix!DC239+IF('935'!Q239=0,0,(1-'935'!Y239/'11'!C$17)*'11'!B$17/('11'!B$17-'935'!X239)*IF(Matrix!AT239=0,1,Matrix!BX239/Matrix!AT239)*Matrix!CU239)))*'11'!B$17*0.01*(1-('DNO totals'!B$238+'DNO totals'!B$228)/'DNO totals'!B$296)</f>
        <v>#VALUE!</v>
      </c>
      <c r="AG239" s="49" t="e">
        <f t="shared" si="20"/>
        <v>#VALUE!</v>
      </c>
    </row>
    <row r="240" spans="1:33">
      <c r="A240" s="28">
        <v>140</v>
      </c>
      <c r="B240" s="47" t="e">
        <f>Results!B240</f>
        <v>#VALUE!</v>
      </c>
      <c r="C240" s="35" t="e">
        <f>Results!C240</f>
        <v>#VALUE!</v>
      </c>
      <c r="D240" s="55" t="e">
        <f>Results!D240</f>
        <v>#VALUE!</v>
      </c>
      <c r="E240" s="55" t="e">
        <f>Results!E240</f>
        <v>#VALUE!</v>
      </c>
      <c r="F240" s="56" t="e">
        <f>Results!F240</f>
        <v>#VALUE!</v>
      </c>
      <c r="G240" s="35" t="e">
        <f>Results!G240</f>
        <v>#VALUE!</v>
      </c>
      <c r="H240" s="55" t="e">
        <f>Results!H240</f>
        <v>#VALUE!</v>
      </c>
      <c r="I240" s="55" t="e">
        <f>Results!I240</f>
        <v>#VALUE!</v>
      </c>
      <c r="J240" s="56" t="e">
        <f>Results!J240</f>
        <v>#VALUE!</v>
      </c>
      <c r="K240" s="57" t="e">
        <f>0.01*'11'!B$17*Matrix!AT240*Results!E240</f>
        <v>#VALUE!</v>
      </c>
      <c r="L240" s="32" t="e">
        <f>0.01*('11'!C$17-'935'!Y240)*Results!C240*Matrix!AT240*('11'!B$17/('11'!B$17-'935'!X240))*'935'!Q240</f>
        <v>#VALUE!</v>
      </c>
      <c r="M240" s="49" t="e">
        <f>0.01*('11'!B$17-'935'!X240)*Results!D240</f>
        <v>#VALUE!</v>
      </c>
      <c r="N240" s="32" t="e">
        <f>0.01*'11'!B$17*Matrix!H240*Matrix!BC240</f>
        <v>#VALUE!</v>
      </c>
      <c r="O240" s="32" t="e">
        <f>0.01*('11'!B$17-'935'!X240)*Matrix!BW240</f>
        <v>#VALUE!</v>
      </c>
      <c r="P240" s="49" t="e">
        <f>0.01*Matrix!AS240*'935'!U240</f>
        <v>#VALUE!</v>
      </c>
      <c r="Q240" s="57" t="e">
        <f t="shared" si="14"/>
        <v>#VALUE!</v>
      </c>
      <c r="R240" s="34" t="e">
        <f>'935'!Z240</f>
        <v>#VALUE!</v>
      </c>
      <c r="S240" s="58" t="e">
        <f t="shared" si="15"/>
        <v>#VALUE!</v>
      </c>
      <c r="T240" s="59" t="e">
        <f t="shared" si="16"/>
        <v>#VALUE!</v>
      </c>
      <c r="U240" s="57" t="e">
        <f t="shared" si="17"/>
        <v>#VALUE!</v>
      </c>
      <c r="V240" s="34" t="e">
        <f>'935'!AA240</f>
        <v>#VALUE!</v>
      </c>
      <c r="W240" s="58" t="e">
        <f t="shared" si="18"/>
        <v>#VALUE!</v>
      </c>
      <c r="X240" s="59" t="e">
        <f t="shared" si="19"/>
        <v>#VALUE!</v>
      </c>
      <c r="Y240" s="57" t="e">
        <f>0.01*('11'!B$17-'935'!X240)*Matrix!BT240</f>
        <v>#VALUE!</v>
      </c>
      <c r="Z240" s="32" t="e">
        <f>0.01*'11'!B$17*Matrix!AT240*Matrix!CV240</f>
        <v>#VALUE!</v>
      </c>
      <c r="AA240" s="32" t="e">
        <f>Matrix!AT240*MAX(Matrix!DD240,0-(Matrix!DC240+IF('935'!Q240=0,0,(1-'935'!Y240/'11'!C$17)*'11'!B$17/('11'!B$17-'935'!X240)*IF(Matrix!AT240=0,1,Matrix!BX240/Matrix!AT240)*Matrix!CU240)))*'11'!B$17*0.01*'DNO totals'!B$228/'DNO totals'!B$296</f>
        <v>#VALUE!</v>
      </c>
      <c r="AB240" s="32" t="e">
        <f>Matrix!AT240*'Charging rates'!B$106*Matrix!DA240</f>
        <v>#VALUE!</v>
      </c>
      <c r="AC240" s="32" t="e">
        <f>Matrix!AT240*MAX(Matrix!DD240,0-(Matrix!DC240+IF('935'!Q240=0,0,(1-'935'!Y240/'11'!C$17)*'11'!B$17/('11'!B$17-'935'!X240)*IF(Matrix!AT240=0,1,Matrix!BX240/Matrix!AT240)*Matrix!CU240)))*'11'!B$17*0.01*'DNO totals'!B$238/'DNO totals'!B$296</f>
        <v>#VALUE!</v>
      </c>
      <c r="AD240" s="32" t="e">
        <f>0.01*(Matrix!BX240*'11'!B$17*Matrix!CA240+Matrix!AT240*Matrix!CC240*'935'!Q240*('11'!C$17-'935'!Y240)*('11'!B$17/('11'!B$17-'935'!X240)))</f>
        <v>#VALUE!</v>
      </c>
      <c r="AE240" s="32" t="e">
        <f>Matrix!AT240*'Charging rates'!B$116*(Parameters!B$21+Matrix!AU240)*IF('DNO totals'!B$323&lt;0,1,'935'!S240)</f>
        <v>#VALUE!</v>
      </c>
      <c r="AF240" s="32" t="e">
        <f>Matrix!AT240*MAX(Matrix!DD240,0-(Matrix!DC240+IF('935'!Q240=0,0,(1-'935'!Y240/'11'!C$17)*'11'!B$17/('11'!B$17-'935'!X240)*IF(Matrix!AT240=0,1,Matrix!BX240/Matrix!AT240)*Matrix!CU240)))*'11'!B$17*0.01*(1-('DNO totals'!B$238+'DNO totals'!B$228)/'DNO totals'!B$296)</f>
        <v>#VALUE!</v>
      </c>
      <c r="AG240" s="49" t="e">
        <f t="shared" si="20"/>
        <v>#VALUE!</v>
      </c>
    </row>
    <row r="241" spans="1:33">
      <c r="A241" s="28">
        <v>141</v>
      </c>
      <c r="B241" s="47" t="e">
        <f>Results!B241</f>
        <v>#VALUE!</v>
      </c>
      <c r="C241" s="35" t="e">
        <f>Results!C241</f>
        <v>#VALUE!</v>
      </c>
      <c r="D241" s="55" t="e">
        <f>Results!D241</f>
        <v>#VALUE!</v>
      </c>
      <c r="E241" s="55" t="e">
        <f>Results!E241</f>
        <v>#VALUE!</v>
      </c>
      <c r="F241" s="56" t="e">
        <f>Results!F241</f>
        <v>#VALUE!</v>
      </c>
      <c r="G241" s="35" t="e">
        <f>Results!G241</f>
        <v>#VALUE!</v>
      </c>
      <c r="H241" s="55" t="e">
        <f>Results!H241</f>
        <v>#VALUE!</v>
      </c>
      <c r="I241" s="55" t="e">
        <f>Results!I241</f>
        <v>#VALUE!</v>
      </c>
      <c r="J241" s="56" t="e">
        <f>Results!J241</f>
        <v>#VALUE!</v>
      </c>
      <c r="K241" s="57" t="e">
        <f>0.01*'11'!B$17*Matrix!AT241*Results!E241</f>
        <v>#VALUE!</v>
      </c>
      <c r="L241" s="32" t="e">
        <f>0.01*('11'!C$17-'935'!Y241)*Results!C241*Matrix!AT241*('11'!B$17/('11'!B$17-'935'!X241))*'935'!Q241</f>
        <v>#VALUE!</v>
      </c>
      <c r="M241" s="49" t="e">
        <f>0.01*('11'!B$17-'935'!X241)*Results!D241</f>
        <v>#VALUE!</v>
      </c>
      <c r="N241" s="32" t="e">
        <f>0.01*'11'!B$17*Matrix!H241*Matrix!BC241</f>
        <v>#VALUE!</v>
      </c>
      <c r="O241" s="32" t="e">
        <f>0.01*('11'!B$17-'935'!X241)*Matrix!BW241</f>
        <v>#VALUE!</v>
      </c>
      <c r="P241" s="49" t="e">
        <f>0.01*Matrix!AS241*'935'!U241</f>
        <v>#VALUE!</v>
      </c>
      <c r="Q241" s="57" t="e">
        <f t="shared" si="14"/>
        <v>#VALUE!</v>
      </c>
      <c r="R241" s="34" t="e">
        <f>'935'!Z241</f>
        <v>#VALUE!</v>
      </c>
      <c r="S241" s="58" t="e">
        <f t="shared" si="15"/>
        <v>#VALUE!</v>
      </c>
      <c r="T241" s="59" t="e">
        <f t="shared" si="16"/>
        <v>#VALUE!</v>
      </c>
      <c r="U241" s="57" t="e">
        <f t="shared" si="17"/>
        <v>#VALUE!</v>
      </c>
      <c r="V241" s="34" t="e">
        <f>'935'!AA241</f>
        <v>#VALUE!</v>
      </c>
      <c r="W241" s="58" t="e">
        <f t="shared" si="18"/>
        <v>#VALUE!</v>
      </c>
      <c r="X241" s="59" t="e">
        <f t="shared" si="19"/>
        <v>#VALUE!</v>
      </c>
      <c r="Y241" s="57" t="e">
        <f>0.01*('11'!B$17-'935'!X241)*Matrix!BT241</f>
        <v>#VALUE!</v>
      </c>
      <c r="Z241" s="32" t="e">
        <f>0.01*'11'!B$17*Matrix!AT241*Matrix!CV241</f>
        <v>#VALUE!</v>
      </c>
      <c r="AA241" s="32" t="e">
        <f>Matrix!AT241*MAX(Matrix!DD241,0-(Matrix!DC241+IF('935'!Q241=0,0,(1-'935'!Y241/'11'!C$17)*'11'!B$17/('11'!B$17-'935'!X241)*IF(Matrix!AT241=0,1,Matrix!BX241/Matrix!AT241)*Matrix!CU241)))*'11'!B$17*0.01*'DNO totals'!B$228/'DNO totals'!B$296</f>
        <v>#VALUE!</v>
      </c>
      <c r="AB241" s="32" t="e">
        <f>Matrix!AT241*'Charging rates'!B$106*Matrix!DA241</f>
        <v>#VALUE!</v>
      </c>
      <c r="AC241" s="32" t="e">
        <f>Matrix!AT241*MAX(Matrix!DD241,0-(Matrix!DC241+IF('935'!Q241=0,0,(1-'935'!Y241/'11'!C$17)*'11'!B$17/('11'!B$17-'935'!X241)*IF(Matrix!AT241=0,1,Matrix!BX241/Matrix!AT241)*Matrix!CU241)))*'11'!B$17*0.01*'DNO totals'!B$238/'DNO totals'!B$296</f>
        <v>#VALUE!</v>
      </c>
      <c r="AD241" s="32" t="e">
        <f>0.01*(Matrix!BX241*'11'!B$17*Matrix!CA241+Matrix!AT241*Matrix!CC241*'935'!Q241*('11'!C$17-'935'!Y241)*('11'!B$17/('11'!B$17-'935'!X241)))</f>
        <v>#VALUE!</v>
      </c>
      <c r="AE241" s="32" t="e">
        <f>Matrix!AT241*'Charging rates'!B$116*(Parameters!B$21+Matrix!AU241)*IF('DNO totals'!B$323&lt;0,1,'935'!S241)</f>
        <v>#VALUE!</v>
      </c>
      <c r="AF241" s="32" t="e">
        <f>Matrix!AT241*MAX(Matrix!DD241,0-(Matrix!DC241+IF('935'!Q241=0,0,(1-'935'!Y241/'11'!C$17)*'11'!B$17/('11'!B$17-'935'!X241)*IF(Matrix!AT241=0,1,Matrix!BX241/Matrix!AT241)*Matrix!CU241)))*'11'!B$17*0.01*(1-('DNO totals'!B$238+'DNO totals'!B$228)/'DNO totals'!B$296)</f>
        <v>#VALUE!</v>
      </c>
      <c r="AG241" s="49" t="e">
        <f t="shared" si="20"/>
        <v>#VALUE!</v>
      </c>
    </row>
    <row r="242" spans="1:33">
      <c r="A242" s="28">
        <v>142</v>
      </c>
      <c r="B242" s="47" t="e">
        <f>Results!B242</f>
        <v>#VALUE!</v>
      </c>
      <c r="C242" s="35" t="e">
        <f>Results!C242</f>
        <v>#VALUE!</v>
      </c>
      <c r="D242" s="55" t="e">
        <f>Results!D242</f>
        <v>#VALUE!</v>
      </c>
      <c r="E242" s="55" t="e">
        <f>Results!E242</f>
        <v>#VALUE!</v>
      </c>
      <c r="F242" s="56" t="e">
        <f>Results!F242</f>
        <v>#VALUE!</v>
      </c>
      <c r="G242" s="35" t="e">
        <f>Results!G242</f>
        <v>#VALUE!</v>
      </c>
      <c r="H242" s="55" t="e">
        <f>Results!H242</f>
        <v>#VALUE!</v>
      </c>
      <c r="I242" s="55" t="e">
        <f>Results!I242</f>
        <v>#VALUE!</v>
      </c>
      <c r="J242" s="56" t="e">
        <f>Results!J242</f>
        <v>#VALUE!</v>
      </c>
      <c r="K242" s="57" t="e">
        <f>0.01*'11'!B$17*Matrix!AT242*Results!E242</f>
        <v>#VALUE!</v>
      </c>
      <c r="L242" s="32" t="e">
        <f>0.01*('11'!C$17-'935'!Y242)*Results!C242*Matrix!AT242*('11'!B$17/('11'!B$17-'935'!X242))*'935'!Q242</f>
        <v>#VALUE!</v>
      </c>
      <c r="M242" s="49" t="e">
        <f>0.01*('11'!B$17-'935'!X242)*Results!D242</f>
        <v>#VALUE!</v>
      </c>
      <c r="N242" s="32" t="e">
        <f>0.01*'11'!B$17*Matrix!H242*Matrix!BC242</f>
        <v>#VALUE!</v>
      </c>
      <c r="O242" s="32" t="e">
        <f>0.01*('11'!B$17-'935'!X242)*Matrix!BW242</f>
        <v>#VALUE!</v>
      </c>
      <c r="P242" s="49" t="e">
        <f>0.01*Matrix!AS242*'935'!U242</f>
        <v>#VALUE!</v>
      </c>
      <c r="Q242" s="57" t="e">
        <f t="shared" si="14"/>
        <v>#VALUE!</v>
      </c>
      <c r="R242" s="34" t="e">
        <f>'935'!Z242</f>
        <v>#VALUE!</v>
      </c>
      <c r="S242" s="58" t="e">
        <f t="shared" si="15"/>
        <v>#VALUE!</v>
      </c>
      <c r="T242" s="59" t="e">
        <f t="shared" si="16"/>
        <v>#VALUE!</v>
      </c>
      <c r="U242" s="57" t="e">
        <f t="shared" si="17"/>
        <v>#VALUE!</v>
      </c>
      <c r="V242" s="34" t="e">
        <f>'935'!AA242</f>
        <v>#VALUE!</v>
      </c>
      <c r="W242" s="58" t="e">
        <f t="shared" si="18"/>
        <v>#VALUE!</v>
      </c>
      <c r="X242" s="59" t="e">
        <f t="shared" si="19"/>
        <v>#VALUE!</v>
      </c>
      <c r="Y242" s="57" t="e">
        <f>0.01*('11'!B$17-'935'!X242)*Matrix!BT242</f>
        <v>#VALUE!</v>
      </c>
      <c r="Z242" s="32" t="e">
        <f>0.01*'11'!B$17*Matrix!AT242*Matrix!CV242</f>
        <v>#VALUE!</v>
      </c>
      <c r="AA242" s="32" t="e">
        <f>Matrix!AT242*MAX(Matrix!DD242,0-(Matrix!DC242+IF('935'!Q242=0,0,(1-'935'!Y242/'11'!C$17)*'11'!B$17/('11'!B$17-'935'!X242)*IF(Matrix!AT242=0,1,Matrix!BX242/Matrix!AT242)*Matrix!CU242)))*'11'!B$17*0.01*'DNO totals'!B$228/'DNO totals'!B$296</f>
        <v>#VALUE!</v>
      </c>
      <c r="AB242" s="32" t="e">
        <f>Matrix!AT242*'Charging rates'!B$106*Matrix!DA242</f>
        <v>#VALUE!</v>
      </c>
      <c r="AC242" s="32" t="e">
        <f>Matrix!AT242*MAX(Matrix!DD242,0-(Matrix!DC242+IF('935'!Q242=0,0,(1-'935'!Y242/'11'!C$17)*'11'!B$17/('11'!B$17-'935'!X242)*IF(Matrix!AT242=0,1,Matrix!BX242/Matrix!AT242)*Matrix!CU242)))*'11'!B$17*0.01*'DNO totals'!B$238/'DNO totals'!B$296</f>
        <v>#VALUE!</v>
      </c>
      <c r="AD242" s="32" t="e">
        <f>0.01*(Matrix!BX242*'11'!B$17*Matrix!CA242+Matrix!AT242*Matrix!CC242*'935'!Q242*('11'!C$17-'935'!Y242)*('11'!B$17/('11'!B$17-'935'!X242)))</f>
        <v>#VALUE!</v>
      </c>
      <c r="AE242" s="32" t="e">
        <f>Matrix!AT242*'Charging rates'!B$116*(Parameters!B$21+Matrix!AU242)*IF('DNO totals'!B$323&lt;0,1,'935'!S242)</f>
        <v>#VALUE!</v>
      </c>
      <c r="AF242" s="32" t="e">
        <f>Matrix!AT242*MAX(Matrix!DD242,0-(Matrix!DC242+IF('935'!Q242=0,0,(1-'935'!Y242/'11'!C$17)*'11'!B$17/('11'!B$17-'935'!X242)*IF(Matrix!AT242=0,1,Matrix!BX242/Matrix!AT242)*Matrix!CU242)))*'11'!B$17*0.01*(1-('DNO totals'!B$238+'DNO totals'!B$228)/'DNO totals'!B$296)</f>
        <v>#VALUE!</v>
      </c>
      <c r="AG242" s="49" t="e">
        <f t="shared" si="20"/>
        <v>#VALUE!</v>
      </c>
    </row>
    <row r="243" spans="1:33">
      <c r="A243" s="28">
        <v>143</v>
      </c>
      <c r="B243" s="47" t="e">
        <f>Results!B243</f>
        <v>#VALUE!</v>
      </c>
      <c r="C243" s="35" t="e">
        <f>Results!C243</f>
        <v>#VALUE!</v>
      </c>
      <c r="D243" s="55" t="e">
        <f>Results!D243</f>
        <v>#VALUE!</v>
      </c>
      <c r="E243" s="55" t="e">
        <f>Results!E243</f>
        <v>#VALUE!</v>
      </c>
      <c r="F243" s="56" t="e">
        <f>Results!F243</f>
        <v>#VALUE!</v>
      </c>
      <c r="G243" s="35" t="e">
        <f>Results!G243</f>
        <v>#VALUE!</v>
      </c>
      <c r="H243" s="55" t="e">
        <f>Results!H243</f>
        <v>#VALUE!</v>
      </c>
      <c r="I243" s="55" t="e">
        <f>Results!I243</f>
        <v>#VALUE!</v>
      </c>
      <c r="J243" s="56" t="e">
        <f>Results!J243</f>
        <v>#VALUE!</v>
      </c>
      <c r="K243" s="57" t="e">
        <f>0.01*'11'!B$17*Matrix!AT243*Results!E243</f>
        <v>#VALUE!</v>
      </c>
      <c r="L243" s="32" t="e">
        <f>0.01*('11'!C$17-'935'!Y243)*Results!C243*Matrix!AT243*('11'!B$17/('11'!B$17-'935'!X243))*'935'!Q243</f>
        <v>#VALUE!</v>
      </c>
      <c r="M243" s="49" t="e">
        <f>0.01*('11'!B$17-'935'!X243)*Results!D243</f>
        <v>#VALUE!</v>
      </c>
      <c r="N243" s="32" t="e">
        <f>0.01*'11'!B$17*Matrix!H243*Matrix!BC243</f>
        <v>#VALUE!</v>
      </c>
      <c r="O243" s="32" t="e">
        <f>0.01*('11'!B$17-'935'!X243)*Matrix!BW243</f>
        <v>#VALUE!</v>
      </c>
      <c r="P243" s="49" t="e">
        <f>0.01*Matrix!AS243*'935'!U243</f>
        <v>#VALUE!</v>
      </c>
      <c r="Q243" s="57" t="e">
        <f t="shared" si="14"/>
        <v>#VALUE!</v>
      </c>
      <c r="R243" s="34" t="e">
        <f>'935'!Z243</f>
        <v>#VALUE!</v>
      </c>
      <c r="S243" s="58" t="e">
        <f t="shared" si="15"/>
        <v>#VALUE!</v>
      </c>
      <c r="T243" s="59" t="e">
        <f t="shared" si="16"/>
        <v>#VALUE!</v>
      </c>
      <c r="U243" s="57" t="e">
        <f t="shared" si="17"/>
        <v>#VALUE!</v>
      </c>
      <c r="V243" s="34" t="e">
        <f>'935'!AA243</f>
        <v>#VALUE!</v>
      </c>
      <c r="W243" s="58" t="e">
        <f t="shared" si="18"/>
        <v>#VALUE!</v>
      </c>
      <c r="X243" s="59" t="e">
        <f t="shared" si="19"/>
        <v>#VALUE!</v>
      </c>
      <c r="Y243" s="57" t="e">
        <f>0.01*('11'!B$17-'935'!X243)*Matrix!BT243</f>
        <v>#VALUE!</v>
      </c>
      <c r="Z243" s="32" t="e">
        <f>0.01*'11'!B$17*Matrix!AT243*Matrix!CV243</f>
        <v>#VALUE!</v>
      </c>
      <c r="AA243" s="32" t="e">
        <f>Matrix!AT243*MAX(Matrix!DD243,0-(Matrix!DC243+IF('935'!Q243=0,0,(1-'935'!Y243/'11'!C$17)*'11'!B$17/('11'!B$17-'935'!X243)*IF(Matrix!AT243=0,1,Matrix!BX243/Matrix!AT243)*Matrix!CU243)))*'11'!B$17*0.01*'DNO totals'!B$228/'DNO totals'!B$296</f>
        <v>#VALUE!</v>
      </c>
      <c r="AB243" s="32" t="e">
        <f>Matrix!AT243*'Charging rates'!B$106*Matrix!DA243</f>
        <v>#VALUE!</v>
      </c>
      <c r="AC243" s="32" t="e">
        <f>Matrix!AT243*MAX(Matrix!DD243,0-(Matrix!DC243+IF('935'!Q243=0,0,(1-'935'!Y243/'11'!C$17)*'11'!B$17/('11'!B$17-'935'!X243)*IF(Matrix!AT243=0,1,Matrix!BX243/Matrix!AT243)*Matrix!CU243)))*'11'!B$17*0.01*'DNO totals'!B$238/'DNO totals'!B$296</f>
        <v>#VALUE!</v>
      </c>
      <c r="AD243" s="32" t="e">
        <f>0.01*(Matrix!BX243*'11'!B$17*Matrix!CA243+Matrix!AT243*Matrix!CC243*'935'!Q243*('11'!C$17-'935'!Y243)*('11'!B$17/('11'!B$17-'935'!X243)))</f>
        <v>#VALUE!</v>
      </c>
      <c r="AE243" s="32" t="e">
        <f>Matrix!AT243*'Charging rates'!B$116*(Parameters!B$21+Matrix!AU243)*IF('DNO totals'!B$323&lt;0,1,'935'!S243)</f>
        <v>#VALUE!</v>
      </c>
      <c r="AF243" s="32" t="e">
        <f>Matrix!AT243*MAX(Matrix!DD243,0-(Matrix!DC243+IF('935'!Q243=0,0,(1-'935'!Y243/'11'!C$17)*'11'!B$17/('11'!B$17-'935'!X243)*IF(Matrix!AT243=0,1,Matrix!BX243/Matrix!AT243)*Matrix!CU243)))*'11'!B$17*0.01*(1-('DNO totals'!B$238+'DNO totals'!B$228)/'DNO totals'!B$296)</f>
        <v>#VALUE!</v>
      </c>
      <c r="AG243" s="49" t="e">
        <f t="shared" si="20"/>
        <v>#VALUE!</v>
      </c>
    </row>
    <row r="244" spans="1:33">
      <c r="A244" s="28">
        <v>144</v>
      </c>
      <c r="B244" s="47" t="e">
        <f>Results!B244</f>
        <v>#VALUE!</v>
      </c>
      <c r="C244" s="35" t="e">
        <f>Results!C244</f>
        <v>#VALUE!</v>
      </c>
      <c r="D244" s="55" t="e">
        <f>Results!D244</f>
        <v>#VALUE!</v>
      </c>
      <c r="E244" s="55" t="e">
        <f>Results!E244</f>
        <v>#VALUE!</v>
      </c>
      <c r="F244" s="56" t="e">
        <f>Results!F244</f>
        <v>#VALUE!</v>
      </c>
      <c r="G244" s="35" t="e">
        <f>Results!G244</f>
        <v>#VALUE!</v>
      </c>
      <c r="H244" s="55" t="e">
        <f>Results!H244</f>
        <v>#VALUE!</v>
      </c>
      <c r="I244" s="55" t="e">
        <f>Results!I244</f>
        <v>#VALUE!</v>
      </c>
      <c r="J244" s="56" t="e">
        <f>Results!J244</f>
        <v>#VALUE!</v>
      </c>
      <c r="K244" s="57" t="e">
        <f>0.01*'11'!B$17*Matrix!AT244*Results!E244</f>
        <v>#VALUE!</v>
      </c>
      <c r="L244" s="32" t="e">
        <f>0.01*('11'!C$17-'935'!Y244)*Results!C244*Matrix!AT244*('11'!B$17/('11'!B$17-'935'!X244))*'935'!Q244</f>
        <v>#VALUE!</v>
      </c>
      <c r="M244" s="49" t="e">
        <f>0.01*('11'!B$17-'935'!X244)*Results!D244</f>
        <v>#VALUE!</v>
      </c>
      <c r="N244" s="32" t="e">
        <f>0.01*'11'!B$17*Matrix!H244*Matrix!BC244</f>
        <v>#VALUE!</v>
      </c>
      <c r="O244" s="32" t="e">
        <f>0.01*('11'!B$17-'935'!X244)*Matrix!BW244</f>
        <v>#VALUE!</v>
      </c>
      <c r="P244" s="49" t="e">
        <f>0.01*Matrix!AS244*'935'!U244</f>
        <v>#VALUE!</v>
      </c>
      <c r="Q244" s="57" t="e">
        <f t="shared" si="14"/>
        <v>#VALUE!</v>
      </c>
      <c r="R244" s="34" t="e">
        <f>'935'!Z244</f>
        <v>#VALUE!</v>
      </c>
      <c r="S244" s="58" t="e">
        <f t="shared" si="15"/>
        <v>#VALUE!</v>
      </c>
      <c r="T244" s="59" t="e">
        <f t="shared" si="16"/>
        <v>#VALUE!</v>
      </c>
      <c r="U244" s="57" t="e">
        <f t="shared" si="17"/>
        <v>#VALUE!</v>
      </c>
      <c r="V244" s="34" t="e">
        <f>'935'!AA244</f>
        <v>#VALUE!</v>
      </c>
      <c r="W244" s="58" t="e">
        <f t="shared" si="18"/>
        <v>#VALUE!</v>
      </c>
      <c r="X244" s="59" t="e">
        <f t="shared" si="19"/>
        <v>#VALUE!</v>
      </c>
      <c r="Y244" s="57" t="e">
        <f>0.01*('11'!B$17-'935'!X244)*Matrix!BT244</f>
        <v>#VALUE!</v>
      </c>
      <c r="Z244" s="32" t="e">
        <f>0.01*'11'!B$17*Matrix!AT244*Matrix!CV244</f>
        <v>#VALUE!</v>
      </c>
      <c r="AA244" s="32" t="e">
        <f>Matrix!AT244*MAX(Matrix!DD244,0-(Matrix!DC244+IF('935'!Q244=0,0,(1-'935'!Y244/'11'!C$17)*'11'!B$17/('11'!B$17-'935'!X244)*IF(Matrix!AT244=0,1,Matrix!BX244/Matrix!AT244)*Matrix!CU244)))*'11'!B$17*0.01*'DNO totals'!B$228/'DNO totals'!B$296</f>
        <v>#VALUE!</v>
      </c>
      <c r="AB244" s="32" t="e">
        <f>Matrix!AT244*'Charging rates'!B$106*Matrix!DA244</f>
        <v>#VALUE!</v>
      </c>
      <c r="AC244" s="32" t="e">
        <f>Matrix!AT244*MAX(Matrix!DD244,0-(Matrix!DC244+IF('935'!Q244=0,0,(1-'935'!Y244/'11'!C$17)*'11'!B$17/('11'!B$17-'935'!X244)*IF(Matrix!AT244=0,1,Matrix!BX244/Matrix!AT244)*Matrix!CU244)))*'11'!B$17*0.01*'DNO totals'!B$238/'DNO totals'!B$296</f>
        <v>#VALUE!</v>
      </c>
      <c r="AD244" s="32" t="e">
        <f>0.01*(Matrix!BX244*'11'!B$17*Matrix!CA244+Matrix!AT244*Matrix!CC244*'935'!Q244*('11'!C$17-'935'!Y244)*('11'!B$17/('11'!B$17-'935'!X244)))</f>
        <v>#VALUE!</v>
      </c>
      <c r="AE244" s="32" t="e">
        <f>Matrix!AT244*'Charging rates'!B$116*(Parameters!B$21+Matrix!AU244)*IF('DNO totals'!B$323&lt;0,1,'935'!S244)</f>
        <v>#VALUE!</v>
      </c>
      <c r="AF244" s="32" t="e">
        <f>Matrix!AT244*MAX(Matrix!DD244,0-(Matrix!DC244+IF('935'!Q244=0,0,(1-'935'!Y244/'11'!C$17)*'11'!B$17/('11'!B$17-'935'!X244)*IF(Matrix!AT244=0,1,Matrix!BX244/Matrix!AT244)*Matrix!CU244)))*'11'!B$17*0.01*(1-('DNO totals'!B$238+'DNO totals'!B$228)/'DNO totals'!B$296)</f>
        <v>#VALUE!</v>
      </c>
      <c r="AG244" s="49" t="e">
        <f t="shared" si="20"/>
        <v>#VALUE!</v>
      </c>
    </row>
    <row r="245" spans="1:33">
      <c r="A245" s="28">
        <v>145</v>
      </c>
      <c r="B245" s="47" t="e">
        <f>Results!B245</f>
        <v>#VALUE!</v>
      </c>
      <c r="C245" s="35" t="e">
        <f>Results!C245</f>
        <v>#VALUE!</v>
      </c>
      <c r="D245" s="55" t="e">
        <f>Results!D245</f>
        <v>#VALUE!</v>
      </c>
      <c r="E245" s="55" t="e">
        <f>Results!E245</f>
        <v>#VALUE!</v>
      </c>
      <c r="F245" s="56" t="e">
        <f>Results!F245</f>
        <v>#VALUE!</v>
      </c>
      <c r="G245" s="35" t="e">
        <f>Results!G245</f>
        <v>#VALUE!</v>
      </c>
      <c r="H245" s="55" t="e">
        <f>Results!H245</f>
        <v>#VALUE!</v>
      </c>
      <c r="I245" s="55" t="e">
        <f>Results!I245</f>
        <v>#VALUE!</v>
      </c>
      <c r="J245" s="56" t="e">
        <f>Results!J245</f>
        <v>#VALUE!</v>
      </c>
      <c r="K245" s="57" t="e">
        <f>0.01*'11'!B$17*Matrix!AT245*Results!E245</f>
        <v>#VALUE!</v>
      </c>
      <c r="L245" s="32" t="e">
        <f>0.01*('11'!C$17-'935'!Y245)*Results!C245*Matrix!AT245*('11'!B$17/('11'!B$17-'935'!X245))*'935'!Q245</f>
        <v>#VALUE!</v>
      </c>
      <c r="M245" s="49" t="e">
        <f>0.01*('11'!B$17-'935'!X245)*Results!D245</f>
        <v>#VALUE!</v>
      </c>
      <c r="N245" s="32" t="e">
        <f>0.01*'11'!B$17*Matrix!H245*Matrix!BC245</f>
        <v>#VALUE!</v>
      </c>
      <c r="O245" s="32" t="e">
        <f>0.01*('11'!B$17-'935'!X245)*Matrix!BW245</f>
        <v>#VALUE!</v>
      </c>
      <c r="P245" s="49" t="e">
        <f>0.01*Matrix!AS245*'935'!U245</f>
        <v>#VALUE!</v>
      </c>
      <c r="Q245" s="57" t="e">
        <f t="shared" si="14"/>
        <v>#VALUE!</v>
      </c>
      <c r="R245" s="34" t="e">
        <f>'935'!Z245</f>
        <v>#VALUE!</v>
      </c>
      <c r="S245" s="58" t="e">
        <f t="shared" si="15"/>
        <v>#VALUE!</v>
      </c>
      <c r="T245" s="59" t="e">
        <f t="shared" si="16"/>
        <v>#VALUE!</v>
      </c>
      <c r="U245" s="57" t="e">
        <f t="shared" si="17"/>
        <v>#VALUE!</v>
      </c>
      <c r="V245" s="34" t="e">
        <f>'935'!AA245</f>
        <v>#VALUE!</v>
      </c>
      <c r="W245" s="58" t="e">
        <f t="shared" si="18"/>
        <v>#VALUE!</v>
      </c>
      <c r="X245" s="59" t="e">
        <f t="shared" si="19"/>
        <v>#VALUE!</v>
      </c>
      <c r="Y245" s="57" t="e">
        <f>0.01*('11'!B$17-'935'!X245)*Matrix!BT245</f>
        <v>#VALUE!</v>
      </c>
      <c r="Z245" s="32" t="e">
        <f>0.01*'11'!B$17*Matrix!AT245*Matrix!CV245</f>
        <v>#VALUE!</v>
      </c>
      <c r="AA245" s="32" t="e">
        <f>Matrix!AT245*MAX(Matrix!DD245,0-(Matrix!DC245+IF('935'!Q245=0,0,(1-'935'!Y245/'11'!C$17)*'11'!B$17/('11'!B$17-'935'!X245)*IF(Matrix!AT245=0,1,Matrix!BX245/Matrix!AT245)*Matrix!CU245)))*'11'!B$17*0.01*'DNO totals'!B$228/'DNO totals'!B$296</f>
        <v>#VALUE!</v>
      </c>
      <c r="AB245" s="32" t="e">
        <f>Matrix!AT245*'Charging rates'!B$106*Matrix!DA245</f>
        <v>#VALUE!</v>
      </c>
      <c r="AC245" s="32" t="e">
        <f>Matrix!AT245*MAX(Matrix!DD245,0-(Matrix!DC245+IF('935'!Q245=0,0,(1-'935'!Y245/'11'!C$17)*'11'!B$17/('11'!B$17-'935'!X245)*IF(Matrix!AT245=0,1,Matrix!BX245/Matrix!AT245)*Matrix!CU245)))*'11'!B$17*0.01*'DNO totals'!B$238/'DNO totals'!B$296</f>
        <v>#VALUE!</v>
      </c>
      <c r="AD245" s="32" t="e">
        <f>0.01*(Matrix!BX245*'11'!B$17*Matrix!CA245+Matrix!AT245*Matrix!CC245*'935'!Q245*('11'!C$17-'935'!Y245)*('11'!B$17/('11'!B$17-'935'!X245)))</f>
        <v>#VALUE!</v>
      </c>
      <c r="AE245" s="32" t="e">
        <f>Matrix!AT245*'Charging rates'!B$116*(Parameters!B$21+Matrix!AU245)*IF('DNO totals'!B$323&lt;0,1,'935'!S245)</f>
        <v>#VALUE!</v>
      </c>
      <c r="AF245" s="32" t="e">
        <f>Matrix!AT245*MAX(Matrix!DD245,0-(Matrix!DC245+IF('935'!Q245=0,0,(1-'935'!Y245/'11'!C$17)*'11'!B$17/('11'!B$17-'935'!X245)*IF(Matrix!AT245=0,1,Matrix!BX245/Matrix!AT245)*Matrix!CU245)))*'11'!B$17*0.01*(1-('DNO totals'!B$238+'DNO totals'!B$228)/'DNO totals'!B$296)</f>
        <v>#VALUE!</v>
      </c>
      <c r="AG245" s="49" t="e">
        <f t="shared" si="20"/>
        <v>#VALUE!</v>
      </c>
    </row>
    <row r="246" spans="1:33">
      <c r="A246" s="28">
        <v>146</v>
      </c>
      <c r="B246" s="47" t="e">
        <f>Results!B246</f>
        <v>#VALUE!</v>
      </c>
      <c r="C246" s="35" t="e">
        <f>Results!C246</f>
        <v>#VALUE!</v>
      </c>
      <c r="D246" s="55" t="e">
        <f>Results!D246</f>
        <v>#VALUE!</v>
      </c>
      <c r="E246" s="55" t="e">
        <f>Results!E246</f>
        <v>#VALUE!</v>
      </c>
      <c r="F246" s="56" t="e">
        <f>Results!F246</f>
        <v>#VALUE!</v>
      </c>
      <c r="G246" s="35" t="e">
        <f>Results!G246</f>
        <v>#VALUE!</v>
      </c>
      <c r="H246" s="55" t="e">
        <f>Results!H246</f>
        <v>#VALUE!</v>
      </c>
      <c r="I246" s="55" t="e">
        <f>Results!I246</f>
        <v>#VALUE!</v>
      </c>
      <c r="J246" s="56" t="e">
        <f>Results!J246</f>
        <v>#VALUE!</v>
      </c>
      <c r="K246" s="57" t="e">
        <f>0.01*'11'!B$17*Matrix!AT246*Results!E246</f>
        <v>#VALUE!</v>
      </c>
      <c r="L246" s="32" t="e">
        <f>0.01*('11'!C$17-'935'!Y246)*Results!C246*Matrix!AT246*('11'!B$17/('11'!B$17-'935'!X246))*'935'!Q246</f>
        <v>#VALUE!</v>
      </c>
      <c r="M246" s="49" t="e">
        <f>0.01*('11'!B$17-'935'!X246)*Results!D246</f>
        <v>#VALUE!</v>
      </c>
      <c r="N246" s="32" t="e">
        <f>0.01*'11'!B$17*Matrix!H246*Matrix!BC246</f>
        <v>#VALUE!</v>
      </c>
      <c r="O246" s="32" t="e">
        <f>0.01*('11'!B$17-'935'!X246)*Matrix!BW246</f>
        <v>#VALUE!</v>
      </c>
      <c r="P246" s="49" t="e">
        <f>0.01*Matrix!AS246*'935'!U246</f>
        <v>#VALUE!</v>
      </c>
      <c r="Q246" s="57" t="e">
        <f t="shared" si="14"/>
        <v>#VALUE!</v>
      </c>
      <c r="R246" s="34" t="e">
        <f>'935'!Z246</f>
        <v>#VALUE!</v>
      </c>
      <c r="S246" s="58" t="e">
        <f t="shared" si="15"/>
        <v>#VALUE!</v>
      </c>
      <c r="T246" s="59" t="e">
        <f t="shared" si="16"/>
        <v>#VALUE!</v>
      </c>
      <c r="U246" s="57" t="e">
        <f t="shared" si="17"/>
        <v>#VALUE!</v>
      </c>
      <c r="V246" s="34" t="e">
        <f>'935'!AA246</f>
        <v>#VALUE!</v>
      </c>
      <c r="W246" s="58" t="e">
        <f t="shared" si="18"/>
        <v>#VALUE!</v>
      </c>
      <c r="X246" s="59" t="e">
        <f t="shared" si="19"/>
        <v>#VALUE!</v>
      </c>
      <c r="Y246" s="57" t="e">
        <f>0.01*('11'!B$17-'935'!X246)*Matrix!BT246</f>
        <v>#VALUE!</v>
      </c>
      <c r="Z246" s="32" t="e">
        <f>0.01*'11'!B$17*Matrix!AT246*Matrix!CV246</f>
        <v>#VALUE!</v>
      </c>
      <c r="AA246" s="32" t="e">
        <f>Matrix!AT246*MAX(Matrix!DD246,0-(Matrix!DC246+IF('935'!Q246=0,0,(1-'935'!Y246/'11'!C$17)*'11'!B$17/('11'!B$17-'935'!X246)*IF(Matrix!AT246=0,1,Matrix!BX246/Matrix!AT246)*Matrix!CU246)))*'11'!B$17*0.01*'DNO totals'!B$228/'DNO totals'!B$296</f>
        <v>#VALUE!</v>
      </c>
      <c r="AB246" s="32" t="e">
        <f>Matrix!AT246*'Charging rates'!B$106*Matrix!DA246</f>
        <v>#VALUE!</v>
      </c>
      <c r="AC246" s="32" t="e">
        <f>Matrix!AT246*MAX(Matrix!DD246,0-(Matrix!DC246+IF('935'!Q246=0,0,(1-'935'!Y246/'11'!C$17)*'11'!B$17/('11'!B$17-'935'!X246)*IF(Matrix!AT246=0,1,Matrix!BX246/Matrix!AT246)*Matrix!CU246)))*'11'!B$17*0.01*'DNO totals'!B$238/'DNO totals'!B$296</f>
        <v>#VALUE!</v>
      </c>
      <c r="AD246" s="32" t="e">
        <f>0.01*(Matrix!BX246*'11'!B$17*Matrix!CA246+Matrix!AT246*Matrix!CC246*'935'!Q246*('11'!C$17-'935'!Y246)*('11'!B$17/('11'!B$17-'935'!X246)))</f>
        <v>#VALUE!</v>
      </c>
      <c r="AE246" s="32" t="e">
        <f>Matrix!AT246*'Charging rates'!B$116*(Parameters!B$21+Matrix!AU246)*IF('DNO totals'!B$323&lt;0,1,'935'!S246)</f>
        <v>#VALUE!</v>
      </c>
      <c r="AF246" s="32" t="e">
        <f>Matrix!AT246*MAX(Matrix!DD246,0-(Matrix!DC246+IF('935'!Q246=0,0,(1-'935'!Y246/'11'!C$17)*'11'!B$17/('11'!B$17-'935'!X246)*IF(Matrix!AT246=0,1,Matrix!BX246/Matrix!AT246)*Matrix!CU246)))*'11'!B$17*0.01*(1-('DNO totals'!B$238+'DNO totals'!B$228)/'DNO totals'!B$296)</f>
        <v>#VALUE!</v>
      </c>
      <c r="AG246" s="49" t="e">
        <f t="shared" si="20"/>
        <v>#VALUE!</v>
      </c>
    </row>
    <row r="247" spans="1:33">
      <c r="A247" s="28">
        <v>147</v>
      </c>
      <c r="B247" s="47" t="e">
        <f>Results!B247</f>
        <v>#VALUE!</v>
      </c>
      <c r="C247" s="35" t="e">
        <f>Results!C247</f>
        <v>#VALUE!</v>
      </c>
      <c r="D247" s="55" t="e">
        <f>Results!D247</f>
        <v>#VALUE!</v>
      </c>
      <c r="E247" s="55" t="e">
        <f>Results!E247</f>
        <v>#VALUE!</v>
      </c>
      <c r="F247" s="56" t="e">
        <f>Results!F247</f>
        <v>#VALUE!</v>
      </c>
      <c r="G247" s="35" t="e">
        <f>Results!G247</f>
        <v>#VALUE!</v>
      </c>
      <c r="H247" s="55" t="e">
        <f>Results!H247</f>
        <v>#VALUE!</v>
      </c>
      <c r="I247" s="55" t="e">
        <f>Results!I247</f>
        <v>#VALUE!</v>
      </c>
      <c r="J247" s="56" t="e">
        <f>Results!J247</f>
        <v>#VALUE!</v>
      </c>
      <c r="K247" s="57" t="e">
        <f>0.01*'11'!B$17*Matrix!AT247*Results!E247</f>
        <v>#VALUE!</v>
      </c>
      <c r="L247" s="32" t="e">
        <f>0.01*('11'!C$17-'935'!Y247)*Results!C247*Matrix!AT247*('11'!B$17/('11'!B$17-'935'!X247))*'935'!Q247</f>
        <v>#VALUE!</v>
      </c>
      <c r="M247" s="49" t="e">
        <f>0.01*('11'!B$17-'935'!X247)*Results!D247</f>
        <v>#VALUE!</v>
      </c>
      <c r="N247" s="32" t="e">
        <f>0.01*'11'!B$17*Matrix!H247*Matrix!BC247</f>
        <v>#VALUE!</v>
      </c>
      <c r="O247" s="32" t="e">
        <f>0.01*('11'!B$17-'935'!X247)*Matrix!BW247</f>
        <v>#VALUE!</v>
      </c>
      <c r="P247" s="49" t="e">
        <f>0.01*Matrix!AS247*'935'!U247</f>
        <v>#VALUE!</v>
      </c>
      <c r="Q247" s="57" t="e">
        <f t="shared" si="14"/>
        <v>#VALUE!</v>
      </c>
      <c r="R247" s="34" t="e">
        <f>'935'!Z247</f>
        <v>#VALUE!</v>
      </c>
      <c r="S247" s="58" t="e">
        <f t="shared" si="15"/>
        <v>#VALUE!</v>
      </c>
      <c r="T247" s="59" t="e">
        <f t="shared" si="16"/>
        <v>#VALUE!</v>
      </c>
      <c r="U247" s="57" t="e">
        <f t="shared" si="17"/>
        <v>#VALUE!</v>
      </c>
      <c r="V247" s="34" t="e">
        <f>'935'!AA247</f>
        <v>#VALUE!</v>
      </c>
      <c r="W247" s="58" t="e">
        <f t="shared" si="18"/>
        <v>#VALUE!</v>
      </c>
      <c r="X247" s="59" t="e">
        <f t="shared" si="19"/>
        <v>#VALUE!</v>
      </c>
      <c r="Y247" s="57" t="e">
        <f>0.01*('11'!B$17-'935'!X247)*Matrix!BT247</f>
        <v>#VALUE!</v>
      </c>
      <c r="Z247" s="32" t="e">
        <f>0.01*'11'!B$17*Matrix!AT247*Matrix!CV247</f>
        <v>#VALUE!</v>
      </c>
      <c r="AA247" s="32" t="e">
        <f>Matrix!AT247*MAX(Matrix!DD247,0-(Matrix!DC247+IF('935'!Q247=0,0,(1-'935'!Y247/'11'!C$17)*'11'!B$17/('11'!B$17-'935'!X247)*IF(Matrix!AT247=0,1,Matrix!BX247/Matrix!AT247)*Matrix!CU247)))*'11'!B$17*0.01*'DNO totals'!B$228/'DNO totals'!B$296</f>
        <v>#VALUE!</v>
      </c>
      <c r="AB247" s="32" t="e">
        <f>Matrix!AT247*'Charging rates'!B$106*Matrix!DA247</f>
        <v>#VALUE!</v>
      </c>
      <c r="AC247" s="32" t="e">
        <f>Matrix!AT247*MAX(Matrix!DD247,0-(Matrix!DC247+IF('935'!Q247=0,0,(1-'935'!Y247/'11'!C$17)*'11'!B$17/('11'!B$17-'935'!X247)*IF(Matrix!AT247=0,1,Matrix!BX247/Matrix!AT247)*Matrix!CU247)))*'11'!B$17*0.01*'DNO totals'!B$238/'DNO totals'!B$296</f>
        <v>#VALUE!</v>
      </c>
      <c r="AD247" s="32" t="e">
        <f>0.01*(Matrix!BX247*'11'!B$17*Matrix!CA247+Matrix!AT247*Matrix!CC247*'935'!Q247*('11'!C$17-'935'!Y247)*('11'!B$17/('11'!B$17-'935'!X247)))</f>
        <v>#VALUE!</v>
      </c>
      <c r="AE247" s="32" t="e">
        <f>Matrix!AT247*'Charging rates'!B$116*(Parameters!B$21+Matrix!AU247)*IF('DNO totals'!B$323&lt;0,1,'935'!S247)</f>
        <v>#VALUE!</v>
      </c>
      <c r="AF247" s="32" t="e">
        <f>Matrix!AT247*MAX(Matrix!DD247,0-(Matrix!DC247+IF('935'!Q247=0,0,(1-'935'!Y247/'11'!C$17)*'11'!B$17/('11'!B$17-'935'!X247)*IF(Matrix!AT247=0,1,Matrix!BX247/Matrix!AT247)*Matrix!CU247)))*'11'!B$17*0.01*(1-('DNO totals'!B$238+'DNO totals'!B$228)/'DNO totals'!B$296)</f>
        <v>#VALUE!</v>
      </c>
      <c r="AG247" s="49" t="e">
        <f t="shared" si="20"/>
        <v>#VALUE!</v>
      </c>
    </row>
    <row r="248" spans="1:33">
      <c r="A248" s="28">
        <v>148</v>
      </c>
      <c r="B248" s="47" t="e">
        <f>Results!B248</f>
        <v>#VALUE!</v>
      </c>
      <c r="C248" s="35" t="e">
        <f>Results!C248</f>
        <v>#VALUE!</v>
      </c>
      <c r="D248" s="55" t="e">
        <f>Results!D248</f>
        <v>#VALUE!</v>
      </c>
      <c r="E248" s="55" t="e">
        <f>Results!E248</f>
        <v>#VALUE!</v>
      </c>
      <c r="F248" s="56" t="e">
        <f>Results!F248</f>
        <v>#VALUE!</v>
      </c>
      <c r="G248" s="35" t="e">
        <f>Results!G248</f>
        <v>#VALUE!</v>
      </c>
      <c r="H248" s="55" t="e">
        <f>Results!H248</f>
        <v>#VALUE!</v>
      </c>
      <c r="I248" s="55" t="e">
        <f>Results!I248</f>
        <v>#VALUE!</v>
      </c>
      <c r="J248" s="56" t="e">
        <f>Results!J248</f>
        <v>#VALUE!</v>
      </c>
      <c r="K248" s="57" t="e">
        <f>0.01*'11'!B$17*Matrix!AT248*Results!E248</f>
        <v>#VALUE!</v>
      </c>
      <c r="L248" s="32" t="e">
        <f>0.01*('11'!C$17-'935'!Y248)*Results!C248*Matrix!AT248*('11'!B$17/('11'!B$17-'935'!X248))*'935'!Q248</f>
        <v>#VALUE!</v>
      </c>
      <c r="M248" s="49" t="e">
        <f>0.01*('11'!B$17-'935'!X248)*Results!D248</f>
        <v>#VALUE!</v>
      </c>
      <c r="N248" s="32" t="e">
        <f>0.01*'11'!B$17*Matrix!H248*Matrix!BC248</f>
        <v>#VALUE!</v>
      </c>
      <c r="O248" s="32" t="e">
        <f>0.01*('11'!B$17-'935'!X248)*Matrix!BW248</f>
        <v>#VALUE!</v>
      </c>
      <c r="P248" s="49" t="e">
        <f>0.01*Matrix!AS248*'935'!U248</f>
        <v>#VALUE!</v>
      </c>
      <c r="Q248" s="57" t="e">
        <f t="shared" si="14"/>
        <v>#VALUE!</v>
      </c>
      <c r="R248" s="34" t="e">
        <f>'935'!Z248</f>
        <v>#VALUE!</v>
      </c>
      <c r="S248" s="58" t="e">
        <f t="shared" si="15"/>
        <v>#VALUE!</v>
      </c>
      <c r="T248" s="59" t="e">
        <f t="shared" si="16"/>
        <v>#VALUE!</v>
      </c>
      <c r="U248" s="57" t="e">
        <f t="shared" si="17"/>
        <v>#VALUE!</v>
      </c>
      <c r="V248" s="34" t="e">
        <f>'935'!AA248</f>
        <v>#VALUE!</v>
      </c>
      <c r="W248" s="58" t="e">
        <f t="shared" si="18"/>
        <v>#VALUE!</v>
      </c>
      <c r="X248" s="59" t="e">
        <f t="shared" si="19"/>
        <v>#VALUE!</v>
      </c>
      <c r="Y248" s="57" t="e">
        <f>0.01*('11'!B$17-'935'!X248)*Matrix!BT248</f>
        <v>#VALUE!</v>
      </c>
      <c r="Z248" s="32" t="e">
        <f>0.01*'11'!B$17*Matrix!AT248*Matrix!CV248</f>
        <v>#VALUE!</v>
      </c>
      <c r="AA248" s="32" t="e">
        <f>Matrix!AT248*MAX(Matrix!DD248,0-(Matrix!DC248+IF('935'!Q248=0,0,(1-'935'!Y248/'11'!C$17)*'11'!B$17/('11'!B$17-'935'!X248)*IF(Matrix!AT248=0,1,Matrix!BX248/Matrix!AT248)*Matrix!CU248)))*'11'!B$17*0.01*'DNO totals'!B$228/'DNO totals'!B$296</f>
        <v>#VALUE!</v>
      </c>
      <c r="AB248" s="32" t="e">
        <f>Matrix!AT248*'Charging rates'!B$106*Matrix!DA248</f>
        <v>#VALUE!</v>
      </c>
      <c r="AC248" s="32" t="e">
        <f>Matrix!AT248*MAX(Matrix!DD248,0-(Matrix!DC248+IF('935'!Q248=0,0,(1-'935'!Y248/'11'!C$17)*'11'!B$17/('11'!B$17-'935'!X248)*IF(Matrix!AT248=0,1,Matrix!BX248/Matrix!AT248)*Matrix!CU248)))*'11'!B$17*0.01*'DNO totals'!B$238/'DNO totals'!B$296</f>
        <v>#VALUE!</v>
      </c>
      <c r="AD248" s="32" t="e">
        <f>0.01*(Matrix!BX248*'11'!B$17*Matrix!CA248+Matrix!AT248*Matrix!CC248*'935'!Q248*('11'!C$17-'935'!Y248)*('11'!B$17/('11'!B$17-'935'!X248)))</f>
        <v>#VALUE!</v>
      </c>
      <c r="AE248" s="32" t="e">
        <f>Matrix!AT248*'Charging rates'!B$116*(Parameters!B$21+Matrix!AU248)*IF('DNO totals'!B$323&lt;0,1,'935'!S248)</f>
        <v>#VALUE!</v>
      </c>
      <c r="AF248" s="32" t="e">
        <f>Matrix!AT248*MAX(Matrix!DD248,0-(Matrix!DC248+IF('935'!Q248=0,0,(1-'935'!Y248/'11'!C$17)*'11'!B$17/('11'!B$17-'935'!X248)*IF(Matrix!AT248=0,1,Matrix!BX248/Matrix!AT248)*Matrix!CU248)))*'11'!B$17*0.01*(1-('DNO totals'!B$238+'DNO totals'!B$228)/'DNO totals'!B$296)</f>
        <v>#VALUE!</v>
      </c>
      <c r="AG248" s="49" t="e">
        <f t="shared" si="20"/>
        <v>#VALUE!</v>
      </c>
    </row>
    <row r="249" spans="1:33">
      <c r="A249" s="28">
        <v>149</v>
      </c>
      <c r="B249" s="47" t="e">
        <f>Results!B249</f>
        <v>#VALUE!</v>
      </c>
      <c r="C249" s="35" t="e">
        <f>Results!C249</f>
        <v>#VALUE!</v>
      </c>
      <c r="D249" s="55" t="e">
        <f>Results!D249</f>
        <v>#VALUE!</v>
      </c>
      <c r="E249" s="55" t="e">
        <f>Results!E249</f>
        <v>#VALUE!</v>
      </c>
      <c r="F249" s="56" t="e">
        <f>Results!F249</f>
        <v>#VALUE!</v>
      </c>
      <c r="G249" s="35" t="e">
        <f>Results!G249</f>
        <v>#VALUE!</v>
      </c>
      <c r="H249" s="55" t="e">
        <f>Results!H249</f>
        <v>#VALUE!</v>
      </c>
      <c r="I249" s="55" t="e">
        <f>Results!I249</f>
        <v>#VALUE!</v>
      </c>
      <c r="J249" s="56" t="e">
        <f>Results!J249</f>
        <v>#VALUE!</v>
      </c>
      <c r="K249" s="57" t="e">
        <f>0.01*'11'!B$17*Matrix!AT249*Results!E249</f>
        <v>#VALUE!</v>
      </c>
      <c r="L249" s="32" t="e">
        <f>0.01*('11'!C$17-'935'!Y249)*Results!C249*Matrix!AT249*('11'!B$17/('11'!B$17-'935'!X249))*'935'!Q249</f>
        <v>#VALUE!</v>
      </c>
      <c r="M249" s="49" t="e">
        <f>0.01*('11'!B$17-'935'!X249)*Results!D249</f>
        <v>#VALUE!</v>
      </c>
      <c r="N249" s="32" t="e">
        <f>0.01*'11'!B$17*Matrix!H249*Matrix!BC249</f>
        <v>#VALUE!</v>
      </c>
      <c r="O249" s="32" t="e">
        <f>0.01*('11'!B$17-'935'!X249)*Matrix!BW249</f>
        <v>#VALUE!</v>
      </c>
      <c r="P249" s="49" t="e">
        <f>0.01*Matrix!AS249*'935'!U249</f>
        <v>#VALUE!</v>
      </c>
      <c r="Q249" s="57" t="e">
        <f t="shared" si="14"/>
        <v>#VALUE!</v>
      </c>
      <c r="R249" s="34" t="e">
        <f>'935'!Z249</f>
        <v>#VALUE!</v>
      </c>
      <c r="S249" s="58" t="e">
        <f t="shared" si="15"/>
        <v>#VALUE!</v>
      </c>
      <c r="T249" s="59" t="e">
        <f t="shared" si="16"/>
        <v>#VALUE!</v>
      </c>
      <c r="U249" s="57" t="e">
        <f t="shared" si="17"/>
        <v>#VALUE!</v>
      </c>
      <c r="V249" s="34" t="e">
        <f>'935'!AA249</f>
        <v>#VALUE!</v>
      </c>
      <c r="W249" s="58" t="e">
        <f t="shared" si="18"/>
        <v>#VALUE!</v>
      </c>
      <c r="X249" s="59" t="e">
        <f t="shared" si="19"/>
        <v>#VALUE!</v>
      </c>
      <c r="Y249" s="57" t="e">
        <f>0.01*('11'!B$17-'935'!X249)*Matrix!BT249</f>
        <v>#VALUE!</v>
      </c>
      <c r="Z249" s="32" t="e">
        <f>0.01*'11'!B$17*Matrix!AT249*Matrix!CV249</f>
        <v>#VALUE!</v>
      </c>
      <c r="AA249" s="32" t="e">
        <f>Matrix!AT249*MAX(Matrix!DD249,0-(Matrix!DC249+IF('935'!Q249=0,0,(1-'935'!Y249/'11'!C$17)*'11'!B$17/('11'!B$17-'935'!X249)*IF(Matrix!AT249=0,1,Matrix!BX249/Matrix!AT249)*Matrix!CU249)))*'11'!B$17*0.01*'DNO totals'!B$228/'DNO totals'!B$296</f>
        <v>#VALUE!</v>
      </c>
      <c r="AB249" s="32" t="e">
        <f>Matrix!AT249*'Charging rates'!B$106*Matrix!DA249</f>
        <v>#VALUE!</v>
      </c>
      <c r="AC249" s="32" t="e">
        <f>Matrix!AT249*MAX(Matrix!DD249,0-(Matrix!DC249+IF('935'!Q249=0,0,(1-'935'!Y249/'11'!C$17)*'11'!B$17/('11'!B$17-'935'!X249)*IF(Matrix!AT249=0,1,Matrix!BX249/Matrix!AT249)*Matrix!CU249)))*'11'!B$17*0.01*'DNO totals'!B$238/'DNO totals'!B$296</f>
        <v>#VALUE!</v>
      </c>
      <c r="AD249" s="32" t="e">
        <f>0.01*(Matrix!BX249*'11'!B$17*Matrix!CA249+Matrix!AT249*Matrix!CC249*'935'!Q249*('11'!C$17-'935'!Y249)*('11'!B$17/('11'!B$17-'935'!X249)))</f>
        <v>#VALUE!</v>
      </c>
      <c r="AE249" s="32" t="e">
        <f>Matrix!AT249*'Charging rates'!B$116*(Parameters!B$21+Matrix!AU249)*IF('DNO totals'!B$323&lt;0,1,'935'!S249)</f>
        <v>#VALUE!</v>
      </c>
      <c r="AF249" s="32" t="e">
        <f>Matrix!AT249*MAX(Matrix!DD249,0-(Matrix!DC249+IF('935'!Q249=0,0,(1-'935'!Y249/'11'!C$17)*'11'!B$17/('11'!B$17-'935'!X249)*IF(Matrix!AT249=0,1,Matrix!BX249/Matrix!AT249)*Matrix!CU249)))*'11'!B$17*0.01*(1-('DNO totals'!B$238+'DNO totals'!B$228)/'DNO totals'!B$296)</f>
        <v>#VALUE!</v>
      </c>
      <c r="AG249" s="49" t="e">
        <f t="shared" si="20"/>
        <v>#VALUE!</v>
      </c>
    </row>
    <row r="250" spans="1:33">
      <c r="A250" s="28">
        <v>150</v>
      </c>
      <c r="B250" s="47" t="e">
        <f>Results!B250</f>
        <v>#VALUE!</v>
      </c>
      <c r="C250" s="35" t="e">
        <f>Results!C250</f>
        <v>#VALUE!</v>
      </c>
      <c r="D250" s="55" t="e">
        <f>Results!D250</f>
        <v>#VALUE!</v>
      </c>
      <c r="E250" s="55" t="e">
        <f>Results!E250</f>
        <v>#VALUE!</v>
      </c>
      <c r="F250" s="56" t="e">
        <f>Results!F250</f>
        <v>#VALUE!</v>
      </c>
      <c r="G250" s="35" t="e">
        <f>Results!G250</f>
        <v>#VALUE!</v>
      </c>
      <c r="H250" s="55" t="e">
        <f>Results!H250</f>
        <v>#VALUE!</v>
      </c>
      <c r="I250" s="55" t="e">
        <f>Results!I250</f>
        <v>#VALUE!</v>
      </c>
      <c r="J250" s="56" t="e">
        <f>Results!J250</f>
        <v>#VALUE!</v>
      </c>
      <c r="K250" s="57" t="e">
        <f>0.01*'11'!B$17*Matrix!AT250*Results!E250</f>
        <v>#VALUE!</v>
      </c>
      <c r="L250" s="32" t="e">
        <f>0.01*('11'!C$17-'935'!Y250)*Results!C250*Matrix!AT250*('11'!B$17/('11'!B$17-'935'!X250))*'935'!Q250</f>
        <v>#VALUE!</v>
      </c>
      <c r="M250" s="49" t="e">
        <f>0.01*('11'!B$17-'935'!X250)*Results!D250</f>
        <v>#VALUE!</v>
      </c>
      <c r="N250" s="32" t="e">
        <f>0.01*'11'!B$17*Matrix!H250*Matrix!BC250</f>
        <v>#VALUE!</v>
      </c>
      <c r="O250" s="32" t="e">
        <f>0.01*('11'!B$17-'935'!X250)*Matrix!BW250</f>
        <v>#VALUE!</v>
      </c>
      <c r="P250" s="49" t="e">
        <f>0.01*Matrix!AS250*'935'!U250</f>
        <v>#VALUE!</v>
      </c>
      <c r="Q250" s="57" t="e">
        <f t="shared" si="14"/>
        <v>#VALUE!</v>
      </c>
      <c r="R250" s="34" t="e">
        <f>'935'!Z250</f>
        <v>#VALUE!</v>
      </c>
      <c r="S250" s="58" t="e">
        <f t="shared" si="15"/>
        <v>#VALUE!</v>
      </c>
      <c r="T250" s="59" t="e">
        <f t="shared" si="16"/>
        <v>#VALUE!</v>
      </c>
      <c r="U250" s="57" t="e">
        <f t="shared" si="17"/>
        <v>#VALUE!</v>
      </c>
      <c r="V250" s="34" t="e">
        <f>'935'!AA250</f>
        <v>#VALUE!</v>
      </c>
      <c r="W250" s="58" t="e">
        <f t="shared" si="18"/>
        <v>#VALUE!</v>
      </c>
      <c r="X250" s="59" t="e">
        <f t="shared" si="19"/>
        <v>#VALUE!</v>
      </c>
      <c r="Y250" s="57" t="e">
        <f>0.01*('11'!B$17-'935'!X250)*Matrix!BT250</f>
        <v>#VALUE!</v>
      </c>
      <c r="Z250" s="32" t="e">
        <f>0.01*'11'!B$17*Matrix!AT250*Matrix!CV250</f>
        <v>#VALUE!</v>
      </c>
      <c r="AA250" s="32" t="e">
        <f>Matrix!AT250*MAX(Matrix!DD250,0-(Matrix!DC250+IF('935'!Q250=0,0,(1-'935'!Y250/'11'!C$17)*'11'!B$17/('11'!B$17-'935'!X250)*IF(Matrix!AT250=0,1,Matrix!BX250/Matrix!AT250)*Matrix!CU250)))*'11'!B$17*0.01*'DNO totals'!B$228/'DNO totals'!B$296</f>
        <v>#VALUE!</v>
      </c>
      <c r="AB250" s="32" t="e">
        <f>Matrix!AT250*'Charging rates'!B$106*Matrix!DA250</f>
        <v>#VALUE!</v>
      </c>
      <c r="AC250" s="32" t="e">
        <f>Matrix!AT250*MAX(Matrix!DD250,0-(Matrix!DC250+IF('935'!Q250=0,0,(1-'935'!Y250/'11'!C$17)*'11'!B$17/('11'!B$17-'935'!X250)*IF(Matrix!AT250=0,1,Matrix!BX250/Matrix!AT250)*Matrix!CU250)))*'11'!B$17*0.01*'DNO totals'!B$238/'DNO totals'!B$296</f>
        <v>#VALUE!</v>
      </c>
      <c r="AD250" s="32" t="e">
        <f>0.01*(Matrix!BX250*'11'!B$17*Matrix!CA250+Matrix!AT250*Matrix!CC250*'935'!Q250*('11'!C$17-'935'!Y250)*('11'!B$17/('11'!B$17-'935'!X250)))</f>
        <v>#VALUE!</v>
      </c>
      <c r="AE250" s="32" t="e">
        <f>Matrix!AT250*'Charging rates'!B$116*(Parameters!B$21+Matrix!AU250)*IF('DNO totals'!B$323&lt;0,1,'935'!S250)</f>
        <v>#VALUE!</v>
      </c>
      <c r="AF250" s="32" t="e">
        <f>Matrix!AT250*MAX(Matrix!DD250,0-(Matrix!DC250+IF('935'!Q250=0,0,(1-'935'!Y250/'11'!C$17)*'11'!B$17/('11'!B$17-'935'!X250)*IF(Matrix!AT250=0,1,Matrix!BX250/Matrix!AT250)*Matrix!CU250)))*'11'!B$17*0.01*(1-('DNO totals'!B$238+'DNO totals'!B$228)/'DNO totals'!B$296)</f>
        <v>#VALUE!</v>
      </c>
      <c r="AG250" s="49" t="e">
        <f t="shared" si="20"/>
        <v>#VALUE!</v>
      </c>
    </row>
    <row r="251" spans="1:33">
      <c r="A251" s="28">
        <v>151</v>
      </c>
      <c r="B251" s="47" t="e">
        <f>Results!B251</f>
        <v>#VALUE!</v>
      </c>
      <c r="C251" s="35" t="e">
        <f>Results!C251</f>
        <v>#VALUE!</v>
      </c>
      <c r="D251" s="55" t="e">
        <f>Results!D251</f>
        <v>#VALUE!</v>
      </c>
      <c r="E251" s="55" t="e">
        <f>Results!E251</f>
        <v>#VALUE!</v>
      </c>
      <c r="F251" s="56" t="e">
        <f>Results!F251</f>
        <v>#VALUE!</v>
      </c>
      <c r="G251" s="35" t="e">
        <f>Results!G251</f>
        <v>#VALUE!</v>
      </c>
      <c r="H251" s="55" t="e">
        <f>Results!H251</f>
        <v>#VALUE!</v>
      </c>
      <c r="I251" s="55" t="e">
        <f>Results!I251</f>
        <v>#VALUE!</v>
      </c>
      <c r="J251" s="56" t="e">
        <f>Results!J251</f>
        <v>#VALUE!</v>
      </c>
      <c r="K251" s="57" t="e">
        <f>0.01*'11'!B$17*Matrix!AT251*Results!E251</f>
        <v>#VALUE!</v>
      </c>
      <c r="L251" s="32" t="e">
        <f>0.01*('11'!C$17-'935'!Y251)*Results!C251*Matrix!AT251*('11'!B$17/('11'!B$17-'935'!X251))*'935'!Q251</f>
        <v>#VALUE!</v>
      </c>
      <c r="M251" s="49" t="e">
        <f>0.01*('11'!B$17-'935'!X251)*Results!D251</f>
        <v>#VALUE!</v>
      </c>
      <c r="N251" s="32" t="e">
        <f>0.01*'11'!B$17*Matrix!H251*Matrix!BC251</f>
        <v>#VALUE!</v>
      </c>
      <c r="O251" s="32" t="e">
        <f>0.01*('11'!B$17-'935'!X251)*Matrix!BW251</f>
        <v>#VALUE!</v>
      </c>
      <c r="P251" s="49" t="e">
        <f>0.01*Matrix!AS251*'935'!U251</f>
        <v>#VALUE!</v>
      </c>
      <c r="Q251" s="57" t="e">
        <f t="shared" si="14"/>
        <v>#VALUE!</v>
      </c>
      <c r="R251" s="34" t="e">
        <f>'935'!Z251</f>
        <v>#VALUE!</v>
      </c>
      <c r="S251" s="58" t="e">
        <f t="shared" si="15"/>
        <v>#VALUE!</v>
      </c>
      <c r="T251" s="59" t="e">
        <f t="shared" si="16"/>
        <v>#VALUE!</v>
      </c>
      <c r="U251" s="57" t="e">
        <f t="shared" si="17"/>
        <v>#VALUE!</v>
      </c>
      <c r="V251" s="34" t="e">
        <f>'935'!AA251</f>
        <v>#VALUE!</v>
      </c>
      <c r="W251" s="58" t="e">
        <f t="shared" si="18"/>
        <v>#VALUE!</v>
      </c>
      <c r="X251" s="59" t="e">
        <f t="shared" si="19"/>
        <v>#VALUE!</v>
      </c>
      <c r="Y251" s="57" t="e">
        <f>0.01*('11'!B$17-'935'!X251)*Matrix!BT251</f>
        <v>#VALUE!</v>
      </c>
      <c r="Z251" s="32" t="e">
        <f>0.01*'11'!B$17*Matrix!AT251*Matrix!CV251</f>
        <v>#VALUE!</v>
      </c>
      <c r="AA251" s="32" t="e">
        <f>Matrix!AT251*MAX(Matrix!DD251,0-(Matrix!DC251+IF('935'!Q251=0,0,(1-'935'!Y251/'11'!C$17)*'11'!B$17/('11'!B$17-'935'!X251)*IF(Matrix!AT251=0,1,Matrix!BX251/Matrix!AT251)*Matrix!CU251)))*'11'!B$17*0.01*'DNO totals'!B$228/'DNO totals'!B$296</f>
        <v>#VALUE!</v>
      </c>
      <c r="AB251" s="32" t="e">
        <f>Matrix!AT251*'Charging rates'!B$106*Matrix!DA251</f>
        <v>#VALUE!</v>
      </c>
      <c r="AC251" s="32" t="e">
        <f>Matrix!AT251*MAX(Matrix!DD251,0-(Matrix!DC251+IF('935'!Q251=0,0,(1-'935'!Y251/'11'!C$17)*'11'!B$17/('11'!B$17-'935'!X251)*IF(Matrix!AT251=0,1,Matrix!BX251/Matrix!AT251)*Matrix!CU251)))*'11'!B$17*0.01*'DNO totals'!B$238/'DNO totals'!B$296</f>
        <v>#VALUE!</v>
      </c>
      <c r="AD251" s="32" t="e">
        <f>0.01*(Matrix!BX251*'11'!B$17*Matrix!CA251+Matrix!AT251*Matrix!CC251*'935'!Q251*('11'!C$17-'935'!Y251)*('11'!B$17/('11'!B$17-'935'!X251)))</f>
        <v>#VALUE!</v>
      </c>
      <c r="AE251" s="32" t="e">
        <f>Matrix!AT251*'Charging rates'!B$116*(Parameters!B$21+Matrix!AU251)*IF('DNO totals'!B$323&lt;0,1,'935'!S251)</f>
        <v>#VALUE!</v>
      </c>
      <c r="AF251" s="32" t="e">
        <f>Matrix!AT251*MAX(Matrix!DD251,0-(Matrix!DC251+IF('935'!Q251=0,0,(1-'935'!Y251/'11'!C$17)*'11'!B$17/('11'!B$17-'935'!X251)*IF(Matrix!AT251=0,1,Matrix!BX251/Matrix!AT251)*Matrix!CU251)))*'11'!B$17*0.01*(1-('DNO totals'!B$238+'DNO totals'!B$228)/'DNO totals'!B$296)</f>
        <v>#VALUE!</v>
      </c>
      <c r="AG251" s="49" t="e">
        <f t="shared" si="20"/>
        <v>#VALUE!</v>
      </c>
    </row>
    <row r="252" spans="1:33">
      <c r="A252" s="28">
        <v>152</v>
      </c>
      <c r="B252" s="47" t="e">
        <f>Results!B252</f>
        <v>#VALUE!</v>
      </c>
      <c r="C252" s="35" t="e">
        <f>Results!C252</f>
        <v>#VALUE!</v>
      </c>
      <c r="D252" s="55" t="e">
        <f>Results!D252</f>
        <v>#VALUE!</v>
      </c>
      <c r="E252" s="55" t="e">
        <f>Results!E252</f>
        <v>#VALUE!</v>
      </c>
      <c r="F252" s="56" t="e">
        <f>Results!F252</f>
        <v>#VALUE!</v>
      </c>
      <c r="G252" s="35" t="e">
        <f>Results!G252</f>
        <v>#VALUE!</v>
      </c>
      <c r="H252" s="55" t="e">
        <f>Results!H252</f>
        <v>#VALUE!</v>
      </c>
      <c r="I252" s="55" t="e">
        <f>Results!I252</f>
        <v>#VALUE!</v>
      </c>
      <c r="J252" s="56" t="e">
        <f>Results!J252</f>
        <v>#VALUE!</v>
      </c>
      <c r="K252" s="57" t="e">
        <f>0.01*'11'!B$17*Matrix!AT252*Results!E252</f>
        <v>#VALUE!</v>
      </c>
      <c r="L252" s="32" t="e">
        <f>0.01*('11'!C$17-'935'!Y252)*Results!C252*Matrix!AT252*('11'!B$17/('11'!B$17-'935'!X252))*'935'!Q252</f>
        <v>#VALUE!</v>
      </c>
      <c r="M252" s="49" t="e">
        <f>0.01*('11'!B$17-'935'!X252)*Results!D252</f>
        <v>#VALUE!</v>
      </c>
      <c r="N252" s="32" t="e">
        <f>0.01*'11'!B$17*Matrix!H252*Matrix!BC252</f>
        <v>#VALUE!</v>
      </c>
      <c r="O252" s="32" t="e">
        <f>0.01*('11'!B$17-'935'!X252)*Matrix!BW252</f>
        <v>#VALUE!</v>
      </c>
      <c r="P252" s="49" t="e">
        <f>0.01*Matrix!AS252*'935'!U252</f>
        <v>#VALUE!</v>
      </c>
      <c r="Q252" s="57" t="e">
        <f t="shared" si="14"/>
        <v>#VALUE!</v>
      </c>
      <c r="R252" s="34" t="e">
        <f>'935'!Z252</f>
        <v>#VALUE!</v>
      </c>
      <c r="S252" s="58" t="e">
        <f t="shared" si="15"/>
        <v>#VALUE!</v>
      </c>
      <c r="T252" s="59" t="e">
        <f t="shared" si="16"/>
        <v>#VALUE!</v>
      </c>
      <c r="U252" s="57" t="e">
        <f t="shared" si="17"/>
        <v>#VALUE!</v>
      </c>
      <c r="V252" s="34" t="e">
        <f>'935'!AA252</f>
        <v>#VALUE!</v>
      </c>
      <c r="W252" s="58" t="e">
        <f t="shared" si="18"/>
        <v>#VALUE!</v>
      </c>
      <c r="X252" s="59" t="e">
        <f t="shared" si="19"/>
        <v>#VALUE!</v>
      </c>
      <c r="Y252" s="57" t="e">
        <f>0.01*('11'!B$17-'935'!X252)*Matrix!BT252</f>
        <v>#VALUE!</v>
      </c>
      <c r="Z252" s="32" t="e">
        <f>0.01*'11'!B$17*Matrix!AT252*Matrix!CV252</f>
        <v>#VALUE!</v>
      </c>
      <c r="AA252" s="32" t="e">
        <f>Matrix!AT252*MAX(Matrix!DD252,0-(Matrix!DC252+IF('935'!Q252=0,0,(1-'935'!Y252/'11'!C$17)*'11'!B$17/('11'!B$17-'935'!X252)*IF(Matrix!AT252=0,1,Matrix!BX252/Matrix!AT252)*Matrix!CU252)))*'11'!B$17*0.01*'DNO totals'!B$228/'DNO totals'!B$296</f>
        <v>#VALUE!</v>
      </c>
      <c r="AB252" s="32" t="e">
        <f>Matrix!AT252*'Charging rates'!B$106*Matrix!DA252</f>
        <v>#VALUE!</v>
      </c>
      <c r="AC252" s="32" t="e">
        <f>Matrix!AT252*MAX(Matrix!DD252,0-(Matrix!DC252+IF('935'!Q252=0,0,(1-'935'!Y252/'11'!C$17)*'11'!B$17/('11'!B$17-'935'!X252)*IF(Matrix!AT252=0,1,Matrix!BX252/Matrix!AT252)*Matrix!CU252)))*'11'!B$17*0.01*'DNO totals'!B$238/'DNO totals'!B$296</f>
        <v>#VALUE!</v>
      </c>
      <c r="AD252" s="32" t="e">
        <f>0.01*(Matrix!BX252*'11'!B$17*Matrix!CA252+Matrix!AT252*Matrix!CC252*'935'!Q252*('11'!C$17-'935'!Y252)*('11'!B$17/('11'!B$17-'935'!X252)))</f>
        <v>#VALUE!</v>
      </c>
      <c r="AE252" s="32" t="e">
        <f>Matrix!AT252*'Charging rates'!B$116*(Parameters!B$21+Matrix!AU252)*IF('DNO totals'!B$323&lt;0,1,'935'!S252)</f>
        <v>#VALUE!</v>
      </c>
      <c r="AF252" s="32" t="e">
        <f>Matrix!AT252*MAX(Matrix!DD252,0-(Matrix!DC252+IF('935'!Q252=0,0,(1-'935'!Y252/'11'!C$17)*'11'!B$17/('11'!B$17-'935'!X252)*IF(Matrix!AT252=0,1,Matrix!BX252/Matrix!AT252)*Matrix!CU252)))*'11'!B$17*0.01*(1-('DNO totals'!B$238+'DNO totals'!B$228)/'DNO totals'!B$296)</f>
        <v>#VALUE!</v>
      </c>
      <c r="AG252" s="49" t="e">
        <f t="shared" si="20"/>
        <v>#VALUE!</v>
      </c>
    </row>
    <row r="253" spans="1:33">
      <c r="A253" s="28">
        <v>153</v>
      </c>
      <c r="B253" s="47" t="e">
        <f>Results!B253</f>
        <v>#VALUE!</v>
      </c>
      <c r="C253" s="35" t="e">
        <f>Results!C253</f>
        <v>#VALUE!</v>
      </c>
      <c r="D253" s="55" t="e">
        <f>Results!D253</f>
        <v>#VALUE!</v>
      </c>
      <c r="E253" s="55" t="e">
        <f>Results!E253</f>
        <v>#VALUE!</v>
      </c>
      <c r="F253" s="56" t="e">
        <f>Results!F253</f>
        <v>#VALUE!</v>
      </c>
      <c r="G253" s="35" t="e">
        <f>Results!G253</f>
        <v>#VALUE!</v>
      </c>
      <c r="H253" s="55" t="e">
        <f>Results!H253</f>
        <v>#VALUE!</v>
      </c>
      <c r="I253" s="55" t="e">
        <f>Results!I253</f>
        <v>#VALUE!</v>
      </c>
      <c r="J253" s="56" t="e">
        <f>Results!J253</f>
        <v>#VALUE!</v>
      </c>
      <c r="K253" s="57" t="e">
        <f>0.01*'11'!B$17*Matrix!AT253*Results!E253</f>
        <v>#VALUE!</v>
      </c>
      <c r="L253" s="32" t="e">
        <f>0.01*('11'!C$17-'935'!Y253)*Results!C253*Matrix!AT253*('11'!B$17/('11'!B$17-'935'!X253))*'935'!Q253</f>
        <v>#VALUE!</v>
      </c>
      <c r="M253" s="49" t="e">
        <f>0.01*('11'!B$17-'935'!X253)*Results!D253</f>
        <v>#VALUE!</v>
      </c>
      <c r="N253" s="32" t="e">
        <f>0.01*'11'!B$17*Matrix!H253*Matrix!BC253</f>
        <v>#VALUE!</v>
      </c>
      <c r="O253" s="32" t="e">
        <f>0.01*('11'!B$17-'935'!X253)*Matrix!BW253</f>
        <v>#VALUE!</v>
      </c>
      <c r="P253" s="49" t="e">
        <f>0.01*Matrix!AS253*'935'!U253</f>
        <v>#VALUE!</v>
      </c>
      <c r="Q253" s="57" t="e">
        <f t="shared" si="14"/>
        <v>#VALUE!</v>
      </c>
      <c r="R253" s="34" t="e">
        <f>'935'!Z253</f>
        <v>#VALUE!</v>
      </c>
      <c r="S253" s="58" t="e">
        <f t="shared" si="15"/>
        <v>#VALUE!</v>
      </c>
      <c r="T253" s="59" t="e">
        <f t="shared" si="16"/>
        <v>#VALUE!</v>
      </c>
      <c r="U253" s="57" t="e">
        <f t="shared" si="17"/>
        <v>#VALUE!</v>
      </c>
      <c r="V253" s="34" t="e">
        <f>'935'!AA253</f>
        <v>#VALUE!</v>
      </c>
      <c r="W253" s="58" t="e">
        <f t="shared" si="18"/>
        <v>#VALUE!</v>
      </c>
      <c r="X253" s="59" t="e">
        <f t="shared" si="19"/>
        <v>#VALUE!</v>
      </c>
      <c r="Y253" s="57" t="e">
        <f>0.01*('11'!B$17-'935'!X253)*Matrix!BT253</f>
        <v>#VALUE!</v>
      </c>
      <c r="Z253" s="32" t="e">
        <f>0.01*'11'!B$17*Matrix!AT253*Matrix!CV253</f>
        <v>#VALUE!</v>
      </c>
      <c r="AA253" s="32" t="e">
        <f>Matrix!AT253*MAX(Matrix!DD253,0-(Matrix!DC253+IF('935'!Q253=0,0,(1-'935'!Y253/'11'!C$17)*'11'!B$17/('11'!B$17-'935'!X253)*IF(Matrix!AT253=0,1,Matrix!BX253/Matrix!AT253)*Matrix!CU253)))*'11'!B$17*0.01*'DNO totals'!B$228/'DNO totals'!B$296</f>
        <v>#VALUE!</v>
      </c>
      <c r="AB253" s="32" t="e">
        <f>Matrix!AT253*'Charging rates'!B$106*Matrix!DA253</f>
        <v>#VALUE!</v>
      </c>
      <c r="AC253" s="32" t="e">
        <f>Matrix!AT253*MAX(Matrix!DD253,0-(Matrix!DC253+IF('935'!Q253=0,0,(1-'935'!Y253/'11'!C$17)*'11'!B$17/('11'!B$17-'935'!X253)*IF(Matrix!AT253=0,1,Matrix!BX253/Matrix!AT253)*Matrix!CU253)))*'11'!B$17*0.01*'DNO totals'!B$238/'DNO totals'!B$296</f>
        <v>#VALUE!</v>
      </c>
      <c r="AD253" s="32" t="e">
        <f>0.01*(Matrix!BX253*'11'!B$17*Matrix!CA253+Matrix!AT253*Matrix!CC253*'935'!Q253*('11'!C$17-'935'!Y253)*('11'!B$17/('11'!B$17-'935'!X253)))</f>
        <v>#VALUE!</v>
      </c>
      <c r="AE253" s="32" t="e">
        <f>Matrix!AT253*'Charging rates'!B$116*(Parameters!B$21+Matrix!AU253)*IF('DNO totals'!B$323&lt;0,1,'935'!S253)</f>
        <v>#VALUE!</v>
      </c>
      <c r="AF253" s="32" t="e">
        <f>Matrix!AT253*MAX(Matrix!DD253,0-(Matrix!DC253+IF('935'!Q253=0,0,(1-'935'!Y253/'11'!C$17)*'11'!B$17/('11'!B$17-'935'!X253)*IF(Matrix!AT253=0,1,Matrix!BX253/Matrix!AT253)*Matrix!CU253)))*'11'!B$17*0.01*(1-('DNO totals'!B$238+'DNO totals'!B$228)/'DNO totals'!B$296)</f>
        <v>#VALUE!</v>
      </c>
      <c r="AG253" s="49" t="e">
        <f t="shared" si="20"/>
        <v>#VALUE!</v>
      </c>
    </row>
    <row r="254" spans="1:33">
      <c r="A254" s="28">
        <v>154</v>
      </c>
      <c r="B254" s="47" t="e">
        <f>Results!B254</f>
        <v>#VALUE!</v>
      </c>
      <c r="C254" s="35" t="e">
        <f>Results!C254</f>
        <v>#VALUE!</v>
      </c>
      <c r="D254" s="55" t="e">
        <f>Results!D254</f>
        <v>#VALUE!</v>
      </c>
      <c r="E254" s="55" t="e">
        <f>Results!E254</f>
        <v>#VALUE!</v>
      </c>
      <c r="F254" s="56" t="e">
        <f>Results!F254</f>
        <v>#VALUE!</v>
      </c>
      <c r="G254" s="35" t="e">
        <f>Results!G254</f>
        <v>#VALUE!</v>
      </c>
      <c r="H254" s="55" t="e">
        <f>Results!H254</f>
        <v>#VALUE!</v>
      </c>
      <c r="I254" s="55" t="e">
        <f>Results!I254</f>
        <v>#VALUE!</v>
      </c>
      <c r="J254" s="56" t="e">
        <f>Results!J254</f>
        <v>#VALUE!</v>
      </c>
      <c r="K254" s="57" t="e">
        <f>0.01*'11'!B$17*Matrix!AT254*Results!E254</f>
        <v>#VALUE!</v>
      </c>
      <c r="L254" s="32" t="e">
        <f>0.01*('11'!C$17-'935'!Y254)*Results!C254*Matrix!AT254*('11'!B$17/('11'!B$17-'935'!X254))*'935'!Q254</f>
        <v>#VALUE!</v>
      </c>
      <c r="M254" s="49" t="e">
        <f>0.01*('11'!B$17-'935'!X254)*Results!D254</f>
        <v>#VALUE!</v>
      </c>
      <c r="N254" s="32" t="e">
        <f>0.01*'11'!B$17*Matrix!H254*Matrix!BC254</f>
        <v>#VALUE!</v>
      </c>
      <c r="O254" s="32" t="e">
        <f>0.01*('11'!B$17-'935'!X254)*Matrix!BW254</f>
        <v>#VALUE!</v>
      </c>
      <c r="P254" s="49" t="e">
        <f>0.01*Matrix!AS254*'935'!U254</f>
        <v>#VALUE!</v>
      </c>
      <c r="Q254" s="57" t="e">
        <f t="shared" si="14"/>
        <v>#VALUE!</v>
      </c>
      <c r="R254" s="34" t="e">
        <f>'935'!Z254</f>
        <v>#VALUE!</v>
      </c>
      <c r="S254" s="58" t="e">
        <f t="shared" si="15"/>
        <v>#VALUE!</v>
      </c>
      <c r="T254" s="59" t="e">
        <f t="shared" si="16"/>
        <v>#VALUE!</v>
      </c>
      <c r="U254" s="57" t="e">
        <f t="shared" si="17"/>
        <v>#VALUE!</v>
      </c>
      <c r="V254" s="34" t="e">
        <f>'935'!AA254</f>
        <v>#VALUE!</v>
      </c>
      <c r="W254" s="58" t="e">
        <f t="shared" si="18"/>
        <v>#VALUE!</v>
      </c>
      <c r="X254" s="59" t="e">
        <f t="shared" si="19"/>
        <v>#VALUE!</v>
      </c>
      <c r="Y254" s="57" t="e">
        <f>0.01*('11'!B$17-'935'!X254)*Matrix!BT254</f>
        <v>#VALUE!</v>
      </c>
      <c r="Z254" s="32" t="e">
        <f>0.01*'11'!B$17*Matrix!AT254*Matrix!CV254</f>
        <v>#VALUE!</v>
      </c>
      <c r="AA254" s="32" t="e">
        <f>Matrix!AT254*MAX(Matrix!DD254,0-(Matrix!DC254+IF('935'!Q254=0,0,(1-'935'!Y254/'11'!C$17)*'11'!B$17/('11'!B$17-'935'!X254)*IF(Matrix!AT254=0,1,Matrix!BX254/Matrix!AT254)*Matrix!CU254)))*'11'!B$17*0.01*'DNO totals'!B$228/'DNO totals'!B$296</f>
        <v>#VALUE!</v>
      </c>
      <c r="AB254" s="32" t="e">
        <f>Matrix!AT254*'Charging rates'!B$106*Matrix!DA254</f>
        <v>#VALUE!</v>
      </c>
      <c r="AC254" s="32" t="e">
        <f>Matrix!AT254*MAX(Matrix!DD254,0-(Matrix!DC254+IF('935'!Q254=0,0,(1-'935'!Y254/'11'!C$17)*'11'!B$17/('11'!B$17-'935'!X254)*IF(Matrix!AT254=0,1,Matrix!BX254/Matrix!AT254)*Matrix!CU254)))*'11'!B$17*0.01*'DNO totals'!B$238/'DNO totals'!B$296</f>
        <v>#VALUE!</v>
      </c>
      <c r="AD254" s="32" t="e">
        <f>0.01*(Matrix!BX254*'11'!B$17*Matrix!CA254+Matrix!AT254*Matrix!CC254*'935'!Q254*('11'!C$17-'935'!Y254)*('11'!B$17/('11'!B$17-'935'!X254)))</f>
        <v>#VALUE!</v>
      </c>
      <c r="AE254" s="32" t="e">
        <f>Matrix!AT254*'Charging rates'!B$116*(Parameters!B$21+Matrix!AU254)*IF('DNO totals'!B$323&lt;0,1,'935'!S254)</f>
        <v>#VALUE!</v>
      </c>
      <c r="AF254" s="32" t="e">
        <f>Matrix!AT254*MAX(Matrix!DD254,0-(Matrix!DC254+IF('935'!Q254=0,0,(1-'935'!Y254/'11'!C$17)*'11'!B$17/('11'!B$17-'935'!X254)*IF(Matrix!AT254=0,1,Matrix!BX254/Matrix!AT254)*Matrix!CU254)))*'11'!B$17*0.01*(1-('DNO totals'!B$238+'DNO totals'!B$228)/'DNO totals'!B$296)</f>
        <v>#VALUE!</v>
      </c>
      <c r="AG254" s="49" t="e">
        <f t="shared" si="20"/>
        <v>#VALUE!</v>
      </c>
    </row>
    <row r="255" spans="1:33">
      <c r="A255" s="28">
        <v>155</v>
      </c>
      <c r="B255" s="47" t="e">
        <f>Results!B255</f>
        <v>#VALUE!</v>
      </c>
      <c r="C255" s="35" t="e">
        <f>Results!C255</f>
        <v>#VALUE!</v>
      </c>
      <c r="D255" s="55" t="e">
        <f>Results!D255</f>
        <v>#VALUE!</v>
      </c>
      <c r="E255" s="55" t="e">
        <f>Results!E255</f>
        <v>#VALUE!</v>
      </c>
      <c r="F255" s="56" t="e">
        <f>Results!F255</f>
        <v>#VALUE!</v>
      </c>
      <c r="G255" s="35" t="e">
        <f>Results!G255</f>
        <v>#VALUE!</v>
      </c>
      <c r="H255" s="55" t="e">
        <f>Results!H255</f>
        <v>#VALUE!</v>
      </c>
      <c r="I255" s="55" t="e">
        <f>Results!I255</f>
        <v>#VALUE!</v>
      </c>
      <c r="J255" s="56" t="e">
        <f>Results!J255</f>
        <v>#VALUE!</v>
      </c>
      <c r="K255" s="57" t="e">
        <f>0.01*'11'!B$17*Matrix!AT255*Results!E255</f>
        <v>#VALUE!</v>
      </c>
      <c r="L255" s="32" t="e">
        <f>0.01*('11'!C$17-'935'!Y255)*Results!C255*Matrix!AT255*('11'!B$17/('11'!B$17-'935'!X255))*'935'!Q255</f>
        <v>#VALUE!</v>
      </c>
      <c r="M255" s="49" t="e">
        <f>0.01*('11'!B$17-'935'!X255)*Results!D255</f>
        <v>#VALUE!</v>
      </c>
      <c r="N255" s="32" t="e">
        <f>0.01*'11'!B$17*Matrix!H255*Matrix!BC255</f>
        <v>#VALUE!</v>
      </c>
      <c r="O255" s="32" t="e">
        <f>0.01*('11'!B$17-'935'!X255)*Matrix!BW255</f>
        <v>#VALUE!</v>
      </c>
      <c r="P255" s="49" t="e">
        <f>0.01*Matrix!AS255*'935'!U255</f>
        <v>#VALUE!</v>
      </c>
      <c r="Q255" s="57" t="e">
        <f t="shared" si="14"/>
        <v>#VALUE!</v>
      </c>
      <c r="R255" s="34" t="e">
        <f>'935'!Z255</f>
        <v>#VALUE!</v>
      </c>
      <c r="S255" s="58" t="e">
        <f t="shared" si="15"/>
        <v>#VALUE!</v>
      </c>
      <c r="T255" s="59" t="e">
        <f t="shared" si="16"/>
        <v>#VALUE!</v>
      </c>
      <c r="U255" s="57" t="e">
        <f t="shared" si="17"/>
        <v>#VALUE!</v>
      </c>
      <c r="V255" s="34" t="e">
        <f>'935'!AA255</f>
        <v>#VALUE!</v>
      </c>
      <c r="W255" s="58" t="e">
        <f t="shared" si="18"/>
        <v>#VALUE!</v>
      </c>
      <c r="X255" s="59" t="e">
        <f t="shared" si="19"/>
        <v>#VALUE!</v>
      </c>
      <c r="Y255" s="57" t="e">
        <f>0.01*('11'!B$17-'935'!X255)*Matrix!BT255</f>
        <v>#VALUE!</v>
      </c>
      <c r="Z255" s="32" t="e">
        <f>0.01*'11'!B$17*Matrix!AT255*Matrix!CV255</f>
        <v>#VALUE!</v>
      </c>
      <c r="AA255" s="32" t="e">
        <f>Matrix!AT255*MAX(Matrix!DD255,0-(Matrix!DC255+IF('935'!Q255=0,0,(1-'935'!Y255/'11'!C$17)*'11'!B$17/('11'!B$17-'935'!X255)*IF(Matrix!AT255=0,1,Matrix!BX255/Matrix!AT255)*Matrix!CU255)))*'11'!B$17*0.01*'DNO totals'!B$228/'DNO totals'!B$296</f>
        <v>#VALUE!</v>
      </c>
      <c r="AB255" s="32" t="e">
        <f>Matrix!AT255*'Charging rates'!B$106*Matrix!DA255</f>
        <v>#VALUE!</v>
      </c>
      <c r="AC255" s="32" t="e">
        <f>Matrix!AT255*MAX(Matrix!DD255,0-(Matrix!DC255+IF('935'!Q255=0,0,(1-'935'!Y255/'11'!C$17)*'11'!B$17/('11'!B$17-'935'!X255)*IF(Matrix!AT255=0,1,Matrix!BX255/Matrix!AT255)*Matrix!CU255)))*'11'!B$17*0.01*'DNO totals'!B$238/'DNO totals'!B$296</f>
        <v>#VALUE!</v>
      </c>
      <c r="AD255" s="32" t="e">
        <f>0.01*(Matrix!BX255*'11'!B$17*Matrix!CA255+Matrix!AT255*Matrix!CC255*'935'!Q255*('11'!C$17-'935'!Y255)*('11'!B$17/('11'!B$17-'935'!X255)))</f>
        <v>#VALUE!</v>
      </c>
      <c r="AE255" s="32" t="e">
        <f>Matrix!AT255*'Charging rates'!B$116*(Parameters!B$21+Matrix!AU255)*IF('DNO totals'!B$323&lt;0,1,'935'!S255)</f>
        <v>#VALUE!</v>
      </c>
      <c r="AF255" s="32" t="e">
        <f>Matrix!AT255*MAX(Matrix!DD255,0-(Matrix!DC255+IF('935'!Q255=0,0,(1-'935'!Y255/'11'!C$17)*'11'!B$17/('11'!B$17-'935'!X255)*IF(Matrix!AT255=0,1,Matrix!BX255/Matrix!AT255)*Matrix!CU255)))*'11'!B$17*0.01*(1-('DNO totals'!B$238+'DNO totals'!B$228)/'DNO totals'!B$296)</f>
        <v>#VALUE!</v>
      </c>
      <c r="AG255" s="49" t="e">
        <f t="shared" si="20"/>
        <v>#VALUE!</v>
      </c>
    </row>
    <row r="256" spans="1:33">
      <c r="A256" s="28">
        <v>156</v>
      </c>
      <c r="B256" s="47" t="e">
        <f>Results!B256</f>
        <v>#VALUE!</v>
      </c>
      <c r="C256" s="35" t="e">
        <f>Results!C256</f>
        <v>#VALUE!</v>
      </c>
      <c r="D256" s="55" t="e">
        <f>Results!D256</f>
        <v>#VALUE!</v>
      </c>
      <c r="E256" s="55" t="e">
        <f>Results!E256</f>
        <v>#VALUE!</v>
      </c>
      <c r="F256" s="56" t="e">
        <f>Results!F256</f>
        <v>#VALUE!</v>
      </c>
      <c r="G256" s="35" t="e">
        <f>Results!G256</f>
        <v>#VALUE!</v>
      </c>
      <c r="H256" s="55" t="e">
        <f>Results!H256</f>
        <v>#VALUE!</v>
      </c>
      <c r="I256" s="55" t="e">
        <f>Results!I256</f>
        <v>#VALUE!</v>
      </c>
      <c r="J256" s="56" t="e">
        <f>Results!J256</f>
        <v>#VALUE!</v>
      </c>
      <c r="K256" s="57" t="e">
        <f>0.01*'11'!B$17*Matrix!AT256*Results!E256</f>
        <v>#VALUE!</v>
      </c>
      <c r="L256" s="32" t="e">
        <f>0.01*('11'!C$17-'935'!Y256)*Results!C256*Matrix!AT256*('11'!B$17/('11'!B$17-'935'!X256))*'935'!Q256</f>
        <v>#VALUE!</v>
      </c>
      <c r="M256" s="49" t="e">
        <f>0.01*('11'!B$17-'935'!X256)*Results!D256</f>
        <v>#VALUE!</v>
      </c>
      <c r="N256" s="32" t="e">
        <f>0.01*'11'!B$17*Matrix!H256*Matrix!BC256</f>
        <v>#VALUE!</v>
      </c>
      <c r="O256" s="32" t="e">
        <f>0.01*('11'!B$17-'935'!X256)*Matrix!BW256</f>
        <v>#VALUE!</v>
      </c>
      <c r="P256" s="49" t="e">
        <f>0.01*Matrix!AS256*'935'!U256</f>
        <v>#VALUE!</v>
      </c>
      <c r="Q256" s="57" t="e">
        <f t="shared" si="14"/>
        <v>#VALUE!</v>
      </c>
      <c r="R256" s="34" t="e">
        <f>'935'!Z256</f>
        <v>#VALUE!</v>
      </c>
      <c r="S256" s="58" t="e">
        <f t="shared" si="15"/>
        <v>#VALUE!</v>
      </c>
      <c r="T256" s="59" t="e">
        <f t="shared" si="16"/>
        <v>#VALUE!</v>
      </c>
      <c r="U256" s="57" t="e">
        <f t="shared" si="17"/>
        <v>#VALUE!</v>
      </c>
      <c r="V256" s="34" t="e">
        <f>'935'!AA256</f>
        <v>#VALUE!</v>
      </c>
      <c r="W256" s="58" t="e">
        <f t="shared" si="18"/>
        <v>#VALUE!</v>
      </c>
      <c r="X256" s="59" t="e">
        <f t="shared" si="19"/>
        <v>#VALUE!</v>
      </c>
      <c r="Y256" s="57" t="e">
        <f>0.01*('11'!B$17-'935'!X256)*Matrix!BT256</f>
        <v>#VALUE!</v>
      </c>
      <c r="Z256" s="32" t="e">
        <f>0.01*'11'!B$17*Matrix!AT256*Matrix!CV256</f>
        <v>#VALUE!</v>
      </c>
      <c r="AA256" s="32" t="e">
        <f>Matrix!AT256*MAX(Matrix!DD256,0-(Matrix!DC256+IF('935'!Q256=0,0,(1-'935'!Y256/'11'!C$17)*'11'!B$17/('11'!B$17-'935'!X256)*IF(Matrix!AT256=0,1,Matrix!BX256/Matrix!AT256)*Matrix!CU256)))*'11'!B$17*0.01*'DNO totals'!B$228/'DNO totals'!B$296</f>
        <v>#VALUE!</v>
      </c>
      <c r="AB256" s="32" t="e">
        <f>Matrix!AT256*'Charging rates'!B$106*Matrix!DA256</f>
        <v>#VALUE!</v>
      </c>
      <c r="AC256" s="32" t="e">
        <f>Matrix!AT256*MAX(Matrix!DD256,0-(Matrix!DC256+IF('935'!Q256=0,0,(1-'935'!Y256/'11'!C$17)*'11'!B$17/('11'!B$17-'935'!X256)*IF(Matrix!AT256=0,1,Matrix!BX256/Matrix!AT256)*Matrix!CU256)))*'11'!B$17*0.01*'DNO totals'!B$238/'DNO totals'!B$296</f>
        <v>#VALUE!</v>
      </c>
      <c r="AD256" s="32" t="e">
        <f>0.01*(Matrix!BX256*'11'!B$17*Matrix!CA256+Matrix!AT256*Matrix!CC256*'935'!Q256*('11'!C$17-'935'!Y256)*('11'!B$17/('11'!B$17-'935'!X256)))</f>
        <v>#VALUE!</v>
      </c>
      <c r="AE256" s="32" t="e">
        <f>Matrix!AT256*'Charging rates'!B$116*(Parameters!B$21+Matrix!AU256)*IF('DNO totals'!B$323&lt;0,1,'935'!S256)</f>
        <v>#VALUE!</v>
      </c>
      <c r="AF256" s="32" t="e">
        <f>Matrix!AT256*MAX(Matrix!DD256,0-(Matrix!DC256+IF('935'!Q256=0,0,(1-'935'!Y256/'11'!C$17)*'11'!B$17/('11'!B$17-'935'!X256)*IF(Matrix!AT256=0,1,Matrix!BX256/Matrix!AT256)*Matrix!CU256)))*'11'!B$17*0.01*(1-('DNO totals'!B$238+'DNO totals'!B$228)/'DNO totals'!B$296)</f>
        <v>#VALUE!</v>
      </c>
      <c r="AG256" s="49" t="e">
        <f t="shared" si="20"/>
        <v>#VALUE!</v>
      </c>
    </row>
    <row r="257" spans="1:33">
      <c r="A257" s="28">
        <v>157</v>
      </c>
      <c r="B257" s="47" t="e">
        <f>Results!B257</f>
        <v>#VALUE!</v>
      </c>
      <c r="C257" s="35" t="e">
        <f>Results!C257</f>
        <v>#VALUE!</v>
      </c>
      <c r="D257" s="55" t="e">
        <f>Results!D257</f>
        <v>#VALUE!</v>
      </c>
      <c r="E257" s="55" t="e">
        <f>Results!E257</f>
        <v>#VALUE!</v>
      </c>
      <c r="F257" s="56" t="e">
        <f>Results!F257</f>
        <v>#VALUE!</v>
      </c>
      <c r="G257" s="35" t="e">
        <f>Results!G257</f>
        <v>#VALUE!</v>
      </c>
      <c r="H257" s="55" t="e">
        <f>Results!H257</f>
        <v>#VALUE!</v>
      </c>
      <c r="I257" s="55" t="e">
        <f>Results!I257</f>
        <v>#VALUE!</v>
      </c>
      <c r="J257" s="56" t="e">
        <f>Results!J257</f>
        <v>#VALUE!</v>
      </c>
      <c r="K257" s="57" t="e">
        <f>0.01*'11'!B$17*Matrix!AT257*Results!E257</f>
        <v>#VALUE!</v>
      </c>
      <c r="L257" s="32" t="e">
        <f>0.01*('11'!C$17-'935'!Y257)*Results!C257*Matrix!AT257*('11'!B$17/('11'!B$17-'935'!X257))*'935'!Q257</f>
        <v>#VALUE!</v>
      </c>
      <c r="M257" s="49" t="e">
        <f>0.01*('11'!B$17-'935'!X257)*Results!D257</f>
        <v>#VALUE!</v>
      </c>
      <c r="N257" s="32" t="e">
        <f>0.01*'11'!B$17*Matrix!H257*Matrix!BC257</f>
        <v>#VALUE!</v>
      </c>
      <c r="O257" s="32" t="e">
        <f>0.01*('11'!B$17-'935'!X257)*Matrix!BW257</f>
        <v>#VALUE!</v>
      </c>
      <c r="P257" s="49" t="e">
        <f>0.01*Matrix!AS257*'935'!U257</f>
        <v>#VALUE!</v>
      </c>
      <c r="Q257" s="57" t="e">
        <f t="shared" si="14"/>
        <v>#VALUE!</v>
      </c>
      <c r="R257" s="34" t="e">
        <f>'935'!Z257</f>
        <v>#VALUE!</v>
      </c>
      <c r="S257" s="58" t="e">
        <f t="shared" si="15"/>
        <v>#VALUE!</v>
      </c>
      <c r="T257" s="59" t="e">
        <f t="shared" si="16"/>
        <v>#VALUE!</v>
      </c>
      <c r="U257" s="57" t="e">
        <f t="shared" si="17"/>
        <v>#VALUE!</v>
      </c>
      <c r="V257" s="34" t="e">
        <f>'935'!AA257</f>
        <v>#VALUE!</v>
      </c>
      <c r="W257" s="58" t="e">
        <f t="shared" si="18"/>
        <v>#VALUE!</v>
      </c>
      <c r="X257" s="59" t="e">
        <f t="shared" si="19"/>
        <v>#VALUE!</v>
      </c>
      <c r="Y257" s="57" t="e">
        <f>0.01*('11'!B$17-'935'!X257)*Matrix!BT257</f>
        <v>#VALUE!</v>
      </c>
      <c r="Z257" s="32" t="e">
        <f>0.01*'11'!B$17*Matrix!AT257*Matrix!CV257</f>
        <v>#VALUE!</v>
      </c>
      <c r="AA257" s="32" t="e">
        <f>Matrix!AT257*MAX(Matrix!DD257,0-(Matrix!DC257+IF('935'!Q257=0,0,(1-'935'!Y257/'11'!C$17)*'11'!B$17/('11'!B$17-'935'!X257)*IF(Matrix!AT257=0,1,Matrix!BX257/Matrix!AT257)*Matrix!CU257)))*'11'!B$17*0.01*'DNO totals'!B$228/'DNO totals'!B$296</f>
        <v>#VALUE!</v>
      </c>
      <c r="AB257" s="32" t="e">
        <f>Matrix!AT257*'Charging rates'!B$106*Matrix!DA257</f>
        <v>#VALUE!</v>
      </c>
      <c r="AC257" s="32" t="e">
        <f>Matrix!AT257*MAX(Matrix!DD257,0-(Matrix!DC257+IF('935'!Q257=0,0,(1-'935'!Y257/'11'!C$17)*'11'!B$17/('11'!B$17-'935'!X257)*IF(Matrix!AT257=0,1,Matrix!BX257/Matrix!AT257)*Matrix!CU257)))*'11'!B$17*0.01*'DNO totals'!B$238/'DNO totals'!B$296</f>
        <v>#VALUE!</v>
      </c>
      <c r="AD257" s="32" t="e">
        <f>0.01*(Matrix!BX257*'11'!B$17*Matrix!CA257+Matrix!AT257*Matrix!CC257*'935'!Q257*('11'!C$17-'935'!Y257)*('11'!B$17/('11'!B$17-'935'!X257)))</f>
        <v>#VALUE!</v>
      </c>
      <c r="AE257" s="32" t="e">
        <f>Matrix!AT257*'Charging rates'!B$116*(Parameters!B$21+Matrix!AU257)*IF('DNO totals'!B$323&lt;0,1,'935'!S257)</f>
        <v>#VALUE!</v>
      </c>
      <c r="AF257" s="32" t="e">
        <f>Matrix!AT257*MAX(Matrix!DD257,0-(Matrix!DC257+IF('935'!Q257=0,0,(1-'935'!Y257/'11'!C$17)*'11'!B$17/('11'!B$17-'935'!X257)*IF(Matrix!AT257=0,1,Matrix!BX257/Matrix!AT257)*Matrix!CU257)))*'11'!B$17*0.01*(1-('DNO totals'!B$238+'DNO totals'!B$228)/'DNO totals'!B$296)</f>
        <v>#VALUE!</v>
      </c>
      <c r="AG257" s="49" t="e">
        <f t="shared" si="20"/>
        <v>#VALUE!</v>
      </c>
    </row>
    <row r="258" spans="1:33">
      <c r="A258" s="28">
        <v>158</v>
      </c>
      <c r="B258" s="47" t="e">
        <f>Results!B258</f>
        <v>#VALUE!</v>
      </c>
      <c r="C258" s="35" t="e">
        <f>Results!C258</f>
        <v>#VALUE!</v>
      </c>
      <c r="D258" s="55" t="e">
        <f>Results!D258</f>
        <v>#VALUE!</v>
      </c>
      <c r="E258" s="55" t="e">
        <f>Results!E258</f>
        <v>#VALUE!</v>
      </c>
      <c r="F258" s="56" t="e">
        <f>Results!F258</f>
        <v>#VALUE!</v>
      </c>
      <c r="G258" s="35" t="e">
        <f>Results!G258</f>
        <v>#VALUE!</v>
      </c>
      <c r="H258" s="55" t="e">
        <f>Results!H258</f>
        <v>#VALUE!</v>
      </c>
      <c r="I258" s="55" t="e">
        <f>Results!I258</f>
        <v>#VALUE!</v>
      </c>
      <c r="J258" s="56" t="e">
        <f>Results!J258</f>
        <v>#VALUE!</v>
      </c>
      <c r="K258" s="57" t="e">
        <f>0.01*'11'!B$17*Matrix!AT258*Results!E258</f>
        <v>#VALUE!</v>
      </c>
      <c r="L258" s="32" t="e">
        <f>0.01*('11'!C$17-'935'!Y258)*Results!C258*Matrix!AT258*('11'!B$17/('11'!B$17-'935'!X258))*'935'!Q258</f>
        <v>#VALUE!</v>
      </c>
      <c r="M258" s="49" t="e">
        <f>0.01*('11'!B$17-'935'!X258)*Results!D258</f>
        <v>#VALUE!</v>
      </c>
      <c r="N258" s="32" t="e">
        <f>0.01*'11'!B$17*Matrix!H258*Matrix!BC258</f>
        <v>#VALUE!</v>
      </c>
      <c r="O258" s="32" t="e">
        <f>0.01*('11'!B$17-'935'!X258)*Matrix!BW258</f>
        <v>#VALUE!</v>
      </c>
      <c r="P258" s="49" t="e">
        <f>0.01*Matrix!AS258*'935'!U258</f>
        <v>#VALUE!</v>
      </c>
      <c r="Q258" s="57" t="e">
        <f t="shared" si="14"/>
        <v>#VALUE!</v>
      </c>
      <c r="R258" s="34" t="e">
        <f>'935'!Z258</f>
        <v>#VALUE!</v>
      </c>
      <c r="S258" s="58" t="e">
        <f t="shared" si="15"/>
        <v>#VALUE!</v>
      </c>
      <c r="T258" s="59" t="e">
        <f t="shared" si="16"/>
        <v>#VALUE!</v>
      </c>
      <c r="U258" s="57" t="e">
        <f t="shared" si="17"/>
        <v>#VALUE!</v>
      </c>
      <c r="V258" s="34" t="e">
        <f>'935'!AA258</f>
        <v>#VALUE!</v>
      </c>
      <c r="W258" s="58" t="e">
        <f t="shared" si="18"/>
        <v>#VALUE!</v>
      </c>
      <c r="X258" s="59" t="e">
        <f t="shared" si="19"/>
        <v>#VALUE!</v>
      </c>
      <c r="Y258" s="57" t="e">
        <f>0.01*('11'!B$17-'935'!X258)*Matrix!BT258</f>
        <v>#VALUE!</v>
      </c>
      <c r="Z258" s="32" t="e">
        <f>0.01*'11'!B$17*Matrix!AT258*Matrix!CV258</f>
        <v>#VALUE!</v>
      </c>
      <c r="AA258" s="32" t="e">
        <f>Matrix!AT258*MAX(Matrix!DD258,0-(Matrix!DC258+IF('935'!Q258=0,0,(1-'935'!Y258/'11'!C$17)*'11'!B$17/('11'!B$17-'935'!X258)*IF(Matrix!AT258=0,1,Matrix!BX258/Matrix!AT258)*Matrix!CU258)))*'11'!B$17*0.01*'DNO totals'!B$228/'DNO totals'!B$296</f>
        <v>#VALUE!</v>
      </c>
      <c r="AB258" s="32" t="e">
        <f>Matrix!AT258*'Charging rates'!B$106*Matrix!DA258</f>
        <v>#VALUE!</v>
      </c>
      <c r="AC258" s="32" t="e">
        <f>Matrix!AT258*MAX(Matrix!DD258,0-(Matrix!DC258+IF('935'!Q258=0,0,(1-'935'!Y258/'11'!C$17)*'11'!B$17/('11'!B$17-'935'!X258)*IF(Matrix!AT258=0,1,Matrix!BX258/Matrix!AT258)*Matrix!CU258)))*'11'!B$17*0.01*'DNO totals'!B$238/'DNO totals'!B$296</f>
        <v>#VALUE!</v>
      </c>
      <c r="AD258" s="32" t="e">
        <f>0.01*(Matrix!BX258*'11'!B$17*Matrix!CA258+Matrix!AT258*Matrix!CC258*'935'!Q258*('11'!C$17-'935'!Y258)*('11'!B$17/('11'!B$17-'935'!X258)))</f>
        <v>#VALUE!</v>
      </c>
      <c r="AE258" s="32" t="e">
        <f>Matrix!AT258*'Charging rates'!B$116*(Parameters!B$21+Matrix!AU258)*IF('DNO totals'!B$323&lt;0,1,'935'!S258)</f>
        <v>#VALUE!</v>
      </c>
      <c r="AF258" s="32" t="e">
        <f>Matrix!AT258*MAX(Matrix!DD258,0-(Matrix!DC258+IF('935'!Q258=0,0,(1-'935'!Y258/'11'!C$17)*'11'!B$17/('11'!B$17-'935'!X258)*IF(Matrix!AT258=0,1,Matrix!BX258/Matrix!AT258)*Matrix!CU258)))*'11'!B$17*0.01*(1-('DNO totals'!B$238+'DNO totals'!B$228)/'DNO totals'!B$296)</f>
        <v>#VALUE!</v>
      </c>
      <c r="AG258" s="49" t="e">
        <f t="shared" si="20"/>
        <v>#VALUE!</v>
      </c>
    </row>
    <row r="259" spans="1:33">
      <c r="A259" s="28">
        <v>159</v>
      </c>
      <c r="B259" s="47" t="e">
        <f>Results!B259</f>
        <v>#VALUE!</v>
      </c>
      <c r="C259" s="35" t="e">
        <f>Results!C259</f>
        <v>#VALUE!</v>
      </c>
      <c r="D259" s="55" t="e">
        <f>Results!D259</f>
        <v>#VALUE!</v>
      </c>
      <c r="E259" s="55" t="e">
        <f>Results!E259</f>
        <v>#VALUE!</v>
      </c>
      <c r="F259" s="56" t="e">
        <f>Results!F259</f>
        <v>#VALUE!</v>
      </c>
      <c r="G259" s="35" t="e">
        <f>Results!G259</f>
        <v>#VALUE!</v>
      </c>
      <c r="H259" s="55" t="e">
        <f>Results!H259</f>
        <v>#VALUE!</v>
      </c>
      <c r="I259" s="55" t="e">
        <f>Results!I259</f>
        <v>#VALUE!</v>
      </c>
      <c r="J259" s="56" t="e">
        <f>Results!J259</f>
        <v>#VALUE!</v>
      </c>
      <c r="K259" s="57" t="e">
        <f>0.01*'11'!B$17*Matrix!AT259*Results!E259</f>
        <v>#VALUE!</v>
      </c>
      <c r="L259" s="32" t="e">
        <f>0.01*('11'!C$17-'935'!Y259)*Results!C259*Matrix!AT259*('11'!B$17/('11'!B$17-'935'!X259))*'935'!Q259</f>
        <v>#VALUE!</v>
      </c>
      <c r="M259" s="49" t="e">
        <f>0.01*('11'!B$17-'935'!X259)*Results!D259</f>
        <v>#VALUE!</v>
      </c>
      <c r="N259" s="32" t="e">
        <f>0.01*'11'!B$17*Matrix!H259*Matrix!BC259</f>
        <v>#VALUE!</v>
      </c>
      <c r="O259" s="32" t="e">
        <f>0.01*('11'!B$17-'935'!X259)*Matrix!BW259</f>
        <v>#VALUE!</v>
      </c>
      <c r="P259" s="49" t="e">
        <f>0.01*Matrix!AS259*'935'!U259</f>
        <v>#VALUE!</v>
      </c>
      <c r="Q259" s="57" t="e">
        <f t="shared" si="14"/>
        <v>#VALUE!</v>
      </c>
      <c r="R259" s="34" t="e">
        <f>'935'!Z259</f>
        <v>#VALUE!</v>
      </c>
      <c r="S259" s="58" t="e">
        <f t="shared" si="15"/>
        <v>#VALUE!</v>
      </c>
      <c r="T259" s="59" t="e">
        <f t="shared" si="16"/>
        <v>#VALUE!</v>
      </c>
      <c r="U259" s="57" t="e">
        <f t="shared" si="17"/>
        <v>#VALUE!</v>
      </c>
      <c r="V259" s="34" t="e">
        <f>'935'!AA259</f>
        <v>#VALUE!</v>
      </c>
      <c r="W259" s="58" t="e">
        <f t="shared" si="18"/>
        <v>#VALUE!</v>
      </c>
      <c r="X259" s="59" t="e">
        <f t="shared" si="19"/>
        <v>#VALUE!</v>
      </c>
      <c r="Y259" s="57" t="e">
        <f>0.01*('11'!B$17-'935'!X259)*Matrix!BT259</f>
        <v>#VALUE!</v>
      </c>
      <c r="Z259" s="32" t="e">
        <f>0.01*'11'!B$17*Matrix!AT259*Matrix!CV259</f>
        <v>#VALUE!</v>
      </c>
      <c r="AA259" s="32" t="e">
        <f>Matrix!AT259*MAX(Matrix!DD259,0-(Matrix!DC259+IF('935'!Q259=0,0,(1-'935'!Y259/'11'!C$17)*'11'!B$17/('11'!B$17-'935'!X259)*IF(Matrix!AT259=0,1,Matrix!BX259/Matrix!AT259)*Matrix!CU259)))*'11'!B$17*0.01*'DNO totals'!B$228/'DNO totals'!B$296</f>
        <v>#VALUE!</v>
      </c>
      <c r="AB259" s="32" t="e">
        <f>Matrix!AT259*'Charging rates'!B$106*Matrix!DA259</f>
        <v>#VALUE!</v>
      </c>
      <c r="AC259" s="32" t="e">
        <f>Matrix!AT259*MAX(Matrix!DD259,0-(Matrix!DC259+IF('935'!Q259=0,0,(1-'935'!Y259/'11'!C$17)*'11'!B$17/('11'!B$17-'935'!X259)*IF(Matrix!AT259=0,1,Matrix!BX259/Matrix!AT259)*Matrix!CU259)))*'11'!B$17*0.01*'DNO totals'!B$238/'DNO totals'!B$296</f>
        <v>#VALUE!</v>
      </c>
      <c r="AD259" s="32" t="e">
        <f>0.01*(Matrix!BX259*'11'!B$17*Matrix!CA259+Matrix!AT259*Matrix!CC259*'935'!Q259*('11'!C$17-'935'!Y259)*('11'!B$17/('11'!B$17-'935'!X259)))</f>
        <v>#VALUE!</v>
      </c>
      <c r="AE259" s="32" t="e">
        <f>Matrix!AT259*'Charging rates'!B$116*(Parameters!B$21+Matrix!AU259)*IF('DNO totals'!B$323&lt;0,1,'935'!S259)</f>
        <v>#VALUE!</v>
      </c>
      <c r="AF259" s="32" t="e">
        <f>Matrix!AT259*MAX(Matrix!DD259,0-(Matrix!DC259+IF('935'!Q259=0,0,(1-'935'!Y259/'11'!C$17)*'11'!B$17/('11'!B$17-'935'!X259)*IF(Matrix!AT259=0,1,Matrix!BX259/Matrix!AT259)*Matrix!CU259)))*'11'!B$17*0.01*(1-('DNO totals'!B$238+'DNO totals'!B$228)/'DNO totals'!B$296)</f>
        <v>#VALUE!</v>
      </c>
      <c r="AG259" s="49" t="e">
        <f t="shared" si="20"/>
        <v>#VALUE!</v>
      </c>
    </row>
    <row r="260" spans="1:33">
      <c r="A260" s="28">
        <v>160</v>
      </c>
      <c r="B260" s="47" t="e">
        <f>Results!B260</f>
        <v>#VALUE!</v>
      </c>
      <c r="C260" s="35" t="e">
        <f>Results!C260</f>
        <v>#VALUE!</v>
      </c>
      <c r="D260" s="55" t="e">
        <f>Results!D260</f>
        <v>#VALUE!</v>
      </c>
      <c r="E260" s="55" t="e">
        <f>Results!E260</f>
        <v>#VALUE!</v>
      </c>
      <c r="F260" s="56" t="e">
        <f>Results!F260</f>
        <v>#VALUE!</v>
      </c>
      <c r="G260" s="35" t="e">
        <f>Results!G260</f>
        <v>#VALUE!</v>
      </c>
      <c r="H260" s="55" t="e">
        <f>Results!H260</f>
        <v>#VALUE!</v>
      </c>
      <c r="I260" s="55" t="e">
        <f>Results!I260</f>
        <v>#VALUE!</v>
      </c>
      <c r="J260" s="56" t="e">
        <f>Results!J260</f>
        <v>#VALUE!</v>
      </c>
      <c r="K260" s="57" t="e">
        <f>0.01*'11'!B$17*Matrix!AT260*Results!E260</f>
        <v>#VALUE!</v>
      </c>
      <c r="L260" s="32" t="e">
        <f>0.01*('11'!C$17-'935'!Y260)*Results!C260*Matrix!AT260*('11'!B$17/('11'!B$17-'935'!X260))*'935'!Q260</f>
        <v>#VALUE!</v>
      </c>
      <c r="M260" s="49" t="e">
        <f>0.01*('11'!B$17-'935'!X260)*Results!D260</f>
        <v>#VALUE!</v>
      </c>
      <c r="N260" s="32" t="e">
        <f>0.01*'11'!B$17*Matrix!H260*Matrix!BC260</f>
        <v>#VALUE!</v>
      </c>
      <c r="O260" s="32" t="e">
        <f>0.01*('11'!B$17-'935'!X260)*Matrix!BW260</f>
        <v>#VALUE!</v>
      </c>
      <c r="P260" s="49" t="e">
        <f>0.01*Matrix!AS260*'935'!U260</f>
        <v>#VALUE!</v>
      </c>
      <c r="Q260" s="57" t="e">
        <f t="shared" si="14"/>
        <v>#VALUE!</v>
      </c>
      <c r="R260" s="34" t="e">
        <f>'935'!Z260</f>
        <v>#VALUE!</v>
      </c>
      <c r="S260" s="58" t="e">
        <f t="shared" si="15"/>
        <v>#VALUE!</v>
      </c>
      <c r="T260" s="59" t="e">
        <f t="shared" si="16"/>
        <v>#VALUE!</v>
      </c>
      <c r="U260" s="57" t="e">
        <f t="shared" si="17"/>
        <v>#VALUE!</v>
      </c>
      <c r="V260" s="34" t="e">
        <f>'935'!AA260</f>
        <v>#VALUE!</v>
      </c>
      <c r="W260" s="58" t="e">
        <f t="shared" si="18"/>
        <v>#VALUE!</v>
      </c>
      <c r="X260" s="59" t="e">
        <f t="shared" si="19"/>
        <v>#VALUE!</v>
      </c>
      <c r="Y260" s="57" t="e">
        <f>0.01*('11'!B$17-'935'!X260)*Matrix!BT260</f>
        <v>#VALUE!</v>
      </c>
      <c r="Z260" s="32" t="e">
        <f>0.01*'11'!B$17*Matrix!AT260*Matrix!CV260</f>
        <v>#VALUE!</v>
      </c>
      <c r="AA260" s="32" t="e">
        <f>Matrix!AT260*MAX(Matrix!DD260,0-(Matrix!DC260+IF('935'!Q260=0,0,(1-'935'!Y260/'11'!C$17)*'11'!B$17/('11'!B$17-'935'!X260)*IF(Matrix!AT260=0,1,Matrix!BX260/Matrix!AT260)*Matrix!CU260)))*'11'!B$17*0.01*'DNO totals'!B$228/'DNO totals'!B$296</f>
        <v>#VALUE!</v>
      </c>
      <c r="AB260" s="32" t="e">
        <f>Matrix!AT260*'Charging rates'!B$106*Matrix!DA260</f>
        <v>#VALUE!</v>
      </c>
      <c r="AC260" s="32" t="e">
        <f>Matrix!AT260*MAX(Matrix!DD260,0-(Matrix!DC260+IF('935'!Q260=0,0,(1-'935'!Y260/'11'!C$17)*'11'!B$17/('11'!B$17-'935'!X260)*IF(Matrix!AT260=0,1,Matrix!BX260/Matrix!AT260)*Matrix!CU260)))*'11'!B$17*0.01*'DNO totals'!B$238/'DNO totals'!B$296</f>
        <v>#VALUE!</v>
      </c>
      <c r="AD260" s="32" t="e">
        <f>0.01*(Matrix!BX260*'11'!B$17*Matrix!CA260+Matrix!AT260*Matrix!CC260*'935'!Q260*('11'!C$17-'935'!Y260)*('11'!B$17/('11'!B$17-'935'!X260)))</f>
        <v>#VALUE!</v>
      </c>
      <c r="AE260" s="32" t="e">
        <f>Matrix!AT260*'Charging rates'!B$116*(Parameters!B$21+Matrix!AU260)*IF('DNO totals'!B$323&lt;0,1,'935'!S260)</f>
        <v>#VALUE!</v>
      </c>
      <c r="AF260" s="32" t="e">
        <f>Matrix!AT260*MAX(Matrix!DD260,0-(Matrix!DC260+IF('935'!Q260=0,0,(1-'935'!Y260/'11'!C$17)*'11'!B$17/('11'!B$17-'935'!X260)*IF(Matrix!AT260=0,1,Matrix!BX260/Matrix!AT260)*Matrix!CU260)))*'11'!B$17*0.01*(1-('DNO totals'!B$238+'DNO totals'!B$228)/'DNO totals'!B$296)</f>
        <v>#VALUE!</v>
      </c>
      <c r="AG260" s="49" t="e">
        <f t="shared" si="20"/>
        <v>#VALUE!</v>
      </c>
    </row>
    <row r="261" spans="1:33">
      <c r="A261" s="28">
        <v>161</v>
      </c>
      <c r="B261" s="47" t="e">
        <f>Results!B261</f>
        <v>#VALUE!</v>
      </c>
      <c r="C261" s="35" t="e">
        <f>Results!C261</f>
        <v>#VALUE!</v>
      </c>
      <c r="D261" s="55" t="e">
        <f>Results!D261</f>
        <v>#VALUE!</v>
      </c>
      <c r="E261" s="55" t="e">
        <f>Results!E261</f>
        <v>#VALUE!</v>
      </c>
      <c r="F261" s="56" t="e">
        <f>Results!F261</f>
        <v>#VALUE!</v>
      </c>
      <c r="G261" s="35" t="e">
        <f>Results!G261</f>
        <v>#VALUE!</v>
      </c>
      <c r="H261" s="55" t="e">
        <f>Results!H261</f>
        <v>#VALUE!</v>
      </c>
      <c r="I261" s="55" t="e">
        <f>Results!I261</f>
        <v>#VALUE!</v>
      </c>
      <c r="J261" s="56" t="e">
        <f>Results!J261</f>
        <v>#VALUE!</v>
      </c>
      <c r="K261" s="57" t="e">
        <f>0.01*'11'!B$17*Matrix!AT261*Results!E261</f>
        <v>#VALUE!</v>
      </c>
      <c r="L261" s="32" t="e">
        <f>0.01*('11'!C$17-'935'!Y261)*Results!C261*Matrix!AT261*('11'!B$17/('11'!B$17-'935'!X261))*'935'!Q261</f>
        <v>#VALUE!</v>
      </c>
      <c r="M261" s="49" t="e">
        <f>0.01*('11'!B$17-'935'!X261)*Results!D261</f>
        <v>#VALUE!</v>
      </c>
      <c r="N261" s="32" t="e">
        <f>0.01*'11'!B$17*Matrix!H261*Matrix!BC261</f>
        <v>#VALUE!</v>
      </c>
      <c r="O261" s="32" t="e">
        <f>0.01*('11'!B$17-'935'!X261)*Matrix!BW261</f>
        <v>#VALUE!</v>
      </c>
      <c r="P261" s="49" t="e">
        <f>0.01*Matrix!AS261*'935'!U261</f>
        <v>#VALUE!</v>
      </c>
      <c r="Q261" s="57" t="e">
        <f t="shared" si="14"/>
        <v>#VALUE!</v>
      </c>
      <c r="R261" s="34" t="e">
        <f>'935'!Z261</f>
        <v>#VALUE!</v>
      </c>
      <c r="S261" s="58" t="e">
        <f t="shared" si="15"/>
        <v>#VALUE!</v>
      </c>
      <c r="T261" s="59" t="e">
        <f t="shared" si="16"/>
        <v>#VALUE!</v>
      </c>
      <c r="U261" s="57" t="e">
        <f t="shared" si="17"/>
        <v>#VALUE!</v>
      </c>
      <c r="V261" s="34" t="e">
        <f>'935'!AA261</f>
        <v>#VALUE!</v>
      </c>
      <c r="W261" s="58" t="e">
        <f t="shared" si="18"/>
        <v>#VALUE!</v>
      </c>
      <c r="X261" s="59" t="e">
        <f t="shared" si="19"/>
        <v>#VALUE!</v>
      </c>
      <c r="Y261" s="57" t="e">
        <f>0.01*('11'!B$17-'935'!X261)*Matrix!BT261</f>
        <v>#VALUE!</v>
      </c>
      <c r="Z261" s="32" t="e">
        <f>0.01*'11'!B$17*Matrix!AT261*Matrix!CV261</f>
        <v>#VALUE!</v>
      </c>
      <c r="AA261" s="32" t="e">
        <f>Matrix!AT261*MAX(Matrix!DD261,0-(Matrix!DC261+IF('935'!Q261=0,0,(1-'935'!Y261/'11'!C$17)*'11'!B$17/('11'!B$17-'935'!X261)*IF(Matrix!AT261=0,1,Matrix!BX261/Matrix!AT261)*Matrix!CU261)))*'11'!B$17*0.01*'DNO totals'!B$228/'DNO totals'!B$296</f>
        <v>#VALUE!</v>
      </c>
      <c r="AB261" s="32" t="e">
        <f>Matrix!AT261*'Charging rates'!B$106*Matrix!DA261</f>
        <v>#VALUE!</v>
      </c>
      <c r="AC261" s="32" t="e">
        <f>Matrix!AT261*MAX(Matrix!DD261,0-(Matrix!DC261+IF('935'!Q261=0,0,(1-'935'!Y261/'11'!C$17)*'11'!B$17/('11'!B$17-'935'!X261)*IF(Matrix!AT261=0,1,Matrix!BX261/Matrix!AT261)*Matrix!CU261)))*'11'!B$17*0.01*'DNO totals'!B$238/'DNO totals'!B$296</f>
        <v>#VALUE!</v>
      </c>
      <c r="AD261" s="32" t="e">
        <f>0.01*(Matrix!BX261*'11'!B$17*Matrix!CA261+Matrix!AT261*Matrix!CC261*'935'!Q261*('11'!C$17-'935'!Y261)*('11'!B$17/('11'!B$17-'935'!X261)))</f>
        <v>#VALUE!</v>
      </c>
      <c r="AE261" s="32" t="e">
        <f>Matrix!AT261*'Charging rates'!B$116*(Parameters!B$21+Matrix!AU261)*IF('DNO totals'!B$323&lt;0,1,'935'!S261)</f>
        <v>#VALUE!</v>
      </c>
      <c r="AF261" s="32" t="e">
        <f>Matrix!AT261*MAX(Matrix!DD261,0-(Matrix!DC261+IF('935'!Q261=0,0,(1-'935'!Y261/'11'!C$17)*'11'!B$17/('11'!B$17-'935'!X261)*IF(Matrix!AT261=0,1,Matrix!BX261/Matrix!AT261)*Matrix!CU261)))*'11'!B$17*0.01*(1-('DNO totals'!B$238+'DNO totals'!B$228)/'DNO totals'!B$296)</f>
        <v>#VALUE!</v>
      </c>
      <c r="AG261" s="49" t="e">
        <f t="shared" si="20"/>
        <v>#VALUE!</v>
      </c>
    </row>
    <row r="262" spans="1:33">
      <c r="A262" s="28">
        <v>162</v>
      </c>
      <c r="B262" s="47" t="e">
        <f>Results!B262</f>
        <v>#VALUE!</v>
      </c>
      <c r="C262" s="35" t="e">
        <f>Results!C262</f>
        <v>#VALUE!</v>
      </c>
      <c r="D262" s="55" t="e">
        <f>Results!D262</f>
        <v>#VALUE!</v>
      </c>
      <c r="E262" s="55" t="e">
        <f>Results!E262</f>
        <v>#VALUE!</v>
      </c>
      <c r="F262" s="56" t="e">
        <f>Results!F262</f>
        <v>#VALUE!</v>
      </c>
      <c r="G262" s="35" t="e">
        <f>Results!G262</f>
        <v>#VALUE!</v>
      </c>
      <c r="H262" s="55" t="e">
        <f>Results!H262</f>
        <v>#VALUE!</v>
      </c>
      <c r="I262" s="55" t="e">
        <f>Results!I262</f>
        <v>#VALUE!</v>
      </c>
      <c r="J262" s="56" t="e">
        <f>Results!J262</f>
        <v>#VALUE!</v>
      </c>
      <c r="K262" s="57" t="e">
        <f>0.01*'11'!B$17*Matrix!AT262*Results!E262</f>
        <v>#VALUE!</v>
      </c>
      <c r="L262" s="32" t="e">
        <f>0.01*('11'!C$17-'935'!Y262)*Results!C262*Matrix!AT262*('11'!B$17/('11'!B$17-'935'!X262))*'935'!Q262</f>
        <v>#VALUE!</v>
      </c>
      <c r="M262" s="49" t="e">
        <f>0.01*('11'!B$17-'935'!X262)*Results!D262</f>
        <v>#VALUE!</v>
      </c>
      <c r="N262" s="32" t="e">
        <f>0.01*'11'!B$17*Matrix!H262*Matrix!BC262</f>
        <v>#VALUE!</v>
      </c>
      <c r="O262" s="32" t="e">
        <f>0.01*('11'!B$17-'935'!X262)*Matrix!BW262</f>
        <v>#VALUE!</v>
      </c>
      <c r="P262" s="49" t="e">
        <f>0.01*Matrix!AS262*'935'!U262</f>
        <v>#VALUE!</v>
      </c>
      <c r="Q262" s="57" t="e">
        <f t="shared" si="14"/>
        <v>#VALUE!</v>
      </c>
      <c r="R262" s="34" t="e">
        <f>'935'!Z262</f>
        <v>#VALUE!</v>
      </c>
      <c r="S262" s="58" t="e">
        <f t="shared" si="15"/>
        <v>#VALUE!</v>
      </c>
      <c r="T262" s="59" t="e">
        <f t="shared" si="16"/>
        <v>#VALUE!</v>
      </c>
      <c r="U262" s="57" t="e">
        <f t="shared" si="17"/>
        <v>#VALUE!</v>
      </c>
      <c r="V262" s="34" t="e">
        <f>'935'!AA262</f>
        <v>#VALUE!</v>
      </c>
      <c r="W262" s="58" t="e">
        <f t="shared" si="18"/>
        <v>#VALUE!</v>
      </c>
      <c r="X262" s="59" t="e">
        <f t="shared" si="19"/>
        <v>#VALUE!</v>
      </c>
      <c r="Y262" s="57" t="e">
        <f>0.01*('11'!B$17-'935'!X262)*Matrix!BT262</f>
        <v>#VALUE!</v>
      </c>
      <c r="Z262" s="32" t="e">
        <f>0.01*'11'!B$17*Matrix!AT262*Matrix!CV262</f>
        <v>#VALUE!</v>
      </c>
      <c r="AA262" s="32" t="e">
        <f>Matrix!AT262*MAX(Matrix!DD262,0-(Matrix!DC262+IF('935'!Q262=0,0,(1-'935'!Y262/'11'!C$17)*'11'!B$17/('11'!B$17-'935'!X262)*IF(Matrix!AT262=0,1,Matrix!BX262/Matrix!AT262)*Matrix!CU262)))*'11'!B$17*0.01*'DNO totals'!B$228/'DNO totals'!B$296</f>
        <v>#VALUE!</v>
      </c>
      <c r="AB262" s="32" t="e">
        <f>Matrix!AT262*'Charging rates'!B$106*Matrix!DA262</f>
        <v>#VALUE!</v>
      </c>
      <c r="AC262" s="32" t="e">
        <f>Matrix!AT262*MAX(Matrix!DD262,0-(Matrix!DC262+IF('935'!Q262=0,0,(1-'935'!Y262/'11'!C$17)*'11'!B$17/('11'!B$17-'935'!X262)*IF(Matrix!AT262=0,1,Matrix!BX262/Matrix!AT262)*Matrix!CU262)))*'11'!B$17*0.01*'DNO totals'!B$238/'DNO totals'!B$296</f>
        <v>#VALUE!</v>
      </c>
      <c r="AD262" s="32" t="e">
        <f>0.01*(Matrix!BX262*'11'!B$17*Matrix!CA262+Matrix!AT262*Matrix!CC262*'935'!Q262*('11'!C$17-'935'!Y262)*('11'!B$17/('11'!B$17-'935'!X262)))</f>
        <v>#VALUE!</v>
      </c>
      <c r="AE262" s="32" t="e">
        <f>Matrix!AT262*'Charging rates'!B$116*(Parameters!B$21+Matrix!AU262)*IF('DNO totals'!B$323&lt;0,1,'935'!S262)</f>
        <v>#VALUE!</v>
      </c>
      <c r="AF262" s="32" t="e">
        <f>Matrix!AT262*MAX(Matrix!DD262,0-(Matrix!DC262+IF('935'!Q262=0,0,(1-'935'!Y262/'11'!C$17)*'11'!B$17/('11'!B$17-'935'!X262)*IF(Matrix!AT262=0,1,Matrix!BX262/Matrix!AT262)*Matrix!CU262)))*'11'!B$17*0.01*(1-('DNO totals'!B$238+'DNO totals'!B$228)/'DNO totals'!B$296)</f>
        <v>#VALUE!</v>
      </c>
      <c r="AG262" s="49" t="e">
        <f t="shared" si="20"/>
        <v>#VALUE!</v>
      </c>
    </row>
    <row r="263" spans="1:33">
      <c r="A263" s="28">
        <v>163</v>
      </c>
      <c r="B263" s="47" t="e">
        <f>Results!B263</f>
        <v>#VALUE!</v>
      </c>
      <c r="C263" s="35" t="e">
        <f>Results!C263</f>
        <v>#VALUE!</v>
      </c>
      <c r="D263" s="55" t="e">
        <f>Results!D263</f>
        <v>#VALUE!</v>
      </c>
      <c r="E263" s="55" t="e">
        <f>Results!E263</f>
        <v>#VALUE!</v>
      </c>
      <c r="F263" s="56" t="e">
        <f>Results!F263</f>
        <v>#VALUE!</v>
      </c>
      <c r="G263" s="35" t="e">
        <f>Results!G263</f>
        <v>#VALUE!</v>
      </c>
      <c r="H263" s="55" t="e">
        <f>Results!H263</f>
        <v>#VALUE!</v>
      </c>
      <c r="I263" s="55" t="e">
        <f>Results!I263</f>
        <v>#VALUE!</v>
      </c>
      <c r="J263" s="56" t="e">
        <f>Results!J263</f>
        <v>#VALUE!</v>
      </c>
      <c r="K263" s="57" t="e">
        <f>0.01*'11'!B$17*Matrix!AT263*Results!E263</f>
        <v>#VALUE!</v>
      </c>
      <c r="L263" s="32" t="e">
        <f>0.01*('11'!C$17-'935'!Y263)*Results!C263*Matrix!AT263*('11'!B$17/('11'!B$17-'935'!X263))*'935'!Q263</f>
        <v>#VALUE!</v>
      </c>
      <c r="M263" s="49" t="e">
        <f>0.01*('11'!B$17-'935'!X263)*Results!D263</f>
        <v>#VALUE!</v>
      </c>
      <c r="N263" s="32" t="e">
        <f>0.01*'11'!B$17*Matrix!H263*Matrix!BC263</f>
        <v>#VALUE!</v>
      </c>
      <c r="O263" s="32" t="e">
        <f>0.01*('11'!B$17-'935'!X263)*Matrix!BW263</f>
        <v>#VALUE!</v>
      </c>
      <c r="P263" s="49" t="e">
        <f>0.01*Matrix!AS263*'935'!U263</f>
        <v>#VALUE!</v>
      </c>
      <c r="Q263" s="57" t="e">
        <f t="shared" si="14"/>
        <v>#VALUE!</v>
      </c>
      <c r="R263" s="34" t="e">
        <f>'935'!Z263</f>
        <v>#VALUE!</v>
      </c>
      <c r="S263" s="58" t="e">
        <f t="shared" si="15"/>
        <v>#VALUE!</v>
      </c>
      <c r="T263" s="59" t="e">
        <f t="shared" si="16"/>
        <v>#VALUE!</v>
      </c>
      <c r="U263" s="57" t="e">
        <f t="shared" si="17"/>
        <v>#VALUE!</v>
      </c>
      <c r="V263" s="34" t="e">
        <f>'935'!AA263</f>
        <v>#VALUE!</v>
      </c>
      <c r="W263" s="58" t="e">
        <f t="shared" si="18"/>
        <v>#VALUE!</v>
      </c>
      <c r="X263" s="59" t="e">
        <f t="shared" si="19"/>
        <v>#VALUE!</v>
      </c>
      <c r="Y263" s="57" t="e">
        <f>0.01*('11'!B$17-'935'!X263)*Matrix!BT263</f>
        <v>#VALUE!</v>
      </c>
      <c r="Z263" s="32" t="e">
        <f>0.01*'11'!B$17*Matrix!AT263*Matrix!CV263</f>
        <v>#VALUE!</v>
      </c>
      <c r="AA263" s="32" t="e">
        <f>Matrix!AT263*MAX(Matrix!DD263,0-(Matrix!DC263+IF('935'!Q263=0,0,(1-'935'!Y263/'11'!C$17)*'11'!B$17/('11'!B$17-'935'!X263)*IF(Matrix!AT263=0,1,Matrix!BX263/Matrix!AT263)*Matrix!CU263)))*'11'!B$17*0.01*'DNO totals'!B$228/'DNO totals'!B$296</f>
        <v>#VALUE!</v>
      </c>
      <c r="AB263" s="32" t="e">
        <f>Matrix!AT263*'Charging rates'!B$106*Matrix!DA263</f>
        <v>#VALUE!</v>
      </c>
      <c r="AC263" s="32" t="e">
        <f>Matrix!AT263*MAX(Matrix!DD263,0-(Matrix!DC263+IF('935'!Q263=0,0,(1-'935'!Y263/'11'!C$17)*'11'!B$17/('11'!B$17-'935'!X263)*IF(Matrix!AT263=0,1,Matrix!BX263/Matrix!AT263)*Matrix!CU263)))*'11'!B$17*0.01*'DNO totals'!B$238/'DNO totals'!B$296</f>
        <v>#VALUE!</v>
      </c>
      <c r="AD263" s="32" t="e">
        <f>0.01*(Matrix!BX263*'11'!B$17*Matrix!CA263+Matrix!AT263*Matrix!CC263*'935'!Q263*('11'!C$17-'935'!Y263)*('11'!B$17/('11'!B$17-'935'!X263)))</f>
        <v>#VALUE!</v>
      </c>
      <c r="AE263" s="32" t="e">
        <f>Matrix!AT263*'Charging rates'!B$116*(Parameters!B$21+Matrix!AU263)*IF('DNO totals'!B$323&lt;0,1,'935'!S263)</f>
        <v>#VALUE!</v>
      </c>
      <c r="AF263" s="32" t="e">
        <f>Matrix!AT263*MAX(Matrix!DD263,0-(Matrix!DC263+IF('935'!Q263=0,0,(1-'935'!Y263/'11'!C$17)*'11'!B$17/('11'!B$17-'935'!X263)*IF(Matrix!AT263=0,1,Matrix!BX263/Matrix!AT263)*Matrix!CU263)))*'11'!B$17*0.01*(1-('DNO totals'!B$238+'DNO totals'!B$228)/'DNO totals'!B$296)</f>
        <v>#VALUE!</v>
      </c>
      <c r="AG263" s="49" t="e">
        <f t="shared" si="20"/>
        <v>#VALUE!</v>
      </c>
    </row>
    <row r="264" spans="1:33">
      <c r="A264" s="28">
        <v>164</v>
      </c>
      <c r="B264" s="47" t="e">
        <f>Results!B264</f>
        <v>#VALUE!</v>
      </c>
      <c r="C264" s="35" t="e">
        <f>Results!C264</f>
        <v>#VALUE!</v>
      </c>
      <c r="D264" s="55" t="e">
        <f>Results!D264</f>
        <v>#VALUE!</v>
      </c>
      <c r="E264" s="55" t="e">
        <f>Results!E264</f>
        <v>#VALUE!</v>
      </c>
      <c r="F264" s="56" t="e">
        <f>Results!F264</f>
        <v>#VALUE!</v>
      </c>
      <c r="G264" s="35" t="e">
        <f>Results!G264</f>
        <v>#VALUE!</v>
      </c>
      <c r="H264" s="55" t="e">
        <f>Results!H264</f>
        <v>#VALUE!</v>
      </c>
      <c r="I264" s="55" t="e">
        <f>Results!I264</f>
        <v>#VALUE!</v>
      </c>
      <c r="J264" s="56" t="e">
        <f>Results!J264</f>
        <v>#VALUE!</v>
      </c>
      <c r="K264" s="57" t="e">
        <f>0.01*'11'!B$17*Matrix!AT264*Results!E264</f>
        <v>#VALUE!</v>
      </c>
      <c r="L264" s="32" t="e">
        <f>0.01*('11'!C$17-'935'!Y264)*Results!C264*Matrix!AT264*('11'!B$17/('11'!B$17-'935'!X264))*'935'!Q264</f>
        <v>#VALUE!</v>
      </c>
      <c r="M264" s="49" t="e">
        <f>0.01*('11'!B$17-'935'!X264)*Results!D264</f>
        <v>#VALUE!</v>
      </c>
      <c r="N264" s="32" t="e">
        <f>0.01*'11'!B$17*Matrix!H264*Matrix!BC264</f>
        <v>#VALUE!</v>
      </c>
      <c r="O264" s="32" t="e">
        <f>0.01*('11'!B$17-'935'!X264)*Matrix!BW264</f>
        <v>#VALUE!</v>
      </c>
      <c r="P264" s="49" t="e">
        <f>0.01*Matrix!AS264*'935'!U264</f>
        <v>#VALUE!</v>
      </c>
      <c r="Q264" s="57" t="e">
        <f t="shared" si="14"/>
        <v>#VALUE!</v>
      </c>
      <c r="R264" s="34" t="e">
        <f>'935'!Z264</f>
        <v>#VALUE!</v>
      </c>
      <c r="S264" s="58" t="e">
        <f t="shared" si="15"/>
        <v>#VALUE!</v>
      </c>
      <c r="T264" s="59" t="e">
        <f t="shared" si="16"/>
        <v>#VALUE!</v>
      </c>
      <c r="U264" s="57" t="e">
        <f t="shared" si="17"/>
        <v>#VALUE!</v>
      </c>
      <c r="V264" s="34" t="e">
        <f>'935'!AA264</f>
        <v>#VALUE!</v>
      </c>
      <c r="W264" s="58" t="e">
        <f t="shared" si="18"/>
        <v>#VALUE!</v>
      </c>
      <c r="X264" s="59" t="e">
        <f t="shared" si="19"/>
        <v>#VALUE!</v>
      </c>
      <c r="Y264" s="57" t="e">
        <f>0.01*('11'!B$17-'935'!X264)*Matrix!BT264</f>
        <v>#VALUE!</v>
      </c>
      <c r="Z264" s="32" t="e">
        <f>0.01*'11'!B$17*Matrix!AT264*Matrix!CV264</f>
        <v>#VALUE!</v>
      </c>
      <c r="AA264" s="32" t="e">
        <f>Matrix!AT264*MAX(Matrix!DD264,0-(Matrix!DC264+IF('935'!Q264=0,0,(1-'935'!Y264/'11'!C$17)*'11'!B$17/('11'!B$17-'935'!X264)*IF(Matrix!AT264=0,1,Matrix!BX264/Matrix!AT264)*Matrix!CU264)))*'11'!B$17*0.01*'DNO totals'!B$228/'DNO totals'!B$296</f>
        <v>#VALUE!</v>
      </c>
      <c r="AB264" s="32" t="e">
        <f>Matrix!AT264*'Charging rates'!B$106*Matrix!DA264</f>
        <v>#VALUE!</v>
      </c>
      <c r="AC264" s="32" t="e">
        <f>Matrix!AT264*MAX(Matrix!DD264,0-(Matrix!DC264+IF('935'!Q264=0,0,(1-'935'!Y264/'11'!C$17)*'11'!B$17/('11'!B$17-'935'!X264)*IF(Matrix!AT264=0,1,Matrix!BX264/Matrix!AT264)*Matrix!CU264)))*'11'!B$17*0.01*'DNO totals'!B$238/'DNO totals'!B$296</f>
        <v>#VALUE!</v>
      </c>
      <c r="AD264" s="32" t="e">
        <f>0.01*(Matrix!BX264*'11'!B$17*Matrix!CA264+Matrix!AT264*Matrix!CC264*'935'!Q264*('11'!C$17-'935'!Y264)*('11'!B$17/('11'!B$17-'935'!X264)))</f>
        <v>#VALUE!</v>
      </c>
      <c r="AE264" s="32" t="e">
        <f>Matrix!AT264*'Charging rates'!B$116*(Parameters!B$21+Matrix!AU264)*IF('DNO totals'!B$323&lt;0,1,'935'!S264)</f>
        <v>#VALUE!</v>
      </c>
      <c r="AF264" s="32" t="e">
        <f>Matrix!AT264*MAX(Matrix!DD264,0-(Matrix!DC264+IF('935'!Q264=0,0,(1-'935'!Y264/'11'!C$17)*'11'!B$17/('11'!B$17-'935'!X264)*IF(Matrix!AT264=0,1,Matrix!BX264/Matrix!AT264)*Matrix!CU264)))*'11'!B$17*0.01*(1-('DNO totals'!B$238+'DNO totals'!B$228)/'DNO totals'!B$296)</f>
        <v>#VALUE!</v>
      </c>
      <c r="AG264" s="49" t="e">
        <f t="shared" si="20"/>
        <v>#VALUE!</v>
      </c>
    </row>
    <row r="265" spans="1:33">
      <c r="A265" s="28">
        <v>165</v>
      </c>
      <c r="B265" s="47" t="e">
        <f>Results!B265</f>
        <v>#VALUE!</v>
      </c>
      <c r="C265" s="35" t="e">
        <f>Results!C265</f>
        <v>#VALUE!</v>
      </c>
      <c r="D265" s="55" t="e">
        <f>Results!D265</f>
        <v>#VALUE!</v>
      </c>
      <c r="E265" s="55" t="e">
        <f>Results!E265</f>
        <v>#VALUE!</v>
      </c>
      <c r="F265" s="56" t="e">
        <f>Results!F265</f>
        <v>#VALUE!</v>
      </c>
      <c r="G265" s="35" t="e">
        <f>Results!G265</f>
        <v>#VALUE!</v>
      </c>
      <c r="H265" s="55" t="e">
        <f>Results!H265</f>
        <v>#VALUE!</v>
      </c>
      <c r="I265" s="55" t="e">
        <f>Results!I265</f>
        <v>#VALUE!</v>
      </c>
      <c r="J265" s="56" t="e">
        <f>Results!J265</f>
        <v>#VALUE!</v>
      </c>
      <c r="K265" s="57" t="e">
        <f>0.01*'11'!B$17*Matrix!AT265*Results!E265</f>
        <v>#VALUE!</v>
      </c>
      <c r="L265" s="32" t="e">
        <f>0.01*('11'!C$17-'935'!Y265)*Results!C265*Matrix!AT265*('11'!B$17/('11'!B$17-'935'!X265))*'935'!Q265</f>
        <v>#VALUE!</v>
      </c>
      <c r="M265" s="49" t="e">
        <f>0.01*('11'!B$17-'935'!X265)*Results!D265</f>
        <v>#VALUE!</v>
      </c>
      <c r="N265" s="32" t="e">
        <f>0.01*'11'!B$17*Matrix!H265*Matrix!BC265</f>
        <v>#VALUE!</v>
      </c>
      <c r="O265" s="32" t="e">
        <f>0.01*('11'!B$17-'935'!X265)*Matrix!BW265</f>
        <v>#VALUE!</v>
      </c>
      <c r="P265" s="49" t="e">
        <f>0.01*Matrix!AS265*'935'!U265</f>
        <v>#VALUE!</v>
      </c>
      <c r="Q265" s="57" t="e">
        <f t="shared" si="14"/>
        <v>#VALUE!</v>
      </c>
      <c r="R265" s="34" t="e">
        <f>'935'!Z265</f>
        <v>#VALUE!</v>
      </c>
      <c r="S265" s="58" t="e">
        <f t="shared" si="15"/>
        <v>#VALUE!</v>
      </c>
      <c r="T265" s="59" t="e">
        <f t="shared" si="16"/>
        <v>#VALUE!</v>
      </c>
      <c r="U265" s="57" t="e">
        <f t="shared" si="17"/>
        <v>#VALUE!</v>
      </c>
      <c r="V265" s="34" t="e">
        <f>'935'!AA265</f>
        <v>#VALUE!</v>
      </c>
      <c r="W265" s="58" t="e">
        <f t="shared" si="18"/>
        <v>#VALUE!</v>
      </c>
      <c r="X265" s="59" t="e">
        <f t="shared" si="19"/>
        <v>#VALUE!</v>
      </c>
      <c r="Y265" s="57" t="e">
        <f>0.01*('11'!B$17-'935'!X265)*Matrix!BT265</f>
        <v>#VALUE!</v>
      </c>
      <c r="Z265" s="32" t="e">
        <f>0.01*'11'!B$17*Matrix!AT265*Matrix!CV265</f>
        <v>#VALUE!</v>
      </c>
      <c r="AA265" s="32" t="e">
        <f>Matrix!AT265*MAX(Matrix!DD265,0-(Matrix!DC265+IF('935'!Q265=0,0,(1-'935'!Y265/'11'!C$17)*'11'!B$17/('11'!B$17-'935'!X265)*IF(Matrix!AT265=0,1,Matrix!BX265/Matrix!AT265)*Matrix!CU265)))*'11'!B$17*0.01*'DNO totals'!B$228/'DNO totals'!B$296</f>
        <v>#VALUE!</v>
      </c>
      <c r="AB265" s="32" t="e">
        <f>Matrix!AT265*'Charging rates'!B$106*Matrix!DA265</f>
        <v>#VALUE!</v>
      </c>
      <c r="AC265" s="32" t="e">
        <f>Matrix!AT265*MAX(Matrix!DD265,0-(Matrix!DC265+IF('935'!Q265=0,0,(1-'935'!Y265/'11'!C$17)*'11'!B$17/('11'!B$17-'935'!X265)*IF(Matrix!AT265=0,1,Matrix!BX265/Matrix!AT265)*Matrix!CU265)))*'11'!B$17*0.01*'DNO totals'!B$238/'DNO totals'!B$296</f>
        <v>#VALUE!</v>
      </c>
      <c r="AD265" s="32" t="e">
        <f>0.01*(Matrix!BX265*'11'!B$17*Matrix!CA265+Matrix!AT265*Matrix!CC265*'935'!Q265*('11'!C$17-'935'!Y265)*('11'!B$17/('11'!B$17-'935'!X265)))</f>
        <v>#VALUE!</v>
      </c>
      <c r="AE265" s="32" t="e">
        <f>Matrix!AT265*'Charging rates'!B$116*(Parameters!B$21+Matrix!AU265)*IF('DNO totals'!B$323&lt;0,1,'935'!S265)</f>
        <v>#VALUE!</v>
      </c>
      <c r="AF265" s="32" t="e">
        <f>Matrix!AT265*MAX(Matrix!DD265,0-(Matrix!DC265+IF('935'!Q265=0,0,(1-'935'!Y265/'11'!C$17)*'11'!B$17/('11'!B$17-'935'!X265)*IF(Matrix!AT265=0,1,Matrix!BX265/Matrix!AT265)*Matrix!CU265)))*'11'!B$17*0.01*(1-('DNO totals'!B$238+'DNO totals'!B$228)/'DNO totals'!B$296)</f>
        <v>#VALUE!</v>
      </c>
      <c r="AG265" s="49" t="e">
        <f t="shared" si="20"/>
        <v>#VALUE!</v>
      </c>
    </row>
    <row r="266" spans="1:33">
      <c r="A266" s="28">
        <v>166</v>
      </c>
      <c r="B266" s="47" t="e">
        <f>Results!B266</f>
        <v>#VALUE!</v>
      </c>
      <c r="C266" s="35" t="e">
        <f>Results!C266</f>
        <v>#VALUE!</v>
      </c>
      <c r="D266" s="55" t="e">
        <f>Results!D266</f>
        <v>#VALUE!</v>
      </c>
      <c r="E266" s="55" t="e">
        <f>Results!E266</f>
        <v>#VALUE!</v>
      </c>
      <c r="F266" s="56" t="e">
        <f>Results!F266</f>
        <v>#VALUE!</v>
      </c>
      <c r="G266" s="35" t="e">
        <f>Results!G266</f>
        <v>#VALUE!</v>
      </c>
      <c r="H266" s="55" t="e">
        <f>Results!H266</f>
        <v>#VALUE!</v>
      </c>
      <c r="I266" s="55" t="e">
        <f>Results!I266</f>
        <v>#VALUE!</v>
      </c>
      <c r="J266" s="56" t="e">
        <f>Results!J266</f>
        <v>#VALUE!</v>
      </c>
      <c r="K266" s="57" t="e">
        <f>0.01*'11'!B$17*Matrix!AT266*Results!E266</f>
        <v>#VALUE!</v>
      </c>
      <c r="L266" s="32" t="e">
        <f>0.01*('11'!C$17-'935'!Y266)*Results!C266*Matrix!AT266*('11'!B$17/('11'!B$17-'935'!X266))*'935'!Q266</f>
        <v>#VALUE!</v>
      </c>
      <c r="M266" s="49" t="e">
        <f>0.01*('11'!B$17-'935'!X266)*Results!D266</f>
        <v>#VALUE!</v>
      </c>
      <c r="N266" s="32" t="e">
        <f>0.01*'11'!B$17*Matrix!H266*Matrix!BC266</f>
        <v>#VALUE!</v>
      </c>
      <c r="O266" s="32" t="e">
        <f>0.01*('11'!B$17-'935'!X266)*Matrix!BW266</f>
        <v>#VALUE!</v>
      </c>
      <c r="P266" s="49" t="e">
        <f>0.01*Matrix!AS266*'935'!U266</f>
        <v>#VALUE!</v>
      </c>
      <c r="Q266" s="57" t="e">
        <f t="shared" si="14"/>
        <v>#VALUE!</v>
      </c>
      <c r="R266" s="34" t="e">
        <f>'935'!Z266</f>
        <v>#VALUE!</v>
      </c>
      <c r="S266" s="58" t="e">
        <f t="shared" si="15"/>
        <v>#VALUE!</v>
      </c>
      <c r="T266" s="59" t="e">
        <f t="shared" si="16"/>
        <v>#VALUE!</v>
      </c>
      <c r="U266" s="57" t="e">
        <f t="shared" si="17"/>
        <v>#VALUE!</v>
      </c>
      <c r="V266" s="34" t="e">
        <f>'935'!AA266</f>
        <v>#VALUE!</v>
      </c>
      <c r="W266" s="58" t="e">
        <f t="shared" si="18"/>
        <v>#VALUE!</v>
      </c>
      <c r="X266" s="59" t="e">
        <f t="shared" si="19"/>
        <v>#VALUE!</v>
      </c>
      <c r="Y266" s="57" t="e">
        <f>0.01*('11'!B$17-'935'!X266)*Matrix!BT266</f>
        <v>#VALUE!</v>
      </c>
      <c r="Z266" s="32" t="e">
        <f>0.01*'11'!B$17*Matrix!AT266*Matrix!CV266</f>
        <v>#VALUE!</v>
      </c>
      <c r="AA266" s="32" t="e">
        <f>Matrix!AT266*MAX(Matrix!DD266,0-(Matrix!DC266+IF('935'!Q266=0,0,(1-'935'!Y266/'11'!C$17)*'11'!B$17/('11'!B$17-'935'!X266)*IF(Matrix!AT266=0,1,Matrix!BX266/Matrix!AT266)*Matrix!CU266)))*'11'!B$17*0.01*'DNO totals'!B$228/'DNO totals'!B$296</f>
        <v>#VALUE!</v>
      </c>
      <c r="AB266" s="32" t="e">
        <f>Matrix!AT266*'Charging rates'!B$106*Matrix!DA266</f>
        <v>#VALUE!</v>
      </c>
      <c r="AC266" s="32" t="e">
        <f>Matrix!AT266*MAX(Matrix!DD266,0-(Matrix!DC266+IF('935'!Q266=0,0,(1-'935'!Y266/'11'!C$17)*'11'!B$17/('11'!B$17-'935'!X266)*IF(Matrix!AT266=0,1,Matrix!BX266/Matrix!AT266)*Matrix!CU266)))*'11'!B$17*0.01*'DNO totals'!B$238/'DNO totals'!B$296</f>
        <v>#VALUE!</v>
      </c>
      <c r="AD266" s="32" t="e">
        <f>0.01*(Matrix!BX266*'11'!B$17*Matrix!CA266+Matrix!AT266*Matrix!CC266*'935'!Q266*('11'!C$17-'935'!Y266)*('11'!B$17/('11'!B$17-'935'!X266)))</f>
        <v>#VALUE!</v>
      </c>
      <c r="AE266" s="32" t="e">
        <f>Matrix!AT266*'Charging rates'!B$116*(Parameters!B$21+Matrix!AU266)*IF('DNO totals'!B$323&lt;0,1,'935'!S266)</f>
        <v>#VALUE!</v>
      </c>
      <c r="AF266" s="32" t="e">
        <f>Matrix!AT266*MAX(Matrix!DD266,0-(Matrix!DC266+IF('935'!Q266=0,0,(1-'935'!Y266/'11'!C$17)*'11'!B$17/('11'!B$17-'935'!X266)*IF(Matrix!AT266=0,1,Matrix!BX266/Matrix!AT266)*Matrix!CU266)))*'11'!B$17*0.01*(1-('DNO totals'!B$238+'DNO totals'!B$228)/'DNO totals'!B$296)</f>
        <v>#VALUE!</v>
      </c>
      <c r="AG266" s="49" t="e">
        <f t="shared" si="20"/>
        <v>#VALUE!</v>
      </c>
    </row>
    <row r="267" spans="1:33">
      <c r="A267" s="28">
        <v>167</v>
      </c>
      <c r="B267" s="47" t="e">
        <f>Results!B267</f>
        <v>#VALUE!</v>
      </c>
      <c r="C267" s="35" t="e">
        <f>Results!C267</f>
        <v>#VALUE!</v>
      </c>
      <c r="D267" s="55" t="e">
        <f>Results!D267</f>
        <v>#VALUE!</v>
      </c>
      <c r="E267" s="55" t="e">
        <f>Results!E267</f>
        <v>#VALUE!</v>
      </c>
      <c r="F267" s="56" t="e">
        <f>Results!F267</f>
        <v>#VALUE!</v>
      </c>
      <c r="G267" s="35" t="e">
        <f>Results!G267</f>
        <v>#VALUE!</v>
      </c>
      <c r="H267" s="55" t="e">
        <f>Results!H267</f>
        <v>#VALUE!</v>
      </c>
      <c r="I267" s="55" t="e">
        <f>Results!I267</f>
        <v>#VALUE!</v>
      </c>
      <c r="J267" s="56" t="e">
        <f>Results!J267</f>
        <v>#VALUE!</v>
      </c>
      <c r="K267" s="57" t="e">
        <f>0.01*'11'!B$17*Matrix!AT267*Results!E267</f>
        <v>#VALUE!</v>
      </c>
      <c r="L267" s="32" t="e">
        <f>0.01*('11'!C$17-'935'!Y267)*Results!C267*Matrix!AT267*('11'!B$17/('11'!B$17-'935'!X267))*'935'!Q267</f>
        <v>#VALUE!</v>
      </c>
      <c r="M267" s="49" t="e">
        <f>0.01*('11'!B$17-'935'!X267)*Results!D267</f>
        <v>#VALUE!</v>
      </c>
      <c r="N267" s="32" t="e">
        <f>0.01*'11'!B$17*Matrix!H267*Matrix!BC267</f>
        <v>#VALUE!</v>
      </c>
      <c r="O267" s="32" t="e">
        <f>0.01*('11'!B$17-'935'!X267)*Matrix!BW267</f>
        <v>#VALUE!</v>
      </c>
      <c r="P267" s="49" t="e">
        <f>0.01*Matrix!AS267*'935'!U267</f>
        <v>#VALUE!</v>
      </c>
      <c r="Q267" s="57" t="e">
        <f t="shared" si="14"/>
        <v>#VALUE!</v>
      </c>
      <c r="R267" s="34" t="e">
        <f>'935'!Z267</f>
        <v>#VALUE!</v>
      </c>
      <c r="S267" s="58" t="e">
        <f t="shared" si="15"/>
        <v>#VALUE!</v>
      </c>
      <c r="T267" s="59" t="e">
        <f t="shared" si="16"/>
        <v>#VALUE!</v>
      </c>
      <c r="U267" s="57" t="e">
        <f t="shared" si="17"/>
        <v>#VALUE!</v>
      </c>
      <c r="V267" s="34" t="e">
        <f>'935'!AA267</f>
        <v>#VALUE!</v>
      </c>
      <c r="W267" s="58" t="e">
        <f t="shared" si="18"/>
        <v>#VALUE!</v>
      </c>
      <c r="X267" s="59" t="e">
        <f t="shared" si="19"/>
        <v>#VALUE!</v>
      </c>
      <c r="Y267" s="57" t="e">
        <f>0.01*('11'!B$17-'935'!X267)*Matrix!BT267</f>
        <v>#VALUE!</v>
      </c>
      <c r="Z267" s="32" t="e">
        <f>0.01*'11'!B$17*Matrix!AT267*Matrix!CV267</f>
        <v>#VALUE!</v>
      </c>
      <c r="AA267" s="32" t="e">
        <f>Matrix!AT267*MAX(Matrix!DD267,0-(Matrix!DC267+IF('935'!Q267=0,0,(1-'935'!Y267/'11'!C$17)*'11'!B$17/('11'!B$17-'935'!X267)*IF(Matrix!AT267=0,1,Matrix!BX267/Matrix!AT267)*Matrix!CU267)))*'11'!B$17*0.01*'DNO totals'!B$228/'DNO totals'!B$296</f>
        <v>#VALUE!</v>
      </c>
      <c r="AB267" s="32" t="e">
        <f>Matrix!AT267*'Charging rates'!B$106*Matrix!DA267</f>
        <v>#VALUE!</v>
      </c>
      <c r="AC267" s="32" t="e">
        <f>Matrix!AT267*MAX(Matrix!DD267,0-(Matrix!DC267+IF('935'!Q267=0,0,(1-'935'!Y267/'11'!C$17)*'11'!B$17/('11'!B$17-'935'!X267)*IF(Matrix!AT267=0,1,Matrix!BX267/Matrix!AT267)*Matrix!CU267)))*'11'!B$17*0.01*'DNO totals'!B$238/'DNO totals'!B$296</f>
        <v>#VALUE!</v>
      </c>
      <c r="AD267" s="32" t="e">
        <f>0.01*(Matrix!BX267*'11'!B$17*Matrix!CA267+Matrix!AT267*Matrix!CC267*'935'!Q267*('11'!C$17-'935'!Y267)*('11'!B$17/('11'!B$17-'935'!X267)))</f>
        <v>#VALUE!</v>
      </c>
      <c r="AE267" s="32" t="e">
        <f>Matrix!AT267*'Charging rates'!B$116*(Parameters!B$21+Matrix!AU267)*IF('DNO totals'!B$323&lt;0,1,'935'!S267)</f>
        <v>#VALUE!</v>
      </c>
      <c r="AF267" s="32" t="e">
        <f>Matrix!AT267*MAX(Matrix!DD267,0-(Matrix!DC267+IF('935'!Q267=0,0,(1-'935'!Y267/'11'!C$17)*'11'!B$17/('11'!B$17-'935'!X267)*IF(Matrix!AT267=0,1,Matrix!BX267/Matrix!AT267)*Matrix!CU267)))*'11'!B$17*0.01*(1-('DNO totals'!B$238+'DNO totals'!B$228)/'DNO totals'!B$296)</f>
        <v>#VALUE!</v>
      </c>
      <c r="AG267" s="49" t="e">
        <f t="shared" si="20"/>
        <v>#VALUE!</v>
      </c>
    </row>
    <row r="268" spans="1:33">
      <c r="A268" s="28">
        <v>168</v>
      </c>
      <c r="B268" s="47" t="e">
        <f>Results!B268</f>
        <v>#VALUE!</v>
      </c>
      <c r="C268" s="35" t="e">
        <f>Results!C268</f>
        <v>#VALUE!</v>
      </c>
      <c r="D268" s="55" t="e">
        <f>Results!D268</f>
        <v>#VALUE!</v>
      </c>
      <c r="E268" s="55" t="e">
        <f>Results!E268</f>
        <v>#VALUE!</v>
      </c>
      <c r="F268" s="56" t="e">
        <f>Results!F268</f>
        <v>#VALUE!</v>
      </c>
      <c r="G268" s="35" t="e">
        <f>Results!G268</f>
        <v>#VALUE!</v>
      </c>
      <c r="H268" s="55" t="e">
        <f>Results!H268</f>
        <v>#VALUE!</v>
      </c>
      <c r="I268" s="55" t="e">
        <f>Results!I268</f>
        <v>#VALUE!</v>
      </c>
      <c r="J268" s="56" t="e">
        <f>Results!J268</f>
        <v>#VALUE!</v>
      </c>
      <c r="K268" s="57" t="e">
        <f>0.01*'11'!B$17*Matrix!AT268*Results!E268</f>
        <v>#VALUE!</v>
      </c>
      <c r="L268" s="32" t="e">
        <f>0.01*('11'!C$17-'935'!Y268)*Results!C268*Matrix!AT268*('11'!B$17/('11'!B$17-'935'!X268))*'935'!Q268</f>
        <v>#VALUE!</v>
      </c>
      <c r="M268" s="49" t="e">
        <f>0.01*('11'!B$17-'935'!X268)*Results!D268</f>
        <v>#VALUE!</v>
      </c>
      <c r="N268" s="32" t="e">
        <f>0.01*'11'!B$17*Matrix!H268*Matrix!BC268</f>
        <v>#VALUE!</v>
      </c>
      <c r="O268" s="32" t="e">
        <f>0.01*('11'!B$17-'935'!X268)*Matrix!BW268</f>
        <v>#VALUE!</v>
      </c>
      <c r="P268" s="49" t="e">
        <f>0.01*Matrix!AS268*'935'!U268</f>
        <v>#VALUE!</v>
      </c>
      <c r="Q268" s="57" t="e">
        <f t="shared" si="14"/>
        <v>#VALUE!</v>
      </c>
      <c r="R268" s="34" t="e">
        <f>'935'!Z268</f>
        <v>#VALUE!</v>
      </c>
      <c r="S268" s="58" t="e">
        <f t="shared" si="15"/>
        <v>#VALUE!</v>
      </c>
      <c r="T268" s="59" t="e">
        <f t="shared" si="16"/>
        <v>#VALUE!</v>
      </c>
      <c r="U268" s="57" t="e">
        <f t="shared" si="17"/>
        <v>#VALUE!</v>
      </c>
      <c r="V268" s="34" t="e">
        <f>'935'!AA268</f>
        <v>#VALUE!</v>
      </c>
      <c r="W268" s="58" t="e">
        <f t="shared" si="18"/>
        <v>#VALUE!</v>
      </c>
      <c r="X268" s="59" t="e">
        <f t="shared" si="19"/>
        <v>#VALUE!</v>
      </c>
      <c r="Y268" s="57" t="e">
        <f>0.01*('11'!B$17-'935'!X268)*Matrix!BT268</f>
        <v>#VALUE!</v>
      </c>
      <c r="Z268" s="32" t="e">
        <f>0.01*'11'!B$17*Matrix!AT268*Matrix!CV268</f>
        <v>#VALUE!</v>
      </c>
      <c r="AA268" s="32" t="e">
        <f>Matrix!AT268*MAX(Matrix!DD268,0-(Matrix!DC268+IF('935'!Q268=0,0,(1-'935'!Y268/'11'!C$17)*'11'!B$17/('11'!B$17-'935'!X268)*IF(Matrix!AT268=0,1,Matrix!BX268/Matrix!AT268)*Matrix!CU268)))*'11'!B$17*0.01*'DNO totals'!B$228/'DNO totals'!B$296</f>
        <v>#VALUE!</v>
      </c>
      <c r="AB268" s="32" t="e">
        <f>Matrix!AT268*'Charging rates'!B$106*Matrix!DA268</f>
        <v>#VALUE!</v>
      </c>
      <c r="AC268" s="32" t="e">
        <f>Matrix!AT268*MAX(Matrix!DD268,0-(Matrix!DC268+IF('935'!Q268=0,0,(1-'935'!Y268/'11'!C$17)*'11'!B$17/('11'!B$17-'935'!X268)*IF(Matrix!AT268=0,1,Matrix!BX268/Matrix!AT268)*Matrix!CU268)))*'11'!B$17*0.01*'DNO totals'!B$238/'DNO totals'!B$296</f>
        <v>#VALUE!</v>
      </c>
      <c r="AD268" s="32" t="e">
        <f>0.01*(Matrix!BX268*'11'!B$17*Matrix!CA268+Matrix!AT268*Matrix!CC268*'935'!Q268*('11'!C$17-'935'!Y268)*('11'!B$17/('11'!B$17-'935'!X268)))</f>
        <v>#VALUE!</v>
      </c>
      <c r="AE268" s="32" t="e">
        <f>Matrix!AT268*'Charging rates'!B$116*(Parameters!B$21+Matrix!AU268)*IF('DNO totals'!B$323&lt;0,1,'935'!S268)</f>
        <v>#VALUE!</v>
      </c>
      <c r="AF268" s="32" t="e">
        <f>Matrix!AT268*MAX(Matrix!DD268,0-(Matrix!DC268+IF('935'!Q268=0,0,(1-'935'!Y268/'11'!C$17)*'11'!B$17/('11'!B$17-'935'!X268)*IF(Matrix!AT268=0,1,Matrix!BX268/Matrix!AT268)*Matrix!CU268)))*'11'!B$17*0.01*(1-('DNO totals'!B$238+'DNO totals'!B$228)/'DNO totals'!B$296)</f>
        <v>#VALUE!</v>
      </c>
      <c r="AG268" s="49" t="e">
        <f t="shared" si="20"/>
        <v>#VALUE!</v>
      </c>
    </row>
    <row r="269" spans="1:33">
      <c r="A269" s="28">
        <v>169</v>
      </c>
      <c r="B269" s="47" t="e">
        <f>Results!B269</f>
        <v>#VALUE!</v>
      </c>
      <c r="C269" s="35" t="e">
        <f>Results!C269</f>
        <v>#VALUE!</v>
      </c>
      <c r="D269" s="55" t="e">
        <f>Results!D269</f>
        <v>#VALUE!</v>
      </c>
      <c r="E269" s="55" t="e">
        <f>Results!E269</f>
        <v>#VALUE!</v>
      </c>
      <c r="F269" s="56" t="e">
        <f>Results!F269</f>
        <v>#VALUE!</v>
      </c>
      <c r="G269" s="35" t="e">
        <f>Results!G269</f>
        <v>#VALUE!</v>
      </c>
      <c r="H269" s="55" t="e">
        <f>Results!H269</f>
        <v>#VALUE!</v>
      </c>
      <c r="I269" s="55" t="e">
        <f>Results!I269</f>
        <v>#VALUE!</v>
      </c>
      <c r="J269" s="56" t="e">
        <f>Results!J269</f>
        <v>#VALUE!</v>
      </c>
      <c r="K269" s="57" t="e">
        <f>0.01*'11'!B$17*Matrix!AT269*Results!E269</f>
        <v>#VALUE!</v>
      </c>
      <c r="L269" s="32" t="e">
        <f>0.01*('11'!C$17-'935'!Y269)*Results!C269*Matrix!AT269*('11'!B$17/('11'!B$17-'935'!X269))*'935'!Q269</f>
        <v>#VALUE!</v>
      </c>
      <c r="M269" s="49" t="e">
        <f>0.01*('11'!B$17-'935'!X269)*Results!D269</f>
        <v>#VALUE!</v>
      </c>
      <c r="N269" s="32" t="e">
        <f>0.01*'11'!B$17*Matrix!H269*Matrix!BC269</f>
        <v>#VALUE!</v>
      </c>
      <c r="O269" s="32" t="e">
        <f>0.01*('11'!B$17-'935'!X269)*Matrix!BW269</f>
        <v>#VALUE!</v>
      </c>
      <c r="P269" s="49" t="e">
        <f>0.01*Matrix!AS269*'935'!U269</f>
        <v>#VALUE!</v>
      </c>
      <c r="Q269" s="57" t="e">
        <f t="shared" si="14"/>
        <v>#VALUE!</v>
      </c>
      <c r="R269" s="34" t="e">
        <f>'935'!Z269</f>
        <v>#VALUE!</v>
      </c>
      <c r="S269" s="58" t="e">
        <f t="shared" si="15"/>
        <v>#VALUE!</v>
      </c>
      <c r="T269" s="59" t="e">
        <f t="shared" si="16"/>
        <v>#VALUE!</v>
      </c>
      <c r="U269" s="57" t="e">
        <f t="shared" si="17"/>
        <v>#VALUE!</v>
      </c>
      <c r="V269" s="34" t="e">
        <f>'935'!AA269</f>
        <v>#VALUE!</v>
      </c>
      <c r="W269" s="58" t="e">
        <f t="shared" si="18"/>
        <v>#VALUE!</v>
      </c>
      <c r="X269" s="59" t="e">
        <f t="shared" si="19"/>
        <v>#VALUE!</v>
      </c>
      <c r="Y269" s="57" t="e">
        <f>0.01*('11'!B$17-'935'!X269)*Matrix!BT269</f>
        <v>#VALUE!</v>
      </c>
      <c r="Z269" s="32" t="e">
        <f>0.01*'11'!B$17*Matrix!AT269*Matrix!CV269</f>
        <v>#VALUE!</v>
      </c>
      <c r="AA269" s="32" t="e">
        <f>Matrix!AT269*MAX(Matrix!DD269,0-(Matrix!DC269+IF('935'!Q269=0,0,(1-'935'!Y269/'11'!C$17)*'11'!B$17/('11'!B$17-'935'!X269)*IF(Matrix!AT269=0,1,Matrix!BX269/Matrix!AT269)*Matrix!CU269)))*'11'!B$17*0.01*'DNO totals'!B$228/'DNO totals'!B$296</f>
        <v>#VALUE!</v>
      </c>
      <c r="AB269" s="32" t="e">
        <f>Matrix!AT269*'Charging rates'!B$106*Matrix!DA269</f>
        <v>#VALUE!</v>
      </c>
      <c r="AC269" s="32" t="e">
        <f>Matrix!AT269*MAX(Matrix!DD269,0-(Matrix!DC269+IF('935'!Q269=0,0,(1-'935'!Y269/'11'!C$17)*'11'!B$17/('11'!B$17-'935'!X269)*IF(Matrix!AT269=0,1,Matrix!BX269/Matrix!AT269)*Matrix!CU269)))*'11'!B$17*0.01*'DNO totals'!B$238/'DNO totals'!B$296</f>
        <v>#VALUE!</v>
      </c>
      <c r="AD269" s="32" t="e">
        <f>0.01*(Matrix!BX269*'11'!B$17*Matrix!CA269+Matrix!AT269*Matrix!CC269*'935'!Q269*('11'!C$17-'935'!Y269)*('11'!B$17/('11'!B$17-'935'!X269)))</f>
        <v>#VALUE!</v>
      </c>
      <c r="AE269" s="32" t="e">
        <f>Matrix!AT269*'Charging rates'!B$116*(Parameters!B$21+Matrix!AU269)*IF('DNO totals'!B$323&lt;0,1,'935'!S269)</f>
        <v>#VALUE!</v>
      </c>
      <c r="AF269" s="32" t="e">
        <f>Matrix!AT269*MAX(Matrix!DD269,0-(Matrix!DC269+IF('935'!Q269=0,0,(1-'935'!Y269/'11'!C$17)*'11'!B$17/('11'!B$17-'935'!X269)*IF(Matrix!AT269=0,1,Matrix!BX269/Matrix!AT269)*Matrix!CU269)))*'11'!B$17*0.01*(1-('DNO totals'!B$238+'DNO totals'!B$228)/'DNO totals'!B$296)</f>
        <v>#VALUE!</v>
      </c>
      <c r="AG269" s="49" t="e">
        <f t="shared" si="20"/>
        <v>#VALUE!</v>
      </c>
    </row>
    <row r="270" spans="1:33">
      <c r="A270" s="28">
        <v>170</v>
      </c>
      <c r="B270" s="47" t="e">
        <f>Results!B270</f>
        <v>#VALUE!</v>
      </c>
      <c r="C270" s="35" t="e">
        <f>Results!C270</f>
        <v>#VALUE!</v>
      </c>
      <c r="D270" s="55" t="e">
        <f>Results!D270</f>
        <v>#VALUE!</v>
      </c>
      <c r="E270" s="55" t="e">
        <f>Results!E270</f>
        <v>#VALUE!</v>
      </c>
      <c r="F270" s="56" t="e">
        <f>Results!F270</f>
        <v>#VALUE!</v>
      </c>
      <c r="G270" s="35" t="e">
        <f>Results!G270</f>
        <v>#VALUE!</v>
      </c>
      <c r="H270" s="55" t="e">
        <f>Results!H270</f>
        <v>#VALUE!</v>
      </c>
      <c r="I270" s="55" t="e">
        <f>Results!I270</f>
        <v>#VALUE!</v>
      </c>
      <c r="J270" s="56" t="e">
        <f>Results!J270</f>
        <v>#VALUE!</v>
      </c>
      <c r="K270" s="57" t="e">
        <f>0.01*'11'!B$17*Matrix!AT270*Results!E270</f>
        <v>#VALUE!</v>
      </c>
      <c r="L270" s="32" t="e">
        <f>0.01*('11'!C$17-'935'!Y270)*Results!C270*Matrix!AT270*('11'!B$17/('11'!B$17-'935'!X270))*'935'!Q270</f>
        <v>#VALUE!</v>
      </c>
      <c r="M270" s="49" t="e">
        <f>0.01*('11'!B$17-'935'!X270)*Results!D270</f>
        <v>#VALUE!</v>
      </c>
      <c r="N270" s="32" t="e">
        <f>0.01*'11'!B$17*Matrix!H270*Matrix!BC270</f>
        <v>#VALUE!</v>
      </c>
      <c r="O270" s="32" t="e">
        <f>0.01*('11'!B$17-'935'!X270)*Matrix!BW270</f>
        <v>#VALUE!</v>
      </c>
      <c r="P270" s="49" t="e">
        <f>0.01*Matrix!AS270*'935'!U270</f>
        <v>#VALUE!</v>
      </c>
      <c r="Q270" s="57" t="e">
        <f t="shared" si="14"/>
        <v>#VALUE!</v>
      </c>
      <c r="R270" s="34" t="e">
        <f>'935'!Z270</f>
        <v>#VALUE!</v>
      </c>
      <c r="S270" s="58" t="e">
        <f t="shared" si="15"/>
        <v>#VALUE!</v>
      </c>
      <c r="T270" s="59" t="e">
        <f t="shared" si="16"/>
        <v>#VALUE!</v>
      </c>
      <c r="U270" s="57" t="e">
        <f t="shared" si="17"/>
        <v>#VALUE!</v>
      </c>
      <c r="V270" s="34" t="e">
        <f>'935'!AA270</f>
        <v>#VALUE!</v>
      </c>
      <c r="W270" s="58" t="e">
        <f t="shared" si="18"/>
        <v>#VALUE!</v>
      </c>
      <c r="X270" s="59" t="e">
        <f t="shared" si="19"/>
        <v>#VALUE!</v>
      </c>
      <c r="Y270" s="57" t="e">
        <f>0.01*('11'!B$17-'935'!X270)*Matrix!BT270</f>
        <v>#VALUE!</v>
      </c>
      <c r="Z270" s="32" t="e">
        <f>0.01*'11'!B$17*Matrix!AT270*Matrix!CV270</f>
        <v>#VALUE!</v>
      </c>
      <c r="AA270" s="32" t="e">
        <f>Matrix!AT270*MAX(Matrix!DD270,0-(Matrix!DC270+IF('935'!Q270=0,0,(1-'935'!Y270/'11'!C$17)*'11'!B$17/('11'!B$17-'935'!X270)*IF(Matrix!AT270=0,1,Matrix!BX270/Matrix!AT270)*Matrix!CU270)))*'11'!B$17*0.01*'DNO totals'!B$228/'DNO totals'!B$296</f>
        <v>#VALUE!</v>
      </c>
      <c r="AB270" s="32" t="e">
        <f>Matrix!AT270*'Charging rates'!B$106*Matrix!DA270</f>
        <v>#VALUE!</v>
      </c>
      <c r="AC270" s="32" t="e">
        <f>Matrix!AT270*MAX(Matrix!DD270,0-(Matrix!DC270+IF('935'!Q270=0,0,(1-'935'!Y270/'11'!C$17)*'11'!B$17/('11'!B$17-'935'!X270)*IF(Matrix!AT270=0,1,Matrix!BX270/Matrix!AT270)*Matrix!CU270)))*'11'!B$17*0.01*'DNO totals'!B$238/'DNO totals'!B$296</f>
        <v>#VALUE!</v>
      </c>
      <c r="AD270" s="32" t="e">
        <f>0.01*(Matrix!BX270*'11'!B$17*Matrix!CA270+Matrix!AT270*Matrix!CC270*'935'!Q270*('11'!C$17-'935'!Y270)*('11'!B$17/('11'!B$17-'935'!X270)))</f>
        <v>#VALUE!</v>
      </c>
      <c r="AE270" s="32" t="e">
        <f>Matrix!AT270*'Charging rates'!B$116*(Parameters!B$21+Matrix!AU270)*IF('DNO totals'!B$323&lt;0,1,'935'!S270)</f>
        <v>#VALUE!</v>
      </c>
      <c r="AF270" s="32" t="e">
        <f>Matrix!AT270*MAX(Matrix!DD270,0-(Matrix!DC270+IF('935'!Q270=0,0,(1-'935'!Y270/'11'!C$17)*'11'!B$17/('11'!B$17-'935'!X270)*IF(Matrix!AT270=0,1,Matrix!BX270/Matrix!AT270)*Matrix!CU270)))*'11'!B$17*0.01*(1-('DNO totals'!B$238+'DNO totals'!B$228)/'DNO totals'!B$296)</f>
        <v>#VALUE!</v>
      </c>
      <c r="AG270" s="49" t="e">
        <f t="shared" si="20"/>
        <v>#VALUE!</v>
      </c>
    </row>
    <row r="271" spans="1:33">
      <c r="A271" s="28">
        <v>171</v>
      </c>
      <c r="B271" s="47" t="e">
        <f>Results!B271</f>
        <v>#VALUE!</v>
      </c>
      <c r="C271" s="35" t="e">
        <f>Results!C271</f>
        <v>#VALUE!</v>
      </c>
      <c r="D271" s="55" t="e">
        <f>Results!D271</f>
        <v>#VALUE!</v>
      </c>
      <c r="E271" s="55" t="e">
        <f>Results!E271</f>
        <v>#VALUE!</v>
      </c>
      <c r="F271" s="56" t="e">
        <f>Results!F271</f>
        <v>#VALUE!</v>
      </c>
      <c r="G271" s="35" t="e">
        <f>Results!G271</f>
        <v>#VALUE!</v>
      </c>
      <c r="H271" s="55" t="e">
        <f>Results!H271</f>
        <v>#VALUE!</v>
      </c>
      <c r="I271" s="55" t="e">
        <f>Results!I271</f>
        <v>#VALUE!</v>
      </c>
      <c r="J271" s="56" t="e">
        <f>Results!J271</f>
        <v>#VALUE!</v>
      </c>
      <c r="K271" s="57" t="e">
        <f>0.01*'11'!B$17*Matrix!AT271*Results!E271</f>
        <v>#VALUE!</v>
      </c>
      <c r="L271" s="32" t="e">
        <f>0.01*('11'!C$17-'935'!Y271)*Results!C271*Matrix!AT271*('11'!B$17/('11'!B$17-'935'!X271))*'935'!Q271</f>
        <v>#VALUE!</v>
      </c>
      <c r="M271" s="49" t="e">
        <f>0.01*('11'!B$17-'935'!X271)*Results!D271</f>
        <v>#VALUE!</v>
      </c>
      <c r="N271" s="32" t="e">
        <f>0.01*'11'!B$17*Matrix!H271*Matrix!BC271</f>
        <v>#VALUE!</v>
      </c>
      <c r="O271" s="32" t="e">
        <f>0.01*('11'!B$17-'935'!X271)*Matrix!BW271</f>
        <v>#VALUE!</v>
      </c>
      <c r="P271" s="49" t="e">
        <f>0.01*Matrix!AS271*'935'!U271</f>
        <v>#VALUE!</v>
      </c>
      <c r="Q271" s="57" t="e">
        <f t="shared" si="14"/>
        <v>#VALUE!</v>
      </c>
      <c r="R271" s="34" t="e">
        <f>'935'!Z271</f>
        <v>#VALUE!</v>
      </c>
      <c r="S271" s="58" t="e">
        <f t="shared" si="15"/>
        <v>#VALUE!</v>
      </c>
      <c r="T271" s="59" t="e">
        <f t="shared" si="16"/>
        <v>#VALUE!</v>
      </c>
      <c r="U271" s="57" t="e">
        <f t="shared" si="17"/>
        <v>#VALUE!</v>
      </c>
      <c r="V271" s="34" t="e">
        <f>'935'!AA271</f>
        <v>#VALUE!</v>
      </c>
      <c r="W271" s="58" t="e">
        <f t="shared" si="18"/>
        <v>#VALUE!</v>
      </c>
      <c r="X271" s="59" t="e">
        <f t="shared" si="19"/>
        <v>#VALUE!</v>
      </c>
      <c r="Y271" s="57" t="e">
        <f>0.01*('11'!B$17-'935'!X271)*Matrix!BT271</f>
        <v>#VALUE!</v>
      </c>
      <c r="Z271" s="32" t="e">
        <f>0.01*'11'!B$17*Matrix!AT271*Matrix!CV271</f>
        <v>#VALUE!</v>
      </c>
      <c r="AA271" s="32" t="e">
        <f>Matrix!AT271*MAX(Matrix!DD271,0-(Matrix!DC271+IF('935'!Q271=0,0,(1-'935'!Y271/'11'!C$17)*'11'!B$17/('11'!B$17-'935'!X271)*IF(Matrix!AT271=0,1,Matrix!BX271/Matrix!AT271)*Matrix!CU271)))*'11'!B$17*0.01*'DNO totals'!B$228/'DNO totals'!B$296</f>
        <v>#VALUE!</v>
      </c>
      <c r="AB271" s="32" t="e">
        <f>Matrix!AT271*'Charging rates'!B$106*Matrix!DA271</f>
        <v>#VALUE!</v>
      </c>
      <c r="AC271" s="32" t="e">
        <f>Matrix!AT271*MAX(Matrix!DD271,0-(Matrix!DC271+IF('935'!Q271=0,0,(1-'935'!Y271/'11'!C$17)*'11'!B$17/('11'!B$17-'935'!X271)*IF(Matrix!AT271=0,1,Matrix!BX271/Matrix!AT271)*Matrix!CU271)))*'11'!B$17*0.01*'DNO totals'!B$238/'DNO totals'!B$296</f>
        <v>#VALUE!</v>
      </c>
      <c r="AD271" s="32" t="e">
        <f>0.01*(Matrix!BX271*'11'!B$17*Matrix!CA271+Matrix!AT271*Matrix!CC271*'935'!Q271*('11'!C$17-'935'!Y271)*('11'!B$17/('11'!B$17-'935'!X271)))</f>
        <v>#VALUE!</v>
      </c>
      <c r="AE271" s="32" t="e">
        <f>Matrix!AT271*'Charging rates'!B$116*(Parameters!B$21+Matrix!AU271)*IF('DNO totals'!B$323&lt;0,1,'935'!S271)</f>
        <v>#VALUE!</v>
      </c>
      <c r="AF271" s="32" t="e">
        <f>Matrix!AT271*MAX(Matrix!DD271,0-(Matrix!DC271+IF('935'!Q271=0,0,(1-'935'!Y271/'11'!C$17)*'11'!B$17/('11'!B$17-'935'!X271)*IF(Matrix!AT271=0,1,Matrix!BX271/Matrix!AT271)*Matrix!CU271)))*'11'!B$17*0.01*(1-('DNO totals'!B$238+'DNO totals'!B$228)/'DNO totals'!B$296)</f>
        <v>#VALUE!</v>
      </c>
      <c r="AG271" s="49" t="e">
        <f t="shared" si="20"/>
        <v>#VALUE!</v>
      </c>
    </row>
    <row r="272" spans="1:33">
      <c r="A272" s="28">
        <v>172</v>
      </c>
      <c r="B272" s="47" t="e">
        <f>Results!B272</f>
        <v>#VALUE!</v>
      </c>
      <c r="C272" s="35" t="e">
        <f>Results!C272</f>
        <v>#VALUE!</v>
      </c>
      <c r="D272" s="55" t="e">
        <f>Results!D272</f>
        <v>#VALUE!</v>
      </c>
      <c r="E272" s="55" t="e">
        <f>Results!E272</f>
        <v>#VALUE!</v>
      </c>
      <c r="F272" s="56" t="e">
        <f>Results!F272</f>
        <v>#VALUE!</v>
      </c>
      <c r="G272" s="35" t="e">
        <f>Results!G272</f>
        <v>#VALUE!</v>
      </c>
      <c r="H272" s="55" t="e">
        <f>Results!H272</f>
        <v>#VALUE!</v>
      </c>
      <c r="I272" s="55" t="e">
        <f>Results!I272</f>
        <v>#VALUE!</v>
      </c>
      <c r="J272" s="56" t="e">
        <f>Results!J272</f>
        <v>#VALUE!</v>
      </c>
      <c r="K272" s="57" t="e">
        <f>0.01*'11'!B$17*Matrix!AT272*Results!E272</f>
        <v>#VALUE!</v>
      </c>
      <c r="L272" s="32" t="e">
        <f>0.01*('11'!C$17-'935'!Y272)*Results!C272*Matrix!AT272*('11'!B$17/('11'!B$17-'935'!X272))*'935'!Q272</f>
        <v>#VALUE!</v>
      </c>
      <c r="M272" s="49" t="e">
        <f>0.01*('11'!B$17-'935'!X272)*Results!D272</f>
        <v>#VALUE!</v>
      </c>
      <c r="N272" s="32" t="e">
        <f>0.01*'11'!B$17*Matrix!H272*Matrix!BC272</f>
        <v>#VALUE!</v>
      </c>
      <c r="O272" s="32" t="e">
        <f>0.01*('11'!B$17-'935'!X272)*Matrix!BW272</f>
        <v>#VALUE!</v>
      </c>
      <c r="P272" s="49" t="e">
        <f>0.01*Matrix!AS272*'935'!U272</f>
        <v>#VALUE!</v>
      </c>
      <c r="Q272" s="57" t="e">
        <f t="shared" si="14"/>
        <v>#VALUE!</v>
      </c>
      <c r="R272" s="34" t="e">
        <f>'935'!Z272</f>
        <v>#VALUE!</v>
      </c>
      <c r="S272" s="58" t="e">
        <f t="shared" si="15"/>
        <v>#VALUE!</v>
      </c>
      <c r="T272" s="59" t="e">
        <f t="shared" si="16"/>
        <v>#VALUE!</v>
      </c>
      <c r="U272" s="57" t="e">
        <f t="shared" si="17"/>
        <v>#VALUE!</v>
      </c>
      <c r="V272" s="34" t="e">
        <f>'935'!AA272</f>
        <v>#VALUE!</v>
      </c>
      <c r="W272" s="58" t="e">
        <f t="shared" si="18"/>
        <v>#VALUE!</v>
      </c>
      <c r="X272" s="59" t="e">
        <f t="shared" si="19"/>
        <v>#VALUE!</v>
      </c>
      <c r="Y272" s="57" t="e">
        <f>0.01*('11'!B$17-'935'!X272)*Matrix!BT272</f>
        <v>#VALUE!</v>
      </c>
      <c r="Z272" s="32" t="e">
        <f>0.01*'11'!B$17*Matrix!AT272*Matrix!CV272</f>
        <v>#VALUE!</v>
      </c>
      <c r="AA272" s="32" t="e">
        <f>Matrix!AT272*MAX(Matrix!DD272,0-(Matrix!DC272+IF('935'!Q272=0,0,(1-'935'!Y272/'11'!C$17)*'11'!B$17/('11'!B$17-'935'!X272)*IF(Matrix!AT272=0,1,Matrix!BX272/Matrix!AT272)*Matrix!CU272)))*'11'!B$17*0.01*'DNO totals'!B$228/'DNO totals'!B$296</f>
        <v>#VALUE!</v>
      </c>
      <c r="AB272" s="32" t="e">
        <f>Matrix!AT272*'Charging rates'!B$106*Matrix!DA272</f>
        <v>#VALUE!</v>
      </c>
      <c r="AC272" s="32" t="e">
        <f>Matrix!AT272*MAX(Matrix!DD272,0-(Matrix!DC272+IF('935'!Q272=0,0,(1-'935'!Y272/'11'!C$17)*'11'!B$17/('11'!B$17-'935'!X272)*IF(Matrix!AT272=0,1,Matrix!BX272/Matrix!AT272)*Matrix!CU272)))*'11'!B$17*0.01*'DNO totals'!B$238/'DNO totals'!B$296</f>
        <v>#VALUE!</v>
      </c>
      <c r="AD272" s="32" t="e">
        <f>0.01*(Matrix!BX272*'11'!B$17*Matrix!CA272+Matrix!AT272*Matrix!CC272*'935'!Q272*('11'!C$17-'935'!Y272)*('11'!B$17/('11'!B$17-'935'!X272)))</f>
        <v>#VALUE!</v>
      </c>
      <c r="AE272" s="32" t="e">
        <f>Matrix!AT272*'Charging rates'!B$116*(Parameters!B$21+Matrix!AU272)*IF('DNO totals'!B$323&lt;0,1,'935'!S272)</f>
        <v>#VALUE!</v>
      </c>
      <c r="AF272" s="32" t="e">
        <f>Matrix!AT272*MAX(Matrix!DD272,0-(Matrix!DC272+IF('935'!Q272=0,0,(1-'935'!Y272/'11'!C$17)*'11'!B$17/('11'!B$17-'935'!X272)*IF(Matrix!AT272=0,1,Matrix!BX272/Matrix!AT272)*Matrix!CU272)))*'11'!B$17*0.01*(1-('DNO totals'!B$238+'DNO totals'!B$228)/'DNO totals'!B$296)</f>
        <v>#VALUE!</v>
      </c>
      <c r="AG272" s="49" t="e">
        <f t="shared" si="20"/>
        <v>#VALUE!</v>
      </c>
    </row>
    <row r="273" spans="1:33">
      <c r="A273" s="28">
        <v>173</v>
      </c>
      <c r="B273" s="47" t="e">
        <f>Results!B273</f>
        <v>#VALUE!</v>
      </c>
      <c r="C273" s="35" t="e">
        <f>Results!C273</f>
        <v>#VALUE!</v>
      </c>
      <c r="D273" s="55" t="e">
        <f>Results!D273</f>
        <v>#VALUE!</v>
      </c>
      <c r="E273" s="55" t="e">
        <f>Results!E273</f>
        <v>#VALUE!</v>
      </c>
      <c r="F273" s="56" t="e">
        <f>Results!F273</f>
        <v>#VALUE!</v>
      </c>
      <c r="G273" s="35" t="e">
        <f>Results!G273</f>
        <v>#VALUE!</v>
      </c>
      <c r="H273" s="55" t="e">
        <f>Results!H273</f>
        <v>#VALUE!</v>
      </c>
      <c r="I273" s="55" t="e">
        <f>Results!I273</f>
        <v>#VALUE!</v>
      </c>
      <c r="J273" s="56" t="e">
        <f>Results!J273</f>
        <v>#VALUE!</v>
      </c>
      <c r="K273" s="57" t="e">
        <f>0.01*'11'!B$17*Matrix!AT273*Results!E273</f>
        <v>#VALUE!</v>
      </c>
      <c r="L273" s="32" t="e">
        <f>0.01*('11'!C$17-'935'!Y273)*Results!C273*Matrix!AT273*('11'!B$17/('11'!B$17-'935'!X273))*'935'!Q273</f>
        <v>#VALUE!</v>
      </c>
      <c r="M273" s="49" t="e">
        <f>0.01*('11'!B$17-'935'!X273)*Results!D273</f>
        <v>#VALUE!</v>
      </c>
      <c r="N273" s="32" t="e">
        <f>0.01*'11'!B$17*Matrix!H273*Matrix!BC273</f>
        <v>#VALUE!</v>
      </c>
      <c r="O273" s="32" t="e">
        <f>0.01*('11'!B$17-'935'!X273)*Matrix!BW273</f>
        <v>#VALUE!</v>
      </c>
      <c r="P273" s="49" t="e">
        <f>0.01*Matrix!AS273*'935'!U273</f>
        <v>#VALUE!</v>
      </c>
      <c r="Q273" s="57" t="e">
        <f t="shared" si="14"/>
        <v>#VALUE!</v>
      </c>
      <c r="R273" s="34" t="e">
        <f>'935'!Z273</f>
        <v>#VALUE!</v>
      </c>
      <c r="S273" s="58" t="e">
        <f t="shared" si="15"/>
        <v>#VALUE!</v>
      </c>
      <c r="T273" s="59" t="e">
        <f t="shared" si="16"/>
        <v>#VALUE!</v>
      </c>
      <c r="U273" s="57" t="e">
        <f t="shared" si="17"/>
        <v>#VALUE!</v>
      </c>
      <c r="V273" s="34" t="e">
        <f>'935'!AA273</f>
        <v>#VALUE!</v>
      </c>
      <c r="W273" s="58" t="e">
        <f t="shared" si="18"/>
        <v>#VALUE!</v>
      </c>
      <c r="X273" s="59" t="e">
        <f t="shared" si="19"/>
        <v>#VALUE!</v>
      </c>
      <c r="Y273" s="57" t="e">
        <f>0.01*('11'!B$17-'935'!X273)*Matrix!BT273</f>
        <v>#VALUE!</v>
      </c>
      <c r="Z273" s="32" t="e">
        <f>0.01*'11'!B$17*Matrix!AT273*Matrix!CV273</f>
        <v>#VALUE!</v>
      </c>
      <c r="AA273" s="32" t="e">
        <f>Matrix!AT273*MAX(Matrix!DD273,0-(Matrix!DC273+IF('935'!Q273=0,0,(1-'935'!Y273/'11'!C$17)*'11'!B$17/('11'!B$17-'935'!X273)*IF(Matrix!AT273=0,1,Matrix!BX273/Matrix!AT273)*Matrix!CU273)))*'11'!B$17*0.01*'DNO totals'!B$228/'DNO totals'!B$296</f>
        <v>#VALUE!</v>
      </c>
      <c r="AB273" s="32" t="e">
        <f>Matrix!AT273*'Charging rates'!B$106*Matrix!DA273</f>
        <v>#VALUE!</v>
      </c>
      <c r="AC273" s="32" t="e">
        <f>Matrix!AT273*MAX(Matrix!DD273,0-(Matrix!DC273+IF('935'!Q273=0,0,(1-'935'!Y273/'11'!C$17)*'11'!B$17/('11'!B$17-'935'!X273)*IF(Matrix!AT273=0,1,Matrix!BX273/Matrix!AT273)*Matrix!CU273)))*'11'!B$17*0.01*'DNO totals'!B$238/'DNO totals'!B$296</f>
        <v>#VALUE!</v>
      </c>
      <c r="AD273" s="32" t="e">
        <f>0.01*(Matrix!BX273*'11'!B$17*Matrix!CA273+Matrix!AT273*Matrix!CC273*'935'!Q273*('11'!C$17-'935'!Y273)*('11'!B$17/('11'!B$17-'935'!X273)))</f>
        <v>#VALUE!</v>
      </c>
      <c r="AE273" s="32" t="e">
        <f>Matrix!AT273*'Charging rates'!B$116*(Parameters!B$21+Matrix!AU273)*IF('DNO totals'!B$323&lt;0,1,'935'!S273)</f>
        <v>#VALUE!</v>
      </c>
      <c r="AF273" s="32" t="e">
        <f>Matrix!AT273*MAX(Matrix!DD273,0-(Matrix!DC273+IF('935'!Q273=0,0,(1-'935'!Y273/'11'!C$17)*'11'!B$17/('11'!B$17-'935'!X273)*IF(Matrix!AT273=0,1,Matrix!BX273/Matrix!AT273)*Matrix!CU273)))*'11'!B$17*0.01*(1-('DNO totals'!B$238+'DNO totals'!B$228)/'DNO totals'!B$296)</f>
        <v>#VALUE!</v>
      </c>
      <c r="AG273" s="49" t="e">
        <f t="shared" si="20"/>
        <v>#VALUE!</v>
      </c>
    </row>
    <row r="274" spans="1:33">
      <c r="A274" s="28">
        <v>174</v>
      </c>
      <c r="B274" s="47" t="e">
        <f>Results!B274</f>
        <v>#VALUE!</v>
      </c>
      <c r="C274" s="35" t="e">
        <f>Results!C274</f>
        <v>#VALUE!</v>
      </c>
      <c r="D274" s="55" t="e">
        <f>Results!D274</f>
        <v>#VALUE!</v>
      </c>
      <c r="E274" s="55" t="e">
        <f>Results!E274</f>
        <v>#VALUE!</v>
      </c>
      <c r="F274" s="56" t="e">
        <f>Results!F274</f>
        <v>#VALUE!</v>
      </c>
      <c r="G274" s="35" t="e">
        <f>Results!G274</f>
        <v>#VALUE!</v>
      </c>
      <c r="H274" s="55" t="e">
        <f>Results!H274</f>
        <v>#VALUE!</v>
      </c>
      <c r="I274" s="55" t="e">
        <f>Results!I274</f>
        <v>#VALUE!</v>
      </c>
      <c r="J274" s="56" t="e">
        <f>Results!J274</f>
        <v>#VALUE!</v>
      </c>
      <c r="K274" s="57" t="e">
        <f>0.01*'11'!B$17*Matrix!AT274*Results!E274</f>
        <v>#VALUE!</v>
      </c>
      <c r="L274" s="32" t="e">
        <f>0.01*('11'!C$17-'935'!Y274)*Results!C274*Matrix!AT274*('11'!B$17/('11'!B$17-'935'!X274))*'935'!Q274</f>
        <v>#VALUE!</v>
      </c>
      <c r="M274" s="49" t="e">
        <f>0.01*('11'!B$17-'935'!X274)*Results!D274</f>
        <v>#VALUE!</v>
      </c>
      <c r="N274" s="32" t="e">
        <f>0.01*'11'!B$17*Matrix!H274*Matrix!BC274</f>
        <v>#VALUE!</v>
      </c>
      <c r="O274" s="32" t="e">
        <f>0.01*('11'!B$17-'935'!X274)*Matrix!BW274</f>
        <v>#VALUE!</v>
      </c>
      <c r="P274" s="49" t="e">
        <f>0.01*Matrix!AS274*'935'!U274</f>
        <v>#VALUE!</v>
      </c>
      <c r="Q274" s="57" t="e">
        <f t="shared" si="14"/>
        <v>#VALUE!</v>
      </c>
      <c r="R274" s="34" t="e">
        <f>'935'!Z274</f>
        <v>#VALUE!</v>
      </c>
      <c r="S274" s="58" t="e">
        <f t="shared" si="15"/>
        <v>#VALUE!</v>
      </c>
      <c r="T274" s="59" t="e">
        <f t="shared" si="16"/>
        <v>#VALUE!</v>
      </c>
      <c r="U274" s="57" t="e">
        <f t="shared" si="17"/>
        <v>#VALUE!</v>
      </c>
      <c r="V274" s="34" t="e">
        <f>'935'!AA274</f>
        <v>#VALUE!</v>
      </c>
      <c r="W274" s="58" t="e">
        <f t="shared" si="18"/>
        <v>#VALUE!</v>
      </c>
      <c r="X274" s="59" t="e">
        <f t="shared" si="19"/>
        <v>#VALUE!</v>
      </c>
      <c r="Y274" s="57" t="e">
        <f>0.01*('11'!B$17-'935'!X274)*Matrix!BT274</f>
        <v>#VALUE!</v>
      </c>
      <c r="Z274" s="32" t="e">
        <f>0.01*'11'!B$17*Matrix!AT274*Matrix!CV274</f>
        <v>#VALUE!</v>
      </c>
      <c r="AA274" s="32" t="e">
        <f>Matrix!AT274*MAX(Matrix!DD274,0-(Matrix!DC274+IF('935'!Q274=0,0,(1-'935'!Y274/'11'!C$17)*'11'!B$17/('11'!B$17-'935'!X274)*IF(Matrix!AT274=0,1,Matrix!BX274/Matrix!AT274)*Matrix!CU274)))*'11'!B$17*0.01*'DNO totals'!B$228/'DNO totals'!B$296</f>
        <v>#VALUE!</v>
      </c>
      <c r="AB274" s="32" t="e">
        <f>Matrix!AT274*'Charging rates'!B$106*Matrix!DA274</f>
        <v>#VALUE!</v>
      </c>
      <c r="AC274" s="32" t="e">
        <f>Matrix!AT274*MAX(Matrix!DD274,0-(Matrix!DC274+IF('935'!Q274=0,0,(1-'935'!Y274/'11'!C$17)*'11'!B$17/('11'!B$17-'935'!X274)*IF(Matrix!AT274=0,1,Matrix!BX274/Matrix!AT274)*Matrix!CU274)))*'11'!B$17*0.01*'DNO totals'!B$238/'DNO totals'!B$296</f>
        <v>#VALUE!</v>
      </c>
      <c r="AD274" s="32" t="e">
        <f>0.01*(Matrix!BX274*'11'!B$17*Matrix!CA274+Matrix!AT274*Matrix!CC274*'935'!Q274*('11'!C$17-'935'!Y274)*('11'!B$17/('11'!B$17-'935'!X274)))</f>
        <v>#VALUE!</v>
      </c>
      <c r="AE274" s="32" t="e">
        <f>Matrix!AT274*'Charging rates'!B$116*(Parameters!B$21+Matrix!AU274)*IF('DNO totals'!B$323&lt;0,1,'935'!S274)</f>
        <v>#VALUE!</v>
      </c>
      <c r="AF274" s="32" t="e">
        <f>Matrix!AT274*MAX(Matrix!DD274,0-(Matrix!DC274+IF('935'!Q274=0,0,(1-'935'!Y274/'11'!C$17)*'11'!B$17/('11'!B$17-'935'!X274)*IF(Matrix!AT274=0,1,Matrix!BX274/Matrix!AT274)*Matrix!CU274)))*'11'!B$17*0.01*(1-('DNO totals'!B$238+'DNO totals'!B$228)/'DNO totals'!B$296)</f>
        <v>#VALUE!</v>
      </c>
      <c r="AG274" s="49" t="e">
        <f t="shared" si="20"/>
        <v>#VALUE!</v>
      </c>
    </row>
    <row r="275" spans="1:33">
      <c r="A275" s="28">
        <v>175</v>
      </c>
      <c r="B275" s="47" t="e">
        <f>Results!B275</f>
        <v>#VALUE!</v>
      </c>
      <c r="C275" s="35" t="e">
        <f>Results!C275</f>
        <v>#VALUE!</v>
      </c>
      <c r="D275" s="55" t="e">
        <f>Results!D275</f>
        <v>#VALUE!</v>
      </c>
      <c r="E275" s="55" t="e">
        <f>Results!E275</f>
        <v>#VALUE!</v>
      </c>
      <c r="F275" s="56" t="e">
        <f>Results!F275</f>
        <v>#VALUE!</v>
      </c>
      <c r="G275" s="35" t="e">
        <f>Results!G275</f>
        <v>#VALUE!</v>
      </c>
      <c r="H275" s="55" t="e">
        <f>Results!H275</f>
        <v>#VALUE!</v>
      </c>
      <c r="I275" s="55" t="e">
        <f>Results!I275</f>
        <v>#VALUE!</v>
      </c>
      <c r="J275" s="56" t="e">
        <f>Results!J275</f>
        <v>#VALUE!</v>
      </c>
      <c r="K275" s="57" t="e">
        <f>0.01*'11'!B$17*Matrix!AT275*Results!E275</f>
        <v>#VALUE!</v>
      </c>
      <c r="L275" s="32" t="e">
        <f>0.01*('11'!C$17-'935'!Y275)*Results!C275*Matrix!AT275*('11'!B$17/('11'!B$17-'935'!X275))*'935'!Q275</f>
        <v>#VALUE!</v>
      </c>
      <c r="M275" s="49" t="e">
        <f>0.01*('11'!B$17-'935'!X275)*Results!D275</f>
        <v>#VALUE!</v>
      </c>
      <c r="N275" s="32" t="e">
        <f>0.01*'11'!B$17*Matrix!H275*Matrix!BC275</f>
        <v>#VALUE!</v>
      </c>
      <c r="O275" s="32" t="e">
        <f>0.01*('11'!B$17-'935'!X275)*Matrix!BW275</f>
        <v>#VALUE!</v>
      </c>
      <c r="P275" s="49" t="e">
        <f>0.01*Matrix!AS275*'935'!U275</f>
        <v>#VALUE!</v>
      </c>
      <c r="Q275" s="57" t="e">
        <f t="shared" si="14"/>
        <v>#VALUE!</v>
      </c>
      <c r="R275" s="34" t="e">
        <f>'935'!Z275</f>
        <v>#VALUE!</v>
      </c>
      <c r="S275" s="58" t="e">
        <f t="shared" si="15"/>
        <v>#VALUE!</v>
      </c>
      <c r="T275" s="59" t="e">
        <f t="shared" si="16"/>
        <v>#VALUE!</v>
      </c>
      <c r="U275" s="57" t="e">
        <f t="shared" si="17"/>
        <v>#VALUE!</v>
      </c>
      <c r="V275" s="34" t="e">
        <f>'935'!AA275</f>
        <v>#VALUE!</v>
      </c>
      <c r="W275" s="58" t="e">
        <f t="shared" si="18"/>
        <v>#VALUE!</v>
      </c>
      <c r="X275" s="59" t="e">
        <f t="shared" si="19"/>
        <v>#VALUE!</v>
      </c>
      <c r="Y275" s="57" t="e">
        <f>0.01*('11'!B$17-'935'!X275)*Matrix!BT275</f>
        <v>#VALUE!</v>
      </c>
      <c r="Z275" s="32" t="e">
        <f>0.01*'11'!B$17*Matrix!AT275*Matrix!CV275</f>
        <v>#VALUE!</v>
      </c>
      <c r="AA275" s="32" t="e">
        <f>Matrix!AT275*MAX(Matrix!DD275,0-(Matrix!DC275+IF('935'!Q275=0,0,(1-'935'!Y275/'11'!C$17)*'11'!B$17/('11'!B$17-'935'!X275)*IF(Matrix!AT275=0,1,Matrix!BX275/Matrix!AT275)*Matrix!CU275)))*'11'!B$17*0.01*'DNO totals'!B$228/'DNO totals'!B$296</f>
        <v>#VALUE!</v>
      </c>
      <c r="AB275" s="32" t="e">
        <f>Matrix!AT275*'Charging rates'!B$106*Matrix!DA275</f>
        <v>#VALUE!</v>
      </c>
      <c r="AC275" s="32" t="e">
        <f>Matrix!AT275*MAX(Matrix!DD275,0-(Matrix!DC275+IF('935'!Q275=0,0,(1-'935'!Y275/'11'!C$17)*'11'!B$17/('11'!B$17-'935'!X275)*IF(Matrix!AT275=0,1,Matrix!BX275/Matrix!AT275)*Matrix!CU275)))*'11'!B$17*0.01*'DNO totals'!B$238/'DNO totals'!B$296</f>
        <v>#VALUE!</v>
      </c>
      <c r="AD275" s="32" t="e">
        <f>0.01*(Matrix!BX275*'11'!B$17*Matrix!CA275+Matrix!AT275*Matrix!CC275*'935'!Q275*('11'!C$17-'935'!Y275)*('11'!B$17/('11'!B$17-'935'!X275)))</f>
        <v>#VALUE!</v>
      </c>
      <c r="AE275" s="32" t="e">
        <f>Matrix!AT275*'Charging rates'!B$116*(Parameters!B$21+Matrix!AU275)*IF('DNO totals'!B$323&lt;0,1,'935'!S275)</f>
        <v>#VALUE!</v>
      </c>
      <c r="AF275" s="32" t="e">
        <f>Matrix!AT275*MAX(Matrix!DD275,0-(Matrix!DC275+IF('935'!Q275=0,0,(1-'935'!Y275/'11'!C$17)*'11'!B$17/('11'!B$17-'935'!X275)*IF(Matrix!AT275=0,1,Matrix!BX275/Matrix!AT275)*Matrix!CU275)))*'11'!B$17*0.01*(1-('DNO totals'!B$238+'DNO totals'!B$228)/'DNO totals'!B$296)</f>
        <v>#VALUE!</v>
      </c>
      <c r="AG275" s="49" t="e">
        <f t="shared" si="20"/>
        <v>#VALUE!</v>
      </c>
    </row>
    <row r="276" spans="1:33">
      <c r="A276" s="28">
        <v>176</v>
      </c>
      <c r="B276" s="47" t="e">
        <f>Results!B276</f>
        <v>#VALUE!</v>
      </c>
      <c r="C276" s="35" t="e">
        <f>Results!C276</f>
        <v>#VALUE!</v>
      </c>
      <c r="D276" s="55" t="e">
        <f>Results!D276</f>
        <v>#VALUE!</v>
      </c>
      <c r="E276" s="55" t="e">
        <f>Results!E276</f>
        <v>#VALUE!</v>
      </c>
      <c r="F276" s="56" t="e">
        <f>Results!F276</f>
        <v>#VALUE!</v>
      </c>
      <c r="G276" s="35" t="e">
        <f>Results!G276</f>
        <v>#VALUE!</v>
      </c>
      <c r="H276" s="55" t="e">
        <f>Results!H276</f>
        <v>#VALUE!</v>
      </c>
      <c r="I276" s="55" t="e">
        <f>Results!I276</f>
        <v>#VALUE!</v>
      </c>
      <c r="J276" s="56" t="e">
        <f>Results!J276</f>
        <v>#VALUE!</v>
      </c>
      <c r="K276" s="57" t="e">
        <f>0.01*'11'!B$17*Matrix!AT276*Results!E276</f>
        <v>#VALUE!</v>
      </c>
      <c r="L276" s="32" t="e">
        <f>0.01*('11'!C$17-'935'!Y276)*Results!C276*Matrix!AT276*('11'!B$17/('11'!B$17-'935'!X276))*'935'!Q276</f>
        <v>#VALUE!</v>
      </c>
      <c r="M276" s="49" t="e">
        <f>0.01*('11'!B$17-'935'!X276)*Results!D276</f>
        <v>#VALUE!</v>
      </c>
      <c r="N276" s="32" t="e">
        <f>0.01*'11'!B$17*Matrix!H276*Matrix!BC276</f>
        <v>#VALUE!</v>
      </c>
      <c r="O276" s="32" t="e">
        <f>0.01*('11'!B$17-'935'!X276)*Matrix!BW276</f>
        <v>#VALUE!</v>
      </c>
      <c r="P276" s="49" t="e">
        <f>0.01*Matrix!AS276*'935'!U276</f>
        <v>#VALUE!</v>
      </c>
      <c r="Q276" s="57" t="e">
        <f t="shared" si="14"/>
        <v>#VALUE!</v>
      </c>
      <c r="R276" s="34" t="e">
        <f>'935'!Z276</f>
        <v>#VALUE!</v>
      </c>
      <c r="S276" s="58" t="e">
        <f t="shared" si="15"/>
        <v>#VALUE!</v>
      </c>
      <c r="T276" s="59" t="e">
        <f t="shared" si="16"/>
        <v>#VALUE!</v>
      </c>
      <c r="U276" s="57" t="e">
        <f t="shared" si="17"/>
        <v>#VALUE!</v>
      </c>
      <c r="V276" s="34" t="e">
        <f>'935'!AA276</f>
        <v>#VALUE!</v>
      </c>
      <c r="W276" s="58" t="e">
        <f t="shared" si="18"/>
        <v>#VALUE!</v>
      </c>
      <c r="X276" s="59" t="e">
        <f t="shared" si="19"/>
        <v>#VALUE!</v>
      </c>
      <c r="Y276" s="57" t="e">
        <f>0.01*('11'!B$17-'935'!X276)*Matrix!BT276</f>
        <v>#VALUE!</v>
      </c>
      <c r="Z276" s="32" t="e">
        <f>0.01*'11'!B$17*Matrix!AT276*Matrix!CV276</f>
        <v>#VALUE!</v>
      </c>
      <c r="AA276" s="32" t="e">
        <f>Matrix!AT276*MAX(Matrix!DD276,0-(Matrix!DC276+IF('935'!Q276=0,0,(1-'935'!Y276/'11'!C$17)*'11'!B$17/('11'!B$17-'935'!X276)*IF(Matrix!AT276=0,1,Matrix!BX276/Matrix!AT276)*Matrix!CU276)))*'11'!B$17*0.01*'DNO totals'!B$228/'DNO totals'!B$296</f>
        <v>#VALUE!</v>
      </c>
      <c r="AB276" s="32" t="e">
        <f>Matrix!AT276*'Charging rates'!B$106*Matrix!DA276</f>
        <v>#VALUE!</v>
      </c>
      <c r="AC276" s="32" t="e">
        <f>Matrix!AT276*MAX(Matrix!DD276,0-(Matrix!DC276+IF('935'!Q276=0,0,(1-'935'!Y276/'11'!C$17)*'11'!B$17/('11'!B$17-'935'!X276)*IF(Matrix!AT276=0,1,Matrix!BX276/Matrix!AT276)*Matrix!CU276)))*'11'!B$17*0.01*'DNO totals'!B$238/'DNO totals'!B$296</f>
        <v>#VALUE!</v>
      </c>
      <c r="AD276" s="32" t="e">
        <f>0.01*(Matrix!BX276*'11'!B$17*Matrix!CA276+Matrix!AT276*Matrix!CC276*'935'!Q276*('11'!C$17-'935'!Y276)*('11'!B$17/('11'!B$17-'935'!X276)))</f>
        <v>#VALUE!</v>
      </c>
      <c r="AE276" s="32" t="e">
        <f>Matrix!AT276*'Charging rates'!B$116*(Parameters!B$21+Matrix!AU276)*IF('DNO totals'!B$323&lt;0,1,'935'!S276)</f>
        <v>#VALUE!</v>
      </c>
      <c r="AF276" s="32" t="e">
        <f>Matrix!AT276*MAX(Matrix!DD276,0-(Matrix!DC276+IF('935'!Q276=0,0,(1-'935'!Y276/'11'!C$17)*'11'!B$17/('11'!B$17-'935'!X276)*IF(Matrix!AT276=0,1,Matrix!BX276/Matrix!AT276)*Matrix!CU276)))*'11'!B$17*0.01*(1-('DNO totals'!B$238+'DNO totals'!B$228)/'DNO totals'!B$296)</f>
        <v>#VALUE!</v>
      </c>
      <c r="AG276" s="49" t="e">
        <f t="shared" si="20"/>
        <v>#VALUE!</v>
      </c>
    </row>
    <row r="277" spans="1:33">
      <c r="A277" s="28">
        <v>177</v>
      </c>
      <c r="B277" s="47" t="e">
        <f>Results!B277</f>
        <v>#VALUE!</v>
      </c>
      <c r="C277" s="35" t="e">
        <f>Results!C277</f>
        <v>#VALUE!</v>
      </c>
      <c r="D277" s="55" t="e">
        <f>Results!D277</f>
        <v>#VALUE!</v>
      </c>
      <c r="E277" s="55" t="e">
        <f>Results!E277</f>
        <v>#VALUE!</v>
      </c>
      <c r="F277" s="56" t="e">
        <f>Results!F277</f>
        <v>#VALUE!</v>
      </c>
      <c r="G277" s="35" t="e">
        <f>Results!G277</f>
        <v>#VALUE!</v>
      </c>
      <c r="H277" s="55" t="e">
        <f>Results!H277</f>
        <v>#VALUE!</v>
      </c>
      <c r="I277" s="55" t="e">
        <f>Results!I277</f>
        <v>#VALUE!</v>
      </c>
      <c r="J277" s="56" t="e">
        <f>Results!J277</f>
        <v>#VALUE!</v>
      </c>
      <c r="K277" s="57" t="e">
        <f>0.01*'11'!B$17*Matrix!AT277*Results!E277</f>
        <v>#VALUE!</v>
      </c>
      <c r="L277" s="32" t="e">
        <f>0.01*('11'!C$17-'935'!Y277)*Results!C277*Matrix!AT277*('11'!B$17/('11'!B$17-'935'!X277))*'935'!Q277</f>
        <v>#VALUE!</v>
      </c>
      <c r="M277" s="49" t="e">
        <f>0.01*('11'!B$17-'935'!X277)*Results!D277</f>
        <v>#VALUE!</v>
      </c>
      <c r="N277" s="32" t="e">
        <f>0.01*'11'!B$17*Matrix!H277*Matrix!BC277</f>
        <v>#VALUE!</v>
      </c>
      <c r="O277" s="32" t="e">
        <f>0.01*('11'!B$17-'935'!X277)*Matrix!BW277</f>
        <v>#VALUE!</v>
      </c>
      <c r="P277" s="49" t="e">
        <f>0.01*Matrix!AS277*'935'!U277</f>
        <v>#VALUE!</v>
      </c>
      <c r="Q277" s="57" t="e">
        <f t="shared" si="14"/>
        <v>#VALUE!</v>
      </c>
      <c r="R277" s="34" t="e">
        <f>'935'!Z277</f>
        <v>#VALUE!</v>
      </c>
      <c r="S277" s="58" t="e">
        <f t="shared" si="15"/>
        <v>#VALUE!</v>
      </c>
      <c r="T277" s="59" t="e">
        <f t="shared" si="16"/>
        <v>#VALUE!</v>
      </c>
      <c r="U277" s="57" t="e">
        <f t="shared" si="17"/>
        <v>#VALUE!</v>
      </c>
      <c r="V277" s="34" t="e">
        <f>'935'!AA277</f>
        <v>#VALUE!</v>
      </c>
      <c r="W277" s="58" t="e">
        <f t="shared" si="18"/>
        <v>#VALUE!</v>
      </c>
      <c r="X277" s="59" t="e">
        <f t="shared" si="19"/>
        <v>#VALUE!</v>
      </c>
      <c r="Y277" s="57" t="e">
        <f>0.01*('11'!B$17-'935'!X277)*Matrix!BT277</f>
        <v>#VALUE!</v>
      </c>
      <c r="Z277" s="32" t="e">
        <f>0.01*'11'!B$17*Matrix!AT277*Matrix!CV277</f>
        <v>#VALUE!</v>
      </c>
      <c r="AA277" s="32" t="e">
        <f>Matrix!AT277*MAX(Matrix!DD277,0-(Matrix!DC277+IF('935'!Q277=0,0,(1-'935'!Y277/'11'!C$17)*'11'!B$17/('11'!B$17-'935'!X277)*IF(Matrix!AT277=0,1,Matrix!BX277/Matrix!AT277)*Matrix!CU277)))*'11'!B$17*0.01*'DNO totals'!B$228/'DNO totals'!B$296</f>
        <v>#VALUE!</v>
      </c>
      <c r="AB277" s="32" t="e">
        <f>Matrix!AT277*'Charging rates'!B$106*Matrix!DA277</f>
        <v>#VALUE!</v>
      </c>
      <c r="AC277" s="32" t="e">
        <f>Matrix!AT277*MAX(Matrix!DD277,0-(Matrix!DC277+IF('935'!Q277=0,0,(1-'935'!Y277/'11'!C$17)*'11'!B$17/('11'!B$17-'935'!X277)*IF(Matrix!AT277=0,1,Matrix!BX277/Matrix!AT277)*Matrix!CU277)))*'11'!B$17*0.01*'DNO totals'!B$238/'DNO totals'!B$296</f>
        <v>#VALUE!</v>
      </c>
      <c r="AD277" s="32" t="e">
        <f>0.01*(Matrix!BX277*'11'!B$17*Matrix!CA277+Matrix!AT277*Matrix!CC277*'935'!Q277*('11'!C$17-'935'!Y277)*('11'!B$17/('11'!B$17-'935'!X277)))</f>
        <v>#VALUE!</v>
      </c>
      <c r="AE277" s="32" t="e">
        <f>Matrix!AT277*'Charging rates'!B$116*(Parameters!B$21+Matrix!AU277)*IF('DNO totals'!B$323&lt;0,1,'935'!S277)</f>
        <v>#VALUE!</v>
      </c>
      <c r="AF277" s="32" t="e">
        <f>Matrix!AT277*MAX(Matrix!DD277,0-(Matrix!DC277+IF('935'!Q277=0,0,(1-'935'!Y277/'11'!C$17)*'11'!B$17/('11'!B$17-'935'!X277)*IF(Matrix!AT277=0,1,Matrix!BX277/Matrix!AT277)*Matrix!CU277)))*'11'!B$17*0.01*(1-('DNO totals'!B$238+'DNO totals'!B$228)/'DNO totals'!B$296)</f>
        <v>#VALUE!</v>
      </c>
      <c r="AG277" s="49" t="e">
        <f t="shared" si="20"/>
        <v>#VALUE!</v>
      </c>
    </row>
    <row r="278" spans="1:33">
      <c r="A278" s="28">
        <v>178</v>
      </c>
      <c r="B278" s="47" t="e">
        <f>Results!B278</f>
        <v>#VALUE!</v>
      </c>
      <c r="C278" s="35" t="e">
        <f>Results!C278</f>
        <v>#VALUE!</v>
      </c>
      <c r="D278" s="55" t="e">
        <f>Results!D278</f>
        <v>#VALUE!</v>
      </c>
      <c r="E278" s="55" t="e">
        <f>Results!E278</f>
        <v>#VALUE!</v>
      </c>
      <c r="F278" s="56" t="e">
        <f>Results!F278</f>
        <v>#VALUE!</v>
      </c>
      <c r="G278" s="35" t="e">
        <f>Results!G278</f>
        <v>#VALUE!</v>
      </c>
      <c r="H278" s="55" t="e">
        <f>Results!H278</f>
        <v>#VALUE!</v>
      </c>
      <c r="I278" s="55" t="e">
        <f>Results!I278</f>
        <v>#VALUE!</v>
      </c>
      <c r="J278" s="56" t="e">
        <f>Results!J278</f>
        <v>#VALUE!</v>
      </c>
      <c r="K278" s="57" t="e">
        <f>0.01*'11'!B$17*Matrix!AT278*Results!E278</f>
        <v>#VALUE!</v>
      </c>
      <c r="L278" s="32" t="e">
        <f>0.01*('11'!C$17-'935'!Y278)*Results!C278*Matrix!AT278*('11'!B$17/('11'!B$17-'935'!X278))*'935'!Q278</f>
        <v>#VALUE!</v>
      </c>
      <c r="M278" s="49" t="e">
        <f>0.01*('11'!B$17-'935'!X278)*Results!D278</f>
        <v>#VALUE!</v>
      </c>
      <c r="N278" s="32" t="e">
        <f>0.01*'11'!B$17*Matrix!H278*Matrix!BC278</f>
        <v>#VALUE!</v>
      </c>
      <c r="O278" s="32" t="e">
        <f>0.01*('11'!B$17-'935'!X278)*Matrix!BW278</f>
        <v>#VALUE!</v>
      </c>
      <c r="P278" s="49" t="e">
        <f>0.01*Matrix!AS278*'935'!U278</f>
        <v>#VALUE!</v>
      </c>
      <c r="Q278" s="57" t="e">
        <f t="shared" si="14"/>
        <v>#VALUE!</v>
      </c>
      <c r="R278" s="34" t="e">
        <f>'935'!Z278</f>
        <v>#VALUE!</v>
      </c>
      <c r="S278" s="58" t="e">
        <f t="shared" si="15"/>
        <v>#VALUE!</v>
      </c>
      <c r="T278" s="59" t="e">
        <f t="shared" si="16"/>
        <v>#VALUE!</v>
      </c>
      <c r="U278" s="57" t="e">
        <f t="shared" si="17"/>
        <v>#VALUE!</v>
      </c>
      <c r="V278" s="34" t="e">
        <f>'935'!AA278</f>
        <v>#VALUE!</v>
      </c>
      <c r="W278" s="58" t="e">
        <f t="shared" si="18"/>
        <v>#VALUE!</v>
      </c>
      <c r="X278" s="59" t="e">
        <f t="shared" si="19"/>
        <v>#VALUE!</v>
      </c>
      <c r="Y278" s="57" t="e">
        <f>0.01*('11'!B$17-'935'!X278)*Matrix!BT278</f>
        <v>#VALUE!</v>
      </c>
      <c r="Z278" s="32" t="e">
        <f>0.01*'11'!B$17*Matrix!AT278*Matrix!CV278</f>
        <v>#VALUE!</v>
      </c>
      <c r="AA278" s="32" t="e">
        <f>Matrix!AT278*MAX(Matrix!DD278,0-(Matrix!DC278+IF('935'!Q278=0,0,(1-'935'!Y278/'11'!C$17)*'11'!B$17/('11'!B$17-'935'!X278)*IF(Matrix!AT278=0,1,Matrix!BX278/Matrix!AT278)*Matrix!CU278)))*'11'!B$17*0.01*'DNO totals'!B$228/'DNO totals'!B$296</f>
        <v>#VALUE!</v>
      </c>
      <c r="AB278" s="32" t="e">
        <f>Matrix!AT278*'Charging rates'!B$106*Matrix!DA278</f>
        <v>#VALUE!</v>
      </c>
      <c r="AC278" s="32" t="e">
        <f>Matrix!AT278*MAX(Matrix!DD278,0-(Matrix!DC278+IF('935'!Q278=0,0,(1-'935'!Y278/'11'!C$17)*'11'!B$17/('11'!B$17-'935'!X278)*IF(Matrix!AT278=0,1,Matrix!BX278/Matrix!AT278)*Matrix!CU278)))*'11'!B$17*0.01*'DNO totals'!B$238/'DNO totals'!B$296</f>
        <v>#VALUE!</v>
      </c>
      <c r="AD278" s="32" t="e">
        <f>0.01*(Matrix!BX278*'11'!B$17*Matrix!CA278+Matrix!AT278*Matrix!CC278*'935'!Q278*('11'!C$17-'935'!Y278)*('11'!B$17/('11'!B$17-'935'!X278)))</f>
        <v>#VALUE!</v>
      </c>
      <c r="AE278" s="32" t="e">
        <f>Matrix!AT278*'Charging rates'!B$116*(Parameters!B$21+Matrix!AU278)*IF('DNO totals'!B$323&lt;0,1,'935'!S278)</f>
        <v>#VALUE!</v>
      </c>
      <c r="AF278" s="32" t="e">
        <f>Matrix!AT278*MAX(Matrix!DD278,0-(Matrix!DC278+IF('935'!Q278=0,0,(1-'935'!Y278/'11'!C$17)*'11'!B$17/('11'!B$17-'935'!X278)*IF(Matrix!AT278=0,1,Matrix!BX278/Matrix!AT278)*Matrix!CU278)))*'11'!B$17*0.01*(1-('DNO totals'!B$238+'DNO totals'!B$228)/'DNO totals'!B$296)</f>
        <v>#VALUE!</v>
      </c>
      <c r="AG278" s="49" t="e">
        <f t="shared" si="20"/>
        <v>#VALUE!</v>
      </c>
    </row>
    <row r="279" spans="1:33">
      <c r="A279" s="28">
        <v>179</v>
      </c>
      <c r="B279" s="47" t="e">
        <f>Results!B279</f>
        <v>#VALUE!</v>
      </c>
      <c r="C279" s="35" t="e">
        <f>Results!C279</f>
        <v>#VALUE!</v>
      </c>
      <c r="D279" s="55" t="e">
        <f>Results!D279</f>
        <v>#VALUE!</v>
      </c>
      <c r="E279" s="55" t="e">
        <f>Results!E279</f>
        <v>#VALUE!</v>
      </c>
      <c r="F279" s="56" t="e">
        <f>Results!F279</f>
        <v>#VALUE!</v>
      </c>
      <c r="G279" s="35" t="e">
        <f>Results!G279</f>
        <v>#VALUE!</v>
      </c>
      <c r="H279" s="55" t="e">
        <f>Results!H279</f>
        <v>#VALUE!</v>
      </c>
      <c r="I279" s="55" t="e">
        <f>Results!I279</f>
        <v>#VALUE!</v>
      </c>
      <c r="J279" s="56" t="e">
        <f>Results!J279</f>
        <v>#VALUE!</v>
      </c>
      <c r="K279" s="57" t="e">
        <f>0.01*'11'!B$17*Matrix!AT279*Results!E279</f>
        <v>#VALUE!</v>
      </c>
      <c r="L279" s="32" t="e">
        <f>0.01*('11'!C$17-'935'!Y279)*Results!C279*Matrix!AT279*('11'!B$17/('11'!B$17-'935'!X279))*'935'!Q279</f>
        <v>#VALUE!</v>
      </c>
      <c r="M279" s="49" t="e">
        <f>0.01*('11'!B$17-'935'!X279)*Results!D279</f>
        <v>#VALUE!</v>
      </c>
      <c r="N279" s="32" t="e">
        <f>0.01*'11'!B$17*Matrix!H279*Matrix!BC279</f>
        <v>#VALUE!</v>
      </c>
      <c r="O279" s="32" t="e">
        <f>0.01*('11'!B$17-'935'!X279)*Matrix!BW279</f>
        <v>#VALUE!</v>
      </c>
      <c r="P279" s="49" t="e">
        <f>0.01*Matrix!AS279*'935'!U279</f>
        <v>#VALUE!</v>
      </c>
      <c r="Q279" s="57" t="e">
        <f t="shared" si="14"/>
        <v>#VALUE!</v>
      </c>
      <c r="R279" s="34" t="e">
        <f>'935'!Z279</f>
        <v>#VALUE!</v>
      </c>
      <c r="S279" s="58" t="e">
        <f t="shared" si="15"/>
        <v>#VALUE!</v>
      </c>
      <c r="T279" s="59" t="e">
        <f t="shared" si="16"/>
        <v>#VALUE!</v>
      </c>
      <c r="U279" s="57" t="e">
        <f t="shared" si="17"/>
        <v>#VALUE!</v>
      </c>
      <c r="V279" s="34" t="e">
        <f>'935'!AA279</f>
        <v>#VALUE!</v>
      </c>
      <c r="W279" s="58" t="e">
        <f t="shared" si="18"/>
        <v>#VALUE!</v>
      </c>
      <c r="X279" s="59" t="e">
        <f t="shared" si="19"/>
        <v>#VALUE!</v>
      </c>
      <c r="Y279" s="57" t="e">
        <f>0.01*('11'!B$17-'935'!X279)*Matrix!BT279</f>
        <v>#VALUE!</v>
      </c>
      <c r="Z279" s="32" t="e">
        <f>0.01*'11'!B$17*Matrix!AT279*Matrix!CV279</f>
        <v>#VALUE!</v>
      </c>
      <c r="AA279" s="32" t="e">
        <f>Matrix!AT279*MAX(Matrix!DD279,0-(Matrix!DC279+IF('935'!Q279=0,0,(1-'935'!Y279/'11'!C$17)*'11'!B$17/('11'!B$17-'935'!X279)*IF(Matrix!AT279=0,1,Matrix!BX279/Matrix!AT279)*Matrix!CU279)))*'11'!B$17*0.01*'DNO totals'!B$228/'DNO totals'!B$296</f>
        <v>#VALUE!</v>
      </c>
      <c r="AB279" s="32" t="e">
        <f>Matrix!AT279*'Charging rates'!B$106*Matrix!DA279</f>
        <v>#VALUE!</v>
      </c>
      <c r="AC279" s="32" t="e">
        <f>Matrix!AT279*MAX(Matrix!DD279,0-(Matrix!DC279+IF('935'!Q279=0,0,(1-'935'!Y279/'11'!C$17)*'11'!B$17/('11'!B$17-'935'!X279)*IF(Matrix!AT279=0,1,Matrix!BX279/Matrix!AT279)*Matrix!CU279)))*'11'!B$17*0.01*'DNO totals'!B$238/'DNO totals'!B$296</f>
        <v>#VALUE!</v>
      </c>
      <c r="AD279" s="32" t="e">
        <f>0.01*(Matrix!BX279*'11'!B$17*Matrix!CA279+Matrix!AT279*Matrix!CC279*'935'!Q279*('11'!C$17-'935'!Y279)*('11'!B$17/('11'!B$17-'935'!X279)))</f>
        <v>#VALUE!</v>
      </c>
      <c r="AE279" s="32" t="e">
        <f>Matrix!AT279*'Charging rates'!B$116*(Parameters!B$21+Matrix!AU279)*IF('DNO totals'!B$323&lt;0,1,'935'!S279)</f>
        <v>#VALUE!</v>
      </c>
      <c r="AF279" s="32" t="e">
        <f>Matrix!AT279*MAX(Matrix!DD279,0-(Matrix!DC279+IF('935'!Q279=0,0,(1-'935'!Y279/'11'!C$17)*'11'!B$17/('11'!B$17-'935'!X279)*IF(Matrix!AT279=0,1,Matrix!BX279/Matrix!AT279)*Matrix!CU279)))*'11'!B$17*0.01*(1-('DNO totals'!B$238+'DNO totals'!B$228)/'DNO totals'!B$296)</f>
        <v>#VALUE!</v>
      </c>
      <c r="AG279" s="49" t="e">
        <f t="shared" si="20"/>
        <v>#VALUE!</v>
      </c>
    </row>
    <row r="280" spans="1:33">
      <c r="A280" s="28">
        <v>180</v>
      </c>
      <c r="B280" s="47" t="e">
        <f>Results!B280</f>
        <v>#VALUE!</v>
      </c>
      <c r="C280" s="35" t="e">
        <f>Results!C280</f>
        <v>#VALUE!</v>
      </c>
      <c r="D280" s="55" t="e">
        <f>Results!D280</f>
        <v>#VALUE!</v>
      </c>
      <c r="E280" s="55" t="e">
        <f>Results!E280</f>
        <v>#VALUE!</v>
      </c>
      <c r="F280" s="56" t="e">
        <f>Results!F280</f>
        <v>#VALUE!</v>
      </c>
      <c r="G280" s="35" t="e">
        <f>Results!G280</f>
        <v>#VALUE!</v>
      </c>
      <c r="H280" s="55" t="e">
        <f>Results!H280</f>
        <v>#VALUE!</v>
      </c>
      <c r="I280" s="55" t="e">
        <f>Results!I280</f>
        <v>#VALUE!</v>
      </c>
      <c r="J280" s="56" t="e">
        <f>Results!J280</f>
        <v>#VALUE!</v>
      </c>
      <c r="K280" s="57" t="e">
        <f>0.01*'11'!B$17*Matrix!AT280*Results!E280</f>
        <v>#VALUE!</v>
      </c>
      <c r="L280" s="32" t="e">
        <f>0.01*('11'!C$17-'935'!Y280)*Results!C280*Matrix!AT280*('11'!B$17/('11'!B$17-'935'!X280))*'935'!Q280</f>
        <v>#VALUE!</v>
      </c>
      <c r="M280" s="49" t="e">
        <f>0.01*('11'!B$17-'935'!X280)*Results!D280</f>
        <v>#VALUE!</v>
      </c>
      <c r="N280" s="32" t="e">
        <f>0.01*'11'!B$17*Matrix!H280*Matrix!BC280</f>
        <v>#VALUE!</v>
      </c>
      <c r="O280" s="32" t="e">
        <f>0.01*('11'!B$17-'935'!X280)*Matrix!BW280</f>
        <v>#VALUE!</v>
      </c>
      <c r="P280" s="49" t="e">
        <f>0.01*Matrix!AS280*'935'!U280</f>
        <v>#VALUE!</v>
      </c>
      <c r="Q280" s="57" t="e">
        <f t="shared" si="14"/>
        <v>#VALUE!</v>
      </c>
      <c r="R280" s="34" t="e">
        <f>'935'!Z280</f>
        <v>#VALUE!</v>
      </c>
      <c r="S280" s="58" t="e">
        <f t="shared" si="15"/>
        <v>#VALUE!</v>
      </c>
      <c r="T280" s="59" t="e">
        <f t="shared" si="16"/>
        <v>#VALUE!</v>
      </c>
      <c r="U280" s="57" t="e">
        <f t="shared" si="17"/>
        <v>#VALUE!</v>
      </c>
      <c r="V280" s="34" t="e">
        <f>'935'!AA280</f>
        <v>#VALUE!</v>
      </c>
      <c r="W280" s="58" t="e">
        <f t="shared" si="18"/>
        <v>#VALUE!</v>
      </c>
      <c r="X280" s="59" t="e">
        <f t="shared" si="19"/>
        <v>#VALUE!</v>
      </c>
      <c r="Y280" s="57" t="e">
        <f>0.01*('11'!B$17-'935'!X280)*Matrix!BT280</f>
        <v>#VALUE!</v>
      </c>
      <c r="Z280" s="32" t="e">
        <f>0.01*'11'!B$17*Matrix!AT280*Matrix!CV280</f>
        <v>#VALUE!</v>
      </c>
      <c r="AA280" s="32" t="e">
        <f>Matrix!AT280*MAX(Matrix!DD280,0-(Matrix!DC280+IF('935'!Q280=0,0,(1-'935'!Y280/'11'!C$17)*'11'!B$17/('11'!B$17-'935'!X280)*IF(Matrix!AT280=0,1,Matrix!BX280/Matrix!AT280)*Matrix!CU280)))*'11'!B$17*0.01*'DNO totals'!B$228/'DNO totals'!B$296</f>
        <v>#VALUE!</v>
      </c>
      <c r="AB280" s="32" t="e">
        <f>Matrix!AT280*'Charging rates'!B$106*Matrix!DA280</f>
        <v>#VALUE!</v>
      </c>
      <c r="AC280" s="32" t="e">
        <f>Matrix!AT280*MAX(Matrix!DD280,0-(Matrix!DC280+IF('935'!Q280=0,0,(1-'935'!Y280/'11'!C$17)*'11'!B$17/('11'!B$17-'935'!X280)*IF(Matrix!AT280=0,1,Matrix!BX280/Matrix!AT280)*Matrix!CU280)))*'11'!B$17*0.01*'DNO totals'!B$238/'DNO totals'!B$296</f>
        <v>#VALUE!</v>
      </c>
      <c r="AD280" s="32" t="e">
        <f>0.01*(Matrix!BX280*'11'!B$17*Matrix!CA280+Matrix!AT280*Matrix!CC280*'935'!Q280*('11'!C$17-'935'!Y280)*('11'!B$17/('11'!B$17-'935'!X280)))</f>
        <v>#VALUE!</v>
      </c>
      <c r="AE280" s="32" t="e">
        <f>Matrix!AT280*'Charging rates'!B$116*(Parameters!B$21+Matrix!AU280)*IF('DNO totals'!B$323&lt;0,1,'935'!S280)</f>
        <v>#VALUE!</v>
      </c>
      <c r="AF280" s="32" t="e">
        <f>Matrix!AT280*MAX(Matrix!DD280,0-(Matrix!DC280+IF('935'!Q280=0,0,(1-'935'!Y280/'11'!C$17)*'11'!B$17/('11'!B$17-'935'!X280)*IF(Matrix!AT280=0,1,Matrix!BX280/Matrix!AT280)*Matrix!CU280)))*'11'!B$17*0.01*(1-('DNO totals'!B$238+'DNO totals'!B$228)/'DNO totals'!B$296)</f>
        <v>#VALUE!</v>
      </c>
      <c r="AG280" s="49" t="e">
        <f t="shared" si="20"/>
        <v>#VALUE!</v>
      </c>
    </row>
    <row r="281" spans="1:33">
      <c r="A281" s="28">
        <v>181</v>
      </c>
      <c r="B281" s="47" t="e">
        <f>Results!B281</f>
        <v>#VALUE!</v>
      </c>
      <c r="C281" s="35" t="e">
        <f>Results!C281</f>
        <v>#VALUE!</v>
      </c>
      <c r="D281" s="55" t="e">
        <f>Results!D281</f>
        <v>#VALUE!</v>
      </c>
      <c r="E281" s="55" t="e">
        <f>Results!E281</f>
        <v>#VALUE!</v>
      </c>
      <c r="F281" s="56" t="e">
        <f>Results!F281</f>
        <v>#VALUE!</v>
      </c>
      <c r="G281" s="35" t="e">
        <f>Results!G281</f>
        <v>#VALUE!</v>
      </c>
      <c r="H281" s="55" t="e">
        <f>Results!H281</f>
        <v>#VALUE!</v>
      </c>
      <c r="I281" s="55" t="e">
        <f>Results!I281</f>
        <v>#VALUE!</v>
      </c>
      <c r="J281" s="56" t="e">
        <f>Results!J281</f>
        <v>#VALUE!</v>
      </c>
      <c r="K281" s="57" t="e">
        <f>0.01*'11'!B$17*Matrix!AT281*Results!E281</f>
        <v>#VALUE!</v>
      </c>
      <c r="L281" s="32" t="e">
        <f>0.01*('11'!C$17-'935'!Y281)*Results!C281*Matrix!AT281*('11'!B$17/('11'!B$17-'935'!X281))*'935'!Q281</f>
        <v>#VALUE!</v>
      </c>
      <c r="M281" s="49" t="e">
        <f>0.01*('11'!B$17-'935'!X281)*Results!D281</f>
        <v>#VALUE!</v>
      </c>
      <c r="N281" s="32" t="e">
        <f>0.01*'11'!B$17*Matrix!H281*Matrix!BC281</f>
        <v>#VALUE!</v>
      </c>
      <c r="O281" s="32" t="e">
        <f>0.01*('11'!B$17-'935'!X281)*Matrix!BW281</f>
        <v>#VALUE!</v>
      </c>
      <c r="P281" s="49" t="e">
        <f>0.01*Matrix!AS281*'935'!U281</f>
        <v>#VALUE!</v>
      </c>
      <c r="Q281" s="57" t="e">
        <f t="shared" si="14"/>
        <v>#VALUE!</v>
      </c>
      <c r="R281" s="34" t="e">
        <f>'935'!Z281</f>
        <v>#VALUE!</v>
      </c>
      <c r="S281" s="58" t="e">
        <f t="shared" si="15"/>
        <v>#VALUE!</v>
      </c>
      <c r="T281" s="59" t="e">
        <f t="shared" si="16"/>
        <v>#VALUE!</v>
      </c>
      <c r="U281" s="57" t="e">
        <f t="shared" si="17"/>
        <v>#VALUE!</v>
      </c>
      <c r="V281" s="34" t="e">
        <f>'935'!AA281</f>
        <v>#VALUE!</v>
      </c>
      <c r="W281" s="58" t="e">
        <f t="shared" si="18"/>
        <v>#VALUE!</v>
      </c>
      <c r="X281" s="59" t="e">
        <f t="shared" si="19"/>
        <v>#VALUE!</v>
      </c>
      <c r="Y281" s="57" t="e">
        <f>0.01*('11'!B$17-'935'!X281)*Matrix!BT281</f>
        <v>#VALUE!</v>
      </c>
      <c r="Z281" s="32" t="e">
        <f>0.01*'11'!B$17*Matrix!AT281*Matrix!CV281</f>
        <v>#VALUE!</v>
      </c>
      <c r="AA281" s="32" t="e">
        <f>Matrix!AT281*MAX(Matrix!DD281,0-(Matrix!DC281+IF('935'!Q281=0,0,(1-'935'!Y281/'11'!C$17)*'11'!B$17/('11'!B$17-'935'!X281)*IF(Matrix!AT281=0,1,Matrix!BX281/Matrix!AT281)*Matrix!CU281)))*'11'!B$17*0.01*'DNO totals'!B$228/'DNO totals'!B$296</f>
        <v>#VALUE!</v>
      </c>
      <c r="AB281" s="32" t="e">
        <f>Matrix!AT281*'Charging rates'!B$106*Matrix!DA281</f>
        <v>#VALUE!</v>
      </c>
      <c r="AC281" s="32" t="e">
        <f>Matrix!AT281*MAX(Matrix!DD281,0-(Matrix!DC281+IF('935'!Q281=0,0,(1-'935'!Y281/'11'!C$17)*'11'!B$17/('11'!B$17-'935'!X281)*IF(Matrix!AT281=0,1,Matrix!BX281/Matrix!AT281)*Matrix!CU281)))*'11'!B$17*0.01*'DNO totals'!B$238/'DNO totals'!B$296</f>
        <v>#VALUE!</v>
      </c>
      <c r="AD281" s="32" t="e">
        <f>0.01*(Matrix!BX281*'11'!B$17*Matrix!CA281+Matrix!AT281*Matrix!CC281*'935'!Q281*('11'!C$17-'935'!Y281)*('11'!B$17/('11'!B$17-'935'!X281)))</f>
        <v>#VALUE!</v>
      </c>
      <c r="AE281" s="32" t="e">
        <f>Matrix!AT281*'Charging rates'!B$116*(Parameters!B$21+Matrix!AU281)*IF('DNO totals'!B$323&lt;0,1,'935'!S281)</f>
        <v>#VALUE!</v>
      </c>
      <c r="AF281" s="32" t="e">
        <f>Matrix!AT281*MAX(Matrix!DD281,0-(Matrix!DC281+IF('935'!Q281=0,0,(1-'935'!Y281/'11'!C$17)*'11'!B$17/('11'!B$17-'935'!X281)*IF(Matrix!AT281=0,1,Matrix!BX281/Matrix!AT281)*Matrix!CU281)))*'11'!B$17*0.01*(1-('DNO totals'!B$238+'DNO totals'!B$228)/'DNO totals'!B$296)</f>
        <v>#VALUE!</v>
      </c>
      <c r="AG281" s="49" t="e">
        <f t="shared" si="20"/>
        <v>#VALUE!</v>
      </c>
    </row>
    <row r="282" spans="1:33">
      <c r="A282" s="28">
        <v>182</v>
      </c>
      <c r="B282" s="47" t="e">
        <f>Results!B282</f>
        <v>#VALUE!</v>
      </c>
      <c r="C282" s="35" t="e">
        <f>Results!C282</f>
        <v>#VALUE!</v>
      </c>
      <c r="D282" s="55" t="e">
        <f>Results!D282</f>
        <v>#VALUE!</v>
      </c>
      <c r="E282" s="55" t="e">
        <f>Results!E282</f>
        <v>#VALUE!</v>
      </c>
      <c r="F282" s="56" t="e">
        <f>Results!F282</f>
        <v>#VALUE!</v>
      </c>
      <c r="G282" s="35" t="e">
        <f>Results!G282</f>
        <v>#VALUE!</v>
      </c>
      <c r="H282" s="55" t="e">
        <f>Results!H282</f>
        <v>#VALUE!</v>
      </c>
      <c r="I282" s="55" t="e">
        <f>Results!I282</f>
        <v>#VALUE!</v>
      </c>
      <c r="J282" s="56" t="e">
        <f>Results!J282</f>
        <v>#VALUE!</v>
      </c>
      <c r="K282" s="57" t="e">
        <f>0.01*'11'!B$17*Matrix!AT282*Results!E282</f>
        <v>#VALUE!</v>
      </c>
      <c r="L282" s="32" t="e">
        <f>0.01*('11'!C$17-'935'!Y282)*Results!C282*Matrix!AT282*('11'!B$17/('11'!B$17-'935'!X282))*'935'!Q282</f>
        <v>#VALUE!</v>
      </c>
      <c r="M282" s="49" t="e">
        <f>0.01*('11'!B$17-'935'!X282)*Results!D282</f>
        <v>#VALUE!</v>
      </c>
      <c r="N282" s="32" t="e">
        <f>0.01*'11'!B$17*Matrix!H282*Matrix!BC282</f>
        <v>#VALUE!</v>
      </c>
      <c r="O282" s="32" t="e">
        <f>0.01*('11'!B$17-'935'!X282)*Matrix!BW282</f>
        <v>#VALUE!</v>
      </c>
      <c r="P282" s="49" t="e">
        <f>0.01*Matrix!AS282*'935'!U282</f>
        <v>#VALUE!</v>
      </c>
      <c r="Q282" s="57" t="e">
        <f t="shared" si="14"/>
        <v>#VALUE!</v>
      </c>
      <c r="R282" s="34" t="e">
        <f>'935'!Z282</f>
        <v>#VALUE!</v>
      </c>
      <c r="S282" s="58" t="e">
        <f t="shared" si="15"/>
        <v>#VALUE!</v>
      </c>
      <c r="T282" s="59" t="e">
        <f t="shared" si="16"/>
        <v>#VALUE!</v>
      </c>
      <c r="U282" s="57" t="e">
        <f t="shared" si="17"/>
        <v>#VALUE!</v>
      </c>
      <c r="V282" s="34" t="e">
        <f>'935'!AA282</f>
        <v>#VALUE!</v>
      </c>
      <c r="W282" s="58" t="e">
        <f t="shared" si="18"/>
        <v>#VALUE!</v>
      </c>
      <c r="X282" s="59" t="e">
        <f t="shared" si="19"/>
        <v>#VALUE!</v>
      </c>
      <c r="Y282" s="57" t="e">
        <f>0.01*('11'!B$17-'935'!X282)*Matrix!BT282</f>
        <v>#VALUE!</v>
      </c>
      <c r="Z282" s="32" t="e">
        <f>0.01*'11'!B$17*Matrix!AT282*Matrix!CV282</f>
        <v>#VALUE!</v>
      </c>
      <c r="AA282" s="32" t="e">
        <f>Matrix!AT282*MAX(Matrix!DD282,0-(Matrix!DC282+IF('935'!Q282=0,0,(1-'935'!Y282/'11'!C$17)*'11'!B$17/('11'!B$17-'935'!X282)*IF(Matrix!AT282=0,1,Matrix!BX282/Matrix!AT282)*Matrix!CU282)))*'11'!B$17*0.01*'DNO totals'!B$228/'DNO totals'!B$296</f>
        <v>#VALUE!</v>
      </c>
      <c r="AB282" s="32" t="e">
        <f>Matrix!AT282*'Charging rates'!B$106*Matrix!DA282</f>
        <v>#VALUE!</v>
      </c>
      <c r="AC282" s="32" t="e">
        <f>Matrix!AT282*MAX(Matrix!DD282,0-(Matrix!DC282+IF('935'!Q282=0,0,(1-'935'!Y282/'11'!C$17)*'11'!B$17/('11'!B$17-'935'!X282)*IF(Matrix!AT282=0,1,Matrix!BX282/Matrix!AT282)*Matrix!CU282)))*'11'!B$17*0.01*'DNO totals'!B$238/'DNO totals'!B$296</f>
        <v>#VALUE!</v>
      </c>
      <c r="AD282" s="32" t="e">
        <f>0.01*(Matrix!BX282*'11'!B$17*Matrix!CA282+Matrix!AT282*Matrix!CC282*'935'!Q282*('11'!C$17-'935'!Y282)*('11'!B$17/('11'!B$17-'935'!X282)))</f>
        <v>#VALUE!</v>
      </c>
      <c r="AE282" s="32" t="e">
        <f>Matrix!AT282*'Charging rates'!B$116*(Parameters!B$21+Matrix!AU282)*IF('DNO totals'!B$323&lt;0,1,'935'!S282)</f>
        <v>#VALUE!</v>
      </c>
      <c r="AF282" s="32" t="e">
        <f>Matrix!AT282*MAX(Matrix!DD282,0-(Matrix!DC282+IF('935'!Q282=0,0,(1-'935'!Y282/'11'!C$17)*'11'!B$17/('11'!B$17-'935'!X282)*IF(Matrix!AT282=0,1,Matrix!BX282/Matrix!AT282)*Matrix!CU282)))*'11'!B$17*0.01*(1-('DNO totals'!B$238+'DNO totals'!B$228)/'DNO totals'!B$296)</f>
        <v>#VALUE!</v>
      </c>
      <c r="AG282" s="49" t="e">
        <f t="shared" si="20"/>
        <v>#VALUE!</v>
      </c>
    </row>
    <row r="283" spans="1:33">
      <c r="A283" s="28">
        <v>183</v>
      </c>
      <c r="B283" s="47" t="e">
        <f>Results!B283</f>
        <v>#VALUE!</v>
      </c>
      <c r="C283" s="35" t="e">
        <f>Results!C283</f>
        <v>#VALUE!</v>
      </c>
      <c r="D283" s="55" t="e">
        <f>Results!D283</f>
        <v>#VALUE!</v>
      </c>
      <c r="E283" s="55" t="e">
        <f>Results!E283</f>
        <v>#VALUE!</v>
      </c>
      <c r="F283" s="56" t="e">
        <f>Results!F283</f>
        <v>#VALUE!</v>
      </c>
      <c r="G283" s="35" t="e">
        <f>Results!G283</f>
        <v>#VALUE!</v>
      </c>
      <c r="H283" s="55" t="e">
        <f>Results!H283</f>
        <v>#VALUE!</v>
      </c>
      <c r="I283" s="55" t="e">
        <f>Results!I283</f>
        <v>#VALUE!</v>
      </c>
      <c r="J283" s="56" t="e">
        <f>Results!J283</f>
        <v>#VALUE!</v>
      </c>
      <c r="K283" s="57" t="e">
        <f>0.01*'11'!B$17*Matrix!AT283*Results!E283</f>
        <v>#VALUE!</v>
      </c>
      <c r="L283" s="32" t="e">
        <f>0.01*('11'!C$17-'935'!Y283)*Results!C283*Matrix!AT283*('11'!B$17/('11'!B$17-'935'!X283))*'935'!Q283</f>
        <v>#VALUE!</v>
      </c>
      <c r="M283" s="49" t="e">
        <f>0.01*('11'!B$17-'935'!X283)*Results!D283</f>
        <v>#VALUE!</v>
      </c>
      <c r="N283" s="32" t="e">
        <f>0.01*'11'!B$17*Matrix!H283*Matrix!BC283</f>
        <v>#VALUE!</v>
      </c>
      <c r="O283" s="32" t="e">
        <f>0.01*('11'!B$17-'935'!X283)*Matrix!BW283</f>
        <v>#VALUE!</v>
      </c>
      <c r="P283" s="49" t="e">
        <f>0.01*Matrix!AS283*'935'!U283</f>
        <v>#VALUE!</v>
      </c>
      <c r="Q283" s="57" t="e">
        <f t="shared" si="14"/>
        <v>#VALUE!</v>
      </c>
      <c r="R283" s="34" t="e">
        <f>'935'!Z283</f>
        <v>#VALUE!</v>
      </c>
      <c r="S283" s="58" t="e">
        <f t="shared" si="15"/>
        <v>#VALUE!</v>
      </c>
      <c r="T283" s="59" t="e">
        <f t="shared" si="16"/>
        <v>#VALUE!</v>
      </c>
      <c r="U283" s="57" t="e">
        <f t="shared" si="17"/>
        <v>#VALUE!</v>
      </c>
      <c r="V283" s="34" t="e">
        <f>'935'!AA283</f>
        <v>#VALUE!</v>
      </c>
      <c r="W283" s="58" t="e">
        <f t="shared" si="18"/>
        <v>#VALUE!</v>
      </c>
      <c r="X283" s="59" t="e">
        <f t="shared" si="19"/>
        <v>#VALUE!</v>
      </c>
      <c r="Y283" s="57" t="e">
        <f>0.01*('11'!B$17-'935'!X283)*Matrix!BT283</f>
        <v>#VALUE!</v>
      </c>
      <c r="Z283" s="32" t="e">
        <f>0.01*'11'!B$17*Matrix!AT283*Matrix!CV283</f>
        <v>#VALUE!</v>
      </c>
      <c r="AA283" s="32" t="e">
        <f>Matrix!AT283*MAX(Matrix!DD283,0-(Matrix!DC283+IF('935'!Q283=0,0,(1-'935'!Y283/'11'!C$17)*'11'!B$17/('11'!B$17-'935'!X283)*IF(Matrix!AT283=0,1,Matrix!BX283/Matrix!AT283)*Matrix!CU283)))*'11'!B$17*0.01*'DNO totals'!B$228/'DNO totals'!B$296</f>
        <v>#VALUE!</v>
      </c>
      <c r="AB283" s="32" t="e">
        <f>Matrix!AT283*'Charging rates'!B$106*Matrix!DA283</f>
        <v>#VALUE!</v>
      </c>
      <c r="AC283" s="32" t="e">
        <f>Matrix!AT283*MAX(Matrix!DD283,0-(Matrix!DC283+IF('935'!Q283=0,0,(1-'935'!Y283/'11'!C$17)*'11'!B$17/('11'!B$17-'935'!X283)*IF(Matrix!AT283=0,1,Matrix!BX283/Matrix!AT283)*Matrix!CU283)))*'11'!B$17*0.01*'DNO totals'!B$238/'DNO totals'!B$296</f>
        <v>#VALUE!</v>
      </c>
      <c r="AD283" s="32" t="e">
        <f>0.01*(Matrix!BX283*'11'!B$17*Matrix!CA283+Matrix!AT283*Matrix!CC283*'935'!Q283*('11'!C$17-'935'!Y283)*('11'!B$17/('11'!B$17-'935'!X283)))</f>
        <v>#VALUE!</v>
      </c>
      <c r="AE283" s="32" t="e">
        <f>Matrix!AT283*'Charging rates'!B$116*(Parameters!B$21+Matrix!AU283)*IF('DNO totals'!B$323&lt;0,1,'935'!S283)</f>
        <v>#VALUE!</v>
      </c>
      <c r="AF283" s="32" t="e">
        <f>Matrix!AT283*MAX(Matrix!DD283,0-(Matrix!DC283+IF('935'!Q283=0,0,(1-'935'!Y283/'11'!C$17)*'11'!B$17/('11'!B$17-'935'!X283)*IF(Matrix!AT283=0,1,Matrix!BX283/Matrix!AT283)*Matrix!CU283)))*'11'!B$17*0.01*(1-('DNO totals'!B$238+'DNO totals'!B$228)/'DNO totals'!B$296)</f>
        <v>#VALUE!</v>
      </c>
      <c r="AG283" s="49" t="e">
        <f t="shared" si="20"/>
        <v>#VALUE!</v>
      </c>
    </row>
    <row r="284" spans="1:33">
      <c r="A284" s="28">
        <v>184</v>
      </c>
      <c r="B284" s="47" t="e">
        <f>Results!B284</f>
        <v>#VALUE!</v>
      </c>
      <c r="C284" s="35" t="e">
        <f>Results!C284</f>
        <v>#VALUE!</v>
      </c>
      <c r="D284" s="55" t="e">
        <f>Results!D284</f>
        <v>#VALUE!</v>
      </c>
      <c r="E284" s="55" t="e">
        <f>Results!E284</f>
        <v>#VALUE!</v>
      </c>
      <c r="F284" s="56" t="e">
        <f>Results!F284</f>
        <v>#VALUE!</v>
      </c>
      <c r="G284" s="35" t="e">
        <f>Results!G284</f>
        <v>#VALUE!</v>
      </c>
      <c r="H284" s="55" t="e">
        <f>Results!H284</f>
        <v>#VALUE!</v>
      </c>
      <c r="I284" s="55" t="e">
        <f>Results!I284</f>
        <v>#VALUE!</v>
      </c>
      <c r="J284" s="56" t="e">
        <f>Results!J284</f>
        <v>#VALUE!</v>
      </c>
      <c r="K284" s="57" t="e">
        <f>0.01*'11'!B$17*Matrix!AT284*Results!E284</f>
        <v>#VALUE!</v>
      </c>
      <c r="L284" s="32" t="e">
        <f>0.01*('11'!C$17-'935'!Y284)*Results!C284*Matrix!AT284*('11'!B$17/('11'!B$17-'935'!X284))*'935'!Q284</f>
        <v>#VALUE!</v>
      </c>
      <c r="M284" s="49" t="e">
        <f>0.01*('11'!B$17-'935'!X284)*Results!D284</f>
        <v>#VALUE!</v>
      </c>
      <c r="N284" s="32" t="e">
        <f>0.01*'11'!B$17*Matrix!H284*Matrix!BC284</f>
        <v>#VALUE!</v>
      </c>
      <c r="O284" s="32" t="e">
        <f>0.01*('11'!B$17-'935'!X284)*Matrix!BW284</f>
        <v>#VALUE!</v>
      </c>
      <c r="P284" s="49" t="e">
        <f>0.01*Matrix!AS284*'935'!U284</f>
        <v>#VALUE!</v>
      </c>
      <c r="Q284" s="57" t="e">
        <f t="shared" si="14"/>
        <v>#VALUE!</v>
      </c>
      <c r="R284" s="34" t="e">
        <f>'935'!Z284</f>
        <v>#VALUE!</v>
      </c>
      <c r="S284" s="58" t="e">
        <f t="shared" si="15"/>
        <v>#VALUE!</v>
      </c>
      <c r="T284" s="59" t="e">
        <f t="shared" si="16"/>
        <v>#VALUE!</v>
      </c>
      <c r="U284" s="57" t="e">
        <f t="shared" si="17"/>
        <v>#VALUE!</v>
      </c>
      <c r="V284" s="34" t="e">
        <f>'935'!AA284</f>
        <v>#VALUE!</v>
      </c>
      <c r="W284" s="58" t="e">
        <f t="shared" si="18"/>
        <v>#VALUE!</v>
      </c>
      <c r="X284" s="59" t="e">
        <f t="shared" si="19"/>
        <v>#VALUE!</v>
      </c>
      <c r="Y284" s="57" t="e">
        <f>0.01*('11'!B$17-'935'!X284)*Matrix!BT284</f>
        <v>#VALUE!</v>
      </c>
      <c r="Z284" s="32" t="e">
        <f>0.01*'11'!B$17*Matrix!AT284*Matrix!CV284</f>
        <v>#VALUE!</v>
      </c>
      <c r="AA284" s="32" t="e">
        <f>Matrix!AT284*MAX(Matrix!DD284,0-(Matrix!DC284+IF('935'!Q284=0,0,(1-'935'!Y284/'11'!C$17)*'11'!B$17/('11'!B$17-'935'!X284)*IF(Matrix!AT284=0,1,Matrix!BX284/Matrix!AT284)*Matrix!CU284)))*'11'!B$17*0.01*'DNO totals'!B$228/'DNO totals'!B$296</f>
        <v>#VALUE!</v>
      </c>
      <c r="AB284" s="32" t="e">
        <f>Matrix!AT284*'Charging rates'!B$106*Matrix!DA284</f>
        <v>#VALUE!</v>
      </c>
      <c r="AC284" s="32" t="e">
        <f>Matrix!AT284*MAX(Matrix!DD284,0-(Matrix!DC284+IF('935'!Q284=0,0,(1-'935'!Y284/'11'!C$17)*'11'!B$17/('11'!B$17-'935'!X284)*IF(Matrix!AT284=0,1,Matrix!BX284/Matrix!AT284)*Matrix!CU284)))*'11'!B$17*0.01*'DNO totals'!B$238/'DNO totals'!B$296</f>
        <v>#VALUE!</v>
      </c>
      <c r="AD284" s="32" t="e">
        <f>0.01*(Matrix!BX284*'11'!B$17*Matrix!CA284+Matrix!AT284*Matrix!CC284*'935'!Q284*('11'!C$17-'935'!Y284)*('11'!B$17/('11'!B$17-'935'!X284)))</f>
        <v>#VALUE!</v>
      </c>
      <c r="AE284" s="32" t="e">
        <f>Matrix!AT284*'Charging rates'!B$116*(Parameters!B$21+Matrix!AU284)*IF('DNO totals'!B$323&lt;0,1,'935'!S284)</f>
        <v>#VALUE!</v>
      </c>
      <c r="AF284" s="32" t="e">
        <f>Matrix!AT284*MAX(Matrix!DD284,0-(Matrix!DC284+IF('935'!Q284=0,0,(1-'935'!Y284/'11'!C$17)*'11'!B$17/('11'!B$17-'935'!X284)*IF(Matrix!AT284=0,1,Matrix!BX284/Matrix!AT284)*Matrix!CU284)))*'11'!B$17*0.01*(1-('DNO totals'!B$238+'DNO totals'!B$228)/'DNO totals'!B$296)</f>
        <v>#VALUE!</v>
      </c>
      <c r="AG284" s="49" t="e">
        <f t="shared" si="20"/>
        <v>#VALUE!</v>
      </c>
    </row>
    <row r="285" spans="1:33">
      <c r="A285" s="28">
        <v>185</v>
      </c>
      <c r="B285" s="47" t="e">
        <f>Results!B285</f>
        <v>#VALUE!</v>
      </c>
      <c r="C285" s="35" t="e">
        <f>Results!C285</f>
        <v>#VALUE!</v>
      </c>
      <c r="D285" s="55" t="e">
        <f>Results!D285</f>
        <v>#VALUE!</v>
      </c>
      <c r="E285" s="55" t="e">
        <f>Results!E285</f>
        <v>#VALUE!</v>
      </c>
      <c r="F285" s="56" t="e">
        <f>Results!F285</f>
        <v>#VALUE!</v>
      </c>
      <c r="G285" s="35" t="e">
        <f>Results!G285</f>
        <v>#VALUE!</v>
      </c>
      <c r="H285" s="55" t="e">
        <f>Results!H285</f>
        <v>#VALUE!</v>
      </c>
      <c r="I285" s="55" t="e">
        <f>Results!I285</f>
        <v>#VALUE!</v>
      </c>
      <c r="J285" s="56" t="e">
        <f>Results!J285</f>
        <v>#VALUE!</v>
      </c>
      <c r="K285" s="57" t="e">
        <f>0.01*'11'!B$17*Matrix!AT285*Results!E285</f>
        <v>#VALUE!</v>
      </c>
      <c r="L285" s="32" t="e">
        <f>0.01*('11'!C$17-'935'!Y285)*Results!C285*Matrix!AT285*('11'!B$17/('11'!B$17-'935'!X285))*'935'!Q285</f>
        <v>#VALUE!</v>
      </c>
      <c r="M285" s="49" t="e">
        <f>0.01*('11'!B$17-'935'!X285)*Results!D285</f>
        <v>#VALUE!</v>
      </c>
      <c r="N285" s="32" t="e">
        <f>0.01*'11'!B$17*Matrix!H285*Matrix!BC285</f>
        <v>#VALUE!</v>
      </c>
      <c r="O285" s="32" t="e">
        <f>0.01*('11'!B$17-'935'!X285)*Matrix!BW285</f>
        <v>#VALUE!</v>
      </c>
      <c r="P285" s="49" t="e">
        <f>0.01*Matrix!AS285*'935'!U285</f>
        <v>#VALUE!</v>
      </c>
      <c r="Q285" s="57" t="e">
        <f t="shared" si="14"/>
        <v>#VALUE!</v>
      </c>
      <c r="R285" s="34" t="e">
        <f>'935'!Z285</f>
        <v>#VALUE!</v>
      </c>
      <c r="S285" s="58" t="e">
        <f t="shared" si="15"/>
        <v>#VALUE!</v>
      </c>
      <c r="T285" s="59" t="e">
        <f t="shared" si="16"/>
        <v>#VALUE!</v>
      </c>
      <c r="U285" s="57" t="e">
        <f t="shared" si="17"/>
        <v>#VALUE!</v>
      </c>
      <c r="V285" s="34" t="e">
        <f>'935'!AA285</f>
        <v>#VALUE!</v>
      </c>
      <c r="W285" s="58" t="e">
        <f t="shared" si="18"/>
        <v>#VALUE!</v>
      </c>
      <c r="X285" s="59" t="e">
        <f t="shared" si="19"/>
        <v>#VALUE!</v>
      </c>
      <c r="Y285" s="57" t="e">
        <f>0.01*('11'!B$17-'935'!X285)*Matrix!BT285</f>
        <v>#VALUE!</v>
      </c>
      <c r="Z285" s="32" t="e">
        <f>0.01*'11'!B$17*Matrix!AT285*Matrix!CV285</f>
        <v>#VALUE!</v>
      </c>
      <c r="AA285" s="32" t="e">
        <f>Matrix!AT285*MAX(Matrix!DD285,0-(Matrix!DC285+IF('935'!Q285=0,0,(1-'935'!Y285/'11'!C$17)*'11'!B$17/('11'!B$17-'935'!X285)*IF(Matrix!AT285=0,1,Matrix!BX285/Matrix!AT285)*Matrix!CU285)))*'11'!B$17*0.01*'DNO totals'!B$228/'DNO totals'!B$296</f>
        <v>#VALUE!</v>
      </c>
      <c r="AB285" s="32" t="e">
        <f>Matrix!AT285*'Charging rates'!B$106*Matrix!DA285</f>
        <v>#VALUE!</v>
      </c>
      <c r="AC285" s="32" t="e">
        <f>Matrix!AT285*MAX(Matrix!DD285,0-(Matrix!DC285+IF('935'!Q285=0,0,(1-'935'!Y285/'11'!C$17)*'11'!B$17/('11'!B$17-'935'!X285)*IF(Matrix!AT285=0,1,Matrix!BX285/Matrix!AT285)*Matrix!CU285)))*'11'!B$17*0.01*'DNO totals'!B$238/'DNO totals'!B$296</f>
        <v>#VALUE!</v>
      </c>
      <c r="AD285" s="32" t="e">
        <f>0.01*(Matrix!BX285*'11'!B$17*Matrix!CA285+Matrix!AT285*Matrix!CC285*'935'!Q285*('11'!C$17-'935'!Y285)*('11'!B$17/('11'!B$17-'935'!X285)))</f>
        <v>#VALUE!</v>
      </c>
      <c r="AE285" s="32" t="e">
        <f>Matrix!AT285*'Charging rates'!B$116*(Parameters!B$21+Matrix!AU285)*IF('DNO totals'!B$323&lt;0,1,'935'!S285)</f>
        <v>#VALUE!</v>
      </c>
      <c r="AF285" s="32" t="e">
        <f>Matrix!AT285*MAX(Matrix!DD285,0-(Matrix!DC285+IF('935'!Q285=0,0,(1-'935'!Y285/'11'!C$17)*'11'!B$17/('11'!B$17-'935'!X285)*IF(Matrix!AT285=0,1,Matrix!BX285/Matrix!AT285)*Matrix!CU285)))*'11'!B$17*0.01*(1-('DNO totals'!B$238+'DNO totals'!B$228)/'DNO totals'!B$296)</f>
        <v>#VALUE!</v>
      </c>
      <c r="AG285" s="49" t="e">
        <f t="shared" si="20"/>
        <v>#VALUE!</v>
      </c>
    </row>
    <row r="286" spans="1:33">
      <c r="A286" s="28">
        <v>186</v>
      </c>
      <c r="B286" s="47" t="e">
        <f>Results!B286</f>
        <v>#VALUE!</v>
      </c>
      <c r="C286" s="35" t="e">
        <f>Results!C286</f>
        <v>#VALUE!</v>
      </c>
      <c r="D286" s="55" t="e">
        <f>Results!D286</f>
        <v>#VALUE!</v>
      </c>
      <c r="E286" s="55" t="e">
        <f>Results!E286</f>
        <v>#VALUE!</v>
      </c>
      <c r="F286" s="56" t="e">
        <f>Results!F286</f>
        <v>#VALUE!</v>
      </c>
      <c r="G286" s="35" t="e">
        <f>Results!G286</f>
        <v>#VALUE!</v>
      </c>
      <c r="H286" s="55" t="e">
        <f>Results!H286</f>
        <v>#VALUE!</v>
      </c>
      <c r="I286" s="55" t="e">
        <f>Results!I286</f>
        <v>#VALUE!</v>
      </c>
      <c r="J286" s="56" t="e">
        <f>Results!J286</f>
        <v>#VALUE!</v>
      </c>
      <c r="K286" s="57" t="e">
        <f>0.01*'11'!B$17*Matrix!AT286*Results!E286</f>
        <v>#VALUE!</v>
      </c>
      <c r="L286" s="32" t="e">
        <f>0.01*('11'!C$17-'935'!Y286)*Results!C286*Matrix!AT286*('11'!B$17/('11'!B$17-'935'!X286))*'935'!Q286</f>
        <v>#VALUE!</v>
      </c>
      <c r="M286" s="49" t="e">
        <f>0.01*('11'!B$17-'935'!X286)*Results!D286</f>
        <v>#VALUE!</v>
      </c>
      <c r="N286" s="32" t="e">
        <f>0.01*'11'!B$17*Matrix!H286*Matrix!BC286</f>
        <v>#VALUE!</v>
      </c>
      <c r="O286" s="32" t="e">
        <f>0.01*('11'!B$17-'935'!X286)*Matrix!BW286</f>
        <v>#VALUE!</v>
      </c>
      <c r="P286" s="49" t="e">
        <f>0.01*Matrix!AS286*'935'!U286</f>
        <v>#VALUE!</v>
      </c>
      <c r="Q286" s="57" t="e">
        <f t="shared" si="14"/>
        <v>#VALUE!</v>
      </c>
      <c r="R286" s="34" t="e">
        <f>'935'!Z286</f>
        <v>#VALUE!</v>
      </c>
      <c r="S286" s="58" t="e">
        <f t="shared" si="15"/>
        <v>#VALUE!</v>
      </c>
      <c r="T286" s="59" t="e">
        <f t="shared" si="16"/>
        <v>#VALUE!</v>
      </c>
      <c r="U286" s="57" t="e">
        <f t="shared" si="17"/>
        <v>#VALUE!</v>
      </c>
      <c r="V286" s="34" t="e">
        <f>'935'!AA286</f>
        <v>#VALUE!</v>
      </c>
      <c r="W286" s="58" t="e">
        <f t="shared" si="18"/>
        <v>#VALUE!</v>
      </c>
      <c r="X286" s="59" t="e">
        <f t="shared" si="19"/>
        <v>#VALUE!</v>
      </c>
      <c r="Y286" s="57" t="e">
        <f>0.01*('11'!B$17-'935'!X286)*Matrix!BT286</f>
        <v>#VALUE!</v>
      </c>
      <c r="Z286" s="32" t="e">
        <f>0.01*'11'!B$17*Matrix!AT286*Matrix!CV286</f>
        <v>#VALUE!</v>
      </c>
      <c r="AA286" s="32" t="e">
        <f>Matrix!AT286*MAX(Matrix!DD286,0-(Matrix!DC286+IF('935'!Q286=0,0,(1-'935'!Y286/'11'!C$17)*'11'!B$17/('11'!B$17-'935'!X286)*IF(Matrix!AT286=0,1,Matrix!BX286/Matrix!AT286)*Matrix!CU286)))*'11'!B$17*0.01*'DNO totals'!B$228/'DNO totals'!B$296</f>
        <v>#VALUE!</v>
      </c>
      <c r="AB286" s="32" t="e">
        <f>Matrix!AT286*'Charging rates'!B$106*Matrix!DA286</f>
        <v>#VALUE!</v>
      </c>
      <c r="AC286" s="32" t="e">
        <f>Matrix!AT286*MAX(Matrix!DD286,0-(Matrix!DC286+IF('935'!Q286=0,0,(1-'935'!Y286/'11'!C$17)*'11'!B$17/('11'!B$17-'935'!X286)*IF(Matrix!AT286=0,1,Matrix!BX286/Matrix!AT286)*Matrix!CU286)))*'11'!B$17*0.01*'DNO totals'!B$238/'DNO totals'!B$296</f>
        <v>#VALUE!</v>
      </c>
      <c r="AD286" s="32" t="e">
        <f>0.01*(Matrix!BX286*'11'!B$17*Matrix!CA286+Matrix!AT286*Matrix!CC286*'935'!Q286*('11'!C$17-'935'!Y286)*('11'!B$17/('11'!B$17-'935'!X286)))</f>
        <v>#VALUE!</v>
      </c>
      <c r="AE286" s="32" t="e">
        <f>Matrix!AT286*'Charging rates'!B$116*(Parameters!B$21+Matrix!AU286)*IF('DNO totals'!B$323&lt;0,1,'935'!S286)</f>
        <v>#VALUE!</v>
      </c>
      <c r="AF286" s="32" t="e">
        <f>Matrix!AT286*MAX(Matrix!DD286,0-(Matrix!DC286+IF('935'!Q286=0,0,(1-'935'!Y286/'11'!C$17)*'11'!B$17/('11'!B$17-'935'!X286)*IF(Matrix!AT286=0,1,Matrix!BX286/Matrix!AT286)*Matrix!CU286)))*'11'!B$17*0.01*(1-('DNO totals'!B$238+'DNO totals'!B$228)/'DNO totals'!B$296)</f>
        <v>#VALUE!</v>
      </c>
      <c r="AG286" s="49" t="e">
        <f t="shared" si="20"/>
        <v>#VALUE!</v>
      </c>
    </row>
    <row r="287" spans="1:33">
      <c r="A287" s="28">
        <v>187</v>
      </c>
      <c r="B287" s="47" t="e">
        <f>Results!B287</f>
        <v>#VALUE!</v>
      </c>
      <c r="C287" s="35" t="e">
        <f>Results!C287</f>
        <v>#VALUE!</v>
      </c>
      <c r="D287" s="55" t="e">
        <f>Results!D287</f>
        <v>#VALUE!</v>
      </c>
      <c r="E287" s="55" t="e">
        <f>Results!E287</f>
        <v>#VALUE!</v>
      </c>
      <c r="F287" s="56" t="e">
        <f>Results!F287</f>
        <v>#VALUE!</v>
      </c>
      <c r="G287" s="35" t="e">
        <f>Results!G287</f>
        <v>#VALUE!</v>
      </c>
      <c r="H287" s="55" t="e">
        <f>Results!H287</f>
        <v>#VALUE!</v>
      </c>
      <c r="I287" s="55" t="e">
        <f>Results!I287</f>
        <v>#VALUE!</v>
      </c>
      <c r="J287" s="56" t="e">
        <f>Results!J287</f>
        <v>#VALUE!</v>
      </c>
      <c r="K287" s="57" t="e">
        <f>0.01*'11'!B$17*Matrix!AT287*Results!E287</f>
        <v>#VALUE!</v>
      </c>
      <c r="L287" s="32" t="e">
        <f>0.01*('11'!C$17-'935'!Y287)*Results!C287*Matrix!AT287*('11'!B$17/('11'!B$17-'935'!X287))*'935'!Q287</f>
        <v>#VALUE!</v>
      </c>
      <c r="M287" s="49" t="e">
        <f>0.01*('11'!B$17-'935'!X287)*Results!D287</f>
        <v>#VALUE!</v>
      </c>
      <c r="N287" s="32" t="e">
        <f>0.01*'11'!B$17*Matrix!H287*Matrix!BC287</f>
        <v>#VALUE!</v>
      </c>
      <c r="O287" s="32" t="e">
        <f>0.01*('11'!B$17-'935'!X287)*Matrix!BW287</f>
        <v>#VALUE!</v>
      </c>
      <c r="P287" s="49" t="e">
        <f>0.01*Matrix!AS287*'935'!U287</f>
        <v>#VALUE!</v>
      </c>
      <c r="Q287" s="57" t="e">
        <f t="shared" si="14"/>
        <v>#VALUE!</v>
      </c>
      <c r="R287" s="34" t="e">
        <f>'935'!Z287</f>
        <v>#VALUE!</v>
      </c>
      <c r="S287" s="58" t="e">
        <f t="shared" si="15"/>
        <v>#VALUE!</v>
      </c>
      <c r="T287" s="59" t="e">
        <f t="shared" si="16"/>
        <v>#VALUE!</v>
      </c>
      <c r="U287" s="57" t="e">
        <f t="shared" si="17"/>
        <v>#VALUE!</v>
      </c>
      <c r="V287" s="34" t="e">
        <f>'935'!AA287</f>
        <v>#VALUE!</v>
      </c>
      <c r="W287" s="58" t="e">
        <f t="shared" si="18"/>
        <v>#VALUE!</v>
      </c>
      <c r="X287" s="59" t="e">
        <f t="shared" si="19"/>
        <v>#VALUE!</v>
      </c>
      <c r="Y287" s="57" t="e">
        <f>0.01*('11'!B$17-'935'!X287)*Matrix!BT287</f>
        <v>#VALUE!</v>
      </c>
      <c r="Z287" s="32" t="e">
        <f>0.01*'11'!B$17*Matrix!AT287*Matrix!CV287</f>
        <v>#VALUE!</v>
      </c>
      <c r="AA287" s="32" t="e">
        <f>Matrix!AT287*MAX(Matrix!DD287,0-(Matrix!DC287+IF('935'!Q287=0,0,(1-'935'!Y287/'11'!C$17)*'11'!B$17/('11'!B$17-'935'!X287)*IF(Matrix!AT287=0,1,Matrix!BX287/Matrix!AT287)*Matrix!CU287)))*'11'!B$17*0.01*'DNO totals'!B$228/'DNO totals'!B$296</f>
        <v>#VALUE!</v>
      </c>
      <c r="AB287" s="32" t="e">
        <f>Matrix!AT287*'Charging rates'!B$106*Matrix!DA287</f>
        <v>#VALUE!</v>
      </c>
      <c r="AC287" s="32" t="e">
        <f>Matrix!AT287*MAX(Matrix!DD287,0-(Matrix!DC287+IF('935'!Q287=0,0,(1-'935'!Y287/'11'!C$17)*'11'!B$17/('11'!B$17-'935'!X287)*IF(Matrix!AT287=0,1,Matrix!BX287/Matrix!AT287)*Matrix!CU287)))*'11'!B$17*0.01*'DNO totals'!B$238/'DNO totals'!B$296</f>
        <v>#VALUE!</v>
      </c>
      <c r="AD287" s="32" t="e">
        <f>0.01*(Matrix!BX287*'11'!B$17*Matrix!CA287+Matrix!AT287*Matrix!CC287*'935'!Q287*('11'!C$17-'935'!Y287)*('11'!B$17/('11'!B$17-'935'!X287)))</f>
        <v>#VALUE!</v>
      </c>
      <c r="AE287" s="32" t="e">
        <f>Matrix!AT287*'Charging rates'!B$116*(Parameters!B$21+Matrix!AU287)*IF('DNO totals'!B$323&lt;0,1,'935'!S287)</f>
        <v>#VALUE!</v>
      </c>
      <c r="AF287" s="32" t="e">
        <f>Matrix!AT287*MAX(Matrix!DD287,0-(Matrix!DC287+IF('935'!Q287=0,0,(1-'935'!Y287/'11'!C$17)*'11'!B$17/('11'!B$17-'935'!X287)*IF(Matrix!AT287=0,1,Matrix!BX287/Matrix!AT287)*Matrix!CU287)))*'11'!B$17*0.01*(1-('DNO totals'!B$238+'DNO totals'!B$228)/'DNO totals'!B$296)</f>
        <v>#VALUE!</v>
      </c>
      <c r="AG287" s="49" t="e">
        <f t="shared" si="20"/>
        <v>#VALUE!</v>
      </c>
    </row>
    <row r="288" spans="1:33">
      <c r="A288" s="28">
        <v>188</v>
      </c>
      <c r="B288" s="47" t="e">
        <f>Results!B288</f>
        <v>#VALUE!</v>
      </c>
      <c r="C288" s="35" t="e">
        <f>Results!C288</f>
        <v>#VALUE!</v>
      </c>
      <c r="D288" s="55" t="e">
        <f>Results!D288</f>
        <v>#VALUE!</v>
      </c>
      <c r="E288" s="55" t="e">
        <f>Results!E288</f>
        <v>#VALUE!</v>
      </c>
      <c r="F288" s="56" t="e">
        <f>Results!F288</f>
        <v>#VALUE!</v>
      </c>
      <c r="G288" s="35" t="e">
        <f>Results!G288</f>
        <v>#VALUE!</v>
      </c>
      <c r="H288" s="55" t="e">
        <f>Results!H288</f>
        <v>#VALUE!</v>
      </c>
      <c r="I288" s="55" t="e">
        <f>Results!I288</f>
        <v>#VALUE!</v>
      </c>
      <c r="J288" s="56" t="e">
        <f>Results!J288</f>
        <v>#VALUE!</v>
      </c>
      <c r="K288" s="57" t="e">
        <f>0.01*'11'!B$17*Matrix!AT288*Results!E288</f>
        <v>#VALUE!</v>
      </c>
      <c r="L288" s="32" t="e">
        <f>0.01*('11'!C$17-'935'!Y288)*Results!C288*Matrix!AT288*('11'!B$17/('11'!B$17-'935'!X288))*'935'!Q288</f>
        <v>#VALUE!</v>
      </c>
      <c r="M288" s="49" t="e">
        <f>0.01*('11'!B$17-'935'!X288)*Results!D288</f>
        <v>#VALUE!</v>
      </c>
      <c r="N288" s="32" t="e">
        <f>0.01*'11'!B$17*Matrix!H288*Matrix!BC288</f>
        <v>#VALUE!</v>
      </c>
      <c r="O288" s="32" t="e">
        <f>0.01*('11'!B$17-'935'!X288)*Matrix!BW288</f>
        <v>#VALUE!</v>
      </c>
      <c r="P288" s="49" t="e">
        <f>0.01*Matrix!AS288*'935'!U288</f>
        <v>#VALUE!</v>
      </c>
      <c r="Q288" s="57" t="e">
        <f t="shared" si="14"/>
        <v>#VALUE!</v>
      </c>
      <c r="R288" s="34" t="e">
        <f>'935'!Z288</f>
        <v>#VALUE!</v>
      </c>
      <c r="S288" s="58" t="e">
        <f t="shared" si="15"/>
        <v>#VALUE!</v>
      </c>
      <c r="T288" s="59" t="e">
        <f t="shared" si="16"/>
        <v>#VALUE!</v>
      </c>
      <c r="U288" s="57" t="e">
        <f t="shared" si="17"/>
        <v>#VALUE!</v>
      </c>
      <c r="V288" s="34" t="e">
        <f>'935'!AA288</f>
        <v>#VALUE!</v>
      </c>
      <c r="W288" s="58" t="e">
        <f t="shared" si="18"/>
        <v>#VALUE!</v>
      </c>
      <c r="X288" s="59" t="e">
        <f t="shared" si="19"/>
        <v>#VALUE!</v>
      </c>
      <c r="Y288" s="57" t="e">
        <f>0.01*('11'!B$17-'935'!X288)*Matrix!BT288</f>
        <v>#VALUE!</v>
      </c>
      <c r="Z288" s="32" t="e">
        <f>0.01*'11'!B$17*Matrix!AT288*Matrix!CV288</f>
        <v>#VALUE!</v>
      </c>
      <c r="AA288" s="32" t="e">
        <f>Matrix!AT288*MAX(Matrix!DD288,0-(Matrix!DC288+IF('935'!Q288=0,0,(1-'935'!Y288/'11'!C$17)*'11'!B$17/('11'!B$17-'935'!X288)*IF(Matrix!AT288=0,1,Matrix!BX288/Matrix!AT288)*Matrix!CU288)))*'11'!B$17*0.01*'DNO totals'!B$228/'DNO totals'!B$296</f>
        <v>#VALUE!</v>
      </c>
      <c r="AB288" s="32" t="e">
        <f>Matrix!AT288*'Charging rates'!B$106*Matrix!DA288</f>
        <v>#VALUE!</v>
      </c>
      <c r="AC288" s="32" t="e">
        <f>Matrix!AT288*MAX(Matrix!DD288,0-(Matrix!DC288+IF('935'!Q288=0,0,(1-'935'!Y288/'11'!C$17)*'11'!B$17/('11'!B$17-'935'!X288)*IF(Matrix!AT288=0,1,Matrix!BX288/Matrix!AT288)*Matrix!CU288)))*'11'!B$17*0.01*'DNO totals'!B$238/'DNO totals'!B$296</f>
        <v>#VALUE!</v>
      </c>
      <c r="AD288" s="32" t="e">
        <f>0.01*(Matrix!BX288*'11'!B$17*Matrix!CA288+Matrix!AT288*Matrix!CC288*'935'!Q288*('11'!C$17-'935'!Y288)*('11'!B$17/('11'!B$17-'935'!X288)))</f>
        <v>#VALUE!</v>
      </c>
      <c r="AE288" s="32" t="e">
        <f>Matrix!AT288*'Charging rates'!B$116*(Parameters!B$21+Matrix!AU288)*IF('DNO totals'!B$323&lt;0,1,'935'!S288)</f>
        <v>#VALUE!</v>
      </c>
      <c r="AF288" s="32" t="e">
        <f>Matrix!AT288*MAX(Matrix!DD288,0-(Matrix!DC288+IF('935'!Q288=0,0,(1-'935'!Y288/'11'!C$17)*'11'!B$17/('11'!B$17-'935'!X288)*IF(Matrix!AT288=0,1,Matrix!BX288/Matrix!AT288)*Matrix!CU288)))*'11'!B$17*0.01*(1-('DNO totals'!B$238+'DNO totals'!B$228)/'DNO totals'!B$296)</f>
        <v>#VALUE!</v>
      </c>
      <c r="AG288" s="49" t="e">
        <f t="shared" si="20"/>
        <v>#VALUE!</v>
      </c>
    </row>
    <row r="289" spans="1:33">
      <c r="A289" s="28">
        <v>189</v>
      </c>
      <c r="B289" s="47" t="e">
        <f>Results!B289</f>
        <v>#VALUE!</v>
      </c>
      <c r="C289" s="35" t="e">
        <f>Results!C289</f>
        <v>#VALUE!</v>
      </c>
      <c r="D289" s="55" t="e">
        <f>Results!D289</f>
        <v>#VALUE!</v>
      </c>
      <c r="E289" s="55" t="e">
        <f>Results!E289</f>
        <v>#VALUE!</v>
      </c>
      <c r="F289" s="56" t="e">
        <f>Results!F289</f>
        <v>#VALUE!</v>
      </c>
      <c r="G289" s="35" t="e">
        <f>Results!G289</f>
        <v>#VALUE!</v>
      </c>
      <c r="H289" s="55" t="e">
        <f>Results!H289</f>
        <v>#VALUE!</v>
      </c>
      <c r="I289" s="55" t="e">
        <f>Results!I289</f>
        <v>#VALUE!</v>
      </c>
      <c r="J289" s="56" t="e">
        <f>Results!J289</f>
        <v>#VALUE!</v>
      </c>
      <c r="K289" s="57" t="e">
        <f>0.01*'11'!B$17*Matrix!AT289*Results!E289</f>
        <v>#VALUE!</v>
      </c>
      <c r="L289" s="32" t="e">
        <f>0.01*('11'!C$17-'935'!Y289)*Results!C289*Matrix!AT289*('11'!B$17/('11'!B$17-'935'!X289))*'935'!Q289</f>
        <v>#VALUE!</v>
      </c>
      <c r="M289" s="49" t="e">
        <f>0.01*('11'!B$17-'935'!X289)*Results!D289</f>
        <v>#VALUE!</v>
      </c>
      <c r="N289" s="32" t="e">
        <f>0.01*'11'!B$17*Matrix!H289*Matrix!BC289</f>
        <v>#VALUE!</v>
      </c>
      <c r="O289" s="32" t="e">
        <f>0.01*('11'!B$17-'935'!X289)*Matrix!BW289</f>
        <v>#VALUE!</v>
      </c>
      <c r="P289" s="49" t="e">
        <f>0.01*Matrix!AS289*'935'!U289</f>
        <v>#VALUE!</v>
      </c>
      <c r="Q289" s="57" t="e">
        <f t="shared" si="14"/>
        <v>#VALUE!</v>
      </c>
      <c r="R289" s="34" t="e">
        <f>'935'!Z289</f>
        <v>#VALUE!</v>
      </c>
      <c r="S289" s="58" t="e">
        <f t="shared" si="15"/>
        <v>#VALUE!</v>
      </c>
      <c r="T289" s="59" t="e">
        <f t="shared" si="16"/>
        <v>#VALUE!</v>
      </c>
      <c r="U289" s="57" t="e">
        <f t="shared" si="17"/>
        <v>#VALUE!</v>
      </c>
      <c r="V289" s="34" t="e">
        <f>'935'!AA289</f>
        <v>#VALUE!</v>
      </c>
      <c r="W289" s="58" t="e">
        <f t="shared" si="18"/>
        <v>#VALUE!</v>
      </c>
      <c r="X289" s="59" t="e">
        <f t="shared" si="19"/>
        <v>#VALUE!</v>
      </c>
      <c r="Y289" s="57" t="e">
        <f>0.01*('11'!B$17-'935'!X289)*Matrix!BT289</f>
        <v>#VALUE!</v>
      </c>
      <c r="Z289" s="32" t="e">
        <f>0.01*'11'!B$17*Matrix!AT289*Matrix!CV289</f>
        <v>#VALUE!</v>
      </c>
      <c r="AA289" s="32" t="e">
        <f>Matrix!AT289*MAX(Matrix!DD289,0-(Matrix!DC289+IF('935'!Q289=0,0,(1-'935'!Y289/'11'!C$17)*'11'!B$17/('11'!B$17-'935'!X289)*IF(Matrix!AT289=0,1,Matrix!BX289/Matrix!AT289)*Matrix!CU289)))*'11'!B$17*0.01*'DNO totals'!B$228/'DNO totals'!B$296</f>
        <v>#VALUE!</v>
      </c>
      <c r="AB289" s="32" t="e">
        <f>Matrix!AT289*'Charging rates'!B$106*Matrix!DA289</f>
        <v>#VALUE!</v>
      </c>
      <c r="AC289" s="32" t="e">
        <f>Matrix!AT289*MAX(Matrix!DD289,0-(Matrix!DC289+IF('935'!Q289=0,0,(1-'935'!Y289/'11'!C$17)*'11'!B$17/('11'!B$17-'935'!X289)*IF(Matrix!AT289=0,1,Matrix!BX289/Matrix!AT289)*Matrix!CU289)))*'11'!B$17*0.01*'DNO totals'!B$238/'DNO totals'!B$296</f>
        <v>#VALUE!</v>
      </c>
      <c r="AD289" s="32" t="e">
        <f>0.01*(Matrix!BX289*'11'!B$17*Matrix!CA289+Matrix!AT289*Matrix!CC289*'935'!Q289*('11'!C$17-'935'!Y289)*('11'!B$17/('11'!B$17-'935'!X289)))</f>
        <v>#VALUE!</v>
      </c>
      <c r="AE289" s="32" t="e">
        <f>Matrix!AT289*'Charging rates'!B$116*(Parameters!B$21+Matrix!AU289)*IF('DNO totals'!B$323&lt;0,1,'935'!S289)</f>
        <v>#VALUE!</v>
      </c>
      <c r="AF289" s="32" t="e">
        <f>Matrix!AT289*MAX(Matrix!DD289,0-(Matrix!DC289+IF('935'!Q289=0,0,(1-'935'!Y289/'11'!C$17)*'11'!B$17/('11'!B$17-'935'!X289)*IF(Matrix!AT289=0,1,Matrix!BX289/Matrix!AT289)*Matrix!CU289)))*'11'!B$17*0.01*(1-('DNO totals'!B$238+'DNO totals'!B$228)/'DNO totals'!B$296)</f>
        <v>#VALUE!</v>
      </c>
      <c r="AG289" s="49" t="e">
        <f t="shared" si="20"/>
        <v>#VALUE!</v>
      </c>
    </row>
    <row r="290" spans="1:33">
      <c r="A290" s="28">
        <v>190</v>
      </c>
      <c r="B290" s="47" t="e">
        <f>Results!B290</f>
        <v>#VALUE!</v>
      </c>
      <c r="C290" s="35" t="e">
        <f>Results!C290</f>
        <v>#VALUE!</v>
      </c>
      <c r="D290" s="55" t="e">
        <f>Results!D290</f>
        <v>#VALUE!</v>
      </c>
      <c r="E290" s="55" t="e">
        <f>Results!E290</f>
        <v>#VALUE!</v>
      </c>
      <c r="F290" s="56" t="e">
        <f>Results!F290</f>
        <v>#VALUE!</v>
      </c>
      <c r="G290" s="35" t="e">
        <f>Results!G290</f>
        <v>#VALUE!</v>
      </c>
      <c r="H290" s="55" t="e">
        <f>Results!H290</f>
        <v>#VALUE!</v>
      </c>
      <c r="I290" s="55" t="e">
        <f>Results!I290</f>
        <v>#VALUE!</v>
      </c>
      <c r="J290" s="56" t="e">
        <f>Results!J290</f>
        <v>#VALUE!</v>
      </c>
      <c r="K290" s="57" t="e">
        <f>0.01*'11'!B$17*Matrix!AT290*Results!E290</f>
        <v>#VALUE!</v>
      </c>
      <c r="L290" s="32" t="e">
        <f>0.01*('11'!C$17-'935'!Y290)*Results!C290*Matrix!AT290*('11'!B$17/('11'!B$17-'935'!X290))*'935'!Q290</f>
        <v>#VALUE!</v>
      </c>
      <c r="M290" s="49" t="e">
        <f>0.01*('11'!B$17-'935'!X290)*Results!D290</f>
        <v>#VALUE!</v>
      </c>
      <c r="N290" s="32" t="e">
        <f>0.01*'11'!B$17*Matrix!H290*Matrix!BC290</f>
        <v>#VALUE!</v>
      </c>
      <c r="O290" s="32" t="e">
        <f>0.01*('11'!B$17-'935'!X290)*Matrix!BW290</f>
        <v>#VALUE!</v>
      </c>
      <c r="P290" s="49" t="e">
        <f>0.01*Matrix!AS290*'935'!U290</f>
        <v>#VALUE!</v>
      </c>
      <c r="Q290" s="57" t="e">
        <f t="shared" si="14"/>
        <v>#VALUE!</v>
      </c>
      <c r="R290" s="34" t="e">
        <f>'935'!Z290</f>
        <v>#VALUE!</v>
      </c>
      <c r="S290" s="58" t="e">
        <f t="shared" si="15"/>
        <v>#VALUE!</v>
      </c>
      <c r="T290" s="59" t="e">
        <f t="shared" si="16"/>
        <v>#VALUE!</v>
      </c>
      <c r="U290" s="57" t="e">
        <f t="shared" si="17"/>
        <v>#VALUE!</v>
      </c>
      <c r="V290" s="34" t="e">
        <f>'935'!AA290</f>
        <v>#VALUE!</v>
      </c>
      <c r="W290" s="58" t="e">
        <f t="shared" si="18"/>
        <v>#VALUE!</v>
      </c>
      <c r="X290" s="59" t="e">
        <f t="shared" si="19"/>
        <v>#VALUE!</v>
      </c>
      <c r="Y290" s="57" t="e">
        <f>0.01*('11'!B$17-'935'!X290)*Matrix!BT290</f>
        <v>#VALUE!</v>
      </c>
      <c r="Z290" s="32" t="e">
        <f>0.01*'11'!B$17*Matrix!AT290*Matrix!CV290</f>
        <v>#VALUE!</v>
      </c>
      <c r="AA290" s="32" t="e">
        <f>Matrix!AT290*MAX(Matrix!DD290,0-(Matrix!DC290+IF('935'!Q290=0,0,(1-'935'!Y290/'11'!C$17)*'11'!B$17/('11'!B$17-'935'!X290)*IF(Matrix!AT290=0,1,Matrix!BX290/Matrix!AT290)*Matrix!CU290)))*'11'!B$17*0.01*'DNO totals'!B$228/'DNO totals'!B$296</f>
        <v>#VALUE!</v>
      </c>
      <c r="AB290" s="32" t="e">
        <f>Matrix!AT290*'Charging rates'!B$106*Matrix!DA290</f>
        <v>#VALUE!</v>
      </c>
      <c r="AC290" s="32" t="e">
        <f>Matrix!AT290*MAX(Matrix!DD290,0-(Matrix!DC290+IF('935'!Q290=0,0,(1-'935'!Y290/'11'!C$17)*'11'!B$17/('11'!B$17-'935'!X290)*IF(Matrix!AT290=0,1,Matrix!BX290/Matrix!AT290)*Matrix!CU290)))*'11'!B$17*0.01*'DNO totals'!B$238/'DNO totals'!B$296</f>
        <v>#VALUE!</v>
      </c>
      <c r="AD290" s="32" t="e">
        <f>0.01*(Matrix!BX290*'11'!B$17*Matrix!CA290+Matrix!AT290*Matrix!CC290*'935'!Q290*('11'!C$17-'935'!Y290)*('11'!B$17/('11'!B$17-'935'!X290)))</f>
        <v>#VALUE!</v>
      </c>
      <c r="AE290" s="32" t="e">
        <f>Matrix!AT290*'Charging rates'!B$116*(Parameters!B$21+Matrix!AU290)*IF('DNO totals'!B$323&lt;0,1,'935'!S290)</f>
        <v>#VALUE!</v>
      </c>
      <c r="AF290" s="32" t="e">
        <f>Matrix!AT290*MAX(Matrix!DD290,0-(Matrix!DC290+IF('935'!Q290=0,0,(1-'935'!Y290/'11'!C$17)*'11'!B$17/('11'!B$17-'935'!X290)*IF(Matrix!AT290=0,1,Matrix!BX290/Matrix!AT290)*Matrix!CU290)))*'11'!B$17*0.01*(1-('DNO totals'!B$238+'DNO totals'!B$228)/'DNO totals'!B$296)</f>
        <v>#VALUE!</v>
      </c>
      <c r="AG290" s="49" t="e">
        <f t="shared" si="20"/>
        <v>#VALUE!</v>
      </c>
    </row>
    <row r="291" spans="1:33">
      <c r="A291" s="28">
        <v>191</v>
      </c>
      <c r="B291" s="47" t="e">
        <f>Results!B291</f>
        <v>#VALUE!</v>
      </c>
      <c r="C291" s="35" t="e">
        <f>Results!C291</f>
        <v>#VALUE!</v>
      </c>
      <c r="D291" s="55" t="e">
        <f>Results!D291</f>
        <v>#VALUE!</v>
      </c>
      <c r="E291" s="55" t="e">
        <f>Results!E291</f>
        <v>#VALUE!</v>
      </c>
      <c r="F291" s="56" t="e">
        <f>Results!F291</f>
        <v>#VALUE!</v>
      </c>
      <c r="G291" s="35" t="e">
        <f>Results!G291</f>
        <v>#VALUE!</v>
      </c>
      <c r="H291" s="55" t="e">
        <f>Results!H291</f>
        <v>#VALUE!</v>
      </c>
      <c r="I291" s="55" t="e">
        <f>Results!I291</f>
        <v>#VALUE!</v>
      </c>
      <c r="J291" s="56" t="e">
        <f>Results!J291</f>
        <v>#VALUE!</v>
      </c>
      <c r="K291" s="57" t="e">
        <f>0.01*'11'!B$17*Matrix!AT291*Results!E291</f>
        <v>#VALUE!</v>
      </c>
      <c r="L291" s="32" t="e">
        <f>0.01*('11'!C$17-'935'!Y291)*Results!C291*Matrix!AT291*('11'!B$17/('11'!B$17-'935'!X291))*'935'!Q291</f>
        <v>#VALUE!</v>
      </c>
      <c r="M291" s="49" t="e">
        <f>0.01*('11'!B$17-'935'!X291)*Results!D291</f>
        <v>#VALUE!</v>
      </c>
      <c r="N291" s="32" t="e">
        <f>0.01*'11'!B$17*Matrix!H291*Matrix!BC291</f>
        <v>#VALUE!</v>
      </c>
      <c r="O291" s="32" t="e">
        <f>0.01*('11'!B$17-'935'!X291)*Matrix!BW291</f>
        <v>#VALUE!</v>
      </c>
      <c r="P291" s="49" t="e">
        <f>0.01*Matrix!AS291*'935'!U291</f>
        <v>#VALUE!</v>
      </c>
      <c r="Q291" s="57" t="e">
        <f t="shared" si="14"/>
        <v>#VALUE!</v>
      </c>
      <c r="R291" s="34" t="e">
        <f>'935'!Z291</f>
        <v>#VALUE!</v>
      </c>
      <c r="S291" s="58" t="e">
        <f t="shared" si="15"/>
        <v>#VALUE!</v>
      </c>
      <c r="T291" s="59" t="e">
        <f t="shared" si="16"/>
        <v>#VALUE!</v>
      </c>
      <c r="U291" s="57" t="e">
        <f t="shared" si="17"/>
        <v>#VALUE!</v>
      </c>
      <c r="V291" s="34" t="e">
        <f>'935'!AA291</f>
        <v>#VALUE!</v>
      </c>
      <c r="W291" s="58" t="e">
        <f t="shared" si="18"/>
        <v>#VALUE!</v>
      </c>
      <c r="X291" s="59" t="e">
        <f t="shared" si="19"/>
        <v>#VALUE!</v>
      </c>
      <c r="Y291" s="57" t="e">
        <f>0.01*('11'!B$17-'935'!X291)*Matrix!BT291</f>
        <v>#VALUE!</v>
      </c>
      <c r="Z291" s="32" t="e">
        <f>0.01*'11'!B$17*Matrix!AT291*Matrix!CV291</f>
        <v>#VALUE!</v>
      </c>
      <c r="AA291" s="32" t="e">
        <f>Matrix!AT291*MAX(Matrix!DD291,0-(Matrix!DC291+IF('935'!Q291=0,0,(1-'935'!Y291/'11'!C$17)*'11'!B$17/('11'!B$17-'935'!X291)*IF(Matrix!AT291=0,1,Matrix!BX291/Matrix!AT291)*Matrix!CU291)))*'11'!B$17*0.01*'DNO totals'!B$228/'DNO totals'!B$296</f>
        <v>#VALUE!</v>
      </c>
      <c r="AB291" s="32" t="e">
        <f>Matrix!AT291*'Charging rates'!B$106*Matrix!DA291</f>
        <v>#VALUE!</v>
      </c>
      <c r="AC291" s="32" t="e">
        <f>Matrix!AT291*MAX(Matrix!DD291,0-(Matrix!DC291+IF('935'!Q291=0,0,(1-'935'!Y291/'11'!C$17)*'11'!B$17/('11'!B$17-'935'!X291)*IF(Matrix!AT291=0,1,Matrix!BX291/Matrix!AT291)*Matrix!CU291)))*'11'!B$17*0.01*'DNO totals'!B$238/'DNO totals'!B$296</f>
        <v>#VALUE!</v>
      </c>
      <c r="AD291" s="32" t="e">
        <f>0.01*(Matrix!BX291*'11'!B$17*Matrix!CA291+Matrix!AT291*Matrix!CC291*'935'!Q291*('11'!C$17-'935'!Y291)*('11'!B$17/('11'!B$17-'935'!X291)))</f>
        <v>#VALUE!</v>
      </c>
      <c r="AE291" s="32" t="e">
        <f>Matrix!AT291*'Charging rates'!B$116*(Parameters!B$21+Matrix!AU291)*IF('DNO totals'!B$323&lt;0,1,'935'!S291)</f>
        <v>#VALUE!</v>
      </c>
      <c r="AF291" s="32" t="e">
        <f>Matrix!AT291*MAX(Matrix!DD291,0-(Matrix!DC291+IF('935'!Q291=0,0,(1-'935'!Y291/'11'!C$17)*'11'!B$17/('11'!B$17-'935'!X291)*IF(Matrix!AT291=0,1,Matrix!BX291/Matrix!AT291)*Matrix!CU291)))*'11'!B$17*0.01*(1-('DNO totals'!B$238+'DNO totals'!B$228)/'DNO totals'!B$296)</f>
        <v>#VALUE!</v>
      </c>
      <c r="AG291" s="49" t="e">
        <f t="shared" si="20"/>
        <v>#VALUE!</v>
      </c>
    </row>
    <row r="292" spans="1:33">
      <c r="A292" s="28">
        <v>192</v>
      </c>
      <c r="B292" s="47" t="e">
        <f>Results!B292</f>
        <v>#VALUE!</v>
      </c>
      <c r="C292" s="35" t="e">
        <f>Results!C292</f>
        <v>#VALUE!</v>
      </c>
      <c r="D292" s="55" t="e">
        <f>Results!D292</f>
        <v>#VALUE!</v>
      </c>
      <c r="E292" s="55" t="e">
        <f>Results!E292</f>
        <v>#VALUE!</v>
      </c>
      <c r="F292" s="56" t="e">
        <f>Results!F292</f>
        <v>#VALUE!</v>
      </c>
      <c r="G292" s="35" t="e">
        <f>Results!G292</f>
        <v>#VALUE!</v>
      </c>
      <c r="H292" s="55" t="e">
        <f>Results!H292</f>
        <v>#VALUE!</v>
      </c>
      <c r="I292" s="55" t="e">
        <f>Results!I292</f>
        <v>#VALUE!</v>
      </c>
      <c r="J292" s="56" t="e">
        <f>Results!J292</f>
        <v>#VALUE!</v>
      </c>
      <c r="K292" s="57" t="e">
        <f>0.01*'11'!B$17*Matrix!AT292*Results!E292</f>
        <v>#VALUE!</v>
      </c>
      <c r="L292" s="32" t="e">
        <f>0.01*('11'!C$17-'935'!Y292)*Results!C292*Matrix!AT292*('11'!B$17/('11'!B$17-'935'!X292))*'935'!Q292</f>
        <v>#VALUE!</v>
      </c>
      <c r="M292" s="49" t="e">
        <f>0.01*('11'!B$17-'935'!X292)*Results!D292</f>
        <v>#VALUE!</v>
      </c>
      <c r="N292" s="32" t="e">
        <f>0.01*'11'!B$17*Matrix!H292*Matrix!BC292</f>
        <v>#VALUE!</v>
      </c>
      <c r="O292" s="32" t="e">
        <f>0.01*('11'!B$17-'935'!X292)*Matrix!BW292</f>
        <v>#VALUE!</v>
      </c>
      <c r="P292" s="49" t="e">
        <f>0.01*Matrix!AS292*'935'!U292</f>
        <v>#VALUE!</v>
      </c>
      <c r="Q292" s="57" t="e">
        <f t="shared" si="14"/>
        <v>#VALUE!</v>
      </c>
      <c r="R292" s="34" t="e">
        <f>'935'!Z292</f>
        <v>#VALUE!</v>
      </c>
      <c r="S292" s="58" t="e">
        <f t="shared" si="15"/>
        <v>#VALUE!</v>
      </c>
      <c r="T292" s="59" t="e">
        <f t="shared" si="16"/>
        <v>#VALUE!</v>
      </c>
      <c r="U292" s="57" t="e">
        <f t="shared" si="17"/>
        <v>#VALUE!</v>
      </c>
      <c r="V292" s="34" t="e">
        <f>'935'!AA292</f>
        <v>#VALUE!</v>
      </c>
      <c r="W292" s="58" t="e">
        <f t="shared" si="18"/>
        <v>#VALUE!</v>
      </c>
      <c r="X292" s="59" t="e">
        <f t="shared" si="19"/>
        <v>#VALUE!</v>
      </c>
      <c r="Y292" s="57" t="e">
        <f>0.01*('11'!B$17-'935'!X292)*Matrix!BT292</f>
        <v>#VALUE!</v>
      </c>
      <c r="Z292" s="32" t="e">
        <f>0.01*'11'!B$17*Matrix!AT292*Matrix!CV292</f>
        <v>#VALUE!</v>
      </c>
      <c r="AA292" s="32" t="e">
        <f>Matrix!AT292*MAX(Matrix!DD292,0-(Matrix!DC292+IF('935'!Q292=0,0,(1-'935'!Y292/'11'!C$17)*'11'!B$17/('11'!B$17-'935'!X292)*IF(Matrix!AT292=0,1,Matrix!BX292/Matrix!AT292)*Matrix!CU292)))*'11'!B$17*0.01*'DNO totals'!B$228/'DNO totals'!B$296</f>
        <v>#VALUE!</v>
      </c>
      <c r="AB292" s="32" t="e">
        <f>Matrix!AT292*'Charging rates'!B$106*Matrix!DA292</f>
        <v>#VALUE!</v>
      </c>
      <c r="AC292" s="32" t="e">
        <f>Matrix!AT292*MAX(Matrix!DD292,0-(Matrix!DC292+IF('935'!Q292=0,0,(1-'935'!Y292/'11'!C$17)*'11'!B$17/('11'!B$17-'935'!X292)*IF(Matrix!AT292=0,1,Matrix!BX292/Matrix!AT292)*Matrix!CU292)))*'11'!B$17*0.01*'DNO totals'!B$238/'DNO totals'!B$296</f>
        <v>#VALUE!</v>
      </c>
      <c r="AD292" s="32" t="e">
        <f>0.01*(Matrix!BX292*'11'!B$17*Matrix!CA292+Matrix!AT292*Matrix!CC292*'935'!Q292*('11'!C$17-'935'!Y292)*('11'!B$17/('11'!B$17-'935'!X292)))</f>
        <v>#VALUE!</v>
      </c>
      <c r="AE292" s="32" t="e">
        <f>Matrix!AT292*'Charging rates'!B$116*(Parameters!B$21+Matrix!AU292)*IF('DNO totals'!B$323&lt;0,1,'935'!S292)</f>
        <v>#VALUE!</v>
      </c>
      <c r="AF292" s="32" t="e">
        <f>Matrix!AT292*MAX(Matrix!DD292,0-(Matrix!DC292+IF('935'!Q292=0,0,(1-'935'!Y292/'11'!C$17)*'11'!B$17/('11'!B$17-'935'!X292)*IF(Matrix!AT292=0,1,Matrix!BX292/Matrix!AT292)*Matrix!CU292)))*'11'!B$17*0.01*(1-('DNO totals'!B$238+'DNO totals'!B$228)/'DNO totals'!B$296)</f>
        <v>#VALUE!</v>
      </c>
      <c r="AG292" s="49" t="e">
        <f t="shared" si="20"/>
        <v>#VALUE!</v>
      </c>
    </row>
    <row r="293" spans="1:33">
      <c r="A293" s="28">
        <v>193</v>
      </c>
      <c r="B293" s="47" t="e">
        <f>Results!B293</f>
        <v>#VALUE!</v>
      </c>
      <c r="C293" s="35" t="e">
        <f>Results!C293</f>
        <v>#VALUE!</v>
      </c>
      <c r="D293" s="55" t="e">
        <f>Results!D293</f>
        <v>#VALUE!</v>
      </c>
      <c r="E293" s="55" t="e">
        <f>Results!E293</f>
        <v>#VALUE!</v>
      </c>
      <c r="F293" s="56" t="e">
        <f>Results!F293</f>
        <v>#VALUE!</v>
      </c>
      <c r="G293" s="35" t="e">
        <f>Results!G293</f>
        <v>#VALUE!</v>
      </c>
      <c r="H293" s="55" t="e">
        <f>Results!H293</f>
        <v>#VALUE!</v>
      </c>
      <c r="I293" s="55" t="e">
        <f>Results!I293</f>
        <v>#VALUE!</v>
      </c>
      <c r="J293" s="56" t="e">
        <f>Results!J293</f>
        <v>#VALUE!</v>
      </c>
      <c r="K293" s="57" t="e">
        <f>0.01*'11'!B$17*Matrix!AT293*Results!E293</f>
        <v>#VALUE!</v>
      </c>
      <c r="L293" s="32" t="e">
        <f>0.01*('11'!C$17-'935'!Y293)*Results!C293*Matrix!AT293*('11'!B$17/('11'!B$17-'935'!X293))*'935'!Q293</f>
        <v>#VALUE!</v>
      </c>
      <c r="M293" s="49" t="e">
        <f>0.01*('11'!B$17-'935'!X293)*Results!D293</f>
        <v>#VALUE!</v>
      </c>
      <c r="N293" s="32" t="e">
        <f>0.01*'11'!B$17*Matrix!H293*Matrix!BC293</f>
        <v>#VALUE!</v>
      </c>
      <c r="O293" s="32" t="e">
        <f>0.01*('11'!B$17-'935'!X293)*Matrix!BW293</f>
        <v>#VALUE!</v>
      </c>
      <c r="P293" s="49" t="e">
        <f>0.01*Matrix!AS293*'935'!U293</f>
        <v>#VALUE!</v>
      </c>
      <c r="Q293" s="57" t="e">
        <f t="shared" ref="Q293:Q356" si="21">K293+L293+M293</f>
        <v>#VALUE!</v>
      </c>
      <c r="R293" s="34" t="e">
        <f>'935'!Z293</f>
        <v>#VALUE!</v>
      </c>
      <c r="S293" s="58" t="e">
        <f t="shared" ref="S293:S356" si="22">Q293-R293</f>
        <v>#VALUE!</v>
      </c>
      <c r="T293" s="59" t="e">
        <f t="shared" ref="T293:T356" si="23">IF(R293,Q293/R293-1,"")</f>
        <v>#VALUE!</v>
      </c>
      <c r="U293" s="57" t="e">
        <f t="shared" ref="U293:U356" si="24">N293+O293+P293</f>
        <v>#VALUE!</v>
      </c>
      <c r="V293" s="34" t="e">
        <f>'935'!AA293</f>
        <v>#VALUE!</v>
      </c>
      <c r="W293" s="58" t="e">
        <f t="shared" ref="W293:W356" si="25">U293-V293</f>
        <v>#VALUE!</v>
      </c>
      <c r="X293" s="59" t="e">
        <f t="shared" ref="X293:X356" si="26">IF(V293,U293/V293-1,"")</f>
        <v>#VALUE!</v>
      </c>
      <c r="Y293" s="57" t="e">
        <f>0.01*('11'!B$17-'935'!X293)*Matrix!BT293</f>
        <v>#VALUE!</v>
      </c>
      <c r="Z293" s="32" t="e">
        <f>0.01*'11'!B$17*Matrix!AT293*Matrix!CV293</f>
        <v>#VALUE!</v>
      </c>
      <c r="AA293" s="32" t="e">
        <f>Matrix!AT293*MAX(Matrix!DD293,0-(Matrix!DC293+IF('935'!Q293=0,0,(1-'935'!Y293/'11'!C$17)*'11'!B$17/('11'!B$17-'935'!X293)*IF(Matrix!AT293=0,1,Matrix!BX293/Matrix!AT293)*Matrix!CU293)))*'11'!B$17*0.01*'DNO totals'!B$228/'DNO totals'!B$296</f>
        <v>#VALUE!</v>
      </c>
      <c r="AB293" s="32" t="e">
        <f>Matrix!AT293*'Charging rates'!B$106*Matrix!DA293</f>
        <v>#VALUE!</v>
      </c>
      <c r="AC293" s="32" t="e">
        <f>Matrix!AT293*MAX(Matrix!DD293,0-(Matrix!DC293+IF('935'!Q293=0,0,(1-'935'!Y293/'11'!C$17)*'11'!B$17/('11'!B$17-'935'!X293)*IF(Matrix!AT293=0,1,Matrix!BX293/Matrix!AT293)*Matrix!CU293)))*'11'!B$17*0.01*'DNO totals'!B$238/'DNO totals'!B$296</f>
        <v>#VALUE!</v>
      </c>
      <c r="AD293" s="32" t="e">
        <f>0.01*(Matrix!BX293*'11'!B$17*Matrix!CA293+Matrix!AT293*Matrix!CC293*'935'!Q293*('11'!C$17-'935'!Y293)*('11'!B$17/('11'!B$17-'935'!X293)))</f>
        <v>#VALUE!</v>
      </c>
      <c r="AE293" s="32" t="e">
        <f>Matrix!AT293*'Charging rates'!B$116*(Parameters!B$21+Matrix!AU293)*IF('DNO totals'!B$323&lt;0,1,'935'!S293)</f>
        <v>#VALUE!</v>
      </c>
      <c r="AF293" s="32" t="e">
        <f>Matrix!AT293*MAX(Matrix!DD293,0-(Matrix!DC293+IF('935'!Q293=0,0,(1-'935'!Y293/'11'!C$17)*'11'!B$17/('11'!B$17-'935'!X293)*IF(Matrix!AT293=0,1,Matrix!BX293/Matrix!AT293)*Matrix!CU293)))*'11'!B$17*0.01*(1-('DNO totals'!B$238+'DNO totals'!B$228)/'DNO totals'!B$296)</f>
        <v>#VALUE!</v>
      </c>
      <c r="AG293" s="49" t="e">
        <f t="shared" ref="AG293:AG356" si="27">Q293-Y293-Z293-AA293-AB293-AC293-AD293-AE293-AF293</f>
        <v>#VALUE!</v>
      </c>
    </row>
    <row r="294" spans="1:33">
      <c r="A294" s="28">
        <v>194</v>
      </c>
      <c r="B294" s="47" t="e">
        <f>Results!B294</f>
        <v>#VALUE!</v>
      </c>
      <c r="C294" s="35" t="e">
        <f>Results!C294</f>
        <v>#VALUE!</v>
      </c>
      <c r="D294" s="55" t="e">
        <f>Results!D294</f>
        <v>#VALUE!</v>
      </c>
      <c r="E294" s="55" t="e">
        <f>Results!E294</f>
        <v>#VALUE!</v>
      </c>
      <c r="F294" s="56" t="e">
        <f>Results!F294</f>
        <v>#VALUE!</v>
      </c>
      <c r="G294" s="35" t="e">
        <f>Results!G294</f>
        <v>#VALUE!</v>
      </c>
      <c r="H294" s="55" t="e">
        <f>Results!H294</f>
        <v>#VALUE!</v>
      </c>
      <c r="I294" s="55" t="e">
        <f>Results!I294</f>
        <v>#VALUE!</v>
      </c>
      <c r="J294" s="56" t="e">
        <f>Results!J294</f>
        <v>#VALUE!</v>
      </c>
      <c r="K294" s="57" t="e">
        <f>0.01*'11'!B$17*Matrix!AT294*Results!E294</f>
        <v>#VALUE!</v>
      </c>
      <c r="L294" s="32" t="e">
        <f>0.01*('11'!C$17-'935'!Y294)*Results!C294*Matrix!AT294*('11'!B$17/('11'!B$17-'935'!X294))*'935'!Q294</f>
        <v>#VALUE!</v>
      </c>
      <c r="M294" s="49" t="e">
        <f>0.01*('11'!B$17-'935'!X294)*Results!D294</f>
        <v>#VALUE!</v>
      </c>
      <c r="N294" s="32" t="e">
        <f>0.01*'11'!B$17*Matrix!H294*Matrix!BC294</f>
        <v>#VALUE!</v>
      </c>
      <c r="O294" s="32" t="e">
        <f>0.01*('11'!B$17-'935'!X294)*Matrix!BW294</f>
        <v>#VALUE!</v>
      </c>
      <c r="P294" s="49" t="e">
        <f>0.01*Matrix!AS294*'935'!U294</f>
        <v>#VALUE!</v>
      </c>
      <c r="Q294" s="57" t="e">
        <f t="shared" si="21"/>
        <v>#VALUE!</v>
      </c>
      <c r="R294" s="34" t="e">
        <f>'935'!Z294</f>
        <v>#VALUE!</v>
      </c>
      <c r="S294" s="58" t="e">
        <f t="shared" si="22"/>
        <v>#VALUE!</v>
      </c>
      <c r="T294" s="59" t="e">
        <f t="shared" si="23"/>
        <v>#VALUE!</v>
      </c>
      <c r="U294" s="57" t="e">
        <f t="shared" si="24"/>
        <v>#VALUE!</v>
      </c>
      <c r="V294" s="34" t="e">
        <f>'935'!AA294</f>
        <v>#VALUE!</v>
      </c>
      <c r="W294" s="58" t="e">
        <f t="shared" si="25"/>
        <v>#VALUE!</v>
      </c>
      <c r="X294" s="59" t="e">
        <f t="shared" si="26"/>
        <v>#VALUE!</v>
      </c>
      <c r="Y294" s="57" t="e">
        <f>0.01*('11'!B$17-'935'!X294)*Matrix!BT294</f>
        <v>#VALUE!</v>
      </c>
      <c r="Z294" s="32" t="e">
        <f>0.01*'11'!B$17*Matrix!AT294*Matrix!CV294</f>
        <v>#VALUE!</v>
      </c>
      <c r="AA294" s="32" t="e">
        <f>Matrix!AT294*MAX(Matrix!DD294,0-(Matrix!DC294+IF('935'!Q294=0,0,(1-'935'!Y294/'11'!C$17)*'11'!B$17/('11'!B$17-'935'!X294)*IF(Matrix!AT294=0,1,Matrix!BX294/Matrix!AT294)*Matrix!CU294)))*'11'!B$17*0.01*'DNO totals'!B$228/'DNO totals'!B$296</f>
        <v>#VALUE!</v>
      </c>
      <c r="AB294" s="32" t="e">
        <f>Matrix!AT294*'Charging rates'!B$106*Matrix!DA294</f>
        <v>#VALUE!</v>
      </c>
      <c r="AC294" s="32" t="e">
        <f>Matrix!AT294*MAX(Matrix!DD294,0-(Matrix!DC294+IF('935'!Q294=0,0,(1-'935'!Y294/'11'!C$17)*'11'!B$17/('11'!B$17-'935'!X294)*IF(Matrix!AT294=0,1,Matrix!BX294/Matrix!AT294)*Matrix!CU294)))*'11'!B$17*0.01*'DNO totals'!B$238/'DNO totals'!B$296</f>
        <v>#VALUE!</v>
      </c>
      <c r="AD294" s="32" t="e">
        <f>0.01*(Matrix!BX294*'11'!B$17*Matrix!CA294+Matrix!AT294*Matrix!CC294*'935'!Q294*('11'!C$17-'935'!Y294)*('11'!B$17/('11'!B$17-'935'!X294)))</f>
        <v>#VALUE!</v>
      </c>
      <c r="AE294" s="32" t="e">
        <f>Matrix!AT294*'Charging rates'!B$116*(Parameters!B$21+Matrix!AU294)*IF('DNO totals'!B$323&lt;0,1,'935'!S294)</f>
        <v>#VALUE!</v>
      </c>
      <c r="AF294" s="32" t="e">
        <f>Matrix!AT294*MAX(Matrix!DD294,0-(Matrix!DC294+IF('935'!Q294=0,0,(1-'935'!Y294/'11'!C$17)*'11'!B$17/('11'!B$17-'935'!X294)*IF(Matrix!AT294=0,1,Matrix!BX294/Matrix!AT294)*Matrix!CU294)))*'11'!B$17*0.01*(1-('DNO totals'!B$238+'DNO totals'!B$228)/'DNO totals'!B$296)</f>
        <v>#VALUE!</v>
      </c>
      <c r="AG294" s="49" t="e">
        <f t="shared" si="27"/>
        <v>#VALUE!</v>
      </c>
    </row>
    <row r="295" spans="1:33">
      <c r="A295" s="28">
        <v>195</v>
      </c>
      <c r="B295" s="47" t="e">
        <f>Results!B295</f>
        <v>#VALUE!</v>
      </c>
      <c r="C295" s="35" t="e">
        <f>Results!C295</f>
        <v>#VALUE!</v>
      </c>
      <c r="D295" s="55" t="e">
        <f>Results!D295</f>
        <v>#VALUE!</v>
      </c>
      <c r="E295" s="55" t="e">
        <f>Results!E295</f>
        <v>#VALUE!</v>
      </c>
      <c r="F295" s="56" t="e">
        <f>Results!F295</f>
        <v>#VALUE!</v>
      </c>
      <c r="G295" s="35" t="e">
        <f>Results!G295</f>
        <v>#VALUE!</v>
      </c>
      <c r="H295" s="55" t="e">
        <f>Results!H295</f>
        <v>#VALUE!</v>
      </c>
      <c r="I295" s="55" t="e">
        <f>Results!I295</f>
        <v>#VALUE!</v>
      </c>
      <c r="J295" s="56" t="e">
        <f>Results!J295</f>
        <v>#VALUE!</v>
      </c>
      <c r="K295" s="57" t="e">
        <f>0.01*'11'!B$17*Matrix!AT295*Results!E295</f>
        <v>#VALUE!</v>
      </c>
      <c r="L295" s="32" t="e">
        <f>0.01*('11'!C$17-'935'!Y295)*Results!C295*Matrix!AT295*('11'!B$17/('11'!B$17-'935'!X295))*'935'!Q295</f>
        <v>#VALUE!</v>
      </c>
      <c r="M295" s="49" t="e">
        <f>0.01*('11'!B$17-'935'!X295)*Results!D295</f>
        <v>#VALUE!</v>
      </c>
      <c r="N295" s="32" t="e">
        <f>0.01*'11'!B$17*Matrix!H295*Matrix!BC295</f>
        <v>#VALUE!</v>
      </c>
      <c r="O295" s="32" t="e">
        <f>0.01*('11'!B$17-'935'!X295)*Matrix!BW295</f>
        <v>#VALUE!</v>
      </c>
      <c r="P295" s="49" t="e">
        <f>0.01*Matrix!AS295*'935'!U295</f>
        <v>#VALUE!</v>
      </c>
      <c r="Q295" s="57" t="e">
        <f t="shared" si="21"/>
        <v>#VALUE!</v>
      </c>
      <c r="R295" s="34" t="e">
        <f>'935'!Z295</f>
        <v>#VALUE!</v>
      </c>
      <c r="S295" s="58" t="e">
        <f t="shared" si="22"/>
        <v>#VALUE!</v>
      </c>
      <c r="T295" s="59" t="e">
        <f t="shared" si="23"/>
        <v>#VALUE!</v>
      </c>
      <c r="U295" s="57" t="e">
        <f t="shared" si="24"/>
        <v>#VALUE!</v>
      </c>
      <c r="V295" s="34" t="e">
        <f>'935'!AA295</f>
        <v>#VALUE!</v>
      </c>
      <c r="W295" s="58" t="e">
        <f t="shared" si="25"/>
        <v>#VALUE!</v>
      </c>
      <c r="X295" s="59" t="e">
        <f t="shared" si="26"/>
        <v>#VALUE!</v>
      </c>
      <c r="Y295" s="57" t="e">
        <f>0.01*('11'!B$17-'935'!X295)*Matrix!BT295</f>
        <v>#VALUE!</v>
      </c>
      <c r="Z295" s="32" t="e">
        <f>0.01*'11'!B$17*Matrix!AT295*Matrix!CV295</f>
        <v>#VALUE!</v>
      </c>
      <c r="AA295" s="32" t="e">
        <f>Matrix!AT295*MAX(Matrix!DD295,0-(Matrix!DC295+IF('935'!Q295=0,0,(1-'935'!Y295/'11'!C$17)*'11'!B$17/('11'!B$17-'935'!X295)*IF(Matrix!AT295=0,1,Matrix!BX295/Matrix!AT295)*Matrix!CU295)))*'11'!B$17*0.01*'DNO totals'!B$228/'DNO totals'!B$296</f>
        <v>#VALUE!</v>
      </c>
      <c r="AB295" s="32" t="e">
        <f>Matrix!AT295*'Charging rates'!B$106*Matrix!DA295</f>
        <v>#VALUE!</v>
      </c>
      <c r="AC295" s="32" t="e">
        <f>Matrix!AT295*MAX(Matrix!DD295,0-(Matrix!DC295+IF('935'!Q295=0,0,(1-'935'!Y295/'11'!C$17)*'11'!B$17/('11'!B$17-'935'!X295)*IF(Matrix!AT295=0,1,Matrix!BX295/Matrix!AT295)*Matrix!CU295)))*'11'!B$17*0.01*'DNO totals'!B$238/'DNO totals'!B$296</f>
        <v>#VALUE!</v>
      </c>
      <c r="AD295" s="32" t="e">
        <f>0.01*(Matrix!BX295*'11'!B$17*Matrix!CA295+Matrix!AT295*Matrix!CC295*'935'!Q295*('11'!C$17-'935'!Y295)*('11'!B$17/('11'!B$17-'935'!X295)))</f>
        <v>#VALUE!</v>
      </c>
      <c r="AE295" s="32" t="e">
        <f>Matrix!AT295*'Charging rates'!B$116*(Parameters!B$21+Matrix!AU295)*IF('DNO totals'!B$323&lt;0,1,'935'!S295)</f>
        <v>#VALUE!</v>
      </c>
      <c r="AF295" s="32" t="e">
        <f>Matrix!AT295*MAX(Matrix!DD295,0-(Matrix!DC295+IF('935'!Q295=0,0,(1-'935'!Y295/'11'!C$17)*'11'!B$17/('11'!B$17-'935'!X295)*IF(Matrix!AT295=0,1,Matrix!BX295/Matrix!AT295)*Matrix!CU295)))*'11'!B$17*0.01*(1-('DNO totals'!B$238+'DNO totals'!B$228)/'DNO totals'!B$296)</f>
        <v>#VALUE!</v>
      </c>
      <c r="AG295" s="49" t="e">
        <f t="shared" si="27"/>
        <v>#VALUE!</v>
      </c>
    </row>
    <row r="296" spans="1:33">
      <c r="A296" s="28">
        <v>196</v>
      </c>
      <c r="B296" s="47" t="e">
        <f>Results!B296</f>
        <v>#VALUE!</v>
      </c>
      <c r="C296" s="35" t="e">
        <f>Results!C296</f>
        <v>#VALUE!</v>
      </c>
      <c r="D296" s="55" t="e">
        <f>Results!D296</f>
        <v>#VALUE!</v>
      </c>
      <c r="E296" s="55" t="e">
        <f>Results!E296</f>
        <v>#VALUE!</v>
      </c>
      <c r="F296" s="56" t="e">
        <f>Results!F296</f>
        <v>#VALUE!</v>
      </c>
      <c r="G296" s="35" t="e">
        <f>Results!G296</f>
        <v>#VALUE!</v>
      </c>
      <c r="H296" s="55" t="e">
        <f>Results!H296</f>
        <v>#VALUE!</v>
      </c>
      <c r="I296" s="55" t="e">
        <f>Results!I296</f>
        <v>#VALUE!</v>
      </c>
      <c r="J296" s="56" t="e">
        <f>Results!J296</f>
        <v>#VALUE!</v>
      </c>
      <c r="K296" s="57" t="e">
        <f>0.01*'11'!B$17*Matrix!AT296*Results!E296</f>
        <v>#VALUE!</v>
      </c>
      <c r="L296" s="32" t="e">
        <f>0.01*('11'!C$17-'935'!Y296)*Results!C296*Matrix!AT296*('11'!B$17/('11'!B$17-'935'!X296))*'935'!Q296</f>
        <v>#VALUE!</v>
      </c>
      <c r="M296" s="49" t="e">
        <f>0.01*('11'!B$17-'935'!X296)*Results!D296</f>
        <v>#VALUE!</v>
      </c>
      <c r="N296" s="32" t="e">
        <f>0.01*'11'!B$17*Matrix!H296*Matrix!BC296</f>
        <v>#VALUE!</v>
      </c>
      <c r="O296" s="32" t="e">
        <f>0.01*('11'!B$17-'935'!X296)*Matrix!BW296</f>
        <v>#VALUE!</v>
      </c>
      <c r="P296" s="49" t="e">
        <f>0.01*Matrix!AS296*'935'!U296</f>
        <v>#VALUE!</v>
      </c>
      <c r="Q296" s="57" t="e">
        <f t="shared" si="21"/>
        <v>#VALUE!</v>
      </c>
      <c r="R296" s="34" t="e">
        <f>'935'!Z296</f>
        <v>#VALUE!</v>
      </c>
      <c r="S296" s="58" t="e">
        <f t="shared" si="22"/>
        <v>#VALUE!</v>
      </c>
      <c r="T296" s="59" t="e">
        <f t="shared" si="23"/>
        <v>#VALUE!</v>
      </c>
      <c r="U296" s="57" t="e">
        <f t="shared" si="24"/>
        <v>#VALUE!</v>
      </c>
      <c r="V296" s="34" t="e">
        <f>'935'!AA296</f>
        <v>#VALUE!</v>
      </c>
      <c r="W296" s="58" t="e">
        <f t="shared" si="25"/>
        <v>#VALUE!</v>
      </c>
      <c r="X296" s="59" t="e">
        <f t="shared" si="26"/>
        <v>#VALUE!</v>
      </c>
      <c r="Y296" s="57" t="e">
        <f>0.01*('11'!B$17-'935'!X296)*Matrix!BT296</f>
        <v>#VALUE!</v>
      </c>
      <c r="Z296" s="32" t="e">
        <f>0.01*'11'!B$17*Matrix!AT296*Matrix!CV296</f>
        <v>#VALUE!</v>
      </c>
      <c r="AA296" s="32" t="e">
        <f>Matrix!AT296*MAX(Matrix!DD296,0-(Matrix!DC296+IF('935'!Q296=0,0,(1-'935'!Y296/'11'!C$17)*'11'!B$17/('11'!B$17-'935'!X296)*IF(Matrix!AT296=0,1,Matrix!BX296/Matrix!AT296)*Matrix!CU296)))*'11'!B$17*0.01*'DNO totals'!B$228/'DNO totals'!B$296</f>
        <v>#VALUE!</v>
      </c>
      <c r="AB296" s="32" t="e">
        <f>Matrix!AT296*'Charging rates'!B$106*Matrix!DA296</f>
        <v>#VALUE!</v>
      </c>
      <c r="AC296" s="32" t="e">
        <f>Matrix!AT296*MAX(Matrix!DD296,0-(Matrix!DC296+IF('935'!Q296=0,0,(1-'935'!Y296/'11'!C$17)*'11'!B$17/('11'!B$17-'935'!X296)*IF(Matrix!AT296=0,1,Matrix!BX296/Matrix!AT296)*Matrix!CU296)))*'11'!B$17*0.01*'DNO totals'!B$238/'DNO totals'!B$296</f>
        <v>#VALUE!</v>
      </c>
      <c r="AD296" s="32" t="e">
        <f>0.01*(Matrix!BX296*'11'!B$17*Matrix!CA296+Matrix!AT296*Matrix!CC296*'935'!Q296*('11'!C$17-'935'!Y296)*('11'!B$17/('11'!B$17-'935'!X296)))</f>
        <v>#VALUE!</v>
      </c>
      <c r="AE296" s="32" t="e">
        <f>Matrix!AT296*'Charging rates'!B$116*(Parameters!B$21+Matrix!AU296)*IF('DNO totals'!B$323&lt;0,1,'935'!S296)</f>
        <v>#VALUE!</v>
      </c>
      <c r="AF296" s="32" t="e">
        <f>Matrix!AT296*MAX(Matrix!DD296,0-(Matrix!DC296+IF('935'!Q296=0,0,(1-'935'!Y296/'11'!C$17)*'11'!B$17/('11'!B$17-'935'!X296)*IF(Matrix!AT296=0,1,Matrix!BX296/Matrix!AT296)*Matrix!CU296)))*'11'!B$17*0.01*(1-('DNO totals'!B$238+'DNO totals'!B$228)/'DNO totals'!B$296)</f>
        <v>#VALUE!</v>
      </c>
      <c r="AG296" s="49" t="e">
        <f t="shared" si="27"/>
        <v>#VALUE!</v>
      </c>
    </row>
    <row r="297" spans="1:33">
      <c r="A297" s="28">
        <v>197</v>
      </c>
      <c r="B297" s="47" t="e">
        <f>Results!B297</f>
        <v>#VALUE!</v>
      </c>
      <c r="C297" s="35" t="e">
        <f>Results!C297</f>
        <v>#VALUE!</v>
      </c>
      <c r="D297" s="55" t="e">
        <f>Results!D297</f>
        <v>#VALUE!</v>
      </c>
      <c r="E297" s="55" t="e">
        <f>Results!E297</f>
        <v>#VALUE!</v>
      </c>
      <c r="F297" s="56" t="e">
        <f>Results!F297</f>
        <v>#VALUE!</v>
      </c>
      <c r="G297" s="35" t="e">
        <f>Results!G297</f>
        <v>#VALUE!</v>
      </c>
      <c r="H297" s="55" t="e">
        <f>Results!H297</f>
        <v>#VALUE!</v>
      </c>
      <c r="I297" s="55" t="e">
        <f>Results!I297</f>
        <v>#VALUE!</v>
      </c>
      <c r="J297" s="56" t="e">
        <f>Results!J297</f>
        <v>#VALUE!</v>
      </c>
      <c r="K297" s="57" t="e">
        <f>0.01*'11'!B$17*Matrix!AT297*Results!E297</f>
        <v>#VALUE!</v>
      </c>
      <c r="L297" s="32" t="e">
        <f>0.01*('11'!C$17-'935'!Y297)*Results!C297*Matrix!AT297*('11'!B$17/('11'!B$17-'935'!X297))*'935'!Q297</f>
        <v>#VALUE!</v>
      </c>
      <c r="M297" s="49" t="e">
        <f>0.01*('11'!B$17-'935'!X297)*Results!D297</f>
        <v>#VALUE!</v>
      </c>
      <c r="N297" s="32" t="e">
        <f>0.01*'11'!B$17*Matrix!H297*Matrix!BC297</f>
        <v>#VALUE!</v>
      </c>
      <c r="O297" s="32" t="e">
        <f>0.01*('11'!B$17-'935'!X297)*Matrix!BW297</f>
        <v>#VALUE!</v>
      </c>
      <c r="P297" s="49" t="e">
        <f>0.01*Matrix!AS297*'935'!U297</f>
        <v>#VALUE!</v>
      </c>
      <c r="Q297" s="57" t="e">
        <f t="shared" si="21"/>
        <v>#VALUE!</v>
      </c>
      <c r="R297" s="34" t="e">
        <f>'935'!Z297</f>
        <v>#VALUE!</v>
      </c>
      <c r="S297" s="58" t="e">
        <f t="shared" si="22"/>
        <v>#VALUE!</v>
      </c>
      <c r="T297" s="59" t="e">
        <f t="shared" si="23"/>
        <v>#VALUE!</v>
      </c>
      <c r="U297" s="57" t="e">
        <f t="shared" si="24"/>
        <v>#VALUE!</v>
      </c>
      <c r="V297" s="34" t="e">
        <f>'935'!AA297</f>
        <v>#VALUE!</v>
      </c>
      <c r="W297" s="58" t="e">
        <f t="shared" si="25"/>
        <v>#VALUE!</v>
      </c>
      <c r="X297" s="59" t="e">
        <f t="shared" si="26"/>
        <v>#VALUE!</v>
      </c>
      <c r="Y297" s="57" t="e">
        <f>0.01*('11'!B$17-'935'!X297)*Matrix!BT297</f>
        <v>#VALUE!</v>
      </c>
      <c r="Z297" s="32" t="e">
        <f>0.01*'11'!B$17*Matrix!AT297*Matrix!CV297</f>
        <v>#VALUE!</v>
      </c>
      <c r="AA297" s="32" t="e">
        <f>Matrix!AT297*MAX(Matrix!DD297,0-(Matrix!DC297+IF('935'!Q297=0,0,(1-'935'!Y297/'11'!C$17)*'11'!B$17/('11'!B$17-'935'!X297)*IF(Matrix!AT297=0,1,Matrix!BX297/Matrix!AT297)*Matrix!CU297)))*'11'!B$17*0.01*'DNO totals'!B$228/'DNO totals'!B$296</f>
        <v>#VALUE!</v>
      </c>
      <c r="AB297" s="32" t="e">
        <f>Matrix!AT297*'Charging rates'!B$106*Matrix!DA297</f>
        <v>#VALUE!</v>
      </c>
      <c r="AC297" s="32" t="e">
        <f>Matrix!AT297*MAX(Matrix!DD297,0-(Matrix!DC297+IF('935'!Q297=0,0,(1-'935'!Y297/'11'!C$17)*'11'!B$17/('11'!B$17-'935'!X297)*IF(Matrix!AT297=0,1,Matrix!BX297/Matrix!AT297)*Matrix!CU297)))*'11'!B$17*0.01*'DNO totals'!B$238/'DNO totals'!B$296</f>
        <v>#VALUE!</v>
      </c>
      <c r="AD297" s="32" t="e">
        <f>0.01*(Matrix!BX297*'11'!B$17*Matrix!CA297+Matrix!AT297*Matrix!CC297*'935'!Q297*('11'!C$17-'935'!Y297)*('11'!B$17/('11'!B$17-'935'!X297)))</f>
        <v>#VALUE!</v>
      </c>
      <c r="AE297" s="32" t="e">
        <f>Matrix!AT297*'Charging rates'!B$116*(Parameters!B$21+Matrix!AU297)*IF('DNO totals'!B$323&lt;0,1,'935'!S297)</f>
        <v>#VALUE!</v>
      </c>
      <c r="AF297" s="32" t="e">
        <f>Matrix!AT297*MAX(Matrix!DD297,0-(Matrix!DC297+IF('935'!Q297=0,0,(1-'935'!Y297/'11'!C$17)*'11'!B$17/('11'!B$17-'935'!X297)*IF(Matrix!AT297=0,1,Matrix!BX297/Matrix!AT297)*Matrix!CU297)))*'11'!B$17*0.01*(1-('DNO totals'!B$238+'DNO totals'!B$228)/'DNO totals'!B$296)</f>
        <v>#VALUE!</v>
      </c>
      <c r="AG297" s="49" t="e">
        <f t="shared" si="27"/>
        <v>#VALUE!</v>
      </c>
    </row>
    <row r="298" spans="1:33">
      <c r="A298" s="28">
        <v>198</v>
      </c>
      <c r="B298" s="47" t="e">
        <f>Results!B298</f>
        <v>#VALUE!</v>
      </c>
      <c r="C298" s="35" t="e">
        <f>Results!C298</f>
        <v>#VALUE!</v>
      </c>
      <c r="D298" s="55" t="e">
        <f>Results!D298</f>
        <v>#VALUE!</v>
      </c>
      <c r="E298" s="55" t="e">
        <f>Results!E298</f>
        <v>#VALUE!</v>
      </c>
      <c r="F298" s="56" t="e">
        <f>Results!F298</f>
        <v>#VALUE!</v>
      </c>
      <c r="G298" s="35" t="e">
        <f>Results!G298</f>
        <v>#VALUE!</v>
      </c>
      <c r="H298" s="55" t="e">
        <f>Results!H298</f>
        <v>#VALUE!</v>
      </c>
      <c r="I298" s="55" t="e">
        <f>Results!I298</f>
        <v>#VALUE!</v>
      </c>
      <c r="J298" s="56" t="e">
        <f>Results!J298</f>
        <v>#VALUE!</v>
      </c>
      <c r="K298" s="57" t="e">
        <f>0.01*'11'!B$17*Matrix!AT298*Results!E298</f>
        <v>#VALUE!</v>
      </c>
      <c r="L298" s="32" t="e">
        <f>0.01*('11'!C$17-'935'!Y298)*Results!C298*Matrix!AT298*('11'!B$17/('11'!B$17-'935'!X298))*'935'!Q298</f>
        <v>#VALUE!</v>
      </c>
      <c r="M298" s="49" t="e">
        <f>0.01*('11'!B$17-'935'!X298)*Results!D298</f>
        <v>#VALUE!</v>
      </c>
      <c r="N298" s="32" t="e">
        <f>0.01*'11'!B$17*Matrix!H298*Matrix!BC298</f>
        <v>#VALUE!</v>
      </c>
      <c r="O298" s="32" t="e">
        <f>0.01*('11'!B$17-'935'!X298)*Matrix!BW298</f>
        <v>#VALUE!</v>
      </c>
      <c r="P298" s="49" t="e">
        <f>0.01*Matrix!AS298*'935'!U298</f>
        <v>#VALUE!</v>
      </c>
      <c r="Q298" s="57" t="e">
        <f t="shared" si="21"/>
        <v>#VALUE!</v>
      </c>
      <c r="R298" s="34" t="e">
        <f>'935'!Z298</f>
        <v>#VALUE!</v>
      </c>
      <c r="S298" s="58" t="e">
        <f t="shared" si="22"/>
        <v>#VALUE!</v>
      </c>
      <c r="T298" s="59" t="e">
        <f t="shared" si="23"/>
        <v>#VALUE!</v>
      </c>
      <c r="U298" s="57" t="e">
        <f t="shared" si="24"/>
        <v>#VALUE!</v>
      </c>
      <c r="V298" s="34" t="e">
        <f>'935'!AA298</f>
        <v>#VALUE!</v>
      </c>
      <c r="W298" s="58" t="e">
        <f t="shared" si="25"/>
        <v>#VALUE!</v>
      </c>
      <c r="X298" s="59" t="e">
        <f t="shared" si="26"/>
        <v>#VALUE!</v>
      </c>
      <c r="Y298" s="57" t="e">
        <f>0.01*('11'!B$17-'935'!X298)*Matrix!BT298</f>
        <v>#VALUE!</v>
      </c>
      <c r="Z298" s="32" t="e">
        <f>0.01*'11'!B$17*Matrix!AT298*Matrix!CV298</f>
        <v>#VALUE!</v>
      </c>
      <c r="AA298" s="32" t="e">
        <f>Matrix!AT298*MAX(Matrix!DD298,0-(Matrix!DC298+IF('935'!Q298=0,0,(1-'935'!Y298/'11'!C$17)*'11'!B$17/('11'!B$17-'935'!X298)*IF(Matrix!AT298=0,1,Matrix!BX298/Matrix!AT298)*Matrix!CU298)))*'11'!B$17*0.01*'DNO totals'!B$228/'DNO totals'!B$296</f>
        <v>#VALUE!</v>
      </c>
      <c r="AB298" s="32" t="e">
        <f>Matrix!AT298*'Charging rates'!B$106*Matrix!DA298</f>
        <v>#VALUE!</v>
      </c>
      <c r="AC298" s="32" t="e">
        <f>Matrix!AT298*MAX(Matrix!DD298,0-(Matrix!DC298+IF('935'!Q298=0,0,(1-'935'!Y298/'11'!C$17)*'11'!B$17/('11'!B$17-'935'!X298)*IF(Matrix!AT298=0,1,Matrix!BX298/Matrix!AT298)*Matrix!CU298)))*'11'!B$17*0.01*'DNO totals'!B$238/'DNO totals'!B$296</f>
        <v>#VALUE!</v>
      </c>
      <c r="AD298" s="32" t="e">
        <f>0.01*(Matrix!BX298*'11'!B$17*Matrix!CA298+Matrix!AT298*Matrix!CC298*'935'!Q298*('11'!C$17-'935'!Y298)*('11'!B$17/('11'!B$17-'935'!X298)))</f>
        <v>#VALUE!</v>
      </c>
      <c r="AE298" s="32" t="e">
        <f>Matrix!AT298*'Charging rates'!B$116*(Parameters!B$21+Matrix!AU298)*IF('DNO totals'!B$323&lt;0,1,'935'!S298)</f>
        <v>#VALUE!</v>
      </c>
      <c r="AF298" s="32" t="e">
        <f>Matrix!AT298*MAX(Matrix!DD298,0-(Matrix!DC298+IF('935'!Q298=0,0,(1-'935'!Y298/'11'!C$17)*'11'!B$17/('11'!B$17-'935'!X298)*IF(Matrix!AT298=0,1,Matrix!BX298/Matrix!AT298)*Matrix!CU298)))*'11'!B$17*0.01*(1-('DNO totals'!B$238+'DNO totals'!B$228)/'DNO totals'!B$296)</f>
        <v>#VALUE!</v>
      </c>
      <c r="AG298" s="49" t="e">
        <f t="shared" si="27"/>
        <v>#VALUE!</v>
      </c>
    </row>
    <row r="299" spans="1:33">
      <c r="A299" s="28">
        <v>199</v>
      </c>
      <c r="B299" s="47" t="e">
        <f>Results!B299</f>
        <v>#VALUE!</v>
      </c>
      <c r="C299" s="35" t="e">
        <f>Results!C299</f>
        <v>#VALUE!</v>
      </c>
      <c r="D299" s="55" t="e">
        <f>Results!D299</f>
        <v>#VALUE!</v>
      </c>
      <c r="E299" s="55" t="e">
        <f>Results!E299</f>
        <v>#VALUE!</v>
      </c>
      <c r="F299" s="56" t="e">
        <f>Results!F299</f>
        <v>#VALUE!</v>
      </c>
      <c r="G299" s="35" t="e">
        <f>Results!G299</f>
        <v>#VALUE!</v>
      </c>
      <c r="H299" s="55" t="e">
        <f>Results!H299</f>
        <v>#VALUE!</v>
      </c>
      <c r="I299" s="55" t="e">
        <f>Results!I299</f>
        <v>#VALUE!</v>
      </c>
      <c r="J299" s="56" t="e">
        <f>Results!J299</f>
        <v>#VALUE!</v>
      </c>
      <c r="K299" s="57" t="e">
        <f>0.01*'11'!B$17*Matrix!AT299*Results!E299</f>
        <v>#VALUE!</v>
      </c>
      <c r="L299" s="32" t="e">
        <f>0.01*('11'!C$17-'935'!Y299)*Results!C299*Matrix!AT299*('11'!B$17/('11'!B$17-'935'!X299))*'935'!Q299</f>
        <v>#VALUE!</v>
      </c>
      <c r="M299" s="49" t="e">
        <f>0.01*('11'!B$17-'935'!X299)*Results!D299</f>
        <v>#VALUE!</v>
      </c>
      <c r="N299" s="32" t="e">
        <f>0.01*'11'!B$17*Matrix!H299*Matrix!BC299</f>
        <v>#VALUE!</v>
      </c>
      <c r="O299" s="32" t="e">
        <f>0.01*('11'!B$17-'935'!X299)*Matrix!BW299</f>
        <v>#VALUE!</v>
      </c>
      <c r="P299" s="49" t="e">
        <f>0.01*Matrix!AS299*'935'!U299</f>
        <v>#VALUE!</v>
      </c>
      <c r="Q299" s="57" t="e">
        <f t="shared" si="21"/>
        <v>#VALUE!</v>
      </c>
      <c r="R299" s="34" t="e">
        <f>'935'!Z299</f>
        <v>#VALUE!</v>
      </c>
      <c r="S299" s="58" t="e">
        <f t="shared" si="22"/>
        <v>#VALUE!</v>
      </c>
      <c r="T299" s="59" t="e">
        <f t="shared" si="23"/>
        <v>#VALUE!</v>
      </c>
      <c r="U299" s="57" t="e">
        <f t="shared" si="24"/>
        <v>#VALUE!</v>
      </c>
      <c r="V299" s="34" t="e">
        <f>'935'!AA299</f>
        <v>#VALUE!</v>
      </c>
      <c r="W299" s="58" t="e">
        <f t="shared" si="25"/>
        <v>#VALUE!</v>
      </c>
      <c r="X299" s="59" t="e">
        <f t="shared" si="26"/>
        <v>#VALUE!</v>
      </c>
      <c r="Y299" s="57" t="e">
        <f>0.01*('11'!B$17-'935'!X299)*Matrix!BT299</f>
        <v>#VALUE!</v>
      </c>
      <c r="Z299" s="32" t="e">
        <f>0.01*'11'!B$17*Matrix!AT299*Matrix!CV299</f>
        <v>#VALUE!</v>
      </c>
      <c r="AA299" s="32" t="e">
        <f>Matrix!AT299*MAX(Matrix!DD299,0-(Matrix!DC299+IF('935'!Q299=0,0,(1-'935'!Y299/'11'!C$17)*'11'!B$17/('11'!B$17-'935'!X299)*IF(Matrix!AT299=0,1,Matrix!BX299/Matrix!AT299)*Matrix!CU299)))*'11'!B$17*0.01*'DNO totals'!B$228/'DNO totals'!B$296</f>
        <v>#VALUE!</v>
      </c>
      <c r="AB299" s="32" t="e">
        <f>Matrix!AT299*'Charging rates'!B$106*Matrix!DA299</f>
        <v>#VALUE!</v>
      </c>
      <c r="AC299" s="32" t="e">
        <f>Matrix!AT299*MAX(Matrix!DD299,0-(Matrix!DC299+IF('935'!Q299=0,0,(1-'935'!Y299/'11'!C$17)*'11'!B$17/('11'!B$17-'935'!X299)*IF(Matrix!AT299=0,1,Matrix!BX299/Matrix!AT299)*Matrix!CU299)))*'11'!B$17*0.01*'DNO totals'!B$238/'DNO totals'!B$296</f>
        <v>#VALUE!</v>
      </c>
      <c r="AD299" s="32" t="e">
        <f>0.01*(Matrix!BX299*'11'!B$17*Matrix!CA299+Matrix!AT299*Matrix!CC299*'935'!Q299*('11'!C$17-'935'!Y299)*('11'!B$17/('11'!B$17-'935'!X299)))</f>
        <v>#VALUE!</v>
      </c>
      <c r="AE299" s="32" t="e">
        <f>Matrix!AT299*'Charging rates'!B$116*(Parameters!B$21+Matrix!AU299)*IF('DNO totals'!B$323&lt;0,1,'935'!S299)</f>
        <v>#VALUE!</v>
      </c>
      <c r="AF299" s="32" t="e">
        <f>Matrix!AT299*MAX(Matrix!DD299,0-(Matrix!DC299+IF('935'!Q299=0,0,(1-'935'!Y299/'11'!C$17)*'11'!B$17/('11'!B$17-'935'!X299)*IF(Matrix!AT299=0,1,Matrix!BX299/Matrix!AT299)*Matrix!CU299)))*'11'!B$17*0.01*(1-('DNO totals'!B$238+'DNO totals'!B$228)/'DNO totals'!B$296)</f>
        <v>#VALUE!</v>
      </c>
      <c r="AG299" s="49" t="e">
        <f t="shared" si="27"/>
        <v>#VALUE!</v>
      </c>
    </row>
    <row r="300" spans="1:33">
      <c r="A300" s="28">
        <v>200</v>
      </c>
      <c r="B300" s="47" t="e">
        <f>Results!B300</f>
        <v>#VALUE!</v>
      </c>
      <c r="C300" s="35" t="e">
        <f>Results!C300</f>
        <v>#VALUE!</v>
      </c>
      <c r="D300" s="55" t="e">
        <f>Results!D300</f>
        <v>#VALUE!</v>
      </c>
      <c r="E300" s="55" t="e">
        <f>Results!E300</f>
        <v>#VALUE!</v>
      </c>
      <c r="F300" s="56" t="e">
        <f>Results!F300</f>
        <v>#VALUE!</v>
      </c>
      <c r="G300" s="35" t="e">
        <f>Results!G300</f>
        <v>#VALUE!</v>
      </c>
      <c r="H300" s="55" t="e">
        <f>Results!H300</f>
        <v>#VALUE!</v>
      </c>
      <c r="I300" s="55" t="e">
        <f>Results!I300</f>
        <v>#VALUE!</v>
      </c>
      <c r="J300" s="56" t="e">
        <f>Results!J300</f>
        <v>#VALUE!</v>
      </c>
      <c r="K300" s="57" t="e">
        <f>0.01*'11'!B$17*Matrix!AT300*Results!E300</f>
        <v>#VALUE!</v>
      </c>
      <c r="L300" s="32" t="e">
        <f>0.01*('11'!C$17-'935'!Y300)*Results!C300*Matrix!AT300*('11'!B$17/('11'!B$17-'935'!X300))*'935'!Q300</f>
        <v>#VALUE!</v>
      </c>
      <c r="M300" s="49" t="e">
        <f>0.01*('11'!B$17-'935'!X300)*Results!D300</f>
        <v>#VALUE!</v>
      </c>
      <c r="N300" s="32" t="e">
        <f>0.01*'11'!B$17*Matrix!H300*Matrix!BC300</f>
        <v>#VALUE!</v>
      </c>
      <c r="O300" s="32" t="e">
        <f>0.01*('11'!B$17-'935'!X300)*Matrix!BW300</f>
        <v>#VALUE!</v>
      </c>
      <c r="P300" s="49" t="e">
        <f>0.01*Matrix!AS300*'935'!U300</f>
        <v>#VALUE!</v>
      </c>
      <c r="Q300" s="57" t="e">
        <f t="shared" si="21"/>
        <v>#VALUE!</v>
      </c>
      <c r="R300" s="34" t="e">
        <f>'935'!Z300</f>
        <v>#VALUE!</v>
      </c>
      <c r="S300" s="58" t="e">
        <f t="shared" si="22"/>
        <v>#VALUE!</v>
      </c>
      <c r="T300" s="59" t="e">
        <f t="shared" si="23"/>
        <v>#VALUE!</v>
      </c>
      <c r="U300" s="57" t="e">
        <f t="shared" si="24"/>
        <v>#VALUE!</v>
      </c>
      <c r="V300" s="34" t="e">
        <f>'935'!AA300</f>
        <v>#VALUE!</v>
      </c>
      <c r="W300" s="58" t="e">
        <f t="shared" si="25"/>
        <v>#VALUE!</v>
      </c>
      <c r="X300" s="59" t="e">
        <f t="shared" si="26"/>
        <v>#VALUE!</v>
      </c>
      <c r="Y300" s="57" t="e">
        <f>0.01*('11'!B$17-'935'!X300)*Matrix!BT300</f>
        <v>#VALUE!</v>
      </c>
      <c r="Z300" s="32" t="e">
        <f>0.01*'11'!B$17*Matrix!AT300*Matrix!CV300</f>
        <v>#VALUE!</v>
      </c>
      <c r="AA300" s="32" t="e">
        <f>Matrix!AT300*MAX(Matrix!DD300,0-(Matrix!DC300+IF('935'!Q300=0,0,(1-'935'!Y300/'11'!C$17)*'11'!B$17/('11'!B$17-'935'!X300)*IF(Matrix!AT300=0,1,Matrix!BX300/Matrix!AT300)*Matrix!CU300)))*'11'!B$17*0.01*'DNO totals'!B$228/'DNO totals'!B$296</f>
        <v>#VALUE!</v>
      </c>
      <c r="AB300" s="32" t="e">
        <f>Matrix!AT300*'Charging rates'!B$106*Matrix!DA300</f>
        <v>#VALUE!</v>
      </c>
      <c r="AC300" s="32" t="e">
        <f>Matrix!AT300*MAX(Matrix!DD300,0-(Matrix!DC300+IF('935'!Q300=0,0,(1-'935'!Y300/'11'!C$17)*'11'!B$17/('11'!B$17-'935'!X300)*IF(Matrix!AT300=0,1,Matrix!BX300/Matrix!AT300)*Matrix!CU300)))*'11'!B$17*0.01*'DNO totals'!B$238/'DNO totals'!B$296</f>
        <v>#VALUE!</v>
      </c>
      <c r="AD300" s="32" t="e">
        <f>0.01*(Matrix!BX300*'11'!B$17*Matrix!CA300+Matrix!AT300*Matrix!CC300*'935'!Q300*('11'!C$17-'935'!Y300)*('11'!B$17/('11'!B$17-'935'!X300)))</f>
        <v>#VALUE!</v>
      </c>
      <c r="AE300" s="32" t="e">
        <f>Matrix!AT300*'Charging rates'!B$116*(Parameters!B$21+Matrix!AU300)*IF('DNO totals'!B$323&lt;0,1,'935'!S300)</f>
        <v>#VALUE!</v>
      </c>
      <c r="AF300" s="32" t="e">
        <f>Matrix!AT300*MAX(Matrix!DD300,0-(Matrix!DC300+IF('935'!Q300=0,0,(1-'935'!Y300/'11'!C$17)*'11'!B$17/('11'!B$17-'935'!X300)*IF(Matrix!AT300=0,1,Matrix!BX300/Matrix!AT300)*Matrix!CU300)))*'11'!B$17*0.01*(1-('DNO totals'!B$238+'DNO totals'!B$228)/'DNO totals'!B$296)</f>
        <v>#VALUE!</v>
      </c>
      <c r="AG300" s="49" t="e">
        <f t="shared" si="27"/>
        <v>#VALUE!</v>
      </c>
    </row>
    <row r="301" spans="1:33">
      <c r="A301" s="28">
        <v>201</v>
      </c>
      <c r="B301" s="47" t="e">
        <f>Results!B301</f>
        <v>#VALUE!</v>
      </c>
      <c r="C301" s="35" t="e">
        <f>Results!C301</f>
        <v>#VALUE!</v>
      </c>
      <c r="D301" s="55" t="e">
        <f>Results!D301</f>
        <v>#VALUE!</v>
      </c>
      <c r="E301" s="55" t="e">
        <f>Results!E301</f>
        <v>#VALUE!</v>
      </c>
      <c r="F301" s="56" t="e">
        <f>Results!F301</f>
        <v>#VALUE!</v>
      </c>
      <c r="G301" s="35" t="e">
        <f>Results!G301</f>
        <v>#VALUE!</v>
      </c>
      <c r="H301" s="55" t="e">
        <f>Results!H301</f>
        <v>#VALUE!</v>
      </c>
      <c r="I301" s="55" t="e">
        <f>Results!I301</f>
        <v>#VALUE!</v>
      </c>
      <c r="J301" s="56" t="e">
        <f>Results!J301</f>
        <v>#VALUE!</v>
      </c>
      <c r="K301" s="57" t="e">
        <f>0.01*'11'!B$17*Matrix!AT301*Results!E301</f>
        <v>#VALUE!</v>
      </c>
      <c r="L301" s="32" t="e">
        <f>0.01*('11'!C$17-'935'!Y301)*Results!C301*Matrix!AT301*('11'!B$17/('11'!B$17-'935'!X301))*'935'!Q301</f>
        <v>#VALUE!</v>
      </c>
      <c r="M301" s="49" t="e">
        <f>0.01*('11'!B$17-'935'!X301)*Results!D301</f>
        <v>#VALUE!</v>
      </c>
      <c r="N301" s="32" t="e">
        <f>0.01*'11'!B$17*Matrix!H301*Matrix!BC301</f>
        <v>#VALUE!</v>
      </c>
      <c r="O301" s="32" t="e">
        <f>0.01*('11'!B$17-'935'!X301)*Matrix!BW301</f>
        <v>#VALUE!</v>
      </c>
      <c r="P301" s="49" t="e">
        <f>0.01*Matrix!AS301*'935'!U301</f>
        <v>#VALUE!</v>
      </c>
      <c r="Q301" s="57" t="e">
        <f t="shared" si="21"/>
        <v>#VALUE!</v>
      </c>
      <c r="R301" s="34" t="e">
        <f>'935'!Z301</f>
        <v>#VALUE!</v>
      </c>
      <c r="S301" s="58" t="e">
        <f t="shared" si="22"/>
        <v>#VALUE!</v>
      </c>
      <c r="T301" s="59" t="e">
        <f t="shared" si="23"/>
        <v>#VALUE!</v>
      </c>
      <c r="U301" s="57" t="e">
        <f t="shared" si="24"/>
        <v>#VALUE!</v>
      </c>
      <c r="V301" s="34" t="e">
        <f>'935'!AA301</f>
        <v>#VALUE!</v>
      </c>
      <c r="W301" s="58" t="e">
        <f t="shared" si="25"/>
        <v>#VALUE!</v>
      </c>
      <c r="X301" s="59" t="e">
        <f t="shared" si="26"/>
        <v>#VALUE!</v>
      </c>
      <c r="Y301" s="57" t="e">
        <f>0.01*('11'!B$17-'935'!X301)*Matrix!BT301</f>
        <v>#VALUE!</v>
      </c>
      <c r="Z301" s="32" t="e">
        <f>0.01*'11'!B$17*Matrix!AT301*Matrix!CV301</f>
        <v>#VALUE!</v>
      </c>
      <c r="AA301" s="32" t="e">
        <f>Matrix!AT301*MAX(Matrix!DD301,0-(Matrix!DC301+IF('935'!Q301=0,0,(1-'935'!Y301/'11'!C$17)*'11'!B$17/('11'!B$17-'935'!X301)*IF(Matrix!AT301=0,1,Matrix!BX301/Matrix!AT301)*Matrix!CU301)))*'11'!B$17*0.01*'DNO totals'!B$228/'DNO totals'!B$296</f>
        <v>#VALUE!</v>
      </c>
      <c r="AB301" s="32" t="e">
        <f>Matrix!AT301*'Charging rates'!B$106*Matrix!DA301</f>
        <v>#VALUE!</v>
      </c>
      <c r="AC301" s="32" t="e">
        <f>Matrix!AT301*MAX(Matrix!DD301,0-(Matrix!DC301+IF('935'!Q301=0,0,(1-'935'!Y301/'11'!C$17)*'11'!B$17/('11'!B$17-'935'!X301)*IF(Matrix!AT301=0,1,Matrix!BX301/Matrix!AT301)*Matrix!CU301)))*'11'!B$17*0.01*'DNO totals'!B$238/'DNO totals'!B$296</f>
        <v>#VALUE!</v>
      </c>
      <c r="AD301" s="32" t="e">
        <f>0.01*(Matrix!BX301*'11'!B$17*Matrix!CA301+Matrix!AT301*Matrix!CC301*'935'!Q301*('11'!C$17-'935'!Y301)*('11'!B$17/('11'!B$17-'935'!X301)))</f>
        <v>#VALUE!</v>
      </c>
      <c r="AE301" s="32" t="e">
        <f>Matrix!AT301*'Charging rates'!B$116*(Parameters!B$21+Matrix!AU301)*IF('DNO totals'!B$323&lt;0,1,'935'!S301)</f>
        <v>#VALUE!</v>
      </c>
      <c r="AF301" s="32" t="e">
        <f>Matrix!AT301*MAX(Matrix!DD301,0-(Matrix!DC301+IF('935'!Q301=0,0,(1-'935'!Y301/'11'!C$17)*'11'!B$17/('11'!B$17-'935'!X301)*IF(Matrix!AT301=0,1,Matrix!BX301/Matrix!AT301)*Matrix!CU301)))*'11'!B$17*0.01*(1-('DNO totals'!B$238+'DNO totals'!B$228)/'DNO totals'!B$296)</f>
        <v>#VALUE!</v>
      </c>
      <c r="AG301" s="49" t="e">
        <f t="shared" si="27"/>
        <v>#VALUE!</v>
      </c>
    </row>
    <row r="302" spans="1:33">
      <c r="A302" s="28">
        <v>202</v>
      </c>
      <c r="B302" s="47" t="e">
        <f>Results!B302</f>
        <v>#VALUE!</v>
      </c>
      <c r="C302" s="35" t="e">
        <f>Results!C302</f>
        <v>#VALUE!</v>
      </c>
      <c r="D302" s="55" t="e">
        <f>Results!D302</f>
        <v>#VALUE!</v>
      </c>
      <c r="E302" s="55" t="e">
        <f>Results!E302</f>
        <v>#VALUE!</v>
      </c>
      <c r="F302" s="56" t="e">
        <f>Results!F302</f>
        <v>#VALUE!</v>
      </c>
      <c r="G302" s="35" t="e">
        <f>Results!G302</f>
        <v>#VALUE!</v>
      </c>
      <c r="H302" s="55" t="e">
        <f>Results!H302</f>
        <v>#VALUE!</v>
      </c>
      <c r="I302" s="55" t="e">
        <f>Results!I302</f>
        <v>#VALUE!</v>
      </c>
      <c r="J302" s="56" t="e">
        <f>Results!J302</f>
        <v>#VALUE!</v>
      </c>
      <c r="K302" s="57" t="e">
        <f>0.01*'11'!B$17*Matrix!AT302*Results!E302</f>
        <v>#VALUE!</v>
      </c>
      <c r="L302" s="32" t="e">
        <f>0.01*('11'!C$17-'935'!Y302)*Results!C302*Matrix!AT302*('11'!B$17/('11'!B$17-'935'!X302))*'935'!Q302</f>
        <v>#VALUE!</v>
      </c>
      <c r="M302" s="49" t="e">
        <f>0.01*('11'!B$17-'935'!X302)*Results!D302</f>
        <v>#VALUE!</v>
      </c>
      <c r="N302" s="32" t="e">
        <f>0.01*'11'!B$17*Matrix!H302*Matrix!BC302</f>
        <v>#VALUE!</v>
      </c>
      <c r="O302" s="32" t="e">
        <f>0.01*('11'!B$17-'935'!X302)*Matrix!BW302</f>
        <v>#VALUE!</v>
      </c>
      <c r="P302" s="49" t="e">
        <f>0.01*Matrix!AS302*'935'!U302</f>
        <v>#VALUE!</v>
      </c>
      <c r="Q302" s="57" t="e">
        <f t="shared" si="21"/>
        <v>#VALUE!</v>
      </c>
      <c r="R302" s="34" t="e">
        <f>'935'!Z302</f>
        <v>#VALUE!</v>
      </c>
      <c r="S302" s="58" t="e">
        <f t="shared" si="22"/>
        <v>#VALUE!</v>
      </c>
      <c r="T302" s="59" t="e">
        <f t="shared" si="23"/>
        <v>#VALUE!</v>
      </c>
      <c r="U302" s="57" t="e">
        <f t="shared" si="24"/>
        <v>#VALUE!</v>
      </c>
      <c r="V302" s="34" t="e">
        <f>'935'!AA302</f>
        <v>#VALUE!</v>
      </c>
      <c r="W302" s="58" t="e">
        <f t="shared" si="25"/>
        <v>#VALUE!</v>
      </c>
      <c r="X302" s="59" t="e">
        <f t="shared" si="26"/>
        <v>#VALUE!</v>
      </c>
      <c r="Y302" s="57" t="e">
        <f>0.01*('11'!B$17-'935'!X302)*Matrix!BT302</f>
        <v>#VALUE!</v>
      </c>
      <c r="Z302" s="32" t="e">
        <f>0.01*'11'!B$17*Matrix!AT302*Matrix!CV302</f>
        <v>#VALUE!</v>
      </c>
      <c r="AA302" s="32" t="e">
        <f>Matrix!AT302*MAX(Matrix!DD302,0-(Matrix!DC302+IF('935'!Q302=0,0,(1-'935'!Y302/'11'!C$17)*'11'!B$17/('11'!B$17-'935'!X302)*IF(Matrix!AT302=0,1,Matrix!BX302/Matrix!AT302)*Matrix!CU302)))*'11'!B$17*0.01*'DNO totals'!B$228/'DNO totals'!B$296</f>
        <v>#VALUE!</v>
      </c>
      <c r="AB302" s="32" t="e">
        <f>Matrix!AT302*'Charging rates'!B$106*Matrix!DA302</f>
        <v>#VALUE!</v>
      </c>
      <c r="AC302" s="32" t="e">
        <f>Matrix!AT302*MAX(Matrix!DD302,0-(Matrix!DC302+IF('935'!Q302=0,0,(1-'935'!Y302/'11'!C$17)*'11'!B$17/('11'!B$17-'935'!X302)*IF(Matrix!AT302=0,1,Matrix!BX302/Matrix!AT302)*Matrix!CU302)))*'11'!B$17*0.01*'DNO totals'!B$238/'DNO totals'!B$296</f>
        <v>#VALUE!</v>
      </c>
      <c r="AD302" s="32" t="e">
        <f>0.01*(Matrix!BX302*'11'!B$17*Matrix!CA302+Matrix!AT302*Matrix!CC302*'935'!Q302*('11'!C$17-'935'!Y302)*('11'!B$17/('11'!B$17-'935'!X302)))</f>
        <v>#VALUE!</v>
      </c>
      <c r="AE302" s="32" t="e">
        <f>Matrix!AT302*'Charging rates'!B$116*(Parameters!B$21+Matrix!AU302)*IF('DNO totals'!B$323&lt;0,1,'935'!S302)</f>
        <v>#VALUE!</v>
      </c>
      <c r="AF302" s="32" t="e">
        <f>Matrix!AT302*MAX(Matrix!DD302,0-(Matrix!DC302+IF('935'!Q302=0,0,(1-'935'!Y302/'11'!C$17)*'11'!B$17/('11'!B$17-'935'!X302)*IF(Matrix!AT302=0,1,Matrix!BX302/Matrix!AT302)*Matrix!CU302)))*'11'!B$17*0.01*(1-('DNO totals'!B$238+'DNO totals'!B$228)/'DNO totals'!B$296)</f>
        <v>#VALUE!</v>
      </c>
      <c r="AG302" s="49" t="e">
        <f t="shared" si="27"/>
        <v>#VALUE!</v>
      </c>
    </row>
    <row r="303" spans="1:33">
      <c r="A303" s="28">
        <v>203</v>
      </c>
      <c r="B303" s="47" t="e">
        <f>Results!B303</f>
        <v>#VALUE!</v>
      </c>
      <c r="C303" s="35" t="e">
        <f>Results!C303</f>
        <v>#VALUE!</v>
      </c>
      <c r="D303" s="55" t="e">
        <f>Results!D303</f>
        <v>#VALUE!</v>
      </c>
      <c r="E303" s="55" t="e">
        <f>Results!E303</f>
        <v>#VALUE!</v>
      </c>
      <c r="F303" s="56" t="e">
        <f>Results!F303</f>
        <v>#VALUE!</v>
      </c>
      <c r="G303" s="35" t="e">
        <f>Results!G303</f>
        <v>#VALUE!</v>
      </c>
      <c r="H303" s="55" t="e">
        <f>Results!H303</f>
        <v>#VALUE!</v>
      </c>
      <c r="I303" s="55" t="e">
        <f>Results!I303</f>
        <v>#VALUE!</v>
      </c>
      <c r="J303" s="56" t="e">
        <f>Results!J303</f>
        <v>#VALUE!</v>
      </c>
      <c r="K303" s="57" t="e">
        <f>0.01*'11'!B$17*Matrix!AT303*Results!E303</f>
        <v>#VALUE!</v>
      </c>
      <c r="L303" s="32" t="e">
        <f>0.01*('11'!C$17-'935'!Y303)*Results!C303*Matrix!AT303*('11'!B$17/('11'!B$17-'935'!X303))*'935'!Q303</f>
        <v>#VALUE!</v>
      </c>
      <c r="M303" s="49" t="e">
        <f>0.01*('11'!B$17-'935'!X303)*Results!D303</f>
        <v>#VALUE!</v>
      </c>
      <c r="N303" s="32" t="e">
        <f>0.01*'11'!B$17*Matrix!H303*Matrix!BC303</f>
        <v>#VALUE!</v>
      </c>
      <c r="O303" s="32" t="e">
        <f>0.01*('11'!B$17-'935'!X303)*Matrix!BW303</f>
        <v>#VALUE!</v>
      </c>
      <c r="P303" s="49" t="e">
        <f>0.01*Matrix!AS303*'935'!U303</f>
        <v>#VALUE!</v>
      </c>
      <c r="Q303" s="57" t="e">
        <f t="shared" si="21"/>
        <v>#VALUE!</v>
      </c>
      <c r="R303" s="34" t="e">
        <f>'935'!Z303</f>
        <v>#VALUE!</v>
      </c>
      <c r="S303" s="58" t="e">
        <f t="shared" si="22"/>
        <v>#VALUE!</v>
      </c>
      <c r="T303" s="59" t="e">
        <f t="shared" si="23"/>
        <v>#VALUE!</v>
      </c>
      <c r="U303" s="57" t="e">
        <f t="shared" si="24"/>
        <v>#VALUE!</v>
      </c>
      <c r="V303" s="34" t="e">
        <f>'935'!AA303</f>
        <v>#VALUE!</v>
      </c>
      <c r="W303" s="58" t="e">
        <f t="shared" si="25"/>
        <v>#VALUE!</v>
      </c>
      <c r="X303" s="59" t="e">
        <f t="shared" si="26"/>
        <v>#VALUE!</v>
      </c>
      <c r="Y303" s="57" t="e">
        <f>0.01*('11'!B$17-'935'!X303)*Matrix!BT303</f>
        <v>#VALUE!</v>
      </c>
      <c r="Z303" s="32" t="e">
        <f>0.01*'11'!B$17*Matrix!AT303*Matrix!CV303</f>
        <v>#VALUE!</v>
      </c>
      <c r="AA303" s="32" t="e">
        <f>Matrix!AT303*MAX(Matrix!DD303,0-(Matrix!DC303+IF('935'!Q303=0,0,(1-'935'!Y303/'11'!C$17)*'11'!B$17/('11'!B$17-'935'!X303)*IF(Matrix!AT303=0,1,Matrix!BX303/Matrix!AT303)*Matrix!CU303)))*'11'!B$17*0.01*'DNO totals'!B$228/'DNO totals'!B$296</f>
        <v>#VALUE!</v>
      </c>
      <c r="AB303" s="32" t="e">
        <f>Matrix!AT303*'Charging rates'!B$106*Matrix!DA303</f>
        <v>#VALUE!</v>
      </c>
      <c r="AC303" s="32" t="e">
        <f>Matrix!AT303*MAX(Matrix!DD303,0-(Matrix!DC303+IF('935'!Q303=0,0,(1-'935'!Y303/'11'!C$17)*'11'!B$17/('11'!B$17-'935'!X303)*IF(Matrix!AT303=0,1,Matrix!BX303/Matrix!AT303)*Matrix!CU303)))*'11'!B$17*0.01*'DNO totals'!B$238/'DNO totals'!B$296</f>
        <v>#VALUE!</v>
      </c>
      <c r="AD303" s="32" t="e">
        <f>0.01*(Matrix!BX303*'11'!B$17*Matrix!CA303+Matrix!AT303*Matrix!CC303*'935'!Q303*('11'!C$17-'935'!Y303)*('11'!B$17/('11'!B$17-'935'!X303)))</f>
        <v>#VALUE!</v>
      </c>
      <c r="AE303" s="32" t="e">
        <f>Matrix!AT303*'Charging rates'!B$116*(Parameters!B$21+Matrix!AU303)*IF('DNO totals'!B$323&lt;0,1,'935'!S303)</f>
        <v>#VALUE!</v>
      </c>
      <c r="AF303" s="32" t="e">
        <f>Matrix!AT303*MAX(Matrix!DD303,0-(Matrix!DC303+IF('935'!Q303=0,0,(1-'935'!Y303/'11'!C$17)*'11'!B$17/('11'!B$17-'935'!X303)*IF(Matrix!AT303=0,1,Matrix!BX303/Matrix!AT303)*Matrix!CU303)))*'11'!B$17*0.01*(1-('DNO totals'!B$238+'DNO totals'!B$228)/'DNO totals'!B$296)</f>
        <v>#VALUE!</v>
      </c>
      <c r="AG303" s="49" t="e">
        <f t="shared" si="27"/>
        <v>#VALUE!</v>
      </c>
    </row>
    <row r="304" spans="1:33">
      <c r="A304" s="28">
        <v>204</v>
      </c>
      <c r="B304" s="47" t="e">
        <f>Results!B304</f>
        <v>#VALUE!</v>
      </c>
      <c r="C304" s="35" t="e">
        <f>Results!C304</f>
        <v>#VALUE!</v>
      </c>
      <c r="D304" s="55" t="e">
        <f>Results!D304</f>
        <v>#VALUE!</v>
      </c>
      <c r="E304" s="55" t="e">
        <f>Results!E304</f>
        <v>#VALUE!</v>
      </c>
      <c r="F304" s="56" t="e">
        <f>Results!F304</f>
        <v>#VALUE!</v>
      </c>
      <c r="G304" s="35" t="e">
        <f>Results!G304</f>
        <v>#VALUE!</v>
      </c>
      <c r="H304" s="55" t="e">
        <f>Results!H304</f>
        <v>#VALUE!</v>
      </c>
      <c r="I304" s="55" t="e">
        <f>Results!I304</f>
        <v>#VALUE!</v>
      </c>
      <c r="J304" s="56" t="e">
        <f>Results!J304</f>
        <v>#VALUE!</v>
      </c>
      <c r="K304" s="57" t="e">
        <f>0.01*'11'!B$17*Matrix!AT304*Results!E304</f>
        <v>#VALUE!</v>
      </c>
      <c r="L304" s="32" t="e">
        <f>0.01*('11'!C$17-'935'!Y304)*Results!C304*Matrix!AT304*('11'!B$17/('11'!B$17-'935'!X304))*'935'!Q304</f>
        <v>#VALUE!</v>
      </c>
      <c r="M304" s="49" t="e">
        <f>0.01*('11'!B$17-'935'!X304)*Results!D304</f>
        <v>#VALUE!</v>
      </c>
      <c r="N304" s="32" t="e">
        <f>0.01*'11'!B$17*Matrix!H304*Matrix!BC304</f>
        <v>#VALUE!</v>
      </c>
      <c r="O304" s="32" t="e">
        <f>0.01*('11'!B$17-'935'!X304)*Matrix!BW304</f>
        <v>#VALUE!</v>
      </c>
      <c r="P304" s="49" t="e">
        <f>0.01*Matrix!AS304*'935'!U304</f>
        <v>#VALUE!</v>
      </c>
      <c r="Q304" s="57" t="e">
        <f t="shared" si="21"/>
        <v>#VALUE!</v>
      </c>
      <c r="R304" s="34" t="e">
        <f>'935'!Z304</f>
        <v>#VALUE!</v>
      </c>
      <c r="S304" s="58" t="e">
        <f t="shared" si="22"/>
        <v>#VALUE!</v>
      </c>
      <c r="T304" s="59" t="e">
        <f t="shared" si="23"/>
        <v>#VALUE!</v>
      </c>
      <c r="U304" s="57" t="e">
        <f t="shared" si="24"/>
        <v>#VALUE!</v>
      </c>
      <c r="V304" s="34" t="e">
        <f>'935'!AA304</f>
        <v>#VALUE!</v>
      </c>
      <c r="W304" s="58" t="e">
        <f t="shared" si="25"/>
        <v>#VALUE!</v>
      </c>
      <c r="X304" s="59" t="e">
        <f t="shared" si="26"/>
        <v>#VALUE!</v>
      </c>
      <c r="Y304" s="57" t="e">
        <f>0.01*('11'!B$17-'935'!X304)*Matrix!BT304</f>
        <v>#VALUE!</v>
      </c>
      <c r="Z304" s="32" t="e">
        <f>0.01*'11'!B$17*Matrix!AT304*Matrix!CV304</f>
        <v>#VALUE!</v>
      </c>
      <c r="AA304" s="32" t="e">
        <f>Matrix!AT304*MAX(Matrix!DD304,0-(Matrix!DC304+IF('935'!Q304=0,0,(1-'935'!Y304/'11'!C$17)*'11'!B$17/('11'!B$17-'935'!X304)*IF(Matrix!AT304=0,1,Matrix!BX304/Matrix!AT304)*Matrix!CU304)))*'11'!B$17*0.01*'DNO totals'!B$228/'DNO totals'!B$296</f>
        <v>#VALUE!</v>
      </c>
      <c r="AB304" s="32" t="e">
        <f>Matrix!AT304*'Charging rates'!B$106*Matrix!DA304</f>
        <v>#VALUE!</v>
      </c>
      <c r="AC304" s="32" t="e">
        <f>Matrix!AT304*MAX(Matrix!DD304,0-(Matrix!DC304+IF('935'!Q304=0,0,(1-'935'!Y304/'11'!C$17)*'11'!B$17/('11'!B$17-'935'!X304)*IF(Matrix!AT304=0,1,Matrix!BX304/Matrix!AT304)*Matrix!CU304)))*'11'!B$17*0.01*'DNO totals'!B$238/'DNO totals'!B$296</f>
        <v>#VALUE!</v>
      </c>
      <c r="AD304" s="32" t="e">
        <f>0.01*(Matrix!BX304*'11'!B$17*Matrix!CA304+Matrix!AT304*Matrix!CC304*'935'!Q304*('11'!C$17-'935'!Y304)*('11'!B$17/('11'!B$17-'935'!X304)))</f>
        <v>#VALUE!</v>
      </c>
      <c r="AE304" s="32" t="e">
        <f>Matrix!AT304*'Charging rates'!B$116*(Parameters!B$21+Matrix!AU304)*IF('DNO totals'!B$323&lt;0,1,'935'!S304)</f>
        <v>#VALUE!</v>
      </c>
      <c r="AF304" s="32" t="e">
        <f>Matrix!AT304*MAX(Matrix!DD304,0-(Matrix!DC304+IF('935'!Q304=0,0,(1-'935'!Y304/'11'!C$17)*'11'!B$17/('11'!B$17-'935'!X304)*IF(Matrix!AT304=0,1,Matrix!BX304/Matrix!AT304)*Matrix!CU304)))*'11'!B$17*0.01*(1-('DNO totals'!B$238+'DNO totals'!B$228)/'DNO totals'!B$296)</f>
        <v>#VALUE!</v>
      </c>
      <c r="AG304" s="49" t="e">
        <f t="shared" si="27"/>
        <v>#VALUE!</v>
      </c>
    </row>
    <row r="305" spans="1:33">
      <c r="A305" s="28">
        <v>205</v>
      </c>
      <c r="B305" s="47" t="e">
        <f>Results!B305</f>
        <v>#VALUE!</v>
      </c>
      <c r="C305" s="35" t="e">
        <f>Results!C305</f>
        <v>#VALUE!</v>
      </c>
      <c r="D305" s="55" t="e">
        <f>Results!D305</f>
        <v>#VALUE!</v>
      </c>
      <c r="E305" s="55" t="e">
        <f>Results!E305</f>
        <v>#VALUE!</v>
      </c>
      <c r="F305" s="56" t="e">
        <f>Results!F305</f>
        <v>#VALUE!</v>
      </c>
      <c r="G305" s="35" t="e">
        <f>Results!G305</f>
        <v>#VALUE!</v>
      </c>
      <c r="H305" s="55" t="e">
        <f>Results!H305</f>
        <v>#VALUE!</v>
      </c>
      <c r="I305" s="55" t="e">
        <f>Results!I305</f>
        <v>#VALUE!</v>
      </c>
      <c r="J305" s="56" t="e">
        <f>Results!J305</f>
        <v>#VALUE!</v>
      </c>
      <c r="K305" s="57" t="e">
        <f>0.01*'11'!B$17*Matrix!AT305*Results!E305</f>
        <v>#VALUE!</v>
      </c>
      <c r="L305" s="32" t="e">
        <f>0.01*('11'!C$17-'935'!Y305)*Results!C305*Matrix!AT305*('11'!B$17/('11'!B$17-'935'!X305))*'935'!Q305</f>
        <v>#VALUE!</v>
      </c>
      <c r="M305" s="49" t="e">
        <f>0.01*('11'!B$17-'935'!X305)*Results!D305</f>
        <v>#VALUE!</v>
      </c>
      <c r="N305" s="32" t="e">
        <f>0.01*'11'!B$17*Matrix!H305*Matrix!BC305</f>
        <v>#VALUE!</v>
      </c>
      <c r="O305" s="32" t="e">
        <f>0.01*('11'!B$17-'935'!X305)*Matrix!BW305</f>
        <v>#VALUE!</v>
      </c>
      <c r="P305" s="49" t="e">
        <f>0.01*Matrix!AS305*'935'!U305</f>
        <v>#VALUE!</v>
      </c>
      <c r="Q305" s="57" t="e">
        <f t="shared" si="21"/>
        <v>#VALUE!</v>
      </c>
      <c r="R305" s="34" t="e">
        <f>'935'!Z305</f>
        <v>#VALUE!</v>
      </c>
      <c r="S305" s="58" t="e">
        <f t="shared" si="22"/>
        <v>#VALUE!</v>
      </c>
      <c r="T305" s="59" t="e">
        <f t="shared" si="23"/>
        <v>#VALUE!</v>
      </c>
      <c r="U305" s="57" t="e">
        <f t="shared" si="24"/>
        <v>#VALUE!</v>
      </c>
      <c r="V305" s="34" t="e">
        <f>'935'!AA305</f>
        <v>#VALUE!</v>
      </c>
      <c r="W305" s="58" t="e">
        <f t="shared" si="25"/>
        <v>#VALUE!</v>
      </c>
      <c r="X305" s="59" t="e">
        <f t="shared" si="26"/>
        <v>#VALUE!</v>
      </c>
      <c r="Y305" s="57" t="e">
        <f>0.01*('11'!B$17-'935'!X305)*Matrix!BT305</f>
        <v>#VALUE!</v>
      </c>
      <c r="Z305" s="32" t="e">
        <f>0.01*'11'!B$17*Matrix!AT305*Matrix!CV305</f>
        <v>#VALUE!</v>
      </c>
      <c r="AA305" s="32" t="e">
        <f>Matrix!AT305*MAX(Matrix!DD305,0-(Matrix!DC305+IF('935'!Q305=0,0,(1-'935'!Y305/'11'!C$17)*'11'!B$17/('11'!B$17-'935'!X305)*IF(Matrix!AT305=0,1,Matrix!BX305/Matrix!AT305)*Matrix!CU305)))*'11'!B$17*0.01*'DNO totals'!B$228/'DNO totals'!B$296</f>
        <v>#VALUE!</v>
      </c>
      <c r="AB305" s="32" t="e">
        <f>Matrix!AT305*'Charging rates'!B$106*Matrix!DA305</f>
        <v>#VALUE!</v>
      </c>
      <c r="AC305" s="32" t="e">
        <f>Matrix!AT305*MAX(Matrix!DD305,0-(Matrix!DC305+IF('935'!Q305=0,0,(1-'935'!Y305/'11'!C$17)*'11'!B$17/('11'!B$17-'935'!X305)*IF(Matrix!AT305=0,1,Matrix!BX305/Matrix!AT305)*Matrix!CU305)))*'11'!B$17*0.01*'DNO totals'!B$238/'DNO totals'!B$296</f>
        <v>#VALUE!</v>
      </c>
      <c r="AD305" s="32" t="e">
        <f>0.01*(Matrix!BX305*'11'!B$17*Matrix!CA305+Matrix!AT305*Matrix!CC305*'935'!Q305*('11'!C$17-'935'!Y305)*('11'!B$17/('11'!B$17-'935'!X305)))</f>
        <v>#VALUE!</v>
      </c>
      <c r="AE305" s="32" t="e">
        <f>Matrix!AT305*'Charging rates'!B$116*(Parameters!B$21+Matrix!AU305)*IF('DNO totals'!B$323&lt;0,1,'935'!S305)</f>
        <v>#VALUE!</v>
      </c>
      <c r="AF305" s="32" t="e">
        <f>Matrix!AT305*MAX(Matrix!DD305,0-(Matrix!DC305+IF('935'!Q305=0,0,(1-'935'!Y305/'11'!C$17)*'11'!B$17/('11'!B$17-'935'!X305)*IF(Matrix!AT305=0,1,Matrix!BX305/Matrix!AT305)*Matrix!CU305)))*'11'!B$17*0.01*(1-('DNO totals'!B$238+'DNO totals'!B$228)/'DNO totals'!B$296)</f>
        <v>#VALUE!</v>
      </c>
      <c r="AG305" s="49" t="e">
        <f t="shared" si="27"/>
        <v>#VALUE!</v>
      </c>
    </row>
    <row r="306" spans="1:33">
      <c r="A306" s="28">
        <v>206</v>
      </c>
      <c r="B306" s="47" t="e">
        <f>Results!B306</f>
        <v>#VALUE!</v>
      </c>
      <c r="C306" s="35" t="e">
        <f>Results!C306</f>
        <v>#VALUE!</v>
      </c>
      <c r="D306" s="55" t="e">
        <f>Results!D306</f>
        <v>#VALUE!</v>
      </c>
      <c r="E306" s="55" t="e">
        <f>Results!E306</f>
        <v>#VALUE!</v>
      </c>
      <c r="F306" s="56" t="e">
        <f>Results!F306</f>
        <v>#VALUE!</v>
      </c>
      <c r="G306" s="35" t="e">
        <f>Results!G306</f>
        <v>#VALUE!</v>
      </c>
      <c r="H306" s="55" t="e">
        <f>Results!H306</f>
        <v>#VALUE!</v>
      </c>
      <c r="I306" s="55" t="e">
        <f>Results!I306</f>
        <v>#VALUE!</v>
      </c>
      <c r="J306" s="56" t="e">
        <f>Results!J306</f>
        <v>#VALUE!</v>
      </c>
      <c r="K306" s="57" t="e">
        <f>0.01*'11'!B$17*Matrix!AT306*Results!E306</f>
        <v>#VALUE!</v>
      </c>
      <c r="L306" s="32" t="e">
        <f>0.01*('11'!C$17-'935'!Y306)*Results!C306*Matrix!AT306*('11'!B$17/('11'!B$17-'935'!X306))*'935'!Q306</f>
        <v>#VALUE!</v>
      </c>
      <c r="M306" s="49" t="e">
        <f>0.01*('11'!B$17-'935'!X306)*Results!D306</f>
        <v>#VALUE!</v>
      </c>
      <c r="N306" s="32" t="e">
        <f>0.01*'11'!B$17*Matrix!H306*Matrix!BC306</f>
        <v>#VALUE!</v>
      </c>
      <c r="O306" s="32" t="e">
        <f>0.01*('11'!B$17-'935'!X306)*Matrix!BW306</f>
        <v>#VALUE!</v>
      </c>
      <c r="P306" s="49" t="e">
        <f>0.01*Matrix!AS306*'935'!U306</f>
        <v>#VALUE!</v>
      </c>
      <c r="Q306" s="57" t="e">
        <f t="shared" si="21"/>
        <v>#VALUE!</v>
      </c>
      <c r="R306" s="34" t="e">
        <f>'935'!Z306</f>
        <v>#VALUE!</v>
      </c>
      <c r="S306" s="58" t="e">
        <f t="shared" si="22"/>
        <v>#VALUE!</v>
      </c>
      <c r="T306" s="59" t="e">
        <f t="shared" si="23"/>
        <v>#VALUE!</v>
      </c>
      <c r="U306" s="57" t="e">
        <f t="shared" si="24"/>
        <v>#VALUE!</v>
      </c>
      <c r="V306" s="34" t="e">
        <f>'935'!AA306</f>
        <v>#VALUE!</v>
      </c>
      <c r="W306" s="58" t="e">
        <f t="shared" si="25"/>
        <v>#VALUE!</v>
      </c>
      <c r="X306" s="59" t="e">
        <f t="shared" si="26"/>
        <v>#VALUE!</v>
      </c>
      <c r="Y306" s="57" t="e">
        <f>0.01*('11'!B$17-'935'!X306)*Matrix!BT306</f>
        <v>#VALUE!</v>
      </c>
      <c r="Z306" s="32" t="e">
        <f>0.01*'11'!B$17*Matrix!AT306*Matrix!CV306</f>
        <v>#VALUE!</v>
      </c>
      <c r="AA306" s="32" t="e">
        <f>Matrix!AT306*MAX(Matrix!DD306,0-(Matrix!DC306+IF('935'!Q306=0,0,(1-'935'!Y306/'11'!C$17)*'11'!B$17/('11'!B$17-'935'!X306)*IF(Matrix!AT306=0,1,Matrix!BX306/Matrix!AT306)*Matrix!CU306)))*'11'!B$17*0.01*'DNO totals'!B$228/'DNO totals'!B$296</f>
        <v>#VALUE!</v>
      </c>
      <c r="AB306" s="32" t="e">
        <f>Matrix!AT306*'Charging rates'!B$106*Matrix!DA306</f>
        <v>#VALUE!</v>
      </c>
      <c r="AC306" s="32" t="e">
        <f>Matrix!AT306*MAX(Matrix!DD306,0-(Matrix!DC306+IF('935'!Q306=0,0,(1-'935'!Y306/'11'!C$17)*'11'!B$17/('11'!B$17-'935'!X306)*IF(Matrix!AT306=0,1,Matrix!BX306/Matrix!AT306)*Matrix!CU306)))*'11'!B$17*0.01*'DNO totals'!B$238/'DNO totals'!B$296</f>
        <v>#VALUE!</v>
      </c>
      <c r="AD306" s="32" t="e">
        <f>0.01*(Matrix!BX306*'11'!B$17*Matrix!CA306+Matrix!AT306*Matrix!CC306*'935'!Q306*('11'!C$17-'935'!Y306)*('11'!B$17/('11'!B$17-'935'!X306)))</f>
        <v>#VALUE!</v>
      </c>
      <c r="AE306" s="32" t="e">
        <f>Matrix!AT306*'Charging rates'!B$116*(Parameters!B$21+Matrix!AU306)*IF('DNO totals'!B$323&lt;0,1,'935'!S306)</f>
        <v>#VALUE!</v>
      </c>
      <c r="AF306" s="32" t="e">
        <f>Matrix!AT306*MAX(Matrix!DD306,0-(Matrix!DC306+IF('935'!Q306=0,0,(1-'935'!Y306/'11'!C$17)*'11'!B$17/('11'!B$17-'935'!X306)*IF(Matrix!AT306=0,1,Matrix!BX306/Matrix!AT306)*Matrix!CU306)))*'11'!B$17*0.01*(1-('DNO totals'!B$238+'DNO totals'!B$228)/'DNO totals'!B$296)</f>
        <v>#VALUE!</v>
      </c>
      <c r="AG306" s="49" t="e">
        <f t="shared" si="27"/>
        <v>#VALUE!</v>
      </c>
    </row>
    <row r="307" spans="1:33">
      <c r="A307" s="28">
        <v>207</v>
      </c>
      <c r="B307" s="47" t="e">
        <f>Results!B307</f>
        <v>#VALUE!</v>
      </c>
      <c r="C307" s="35" t="e">
        <f>Results!C307</f>
        <v>#VALUE!</v>
      </c>
      <c r="D307" s="55" t="e">
        <f>Results!D307</f>
        <v>#VALUE!</v>
      </c>
      <c r="E307" s="55" t="e">
        <f>Results!E307</f>
        <v>#VALUE!</v>
      </c>
      <c r="F307" s="56" t="e">
        <f>Results!F307</f>
        <v>#VALUE!</v>
      </c>
      <c r="G307" s="35" t="e">
        <f>Results!G307</f>
        <v>#VALUE!</v>
      </c>
      <c r="H307" s="55" t="e">
        <f>Results!H307</f>
        <v>#VALUE!</v>
      </c>
      <c r="I307" s="55" t="e">
        <f>Results!I307</f>
        <v>#VALUE!</v>
      </c>
      <c r="J307" s="56" t="e">
        <f>Results!J307</f>
        <v>#VALUE!</v>
      </c>
      <c r="K307" s="57" t="e">
        <f>0.01*'11'!B$17*Matrix!AT307*Results!E307</f>
        <v>#VALUE!</v>
      </c>
      <c r="L307" s="32" t="e">
        <f>0.01*('11'!C$17-'935'!Y307)*Results!C307*Matrix!AT307*('11'!B$17/('11'!B$17-'935'!X307))*'935'!Q307</f>
        <v>#VALUE!</v>
      </c>
      <c r="M307" s="49" t="e">
        <f>0.01*('11'!B$17-'935'!X307)*Results!D307</f>
        <v>#VALUE!</v>
      </c>
      <c r="N307" s="32" t="e">
        <f>0.01*'11'!B$17*Matrix!H307*Matrix!BC307</f>
        <v>#VALUE!</v>
      </c>
      <c r="O307" s="32" t="e">
        <f>0.01*('11'!B$17-'935'!X307)*Matrix!BW307</f>
        <v>#VALUE!</v>
      </c>
      <c r="P307" s="49" t="e">
        <f>0.01*Matrix!AS307*'935'!U307</f>
        <v>#VALUE!</v>
      </c>
      <c r="Q307" s="57" t="e">
        <f t="shared" si="21"/>
        <v>#VALUE!</v>
      </c>
      <c r="R307" s="34" t="e">
        <f>'935'!Z307</f>
        <v>#VALUE!</v>
      </c>
      <c r="S307" s="58" t="e">
        <f t="shared" si="22"/>
        <v>#VALUE!</v>
      </c>
      <c r="T307" s="59" t="e">
        <f t="shared" si="23"/>
        <v>#VALUE!</v>
      </c>
      <c r="U307" s="57" t="e">
        <f t="shared" si="24"/>
        <v>#VALUE!</v>
      </c>
      <c r="V307" s="34" t="e">
        <f>'935'!AA307</f>
        <v>#VALUE!</v>
      </c>
      <c r="W307" s="58" t="e">
        <f t="shared" si="25"/>
        <v>#VALUE!</v>
      </c>
      <c r="X307" s="59" t="e">
        <f t="shared" si="26"/>
        <v>#VALUE!</v>
      </c>
      <c r="Y307" s="57" t="e">
        <f>0.01*('11'!B$17-'935'!X307)*Matrix!BT307</f>
        <v>#VALUE!</v>
      </c>
      <c r="Z307" s="32" t="e">
        <f>0.01*'11'!B$17*Matrix!AT307*Matrix!CV307</f>
        <v>#VALUE!</v>
      </c>
      <c r="AA307" s="32" t="e">
        <f>Matrix!AT307*MAX(Matrix!DD307,0-(Matrix!DC307+IF('935'!Q307=0,0,(1-'935'!Y307/'11'!C$17)*'11'!B$17/('11'!B$17-'935'!X307)*IF(Matrix!AT307=0,1,Matrix!BX307/Matrix!AT307)*Matrix!CU307)))*'11'!B$17*0.01*'DNO totals'!B$228/'DNO totals'!B$296</f>
        <v>#VALUE!</v>
      </c>
      <c r="AB307" s="32" t="e">
        <f>Matrix!AT307*'Charging rates'!B$106*Matrix!DA307</f>
        <v>#VALUE!</v>
      </c>
      <c r="AC307" s="32" t="e">
        <f>Matrix!AT307*MAX(Matrix!DD307,0-(Matrix!DC307+IF('935'!Q307=0,0,(1-'935'!Y307/'11'!C$17)*'11'!B$17/('11'!B$17-'935'!X307)*IF(Matrix!AT307=0,1,Matrix!BX307/Matrix!AT307)*Matrix!CU307)))*'11'!B$17*0.01*'DNO totals'!B$238/'DNO totals'!B$296</f>
        <v>#VALUE!</v>
      </c>
      <c r="AD307" s="32" t="e">
        <f>0.01*(Matrix!BX307*'11'!B$17*Matrix!CA307+Matrix!AT307*Matrix!CC307*'935'!Q307*('11'!C$17-'935'!Y307)*('11'!B$17/('11'!B$17-'935'!X307)))</f>
        <v>#VALUE!</v>
      </c>
      <c r="AE307" s="32" t="e">
        <f>Matrix!AT307*'Charging rates'!B$116*(Parameters!B$21+Matrix!AU307)*IF('DNO totals'!B$323&lt;0,1,'935'!S307)</f>
        <v>#VALUE!</v>
      </c>
      <c r="AF307" s="32" t="e">
        <f>Matrix!AT307*MAX(Matrix!DD307,0-(Matrix!DC307+IF('935'!Q307=0,0,(1-'935'!Y307/'11'!C$17)*'11'!B$17/('11'!B$17-'935'!X307)*IF(Matrix!AT307=0,1,Matrix!BX307/Matrix!AT307)*Matrix!CU307)))*'11'!B$17*0.01*(1-('DNO totals'!B$238+'DNO totals'!B$228)/'DNO totals'!B$296)</f>
        <v>#VALUE!</v>
      </c>
      <c r="AG307" s="49" t="e">
        <f t="shared" si="27"/>
        <v>#VALUE!</v>
      </c>
    </row>
    <row r="308" spans="1:33">
      <c r="A308" s="28">
        <v>208</v>
      </c>
      <c r="B308" s="47" t="e">
        <f>Results!B308</f>
        <v>#VALUE!</v>
      </c>
      <c r="C308" s="35" t="e">
        <f>Results!C308</f>
        <v>#VALUE!</v>
      </c>
      <c r="D308" s="55" t="e">
        <f>Results!D308</f>
        <v>#VALUE!</v>
      </c>
      <c r="E308" s="55" t="e">
        <f>Results!E308</f>
        <v>#VALUE!</v>
      </c>
      <c r="F308" s="56" t="e">
        <f>Results!F308</f>
        <v>#VALUE!</v>
      </c>
      <c r="G308" s="35" t="e">
        <f>Results!G308</f>
        <v>#VALUE!</v>
      </c>
      <c r="H308" s="55" t="e">
        <f>Results!H308</f>
        <v>#VALUE!</v>
      </c>
      <c r="I308" s="55" t="e">
        <f>Results!I308</f>
        <v>#VALUE!</v>
      </c>
      <c r="J308" s="56" t="e">
        <f>Results!J308</f>
        <v>#VALUE!</v>
      </c>
      <c r="K308" s="57" t="e">
        <f>0.01*'11'!B$17*Matrix!AT308*Results!E308</f>
        <v>#VALUE!</v>
      </c>
      <c r="L308" s="32" t="e">
        <f>0.01*('11'!C$17-'935'!Y308)*Results!C308*Matrix!AT308*('11'!B$17/('11'!B$17-'935'!X308))*'935'!Q308</f>
        <v>#VALUE!</v>
      </c>
      <c r="M308" s="49" t="e">
        <f>0.01*('11'!B$17-'935'!X308)*Results!D308</f>
        <v>#VALUE!</v>
      </c>
      <c r="N308" s="32" t="e">
        <f>0.01*'11'!B$17*Matrix!H308*Matrix!BC308</f>
        <v>#VALUE!</v>
      </c>
      <c r="O308" s="32" t="e">
        <f>0.01*('11'!B$17-'935'!X308)*Matrix!BW308</f>
        <v>#VALUE!</v>
      </c>
      <c r="P308" s="49" t="e">
        <f>0.01*Matrix!AS308*'935'!U308</f>
        <v>#VALUE!</v>
      </c>
      <c r="Q308" s="57" t="e">
        <f t="shared" si="21"/>
        <v>#VALUE!</v>
      </c>
      <c r="R308" s="34" t="e">
        <f>'935'!Z308</f>
        <v>#VALUE!</v>
      </c>
      <c r="S308" s="58" t="e">
        <f t="shared" si="22"/>
        <v>#VALUE!</v>
      </c>
      <c r="T308" s="59" t="e">
        <f t="shared" si="23"/>
        <v>#VALUE!</v>
      </c>
      <c r="U308" s="57" t="e">
        <f t="shared" si="24"/>
        <v>#VALUE!</v>
      </c>
      <c r="V308" s="34" t="e">
        <f>'935'!AA308</f>
        <v>#VALUE!</v>
      </c>
      <c r="W308" s="58" t="e">
        <f t="shared" si="25"/>
        <v>#VALUE!</v>
      </c>
      <c r="X308" s="59" t="e">
        <f t="shared" si="26"/>
        <v>#VALUE!</v>
      </c>
      <c r="Y308" s="57" t="e">
        <f>0.01*('11'!B$17-'935'!X308)*Matrix!BT308</f>
        <v>#VALUE!</v>
      </c>
      <c r="Z308" s="32" t="e">
        <f>0.01*'11'!B$17*Matrix!AT308*Matrix!CV308</f>
        <v>#VALUE!</v>
      </c>
      <c r="AA308" s="32" t="e">
        <f>Matrix!AT308*MAX(Matrix!DD308,0-(Matrix!DC308+IF('935'!Q308=0,0,(1-'935'!Y308/'11'!C$17)*'11'!B$17/('11'!B$17-'935'!X308)*IF(Matrix!AT308=0,1,Matrix!BX308/Matrix!AT308)*Matrix!CU308)))*'11'!B$17*0.01*'DNO totals'!B$228/'DNO totals'!B$296</f>
        <v>#VALUE!</v>
      </c>
      <c r="AB308" s="32" t="e">
        <f>Matrix!AT308*'Charging rates'!B$106*Matrix!DA308</f>
        <v>#VALUE!</v>
      </c>
      <c r="AC308" s="32" t="e">
        <f>Matrix!AT308*MAX(Matrix!DD308,0-(Matrix!DC308+IF('935'!Q308=0,0,(1-'935'!Y308/'11'!C$17)*'11'!B$17/('11'!B$17-'935'!X308)*IF(Matrix!AT308=0,1,Matrix!BX308/Matrix!AT308)*Matrix!CU308)))*'11'!B$17*0.01*'DNO totals'!B$238/'DNO totals'!B$296</f>
        <v>#VALUE!</v>
      </c>
      <c r="AD308" s="32" t="e">
        <f>0.01*(Matrix!BX308*'11'!B$17*Matrix!CA308+Matrix!AT308*Matrix!CC308*'935'!Q308*('11'!C$17-'935'!Y308)*('11'!B$17/('11'!B$17-'935'!X308)))</f>
        <v>#VALUE!</v>
      </c>
      <c r="AE308" s="32" t="e">
        <f>Matrix!AT308*'Charging rates'!B$116*(Parameters!B$21+Matrix!AU308)*IF('DNO totals'!B$323&lt;0,1,'935'!S308)</f>
        <v>#VALUE!</v>
      </c>
      <c r="AF308" s="32" t="e">
        <f>Matrix!AT308*MAX(Matrix!DD308,0-(Matrix!DC308+IF('935'!Q308=0,0,(1-'935'!Y308/'11'!C$17)*'11'!B$17/('11'!B$17-'935'!X308)*IF(Matrix!AT308=0,1,Matrix!BX308/Matrix!AT308)*Matrix!CU308)))*'11'!B$17*0.01*(1-('DNO totals'!B$238+'DNO totals'!B$228)/'DNO totals'!B$296)</f>
        <v>#VALUE!</v>
      </c>
      <c r="AG308" s="49" t="e">
        <f t="shared" si="27"/>
        <v>#VALUE!</v>
      </c>
    </row>
    <row r="309" spans="1:33">
      <c r="A309" s="28">
        <v>209</v>
      </c>
      <c r="B309" s="47" t="e">
        <f>Results!B309</f>
        <v>#VALUE!</v>
      </c>
      <c r="C309" s="35" t="e">
        <f>Results!C309</f>
        <v>#VALUE!</v>
      </c>
      <c r="D309" s="55" t="e">
        <f>Results!D309</f>
        <v>#VALUE!</v>
      </c>
      <c r="E309" s="55" t="e">
        <f>Results!E309</f>
        <v>#VALUE!</v>
      </c>
      <c r="F309" s="56" t="e">
        <f>Results!F309</f>
        <v>#VALUE!</v>
      </c>
      <c r="G309" s="35" t="e">
        <f>Results!G309</f>
        <v>#VALUE!</v>
      </c>
      <c r="H309" s="55" t="e">
        <f>Results!H309</f>
        <v>#VALUE!</v>
      </c>
      <c r="I309" s="55" t="e">
        <f>Results!I309</f>
        <v>#VALUE!</v>
      </c>
      <c r="J309" s="56" t="e">
        <f>Results!J309</f>
        <v>#VALUE!</v>
      </c>
      <c r="K309" s="57" t="e">
        <f>0.01*'11'!B$17*Matrix!AT309*Results!E309</f>
        <v>#VALUE!</v>
      </c>
      <c r="L309" s="32" t="e">
        <f>0.01*('11'!C$17-'935'!Y309)*Results!C309*Matrix!AT309*('11'!B$17/('11'!B$17-'935'!X309))*'935'!Q309</f>
        <v>#VALUE!</v>
      </c>
      <c r="M309" s="49" t="e">
        <f>0.01*('11'!B$17-'935'!X309)*Results!D309</f>
        <v>#VALUE!</v>
      </c>
      <c r="N309" s="32" t="e">
        <f>0.01*'11'!B$17*Matrix!H309*Matrix!BC309</f>
        <v>#VALUE!</v>
      </c>
      <c r="O309" s="32" t="e">
        <f>0.01*('11'!B$17-'935'!X309)*Matrix!BW309</f>
        <v>#VALUE!</v>
      </c>
      <c r="P309" s="49" t="e">
        <f>0.01*Matrix!AS309*'935'!U309</f>
        <v>#VALUE!</v>
      </c>
      <c r="Q309" s="57" t="e">
        <f t="shared" si="21"/>
        <v>#VALUE!</v>
      </c>
      <c r="R309" s="34" t="e">
        <f>'935'!Z309</f>
        <v>#VALUE!</v>
      </c>
      <c r="S309" s="58" t="e">
        <f t="shared" si="22"/>
        <v>#VALUE!</v>
      </c>
      <c r="T309" s="59" t="e">
        <f t="shared" si="23"/>
        <v>#VALUE!</v>
      </c>
      <c r="U309" s="57" t="e">
        <f t="shared" si="24"/>
        <v>#VALUE!</v>
      </c>
      <c r="V309" s="34" t="e">
        <f>'935'!AA309</f>
        <v>#VALUE!</v>
      </c>
      <c r="W309" s="58" t="e">
        <f t="shared" si="25"/>
        <v>#VALUE!</v>
      </c>
      <c r="X309" s="59" t="e">
        <f t="shared" si="26"/>
        <v>#VALUE!</v>
      </c>
      <c r="Y309" s="57" t="e">
        <f>0.01*('11'!B$17-'935'!X309)*Matrix!BT309</f>
        <v>#VALUE!</v>
      </c>
      <c r="Z309" s="32" t="e">
        <f>0.01*'11'!B$17*Matrix!AT309*Matrix!CV309</f>
        <v>#VALUE!</v>
      </c>
      <c r="AA309" s="32" t="e">
        <f>Matrix!AT309*MAX(Matrix!DD309,0-(Matrix!DC309+IF('935'!Q309=0,0,(1-'935'!Y309/'11'!C$17)*'11'!B$17/('11'!B$17-'935'!X309)*IF(Matrix!AT309=0,1,Matrix!BX309/Matrix!AT309)*Matrix!CU309)))*'11'!B$17*0.01*'DNO totals'!B$228/'DNO totals'!B$296</f>
        <v>#VALUE!</v>
      </c>
      <c r="AB309" s="32" t="e">
        <f>Matrix!AT309*'Charging rates'!B$106*Matrix!DA309</f>
        <v>#VALUE!</v>
      </c>
      <c r="AC309" s="32" t="e">
        <f>Matrix!AT309*MAX(Matrix!DD309,0-(Matrix!DC309+IF('935'!Q309=0,0,(1-'935'!Y309/'11'!C$17)*'11'!B$17/('11'!B$17-'935'!X309)*IF(Matrix!AT309=0,1,Matrix!BX309/Matrix!AT309)*Matrix!CU309)))*'11'!B$17*0.01*'DNO totals'!B$238/'DNO totals'!B$296</f>
        <v>#VALUE!</v>
      </c>
      <c r="AD309" s="32" t="e">
        <f>0.01*(Matrix!BX309*'11'!B$17*Matrix!CA309+Matrix!AT309*Matrix!CC309*'935'!Q309*('11'!C$17-'935'!Y309)*('11'!B$17/('11'!B$17-'935'!X309)))</f>
        <v>#VALUE!</v>
      </c>
      <c r="AE309" s="32" t="e">
        <f>Matrix!AT309*'Charging rates'!B$116*(Parameters!B$21+Matrix!AU309)*IF('DNO totals'!B$323&lt;0,1,'935'!S309)</f>
        <v>#VALUE!</v>
      </c>
      <c r="AF309" s="32" t="e">
        <f>Matrix!AT309*MAX(Matrix!DD309,0-(Matrix!DC309+IF('935'!Q309=0,0,(1-'935'!Y309/'11'!C$17)*'11'!B$17/('11'!B$17-'935'!X309)*IF(Matrix!AT309=0,1,Matrix!BX309/Matrix!AT309)*Matrix!CU309)))*'11'!B$17*0.01*(1-('DNO totals'!B$238+'DNO totals'!B$228)/'DNO totals'!B$296)</f>
        <v>#VALUE!</v>
      </c>
      <c r="AG309" s="49" t="e">
        <f t="shared" si="27"/>
        <v>#VALUE!</v>
      </c>
    </row>
    <row r="310" spans="1:33">
      <c r="A310" s="28">
        <v>210</v>
      </c>
      <c r="B310" s="47" t="e">
        <f>Results!B310</f>
        <v>#VALUE!</v>
      </c>
      <c r="C310" s="35" t="e">
        <f>Results!C310</f>
        <v>#VALUE!</v>
      </c>
      <c r="D310" s="55" t="e">
        <f>Results!D310</f>
        <v>#VALUE!</v>
      </c>
      <c r="E310" s="55" t="e">
        <f>Results!E310</f>
        <v>#VALUE!</v>
      </c>
      <c r="F310" s="56" t="e">
        <f>Results!F310</f>
        <v>#VALUE!</v>
      </c>
      <c r="G310" s="35" t="e">
        <f>Results!G310</f>
        <v>#VALUE!</v>
      </c>
      <c r="H310" s="55" t="e">
        <f>Results!H310</f>
        <v>#VALUE!</v>
      </c>
      <c r="I310" s="55" t="e">
        <f>Results!I310</f>
        <v>#VALUE!</v>
      </c>
      <c r="J310" s="56" t="e">
        <f>Results!J310</f>
        <v>#VALUE!</v>
      </c>
      <c r="K310" s="57" t="e">
        <f>0.01*'11'!B$17*Matrix!AT310*Results!E310</f>
        <v>#VALUE!</v>
      </c>
      <c r="L310" s="32" t="e">
        <f>0.01*('11'!C$17-'935'!Y310)*Results!C310*Matrix!AT310*('11'!B$17/('11'!B$17-'935'!X310))*'935'!Q310</f>
        <v>#VALUE!</v>
      </c>
      <c r="M310" s="49" t="e">
        <f>0.01*('11'!B$17-'935'!X310)*Results!D310</f>
        <v>#VALUE!</v>
      </c>
      <c r="N310" s="32" t="e">
        <f>0.01*'11'!B$17*Matrix!H310*Matrix!BC310</f>
        <v>#VALUE!</v>
      </c>
      <c r="O310" s="32" t="e">
        <f>0.01*('11'!B$17-'935'!X310)*Matrix!BW310</f>
        <v>#VALUE!</v>
      </c>
      <c r="P310" s="49" t="e">
        <f>0.01*Matrix!AS310*'935'!U310</f>
        <v>#VALUE!</v>
      </c>
      <c r="Q310" s="57" t="e">
        <f t="shared" si="21"/>
        <v>#VALUE!</v>
      </c>
      <c r="R310" s="34" t="e">
        <f>'935'!Z310</f>
        <v>#VALUE!</v>
      </c>
      <c r="S310" s="58" t="e">
        <f t="shared" si="22"/>
        <v>#VALUE!</v>
      </c>
      <c r="T310" s="59" t="e">
        <f t="shared" si="23"/>
        <v>#VALUE!</v>
      </c>
      <c r="U310" s="57" t="e">
        <f t="shared" si="24"/>
        <v>#VALUE!</v>
      </c>
      <c r="V310" s="34" t="e">
        <f>'935'!AA310</f>
        <v>#VALUE!</v>
      </c>
      <c r="W310" s="58" t="e">
        <f t="shared" si="25"/>
        <v>#VALUE!</v>
      </c>
      <c r="X310" s="59" t="e">
        <f t="shared" si="26"/>
        <v>#VALUE!</v>
      </c>
      <c r="Y310" s="57" t="e">
        <f>0.01*('11'!B$17-'935'!X310)*Matrix!BT310</f>
        <v>#VALUE!</v>
      </c>
      <c r="Z310" s="32" t="e">
        <f>0.01*'11'!B$17*Matrix!AT310*Matrix!CV310</f>
        <v>#VALUE!</v>
      </c>
      <c r="AA310" s="32" t="e">
        <f>Matrix!AT310*MAX(Matrix!DD310,0-(Matrix!DC310+IF('935'!Q310=0,0,(1-'935'!Y310/'11'!C$17)*'11'!B$17/('11'!B$17-'935'!X310)*IF(Matrix!AT310=0,1,Matrix!BX310/Matrix!AT310)*Matrix!CU310)))*'11'!B$17*0.01*'DNO totals'!B$228/'DNO totals'!B$296</f>
        <v>#VALUE!</v>
      </c>
      <c r="AB310" s="32" t="e">
        <f>Matrix!AT310*'Charging rates'!B$106*Matrix!DA310</f>
        <v>#VALUE!</v>
      </c>
      <c r="AC310" s="32" t="e">
        <f>Matrix!AT310*MAX(Matrix!DD310,0-(Matrix!DC310+IF('935'!Q310=0,0,(1-'935'!Y310/'11'!C$17)*'11'!B$17/('11'!B$17-'935'!X310)*IF(Matrix!AT310=0,1,Matrix!BX310/Matrix!AT310)*Matrix!CU310)))*'11'!B$17*0.01*'DNO totals'!B$238/'DNO totals'!B$296</f>
        <v>#VALUE!</v>
      </c>
      <c r="AD310" s="32" t="e">
        <f>0.01*(Matrix!BX310*'11'!B$17*Matrix!CA310+Matrix!AT310*Matrix!CC310*'935'!Q310*('11'!C$17-'935'!Y310)*('11'!B$17/('11'!B$17-'935'!X310)))</f>
        <v>#VALUE!</v>
      </c>
      <c r="AE310" s="32" t="e">
        <f>Matrix!AT310*'Charging rates'!B$116*(Parameters!B$21+Matrix!AU310)*IF('DNO totals'!B$323&lt;0,1,'935'!S310)</f>
        <v>#VALUE!</v>
      </c>
      <c r="AF310" s="32" t="e">
        <f>Matrix!AT310*MAX(Matrix!DD310,0-(Matrix!DC310+IF('935'!Q310=0,0,(1-'935'!Y310/'11'!C$17)*'11'!B$17/('11'!B$17-'935'!X310)*IF(Matrix!AT310=0,1,Matrix!BX310/Matrix!AT310)*Matrix!CU310)))*'11'!B$17*0.01*(1-('DNO totals'!B$238+'DNO totals'!B$228)/'DNO totals'!B$296)</f>
        <v>#VALUE!</v>
      </c>
      <c r="AG310" s="49" t="e">
        <f t="shared" si="27"/>
        <v>#VALUE!</v>
      </c>
    </row>
    <row r="311" spans="1:33">
      <c r="A311" s="28">
        <v>211</v>
      </c>
      <c r="B311" s="47" t="e">
        <f>Results!B311</f>
        <v>#VALUE!</v>
      </c>
      <c r="C311" s="35" t="e">
        <f>Results!C311</f>
        <v>#VALUE!</v>
      </c>
      <c r="D311" s="55" t="e">
        <f>Results!D311</f>
        <v>#VALUE!</v>
      </c>
      <c r="E311" s="55" t="e">
        <f>Results!E311</f>
        <v>#VALUE!</v>
      </c>
      <c r="F311" s="56" t="e">
        <f>Results!F311</f>
        <v>#VALUE!</v>
      </c>
      <c r="G311" s="35" t="e">
        <f>Results!G311</f>
        <v>#VALUE!</v>
      </c>
      <c r="H311" s="55" t="e">
        <f>Results!H311</f>
        <v>#VALUE!</v>
      </c>
      <c r="I311" s="55" t="e">
        <f>Results!I311</f>
        <v>#VALUE!</v>
      </c>
      <c r="J311" s="56" t="e">
        <f>Results!J311</f>
        <v>#VALUE!</v>
      </c>
      <c r="K311" s="57" t="e">
        <f>0.01*'11'!B$17*Matrix!AT311*Results!E311</f>
        <v>#VALUE!</v>
      </c>
      <c r="L311" s="32" t="e">
        <f>0.01*('11'!C$17-'935'!Y311)*Results!C311*Matrix!AT311*('11'!B$17/('11'!B$17-'935'!X311))*'935'!Q311</f>
        <v>#VALUE!</v>
      </c>
      <c r="M311" s="49" t="e">
        <f>0.01*('11'!B$17-'935'!X311)*Results!D311</f>
        <v>#VALUE!</v>
      </c>
      <c r="N311" s="32" t="e">
        <f>0.01*'11'!B$17*Matrix!H311*Matrix!BC311</f>
        <v>#VALUE!</v>
      </c>
      <c r="O311" s="32" t="e">
        <f>0.01*('11'!B$17-'935'!X311)*Matrix!BW311</f>
        <v>#VALUE!</v>
      </c>
      <c r="P311" s="49" t="e">
        <f>0.01*Matrix!AS311*'935'!U311</f>
        <v>#VALUE!</v>
      </c>
      <c r="Q311" s="57" t="e">
        <f t="shared" si="21"/>
        <v>#VALUE!</v>
      </c>
      <c r="R311" s="34" t="e">
        <f>'935'!Z311</f>
        <v>#VALUE!</v>
      </c>
      <c r="S311" s="58" t="e">
        <f t="shared" si="22"/>
        <v>#VALUE!</v>
      </c>
      <c r="T311" s="59" t="e">
        <f t="shared" si="23"/>
        <v>#VALUE!</v>
      </c>
      <c r="U311" s="57" t="e">
        <f t="shared" si="24"/>
        <v>#VALUE!</v>
      </c>
      <c r="V311" s="34" t="e">
        <f>'935'!AA311</f>
        <v>#VALUE!</v>
      </c>
      <c r="W311" s="58" t="e">
        <f t="shared" si="25"/>
        <v>#VALUE!</v>
      </c>
      <c r="X311" s="59" t="e">
        <f t="shared" si="26"/>
        <v>#VALUE!</v>
      </c>
      <c r="Y311" s="57" t="e">
        <f>0.01*('11'!B$17-'935'!X311)*Matrix!BT311</f>
        <v>#VALUE!</v>
      </c>
      <c r="Z311" s="32" t="e">
        <f>0.01*'11'!B$17*Matrix!AT311*Matrix!CV311</f>
        <v>#VALUE!</v>
      </c>
      <c r="AA311" s="32" t="e">
        <f>Matrix!AT311*MAX(Matrix!DD311,0-(Matrix!DC311+IF('935'!Q311=0,0,(1-'935'!Y311/'11'!C$17)*'11'!B$17/('11'!B$17-'935'!X311)*IF(Matrix!AT311=0,1,Matrix!BX311/Matrix!AT311)*Matrix!CU311)))*'11'!B$17*0.01*'DNO totals'!B$228/'DNO totals'!B$296</f>
        <v>#VALUE!</v>
      </c>
      <c r="AB311" s="32" t="e">
        <f>Matrix!AT311*'Charging rates'!B$106*Matrix!DA311</f>
        <v>#VALUE!</v>
      </c>
      <c r="AC311" s="32" t="e">
        <f>Matrix!AT311*MAX(Matrix!DD311,0-(Matrix!DC311+IF('935'!Q311=0,0,(1-'935'!Y311/'11'!C$17)*'11'!B$17/('11'!B$17-'935'!X311)*IF(Matrix!AT311=0,1,Matrix!BX311/Matrix!AT311)*Matrix!CU311)))*'11'!B$17*0.01*'DNO totals'!B$238/'DNO totals'!B$296</f>
        <v>#VALUE!</v>
      </c>
      <c r="AD311" s="32" t="e">
        <f>0.01*(Matrix!BX311*'11'!B$17*Matrix!CA311+Matrix!AT311*Matrix!CC311*'935'!Q311*('11'!C$17-'935'!Y311)*('11'!B$17/('11'!B$17-'935'!X311)))</f>
        <v>#VALUE!</v>
      </c>
      <c r="AE311" s="32" t="e">
        <f>Matrix!AT311*'Charging rates'!B$116*(Parameters!B$21+Matrix!AU311)*IF('DNO totals'!B$323&lt;0,1,'935'!S311)</f>
        <v>#VALUE!</v>
      </c>
      <c r="AF311" s="32" t="e">
        <f>Matrix!AT311*MAX(Matrix!DD311,0-(Matrix!DC311+IF('935'!Q311=0,0,(1-'935'!Y311/'11'!C$17)*'11'!B$17/('11'!B$17-'935'!X311)*IF(Matrix!AT311=0,1,Matrix!BX311/Matrix!AT311)*Matrix!CU311)))*'11'!B$17*0.01*(1-('DNO totals'!B$238+'DNO totals'!B$228)/'DNO totals'!B$296)</f>
        <v>#VALUE!</v>
      </c>
      <c r="AG311" s="49" t="e">
        <f t="shared" si="27"/>
        <v>#VALUE!</v>
      </c>
    </row>
    <row r="312" spans="1:33">
      <c r="A312" s="28">
        <v>212</v>
      </c>
      <c r="B312" s="47" t="e">
        <f>Results!B312</f>
        <v>#VALUE!</v>
      </c>
      <c r="C312" s="35" t="e">
        <f>Results!C312</f>
        <v>#VALUE!</v>
      </c>
      <c r="D312" s="55" t="e">
        <f>Results!D312</f>
        <v>#VALUE!</v>
      </c>
      <c r="E312" s="55" t="e">
        <f>Results!E312</f>
        <v>#VALUE!</v>
      </c>
      <c r="F312" s="56" t="e">
        <f>Results!F312</f>
        <v>#VALUE!</v>
      </c>
      <c r="G312" s="35" t="e">
        <f>Results!G312</f>
        <v>#VALUE!</v>
      </c>
      <c r="H312" s="55" t="e">
        <f>Results!H312</f>
        <v>#VALUE!</v>
      </c>
      <c r="I312" s="55" t="e">
        <f>Results!I312</f>
        <v>#VALUE!</v>
      </c>
      <c r="J312" s="56" t="e">
        <f>Results!J312</f>
        <v>#VALUE!</v>
      </c>
      <c r="K312" s="57" t="e">
        <f>0.01*'11'!B$17*Matrix!AT312*Results!E312</f>
        <v>#VALUE!</v>
      </c>
      <c r="L312" s="32" t="e">
        <f>0.01*('11'!C$17-'935'!Y312)*Results!C312*Matrix!AT312*('11'!B$17/('11'!B$17-'935'!X312))*'935'!Q312</f>
        <v>#VALUE!</v>
      </c>
      <c r="M312" s="49" t="e">
        <f>0.01*('11'!B$17-'935'!X312)*Results!D312</f>
        <v>#VALUE!</v>
      </c>
      <c r="N312" s="32" t="e">
        <f>0.01*'11'!B$17*Matrix!H312*Matrix!BC312</f>
        <v>#VALUE!</v>
      </c>
      <c r="O312" s="32" t="e">
        <f>0.01*('11'!B$17-'935'!X312)*Matrix!BW312</f>
        <v>#VALUE!</v>
      </c>
      <c r="P312" s="49" t="e">
        <f>0.01*Matrix!AS312*'935'!U312</f>
        <v>#VALUE!</v>
      </c>
      <c r="Q312" s="57" t="e">
        <f t="shared" si="21"/>
        <v>#VALUE!</v>
      </c>
      <c r="R312" s="34" t="e">
        <f>'935'!Z312</f>
        <v>#VALUE!</v>
      </c>
      <c r="S312" s="58" t="e">
        <f t="shared" si="22"/>
        <v>#VALUE!</v>
      </c>
      <c r="T312" s="59" t="e">
        <f t="shared" si="23"/>
        <v>#VALUE!</v>
      </c>
      <c r="U312" s="57" t="e">
        <f t="shared" si="24"/>
        <v>#VALUE!</v>
      </c>
      <c r="V312" s="34" t="e">
        <f>'935'!AA312</f>
        <v>#VALUE!</v>
      </c>
      <c r="W312" s="58" t="e">
        <f t="shared" si="25"/>
        <v>#VALUE!</v>
      </c>
      <c r="X312" s="59" t="e">
        <f t="shared" si="26"/>
        <v>#VALUE!</v>
      </c>
      <c r="Y312" s="57" t="e">
        <f>0.01*('11'!B$17-'935'!X312)*Matrix!BT312</f>
        <v>#VALUE!</v>
      </c>
      <c r="Z312" s="32" t="e">
        <f>0.01*'11'!B$17*Matrix!AT312*Matrix!CV312</f>
        <v>#VALUE!</v>
      </c>
      <c r="AA312" s="32" t="e">
        <f>Matrix!AT312*MAX(Matrix!DD312,0-(Matrix!DC312+IF('935'!Q312=0,0,(1-'935'!Y312/'11'!C$17)*'11'!B$17/('11'!B$17-'935'!X312)*IF(Matrix!AT312=0,1,Matrix!BX312/Matrix!AT312)*Matrix!CU312)))*'11'!B$17*0.01*'DNO totals'!B$228/'DNO totals'!B$296</f>
        <v>#VALUE!</v>
      </c>
      <c r="AB312" s="32" t="e">
        <f>Matrix!AT312*'Charging rates'!B$106*Matrix!DA312</f>
        <v>#VALUE!</v>
      </c>
      <c r="AC312" s="32" t="e">
        <f>Matrix!AT312*MAX(Matrix!DD312,0-(Matrix!DC312+IF('935'!Q312=0,0,(1-'935'!Y312/'11'!C$17)*'11'!B$17/('11'!B$17-'935'!X312)*IF(Matrix!AT312=0,1,Matrix!BX312/Matrix!AT312)*Matrix!CU312)))*'11'!B$17*0.01*'DNO totals'!B$238/'DNO totals'!B$296</f>
        <v>#VALUE!</v>
      </c>
      <c r="AD312" s="32" t="e">
        <f>0.01*(Matrix!BX312*'11'!B$17*Matrix!CA312+Matrix!AT312*Matrix!CC312*'935'!Q312*('11'!C$17-'935'!Y312)*('11'!B$17/('11'!B$17-'935'!X312)))</f>
        <v>#VALUE!</v>
      </c>
      <c r="AE312" s="32" t="e">
        <f>Matrix!AT312*'Charging rates'!B$116*(Parameters!B$21+Matrix!AU312)*IF('DNO totals'!B$323&lt;0,1,'935'!S312)</f>
        <v>#VALUE!</v>
      </c>
      <c r="AF312" s="32" t="e">
        <f>Matrix!AT312*MAX(Matrix!DD312,0-(Matrix!DC312+IF('935'!Q312=0,0,(1-'935'!Y312/'11'!C$17)*'11'!B$17/('11'!B$17-'935'!X312)*IF(Matrix!AT312=0,1,Matrix!BX312/Matrix!AT312)*Matrix!CU312)))*'11'!B$17*0.01*(1-('DNO totals'!B$238+'DNO totals'!B$228)/'DNO totals'!B$296)</f>
        <v>#VALUE!</v>
      </c>
      <c r="AG312" s="49" t="e">
        <f t="shared" si="27"/>
        <v>#VALUE!</v>
      </c>
    </row>
    <row r="313" spans="1:33">
      <c r="A313" s="28">
        <v>213</v>
      </c>
      <c r="B313" s="47" t="e">
        <f>Results!B313</f>
        <v>#VALUE!</v>
      </c>
      <c r="C313" s="35" t="e">
        <f>Results!C313</f>
        <v>#VALUE!</v>
      </c>
      <c r="D313" s="55" t="e">
        <f>Results!D313</f>
        <v>#VALUE!</v>
      </c>
      <c r="E313" s="55" t="e">
        <f>Results!E313</f>
        <v>#VALUE!</v>
      </c>
      <c r="F313" s="56" t="e">
        <f>Results!F313</f>
        <v>#VALUE!</v>
      </c>
      <c r="G313" s="35" t="e">
        <f>Results!G313</f>
        <v>#VALUE!</v>
      </c>
      <c r="H313" s="55" t="e">
        <f>Results!H313</f>
        <v>#VALUE!</v>
      </c>
      <c r="I313" s="55" t="e">
        <f>Results!I313</f>
        <v>#VALUE!</v>
      </c>
      <c r="J313" s="56" t="e">
        <f>Results!J313</f>
        <v>#VALUE!</v>
      </c>
      <c r="K313" s="57" t="e">
        <f>0.01*'11'!B$17*Matrix!AT313*Results!E313</f>
        <v>#VALUE!</v>
      </c>
      <c r="L313" s="32" t="e">
        <f>0.01*('11'!C$17-'935'!Y313)*Results!C313*Matrix!AT313*('11'!B$17/('11'!B$17-'935'!X313))*'935'!Q313</f>
        <v>#VALUE!</v>
      </c>
      <c r="M313" s="49" t="e">
        <f>0.01*('11'!B$17-'935'!X313)*Results!D313</f>
        <v>#VALUE!</v>
      </c>
      <c r="N313" s="32" t="e">
        <f>0.01*'11'!B$17*Matrix!H313*Matrix!BC313</f>
        <v>#VALUE!</v>
      </c>
      <c r="O313" s="32" t="e">
        <f>0.01*('11'!B$17-'935'!X313)*Matrix!BW313</f>
        <v>#VALUE!</v>
      </c>
      <c r="P313" s="49" t="e">
        <f>0.01*Matrix!AS313*'935'!U313</f>
        <v>#VALUE!</v>
      </c>
      <c r="Q313" s="57" t="e">
        <f t="shared" si="21"/>
        <v>#VALUE!</v>
      </c>
      <c r="R313" s="34" t="e">
        <f>'935'!Z313</f>
        <v>#VALUE!</v>
      </c>
      <c r="S313" s="58" t="e">
        <f t="shared" si="22"/>
        <v>#VALUE!</v>
      </c>
      <c r="T313" s="59" t="e">
        <f t="shared" si="23"/>
        <v>#VALUE!</v>
      </c>
      <c r="U313" s="57" t="e">
        <f t="shared" si="24"/>
        <v>#VALUE!</v>
      </c>
      <c r="V313" s="34" t="e">
        <f>'935'!AA313</f>
        <v>#VALUE!</v>
      </c>
      <c r="W313" s="58" t="e">
        <f t="shared" si="25"/>
        <v>#VALUE!</v>
      </c>
      <c r="X313" s="59" t="e">
        <f t="shared" si="26"/>
        <v>#VALUE!</v>
      </c>
      <c r="Y313" s="57" t="e">
        <f>0.01*('11'!B$17-'935'!X313)*Matrix!BT313</f>
        <v>#VALUE!</v>
      </c>
      <c r="Z313" s="32" t="e">
        <f>0.01*'11'!B$17*Matrix!AT313*Matrix!CV313</f>
        <v>#VALUE!</v>
      </c>
      <c r="AA313" s="32" t="e">
        <f>Matrix!AT313*MAX(Matrix!DD313,0-(Matrix!DC313+IF('935'!Q313=0,0,(1-'935'!Y313/'11'!C$17)*'11'!B$17/('11'!B$17-'935'!X313)*IF(Matrix!AT313=0,1,Matrix!BX313/Matrix!AT313)*Matrix!CU313)))*'11'!B$17*0.01*'DNO totals'!B$228/'DNO totals'!B$296</f>
        <v>#VALUE!</v>
      </c>
      <c r="AB313" s="32" t="e">
        <f>Matrix!AT313*'Charging rates'!B$106*Matrix!DA313</f>
        <v>#VALUE!</v>
      </c>
      <c r="AC313" s="32" t="e">
        <f>Matrix!AT313*MAX(Matrix!DD313,0-(Matrix!DC313+IF('935'!Q313=0,0,(1-'935'!Y313/'11'!C$17)*'11'!B$17/('11'!B$17-'935'!X313)*IF(Matrix!AT313=0,1,Matrix!BX313/Matrix!AT313)*Matrix!CU313)))*'11'!B$17*0.01*'DNO totals'!B$238/'DNO totals'!B$296</f>
        <v>#VALUE!</v>
      </c>
      <c r="AD313" s="32" t="e">
        <f>0.01*(Matrix!BX313*'11'!B$17*Matrix!CA313+Matrix!AT313*Matrix!CC313*'935'!Q313*('11'!C$17-'935'!Y313)*('11'!B$17/('11'!B$17-'935'!X313)))</f>
        <v>#VALUE!</v>
      </c>
      <c r="AE313" s="32" t="e">
        <f>Matrix!AT313*'Charging rates'!B$116*(Parameters!B$21+Matrix!AU313)*IF('DNO totals'!B$323&lt;0,1,'935'!S313)</f>
        <v>#VALUE!</v>
      </c>
      <c r="AF313" s="32" t="e">
        <f>Matrix!AT313*MAX(Matrix!DD313,0-(Matrix!DC313+IF('935'!Q313=0,0,(1-'935'!Y313/'11'!C$17)*'11'!B$17/('11'!B$17-'935'!X313)*IF(Matrix!AT313=0,1,Matrix!BX313/Matrix!AT313)*Matrix!CU313)))*'11'!B$17*0.01*(1-('DNO totals'!B$238+'DNO totals'!B$228)/'DNO totals'!B$296)</f>
        <v>#VALUE!</v>
      </c>
      <c r="AG313" s="49" t="e">
        <f t="shared" si="27"/>
        <v>#VALUE!</v>
      </c>
    </row>
    <row r="314" spans="1:33">
      <c r="A314" s="28">
        <v>214</v>
      </c>
      <c r="B314" s="47" t="e">
        <f>Results!B314</f>
        <v>#VALUE!</v>
      </c>
      <c r="C314" s="35" t="e">
        <f>Results!C314</f>
        <v>#VALUE!</v>
      </c>
      <c r="D314" s="55" t="e">
        <f>Results!D314</f>
        <v>#VALUE!</v>
      </c>
      <c r="E314" s="55" t="e">
        <f>Results!E314</f>
        <v>#VALUE!</v>
      </c>
      <c r="F314" s="56" t="e">
        <f>Results!F314</f>
        <v>#VALUE!</v>
      </c>
      <c r="G314" s="35" t="e">
        <f>Results!G314</f>
        <v>#VALUE!</v>
      </c>
      <c r="H314" s="55" t="e">
        <f>Results!H314</f>
        <v>#VALUE!</v>
      </c>
      <c r="I314" s="55" t="e">
        <f>Results!I314</f>
        <v>#VALUE!</v>
      </c>
      <c r="J314" s="56" t="e">
        <f>Results!J314</f>
        <v>#VALUE!</v>
      </c>
      <c r="K314" s="57" t="e">
        <f>0.01*'11'!B$17*Matrix!AT314*Results!E314</f>
        <v>#VALUE!</v>
      </c>
      <c r="L314" s="32" t="e">
        <f>0.01*('11'!C$17-'935'!Y314)*Results!C314*Matrix!AT314*('11'!B$17/('11'!B$17-'935'!X314))*'935'!Q314</f>
        <v>#VALUE!</v>
      </c>
      <c r="M314" s="49" t="e">
        <f>0.01*('11'!B$17-'935'!X314)*Results!D314</f>
        <v>#VALUE!</v>
      </c>
      <c r="N314" s="32" t="e">
        <f>0.01*'11'!B$17*Matrix!H314*Matrix!BC314</f>
        <v>#VALUE!</v>
      </c>
      <c r="O314" s="32" t="e">
        <f>0.01*('11'!B$17-'935'!X314)*Matrix!BW314</f>
        <v>#VALUE!</v>
      </c>
      <c r="P314" s="49" t="e">
        <f>0.01*Matrix!AS314*'935'!U314</f>
        <v>#VALUE!</v>
      </c>
      <c r="Q314" s="57" t="e">
        <f t="shared" si="21"/>
        <v>#VALUE!</v>
      </c>
      <c r="R314" s="34" t="e">
        <f>'935'!Z314</f>
        <v>#VALUE!</v>
      </c>
      <c r="S314" s="58" t="e">
        <f t="shared" si="22"/>
        <v>#VALUE!</v>
      </c>
      <c r="T314" s="59" t="e">
        <f t="shared" si="23"/>
        <v>#VALUE!</v>
      </c>
      <c r="U314" s="57" t="e">
        <f t="shared" si="24"/>
        <v>#VALUE!</v>
      </c>
      <c r="V314" s="34" t="e">
        <f>'935'!AA314</f>
        <v>#VALUE!</v>
      </c>
      <c r="W314" s="58" t="e">
        <f t="shared" si="25"/>
        <v>#VALUE!</v>
      </c>
      <c r="X314" s="59" t="e">
        <f t="shared" si="26"/>
        <v>#VALUE!</v>
      </c>
      <c r="Y314" s="57" t="e">
        <f>0.01*('11'!B$17-'935'!X314)*Matrix!BT314</f>
        <v>#VALUE!</v>
      </c>
      <c r="Z314" s="32" t="e">
        <f>0.01*'11'!B$17*Matrix!AT314*Matrix!CV314</f>
        <v>#VALUE!</v>
      </c>
      <c r="AA314" s="32" t="e">
        <f>Matrix!AT314*MAX(Matrix!DD314,0-(Matrix!DC314+IF('935'!Q314=0,0,(1-'935'!Y314/'11'!C$17)*'11'!B$17/('11'!B$17-'935'!X314)*IF(Matrix!AT314=0,1,Matrix!BX314/Matrix!AT314)*Matrix!CU314)))*'11'!B$17*0.01*'DNO totals'!B$228/'DNO totals'!B$296</f>
        <v>#VALUE!</v>
      </c>
      <c r="AB314" s="32" t="e">
        <f>Matrix!AT314*'Charging rates'!B$106*Matrix!DA314</f>
        <v>#VALUE!</v>
      </c>
      <c r="AC314" s="32" t="e">
        <f>Matrix!AT314*MAX(Matrix!DD314,0-(Matrix!DC314+IF('935'!Q314=0,0,(1-'935'!Y314/'11'!C$17)*'11'!B$17/('11'!B$17-'935'!X314)*IF(Matrix!AT314=0,1,Matrix!BX314/Matrix!AT314)*Matrix!CU314)))*'11'!B$17*0.01*'DNO totals'!B$238/'DNO totals'!B$296</f>
        <v>#VALUE!</v>
      </c>
      <c r="AD314" s="32" t="e">
        <f>0.01*(Matrix!BX314*'11'!B$17*Matrix!CA314+Matrix!AT314*Matrix!CC314*'935'!Q314*('11'!C$17-'935'!Y314)*('11'!B$17/('11'!B$17-'935'!X314)))</f>
        <v>#VALUE!</v>
      </c>
      <c r="AE314" s="32" t="e">
        <f>Matrix!AT314*'Charging rates'!B$116*(Parameters!B$21+Matrix!AU314)*IF('DNO totals'!B$323&lt;0,1,'935'!S314)</f>
        <v>#VALUE!</v>
      </c>
      <c r="AF314" s="32" t="e">
        <f>Matrix!AT314*MAX(Matrix!DD314,0-(Matrix!DC314+IF('935'!Q314=0,0,(1-'935'!Y314/'11'!C$17)*'11'!B$17/('11'!B$17-'935'!X314)*IF(Matrix!AT314=0,1,Matrix!BX314/Matrix!AT314)*Matrix!CU314)))*'11'!B$17*0.01*(1-('DNO totals'!B$238+'DNO totals'!B$228)/'DNO totals'!B$296)</f>
        <v>#VALUE!</v>
      </c>
      <c r="AG314" s="49" t="e">
        <f t="shared" si="27"/>
        <v>#VALUE!</v>
      </c>
    </row>
    <row r="315" spans="1:33">
      <c r="A315" s="28">
        <v>215</v>
      </c>
      <c r="B315" s="47" t="e">
        <f>Results!B315</f>
        <v>#VALUE!</v>
      </c>
      <c r="C315" s="35" t="e">
        <f>Results!C315</f>
        <v>#VALUE!</v>
      </c>
      <c r="D315" s="55" t="e">
        <f>Results!D315</f>
        <v>#VALUE!</v>
      </c>
      <c r="E315" s="55" t="e">
        <f>Results!E315</f>
        <v>#VALUE!</v>
      </c>
      <c r="F315" s="56" t="e">
        <f>Results!F315</f>
        <v>#VALUE!</v>
      </c>
      <c r="G315" s="35" t="e">
        <f>Results!G315</f>
        <v>#VALUE!</v>
      </c>
      <c r="H315" s="55" t="e">
        <f>Results!H315</f>
        <v>#VALUE!</v>
      </c>
      <c r="I315" s="55" t="e">
        <f>Results!I315</f>
        <v>#VALUE!</v>
      </c>
      <c r="J315" s="56" t="e">
        <f>Results!J315</f>
        <v>#VALUE!</v>
      </c>
      <c r="K315" s="57" t="e">
        <f>0.01*'11'!B$17*Matrix!AT315*Results!E315</f>
        <v>#VALUE!</v>
      </c>
      <c r="L315" s="32" t="e">
        <f>0.01*('11'!C$17-'935'!Y315)*Results!C315*Matrix!AT315*('11'!B$17/('11'!B$17-'935'!X315))*'935'!Q315</f>
        <v>#VALUE!</v>
      </c>
      <c r="M315" s="49" t="e">
        <f>0.01*('11'!B$17-'935'!X315)*Results!D315</f>
        <v>#VALUE!</v>
      </c>
      <c r="N315" s="32" t="e">
        <f>0.01*'11'!B$17*Matrix!H315*Matrix!BC315</f>
        <v>#VALUE!</v>
      </c>
      <c r="O315" s="32" t="e">
        <f>0.01*('11'!B$17-'935'!X315)*Matrix!BW315</f>
        <v>#VALUE!</v>
      </c>
      <c r="P315" s="49" t="e">
        <f>0.01*Matrix!AS315*'935'!U315</f>
        <v>#VALUE!</v>
      </c>
      <c r="Q315" s="57" t="e">
        <f t="shared" si="21"/>
        <v>#VALUE!</v>
      </c>
      <c r="R315" s="34" t="e">
        <f>'935'!Z315</f>
        <v>#VALUE!</v>
      </c>
      <c r="S315" s="58" t="e">
        <f t="shared" si="22"/>
        <v>#VALUE!</v>
      </c>
      <c r="T315" s="59" t="e">
        <f t="shared" si="23"/>
        <v>#VALUE!</v>
      </c>
      <c r="U315" s="57" t="e">
        <f t="shared" si="24"/>
        <v>#VALUE!</v>
      </c>
      <c r="V315" s="34" t="e">
        <f>'935'!AA315</f>
        <v>#VALUE!</v>
      </c>
      <c r="W315" s="58" t="e">
        <f t="shared" si="25"/>
        <v>#VALUE!</v>
      </c>
      <c r="X315" s="59" t="e">
        <f t="shared" si="26"/>
        <v>#VALUE!</v>
      </c>
      <c r="Y315" s="57" t="e">
        <f>0.01*('11'!B$17-'935'!X315)*Matrix!BT315</f>
        <v>#VALUE!</v>
      </c>
      <c r="Z315" s="32" t="e">
        <f>0.01*'11'!B$17*Matrix!AT315*Matrix!CV315</f>
        <v>#VALUE!</v>
      </c>
      <c r="AA315" s="32" t="e">
        <f>Matrix!AT315*MAX(Matrix!DD315,0-(Matrix!DC315+IF('935'!Q315=0,0,(1-'935'!Y315/'11'!C$17)*'11'!B$17/('11'!B$17-'935'!X315)*IF(Matrix!AT315=0,1,Matrix!BX315/Matrix!AT315)*Matrix!CU315)))*'11'!B$17*0.01*'DNO totals'!B$228/'DNO totals'!B$296</f>
        <v>#VALUE!</v>
      </c>
      <c r="AB315" s="32" t="e">
        <f>Matrix!AT315*'Charging rates'!B$106*Matrix!DA315</f>
        <v>#VALUE!</v>
      </c>
      <c r="AC315" s="32" t="e">
        <f>Matrix!AT315*MAX(Matrix!DD315,0-(Matrix!DC315+IF('935'!Q315=0,0,(1-'935'!Y315/'11'!C$17)*'11'!B$17/('11'!B$17-'935'!X315)*IF(Matrix!AT315=0,1,Matrix!BX315/Matrix!AT315)*Matrix!CU315)))*'11'!B$17*0.01*'DNO totals'!B$238/'DNO totals'!B$296</f>
        <v>#VALUE!</v>
      </c>
      <c r="AD315" s="32" t="e">
        <f>0.01*(Matrix!BX315*'11'!B$17*Matrix!CA315+Matrix!AT315*Matrix!CC315*'935'!Q315*('11'!C$17-'935'!Y315)*('11'!B$17/('11'!B$17-'935'!X315)))</f>
        <v>#VALUE!</v>
      </c>
      <c r="AE315" s="32" t="e">
        <f>Matrix!AT315*'Charging rates'!B$116*(Parameters!B$21+Matrix!AU315)*IF('DNO totals'!B$323&lt;0,1,'935'!S315)</f>
        <v>#VALUE!</v>
      </c>
      <c r="AF315" s="32" t="e">
        <f>Matrix!AT315*MAX(Matrix!DD315,0-(Matrix!DC315+IF('935'!Q315=0,0,(1-'935'!Y315/'11'!C$17)*'11'!B$17/('11'!B$17-'935'!X315)*IF(Matrix!AT315=0,1,Matrix!BX315/Matrix!AT315)*Matrix!CU315)))*'11'!B$17*0.01*(1-('DNO totals'!B$238+'DNO totals'!B$228)/'DNO totals'!B$296)</f>
        <v>#VALUE!</v>
      </c>
      <c r="AG315" s="49" t="e">
        <f t="shared" si="27"/>
        <v>#VALUE!</v>
      </c>
    </row>
    <row r="316" spans="1:33">
      <c r="A316" s="28">
        <v>216</v>
      </c>
      <c r="B316" s="47" t="e">
        <f>Results!B316</f>
        <v>#VALUE!</v>
      </c>
      <c r="C316" s="35" t="e">
        <f>Results!C316</f>
        <v>#VALUE!</v>
      </c>
      <c r="D316" s="55" t="e">
        <f>Results!D316</f>
        <v>#VALUE!</v>
      </c>
      <c r="E316" s="55" t="e">
        <f>Results!E316</f>
        <v>#VALUE!</v>
      </c>
      <c r="F316" s="56" t="e">
        <f>Results!F316</f>
        <v>#VALUE!</v>
      </c>
      <c r="G316" s="35" t="e">
        <f>Results!G316</f>
        <v>#VALUE!</v>
      </c>
      <c r="H316" s="55" t="e">
        <f>Results!H316</f>
        <v>#VALUE!</v>
      </c>
      <c r="I316" s="55" t="e">
        <f>Results!I316</f>
        <v>#VALUE!</v>
      </c>
      <c r="J316" s="56" t="e">
        <f>Results!J316</f>
        <v>#VALUE!</v>
      </c>
      <c r="K316" s="57" t="e">
        <f>0.01*'11'!B$17*Matrix!AT316*Results!E316</f>
        <v>#VALUE!</v>
      </c>
      <c r="L316" s="32" t="e">
        <f>0.01*('11'!C$17-'935'!Y316)*Results!C316*Matrix!AT316*('11'!B$17/('11'!B$17-'935'!X316))*'935'!Q316</f>
        <v>#VALUE!</v>
      </c>
      <c r="M316" s="49" t="e">
        <f>0.01*('11'!B$17-'935'!X316)*Results!D316</f>
        <v>#VALUE!</v>
      </c>
      <c r="N316" s="32" t="e">
        <f>0.01*'11'!B$17*Matrix!H316*Matrix!BC316</f>
        <v>#VALUE!</v>
      </c>
      <c r="O316" s="32" t="e">
        <f>0.01*('11'!B$17-'935'!X316)*Matrix!BW316</f>
        <v>#VALUE!</v>
      </c>
      <c r="P316" s="49" t="e">
        <f>0.01*Matrix!AS316*'935'!U316</f>
        <v>#VALUE!</v>
      </c>
      <c r="Q316" s="57" t="e">
        <f t="shared" si="21"/>
        <v>#VALUE!</v>
      </c>
      <c r="R316" s="34" t="e">
        <f>'935'!Z316</f>
        <v>#VALUE!</v>
      </c>
      <c r="S316" s="58" t="e">
        <f t="shared" si="22"/>
        <v>#VALUE!</v>
      </c>
      <c r="T316" s="59" t="e">
        <f t="shared" si="23"/>
        <v>#VALUE!</v>
      </c>
      <c r="U316" s="57" t="e">
        <f t="shared" si="24"/>
        <v>#VALUE!</v>
      </c>
      <c r="V316" s="34" t="e">
        <f>'935'!AA316</f>
        <v>#VALUE!</v>
      </c>
      <c r="W316" s="58" t="e">
        <f t="shared" si="25"/>
        <v>#VALUE!</v>
      </c>
      <c r="X316" s="59" t="e">
        <f t="shared" si="26"/>
        <v>#VALUE!</v>
      </c>
      <c r="Y316" s="57" t="e">
        <f>0.01*('11'!B$17-'935'!X316)*Matrix!BT316</f>
        <v>#VALUE!</v>
      </c>
      <c r="Z316" s="32" t="e">
        <f>0.01*'11'!B$17*Matrix!AT316*Matrix!CV316</f>
        <v>#VALUE!</v>
      </c>
      <c r="AA316" s="32" t="e">
        <f>Matrix!AT316*MAX(Matrix!DD316,0-(Matrix!DC316+IF('935'!Q316=0,0,(1-'935'!Y316/'11'!C$17)*'11'!B$17/('11'!B$17-'935'!X316)*IF(Matrix!AT316=0,1,Matrix!BX316/Matrix!AT316)*Matrix!CU316)))*'11'!B$17*0.01*'DNO totals'!B$228/'DNO totals'!B$296</f>
        <v>#VALUE!</v>
      </c>
      <c r="AB316" s="32" t="e">
        <f>Matrix!AT316*'Charging rates'!B$106*Matrix!DA316</f>
        <v>#VALUE!</v>
      </c>
      <c r="AC316" s="32" t="e">
        <f>Matrix!AT316*MAX(Matrix!DD316,0-(Matrix!DC316+IF('935'!Q316=0,0,(1-'935'!Y316/'11'!C$17)*'11'!B$17/('11'!B$17-'935'!X316)*IF(Matrix!AT316=0,1,Matrix!BX316/Matrix!AT316)*Matrix!CU316)))*'11'!B$17*0.01*'DNO totals'!B$238/'DNO totals'!B$296</f>
        <v>#VALUE!</v>
      </c>
      <c r="AD316" s="32" t="e">
        <f>0.01*(Matrix!BX316*'11'!B$17*Matrix!CA316+Matrix!AT316*Matrix!CC316*'935'!Q316*('11'!C$17-'935'!Y316)*('11'!B$17/('11'!B$17-'935'!X316)))</f>
        <v>#VALUE!</v>
      </c>
      <c r="AE316" s="32" t="e">
        <f>Matrix!AT316*'Charging rates'!B$116*(Parameters!B$21+Matrix!AU316)*IF('DNO totals'!B$323&lt;0,1,'935'!S316)</f>
        <v>#VALUE!</v>
      </c>
      <c r="AF316" s="32" t="e">
        <f>Matrix!AT316*MAX(Matrix!DD316,0-(Matrix!DC316+IF('935'!Q316=0,0,(1-'935'!Y316/'11'!C$17)*'11'!B$17/('11'!B$17-'935'!X316)*IF(Matrix!AT316=0,1,Matrix!BX316/Matrix!AT316)*Matrix!CU316)))*'11'!B$17*0.01*(1-('DNO totals'!B$238+'DNO totals'!B$228)/'DNO totals'!B$296)</f>
        <v>#VALUE!</v>
      </c>
      <c r="AG316" s="49" t="e">
        <f t="shared" si="27"/>
        <v>#VALUE!</v>
      </c>
    </row>
    <row r="317" spans="1:33">
      <c r="A317" s="28">
        <v>217</v>
      </c>
      <c r="B317" s="47" t="e">
        <f>Results!B317</f>
        <v>#VALUE!</v>
      </c>
      <c r="C317" s="35" t="e">
        <f>Results!C317</f>
        <v>#VALUE!</v>
      </c>
      <c r="D317" s="55" t="e">
        <f>Results!D317</f>
        <v>#VALUE!</v>
      </c>
      <c r="E317" s="55" t="e">
        <f>Results!E317</f>
        <v>#VALUE!</v>
      </c>
      <c r="F317" s="56" t="e">
        <f>Results!F317</f>
        <v>#VALUE!</v>
      </c>
      <c r="G317" s="35" t="e">
        <f>Results!G317</f>
        <v>#VALUE!</v>
      </c>
      <c r="H317" s="55" t="e">
        <f>Results!H317</f>
        <v>#VALUE!</v>
      </c>
      <c r="I317" s="55" t="e">
        <f>Results!I317</f>
        <v>#VALUE!</v>
      </c>
      <c r="J317" s="56" t="e">
        <f>Results!J317</f>
        <v>#VALUE!</v>
      </c>
      <c r="K317" s="57" t="e">
        <f>0.01*'11'!B$17*Matrix!AT317*Results!E317</f>
        <v>#VALUE!</v>
      </c>
      <c r="L317" s="32" t="e">
        <f>0.01*('11'!C$17-'935'!Y317)*Results!C317*Matrix!AT317*('11'!B$17/('11'!B$17-'935'!X317))*'935'!Q317</f>
        <v>#VALUE!</v>
      </c>
      <c r="M317" s="49" t="e">
        <f>0.01*('11'!B$17-'935'!X317)*Results!D317</f>
        <v>#VALUE!</v>
      </c>
      <c r="N317" s="32" t="e">
        <f>0.01*'11'!B$17*Matrix!H317*Matrix!BC317</f>
        <v>#VALUE!</v>
      </c>
      <c r="O317" s="32" t="e">
        <f>0.01*('11'!B$17-'935'!X317)*Matrix!BW317</f>
        <v>#VALUE!</v>
      </c>
      <c r="P317" s="49" t="e">
        <f>0.01*Matrix!AS317*'935'!U317</f>
        <v>#VALUE!</v>
      </c>
      <c r="Q317" s="57" t="e">
        <f t="shared" si="21"/>
        <v>#VALUE!</v>
      </c>
      <c r="R317" s="34" t="e">
        <f>'935'!Z317</f>
        <v>#VALUE!</v>
      </c>
      <c r="S317" s="58" t="e">
        <f t="shared" si="22"/>
        <v>#VALUE!</v>
      </c>
      <c r="T317" s="59" t="e">
        <f t="shared" si="23"/>
        <v>#VALUE!</v>
      </c>
      <c r="U317" s="57" t="e">
        <f t="shared" si="24"/>
        <v>#VALUE!</v>
      </c>
      <c r="V317" s="34" t="e">
        <f>'935'!AA317</f>
        <v>#VALUE!</v>
      </c>
      <c r="W317" s="58" t="e">
        <f t="shared" si="25"/>
        <v>#VALUE!</v>
      </c>
      <c r="X317" s="59" t="e">
        <f t="shared" si="26"/>
        <v>#VALUE!</v>
      </c>
      <c r="Y317" s="57" t="e">
        <f>0.01*('11'!B$17-'935'!X317)*Matrix!BT317</f>
        <v>#VALUE!</v>
      </c>
      <c r="Z317" s="32" t="e">
        <f>0.01*'11'!B$17*Matrix!AT317*Matrix!CV317</f>
        <v>#VALUE!</v>
      </c>
      <c r="AA317" s="32" t="e">
        <f>Matrix!AT317*MAX(Matrix!DD317,0-(Matrix!DC317+IF('935'!Q317=0,0,(1-'935'!Y317/'11'!C$17)*'11'!B$17/('11'!B$17-'935'!X317)*IF(Matrix!AT317=0,1,Matrix!BX317/Matrix!AT317)*Matrix!CU317)))*'11'!B$17*0.01*'DNO totals'!B$228/'DNO totals'!B$296</f>
        <v>#VALUE!</v>
      </c>
      <c r="AB317" s="32" t="e">
        <f>Matrix!AT317*'Charging rates'!B$106*Matrix!DA317</f>
        <v>#VALUE!</v>
      </c>
      <c r="AC317" s="32" t="e">
        <f>Matrix!AT317*MAX(Matrix!DD317,0-(Matrix!DC317+IF('935'!Q317=0,0,(1-'935'!Y317/'11'!C$17)*'11'!B$17/('11'!B$17-'935'!X317)*IF(Matrix!AT317=0,1,Matrix!BX317/Matrix!AT317)*Matrix!CU317)))*'11'!B$17*0.01*'DNO totals'!B$238/'DNO totals'!B$296</f>
        <v>#VALUE!</v>
      </c>
      <c r="AD317" s="32" t="e">
        <f>0.01*(Matrix!BX317*'11'!B$17*Matrix!CA317+Matrix!AT317*Matrix!CC317*'935'!Q317*('11'!C$17-'935'!Y317)*('11'!B$17/('11'!B$17-'935'!X317)))</f>
        <v>#VALUE!</v>
      </c>
      <c r="AE317" s="32" t="e">
        <f>Matrix!AT317*'Charging rates'!B$116*(Parameters!B$21+Matrix!AU317)*IF('DNO totals'!B$323&lt;0,1,'935'!S317)</f>
        <v>#VALUE!</v>
      </c>
      <c r="AF317" s="32" t="e">
        <f>Matrix!AT317*MAX(Matrix!DD317,0-(Matrix!DC317+IF('935'!Q317=0,0,(1-'935'!Y317/'11'!C$17)*'11'!B$17/('11'!B$17-'935'!X317)*IF(Matrix!AT317=0,1,Matrix!BX317/Matrix!AT317)*Matrix!CU317)))*'11'!B$17*0.01*(1-('DNO totals'!B$238+'DNO totals'!B$228)/'DNO totals'!B$296)</f>
        <v>#VALUE!</v>
      </c>
      <c r="AG317" s="49" t="e">
        <f t="shared" si="27"/>
        <v>#VALUE!</v>
      </c>
    </row>
    <row r="318" spans="1:33">
      <c r="A318" s="28">
        <v>218</v>
      </c>
      <c r="B318" s="47" t="e">
        <f>Results!B318</f>
        <v>#VALUE!</v>
      </c>
      <c r="C318" s="35" t="e">
        <f>Results!C318</f>
        <v>#VALUE!</v>
      </c>
      <c r="D318" s="55" t="e">
        <f>Results!D318</f>
        <v>#VALUE!</v>
      </c>
      <c r="E318" s="55" t="e">
        <f>Results!E318</f>
        <v>#VALUE!</v>
      </c>
      <c r="F318" s="56" t="e">
        <f>Results!F318</f>
        <v>#VALUE!</v>
      </c>
      <c r="G318" s="35" t="e">
        <f>Results!G318</f>
        <v>#VALUE!</v>
      </c>
      <c r="H318" s="55" t="e">
        <f>Results!H318</f>
        <v>#VALUE!</v>
      </c>
      <c r="I318" s="55" t="e">
        <f>Results!I318</f>
        <v>#VALUE!</v>
      </c>
      <c r="J318" s="56" t="e">
        <f>Results!J318</f>
        <v>#VALUE!</v>
      </c>
      <c r="K318" s="57" t="e">
        <f>0.01*'11'!B$17*Matrix!AT318*Results!E318</f>
        <v>#VALUE!</v>
      </c>
      <c r="L318" s="32" t="e">
        <f>0.01*('11'!C$17-'935'!Y318)*Results!C318*Matrix!AT318*('11'!B$17/('11'!B$17-'935'!X318))*'935'!Q318</f>
        <v>#VALUE!</v>
      </c>
      <c r="M318" s="49" t="e">
        <f>0.01*('11'!B$17-'935'!X318)*Results!D318</f>
        <v>#VALUE!</v>
      </c>
      <c r="N318" s="32" t="e">
        <f>0.01*'11'!B$17*Matrix!H318*Matrix!BC318</f>
        <v>#VALUE!</v>
      </c>
      <c r="O318" s="32" t="e">
        <f>0.01*('11'!B$17-'935'!X318)*Matrix!BW318</f>
        <v>#VALUE!</v>
      </c>
      <c r="P318" s="49" t="e">
        <f>0.01*Matrix!AS318*'935'!U318</f>
        <v>#VALUE!</v>
      </c>
      <c r="Q318" s="57" t="e">
        <f t="shared" si="21"/>
        <v>#VALUE!</v>
      </c>
      <c r="R318" s="34" t="e">
        <f>'935'!Z318</f>
        <v>#VALUE!</v>
      </c>
      <c r="S318" s="58" t="e">
        <f t="shared" si="22"/>
        <v>#VALUE!</v>
      </c>
      <c r="T318" s="59" t="e">
        <f t="shared" si="23"/>
        <v>#VALUE!</v>
      </c>
      <c r="U318" s="57" t="e">
        <f t="shared" si="24"/>
        <v>#VALUE!</v>
      </c>
      <c r="V318" s="34" t="e">
        <f>'935'!AA318</f>
        <v>#VALUE!</v>
      </c>
      <c r="W318" s="58" t="e">
        <f t="shared" si="25"/>
        <v>#VALUE!</v>
      </c>
      <c r="X318" s="59" t="e">
        <f t="shared" si="26"/>
        <v>#VALUE!</v>
      </c>
      <c r="Y318" s="57" t="e">
        <f>0.01*('11'!B$17-'935'!X318)*Matrix!BT318</f>
        <v>#VALUE!</v>
      </c>
      <c r="Z318" s="32" t="e">
        <f>0.01*'11'!B$17*Matrix!AT318*Matrix!CV318</f>
        <v>#VALUE!</v>
      </c>
      <c r="AA318" s="32" t="e">
        <f>Matrix!AT318*MAX(Matrix!DD318,0-(Matrix!DC318+IF('935'!Q318=0,0,(1-'935'!Y318/'11'!C$17)*'11'!B$17/('11'!B$17-'935'!X318)*IF(Matrix!AT318=0,1,Matrix!BX318/Matrix!AT318)*Matrix!CU318)))*'11'!B$17*0.01*'DNO totals'!B$228/'DNO totals'!B$296</f>
        <v>#VALUE!</v>
      </c>
      <c r="AB318" s="32" t="e">
        <f>Matrix!AT318*'Charging rates'!B$106*Matrix!DA318</f>
        <v>#VALUE!</v>
      </c>
      <c r="AC318" s="32" t="e">
        <f>Matrix!AT318*MAX(Matrix!DD318,0-(Matrix!DC318+IF('935'!Q318=0,0,(1-'935'!Y318/'11'!C$17)*'11'!B$17/('11'!B$17-'935'!X318)*IF(Matrix!AT318=0,1,Matrix!BX318/Matrix!AT318)*Matrix!CU318)))*'11'!B$17*0.01*'DNO totals'!B$238/'DNO totals'!B$296</f>
        <v>#VALUE!</v>
      </c>
      <c r="AD318" s="32" t="e">
        <f>0.01*(Matrix!BX318*'11'!B$17*Matrix!CA318+Matrix!AT318*Matrix!CC318*'935'!Q318*('11'!C$17-'935'!Y318)*('11'!B$17/('11'!B$17-'935'!X318)))</f>
        <v>#VALUE!</v>
      </c>
      <c r="AE318" s="32" t="e">
        <f>Matrix!AT318*'Charging rates'!B$116*(Parameters!B$21+Matrix!AU318)*IF('DNO totals'!B$323&lt;0,1,'935'!S318)</f>
        <v>#VALUE!</v>
      </c>
      <c r="AF318" s="32" t="e">
        <f>Matrix!AT318*MAX(Matrix!DD318,0-(Matrix!DC318+IF('935'!Q318=0,0,(1-'935'!Y318/'11'!C$17)*'11'!B$17/('11'!B$17-'935'!X318)*IF(Matrix!AT318=0,1,Matrix!BX318/Matrix!AT318)*Matrix!CU318)))*'11'!B$17*0.01*(1-('DNO totals'!B$238+'DNO totals'!B$228)/'DNO totals'!B$296)</f>
        <v>#VALUE!</v>
      </c>
      <c r="AG318" s="49" t="e">
        <f t="shared" si="27"/>
        <v>#VALUE!</v>
      </c>
    </row>
    <row r="319" spans="1:33">
      <c r="A319" s="28">
        <v>219</v>
      </c>
      <c r="B319" s="47" t="e">
        <f>Results!B319</f>
        <v>#VALUE!</v>
      </c>
      <c r="C319" s="35" t="e">
        <f>Results!C319</f>
        <v>#VALUE!</v>
      </c>
      <c r="D319" s="55" t="e">
        <f>Results!D319</f>
        <v>#VALUE!</v>
      </c>
      <c r="E319" s="55" t="e">
        <f>Results!E319</f>
        <v>#VALUE!</v>
      </c>
      <c r="F319" s="56" t="e">
        <f>Results!F319</f>
        <v>#VALUE!</v>
      </c>
      <c r="G319" s="35" t="e">
        <f>Results!G319</f>
        <v>#VALUE!</v>
      </c>
      <c r="H319" s="55" t="e">
        <f>Results!H319</f>
        <v>#VALUE!</v>
      </c>
      <c r="I319" s="55" t="e">
        <f>Results!I319</f>
        <v>#VALUE!</v>
      </c>
      <c r="J319" s="56" t="e">
        <f>Results!J319</f>
        <v>#VALUE!</v>
      </c>
      <c r="K319" s="57" t="e">
        <f>0.01*'11'!B$17*Matrix!AT319*Results!E319</f>
        <v>#VALUE!</v>
      </c>
      <c r="L319" s="32" t="e">
        <f>0.01*('11'!C$17-'935'!Y319)*Results!C319*Matrix!AT319*('11'!B$17/('11'!B$17-'935'!X319))*'935'!Q319</f>
        <v>#VALUE!</v>
      </c>
      <c r="M319" s="49" t="e">
        <f>0.01*('11'!B$17-'935'!X319)*Results!D319</f>
        <v>#VALUE!</v>
      </c>
      <c r="N319" s="32" t="e">
        <f>0.01*'11'!B$17*Matrix!H319*Matrix!BC319</f>
        <v>#VALUE!</v>
      </c>
      <c r="O319" s="32" t="e">
        <f>0.01*('11'!B$17-'935'!X319)*Matrix!BW319</f>
        <v>#VALUE!</v>
      </c>
      <c r="P319" s="49" t="e">
        <f>0.01*Matrix!AS319*'935'!U319</f>
        <v>#VALUE!</v>
      </c>
      <c r="Q319" s="57" t="e">
        <f t="shared" si="21"/>
        <v>#VALUE!</v>
      </c>
      <c r="R319" s="34" t="e">
        <f>'935'!Z319</f>
        <v>#VALUE!</v>
      </c>
      <c r="S319" s="58" t="e">
        <f t="shared" si="22"/>
        <v>#VALUE!</v>
      </c>
      <c r="T319" s="59" t="e">
        <f t="shared" si="23"/>
        <v>#VALUE!</v>
      </c>
      <c r="U319" s="57" t="e">
        <f t="shared" si="24"/>
        <v>#VALUE!</v>
      </c>
      <c r="V319" s="34" t="e">
        <f>'935'!AA319</f>
        <v>#VALUE!</v>
      </c>
      <c r="W319" s="58" t="e">
        <f t="shared" si="25"/>
        <v>#VALUE!</v>
      </c>
      <c r="X319" s="59" t="e">
        <f t="shared" si="26"/>
        <v>#VALUE!</v>
      </c>
      <c r="Y319" s="57" t="e">
        <f>0.01*('11'!B$17-'935'!X319)*Matrix!BT319</f>
        <v>#VALUE!</v>
      </c>
      <c r="Z319" s="32" t="e">
        <f>0.01*'11'!B$17*Matrix!AT319*Matrix!CV319</f>
        <v>#VALUE!</v>
      </c>
      <c r="AA319" s="32" t="e">
        <f>Matrix!AT319*MAX(Matrix!DD319,0-(Matrix!DC319+IF('935'!Q319=0,0,(1-'935'!Y319/'11'!C$17)*'11'!B$17/('11'!B$17-'935'!X319)*IF(Matrix!AT319=0,1,Matrix!BX319/Matrix!AT319)*Matrix!CU319)))*'11'!B$17*0.01*'DNO totals'!B$228/'DNO totals'!B$296</f>
        <v>#VALUE!</v>
      </c>
      <c r="AB319" s="32" t="e">
        <f>Matrix!AT319*'Charging rates'!B$106*Matrix!DA319</f>
        <v>#VALUE!</v>
      </c>
      <c r="AC319" s="32" t="e">
        <f>Matrix!AT319*MAX(Matrix!DD319,0-(Matrix!DC319+IF('935'!Q319=0,0,(1-'935'!Y319/'11'!C$17)*'11'!B$17/('11'!B$17-'935'!X319)*IF(Matrix!AT319=0,1,Matrix!BX319/Matrix!AT319)*Matrix!CU319)))*'11'!B$17*0.01*'DNO totals'!B$238/'DNO totals'!B$296</f>
        <v>#VALUE!</v>
      </c>
      <c r="AD319" s="32" t="e">
        <f>0.01*(Matrix!BX319*'11'!B$17*Matrix!CA319+Matrix!AT319*Matrix!CC319*'935'!Q319*('11'!C$17-'935'!Y319)*('11'!B$17/('11'!B$17-'935'!X319)))</f>
        <v>#VALUE!</v>
      </c>
      <c r="AE319" s="32" t="e">
        <f>Matrix!AT319*'Charging rates'!B$116*(Parameters!B$21+Matrix!AU319)*IF('DNO totals'!B$323&lt;0,1,'935'!S319)</f>
        <v>#VALUE!</v>
      </c>
      <c r="AF319" s="32" t="e">
        <f>Matrix!AT319*MAX(Matrix!DD319,0-(Matrix!DC319+IF('935'!Q319=0,0,(1-'935'!Y319/'11'!C$17)*'11'!B$17/('11'!B$17-'935'!X319)*IF(Matrix!AT319=0,1,Matrix!BX319/Matrix!AT319)*Matrix!CU319)))*'11'!B$17*0.01*(1-('DNO totals'!B$238+'DNO totals'!B$228)/'DNO totals'!B$296)</f>
        <v>#VALUE!</v>
      </c>
      <c r="AG319" s="49" t="e">
        <f t="shared" si="27"/>
        <v>#VALUE!</v>
      </c>
    </row>
    <row r="320" spans="1:33">
      <c r="A320" s="28">
        <v>220</v>
      </c>
      <c r="B320" s="47" t="e">
        <f>Results!B320</f>
        <v>#VALUE!</v>
      </c>
      <c r="C320" s="35" t="e">
        <f>Results!C320</f>
        <v>#VALUE!</v>
      </c>
      <c r="D320" s="55" t="e">
        <f>Results!D320</f>
        <v>#VALUE!</v>
      </c>
      <c r="E320" s="55" t="e">
        <f>Results!E320</f>
        <v>#VALUE!</v>
      </c>
      <c r="F320" s="56" t="e">
        <f>Results!F320</f>
        <v>#VALUE!</v>
      </c>
      <c r="G320" s="35" t="e">
        <f>Results!G320</f>
        <v>#VALUE!</v>
      </c>
      <c r="H320" s="55" t="e">
        <f>Results!H320</f>
        <v>#VALUE!</v>
      </c>
      <c r="I320" s="55" t="e">
        <f>Results!I320</f>
        <v>#VALUE!</v>
      </c>
      <c r="J320" s="56" t="e">
        <f>Results!J320</f>
        <v>#VALUE!</v>
      </c>
      <c r="K320" s="57" t="e">
        <f>0.01*'11'!B$17*Matrix!AT320*Results!E320</f>
        <v>#VALUE!</v>
      </c>
      <c r="L320" s="32" t="e">
        <f>0.01*('11'!C$17-'935'!Y320)*Results!C320*Matrix!AT320*('11'!B$17/('11'!B$17-'935'!X320))*'935'!Q320</f>
        <v>#VALUE!</v>
      </c>
      <c r="M320" s="49" t="e">
        <f>0.01*('11'!B$17-'935'!X320)*Results!D320</f>
        <v>#VALUE!</v>
      </c>
      <c r="N320" s="32" t="e">
        <f>0.01*'11'!B$17*Matrix!H320*Matrix!BC320</f>
        <v>#VALUE!</v>
      </c>
      <c r="O320" s="32" t="e">
        <f>0.01*('11'!B$17-'935'!X320)*Matrix!BW320</f>
        <v>#VALUE!</v>
      </c>
      <c r="P320" s="49" t="e">
        <f>0.01*Matrix!AS320*'935'!U320</f>
        <v>#VALUE!</v>
      </c>
      <c r="Q320" s="57" t="e">
        <f t="shared" si="21"/>
        <v>#VALUE!</v>
      </c>
      <c r="R320" s="34" t="e">
        <f>'935'!Z320</f>
        <v>#VALUE!</v>
      </c>
      <c r="S320" s="58" t="e">
        <f t="shared" si="22"/>
        <v>#VALUE!</v>
      </c>
      <c r="T320" s="59" t="e">
        <f t="shared" si="23"/>
        <v>#VALUE!</v>
      </c>
      <c r="U320" s="57" t="e">
        <f t="shared" si="24"/>
        <v>#VALUE!</v>
      </c>
      <c r="V320" s="34" t="e">
        <f>'935'!AA320</f>
        <v>#VALUE!</v>
      </c>
      <c r="W320" s="58" t="e">
        <f t="shared" si="25"/>
        <v>#VALUE!</v>
      </c>
      <c r="X320" s="59" t="e">
        <f t="shared" si="26"/>
        <v>#VALUE!</v>
      </c>
      <c r="Y320" s="57" t="e">
        <f>0.01*('11'!B$17-'935'!X320)*Matrix!BT320</f>
        <v>#VALUE!</v>
      </c>
      <c r="Z320" s="32" t="e">
        <f>0.01*'11'!B$17*Matrix!AT320*Matrix!CV320</f>
        <v>#VALUE!</v>
      </c>
      <c r="AA320" s="32" t="e">
        <f>Matrix!AT320*MAX(Matrix!DD320,0-(Matrix!DC320+IF('935'!Q320=0,0,(1-'935'!Y320/'11'!C$17)*'11'!B$17/('11'!B$17-'935'!X320)*IF(Matrix!AT320=0,1,Matrix!BX320/Matrix!AT320)*Matrix!CU320)))*'11'!B$17*0.01*'DNO totals'!B$228/'DNO totals'!B$296</f>
        <v>#VALUE!</v>
      </c>
      <c r="AB320" s="32" t="e">
        <f>Matrix!AT320*'Charging rates'!B$106*Matrix!DA320</f>
        <v>#VALUE!</v>
      </c>
      <c r="AC320" s="32" t="e">
        <f>Matrix!AT320*MAX(Matrix!DD320,0-(Matrix!DC320+IF('935'!Q320=0,0,(1-'935'!Y320/'11'!C$17)*'11'!B$17/('11'!B$17-'935'!X320)*IF(Matrix!AT320=0,1,Matrix!BX320/Matrix!AT320)*Matrix!CU320)))*'11'!B$17*0.01*'DNO totals'!B$238/'DNO totals'!B$296</f>
        <v>#VALUE!</v>
      </c>
      <c r="AD320" s="32" t="e">
        <f>0.01*(Matrix!BX320*'11'!B$17*Matrix!CA320+Matrix!AT320*Matrix!CC320*'935'!Q320*('11'!C$17-'935'!Y320)*('11'!B$17/('11'!B$17-'935'!X320)))</f>
        <v>#VALUE!</v>
      </c>
      <c r="AE320" s="32" t="e">
        <f>Matrix!AT320*'Charging rates'!B$116*(Parameters!B$21+Matrix!AU320)*IF('DNO totals'!B$323&lt;0,1,'935'!S320)</f>
        <v>#VALUE!</v>
      </c>
      <c r="AF320" s="32" t="e">
        <f>Matrix!AT320*MAX(Matrix!DD320,0-(Matrix!DC320+IF('935'!Q320=0,0,(1-'935'!Y320/'11'!C$17)*'11'!B$17/('11'!B$17-'935'!X320)*IF(Matrix!AT320=0,1,Matrix!BX320/Matrix!AT320)*Matrix!CU320)))*'11'!B$17*0.01*(1-('DNO totals'!B$238+'DNO totals'!B$228)/'DNO totals'!B$296)</f>
        <v>#VALUE!</v>
      </c>
      <c r="AG320" s="49" t="e">
        <f t="shared" si="27"/>
        <v>#VALUE!</v>
      </c>
    </row>
    <row r="321" spans="1:33">
      <c r="A321" s="28">
        <v>221</v>
      </c>
      <c r="B321" s="47" t="e">
        <f>Results!B321</f>
        <v>#VALUE!</v>
      </c>
      <c r="C321" s="35" t="e">
        <f>Results!C321</f>
        <v>#VALUE!</v>
      </c>
      <c r="D321" s="55" t="e">
        <f>Results!D321</f>
        <v>#VALUE!</v>
      </c>
      <c r="E321" s="55" t="e">
        <f>Results!E321</f>
        <v>#VALUE!</v>
      </c>
      <c r="F321" s="56" t="e">
        <f>Results!F321</f>
        <v>#VALUE!</v>
      </c>
      <c r="G321" s="35" t="e">
        <f>Results!G321</f>
        <v>#VALUE!</v>
      </c>
      <c r="H321" s="55" t="e">
        <f>Results!H321</f>
        <v>#VALUE!</v>
      </c>
      <c r="I321" s="55" t="e">
        <f>Results!I321</f>
        <v>#VALUE!</v>
      </c>
      <c r="J321" s="56" t="e">
        <f>Results!J321</f>
        <v>#VALUE!</v>
      </c>
      <c r="K321" s="57" t="e">
        <f>0.01*'11'!B$17*Matrix!AT321*Results!E321</f>
        <v>#VALUE!</v>
      </c>
      <c r="L321" s="32" t="e">
        <f>0.01*('11'!C$17-'935'!Y321)*Results!C321*Matrix!AT321*('11'!B$17/('11'!B$17-'935'!X321))*'935'!Q321</f>
        <v>#VALUE!</v>
      </c>
      <c r="M321" s="49" t="e">
        <f>0.01*('11'!B$17-'935'!X321)*Results!D321</f>
        <v>#VALUE!</v>
      </c>
      <c r="N321" s="32" t="e">
        <f>0.01*'11'!B$17*Matrix!H321*Matrix!BC321</f>
        <v>#VALUE!</v>
      </c>
      <c r="O321" s="32" t="e">
        <f>0.01*('11'!B$17-'935'!X321)*Matrix!BW321</f>
        <v>#VALUE!</v>
      </c>
      <c r="P321" s="49" t="e">
        <f>0.01*Matrix!AS321*'935'!U321</f>
        <v>#VALUE!</v>
      </c>
      <c r="Q321" s="57" t="e">
        <f t="shared" si="21"/>
        <v>#VALUE!</v>
      </c>
      <c r="R321" s="34" t="e">
        <f>'935'!Z321</f>
        <v>#VALUE!</v>
      </c>
      <c r="S321" s="58" t="e">
        <f t="shared" si="22"/>
        <v>#VALUE!</v>
      </c>
      <c r="T321" s="59" t="e">
        <f t="shared" si="23"/>
        <v>#VALUE!</v>
      </c>
      <c r="U321" s="57" t="e">
        <f t="shared" si="24"/>
        <v>#VALUE!</v>
      </c>
      <c r="V321" s="34" t="e">
        <f>'935'!AA321</f>
        <v>#VALUE!</v>
      </c>
      <c r="W321" s="58" t="e">
        <f t="shared" si="25"/>
        <v>#VALUE!</v>
      </c>
      <c r="X321" s="59" t="e">
        <f t="shared" si="26"/>
        <v>#VALUE!</v>
      </c>
      <c r="Y321" s="57" t="e">
        <f>0.01*('11'!B$17-'935'!X321)*Matrix!BT321</f>
        <v>#VALUE!</v>
      </c>
      <c r="Z321" s="32" t="e">
        <f>0.01*'11'!B$17*Matrix!AT321*Matrix!CV321</f>
        <v>#VALUE!</v>
      </c>
      <c r="AA321" s="32" t="e">
        <f>Matrix!AT321*MAX(Matrix!DD321,0-(Matrix!DC321+IF('935'!Q321=0,0,(1-'935'!Y321/'11'!C$17)*'11'!B$17/('11'!B$17-'935'!X321)*IF(Matrix!AT321=0,1,Matrix!BX321/Matrix!AT321)*Matrix!CU321)))*'11'!B$17*0.01*'DNO totals'!B$228/'DNO totals'!B$296</f>
        <v>#VALUE!</v>
      </c>
      <c r="AB321" s="32" t="e">
        <f>Matrix!AT321*'Charging rates'!B$106*Matrix!DA321</f>
        <v>#VALUE!</v>
      </c>
      <c r="AC321" s="32" t="e">
        <f>Matrix!AT321*MAX(Matrix!DD321,0-(Matrix!DC321+IF('935'!Q321=0,0,(1-'935'!Y321/'11'!C$17)*'11'!B$17/('11'!B$17-'935'!X321)*IF(Matrix!AT321=0,1,Matrix!BX321/Matrix!AT321)*Matrix!CU321)))*'11'!B$17*0.01*'DNO totals'!B$238/'DNO totals'!B$296</f>
        <v>#VALUE!</v>
      </c>
      <c r="AD321" s="32" t="e">
        <f>0.01*(Matrix!BX321*'11'!B$17*Matrix!CA321+Matrix!AT321*Matrix!CC321*'935'!Q321*('11'!C$17-'935'!Y321)*('11'!B$17/('11'!B$17-'935'!X321)))</f>
        <v>#VALUE!</v>
      </c>
      <c r="AE321" s="32" t="e">
        <f>Matrix!AT321*'Charging rates'!B$116*(Parameters!B$21+Matrix!AU321)*IF('DNO totals'!B$323&lt;0,1,'935'!S321)</f>
        <v>#VALUE!</v>
      </c>
      <c r="AF321" s="32" t="e">
        <f>Matrix!AT321*MAX(Matrix!DD321,0-(Matrix!DC321+IF('935'!Q321=0,0,(1-'935'!Y321/'11'!C$17)*'11'!B$17/('11'!B$17-'935'!X321)*IF(Matrix!AT321=0,1,Matrix!BX321/Matrix!AT321)*Matrix!CU321)))*'11'!B$17*0.01*(1-('DNO totals'!B$238+'DNO totals'!B$228)/'DNO totals'!B$296)</f>
        <v>#VALUE!</v>
      </c>
      <c r="AG321" s="49" t="e">
        <f t="shared" si="27"/>
        <v>#VALUE!</v>
      </c>
    </row>
    <row r="322" spans="1:33">
      <c r="A322" s="28">
        <v>222</v>
      </c>
      <c r="B322" s="47" t="e">
        <f>Results!B322</f>
        <v>#VALUE!</v>
      </c>
      <c r="C322" s="35" t="e">
        <f>Results!C322</f>
        <v>#VALUE!</v>
      </c>
      <c r="D322" s="55" t="e">
        <f>Results!D322</f>
        <v>#VALUE!</v>
      </c>
      <c r="E322" s="55" t="e">
        <f>Results!E322</f>
        <v>#VALUE!</v>
      </c>
      <c r="F322" s="56" t="e">
        <f>Results!F322</f>
        <v>#VALUE!</v>
      </c>
      <c r="G322" s="35" t="e">
        <f>Results!G322</f>
        <v>#VALUE!</v>
      </c>
      <c r="H322" s="55" t="e">
        <f>Results!H322</f>
        <v>#VALUE!</v>
      </c>
      <c r="I322" s="55" t="e">
        <f>Results!I322</f>
        <v>#VALUE!</v>
      </c>
      <c r="J322" s="56" t="e">
        <f>Results!J322</f>
        <v>#VALUE!</v>
      </c>
      <c r="K322" s="57" t="e">
        <f>0.01*'11'!B$17*Matrix!AT322*Results!E322</f>
        <v>#VALUE!</v>
      </c>
      <c r="L322" s="32" t="e">
        <f>0.01*('11'!C$17-'935'!Y322)*Results!C322*Matrix!AT322*('11'!B$17/('11'!B$17-'935'!X322))*'935'!Q322</f>
        <v>#VALUE!</v>
      </c>
      <c r="M322" s="49" t="e">
        <f>0.01*('11'!B$17-'935'!X322)*Results!D322</f>
        <v>#VALUE!</v>
      </c>
      <c r="N322" s="32" t="e">
        <f>0.01*'11'!B$17*Matrix!H322*Matrix!BC322</f>
        <v>#VALUE!</v>
      </c>
      <c r="O322" s="32" t="e">
        <f>0.01*('11'!B$17-'935'!X322)*Matrix!BW322</f>
        <v>#VALUE!</v>
      </c>
      <c r="P322" s="49" t="e">
        <f>0.01*Matrix!AS322*'935'!U322</f>
        <v>#VALUE!</v>
      </c>
      <c r="Q322" s="57" t="e">
        <f t="shared" si="21"/>
        <v>#VALUE!</v>
      </c>
      <c r="R322" s="34" t="e">
        <f>'935'!Z322</f>
        <v>#VALUE!</v>
      </c>
      <c r="S322" s="58" t="e">
        <f t="shared" si="22"/>
        <v>#VALUE!</v>
      </c>
      <c r="T322" s="59" t="e">
        <f t="shared" si="23"/>
        <v>#VALUE!</v>
      </c>
      <c r="U322" s="57" t="e">
        <f t="shared" si="24"/>
        <v>#VALUE!</v>
      </c>
      <c r="V322" s="34" t="e">
        <f>'935'!AA322</f>
        <v>#VALUE!</v>
      </c>
      <c r="W322" s="58" t="e">
        <f t="shared" si="25"/>
        <v>#VALUE!</v>
      </c>
      <c r="X322" s="59" t="e">
        <f t="shared" si="26"/>
        <v>#VALUE!</v>
      </c>
      <c r="Y322" s="57" t="e">
        <f>0.01*('11'!B$17-'935'!X322)*Matrix!BT322</f>
        <v>#VALUE!</v>
      </c>
      <c r="Z322" s="32" t="e">
        <f>0.01*'11'!B$17*Matrix!AT322*Matrix!CV322</f>
        <v>#VALUE!</v>
      </c>
      <c r="AA322" s="32" t="e">
        <f>Matrix!AT322*MAX(Matrix!DD322,0-(Matrix!DC322+IF('935'!Q322=0,0,(1-'935'!Y322/'11'!C$17)*'11'!B$17/('11'!B$17-'935'!X322)*IF(Matrix!AT322=0,1,Matrix!BX322/Matrix!AT322)*Matrix!CU322)))*'11'!B$17*0.01*'DNO totals'!B$228/'DNO totals'!B$296</f>
        <v>#VALUE!</v>
      </c>
      <c r="AB322" s="32" t="e">
        <f>Matrix!AT322*'Charging rates'!B$106*Matrix!DA322</f>
        <v>#VALUE!</v>
      </c>
      <c r="AC322" s="32" t="e">
        <f>Matrix!AT322*MAX(Matrix!DD322,0-(Matrix!DC322+IF('935'!Q322=0,0,(1-'935'!Y322/'11'!C$17)*'11'!B$17/('11'!B$17-'935'!X322)*IF(Matrix!AT322=0,1,Matrix!BX322/Matrix!AT322)*Matrix!CU322)))*'11'!B$17*0.01*'DNO totals'!B$238/'DNO totals'!B$296</f>
        <v>#VALUE!</v>
      </c>
      <c r="AD322" s="32" t="e">
        <f>0.01*(Matrix!BX322*'11'!B$17*Matrix!CA322+Matrix!AT322*Matrix!CC322*'935'!Q322*('11'!C$17-'935'!Y322)*('11'!B$17/('11'!B$17-'935'!X322)))</f>
        <v>#VALUE!</v>
      </c>
      <c r="AE322" s="32" t="e">
        <f>Matrix!AT322*'Charging rates'!B$116*(Parameters!B$21+Matrix!AU322)*IF('DNO totals'!B$323&lt;0,1,'935'!S322)</f>
        <v>#VALUE!</v>
      </c>
      <c r="AF322" s="32" t="e">
        <f>Matrix!AT322*MAX(Matrix!DD322,0-(Matrix!DC322+IF('935'!Q322=0,0,(1-'935'!Y322/'11'!C$17)*'11'!B$17/('11'!B$17-'935'!X322)*IF(Matrix!AT322=0,1,Matrix!BX322/Matrix!AT322)*Matrix!CU322)))*'11'!B$17*0.01*(1-('DNO totals'!B$238+'DNO totals'!B$228)/'DNO totals'!B$296)</f>
        <v>#VALUE!</v>
      </c>
      <c r="AG322" s="49" t="e">
        <f t="shared" si="27"/>
        <v>#VALUE!</v>
      </c>
    </row>
    <row r="323" spans="1:33">
      <c r="A323" s="28">
        <v>223</v>
      </c>
      <c r="B323" s="47" t="e">
        <f>Results!B323</f>
        <v>#VALUE!</v>
      </c>
      <c r="C323" s="35" t="e">
        <f>Results!C323</f>
        <v>#VALUE!</v>
      </c>
      <c r="D323" s="55" t="e">
        <f>Results!D323</f>
        <v>#VALUE!</v>
      </c>
      <c r="E323" s="55" t="e">
        <f>Results!E323</f>
        <v>#VALUE!</v>
      </c>
      <c r="F323" s="56" t="e">
        <f>Results!F323</f>
        <v>#VALUE!</v>
      </c>
      <c r="G323" s="35" t="e">
        <f>Results!G323</f>
        <v>#VALUE!</v>
      </c>
      <c r="H323" s="55" t="e">
        <f>Results!H323</f>
        <v>#VALUE!</v>
      </c>
      <c r="I323" s="55" t="e">
        <f>Results!I323</f>
        <v>#VALUE!</v>
      </c>
      <c r="J323" s="56" t="e">
        <f>Results!J323</f>
        <v>#VALUE!</v>
      </c>
      <c r="K323" s="57" t="e">
        <f>0.01*'11'!B$17*Matrix!AT323*Results!E323</f>
        <v>#VALUE!</v>
      </c>
      <c r="L323" s="32" t="e">
        <f>0.01*('11'!C$17-'935'!Y323)*Results!C323*Matrix!AT323*('11'!B$17/('11'!B$17-'935'!X323))*'935'!Q323</f>
        <v>#VALUE!</v>
      </c>
      <c r="M323" s="49" t="e">
        <f>0.01*('11'!B$17-'935'!X323)*Results!D323</f>
        <v>#VALUE!</v>
      </c>
      <c r="N323" s="32" t="e">
        <f>0.01*'11'!B$17*Matrix!H323*Matrix!BC323</f>
        <v>#VALUE!</v>
      </c>
      <c r="O323" s="32" t="e">
        <f>0.01*('11'!B$17-'935'!X323)*Matrix!BW323</f>
        <v>#VALUE!</v>
      </c>
      <c r="P323" s="49" t="e">
        <f>0.01*Matrix!AS323*'935'!U323</f>
        <v>#VALUE!</v>
      </c>
      <c r="Q323" s="57" t="e">
        <f t="shared" si="21"/>
        <v>#VALUE!</v>
      </c>
      <c r="R323" s="34" t="e">
        <f>'935'!Z323</f>
        <v>#VALUE!</v>
      </c>
      <c r="S323" s="58" t="e">
        <f t="shared" si="22"/>
        <v>#VALUE!</v>
      </c>
      <c r="T323" s="59" t="e">
        <f t="shared" si="23"/>
        <v>#VALUE!</v>
      </c>
      <c r="U323" s="57" t="e">
        <f t="shared" si="24"/>
        <v>#VALUE!</v>
      </c>
      <c r="V323" s="34" t="e">
        <f>'935'!AA323</f>
        <v>#VALUE!</v>
      </c>
      <c r="W323" s="58" t="e">
        <f t="shared" si="25"/>
        <v>#VALUE!</v>
      </c>
      <c r="X323" s="59" t="e">
        <f t="shared" si="26"/>
        <v>#VALUE!</v>
      </c>
      <c r="Y323" s="57" t="e">
        <f>0.01*('11'!B$17-'935'!X323)*Matrix!BT323</f>
        <v>#VALUE!</v>
      </c>
      <c r="Z323" s="32" t="e">
        <f>0.01*'11'!B$17*Matrix!AT323*Matrix!CV323</f>
        <v>#VALUE!</v>
      </c>
      <c r="AA323" s="32" t="e">
        <f>Matrix!AT323*MAX(Matrix!DD323,0-(Matrix!DC323+IF('935'!Q323=0,0,(1-'935'!Y323/'11'!C$17)*'11'!B$17/('11'!B$17-'935'!X323)*IF(Matrix!AT323=0,1,Matrix!BX323/Matrix!AT323)*Matrix!CU323)))*'11'!B$17*0.01*'DNO totals'!B$228/'DNO totals'!B$296</f>
        <v>#VALUE!</v>
      </c>
      <c r="AB323" s="32" t="e">
        <f>Matrix!AT323*'Charging rates'!B$106*Matrix!DA323</f>
        <v>#VALUE!</v>
      </c>
      <c r="AC323" s="32" t="e">
        <f>Matrix!AT323*MAX(Matrix!DD323,0-(Matrix!DC323+IF('935'!Q323=0,0,(1-'935'!Y323/'11'!C$17)*'11'!B$17/('11'!B$17-'935'!X323)*IF(Matrix!AT323=0,1,Matrix!BX323/Matrix!AT323)*Matrix!CU323)))*'11'!B$17*0.01*'DNO totals'!B$238/'DNO totals'!B$296</f>
        <v>#VALUE!</v>
      </c>
      <c r="AD323" s="32" t="e">
        <f>0.01*(Matrix!BX323*'11'!B$17*Matrix!CA323+Matrix!AT323*Matrix!CC323*'935'!Q323*('11'!C$17-'935'!Y323)*('11'!B$17/('11'!B$17-'935'!X323)))</f>
        <v>#VALUE!</v>
      </c>
      <c r="AE323" s="32" t="e">
        <f>Matrix!AT323*'Charging rates'!B$116*(Parameters!B$21+Matrix!AU323)*IF('DNO totals'!B$323&lt;0,1,'935'!S323)</f>
        <v>#VALUE!</v>
      </c>
      <c r="AF323" s="32" t="e">
        <f>Matrix!AT323*MAX(Matrix!DD323,0-(Matrix!DC323+IF('935'!Q323=0,0,(1-'935'!Y323/'11'!C$17)*'11'!B$17/('11'!B$17-'935'!X323)*IF(Matrix!AT323=0,1,Matrix!BX323/Matrix!AT323)*Matrix!CU323)))*'11'!B$17*0.01*(1-('DNO totals'!B$238+'DNO totals'!B$228)/'DNO totals'!B$296)</f>
        <v>#VALUE!</v>
      </c>
      <c r="AG323" s="49" t="e">
        <f t="shared" si="27"/>
        <v>#VALUE!</v>
      </c>
    </row>
    <row r="324" spans="1:33">
      <c r="A324" s="28">
        <v>224</v>
      </c>
      <c r="B324" s="47" t="e">
        <f>Results!B324</f>
        <v>#VALUE!</v>
      </c>
      <c r="C324" s="35" t="e">
        <f>Results!C324</f>
        <v>#VALUE!</v>
      </c>
      <c r="D324" s="55" t="e">
        <f>Results!D324</f>
        <v>#VALUE!</v>
      </c>
      <c r="E324" s="55" t="e">
        <f>Results!E324</f>
        <v>#VALUE!</v>
      </c>
      <c r="F324" s="56" t="e">
        <f>Results!F324</f>
        <v>#VALUE!</v>
      </c>
      <c r="G324" s="35" t="e">
        <f>Results!G324</f>
        <v>#VALUE!</v>
      </c>
      <c r="H324" s="55" t="e">
        <f>Results!H324</f>
        <v>#VALUE!</v>
      </c>
      <c r="I324" s="55" t="e">
        <f>Results!I324</f>
        <v>#VALUE!</v>
      </c>
      <c r="J324" s="56" t="e">
        <f>Results!J324</f>
        <v>#VALUE!</v>
      </c>
      <c r="K324" s="57" t="e">
        <f>0.01*'11'!B$17*Matrix!AT324*Results!E324</f>
        <v>#VALUE!</v>
      </c>
      <c r="L324" s="32" t="e">
        <f>0.01*('11'!C$17-'935'!Y324)*Results!C324*Matrix!AT324*('11'!B$17/('11'!B$17-'935'!X324))*'935'!Q324</f>
        <v>#VALUE!</v>
      </c>
      <c r="M324" s="49" t="e">
        <f>0.01*('11'!B$17-'935'!X324)*Results!D324</f>
        <v>#VALUE!</v>
      </c>
      <c r="N324" s="32" t="e">
        <f>0.01*'11'!B$17*Matrix!H324*Matrix!BC324</f>
        <v>#VALUE!</v>
      </c>
      <c r="O324" s="32" t="e">
        <f>0.01*('11'!B$17-'935'!X324)*Matrix!BW324</f>
        <v>#VALUE!</v>
      </c>
      <c r="P324" s="49" t="e">
        <f>0.01*Matrix!AS324*'935'!U324</f>
        <v>#VALUE!</v>
      </c>
      <c r="Q324" s="57" t="e">
        <f t="shared" si="21"/>
        <v>#VALUE!</v>
      </c>
      <c r="R324" s="34" t="e">
        <f>'935'!Z324</f>
        <v>#VALUE!</v>
      </c>
      <c r="S324" s="58" t="e">
        <f t="shared" si="22"/>
        <v>#VALUE!</v>
      </c>
      <c r="T324" s="59" t="e">
        <f t="shared" si="23"/>
        <v>#VALUE!</v>
      </c>
      <c r="U324" s="57" t="e">
        <f t="shared" si="24"/>
        <v>#VALUE!</v>
      </c>
      <c r="V324" s="34" t="e">
        <f>'935'!AA324</f>
        <v>#VALUE!</v>
      </c>
      <c r="W324" s="58" t="e">
        <f t="shared" si="25"/>
        <v>#VALUE!</v>
      </c>
      <c r="X324" s="59" t="e">
        <f t="shared" si="26"/>
        <v>#VALUE!</v>
      </c>
      <c r="Y324" s="57" t="e">
        <f>0.01*('11'!B$17-'935'!X324)*Matrix!BT324</f>
        <v>#VALUE!</v>
      </c>
      <c r="Z324" s="32" t="e">
        <f>0.01*'11'!B$17*Matrix!AT324*Matrix!CV324</f>
        <v>#VALUE!</v>
      </c>
      <c r="AA324" s="32" t="e">
        <f>Matrix!AT324*MAX(Matrix!DD324,0-(Matrix!DC324+IF('935'!Q324=0,0,(1-'935'!Y324/'11'!C$17)*'11'!B$17/('11'!B$17-'935'!X324)*IF(Matrix!AT324=0,1,Matrix!BX324/Matrix!AT324)*Matrix!CU324)))*'11'!B$17*0.01*'DNO totals'!B$228/'DNO totals'!B$296</f>
        <v>#VALUE!</v>
      </c>
      <c r="AB324" s="32" t="e">
        <f>Matrix!AT324*'Charging rates'!B$106*Matrix!DA324</f>
        <v>#VALUE!</v>
      </c>
      <c r="AC324" s="32" t="e">
        <f>Matrix!AT324*MAX(Matrix!DD324,0-(Matrix!DC324+IF('935'!Q324=0,0,(1-'935'!Y324/'11'!C$17)*'11'!B$17/('11'!B$17-'935'!X324)*IF(Matrix!AT324=0,1,Matrix!BX324/Matrix!AT324)*Matrix!CU324)))*'11'!B$17*0.01*'DNO totals'!B$238/'DNO totals'!B$296</f>
        <v>#VALUE!</v>
      </c>
      <c r="AD324" s="32" t="e">
        <f>0.01*(Matrix!BX324*'11'!B$17*Matrix!CA324+Matrix!AT324*Matrix!CC324*'935'!Q324*('11'!C$17-'935'!Y324)*('11'!B$17/('11'!B$17-'935'!X324)))</f>
        <v>#VALUE!</v>
      </c>
      <c r="AE324" s="32" t="e">
        <f>Matrix!AT324*'Charging rates'!B$116*(Parameters!B$21+Matrix!AU324)*IF('DNO totals'!B$323&lt;0,1,'935'!S324)</f>
        <v>#VALUE!</v>
      </c>
      <c r="AF324" s="32" t="e">
        <f>Matrix!AT324*MAX(Matrix!DD324,0-(Matrix!DC324+IF('935'!Q324=0,0,(1-'935'!Y324/'11'!C$17)*'11'!B$17/('11'!B$17-'935'!X324)*IF(Matrix!AT324=0,1,Matrix!BX324/Matrix!AT324)*Matrix!CU324)))*'11'!B$17*0.01*(1-('DNO totals'!B$238+'DNO totals'!B$228)/'DNO totals'!B$296)</f>
        <v>#VALUE!</v>
      </c>
      <c r="AG324" s="49" t="e">
        <f t="shared" si="27"/>
        <v>#VALUE!</v>
      </c>
    </row>
    <row r="325" spans="1:33">
      <c r="A325" s="28">
        <v>225</v>
      </c>
      <c r="B325" s="47" t="e">
        <f>Results!B325</f>
        <v>#VALUE!</v>
      </c>
      <c r="C325" s="35" t="e">
        <f>Results!C325</f>
        <v>#VALUE!</v>
      </c>
      <c r="D325" s="55" t="e">
        <f>Results!D325</f>
        <v>#VALUE!</v>
      </c>
      <c r="E325" s="55" t="e">
        <f>Results!E325</f>
        <v>#VALUE!</v>
      </c>
      <c r="F325" s="56" t="e">
        <f>Results!F325</f>
        <v>#VALUE!</v>
      </c>
      <c r="G325" s="35" t="e">
        <f>Results!G325</f>
        <v>#VALUE!</v>
      </c>
      <c r="H325" s="55" t="e">
        <f>Results!H325</f>
        <v>#VALUE!</v>
      </c>
      <c r="I325" s="55" t="e">
        <f>Results!I325</f>
        <v>#VALUE!</v>
      </c>
      <c r="J325" s="56" t="e">
        <f>Results!J325</f>
        <v>#VALUE!</v>
      </c>
      <c r="K325" s="57" t="e">
        <f>0.01*'11'!B$17*Matrix!AT325*Results!E325</f>
        <v>#VALUE!</v>
      </c>
      <c r="L325" s="32" t="e">
        <f>0.01*('11'!C$17-'935'!Y325)*Results!C325*Matrix!AT325*('11'!B$17/('11'!B$17-'935'!X325))*'935'!Q325</f>
        <v>#VALUE!</v>
      </c>
      <c r="M325" s="49" t="e">
        <f>0.01*('11'!B$17-'935'!X325)*Results!D325</f>
        <v>#VALUE!</v>
      </c>
      <c r="N325" s="32" t="e">
        <f>0.01*'11'!B$17*Matrix!H325*Matrix!BC325</f>
        <v>#VALUE!</v>
      </c>
      <c r="O325" s="32" t="e">
        <f>0.01*('11'!B$17-'935'!X325)*Matrix!BW325</f>
        <v>#VALUE!</v>
      </c>
      <c r="P325" s="49" t="e">
        <f>0.01*Matrix!AS325*'935'!U325</f>
        <v>#VALUE!</v>
      </c>
      <c r="Q325" s="57" t="e">
        <f t="shared" si="21"/>
        <v>#VALUE!</v>
      </c>
      <c r="R325" s="34" t="e">
        <f>'935'!Z325</f>
        <v>#VALUE!</v>
      </c>
      <c r="S325" s="58" t="e">
        <f t="shared" si="22"/>
        <v>#VALUE!</v>
      </c>
      <c r="T325" s="59" t="e">
        <f t="shared" si="23"/>
        <v>#VALUE!</v>
      </c>
      <c r="U325" s="57" t="e">
        <f t="shared" si="24"/>
        <v>#VALUE!</v>
      </c>
      <c r="V325" s="34" t="e">
        <f>'935'!AA325</f>
        <v>#VALUE!</v>
      </c>
      <c r="W325" s="58" t="e">
        <f t="shared" si="25"/>
        <v>#VALUE!</v>
      </c>
      <c r="X325" s="59" t="e">
        <f t="shared" si="26"/>
        <v>#VALUE!</v>
      </c>
      <c r="Y325" s="57" t="e">
        <f>0.01*('11'!B$17-'935'!X325)*Matrix!BT325</f>
        <v>#VALUE!</v>
      </c>
      <c r="Z325" s="32" t="e">
        <f>0.01*'11'!B$17*Matrix!AT325*Matrix!CV325</f>
        <v>#VALUE!</v>
      </c>
      <c r="AA325" s="32" t="e">
        <f>Matrix!AT325*MAX(Matrix!DD325,0-(Matrix!DC325+IF('935'!Q325=0,0,(1-'935'!Y325/'11'!C$17)*'11'!B$17/('11'!B$17-'935'!X325)*IF(Matrix!AT325=0,1,Matrix!BX325/Matrix!AT325)*Matrix!CU325)))*'11'!B$17*0.01*'DNO totals'!B$228/'DNO totals'!B$296</f>
        <v>#VALUE!</v>
      </c>
      <c r="AB325" s="32" t="e">
        <f>Matrix!AT325*'Charging rates'!B$106*Matrix!DA325</f>
        <v>#VALUE!</v>
      </c>
      <c r="AC325" s="32" t="e">
        <f>Matrix!AT325*MAX(Matrix!DD325,0-(Matrix!DC325+IF('935'!Q325=0,0,(1-'935'!Y325/'11'!C$17)*'11'!B$17/('11'!B$17-'935'!X325)*IF(Matrix!AT325=0,1,Matrix!BX325/Matrix!AT325)*Matrix!CU325)))*'11'!B$17*0.01*'DNO totals'!B$238/'DNO totals'!B$296</f>
        <v>#VALUE!</v>
      </c>
      <c r="AD325" s="32" t="e">
        <f>0.01*(Matrix!BX325*'11'!B$17*Matrix!CA325+Matrix!AT325*Matrix!CC325*'935'!Q325*('11'!C$17-'935'!Y325)*('11'!B$17/('11'!B$17-'935'!X325)))</f>
        <v>#VALUE!</v>
      </c>
      <c r="AE325" s="32" t="e">
        <f>Matrix!AT325*'Charging rates'!B$116*(Parameters!B$21+Matrix!AU325)*IF('DNO totals'!B$323&lt;0,1,'935'!S325)</f>
        <v>#VALUE!</v>
      </c>
      <c r="AF325" s="32" t="e">
        <f>Matrix!AT325*MAX(Matrix!DD325,0-(Matrix!DC325+IF('935'!Q325=0,0,(1-'935'!Y325/'11'!C$17)*'11'!B$17/('11'!B$17-'935'!X325)*IF(Matrix!AT325=0,1,Matrix!BX325/Matrix!AT325)*Matrix!CU325)))*'11'!B$17*0.01*(1-('DNO totals'!B$238+'DNO totals'!B$228)/'DNO totals'!B$296)</f>
        <v>#VALUE!</v>
      </c>
      <c r="AG325" s="49" t="e">
        <f t="shared" si="27"/>
        <v>#VALUE!</v>
      </c>
    </row>
    <row r="326" spans="1:33">
      <c r="A326" s="28">
        <v>226</v>
      </c>
      <c r="B326" s="47" t="e">
        <f>Results!B326</f>
        <v>#VALUE!</v>
      </c>
      <c r="C326" s="35" t="e">
        <f>Results!C326</f>
        <v>#VALUE!</v>
      </c>
      <c r="D326" s="55" t="e">
        <f>Results!D326</f>
        <v>#VALUE!</v>
      </c>
      <c r="E326" s="55" t="e">
        <f>Results!E326</f>
        <v>#VALUE!</v>
      </c>
      <c r="F326" s="56" t="e">
        <f>Results!F326</f>
        <v>#VALUE!</v>
      </c>
      <c r="G326" s="35" t="e">
        <f>Results!G326</f>
        <v>#VALUE!</v>
      </c>
      <c r="H326" s="55" t="e">
        <f>Results!H326</f>
        <v>#VALUE!</v>
      </c>
      <c r="I326" s="55" t="e">
        <f>Results!I326</f>
        <v>#VALUE!</v>
      </c>
      <c r="J326" s="56" t="e">
        <f>Results!J326</f>
        <v>#VALUE!</v>
      </c>
      <c r="K326" s="57" t="e">
        <f>0.01*'11'!B$17*Matrix!AT326*Results!E326</f>
        <v>#VALUE!</v>
      </c>
      <c r="L326" s="32" t="e">
        <f>0.01*('11'!C$17-'935'!Y326)*Results!C326*Matrix!AT326*('11'!B$17/('11'!B$17-'935'!X326))*'935'!Q326</f>
        <v>#VALUE!</v>
      </c>
      <c r="M326" s="49" t="e">
        <f>0.01*('11'!B$17-'935'!X326)*Results!D326</f>
        <v>#VALUE!</v>
      </c>
      <c r="N326" s="32" t="e">
        <f>0.01*'11'!B$17*Matrix!H326*Matrix!BC326</f>
        <v>#VALUE!</v>
      </c>
      <c r="O326" s="32" t="e">
        <f>0.01*('11'!B$17-'935'!X326)*Matrix!BW326</f>
        <v>#VALUE!</v>
      </c>
      <c r="P326" s="49" t="e">
        <f>0.01*Matrix!AS326*'935'!U326</f>
        <v>#VALUE!</v>
      </c>
      <c r="Q326" s="57" t="e">
        <f t="shared" si="21"/>
        <v>#VALUE!</v>
      </c>
      <c r="R326" s="34" t="e">
        <f>'935'!Z326</f>
        <v>#VALUE!</v>
      </c>
      <c r="S326" s="58" t="e">
        <f t="shared" si="22"/>
        <v>#VALUE!</v>
      </c>
      <c r="T326" s="59" t="e">
        <f t="shared" si="23"/>
        <v>#VALUE!</v>
      </c>
      <c r="U326" s="57" t="e">
        <f t="shared" si="24"/>
        <v>#VALUE!</v>
      </c>
      <c r="V326" s="34" t="e">
        <f>'935'!AA326</f>
        <v>#VALUE!</v>
      </c>
      <c r="W326" s="58" t="e">
        <f t="shared" si="25"/>
        <v>#VALUE!</v>
      </c>
      <c r="X326" s="59" t="e">
        <f t="shared" si="26"/>
        <v>#VALUE!</v>
      </c>
      <c r="Y326" s="57" t="e">
        <f>0.01*('11'!B$17-'935'!X326)*Matrix!BT326</f>
        <v>#VALUE!</v>
      </c>
      <c r="Z326" s="32" t="e">
        <f>0.01*'11'!B$17*Matrix!AT326*Matrix!CV326</f>
        <v>#VALUE!</v>
      </c>
      <c r="AA326" s="32" t="e">
        <f>Matrix!AT326*MAX(Matrix!DD326,0-(Matrix!DC326+IF('935'!Q326=0,0,(1-'935'!Y326/'11'!C$17)*'11'!B$17/('11'!B$17-'935'!X326)*IF(Matrix!AT326=0,1,Matrix!BX326/Matrix!AT326)*Matrix!CU326)))*'11'!B$17*0.01*'DNO totals'!B$228/'DNO totals'!B$296</f>
        <v>#VALUE!</v>
      </c>
      <c r="AB326" s="32" t="e">
        <f>Matrix!AT326*'Charging rates'!B$106*Matrix!DA326</f>
        <v>#VALUE!</v>
      </c>
      <c r="AC326" s="32" t="e">
        <f>Matrix!AT326*MAX(Matrix!DD326,0-(Matrix!DC326+IF('935'!Q326=0,0,(1-'935'!Y326/'11'!C$17)*'11'!B$17/('11'!B$17-'935'!X326)*IF(Matrix!AT326=0,1,Matrix!BX326/Matrix!AT326)*Matrix!CU326)))*'11'!B$17*0.01*'DNO totals'!B$238/'DNO totals'!B$296</f>
        <v>#VALUE!</v>
      </c>
      <c r="AD326" s="32" t="e">
        <f>0.01*(Matrix!BX326*'11'!B$17*Matrix!CA326+Matrix!AT326*Matrix!CC326*'935'!Q326*('11'!C$17-'935'!Y326)*('11'!B$17/('11'!B$17-'935'!X326)))</f>
        <v>#VALUE!</v>
      </c>
      <c r="AE326" s="32" t="e">
        <f>Matrix!AT326*'Charging rates'!B$116*(Parameters!B$21+Matrix!AU326)*IF('DNO totals'!B$323&lt;0,1,'935'!S326)</f>
        <v>#VALUE!</v>
      </c>
      <c r="AF326" s="32" t="e">
        <f>Matrix!AT326*MAX(Matrix!DD326,0-(Matrix!DC326+IF('935'!Q326=0,0,(1-'935'!Y326/'11'!C$17)*'11'!B$17/('11'!B$17-'935'!X326)*IF(Matrix!AT326=0,1,Matrix!BX326/Matrix!AT326)*Matrix!CU326)))*'11'!B$17*0.01*(1-('DNO totals'!B$238+'DNO totals'!B$228)/'DNO totals'!B$296)</f>
        <v>#VALUE!</v>
      </c>
      <c r="AG326" s="49" t="e">
        <f t="shared" si="27"/>
        <v>#VALUE!</v>
      </c>
    </row>
    <row r="327" spans="1:33">
      <c r="A327" s="28">
        <v>227</v>
      </c>
      <c r="B327" s="47" t="e">
        <f>Results!B327</f>
        <v>#VALUE!</v>
      </c>
      <c r="C327" s="35" t="e">
        <f>Results!C327</f>
        <v>#VALUE!</v>
      </c>
      <c r="D327" s="55" t="e">
        <f>Results!D327</f>
        <v>#VALUE!</v>
      </c>
      <c r="E327" s="55" t="e">
        <f>Results!E327</f>
        <v>#VALUE!</v>
      </c>
      <c r="F327" s="56" t="e">
        <f>Results!F327</f>
        <v>#VALUE!</v>
      </c>
      <c r="G327" s="35" t="e">
        <f>Results!G327</f>
        <v>#VALUE!</v>
      </c>
      <c r="H327" s="55" t="e">
        <f>Results!H327</f>
        <v>#VALUE!</v>
      </c>
      <c r="I327" s="55" t="e">
        <f>Results!I327</f>
        <v>#VALUE!</v>
      </c>
      <c r="J327" s="56" t="e">
        <f>Results!J327</f>
        <v>#VALUE!</v>
      </c>
      <c r="K327" s="57" t="e">
        <f>0.01*'11'!B$17*Matrix!AT327*Results!E327</f>
        <v>#VALUE!</v>
      </c>
      <c r="L327" s="32" t="e">
        <f>0.01*('11'!C$17-'935'!Y327)*Results!C327*Matrix!AT327*('11'!B$17/('11'!B$17-'935'!X327))*'935'!Q327</f>
        <v>#VALUE!</v>
      </c>
      <c r="M327" s="49" t="e">
        <f>0.01*('11'!B$17-'935'!X327)*Results!D327</f>
        <v>#VALUE!</v>
      </c>
      <c r="N327" s="32" t="e">
        <f>0.01*'11'!B$17*Matrix!H327*Matrix!BC327</f>
        <v>#VALUE!</v>
      </c>
      <c r="O327" s="32" t="e">
        <f>0.01*('11'!B$17-'935'!X327)*Matrix!BW327</f>
        <v>#VALUE!</v>
      </c>
      <c r="P327" s="49" t="e">
        <f>0.01*Matrix!AS327*'935'!U327</f>
        <v>#VALUE!</v>
      </c>
      <c r="Q327" s="57" t="e">
        <f t="shared" si="21"/>
        <v>#VALUE!</v>
      </c>
      <c r="R327" s="34" t="e">
        <f>'935'!Z327</f>
        <v>#VALUE!</v>
      </c>
      <c r="S327" s="58" t="e">
        <f t="shared" si="22"/>
        <v>#VALUE!</v>
      </c>
      <c r="T327" s="59" t="e">
        <f t="shared" si="23"/>
        <v>#VALUE!</v>
      </c>
      <c r="U327" s="57" t="e">
        <f t="shared" si="24"/>
        <v>#VALUE!</v>
      </c>
      <c r="V327" s="34" t="e">
        <f>'935'!AA327</f>
        <v>#VALUE!</v>
      </c>
      <c r="W327" s="58" t="e">
        <f t="shared" si="25"/>
        <v>#VALUE!</v>
      </c>
      <c r="X327" s="59" t="e">
        <f t="shared" si="26"/>
        <v>#VALUE!</v>
      </c>
      <c r="Y327" s="57" t="e">
        <f>0.01*('11'!B$17-'935'!X327)*Matrix!BT327</f>
        <v>#VALUE!</v>
      </c>
      <c r="Z327" s="32" t="e">
        <f>0.01*'11'!B$17*Matrix!AT327*Matrix!CV327</f>
        <v>#VALUE!</v>
      </c>
      <c r="AA327" s="32" t="e">
        <f>Matrix!AT327*MAX(Matrix!DD327,0-(Matrix!DC327+IF('935'!Q327=0,0,(1-'935'!Y327/'11'!C$17)*'11'!B$17/('11'!B$17-'935'!X327)*IF(Matrix!AT327=0,1,Matrix!BX327/Matrix!AT327)*Matrix!CU327)))*'11'!B$17*0.01*'DNO totals'!B$228/'DNO totals'!B$296</f>
        <v>#VALUE!</v>
      </c>
      <c r="AB327" s="32" t="e">
        <f>Matrix!AT327*'Charging rates'!B$106*Matrix!DA327</f>
        <v>#VALUE!</v>
      </c>
      <c r="AC327" s="32" t="e">
        <f>Matrix!AT327*MAX(Matrix!DD327,0-(Matrix!DC327+IF('935'!Q327=0,0,(1-'935'!Y327/'11'!C$17)*'11'!B$17/('11'!B$17-'935'!X327)*IF(Matrix!AT327=0,1,Matrix!BX327/Matrix!AT327)*Matrix!CU327)))*'11'!B$17*0.01*'DNO totals'!B$238/'DNO totals'!B$296</f>
        <v>#VALUE!</v>
      </c>
      <c r="AD327" s="32" t="e">
        <f>0.01*(Matrix!BX327*'11'!B$17*Matrix!CA327+Matrix!AT327*Matrix!CC327*'935'!Q327*('11'!C$17-'935'!Y327)*('11'!B$17/('11'!B$17-'935'!X327)))</f>
        <v>#VALUE!</v>
      </c>
      <c r="AE327" s="32" t="e">
        <f>Matrix!AT327*'Charging rates'!B$116*(Parameters!B$21+Matrix!AU327)*IF('DNO totals'!B$323&lt;0,1,'935'!S327)</f>
        <v>#VALUE!</v>
      </c>
      <c r="AF327" s="32" t="e">
        <f>Matrix!AT327*MAX(Matrix!DD327,0-(Matrix!DC327+IF('935'!Q327=0,0,(1-'935'!Y327/'11'!C$17)*'11'!B$17/('11'!B$17-'935'!X327)*IF(Matrix!AT327=0,1,Matrix!BX327/Matrix!AT327)*Matrix!CU327)))*'11'!B$17*0.01*(1-('DNO totals'!B$238+'DNO totals'!B$228)/'DNO totals'!B$296)</f>
        <v>#VALUE!</v>
      </c>
      <c r="AG327" s="49" t="e">
        <f t="shared" si="27"/>
        <v>#VALUE!</v>
      </c>
    </row>
    <row r="328" spans="1:33">
      <c r="A328" s="28">
        <v>228</v>
      </c>
      <c r="B328" s="47" t="e">
        <f>Results!B328</f>
        <v>#VALUE!</v>
      </c>
      <c r="C328" s="35" t="e">
        <f>Results!C328</f>
        <v>#VALUE!</v>
      </c>
      <c r="D328" s="55" t="e">
        <f>Results!D328</f>
        <v>#VALUE!</v>
      </c>
      <c r="E328" s="55" t="e">
        <f>Results!E328</f>
        <v>#VALUE!</v>
      </c>
      <c r="F328" s="56" t="e">
        <f>Results!F328</f>
        <v>#VALUE!</v>
      </c>
      <c r="G328" s="35" t="e">
        <f>Results!G328</f>
        <v>#VALUE!</v>
      </c>
      <c r="H328" s="55" t="e">
        <f>Results!H328</f>
        <v>#VALUE!</v>
      </c>
      <c r="I328" s="55" t="e">
        <f>Results!I328</f>
        <v>#VALUE!</v>
      </c>
      <c r="J328" s="56" t="e">
        <f>Results!J328</f>
        <v>#VALUE!</v>
      </c>
      <c r="K328" s="57" t="e">
        <f>0.01*'11'!B$17*Matrix!AT328*Results!E328</f>
        <v>#VALUE!</v>
      </c>
      <c r="L328" s="32" t="e">
        <f>0.01*('11'!C$17-'935'!Y328)*Results!C328*Matrix!AT328*('11'!B$17/('11'!B$17-'935'!X328))*'935'!Q328</f>
        <v>#VALUE!</v>
      </c>
      <c r="M328" s="49" t="e">
        <f>0.01*('11'!B$17-'935'!X328)*Results!D328</f>
        <v>#VALUE!</v>
      </c>
      <c r="N328" s="32" t="e">
        <f>0.01*'11'!B$17*Matrix!H328*Matrix!BC328</f>
        <v>#VALUE!</v>
      </c>
      <c r="O328" s="32" t="e">
        <f>0.01*('11'!B$17-'935'!X328)*Matrix!BW328</f>
        <v>#VALUE!</v>
      </c>
      <c r="P328" s="49" t="e">
        <f>0.01*Matrix!AS328*'935'!U328</f>
        <v>#VALUE!</v>
      </c>
      <c r="Q328" s="57" t="e">
        <f t="shared" si="21"/>
        <v>#VALUE!</v>
      </c>
      <c r="R328" s="34" t="e">
        <f>'935'!Z328</f>
        <v>#VALUE!</v>
      </c>
      <c r="S328" s="58" t="e">
        <f t="shared" si="22"/>
        <v>#VALUE!</v>
      </c>
      <c r="T328" s="59" t="e">
        <f t="shared" si="23"/>
        <v>#VALUE!</v>
      </c>
      <c r="U328" s="57" t="e">
        <f t="shared" si="24"/>
        <v>#VALUE!</v>
      </c>
      <c r="V328" s="34" t="e">
        <f>'935'!AA328</f>
        <v>#VALUE!</v>
      </c>
      <c r="W328" s="58" t="e">
        <f t="shared" si="25"/>
        <v>#VALUE!</v>
      </c>
      <c r="X328" s="59" t="e">
        <f t="shared" si="26"/>
        <v>#VALUE!</v>
      </c>
      <c r="Y328" s="57" t="e">
        <f>0.01*('11'!B$17-'935'!X328)*Matrix!BT328</f>
        <v>#VALUE!</v>
      </c>
      <c r="Z328" s="32" t="e">
        <f>0.01*'11'!B$17*Matrix!AT328*Matrix!CV328</f>
        <v>#VALUE!</v>
      </c>
      <c r="AA328" s="32" t="e">
        <f>Matrix!AT328*MAX(Matrix!DD328,0-(Matrix!DC328+IF('935'!Q328=0,0,(1-'935'!Y328/'11'!C$17)*'11'!B$17/('11'!B$17-'935'!X328)*IF(Matrix!AT328=0,1,Matrix!BX328/Matrix!AT328)*Matrix!CU328)))*'11'!B$17*0.01*'DNO totals'!B$228/'DNO totals'!B$296</f>
        <v>#VALUE!</v>
      </c>
      <c r="AB328" s="32" t="e">
        <f>Matrix!AT328*'Charging rates'!B$106*Matrix!DA328</f>
        <v>#VALUE!</v>
      </c>
      <c r="AC328" s="32" t="e">
        <f>Matrix!AT328*MAX(Matrix!DD328,0-(Matrix!DC328+IF('935'!Q328=0,0,(1-'935'!Y328/'11'!C$17)*'11'!B$17/('11'!B$17-'935'!X328)*IF(Matrix!AT328=0,1,Matrix!BX328/Matrix!AT328)*Matrix!CU328)))*'11'!B$17*0.01*'DNO totals'!B$238/'DNO totals'!B$296</f>
        <v>#VALUE!</v>
      </c>
      <c r="AD328" s="32" t="e">
        <f>0.01*(Matrix!BX328*'11'!B$17*Matrix!CA328+Matrix!AT328*Matrix!CC328*'935'!Q328*('11'!C$17-'935'!Y328)*('11'!B$17/('11'!B$17-'935'!X328)))</f>
        <v>#VALUE!</v>
      </c>
      <c r="AE328" s="32" t="e">
        <f>Matrix!AT328*'Charging rates'!B$116*(Parameters!B$21+Matrix!AU328)*IF('DNO totals'!B$323&lt;0,1,'935'!S328)</f>
        <v>#VALUE!</v>
      </c>
      <c r="AF328" s="32" t="e">
        <f>Matrix!AT328*MAX(Matrix!DD328,0-(Matrix!DC328+IF('935'!Q328=0,0,(1-'935'!Y328/'11'!C$17)*'11'!B$17/('11'!B$17-'935'!X328)*IF(Matrix!AT328=0,1,Matrix!BX328/Matrix!AT328)*Matrix!CU328)))*'11'!B$17*0.01*(1-('DNO totals'!B$238+'DNO totals'!B$228)/'DNO totals'!B$296)</f>
        <v>#VALUE!</v>
      </c>
      <c r="AG328" s="49" t="e">
        <f t="shared" si="27"/>
        <v>#VALUE!</v>
      </c>
    </row>
    <row r="329" spans="1:33">
      <c r="A329" s="28">
        <v>229</v>
      </c>
      <c r="B329" s="47" t="e">
        <f>Results!B329</f>
        <v>#VALUE!</v>
      </c>
      <c r="C329" s="35" t="e">
        <f>Results!C329</f>
        <v>#VALUE!</v>
      </c>
      <c r="D329" s="55" t="e">
        <f>Results!D329</f>
        <v>#VALUE!</v>
      </c>
      <c r="E329" s="55" t="e">
        <f>Results!E329</f>
        <v>#VALUE!</v>
      </c>
      <c r="F329" s="56" t="e">
        <f>Results!F329</f>
        <v>#VALUE!</v>
      </c>
      <c r="G329" s="35" t="e">
        <f>Results!G329</f>
        <v>#VALUE!</v>
      </c>
      <c r="H329" s="55" t="e">
        <f>Results!H329</f>
        <v>#VALUE!</v>
      </c>
      <c r="I329" s="55" t="e">
        <f>Results!I329</f>
        <v>#VALUE!</v>
      </c>
      <c r="J329" s="56" t="e">
        <f>Results!J329</f>
        <v>#VALUE!</v>
      </c>
      <c r="K329" s="57" t="e">
        <f>0.01*'11'!B$17*Matrix!AT329*Results!E329</f>
        <v>#VALUE!</v>
      </c>
      <c r="L329" s="32" t="e">
        <f>0.01*('11'!C$17-'935'!Y329)*Results!C329*Matrix!AT329*('11'!B$17/('11'!B$17-'935'!X329))*'935'!Q329</f>
        <v>#VALUE!</v>
      </c>
      <c r="M329" s="49" t="e">
        <f>0.01*('11'!B$17-'935'!X329)*Results!D329</f>
        <v>#VALUE!</v>
      </c>
      <c r="N329" s="32" t="e">
        <f>0.01*'11'!B$17*Matrix!H329*Matrix!BC329</f>
        <v>#VALUE!</v>
      </c>
      <c r="O329" s="32" t="e">
        <f>0.01*('11'!B$17-'935'!X329)*Matrix!BW329</f>
        <v>#VALUE!</v>
      </c>
      <c r="P329" s="49" t="e">
        <f>0.01*Matrix!AS329*'935'!U329</f>
        <v>#VALUE!</v>
      </c>
      <c r="Q329" s="57" t="e">
        <f t="shared" si="21"/>
        <v>#VALUE!</v>
      </c>
      <c r="R329" s="34" t="e">
        <f>'935'!Z329</f>
        <v>#VALUE!</v>
      </c>
      <c r="S329" s="58" t="e">
        <f t="shared" si="22"/>
        <v>#VALUE!</v>
      </c>
      <c r="T329" s="59" t="e">
        <f t="shared" si="23"/>
        <v>#VALUE!</v>
      </c>
      <c r="U329" s="57" t="e">
        <f t="shared" si="24"/>
        <v>#VALUE!</v>
      </c>
      <c r="V329" s="34" t="e">
        <f>'935'!AA329</f>
        <v>#VALUE!</v>
      </c>
      <c r="W329" s="58" t="e">
        <f t="shared" si="25"/>
        <v>#VALUE!</v>
      </c>
      <c r="X329" s="59" t="e">
        <f t="shared" si="26"/>
        <v>#VALUE!</v>
      </c>
      <c r="Y329" s="57" t="e">
        <f>0.01*('11'!B$17-'935'!X329)*Matrix!BT329</f>
        <v>#VALUE!</v>
      </c>
      <c r="Z329" s="32" t="e">
        <f>0.01*'11'!B$17*Matrix!AT329*Matrix!CV329</f>
        <v>#VALUE!</v>
      </c>
      <c r="AA329" s="32" t="e">
        <f>Matrix!AT329*MAX(Matrix!DD329,0-(Matrix!DC329+IF('935'!Q329=0,0,(1-'935'!Y329/'11'!C$17)*'11'!B$17/('11'!B$17-'935'!X329)*IF(Matrix!AT329=0,1,Matrix!BX329/Matrix!AT329)*Matrix!CU329)))*'11'!B$17*0.01*'DNO totals'!B$228/'DNO totals'!B$296</f>
        <v>#VALUE!</v>
      </c>
      <c r="AB329" s="32" t="e">
        <f>Matrix!AT329*'Charging rates'!B$106*Matrix!DA329</f>
        <v>#VALUE!</v>
      </c>
      <c r="AC329" s="32" t="e">
        <f>Matrix!AT329*MAX(Matrix!DD329,0-(Matrix!DC329+IF('935'!Q329=0,0,(1-'935'!Y329/'11'!C$17)*'11'!B$17/('11'!B$17-'935'!X329)*IF(Matrix!AT329=0,1,Matrix!BX329/Matrix!AT329)*Matrix!CU329)))*'11'!B$17*0.01*'DNO totals'!B$238/'DNO totals'!B$296</f>
        <v>#VALUE!</v>
      </c>
      <c r="AD329" s="32" t="e">
        <f>0.01*(Matrix!BX329*'11'!B$17*Matrix!CA329+Matrix!AT329*Matrix!CC329*'935'!Q329*('11'!C$17-'935'!Y329)*('11'!B$17/('11'!B$17-'935'!X329)))</f>
        <v>#VALUE!</v>
      </c>
      <c r="AE329" s="32" t="e">
        <f>Matrix!AT329*'Charging rates'!B$116*(Parameters!B$21+Matrix!AU329)*IF('DNO totals'!B$323&lt;0,1,'935'!S329)</f>
        <v>#VALUE!</v>
      </c>
      <c r="AF329" s="32" t="e">
        <f>Matrix!AT329*MAX(Matrix!DD329,0-(Matrix!DC329+IF('935'!Q329=0,0,(1-'935'!Y329/'11'!C$17)*'11'!B$17/('11'!B$17-'935'!X329)*IF(Matrix!AT329=0,1,Matrix!BX329/Matrix!AT329)*Matrix!CU329)))*'11'!B$17*0.01*(1-('DNO totals'!B$238+'DNO totals'!B$228)/'DNO totals'!B$296)</f>
        <v>#VALUE!</v>
      </c>
      <c r="AG329" s="49" t="e">
        <f t="shared" si="27"/>
        <v>#VALUE!</v>
      </c>
    </row>
    <row r="330" spans="1:33">
      <c r="A330" s="28">
        <v>230</v>
      </c>
      <c r="B330" s="47" t="e">
        <f>Results!B330</f>
        <v>#VALUE!</v>
      </c>
      <c r="C330" s="35" t="e">
        <f>Results!C330</f>
        <v>#VALUE!</v>
      </c>
      <c r="D330" s="55" t="e">
        <f>Results!D330</f>
        <v>#VALUE!</v>
      </c>
      <c r="E330" s="55" t="e">
        <f>Results!E330</f>
        <v>#VALUE!</v>
      </c>
      <c r="F330" s="56" t="e">
        <f>Results!F330</f>
        <v>#VALUE!</v>
      </c>
      <c r="G330" s="35" t="e">
        <f>Results!G330</f>
        <v>#VALUE!</v>
      </c>
      <c r="H330" s="55" t="e">
        <f>Results!H330</f>
        <v>#VALUE!</v>
      </c>
      <c r="I330" s="55" t="e">
        <f>Results!I330</f>
        <v>#VALUE!</v>
      </c>
      <c r="J330" s="56" t="e">
        <f>Results!J330</f>
        <v>#VALUE!</v>
      </c>
      <c r="K330" s="57" t="e">
        <f>0.01*'11'!B$17*Matrix!AT330*Results!E330</f>
        <v>#VALUE!</v>
      </c>
      <c r="L330" s="32" t="e">
        <f>0.01*('11'!C$17-'935'!Y330)*Results!C330*Matrix!AT330*('11'!B$17/('11'!B$17-'935'!X330))*'935'!Q330</f>
        <v>#VALUE!</v>
      </c>
      <c r="M330" s="49" t="e">
        <f>0.01*('11'!B$17-'935'!X330)*Results!D330</f>
        <v>#VALUE!</v>
      </c>
      <c r="N330" s="32" t="e">
        <f>0.01*'11'!B$17*Matrix!H330*Matrix!BC330</f>
        <v>#VALUE!</v>
      </c>
      <c r="O330" s="32" t="e">
        <f>0.01*('11'!B$17-'935'!X330)*Matrix!BW330</f>
        <v>#VALUE!</v>
      </c>
      <c r="P330" s="49" t="e">
        <f>0.01*Matrix!AS330*'935'!U330</f>
        <v>#VALUE!</v>
      </c>
      <c r="Q330" s="57" t="e">
        <f t="shared" si="21"/>
        <v>#VALUE!</v>
      </c>
      <c r="R330" s="34" t="e">
        <f>'935'!Z330</f>
        <v>#VALUE!</v>
      </c>
      <c r="S330" s="58" t="e">
        <f t="shared" si="22"/>
        <v>#VALUE!</v>
      </c>
      <c r="T330" s="59" t="e">
        <f t="shared" si="23"/>
        <v>#VALUE!</v>
      </c>
      <c r="U330" s="57" t="e">
        <f t="shared" si="24"/>
        <v>#VALUE!</v>
      </c>
      <c r="V330" s="34" t="e">
        <f>'935'!AA330</f>
        <v>#VALUE!</v>
      </c>
      <c r="W330" s="58" t="e">
        <f t="shared" si="25"/>
        <v>#VALUE!</v>
      </c>
      <c r="X330" s="59" t="e">
        <f t="shared" si="26"/>
        <v>#VALUE!</v>
      </c>
      <c r="Y330" s="57" t="e">
        <f>0.01*('11'!B$17-'935'!X330)*Matrix!BT330</f>
        <v>#VALUE!</v>
      </c>
      <c r="Z330" s="32" t="e">
        <f>0.01*'11'!B$17*Matrix!AT330*Matrix!CV330</f>
        <v>#VALUE!</v>
      </c>
      <c r="AA330" s="32" t="e">
        <f>Matrix!AT330*MAX(Matrix!DD330,0-(Matrix!DC330+IF('935'!Q330=0,0,(1-'935'!Y330/'11'!C$17)*'11'!B$17/('11'!B$17-'935'!X330)*IF(Matrix!AT330=0,1,Matrix!BX330/Matrix!AT330)*Matrix!CU330)))*'11'!B$17*0.01*'DNO totals'!B$228/'DNO totals'!B$296</f>
        <v>#VALUE!</v>
      </c>
      <c r="AB330" s="32" t="e">
        <f>Matrix!AT330*'Charging rates'!B$106*Matrix!DA330</f>
        <v>#VALUE!</v>
      </c>
      <c r="AC330" s="32" t="e">
        <f>Matrix!AT330*MAX(Matrix!DD330,0-(Matrix!DC330+IF('935'!Q330=0,0,(1-'935'!Y330/'11'!C$17)*'11'!B$17/('11'!B$17-'935'!X330)*IF(Matrix!AT330=0,1,Matrix!BX330/Matrix!AT330)*Matrix!CU330)))*'11'!B$17*0.01*'DNO totals'!B$238/'DNO totals'!B$296</f>
        <v>#VALUE!</v>
      </c>
      <c r="AD330" s="32" t="e">
        <f>0.01*(Matrix!BX330*'11'!B$17*Matrix!CA330+Matrix!AT330*Matrix!CC330*'935'!Q330*('11'!C$17-'935'!Y330)*('11'!B$17/('11'!B$17-'935'!X330)))</f>
        <v>#VALUE!</v>
      </c>
      <c r="AE330" s="32" t="e">
        <f>Matrix!AT330*'Charging rates'!B$116*(Parameters!B$21+Matrix!AU330)*IF('DNO totals'!B$323&lt;0,1,'935'!S330)</f>
        <v>#VALUE!</v>
      </c>
      <c r="AF330" s="32" t="e">
        <f>Matrix!AT330*MAX(Matrix!DD330,0-(Matrix!DC330+IF('935'!Q330=0,0,(1-'935'!Y330/'11'!C$17)*'11'!B$17/('11'!B$17-'935'!X330)*IF(Matrix!AT330=0,1,Matrix!BX330/Matrix!AT330)*Matrix!CU330)))*'11'!B$17*0.01*(1-('DNO totals'!B$238+'DNO totals'!B$228)/'DNO totals'!B$296)</f>
        <v>#VALUE!</v>
      </c>
      <c r="AG330" s="49" t="e">
        <f t="shared" si="27"/>
        <v>#VALUE!</v>
      </c>
    </row>
    <row r="331" spans="1:33">
      <c r="A331" s="28">
        <v>231</v>
      </c>
      <c r="B331" s="47" t="e">
        <f>Results!B331</f>
        <v>#VALUE!</v>
      </c>
      <c r="C331" s="35" t="e">
        <f>Results!C331</f>
        <v>#VALUE!</v>
      </c>
      <c r="D331" s="55" t="e">
        <f>Results!D331</f>
        <v>#VALUE!</v>
      </c>
      <c r="E331" s="55" t="e">
        <f>Results!E331</f>
        <v>#VALUE!</v>
      </c>
      <c r="F331" s="56" t="e">
        <f>Results!F331</f>
        <v>#VALUE!</v>
      </c>
      <c r="G331" s="35" t="e">
        <f>Results!G331</f>
        <v>#VALUE!</v>
      </c>
      <c r="H331" s="55" t="e">
        <f>Results!H331</f>
        <v>#VALUE!</v>
      </c>
      <c r="I331" s="55" t="e">
        <f>Results!I331</f>
        <v>#VALUE!</v>
      </c>
      <c r="J331" s="56" t="e">
        <f>Results!J331</f>
        <v>#VALUE!</v>
      </c>
      <c r="K331" s="57" t="e">
        <f>0.01*'11'!B$17*Matrix!AT331*Results!E331</f>
        <v>#VALUE!</v>
      </c>
      <c r="L331" s="32" t="e">
        <f>0.01*('11'!C$17-'935'!Y331)*Results!C331*Matrix!AT331*('11'!B$17/('11'!B$17-'935'!X331))*'935'!Q331</f>
        <v>#VALUE!</v>
      </c>
      <c r="M331" s="49" t="e">
        <f>0.01*('11'!B$17-'935'!X331)*Results!D331</f>
        <v>#VALUE!</v>
      </c>
      <c r="N331" s="32" t="e">
        <f>0.01*'11'!B$17*Matrix!H331*Matrix!BC331</f>
        <v>#VALUE!</v>
      </c>
      <c r="O331" s="32" t="e">
        <f>0.01*('11'!B$17-'935'!X331)*Matrix!BW331</f>
        <v>#VALUE!</v>
      </c>
      <c r="P331" s="49" t="e">
        <f>0.01*Matrix!AS331*'935'!U331</f>
        <v>#VALUE!</v>
      </c>
      <c r="Q331" s="57" t="e">
        <f t="shared" si="21"/>
        <v>#VALUE!</v>
      </c>
      <c r="R331" s="34" t="e">
        <f>'935'!Z331</f>
        <v>#VALUE!</v>
      </c>
      <c r="S331" s="58" t="e">
        <f t="shared" si="22"/>
        <v>#VALUE!</v>
      </c>
      <c r="T331" s="59" t="e">
        <f t="shared" si="23"/>
        <v>#VALUE!</v>
      </c>
      <c r="U331" s="57" t="e">
        <f t="shared" si="24"/>
        <v>#VALUE!</v>
      </c>
      <c r="V331" s="34" t="e">
        <f>'935'!AA331</f>
        <v>#VALUE!</v>
      </c>
      <c r="W331" s="58" t="e">
        <f t="shared" si="25"/>
        <v>#VALUE!</v>
      </c>
      <c r="X331" s="59" t="e">
        <f t="shared" si="26"/>
        <v>#VALUE!</v>
      </c>
      <c r="Y331" s="57" t="e">
        <f>0.01*('11'!B$17-'935'!X331)*Matrix!BT331</f>
        <v>#VALUE!</v>
      </c>
      <c r="Z331" s="32" t="e">
        <f>0.01*'11'!B$17*Matrix!AT331*Matrix!CV331</f>
        <v>#VALUE!</v>
      </c>
      <c r="AA331" s="32" t="e">
        <f>Matrix!AT331*MAX(Matrix!DD331,0-(Matrix!DC331+IF('935'!Q331=0,0,(1-'935'!Y331/'11'!C$17)*'11'!B$17/('11'!B$17-'935'!X331)*IF(Matrix!AT331=0,1,Matrix!BX331/Matrix!AT331)*Matrix!CU331)))*'11'!B$17*0.01*'DNO totals'!B$228/'DNO totals'!B$296</f>
        <v>#VALUE!</v>
      </c>
      <c r="AB331" s="32" t="e">
        <f>Matrix!AT331*'Charging rates'!B$106*Matrix!DA331</f>
        <v>#VALUE!</v>
      </c>
      <c r="AC331" s="32" t="e">
        <f>Matrix!AT331*MAX(Matrix!DD331,0-(Matrix!DC331+IF('935'!Q331=0,0,(1-'935'!Y331/'11'!C$17)*'11'!B$17/('11'!B$17-'935'!X331)*IF(Matrix!AT331=0,1,Matrix!BX331/Matrix!AT331)*Matrix!CU331)))*'11'!B$17*0.01*'DNO totals'!B$238/'DNO totals'!B$296</f>
        <v>#VALUE!</v>
      </c>
      <c r="AD331" s="32" t="e">
        <f>0.01*(Matrix!BX331*'11'!B$17*Matrix!CA331+Matrix!AT331*Matrix!CC331*'935'!Q331*('11'!C$17-'935'!Y331)*('11'!B$17/('11'!B$17-'935'!X331)))</f>
        <v>#VALUE!</v>
      </c>
      <c r="AE331" s="32" t="e">
        <f>Matrix!AT331*'Charging rates'!B$116*(Parameters!B$21+Matrix!AU331)*IF('DNO totals'!B$323&lt;0,1,'935'!S331)</f>
        <v>#VALUE!</v>
      </c>
      <c r="AF331" s="32" t="e">
        <f>Matrix!AT331*MAX(Matrix!DD331,0-(Matrix!DC331+IF('935'!Q331=0,0,(1-'935'!Y331/'11'!C$17)*'11'!B$17/('11'!B$17-'935'!X331)*IF(Matrix!AT331=0,1,Matrix!BX331/Matrix!AT331)*Matrix!CU331)))*'11'!B$17*0.01*(1-('DNO totals'!B$238+'DNO totals'!B$228)/'DNO totals'!B$296)</f>
        <v>#VALUE!</v>
      </c>
      <c r="AG331" s="49" t="e">
        <f t="shared" si="27"/>
        <v>#VALUE!</v>
      </c>
    </row>
    <row r="332" spans="1:33">
      <c r="A332" s="28">
        <v>232</v>
      </c>
      <c r="B332" s="47" t="e">
        <f>Results!B332</f>
        <v>#VALUE!</v>
      </c>
      <c r="C332" s="35" t="e">
        <f>Results!C332</f>
        <v>#VALUE!</v>
      </c>
      <c r="D332" s="55" t="e">
        <f>Results!D332</f>
        <v>#VALUE!</v>
      </c>
      <c r="E332" s="55" t="e">
        <f>Results!E332</f>
        <v>#VALUE!</v>
      </c>
      <c r="F332" s="56" t="e">
        <f>Results!F332</f>
        <v>#VALUE!</v>
      </c>
      <c r="G332" s="35" t="e">
        <f>Results!G332</f>
        <v>#VALUE!</v>
      </c>
      <c r="H332" s="55" t="e">
        <f>Results!H332</f>
        <v>#VALUE!</v>
      </c>
      <c r="I332" s="55" t="e">
        <f>Results!I332</f>
        <v>#VALUE!</v>
      </c>
      <c r="J332" s="56" t="e">
        <f>Results!J332</f>
        <v>#VALUE!</v>
      </c>
      <c r="K332" s="57" t="e">
        <f>0.01*'11'!B$17*Matrix!AT332*Results!E332</f>
        <v>#VALUE!</v>
      </c>
      <c r="L332" s="32" t="e">
        <f>0.01*('11'!C$17-'935'!Y332)*Results!C332*Matrix!AT332*('11'!B$17/('11'!B$17-'935'!X332))*'935'!Q332</f>
        <v>#VALUE!</v>
      </c>
      <c r="M332" s="49" t="e">
        <f>0.01*('11'!B$17-'935'!X332)*Results!D332</f>
        <v>#VALUE!</v>
      </c>
      <c r="N332" s="32" t="e">
        <f>0.01*'11'!B$17*Matrix!H332*Matrix!BC332</f>
        <v>#VALUE!</v>
      </c>
      <c r="O332" s="32" t="e">
        <f>0.01*('11'!B$17-'935'!X332)*Matrix!BW332</f>
        <v>#VALUE!</v>
      </c>
      <c r="P332" s="49" t="e">
        <f>0.01*Matrix!AS332*'935'!U332</f>
        <v>#VALUE!</v>
      </c>
      <c r="Q332" s="57" t="e">
        <f t="shared" si="21"/>
        <v>#VALUE!</v>
      </c>
      <c r="R332" s="34" t="e">
        <f>'935'!Z332</f>
        <v>#VALUE!</v>
      </c>
      <c r="S332" s="58" t="e">
        <f t="shared" si="22"/>
        <v>#VALUE!</v>
      </c>
      <c r="T332" s="59" t="e">
        <f t="shared" si="23"/>
        <v>#VALUE!</v>
      </c>
      <c r="U332" s="57" t="e">
        <f t="shared" si="24"/>
        <v>#VALUE!</v>
      </c>
      <c r="V332" s="34" t="e">
        <f>'935'!AA332</f>
        <v>#VALUE!</v>
      </c>
      <c r="W332" s="58" t="e">
        <f t="shared" si="25"/>
        <v>#VALUE!</v>
      </c>
      <c r="X332" s="59" t="e">
        <f t="shared" si="26"/>
        <v>#VALUE!</v>
      </c>
      <c r="Y332" s="57" t="e">
        <f>0.01*('11'!B$17-'935'!X332)*Matrix!BT332</f>
        <v>#VALUE!</v>
      </c>
      <c r="Z332" s="32" t="e">
        <f>0.01*'11'!B$17*Matrix!AT332*Matrix!CV332</f>
        <v>#VALUE!</v>
      </c>
      <c r="AA332" s="32" t="e">
        <f>Matrix!AT332*MAX(Matrix!DD332,0-(Matrix!DC332+IF('935'!Q332=0,0,(1-'935'!Y332/'11'!C$17)*'11'!B$17/('11'!B$17-'935'!X332)*IF(Matrix!AT332=0,1,Matrix!BX332/Matrix!AT332)*Matrix!CU332)))*'11'!B$17*0.01*'DNO totals'!B$228/'DNO totals'!B$296</f>
        <v>#VALUE!</v>
      </c>
      <c r="AB332" s="32" t="e">
        <f>Matrix!AT332*'Charging rates'!B$106*Matrix!DA332</f>
        <v>#VALUE!</v>
      </c>
      <c r="AC332" s="32" t="e">
        <f>Matrix!AT332*MAX(Matrix!DD332,0-(Matrix!DC332+IF('935'!Q332=0,0,(1-'935'!Y332/'11'!C$17)*'11'!B$17/('11'!B$17-'935'!X332)*IF(Matrix!AT332=0,1,Matrix!BX332/Matrix!AT332)*Matrix!CU332)))*'11'!B$17*0.01*'DNO totals'!B$238/'DNO totals'!B$296</f>
        <v>#VALUE!</v>
      </c>
      <c r="AD332" s="32" t="e">
        <f>0.01*(Matrix!BX332*'11'!B$17*Matrix!CA332+Matrix!AT332*Matrix!CC332*'935'!Q332*('11'!C$17-'935'!Y332)*('11'!B$17/('11'!B$17-'935'!X332)))</f>
        <v>#VALUE!</v>
      </c>
      <c r="AE332" s="32" t="e">
        <f>Matrix!AT332*'Charging rates'!B$116*(Parameters!B$21+Matrix!AU332)*IF('DNO totals'!B$323&lt;0,1,'935'!S332)</f>
        <v>#VALUE!</v>
      </c>
      <c r="AF332" s="32" t="e">
        <f>Matrix!AT332*MAX(Matrix!DD332,0-(Matrix!DC332+IF('935'!Q332=0,0,(1-'935'!Y332/'11'!C$17)*'11'!B$17/('11'!B$17-'935'!X332)*IF(Matrix!AT332=0,1,Matrix!BX332/Matrix!AT332)*Matrix!CU332)))*'11'!B$17*0.01*(1-('DNO totals'!B$238+'DNO totals'!B$228)/'DNO totals'!B$296)</f>
        <v>#VALUE!</v>
      </c>
      <c r="AG332" s="49" t="e">
        <f t="shared" si="27"/>
        <v>#VALUE!</v>
      </c>
    </row>
    <row r="333" spans="1:33">
      <c r="A333" s="28">
        <v>233</v>
      </c>
      <c r="B333" s="47" t="e">
        <f>Results!B333</f>
        <v>#VALUE!</v>
      </c>
      <c r="C333" s="35" t="e">
        <f>Results!C333</f>
        <v>#VALUE!</v>
      </c>
      <c r="D333" s="55" t="e">
        <f>Results!D333</f>
        <v>#VALUE!</v>
      </c>
      <c r="E333" s="55" t="e">
        <f>Results!E333</f>
        <v>#VALUE!</v>
      </c>
      <c r="F333" s="56" t="e">
        <f>Results!F333</f>
        <v>#VALUE!</v>
      </c>
      <c r="G333" s="35" t="e">
        <f>Results!G333</f>
        <v>#VALUE!</v>
      </c>
      <c r="H333" s="55" t="e">
        <f>Results!H333</f>
        <v>#VALUE!</v>
      </c>
      <c r="I333" s="55" t="e">
        <f>Results!I333</f>
        <v>#VALUE!</v>
      </c>
      <c r="J333" s="56" t="e">
        <f>Results!J333</f>
        <v>#VALUE!</v>
      </c>
      <c r="K333" s="57" t="e">
        <f>0.01*'11'!B$17*Matrix!AT333*Results!E333</f>
        <v>#VALUE!</v>
      </c>
      <c r="L333" s="32" t="e">
        <f>0.01*('11'!C$17-'935'!Y333)*Results!C333*Matrix!AT333*('11'!B$17/('11'!B$17-'935'!X333))*'935'!Q333</f>
        <v>#VALUE!</v>
      </c>
      <c r="M333" s="49" t="e">
        <f>0.01*('11'!B$17-'935'!X333)*Results!D333</f>
        <v>#VALUE!</v>
      </c>
      <c r="N333" s="32" t="e">
        <f>0.01*'11'!B$17*Matrix!H333*Matrix!BC333</f>
        <v>#VALUE!</v>
      </c>
      <c r="O333" s="32" t="e">
        <f>0.01*('11'!B$17-'935'!X333)*Matrix!BW333</f>
        <v>#VALUE!</v>
      </c>
      <c r="P333" s="49" t="e">
        <f>0.01*Matrix!AS333*'935'!U333</f>
        <v>#VALUE!</v>
      </c>
      <c r="Q333" s="57" t="e">
        <f t="shared" si="21"/>
        <v>#VALUE!</v>
      </c>
      <c r="R333" s="34" t="e">
        <f>'935'!Z333</f>
        <v>#VALUE!</v>
      </c>
      <c r="S333" s="58" t="e">
        <f t="shared" si="22"/>
        <v>#VALUE!</v>
      </c>
      <c r="T333" s="59" t="e">
        <f t="shared" si="23"/>
        <v>#VALUE!</v>
      </c>
      <c r="U333" s="57" t="e">
        <f t="shared" si="24"/>
        <v>#VALUE!</v>
      </c>
      <c r="V333" s="34" t="e">
        <f>'935'!AA333</f>
        <v>#VALUE!</v>
      </c>
      <c r="W333" s="58" t="e">
        <f t="shared" si="25"/>
        <v>#VALUE!</v>
      </c>
      <c r="X333" s="59" t="e">
        <f t="shared" si="26"/>
        <v>#VALUE!</v>
      </c>
      <c r="Y333" s="57" t="e">
        <f>0.01*('11'!B$17-'935'!X333)*Matrix!BT333</f>
        <v>#VALUE!</v>
      </c>
      <c r="Z333" s="32" t="e">
        <f>0.01*'11'!B$17*Matrix!AT333*Matrix!CV333</f>
        <v>#VALUE!</v>
      </c>
      <c r="AA333" s="32" t="e">
        <f>Matrix!AT333*MAX(Matrix!DD333,0-(Matrix!DC333+IF('935'!Q333=0,0,(1-'935'!Y333/'11'!C$17)*'11'!B$17/('11'!B$17-'935'!X333)*IF(Matrix!AT333=0,1,Matrix!BX333/Matrix!AT333)*Matrix!CU333)))*'11'!B$17*0.01*'DNO totals'!B$228/'DNO totals'!B$296</f>
        <v>#VALUE!</v>
      </c>
      <c r="AB333" s="32" t="e">
        <f>Matrix!AT333*'Charging rates'!B$106*Matrix!DA333</f>
        <v>#VALUE!</v>
      </c>
      <c r="AC333" s="32" t="e">
        <f>Matrix!AT333*MAX(Matrix!DD333,0-(Matrix!DC333+IF('935'!Q333=0,0,(1-'935'!Y333/'11'!C$17)*'11'!B$17/('11'!B$17-'935'!X333)*IF(Matrix!AT333=0,1,Matrix!BX333/Matrix!AT333)*Matrix!CU333)))*'11'!B$17*0.01*'DNO totals'!B$238/'DNO totals'!B$296</f>
        <v>#VALUE!</v>
      </c>
      <c r="AD333" s="32" t="e">
        <f>0.01*(Matrix!BX333*'11'!B$17*Matrix!CA333+Matrix!AT333*Matrix!CC333*'935'!Q333*('11'!C$17-'935'!Y333)*('11'!B$17/('11'!B$17-'935'!X333)))</f>
        <v>#VALUE!</v>
      </c>
      <c r="AE333" s="32" t="e">
        <f>Matrix!AT333*'Charging rates'!B$116*(Parameters!B$21+Matrix!AU333)*IF('DNO totals'!B$323&lt;0,1,'935'!S333)</f>
        <v>#VALUE!</v>
      </c>
      <c r="AF333" s="32" t="e">
        <f>Matrix!AT333*MAX(Matrix!DD333,0-(Matrix!DC333+IF('935'!Q333=0,0,(1-'935'!Y333/'11'!C$17)*'11'!B$17/('11'!B$17-'935'!X333)*IF(Matrix!AT333=0,1,Matrix!BX333/Matrix!AT333)*Matrix!CU333)))*'11'!B$17*0.01*(1-('DNO totals'!B$238+'DNO totals'!B$228)/'DNO totals'!B$296)</f>
        <v>#VALUE!</v>
      </c>
      <c r="AG333" s="49" t="e">
        <f t="shared" si="27"/>
        <v>#VALUE!</v>
      </c>
    </row>
    <row r="334" spans="1:33">
      <c r="A334" s="28">
        <v>234</v>
      </c>
      <c r="B334" s="47" t="e">
        <f>Results!B334</f>
        <v>#VALUE!</v>
      </c>
      <c r="C334" s="35" t="e">
        <f>Results!C334</f>
        <v>#VALUE!</v>
      </c>
      <c r="D334" s="55" t="e">
        <f>Results!D334</f>
        <v>#VALUE!</v>
      </c>
      <c r="E334" s="55" t="e">
        <f>Results!E334</f>
        <v>#VALUE!</v>
      </c>
      <c r="F334" s="56" t="e">
        <f>Results!F334</f>
        <v>#VALUE!</v>
      </c>
      <c r="G334" s="35" t="e">
        <f>Results!G334</f>
        <v>#VALUE!</v>
      </c>
      <c r="H334" s="55" t="e">
        <f>Results!H334</f>
        <v>#VALUE!</v>
      </c>
      <c r="I334" s="55" t="e">
        <f>Results!I334</f>
        <v>#VALUE!</v>
      </c>
      <c r="J334" s="56" t="e">
        <f>Results!J334</f>
        <v>#VALUE!</v>
      </c>
      <c r="K334" s="57" t="e">
        <f>0.01*'11'!B$17*Matrix!AT334*Results!E334</f>
        <v>#VALUE!</v>
      </c>
      <c r="L334" s="32" t="e">
        <f>0.01*('11'!C$17-'935'!Y334)*Results!C334*Matrix!AT334*('11'!B$17/('11'!B$17-'935'!X334))*'935'!Q334</f>
        <v>#VALUE!</v>
      </c>
      <c r="M334" s="49" t="e">
        <f>0.01*('11'!B$17-'935'!X334)*Results!D334</f>
        <v>#VALUE!</v>
      </c>
      <c r="N334" s="32" t="e">
        <f>0.01*'11'!B$17*Matrix!H334*Matrix!BC334</f>
        <v>#VALUE!</v>
      </c>
      <c r="O334" s="32" t="e">
        <f>0.01*('11'!B$17-'935'!X334)*Matrix!BW334</f>
        <v>#VALUE!</v>
      </c>
      <c r="P334" s="49" t="e">
        <f>0.01*Matrix!AS334*'935'!U334</f>
        <v>#VALUE!</v>
      </c>
      <c r="Q334" s="57" t="e">
        <f t="shared" si="21"/>
        <v>#VALUE!</v>
      </c>
      <c r="R334" s="34" t="e">
        <f>'935'!Z334</f>
        <v>#VALUE!</v>
      </c>
      <c r="S334" s="58" t="e">
        <f t="shared" si="22"/>
        <v>#VALUE!</v>
      </c>
      <c r="T334" s="59" t="e">
        <f t="shared" si="23"/>
        <v>#VALUE!</v>
      </c>
      <c r="U334" s="57" t="e">
        <f t="shared" si="24"/>
        <v>#VALUE!</v>
      </c>
      <c r="V334" s="34" t="e">
        <f>'935'!AA334</f>
        <v>#VALUE!</v>
      </c>
      <c r="W334" s="58" t="e">
        <f t="shared" si="25"/>
        <v>#VALUE!</v>
      </c>
      <c r="X334" s="59" t="e">
        <f t="shared" si="26"/>
        <v>#VALUE!</v>
      </c>
      <c r="Y334" s="57" t="e">
        <f>0.01*('11'!B$17-'935'!X334)*Matrix!BT334</f>
        <v>#VALUE!</v>
      </c>
      <c r="Z334" s="32" t="e">
        <f>0.01*'11'!B$17*Matrix!AT334*Matrix!CV334</f>
        <v>#VALUE!</v>
      </c>
      <c r="AA334" s="32" t="e">
        <f>Matrix!AT334*MAX(Matrix!DD334,0-(Matrix!DC334+IF('935'!Q334=0,0,(1-'935'!Y334/'11'!C$17)*'11'!B$17/('11'!B$17-'935'!X334)*IF(Matrix!AT334=0,1,Matrix!BX334/Matrix!AT334)*Matrix!CU334)))*'11'!B$17*0.01*'DNO totals'!B$228/'DNO totals'!B$296</f>
        <v>#VALUE!</v>
      </c>
      <c r="AB334" s="32" t="e">
        <f>Matrix!AT334*'Charging rates'!B$106*Matrix!DA334</f>
        <v>#VALUE!</v>
      </c>
      <c r="AC334" s="32" t="e">
        <f>Matrix!AT334*MAX(Matrix!DD334,0-(Matrix!DC334+IF('935'!Q334=0,0,(1-'935'!Y334/'11'!C$17)*'11'!B$17/('11'!B$17-'935'!X334)*IF(Matrix!AT334=0,1,Matrix!BX334/Matrix!AT334)*Matrix!CU334)))*'11'!B$17*0.01*'DNO totals'!B$238/'DNO totals'!B$296</f>
        <v>#VALUE!</v>
      </c>
      <c r="AD334" s="32" t="e">
        <f>0.01*(Matrix!BX334*'11'!B$17*Matrix!CA334+Matrix!AT334*Matrix!CC334*'935'!Q334*('11'!C$17-'935'!Y334)*('11'!B$17/('11'!B$17-'935'!X334)))</f>
        <v>#VALUE!</v>
      </c>
      <c r="AE334" s="32" t="e">
        <f>Matrix!AT334*'Charging rates'!B$116*(Parameters!B$21+Matrix!AU334)*IF('DNO totals'!B$323&lt;0,1,'935'!S334)</f>
        <v>#VALUE!</v>
      </c>
      <c r="AF334" s="32" t="e">
        <f>Matrix!AT334*MAX(Matrix!DD334,0-(Matrix!DC334+IF('935'!Q334=0,0,(1-'935'!Y334/'11'!C$17)*'11'!B$17/('11'!B$17-'935'!X334)*IF(Matrix!AT334=0,1,Matrix!BX334/Matrix!AT334)*Matrix!CU334)))*'11'!B$17*0.01*(1-('DNO totals'!B$238+'DNO totals'!B$228)/'DNO totals'!B$296)</f>
        <v>#VALUE!</v>
      </c>
      <c r="AG334" s="49" t="e">
        <f t="shared" si="27"/>
        <v>#VALUE!</v>
      </c>
    </row>
    <row r="335" spans="1:33">
      <c r="A335" s="28">
        <v>235</v>
      </c>
      <c r="B335" s="47" t="e">
        <f>Results!B335</f>
        <v>#VALUE!</v>
      </c>
      <c r="C335" s="35" t="e">
        <f>Results!C335</f>
        <v>#VALUE!</v>
      </c>
      <c r="D335" s="55" t="e">
        <f>Results!D335</f>
        <v>#VALUE!</v>
      </c>
      <c r="E335" s="55" t="e">
        <f>Results!E335</f>
        <v>#VALUE!</v>
      </c>
      <c r="F335" s="56" t="e">
        <f>Results!F335</f>
        <v>#VALUE!</v>
      </c>
      <c r="G335" s="35" t="e">
        <f>Results!G335</f>
        <v>#VALUE!</v>
      </c>
      <c r="H335" s="55" t="e">
        <f>Results!H335</f>
        <v>#VALUE!</v>
      </c>
      <c r="I335" s="55" t="e">
        <f>Results!I335</f>
        <v>#VALUE!</v>
      </c>
      <c r="J335" s="56" t="e">
        <f>Results!J335</f>
        <v>#VALUE!</v>
      </c>
      <c r="K335" s="57" t="e">
        <f>0.01*'11'!B$17*Matrix!AT335*Results!E335</f>
        <v>#VALUE!</v>
      </c>
      <c r="L335" s="32" t="e">
        <f>0.01*('11'!C$17-'935'!Y335)*Results!C335*Matrix!AT335*('11'!B$17/('11'!B$17-'935'!X335))*'935'!Q335</f>
        <v>#VALUE!</v>
      </c>
      <c r="M335" s="49" t="e">
        <f>0.01*('11'!B$17-'935'!X335)*Results!D335</f>
        <v>#VALUE!</v>
      </c>
      <c r="N335" s="32" t="e">
        <f>0.01*'11'!B$17*Matrix!H335*Matrix!BC335</f>
        <v>#VALUE!</v>
      </c>
      <c r="O335" s="32" t="e">
        <f>0.01*('11'!B$17-'935'!X335)*Matrix!BW335</f>
        <v>#VALUE!</v>
      </c>
      <c r="P335" s="49" t="e">
        <f>0.01*Matrix!AS335*'935'!U335</f>
        <v>#VALUE!</v>
      </c>
      <c r="Q335" s="57" t="e">
        <f t="shared" si="21"/>
        <v>#VALUE!</v>
      </c>
      <c r="R335" s="34" t="e">
        <f>'935'!Z335</f>
        <v>#VALUE!</v>
      </c>
      <c r="S335" s="58" t="e">
        <f t="shared" si="22"/>
        <v>#VALUE!</v>
      </c>
      <c r="T335" s="59" t="e">
        <f t="shared" si="23"/>
        <v>#VALUE!</v>
      </c>
      <c r="U335" s="57" t="e">
        <f t="shared" si="24"/>
        <v>#VALUE!</v>
      </c>
      <c r="V335" s="34" t="e">
        <f>'935'!AA335</f>
        <v>#VALUE!</v>
      </c>
      <c r="W335" s="58" t="e">
        <f t="shared" si="25"/>
        <v>#VALUE!</v>
      </c>
      <c r="X335" s="59" t="e">
        <f t="shared" si="26"/>
        <v>#VALUE!</v>
      </c>
      <c r="Y335" s="57" t="e">
        <f>0.01*('11'!B$17-'935'!X335)*Matrix!BT335</f>
        <v>#VALUE!</v>
      </c>
      <c r="Z335" s="32" t="e">
        <f>0.01*'11'!B$17*Matrix!AT335*Matrix!CV335</f>
        <v>#VALUE!</v>
      </c>
      <c r="AA335" s="32" t="e">
        <f>Matrix!AT335*MAX(Matrix!DD335,0-(Matrix!DC335+IF('935'!Q335=0,0,(1-'935'!Y335/'11'!C$17)*'11'!B$17/('11'!B$17-'935'!X335)*IF(Matrix!AT335=0,1,Matrix!BX335/Matrix!AT335)*Matrix!CU335)))*'11'!B$17*0.01*'DNO totals'!B$228/'DNO totals'!B$296</f>
        <v>#VALUE!</v>
      </c>
      <c r="AB335" s="32" t="e">
        <f>Matrix!AT335*'Charging rates'!B$106*Matrix!DA335</f>
        <v>#VALUE!</v>
      </c>
      <c r="AC335" s="32" t="e">
        <f>Matrix!AT335*MAX(Matrix!DD335,0-(Matrix!DC335+IF('935'!Q335=0,0,(1-'935'!Y335/'11'!C$17)*'11'!B$17/('11'!B$17-'935'!X335)*IF(Matrix!AT335=0,1,Matrix!BX335/Matrix!AT335)*Matrix!CU335)))*'11'!B$17*0.01*'DNO totals'!B$238/'DNO totals'!B$296</f>
        <v>#VALUE!</v>
      </c>
      <c r="AD335" s="32" t="e">
        <f>0.01*(Matrix!BX335*'11'!B$17*Matrix!CA335+Matrix!AT335*Matrix!CC335*'935'!Q335*('11'!C$17-'935'!Y335)*('11'!B$17/('11'!B$17-'935'!X335)))</f>
        <v>#VALUE!</v>
      </c>
      <c r="AE335" s="32" t="e">
        <f>Matrix!AT335*'Charging rates'!B$116*(Parameters!B$21+Matrix!AU335)*IF('DNO totals'!B$323&lt;0,1,'935'!S335)</f>
        <v>#VALUE!</v>
      </c>
      <c r="AF335" s="32" t="e">
        <f>Matrix!AT335*MAX(Matrix!DD335,0-(Matrix!DC335+IF('935'!Q335=0,0,(1-'935'!Y335/'11'!C$17)*'11'!B$17/('11'!B$17-'935'!X335)*IF(Matrix!AT335=0,1,Matrix!BX335/Matrix!AT335)*Matrix!CU335)))*'11'!B$17*0.01*(1-('DNO totals'!B$238+'DNO totals'!B$228)/'DNO totals'!B$296)</f>
        <v>#VALUE!</v>
      </c>
      <c r="AG335" s="49" t="e">
        <f t="shared" si="27"/>
        <v>#VALUE!</v>
      </c>
    </row>
    <row r="336" spans="1:33">
      <c r="A336" s="28">
        <v>236</v>
      </c>
      <c r="B336" s="47" t="e">
        <f>Results!B336</f>
        <v>#VALUE!</v>
      </c>
      <c r="C336" s="35" t="e">
        <f>Results!C336</f>
        <v>#VALUE!</v>
      </c>
      <c r="D336" s="55" t="e">
        <f>Results!D336</f>
        <v>#VALUE!</v>
      </c>
      <c r="E336" s="55" t="e">
        <f>Results!E336</f>
        <v>#VALUE!</v>
      </c>
      <c r="F336" s="56" t="e">
        <f>Results!F336</f>
        <v>#VALUE!</v>
      </c>
      <c r="G336" s="35" t="e">
        <f>Results!G336</f>
        <v>#VALUE!</v>
      </c>
      <c r="H336" s="55" t="e">
        <f>Results!H336</f>
        <v>#VALUE!</v>
      </c>
      <c r="I336" s="55" t="e">
        <f>Results!I336</f>
        <v>#VALUE!</v>
      </c>
      <c r="J336" s="56" t="e">
        <f>Results!J336</f>
        <v>#VALUE!</v>
      </c>
      <c r="K336" s="57" t="e">
        <f>0.01*'11'!B$17*Matrix!AT336*Results!E336</f>
        <v>#VALUE!</v>
      </c>
      <c r="L336" s="32" t="e">
        <f>0.01*('11'!C$17-'935'!Y336)*Results!C336*Matrix!AT336*('11'!B$17/('11'!B$17-'935'!X336))*'935'!Q336</f>
        <v>#VALUE!</v>
      </c>
      <c r="M336" s="49" t="e">
        <f>0.01*('11'!B$17-'935'!X336)*Results!D336</f>
        <v>#VALUE!</v>
      </c>
      <c r="N336" s="32" t="e">
        <f>0.01*'11'!B$17*Matrix!H336*Matrix!BC336</f>
        <v>#VALUE!</v>
      </c>
      <c r="O336" s="32" t="e">
        <f>0.01*('11'!B$17-'935'!X336)*Matrix!BW336</f>
        <v>#VALUE!</v>
      </c>
      <c r="P336" s="49" t="e">
        <f>0.01*Matrix!AS336*'935'!U336</f>
        <v>#VALUE!</v>
      </c>
      <c r="Q336" s="57" t="e">
        <f t="shared" si="21"/>
        <v>#VALUE!</v>
      </c>
      <c r="R336" s="34" t="e">
        <f>'935'!Z336</f>
        <v>#VALUE!</v>
      </c>
      <c r="S336" s="58" t="e">
        <f t="shared" si="22"/>
        <v>#VALUE!</v>
      </c>
      <c r="T336" s="59" t="e">
        <f t="shared" si="23"/>
        <v>#VALUE!</v>
      </c>
      <c r="U336" s="57" t="e">
        <f t="shared" si="24"/>
        <v>#VALUE!</v>
      </c>
      <c r="V336" s="34" t="e">
        <f>'935'!AA336</f>
        <v>#VALUE!</v>
      </c>
      <c r="W336" s="58" t="e">
        <f t="shared" si="25"/>
        <v>#VALUE!</v>
      </c>
      <c r="X336" s="59" t="e">
        <f t="shared" si="26"/>
        <v>#VALUE!</v>
      </c>
      <c r="Y336" s="57" t="e">
        <f>0.01*('11'!B$17-'935'!X336)*Matrix!BT336</f>
        <v>#VALUE!</v>
      </c>
      <c r="Z336" s="32" t="e">
        <f>0.01*'11'!B$17*Matrix!AT336*Matrix!CV336</f>
        <v>#VALUE!</v>
      </c>
      <c r="AA336" s="32" t="e">
        <f>Matrix!AT336*MAX(Matrix!DD336,0-(Matrix!DC336+IF('935'!Q336=0,0,(1-'935'!Y336/'11'!C$17)*'11'!B$17/('11'!B$17-'935'!X336)*IF(Matrix!AT336=0,1,Matrix!BX336/Matrix!AT336)*Matrix!CU336)))*'11'!B$17*0.01*'DNO totals'!B$228/'DNO totals'!B$296</f>
        <v>#VALUE!</v>
      </c>
      <c r="AB336" s="32" t="e">
        <f>Matrix!AT336*'Charging rates'!B$106*Matrix!DA336</f>
        <v>#VALUE!</v>
      </c>
      <c r="AC336" s="32" t="e">
        <f>Matrix!AT336*MAX(Matrix!DD336,0-(Matrix!DC336+IF('935'!Q336=0,0,(1-'935'!Y336/'11'!C$17)*'11'!B$17/('11'!B$17-'935'!X336)*IF(Matrix!AT336=0,1,Matrix!BX336/Matrix!AT336)*Matrix!CU336)))*'11'!B$17*0.01*'DNO totals'!B$238/'DNO totals'!B$296</f>
        <v>#VALUE!</v>
      </c>
      <c r="AD336" s="32" t="e">
        <f>0.01*(Matrix!BX336*'11'!B$17*Matrix!CA336+Matrix!AT336*Matrix!CC336*'935'!Q336*('11'!C$17-'935'!Y336)*('11'!B$17/('11'!B$17-'935'!X336)))</f>
        <v>#VALUE!</v>
      </c>
      <c r="AE336" s="32" t="e">
        <f>Matrix!AT336*'Charging rates'!B$116*(Parameters!B$21+Matrix!AU336)*IF('DNO totals'!B$323&lt;0,1,'935'!S336)</f>
        <v>#VALUE!</v>
      </c>
      <c r="AF336" s="32" t="e">
        <f>Matrix!AT336*MAX(Matrix!DD336,0-(Matrix!DC336+IF('935'!Q336=0,0,(1-'935'!Y336/'11'!C$17)*'11'!B$17/('11'!B$17-'935'!X336)*IF(Matrix!AT336=0,1,Matrix!BX336/Matrix!AT336)*Matrix!CU336)))*'11'!B$17*0.01*(1-('DNO totals'!B$238+'DNO totals'!B$228)/'DNO totals'!B$296)</f>
        <v>#VALUE!</v>
      </c>
      <c r="AG336" s="49" t="e">
        <f t="shared" si="27"/>
        <v>#VALUE!</v>
      </c>
    </row>
    <row r="337" spans="1:33">
      <c r="A337" s="28">
        <v>237</v>
      </c>
      <c r="B337" s="47" t="e">
        <f>Results!B337</f>
        <v>#VALUE!</v>
      </c>
      <c r="C337" s="35" t="e">
        <f>Results!C337</f>
        <v>#VALUE!</v>
      </c>
      <c r="D337" s="55" t="e">
        <f>Results!D337</f>
        <v>#VALUE!</v>
      </c>
      <c r="E337" s="55" t="e">
        <f>Results!E337</f>
        <v>#VALUE!</v>
      </c>
      <c r="F337" s="56" t="e">
        <f>Results!F337</f>
        <v>#VALUE!</v>
      </c>
      <c r="G337" s="35" t="e">
        <f>Results!G337</f>
        <v>#VALUE!</v>
      </c>
      <c r="H337" s="55" t="e">
        <f>Results!H337</f>
        <v>#VALUE!</v>
      </c>
      <c r="I337" s="55" t="e">
        <f>Results!I337</f>
        <v>#VALUE!</v>
      </c>
      <c r="J337" s="56" t="e">
        <f>Results!J337</f>
        <v>#VALUE!</v>
      </c>
      <c r="K337" s="57" t="e">
        <f>0.01*'11'!B$17*Matrix!AT337*Results!E337</f>
        <v>#VALUE!</v>
      </c>
      <c r="L337" s="32" t="e">
        <f>0.01*('11'!C$17-'935'!Y337)*Results!C337*Matrix!AT337*('11'!B$17/('11'!B$17-'935'!X337))*'935'!Q337</f>
        <v>#VALUE!</v>
      </c>
      <c r="M337" s="49" t="e">
        <f>0.01*('11'!B$17-'935'!X337)*Results!D337</f>
        <v>#VALUE!</v>
      </c>
      <c r="N337" s="32" t="e">
        <f>0.01*'11'!B$17*Matrix!H337*Matrix!BC337</f>
        <v>#VALUE!</v>
      </c>
      <c r="O337" s="32" t="e">
        <f>0.01*('11'!B$17-'935'!X337)*Matrix!BW337</f>
        <v>#VALUE!</v>
      </c>
      <c r="P337" s="49" t="e">
        <f>0.01*Matrix!AS337*'935'!U337</f>
        <v>#VALUE!</v>
      </c>
      <c r="Q337" s="57" t="e">
        <f t="shared" si="21"/>
        <v>#VALUE!</v>
      </c>
      <c r="R337" s="34" t="e">
        <f>'935'!Z337</f>
        <v>#VALUE!</v>
      </c>
      <c r="S337" s="58" t="e">
        <f t="shared" si="22"/>
        <v>#VALUE!</v>
      </c>
      <c r="T337" s="59" t="e">
        <f t="shared" si="23"/>
        <v>#VALUE!</v>
      </c>
      <c r="U337" s="57" t="e">
        <f t="shared" si="24"/>
        <v>#VALUE!</v>
      </c>
      <c r="V337" s="34" t="e">
        <f>'935'!AA337</f>
        <v>#VALUE!</v>
      </c>
      <c r="W337" s="58" t="e">
        <f t="shared" si="25"/>
        <v>#VALUE!</v>
      </c>
      <c r="X337" s="59" t="e">
        <f t="shared" si="26"/>
        <v>#VALUE!</v>
      </c>
      <c r="Y337" s="57" t="e">
        <f>0.01*('11'!B$17-'935'!X337)*Matrix!BT337</f>
        <v>#VALUE!</v>
      </c>
      <c r="Z337" s="32" t="e">
        <f>0.01*'11'!B$17*Matrix!AT337*Matrix!CV337</f>
        <v>#VALUE!</v>
      </c>
      <c r="AA337" s="32" t="e">
        <f>Matrix!AT337*MAX(Matrix!DD337,0-(Matrix!DC337+IF('935'!Q337=0,0,(1-'935'!Y337/'11'!C$17)*'11'!B$17/('11'!B$17-'935'!X337)*IF(Matrix!AT337=0,1,Matrix!BX337/Matrix!AT337)*Matrix!CU337)))*'11'!B$17*0.01*'DNO totals'!B$228/'DNO totals'!B$296</f>
        <v>#VALUE!</v>
      </c>
      <c r="AB337" s="32" t="e">
        <f>Matrix!AT337*'Charging rates'!B$106*Matrix!DA337</f>
        <v>#VALUE!</v>
      </c>
      <c r="AC337" s="32" t="e">
        <f>Matrix!AT337*MAX(Matrix!DD337,0-(Matrix!DC337+IF('935'!Q337=0,0,(1-'935'!Y337/'11'!C$17)*'11'!B$17/('11'!B$17-'935'!X337)*IF(Matrix!AT337=0,1,Matrix!BX337/Matrix!AT337)*Matrix!CU337)))*'11'!B$17*0.01*'DNO totals'!B$238/'DNO totals'!B$296</f>
        <v>#VALUE!</v>
      </c>
      <c r="AD337" s="32" t="e">
        <f>0.01*(Matrix!BX337*'11'!B$17*Matrix!CA337+Matrix!AT337*Matrix!CC337*'935'!Q337*('11'!C$17-'935'!Y337)*('11'!B$17/('11'!B$17-'935'!X337)))</f>
        <v>#VALUE!</v>
      </c>
      <c r="AE337" s="32" t="e">
        <f>Matrix!AT337*'Charging rates'!B$116*(Parameters!B$21+Matrix!AU337)*IF('DNO totals'!B$323&lt;0,1,'935'!S337)</f>
        <v>#VALUE!</v>
      </c>
      <c r="AF337" s="32" t="e">
        <f>Matrix!AT337*MAX(Matrix!DD337,0-(Matrix!DC337+IF('935'!Q337=0,0,(1-'935'!Y337/'11'!C$17)*'11'!B$17/('11'!B$17-'935'!X337)*IF(Matrix!AT337=0,1,Matrix!BX337/Matrix!AT337)*Matrix!CU337)))*'11'!B$17*0.01*(1-('DNO totals'!B$238+'DNO totals'!B$228)/'DNO totals'!B$296)</f>
        <v>#VALUE!</v>
      </c>
      <c r="AG337" s="49" t="e">
        <f t="shared" si="27"/>
        <v>#VALUE!</v>
      </c>
    </row>
    <row r="338" spans="1:33">
      <c r="A338" s="28">
        <v>238</v>
      </c>
      <c r="B338" s="47" t="e">
        <f>Results!B338</f>
        <v>#VALUE!</v>
      </c>
      <c r="C338" s="35" t="e">
        <f>Results!C338</f>
        <v>#VALUE!</v>
      </c>
      <c r="D338" s="55" t="e">
        <f>Results!D338</f>
        <v>#VALUE!</v>
      </c>
      <c r="E338" s="55" t="e">
        <f>Results!E338</f>
        <v>#VALUE!</v>
      </c>
      <c r="F338" s="56" t="e">
        <f>Results!F338</f>
        <v>#VALUE!</v>
      </c>
      <c r="G338" s="35" t="e">
        <f>Results!G338</f>
        <v>#VALUE!</v>
      </c>
      <c r="H338" s="55" t="e">
        <f>Results!H338</f>
        <v>#VALUE!</v>
      </c>
      <c r="I338" s="55" t="e">
        <f>Results!I338</f>
        <v>#VALUE!</v>
      </c>
      <c r="J338" s="56" t="e">
        <f>Results!J338</f>
        <v>#VALUE!</v>
      </c>
      <c r="K338" s="57" t="e">
        <f>0.01*'11'!B$17*Matrix!AT338*Results!E338</f>
        <v>#VALUE!</v>
      </c>
      <c r="L338" s="32" t="e">
        <f>0.01*('11'!C$17-'935'!Y338)*Results!C338*Matrix!AT338*('11'!B$17/('11'!B$17-'935'!X338))*'935'!Q338</f>
        <v>#VALUE!</v>
      </c>
      <c r="M338" s="49" t="e">
        <f>0.01*('11'!B$17-'935'!X338)*Results!D338</f>
        <v>#VALUE!</v>
      </c>
      <c r="N338" s="32" t="e">
        <f>0.01*'11'!B$17*Matrix!H338*Matrix!BC338</f>
        <v>#VALUE!</v>
      </c>
      <c r="O338" s="32" t="e">
        <f>0.01*('11'!B$17-'935'!X338)*Matrix!BW338</f>
        <v>#VALUE!</v>
      </c>
      <c r="P338" s="49" t="e">
        <f>0.01*Matrix!AS338*'935'!U338</f>
        <v>#VALUE!</v>
      </c>
      <c r="Q338" s="57" t="e">
        <f t="shared" si="21"/>
        <v>#VALUE!</v>
      </c>
      <c r="R338" s="34" t="e">
        <f>'935'!Z338</f>
        <v>#VALUE!</v>
      </c>
      <c r="S338" s="58" t="e">
        <f t="shared" si="22"/>
        <v>#VALUE!</v>
      </c>
      <c r="T338" s="59" t="e">
        <f t="shared" si="23"/>
        <v>#VALUE!</v>
      </c>
      <c r="U338" s="57" t="e">
        <f t="shared" si="24"/>
        <v>#VALUE!</v>
      </c>
      <c r="V338" s="34" t="e">
        <f>'935'!AA338</f>
        <v>#VALUE!</v>
      </c>
      <c r="W338" s="58" t="e">
        <f t="shared" si="25"/>
        <v>#VALUE!</v>
      </c>
      <c r="X338" s="59" t="e">
        <f t="shared" si="26"/>
        <v>#VALUE!</v>
      </c>
      <c r="Y338" s="57" t="e">
        <f>0.01*('11'!B$17-'935'!X338)*Matrix!BT338</f>
        <v>#VALUE!</v>
      </c>
      <c r="Z338" s="32" t="e">
        <f>0.01*'11'!B$17*Matrix!AT338*Matrix!CV338</f>
        <v>#VALUE!</v>
      </c>
      <c r="AA338" s="32" t="e">
        <f>Matrix!AT338*MAX(Matrix!DD338,0-(Matrix!DC338+IF('935'!Q338=0,0,(1-'935'!Y338/'11'!C$17)*'11'!B$17/('11'!B$17-'935'!X338)*IF(Matrix!AT338=0,1,Matrix!BX338/Matrix!AT338)*Matrix!CU338)))*'11'!B$17*0.01*'DNO totals'!B$228/'DNO totals'!B$296</f>
        <v>#VALUE!</v>
      </c>
      <c r="AB338" s="32" t="e">
        <f>Matrix!AT338*'Charging rates'!B$106*Matrix!DA338</f>
        <v>#VALUE!</v>
      </c>
      <c r="AC338" s="32" t="e">
        <f>Matrix!AT338*MAX(Matrix!DD338,0-(Matrix!DC338+IF('935'!Q338=0,0,(1-'935'!Y338/'11'!C$17)*'11'!B$17/('11'!B$17-'935'!X338)*IF(Matrix!AT338=0,1,Matrix!BX338/Matrix!AT338)*Matrix!CU338)))*'11'!B$17*0.01*'DNO totals'!B$238/'DNO totals'!B$296</f>
        <v>#VALUE!</v>
      </c>
      <c r="AD338" s="32" t="e">
        <f>0.01*(Matrix!BX338*'11'!B$17*Matrix!CA338+Matrix!AT338*Matrix!CC338*'935'!Q338*('11'!C$17-'935'!Y338)*('11'!B$17/('11'!B$17-'935'!X338)))</f>
        <v>#VALUE!</v>
      </c>
      <c r="AE338" s="32" t="e">
        <f>Matrix!AT338*'Charging rates'!B$116*(Parameters!B$21+Matrix!AU338)*IF('DNO totals'!B$323&lt;0,1,'935'!S338)</f>
        <v>#VALUE!</v>
      </c>
      <c r="AF338" s="32" t="e">
        <f>Matrix!AT338*MAX(Matrix!DD338,0-(Matrix!DC338+IF('935'!Q338=0,0,(1-'935'!Y338/'11'!C$17)*'11'!B$17/('11'!B$17-'935'!X338)*IF(Matrix!AT338=0,1,Matrix!BX338/Matrix!AT338)*Matrix!CU338)))*'11'!B$17*0.01*(1-('DNO totals'!B$238+'DNO totals'!B$228)/'DNO totals'!B$296)</f>
        <v>#VALUE!</v>
      </c>
      <c r="AG338" s="49" t="e">
        <f t="shared" si="27"/>
        <v>#VALUE!</v>
      </c>
    </row>
    <row r="339" spans="1:33">
      <c r="A339" s="28">
        <v>239</v>
      </c>
      <c r="B339" s="47" t="e">
        <f>Results!B339</f>
        <v>#VALUE!</v>
      </c>
      <c r="C339" s="35" t="e">
        <f>Results!C339</f>
        <v>#VALUE!</v>
      </c>
      <c r="D339" s="55" t="e">
        <f>Results!D339</f>
        <v>#VALUE!</v>
      </c>
      <c r="E339" s="55" t="e">
        <f>Results!E339</f>
        <v>#VALUE!</v>
      </c>
      <c r="F339" s="56" t="e">
        <f>Results!F339</f>
        <v>#VALUE!</v>
      </c>
      <c r="G339" s="35" t="e">
        <f>Results!G339</f>
        <v>#VALUE!</v>
      </c>
      <c r="H339" s="55" t="e">
        <f>Results!H339</f>
        <v>#VALUE!</v>
      </c>
      <c r="I339" s="55" t="e">
        <f>Results!I339</f>
        <v>#VALUE!</v>
      </c>
      <c r="J339" s="56" t="e">
        <f>Results!J339</f>
        <v>#VALUE!</v>
      </c>
      <c r="K339" s="57" t="e">
        <f>0.01*'11'!B$17*Matrix!AT339*Results!E339</f>
        <v>#VALUE!</v>
      </c>
      <c r="L339" s="32" t="e">
        <f>0.01*('11'!C$17-'935'!Y339)*Results!C339*Matrix!AT339*('11'!B$17/('11'!B$17-'935'!X339))*'935'!Q339</f>
        <v>#VALUE!</v>
      </c>
      <c r="M339" s="49" t="e">
        <f>0.01*('11'!B$17-'935'!X339)*Results!D339</f>
        <v>#VALUE!</v>
      </c>
      <c r="N339" s="32" t="e">
        <f>0.01*'11'!B$17*Matrix!H339*Matrix!BC339</f>
        <v>#VALUE!</v>
      </c>
      <c r="O339" s="32" t="e">
        <f>0.01*('11'!B$17-'935'!X339)*Matrix!BW339</f>
        <v>#VALUE!</v>
      </c>
      <c r="P339" s="49" t="e">
        <f>0.01*Matrix!AS339*'935'!U339</f>
        <v>#VALUE!</v>
      </c>
      <c r="Q339" s="57" t="e">
        <f t="shared" si="21"/>
        <v>#VALUE!</v>
      </c>
      <c r="R339" s="34" t="e">
        <f>'935'!Z339</f>
        <v>#VALUE!</v>
      </c>
      <c r="S339" s="58" t="e">
        <f t="shared" si="22"/>
        <v>#VALUE!</v>
      </c>
      <c r="T339" s="59" t="e">
        <f t="shared" si="23"/>
        <v>#VALUE!</v>
      </c>
      <c r="U339" s="57" t="e">
        <f t="shared" si="24"/>
        <v>#VALUE!</v>
      </c>
      <c r="V339" s="34" t="e">
        <f>'935'!AA339</f>
        <v>#VALUE!</v>
      </c>
      <c r="W339" s="58" t="e">
        <f t="shared" si="25"/>
        <v>#VALUE!</v>
      </c>
      <c r="X339" s="59" t="e">
        <f t="shared" si="26"/>
        <v>#VALUE!</v>
      </c>
      <c r="Y339" s="57" t="e">
        <f>0.01*('11'!B$17-'935'!X339)*Matrix!BT339</f>
        <v>#VALUE!</v>
      </c>
      <c r="Z339" s="32" t="e">
        <f>0.01*'11'!B$17*Matrix!AT339*Matrix!CV339</f>
        <v>#VALUE!</v>
      </c>
      <c r="AA339" s="32" t="e">
        <f>Matrix!AT339*MAX(Matrix!DD339,0-(Matrix!DC339+IF('935'!Q339=0,0,(1-'935'!Y339/'11'!C$17)*'11'!B$17/('11'!B$17-'935'!X339)*IF(Matrix!AT339=0,1,Matrix!BX339/Matrix!AT339)*Matrix!CU339)))*'11'!B$17*0.01*'DNO totals'!B$228/'DNO totals'!B$296</f>
        <v>#VALUE!</v>
      </c>
      <c r="AB339" s="32" t="e">
        <f>Matrix!AT339*'Charging rates'!B$106*Matrix!DA339</f>
        <v>#VALUE!</v>
      </c>
      <c r="AC339" s="32" t="e">
        <f>Matrix!AT339*MAX(Matrix!DD339,0-(Matrix!DC339+IF('935'!Q339=0,0,(1-'935'!Y339/'11'!C$17)*'11'!B$17/('11'!B$17-'935'!X339)*IF(Matrix!AT339=0,1,Matrix!BX339/Matrix!AT339)*Matrix!CU339)))*'11'!B$17*0.01*'DNO totals'!B$238/'DNO totals'!B$296</f>
        <v>#VALUE!</v>
      </c>
      <c r="AD339" s="32" t="e">
        <f>0.01*(Matrix!BX339*'11'!B$17*Matrix!CA339+Matrix!AT339*Matrix!CC339*'935'!Q339*('11'!C$17-'935'!Y339)*('11'!B$17/('11'!B$17-'935'!X339)))</f>
        <v>#VALUE!</v>
      </c>
      <c r="AE339" s="32" t="e">
        <f>Matrix!AT339*'Charging rates'!B$116*(Parameters!B$21+Matrix!AU339)*IF('DNO totals'!B$323&lt;0,1,'935'!S339)</f>
        <v>#VALUE!</v>
      </c>
      <c r="AF339" s="32" t="e">
        <f>Matrix!AT339*MAX(Matrix!DD339,0-(Matrix!DC339+IF('935'!Q339=0,0,(1-'935'!Y339/'11'!C$17)*'11'!B$17/('11'!B$17-'935'!X339)*IF(Matrix!AT339=0,1,Matrix!BX339/Matrix!AT339)*Matrix!CU339)))*'11'!B$17*0.01*(1-('DNO totals'!B$238+'DNO totals'!B$228)/'DNO totals'!B$296)</f>
        <v>#VALUE!</v>
      </c>
      <c r="AG339" s="49" t="e">
        <f t="shared" si="27"/>
        <v>#VALUE!</v>
      </c>
    </row>
    <row r="340" spans="1:33">
      <c r="A340" s="28">
        <v>240</v>
      </c>
      <c r="B340" s="47" t="e">
        <f>Results!B340</f>
        <v>#VALUE!</v>
      </c>
      <c r="C340" s="35" t="e">
        <f>Results!C340</f>
        <v>#VALUE!</v>
      </c>
      <c r="D340" s="55" t="e">
        <f>Results!D340</f>
        <v>#VALUE!</v>
      </c>
      <c r="E340" s="55" t="e">
        <f>Results!E340</f>
        <v>#VALUE!</v>
      </c>
      <c r="F340" s="56" t="e">
        <f>Results!F340</f>
        <v>#VALUE!</v>
      </c>
      <c r="G340" s="35" t="e">
        <f>Results!G340</f>
        <v>#VALUE!</v>
      </c>
      <c r="H340" s="55" t="e">
        <f>Results!H340</f>
        <v>#VALUE!</v>
      </c>
      <c r="I340" s="55" t="e">
        <f>Results!I340</f>
        <v>#VALUE!</v>
      </c>
      <c r="J340" s="56" t="e">
        <f>Results!J340</f>
        <v>#VALUE!</v>
      </c>
      <c r="K340" s="57" t="e">
        <f>0.01*'11'!B$17*Matrix!AT340*Results!E340</f>
        <v>#VALUE!</v>
      </c>
      <c r="L340" s="32" t="e">
        <f>0.01*('11'!C$17-'935'!Y340)*Results!C340*Matrix!AT340*('11'!B$17/('11'!B$17-'935'!X340))*'935'!Q340</f>
        <v>#VALUE!</v>
      </c>
      <c r="M340" s="49" t="e">
        <f>0.01*('11'!B$17-'935'!X340)*Results!D340</f>
        <v>#VALUE!</v>
      </c>
      <c r="N340" s="32" t="e">
        <f>0.01*'11'!B$17*Matrix!H340*Matrix!BC340</f>
        <v>#VALUE!</v>
      </c>
      <c r="O340" s="32" t="e">
        <f>0.01*('11'!B$17-'935'!X340)*Matrix!BW340</f>
        <v>#VALUE!</v>
      </c>
      <c r="P340" s="49" t="e">
        <f>0.01*Matrix!AS340*'935'!U340</f>
        <v>#VALUE!</v>
      </c>
      <c r="Q340" s="57" t="e">
        <f t="shared" si="21"/>
        <v>#VALUE!</v>
      </c>
      <c r="R340" s="34" t="e">
        <f>'935'!Z340</f>
        <v>#VALUE!</v>
      </c>
      <c r="S340" s="58" t="e">
        <f t="shared" si="22"/>
        <v>#VALUE!</v>
      </c>
      <c r="T340" s="59" t="e">
        <f t="shared" si="23"/>
        <v>#VALUE!</v>
      </c>
      <c r="U340" s="57" t="e">
        <f t="shared" si="24"/>
        <v>#VALUE!</v>
      </c>
      <c r="V340" s="34" t="e">
        <f>'935'!AA340</f>
        <v>#VALUE!</v>
      </c>
      <c r="W340" s="58" t="e">
        <f t="shared" si="25"/>
        <v>#VALUE!</v>
      </c>
      <c r="X340" s="59" t="e">
        <f t="shared" si="26"/>
        <v>#VALUE!</v>
      </c>
      <c r="Y340" s="57" t="e">
        <f>0.01*('11'!B$17-'935'!X340)*Matrix!BT340</f>
        <v>#VALUE!</v>
      </c>
      <c r="Z340" s="32" t="e">
        <f>0.01*'11'!B$17*Matrix!AT340*Matrix!CV340</f>
        <v>#VALUE!</v>
      </c>
      <c r="AA340" s="32" t="e">
        <f>Matrix!AT340*MAX(Matrix!DD340,0-(Matrix!DC340+IF('935'!Q340=0,0,(1-'935'!Y340/'11'!C$17)*'11'!B$17/('11'!B$17-'935'!X340)*IF(Matrix!AT340=0,1,Matrix!BX340/Matrix!AT340)*Matrix!CU340)))*'11'!B$17*0.01*'DNO totals'!B$228/'DNO totals'!B$296</f>
        <v>#VALUE!</v>
      </c>
      <c r="AB340" s="32" t="e">
        <f>Matrix!AT340*'Charging rates'!B$106*Matrix!DA340</f>
        <v>#VALUE!</v>
      </c>
      <c r="AC340" s="32" t="e">
        <f>Matrix!AT340*MAX(Matrix!DD340,0-(Matrix!DC340+IF('935'!Q340=0,0,(1-'935'!Y340/'11'!C$17)*'11'!B$17/('11'!B$17-'935'!X340)*IF(Matrix!AT340=0,1,Matrix!BX340/Matrix!AT340)*Matrix!CU340)))*'11'!B$17*0.01*'DNO totals'!B$238/'DNO totals'!B$296</f>
        <v>#VALUE!</v>
      </c>
      <c r="AD340" s="32" t="e">
        <f>0.01*(Matrix!BX340*'11'!B$17*Matrix!CA340+Matrix!AT340*Matrix!CC340*'935'!Q340*('11'!C$17-'935'!Y340)*('11'!B$17/('11'!B$17-'935'!X340)))</f>
        <v>#VALUE!</v>
      </c>
      <c r="AE340" s="32" t="e">
        <f>Matrix!AT340*'Charging rates'!B$116*(Parameters!B$21+Matrix!AU340)*IF('DNO totals'!B$323&lt;0,1,'935'!S340)</f>
        <v>#VALUE!</v>
      </c>
      <c r="AF340" s="32" t="e">
        <f>Matrix!AT340*MAX(Matrix!DD340,0-(Matrix!DC340+IF('935'!Q340=0,0,(1-'935'!Y340/'11'!C$17)*'11'!B$17/('11'!B$17-'935'!X340)*IF(Matrix!AT340=0,1,Matrix!BX340/Matrix!AT340)*Matrix!CU340)))*'11'!B$17*0.01*(1-('DNO totals'!B$238+'DNO totals'!B$228)/'DNO totals'!B$296)</f>
        <v>#VALUE!</v>
      </c>
      <c r="AG340" s="49" t="e">
        <f t="shared" si="27"/>
        <v>#VALUE!</v>
      </c>
    </row>
    <row r="341" spans="1:33">
      <c r="A341" s="28">
        <v>241</v>
      </c>
      <c r="B341" s="47" t="e">
        <f>Results!B341</f>
        <v>#VALUE!</v>
      </c>
      <c r="C341" s="35" t="e">
        <f>Results!C341</f>
        <v>#VALUE!</v>
      </c>
      <c r="D341" s="55" t="e">
        <f>Results!D341</f>
        <v>#VALUE!</v>
      </c>
      <c r="E341" s="55" t="e">
        <f>Results!E341</f>
        <v>#VALUE!</v>
      </c>
      <c r="F341" s="56" t="e">
        <f>Results!F341</f>
        <v>#VALUE!</v>
      </c>
      <c r="G341" s="35" t="e">
        <f>Results!G341</f>
        <v>#VALUE!</v>
      </c>
      <c r="H341" s="55" t="e">
        <f>Results!H341</f>
        <v>#VALUE!</v>
      </c>
      <c r="I341" s="55" t="e">
        <f>Results!I341</f>
        <v>#VALUE!</v>
      </c>
      <c r="J341" s="56" t="e">
        <f>Results!J341</f>
        <v>#VALUE!</v>
      </c>
      <c r="K341" s="57" t="e">
        <f>0.01*'11'!B$17*Matrix!AT341*Results!E341</f>
        <v>#VALUE!</v>
      </c>
      <c r="L341" s="32" t="e">
        <f>0.01*('11'!C$17-'935'!Y341)*Results!C341*Matrix!AT341*('11'!B$17/('11'!B$17-'935'!X341))*'935'!Q341</f>
        <v>#VALUE!</v>
      </c>
      <c r="M341" s="49" t="e">
        <f>0.01*('11'!B$17-'935'!X341)*Results!D341</f>
        <v>#VALUE!</v>
      </c>
      <c r="N341" s="32" t="e">
        <f>0.01*'11'!B$17*Matrix!H341*Matrix!BC341</f>
        <v>#VALUE!</v>
      </c>
      <c r="O341" s="32" t="e">
        <f>0.01*('11'!B$17-'935'!X341)*Matrix!BW341</f>
        <v>#VALUE!</v>
      </c>
      <c r="P341" s="49" t="e">
        <f>0.01*Matrix!AS341*'935'!U341</f>
        <v>#VALUE!</v>
      </c>
      <c r="Q341" s="57" t="e">
        <f t="shared" si="21"/>
        <v>#VALUE!</v>
      </c>
      <c r="R341" s="34" t="e">
        <f>'935'!Z341</f>
        <v>#VALUE!</v>
      </c>
      <c r="S341" s="58" t="e">
        <f t="shared" si="22"/>
        <v>#VALUE!</v>
      </c>
      <c r="T341" s="59" t="e">
        <f t="shared" si="23"/>
        <v>#VALUE!</v>
      </c>
      <c r="U341" s="57" t="e">
        <f t="shared" si="24"/>
        <v>#VALUE!</v>
      </c>
      <c r="V341" s="34" t="e">
        <f>'935'!AA341</f>
        <v>#VALUE!</v>
      </c>
      <c r="W341" s="58" t="e">
        <f t="shared" si="25"/>
        <v>#VALUE!</v>
      </c>
      <c r="X341" s="59" t="e">
        <f t="shared" si="26"/>
        <v>#VALUE!</v>
      </c>
      <c r="Y341" s="57" t="e">
        <f>0.01*('11'!B$17-'935'!X341)*Matrix!BT341</f>
        <v>#VALUE!</v>
      </c>
      <c r="Z341" s="32" t="e">
        <f>0.01*'11'!B$17*Matrix!AT341*Matrix!CV341</f>
        <v>#VALUE!</v>
      </c>
      <c r="AA341" s="32" t="e">
        <f>Matrix!AT341*MAX(Matrix!DD341,0-(Matrix!DC341+IF('935'!Q341=0,0,(1-'935'!Y341/'11'!C$17)*'11'!B$17/('11'!B$17-'935'!X341)*IF(Matrix!AT341=0,1,Matrix!BX341/Matrix!AT341)*Matrix!CU341)))*'11'!B$17*0.01*'DNO totals'!B$228/'DNO totals'!B$296</f>
        <v>#VALUE!</v>
      </c>
      <c r="AB341" s="32" t="e">
        <f>Matrix!AT341*'Charging rates'!B$106*Matrix!DA341</f>
        <v>#VALUE!</v>
      </c>
      <c r="AC341" s="32" t="e">
        <f>Matrix!AT341*MAX(Matrix!DD341,0-(Matrix!DC341+IF('935'!Q341=0,0,(1-'935'!Y341/'11'!C$17)*'11'!B$17/('11'!B$17-'935'!X341)*IF(Matrix!AT341=0,1,Matrix!BX341/Matrix!AT341)*Matrix!CU341)))*'11'!B$17*0.01*'DNO totals'!B$238/'DNO totals'!B$296</f>
        <v>#VALUE!</v>
      </c>
      <c r="AD341" s="32" t="e">
        <f>0.01*(Matrix!BX341*'11'!B$17*Matrix!CA341+Matrix!AT341*Matrix!CC341*'935'!Q341*('11'!C$17-'935'!Y341)*('11'!B$17/('11'!B$17-'935'!X341)))</f>
        <v>#VALUE!</v>
      </c>
      <c r="AE341" s="32" t="e">
        <f>Matrix!AT341*'Charging rates'!B$116*(Parameters!B$21+Matrix!AU341)*IF('DNO totals'!B$323&lt;0,1,'935'!S341)</f>
        <v>#VALUE!</v>
      </c>
      <c r="AF341" s="32" t="e">
        <f>Matrix!AT341*MAX(Matrix!DD341,0-(Matrix!DC341+IF('935'!Q341=0,0,(1-'935'!Y341/'11'!C$17)*'11'!B$17/('11'!B$17-'935'!X341)*IF(Matrix!AT341=0,1,Matrix!BX341/Matrix!AT341)*Matrix!CU341)))*'11'!B$17*0.01*(1-('DNO totals'!B$238+'DNO totals'!B$228)/'DNO totals'!B$296)</f>
        <v>#VALUE!</v>
      </c>
      <c r="AG341" s="49" t="e">
        <f t="shared" si="27"/>
        <v>#VALUE!</v>
      </c>
    </row>
    <row r="342" spans="1:33">
      <c r="A342" s="28">
        <v>242</v>
      </c>
      <c r="B342" s="47" t="e">
        <f>Results!B342</f>
        <v>#VALUE!</v>
      </c>
      <c r="C342" s="35" t="e">
        <f>Results!C342</f>
        <v>#VALUE!</v>
      </c>
      <c r="D342" s="55" t="e">
        <f>Results!D342</f>
        <v>#VALUE!</v>
      </c>
      <c r="E342" s="55" t="e">
        <f>Results!E342</f>
        <v>#VALUE!</v>
      </c>
      <c r="F342" s="56" t="e">
        <f>Results!F342</f>
        <v>#VALUE!</v>
      </c>
      <c r="G342" s="35" t="e">
        <f>Results!G342</f>
        <v>#VALUE!</v>
      </c>
      <c r="H342" s="55" t="e">
        <f>Results!H342</f>
        <v>#VALUE!</v>
      </c>
      <c r="I342" s="55" t="e">
        <f>Results!I342</f>
        <v>#VALUE!</v>
      </c>
      <c r="J342" s="56" t="e">
        <f>Results!J342</f>
        <v>#VALUE!</v>
      </c>
      <c r="K342" s="57" t="e">
        <f>0.01*'11'!B$17*Matrix!AT342*Results!E342</f>
        <v>#VALUE!</v>
      </c>
      <c r="L342" s="32" t="e">
        <f>0.01*('11'!C$17-'935'!Y342)*Results!C342*Matrix!AT342*('11'!B$17/('11'!B$17-'935'!X342))*'935'!Q342</f>
        <v>#VALUE!</v>
      </c>
      <c r="M342" s="49" t="e">
        <f>0.01*('11'!B$17-'935'!X342)*Results!D342</f>
        <v>#VALUE!</v>
      </c>
      <c r="N342" s="32" t="e">
        <f>0.01*'11'!B$17*Matrix!H342*Matrix!BC342</f>
        <v>#VALUE!</v>
      </c>
      <c r="O342" s="32" t="e">
        <f>0.01*('11'!B$17-'935'!X342)*Matrix!BW342</f>
        <v>#VALUE!</v>
      </c>
      <c r="P342" s="49" t="e">
        <f>0.01*Matrix!AS342*'935'!U342</f>
        <v>#VALUE!</v>
      </c>
      <c r="Q342" s="57" t="e">
        <f t="shared" si="21"/>
        <v>#VALUE!</v>
      </c>
      <c r="R342" s="34" t="e">
        <f>'935'!Z342</f>
        <v>#VALUE!</v>
      </c>
      <c r="S342" s="58" t="e">
        <f t="shared" si="22"/>
        <v>#VALUE!</v>
      </c>
      <c r="T342" s="59" t="e">
        <f t="shared" si="23"/>
        <v>#VALUE!</v>
      </c>
      <c r="U342" s="57" t="e">
        <f t="shared" si="24"/>
        <v>#VALUE!</v>
      </c>
      <c r="V342" s="34" t="e">
        <f>'935'!AA342</f>
        <v>#VALUE!</v>
      </c>
      <c r="W342" s="58" t="e">
        <f t="shared" si="25"/>
        <v>#VALUE!</v>
      </c>
      <c r="X342" s="59" t="e">
        <f t="shared" si="26"/>
        <v>#VALUE!</v>
      </c>
      <c r="Y342" s="57" t="e">
        <f>0.01*('11'!B$17-'935'!X342)*Matrix!BT342</f>
        <v>#VALUE!</v>
      </c>
      <c r="Z342" s="32" t="e">
        <f>0.01*'11'!B$17*Matrix!AT342*Matrix!CV342</f>
        <v>#VALUE!</v>
      </c>
      <c r="AA342" s="32" t="e">
        <f>Matrix!AT342*MAX(Matrix!DD342,0-(Matrix!DC342+IF('935'!Q342=0,0,(1-'935'!Y342/'11'!C$17)*'11'!B$17/('11'!B$17-'935'!X342)*IF(Matrix!AT342=0,1,Matrix!BX342/Matrix!AT342)*Matrix!CU342)))*'11'!B$17*0.01*'DNO totals'!B$228/'DNO totals'!B$296</f>
        <v>#VALUE!</v>
      </c>
      <c r="AB342" s="32" t="e">
        <f>Matrix!AT342*'Charging rates'!B$106*Matrix!DA342</f>
        <v>#VALUE!</v>
      </c>
      <c r="AC342" s="32" t="e">
        <f>Matrix!AT342*MAX(Matrix!DD342,0-(Matrix!DC342+IF('935'!Q342=0,0,(1-'935'!Y342/'11'!C$17)*'11'!B$17/('11'!B$17-'935'!X342)*IF(Matrix!AT342=0,1,Matrix!BX342/Matrix!AT342)*Matrix!CU342)))*'11'!B$17*0.01*'DNO totals'!B$238/'DNO totals'!B$296</f>
        <v>#VALUE!</v>
      </c>
      <c r="AD342" s="32" t="e">
        <f>0.01*(Matrix!BX342*'11'!B$17*Matrix!CA342+Matrix!AT342*Matrix!CC342*'935'!Q342*('11'!C$17-'935'!Y342)*('11'!B$17/('11'!B$17-'935'!X342)))</f>
        <v>#VALUE!</v>
      </c>
      <c r="AE342" s="32" t="e">
        <f>Matrix!AT342*'Charging rates'!B$116*(Parameters!B$21+Matrix!AU342)*IF('DNO totals'!B$323&lt;0,1,'935'!S342)</f>
        <v>#VALUE!</v>
      </c>
      <c r="AF342" s="32" t="e">
        <f>Matrix!AT342*MAX(Matrix!DD342,0-(Matrix!DC342+IF('935'!Q342=0,0,(1-'935'!Y342/'11'!C$17)*'11'!B$17/('11'!B$17-'935'!X342)*IF(Matrix!AT342=0,1,Matrix!BX342/Matrix!AT342)*Matrix!CU342)))*'11'!B$17*0.01*(1-('DNO totals'!B$238+'DNO totals'!B$228)/'DNO totals'!B$296)</f>
        <v>#VALUE!</v>
      </c>
      <c r="AG342" s="49" t="e">
        <f t="shared" si="27"/>
        <v>#VALUE!</v>
      </c>
    </row>
    <row r="343" spans="1:33">
      <c r="A343" s="28">
        <v>243</v>
      </c>
      <c r="B343" s="47" t="e">
        <f>Results!B343</f>
        <v>#VALUE!</v>
      </c>
      <c r="C343" s="35" t="e">
        <f>Results!C343</f>
        <v>#VALUE!</v>
      </c>
      <c r="D343" s="55" t="e">
        <f>Results!D343</f>
        <v>#VALUE!</v>
      </c>
      <c r="E343" s="55" t="e">
        <f>Results!E343</f>
        <v>#VALUE!</v>
      </c>
      <c r="F343" s="56" t="e">
        <f>Results!F343</f>
        <v>#VALUE!</v>
      </c>
      <c r="G343" s="35" t="e">
        <f>Results!G343</f>
        <v>#VALUE!</v>
      </c>
      <c r="H343" s="55" t="e">
        <f>Results!H343</f>
        <v>#VALUE!</v>
      </c>
      <c r="I343" s="55" t="e">
        <f>Results!I343</f>
        <v>#VALUE!</v>
      </c>
      <c r="J343" s="56" t="e">
        <f>Results!J343</f>
        <v>#VALUE!</v>
      </c>
      <c r="K343" s="57" t="e">
        <f>0.01*'11'!B$17*Matrix!AT343*Results!E343</f>
        <v>#VALUE!</v>
      </c>
      <c r="L343" s="32" t="e">
        <f>0.01*('11'!C$17-'935'!Y343)*Results!C343*Matrix!AT343*('11'!B$17/('11'!B$17-'935'!X343))*'935'!Q343</f>
        <v>#VALUE!</v>
      </c>
      <c r="M343" s="49" t="e">
        <f>0.01*('11'!B$17-'935'!X343)*Results!D343</f>
        <v>#VALUE!</v>
      </c>
      <c r="N343" s="32" t="e">
        <f>0.01*'11'!B$17*Matrix!H343*Matrix!BC343</f>
        <v>#VALUE!</v>
      </c>
      <c r="O343" s="32" t="e">
        <f>0.01*('11'!B$17-'935'!X343)*Matrix!BW343</f>
        <v>#VALUE!</v>
      </c>
      <c r="P343" s="49" t="e">
        <f>0.01*Matrix!AS343*'935'!U343</f>
        <v>#VALUE!</v>
      </c>
      <c r="Q343" s="57" t="e">
        <f t="shared" si="21"/>
        <v>#VALUE!</v>
      </c>
      <c r="R343" s="34" t="e">
        <f>'935'!Z343</f>
        <v>#VALUE!</v>
      </c>
      <c r="S343" s="58" t="e">
        <f t="shared" si="22"/>
        <v>#VALUE!</v>
      </c>
      <c r="T343" s="59" t="e">
        <f t="shared" si="23"/>
        <v>#VALUE!</v>
      </c>
      <c r="U343" s="57" t="e">
        <f t="shared" si="24"/>
        <v>#VALUE!</v>
      </c>
      <c r="V343" s="34" t="e">
        <f>'935'!AA343</f>
        <v>#VALUE!</v>
      </c>
      <c r="W343" s="58" t="e">
        <f t="shared" si="25"/>
        <v>#VALUE!</v>
      </c>
      <c r="X343" s="59" t="e">
        <f t="shared" si="26"/>
        <v>#VALUE!</v>
      </c>
      <c r="Y343" s="57" t="e">
        <f>0.01*('11'!B$17-'935'!X343)*Matrix!BT343</f>
        <v>#VALUE!</v>
      </c>
      <c r="Z343" s="32" t="e">
        <f>0.01*'11'!B$17*Matrix!AT343*Matrix!CV343</f>
        <v>#VALUE!</v>
      </c>
      <c r="AA343" s="32" t="e">
        <f>Matrix!AT343*MAX(Matrix!DD343,0-(Matrix!DC343+IF('935'!Q343=0,0,(1-'935'!Y343/'11'!C$17)*'11'!B$17/('11'!B$17-'935'!X343)*IF(Matrix!AT343=0,1,Matrix!BX343/Matrix!AT343)*Matrix!CU343)))*'11'!B$17*0.01*'DNO totals'!B$228/'DNO totals'!B$296</f>
        <v>#VALUE!</v>
      </c>
      <c r="AB343" s="32" t="e">
        <f>Matrix!AT343*'Charging rates'!B$106*Matrix!DA343</f>
        <v>#VALUE!</v>
      </c>
      <c r="AC343" s="32" t="e">
        <f>Matrix!AT343*MAX(Matrix!DD343,0-(Matrix!DC343+IF('935'!Q343=0,0,(1-'935'!Y343/'11'!C$17)*'11'!B$17/('11'!B$17-'935'!X343)*IF(Matrix!AT343=0,1,Matrix!BX343/Matrix!AT343)*Matrix!CU343)))*'11'!B$17*0.01*'DNO totals'!B$238/'DNO totals'!B$296</f>
        <v>#VALUE!</v>
      </c>
      <c r="AD343" s="32" t="e">
        <f>0.01*(Matrix!BX343*'11'!B$17*Matrix!CA343+Matrix!AT343*Matrix!CC343*'935'!Q343*('11'!C$17-'935'!Y343)*('11'!B$17/('11'!B$17-'935'!X343)))</f>
        <v>#VALUE!</v>
      </c>
      <c r="AE343" s="32" t="e">
        <f>Matrix!AT343*'Charging rates'!B$116*(Parameters!B$21+Matrix!AU343)*IF('DNO totals'!B$323&lt;0,1,'935'!S343)</f>
        <v>#VALUE!</v>
      </c>
      <c r="AF343" s="32" t="e">
        <f>Matrix!AT343*MAX(Matrix!DD343,0-(Matrix!DC343+IF('935'!Q343=0,0,(1-'935'!Y343/'11'!C$17)*'11'!B$17/('11'!B$17-'935'!X343)*IF(Matrix!AT343=0,1,Matrix!BX343/Matrix!AT343)*Matrix!CU343)))*'11'!B$17*0.01*(1-('DNO totals'!B$238+'DNO totals'!B$228)/'DNO totals'!B$296)</f>
        <v>#VALUE!</v>
      </c>
      <c r="AG343" s="49" t="e">
        <f t="shared" si="27"/>
        <v>#VALUE!</v>
      </c>
    </row>
    <row r="344" spans="1:33">
      <c r="A344" s="28">
        <v>244</v>
      </c>
      <c r="B344" s="47" t="e">
        <f>Results!B344</f>
        <v>#VALUE!</v>
      </c>
      <c r="C344" s="35" t="e">
        <f>Results!C344</f>
        <v>#VALUE!</v>
      </c>
      <c r="D344" s="55" t="e">
        <f>Results!D344</f>
        <v>#VALUE!</v>
      </c>
      <c r="E344" s="55" t="e">
        <f>Results!E344</f>
        <v>#VALUE!</v>
      </c>
      <c r="F344" s="56" t="e">
        <f>Results!F344</f>
        <v>#VALUE!</v>
      </c>
      <c r="G344" s="35" t="e">
        <f>Results!G344</f>
        <v>#VALUE!</v>
      </c>
      <c r="H344" s="55" t="e">
        <f>Results!H344</f>
        <v>#VALUE!</v>
      </c>
      <c r="I344" s="55" t="e">
        <f>Results!I344</f>
        <v>#VALUE!</v>
      </c>
      <c r="J344" s="56" t="e">
        <f>Results!J344</f>
        <v>#VALUE!</v>
      </c>
      <c r="K344" s="57" t="e">
        <f>0.01*'11'!B$17*Matrix!AT344*Results!E344</f>
        <v>#VALUE!</v>
      </c>
      <c r="L344" s="32" t="e">
        <f>0.01*('11'!C$17-'935'!Y344)*Results!C344*Matrix!AT344*('11'!B$17/('11'!B$17-'935'!X344))*'935'!Q344</f>
        <v>#VALUE!</v>
      </c>
      <c r="M344" s="49" t="e">
        <f>0.01*('11'!B$17-'935'!X344)*Results!D344</f>
        <v>#VALUE!</v>
      </c>
      <c r="N344" s="32" t="e">
        <f>0.01*'11'!B$17*Matrix!H344*Matrix!BC344</f>
        <v>#VALUE!</v>
      </c>
      <c r="O344" s="32" t="e">
        <f>0.01*('11'!B$17-'935'!X344)*Matrix!BW344</f>
        <v>#VALUE!</v>
      </c>
      <c r="P344" s="49" t="e">
        <f>0.01*Matrix!AS344*'935'!U344</f>
        <v>#VALUE!</v>
      </c>
      <c r="Q344" s="57" t="e">
        <f t="shared" si="21"/>
        <v>#VALUE!</v>
      </c>
      <c r="R344" s="34" t="e">
        <f>'935'!Z344</f>
        <v>#VALUE!</v>
      </c>
      <c r="S344" s="58" t="e">
        <f t="shared" si="22"/>
        <v>#VALUE!</v>
      </c>
      <c r="T344" s="59" t="e">
        <f t="shared" si="23"/>
        <v>#VALUE!</v>
      </c>
      <c r="U344" s="57" t="e">
        <f t="shared" si="24"/>
        <v>#VALUE!</v>
      </c>
      <c r="V344" s="34" t="e">
        <f>'935'!AA344</f>
        <v>#VALUE!</v>
      </c>
      <c r="W344" s="58" t="e">
        <f t="shared" si="25"/>
        <v>#VALUE!</v>
      </c>
      <c r="X344" s="59" t="e">
        <f t="shared" si="26"/>
        <v>#VALUE!</v>
      </c>
      <c r="Y344" s="57" t="e">
        <f>0.01*('11'!B$17-'935'!X344)*Matrix!BT344</f>
        <v>#VALUE!</v>
      </c>
      <c r="Z344" s="32" t="e">
        <f>0.01*'11'!B$17*Matrix!AT344*Matrix!CV344</f>
        <v>#VALUE!</v>
      </c>
      <c r="AA344" s="32" t="e">
        <f>Matrix!AT344*MAX(Matrix!DD344,0-(Matrix!DC344+IF('935'!Q344=0,0,(1-'935'!Y344/'11'!C$17)*'11'!B$17/('11'!B$17-'935'!X344)*IF(Matrix!AT344=0,1,Matrix!BX344/Matrix!AT344)*Matrix!CU344)))*'11'!B$17*0.01*'DNO totals'!B$228/'DNO totals'!B$296</f>
        <v>#VALUE!</v>
      </c>
      <c r="AB344" s="32" t="e">
        <f>Matrix!AT344*'Charging rates'!B$106*Matrix!DA344</f>
        <v>#VALUE!</v>
      </c>
      <c r="AC344" s="32" t="e">
        <f>Matrix!AT344*MAX(Matrix!DD344,0-(Matrix!DC344+IF('935'!Q344=0,0,(1-'935'!Y344/'11'!C$17)*'11'!B$17/('11'!B$17-'935'!X344)*IF(Matrix!AT344=0,1,Matrix!BX344/Matrix!AT344)*Matrix!CU344)))*'11'!B$17*0.01*'DNO totals'!B$238/'DNO totals'!B$296</f>
        <v>#VALUE!</v>
      </c>
      <c r="AD344" s="32" t="e">
        <f>0.01*(Matrix!BX344*'11'!B$17*Matrix!CA344+Matrix!AT344*Matrix!CC344*'935'!Q344*('11'!C$17-'935'!Y344)*('11'!B$17/('11'!B$17-'935'!X344)))</f>
        <v>#VALUE!</v>
      </c>
      <c r="AE344" s="32" t="e">
        <f>Matrix!AT344*'Charging rates'!B$116*(Parameters!B$21+Matrix!AU344)*IF('DNO totals'!B$323&lt;0,1,'935'!S344)</f>
        <v>#VALUE!</v>
      </c>
      <c r="AF344" s="32" t="e">
        <f>Matrix!AT344*MAX(Matrix!DD344,0-(Matrix!DC344+IF('935'!Q344=0,0,(1-'935'!Y344/'11'!C$17)*'11'!B$17/('11'!B$17-'935'!X344)*IF(Matrix!AT344=0,1,Matrix!BX344/Matrix!AT344)*Matrix!CU344)))*'11'!B$17*0.01*(1-('DNO totals'!B$238+'DNO totals'!B$228)/'DNO totals'!B$296)</f>
        <v>#VALUE!</v>
      </c>
      <c r="AG344" s="49" t="e">
        <f t="shared" si="27"/>
        <v>#VALUE!</v>
      </c>
    </row>
    <row r="345" spans="1:33">
      <c r="A345" s="28">
        <v>245</v>
      </c>
      <c r="B345" s="47" t="e">
        <f>Results!B345</f>
        <v>#VALUE!</v>
      </c>
      <c r="C345" s="35" t="e">
        <f>Results!C345</f>
        <v>#VALUE!</v>
      </c>
      <c r="D345" s="55" t="e">
        <f>Results!D345</f>
        <v>#VALUE!</v>
      </c>
      <c r="E345" s="55" t="e">
        <f>Results!E345</f>
        <v>#VALUE!</v>
      </c>
      <c r="F345" s="56" t="e">
        <f>Results!F345</f>
        <v>#VALUE!</v>
      </c>
      <c r="G345" s="35" t="e">
        <f>Results!G345</f>
        <v>#VALUE!</v>
      </c>
      <c r="H345" s="55" t="e">
        <f>Results!H345</f>
        <v>#VALUE!</v>
      </c>
      <c r="I345" s="55" t="e">
        <f>Results!I345</f>
        <v>#VALUE!</v>
      </c>
      <c r="J345" s="56" t="e">
        <f>Results!J345</f>
        <v>#VALUE!</v>
      </c>
      <c r="K345" s="57" t="e">
        <f>0.01*'11'!B$17*Matrix!AT345*Results!E345</f>
        <v>#VALUE!</v>
      </c>
      <c r="L345" s="32" t="e">
        <f>0.01*('11'!C$17-'935'!Y345)*Results!C345*Matrix!AT345*('11'!B$17/('11'!B$17-'935'!X345))*'935'!Q345</f>
        <v>#VALUE!</v>
      </c>
      <c r="M345" s="49" t="e">
        <f>0.01*('11'!B$17-'935'!X345)*Results!D345</f>
        <v>#VALUE!</v>
      </c>
      <c r="N345" s="32" t="e">
        <f>0.01*'11'!B$17*Matrix!H345*Matrix!BC345</f>
        <v>#VALUE!</v>
      </c>
      <c r="O345" s="32" t="e">
        <f>0.01*('11'!B$17-'935'!X345)*Matrix!BW345</f>
        <v>#VALUE!</v>
      </c>
      <c r="P345" s="49" t="e">
        <f>0.01*Matrix!AS345*'935'!U345</f>
        <v>#VALUE!</v>
      </c>
      <c r="Q345" s="57" t="e">
        <f t="shared" si="21"/>
        <v>#VALUE!</v>
      </c>
      <c r="R345" s="34" t="e">
        <f>'935'!Z345</f>
        <v>#VALUE!</v>
      </c>
      <c r="S345" s="58" t="e">
        <f t="shared" si="22"/>
        <v>#VALUE!</v>
      </c>
      <c r="T345" s="59" t="e">
        <f t="shared" si="23"/>
        <v>#VALUE!</v>
      </c>
      <c r="U345" s="57" t="e">
        <f t="shared" si="24"/>
        <v>#VALUE!</v>
      </c>
      <c r="V345" s="34" t="e">
        <f>'935'!AA345</f>
        <v>#VALUE!</v>
      </c>
      <c r="W345" s="58" t="e">
        <f t="shared" si="25"/>
        <v>#VALUE!</v>
      </c>
      <c r="X345" s="59" t="e">
        <f t="shared" si="26"/>
        <v>#VALUE!</v>
      </c>
      <c r="Y345" s="57" t="e">
        <f>0.01*('11'!B$17-'935'!X345)*Matrix!BT345</f>
        <v>#VALUE!</v>
      </c>
      <c r="Z345" s="32" t="e">
        <f>0.01*'11'!B$17*Matrix!AT345*Matrix!CV345</f>
        <v>#VALUE!</v>
      </c>
      <c r="AA345" s="32" t="e">
        <f>Matrix!AT345*MAX(Matrix!DD345,0-(Matrix!DC345+IF('935'!Q345=0,0,(1-'935'!Y345/'11'!C$17)*'11'!B$17/('11'!B$17-'935'!X345)*IF(Matrix!AT345=0,1,Matrix!BX345/Matrix!AT345)*Matrix!CU345)))*'11'!B$17*0.01*'DNO totals'!B$228/'DNO totals'!B$296</f>
        <v>#VALUE!</v>
      </c>
      <c r="AB345" s="32" t="e">
        <f>Matrix!AT345*'Charging rates'!B$106*Matrix!DA345</f>
        <v>#VALUE!</v>
      </c>
      <c r="AC345" s="32" t="e">
        <f>Matrix!AT345*MAX(Matrix!DD345,0-(Matrix!DC345+IF('935'!Q345=0,0,(1-'935'!Y345/'11'!C$17)*'11'!B$17/('11'!B$17-'935'!X345)*IF(Matrix!AT345=0,1,Matrix!BX345/Matrix!AT345)*Matrix!CU345)))*'11'!B$17*0.01*'DNO totals'!B$238/'DNO totals'!B$296</f>
        <v>#VALUE!</v>
      </c>
      <c r="AD345" s="32" t="e">
        <f>0.01*(Matrix!BX345*'11'!B$17*Matrix!CA345+Matrix!AT345*Matrix!CC345*'935'!Q345*('11'!C$17-'935'!Y345)*('11'!B$17/('11'!B$17-'935'!X345)))</f>
        <v>#VALUE!</v>
      </c>
      <c r="AE345" s="32" t="e">
        <f>Matrix!AT345*'Charging rates'!B$116*(Parameters!B$21+Matrix!AU345)*IF('DNO totals'!B$323&lt;0,1,'935'!S345)</f>
        <v>#VALUE!</v>
      </c>
      <c r="AF345" s="32" t="e">
        <f>Matrix!AT345*MAX(Matrix!DD345,0-(Matrix!DC345+IF('935'!Q345=0,0,(1-'935'!Y345/'11'!C$17)*'11'!B$17/('11'!B$17-'935'!X345)*IF(Matrix!AT345=0,1,Matrix!BX345/Matrix!AT345)*Matrix!CU345)))*'11'!B$17*0.01*(1-('DNO totals'!B$238+'DNO totals'!B$228)/'DNO totals'!B$296)</f>
        <v>#VALUE!</v>
      </c>
      <c r="AG345" s="49" t="e">
        <f t="shared" si="27"/>
        <v>#VALUE!</v>
      </c>
    </row>
    <row r="346" spans="1:33">
      <c r="A346" s="28">
        <v>246</v>
      </c>
      <c r="B346" s="47" t="e">
        <f>Results!B346</f>
        <v>#VALUE!</v>
      </c>
      <c r="C346" s="35" t="e">
        <f>Results!C346</f>
        <v>#VALUE!</v>
      </c>
      <c r="D346" s="55" t="e">
        <f>Results!D346</f>
        <v>#VALUE!</v>
      </c>
      <c r="E346" s="55" t="e">
        <f>Results!E346</f>
        <v>#VALUE!</v>
      </c>
      <c r="F346" s="56" t="e">
        <f>Results!F346</f>
        <v>#VALUE!</v>
      </c>
      <c r="G346" s="35" t="e">
        <f>Results!G346</f>
        <v>#VALUE!</v>
      </c>
      <c r="H346" s="55" t="e">
        <f>Results!H346</f>
        <v>#VALUE!</v>
      </c>
      <c r="I346" s="55" t="e">
        <f>Results!I346</f>
        <v>#VALUE!</v>
      </c>
      <c r="J346" s="56" t="e">
        <f>Results!J346</f>
        <v>#VALUE!</v>
      </c>
      <c r="K346" s="57" t="e">
        <f>0.01*'11'!B$17*Matrix!AT346*Results!E346</f>
        <v>#VALUE!</v>
      </c>
      <c r="L346" s="32" t="e">
        <f>0.01*('11'!C$17-'935'!Y346)*Results!C346*Matrix!AT346*('11'!B$17/('11'!B$17-'935'!X346))*'935'!Q346</f>
        <v>#VALUE!</v>
      </c>
      <c r="M346" s="49" t="e">
        <f>0.01*('11'!B$17-'935'!X346)*Results!D346</f>
        <v>#VALUE!</v>
      </c>
      <c r="N346" s="32" t="e">
        <f>0.01*'11'!B$17*Matrix!H346*Matrix!BC346</f>
        <v>#VALUE!</v>
      </c>
      <c r="O346" s="32" t="e">
        <f>0.01*('11'!B$17-'935'!X346)*Matrix!BW346</f>
        <v>#VALUE!</v>
      </c>
      <c r="P346" s="49" t="e">
        <f>0.01*Matrix!AS346*'935'!U346</f>
        <v>#VALUE!</v>
      </c>
      <c r="Q346" s="57" t="e">
        <f t="shared" si="21"/>
        <v>#VALUE!</v>
      </c>
      <c r="R346" s="34" t="e">
        <f>'935'!Z346</f>
        <v>#VALUE!</v>
      </c>
      <c r="S346" s="58" t="e">
        <f t="shared" si="22"/>
        <v>#VALUE!</v>
      </c>
      <c r="T346" s="59" t="e">
        <f t="shared" si="23"/>
        <v>#VALUE!</v>
      </c>
      <c r="U346" s="57" t="e">
        <f t="shared" si="24"/>
        <v>#VALUE!</v>
      </c>
      <c r="V346" s="34" t="e">
        <f>'935'!AA346</f>
        <v>#VALUE!</v>
      </c>
      <c r="W346" s="58" t="e">
        <f t="shared" si="25"/>
        <v>#VALUE!</v>
      </c>
      <c r="X346" s="59" t="e">
        <f t="shared" si="26"/>
        <v>#VALUE!</v>
      </c>
      <c r="Y346" s="57" t="e">
        <f>0.01*('11'!B$17-'935'!X346)*Matrix!BT346</f>
        <v>#VALUE!</v>
      </c>
      <c r="Z346" s="32" t="e">
        <f>0.01*'11'!B$17*Matrix!AT346*Matrix!CV346</f>
        <v>#VALUE!</v>
      </c>
      <c r="AA346" s="32" t="e">
        <f>Matrix!AT346*MAX(Matrix!DD346,0-(Matrix!DC346+IF('935'!Q346=0,0,(1-'935'!Y346/'11'!C$17)*'11'!B$17/('11'!B$17-'935'!X346)*IF(Matrix!AT346=0,1,Matrix!BX346/Matrix!AT346)*Matrix!CU346)))*'11'!B$17*0.01*'DNO totals'!B$228/'DNO totals'!B$296</f>
        <v>#VALUE!</v>
      </c>
      <c r="AB346" s="32" t="e">
        <f>Matrix!AT346*'Charging rates'!B$106*Matrix!DA346</f>
        <v>#VALUE!</v>
      </c>
      <c r="AC346" s="32" t="e">
        <f>Matrix!AT346*MAX(Matrix!DD346,0-(Matrix!DC346+IF('935'!Q346=0,0,(1-'935'!Y346/'11'!C$17)*'11'!B$17/('11'!B$17-'935'!X346)*IF(Matrix!AT346=0,1,Matrix!BX346/Matrix!AT346)*Matrix!CU346)))*'11'!B$17*0.01*'DNO totals'!B$238/'DNO totals'!B$296</f>
        <v>#VALUE!</v>
      </c>
      <c r="AD346" s="32" t="e">
        <f>0.01*(Matrix!BX346*'11'!B$17*Matrix!CA346+Matrix!AT346*Matrix!CC346*'935'!Q346*('11'!C$17-'935'!Y346)*('11'!B$17/('11'!B$17-'935'!X346)))</f>
        <v>#VALUE!</v>
      </c>
      <c r="AE346" s="32" t="e">
        <f>Matrix!AT346*'Charging rates'!B$116*(Parameters!B$21+Matrix!AU346)*IF('DNO totals'!B$323&lt;0,1,'935'!S346)</f>
        <v>#VALUE!</v>
      </c>
      <c r="AF346" s="32" t="e">
        <f>Matrix!AT346*MAX(Matrix!DD346,0-(Matrix!DC346+IF('935'!Q346=0,0,(1-'935'!Y346/'11'!C$17)*'11'!B$17/('11'!B$17-'935'!X346)*IF(Matrix!AT346=0,1,Matrix!BX346/Matrix!AT346)*Matrix!CU346)))*'11'!B$17*0.01*(1-('DNO totals'!B$238+'DNO totals'!B$228)/'DNO totals'!B$296)</f>
        <v>#VALUE!</v>
      </c>
      <c r="AG346" s="49" t="e">
        <f t="shared" si="27"/>
        <v>#VALUE!</v>
      </c>
    </row>
    <row r="347" spans="1:33">
      <c r="A347" s="28">
        <v>247</v>
      </c>
      <c r="B347" s="47" t="e">
        <f>Results!B347</f>
        <v>#VALUE!</v>
      </c>
      <c r="C347" s="35" t="e">
        <f>Results!C347</f>
        <v>#VALUE!</v>
      </c>
      <c r="D347" s="55" t="e">
        <f>Results!D347</f>
        <v>#VALUE!</v>
      </c>
      <c r="E347" s="55" t="e">
        <f>Results!E347</f>
        <v>#VALUE!</v>
      </c>
      <c r="F347" s="56" t="e">
        <f>Results!F347</f>
        <v>#VALUE!</v>
      </c>
      <c r="G347" s="35" t="e">
        <f>Results!G347</f>
        <v>#VALUE!</v>
      </c>
      <c r="H347" s="55" t="e">
        <f>Results!H347</f>
        <v>#VALUE!</v>
      </c>
      <c r="I347" s="55" t="e">
        <f>Results!I347</f>
        <v>#VALUE!</v>
      </c>
      <c r="J347" s="56" t="e">
        <f>Results!J347</f>
        <v>#VALUE!</v>
      </c>
      <c r="K347" s="57" t="e">
        <f>0.01*'11'!B$17*Matrix!AT347*Results!E347</f>
        <v>#VALUE!</v>
      </c>
      <c r="L347" s="32" t="e">
        <f>0.01*('11'!C$17-'935'!Y347)*Results!C347*Matrix!AT347*('11'!B$17/('11'!B$17-'935'!X347))*'935'!Q347</f>
        <v>#VALUE!</v>
      </c>
      <c r="M347" s="49" t="e">
        <f>0.01*('11'!B$17-'935'!X347)*Results!D347</f>
        <v>#VALUE!</v>
      </c>
      <c r="N347" s="32" t="e">
        <f>0.01*'11'!B$17*Matrix!H347*Matrix!BC347</f>
        <v>#VALUE!</v>
      </c>
      <c r="O347" s="32" t="e">
        <f>0.01*('11'!B$17-'935'!X347)*Matrix!BW347</f>
        <v>#VALUE!</v>
      </c>
      <c r="P347" s="49" t="e">
        <f>0.01*Matrix!AS347*'935'!U347</f>
        <v>#VALUE!</v>
      </c>
      <c r="Q347" s="57" t="e">
        <f t="shared" si="21"/>
        <v>#VALUE!</v>
      </c>
      <c r="R347" s="34" t="e">
        <f>'935'!Z347</f>
        <v>#VALUE!</v>
      </c>
      <c r="S347" s="58" t="e">
        <f t="shared" si="22"/>
        <v>#VALUE!</v>
      </c>
      <c r="T347" s="59" t="e">
        <f t="shared" si="23"/>
        <v>#VALUE!</v>
      </c>
      <c r="U347" s="57" t="e">
        <f t="shared" si="24"/>
        <v>#VALUE!</v>
      </c>
      <c r="V347" s="34" t="e">
        <f>'935'!AA347</f>
        <v>#VALUE!</v>
      </c>
      <c r="W347" s="58" t="e">
        <f t="shared" si="25"/>
        <v>#VALUE!</v>
      </c>
      <c r="X347" s="59" t="e">
        <f t="shared" si="26"/>
        <v>#VALUE!</v>
      </c>
      <c r="Y347" s="57" t="e">
        <f>0.01*('11'!B$17-'935'!X347)*Matrix!BT347</f>
        <v>#VALUE!</v>
      </c>
      <c r="Z347" s="32" t="e">
        <f>0.01*'11'!B$17*Matrix!AT347*Matrix!CV347</f>
        <v>#VALUE!</v>
      </c>
      <c r="AA347" s="32" t="e">
        <f>Matrix!AT347*MAX(Matrix!DD347,0-(Matrix!DC347+IF('935'!Q347=0,0,(1-'935'!Y347/'11'!C$17)*'11'!B$17/('11'!B$17-'935'!X347)*IF(Matrix!AT347=0,1,Matrix!BX347/Matrix!AT347)*Matrix!CU347)))*'11'!B$17*0.01*'DNO totals'!B$228/'DNO totals'!B$296</f>
        <v>#VALUE!</v>
      </c>
      <c r="AB347" s="32" t="e">
        <f>Matrix!AT347*'Charging rates'!B$106*Matrix!DA347</f>
        <v>#VALUE!</v>
      </c>
      <c r="AC347" s="32" t="e">
        <f>Matrix!AT347*MAX(Matrix!DD347,0-(Matrix!DC347+IF('935'!Q347=0,0,(1-'935'!Y347/'11'!C$17)*'11'!B$17/('11'!B$17-'935'!X347)*IF(Matrix!AT347=0,1,Matrix!BX347/Matrix!AT347)*Matrix!CU347)))*'11'!B$17*0.01*'DNO totals'!B$238/'DNO totals'!B$296</f>
        <v>#VALUE!</v>
      </c>
      <c r="AD347" s="32" t="e">
        <f>0.01*(Matrix!BX347*'11'!B$17*Matrix!CA347+Matrix!AT347*Matrix!CC347*'935'!Q347*('11'!C$17-'935'!Y347)*('11'!B$17/('11'!B$17-'935'!X347)))</f>
        <v>#VALUE!</v>
      </c>
      <c r="AE347" s="32" t="e">
        <f>Matrix!AT347*'Charging rates'!B$116*(Parameters!B$21+Matrix!AU347)*IF('DNO totals'!B$323&lt;0,1,'935'!S347)</f>
        <v>#VALUE!</v>
      </c>
      <c r="AF347" s="32" t="e">
        <f>Matrix!AT347*MAX(Matrix!DD347,0-(Matrix!DC347+IF('935'!Q347=0,0,(1-'935'!Y347/'11'!C$17)*'11'!B$17/('11'!B$17-'935'!X347)*IF(Matrix!AT347=0,1,Matrix!BX347/Matrix!AT347)*Matrix!CU347)))*'11'!B$17*0.01*(1-('DNO totals'!B$238+'DNO totals'!B$228)/'DNO totals'!B$296)</f>
        <v>#VALUE!</v>
      </c>
      <c r="AG347" s="49" t="e">
        <f t="shared" si="27"/>
        <v>#VALUE!</v>
      </c>
    </row>
    <row r="348" spans="1:33">
      <c r="A348" s="28">
        <v>248</v>
      </c>
      <c r="B348" s="47" t="e">
        <f>Results!B348</f>
        <v>#VALUE!</v>
      </c>
      <c r="C348" s="35" t="e">
        <f>Results!C348</f>
        <v>#VALUE!</v>
      </c>
      <c r="D348" s="55" t="e">
        <f>Results!D348</f>
        <v>#VALUE!</v>
      </c>
      <c r="E348" s="55" t="e">
        <f>Results!E348</f>
        <v>#VALUE!</v>
      </c>
      <c r="F348" s="56" t="e">
        <f>Results!F348</f>
        <v>#VALUE!</v>
      </c>
      <c r="G348" s="35" t="e">
        <f>Results!G348</f>
        <v>#VALUE!</v>
      </c>
      <c r="H348" s="55" t="e">
        <f>Results!H348</f>
        <v>#VALUE!</v>
      </c>
      <c r="I348" s="55" t="e">
        <f>Results!I348</f>
        <v>#VALUE!</v>
      </c>
      <c r="J348" s="56" t="e">
        <f>Results!J348</f>
        <v>#VALUE!</v>
      </c>
      <c r="K348" s="57" t="e">
        <f>0.01*'11'!B$17*Matrix!AT348*Results!E348</f>
        <v>#VALUE!</v>
      </c>
      <c r="L348" s="32" t="e">
        <f>0.01*('11'!C$17-'935'!Y348)*Results!C348*Matrix!AT348*('11'!B$17/('11'!B$17-'935'!X348))*'935'!Q348</f>
        <v>#VALUE!</v>
      </c>
      <c r="M348" s="49" t="e">
        <f>0.01*('11'!B$17-'935'!X348)*Results!D348</f>
        <v>#VALUE!</v>
      </c>
      <c r="N348" s="32" t="e">
        <f>0.01*'11'!B$17*Matrix!H348*Matrix!BC348</f>
        <v>#VALUE!</v>
      </c>
      <c r="O348" s="32" t="e">
        <f>0.01*('11'!B$17-'935'!X348)*Matrix!BW348</f>
        <v>#VALUE!</v>
      </c>
      <c r="P348" s="49" t="e">
        <f>0.01*Matrix!AS348*'935'!U348</f>
        <v>#VALUE!</v>
      </c>
      <c r="Q348" s="57" t="e">
        <f t="shared" si="21"/>
        <v>#VALUE!</v>
      </c>
      <c r="R348" s="34" t="e">
        <f>'935'!Z348</f>
        <v>#VALUE!</v>
      </c>
      <c r="S348" s="58" t="e">
        <f t="shared" si="22"/>
        <v>#VALUE!</v>
      </c>
      <c r="T348" s="59" t="e">
        <f t="shared" si="23"/>
        <v>#VALUE!</v>
      </c>
      <c r="U348" s="57" t="e">
        <f t="shared" si="24"/>
        <v>#VALUE!</v>
      </c>
      <c r="V348" s="34" t="e">
        <f>'935'!AA348</f>
        <v>#VALUE!</v>
      </c>
      <c r="W348" s="58" t="e">
        <f t="shared" si="25"/>
        <v>#VALUE!</v>
      </c>
      <c r="X348" s="59" t="e">
        <f t="shared" si="26"/>
        <v>#VALUE!</v>
      </c>
      <c r="Y348" s="57" t="e">
        <f>0.01*('11'!B$17-'935'!X348)*Matrix!BT348</f>
        <v>#VALUE!</v>
      </c>
      <c r="Z348" s="32" t="e">
        <f>0.01*'11'!B$17*Matrix!AT348*Matrix!CV348</f>
        <v>#VALUE!</v>
      </c>
      <c r="AA348" s="32" t="e">
        <f>Matrix!AT348*MAX(Matrix!DD348,0-(Matrix!DC348+IF('935'!Q348=0,0,(1-'935'!Y348/'11'!C$17)*'11'!B$17/('11'!B$17-'935'!X348)*IF(Matrix!AT348=0,1,Matrix!BX348/Matrix!AT348)*Matrix!CU348)))*'11'!B$17*0.01*'DNO totals'!B$228/'DNO totals'!B$296</f>
        <v>#VALUE!</v>
      </c>
      <c r="AB348" s="32" t="e">
        <f>Matrix!AT348*'Charging rates'!B$106*Matrix!DA348</f>
        <v>#VALUE!</v>
      </c>
      <c r="AC348" s="32" t="e">
        <f>Matrix!AT348*MAX(Matrix!DD348,0-(Matrix!DC348+IF('935'!Q348=0,0,(1-'935'!Y348/'11'!C$17)*'11'!B$17/('11'!B$17-'935'!X348)*IF(Matrix!AT348=0,1,Matrix!BX348/Matrix!AT348)*Matrix!CU348)))*'11'!B$17*0.01*'DNO totals'!B$238/'DNO totals'!B$296</f>
        <v>#VALUE!</v>
      </c>
      <c r="AD348" s="32" t="e">
        <f>0.01*(Matrix!BX348*'11'!B$17*Matrix!CA348+Matrix!AT348*Matrix!CC348*'935'!Q348*('11'!C$17-'935'!Y348)*('11'!B$17/('11'!B$17-'935'!X348)))</f>
        <v>#VALUE!</v>
      </c>
      <c r="AE348" s="32" t="e">
        <f>Matrix!AT348*'Charging rates'!B$116*(Parameters!B$21+Matrix!AU348)*IF('DNO totals'!B$323&lt;0,1,'935'!S348)</f>
        <v>#VALUE!</v>
      </c>
      <c r="AF348" s="32" t="e">
        <f>Matrix!AT348*MAX(Matrix!DD348,0-(Matrix!DC348+IF('935'!Q348=0,0,(1-'935'!Y348/'11'!C$17)*'11'!B$17/('11'!B$17-'935'!X348)*IF(Matrix!AT348=0,1,Matrix!BX348/Matrix!AT348)*Matrix!CU348)))*'11'!B$17*0.01*(1-('DNO totals'!B$238+'DNO totals'!B$228)/'DNO totals'!B$296)</f>
        <v>#VALUE!</v>
      </c>
      <c r="AG348" s="49" t="e">
        <f t="shared" si="27"/>
        <v>#VALUE!</v>
      </c>
    </row>
    <row r="349" spans="1:33">
      <c r="A349" s="28">
        <v>249</v>
      </c>
      <c r="B349" s="47" t="e">
        <f>Results!B349</f>
        <v>#VALUE!</v>
      </c>
      <c r="C349" s="35" t="e">
        <f>Results!C349</f>
        <v>#VALUE!</v>
      </c>
      <c r="D349" s="55" t="e">
        <f>Results!D349</f>
        <v>#VALUE!</v>
      </c>
      <c r="E349" s="55" t="e">
        <f>Results!E349</f>
        <v>#VALUE!</v>
      </c>
      <c r="F349" s="56" t="e">
        <f>Results!F349</f>
        <v>#VALUE!</v>
      </c>
      <c r="G349" s="35" t="e">
        <f>Results!G349</f>
        <v>#VALUE!</v>
      </c>
      <c r="H349" s="55" t="e">
        <f>Results!H349</f>
        <v>#VALUE!</v>
      </c>
      <c r="I349" s="55" t="e">
        <f>Results!I349</f>
        <v>#VALUE!</v>
      </c>
      <c r="J349" s="56" t="e">
        <f>Results!J349</f>
        <v>#VALUE!</v>
      </c>
      <c r="K349" s="57" t="e">
        <f>0.01*'11'!B$17*Matrix!AT349*Results!E349</f>
        <v>#VALUE!</v>
      </c>
      <c r="L349" s="32" t="e">
        <f>0.01*('11'!C$17-'935'!Y349)*Results!C349*Matrix!AT349*('11'!B$17/('11'!B$17-'935'!X349))*'935'!Q349</f>
        <v>#VALUE!</v>
      </c>
      <c r="M349" s="49" t="e">
        <f>0.01*('11'!B$17-'935'!X349)*Results!D349</f>
        <v>#VALUE!</v>
      </c>
      <c r="N349" s="32" t="e">
        <f>0.01*'11'!B$17*Matrix!H349*Matrix!BC349</f>
        <v>#VALUE!</v>
      </c>
      <c r="O349" s="32" t="e">
        <f>0.01*('11'!B$17-'935'!X349)*Matrix!BW349</f>
        <v>#VALUE!</v>
      </c>
      <c r="P349" s="49" t="e">
        <f>0.01*Matrix!AS349*'935'!U349</f>
        <v>#VALUE!</v>
      </c>
      <c r="Q349" s="57" t="e">
        <f t="shared" si="21"/>
        <v>#VALUE!</v>
      </c>
      <c r="R349" s="34" t="e">
        <f>'935'!Z349</f>
        <v>#VALUE!</v>
      </c>
      <c r="S349" s="58" t="e">
        <f t="shared" si="22"/>
        <v>#VALUE!</v>
      </c>
      <c r="T349" s="59" t="e">
        <f t="shared" si="23"/>
        <v>#VALUE!</v>
      </c>
      <c r="U349" s="57" t="e">
        <f t="shared" si="24"/>
        <v>#VALUE!</v>
      </c>
      <c r="V349" s="34" t="e">
        <f>'935'!AA349</f>
        <v>#VALUE!</v>
      </c>
      <c r="W349" s="58" t="e">
        <f t="shared" si="25"/>
        <v>#VALUE!</v>
      </c>
      <c r="X349" s="59" t="e">
        <f t="shared" si="26"/>
        <v>#VALUE!</v>
      </c>
      <c r="Y349" s="57" t="e">
        <f>0.01*('11'!B$17-'935'!X349)*Matrix!BT349</f>
        <v>#VALUE!</v>
      </c>
      <c r="Z349" s="32" t="e">
        <f>0.01*'11'!B$17*Matrix!AT349*Matrix!CV349</f>
        <v>#VALUE!</v>
      </c>
      <c r="AA349" s="32" t="e">
        <f>Matrix!AT349*MAX(Matrix!DD349,0-(Matrix!DC349+IF('935'!Q349=0,0,(1-'935'!Y349/'11'!C$17)*'11'!B$17/('11'!B$17-'935'!X349)*IF(Matrix!AT349=0,1,Matrix!BX349/Matrix!AT349)*Matrix!CU349)))*'11'!B$17*0.01*'DNO totals'!B$228/'DNO totals'!B$296</f>
        <v>#VALUE!</v>
      </c>
      <c r="AB349" s="32" t="e">
        <f>Matrix!AT349*'Charging rates'!B$106*Matrix!DA349</f>
        <v>#VALUE!</v>
      </c>
      <c r="AC349" s="32" t="e">
        <f>Matrix!AT349*MAX(Matrix!DD349,0-(Matrix!DC349+IF('935'!Q349=0,0,(1-'935'!Y349/'11'!C$17)*'11'!B$17/('11'!B$17-'935'!X349)*IF(Matrix!AT349=0,1,Matrix!BX349/Matrix!AT349)*Matrix!CU349)))*'11'!B$17*0.01*'DNO totals'!B$238/'DNO totals'!B$296</f>
        <v>#VALUE!</v>
      </c>
      <c r="AD349" s="32" t="e">
        <f>0.01*(Matrix!BX349*'11'!B$17*Matrix!CA349+Matrix!AT349*Matrix!CC349*'935'!Q349*('11'!C$17-'935'!Y349)*('11'!B$17/('11'!B$17-'935'!X349)))</f>
        <v>#VALUE!</v>
      </c>
      <c r="AE349" s="32" t="e">
        <f>Matrix!AT349*'Charging rates'!B$116*(Parameters!B$21+Matrix!AU349)*IF('DNO totals'!B$323&lt;0,1,'935'!S349)</f>
        <v>#VALUE!</v>
      </c>
      <c r="AF349" s="32" t="e">
        <f>Matrix!AT349*MAX(Matrix!DD349,0-(Matrix!DC349+IF('935'!Q349=0,0,(1-'935'!Y349/'11'!C$17)*'11'!B$17/('11'!B$17-'935'!X349)*IF(Matrix!AT349=0,1,Matrix!BX349/Matrix!AT349)*Matrix!CU349)))*'11'!B$17*0.01*(1-('DNO totals'!B$238+'DNO totals'!B$228)/'DNO totals'!B$296)</f>
        <v>#VALUE!</v>
      </c>
      <c r="AG349" s="49" t="e">
        <f t="shared" si="27"/>
        <v>#VALUE!</v>
      </c>
    </row>
    <row r="350" spans="1:33">
      <c r="A350" s="28">
        <v>250</v>
      </c>
      <c r="B350" s="47" t="e">
        <f>Results!B350</f>
        <v>#VALUE!</v>
      </c>
      <c r="C350" s="35" t="e">
        <f>Results!C350</f>
        <v>#VALUE!</v>
      </c>
      <c r="D350" s="55" t="e">
        <f>Results!D350</f>
        <v>#VALUE!</v>
      </c>
      <c r="E350" s="55" t="e">
        <f>Results!E350</f>
        <v>#VALUE!</v>
      </c>
      <c r="F350" s="56" t="e">
        <f>Results!F350</f>
        <v>#VALUE!</v>
      </c>
      <c r="G350" s="35" t="e">
        <f>Results!G350</f>
        <v>#VALUE!</v>
      </c>
      <c r="H350" s="55" t="e">
        <f>Results!H350</f>
        <v>#VALUE!</v>
      </c>
      <c r="I350" s="55" t="e">
        <f>Results!I350</f>
        <v>#VALUE!</v>
      </c>
      <c r="J350" s="56" t="e">
        <f>Results!J350</f>
        <v>#VALUE!</v>
      </c>
      <c r="K350" s="57" t="e">
        <f>0.01*'11'!B$17*Matrix!AT350*Results!E350</f>
        <v>#VALUE!</v>
      </c>
      <c r="L350" s="32" t="e">
        <f>0.01*('11'!C$17-'935'!Y350)*Results!C350*Matrix!AT350*('11'!B$17/('11'!B$17-'935'!X350))*'935'!Q350</f>
        <v>#VALUE!</v>
      </c>
      <c r="M350" s="49" t="e">
        <f>0.01*('11'!B$17-'935'!X350)*Results!D350</f>
        <v>#VALUE!</v>
      </c>
      <c r="N350" s="32" t="e">
        <f>0.01*'11'!B$17*Matrix!H350*Matrix!BC350</f>
        <v>#VALUE!</v>
      </c>
      <c r="O350" s="32" t="e">
        <f>0.01*('11'!B$17-'935'!X350)*Matrix!BW350</f>
        <v>#VALUE!</v>
      </c>
      <c r="P350" s="49" t="e">
        <f>0.01*Matrix!AS350*'935'!U350</f>
        <v>#VALUE!</v>
      </c>
      <c r="Q350" s="57" t="e">
        <f t="shared" si="21"/>
        <v>#VALUE!</v>
      </c>
      <c r="R350" s="34" t="e">
        <f>'935'!Z350</f>
        <v>#VALUE!</v>
      </c>
      <c r="S350" s="58" t="e">
        <f t="shared" si="22"/>
        <v>#VALUE!</v>
      </c>
      <c r="T350" s="59" t="e">
        <f t="shared" si="23"/>
        <v>#VALUE!</v>
      </c>
      <c r="U350" s="57" t="e">
        <f t="shared" si="24"/>
        <v>#VALUE!</v>
      </c>
      <c r="V350" s="34" t="e">
        <f>'935'!AA350</f>
        <v>#VALUE!</v>
      </c>
      <c r="W350" s="58" t="e">
        <f t="shared" si="25"/>
        <v>#VALUE!</v>
      </c>
      <c r="X350" s="59" t="e">
        <f t="shared" si="26"/>
        <v>#VALUE!</v>
      </c>
      <c r="Y350" s="57" t="e">
        <f>0.01*('11'!B$17-'935'!X350)*Matrix!BT350</f>
        <v>#VALUE!</v>
      </c>
      <c r="Z350" s="32" t="e">
        <f>0.01*'11'!B$17*Matrix!AT350*Matrix!CV350</f>
        <v>#VALUE!</v>
      </c>
      <c r="AA350" s="32" t="e">
        <f>Matrix!AT350*MAX(Matrix!DD350,0-(Matrix!DC350+IF('935'!Q350=0,0,(1-'935'!Y350/'11'!C$17)*'11'!B$17/('11'!B$17-'935'!X350)*IF(Matrix!AT350=0,1,Matrix!BX350/Matrix!AT350)*Matrix!CU350)))*'11'!B$17*0.01*'DNO totals'!B$228/'DNO totals'!B$296</f>
        <v>#VALUE!</v>
      </c>
      <c r="AB350" s="32" t="e">
        <f>Matrix!AT350*'Charging rates'!B$106*Matrix!DA350</f>
        <v>#VALUE!</v>
      </c>
      <c r="AC350" s="32" t="e">
        <f>Matrix!AT350*MAX(Matrix!DD350,0-(Matrix!DC350+IF('935'!Q350=0,0,(1-'935'!Y350/'11'!C$17)*'11'!B$17/('11'!B$17-'935'!X350)*IF(Matrix!AT350=0,1,Matrix!BX350/Matrix!AT350)*Matrix!CU350)))*'11'!B$17*0.01*'DNO totals'!B$238/'DNO totals'!B$296</f>
        <v>#VALUE!</v>
      </c>
      <c r="AD350" s="32" t="e">
        <f>0.01*(Matrix!BX350*'11'!B$17*Matrix!CA350+Matrix!AT350*Matrix!CC350*'935'!Q350*('11'!C$17-'935'!Y350)*('11'!B$17/('11'!B$17-'935'!X350)))</f>
        <v>#VALUE!</v>
      </c>
      <c r="AE350" s="32" t="e">
        <f>Matrix!AT350*'Charging rates'!B$116*(Parameters!B$21+Matrix!AU350)*IF('DNO totals'!B$323&lt;0,1,'935'!S350)</f>
        <v>#VALUE!</v>
      </c>
      <c r="AF350" s="32" t="e">
        <f>Matrix!AT350*MAX(Matrix!DD350,0-(Matrix!DC350+IF('935'!Q350=0,0,(1-'935'!Y350/'11'!C$17)*'11'!B$17/('11'!B$17-'935'!X350)*IF(Matrix!AT350=0,1,Matrix!BX350/Matrix!AT350)*Matrix!CU350)))*'11'!B$17*0.01*(1-('DNO totals'!B$238+'DNO totals'!B$228)/'DNO totals'!B$296)</f>
        <v>#VALUE!</v>
      </c>
      <c r="AG350" s="49" t="e">
        <f t="shared" si="27"/>
        <v>#VALUE!</v>
      </c>
    </row>
    <row r="351" spans="1:33">
      <c r="A351" s="28">
        <v>251</v>
      </c>
      <c r="B351" s="47" t="e">
        <f>Results!B351</f>
        <v>#VALUE!</v>
      </c>
      <c r="C351" s="35" t="e">
        <f>Results!C351</f>
        <v>#VALUE!</v>
      </c>
      <c r="D351" s="55" t="e">
        <f>Results!D351</f>
        <v>#VALUE!</v>
      </c>
      <c r="E351" s="55" t="e">
        <f>Results!E351</f>
        <v>#VALUE!</v>
      </c>
      <c r="F351" s="56" t="e">
        <f>Results!F351</f>
        <v>#VALUE!</v>
      </c>
      <c r="G351" s="35" t="e">
        <f>Results!G351</f>
        <v>#VALUE!</v>
      </c>
      <c r="H351" s="55" t="e">
        <f>Results!H351</f>
        <v>#VALUE!</v>
      </c>
      <c r="I351" s="55" t="e">
        <f>Results!I351</f>
        <v>#VALUE!</v>
      </c>
      <c r="J351" s="56" t="e">
        <f>Results!J351</f>
        <v>#VALUE!</v>
      </c>
      <c r="K351" s="57" t="e">
        <f>0.01*'11'!B$17*Matrix!AT351*Results!E351</f>
        <v>#VALUE!</v>
      </c>
      <c r="L351" s="32" t="e">
        <f>0.01*('11'!C$17-'935'!Y351)*Results!C351*Matrix!AT351*('11'!B$17/('11'!B$17-'935'!X351))*'935'!Q351</f>
        <v>#VALUE!</v>
      </c>
      <c r="M351" s="49" t="e">
        <f>0.01*('11'!B$17-'935'!X351)*Results!D351</f>
        <v>#VALUE!</v>
      </c>
      <c r="N351" s="32" t="e">
        <f>0.01*'11'!B$17*Matrix!H351*Matrix!BC351</f>
        <v>#VALUE!</v>
      </c>
      <c r="O351" s="32" t="e">
        <f>0.01*('11'!B$17-'935'!X351)*Matrix!BW351</f>
        <v>#VALUE!</v>
      </c>
      <c r="P351" s="49" t="e">
        <f>0.01*Matrix!AS351*'935'!U351</f>
        <v>#VALUE!</v>
      </c>
      <c r="Q351" s="57" t="e">
        <f t="shared" si="21"/>
        <v>#VALUE!</v>
      </c>
      <c r="R351" s="34" t="e">
        <f>'935'!Z351</f>
        <v>#VALUE!</v>
      </c>
      <c r="S351" s="58" t="e">
        <f t="shared" si="22"/>
        <v>#VALUE!</v>
      </c>
      <c r="T351" s="59" t="e">
        <f t="shared" si="23"/>
        <v>#VALUE!</v>
      </c>
      <c r="U351" s="57" t="e">
        <f t="shared" si="24"/>
        <v>#VALUE!</v>
      </c>
      <c r="V351" s="34" t="e">
        <f>'935'!AA351</f>
        <v>#VALUE!</v>
      </c>
      <c r="W351" s="58" t="e">
        <f t="shared" si="25"/>
        <v>#VALUE!</v>
      </c>
      <c r="X351" s="59" t="e">
        <f t="shared" si="26"/>
        <v>#VALUE!</v>
      </c>
      <c r="Y351" s="57" t="e">
        <f>0.01*('11'!B$17-'935'!X351)*Matrix!BT351</f>
        <v>#VALUE!</v>
      </c>
      <c r="Z351" s="32" t="e">
        <f>0.01*'11'!B$17*Matrix!AT351*Matrix!CV351</f>
        <v>#VALUE!</v>
      </c>
      <c r="AA351" s="32" t="e">
        <f>Matrix!AT351*MAX(Matrix!DD351,0-(Matrix!DC351+IF('935'!Q351=0,0,(1-'935'!Y351/'11'!C$17)*'11'!B$17/('11'!B$17-'935'!X351)*IF(Matrix!AT351=0,1,Matrix!BX351/Matrix!AT351)*Matrix!CU351)))*'11'!B$17*0.01*'DNO totals'!B$228/'DNO totals'!B$296</f>
        <v>#VALUE!</v>
      </c>
      <c r="AB351" s="32" t="e">
        <f>Matrix!AT351*'Charging rates'!B$106*Matrix!DA351</f>
        <v>#VALUE!</v>
      </c>
      <c r="AC351" s="32" t="e">
        <f>Matrix!AT351*MAX(Matrix!DD351,0-(Matrix!DC351+IF('935'!Q351=0,0,(1-'935'!Y351/'11'!C$17)*'11'!B$17/('11'!B$17-'935'!X351)*IF(Matrix!AT351=0,1,Matrix!BX351/Matrix!AT351)*Matrix!CU351)))*'11'!B$17*0.01*'DNO totals'!B$238/'DNO totals'!B$296</f>
        <v>#VALUE!</v>
      </c>
      <c r="AD351" s="32" t="e">
        <f>0.01*(Matrix!BX351*'11'!B$17*Matrix!CA351+Matrix!AT351*Matrix!CC351*'935'!Q351*('11'!C$17-'935'!Y351)*('11'!B$17/('11'!B$17-'935'!X351)))</f>
        <v>#VALUE!</v>
      </c>
      <c r="AE351" s="32" t="e">
        <f>Matrix!AT351*'Charging rates'!B$116*(Parameters!B$21+Matrix!AU351)*IF('DNO totals'!B$323&lt;0,1,'935'!S351)</f>
        <v>#VALUE!</v>
      </c>
      <c r="AF351" s="32" t="e">
        <f>Matrix!AT351*MAX(Matrix!DD351,0-(Matrix!DC351+IF('935'!Q351=0,0,(1-'935'!Y351/'11'!C$17)*'11'!B$17/('11'!B$17-'935'!X351)*IF(Matrix!AT351=0,1,Matrix!BX351/Matrix!AT351)*Matrix!CU351)))*'11'!B$17*0.01*(1-('DNO totals'!B$238+'DNO totals'!B$228)/'DNO totals'!B$296)</f>
        <v>#VALUE!</v>
      </c>
      <c r="AG351" s="49" t="e">
        <f t="shared" si="27"/>
        <v>#VALUE!</v>
      </c>
    </row>
    <row r="352" spans="1:33">
      <c r="A352" s="28">
        <v>252</v>
      </c>
      <c r="B352" s="47" t="e">
        <f>Results!B352</f>
        <v>#VALUE!</v>
      </c>
      <c r="C352" s="35" t="e">
        <f>Results!C352</f>
        <v>#VALUE!</v>
      </c>
      <c r="D352" s="55" t="e">
        <f>Results!D352</f>
        <v>#VALUE!</v>
      </c>
      <c r="E352" s="55" t="e">
        <f>Results!E352</f>
        <v>#VALUE!</v>
      </c>
      <c r="F352" s="56" t="e">
        <f>Results!F352</f>
        <v>#VALUE!</v>
      </c>
      <c r="G352" s="35" t="e">
        <f>Results!G352</f>
        <v>#VALUE!</v>
      </c>
      <c r="H352" s="55" t="e">
        <f>Results!H352</f>
        <v>#VALUE!</v>
      </c>
      <c r="I352" s="55" t="e">
        <f>Results!I352</f>
        <v>#VALUE!</v>
      </c>
      <c r="J352" s="56" t="e">
        <f>Results!J352</f>
        <v>#VALUE!</v>
      </c>
      <c r="K352" s="57" t="e">
        <f>0.01*'11'!B$17*Matrix!AT352*Results!E352</f>
        <v>#VALUE!</v>
      </c>
      <c r="L352" s="32" t="e">
        <f>0.01*('11'!C$17-'935'!Y352)*Results!C352*Matrix!AT352*('11'!B$17/('11'!B$17-'935'!X352))*'935'!Q352</f>
        <v>#VALUE!</v>
      </c>
      <c r="M352" s="49" t="e">
        <f>0.01*('11'!B$17-'935'!X352)*Results!D352</f>
        <v>#VALUE!</v>
      </c>
      <c r="N352" s="32" t="e">
        <f>0.01*'11'!B$17*Matrix!H352*Matrix!BC352</f>
        <v>#VALUE!</v>
      </c>
      <c r="O352" s="32" t="e">
        <f>0.01*('11'!B$17-'935'!X352)*Matrix!BW352</f>
        <v>#VALUE!</v>
      </c>
      <c r="P352" s="49" t="e">
        <f>0.01*Matrix!AS352*'935'!U352</f>
        <v>#VALUE!</v>
      </c>
      <c r="Q352" s="57" t="e">
        <f t="shared" si="21"/>
        <v>#VALUE!</v>
      </c>
      <c r="R352" s="34" t="e">
        <f>'935'!Z352</f>
        <v>#VALUE!</v>
      </c>
      <c r="S352" s="58" t="e">
        <f t="shared" si="22"/>
        <v>#VALUE!</v>
      </c>
      <c r="T352" s="59" t="e">
        <f t="shared" si="23"/>
        <v>#VALUE!</v>
      </c>
      <c r="U352" s="57" t="e">
        <f t="shared" si="24"/>
        <v>#VALUE!</v>
      </c>
      <c r="V352" s="34" t="e">
        <f>'935'!AA352</f>
        <v>#VALUE!</v>
      </c>
      <c r="W352" s="58" t="e">
        <f t="shared" si="25"/>
        <v>#VALUE!</v>
      </c>
      <c r="X352" s="59" t="e">
        <f t="shared" si="26"/>
        <v>#VALUE!</v>
      </c>
      <c r="Y352" s="57" t="e">
        <f>0.01*('11'!B$17-'935'!X352)*Matrix!BT352</f>
        <v>#VALUE!</v>
      </c>
      <c r="Z352" s="32" t="e">
        <f>0.01*'11'!B$17*Matrix!AT352*Matrix!CV352</f>
        <v>#VALUE!</v>
      </c>
      <c r="AA352" s="32" t="e">
        <f>Matrix!AT352*MAX(Matrix!DD352,0-(Matrix!DC352+IF('935'!Q352=0,0,(1-'935'!Y352/'11'!C$17)*'11'!B$17/('11'!B$17-'935'!X352)*IF(Matrix!AT352=0,1,Matrix!BX352/Matrix!AT352)*Matrix!CU352)))*'11'!B$17*0.01*'DNO totals'!B$228/'DNO totals'!B$296</f>
        <v>#VALUE!</v>
      </c>
      <c r="AB352" s="32" t="e">
        <f>Matrix!AT352*'Charging rates'!B$106*Matrix!DA352</f>
        <v>#VALUE!</v>
      </c>
      <c r="AC352" s="32" t="e">
        <f>Matrix!AT352*MAX(Matrix!DD352,0-(Matrix!DC352+IF('935'!Q352=0,0,(1-'935'!Y352/'11'!C$17)*'11'!B$17/('11'!B$17-'935'!X352)*IF(Matrix!AT352=0,1,Matrix!BX352/Matrix!AT352)*Matrix!CU352)))*'11'!B$17*0.01*'DNO totals'!B$238/'DNO totals'!B$296</f>
        <v>#VALUE!</v>
      </c>
      <c r="AD352" s="32" t="e">
        <f>0.01*(Matrix!BX352*'11'!B$17*Matrix!CA352+Matrix!AT352*Matrix!CC352*'935'!Q352*('11'!C$17-'935'!Y352)*('11'!B$17/('11'!B$17-'935'!X352)))</f>
        <v>#VALUE!</v>
      </c>
      <c r="AE352" s="32" t="e">
        <f>Matrix!AT352*'Charging rates'!B$116*(Parameters!B$21+Matrix!AU352)*IF('DNO totals'!B$323&lt;0,1,'935'!S352)</f>
        <v>#VALUE!</v>
      </c>
      <c r="AF352" s="32" t="e">
        <f>Matrix!AT352*MAX(Matrix!DD352,0-(Matrix!DC352+IF('935'!Q352=0,0,(1-'935'!Y352/'11'!C$17)*'11'!B$17/('11'!B$17-'935'!X352)*IF(Matrix!AT352=0,1,Matrix!BX352/Matrix!AT352)*Matrix!CU352)))*'11'!B$17*0.01*(1-('DNO totals'!B$238+'DNO totals'!B$228)/'DNO totals'!B$296)</f>
        <v>#VALUE!</v>
      </c>
      <c r="AG352" s="49" t="e">
        <f t="shared" si="27"/>
        <v>#VALUE!</v>
      </c>
    </row>
    <row r="353" spans="1:33">
      <c r="A353" s="28">
        <v>253</v>
      </c>
      <c r="B353" s="47" t="e">
        <f>Results!B353</f>
        <v>#VALUE!</v>
      </c>
      <c r="C353" s="35" t="e">
        <f>Results!C353</f>
        <v>#VALUE!</v>
      </c>
      <c r="D353" s="55" t="e">
        <f>Results!D353</f>
        <v>#VALUE!</v>
      </c>
      <c r="E353" s="55" t="e">
        <f>Results!E353</f>
        <v>#VALUE!</v>
      </c>
      <c r="F353" s="56" t="e">
        <f>Results!F353</f>
        <v>#VALUE!</v>
      </c>
      <c r="G353" s="35" t="e">
        <f>Results!G353</f>
        <v>#VALUE!</v>
      </c>
      <c r="H353" s="55" t="e">
        <f>Results!H353</f>
        <v>#VALUE!</v>
      </c>
      <c r="I353" s="55" t="e">
        <f>Results!I353</f>
        <v>#VALUE!</v>
      </c>
      <c r="J353" s="56" t="e">
        <f>Results!J353</f>
        <v>#VALUE!</v>
      </c>
      <c r="K353" s="57" t="e">
        <f>0.01*'11'!B$17*Matrix!AT353*Results!E353</f>
        <v>#VALUE!</v>
      </c>
      <c r="L353" s="32" t="e">
        <f>0.01*('11'!C$17-'935'!Y353)*Results!C353*Matrix!AT353*('11'!B$17/('11'!B$17-'935'!X353))*'935'!Q353</f>
        <v>#VALUE!</v>
      </c>
      <c r="M353" s="49" t="e">
        <f>0.01*('11'!B$17-'935'!X353)*Results!D353</f>
        <v>#VALUE!</v>
      </c>
      <c r="N353" s="32" t="e">
        <f>0.01*'11'!B$17*Matrix!H353*Matrix!BC353</f>
        <v>#VALUE!</v>
      </c>
      <c r="O353" s="32" t="e">
        <f>0.01*('11'!B$17-'935'!X353)*Matrix!BW353</f>
        <v>#VALUE!</v>
      </c>
      <c r="P353" s="49" t="e">
        <f>0.01*Matrix!AS353*'935'!U353</f>
        <v>#VALUE!</v>
      </c>
      <c r="Q353" s="57" t="e">
        <f t="shared" si="21"/>
        <v>#VALUE!</v>
      </c>
      <c r="R353" s="34" t="e">
        <f>'935'!Z353</f>
        <v>#VALUE!</v>
      </c>
      <c r="S353" s="58" t="e">
        <f t="shared" si="22"/>
        <v>#VALUE!</v>
      </c>
      <c r="T353" s="59" t="e">
        <f t="shared" si="23"/>
        <v>#VALUE!</v>
      </c>
      <c r="U353" s="57" t="e">
        <f t="shared" si="24"/>
        <v>#VALUE!</v>
      </c>
      <c r="V353" s="34" t="e">
        <f>'935'!AA353</f>
        <v>#VALUE!</v>
      </c>
      <c r="W353" s="58" t="e">
        <f t="shared" si="25"/>
        <v>#VALUE!</v>
      </c>
      <c r="X353" s="59" t="e">
        <f t="shared" si="26"/>
        <v>#VALUE!</v>
      </c>
      <c r="Y353" s="57" t="e">
        <f>0.01*('11'!B$17-'935'!X353)*Matrix!BT353</f>
        <v>#VALUE!</v>
      </c>
      <c r="Z353" s="32" t="e">
        <f>0.01*'11'!B$17*Matrix!AT353*Matrix!CV353</f>
        <v>#VALUE!</v>
      </c>
      <c r="AA353" s="32" t="e">
        <f>Matrix!AT353*MAX(Matrix!DD353,0-(Matrix!DC353+IF('935'!Q353=0,0,(1-'935'!Y353/'11'!C$17)*'11'!B$17/('11'!B$17-'935'!X353)*IF(Matrix!AT353=0,1,Matrix!BX353/Matrix!AT353)*Matrix!CU353)))*'11'!B$17*0.01*'DNO totals'!B$228/'DNO totals'!B$296</f>
        <v>#VALUE!</v>
      </c>
      <c r="AB353" s="32" t="e">
        <f>Matrix!AT353*'Charging rates'!B$106*Matrix!DA353</f>
        <v>#VALUE!</v>
      </c>
      <c r="AC353" s="32" t="e">
        <f>Matrix!AT353*MAX(Matrix!DD353,0-(Matrix!DC353+IF('935'!Q353=0,0,(1-'935'!Y353/'11'!C$17)*'11'!B$17/('11'!B$17-'935'!X353)*IF(Matrix!AT353=0,1,Matrix!BX353/Matrix!AT353)*Matrix!CU353)))*'11'!B$17*0.01*'DNO totals'!B$238/'DNO totals'!B$296</f>
        <v>#VALUE!</v>
      </c>
      <c r="AD353" s="32" t="e">
        <f>0.01*(Matrix!BX353*'11'!B$17*Matrix!CA353+Matrix!AT353*Matrix!CC353*'935'!Q353*('11'!C$17-'935'!Y353)*('11'!B$17/('11'!B$17-'935'!X353)))</f>
        <v>#VALUE!</v>
      </c>
      <c r="AE353" s="32" t="e">
        <f>Matrix!AT353*'Charging rates'!B$116*(Parameters!B$21+Matrix!AU353)*IF('DNO totals'!B$323&lt;0,1,'935'!S353)</f>
        <v>#VALUE!</v>
      </c>
      <c r="AF353" s="32" t="e">
        <f>Matrix!AT353*MAX(Matrix!DD353,0-(Matrix!DC353+IF('935'!Q353=0,0,(1-'935'!Y353/'11'!C$17)*'11'!B$17/('11'!B$17-'935'!X353)*IF(Matrix!AT353=0,1,Matrix!BX353/Matrix!AT353)*Matrix!CU353)))*'11'!B$17*0.01*(1-('DNO totals'!B$238+'DNO totals'!B$228)/'DNO totals'!B$296)</f>
        <v>#VALUE!</v>
      </c>
      <c r="AG353" s="49" t="e">
        <f t="shared" si="27"/>
        <v>#VALUE!</v>
      </c>
    </row>
    <row r="354" spans="1:33">
      <c r="A354" s="28">
        <v>254</v>
      </c>
      <c r="B354" s="47" t="e">
        <f>Results!B354</f>
        <v>#VALUE!</v>
      </c>
      <c r="C354" s="35" t="e">
        <f>Results!C354</f>
        <v>#VALUE!</v>
      </c>
      <c r="D354" s="55" t="e">
        <f>Results!D354</f>
        <v>#VALUE!</v>
      </c>
      <c r="E354" s="55" t="e">
        <f>Results!E354</f>
        <v>#VALUE!</v>
      </c>
      <c r="F354" s="56" t="e">
        <f>Results!F354</f>
        <v>#VALUE!</v>
      </c>
      <c r="G354" s="35" t="e">
        <f>Results!G354</f>
        <v>#VALUE!</v>
      </c>
      <c r="H354" s="55" t="e">
        <f>Results!H354</f>
        <v>#VALUE!</v>
      </c>
      <c r="I354" s="55" t="e">
        <f>Results!I354</f>
        <v>#VALUE!</v>
      </c>
      <c r="J354" s="56" t="e">
        <f>Results!J354</f>
        <v>#VALUE!</v>
      </c>
      <c r="K354" s="57" t="e">
        <f>0.01*'11'!B$17*Matrix!AT354*Results!E354</f>
        <v>#VALUE!</v>
      </c>
      <c r="L354" s="32" t="e">
        <f>0.01*('11'!C$17-'935'!Y354)*Results!C354*Matrix!AT354*('11'!B$17/('11'!B$17-'935'!X354))*'935'!Q354</f>
        <v>#VALUE!</v>
      </c>
      <c r="M354" s="49" t="e">
        <f>0.01*('11'!B$17-'935'!X354)*Results!D354</f>
        <v>#VALUE!</v>
      </c>
      <c r="N354" s="32" t="e">
        <f>0.01*'11'!B$17*Matrix!H354*Matrix!BC354</f>
        <v>#VALUE!</v>
      </c>
      <c r="O354" s="32" t="e">
        <f>0.01*('11'!B$17-'935'!X354)*Matrix!BW354</f>
        <v>#VALUE!</v>
      </c>
      <c r="P354" s="49" t="e">
        <f>0.01*Matrix!AS354*'935'!U354</f>
        <v>#VALUE!</v>
      </c>
      <c r="Q354" s="57" t="e">
        <f t="shared" si="21"/>
        <v>#VALUE!</v>
      </c>
      <c r="R354" s="34" t="e">
        <f>'935'!Z354</f>
        <v>#VALUE!</v>
      </c>
      <c r="S354" s="58" t="e">
        <f t="shared" si="22"/>
        <v>#VALUE!</v>
      </c>
      <c r="T354" s="59" t="e">
        <f t="shared" si="23"/>
        <v>#VALUE!</v>
      </c>
      <c r="U354" s="57" t="e">
        <f t="shared" si="24"/>
        <v>#VALUE!</v>
      </c>
      <c r="V354" s="34" t="e">
        <f>'935'!AA354</f>
        <v>#VALUE!</v>
      </c>
      <c r="W354" s="58" t="e">
        <f t="shared" si="25"/>
        <v>#VALUE!</v>
      </c>
      <c r="X354" s="59" t="e">
        <f t="shared" si="26"/>
        <v>#VALUE!</v>
      </c>
      <c r="Y354" s="57" t="e">
        <f>0.01*('11'!B$17-'935'!X354)*Matrix!BT354</f>
        <v>#VALUE!</v>
      </c>
      <c r="Z354" s="32" t="e">
        <f>0.01*'11'!B$17*Matrix!AT354*Matrix!CV354</f>
        <v>#VALUE!</v>
      </c>
      <c r="AA354" s="32" t="e">
        <f>Matrix!AT354*MAX(Matrix!DD354,0-(Matrix!DC354+IF('935'!Q354=0,0,(1-'935'!Y354/'11'!C$17)*'11'!B$17/('11'!B$17-'935'!X354)*IF(Matrix!AT354=0,1,Matrix!BX354/Matrix!AT354)*Matrix!CU354)))*'11'!B$17*0.01*'DNO totals'!B$228/'DNO totals'!B$296</f>
        <v>#VALUE!</v>
      </c>
      <c r="AB354" s="32" t="e">
        <f>Matrix!AT354*'Charging rates'!B$106*Matrix!DA354</f>
        <v>#VALUE!</v>
      </c>
      <c r="AC354" s="32" t="e">
        <f>Matrix!AT354*MAX(Matrix!DD354,0-(Matrix!DC354+IF('935'!Q354=0,0,(1-'935'!Y354/'11'!C$17)*'11'!B$17/('11'!B$17-'935'!X354)*IF(Matrix!AT354=0,1,Matrix!BX354/Matrix!AT354)*Matrix!CU354)))*'11'!B$17*0.01*'DNO totals'!B$238/'DNO totals'!B$296</f>
        <v>#VALUE!</v>
      </c>
      <c r="AD354" s="32" t="e">
        <f>0.01*(Matrix!BX354*'11'!B$17*Matrix!CA354+Matrix!AT354*Matrix!CC354*'935'!Q354*('11'!C$17-'935'!Y354)*('11'!B$17/('11'!B$17-'935'!X354)))</f>
        <v>#VALUE!</v>
      </c>
      <c r="AE354" s="32" t="e">
        <f>Matrix!AT354*'Charging rates'!B$116*(Parameters!B$21+Matrix!AU354)*IF('DNO totals'!B$323&lt;0,1,'935'!S354)</f>
        <v>#VALUE!</v>
      </c>
      <c r="AF354" s="32" t="e">
        <f>Matrix!AT354*MAX(Matrix!DD354,0-(Matrix!DC354+IF('935'!Q354=0,0,(1-'935'!Y354/'11'!C$17)*'11'!B$17/('11'!B$17-'935'!X354)*IF(Matrix!AT354=0,1,Matrix!BX354/Matrix!AT354)*Matrix!CU354)))*'11'!B$17*0.01*(1-('DNO totals'!B$238+'DNO totals'!B$228)/'DNO totals'!B$296)</f>
        <v>#VALUE!</v>
      </c>
      <c r="AG354" s="49" t="e">
        <f t="shared" si="27"/>
        <v>#VALUE!</v>
      </c>
    </row>
    <row r="355" spans="1:33">
      <c r="A355" s="28">
        <v>255</v>
      </c>
      <c r="B355" s="47" t="e">
        <f>Results!B355</f>
        <v>#VALUE!</v>
      </c>
      <c r="C355" s="35" t="e">
        <f>Results!C355</f>
        <v>#VALUE!</v>
      </c>
      <c r="D355" s="55" t="e">
        <f>Results!D355</f>
        <v>#VALUE!</v>
      </c>
      <c r="E355" s="55" t="e">
        <f>Results!E355</f>
        <v>#VALUE!</v>
      </c>
      <c r="F355" s="56" t="e">
        <f>Results!F355</f>
        <v>#VALUE!</v>
      </c>
      <c r="G355" s="35" t="e">
        <f>Results!G355</f>
        <v>#VALUE!</v>
      </c>
      <c r="H355" s="55" t="e">
        <f>Results!H355</f>
        <v>#VALUE!</v>
      </c>
      <c r="I355" s="55" t="e">
        <f>Results!I355</f>
        <v>#VALUE!</v>
      </c>
      <c r="J355" s="56" t="e">
        <f>Results!J355</f>
        <v>#VALUE!</v>
      </c>
      <c r="K355" s="57" t="e">
        <f>0.01*'11'!B$17*Matrix!AT355*Results!E355</f>
        <v>#VALUE!</v>
      </c>
      <c r="L355" s="32" t="e">
        <f>0.01*('11'!C$17-'935'!Y355)*Results!C355*Matrix!AT355*('11'!B$17/('11'!B$17-'935'!X355))*'935'!Q355</f>
        <v>#VALUE!</v>
      </c>
      <c r="M355" s="49" t="e">
        <f>0.01*('11'!B$17-'935'!X355)*Results!D355</f>
        <v>#VALUE!</v>
      </c>
      <c r="N355" s="32" t="e">
        <f>0.01*'11'!B$17*Matrix!H355*Matrix!BC355</f>
        <v>#VALUE!</v>
      </c>
      <c r="O355" s="32" t="e">
        <f>0.01*('11'!B$17-'935'!X355)*Matrix!BW355</f>
        <v>#VALUE!</v>
      </c>
      <c r="P355" s="49" t="e">
        <f>0.01*Matrix!AS355*'935'!U355</f>
        <v>#VALUE!</v>
      </c>
      <c r="Q355" s="57" t="e">
        <f t="shared" si="21"/>
        <v>#VALUE!</v>
      </c>
      <c r="R355" s="34" t="e">
        <f>'935'!Z355</f>
        <v>#VALUE!</v>
      </c>
      <c r="S355" s="58" t="e">
        <f t="shared" si="22"/>
        <v>#VALUE!</v>
      </c>
      <c r="T355" s="59" t="e">
        <f t="shared" si="23"/>
        <v>#VALUE!</v>
      </c>
      <c r="U355" s="57" t="e">
        <f t="shared" si="24"/>
        <v>#VALUE!</v>
      </c>
      <c r="V355" s="34" t="e">
        <f>'935'!AA355</f>
        <v>#VALUE!</v>
      </c>
      <c r="W355" s="58" t="e">
        <f t="shared" si="25"/>
        <v>#VALUE!</v>
      </c>
      <c r="X355" s="59" t="e">
        <f t="shared" si="26"/>
        <v>#VALUE!</v>
      </c>
      <c r="Y355" s="57" t="e">
        <f>0.01*('11'!B$17-'935'!X355)*Matrix!BT355</f>
        <v>#VALUE!</v>
      </c>
      <c r="Z355" s="32" t="e">
        <f>0.01*'11'!B$17*Matrix!AT355*Matrix!CV355</f>
        <v>#VALUE!</v>
      </c>
      <c r="AA355" s="32" t="e">
        <f>Matrix!AT355*MAX(Matrix!DD355,0-(Matrix!DC355+IF('935'!Q355=0,0,(1-'935'!Y355/'11'!C$17)*'11'!B$17/('11'!B$17-'935'!X355)*IF(Matrix!AT355=0,1,Matrix!BX355/Matrix!AT355)*Matrix!CU355)))*'11'!B$17*0.01*'DNO totals'!B$228/'DNO totals'!B$296</f>
        <v>#VALUE!</v>
      </c>
      <c r="AB355" s="32" t="e">
        <f>Matrix!AT355*'Charging rates'!B$106*Matrix!DA355</f>
        <v>#VALUE!</v>
      </c>
      <c r="AC355" s="32" t="e">
        <f>Matrix!AT355*MAX(Matrix!DD355,0-(Matrix!DC355+IF('935'!Q355=0,0,(1-'935'!Y355/'11'!C$17)*'11'!B$17/('11'!B$17-'935'!X355)*IF(Matrix!AT355=0,1,Matrix!BX355/Matrix!AT355)*Matrix!CU355)))*'11'!B$17*0.01*'DNO totals'!B$238/'DNO totals'!B$296</f>
        <v>#VALUE!</v>
      </c>
      <c r="AD355" s="32" t="e">
        <f>0.01*(Matrix!BX355*'11'!B$17*Matrix!CA355+Matrix!AT355*Matrix!CC355*'935'!Q355*('11'!C$17-'935'!Y355)*('11'!B$17/('11'!B$17-'935'!X355)))</f>
        <v>#VALUE!</v>
      </c>
      <c r="AE355" s="32" t="e">
        <f>Matrix!AT355*'Charging rates'!B$116*(Parameters!B$21+Matrix!AU355)*IF('DNO totals'!B$323&lt;0,1,'935'!S355)</f>
        <v>#VALUE!</v>
      </c>
      <c r="AF355" s="32" t="e">
        <f>Matrix!AT355*MAX(Matrix!DD355,0-(Matrix!DC355+IF('935'!Q355=0,0,(1-'935'!Y355/'11'!C$17)*'11'!B$17/('11'!B$17-'935'!X355)*IF(Matrix!AT355=0,1,Matrix!BX355/Matrix!AT355)*Matrix!CU355)))*'11'!B$17*0.01*(1-('DNO totals'!B$238+'DNO totals'!B$228)/'DNO totals'!B$296)</f>
        <v>#VALUE!</v>
      </c>
      <c r="AG355" s="49" t="e">
        <f t="shared" si="27"/>
        <v>#VALUE!</v>
      </c>
    </row>
    <row r="356" spans="1:33">
      <c r="A356" s="28">
        <v>256</v>
      </c>
      <c r="B356" s="47" t="e">
        <f>Results!B356</f>
        <v>#VALUE!</v>
      </c>
      <c r="C356" s="35" t="e">
        <f>Results!C356</f>
        <v>#VALUE!</v>
      </c>
      <c r="D356" s="55" t="e">
        <f>Results!D356</f>
        <v>#VALUE!</v>
      </c>
      <c r="E356" s="55" t="e">
        <f>Results!E356</f>
        <v>#VALUE!</v>
      </c>
      <c r="F356" s="56" t="e">
        <f>Results!F356</f>
        <v>#VALUE!</v>
      </c>
      <c r="G356" s="35" t="e">
        <f>Results!G356</f>
        <v>#VALUE!</v>
      </c>
      <c r="H356" s="55" t="e">
        <f>Results!H356</f>
        <v>#VALUE!</v>
      </c>
      <c r="I356" s="55" t="e">
        <f>Results!I356</f>
        <v>#VALUE!</v>
      </c>
      <c r="J356" s="56" t="e">
        <f>Results!J356</f>
        <v>#VALUE!</v>
      </c>
      <c r="K356" s="57" t="e">
        <f>0.01*'11'!B$17*Matrix!AT356*Results!E356</f>
        <v>#VALUE!</v>
      </c>
      <c r="L356" s="32" t="e">
        <f>0.01*('11'!C$17-'935'!Y356)*Results!C356*Matrix!AT356*('11'!B$17/('11'!B$17-'935'!X356))*'935'!Q356</f>
        <v>#VALUE!</v>
      </c>
      <c r="M356" s="49" t="e">
        <f>0.01*('11'!B$17-'935'!X356)*Results!D356</f>
        <v>#VALUE!</v>
      </c>
      <c r="N356" s="32" t="e">
        <f>0.01*'11'!B$17*Matrix!H356*Matrix!BC356</f>
        <v>#VALUE!</v>
      </c>
      <c r="O356" s="32" t="e">
        <f>0.01*('11'!B$17-'935'!X356)*Matrix!BW356</f>
        <v>#VALUE!</v>
      </c>
      <c r="P356" s="49" t="e">
        <f>0.01*Matrix!AS356*'935'!U356</f>
        <v>#VALUE!</v>
      </c>
      <c r="Q356" s="57" t="e">
        <f t="shared" si="21"/>
        <v>#VALUE!</v>
      </c>
      <c r="R356" s="34" t="e">
        <f>'935'!Z356</f>
        <v>#VALUE!</v>
      </c>
      <c r="S356" s="58" t="e">
        <f t="shared" si="22"/>
        <v>#VALUE!</v>
      </c>
      <c r="T356" s="59" t="e">
        <f t="shared" si="23"/>
        <v>#VALUE!</v>
      </c>
      <c r="U356" s="57" t="e">
        <f t="shared" si="24"/>
        <v>#VALUE!</v>
      </c>
      <c r="V356" s="34" t="e">
        <f>'935'!AA356</f>
        <v>#VALUE!</v>
      </c>
      <c r="W356" s="58" t="e">
        <f t="shared" si="25"/>
        <v>#VALUE!</v>
      </c>
      <c r="X356" s="59" t="e">
        <f t="shared" si="26"/>
        <v>#VALUE!</v>
      </c>
      <c r="Y356" s="57" t="e">
        <f>0.01*('11'!B$17-'935'!X356)*Matrix!BT356</f>
        <v>#VALUE!</v>
      </c>
      <c r="Z356" s="32" t="e">
        <f>0.01*'11'!B$17*Matrix!AT356*Matrix!CV356</f>
        <v>#VALUE!</v>
      </c>
      <c r="AA356" s="32" t="e">
        <f>Matrix!AT356*MAX(Matrix!DD356,0-(Matrix!DC356+IF('935'!Q356=0,0,(1-'935'!Y356/'11'!C$17)*'11'!B$17/('11'!B$17-'935'!X356)*IF(Matrix!AT356=0,1,Matrix!BX356/Matrix!AT356)*Matrix!CU356)))*'11'!B$17*0.01*'DNO totals'!B$228/'DNO totals'!B$296</f>
        <v>#VALUE!</v>
      </c>
      <c r="AB356" s="32" t="e">
        <f>Matrix!AT356*'Charging rates'!B$106*Matrix!DA356</f>
        <v>#VALUE!</v>
      </c>
      <c r="AC356" s="32" t="e">
        <f>Matrix!AT356*MAX(Matrix!DD356,0-(Matrix!DC356+IF('935'!Q356=0,0,(1-'935'!Y356/'11'!C$17)*'11'!B$17/('11'!B$17-'935'!X356)*IF(Matrix!AT356=0,1,Matrix!BX356/Matrix!AT356)*Matrix!CU356)))*'11'!B$17*0.01*'DNO totals'!B$238/'DNO totals'!B$296</f>
        <v>#VALUE!</v>
      </c>
      <c r="AD356" s="32" t="e">
        <f>0.01*(Matrix!BX356*'11'!B$17*Matrix!CA356+Matrix!AT356*Matrix!CC356*'935'!Q356*('11'!C$17-'935'!Y356)*('11'!B$17/('11'!B$17-'935'!X356)))</f>
        <v>#VALUE!</v>
      </c>
      <c r="AE356" s="32" t="e">
        <f>Matrix!AT356*'Charging rates'!B$116*(Parameters!B$21+Matrix!AU356)*IF('DNO totals'!B$323&lt;0,1,'935'!S356)</f>
        <v>#VALUE!</v>
      </c>
      <c r="AF356" s="32" t="e">
        <f>Matrix!AT356*MAX(Matrix!DD356,0-(Matrix!DC356+IF('935'!Q356=0,0,(1-'935'!Y356/'11'!C$17)*'11'!B$17/('11'!B$17-'935'!X356)*IF(Matrix!AT356=0,1,Matrix!BX356/Matrix!AT356)*Matrix!CU356)))*'11'!B$17*0.01*(1-('DNO totals'!B$238+'DNO totals'!B$228)/'DNO totals'!B$296)</f>
        <v>#VALUE!</v>
      </c>
      <c r="AG356" s="49" t="e">
        <f t="shared" si="27"/>
        <v>#VALUE!</v>
      </c>
    </row>
    <row r="357" spans="1:33">
      <c r="A357" s="28">
        <v>257</v>
      </c>
      <c r="B357" s="47" t="e">
        <f>Results!B357</f>
        <v>#VALUE!</v>
      </c>
      <c r="C357" s="35" t="e">
        <f>Results!C357</f>
        <v>#VALUE!</v>
      </c>
      <c r="D357" s="55" t="e">
        <f>Results!D357</f>
        <v>#VALUE!</v>
      </c>
      <c r="E357" s="55" t="e">
        <f>Results!E357</f>
        <v>#VALUE!</v>
      </c>
      <c r="F357" s="56" t="e">
        <f>Results!F357</f>
        <v>#VALUE!</v>
      </c>
      <c r="G357" s="35" t="e">
        <f>Results!G357</f>
        <v>#VALUE!</v>
      </c>
      <c r="H357" s="55" t="e">
        <f>Results!H357</f>
        <v>#VALUE!</v>
      </c>
      <c r="I357" s="55" t="e">
        <f>Results!I357</f>
        <v>#VALUE!</v>
      </c>
      <c r="J357" s="56" t="e">
        <f>Results!J357</f>
        <v>#VALUE!</v>
      </c>
      <c r="K357" s="57" t="e">
        <f>0.01*'11'!B$17*Matrix!AT357*Results!E357</f>
        <v>#VALUE!</v>
      </c>
      <c r="L357" s="32" t="e">
        <f>0.01*('11'!C$17-'935'!Y357)*Results!C357*Matrix!AT357*('11'!B$17/('11'!B$17-'935'!X357))*'935'!Q357</f>
        <v>#VALUE!</v>
      </c>
      <c r="M357" s="49" t="e">
        <f>0.01*('11'!B$17-'935'!X357)*Results!D357</f>
        <v>#VALUE!</v>
      </c>
      <c r="N357" s="32" t="e">
        <f>0.01*'11'!B$17*Matrix!H357*Matrix!BC357</f>
        <v>#VALUE!</v>
      </c>
      <c r="O357" s="32" t="e">
        <f>0.01*('11'!B$17-'935'!X357)*Matrix!BW357</f>
        <v>#VALUE!</v>
      </c>
      <c r="P357" s="49" t="e">
        <f>0.01*Matrix!AS357*'935'!U357</f>
        <v>#VALUE!</v>
      </c>
      <c r="Q357" s="57" t="e">
        <f t="shared" ref="Q357:Q420" si="28">K357+L357+M357</f>
        <v>#VALUE!</v>
      </c>
      <c r="R357" s="34" t="e">
        <f>'935'!Z357</f>
        <v>#VALUE!</v>
      </c>
      <c r="S357" s="58" t="e">
        <f t="shared" ref="S357:S420" si="29">Q357-R357</f>
        <v>#VALUE!</v>
      </c>
      <c r="T357" s="59" t="e">
        <f t="shared" ref="T357:T420" si="30">IF(R357,Q357/R357-1,"")</f>
        <v>#VALUE!</v>
      </c>
      <c r="U357" s="57" t="e">
        <f t="shared" ref="U357:U420" si="31">N357+O357+P357</f>
        <v>#VALUE!</v>
      </c>
      <c r="V357" s="34" t="e">
        <f>'935'!AA357</f>
        <v>#VALUE!</v>
      </c>
      <c r="W357" s="58" t="e">
        <f t="shared" ref="W357:W420" si="32">U357-V357</f>
        <v>#VALUE!</v>
      </c>
      <c r="X357" s="59" t="e">
        <f t="shared" ref="X357:X420" si="33">IF(V357,U357/V357-1,"")</f>
        <v>#VALUE!</v>
      </c>
      <c r="Y357" s="57" t="e">
        <f>0.01*('11'!B$17-'935'!X357)*Matrix!BT357</f>
        <v>#VALUE!</v>
      </c>
      <c r="Z357" s="32" t="e">
        <f>0.01*'11'!B$17*Matrix!AT357*Matrix!CV357</f>
        <v>#VALUE!</v>
      </c>
      <c r="AA357" s="32" t="e">
        <f>Matrix!AT357*MAX(Matrix!DD357,0-(Matrix!DC357+IF('935'!Q357=0,0,(1-'935'!Y357/'11'!C$17)*'11'!B$17/('11'!B$17-'935'!X357)*IF(Matrix!AT357=0,1,Matrix!BX357/Matrix!AT357)*Matrix!CU357)))*'11'!B$17*0.01*'DNO totals'!B$228/'DNO totals'!B$296</f>
        <v>#VALUE!</v>
      </c>
      <c r="AB357" s="32" t="e">
        <f>Matrix!AT357*'Charging rates'!B$106*Matrix!DA357</f>
        <v>#VALUE!</v>
      </c>
      <c r="AC357" s="32" t="e">
        <f>Matrix!AT357*MAX(Matrix!DD357,0-(Matrix!DC357+IF('935'!Q357=0,0,(1-'935'!Y357/'11'!C$17)*'11'!B$17/('11'!B$17-'935'!X357)*IF(Matrix!AT357=0,1,Matrix!BX357/Matrix!AT357)*Matrix!CU357)))*'11'!B$17*0.01*'DNO totals'!B$238/'DNO totals'!B$296</f>
        <v>#VALUE!</v>
      </c>
      <c r="AD357" s="32" t="e">
        <f>0.01*(Matrix!BX357*'11'!B$17*Matrix!CA357+Matrix!AT357*Matrix!CC357*'935'!Q357*('11'!C$17-'935'!Y357)*('11'!B$17/('11'!B$17-'935'!X357)))</f>
        <v>#VALUE!</v>
      </c>
      <c r="AE357" s="32" t="e">
        <f>Matrix!AT357*'Charging rates'!B$116*(Parameters!B$21+Matrix!AU357)*IF('DNO totals'!B$323&lt;0,1,'935'!S357)</f>
        <v>#VALUE!</v>
      </c>
      <c r="AF357" s="32" t="e">
        <f>Matrix!AT357*MAX(Matrix!DD357,0-(Matrix!DC357+IF('935'!Q357=0,0,(1-'935'!Y357/'11'!C$17)*'11'!B$17/('11'!B$17-'935'!X357)*IF(Matrix!AT357=0,1,Matrix!BX357/Matrix!AT357)*Matrix!CU357)))*'11'!B$17*0.01*(1-('DNO totals'!B$238+'DNO totals'!B$228)/'DNO totals'!B$296)</f>
        <v>#VALUE!</v>
      </c>
      <c r="AG357" s="49" t="e">
        <f t="shared" ref="AG357:AG420" si="34">Q357-Y357-Z357-AA357-AB357-AC357-AD357-AE357-AF357</f>
        <v>#VALUE!</v>
      </c>
    </row>
    <row r="358" spans="1:33">
      <c r="A358" s="28">
        <v>258</v>
      </c>
      <c r="B358" s="47" t="e">
        <f>Results!B358</f>
        <v>#VALUE!</v>
      </c>
      <c r="C358" s="35" t="e">
        <f>Results!C358</f>
        <v>#VALUE!</v>
      </c>
      <c r="D358" s="55" t="e">
        <f>Results!D358</f>
        <v>#VALUE!</v>
      </c>
      <c r="E358" s="55" t="e">
        <f>Results!E358</f>
        <v>#VALUE!</v>
      </c>
      <c r="F358" s="56" t="e">
        <f>Results!F358</f>
        <v>#VALUE!</v>
      </c>
      <c r="G358" s="35" t="e">
        <f>Results!G358</f>
        <v>#VALUE!</v>
      </c>
      <c r="H358" s="55" t="e">
        <f>Results!H358</f>
        <v>#VALUE!</v>
      </c>
      <c r="I358" s="55" t="e">
        <f>Results!I358</f>
        <v>#VALUE!</v>
      </c>
      <c r="J358" s="56" t="e">
        <f>Results!J358</f>
        <v>#VALUE!</v>
      </c>
      <c r="K358" s="57" t="e">
        <f>0.01*'11'!B$17*Matrix!AT358*Results!E358</f>
        <v>#VALUE!</v>
      </c>
      <c r="L358" s="32" t="e">
        <f>0.01*('11'!C$17-'935'!Y358)*Results!C358*Matrix!AT358*('11'!B$17/('11'!B$17-'935'!X358))*'935'!Q358</f>
        <v>#VALUE!</v>
      </c>
      <c r="M358" s="49" t="e">
        <f>0.01*('11'!B$17-'935'!X358)*Results!D358</f>
        <v>#VALUE!</v>
      </c>
      <c r="N358" s="32" t="e">
        <f>0.01*'11'!B$17*Matrix!H358*Matrix!BC358</f>
        <v>#VALUE!</v>
      </c>
      <c r="O358" s="32" t="e">
        <f>0.01*('11'!B$17-'935'!X358)*Matrix!BW358</f>
        <v>#VALUE!</v>
      </c>
      <c r="P358" s="49" t="e">
        <f>0.01*Matrix!AS358*'935'!U358</f>
        <v>#VALUE!</v>
      </c>
      <c r="Q358" s="57" t="e">
        <f t="shared" si="28"/>
        <v>#VALUE!</v>
      </c>
      <c r="R358" s="34" t="e">
        <f>'935'!Z358</f>
        <v>#VALUE!</v>
      </c>
      <c r="S358" s="58" t="e">
        <f t="shared" si="29"/>
        <v>#VALUE!</v>
      </c>
      <c r="T358" s="59" t="e">
        <f t="shared" si="30"/>
        <v>#VALUE!</v>
      </c>
      <c r="U358" s="57" t="e">
        <f t="shared" si="31"/>
        <v>#VALUE!</v>
      </c>
      <c r="V358" s="34" t="e">
        <f>'935'!AA358</f>
        <v>#VALUE!</v>
      </c>
      <c r="W358" s="58" t="e">
        <f t="shared" si="32"/>
        <v>#VALUE!</v>
      </c>
      <c r="X358" s="59" t="e">
        <f t="shared" si="33"/>
        <v>#VALUE!</v>
      </c>
      <c r="Y358" s="57" t="e">
        <f>0.01*('11'!B$17-'935'!X358)*Matrix!BT358</f>
        <v>#VALUE!</v>
      </c>
      <c r="Z358" s="32" t="e">
        <f>0.01*'11'!B$17*Matrix!AT358*Matrix!CV358</f>
        <v>#VALUE!</v>
      </c>
      <c r="AA358" s="32" t="e">
        <f>Matrix!AT358*MAX(Matrix!DD358,0-(Matrix!DC358+IF('935'!Q358=0,0,(1-'935'!Y358/'11'!C$17)*'11'!B$17/('11'!B$17-'935'!X358)*IF(Matrix!AT358=0,1,Matrix!BX358/Matrix!AT358)*Matrix!CU358)))*'11'!B$17*0.01*'DNO totals'!B$228/'DNO totals'!B$296</f>
        <v>#VALUE!</v>
      </c>
      <c r="AB358" s="32" t="e">
        <f>Matrix!AT358*'Charging rates'!B$106*Matrix!DA358</f>
        <v>#VALUE!</v>
      </c>
      <c r="AC358" s="32" t="e">
        <f>Matrix!AT358*MAX(Matrix!DD358,0-(Matrix!DC358+IF('935'!Q358=0,0,(1-'935'!Y358/'11'!C$17)*'11'!B$17/('11'!B$17-'935'!X358)*IF(Matrix!AT358=0,1,Matrix!BX358/Matrix!AT358)*Matrix!CU358)))*'11'!B$17*0.01*'DNO totals'!B$238/'DNO totals'!B$296</f>
        <v>#VALUE!</v>
      </c>
      <c r="AD358" s="32" t="e">
        <f>0.01*(Matrix!BX358*'11'!B$17*Matrix!CA358+Matrix!AT358*Matrix!CC358*'935'!Q358*('11'!C$17-'935'!Y358)*('11'!B$17/('11'!B$17-'935'!X358)))</f>
        <v>#VALUE!</v>
      </c>
      <c r="AE358" s="32" t="e">
        <f>Matrix!AT358*'Charging rates'!B$116*(Parameters!B$21+Matrix!AU358)*IF('DNO totals'!B$323&lt;0,1,'935'!S358)</f>
        <v>#VALUE!</v>
      </c>
      <c r="AF358" s="32" t="e">
        <f>Matrix!AT358*MAX(Matrix!DD358,0-(Matrix!DC358+IF('935'!Q358=0,0,(1-'935'!Y358/'11'!C$17)*'11'!B$17/('11'!B$17-'935'!X358)*IF(Matrix!AT358=0,1,Matrix!BX358/Matrix!AT358)*Matrix!CU358)))*'11'!B$17*0.01*(1-('DNO totals'!B$238+'DNO totals'!B$228)/'DNO totals'!B$296)</f>
        <v>#VALUE!</v>
      </c>
      <c r="AG358" s="49" t="e">
        <f t="shared" si="34"/>
        <v>#VALUE!</v>
      </c>
    </row>
    <row r="359" spans="1:33">
      <c r="A359" s="28">
        <v>259</v>
      </c>
      <c r="B359" s="47" t="e">
        <f>Results!B359</f>
        <v>#VALUE!</v>
      </c>
      <c r="C359" s="35" t="e">
        <f>Results!C359</f>
        <v>#VALUE!</v>
      </c>
      <c r="D359" s="55" t="e">
        <f>Results!D359</f>
        <v>#VALUE!</v>
      </c>
      <c r="E359" s="55" t="e">
        <f>Results!E359</f>
        <v>#VALUE!</v>
      </c>
      <c r="F359" s="56" t="e">
        <f>Results!F359</f>
        <v>#VALUE!</v>
      </c>
      <c r="G359" s="35" t="e">
        <f>Results!G359</f>
        <v>#VALUE!</v>
      </c>
      <c r="H359" s="55" t="e">
        <f>Results!H359</f>
        <v>#VALUE!</v>
      </c>
      <c r="I359" s="55" t="e">
        <f>Results!I359</f>
        <v>#VALUE!</v>
      </c>
      <c r="J359" s="56" t="e">
        <f>Results!J359</f>
        <v>#VALUE!</v>
      </c>
      <c r="K359" s="57" t="e">
        <f>0.01*'11'!B$17*Matrix!AT359*Results!E359</f>
        <v>#VALUE!</v>
      </c>
      <c r="L359" s="32" t="e">
        <f>0.01*('11'!C$17-'935'!Y359)*Results!C359*Matrix!AT359*('11'!B$17/('11'!B$17-'935'!X359))*'935'!Q359</f>
        <v>#VALUE!</v>
      </c>
      <c r="M359" s="49" t="e">
        <f>0.01*('11'!B$17-'935'!X359)*Results!D359</f>
        <v>#VALUE!</v>
      </c>
      <c r="N359" s="32" t="e">
        <f>0.01*'11'!B$17*Matrix!H359*Matrix!BC359</f>
        <v>#VALUE!</v>
      </c>
      <c r="O359" s="32" t="e">
        <f>0.01*('11'!B$17-'935'!X359)*Matrix!BW359</f>
        <v>#VALUE!</v>
      </c>
      <c r="P359" s="49" t="e">
        <f>0.01*Matrix!AS359*'935'!U359</f>
        <v>#VALUE!</v>
      </c>
      <c r="Q359" s="57" t="e">
        <f t="shared" si="28"/>
        <v>#VALUE!</v>
      </c>
      <c r="R359" s="34" t="e">
        <f>'935'!Z359</f>
        <v>#VALUE!</v>
      </c>
      <c r="S359" s="58" t="e">
        <f t="shared" si="29"/>
        <v>#VALUE!</v>
      </c>
      <c r="T359" s="59" t="e">
        <f t="shared" si="30"/>
        <v>#VALUE!</v>
      </c>
      <c r="U359" s="57" t="e">
        <f t="shared" si="31"/>
        <v>#VALUE!</v>
      </c>
      <c r="V359" s="34" t="e">
        <f>'935'!AA359</f>
        <v>#VALUE!</v>
      </c>
      <c r="W359" s="58" t="e">
        <f t="shared" si="32"/>
        <v>#VALUE!</v>
      </c>
      <c r="X359" s="59" t="e">
        <f t="shared" si="33"/>
        <v>#VALUE!</v>
      </c>
      <c r="Y359" s="57" t="e">
        <f>0.01*('11'!B$17-'935'!X359)*Matrix!BT359</f>
        <v>#VALUE!</v>
      </c>
      <c r="Z359" s="32" t="e">
        <f>0.01*'11'!B$17*Matrix!AT359*Matrix!CV359</f>
        <v>#VALUE!</v>
      </c>
      <c r="AA359" s="32" t="e">
        <f>Matrix!AT359*MAX(Matrix!DD359,0-(Matrix!DC359+IF('935'!Q359=0,0,(1-'935'!Y359/'11'!C$17)*'11'!B$17/('11'!B$17-'935'!X359)*IF(Matrix!AT359=0,1,Matrix!BX359/Matrix!AT359)*Matrix!CU359)))*'11'!B$17*0.01*'DNO totals'!B$228/'DNO totals'!B$296</f>
        <v>#VALUE!</v>
      </c>
      <c r="AB359" s="32" t="e">
        <f>Matrix!AT359*'Charging rates'!B$106*Matrix!DA359</f>
        <v>#VALUE!</v>
      </c>
      <c r="AC359" s="32" t="e">
        <f>Matrix!AT359*MAX(Matrix!DD359,0-(Matrix!DC359+IF('935'!Q359=0,0,(1-'935'!Y359/'11'!C$17)*'11'!B$17/('11'!B$17-'935'!X359)*IF(Matrix!AT359=0,1,Matrix!BX359/Matrix!AT359)*Matrix!CU359)))*'11'!B$17*0.01*'DNO totals'!B$238/'DNO totals'!B$296</f>
        <v>#VALUE!</v>
      </c>
      <c r="AD359" s="32" t="e">
        <f>0.01*(Matrix!BX359*'11'!B$17*Matrix!CA359+Matrix!AT359*Matrix!CC359*'935'!Q359*('11'!C$17-'935'!Y359)*('11'!B$17/('11'!B$17-'935'!X359)))</f>
        <v>#VALUE!</v>
      </c>
      <c r="AE359" s="32" t="e">
        <f>Matrix!AT359*'Charging rates'!B$116*(Parameters!B$21+Matrix!AU359)*IF('DNO totals'!B$323&lt;0,1,'935'!S359)</f>
        <v>#VALUE!</v>
      </c>
      <c r="AF359" s="32" t="e">
        <f>Matrix!AT359*MAX(Matrix!DD359,0-(Matrix!DC359+IF('935'!Q359=0,0,(1-'935'!Y359/'11'!C$17)*'11'!B$17/('11'!B$17-'935'!X359)*IF(Matrix!AT359=0,1,Matrix!BX359/Matrix!AT359)*Matrix!CU359)))*'11'!B$17*0.01*(1-('DNO totals'!B$238+'DNO totals'!B$228)/'DNO totals'!B$296)</f>
        <v>#VALUE!</v>
      </c>
      <c r="AG359" s="49" t="e">
        <f t="shared" si="34"/>
        <v>#VALUE!</v>
      </c>
    </row>
    <row r="360" spans="1:33">
      <c r="A360" s="28">
        <v>260</v>
      </c>
      <c r="B360" s="47" t="e">
        <f>Results!B360</f>
        <v>#VALUE!</v>
      </c>
      <c r="C360" s="35" t="e">
        <f>Results!C360</f>
        <v>#VALUE!</v>
      </c>
      <c r="D360" s="55" t="e">
        <f>Results!D360</f>
        <v>#VALUE!</v>
      </c>
      <c r="E360" s="55" t="e">
        <f>Results!E360</f>
        <v>#VALUE!</v>
      </c>
      <c r="F360" s="56" t="e">
        <f>Results!F360</f>
        <v>#VALUE!</v>
      </c>
      <c r="G360" s="35" t="e">
        <f>Results!G360</f>
        <v>#VALUE!</v>
      </c>
      <c r="H360" s="55" t="e">
        <f>Results!H360</f>
        <v>#VALUE!</v>
      </c>
      <c r="I360" s="55" t="e">
        <f>Results!I360</f>
        <v>#VALUE!</v>
      </c>
      <c r="J360" s="56" t="e">
        <f>Results!J360</f>
        <v>#VALUE!</v>
      </c>
      <c r="K360" s="57" t="e">
        <f>0.01*'11'!B$17*Matrix!AT360*Results!E360</f>
        <v>#VALUE!</v>
      </c>
      <c r="L360" s="32" t="e">
        <f>0.01*('11'!C$17-'935'!Y360)*Results!C360*Matrix!AT360*('11'!B$17/('11'!B$17-'935'!X360))*'935'!Q360</f>
        <v>#VALUE!</v>
      </c>
      <c r="M360" s="49" t="e">
        <f>0.01*('11'!B$17-'935'!X360)*Results!D360</f>
        <v>#VALUE!</v>
      </c>
      <c r="N360" s="32" t="e">
        <f>0.01*'11'!B$17*Matrix!H360*Matrix!BC360</f>
        <v>#VALUE!</v>
      </c>
      <c r="O360" s="32" t="e">
        <f>0.01*('11'!B$17-'935'!X360)*Matrix!BW360</f>
        <v>#VALUE!</v>
      </c>
      <c r="P360" s="49" t="e">
        <f>0.01*Matrix!AS360*'935'!U360</f>
        <v>#VALUE!</v>
      </c>
      <c r="Q360" s="57" t="e">
        <f t="shared" si="28"/>
        <v>#VALUE!</v>
      </c>
      <c r="R360" s="34" t="e">
        <f>'935'!Z360</f>
        <v>#VALUE!</v>
      </c>
      <c r="S360" s="58" t="e">
        <f t="shared" si="29"/>
        <v>#VALUE!</v>
      </c>
      <c r="T360" s="59" t="e">
        <f t="shared" si="30"/>
        <v>#VALUE!</v>
      </c>
      <c r="U360" s="57" t="e">
        <f t="shared" si="31"/>
        <v>#VALUE!</v>
      </c>
      <c r="V360" s="34" t="e">
        <f>'935'!AA360</f>
        <v>#VALUE!</v>
      </c>
      <c r="W360" s="58" t="e">
        <f t="shared" si="32"/>
        <v>#VALUE!</v>
      </c>
      <c r="X360" s="59" t="e">
        <f t="shared" si="33"/>
        <v>#VALUE!</v>
      </c>
      <c r="Y360" s="57" t="e">
        <f>0.01*('11'!B$17-'935'!X360)*Matrix!BT360</f>
        <v>#VALUE!</v>
      </c>
      <c r="Z360" s="32" t="e">
        <f>0.01*'11'!B$17*Matrix!AT360*Matrix!CV360</f>
        <v>#VALUE!</v>
      </c>
      <c r="AA360" s="32" t="e">
        <f>Matrix!AT360*MAX(Matrix!DD360,0-(Matrix!DC360+IF('935'!Q360=0,0,(1-'935'!Y360/'11'!C$17)*'11'!B$17/('11'!B$17-'935'!X360)*IF(Matrix!AT360=0,1,Matrix!BX360/Matrix!AT360)*Matrix!CU360)))*'11'!B$17*0.01*'DNO totals'!B$228/'DNO totals'!B$296</f>
        <v>#VALUE!</v>
      </c>
      <c r="AB360" s="32" t="e">
        <f>Matrix!AT360*'Charging rates'!B$106*Matrix!DA360</f>
        <v>#VALUE!</v>
      </c>
      <c r="AC360" s="32" t="e">
        <f>Matrix!AT360*MAX(Matrix!DD360,0-(Matrix!DC360+IF('935'!Q360=0,0,(1-'935'!Y360/'11'!C$17)*'11'!B$17/('11'!B$17-'935'!X360)*IF(Matrix!AT360=0,1,Matrix!BX360/Matrix!AT360)*Matrix!CU360)))*'11'!B$17*0.01*'DNO totals'!B$238/'DNO totals'!B$296</f>
        <v>#VALUE!</v>
      </c>
      <c r="AD360" s="32" t="e">
        <f>0.01*(Matrix!BX360*'11'!B$17*Matrix!CA360+Matrix!AT360*Matrix!CC360*'935'!Q360*('11'!C$17-'935'!Y360)*('11'!B$17/('11'!B$17-'935'!X360)))</f>
        <v>#VALUE!</v>
      </c>
      <c r="AE360" s="32" t="e">
        <f>Matrix!AT360*'Charging rates'!B$116*(Parameters!B$21+Matrix!AU360)*IF('DNO totals'!B$323&lt;0,1,'935'!S360)</f>
        <v>#VALUE!</v>
      </c>
      <c r="AF360" s="32" t="e">
        <f>Matrix!AT360*MAX(Matrix!DD360,0-(Matrix!DC360+IF('935'!Q360=0,0,(1-'935'!Y360/'11'!C$17)*'11'!B$17/('11'!B$17-'935'!X360)*IF(Matrix!AT360=0,1,Matrix!BX360/Matrix!AT360)*Matrix!CU360)))*'11'!B$17*0.01*(1-('DNO totals'!B$238+'DNO totals'!B$228)/'DNO totals'!B$296)</f>
        <v>#VALUE!</v>
      </c>
      <c r="AG360" s="49" t="e">
        <f t="shared" si="34"/>
        <v>#VALUE!</v>
      </c>
    </row>
    <row r="361" spans="1:33">
      <c r="A361" s="28">
        <v>261</v>
      </c>
      <c r="B361" s="47" t="e">
        <f>Results!B361</f>
        <v>#VALUE!</v>
      </c>
      <c r="C361" s="35" t="e">
        <f>Results!C361</f>
        <v>#VALUE!</v>
      </c>
      <c r="D361" s="55" t="e">
        <f>Results!D361</f>
        <v>#VALUE!</v>
      </c>
      <c r="E361" s="55" t="e">
        <f>Results!E361</f>
        <v>#VALUE!</v>
      </c>
      <c r="F361" s="56" t="e">
        <f>Results!F361</f>
        <v>#VALUE!</v>
      </c>
      <c r="G361" s="35" t="e">
        <f>Results!G361</f>
        <v>#VALUE!</v>
      </c>
      <c r="H361" s="55" t="e">
        <f>Results!H361</f>
        <v>#VALUE!</v>
      </c>
      <c r="I361" s="55" t="e">
        <f>Results!I361</f>
        <v>#VALUE!</v>
      </c>
      <c r="J361" s="56" t="e">
        <f>Results!J361</f>
        <v>#VALUE!</v>
      </c>
      <c r="K361" s="57" t="e">
        <f>0.01*'11'!B$17*Matrix!AT361*Results!E361</f>
        <v>#VALUE!</v>
      </c>
      <c r="L361" s="32" t="e">
        <f>0.01*('11'!C$17-'935'!Y361)*Results!C361*Matrix!AT361*('11'!B$17/('11'!B$17-'935'!X361))*'935'!Q361</f>
        <v>#VALUE!</v>
      </c>
      <c r="M361" s="49" t="e">
        <f>0.01*('11'!B$17-'935'!X361)*Results!D361</f>
        <v>#VALUE!</v>
      </c>
      <c r="N361" s="32" t="e">
        <f>0.01*'11'!B$17*Matrix!H361*Matrix!BC361</f>
        <v>#VALUE!</v>
      </c>
      <c r="O361" s="32" t="e">
        <f>0.01*('11'!B$17-'935'!X361)*Matrix!BW361</f>
        <v>#VALUE!</v>
      </c>
      <c r="P361" s="49" t="e">
        <f>0.01*Matrix!AS361*'935'!U361</f>
        <v>#VALUE!</v>
      </c>
      <c r="Q361" s="57" t="e">
        <f t="shared" si="28"/>
        <v>#VALUE!</v>
      </c>
      <c r="R361" s="34" t="e">
        <f>'935'!Z361</f>
        <v>#VALUE!</v>
      </c>
      <c r="S361" s="58" t="e">
        <f t="shared" si="29"/>
        <v>#VALUE!</v>
      </c>
      <c r="T361" s="59" t="e">
        <f t="shared" si="30"/>
        <v>#VALUE!</v>
      </c>
      <c r="U361" s="57" t="e">
        <f t="shared" si="31"/>
        <v>#VALUE!</v>
      </c>
      <c r="V361" s="34" t="e">
        <f>'935'!AA361</f>
        <v>#VALUE!</v>
      </c>
      <c r="W361" s="58" t="e">
        <f t="shared" si="32"/>
        <v>#VALUE!</v>
      </c>
      <c r="X361" s="59" t="e">
        <f t="shared" si="33"/>
        <v>#VALUE!</v>
      </c>
      <c r="Y361" s="57" t="e">
        <f>0.01*('11'!B$17-'935'!X361)*Matrix!BT361</f>
        <v>#VALUE!</v>
      </c>
      <c r="Z361" s="32" t="e">
        <f>0.01*'11'!B$17*Matrix!AT361*Matrix!CV361</f>
        <v>#VALUE!</v>
      </c>
      <c r="AA361" s="32" t="e">
        <f>Matrix!AT361*MAX(Matrix!DD361,0-(Matrix!DC361+IF('935'!Q361=0,0,(1-'935'!Y361/'11'!C$17)*'11'!B$17/('11'!B$17-'935'!X361)*IF(Matrix!AT361=0,1,Matrix!BX361/Matrix!AT361)*Matrix!CU361)))*'11'!B$17*0.01*'DNO totals'!B$228/'DNO totals'!B$296</f>
        <v>#VALUE!</v>
      </c>
      <c r="AB361" s="32" t="e">
        <f>Matrix!AT361*'Charging rates'!B$106*Matrix!DA361</f>
        <v>#VALUE!</v>
      </c>
      <c r="AC361" s="32" t="e">
        <f>Matrix!AT361*MAX(Matrix!DD361,0-(Matrix!DC361+IF('935'!Q361=0,0,(1-'935'!Y361/'11'!C$17)*'11'!B$17/('11'!B$17-'935'!X361)*IF(Matrix!AT361=0,1,Matrix!BX361/Matrix!AT361)*Matrix!CU361)))*'11'!B$17*0.01*'DNO totals'!B$238/'DNO totals'!B$296</f>
        <v>#VALUE!</v>
      </c>
      <c r="AD361" s="32" t="e">
        <f>0.01*(Matrix!BX361*'11'!B$17*Matrix!CA361+Matrix!AT361*Matrix!CC361*'935'!Q361*('11'!C$17-'935'!Y361)*('11'!B$17/('11'!B$17-'935'!X361)))</f>
        <v>#VALUE!</v>
      </c>
      <c r="AE361" s="32" t="e">
        <f>Matrix!AT361*'Charging rates'!B$116*(Parameters!B$21+Matrix!AU361)*IF('DNO totals'!B$323&lt;0,1,'935'!S361)</f>
        <v>#VALUE!</v>
      </c>
      <c r="AF361" s="32" t="e">
        <f>Matrix!AT361*MAX(Matrix!DD361,0-(Matrix!DC361+IF('935'!Q361=0,0,(1-'935'!Y361/'11'!C$17)*'11'!B$17/('11'!B$17-'935'!X361)*IF(Matrix!AT361=0,1,Matrix!BX361/Matrix!AT361)*Matrix!CU361)))*'11'!B$17*0.01*(1-('DNO totals'!B$238+'DNO totals'!B$228)/'DNO totals'!B$296)</f>
        <v>#VALUE!</v>
      </c>
      <c r="AG361" s="49" t="e">
        <f t="shared" si="34"/>
        <v>#VALUE!</v>
      </c>
    </row>
    <row r="362" spans="1:33">
      <c r="A362" s="28">
        <v>262</v>
      </c>
      <c r="B362" s="47" t="e">
        <f>Results!B362</f>
        <v>#VALUE!</v>
      </c>
      <c r="C362" s="35" t="e">
        <f>Results!C362</f>
        <v>#VALUE!</v>
      </c>
      <c r="D362" s="55" t="e">
        <f>Results!D362</f>
        <v>#VALUE!</v>
      </c>
      <c r="E362" s="55" t="e">
        <f>Results!E362</f>
        <v>#VALUE!</v>
      </c>
      <c r="F362" s="56" t="e">
        <f>Results!F362</f>
        <v>#VALUE!</v>
      </c>
      <c r="G362" s="35" t="e">
        <f>Results!G362</f>
        <v>#VALUE!</v>
      </c>
      <c r="H362" s="55" t="e">
        <f>Results!H362</f>
        <v>#VALUE!</v>
      </c>
      <c r="I362" s="55" t="e">
        <f>Results!I362</f>
        <v>#VALUE!</v>
      </c>
      <c r="J362" s="56" t="e">
        <f>Results!J362</f>
        <v>#VALUE!</v>
      </c>
      <c r="K362" s="57" t="e">
        <f>0.01*'11'!B$17*Matrix!AT362*Results!E362</f>
        <v>#VALUE!</v>
      </c>
      <c r="L362" s="32" t="e">
        <f>0.01*('11'!C$17-'935'!Y362)*Results!C362*Matrix!AT362*('11'!B$17/('11'!B$17-'935'!X362))*'935'!Q362</f>
        <v>#VALUE!</v>
      </c>
      <c r="M362" s="49" t="e">
        <f>0.01*('11'!B$17-'935'!X362)*Results!D362</f>
        <v>#VALUE!</v>
      </c>
      <c r="N362" s="32" t="e">
        <f>0.01*'11'!B$17*Matrix!H362*Matrix!BC362</f>
        <v>#VALUE!</v>
      </c>
      <c r="O362" s="32" t="e">
        <f>0.01*('11'!B$17-'935'!X362)*Matrix!BW362</f>
        <v>#VALUE!</v>
      </c>
      <c r="P362" s="49" t="e">
        <f>0.01*Matrix!AS362*'935'!U362</f>
        <v>#VALUE!</v>
      </c>
      <c r="Q362" s="57" t="e">
        <f t="shared" si="28"/>
        <v>#VALUE!</v>
      </c>
      <c r="R362" s="34" t="e">
        <f>'935'!Z362</f>
        <v>#VALUE!</v>
      </c>
      <c r="S362" s="58" t="e">
        <f t="shared" si="29"/>
        <v>#VALUE!</v>
      </c>
      <c r="T362" s="59" t="e">
        <f t="shared" si="30"/>
        <v>#VALUE!</v>
      </c>
      <c r="U362" s="57" t="e">
        <f t="shared" si="31"/>
        <v>#VALUE!</v>
      </c>
      <c r="V362" s="34" t="e">
        <f>'935'!AA362</f>
        <v>#VALUE!</v>
      </c>
      <c r="W362" s="58" t="e">
        <f t="shared" si="32"/>
        <v>#VALUE!</v>
      </c>
      <c r="X362" s="59" t="e">
        <f t="shared" si="33"/>
        <v>#VALUE!</v>
      </c>
      <c r="Y362" s="57" t="e">
        <f>0.01*('11'!B$17-'935'!X362)*Matrix!BT362</f>
        <v>#VALUE!</v>
      </c>
      <c r="Z362" s="32" t="e">
        <f>0.01*'11'!B$17*Matrix!AT362*Matrix!CV362</f>
        <v>#VALUE!</v>
      </c>
      <c r="AA362" s="32" t="e">
        <f>Matrix!AT362*MAX(Matrix!DD362,0-(Matrix!DC362+IF('935'!Q362=0,0,(1-'935'!Y362/'11'!C$17)*'11'!B$17/('11'!B$17-'935'!X362)*IF(Matrix!AT362=0,1,Matrix!BX362/Matrix!AT362)*Matrix!CU362)))*'11'!B$17*0.01*'DNO totals'!B$228/'DNO totals'!B$296</f>
        <v>#VALUE!</v>
      </c>
      <c r="AB362" s="32" t="e">
        <f>Matrix!AT362*'Charging rates'!B$106*Matrix!DA362</f>
        <v>#VALUE!</v>
      </c>
      <c r="AC362" s="32" t="e">
        <f>Matrix!AT362*MAX(Matrix!DD362,0-(Matrix!DC362+IF('935'!Q362=0,0,(1-'935'!Y362/'11'!C$17)*'11'!B$17/('11'!B$17-'935'!X362)*IF(Matrix!AT362=0,1,Matrix!BX362/Matrix!AT362)*Matrix!CU362)))*'11'!B$17*0.01*'DNO totals'!B$238/'DNO totals'!B$296</f>
        <v>#VALUE!</v>
      </c>
      <c r="AD362" s="32" t="e">
        <f>0.01*(Matrix!BX362*'11'!B$17*Matrix!CA362+Matrix!AT362*Matrix!CC362*'935'!Q362*('11'!C$17-'935'!Y362)*('11'!B$17/('11'!B$17-'935'!X362)))</f>
        <v>#VALUE!</v>
      </c>
      <c r="AE362" s="32" t="e">
        <f>Matrix!AT362*'Charging rates'!B$116*(Parameters!B$21+Matrix!AU362)*IF('DNO totals'!B$323&lt;0,1,'935'!S362)</f>
        <v>#VALUE!</v>
      </c>
      <c r="AF362" s="32" t="e">
        <f>Matrix!AT362*MAX(Matrix!DD362,0-(Matrix!DC362+IF('935'!Q362=0,0,(1-'935'!Y362/'11'!C$17)*'11'!B$17/('11'!B$17-'935'!X362)*IF(Matrix!AT362=0,1,Matrix!BX362/Matrix!AT362)*Matrix!CU362)))*'11'!B$17*0.01*(1-('DNO totals'!B$238+'DNO totals'!B$228)/'DNO totals'!B$296)</f>
        <v>#VALUE!</v>
      </c>
      <c r="AG362" s="49" t="e">
        <f t="shared" si="34"/>
        <v>#VALUE!</v>
      </c>
    </row>
    <row r="363" spans="1:33">
      <c r="A363" s="28">
        <v>263</v>
      </c>
      <c r="B363" s="47" t="e">
        <f>Results!B363</f>
        <v>#VALUE!</v>
      </c>
      <c r="C363" s="35" t="e">
        <f>Results!C363</f>
        <v>#VALUE!</v>
      </c>
      <c r="D363" s="55" t="e">
        <f>Results!D363</f>
        <v>#VALUE!</v>
      </c>
      <c r="E363" s="55" t="e">
        <f>Results!E363</f>
        <v>#VALUE!</v>
      </c>
      <c r="F363" s="56" t="e">
        <f>Results!F363</f>
        <v>#VALUE!</v>
      </c>
      <c r="G363" s="35" t="e">
        <f>Results!G363</f>
        <v>#VALUE!</v>
      </c>
      <c r="H363" s="55" t="e">
        <f>Results!H363</f>
        <v>#VALUE!</v>
      </c>
      <c r="I363" s="55" t="e">
        <f>Results!I363</f>
        <v>#VALUE!</v>
      </c>
      <c r="J363" s="56" t="e">
        <f>Results!J363</f>
        <v>#VALUE!</v>
      </c>
      <c r="K363" s="57" t="e">
        <f>0.01*'11'!B$17*Matrix!AT363*Results!E363</f>
        <v>#VALUE!</v>
      </c>
      <c r="L363" s="32" t="e">
        <f>0.01*('11'!C$17-'935'!Y363)*Results!C363*Matrix!AT363*('11'!B$17/('11'!B$17-'935'!X363))*'935'!Q363</f>
        <v>#VALUE!</v>
      </c>
      <c r="M363" s="49" t="e">
        <f>0.01*('11'!B$17-'935'!X363)*Results!D363</f>
        <v>#VALUE!</v>
      </c>
      <c r="N363" s="32" t="e">
        <f>0.01*'11'!B$17*Matrix!H363*Matrix!BC363</f>
        <v>#VALUE!</v>
      </c>
      <c r="O363" s="32" t="e">
        <f>0.01*('11'!B$17-'935'!X363)*Matrix!BW363</f>
        <v>#VALUE!</v>
      </c>
      <c r="P363" s="49" t="e">
        <f>0.01*Matrix!AS363*'935'!U363</f>
        <v>#VALUE!</v>
      </c>
      <c r="Q363" s="57" t="e">
        <f t="shared" si="28"/>
        <v>#VALUE!</v>
      </c>
      <c r="R363" s="34" t="e">
        <f>'935'!Z363</f>
        <v>#VALUE!</v>
      </c>
      <c r="S363" s="58" t="e">
        <f t="shared" si="29"/>
        <v>#VALUE!</v>
      </c>
      <c r="T363" s="59" t="e">
        <f t="shared" si="30"/>
        <v>#VALUE!</v>
      </c>
      <c r="U363" s="57" t="e">
        <f t="shared" si="31"/>
        <v>#VALUE!</v>
      </c>
      <c r="V363" s="34" t="e">
        <f>'935'!AA363</f>
        <v>#VALUE!</v>
      </c>
      <c r="W363" s="58" t="e">
        <f t="shared" si="32"/>
        <v>#VALUE!</v>
      </c>
      <c r="X363" s="59" t="e">
        <f t="shared" si="33"/>
        <v>#VALUE!</v>
      </c>
      <c r="Y363" s="57" t="e">
        <f>0.01*('11'!B$17-'935'!X363)*Matrix!BT363</f>
        <v>#VALUE!</v>
      </c>
      <c r="Z363" s="32" t="e">
        <f>0.01*'11'!B$17*Matrix!AT363*Matrix!CV363</f>
        <v>#VALUE!</v>
      </c>
      <c r="AA363" s="32" t="e">
        <f>Matrix!AT363*MAX(Matrix!DD363,0-(Matrix!DC363+IF('935'!Q363=0,0,(1-'935'!Y363/'11'!C$17)*'11'!B$17/('11'!B$17-'935'!X363)*IF(Matrix!AT363=0,1,Matrix!BX363/Matrix!AT363)*Matrix!CU363)))*'11'!B$17*0.01*'DNO totals'!B$228/'DNO totals'!B$296</f>
        <v>#VALUE!</v>
      </c>
      <c r="AB363" s="32" t="e">
        <f>Matrix!AT363*'Charging rates'!B$106*Matrix!DA363</f>
        <v>#VALUE!</v>
      </c>
      <c r="AC363" s="32" t="e">
        <f>Matrix!AT363*MAX(Matrix!DD363,0-(Matrix!DC363+IF('935'!Q363=0,0,(1-'935'!Y363/'11'!C$17)*'11'!B$17/('11'!B$17-'935'!X363)*IF(Matrix!AT363=0,1,Matrix!BX363/Matrix!AT363)*Matrix!CU363)))*'11'!B$17*0.01*'DNO totals'!B$238/'DNO totals'!B$296</f>
        <v>#VALUE!</v>
      </c>
      <c r="AD363" s="32" t="e">
        <f>0.01*(Matrix!BX363*'11'!B$17*Matrix!CA363+Matrix!AT363*Matrix!CC363*'935'!Q363*('11'!C$17-'935'!Y363)*('11'!B$17/('11'!B$17-'935'!X363)))</f>
        <v>#VALUE!</v>
      </c>
      <c r="AE363" s="32" t="e">
        <f>Matrix!AT363*'Charging rates'!B$116*(Parameters!B$21+Matrix!AU363)*IF('DNO totals'!B$323&lt;0,1,'935'!S363)</f>
        <v>#VALUE!</v>
      </c>
      <c r="AF363" s="32" t="e">
        <f>Matrix!AT363*MAX(Matrix!DD363,0-(Matrix!DC363+IF('935'!Q363=0,0,(1-'935'!Y363/'11'!C$17)*'11'!B$17/('11'!B$17-'935'!X363)*IF(Matrix!AT363=0,1,Matrix!BX363/Matrix!AT363)*Matrix!CU363)))*'11'!B$17*0.01*(1-('DNO totals'!B$238+'DNO totals'!B$228)/'DNO totals'!B$296)</f>
        <v>#VALUE!</v>
      </c>
      <c r="AG363" s="49" t="e">
        <f t="shared" si="34"/>
        <v>#VALUE!</v>
      </c>
    </row>
    <row r="364" spans="1:33">
      <c r="A364" s="28">
        <v>264</v>
      </c>
      <c r="B364" s="47" t="e">
        <f>Results!B364</f>
        <v>#VALUE!</v>
      </c>
      <c r="C364" s="35" t="e">
        <f>Results!C364</f>
        <v>#VALUE!</v>
      </c>
      <c r="D364" s="55" t="e">
        <f>Results!D364</f>
        <v>#VALUE!</v>
      </c>
      <c r="E364" s="55" t="e">
        <f>Results!E364</f>
        <v>#VALUE!</v>
      </c>
      <c r="F364" s="56" t="e">
        <f>Results!F364</f>
        <v>#VALUE!</v>
      </c>
      <c r="G364" s="35" t="e">
        <f>Results!G364</f>
        <v>#VALUE!</v>
      </c>
      <c r="H364" s="55" t="e">
        <f>Results!H364</f>
        <v>#VALUE!</v>
      </c>
      <c r="I364" s="55" t="e">
        <f>Results!I364</f>
        <v>#VALUE!</v>
      </c>
      <c r="J364" s="56" t="e">
        <f>Results!J364</f>
        <v>#VALUE!</v>
      </c>
      <c r="K364" s="57" t="e">
        <f>0.01*'11'!B$17*Matrix!AT364*Results!E364</f>
        <v>#VALUE!</v>
      </c>
      <c r="L364" s="32" t="e">
        <f>0.01*('11'!C$17-'935'!Y364)*Results!C364*Matrix!AT364*('11'!B$17/('11'!B$17-'935'!X364))*'935'!Q364</f>
        <v>#VALUE!</v>
      </c>
      <c r="M364" s="49" t="e">
        <f>0.01*('11'!B$17-'935'!X364)*Results!D364</f>
        <v>#VALUE!</v>
      </c>
      <c r="N364" s="32" t="e">
        <f>0.01*'11'!B$17*Matrix!H364*Matrix!BC364</f>
        <v>#VALUE!</v>
      </c>
      <c r="O364" s="32" t="e">
        <f>0.01*('11'!B$17-'935'!X364)*Matrix!BW364</f>
        <v>#VALUE!</v>
      </c>
      <c r="P364" s="49" t="e">
        <f>0.01*Matrix!AS364*'935'!U364</f>
        <v>#VALUE!</v>
      </c>
      <c r="Q364" s="57" t="e">
        <f t="shared" si="28"/>
        <v>#VALUE!</v>
      </c>
      <c r="R364" s="34" t="e">
        <f>'935'!Z364</f>
        <v>#VALUE!</v>
      </c>
      <c r="S364" s="58" t="e">
        <f t="shared" si="29"/>
        <v>#VALUE!</v>
      </c>
      <c r="T364" s="59" t="e">
        <f t="shared" si="30"/>
        <v>#VALUE!</v>
      </c>
      <c r="U364" s="57" t="e">
        <f t="shared" si="31"/>
        <v>#VALUE!</v>
      </c>
      <c r="V364" s="34" t="e">
        <f>'935'!AA364</f>
        <v>#VALUE!</v>
      </c>
      <c r="W364" s="58" t="e">
        <f t="shared" si="32"/>
        <v>#VALUE!</v>
      </c>
      <c r="X364" s="59" t="e">
        <f t="shared" si="33"/>
        <v>#VALUE!</v>
      </c>
      <c r="Y364" s="57" t="e">
        <f>0.01*('11'!B$17-'935'!X364)*Matrix!BT364</f>
        <v>#VALUE!</v>
      </c>
      <c r="Z364" s="32" t="e">
        <f>0.01*'11'!B$17*Matrix!AT364*Matrix!CV364</f>
        <v>#VALUE!</v>
      </c>
      <c r="AA364" s="32" t="e">
        <f>Matrix!AT364*MAX(Matrix!DD364,0-(Matrix!DC364+IF('935'!Q364=0,0,(1-'935'!Y364/'11'!C$17)*'11'!B$17/('11'!B$17-'935'!X364)*IF(Matrix!AT364=0,1,Matrix!BX364/Matrix!AT364)*Matrix!CU364)))*'11'!B$17*0.01*'DNO totals'!B$228/'DNO totals'!B$296</f>
        <v>#VALUE!</v>
      </c>
      <c r="AB364" s="32" t="e">
        <f>Matrix!AT364*'Charging rates'!B$106*Matrix!DA364</f>
        <v>#VALUE!</v>
      </c>
      <c r="AC364" s="32" t="e">
        <f>Matrix!AT364*MAX(Matrix!DD364,0-(Matrix!DC364+IF('935'!Q364=0,0,(1-'935'!Y364/'11'!C$17)*'11'!B$17/('11'!B$17-'935'!X364)*IF(Matrix!AT364=0,1,Matrix!BX364/Matrix!AT364)*Matrix!CU364)))*'11'!B$17*0.01*'DNO totals'!B$238/'DNO totals'!B$296</f>
        <v>#VALUE!</v>
      </c>
      <c r="AD364" s="32" t="e">
        <f>0.01*(Matrix!BX364*'11'!B$17*Matrix!CA364+Matrix!AT364*Matrix!CC364*'935'!Q364*('11'!C$17-'935'!Y364)*('11'!B$17/('11'!B$17-'935'!X364)))</f>
        <v>#VALUE!</v>
      </c>
      <c r="AE364" s="32" t="e">
        <f>Matrix!AT364*'Charging rates'!B$116*(Parameters!B$21+Matrix!AU364)*IF('DNO totals'!B$323&lt;0,1,'935'!S364)</f>
        <v>#VALUE!</v>
      </c>
      <c r="AF364" s="32" t="e">
        <f>Matrix!AT364*MAX(Matrix!DD364,0-(Matrix!DC364+IF('935'!Q364=0,0,(1-'935'!Y364/'11'!C$17)*'11'!B$17/('11'!B$17-'935'!X364)*IF(Matrix!AT364=0,1,Matrix!BX364/Matrix!AT364)*Matrix!CU364)))*'11'!B$17*0.01*(1-('DNO totals'!B$238+'DNO totals'!B$228)/'DNO totals'!B$296)</f>
        <v>#VALUE!</v>
      </c>
      <c r="AG364" s="49" t="e">
        <f t="shared" si="34"/>
        <v>#VALUE!</v>
      </c>
    </row>
    <row r="365" spans="1:33">
      <c r="A365" s="28">
        <v>265</v>
      </c>
      <c r="B365" s="47" t="e">
        <f>Results!B365</f>
        <v>#VALUE!</v>
      </c>
      <c r="C365" s="35" t="e">
        <f>Results!C365</f>
        <v>#VALUE!</v>
      </c>
      <c r="D365" s="55" t="e">
        <f>Results!D365</f>
        <v>#VALUE!</v>
      </c>
      <c r="E365" s="55" t="e">
        <f>Results!E365</f>
        <v>#VALUE!</v>
      </c>
      <c r="F365" s="56" t="e">
        <f>Results!F365</f>
        <v>#VALUE!</v>
      </c>
      <c r="G365" s="35" t="e">
        <f>Results!G365</f>
        <v>#VALUE!</v>
      </c>
      <c r="H365" s="55" t="e">
        <f>Results!H365</f>
        <v>#VALUE!</v>
      </c>
      <c r="I365" s="55" t="e">
        <f>Results!I365</f>
        <v>#VALUE!</v>
      </c>
      <c r="J365" s="56" t="e">
        <f>Results!J365</f>
        <v>#VALUE!</v>
      </c>
      <c r="K365" s="57" t="e">
        <f>0.01*'11'!B$17*Matrix!AT365*Results!E365</f>
        <v>#VALUE!</v>
      </c>
      <c r="L365" s="32" t="e">
        <f>0.01*('11'!C$17-'935'!Y365)*Results!C365*Matrix!AT365*('11'!B$17/('11'!B$17-'935'!X365))*'935'!Q365</f>
        <v>#VALUE!</v>
      </c>
      <c r="M365" s="49" t="e">
        <f>0.01*('11'!B$17-'935'!X365)*Results!D365</f>
        <v>#VALUE!</v>
      </c>
      <c r="N365" s="32" t="e">
        <f>0.01*'11'!B$17*Matrix!H365*Matrix!BC365</f>
        <v>#VALUE!</v>
      </c>
      <c r="O365" s="32" t="e">
        <f>0.01*('11'!B$17-'935'!X365)*Matrix!BW365</f>
        <v>#VALUE!</v>
      </c>
      <c r="P365" s="49" t="e">
        <f>0.01*Matrix!AS365*'935'!U365</f>
        <v>#VALUE!</v>
      </c>
      <c r="Q365" s="57" t="e">
        <f t="shared" si="28"/>
        <v>#VALUE!</v>
      </c>
      <c r="R365" s="34" t="e">
        <f>'935'!Z365</f>
        <v>#VALUE!</v>
      </c>
      <c r="S365" s="58" t="e">
        <f t="shared" si="29"/>
        <v>#VALUE!</v>
      </c>
      <c r="T365" s="59" t="e">
        <f t="shared" si="30"/>
        <v>#VALUE!</v>
      </c>
      <c r="U365" s="57" t="e">
        <f t="shared" si="31"/>
        <v>#VALUE!</v>
      </c>
      <c r="V365" s="34" t="e">
        <f>'935'!AA365</f>
        <v>#VALUE!</v>
      </c>
      <c r="W365" s="58" t="e">
        <f t="shared" si="32"/>
        <v>#VALUE!</v>
      </c>
      <c r="X365" s="59" t="e">
        <f t="shared" si="33"/>
        <v>#VALUE!</v>
      </c>
      <c r="Y365" s="57" t="e">
        <f>0.01*('11'!B$17-'935'!X365)*Matrix!BT365</f>
        <v>#VALUE!</v>
      </c>
      <c r="Z365" s="32" t="e">
        <f>0.01*'11'!B$17*Matrix!AT365*Matrix!CV365</f>
        <v>#VALUE!</v>
      </c>
      <c r="AA365" s="32" t="e">
        <f>Matrix!AT365*MAX(Matrix!DD365,0-(Matrix!DC365+IF('935'!Q365=0,0,(1-'935'!Y365/'11'!C$17)*'11'!B$17/('11'!B$17-'935'!X365)*IF(Matrix!AT365=0,1,Matrix!BX365/Matrix!AT365)*Matrix!CU365)))*'11'!B$17*0.01*'DNO totals'!B$228/'DNO totals'!B$296</f>
        <v>#VALUE!</v>
      </c>
      <c r="AB365" s="32" t="e">
        <f>Matrix!AT365*'Charging rates'!B$106*Matrix!DA365</f>
        <v>#VALUE!</v>
      </c>
      <c r="AC365" s="32" t="e">
        <f>Matrix!AT365*MAX(Matrix!DD365,0-(Matrix!DC365+IF('935'!Q365=0,0,(1-'935'!Y365/'11'!C$17)*'11'!B$17/('11'!B$17-'935'!X365)*IF(Matrix!AT365=0,1,Matrix!BX365/Matrix!AT365)*Matrix!CU365)))*'11'!B$17*0.01*'DNO totals'!B$238/'DNO totals'!B$296</f>
        <v>#VALUE!</v>
      </c>
      <c r="AD365" s="32" t="e">
        <f>0.01*(Matrix!BX365*'11'!B$17*Matrix!CA365+Matrix!AT365*Matrix!CC365*'935'!Q365*('11'!C$17-'935'!Y365)*('11'!B$17/('11'!B$17-'935'!X365)))</f>
        <v>#VALUE!</v>
      </c>
      <c r="AE365" s="32" t="e">
        <f>Matrix!AT365*'Charging rates'!B$116*(Parameters!B$21+Matrix!AU365)*IF('DNO totals'!B$323&lt;0,1,'935'!S365)</f>
        <v>#VALUE!</v>
      </c>
      <c r="AF365" s="32" t="e">
        <f>Matrix!AT365*MAX(Matrix!DD365,0-(Matrix!DC365+IF('935'!Q365=0,0,(1-'935'!Y365/'11'!C$17)*'11'!B$17/('11'!B$17-'935'!X365)*IF(Matrix!AT365=0,1,Matrix!BX365/Matrix!AT365)*Matrix!CU365)))*'11'!B$17*0.01*(1-('DNO totals'!B$238+'DNO totals'!B$228)/'DNO totals'!B$296)</f>
        <v>#VALUE!</v>
      </c>
      <c r="AG365" s="49" t="e">
        <f t="shared" si="34"/>
        <v>#VALUE!</v>
      </c>
    </row>
    <row r="366" spans="1:33">
      <c r="A366" s="28">
        <v>266</v>
      </c>
      <c r="B366" s="47" t="e">
        <f>Results!B366</f>
        <v>#VALUE!</v>
      </c>
      <c r="C366" s="35" t="e">
        <f>Results!C366</f>
        <v>#VALUE!</v>
      </c>
      <c r="D366" s="55" t="e">
        <f>Results!D366</f>
        <v>#VALUE!</v>
      </c>
      <c r="E366" s="55" t="e">
        <f>Results!E366</f>
        <v>#VALUE!</v>
      </c>
      <c r="F366" s="56" t="e">
        <f>Results!F366</f>
        <v>#VALUE!</v>
      </c>
      <c r="G366" s="35" t="e">
        <f>Results!G366</f>
        <v>#VALUE!</v>
      </c>
      <c r="H366" s="55" t="e">
        <f>Results!H366</f>
        <v>#VALUE!</v>
      </c>
      <c r="I366" s="55" t="e">
        <f>Results!I366</f>
        <v>#VALUE!</v>
      </c>
      <c r="J366" s="56" t="e">
        <f>Results!J366</f>
        <v>#VALUE!</v>
      </c>
      <c r="K366" s="57" t="e">
        <f>0.01*'11'!B$17*Matrix!AT366*Results!E366</f>
        <v>#VALUE!</v>
      </c>
      <c r="L366" s="32" t="e">
        <f>0.01*('11'!C$17-'935'!Y366)*Results!C366*Matrix!AT366*('11'!B$17/('11'!B$17-'935'!X366))*'935'!Q366</f>
        <v>#VALUE!</v>
      </c>
      <c r="M366" s="49" t="e">
        <f>0.01*('11'!B$17-'935'!X366)*Results!D366</f>
        <v>#VALUE!</v>
      </c>
      <c r="N366" s="32" t="e">
        <f>0.01*'11'!B$17*Matrix!H366*Matrix!BC366</f>
        <v>#VALUE!</v>
      </c>
      <c r="O366" s="32" t="e">
        <f>0.01*('11'!B$17-'935'!X366)*Matrix!BW366</f>
        <v>#VALUE!</v>
      </c>
      <c r="P366" s="49" t="e">
        <f>0.01*Matrix!AS366*'935'!U366</f>
        <v>#VALUE!</v>
      </c>
      <c r="Q366" s="57" t="e">
        <f t="shared" si="28"/>
        <v>#VALUE!</v>
      </c>
      <c r="R366" s="34" t="e">
        <f>'935'!Z366</f>
        <v>#VALUE!</v>
      </c>
      <c r="S366" s="58" t="e">
        <f t="shared" si="29"/>
        <v>#VALUE!</v>
      </c>
      <c r="T366" s="59" t="e">
        <f t="shared" si="30"/>
        <v>#VALUE!</v>
      </c>
      <c r="U366" s="57" t="e">
        <f t="shared" si="31"/>
        <v>#VALUE!</v>
      </c>
      <c r="V366" s="34" t="e">
        <f>'935'!AA366</f>
        <v>#VALUE!</v>
      </c>
      <c r="W366" s="58" t="e">
        <f t="shared" si="32"/>
        <v>#VALUE!</v>
      </c>
      <c r="X366" s="59" t="e">
        <f t="shared" si="33"/>
        <v>#VALUE!</v>
      </c>
      <c r="Y366" s="57" t="e">
        <f>0.01*('11'!B$17-'935'!X366)*Matrix!BT366</f>
        <v>#VALUE!</v>
      </c>
      <c r="Z366" s="32" t="e">
        <f>0.01*'11'!B$17*Matrix!AT366*Matrix!CV366</f>
        <v>#VALUE!</v>
      </c>
      <c r="AA366" s="32" t="e">
        <f>Matrix!AT366*MAX(Matrix!DD366,0-(Matrix!DC366+IF('935'!Q366=0,0,(1-'935'!Y366/'11'!C$17)*'11'!B$17/('11'!B$17-'935'!X366)*IF(Matrix!AT366=0,1,Matrix!BX366/Matrix!AT366)*Matrix!CU366)))*'11'!B$17*0.01*'DNO totals'!B$228/'DNO totals'!B$296</f>
        <v>#VALUE!</v>
      </c>
      <c r="AB366" s="32" t="e">
        <f>Matrix!AT366*'Charging rates'!B$106*Matrix!DA366</f>
        <v>#VALUE!</v>
      </c>
      <c r="AC366" s="32" t="e">
        <f>Matrix!AT366*MAX(Matrix!DD366,0-(Matrix!DC366+IF('935'!Q366=0,0,(1-'935'!Y366/'11'!C$17)*'11'!B$17/('11'!B$17-'935'!X366)*IF(Matrix!AT366=0,1,Matrix!BX366/Matrix!AT366)*Matrix!CU366)))*'11'!B$17*0.01*'DNO totals'!B$238/'DNO totals'!B$296</f>
        <v>#VALUE!</v>
      </c>
      <c r="AD366" s="32" t="e">
        <f>0.01*(Matrix!BX366*'11'!B$17*Matrix!CA366+Matrix!AT366*Matrix!CC366*'935'!Q366*('11'!C$17-'935'!Y366)*('11'!B$17/('11'!B$17-'935'!X366)))</f>
        <v>#VALUE!</v>
      </c>
      <c r="AE366" s="32" t="e">
        <f>Matrix!AT366*'Charging rates'!B$116*(Parameters!B$21+Matrix!AU366)*IF('DNO totals'!B$323&lt;0,1,'935'!S366)</f>
        <v>#VALUE!</v>
      </c>
      <c r="AF366" s="32" t="e">
        <f>Matrix!AT366*MAX(Matrix!DD366,0-(Matrix!DC366+IF('935'!Q366=0,0,(1-'935'!Y366/'11'!C$17)*'11'!B$17/('11'!B$17-'935'!X366)*IF(Matrix!AT366=0,1,Matrix!BX366/Matrix!AT366)*Matrix!CU366)))*'11'!B$17*0.01*(1-('DNO totals'!B$238+'DNO totals'!B$228)/'DNO totals'!B$296)</f>
        <v>#VALUE!</v>
      </c>
      <c r="AG366" s="49" t="e">
        <f t="shared" si="34"/>
        <v>#VALUE!</v>
      </c>
    </row>
    <row r="367" spans="1:33">
      <c r="A367" s="28">
        <v>267</v>
      </c>
      <c r="B367" s="47" t="e">
        <f>Results!B367</f>
        <v>#VALUE!</v>
      </c>
      <c r="C367" s="35" t="e">
        <f>Results!C367</f>
        <v>#VALUE!</v>
      </c>
      <c r="D367" s="55" t="e">
        <f>Results!D367</f>
        <v>#VALUE!</v>
      </c>
      <c r="E367" s="55" t="e">
        <f>Results!E367</f>
        <v>#VALUE!</v>
      </c>
      <c r="F367" s="56" t="e">
        <f>Results!F367</f>
        <v>#VALUE!</v>
      </c>
      <c r="G367" s="35" t="e">
        <f>Results!G367</f>
        <v>#VALUE!</v>
      </c>
      <c r="H367" s="55" t="e">
        <f>Results!H367</f>
        <v>#VALUE!</v>
      </c>
      <c r="I367" s="55" t="e">
        <f>Results!I367</f>
        <v>#VALUE!</v>
      </c>
      <c r="J367" s="56" t="e">
        <f>Results!J367</f>
        <v>#VALUE!</v>
      </c>
      <c r="K367" s="57" t="e">
        <f>0.01*'11'!B$17*Matrix!AT367*Results!E367</f>
        <v>#VALUE!</v>
      </c>
      <c r="L367" s="32" t="e">
        <f>0.01*('11'!C$17-'935'!Y367)*Results!C367*Matrix!AT367*('11'!B$17/('11'!B$17-'935'!X367))*'935'!Q367</f>
        <v>#VALUE!</v>
      </c>
      <c r="M367" s="49" t="e">
        <f>0.01*('11'!B$17-'935'!X367)*Results!D367</f>
        <v>#VALUE!</v>
      </c>
      <c r="N367" s="32" t="e">
        <f>0.01*'11'!B$17*Matrix!H367*Matrix!BC367</f>
        <v>#VALUE!</v>
      </c>
      <c r="O367" s="32" t="e">
        <f>0.01*('11'!B$17-'935'!X367)*Matrix!BW367</f>
        <v>#VALUE!</v>
      </c>
      <c r="P367" s="49" t="e">
        <f>0.01*Matrix!AS367*'935'!U367</f>
        <v>#VALUE!</v>
      </c>
      <c r="Q367" s="57" t="e">
        <f t="shared" si="28"/>
        <v>#VALUE!</v>
      </c>
      <c r="R367" s="34" t="e">
        <f>'935'!Z367</f>
        <v>#VALUE!</v>
      </c>
      <c r="S367" s="58" t="e">
        <f t="shared" si="29"/>
        <v>#VALUE!</v>
      </c>
      <c r="T367" s="59" t="e">
        <f t="shared" si="30"/>
        <v>#VALUE!</v>
      </c>
      <c r="U367" s="57" t="e">
        <f t="shared" si="31"/>
        <v>#VALUE!</v>
      </c>
      <c r="V367" s="34" t="e">
        <f>'935'!AA367</f>
        <v>#VALUE!</v>
      </c>
      <c r="W367" s="58" t="e">
        <f t="shared" si="32"/>
        <v>#VALUE!</v>
      </c>
      <c r="X367" s="59" t="e">
        <f t="shared" si="33"/>
        <v>#VALUE!</v>
      </c>
      <c r="Y367" s="57" t="e">
        <f>0.01*('11'!B$17-'935'!X367)*Matrix!BT367</f>
        <v>#VALUE!</v>
      </c>
      <c r="Z367" s="32" t="e">
        <f>0.01*'11'!B$17*Matrix!AT367*Matrix!CV367</f>
        <v>#VALUE!</v>
      </c>
      <c r="AA367" s="32" t="e">
        <f>Matrix!AT367*MAX(Matrix!DD367,0-(Matrix!DC367+IF('935'!Q367=0,0,(1-'935'!Y367/'11'!C$17)*'11'!B$17/('11'!B$17-'935'!X367)*IF(Matrix!AT367=0,1,Matrix!BX367/Matrix!AT367)*Matrix!CU367)))*'11'!B$17*0.01*'DNO totals'!B$228/'DNO totals'!B$296</f>
        <v>#VALUE!</v>
      </c>
      <c r="AB367" s="32" t="e">
        <f>Matrix!AT367*'Charging rates'!B$106*Matrix!DA367</f>
        <v>#VALUE!</v>
      </c>
      <c r="AC367" s="32" t="e">
        <f>Matrix!AT367*MAX(Matrix!DD367,0-(Matrix!DC367+IF('935'!Q367=0,0,(1-'935'!Y367/'11'!C$17)*'11'!B$17/('11'!B$17-'935'!X367)*IF(Matrix!AT367=0,1,Matrix!BX367/Matrix!AT367)*Matrix!CU367)))*'11'!B$17*0.01*'DNO totals'!B$238/'DNO totals'!B$296</f>
        <v>#VALUE!</v>
      </c>
      <c r="AD367" s="32" t="e">
        <f>0.01*(Matrix!BX367*'11'!B$17*Matrix!CA367+Matrix!AT367*Matrix!CC367*'935'!Q367*('11'!C$17-'935'!Y367)*('11'!B$17/('11'!B$17-'935'!X367)))</f>
        <v>#VALUE!</v>
      </c>
      <c r="AE367" s="32" t="e">
        <f>Matrix!AT367*'Charging rates'!B$116*(Parameters!B$21+Matrix!AU367)*IF('DNO totals'!B$323&lt;0,1,'935'!S367)</f>
        <v>#VALUE!</v>
      </c>
      <c r="AF367" s="32" t="e">
        <f>Matrix!AT367*MAX(Matrix!DD367,0-(Matrix!DC367+IF('935'!Q367=0,0,(1-'935'!Y367/'11'!C$17)*'11'!B$17/('11'!B$17-'935'!X367)*IF(Matrix!AT367=0,1,Matrix!BX367/Matrix!AT367)*Matrix!CU367)))*'11'!B$17*0.01*(1-('DNO totals'!B$238+'DNO totals'!B$228)/'DNO totals'!B$296)</f>
        <v>#VALUE!</v>
      </c>
      <c r="AG367" s="49" t="e">
        <f t="shared" si="34"/>
        <v>#VALUE!</v>
      </c>
    </row>
    <row r="368" spans="1:33">
      <c r="A368" s="28">
        <v>268</v>
      </c>
      <c r="B368" s="47" t="e">
        <f>Results!B368</f>
        <v>#VALUE!</v>
      </c>
      <c r="C368" s="35" t="e">
        <f>Results!C368</f>
        <v>#VALUE!</v>
      </c>
      <c r="D368" s="55" t="e">
        <f>Results!D368</f>
        <v>#VALUE!</v>
      </c>
      <c r="E368" s="55" t="e">
        <f>Results!E368</f>
        <v>#VALUE!</v>
      </c>
      <c r="F368" s="56" t="e">
        <f>Results!F368</f>
        <v>#VALUE!</v>
      </c>
      <c r="G368" s="35" t="e">
        <f>Results!G368</f>
        <v>#VALUE!</v>
      </c>
      <c r="H368" s="55" t="e">
        <f>Results!H368</f>
        <v>#VALUE!</v>
      </c>
      <c r="I368" s="55" t="e">
        <f>Results!I368</f>
        <v>#VALUE!</v>
      </c>
      <c r="J368" s="56" t="e">
        <f>Results!J368</f>
        <v>#VALUE!</v>
      </c>
      <c r="K368" s="57" t="e">
        <f>0.01*'11'!B$17*Matrix!AT368*Results!E368</f>
        <v>#VALUE!</v>
      </c>
      <c r="L368" s="32" t="e">
        <f>0.01*('11'!C$17-'935'!Y368)*Results!C368*Matrix!AT368*('11'!B$17/('11'!B$17-'935'!X368))*'935'!Q368</f>
        <v>#VALUE!</v>
      </c>
      <c r="M368" s="49" t="e">
        <f>0.01*('11'!B$17-'935'!X368)*Results!D368</f>
        <v>#VALUE!</v>
      </c>
      <c r="N368" s="32" t="e">
        <f>0.01*'11'!B$17*Matrix!H368*Matrix!BC368</f>
        <v>#VALUE!</v>
      </c>
      <c r="O368" s="32" t="e">
        <f>0.01*('11'!B$17-'935'!X368)*Matrix!BW368</f>
        <v>#VALUE!</v>
      </c>
      <c r="P368" s="49" t="e">
        <f>0.01*Matrix!AS368*'935'!U368</f>
        <v>#VALUE!</v>
      </c>
      <c r="Q368" s="57" t="e">
        <f t="shared" si="28"/>
        <v>#VALUE!</v>
      </c>
      <c r="R368" s="34" t="e">
        <f>'935'!Z368</f>
        <v>#VALUE!</v>
      </c>
      <c r="S368" s="58" t="e">
        <f t="shared" si="29"/>
        <v>#VALUE!</v>
      </c>
      <c r="T368" s="59" t="e">
        <f t="shared" si="30"/>
        <v>#VALUE!</v>
      </c>
      <c r="U368" s="57" t="e">
        <f t="shared" si="31"/>
        <v>#VALUE!</v>
      </c>
      <c r="V368" s="34" t="e">
        <f>'935'!AA368</f>
        <v>#VALUE!</v>
      </c>
      <c r="W368" s="58" t="e">
        <f t="shared" si="32"/>
        <v>#VALUE!</v>
      </c>
      <c r="X368" s="59" t="e">
        <f t="shared" si="33"/>
        <v>#VALUE!</v>
      </c>
      <c r="Y368" s="57" t="e">
        <f>0.01*('11'!B$17-'935'!X368)*Matrix!BT368</f>
        <v>#VALUE!</v>
      </c>
      <c r="Z368" s="32" t="e">
        <f>0.01*'11'!B$17*Matrix!AT368*Matrix!CV368</f>
        <v>#VALUE!</v>
      </c>
      <c r="AA368" s="32" t="e">
        <f>Matrix!AT368*MAX(Matrix!DD368,0-(Matrix!DC368+IF('935'!Q368=0,0,(1-'935'!Y368/'11'!C$17)*'11'!B$17/('11'!B$17-'935'!X368)*IF(Matrix!AT368=0,1,Matrix!BX368/Matrix!AT368)*Matrix!CU368)))*'11'!B$17*0.01*'DNO totals'!B$228/'DNO totals'!B$296</f>
        <v>#VALUE!</v>
      </c>
      <c r="AB368" s="32" t="e">
        <f>Matrix!AT368*'Charging rates'!B$106*Matrix!DA368</f>
        <v>#VALUE!</v>
      </c>
      <c r="AC368" s="32" t="e">
        <f>Matrix!AT368*MAX(Matrix!DD368,0-(Matrix!DC368+IF('935'!Q368=0,0,(1-'935'!Y368/'11'!C$17)*'11'!B$17/('11'!B$17-'935'!X368)*IF(Matrix!AT368=0,1,Matrix!BX368/Matrix!AT368)*Matrix!CU368)))*'11'!B$17*0.01*'DNO totals'!B$238/'DNO totals'!B$296</f>
        <v>#VALUE!</v>
      </c>
      <c r="AD368" s="32" t="e">
        <f>0.01*(Matrix!BX368*'11'!B$17*Matrix!CA368+Matrix!AT368*Matrix!CC368*'935'!Q368*('11'!C$17-'935'!Y368)*('11'!B$17/('11'!B$17-'935'!X368)))</f>
        <v>#VALUE!</v>
      </c>
      <c r="AE368" s="32" t="e">
        <f>Matrix!AT368*'Charging rates'!B$116*(Parameters!B$21+Matrix!AU368)*IF('DNO totals'!B$323&lt;0,1,'935'!S368)</f>
        <v>#VALUE!</v>
      </c>
      <c r="AF368" s="32" t="e">
        <f>Matrix!AT368*MAX(Matrix!DD368,0-(Matrix!DC368+IF('935'!Q368=0,0,(1-'935'!Y368/'11'!C$17)*'11'!B$17/('11'!B$17-'935'!X368)*IF(Matrix!AT368=0,1,Matrix!BX368/Matrix!AT368)*Matrix!CU368)))*'11'!B$17*0.01*(1-('DNO totals'!B$238+'DNO totals'!B$228)/'DNO totals'!B$296)</f>
        <v>#VALUE!</v>
      </c>
      <c r="AG368" s="49" t="e">
        <f t="shared" si="34"/>
        <v>#VALUE!</v>
      </c>
    </row>
    <row r="369" spans="1:33">
      <c r="A369" s="28">
        <v>269</v>
      </c>
      <c r="B369" s="47" t="e">
        <f>Results!B369</f>
        <v>#VALUE!</v>
      </c>
      <c r="C369" s="35" t="e">
        <f>Results!C369</f>
        <v>#VALUE!</v>
      </c>
      <c r="D369" s="55" t="e">
        <f>Results!D369</f>
        <v>#VALUE!</v>
      </c>
      <c r="E369" s="55" t="e">
        <f>Results!E369</f>
        <v>#VALUE!</v>
      </c>
      <c r="F369" s="56" t="e">
        <f>Results!F369</f>
        <v>#VALUE!</v>
      </c>
      <c r="G369" s="35" t="e">
        <f>Results!G369</f>
        <v>#VALUE!</v>
      </c>
      <c r="H369" s="55" t="e">
        <f>Results!H369</f>
        <v>#VALUE!</v>
      </c>
      <c r="I369" s="55" t="e">
        <f>Results!I369</f>
        <v>#VALUE!</v>
      </c>
      <c r="J369" s="56" t="e">
        <f>Results!J369</f>
        <v>#VALUE!</v>
      </c>
      <c r="K369" s="57" t="e">
        <f>0.01*'11'!B$17*Matrix!AT369*Results!E369</f>
        <v>#VALUE!</v>
      </c>
      <c r="L369" s="32" t="e">
        <f>0.01*('11'!C$17-'935'!Y369)*Results!C369*Matrix!AT369*('11'!B$17/('11'!B$17-'935'!X369))*'935'!Q369</f>
        <v>#VALUE!</v>
      </c>
      <c r="M369" s="49" t="e">
        <f>0.01*('11'!B$17-'935'!X369)*Results!D369</f>
        <v>#VALUE!</v>
      </c>
      <c r="N369" s="32" t="e">
        <f>0.01*'11'!B$17*Matrix!H369*Matrix!BC369</f>
        <v>#VALUE!</v>
      </c>
      <c r="O369" s="32" t="e">
        <f>0.01*('11'!B$17-'935'!X369)*Matrix!BW369</f>
        <v>#VALUE!</v>
      </c>
      <c r="P369" s="49" t="e">
        <f>0.01*Matrix!AS369*'935'!U369</f>
        <v>#VALUE!</v>
      </c>
      <c r="Q369" s="57" t="e">
        <f t="shared" si="28"/>
        <v>#VALUE!</v>
      </c>
      <c r="R369" s="34" t="e">
        <f>'935'!Z369</f>
        <v>#VALUE!</v>
      </c>
      <c r="S369" s="58" t="e">
        <f t="shared" si="29"/>
        <v>#VALUE!</v>
      </c>
      <c r="T369" s="59" t="e">
        <f t="shared" si="30"/>
        <v>#VALUE!</v>
      </c>
      <c r="U369" s="57" t="e">
        <f t="shared" si="31"/>
        <v>#VALUE!</v>
      </c>
      <c r="V369" s="34" t="e">
        <f>'935'!AA369</f>
        <v>#VALUE!</v>
      </c>
      <c r="W369" s="58" t="e">
        <f t="shared" si="32"/>
        <v>#VALUE!</v>
      </c>
      <c r="X369" s="59" t="e">
        <f t="shared" si="33"/>
        <v>#VALUE!</v>
      </c>
      <c r="Y369" s="57" t="e">
        <f>0.01*('11'!B$17-'935'!X369)*Matrix!BT369</f>
        <v>#VALUE!</v>
      </c>
      <c r="Z369" s="32" t="e">
        <f>0.01*'11'!B$17*Matrix!AT369*Matrix!CV369</f>
        <v>#VALUE!</v>
      </c>
      <c r="AA369" s="32" t="e">
        <f>Matrix!AT369*MAX(Matrix!DD369,0-(Matrix!DC369+IF('935'!Q369=0,0,(1-'935'!Y369/'11'!C$17)*'11'!B$17/('11'!B$17-'935'!X369)*IF(Matrix!AT369=0,1,Matrix!BX369/Matrix!AT369)*Matrix!CU369)))*'11'!B$17*0.01*'DNO totals'!B$228/'DNO totals'!B$296</f>
        <v>#VALUE!</v>
      </c>
      <c r="AB369" s="32" t="e">
        <f>Matrix!AT369*'Charging rates'!B$106*Matrix!DA369</f>
        <v>#VALUE!</v>
      </c>
      <c r="AC369" s="32" t="e">
        <f>Matrix!AT369*MAX(Matrix!DD369,0-(Matrix!DC369+IF('935'!Q369=0,0,(1-'935'!Y369/'11'!C$17)*'11'!B$17/('11'!B$17-'935'!X369)*IF(Matrix!AT369=0,1,Matrix!BX369/Matrix!AT369)*Matrix!CU369)))*'11'!B$17*0.01*'DNO totals'!B$238/'DNO totals'!B$296</f>
        <v>#VALUE!</v>
      </c>
      <c r="AD369" s="32" t="e">
        <f>0.01*(Matrix!BX369*'11'!B$17*Matrix!CA369+Matrix!AT369*Matrix!CC369*'935'!Q369*('11'!C$17-'935'!Y369)*('11'!B$17/('11'!B$17-'935'!X369)))</f>
        <v>#VALUE!</v>
      </c>
      <c r="AE369" s="32" t="e">
        <f>Matrix!AT369*'Charging rates'!B$116*(Parameters!B$21+Matrix!AU369)*IF('DNO totals'!B$323&lt;0,1,'935'!S369)</f>
        <v>#VALUE!</v>
      </c>
      <c r="AF369" s="32" t="e">
        <f>Matrix!AT369*MAX(Matrix!DD369,0-(Matrix!DC369+IF('935'!Q369=0,0,(1-'935'!Y369/'11'!C$17)*'11'!B$17/('11'!B$17-'935'!X369)*IF(Matrix!AT369=0,1,Matrix!BX369/Matrix!AT369)*Matrix!CU369)))*'11'!B$17*0.01*(1-('DNO totals'!B$238+'DNO totals'!B$228)/'DNO totals'!B$296)</f>
        <v>#VALUE!</v>
      </c>
      <c r="AG369" s="49" t="e">
        <f t="shared" si="34"/>
        <v>#VALUE!</v>
      </c>
    </row>
    <row r="370" spans="1:33">
      <c r="A370" s="28">
        <v>270</v>
      </c>
      <c r="B370" s="47" t="e">
        <f>Results!B370</f>
        <v>#VALUE!</v>
      </c>
      <c r="C370" s="35" t="e">
        <f>Results!C370</f>
        <v>#VALUE!</v>
      </c>
      <c r="D370" s="55" t="e">
        <f>Results!D370</f>
        <v>#VALUE!</v>
      </c>
      <c r="E370" s="55" t="e">
        <f>Results!E370</f>
        <v>#VALUE!</v>
      </c>
      <c r="F370" s="56" t="e">
        <f>Results!F370</f>
        <v>#VALUE!</v>
      </c>
      <c r="G370" s="35" t="e">
        <f>Results!G370</f>
        <v>#VALUE!</v>
      </c>
      <c r="H370" s="55" t="e">
        <f>Results!H370</f>
        <v>#VALUE!</v>
      </c>
      <c r="I370" s="55" t="e">
        <f>Results!I370</f>
        <v>#VALUE!</v>
      </c>
      <c r="J370" s="56" t="e">
        <f>Results!J370</f>
        <v>#VALUE!</v>
      </c>
      <c r="K370" s="57" t="e">
        <f>0.01*'11'!B$17*Matrix!AT370*Results!E370</f>
        <v>#VALUE!</v>
      </c>
      <c r="L370" s="32" t="e">
        <f>0.01*('11'!C$17-'935'!Y370)*Results!C370*Matrix!AT370*('11'!B$17/('11'!B$17-'935'!X370))*'935'!Q370</f>
        <v>#VALUE!</v>
      </c>
      <c r="M370" s="49" t="e">
        <f>0.01*('11'!B$17-'935'!X370)*Results!D370</f>
        <v>#VALUE!</v>
      </c>
      <c r="N370" s="32" t="e">
        <f>0.01*'11'!B$17*Matrix!H370*Matrix!BC370</f>
        <v>#VALUE!</v>
      </c>
      <c r="O370" s="32" t="e">
        <f>0.01*('11'!B$17-'935'!X370)*Matrix!BW370</f>
        <v>#VALUE!</v>
      </c>
      <c r="P370" s="49" t="e">
        <f>0.01*Matrix!AS370*'935'!U370</f>
        <v>#VALUE!</v>
      </c>
      <c r="Q370" s="57" t="e">
        <f t="shared" si="28"/>
        <v>#VALUE!</v>
      </c>
      <c r="R370" s="34" t="e">
        <f>'935'!Z370</f>
        <v>#VALUE!</v>
      </c>
      <c r="S370" s="58" t="e">
        <f t="shared" si="29"/>
        <v>#VALUE!</v>
      </c>
      <c r="T370" s="59" t="e">
        <f t="shared" si="30"/>
        <v>#VALUE!</v>
      </c>
      <c r="U370" s="57" t="e">
        <f t="shared" si="31"/>
        <v>#VALUE!</v>
      </c>
      <c r="V370" s="34" t="e">
        <f>'935'!AA370</f>
        <v>#VALUE!</v>
      </c>
      <c r="W370" s="58" t="e">
        <f t="shared" si="32"/>
        <v>#VALUE!</v>
      </c>
      <c r="X370" s="59" t="e">
        <f t="shared" si="33"/>
        <v>#VALUE!</v>
      </c>
      <c r="Y370" s="57" t="e">
        <f>0.01*('11'!B$17-'935'!X370)*Matrix!BT370</f>
        <v>#VALUE!</v>
      </c>
      <c r="Z370" s="32" t="e">
        <f>0.01*'11'!B$17*Matrix!AT370*Matrix!CV370</f>
        <v>#VALUE!</v>
      </c>
      <c r="AA370" s="32" t="e">
        <f>Matrix!AT370*MAX(Matrix!DD370,0-(Matrix!DC370+IF('935'!Q370=0,0,(1-'935'!Y370/'11'!C$17)*'11'!B$17/('11'!B$17-'935'!X370)*IF(Matrix!AT370=0,1,Matrix!BX370/Matrix!AT370)*Matrix!CU370)))*'11'!B$17*0.01*'DNO totals'!B$228/'DNO totals'!B$296</f>
        <v>#VALUE!</v>
      </c>
      <c r="AB370" s="32" t="e">
        <f>Matrix!AT370*'Charging rates'!B$106*Matrix!DA370</f>
        <v>#VALUE!</v>
      </c>
      <c r="AC370" s="32" t="e">
        <f>Matrix!AT370*MAX(Matrix!DD370,0-(Matrix!DC370+IF('935'!Q370=0,0,(1-'935'!Y370/'11'!C$17)*'11'!B$17/('11'!B$17-'935'!X370)*IF(Matrix!AT370=0,1,Matrix!BX370/Matrix!AT370)*Matrix!CU370)))*'11'!B$17*0.01*'DNO totals'!B$238/'DNO totals'!B$296</f>
        <v>#VALUE!</v>
      </c>
      <c r="AD370" s="32" t="e">
        <f>0.01*(Matrix!BX370*'11'!B$17*Matrix!CA370+Matrix!AT370*Matrix!CC370*'935'!Q370*('11'!C$17-'935'!Y370)*('11'!B$17/('11'!B$17-'935'!X370)))</f>
        <v>#VALUE!</v>
      </c>
      <c r="AE370" s="32" t="e">
        <f>Matrix!AT370*'Charging rates'!B$116*(Parameters!B$21+Matrix!AU370)*IF('DNO totals'!B$323&lt;0,1,'935'!S370)</f>
        <v>#VALUE!</v>
      </c>
      <c r="AF370" s="32" t="e">
        <f>Matrix!AT370*MAX(Matrix!DD370,0-(Matrix!DC370+IF('935'!Q370=0,0,(1-'935'!Y370/'11'!C$17)*'11'!B$17/('11'!B$17-'935'!X370)*IF(Matrix!AT370=0,1,Matrix!BX370/Matrix!AT370)*Matrix!CU370)))*'11'!B$17*0.01*(1-('DNO totals'!B$238+'DNO totals'!B$228)/'DNO totals'!B$296)</f>
        <v>#VALUE!</v>
      </c>
      <c r="AG370" s="49" t="e">
        <f t="shared" si="34"/>
        <v>#VALUE!</v>
      </c>
    </row>
    <row r="371" spans="1:33">
      <c r="A371" s="28">
        <v>271</v>
      </c>
      <c r="B371" s="47" t="e">
        <f>Results!B371</f>
        <v>#VALUE!</v>
      </c>
      <c r="C371" s="35" t="e">
        <f>Results!C371</f>
        <v>#VALUE!</v>
      </c>
      <c r="D371" s="55" t="e">
        <f>Results!D371</f>
        <v>#VALUE!</v>
      </c>
      <c r="E371" s="55" t="e">
        <f>Results!E371</f>
        <v>#VALUE!</v>
      </c>
      <c r="F371" s="56" t="e">
        <f>Results!F371</f>
        <v>#VALUE!</v>
      </c>
      <c r="G371" s="35" t="e">
        <f>Results!G371</f>
        <v>#VALUE!</v>
      </c>
      <c r="H371" s="55" t="e">
        <f>Results!H371</f>
        <v>#VALUE!</v>
      </c>
      <c r="I371" s="55" t="e">
        <f>Results!I371</f>
        <v>#VALUE!</v>
      </c>
      <c r="J371" s="56" t="e">
        <f>Results!J371</f>
        <v>#VALUE!</v>
      </c>
      <c r="K371" s="57" t="e">
        <f>0.01*'11'!B$17*Matrix!AT371*Results!E371</f>
        <v>#VALUE!</v>
      </c>
      <c r="L371" s="32" t="e">
        <f>0.01*('11'!C$17-'935'!Y371)*Results!C371*Matrix!AT371*('11'!B$17/('11'!B$17-'935'!X371))*'935'!Q371</f>
        <v>#VALUE!</v>
      </c>
      <c r="M371" s="49" t="e">
        <f>0.01*('11'!B$17-'935'!X371)*Results!D371</f>
        <v>#VALUE!</v>
      </c>
      <c r="N371" s="32" t="e">
        <f>0.01*'11'!B$17*Matrix!H371*Matrix!BC371</f>
        <v>#VALUE!</v>
      </c>
      <c r="O371" s="32" t="e">
        <f>0.01*('11'!B$17-'935'!X371)*Matrix!BW371</f>
        <v>#VALUE!</v>
      </c>
      <c r="P371" s="49" t="e">
        <f>0.01*Matrix!AS371*'935'!U371</f>
        <v>#VALUE!</v>
      </c>
      <c r="Q371" s="57" t="e">
        <f t="shared" si="28"/>
        <v>#VALUE!</v>
      </c>
      <c r="R371" s="34" t="e">
        <f>'935'!Z371</f>
        <v>#VALUE!</v>
      </c>
      <c r="S371" s="58" t="e">
        <f t="shared" si="29"/>
        <v>#VALUE!</v>
      </c>
      <c r="T371" s="59" t="e">
        <f t="shared" si="30"/>
        <v>#VALUE!</v>
      </c>
      <c r="U371" s="57" t="e">
        <f t="shared" si="31"/>
        <v>#VALUE!</v>
      </c>
      <c r="V371" s="34" t="e">
        <f>'935'!AA371</f>
        <v>#VALUE!</v>
      </c>
      <c r="W371" s="58" t="e">
        <f t="shared" si="32"/>
        <v>#VALUE!</v>
      </c>
      <c r="X371" s="59" t="e">
        <f t="shared" si="33"/>
        <v>#VALUE!</v>
      </c>
      <c r="Y371" s="57" t="e">
        <f>0.01*('11'!B$17-'935'!X371)*Matrix!BT371</f>
        <v>#VALUE!</v>
      </c>
      <c r="Z371" s="32" t="e">
        <f>0.01*'11'!B$17*Matrix!AT371*Matrix!CV371</f>
        <v>#VALUE!</v>
      </c>
      <c r="AA371" s="32" t="e">
        <f>Matrix!AT371*MAX(Matrix!DD371,0-(Matrix!DC371+IF('935'!Q371=0,0,(1-'935'!Y371/'11'!C$17)*'11'!B$17/('11'!B$17-'935'!X371)*IF(Matrix!AT371=0,1,Matrix!BX371/Matrix!AT371)*Matrix!CU371)))*'11'!B$17*0.01*'DNO totals'!B$228/'DNO totals'!B$296</f>
        <v>#VALUE!</v>
      </c>
      <c r="AB371" s="32" t="e">
        <f>Matrix!AT371*'Charging rates'!B$106*Matrix!DA371</f>
        <v>#VALUE!</v>
      </c>
      <c r="AC371" s="32" t="e">
        <f>Matrix!AT371*MAX(Matrix!DD371,0-(Matrix!DC371+IF('935'!Q371=0,0,(1-'935'!Y371/'11'!C$17)*'11'!B$17/('11'!B$17-'935'!X371)*IF(Matrix!AT371=0,1,Matrix!BX371/Matrix!AT371)*Matrix!CU371)))*'11'!B$17*0.01*'DNO totals'!B$238/'DNO totals'!B$296</f>
        <v>#VALUE!</v>
      </c>
      <c r="AD371" s="32" t="e">
        <f>0.01*(Matrix!BX371*'11'!B$17*Matrix!CA371+Matrix!AT371*Matrix!CC371*'935'!Q371*('11'!C$17-'935'!Y371)*('11'!B$17/('11'!B$17-'935'!X371)))</f>
        <v>#VALUE!</v>
      </c>
      <c r="AE371" s="32" t="e">
        <f>Matrix!AT371*'Charging rates'!B$116*(Parameters!B$21+Matrix!AU371)*IF('DNO totals'!B$323&lt;0,1,'935'!S371)</f>
        <v>#VALUE!</v>
      </c>
      <c r="AF371" s="32" t="e">
        <f>Matrix!AT371*MAX(Matrix!DD371,0-(Matrix!DC371+IF('935'!Q371=0,0,(1-'935'!Y371/'11'!C$17)*'11'!B$17/('11'!B$17-'935'!X371)*IF(Matrix!AT371=0,1,Matrix!BX371/Matrix!AT371)*Matrix!CU371)))*'11'!B$17*0.01*(1-('DNO totals'!B$238+'DNO totals'!B$228)/'DNO totals'!B$296)</f>
        <v>#VALUE!</v>
      </c>
      <c r="AG371" s="49" t="e">
        <f t="shared" si="34"/>
        <v>#VALUE!</v>
      </c>
    </row>
    <row r="372" spans="1:33">
      <c r="A372" s="28">
        <v>272</v>
      </c>
      <c r="B372" s="47" t="e">
        <f>Results!B372</f>
        <v>#VALUE!</v>
      </c>
      <c r="C372" s="35" t="e">
        <f>Results!C372</f>
        <v>#VALUE!</v>
      </c>
      <c r="D372" s="55" t="e">
        <f>Results!D372</f>
        <v>#VALUE!</v>
      </c>
      <c r="E372" s="55" t="e">
        <f>Results!E372</f>
        <v>#VALUE!</v>
      </c>
      <c r="F372" s="56" t="e">
        <f>Results!F372</f>
        <v>#VALUE!</v>
      </c>
      <c r="G372" s="35" t="e">
        <f>Results!G372</f>
        <v>#VALUE!</v>
      </c>
      <c r="H372" s="55" t="e">
        <f>Results!H372</f>
        <v>#VALUE!</v>
      </c>
      <c r="I372" s="55" t="e">
        <f>Results!I372</f>
        <v>#VALUE!</v>
      </c>
      <c r="J372" s="56" t="e">
        <f>Results!J372</f>
        <v>#VALUE!</v>
      </c>
      <c r="K372" s="57" t="e">
        <f>0.01*'11'!B$17*Matrix!AT372*Results!E372</f>
        <v>#VALUE!</v>
      </c>
      <c r="L372" s="32" t="e">
        <f>0.01*('11'!C$17-'935'!Y372)*Results!C372*Matrix!AT372*('11'!B$17/('11'!B$17-'935'!X372))*'935'!Q372</f>
        <v>#VALUE!</v>
      </c>
      <c r="M372" s="49" t="e">
        <f>0.01*('11'!B$17-'935'!X372)*Results!D372</f>
        <v>#VALUE!</v>
      </c>
      <c r="N372" s="32" t="e">
        <f>0.01*'11'!B$17*Matrix!H372*Matrix!BC372</f>
        <v>#VALUE!</v>
      </c>
      <c r="O372" s="32" t="e">
        <f>0.01*('11'!B$17-'935'!X372)*Matrix!BW372</f>
        <v>#VALUE!</v>
      </c>
      <c r="P372" s="49" t="e">
        <f>0.01*Matrix!AS372*'935'!U372</f>
        <v>#VALUE!</v>
      </c>
      <c r="Q372" s="57" t="e">
        <f t="shared" si="28"/>
        <v>#VALUE!</v>
      </c>
      <c r="R372" s="34" t="e">
        <f>'935'!Z372</f>
        <v>#VALUE!</v>
      </c>
      <c r="S372" s="58" t="e">
        <f t="shared" si="29"/>
        <v>#VALUE!</v>
      </c>
      <c r="T372" s="59" t="e">
        <f t="shared" si="30"/>
        <v>#VALUE!</v>
      </c>
      <c r="U372" s="57" t="e">
        <f t="shared" si="31"/>
        <v>#VALUE!</v>
      </c>
      <c r="V372" s="34" t="e">
        <f>'935'!AA372</f>
        <v>#VALUE!</v>
      </c>
      <c r="W372" s="58" t="e">
        <f t="shared" si="32"/>
        <v>#VALUE!</v>
      </c>
      <c r="X372" s="59" t="e">
        <f t="shared" si="33"/>
        <v>#VALUE!</v>
      </c>
      <c r="Y372" s="57" t="e">
        <f>0.01*('11'!B$17-'935'!X372)*Matrix!BT372</f>
        <v>#VALUE!</v>
      </c>
      <c r="Z372" s="32" t="e">
        <f>0.01*'11'!B$17*Matrix!AT372*Matrix!CV372</f>
        <v>#VALUE!</v>
      </c>
      <c r="AA372" s="32" t="e">
        <f>Matrix!AT372*MAX(Matrix!DD372,0-(Matrix!DC372+IF('935'!Q372=0,0,(1-'935'!Y372/'11'!C$17)*'11'!B$17/('11'!B$17-'935'!X372)*IF(Matrix!AT372=0,1,Matrix!BX372/Matrix!AT372)*Matrix!CU372)))*'11'!B$17*0.01*'DNO totals'!B$228/'DNO totals'!B$296</f>
        <v>#VALUE!</v>
      </c>
      <c r="AB372" s="32" t="e">
        <f>Matrix!AT372*'Charging rates'!B$106*Matrix!DA372</f>
        <v>#VALUE!</v>
      </c>
      <c r="AC372" s="32" t="e">
        <f>Matrix!AT372*MAX(Matrix!DD372,0-(Matrix!DC372+IF('935'!Q372=0,0,(1-'935'!Y372/'11'!C$17)*'11'!B$17/('11'!B$17-'935'!X372)*IF(Matrix!AT372=0,1,Matrix!BX372/Matrix!AT372)*Matrix!CU372)))*'11'!B$17*0.01*'DNO totals'!B$238/'DNO totals'!B$296</f>
        <v>#VALUE!</v>
      </c>
      <c r="AD372" s="32" t="e">
        <f>0.01*(Matrix!BX372*'11'!B$17*Matrix!CA372+Matrix!AT372*Matrix!CC372*'935'!Q372*('11'!C$17-'935'!Y372)*('11'!B$17/('11'!B$17-'935'!X372)))</f>
        <v>#VALUE!</v>
      </c>
      <c r="AE372" s="32" t="e">
        <f>Matrix!AT372*'Charging rates'!B$116*(Parameters!B$21+Matrix!AU372)*IF('DNO totals'!B$323&lt;0,1,'935'!S372)</f>
        <v>#VALUE!</v>
      </c>
      <c r="AF372" s="32" t="e">
        <f>Matrix!AT372*MAX(Matrix!DD372,0-(Matrix!DC372+IF('935'!Q372=0,0,(1-'935'!Y372/'11'!C$17)*'11'!B$17/('11'!B$17-'935'!X372)*IF(Matrix!AT372=0,1,Matrix!BX372/Matrix!AT372)*Matrix!CU372)))*'11'!B$17*0.01*(1-('DNO totals'!B$238+'DNO totals'!B$228)/'DNO totals'!B$296)</f>
        <v>#VALUE!</v>
      </c>
      <c r="AG372" s="49" t="e">
        <f t="shared" si="34"/>
        <v>#VALUE!</v>
      </c>
    </row>
    <row r="373" spans="1:33">
      <c r="A373" s="28">
        <v>273</v>
      </c>
      <c r="B373" s="47" t="e">
        <f>Results!B373</f>
        <v>#VALUE!</v>
      </c>
      <c r="C373" s="35" t="e">
        <f>Results!C373</f>
        <v>#VALUE!</v>
      </c>
      <c r="D373" s="55" t="e">
        <f>Results!D373</f>
        <v>#VALUE!</v>
      </c>
      <c r="E373" s="55" t="e">
        <f>Results!E373</f>
        <v>#VALUE!</v>
      </c>
      <c r="F373" s="56" t="e">
        <f>Results!F373</f>
        <v>#VALUE!</v>
      </c>
      <c r="G373" s="35" t="e">
        <f>Results!G373</f>
        <v>#VALUE!</v>
      </c>
      <c r="H373" s="55" t="e">
        <f>Results!H373</f>
        <v>#VALUE!</v>
      </c>
      <c r="I373" s="55" t="e">
        <f>Results!I373</f>
        <v>#VALUE!</v>
      </c>
      <c r="J373" s="56" t="e">
        <f>Results!J373</f>
        <v>#VALUE!</v>
      </c>
      <c r="K373" s="57" t="e">
        <f>0.01*'11'!B$17*Matrix!AT373*Results!E373</f>
        <v>#VALUE!</v>
      </c>
      <c r="L373" s="32" t="e">
        <f>0.01*('11'!C$17-'935'!Y373)*Results!C373*Matrix!AT373*('11'!B$17/('11'!B$17-'935'!X373))*'935'!Q373</f>
        <v>#VALUE!</v>
      </c>
      <c r="M373" s="49" t="e">
        <f>0.01*('11'!B$17-'935'!X373)*Results!D373</f>
        <v>#VALUE!</v>
      </c>
      <c r="N373" s="32" t="e">
        <f>0.01*'11'!B$17*Matrix!H373*Matrix!BC373</f>
        <v>#VALUE!</v>
      </c>
      <c r="O373" s="32" t="e">
        <f>0.01*('11'!B$17-'935'!X373)*Matrix!BW373</f>
        <v>#VALUE!</v>
      </c>
      <c r="P373" s="49" t="e">
        <f>0.01*Matrix!AS373*'935'!U373</f>
        <v>#VALUE!</v>
      </c>
      <c r="Q373" s="57" t="e">
        <f t="shared" si="28"/>
        <v>#VALUE!</v>
      </c>
      <c r="R373" s="34" t="e">
        <f>'935'!Z373</f>
        <v>#VALUE!</v>
      </c>
      <c r="S373" s="58" t="e">
        <f t="shared" si="29"/>
        <v>#VALUE!</v>
      </c>
      <c r="T373" s="59" t="e">
        <f t="shared" si="30"/>
        <v>#VALUE!</v>
      </c>
      <c r="U373" s="57" t="e">
        <f t="shared" si="31"/>
        <v>#VALUE!</v>
      </c>
      <c r="V373" s="34" t="e">
        <f>'935'!AA373</f>
        <v>#VALUE!</v>
      </c>
      <c r="W373" s="58" t="e">
        <f t="shared" si="32"/>
        <v>#VALUE!</v>
      </c>
      <c r="X373" s="59" t="e">
        <f t="shared" si="33"/>
        <v>#VALUE!</v>
      </c>
      <c r="Y373" s="57" t="e">
        <f>0.01*('11'!B$17-'935'!X373)*Matrix!BT373</f>
        <v>#VALUE!</v>
      </c>
      <c r="Z373" s="32" t="e">
        <f>0.01*'11'!B$17*Matrix!AT373*Matrix!CV373</f>
        <v>#VALUE!</v>
      </c>
      <c r="AA373" s="32" t="e">
        <f>Matrix!AT373*MAX(Matrix!DD373,0-(Matrix!DC373+IF('935'!Q373=0,0,(1-'935'!Y373/'11'!C$17)*'11'!B$17/('11'!B$17-'935'!X373)*IF(Matrix!AT373=0,1,Matrix!BX373/Matrix!AT373)*Matrix!CU373)))*'11'!B$17*0.01*'DNO totals'!B$228/'DNO totals'!B$296</f>
        <v>#VALUE!</v>
      </c>
      <c r="AB373" s="32" t="e">
        <f>Matrix!AT373*'Charging rates'!B$106*Matrix!DA373</f>
        <v>#VALUE!</v>
      </c>
      <c r="AC373" s="32" t="e">
        <f>Matrix!AT373*MAX(Matrix!DD373,0-(Matrix!DC373+IF('935'!Q373=0,0,(1-'935'!Y373/'11'!C$17)*'11'!B$17/('11'!B$17-'935'!X373)*IF(Matrix!AT373=0,1,Matrix!BX373/Matrix!AT373)*Matrix!CU373)))*'11'!B$17*0.01*'DNO totals'!B$238/'DNO totals'!B$296</f>
        <v>#VALUE!</v>
      </c>
      <c r="AD373" s="32" t="e">
        <f>0.01*(Matrix!BX373*'11'!B$17*Matrix!CA373+Matrix!AT373*Matrix!CC373*'935'!Q373*('11'!C$17-'935'!Y373)*('11'!B$17/('11'!B$17-'935'!X373)))</f>
        <v>#VALUE!</v>
      </c>
      <c r="AE373" s="32" t="e">
        <f>Matrix!AT373*'Charging rates'!B$116*(Parameters!B$21+Matrix!AU373)*IF('DNO totals'!B$323&lt;0,1,'935'!S373)</f>
        <v>#VALUE!</v>
      </c>
      <c r="AF373" s="32" t="e">
        <f>Matrix!AT373*MAX(Matrix!DD373,0-(Matrix!DC373+IF('935'!Q373=0,0,(1-'935'!Y373/'11'!C$17)*'11'!B$17/('11'!B$17-'935'!X373)*IF(Matrix!AT373=0,1,Matrix!BX373/Matrix!AT373)*Matrix!CU373)))*'11'!B$17*0.01*(1-('DNO totals'!B$238+'DNO totals'!B$228)/'DNO totals'!B$296)</f>
        <v>#VALUE!</v>
      </c>
      <c r="AG373" s="49" t="e">
        <f t="shared" si="34"/>
        <v>#VALUE!</v>
      </c>
    </row>
    <row r="374" spans="1:33">
      <c r="A374" s="28">
        <v>274</v>
      </c>
      <c r="B374" s="47" t="e">
        <f>Results!B374</f>
        <v>#VALUE!</v>
      </c>
      <c r="C374" s="35" t="e">
        <f>Results!C374</f>
        <v>#VALUE!</v>
      </c>
      <c r="D374" s="55" t="e">
        <f>Results!D374</f>
        <v>#VALUE!</v>
      </c>
      <c r="E374" s="55" t="e">
        <f>Results!E374</f>
        <v>#VALUE!</v>
      </c>
      <c r="F374" s="56" t="e">
        <f>Results!F374</f>
        <v>#VALUE!</v>
      </c>
      <c r="G374" s="35" t="e">
        <f>Results!G374</f>
        <v>#VALUE!</v>
      </c>
      <c r="H374" s="55" t="e">
        <f>Results!H374</f>
        <v>#VALUE!</v>
      </c>
      <c r="I374" s="55" t="e">
        <f>Results!I374</f>
        <v>#VALUE!</v>
      </c>
      <c r="J374" s="56" t="e">
        <f>Results!J374</f>
        <v>#VALUE!</v>
      </c>
      <c r="K374" s="57" t="e">
        <f>0.01*'11'!B$17*Matrix!AT374*Results!E374</f>
        <v>#VALUE!</v>
      </c>
      <c r="L374" s="32" t="e">
        <f>0.01*('11'!C$17-'935'!Y374)*Results!C374*Matrix!AT374*('11'!B$17/('11'!B$17-'935'!X374))*'935'!Q374</f>
        <v>#VALUE!</v>
      </c>
      <c r="M374" s="49" t="e">
        <f>0.01*('11'!B$17-'935'!X374)*Results!D374</f>
        <v>#VALUE!</v>
      </c>
      <c r="N374" s="32" t="e">
        <f>0.01*'11'!B$17*Matrix!H374*Matrix!BC374</f>
        <v>#VALUE!</v>
      </c>
      <c r="O374" s="32" t="e">
        <f>0.01*('11'!B$17-'935'!X374)*Matrix!BW374</f>
        <v>#VALUE!</v>
      </c>
      <c r="P374" s="49" t="e">
        <f>0.01*Matrix!AS374*'935'!U374</f>
        <v>#VALUE!</v>
      </c>
      <c r="Q374" s="57" t="e">
        <f t="shared" si="28"/>
        <v>#VALUE!</v>
      </c>
      <c r="R374" s="34" t="e">
        <f>'935'!Z374</f>
        <v>#VALUE!</v>
      </c>
      <c r="S374" s="58" t="e">
        <f t="shared" si="29"/>
        <v>#VALUE!</v>
      </c>
      <c r="T374" s="59" t="e">
        <f t="shared" si="30"/>
        <v>#VALUE!</v>
      </c>
      <c r="U374" s="57" t="e">
        <f t="shared" si="31"/>
        <v>#VALUE!</v>
      </c>
      <c r="V374" s="34" t="e">
        <f>'935'!AA374</f>
        <v>#VALUE!</v>
      </c>
      <c r="W374" s="58" t="e">
        <f t="shared" si="32"/>
        <v>#VALUE!</v>
      </c>
      <c r="X374" s="59" t="e">
        <f t="shared" si="33"/>
        <v>#VALUE!</v>
      </c>
      <c r="Y374" s="57" t="e">
        <f>0.01*('11'!B$17-'935'!X374)*Matrix!BT374</f>
        <v>#VALUE!</v>
      </c>
      <c r="Z374" s="32" t="e">
        <f>0.01*'11'!B$17*Matrix!AT374*Matrix!CV374</f>
        <v>#VALUE!</v>
      </c>
      <c r="AA374" s="32" t="e">
        <f>Matrix!AT374*MAX(Matrix!DD374,0-(Matrix!DC374+IF('935'!Q374=0,0,(1-'935'!Y374/'11'!C$17)*'11'!B$17/('11'!B$17-'935'!X374)*IF(Matrix!AT374=0,1,Matrix!BX374/Matrix!AT374)*Matrix!CU374)))*'11'!B$17*0.01*'DNO totals'!B$228/'DNO totals'!B$296</f>
        <v>#VALUE!</v>
      </c>
      <c r="AB374" s="32" t="e">
        <f>Matrix!AT374*'Charging rates'!B$106*Matrix!DA374</f>
        <v>#VALUE!</v>
      </c>
      <c r="AC374" s="32" t="e">
        <f>Matrix!AT374*MAX(Matrix!DD374,0-(Matrix!DC374+IF('935'!Q374=0,0,(1-'935'!Y374/'11'!C$17)*'11'!B$17/('11'!B$17-'935'!X374)*IF(Matrix!AT374=0,1,Matrix!BX374/Matrix!AT374)*Matrix!CU374)))*'11'!B$17*0.01*'DNO totals'!B$238/'DNO totals'!B$296</f>
        <v>#VALUE!</v>
      </c>
      <c r="AD374" s="32" t="e">
        <f>0.01*(Matrix!BX374*'11'!B$17*Matrix!CA374+Matrix!AT374*Matrix!CC374*'935'!Q374*('11'!C$17-'935'!Y374)*('11'!B$17/('11'!B$17-'935'!X374)))</f>
        <v>#VALUE!</v>
      </c>
      <c r="AE374" s="32" t="e">
        <f>Matrix!AT374*'Charging rates'!B$116*(Parameters!B$21+Matrix!AU374)*IF('DNO totals'!B$323&lt;0,1,'935'!S374)</f>
        <v>#VALUE!</v>
      </c>
      <c r="AF374" s="32" t="e">
        <f>Matrix!AT374*MAX(Matrix!DD374,0-(Matrix!DC374+IF('935'!Q374=0,0,(1-'935'!Y374/'11'!C$17)*'11'!B$17/('11'!B$17-'935'!X374)*IF(Matrix!AT374=0,1,Matrix!BX374/Matrix!AT374)*Matrix!CU374)))*'11'!B$17*0.01*(1-('DNO totals'!B$238+'DNO totals'!B$228)/'DNO totals'!B$296)</f>
        <v>#VALUE!</v>
      </c>
      <c r="AG374" s="49" t="e">
        <f t="shared" si="34"/>
        <v>#VALUE!</v>
      </c>
    </row>
    <row r="375" spans="1:33">
      <c r="A375" s="28">
        <v>275</v>
      </c>
      <c r="B375" s="47" t="e">
        <f>Results!B375</f>
        <v>#VALUE!</v>
      </c>
      <c r="C375" s="35" t="e">
        <f>Results!C375</f>
        <v>#VALUE!</v>
      </c>
      <c r="D375" s="55" t="e">
        <f>Results!D375</f>
        <v>#VALUE!</v>
      </c>
      <c r="E375" s="55" t="e">
        <f>Results!E375</f>
        <v>#VALUE!</v>
      </c>
      <c r="F375" s="56" t="e">
        <f>Results!F375</f>
        <v>#VALUE!</v>
      </c>
      <c r="G375" s="35" t="e">
        <f>Results!G375</f>
        <v>#VALUE!</v>
      </c>
      <c r="H375" s="55" t="e">
        <f>Results!H375</f>
        <v>#VALUE!</v>
      </c>
      <c r="I375" s="55" t="e">
        <f>Results!I375</f>
        <v>#VALUE!</v>
      </c>
      <c r="J375" s="56" t="e">
        <f>Results!J375</f>
        <v>#VALUE!</v>
      </c>
      <c r="K375" s="57" t="e">
        <f>0.01*'11'!B$17*Matrix!AT375*Results!E375</f>
        <v>#VALUE!</v>
      </c>
      <c r="L375" s="32" t="e">
        <f>0.01*('11'!C$17-'935'!Y375)*Results!C375*Matrix!AT375*('11'!B$17/('11'!B$17-'935'!X375))*'935'!Q375</f>
        <v>#VALUE!</v>
      </c>
      <c r="M375" s="49" t="e">
        <f>0.01*('11'!B$17-'935'!X375)*Results!D375</f>
        <v>#VALUE!</v>
      </c>
      <c r="N375" s="32" t="e">
        <f>0.01*'11'!B$17*Matrix!H375*Matrix!BC375</f>
        <v>#VALUE!</v>
      </c>
      <c r="O375" s="32" t="e">
        <f>0.01*('11'!B$17-'935'!X375)*Matrix!BW375</f>
        <v>#VALUE!</v>
      </c>
      <c r="P375" s="49" t="e">
        <f>0.01*Matrix!AS375*'935'!U375</f>
        <v>#VALUE!</v>
      </c>
      <c r="Q375" s="57" t="e">
        <f t="shared" si="28"/>
        <v>#VALUE!</v>
      </c>
      <c r="R375" s="34" t="e">
        <f>'935'!Z375</f>
        <v>#VALUE!</v>
      </c>
      <c r="S375" s="58" t="e">
        <f t="shared" si="29"/>
        <v>#VALUE!</v>
      </c>
      <c r="T375" s="59" t="e">
        <f t="shared" si="30"/>
        <v>#VALUE!</v>
      </c>
      <c r="U375" s="57" t="e">
        <f t="shared" si="31"/>
        <v>#VALUE!</v>
      </c>
      <c r="V375" s="34" t="e">
        <f>'935'!AA375</f>
        <v>#VALUE!</v>
      </c>
      <c r="W375" s="58" t="e">
        <f t="shared" si="32"/>
        <v>#VALUE!</v>
      </c>
      <c r="X375" s="59" t="e">
        <f t="shared" si="33"/>
        <v>#VALUE!</v>
      </c>
      <c r="Y375" s="57" t="e">
        <f>0.01*('11'!B$17-'935'!X375)*Matrix!BT375</f>
        <v>#VALUE!</v>
      </c>
      <c r="Z375" s="32" t="e">
        <f>0.01*'11'!B$17*Matrix!AT375*Matrix!CV375</f>
        <v>#VALUE!</v>
      </c>
      <c r="AA375" s="32" t="e">
        <f>Matrix!AT375*MAX(Matrix!DD375,0-(Matrix!DC375+IF('935'!Q375=0,0,(1-'935'!Y375/'11'!C$17)*'11'!B$17/('11'!B$17-'935'!X375)*IF(Matrix!AT375=0,1,Matrix!BX375/Matrix!AT375)*Matrix!CU375)))*'11'!B$17*0.01*'DNO totals'!B$228/'DNO totals'!B$296</f>
        <v>#VALUE!</v>
      </c>
      <c r="AB375" s="32" t="e">
        <f>Matrix!AT375*'Charging rates'!B$106*Matrix!DA375</f>
        <v>#VALUE!</v>
      </c>
      <c r="AC375" s="32" t="e">
        <f>Matrix!AT375*MAX(Matrix!DD375,0-(Matrix!DC375+IF('935'!Q375=0,0,(1-'935'!Y375/'11'!C$17)*'11'!B$17/('11'!B$17-'935'!X375)*IF(Matrix!AT375=0,1,Matrix!BX375/Matrix!AT375)*Matrix!CU375)))*'11'!B$17*0.01*'DNO totals'!B$238/'DNO totals'!B$296</f>
        <v>#VALUE!</v>
      </c>
      <c r="AD375" s="32" t="e">
        <f>0.01*(Matrix!BX375*'11'!B$17*Matrix!CA375+Matrix!AT375*Matrix!CC375*'935'!Q375*('11'!C$17-'935'!Y375)*('11'!B$17/('11'!B$17-'935'!X375)))</f>
        <v>#VALUE!</v>
      </c>
      <c r="AE375" s="32" t="e">
        <f>Matrix!AT375*'Charging rates'!B$116*(Parameters!B$21+Matrix!AU375)*IF('DNO totals'!B$323&lt;0,1,'935'!S375)</f>
        <v>#VALUE!</v>
      </c>
      <c r="AF375" s="32" t="e">
        <f>Matrix!AT375*MAX(Matrix!DD375,0-(Matrix!DC375+IF('935'!Q375=0,0,(1-'935'!Y375/'11'!C$17)*'11'!B$17/('11'!B$17-'935'!X375)*IF(Matrix!AT375=0,1,Matrix!BX375/Matrix!AT375)*Matrix!CU375)))*'11'!B$17*0.01*(1-('DNO totals'!B$238+'DNO totals'!B$228)/'DNO totals'!B$296)</f>
        <v>#VALUE!</v>
      </c>
      <c r="AG375" s="49" t="e">
        <f t="shared" si="34"/>
        <v>#VALUE!</v>
      </c>
    </row>
    <row r="376" spans="1:33">
      <c r="A376" s="28">
        <v>276</v>
      </c>
      <c r="B376" s="47" t="e">
        <f>Results!B376</f>
        <v>#VALUE!</v>
      </c>
      <c r="C376" s="35" t="e">
        <f>Results!C376</f>
        <v>#VALUE!</v>
      </c>
      <c r="D376" s="55" t="e">
        <f>Results!D376</f>
        <v>#VALUE!</v>
      </c>
      <c r="E376" s="55" t="e">
        <f>Results!E376</f>
        <v>#VALUE!</v>
      </c>
      <c r="F376" s="56" t="e">
        <f>Results!F376</f>
        <v>#VALUE!</v>
      </c>
      <c r="G376" s="35" t="e">
        <f>Results!G376</f>
        <v>#VALUE!</v>
      </c>
      <c r="H376" s="55" t="e">
        <f>Results!H376</f>
        <v>#VALUE!</v>
      </c>
      <c r="I376" s="55" t="e">
        <f>Results!I376</f>
        <v>#VALUE!</v>
      </c>
      <c r="J376" s="56" t="e">
        <f>Results!J376</f>
        <v>#VALUE!</v>
      </c>
      <c r="K376" s="57" t="e">
        <f>0.01*'11'!B$17*Matrix!AT376*Results!E376</f>
        <v>#VALUE!</v>
      </c>
      <c r="L376" s="32" t="e">
        <f>0.01*('11'!C$17-'935'!Y376)*Results!C376*Matrix!AT376*('11'!B$17/('11'!B$17-'935'!X376))*'935'!Q376</f>
        <v>#VALUE!</v>
      </c>
      <c r="M376" s="49" t="e">
        <f>0.01*('11'!B$17-'935'!X376)*Results!D376</f>
        <v>#VALUE!</v>
      </c>
      <c r="N376" s="32" t="e">
        <f>0.01*'11'!B$17*Matrix!H376*Matrix!BC376</f>
        <v>#VALUE!</v>
      </c>
      <c r="O376" s="32" t="e">
        <f>0.01*('11'!B$17-'935'!X376)*Matrix!BW376</f>
        <v>#VALUE!</v>
      </c>
      <c r="P376" s="49" t="e">
        <f>0.01*Matrix!AS376*'935'!U376</f>
        <v>#VALUE!</v>
      </c>
      <c r="Q376" s="57" t="e">
        <f t="shared" si="28"/>
        <v>#VALUE!</v>
      </c>
      <c r="R376" s="34" t="e">
        <f>'935'!Z376</f>
        <v>#VALUE!</v>
      </c>
      <c r="S376" s="58" t="e">
        <f t="shared" si="29"/>
        <v>#VALUE!</v>
      </c>
      <c r="T376" s="59" t="e">
        <f t="shared" si="30"/>
        <v>#VALUE!</v>
      </c>
      <c r="U376" s="57" t="e">
        <f t="shared" si="31"/>
        <v>#VALUE!</v>
      </c>
      <c r="V376" s="34" t="e">
        <f>'935'!AA376</f>
        <v>#VALUE!</v>
      </c>
      <c r="W376" s="58" t="e">
        <f t="shared" si="32"/>
        <v>#VALUE!</v>
      </c>
      <c r="X376" s="59" t="e">
        <f t="shared" si="33"/>
        <v>#VALUE!</v>
      </c>
      <c r="Y376" s="57" t="e">
        <f>0.01*('11'!B$17-'935'!X376)*Matrix!BT376</f>
        <v>#VALUE!</v>
      </c>
      <c r="Z376" s="32" t="e">
        <f>0.01*'11'!B$17*Matrix!AT376*Matrix!CV376</f>
        <v>#VALUE!</v>
      </c>
      <c r="AA376" s="32" t="e">
        <f>Matrix!AT376*MAX(Matrix!DD376,0-(Matrix!DC376+IF('935'!Q376=0,0,(1-'935'!Y376/'11'!C$17)*'11'!B$17/('11'!B$17-'935'!X376)*IF(Matrix!AT376=0,1,Matrix!BX376/Matrix!AT376)*Matrix!CU376)))*'11'!B$17*0.01*'DNO totals'!B$228/'DNO totals'!B$296</f>
        <v>#VALUE!</v>
      </c>
      <c r="AB376" s="32" t="e">
        <f>Matrix!AT376*'Charging rates'!B$106*Matrix!DA376</f>
        <v>#VALUE!</v>
      </c>
      <c r="AC376" s="32" t="e">
        <f>Matrix!AT376*MAX(Matrix!DD376,0-(Matrix!DC376+IF('935'!Q376=0,0,(1-'935'!Y376/'11'!C$17)*'11'!B$17/('11'!B$17-'935'!X376)*IF(Matrix!AT376=0,1,Matrix!BX376/Matrix!AT376)*Matrix!CU376)))*'11'!B$17*0.01*'DNO totals'!B$238/'DNO totals'!B$296</f>
        <v>#VALUE!</v>
      </c>
      <c r="AD376" s="32" t="e">
        <f>0.01*(Matrix!BX376*'11'!B$17*Matrix!CA376+Matrix!AT376*Matrix!CC376*'935'!Q376*('11'!C$17-'935'!Y376)*('11'!B$17/('11'!B$17-'935'!X376)))</f>
        <v>#VALUE!</v>
      </c>
      <c r="AE376" s="32" t="e">
        <f>Matrix!AT376*'Charging rates'!B$116*(Parameters!B$21+Matrix!AU376)*IF('DNO totals'!B$323&lt;0,1,'935'!S376)</f>
        <v>#VALUE!</v>
      </c>
      <c r="AF376" s="32" t="e">
        <f>Matrix!AT376*MAX(Matrix!DD376,0-(Matrix!DC376+IF('935'!Q376=0,0,(1-'935'!Y376/'11'!C$17)*'11'!B$17/('11'!B$17-'935'!X376)*IF(Matrix!AT376=0,1,Matrix!BX376/Matrix!AT376)*Matrix!CU376)))*'11'!B$17*0.01*(1-('DNO totals'!B$238+'DNO totals'!B$228)/'DNO totals'!B$296)</f>
        <v>#VALUE!</v>
      </c>
      <c r="AG376" s="49" t="e">
        <f t="shared" si="34"/>
        <v>#VALUE!</v>
      </c>
    </row>
    <row r="377" spans="1:33">
      <c r="A377" s="28">
        <v>277</v>
      </c>
      <c r="B377" s="47" t="e">
        <f>Results!B377</f>
        <v>#VALUE!</v>
      </c>
      <c r="C377" s="35" t="e">
        <f>Results!C377</f>
        <v>#VALUE!</v>
      </c>
      <c r="D377" s="55" t="e">
        <f>Results!D377</f>
        <v>#VALUE!</v>
      </c>
      <c r="E377" s="55" t="e">
        <f>Results!E377</f>
        <v>#VALUE!</v>
      </c>
      <c r="F377" s="56" t="e">
        <f>Results!F377</f>
        <v>#VALUE!</v>
      </c>
      <c r="G377" s="35" t="e">
        <f>Results!G377</f>
        <v>#VALUE!</v>
      </c>
      <c r="H377" s="55" t="e">
        <f>Results!H377</f>
        <v>#VALUE!</v>
      </c>
      <c r="I377" s="55" t="e">
        <f>Results!I377</f>
        <v>#VALUE!</v>
      </c>
      <c r="J377" s="56" t="e">
        <f>Results!J377</f>
        <v>#VALUE!</v>
      </c>
      <c r="K377" s="57" t="e">
        <f>0.01*'11'!B$17*Matrix!AT377*Results!E377</f>
        <v>#VALUE!</v>
      </c>
      <c r="L377" s="32" t="e">
        <f>0.01*('11'!C$17-'935'!Y377)*Results!C377*Matrix!AT377*('11'!B$17/('11'!B$17-'935'!X377))*'935'!Q377</f>
        <v>#VALUE!</v>
      </c>
      <c r="M377" s="49" t="e">
        <f>0.01*('11'!B$17-'935'!X377)*Results!D377</f>
        <v>#VALUE!</v>
      </c>
      <c r="N377" s="32" t="e">
        <f>0.01*'11'!B$17*Matrix!H377*Matrix!BC377</f>
        <v>#VALUE!</v>
      </c>
      <c r="O377" s="32" t="e">
        <f>0.01*('11'!B$17-'935'!X377)*Matrix!BW377</f>
        <v>#VALUE!</v>
      </c>
      <c r="P377" s="49" t="e">
        <f>0.01*Matrix!AS377*'935'!U377</f>
        <v>#VALUE!</v>
      </c>
      <c r="Q377" s="57" t="e">
        <f t="shared" si="28"/>
        <v>#VALUE!</v>
      </c>
      <c r="R377" s="34" t="e">
        <f>'935'!Z377</f>
        <v>#VALUE!</v>
      </c>
      <c r="S377" s="58" t="e">
        <f t="shared" si="29"/>
        <v>#VALUE!</v>
      </c>
      <c r="T377" s="59" t="e">
        <f t="shared" si="30"/>
        <v>#VALUE!</v>
      </c>
      <c r="U377" s="57" t="e">
        <f t="shared" si="31"/>
        <v>#VALUE!</v>
      </c>
      <c r="V377" s="34" t="e">
        <f>'935'!AA377</f>
        <v>#VALUE!</v>
      </c>
      <c r="W377" s="58" t="e">
        <f t="shared" si="32"/>
        <v>#VALUE!</v>
      </c>
      <c r="X377" s="59" t="e">
        <f t="shared" si="33"/>
        <v>#VALUE!</v>
      </c>
      <c r="Y377" s="57" t="e">
        <f>0.01*('11'!B$17-'935'!X377)*Matrix!BT377</f>
        <v>#VALUE!</v>
      </c>
      <c r="Z377" s="32" t="e">
        <f>0.01*'11'!B$17*Matrix!AT377*Matrix!CV377</f>
        <v>#VALUE!</v>
      </c>
      <c r="AA377" s="32" t="e">
        <f>Matrix!AT377*MAX(Matrix!DD377,0-(Matrix!DC377+IF('935'!Q377=0,0,(1-'935'!Y377/'11'!C$17)*'11'!B$17/('11'!B$17-'935'!X377)*IF(Matrix!AT377=0,1,Matrix!BX377/Matrix!AT377)*Matrix!CU377)))*'11'!B$17*0.01*'DNO totals'!B$228/'DNO totals'!B$296</f>
        <v>#VALUE!</v>
      </c>
      <c r="AB377" s="32" t="e">
        <f>Matrix!AT377*'Charging rates'!B$106*Matrix!DA377</f>
        <v>#VALUE!</v>
      </c>
      <c r="AC377" s="32" t="e">
        <f>Matrix!AT377*MAX(Matrix!DD377,0-(Matrix!DC377+IF('935'!Q377=0,0,(1-'935'!Y377/'11'!C$17)*'11'!B$17/('11'!B$17-'935'!X377)*IF(Matrix!AT377=0,1,Matrix!BX377/Matrix!AT377)*Matrix!CU377)))*'11'!B$17*0.01*'DNO totals'!B$238/'DNO totals'!B$296</f>
        <v>#VALUE!</v>
      </c>
      <c r="AD377" s="32" t="e">
        <f>0.01*(Matrix!BX377*'11'!B$17*Matrix!CA377+Matrix!AT377*Matrix!CC377*'935'!Q377*('11'!C$17-'935'!Y377)*('11'!B$17/('11'!B$17-'935'!X377)))</f>
        <v>#VALUE!</v>
      </c>
      <c r="AE377" s="32" t="e">
        <f>Matrix!AT377*'Charging rates'!B$116*(Parameters!B$21+Matrix!AU377)*IF('DNO totals'!B$323&lt;0,1,'935'!S377)</f>
        <v>#VALUE!</v>
      </c>
      <c r="AF377" s="32" t="e">
        <f>Matrix!AT377*MAX(Matrix!DD377,0-(Matrix!DC377+IF('935'!Q377=0,0,(1-'935'!Y377/'11'!C$17)*'11'!B$17/('11'!B$17-'935'!X377)*IF(Matrix!AT377=0,1,Matrix!BX377/Matrix!AT377)*Matrix!CU377)))*'11'!B$17*0.01*(1-('DNO totals'!B$238+'DNO totals'!B$228)/'DNO totals'!B$296)</f>
        <v>#VALUE!</v>
      </c>
      <c r="AG377" s="49" t="e">
        <f t="shared" si="34"/>
        <v>#VALUE!</v>
      </c>
    </row>
    <row r="378" spans="1:33">
      <c r="A378" s="28">
        <v>278</v>
      </c>
      <c r="B378" s="47" t="e">
        <f>Results!B378</f>
        <v>#VALUE!</v>
      </c>
      <c r="C378" s="35" t="e">
        <f>Results!C378</f>
        <v>#VALUE!</v>
      </c>
      <c r="D378" s="55" t="e">
        <f>Results!D378</f>
        <v>#VALUE!</v>
      </c>
      <c r="E378" s="55" t="e">
        <f>Results!E378</f>
        <v>#VALUE!</v>
      </c>
      <c r="F378" s="56" t="e">
        <f>Results!F378</f>
        <v>#VALUE!</v>
      </c>
      <c r="G378" s="35" t="e">
        <f>Results!G378</f>
        <v>#VALUE!</v>
      </c>
      <c r="H378" s="55" t="e">
        <f>Results!H378</f>
        <v>#VALUE!</v>
      </c>
      <c r="I378" s="55" t="e">
        <f>Results!I378</f>
        <v>#VALUE!</v>
      </c>
      <c r="J378" s="56" t="e">
        <f>Results!J378</f>
        <v>#VALUE!</v>
      </c>
      <c r="K378" s="57" t="e">
        <f>0.01*'11'!B$17*Matrix!AT378*Results!E378</f>
        <v>#VALUE!</v>
      </c>
      <c r="L378" s="32" t="e">
        <f>0.01*('11'!C$17-'935'!Y378)*Results!C378*Matrix!AT378*('11'!B$17/('11'!B$17-'935'!X378))*'935'!Q378</f>
        <v>#VALUE!</v>
      </c>
      <c r="M378" s="49" t="e">
        <f>0.01*('11'!B$17-'935'!X378)*Results!D378</f>
        <v>#VALUE!</v>
      </c>
      <c r="N378" s="32" t="e">
        <f>0.01*'11'!B$17*Matrix!H378*Matrix!BC378</f>
        <v>#VALUE!</v>
      </c>
      <c r="O378" s="32" t="e">
        <f>0.01*('11'!B$17-'935'!X378)*Matrix!BW378</f>
        <v>#VALUE!</v>
      </c>
      <c r="P378" s="49" t="e">
        <f>0.01*Matrix!AS378*'935'!U378</f>
        <v>#VALUE!</v>
      </c>
      <c r="Q378" s="57" t="e">
        <f t="shared" si="28"/>
        <v>#VALUE!</v>
      </c>
      <c r="R378" s="34" t="e">
        <f>'935'!Z378</f>
        <v>#VALUE!</v>
      </c>
      <c r="S378" s="58" t="e">
        <f t="shared" si="29"/>
        <v>#VALUE!</v>
      </c>
      <c r="T378" s="59" t="e">
        <f t="shared" si="30"/>
        <v>#VALUE!</v>
      </c>
      <c r="U378" s="57" t="e">
        <f t="shared" si="31"/>
        <v>#VALUE!</v>
      </c>
      <c r="V378" s="34" t="e">
        <f>'935'!AA378</f>
        <v>#VALUE!</v>
      </c>
      <c r="W378" s="58" t="e">
        <f t="shared" si="32"/>
        <v>#VALUE!</v>
      </c>
      <c r="X378" s="59" t="e">
        <f t="shared" si="33"/>
        <v>#VALUE!</v>
      </c>
      <c r="Y378" s="57" t="e">
        <f>0.01*('11'!B$17-'935'!X378)*Matrix!BT378</f>
        <v>#VALUE!</v>
      </c>
      <c r="Z378" s="32" t="e">
        <f>0.01*'11'!B$17*Matrix!AT378*Matrix!CV378</f>
        <v>#VALUE!</v>
      </c>
      <c r="AA378" s="32" t="e">
        <f>Matrix!AT378*MAX(Matrix!DD378,0-(Matrix!DC378+IF('935'!Q378=0,0,(1-'935'!Y378/'11'!C$17)*'11'!B$17/('11'!B$17-'935'!X378)*IF(Matrix!AT378=0,1,Matrix!BX378/Matrix!AT378)*Matrix!CU378)))*'11'!B$17*0.01*'DNO totals'!B$228/'DNO totals'!B$296</f>
        <v>#VALUE!</v>
      </c>
      <c r="AB378" s="32" t="e">
        <f>Matrix!AT378*'Charging rates'!B$106*Matrix!DA378</f>
        <v>#VALUE!</v>
      </c>
      <c r="AC378" s="32" t="e">
        <f>Matrix!AT378*MAX(Matrix!DD378,0-(Matrix!DC378+IF('935'!Q378=0,0,(1-'935'!Y378/'11'!C$17)*'11'!B$17/('11'!B$17-'935'!X378)*IF(Matrix!AT378=0,1,Matrix!BX378/Matrix!AT378)*Matrix!CU378)))*'11'!B$17*0.01*'DNO totals'!B$238/'DNO totals'!B$296</f>
        <v>#VALUE!</v>
      </c>
      <c r="AD378" s="32" t="e">
        <f>0.01*(Matrix!BX378*'11'!B$17*Matrix!CA378+Matrix!AT378*Matrix!CC378*'935'!Q378*('11'!C$17-'935'!Y378)*('11'!B$17/('11'!B$17-'935'!X378)))</f>
        <v>#VALUE!</v>
      </c>
      <c r="AE378" s="32" t="e">
        <f>Matrix!AT378*'Charging rates'!B$116*(Parameters!B$21+Matrix!AU378)*IF('DNO totals'!B$323&lt;0,1,'935'!S378)</f>
        <v>#VALUE!</v>
      </c>
      <c r="AF378" s="32" t="e">
        <f>Matrix!AT378*MAX(Matrix!DD378,0-(Matrix!DC378+IF('935'!Q378=0,0,(1-'935'!Y378/'11'!C$17)*'11'!B$17/('11'!B$17-'935'!X378)*IF(Matrix!AT378=0,1,Matrix!BX378/Matrix!AT378)*Matrix!CU378)))*'11'!B$17*0.01*(1-('DNO totals'!B$238+'DNO totals'!B$228)/'DNO totals'!B$296)</f>
        <v>#VALUE!</v>
      </c>
      <c r="AG378" s="49" t="e">
        <f t="shared" si="34"/>
        <v>#VALUE!</v>
      </c>
    </row>
    <row r="379" spans="1:33">
      <c r="A379" s="28">
        <v>279</v>
      </c>
      <c r="B379" s="47" t="e">
        <f>Results!B379</f>
        <v>#VALUE!</v>
      </c>
      <c r="C379" s="35" t="e">
        <f>Results!C379</f>
        <v>#VALUE!</v>
      </c>
      <c r="D379" s="55" t="e">
        <f>Results!D379</f>
        <v>#VALUE!</v>
      </c>
      <c r="E379" s="55" t="e">
        <f>Results!E379</f>
        <v>#VALUE!</v>
      </c>
      <c r="F379" s="56" t="e">
        <f>Results!F379</f>
        <v>#VALUE!</v>
      </c>
      <c r="G379" s="35" t="e">
        <f>Results!G379</f>
        <v>#VALUE!</v>
      </c>
      <c r="H379" s="55" t="e">
        <f>Results!H379</f>
        <v>#VALUE!</v>
      </c>
      <c r="I379" s="55" t="e">
        <f>Results!I379</f>
        <v>#VALUE!</v>
      </c>
      <c r="J379" s="56" t="e">
        <f>Results!J379</f>
        <v>#VALUE!</v>
      </c>
      <c r="K379" s="57" t="e">
        <f>0.01*'11'!B$17*Matrix!AT379*Results!E379</f>
        <v>#VALUE!</v>
      </c>
      <c r="L379" s="32" t="e">
        <f>0.01*('11'!C$17-'935'!Y379)*Results!C379*Matrix!AT379*('11'!B$17/('11'!B$17-'935'!X379))*'935'!Q379</f>
        <v>#VALUE!</v>
      </c>
      <c r="M379" s="49" t="e">
        <f>0.01*('11'!B$17-'935'!X379)*Results!D379</f>
        <v>#VALUE!</v>
      </c>
      <c r="N379" s="32" t="e">
        <f>0.01*'11'!B$17*Matrix!H379*Matrix!BC379</f>
        <v>#VALUE!</v>
      </c>
      <c r="O379" s="32" t="e">
        <f>0.01*('11'!B$17-'935'!X379)*Matrix!BW379</f>
        <v>#VALUE!</v>
      </c>
      <c r="P379" s="49" t="e">
        <f>0.01*Matrix!AS379*'935'!U379</f>
        <v>#VALUE!</v>
      </c>
      <c r="Q379" s="57" t="e">
        <f t="shared" si="28"/>
        <v>#VALUE!</v>
      </c>
      <c r="R379" s="34" t="e">
        <f>'935'!Z379</f>
        <v>#VALUE!</v>
      </c>
      <c r="S379" s="58" t="e">
        <f t="shared" si="29"/>
        <v>#VALUE!</v>
      </c>
      <c r="T379" s="59" t="e">
        <f t="shared" si="30"/>
        <v>#VALUE!</v>
      </c>
      <c r="U379" s="57" t="e">
        <f t="shared" si="31"/>
        <v>#VALUE!</v>
      </c>
      <c r="V379" s="34" t="e">
        <f>'935'!AA379</f>
        <v>#VALUE!</v>
      </c>
      <c r="W379" s="58" t="e">
        <f t="shared" si="32"/>
        <v>#VALUE!</v>
      </c>
      <c r="X379" s="59" t="e">
        <f t="shared" si="33"/>
        <v>#VALUE!</v>
      </c>
      <c r="Y379" s="57" t="e">
        <f>0.01*('11'!B$17-'935'!X379)*Matrix!BT379</f>
        <v>#VALUE!</v>
      </c>
      <c r="Z379" s="32" t="e">
        <f>0.01*'11'!B$17*Matrix!AT379*Matrix!CV379</f>
        <v>#VALUE!</v>
      </c>
      <c r="AA379" s="32" t="e">
        <f>Matrix!AT379*MAX(Matrix!DD379,0-(Matrix!DC379+IF('935'!Q379=0,0,(1-'935'!Y379/'11'!C$17)*'11'!B$17/('11'!B$17-'935'!X379)*IF(Matrix!AT379=0,1,Matrix!BX379/Matrix!AT379)*Matrix!CU379)))*'11'!B$17*0.01*'DNO totals'!B$228/'DNO totals'!B$296</f>
        <v>#VALUE!</v>
      </c>
      <c r="AB379" s="32" t="e">
        <f>Matrix!AT379*'Charging rates'!B$106*Matrix!DA379</f>
        <v>#VALUE!</v>
      </c>
      <c r="AC379" s="32" t="e">
        <f>Matrix!AT379*MAX(Matrix!DD379,0-(Matrix!DC379+IF('935'!Q379=0,0,(1-'935'!Y379/'11'!C$17)*'11'!B$17/('11'!B$17-'935'!X379)*IF(Matrix!AT379=0,1,Matrix!BX379/Matrix!AT379)*Matrix!CU379)))*'11'!B$17*0.01*'DNO totals'!B$238/'DNO totals'!B$296</f>
        <v>#VALUE!</v>
      </c>
      <c r="AD379" s="32" t="e">
        <f>0.01*(Matrix!BX379*'11'!B$17*Matrix!CA379+Matrix!AT379*Matrix!CC379*'935'!Q379*('11'!C$17-'935'!Y379)*('11'!B$17/('11'!B$17-'935'!X379)))</f>
        <v>#VALUE!</v>
      </c>
      <c r="AE379" s="32" t="e">
        <f>Matrix!AT379*'Charging rates'!B$116*(Parameters!B$21+Matrix!AU379)*IF('DNO totals'!B$323&lt;0,1,'935'!S379)</f>
        <v>#VALUE!</v>
      </c>
      <c r="AF379" s="32" t="e">
        <f>Matrix!AT379*MAX(Matrix!DD379,0-(Matrix!DC379+IF('935'!Q379=0,0,(1-'935'!Y379/'11'!C$17)*'11'!B$17/('11'!B$17-'935'!X379)*IF(Matrix!AT379=0,1,Matrix!BX379/Matrix!AT379)*Matrix!CU379)))*'11'!B$17*0.01*(1-('DNO totals'!B$238+'DNO totals'!B$228)/'DNO totals'!B$296)</f>
        <v>#VALUE!</v>
      </c>
      <c r="AG379" s="49" t="e">
        <f t="shared" si="34"/>
        <v>#VALUE!</v>
      </c>
    </row>
    <row r="380" spans="1:33">
      <c r="A380" s="28">
        <v>280</v>
      </c>
      <c r="B380" s="47" t="e">
        <f>Results!B380</f>
        <v>#VALUE!</v>
      </c>
      <c r="C380" s="35" t="e">
        <f>Results!C380</f>
        <v>#VALUE!</v>
      </c>
      <c r="D380" s="55" t="e">
        <f>Results!D380</f>
        <v>#VALUE!</v>
      </c>
      <c r="E380" s="55" t="e">
        <f>Results!E380</f>
        <v>#VALUE!</v>
      </c>
      <c r="F380" s="56" t="e">
        <f>Results!F380</f>
        <v>#VALUE!</v>
      </c>
      <c r="G380" s="35" t="e">
        <f>Results!G380</f>
        <v>#VALUE!</v>
      </c>
      <c r="H380" s="55" t="e">
        <f>Results!H380</f>
        <v>#VALUE!</v>
      </c>
      <c r="I380" s="55" t="e">
        <f>Results!I380</f>
        <v>#VALUE!</v>
      </c>
      <c r="J380" s="56" t="e">
        <f>Results!J380</f>
        <v>#VALUE!</v>
      </c>
      <c r="K380" s="57" t="e">
        <f>0.01*'11'!B$17*Matrix!AT380*Results!E380</f>
        <v>#VALUE!</v>
      </c>
      <c r="L380" s="32" t="e">
        <f>0.01*('11'!C$17-'935'!Y380)*Results!C380*Matrix!AT380*('11'!B$17/('11'!B$17-'935'!X380))*'935'!Q380</f>
        <v>#VALUE!</v>
      </c>
      <c r="M380" s="49" t="e">
        <f>0.01*('11'!B$17-'935'!X380)*Results!D380</f>
        <v>#VALUE!</v>
      </c>
      <c r="N380" s="32" t="e">
        <f>0.01*'11'!B$17*Matrix!H380*Matrix!BC380</f>
        <v>#VALUE!</v>
      </c>
      <c r="O380" s="32" t="e">
        <f>0.01*('11'!B$17-'935'!X380)*Matrix!BW380</f>
        <v>#VALUE!</v>
      </c>
      <c r="P380" s="49" t="e">
        <f>0.01*Matrix!AS380*'935'!U380</f>
        <v>#VALUE!</v>
      </c>
      <c r="Q380" s="57" t="e">
        <f t="shared" si="28"/>
        <v>#VALUE!</v>
      </c>
      <c r="R380" s="34" t="e">
        <f>'935'!Z380</f>
        <v>#VALUE!</v>
      </c>
      <c r="S380" s="58" t="e">
        <f t="shared" si="29"/>
        <v>#VALUE!</v>
      </c>
      <c r="T380" s="59" t="e">
        <f t="shared" si="30"/>
        <v>#VALUE!</v>
      </c>
      <c r="U380" s="57" t="e">
        <f t="shared" si="31"/>
        <v>#VALUE!</v>
      </c>
      <c r="V380" s="34" t="e">
        <f>'935'!AA380</f>
        <v>#VALUE!</v>
      </c>
      <c r="W380" s="58" t="e">
        <f t="shared" si="32"/>
        <v>#VALUE!</v>
      </c>
      <c r="X380" s="59" t="e">
        <f t="shared" si="33"/>
        <v>#VALUE!</v>
      </c>
      <c r="Y380" s="57" t="e">
        <f>0.01*('11'!B$17-'935'!X380)*Matrix!BT380</f>
        <v>#VALUE!</v>
      </c>
      <c r="Z380" s="32" t="e">
        <f>0.01*'11'!B$17*Matrix!AT380*Matrix!CV380</f>
        <v>#VALUE!</v>
      </c>
      <c r="AA380" s="32" t="e">
        <f>Matrix!AT380*MAX(Matrix!DD380,0-(Matrix!DC380+IF('935'!Q380=0,0,(1-'935'!Y380/'11'!C$17)*'11'!B$17/('11'!B$17-'935'!X380)*IF(Matrix!AT380=0,1,Matrix!BX380/Matrix!AT380)*Matrix!CU380)))*'11'!B$17*0.01*'DNO totals'!B$228/'DNO totals'!B$296</f>
        <v>#VALUE!</v>
      </c>
      <c r="AB380" s="32" t="e">
        <f>Matrix!AT380*'Charging rates'!B$106*Matrix!DA380</f>
        <v>#VALUE!</v>
      </c>
      <c r="AC380" s="32" t="e">
        <f>Matrix!AT380*MAX(Matrix!DD380,0-(Matrix!DC380+IF('935'!Q380=0,0,(1-'935'!Y380/'11'!C$17)*'11'!B$17/('11'!B$17-'935'!X380)*IF(Matrix!AT380=0,1,Matrix!BX380/Matrix!AT380)*Matrix!CU380)))*'11'!B$17*0.01*'DNO totals'!B$238/'DNO totals'!B$296</f>
        <v>#VALUE!</v>
      </c>
      <c r="AD380" s="32" t="e">
        <f>0.01*(Matrix!BX380*'11'!B$17*Matrix!CA380+Matrix!AT380*Matrix!CC380*'935'!Q380*('11'!C$17-'935'!Y380)*('11'!B$17/('11'!B$17-'935'!X380)))</f>
        <v>#VALUE!</v>
      </c>
      <c r="AE380" s="32" t="e">
        <f>Matrix!AT380*'Charging rates'!B$116*(Parameters!B$21+Matrix!AU380)*IF('DNO totals'!B$323&lt;0,1,'935'!S380)</f>
        <v>#VALUE!</v>
      </c>
      <c r="AF380" s="32" t="e">
        <f>Matrix!AT380*MAX(Matrix!DD380,0-(Matrix!DC380+IF('935'!Q380=0,0,(1-'935'!Y380/'11'!C$17)*'11'!B$17/('11'!B$17-'935'!X380)*IF(Matrix!AT380=0,1,Matrix!BX380/Matrix!AT380)*Matrix!CU380)))*'11'!B$17*0.01*(1-('DNO totals'!B$238+'DNO totals'!B$228)/'DNO totals'!B$296)</f>
        <v>#VALUE!</v>
      </c>
      <c r="AG380" s="49" t="e">
        <f t="shared" si="34"/>
        <v>#VALUE!</v>
      </c>
    </row>
    <row r="381" spans="1:33">
      <c r="A381" s="28">
        <v>281</v>
      </c>
      <c r="B381" s="47" t="e">
        <f>Results!B381</f>
        <v>#VALUE!</v>
      </c>
      <c r="C381" s="35" t="e">
        <f>Results!C381</f>
        <v>#VALUE!</v>
      </c>
      <c r="D381" s="55" t="e">
        <f>Results!D381</f>
        <v>#VALUE!</v>
      </c>
      <c r="E381" s="55" t="e">
        <f>Results!E381</f>
        <v>#VALUE!</v>
      </c>
      <c r="F381" s="56" t="e">
        <f>Results!F381</f>
        <v>#VALUE!</v>
      </c>
      <c r="G381" s="35" t="e">
        <f>Results!G381</f>
        <v>#VALUE!</v>
      </c>
      <c r="H381" s="55" t="e">
        <f>Results!H381</f>
        <v>#VALUE!</v>
      </c>
      <c r="I381" s="55" t="e">
        <f>Results!I381</f>
        <v>#VALUE!</v>
      </c>
      <c r="J381" s="56" t="e">
        <f>Results!J381</f>
        <v>#VALUE!</v>
      </c>
      <c r="K381" s="57" t="e">
        <f>0.01*'11'!B$17*Matrix!AT381*Results!E381</f>
        <v>#VALUE!</v>
      </c>
      <c r="L381" s="32" t="e">
        <f>0.01*('11'!C$17-'935'!Y381)*Results!C381*Matrix!AT381*('11'!B$17/('11'!B$17-'935'!X381))*'935'!Q381</f>
        <v>#VALUE!</v>
      </c>
      <c r="M381" s="49" t="e">
        <f>0.01*('11'!B$17-'935'!X381)*Results!D381</f>
        <v>#VALUE!</v>
      </c>
      <c r="N381" s="32" t="e">
        <f>0.01*'11'!B$17*Matrix!H381*Matrix!BC381</f>
        <v>#VALUE!</v>
      </c>
      <c r="O381" s="32" t="e">
        <f>0.01*('11'!B$17-'935'!X381)*Matrix!BW381</f>
        <v>#VALUE!</v>
      </c>
      <c r="P381" s="49" t="e">
        <f>0.01*Matrix!AS381*'935'!U381</f>
        <v>#VALUE!</v>
      </c>
      <c r="Q381" s="57" t="e">
        <f t="shared" si="28"/>
        <v>#VALUE!</v>
      </c>
      <c r="R381" s="34" t="e">
        <f>'935'!Z381</f>
        <v>#VALUE!</v>
      </c>
      <c r="S381" s="58" t="e">
        <f t="shared" si="29"/>
        <v>#VALUE!</v>
      </c>
      <c r="T381" s="59" t="e">
        <f t="shared" si="30"/>
        <v>#VALUE!</v>
      </c>
      <c r="U381" s="57" t="e">
        <f t="shared" si="31"/>
        <v>#VALUE!</v>
      </c>
      <c r="V381" s="34" t="e">
        <f>'935'!AA381</f>
        <v>#VALUE!</v>
      </c>
      <c r="W381" s="58" t="e">
        <f t="shared" si="32"/>
        <v>#VALUE!</v>
      </c>
      <c r="X381" s="59" t="e">
        <f t="shared" si="33"/>
        <v>#VALUE!</v>
      </c>
      <c r="Y381" s="57" t="e">
        <f>0.01*('11'!B$17-'935'!X381)*Matrix!BT381</f>
        <v>#VALUE!</v>
      </c>
      <c r="Z381" s="32" t="e">
        <f>0.01*'11'!B$17*Matrix!AT381*Matrix!CV381</f>
        <v>#VALUE!</v>
      </c>
      <c r="AA381" s="32" t="e">
        <f>Matrix!AT381*MAX(Matrix!DD381,0-(Matrix!DC381+IF('935'!Q381=0,0,(1-'935'!Y381/'11'!C$17)*'11'!B$17/('11'!B$17-'935'!X381)*IF(Matrix!AT381=0,1,Matrix!BX381/Matrix!AT381)*Matrix!CU381)))*'11'!B$17*0.01*'DNO totals'!B$228/'DNO totals'!B$296</f>
        <v>#VALUE!</v>
      </c>
      <c r="AB381" s="32" t="e">
        <f>Matrix!AT381*'Charging rates'!B$106*Matrix!DA381</f>
        <v>#VALUE!</v>
      </c>
      <c r="AC381" s="32" t="e">
        <f>Matrix!AT381*MAX(Matrix!DD381,0-(Matrix!DC381+IF('935'!Q381=0,0,(1-'935'!Y381/'11'!C$17)*'11'!B$17/('11'!B$17-'935'!X381)*IF(Matrix!AT381=0,1,Matrix!BX381/Matrix!AT381)*Matrix!CU381)))*'11'!B$17*0.01*'DNO totals'!B$238/'DNO totals'!B$296</f>
        <v>#VALUE!</v>
      </c>
      <c r="AD381" s="32" t="e">
        <f>0.01*(Matrix!BX381*'11'!B$17*Matrix!CA381+Matrix!AT381*Matrix!CC381*'935'!Q381*('11'!C$17-'935'!Y381)*('11'!B$17/('11'!B$17-'935'!X381)))</f>
        <v>#VALUE!</v>
      </c>
      <c r="AE381" s="32" t="e">
        <f>Matrix!AT381*'Charging rates'!B$116*(Parameters!B$21+Matrix!AU381)*IF('DNO totals'!B$323&lt;0,1,'935'!S381)</f>
        <v>#VALUE!</v>
      </c>
      <c r="AF381" s="32" t="e">
        <f>Matrix!AT381*MAX(Matrix!DD381,0-(Matrix!DC381+IF('935'!Q381=0,0,(1-'935'!Y381/'11'!C$17)*'11'!B$17/('11'!B$17-'935'!X381)*IF(Matrix!AT381=0,1,Matrix!BX381/Matrix!AT381)*Matrix!CU381)))*'11'!B$17*0.01*(1-('DNO totals'!B$238+'DNO totals'!B$228)/'DNO totals'!B$296)</f>
        <v>#VALUE!</v>
      </c>
      <c r="AG381" s="49" t="e">
        <f t="shared" si="34"/>
        <v>#VALUE!</v>
      </c>
    </row>
    <row r="382" spans="1:33">
      <c r="A382" s="28">
        <v>282</v>
      </c>
      <c r="B382" s="47" t="e">
        <f>Results!B382</f>
        <v>#VALUE!</v>
      </c>
      <c r="C382" s="35" t="e">
        <f>Results!C382</f>
        <v>#VALUE!</v>
      </c>
      <c r="D382" s="55" t="e">
        <f>Results!D382</f>
        <v>#VALUE!</v>
      </c>
      <c r="E382" s="55" t="e">
        <f>Results!E382</f>
        <v>#VALUE!</v>
      </c>
      <c r="F382" s="56" t="e">
        <f>Results!F382</f>
        <v>#VALUE!</v>
      </c>
      <c r="G382" s="35" t="e">
        <f>Results!G382</f>
        <v>#VALUE!</v>
      </c>
      <c r="H382" s="55" t="e">
        <f>Results!H382</f>
        <v>#VALUE!</v>
      </c>
      <c r="I382" s="55" t="e">
        <f>Results!I382</f>
        <v>#VALUE!</v>
      </c>
      <c r="J382" s="56" t="e">
        <f>Results!J382</f>
        <v>#VALUE!</v>
      </c>
      <c r="K382" s="57" t="e">
        <f>0.01*'11'!B$17*Matrix!AT382*Results!E382</f>
        <v>#VALUE!</v>
      </c>
      <c r="L382" s="32" t="e">
        <f>0.01*('11'!C$17-'935'!Y382)*Results!C382*Matrix!AT382*('11'!B$17/('11'!B$17-'935'!X382))*'935'!Q382</f>
        <v>#VALUE!</v>
      </c>
      <c r="M382" s="49" t="e">
        <f>0.01*('11'!B$17-'935'!X382)*Results!D382</f>
        <v>#VALUE!</v>
      </c>
      <c r="N382" s="32" t="e">
        <f>0.01*'11'!B$17*Matrix!H382*Matrix!BC382</f>
        <v>#VALUE!</v>
      </c>
      <c r="O382" s="32" t="e">
        <f>0.01*('11'!B$17-'935'!X382)*Matrix!BW382</f>
        <v>#VALUE!</v>
      </c>
      <c r="P382" s="49" t="e">
        <f>0.01*Matrix!AS382*'935'!U382</f>
        <v>#VALUE!</v>
      </c>
      <c r="Q382" s="57" t="e">
        <f t="shared" si="28"/>
        <v>#VALUE!</v>
      </c>
      <c r="R382" s="34" t="e">
        <f>'935'!Z382</f>
        <v>#VALUE!</v>
      </c>
      <c r="S382" s="58" t="e">
        <f t="shared" si="29"/>
        <v>#VALUE!</v>
      </c>
      <c r="T382" s="59" t="e">
        <f t="shared" si="30"/>
        <v>#VALUE!</v>
      </c>
      <c r="U382" s="57" t="e">
        <f t="shared" si="31"/>
        <v>#VALUE!</v>
      </c>
      <c r="V382" s="34" t="e">
        <f>'935'!AA382</f>
        <v>#VALUE!</v>
      </c>
      <c r="W382" s="58" t="e">
        <f t="shared" si="32"/>
        <v>#VALUE!</v>
      </c>
      <c r="X382" s="59" t="e">
        <f t="shared" si="33"/>
        <v>#VALUE!</v>
      </c>
      <c r="Y382" s="57" t="e">
        <f>0.01*('11'!B$17-'935'!X382)*Matrix!BT382</f>
        <v>#VALUE!</v>
      </c>
      <c r="Z382" s="32" t="e">
        <f>0.01*'11'!B$17*Matrix!AT382*Matrix!CV382</f>
        <v>#VALUE!</v>
      </c>
      <c r="AA382" s="32" t="e">
        <f>Matrix!AT382*MAX(Matrix!DD382,0-(Matrix!DC382+IF('935'!Q382=0,0,(1-'935'!Y382/'11'!C$17)*'11'!B$17/('11'!B$17-'935'!X382)*IF(Matrix!AT382=0,1,Matrix!BX382/Matrix!AT382)*Matrix!CU382)))*'11'!B$17*0.01*'DNO totals'!B$228/'DNO totals'!B$296</f>
        <v>#VALUE!</v>
      </c>
      <c r="AB382" s="32" t="e">
        <f>Matrix!AT382*'Charging rates'!B$106*Matrix!DA382</f>
        <v>#VALUE!</v>
      </c>
      <c r="AC382" s="32" t="e">
        <f>Matrix!AT382*MAX(Matrix!DD382,0-(Matrix!DC382+IF('935'!Q382=0,0,(1-'935'!Y382/'11'!C$17)*'11'!B$17/('11'!B$17-'935'!X382)*IF(Matrix!AT382=0,1,Matrix!BX382/Matrix!AT382)*Matrix!CU382)))*'11'!B$17*0.01*'DNO totals'!B$238/'DNO totals'!B$296</f>
        <v>#VALUE!</v>
      </c>
      <c r="AD382" s="32" t="e">
        <f>0.01*(Matrix!BX382*'11'!B$17*Matrix!CA382+Matrix!AT382*Matrix!CC382*'935'!Q382*('11'!C$17-'935'!Y382)*('11'!B$17/('11'!B$17-'935'!X382)))</f>
        <v>#VALUE!</v>
      </c>
      <c r="AE382" s="32" t="e">
        <f>Matrix!AT382*'Charging rates'!B$116*(Parameters!B$21+Matrix!AU382)*IF('DNO totals'!B$323&lt;0,1,'935'!S382)</f>
        <v>#VALUE!</v>
      </c>
      <c r="AF382" s="32" t="e">
        <f>Matrix!AT382*MAX(Matrix!DD382,0-(Matrix!DC382+IF('935'!Q382=0,0,(1-'935'!Y382/'11'!C$17)*'11'!B$17/('11'!B$17-'935'!X382)*IF(Matrix!AT382=0,1,Matrix!BX382/Matrix!AT382)*Matrix!CU382)))*'11'!B$17*0.01*(1-('DNO totals'!B$238+'DNO totals'!B$228)/'DNO totals'!B$296)</f>
        <v>#VALUE!</v>
      </c>
      <c r="AG382" s="49" t="e">
        <f t="shared" si="34"/>
        <v>#VALUE!</v>
      </c>
    </row>
    <row r="383" spans="1:33">
      <c r="A383" s="28">
        <v>283</v>
      </c>
      <c r="B383" s="47" t="e">
        <f>Results!B383</f>
        <v>#VALUE!</v>
      </c>
      <c r="C383" s="35" t="e">
        <f>Results!C383</f>
        <v>#VALUE!</v>
      </c>
      <c r="D383" s="55" t="e">
        <f>Results!D383</f>
        <v>#VALUE!</v>
      </c>
      <c r="E383" s="55" t="e">
        <f>Results!E383</f>
        <v>#VALUE!</v>
      </c>
      <c r="F383" s="56" t="e">
        <f>Results!F383</f>
        <v>#VALUE!</v>
      </c>
      <c r="G383" s="35" t="e">
        <f>Results!G383</f>
        <v>#VALUE!</v>
      </c>
      <c r="H383" s="55" t="e">
        <f>Results!H383</f>
        <v>#VALUE!</v>
      </c>
      <c r="I383" s="55" t="e">
        <f>Results!I383</f>
        <v>#VALUE!</v>
      </c>
      <c r="J383" s="56" t="e">
        <f>Results!J383</f>
        <v>#VALUE!</v>
      </c>
      <c r="K383" s="57" t="e">
        <f>0.01*'11'!B$17*Matrix!AT383*Results!E383</f>
        <v>#VALUE!</v>
      </c>
      <c r="L383" s="32" t="e">
        <f>0.01*('11'!C$17-'935'!Y383)*Results!C383*Matrix!AT383*('11'!B$17/('11'!B$17-'935'!X383))*'935'!Q383</f>
        <v>#VALUE!</v>
      </c>
      <c r="M383" s="49" t="e">
        <f>0.01*('11'!B$17-'935'!X383)*Results!D383</f>
        <v>#VALUE!</v>
      </c>
      <c r="N383" s="32" t="e">
        <f>0.01*'11'!B$17*Matrix!H383*Matrix!BC383</f>
        <v>#VALUE!</v>
      </c>
      <c r="O383" s="32" t="e">
        <f>0.01*('11'!B$17-'935'!X383)*Matrix!BW383</f>
        <v>#VALUE!</v>
      </c>
      <c r="P383" s="49" t="e">
        <f>0.01*Matrix!AS383*'935'!U383</f>
        <v>#VALUE!</v>
      </c>
      <c r="Q383" s="57" t="e">
        <f t="shared" si="28"/>
        <v>#VALUE!</v>
      </c>
      <c r="R383" s="34" t="e">
        <f>'935'!Z383</f>
        <v>#VALUE!</v>
      </c>
      <c r="S383" s="58" t="e">
        <f t="shared" si="29"/>
        <v>#VALUE!</v>
      </c>
      <c r="T383" s="59" t="e">
        <f t="shared" si="30"/>
        <v>#VALUE!</v>
      </c>
      <c r="U383" s="57" t="e">
        <f t="shared" si="31"/>
        <v>#VALUE!</v>
      </c>
      <c r="V383" s="34" t="e">
        <f>'935'!AA383</f>
        <v>#VALUE!</v>
      </c>
      <c r="W383" s="58" t="e">
        <f t="shared" si="32"/>
        <v>#VALUE!</v>
      </c>
      <c r="X383" s="59" t="e">
        <f t="shared" si="33"/>
        <v>#VALUE!</v>
      </c>
      <c r="Y383" s="57" t="e">
        <f>0.01*('11'!B$17-'935'!X383)*Matrix!BT383</f>
        <v>#VALUE!</v>
      </c>
      <c r="Z383" s="32" t="e">
        <f>0.01*'11'!B$17*Matrix!AT383*Matrix!CV383</f>
        <v>#VALUE!</v>
      </c>
      <c r="AA383" s="32" t="e">
        <f>Matrix!AT383*MAX(Matrix!DD383,0-(Matrix!DC383+IF('935'!Q383=0,0,(1-'935'!Y383/'11'!C$17)*'11'!B$17/('11'!B$17-'935'!X383)*IF(Matrix!AT383=0,1,Matrix!BX383/Matrix!AT383)*Matrix!CU383)))*'11'!B$17*0.01*'DNO totals'!B$228/'DNO totals'!B$296</f>
        <v>#VALUE!</v>
      </c>
      <c r="AB383" s="32" t="e">
        <f>Matrix!AT383*'Charging rates'!B$106*Matrix!DA383</f>
        <v>#VALUE!</v>
      </c>
      <c r="AC383" s="32" t="e">
        <f>Matrix!AT383*MAX(Matrix!DD383,0-(Matrix!DC383+IF('935'!Q383=0,0,(1-'935'!Y383/'11'!C$17)*'11'!B$17/('11'!B$17-'935'!X383)*IF(Matrix!AT383=0,1,Matrix!BX383/Matrix!AT383)*Matrix!CU383)))*'11'!B$17*0.01*'DNO totals'!B$238/'DNO totals'!B$296</f>
        <v>#VALUE!</v>
      </c>
      <c r="AD383" s="32" t="e">
        <f>0.01*(Matrix!BX383*'11'!B$17*Matrix!CA383+Matrix!AT383*Matrix!CC383*'935'!Q383*('11'!C$17-'935'!Y383)*('11'!B$17/('11'!B$17-'935'!X383)))</f>
        <v>#VALUE!</v>
      </c>
      <c r="AE383" s="32" t="e">
        <f>Matrix!AT383*'Charging rates'!B$116*(Parameters!B$21+Matrix!AU383)*IF('DNO totals'!B$323&lt;0,1,'935'!S383)</f>
        <v>#VALUE!</v>
      </c>
      <c r="AF383" s="32" t="e">
        <f>Matrix!AT383*MAX(Matrix!DD383,0-(Matrix!DC383+IF('935'!Q383=0,0,(1-'935'!Y383/'11'!C$17)*'11'!B$17/('11'!B$17-'935'!X383)*IF(Matrix!AT383=0,1,Matrix!BX383/Matrix!AT383)*Matrix!CU383)))*'11'!B$17*0.01*(1-('DNO totals'!B$238+'DNO totals'!B$228)/'DNO totals'!B$296)</f>
        <v>#VALUE!</v>
      </c>
      <c r="AG383" s="49" t="e">
        <f t="shared" si="34"/>
        <v>#VALUE!</v>
      </c>
    </row>
    <row r="384" spans="1:33">
      <c r="A384" s="28">
        <v>284</v>
      </c>
      <c r="B384" s="47" t="e">
        <f>Results!B384</f>
        <v>#VALUE!</v>
      </c>
      <c r="C384" s="35" t="e">
        <f>Results!C384</f>
        <v>#VALUE!</v>
      </c>
      <c r="D384" s="55" t="e">
        <f>Results!D384</f>
        <v>#VALUE!</v>
      </c>
      <c r="E384" s="55" t="e">
        <f>Results!E384</f>
        <v>#VALUE!</v>
      </c>
      <c r="F384" s="56" t="e">
        <f>Results!F384</f>
        <v>#VALUE!</v>
      </c>
      <c r="G384" s="35" t="e">
        <f>Results!G384</f>
        <v>#VALUE!</v>
      </c>
      <c r="H384" s="55" t="e">
        <f>Results!H384</f>
        <v>#VALUE!</v>
      </c>
      <c r="I384" s="55" t="e">
        <f>Results!I384</f>
        <v>#VALUE!</v>
      </c>
      <c r="J384" s="56" t="e">
        <f>Results!J384</f>
        <v>#VALUE!</v>
      </c>
      <c r="K384" s="57" t="e">
        <f>0.01*'11'!B$17*Matrix!AT384*Results!E384</f>
        <v>#VALUE!</v>
      </c>
      <c r="L384" s="32" t="e">
        <f>0.01*('11'!C$17-'935'!Y384)*Results!C384*Matrix!AT384*('11'!B$17/('11'!B$17-'935'!X384))*'935'!Q384</f>
        <v>#VALUE!</v>
      </c>
      <c r="M384" s="49" t="e">
        <f>0.01*('11'!B$17-'935'!X384)*Results!D384</f>
        <v>#VALUE!</v>
      </c>
      <c r="N384" s="32" t="e">
        <f>0.01*'11'!B$17*Matrix!H384*Matrix!BC384</f>
        <v>#VALUE!</v>
      </c>
      <c r="O384" s="32" t="e">
        <f>0.01*('11'!B$17-'935'!X384)*Matrix!BW384</f>
        <v>#VALUE!</v>
      </c>
      <c r="P384" s="49" t="e">
        <f>0.01*Matrix!AS384*'935'!U384</f>
        <v>#VALUE!</v>
      </c>
      <c r="Q384" s="57" t="e">
        <f t="shared" si="28"/>
        <v>#VALUE!</v>
      </c>
      <c r="R384" s="34" t="e">
        <f>'935'!Z384</f>
        <v>#VALUE!</v>
      </c>
      <c r="S384" s="58" t="e">
        <f t="shared" si="29"/>
        <v>#VALUE!</v>
      </c>
      <c r="T384" s="59" t="e">
        <f t="shared" si="30"/>
        <v>#VALUE!</v>
      </c>
      <c r="U384" s="57" t="e">
        <f t="shared" si="31"/>
        <v>#VALUE!</v>
      </c>
      <c r="V384" s="34" t="e">
        <f>'935'!AA384</f>
        <v>#VALUE!</v>
      </c>
      <c r="W384" s="58" t="e">
        <f t="shared" si="32"/>
        <v>#VALUE!</v>
      </c>
      <c r="X384" s="59" t="e">
        <f t="shared" si="33"/>
        <v>#VALUE!</v>
      </c>
      <c r="Y384" s="57" t="e">
        <f>0.01*('11'!B$17-'935'!X384)*Matrix!BT384</f>
        <v>#VALUE!</v>
      </c>
      <c r="Z384" s="32" t="e">
        <f>0.01*'11'!B$17*Matrix!AT384*Matrix!CV384</f>
        <v>#VALUE!</v>
      </c>
      <c r="AA384" s="32" t="e">
        <f>Matrix!AT384*MAX(Matrix!DD384,0-(Matrix!DC384+IF('935'!Q384=0,0,(1-'935'!Y384/'11'!C$17)*'11'!B$17/('11'!B$17-'935'!X384)*IF(Matrix!AT384=0,1,Matrix!BX384/Matrix!AT384)*Matrix!CU384)))*'11'!B$17*0.01*'DNO totals'!B$228/'DNO totals'!B$296</f>
        <v>#VALUE!</v>
      </c>
      <c r="AB384" s="32" t="e">
        <f>Matrix!AT384*'Charging rates'!B$106*Matrix!DA384</f>
        <v>#VALUE!</v>
      </c>
      <c r="AC384" s="32" t="e">
        <f>Matrix!AT384*MAX(Matrix!DD384,0-(Matrix!DC384+IF('935'!Q384=0,0,(1-'935'!Y384/'11'!C$17)*'11'!B$17/('11'!B$17-'935'!X384)*IF(Matrix!AT384=0,1,Matrix!BX384/Matrix!AT384)*Matrix!CU384)))*'11'!B$17*0.01*'DNO totals'!B$238/'DNO totals'!B$296</f>
        <v>#VALUE!</v>
      </c>
      <c r="AD384" s="32" t="e">
        <f>0.01*(Matrix!BX384*'11'!B$17*Matrix!CA384+Matrix!AT384*Matrix!CC384*'935'!Q384*('11'!C$17-'935'!Y384)*('11'!B$17/('11'!B$17-'935'!X384)))</f>
        <v>#VALUE!</v>
      </c>
      <c r="AE384" s="32" t="e">
        <f>Matrix!AT384*'Charging rates'!B$116*(Parameters!B$21+Matrix!AU384)*IF('DNO totals'!B$323&lt;0,1,'935'!S384)</f>
        <v>#VALUE!</v>
      </c>
      <c r="AF384" s="32" t="e">
        <f>Matrix!AT384*MAX(Matrix!DD384,0-(Matrix!DC384+IF('935'!Q384=0,0,(1-'935'!Y384/'11'!C$17)*'11'!B$17/('11'!B$17-'935'!X384)*IF(Matrix!AT384=0,1,Matrix!BX384/Matrix!AT384)*Matrix!CU384)))*'11'!B$17*0.01*(1-('DNO totals'!B$238+'DNO totals'!B$228)/'DNO totals'!B$296)</f>
        <v>#VALUE!</v>
      </c>
      <c r="AG384" s="49" t="e">
        <f t="shared" si="34"/>
        <v>#VALUE!</v>
      </c>
    </row>
    <row r="385" spans="1:33">
      <c r="A385" s="28">
        <v>285</v>
      </c>
      <c r="B385" s="47" t="e">
        <f>Results!B385</f>
        <v>#VALUE!</v>
      </c>
      <c r="C385" s="35" t="e">
        <f>Results!C385</f>
        <v>#VALUE!</v>
      </c>
      <c r="D385" s="55" t="e">
        <f>Results!D385</f>
        <v>#VALUE!</v>
      </c>
      <c r="E385" s="55" t="e">
        <f>Results!E385</f>
        <v>#VALUE!</v>
      </c>
      <c r="F385" s="56" t="e">
        <f>Results!F385</f>
        <v>#VALUE!</v>
      </c>
      <c r="G385" s="35" t="e">
        <f>Results!G385</f>
        <v>#VALUE!</v>
      </c>
      <c r="H385" s="55" t="e">
        <f>Results!H385</f>
        <v>#VALUE!</v>
      </c>
      <c r="I385" s="55" t="e">
        <f>Results!I385</f>
        <v>#VALUE!</v>
      </c>
      <c r="J385" s="56" t="e">
        <f>Results!J385</f>
        <v>#VALUE!</v>
      </c>
      <c r="K385" s="57" t="e">
        <f>0.01*'11'!B$17*Matrix!AT385*Results!E385</f>
        <v>#VALUE!</v>
      </c>
      <c r="L385" s="32" t="e">
        <f>0.01*('11'!C$17-'935'!Y385)*Results!C385*Matrix!AT385*('11'!B$17/('11'!B$17-'935'!X385))*'935'!Q385</f>
        <v>#VALUE!</v>
      </c>
      <c r="M385" s="49" t="e">
        <f>0.01*('11'!B$17-'935'!X385)*Results!D385</f>
        <v>#VALUE!</v>
      </c>
      <c r="N385" s="32" t="e">
        <f>0.01*'11'!B$17*Matrix!H385*Matrix!BC385</f>
        <v>#VALUE!</v>
      </c>
      <c r="O385" s="32" t="e">
        <f>0.01*('11'!B$17-'935'!X385)*Matrix!BW385</f>
        <v>#VALUE!</v>
      </c>
      <c r="P385" s="49" t="e">
        <f>0.01*Matrix!AS385*'935'!U385</f>
        <v>#VALUE!</v>
      </c>
      <c r="Q385" s="57" t="e">
        <f t="shared" si="28"/>
        <v>#VALUE!</v>
      </c>
      <c r="R385" s="34" t="e">
        <f>'935'!Z385</f>
        <v>#VALUE!</v>
      </c>
      <c r="S385" s="58" t="e">
        <f t="shared" si="29"/>
        <v>#VALUE!</v>
      </c>
      <c r="T385" s="59" t="e">
        <f t="shared" si="30"/>
        <v>#VALUE!</v>
      </c>
      <c r="U385" s="57" t="e">
        <f t="shared" si="31"/>
        <v>#VALUE!</v>
      </c>
      <c r="V385" s="34" t="e">
        <f>'935'!AA385</f>
        <v>#VALUE!</v>
      </c>
      <c r="W385" s="58" t="e">
        <f t="shared" si="32"/>
        <v>#VALUE!</v>
      </c>
      <c r="X385" s="59" t="e">
        <f t="shared" si="33"/>
        <v>#VALUE!</v>
      </c>
      <c r="Y385" s="57" t="e">
        <f>0.01*('11'!B$17-'935'!X385)*Matrix!BT385</f>
        <v>#VALUE!</v>
      </c>
      <c r="Z385" s="32" t="e">
        <f>0.01*'11'!B$17*Matrix!AT385*Matrix!CV385</f>
        <v>#VALUE!</v>
      </c>
      <c r="AA385" s="32" t="e">
        <f>Matrix!AT385*MAX(Matrix!DD385,0-(Matrix!DC385+IF('935'!Q385=0,0,(1-'935'!Y385/'11'!C$17)*'11'!B$17/('11'!B$17-'935'!X385)*IF(Matrix!AT385=0,1,Matrix!BX385/Matrix!AT385)*Matrix!CU385)))*'11'!B$17*0.01*'DNO totals'!B$228/'DNO totals'!B$296</f>
        <v>#VALUE!</v>
      </c>
      <c r="AB385" s="32" t="e">
        <f>Matrix!AT385*'Charging rates'!B$106*Matrix!DA385</f>
        <v>#VALUE!</v>
      </c>
      <c r="AC385" s="32" t="e">
        <f>Matrix!AT385*MAX(Matrix!DD385,0-(Matrix!DC385+IF('935'!Q385=0,0,(1-'935'!Y385/'11'!C$17)*'11'!B$17/('11'!B$17-'935'!X385)*IF(Matrix!AT385=0,1,Matrix!BX385/Matrix!AT385)*Matrix!CU385)))*'11'!B$17*0.01*'DNO totals'!B$238/'DNO totals'!B$296</f>
        <v>#VALUE!</v>
      </c>
      <c r="AD385" s="32" t="e">
        <f>0.01*(Matrix!BX385*'11'!B$17*Matrix!CA385+Matrix!AT385*Matrix!CC385*'935'!Q385*('11'!C$17-'935'!Y385)*('11'!B$17/('11'!B$17-'935'!X385)))</f>
        <v>#VALUE!</v>
      </c>
      <c r="AE385" s="32" t="e">
        <f>Matrix!AT385*'Charging rates'!B$116*(Parameters!B$21+Matrix!AU385)*IF('DNO totals'!B$323&lt;0,1,'935'!S385)</f>
        <v>#VALUE!</v>
      </c>
      <c r="AF385" s="32" t="e">
        <f>Matrix!AT385*MAX(Matrix!DD385,0-(Matrix!DC385+IF('935'!Q385=0,0,(1-'935'!Y385/'11'!C$17)*'11'!B$17/('11'!B$17-'935'!X385)*IF(Matrix!AT385=0,1,Matrix!BX385/Matrix!AT385)*Matrix!CU385)))*'11'!B$17*0.01*(1-('DNO totals'!B$238+'DNO totals'!B$228)/'DNO totals'!B$296)</f>
        <v>#VALUE!</v>
      </c>
      <c r="AG385" s="49" t="e">
        <f t="shared" si="34"/>
        <v>#VALUE!</v>
      </c>
    </row>
    <row r="386" spans="1:33">
      <c r="A386" s="28">
        <v>286</v>
      </c>
      <c r="B386" s="47" t="e">
        <f>Results!B386</f>
        <v>#VALUE!</v>
      </c>
      <c r="C386" s="35" t="e">
        <f>Results!C386</f>
        <v>#VALUE!</v>
      </c>
      <c r="D386" s="55" t="e">
        <f>Results!D386</f>
        <v>#VALUE!</v>
      </c>
      <c r="E386" s="55" t="e">
        <f>Results!E386</f>
        <v>#VALUE!</v>
      </c>
      <c r="F386" s="56" t="e">
        <f>Results!F386</f>
        <v>#VALUE!</v>
      </c>
      <c r="G386" s="35" t="e">
        <f>Results!G386</f>
        <v>#VALUE!</v>
      </c>
      <c r="H386" s="55" t="e">
        <f>Results!H386</f>
        <v>#VALUE!</v>
      </c>
      <c r="I386" s="55" t="e">
        <f>Results!I386</f>
        <v>#VALUE!</v>
      </c>
      <c r="J386" s="56" t="e">
        <f>Results!J386</f>
        <v>#VALUE!</v>
      </c>
      <c r="K386" s="57" t="e">
        <f>0.01*'11'!B$17*Matrix!AT386*Results!E386</f>
        <v>#VALUE!</v>
      </c>
      <c r="L386" s="32" t="e">
        <f>0.01*('11'!C$17-'935'!Y386)*Results!C386*Matrix!AT386*('11'!B$17/('11'!B$17-'935'!X386))*'935'!Q386</f>
        <v>#VALUE!</v>
      </c>
      <c r="M386" s="49" t="e">
        <f>0.01*('11'!B$17-'935'!X386)*Results!D386</f>
        <v>#VALUE!</v>
      </c>
      <c r="N386" s="32" t="e">
        <f>0.01*'11'!B$17*Matrix!H386*Matrix!BC386</f>
        <v>#VALUE!</v>
      </c>
      <c r="O386" s="32" t="e">
        <f>0.01*('11'!B$17-'935'!X386)*Matrix!BW386</f>
        <v>#VALUE!</v>
      </c>
      <c r="P386" s="49" t="e">
        <f>0.01*Matrix!AS386*'935'!U386</f>
        <v>#VALUE!</v>
      </c>
      <c r="Q386" s="57" t="e">
        <f t="shared" si="28"/>
        <v>#VALUE!</v>
      </c>
      <c r="R386" s="34" t="e">
        <f>'935'!Z386</f>
        <v>#VALUE!</v>
      </c>
      <c r="S386" s="58" t="e">
        <f t="shared" si="29"/>
        <v>#VALUE!</v>
      </c>
      <c r="T386" s="59" t="e">
        <f t="shared" si="30"/>
        <v>#VALUE!</v>
      </c>
      <c r="U386" s="57" t="e">
        <f t="shared" si="31"/>
        <v>#VALUE!</v>
      </c>
      <c r="V386" s="34" t="e">
        <f>'935'!AA386</f>
        <v>#VALUE!</v>
      </c>
      <c r="W386" s="58" t="e">
        <f t="shared" si="32"/>
        <v>#VALUE!</v>
      </c>
      <c r="X386" s="59" t="e">
        <f t="shared" si="33"/>
        <v>#VALUE!</v>
      </c>
      <c r="Y386" s="57" t="e">
        <f>0.01*('11'!B$17-'935'!X386)*Matrix!BT386</f>
        <v>#VALUE!</v>
      </c>
      <c r="Z386" s="32" t="e">
        <f>0.01*'11'!B$17*Matrix!AT386*Matrix!CV386</f>
        <v>#VALUE!</v>
      </c>
      <c r="AA386" s="32" t="e">
        <f>Matrix!AT386*MAX(Matrix!DD386,0-(Matrix!DC386+IF('935'!Q386=0,0,(1-'935'!Y386/'11'!C$17)*'11'!B$17/('11'!B$17-'935'!X386)*IF(Matrix!AT386=0,1,Matrix!BX386/Matrix!AT386)*Matrix!CU386)))*'11'!B$17*0.01*'DNO totals'!B$228/'DNO totals'!B$296</f>
        <v>#VALUE!</v>
      </c>
      <c r="AB386" s="32" t="e">
        <f>Matrix!AT386*'Charging rates'!B$106*Matrix!DA386</f>
        <v>#VALUE!</v>
      </c>
      <c r="AC386" s="32" t="e">
        <f>Matrix!AT386*MAX(Matrix!DD386,0-(Matrix!DC386+IF('935'!Q386=0,0,(1-'935'!Y386/'11'!C$17)*'11'!B$17/('11'!B$17-'935'!X386)*IF(Matrix!AT386=0,1,Matrix!BX386/Matrix!AT386)*Matrix!CU386)))*'11'!B$17*0.01*'DNO totals'!B$238/'DNO totals'!B$296</f>
        <v>#VALUE!</v>
      </c>
      <c r="AD386" s="32" t="e">
        <f>0.01*(Matrix!BX386*'11'!B$17*Matrix!CA386+Matrix!AT386*Matrix!CC386*'935'!Q386*('11'!C$17-'935'!Y386)*('11'!B$17/('11'!B$17-'935'!X386)))</f>
        <v>#VALUE!</v>
      </c>
      <c r="AE386" s="32" t="e">
        <f>Matrix!AT386*'Charging rates'!B$116*(Parameters!B$21+Matrix!AU386)*IF('DNO totals'!B$323&lt;0,1,'935'!S386)</f>
        <v>#VALUE!</v>
      </c>
      <c r="AF386" s="32" t="e">
        <f>Matrix!AT386*MAX(Matrix!DD386,0-(Matrix!DC386+IF('935'!Q386=0,0,(1-'935'!Y386/'11'!C$17)*'11'!B$17/('11'!B$17-'935'!X386)*IF(Matrix!AT386=0,1,Matrix!BX386/Matrix!AT386)*Matrix!CU386)))*'11'!B$17*0.01*(1-('DNO totals'!B$238+'DNO totals'!B$228)/'DNO totals'!B$296)</f>
        <v>#VALUE!</v>
      </c>
      <c r="AG386" s="49" t="e">
        <f t="shared" si="34"/>
        <v>#VALUE!</v>
      </c>
    </row>
    <row r="387" spans="1:33">
      <c r="A387" s="28">
        <v>287</v>
      </c>
      <c r="B387" s="47" t="e">
        <f>Results!B387</f>
        <v>#VALUE!</v>
      </c>
      <c r="C387" s="35" t="e">
        <f>Results!C387</f>
        <v>#VALUE!</v>
      </c>
      <c r="D387" s="55" t="e">
        <f>Results!D387</f>
        <v>#VALUE!</v>
      </c>
      <c r="E387" s="55" t="e">
        <f>Results!E387</f>
        <v>#VALUE!</v>
      </c>
      <c r="F387" s="56" t="e">
        <f>Results!F387</f>
        <v>#VALUE!</v>
      </c>
      <c r="G387" s="35" t="e">
        <f>Results!G387</f>
        <v>#VALUE!</v>
      </c>
      <c r="H387" s="55" t="e">
        <f>Results!H387</f>
        <v>#VALUE!</v>
      </c>
      <c r="I387" s="55" t="e">
        <f>Results!I387</f>
        <v>#VALUE!</v>
      </c>
      <c r="J387" s="56" t="e">
        <f>Results!J387</f>
        <v>#VALUE!</v>
      </c>
      <c r="K387" s="57" t="e">
        <f>0.01*'11'!B$17*Matrix!AT387*Results!E387</f>
        <v>#VALUE!</v>
      </c>
      <c r="L387" s="32" t="e">
        <f>0.01*('11'!C$17-'935'!Y387)*Results!C387*Matrix!AT387*('11'!B$17/('11'!B$17-'935'!X387))*'935'!Q387</f>
        <v>#VALUE!</v>
      </c>
      <c r="M387" s="49" t="e">
        <f>0.01*('11'!B$17-'935'!X387)*Results!D387</f>
        <v>#VALUE!</v>
      </c>
      <c r="N387" s="32" t="e">
        <f>0.01*'11'!B$17*Matrix!H387*Matrix!BC387</f>
        <v>#VALUE!</v>
      </c>
      <c r="O387" s="32" t="e">
        <f>0.01*('11'!B$17-'935'!X387)*Matrix!BW387</f>
        <v>#VALUE!</v>
      </c>
      <c r="P387" s="49" t="e">
        <f>0.01*Matrix!AS387*'935'!U387</f>
        <v>#VALUE!</v>
      </c>
      <c r="Q387" s="57" t="e">
        <f t="shared" si="28"/>
        <v>#VALUE!</v>
      </c>
      <c r="R387" s="34" t="e">
        <f>'935'!Z387</f>
        <v>#VALUE!</v>
      </c>
      <c r="S387" s="58" t="e">
        <f t="shared" si="29"/>
        <v>#VALUE!</v>
      </c>
      <c r="T387" s="59" t="e">
        <f t="shared" si="30"/>
        <v>#VALUE!</v>
      </c>
      <c r="U387" s="57" t="e">
        <f t="shared" si="31"/>
        <v>#VALUE!</v>
      </c>
      <c r="V387" s="34" t="e">
        <f>'935'!AA387</f>
        <v>#VALUE!</v>
      </c>
      <c r="W387" s="58" t="e">
        <f t="shared" si="32"/>
        <v>#VALUE!</v>
      </c>
      <c r="X387" s="59" t="e">
        <f t="shared" si="33"/>
        <v>#VALUE!</v>
      </c>
      <c r="Y387" s="57" t="e">
        <f>0.01*('11'!B$17-'935'!X387)*Matrix!BT387</f>
        <v>#VALUE!</v>
      </c>
      <c r="Z387" s="32" t="e">
        <f>0.01*'11'!B$17*Matrix!AT387*Matrix!CV387</f>
        <v>#VALUE!</v>
      </c>
      <c r="AA387" s="32" t="e">
        <f>Matrix!AT387*MAX(Matrix!DD387,0-(Matrix!DC387+IF('935'!Q387=0,0,(1-'935'!Y387/'11'!C$17)*'11'!B$17/('11'!B$17-'935'!X387)*IF(Matrix!AT387=0,1,Matrix!BX387/Matrix!AT387)*Matrix!CU387)))*'11'!B$17*0.01*'DNO totals'!B$228/'DNO totals'!B$296</f>
        <v>#VALUE!</v>
      </c>
      <c r="AB387" s="32" t="e">
        <f>Matrix!AT387*'Charging rates'!B$106*Matrix!DA387</f>
        <v>#VALUE!</v>
      </c>
      <c r="AC387" s="32" t="e">
        <f>Matrix!AT387*MAX(Matrix!DD387,0-(Matrix!DC387+IF('935'!Q387=0,0,(1-'935'!Y387/'11'!C$17)*'11'!B$17/('11'!B$17-'935'!X387)*IF(Matrix!AT387=0,1,Matrix!BX387/Matrix!AT387)*Matrix!CU387)))*'11'!B$17*0.01*'DNO totals'!B$238/'DNO totals'!B$296</f>
        <v>#VALUE!</v>
      </c>
      <c r="AD387" s="32" t="e">
        <f>0.01*(Matrix!BX387*'11'!B$17*Matrix!CA387+Matrix!AT387*Matrix!CC387*'935'!Q387*('11'!C$17-'935'!Y387)*('11'!B$17/('11'!B$17-'935'!X387)))</f>
        <v>#VALUE!</v>
      </c>
      <c r="AE387" s="32" t="e">
        <f>Matrix!AT387*'Charging rates'!B$116*(Parameters!B$21+Matrix!AU387)*IF('DNO totals'!B$323&lt;0,1,'935'!S387)</f>
        <v>#VALUE!</v>
      </c>
      <c r="AF387" s="32" t="e">
        <f>Matrix!AT387*MAX(Matrix!DD387,0-(Matrix!DC387+IF('935'!Q387=0,0,(1-'935'!Y387/'11'!C$17)*'11'!B$17/('11'!B$17-'935'!X387)*IF(Matrix!AT387=0,1,Matrix!BX387/Matrix!AT387)*Matrix!CU387)))*'11'!B$17*0.01*(1-('DNO totals'!B$238+'DNO totals'!B$228)/'DNO totals'!B$296)</f>
        <v>#VALUE!</v>
      </c>
      <c r="AG387" s="49" t="e">
        <f t="shared" si="34"/>
        <v>#VALUE!</v>
      </c>
    </row>
    <row r="388" spans="1:33">
      <c r="A388" s="28">
        <v>288</v>
      </c>
      <c r="B388" s="47" t="e">
        <f>Results!B388</f>
        <v>#VALUE!</v>
      </c>
      <c r="C388" s="35" t="e">
        <f>Results!C388</f>
        <v>#VALUE!</v>
      </c>
      <c r="D388" s="55" t="e">
        <f>Results!D388</f>
        <v>#VALUE!</v>
      </c>
      <c r="E388" s="55" t="e">
        <f>Results!E388</f>
        <v>#VALUE!</v>
      </c>
      <c r="F388" s="56" t="e">
        <f>Results!F388</f>
        <v>#VALUE!</v>
      </c>
      <c r="G388" s="35" t="e">
        <f>Results!G388</f>
        <v>#VALUE!</v>
      </c>
      <c r="H388" s="55" t="e">
        <f>Results!H388</f>
        <v>#VALUE!</v>
      </c>
      <c r="I388" s="55" t="e">
        <f>Results!I388</f>
        <v>#VALUE!</v>
      </c>
      <c r="J388" s="56" t="e">
        <f>Results!J388</f>
        <v>#VALUE!</v>
      </c>
      <c r="K388" s="57" t="e">
        <f>0.01*'11'!B$17*Matrix!AT388*Results!E388</f>
        <v>#VALUE!</v>
      </c>
      <c r="L388" s="32" t="e">
        <f>0.01*('11'!C$17-'935'!Y388)*Results!C388*Matrix!AT388*('11'!B$17/('11'!B$17-'935'!X388))*'935'!Q388</f>
        <v>#VALUE!</v>
      </c>
      <c r="M388" s="49" t="e">
        <f>0.01*('11'!B$17-'935'!X388)*Results!D388</f>
        <v>#VALUE!</v>
      </c>
      <c r="N388" s="32" t="e">
        <f>0.01*'11'!B$17*Matrix!H388*Matrix!BC388</f>
        <v>#VALUE!</v>
      </c>
      <c r="O388" s="32" t="e">
        <f>0.01*('11'!B$17-'935'!X388)*Matrix!BW388</f>
        <v>#VALUE!</v>
      </c>
      <c r="P388" s="49" t="e">
        <f>0.01*Matrix!AS388*'935'!U388</f>
        <v>#VALUE!</v>
      </c>
      <c r="Q388" s="57" t="e">
        <f t="shared" si="28"/>
        <v>#VALUE!</v>
      </c>
      <c r="R388" s="34" t="e">
        <f>'935'!Z388</f>
        <v>#VALUE!</v>
      </c>
      <c r="S388" s="58" t="e">
        <f t="shared" si="29"/>
        <v>#VALUE!</v>
      </c>
      <c r="T388" s="59" t="e">
        <f t="shared" si="30"/>
        <v>#VALUE!</v>
      </c>
      <c r="U388" s="57" t="e">
        <f t="shared" si="31"/>
        <v>#VALUE!</v>
      </c>
      <c r="V388" s="34" t="e">
        <f>'935'!AA388</f>
        <v>#VALUE!</v>
      </c>
      <c r="W388" s="58" t="e">
        <f t="shared" si="32"/>
        <v>#VALUE!</v>
      </c>
      <c r="X388" s="59" t="e">
        <f t="shared" si="33"/>
        <v>#VALUE!</v>
      </c>
      <c r="Y388" s="57" t="e">
        <f>0.01*('11'!B$17-'935'!X388)*Matrix!BT388</f>
        <v>#VALUE!</v>
      </c>
      <c r="Z388" s="32" t="e">
        <f>0.01*'11'!B$17*Matrix!AT388*Matrix!CV388</f>
        <v>#VALUE!</v>
      </c>
      <c r="AA388" s="32" t="e">
        <f>Matrix!AT388*MAX(Matrix!DD388,0-(Matrix!DC388+IF('935'!Q388=0,0,(1-'935'!Y388/'11'!C$17)*'11'!B$17/('11'!B$17-'935'!X388)*IF(Matrix!AT388=0,1,Matrix!BX388/Matrix!AT388)*Matrix!CU388)))*'11'!B$17*0.01*'DNO totals'!B$228/'DNO totals'!B$296</f>
        <v>#VALUE!</v>
      </c>
      <c r="AB388" s="32" t="e">
        <f>Matrix!AT388*'Charging rates'!B$106*Matrix!DA388</f>
        <v>#VALUE!</v>
      </c>
      <c r="AC388" s="32" t="e">
        <f>Matrix!AT388*MAX(Matrix!DD388,0-(Matrix!DC388+IF('935'!Q388=0,0,(1-'935'!Y388/'11'!C$17)*'11'!B$17/('11'!B$17-'935'!X388)*IF(Matrix!AT388=0,1,Matrix!BX388/Matrix!AT388)*Matrix!CU388)))*'11'!B$17*0.01*'DNO totals'!B$238/'DNO totals'!B$296</f>
        <v>#VALUE!</v>
      </c>
      <c r="AD388" s="32" t="e">
        <f>0.01*(Matrix!BX388*'11'!B$17*Matrix!CA388+Matrix!AT388*Matrix!CC388*'935'!Q388*('11'!C$17-'935'!Y388)*('11'!B$17/('11'!B$17-'935'!X388)))</f>
        <v>#VALUE!</v>
      </c>
      <c r="AE388" s="32" t="e">
        <f>Matrix!AT388*'Charging rates'!B$116*(Parameters!B$21+Matrix!AU388)*IF('DNO totals'!B$323&lt;0,1,'935'!S388)</f>
        <v>#VALUE!</v>
      </c>
      <c r="AF388" s="32" t="e">
        <f>Matrix!AT388*MAX(Matrix!DD388,0-(Matrix!DC388+IF('935'!Q388=0,0,(1-'935'!Y388/'11'!C$17)*'11'!B$17/('11'!B$17-'935'!X388)*IF(Matrix!AT388=0,1,Matrix!BX388/Matrix!AT388)*Matrix!CU388)))*'11'!B$17*0.01*(1-('DNO totals'!B$238+'DNO totals'!B$228)/'DNO totals'!B$296)</f>
        <v>#VALUE!</v>
      </c>
      <c r="AG388" s="49" t="e">
        <f t="shared" si="34"/>
        <v>#VALUE!</v>
      </c>
    </row>
    <row r="389" spans="1:33">
      <c r="A389" s="28">
        <v>289</v>
      </c>
      <c r="B389" s="47" t="e">
        <f>Results!B389</f>
        <v>#VALUE!</v>
      </c>
      <c r="C389" s="35" t="e">
        <f>Results!C389</f>
        <v>#VALUE!</v>
      </c>
      <c r="D389" s="55" t="e">
        <f>Results!D389</f>
        <v>#VALUE!</v>
      </c>
      <c r="E389" s="55" t="e">
        <f>Results!E389</f>
        <v>#VALUE!</v>
      </c>
      <c r="F389" s="56" t="e">
        <f>Results!F389</f>
        <v>#VALUE!</v>
      </c>
      <c r="G389" s="35" t="e">
        <f>Results!G389</f>
        <v>#VALUE!</v>
      </c>
      <c r="H389" s="55" t="e">
        <f>Results!H389</f>
        <v>#VALUE!</v>
      </c>
      <c r="I389" s="55" t="e">
        <f>Results!I389</f>
        <v>#VALUE!</v>
      </c>
      <c r="J389" s="56" t="e">
        <f>Results!J389</f>
        <v>#VALUE!</v>
      </c>
      <c r="K389" s="57" t="e">
        <f>0.01*'11'!B$17*Matrix!AT389*Results!E389</f>
        <v>#VALUE!</v>
      </c>
      <c r="L389" s="32" t="e">
        <f>0.01*('11'!C$17-'935'!Y389)*Results!C389*Matrix!AT389*('11'!B$17/('11'!B$17-'935'!X389))*'935'!Q389</f>
        <v>#VALUE!</v>
      </c>
      <c r="M389" s="49" t="e">
        <f>0.01*('11'!B$17-'935'!X389)*Results!D389</f>
        <v>#VALUE!</v>
      </c>
      <c r="N389" s="32" t="e">
        <f>0.01*'11'!B$17*Matrix!H389*Matrix!BC389</f>
        <v>#VALUE!</v>
      </c>
      <c r="O389" s="32" t="e">
        <f>0.01*('11'!B$17-'935'!X389)*Matrix!BW389</f>
        <v>#VALUE!</v>
      </c>
      <c r="P389" s="49" t="e">
        <f>0.01*Matrix!AS389*'935'!U389</f>
        <v>#VALUE!</v>
      </c>
      <c r="Q389" s="57" t="e">
        <f t="shared" si="28"/>
        <v>#VALUE!</v>
      </c>
      <c r="R389" s="34" t="e">
        <f>'935'!Z389</f>
        <v>#VALUE!</v>
      </c>
      <c r="S389" s="58" t="e">
        <f t="shared" si="29"/>
        <v>#VALUE!</v>
      </c>
      <c r="T389" s="59" t="e">
        <f t="shared" si="30"/>
        <v>#VALUE!</v>
      </c>
      <c r="U389" s="57" t="e">
        <f t="shared" si="31"/>
        <v>#VALUE!</v>
      </c>
      <c r="V389" s="34" t="e">
        <f>'935'!AA389</f>
        <v>#VALUE!</v>
      </c>
      <c r="W389" s="58" t="e">
        <f t="shared" si="32"/>
        <v>#VALUE!</v>
      </c>
      <c r="X389" s="59" t="e">
        <f t="shared" si="33"/>
        <v>#VALUE!</v>
      </c>
      <c r="Y389" s="57" t="e">
        <f>0.01*('11'!B$17-'935'!X389)*Matrix!BT389</f>
        <v>#VALUE!</v>
      </c>
      <c r="Z389" s="32" t="e">
        <f>0.01*'11'!B$17*Matrix!AT389*Matrix!CV389</f>
        <v>#VALUE!</v>
      </c>
      <c r="AA389" s="32" t="e">
        <f>Matrix!AT389*MAX(Matrix!DD389,0-(Matrix!DC389+IF('935'!Q389=0,0,(1-'935'!Y389/'11'!C$17)*'11'!B$17/('11'!B$17-'935'!X389)*IF(Matrix!AT389=0,1,Matrix!BX389/Matrix!AT389)*Matrix!CU389)))*'11'!B$17*0.01*'DNO totals'!B$228/'DNO totals'!B$296</f>
        <v>#VALUE!</v>
      </c>
      <c r="AB389" s="32" t="e">
        <f>Matrix!AT389*'Charging rates'!B$106*Matrix!DA389</f>
        <v>#VALUE!</v>
      </c>
      <c r="AC389" s="32" t="e">
        <f>Matrix!AT389*MAX(Matrix!DD389,0-(Matrix!DC389+IF('935'!Q389=0,0,(1-'935'!Y389/'11'!C$17)*'11'!B$17/('11'!B$17-'935'!X389)*IF(Matrix!AT389=0,1,Matrix!BX389/Matrix!AT389)*Matrix!CU389)))*'11'!B$17*0.01*'DNO totals'!B$238/'DNO totals'!B$296</f>
        <v>#VALUE!</v>
      </c>
      <c r="AD389" s="32" t="e">
        <f>0.01*(Matrix!BX389*'11'!B$17*Matrix!CA389+Matrix!AT389*Matrix!CC389*'935'!Q389*('11'!C$17-'935'!Y389)*('11'!B$17/('11'!B$17-'935'!X389)))</f>
        <v>#VALUE!</v>
      </c>
      <c r="AE389" s="32" t="e">
        <f>Matrix!AT389*'Charging rates'!B$116*(Parameters!B$21+Matrix!AU389)*IF('DNO totals'!B$323&lt;0,1,'935'!S389)</f>
        <v>#VALUE!</v>
      </c>
      <c r="AF389" s="32" t="e">
        <f>Matrix!AT389*MAX(Matrix!DD389,0-(Matrix!DC389+IF('935'!Q389=0,0,(1-'935'!Y389/'11'!C$17)*'11'!B$17/('11'!B$17-'935'!X389)*IF(Matrix!AT389=0,1,Matrix!BX389/Matrix!AT389)*Matrix!CU389)))*'11'!B$17*0.01*(1-('DNO totals'!B$238+'DNO totals'!B$228)/'DNO totals'!B$296)</f>
        <v>#VALUE!</v>
      </c>
      <c r="AG389" s="49" t="e">
        <f t="shared" si="34"/>
        <v>#VALUE!</v>
      </c>
    </row>
    <row r="390" spans="1:33">
      <c r="A390" s="28">
        <v>290</v>
      </c>
      <c r="B390" s="47" t="e">
        <f>Results!B390</f>
        <v>#VALUE!</v>
      </c>
      <c r="C390" s="35" t="e">
        <f>Results!C390</f>
        <v>#VALUE!</v>
      </c>
      <c r="D390" s="55" t="e">
        <f>Results!D390</f>
        <v>#VALUE!</v>
      </c>
      <c r="E390" s="55" t="e">
        <f>Results!E390</f>
        <v>#VALUE!</v>
      </c>
      <c r="F390" s="56" t="e">
        <f>Results!F390</f>
        <v>#VALUE!</v>
      </c>
      <c r="G390" s="35" t="e">
        <f>Results!G390</f>
        <v>#VALUE!</v>
      </c>
      <c r="H390" s="55" t="e">
        <f>Results!H390</f>
        <v>#VALUE!</v>
      </c>
      <c r="I390" s="55" t="e">
        <f>Results!I390</f>
        <v>#VALUE!</v>
      </c>
      <c r="J390" s="56" t="e">
        <f>Results!J390</f>
        <v>#VALUE!</v>
      </c>
      <c r="K390" s="57" t="e">
        <f>0.01*'11'!B$17*Matrix!AT390*Results!E390</f>
        <v>#VALUE!</v>
      </c>
      <c r="L390" s="32" t="e">
        <f>0.01*('11'!C$17-'935'!Y390)*Results!C390*Matrix!AT390*('11'!B$17/('11'!B$17-'935'!X390))*'935'!Q390</f>
        <v>#VALUE!</v>
      </c>
      <c r="M390" s="49" t="e">
        <f>0.01*('11'!B$17-'935'!X390)*Results!D390</f>
        <v>#VALUE!</v>
      </c>
      <c r="N390" s="32" t="e">
        <f>0.01*'11'!B$17*Matrix!H390*Matrix!BC390</f>
        <v>#VALUE!</v>
      </c>
      <c r="O390" s="32" t="e">
        <f>0.01*('11'!B$17-'935'!X390)*Matrix!BW390</f>
        <v>#VALUE!</v>
      </c>
      <c r="P390" s="49" t="e">
        <f>0.01*Matrix!AS390*'935'!U390</f>
        <v>#VALUE!</v>
      </c>
      <c r="Q390" s="57" t="e">
        <f t="shared" si="28"/>
        <v>#VALUE!</v>
      </c>
      <c r="R390" s="34" t="e">
        <f>'935'!Z390</f>
        <v>#VALUE!</v>
      </c>
      <c r="S390" s="58" t="e">
        <f t="shared" si="29"/>
        <v>#VALUE!</v>
      </c>
      <c r="T390" s="59" t="e">
        <f t="shared" si="30"/>
        <v>#VALUE!</v>
      </c>
      <c r="U390" s="57" t="e">
        <f t="shared" si="31"/>
        <v>#VALUE!</v>
      </c>
      <c r="V390" s="34" t="e">
        <f>'935'!AA390</f>
        <v>#VALUE!</v>
      </c>
      <c r="W390" s="58" t="e">
        <f t="shared" si="32"/>
        <v>#VALUE!</v>
      </c>
      <c r="X390" s="59" t="e">
        <f t="shared" si="33"/>
        <v>#VALUE!</v>
      </c>
      <c r="Y390" s="57" t="e">
        <f>0.01*('11'!B$17-'935'!X390)*Matrix!BT390</f>
        <v>#VALUE!</v>
      </c>
      <c r="Z390" s="32" t="e">
        <f>0.01*'11'!B$17*Matrix!AT390*Matrix!CV390</f>
        <v>#VALUE!</v>
      </c>
      <c r="AA390" s="32" t="e">
        <f>Matrix!AT390*MAX(Matrix!DD390,0-(Matrix!DC390+IF('935'!Q390=0,0,(1-'935'!Y390/'11'!C$17)*'11'!B$17/('11'!B$17-'935'!X390)*IF(Matrix!AT390=0,1,Matrix!BX390/Matrix!AT390)*Matrix!CU390)))*'11'!B$17*0.01*'DNO totals'!B$228/'DNO totals'!B$296</f>
        <v>#VALUE!</v>
      </c>
      <c r="AB390" s="32" t="e">
        <f>Matrix!AT390*'Charging rates'!B$106*Matrix!DA390</f>
        <v>#VALUE!</v>
      </c>
      <c r="AC390" s="32" t="e">
        <f>Matrix!AT390*MAX(Matrix!DD390,0-(Matrix!DC390+IF('935'!Q390=0,0,(1-'935'!Y390/'11'!C$17)*'11'!B$17/('11'!B$17-'935'!X390)*IF(Matrix!AT390=0,1,Matrix!BX390/Matrix!AT390)*Matrix!CU390)))*'11'!B$17*0.01*'DNO totals'!B$238/'DNO totals'!B$296</f>
        <v>#VALUE!</v>
      </c>
      <c r="AD390" s="32" t="e">
        <f>0.01*(Matrix!BX390*'11'!B$17*Matrix!CA390+Matrix!AT390*Matrix!CC390*'935'!Q390*('11'!C$17-'935'!Y390)*('11'!B$17/('11'!B$17-'935'!X390)))</f>
        <v>#VALUE!</v>
      </c>
      <c r="AE390" s="32" t="e">
        <f>Matrix!AT390*'Charging rates'!B$116*(Parameters!B$21+Matrix!AU390)*IF('DNO totals'!B$323&lt;0,1,'935'!S390)</f>
        <v>#VALUE!</v>
      </c>
      <c r="AF390" s="32" t="e">
        <f>Matrix!AT390*MAX(Matrix!DD390,0-(Matrix!DC390+IF('935'!Q390=0,0,(1-'935'!Y390/'11'!C$17)*'11'!B$17/('11'!B$17-'935'!X390)*IF(Matrix!AT390=0,1,Matrix!BX390/Matrix!AT390)*Matrix!CU390)))*'11'!B$17*0.01*(1-('DNO totals'!B$238+'DNO totals'!B$228)/'DNO totals'!B$296)</f>
        <v>#VALUE!</v>
      </c>
      <c r="AG390" s="49" t="e">
        <f t="shared" si="34"/>
        <v>#VALUE!</v>
      </c>
    </row>
    <row r="391" spans="1:33">
      <c r="A391" s="28">
        <v>291</v>
      </c>
      <c r="B391" s="47" t="e">
        <f>Results!B391</f>
        <v>#VALUE!</v>
      </c>
      <c r="C391" s="35" t="e">
        <f>Results!C391</f>
        <v>#VALUE!</v>
      </c>
      <c r="D391" s="55" t="e">
        <f>Results!D391</f>
        <v>#VALUE!</v>
      </c>
      <c r="E391" s="55" t="e">
        <f>Results!E391</f>
        <v>#VALUE!</v>
      </c>
      <c r="F391" s="56" t="e">
        <f>Results!F391</f>
        <v>#VALUE!</v>
      </c>
      <c r="G391" s="35" t="e">
        <f>Results!G391</f>
        <v>#VALUE!</v>
      </c>
      <c r="H391" s="55" t="e">
        <f>Results!H391</f>
        <v>#VALUE!</v>
      </c>
      <c r="I391" s="55" t="e">
        <f>Results!I391</f>
        <v>#VALUE!</v>
      </c>
      <c r="J391" s="56" t="e">
        <f>Results!J391</f>
        <v>#VALUE!</v>
      </c>
      <c r="K391" s="57" t="e">
        <f>0.01*'11'!B$17*Matrix!AT391*Results!E391</f>
        <v>#VALUE!</v>
      </c>
      <c r="L391" s="32" t="e">
        <f>0.01*('11'!C$17-'935'!Y391)*Results!C391*Matrix!AT391*('11'!B$17/('11'!B$17-'935'!X391))*'935'!Q391</f>
        <v>#VALUE!</v>
      </c>
      <c r="M391" s="49" t="e">
        <f>0.01*('11'!B$17-'935'!X391)*Results!D391</f>
        <v>#VALUE!</v>
      </c>
      <c r="N391" s="32" t="e">
        <f>0.01*'11'!B$17*Matrix!H391*Matrix!BC391</f>
        <v>#VALUE!</v>
      </c>
      <c r="O391" s="32" t="e">
        <f>0.01*('11'!B$17-'935'!X391)*Matrix!BW391</f>
        <v>#VALUE!</v>
      </c>
      <c r="P391" s="49" t="e">
        <f>0.01*Matrix!AS391*'935'!U391</f>
        <v>#VALUE!</v>
      </c>
      <c r="Q391" s="57" t="e">
        <f t="shared" si="28"/>
        <v>#VALUE!</v>
      </c>
      <c r="R391" s="34" t="e">
        <f>'935'!Z391</f>
        <v>#VALUE!</v>
      </c>
      <c r="S391" s="58" t="e">
        <f t="shared" si="29"/>
        <v>#VALUE!</v>
      </c>
      <c r="T391" s="59" t="e">
        <f t="shared" si="30"/>
        <v>#VALUE!</v>
      </c>
      <c r="U391" s="57" t="e">
        <f t="shared" si="31"/>
        <v>#VALUE!</v>
      </c>
      <c r="V391" s="34" t="e">
        <f>'935'!AA391</f>
        <v>#VALUE!</v>
      </c>
      <c r="W391" s="58" t="e">
        <f t="shared" si="32"/>
        <v>#VALUE!</v>
      </c>
      <c r="X391" s="59" t="e">
        <f t="shared" si="33"/>
        <v>#VALUE!</v>
      </c>
      <c r="Y391" s="57" t="e">
        <f>0.01*('11'!B$17-'935'!X391)*Matrix!BT391</f>
        <v>#VALUE!</v>
      </c>
      <c r="Z391" s="32" t="e">
        <f>0.01*'11'!B$17*Matrix!AT391*Matrix!CV391</f>
        <v>#VALUE!</v>
      </c>
      <c r="AA391" s="32" t="e">
        <f>Matrix!AT391*MAX(Matrix!DD391,0-(Matrix!DC391+IF('935'!Q391=0,0,(1-'935'!Y391/'11'!C$17)*'11'!B$17/('11'!B$17-'935'!X391)*IF(Matrix!AT391=0,1,Matrix!BX391/Matrix!AT391)*Matrix!CU391)))*'11'!B$17*0.01*'DNO totals'!B$228/'DNO totals'!B$296</f>
        <v>#VALUE!</v>
      </c>
      <c r="AB391" s="32" t="e">
        <f>Matrix!AT391*'Charging rates'!B$106*Matrix!DA391</f>
        <v>#VALUE!</v>
      </c>
      <c r="AC391" s="32" t="e">
        <f>Matrix!AT391*MAX(Matrix!DD391,0-(Matrix!DC391+IF('935'!Q391=0,0,(1-'935'!Y391/'11'!C$17)*'11'!B$17/('11'!B$17-'935'!X391)*IF(Matrix!AT391=0,1,Matrix!BX391/Matrix!AT391)*Matrix!CU391)))*'11'!B$17*0.01*'DNO totals'!B$238/'DNO totals'!B$296</f>
        <v>#VALUE!</v>
      </c>
      <c r="AD391" s="32" t="e">
        <f>0.01*(Matrix!BX391*'11'!B$17*Matrix!CA391+Matrix!AT391*Matrix!CC391*'935'!Q391*('11'!C$17-'935'!Y391)*('11'!B$17/('11'!B$17-'935'!X391)))</f>
        <v>#VALUE!</v>
      </c>
      <c r="AE391" s="32" t="e">
        <f>Matrix!AT391*'Charging rates'!B$116*(Parameters!B$21+Matrix!AU391)*IF('DNO totals'!B$323&lt;0,1,'935'!S391)</f>
        <v>#VALUE!</v>
      </c>
      <c r="AF391" s="32" t="e">
        <f>Matrix!AT391*MAX(Matrix!DD391,0-(Matrix!DC391+IF('935'!Q391=0,0,(1-'935'!Y391/'11'!C$17)*'11'!B$17/('11'!B$17-'935'!X391)*IF(Matrix!AT391=0,1,Matrix!BX391/Matrix!AT391)*Matrix!CU391)))*'11'!B$17*0.01*(1-('DNO totals'!B$238+'DNO totals'!B$228)/'DNO totals'!B$296)</f>
        <v>#VALUE!</v>
      </c>
      <c r="AG391" s="49" t="e">
        <f t="shared" si="34"/>
        <v>#VALUE!</v>
      </c>
    </row>
    <row r="392" spans="1:33">
      <c r="A392" s="28">
        <v>292</v>
      </c>
      <c r="B392" s="47" t="e">
        <f>Results!B392</f>
        <v>#VALUE!</v>
      </c>
      <c r="C392" s="35" t="e">
        <f>Results!C392</f>
        <v>#VALUE!</v>
      </c>
      <c r="D392" s="55" t="e">
        <f>Results!D392</f>
        <v>#VALUE!</v>
      </c>
      <c r="E392" s="55" t="e">
        <f>Results!E392</f>
        <v>#VALUE!</v>
      </c>
      <c r="F392" s="56" t="e">
        <f>Results!F392</f>
        <v>#VALUE!</v>
      </c>
      <c r="G392" s="35" t="e">
        <f>Results!G392</f>
        <v>#VALUE!</v>
      </c>
      <c r="H392" s="55" t="e">
        <f>Results!H392</f>
        <v>#VALUE!</v>
      </c>
      <c r="I392" s="55" t="e">
        <f>Results!I392</f>
        <v>#VALUE!</v>
      </c>
      <c r="J392" s="56" t="e">
        <f>Results!J392</f>
        <v>#VALUE!</v>
      </c>
      <c r="K392" s="57" t="e">
        <f>0.01*'11'!B$17*Matrix!AT392*Results!E392</f>
        <v>#VALUE!</v>
      </c>
      <c r="L392" s="32" t="e">
        <f>0.01*('11'!C$17-'935'!Y392)*Results!C392*Matrix!AT392*('11'!B$17/('11'!B$17-'935'!X392))*'935'!Q392</f>
        <v>#VALUE!</v>
      </c>
      <c r="M392" s="49" t="e">
        <f>0.01*('11'!B$17-'935'!X392)*Results!D392</f>
        <v>#VALUE!</v>
      </c>
      <c r="N392" s="32" t="e">
        <f>0.01*'11'!B$17*Matrix!H392*Matrix!BC392</f>
        <v>#VALUE!</v>
      </c>
      <c r="O392" s="32" t="e">
        <f>0.01*('11'!B$17-'935'!X392)*Matrix!BW392</f>
        <v>#VALUE!</v>
      </c>
      <c r="P392" s="49" t="e">
        <f>0.01*Matrix!AS392*'935'!U392</f>
        <v>#VALUE!</v>
      </c>
      <c r="Q392" s="57" t="e">
        <f t="shared" si="28"/>
        <v>#VALUE!</v>
      </c>
      <c r="R392" s="34" t="e">
        <f>'935'!Z392</f>
        <v>#VALUE!</v>
      </c>
      <c r="S392" s="58" t="e">
        <f t="shared" si="29"/>
        <v>#VALUE!</v>
      </c>
      <c r="T392" s="59" t="e">
        <f t="shared" si="30"/>
        <v>#VALUE!</v>
      </c>
      <c r="U392" s="57" t="e">
        <f t="shared" si="31"/>
        <v>#VALUE!</v>
      </c>
      <c r="V392" s="34" t="e">
        <f>'935'!AA392</f>
        <v>#VALUE!</v>
      </c>
      <c r="W392" s="58" t="e">
        <f t="shared" si="32"/>
        <v>#VALUE!</v>
      </c>
      <c r="X392" s="59" t="e">
        <f t="shared" si="33"/>
        <v>#VALUE!</v>
      </c>
      <c r="Y392" s="57" t="e">
        <f>0.01*('11'!B$17-'935'!X392)*Matrix!BT392</f>
        <v>#VALUE!</v>
      </c>
      <c r="Z392" s="32" t="e">
        <f>0.01*'11'!B$17*Matrix!AT392*Matrix!CV392</f>
        <v>#VALUE!</v>
      </c>
      <c r="AA392" s="32" t="e">
        <f>Matrix!AT392*MAX(Matrix!DD392,0-(Matrix!DC392+IF('935'!Q392=0,0,(1-'935'!Y392/'11'!C$17)*'11'!B$17/('11'!B$17-'935'!X392)*IF(Matrix!AT392=0,1,Matrix!BX392/Matrix!AT392)*Matrix!CU392)))*'11'!B$17*0.01*'DNO totals'!B$228/'DNO totals'!B$296</f>
        <v>#VALUE!</v>
      </c>
      <c r="AB392" s="32" t="e">
        <f>Matrix!AT392*'Charging rates'!B$106*Matrix!DA392</f>
        <v>#VALUE!</v>
      </c>
      <c r="AC392" s="32" t="e">
        <f>Matrix!AT392*MAX(Matrix!DD392,0-(Matrix!DC392+IF('935'!Q392=0,0,(1-'935'!Y392/'11'!C$17)*'11'!B$17/('11'!B$17-'935'!X392)*IF(Matrix!AT392=0,1,Matrix!BX392/Matrix!AT392)*Matrix!CU392)))*'11'!B$17*0.01*'DNO totals'!B$238/'DNO totals'!B$296</f>
        <v>#VALUE!</v>
      </c>
      <c r="AD392" s="32" t="e">
        <f>0.01*(Matrix!BX392*'11'!B$17*Matrix!CA392+Matrix!AT392*Matrix!CC392*'935'!Q392*('11'!C$17-'935'!Y392)*('11'!B$17/('11'!B$17-'935'!X392)))</f>
        <v>#VALUE!</v>
      </c>
      <c r="AE392" s="32" t="e">
        <f>Matrix!AT392*'Charging rates'!B$116*(Parameters!B$21+Matrix!AU392)*IF('DNO totals'!B$323&lt;0,1,'935'!S392)</f>
        <v>#VALUE!</v>
      </c>
      <c r="AF392" s="32" t="e">
        <f>Matrix!AT392*MAX(Matrix!DD392,0-(Matrix!DC392+IF('935'!Q392=0,0,(1-'935'!Y392/'11'!C$17)*'11'!B$17/('11'!B$17-'935'!X392)*IF(Matrix!AT392=0,1,Matrix!BX392/Matrix!AT392)*Matrix!CU392)))*'11'!B$17*0.01*(1-('DNO totals'!B$238+'DNO totals'!B$228)/'DNO totals'!B$296)</f>
        <v>#VALUE!</v>
      </c>
      <c r="AG392" s="49" t="e">
        <f t="shared" si="34"/>
        <v>#VALUE!</v>
      </c>
    </row>
    <row r="393" spans="1:33">
      <c r="A393" s="28">
        <v>293</v>
      </c>
      <c r="B393" s="47" t="e">
        <f>Results!B393</f>
        <v>#VALUE!</v>
      </c>
      <c r="C393" s="35" t="e">
        <f>Results!C393</f>
        <v>#VALUE!</v>
      </c>
      <c r="D393" s="55" t="e">
        <f>Results!D393</f>
        <v>#VALUE!</v>
      </c>
      <c r="E393" s="55" t="e">
        <f>Results!E393</f>
        <v>#VALUE!</v>
      </c>
      <c r="F393" s="56" t="e">
        <f>Results!F393</f>
        <v>#VALUE!</v>
      </c>
      <c r="G393" s="35" t="e">
        <f>Results!G393</f>
        <v>#VALUE!</v>
      </c>
      <c r="H393" s="55" t="e">
        <f>Results!H393</f>
        <v>#VALUE!</v>
      </c>
      <c r="I393" s="55" t="e">
        <f>Results!I393</f>
        <v>#VALUE!</v>
      </c>
      <c r="J393" s="56" t="e">
        <f>Results!J393</f>
        <v>#VALUE!</v>
      </c>
      <c r="K393" s="57" t="e">
        <f>0.01*'11'!B$17*Matrix!AT393*Results!E393</f>
        <v>#VALUE!</v>
      </c>
      <c r="L393" s="32" t="e">
        <f>0.01*('11'!C$17-'935'!Y393)*Results!C393*Matrix!AT393*('11'!B$17/('11'!B$17-'935'!X393))*'935'!Q393</f>
        <v>#VALUE!</v>
      </c>
      <c r="M393" s="49" t="e">
        <f>0.01*('11'!B$17-'935'!X393)*Results!D393</f>
        <v>#VALUE!</v>
      </c>
      <c r="N393" s="32" t="e">
        <f>0.01*'11'!B$17*Matrix!H393*Matrix!BC393</f>
        <v>#VALUE!</v>
      </c>
      <c r="O393" s="32" t="e">
        <f>0.01*('11'!B$17-'935'!X393)*Matrix!BW393</f>
        <v>#VALUE!</v>
      </c>
      <c r="P393" s="49" t="e">
        <f>0.01*Matrix!AS393*'935'!U393</f>
        <v>#VALUE!</v>
      </c>
      <c r="Q393" s="57" t="e">
        <f t="shared" si="28"/>
        <v>#VALUE!</v>
      </c>
      <c r="R393" s="34" t="e">
        <f>'935'!Z393</f>
        <v>#VALUE!</v>
      </c>
      <c r="S393" s="58" t="e">
        <f t="shared" si="29"/>
        <v>#VALUE!</v>
      </c>
      <c r="T393" s="59" t="e">
        <f t="shared" si="30"/>
        <v>#VALUE!</v>
      </c>
      <c r="U393" s="57" t="e">
        <f t="shared" si="31"/>
        <v>#VALUE!</v>
      </c>
      <c r="V393" s="34" t="e">
        <f>'935'!AA393</f>
        <v>#VALUE!</v>
      </c>
      <c r="W393" s="58" t="e">
        <f t="shared" si="32"/>
        <v>#VALUE!</v>
      </c>
      <c r="X393" s="59" t="e">
        <f t="shared" si="33"/>
        <v>#VALUE!</v>
      </c>
      <c r="Y393" s="57" t="e">
        <f>0.01*('11'!B$17-'935'!X393)*Matrix!BT393</f>
        <v>#VALUE!</v>
      </c>
      <c r="Z393" s="32" t="e">
        <f>0.01*'11'!B$17*Matrix!AT393*Matrix!CV393</f>
        <v>#VALUE!</v>
      </c>
      <c r="AA393" s="32" t="e">
        <f>Matrix!AT393*MAX(Matrix!DD393,0-(Matrix!DC393+IF('935'!Q393=0,0,(1-'935'!Y393/'11'!C$17)*'11'!B$17/('11'!B$17-'935'!X393)*IF(Matrix!AT393=0,1,Matrix!BX393/Matrix!AT393)*Matrix!CU393)))*'11'!B$17*0.01*'DNO totals'!B$228/'DNO totals'!B$296</f>
        <v>#VALUE!</v>
      </c>
      <c r="AB393" s="32" t="e">
        <f>Matrix!AT393*'Charging rates'!B$106*Matrix!DA393</f>
        <v>#VALUE!</v>
      </c>
      <c r="AC393" s="32" t="e">
        <f>Matrix!AT393*MAX(Matrix!DD393,0-(Matrix!DC393+IF('935'!Q393=0,0,(1-'935'!Y393/'11'!C$17)*'11'!B$17/('11'!B$17-'935'!X393)*IF(Matrix!AT393=0,1,Matrix!BX393/Matrix!AT393)*Matrix!CU393)))*'11'!B$17*0.01*'DNO totals'!B$238/'DNO totals'!B$296</f>
        <v>#VALUE!</v>
      </c>
      <c r="AD393" s="32" t="e">
        <f>0.01*(Matrix!BX393*'11'!B$17*Matrix!CA393+Matrix!AT393*Matrix!CC393*'935'!Q393*('11'!C$17-'935'!Y393)*('11'!B$17/('11'!B$17-'935'!X393)))</f>
        <v>#VALUE!</v>
      </c>
      <c r="AE393" s="32" t="e">
        <f>Matrix!AT393*'Charging rates'!B$116*(Parameters!B$21+Matrix!AU393)*IF('DNO totals'!B$323&lt;0,1,'935'!S393)</f>
        <v>#VALUE!</v>
      </c>
      <c r="AF393" s="32" t="e">
        <f>Matrix!AT393*MAX(Matrix!DD393,0-(Matrix!DC393+IF('935'!Q393=0,0,(1-'935'!Y393/'11'!C$17)*'11'!B$17/('11'!B$17-'935'!X393)*IF(Matrix!AT393=0,1,Matrix!BX393/Matrix!AT393)*Matrix!CU393)))*'11'!B$17*0.01*(1-('DNO totals'!B$238+'DNO totals'!B$228)/'DNO totals'!B$296)</f>
        <v>#VALUE!</v>
      </c>
      <c r="AG393" s="49" t="e">
        <f t="shared" si="34"/>
        <v>#VALUE!</v>
      </c>
    </row>
    <row r="394" spans="1:33">
      <c r="A394" s="28">
        <v>294</v>
      </c>
      <c r="B394" s="47" t="e">
        <f>Results!B394</f>
        <v>#VALUE!</v>
      </c>
      <c r="C394" s="35" t="e">
        <f>Results!C394</f>
        <v>#VALUE!</v>
      </c>
      <c r="D394" s="55" t="e">
        <f>Results!D394</f>
        <v>#VALUE!</v>
      </c>
      <c r="E394" s="55" t="e">
        <f>Results!E394</f>
        <v>#VALUE!</v>
      </c>
      <c r="F394" s="56" t="e">
        <f>Results!F394</f>
        <v>#VALUE!</v>
      </c>
      <c r="G394" s="35" t="e">
        <f>Results!G394</f>
        <v>#VALUE!</v>
      </c>
      <c r="H394" s="55" t="e">
        <f>Results!H394</f>
        <v>#VALUE!</v>
      </c>
      <c r="I394" s="55" t="e">
        <f>Results!I394</f>
        <v>#VALUE!</v>
      </c>
      <c r="J394" s="56" t="e">
        <f>Results!J394</f>
        <v>#VALUE!</v>
      </c>
      <c r="K394" s="57" t="e">
        <f>0.01*'11'!B$17*Matrix!AT394*Results!E394</f>
        <v>#VALUE!</v>
      </c>
      <c r="L394" s="32" t="e">
        <f>0.01*('11'!C$17-'935'!Y394)*Results!C394*Matrix!AT394*('11'!B$17/('11'!B$17-'935'!X394))*'935'!Q394</f>
        <v>#VALUE!</v>
      </c>
      <c r="M394" s="49" t="e">
        <f>0.01*('11'!B$17-'935'!X394)*Results!D394</f>
        <v>#VALUE!</v>
      </c>
      <c r="N394" s="32" t="e">
        <f>0.01*'11'!B$17*Matrix!H394*Matrix!BC394</f>
        <v>#VALUE!</v>
      </c>
      <c r="O394" s="32" t="e">
        <f>0.01*('11'!B$17-'935'!X394)*Matrix!BW394</f>
        <v>#VALUE!</v>
      </c>
      <c r="P394" s="49" t="e">
        <f>0.01*Matrix!AS394*'935'!U394</f>
        <v>#VALUE!</v>
      </c>
      <c r="Q394" s="57" t="e">
        <f t="shared" si="28"/>
        <v>#VALUE!</v>
      </c>
      <c r="R394" s="34" t="e">
        <f>'935'!Z394</f>
        <v>#VALUE!</v>
      </c>
      <c r="S394" s="58" t="e">
        <f t="shared" si="29"/>
        <v>#VALUE!</v>
      </c>
      <c r="T394" s="59" t="e">
        <f t="shared" si="30"/>
        <v>#VALUE!</v>
      </c>
      <c r="U394" s="57" t="e">
        <f t="shared" si="31"/>
        <v>#VALUE!</v>
      </c>
      <c r="V394" s="34" t="e">
        <f>'935'!AA394</f>
        <v>#VALUE!</v>
      </c>
      <c r="W394" s="58" t="e">
        <f t="shared" si="32"/>
        <v>#VALUE!</v>
      </c>
      <c r="X394" s="59" t="e">
        <f t="shared" si="33"/>
        <v>#VALUE!</v>
      </c>
      <c r="Y394" s="57" t="e">
        <f>0.01*('11'!B$17-'935'!X394)*Matrix!BT394</f>
        <v>#VALUE!</v>
      </c>
      <c r="Z394" s="32" t="e">
        <f>0.01*'11'!B$17*Matrix!AT394*Matrix!CV394</f>
        <v>#VALUE!</v>
      </c>
      <c r="AA394" s="32" t="e">
        <f>Matrix!AT394*MAX(Matrix!DD394,0-(Matrix!DC394+IF('935'!Q394=0,0,(1-'935'!Y394/'11'!C$17)*'11'!B$17/('11'!B$17-'935'!X394)*IF(Matrix!AT394=0,1,Matrix!BX394/Matrix!AT394)*Matrix!CU394)))*'11'!B$17*0.01*'DNO totals'!B$228/'DNO totals'!B$296</f>
        <v>#VALUE!</v>
      </c>
      <c r="AB394" s="32" t="e">
        <f>Matrix!AT394*'Charging rates'!B$106*Matrix!DA394</f>
        <v>#VALUE!</v>
      </c>
      <c r="AC394" s="32" t="e">
        <f>Matrix!AT394*MAX(Matrix!DD394,0-(Matrix!DC394+IF('935'!Q394=0,0,(1-'935'!Y394/'11'!C$17)*'11'!B$17/('11'!B$17-'935'!X394)*IF(Matrix!AT394=0,1,Matrix!BX394/Matrix!AT394)*Matrix!CU394)))*'11'!B$17*0.01*'DNO totals'!B$238/'DNO totals'!B$296</f>
        <v>#VALUE!</v>
      </c>
      <c r="AD394" s="32" t="e">
        <f>0.01*(Matrix!BX394*'11'!B$17*Matrix!CA394+Matrix!AT394*Matrix!CC394*'935'!Q394*('11'!C$17-'935'!Y394)*('11'!B$17/('11'!B$17-'935'!X394)))</f>
        <v>#VALUE!</v>
      </c>
      <c r="AE394" s="32" t="e">
        <f>Matrix!AT394*'Charging rates'!B$116*(Parameters!B$21+Matrix!AU394)*IF('DNO totals'!B$323&lt;0,1,'935'!S394)</f>
        <v>#VALUE!</v>
      </c>
      <c r="AF394" s="32" t="e">
        <f>Matrix!AT394*MAX(Matrix!DD394,0-(Matrix!DC394+IF('935'!Q394=0,0,(1-'935'!Y394/'11'!C$17)*'11'!B$17/('11'!B$17-'935'!X394)*IF(Matrix!AT394=0,1,Matrix!BX394/Matrix!AT394)*Matrix!CU394)))*'11'!B$17*0.01*(1-('DNO totals'!B$238+'DNO totals'!B$228)/'DNO totals'!B$296)</f>
        <v>#VALUE!</v>
      </c>
      <c r="AG394" s="49" t="e">
        <f t="shared" si="34"/>
        <v>#VALUE!</v>
      </c>
    </row>
    <row r="395" spans="1:33">
      <c r="A395" s="28">
        <v>295</v>
      </c>
      <c r="B395" s="47" t="e">
        <f>Results!B395</f>
        <v>#VALUE!</v>
      </c>
      <c r="C395" s="35" t="e">
        <f>Results!C395</f>
        <v>#VALUE!</v>
      </c>
      <c r="D395" s="55" t="e">
        <f>Results!D395</f>
        <v>#VALUE!</v>
      </c>
      <c r="E395" s="55" t="e">
        <f>Results!E395</f>
        <v>#VALUE!</v>
      </c>
      <c r="F395" s="56" t="e">
        <f>Results!F395</f>
        <v>#VALUE!</v>
      </c>
      <c r="G395" s="35" t="e">
        <f>Results!G395</f>
        <v>#VALUE!</v>
      </c>
      <c r="H395" s="55" t="e">
        <f>Results!H395</f>
        <v>#VALUE!</v>
      </c>
      <c r="I395" s="55" t="e">
        <f>Results!I395</f>
        <v>#VALUE!</v>
      </c>
      <c r="J395" s="56" t="e">
        <f>Results!J395</f>
        <v>#VALUE!</v>
      </c>
      <c r="K395" s="57" t="e">
        <f>0.01*'11'!B$17*Matrix!AT395*Results!E395</f>
        <v>#VALUE!</v>
      </c>
      <c r="L395" s="32" t="e">
        <f>0.01*('11'!C$17-'935'!Y395)*Results!C395*Matrix!AT395*('11'!B$17/('11'!B$17-'935'!X395))*'935'!Q395</f>
        <v>#VALUE!</v>
      </c>
      <c r="M395" s="49" t="e">
        <f>0.01*('11'!B$17-'935'!X395)*Results!D395</f>
        <v>#VALUE!</v>
      </c>
      <c r="N395" s="32" t="e">
        <f>0.01*'11'!B$17*Matrix!H395*Matrix!BC395</f>
        <v>#VALUE!</v>
      </c>
      <c r="O395" s="32" t="e">
        <f>0.01*('11'!B$17-'935'!X395)*Matrix!BW395</f>
        <v>#VALUE!</v>
      </c>
      <c r="P395" s="49" t="e">
        <f>0.01*Matrix!AS395*'935'!U395</f>
        <v>#VALUE!</v>
      </c>
      <c r="Q395" s="57" t="e">
        <f t="shared" si="28"/>
        <v>#VALUE!</v>
      </c>
      <c r="R395" s="34" t="e">
        <f>'935'!Z395</f>
        <v>#VALUE!</v>
      </c>
      <c r="S395" s="58" t="e">
        <f t="shared" si="29"/>
        <v>#VALUE!</v>
      </c>
      <c r="T395" s="59" t="e">
        <f t="shared" si="30"/>
        <v>#VALUE!</v>
      </c>
      <c r="U395" s="57" t="e">
        <f t="shared" si="31"/>
        <v>#VALUE!</v>
      </c>
      <c r="V395" s="34" t="e">
        <f>'935'!AA395</f>
        <v>#VALUE!</v>
      </c>
      <c r="W395" s="58" t="e">
        <f t="shared" si="32"/>
        <v>#VALUE!</v>
      </c>
      <c r="X395" s="59" t="e">
        <f t="shared" si="33"/>
        <v>#VALUE!</v>
      </c>
      <c r="Y395" s="57" t="e">
        <f>0.01*('11'!B$17-'935'!X395)*Matrix!BT395</f>
        <v>#VALUE!</v>
      </c>
      <c r="Z395" s="32" t="e">
        <f>0.01*'11'!B$17*Matrix!AT395*Matrix!CV395</f>
        <v>#VALUE!</v>
      </c>
      <c r="AA395" s="32" t="e">
        <f>Matrix!AT395*MAX(Matrix!DD395,0-(Matrix!DC395+IF('935'!Q395=0,0,(1-'935'!Y395/'11'!C$17)*'11'!B$17/('11'!B$17-'935'!X395)*IF(Matrix!AT395=0,1,Matrix!BX395/Matrix!AT395)*Matrix!CU395)))*'11'!B$17*0.01*'DNO totals'!B$228/'DNO totals'!B$296</f>
        <v>#VALUE!</v>
      </c>
      <c r="AB395" s="32" t="e">
        <f>Matrix!AT395*'Charging rates'!B$106*Matrix!DA395</f>
        <v>#VALUE!</v>
      </c>
      <c r="AC395" s="32" t="e">
        <f>Matrix!AT395*MAX(Matrix!DD395,0-(Matrix!DC395+IF('935'!Q395=0,0,(1-'935'!Y395/'11'!C$17)*'11'!B$17/('11'!B$17-'935'!X395)*IF(Matrix!AT395=0,1,Matrix!BX395/Matrix!AT395)*Matrix!CU395)))*'11'!B$17*0.01*'DNO totals'!B$238/'DNO totals'!B$296</f>
        <v>#VALUE!</v>
      </c>
      <c r="AD395" s="32" t="e">
        <f>0.01*(Matrix!BX395*'11'!B$17*Matrix!CA395+Matrix!AT395*Matrix!CC395*'935'!Q395*('11'!C$17-'935'!Y395)*('11'!B$17/('11'!B$17-'935'!X395)))</f>
        <v>#VALUE!</v>
      </c>
      <c r="AE395" s="32" t="e">
        <f>Matrix!AT395*'Charging rates'!B$116*(Parameters!B$21+Matrix!AU395)*IF('DNO totals'!B$323&lt;0,1,'935'!S395)</f>
        <v>#VALUE!</v>
      </c>
      <c r="AF395" s="32" t="e">
        <f>Matrix!AT395*MAX(Matrix!DD395,0-(Matrix!DC395+IF('935'!Q395=0,0,(1-'935'!Y395/'11'!C$17)*'11'!B$17/('11'!B$17-'935'!X395)*IF(Matrix!AT395=0,1,Matrix!BX395/Matrix!AT395)*Matrix!CU395)))*'11'!B$17*0.01*(1-('DNO totals'!B$238+'DNO totals'!B$228)/'DNO totals'!B$296)</f>
        <v>#VALUE!</v>
      </c>
      <c r="AG395" s="49" t="e">
        <f t="shared" si="34"/>
        <v>#VALUE!</v>
      </c>
    </row>
    <row r="396" spans="1:33">
      <c r="A396" s="28">
        <v>296</v>
      </c>
      <c r="B396" s="47" t="e">
        <f>Results!B396</f>
        <v>#VALUE!</v>
      </c>
      <c r="C396" s="35" t="e">
        <f>Results!C396</f>
        <v>#VALUE!</v>
      </c>
      <c r="D396" s="55" t="e">
        <f>Results!D396</f>
        <v>#VALUE!</v>
      </c>
      <c r="E396" s="55" t="e">
        <f>Results!E396</f>
        <v>#VALUE!</v>
      </c>
      <c r="F396" s="56" t="e">
        <f>Results!F396</f>
        <v>#VALUE!</v>
      </c>
      <c r="G396" s="35" t="e">
        <f>Results!G396</f>
        <v>#VALUE!</v>
      </c>
      <c r="H396" s="55" t="e">
        <f>Results!H396</f>
        <v>#VALUE!</v>
      </c>
      <c r="I396" s="55" t="e">
        <f>Results!I396</f>
        <v>#VALUE!</v>
      </c>
      <c r="J396" s="56" t="e">
        <f>Results!J396</f>
        <v>#VALUE!</v>
      </c>
      <c r="K396" s="57" t="e">
        <f>0.01*'11'!B$17*Matrix!AT396*Results!E396</f>
        <v>#VALUE!</v>
      </c>
      <c r="L396" s="32" t="e">
        <f>0.01*('11'!C$17-'935'!Y396)*Results!C396*Matrix!AT396*('11'!B$17/('11'!B$17-'935'!X396))*'935'!Q396</f>
        <v>#VALUE!</v>
      </c>
      <c r="M396" s="49" t="e">
        <f>0.01*('11'!B$17-'935'!X396)*Results!D396</f>
        <v>#VALUE!</v>
      </c>
      <c r="N396" s="32" t="e">
        <f>0.01*'11'!B$17*Matrix!H396*Matrix!BC396</f>
        <v>#VALUE!</v>
      </c>
      <c r="O396" s="32" t="e">
        <f>0.01*('11'!B$17-'935'!X396)*Matrix!BW396</f>
        <v>#VALUE!</v>
      </c>
      <c r="P396" s="49" t="e">
        <f>0.01*Matrix!AS396*'935'!U396</f>
        <v>#VALUE!</v>
      </c>
      <c r="Q396" s="57" t="e">
        <f t="shared" si="28"/>
        <v>#VALUE!</v>
      </c>
      <c r="R396" s="34" t="e">
        <f>'935'!Z396</f>
        <v>#VALUE!</v>
      </c>
      <c r="S396" s="58" t="e">
        <f t="shared" si="29"/>
        <v>#VALUE!</v>
      </c>
      <c r="T396" s="59" t="e">
        <f t="shared" si="30"/>
        <v>#VALUE!</v>
      </c>
      <c r="U396" s="57" t="e">
        <f t="shared" si="31"/>
        <v>#VALUE!</v>
      </c>
      <c r="V396" s="34" t="e">
        <f>'935'!AA396</f>
        <v>#VALUE!</v>
      </c>
      <c r="W396" s="58" t="e">
        <f t="shared" si="32"/>
        <v>#VALUE!</v>
      </c>
      <c r="X396" s="59" t="e">
        <f t="shared" si="33"/>
        <v>#VALUE!</v>
      </c>
      <c r="Y396" s="57" t="e">
        <f>0.01*('11'!B$17-'935'!X396)*Matrix!BT396</f>
        <v>#VALUE!</v>
      </c>
      <c r="Z396" s="32" t="e">
        <f>0.01*'11'!B$17*Matrix!AT396*Matrix!CV396</f>
        <v>#VALUE!</v>
      </c>
      <c r="AA396" s="32" t="e">
        <f>Matrix!AT396*MAX(Matrix!DD396,0-(Matrix!DC396+IF('935'!Q396=0,0,(1-'935'!Y396/'11'!C$17)*'11'!B$17/('11'!B$17-'935'!X396)*IF(Matrix!AT396=0,1,Matrix!BX396/Matrix!AT396)*Matrix!CU396)))*'11'!B$17*0.01*'DNO totals'!B$228/'DNO totals'!B$296</f>
        <v>#VALUE!</v>
      </c>
      <c r="AB396" s="32" t="e">
        <f>Matrix!AT396*'Charging rates'!B$106*Matrix!DA396</f>
        <v>#VALUE!</v>
      </c>
      <c r="AC396" s="32" t="e">
        <f>Matrix!AT396*MAX(Matrix!DD396,0-(Matrix!DC396+IF('935'!Q396=0,0,(1-'935'!Y396/'11'!C$17)*'11'!B$17/('11'!B$17-'935'!X396)*IF(Matrix!AT396=0,1,Matrix!BX396/Matrix!AT396)*Matrix!CU396)))*'11'!B$17*0.01*'DNO totals'!B$238/'DNO totals'!B$296</f>
        <v>#VALUE!</v>
      </c>
      <c r="AD396" s="32" t="e">
        <f>0.01*(Matrix!BX396*'11'!B$17*Matrix!CA396+Matrix!AT396*Matrix!CC396*'935'!Q396*('11'!C$17-'935'!Y396)*('11'!B$17/('11'!B$17-'935'!X396)))</f>
        <v>#VALUE!</v>
      </c>
      <c r="AE396" s="32" t="e">
        <f>Matrix!AT396*'Charging rates'!B$116*(Parameters!B$21+Matrix!AU396)*IF('DNO totals'!B$323&lt;0,1,'935'!S396)</f>
        <v>#VALUE!</v>
      </c>
      <c r="AF396" s="32" t="e">
        <f>Matrix!AT396*MAX(Matrix!DD396,0-(Matrix!DC396+IF('935'!Q396=0,0,(1-'935'!Y396/'11'!C$17)*'11'!B$17/('11'!B$17-'935'!X396)*IF(Matrix!AT396=0,1,Matrix!BX396/Matrix!AT396)*Matrix!CU396)))*'11'!B$17*0.01*(1-('DNO totals'!B$238+'DNO totals'!B$228)/'DNO totals'!B$296)</f>
        <v>#VALUE!</v>
      </c>
      <c r="AG396" s="49" t="e">
        <f t="shared" si="34"/>
        <v>#VALUE!</v>
      </c>
    </row>
    <row r="397" spans="1:33">
      <c r="A397" s="28">
        <v>297</v>
      </c>
      <c r="B397" s="47" t="e">
        <f>Results!B397</f>
        <v>#VALUE!</v>
      </c>
      <c r="C397" s="35" t="e">
        <f>Results!C397</f>
        <v>#VALUE!</v>
      </c>
      <c r="D397" s="55" t="e">
        <f>Results!D397</f>
        <v>#VALUE!</v>
      </c>
      <c r="E397" s="55" t="e">
        <f>Results!E397</f>
        <v>#VALUE!</v>
      </c>
      <c r="F397" s="56" t="e">
        <f>Results!F397</f>
        <v>#VALUE!</v>
      </c>
      <c r="G397" s="35" t="e">
        <f>Results!G397</f>
        <v>#VALUE!</v>
      </c>
      <c r="H397" s="55" t="e">
        <f>Results!H397</f>
        <v>#VALUE!</v>
      </c>
      <c r="I397" s="55" t="e">
        <f>Results!I397</f>
        <v>#VALUE!</v>
      </c>
      <c r="J397" s="56" t="e">
        <f>Results!J397</f>
        <v>#VALUE!</v>
      </c>
      <c r="K397" s="57" t="e">
        <f>0.01*'11'!B$17*Matrix!AT397*Results!E397</f>
        <v>#VALUE!</v>
      </c>
      <c r="L397" s="32" t="e">
        <f>0.01*('11'!C$17-'935'!Y397)*Results!C397*Matrix!AT397*('11'!B$17/('11'!B$17-'935'!X397))*'935'!Q397</f>
        <v>#VALUE!</v>
      </c>
      <c r="M397" s="49" t="e">
        <f>0.01*('11'!B$17-'935'!X397)*Results!D397</f>
        <v>#VALUE!</v>
      </c>
      <c r="N397" s="32" t="e">
        <f>0.01*'11'!B$17*Matrix!H397*Matrix!BC397</f>
        <v>#VALUE!</v>
      </c>
      <c r="O397" s="32" t="e">
        <f>0.01*('11'!B$17-'935'!X397)*Matrix!BW397</f>
        <v>#VALUE!</v>
      </c>
      <c r="P397" s="49" t="e">
        <f>0.01*Matrix!AS397*'935'!U397</f>
        <v>#VALUE!</v>
      </c>
      <c r="Q397" s="57" t="e">
        <f t="shared" si="28"/>
        <v>#VALUE!</v>
      </c>
      <c r="R397" s="34" t="e">
        <f>'935'!Z397</f>
        <v>#VALUE!</v>
      </c>
      <c r="S397" s="58" t="e">
        <f t="shared" si="29"/>
        <v>#VALUE!</v>
      </c>
      <c r="T397" s="59" t="e">
        <f t="shared" si="30"/>
        <v>#VALUE!</v>
      </c>
      <c r="U397" s="57" t="e">
        <f t="shared" si="31"/>
        <v>#VALUE!</v>
      </c>
      <c r="V397" s="34" t="e">
        <f>'935'!AA397</f>
        <v>#VALUE!</v>
      </c>
      <c r="W397" s="58" t="e">
        <f t="shared" si="32"/>
        <v>#VALUE!</v>
      </c>
      <c r="X397" s="59" t="e">
        <f t="shared" si="33"/>
        <v>#VALUE!</v>
      </c>
      <c r="Y397" s="57" t="e">
        <f>0.01*('11'!B$17-'935'!X397)*Matrix!BT397</f>
        <v>#VALUE!</v>
      </c>
      <c r="Z397" s="32" t="e">
        <f>0.01*'11'!B$17*Matrix!AT397*Matrix!CV397</f>
        <v>#VALUE!</v>
      </c>
      <c r="AA397" s="32" t="e">
        <f>Matrix!AT397*MAX(Matrix!DD397,0-(Matrix!DC397+IF('935'!Q397=0,0,(1-'935'!Y397/'11'!C$17)*'11'!B$17/('11'!B$17-'935'!X397)*IF(Matrix!AT397=0,1,Matrix!BX397/Matrix!AT397)*Matrix!CU397)))*'11'!B$17*0.01*'DNO totals'!B$228/'DNO totals'!B$296</f>
        <v>#VALUE!</v>
      </c>
      <c r="AB397" s="32" t="e">
        <f>Matrix!AT397*'Charging rates'!B$106*Matrix!DA397</f>
        <v>#VALUE!</v>
      </c>
      <c r="AC397" s="32" t="e">
        <f>Matrix!AT397*MAX(Matrix!DD397,0-(Matrix!DC397+IF('935'!Q397=0,0,(1-'935'!Y397/'11'!C$17)*'11'!B$17/('11'!B$17-'935'!X397)*IF(Matrix!AT397=0,1,Matrix!BX397/Matrix!AT397)*Matrix!CU397)))*'11'!B$17*0.01*'DNO totals'!B$238/'DNO totals'!B$296</f>
        <v>#VALUE!</v>
      </c>
      <c r="AD397" s="32" t="e">
        <f>0.01*(Matrix!BX397*'11'!B$17*Matrix!CA397+Matrix!AT397*Matrix!CC397*'935'!Q397*('11'!C$17-'935'!Y397)*('11'!B$17/('11'!B$17-'935'!X397)))</f>
        <v>#VALUE!</v>
      </c>
      <c r="AE397" s="32" t="e">
        <f>Matrix!AT397*'Charging rates'!B$116*(Parameters!B$21+Matrix!AU397)*IF('DNO totals'!B$323&lt;0,1,'935'!S397)</f>
        <v>#VALUE!</v>
      </c>
      <c r="AF397" s="32" t="e">
        <f>Matrix!AT397*MAX(Matrix!DD397,0-(Matrix!DC397+IF('935'!Q397=0,0,(1-'935'!Y397/'11'!C$17)*'11'!B$17/('11'!B$17-'935'!X397)*IF(Matrix!AT397=0,1,Matrix!BX397/Matrix!AT397)*Matrix!CU397)))*'11'!B$17*0.01*(1-('DNO totals'!B$238+'DNO totals'!B$228)/'DNO totals'!B$296)</f>
        <v>#VALUE!</v>
      </c>
      <c r="AG397" s="49" t="e">
        <f t="shared" si="34"/>
        <v>#VALUE!</v>
      </c>
    </row>
    <row r="398" spans="1:33">
      <c r="A398" s="28">
        <v>298</v>
      </c>
      <c r="B398" s="47" t="e">
        <f>Results!B398</f>
        <v>#VALUE!</v>
      </c>
      <c r="C398" s="35" t="e">
        <f>Results!C398</f>
        <v>#VALUE!</v>
      </c>
      <c r="D398" s="55" t="e">
        <f>Results!D398</f>
        <v>#VALUE!</v>
      </c>
      <c r="E398" s="55" t="e">
        <f>Results!E398</f>
        <v>#VALUE!</v>
      </c>
      <c r="F398" s="56" t="e">
        <f>Results!F398</f>
        <v>#VALUE!</v>
      </c>
      <c r="G398" s="35" t="e">
        <f>Results!G398</f>
        <v>#VALUE!</v>
      </c>
      <c r="H398" s="55" t="e">
        <f>Results!H398</f>
        <v>#VALUE!</v>
      </c>
      <c r="I398" s="55" t="e">
        <f>Results!I398</f>
        <v>#VALUE!</v>
      </c>
      <c r="J398" s="56" t="e">
        <f>Results!J398</f>
        <v>#VALUE!</v>
      </c>
      <c r="K398" s="57" t="e">
        <f>0.01*'11'!B$17*Matrix!AT398*Results!E398</f>
        <v>#VALUE!</v>
      </c>
      <c r="L398" s="32" t="e">
        <f>0.01*('11'!C$17-'935'!Y398)*Results!C398*Matrix!AT398*('11'!B$17/('11'!B$17-'935'!X398))*'935'!Q398</f>
        <v>#VALUE!</v>
      </c>
      <c r="M398" s="49" t="e">
        <f>0.01*('11'!B$17-'935'!X398)*Results!D398</f>
        <v>#VALUE!</v>
      </c>
      <c r="N398" s="32" t="e">
        <f>0.01*'11'!B$17*Matrix!H398*Matrix!BC398</f>
        <v>#VALUE!</v>
      </c>
      <c r="O398" s="32" t="e">
        <f>0.01*('11'!B$17-'935'!X398)*Matrix!BW398</f>
        <v>#VALUE!</v>
      </c>
      <c r="P398" s="49" t="e">
        <f>0.01*Matrix!AS398*'935'!U398</f>
        <v>#VALUE!</v>
      </c>
      <c r="Q398" s="57" t="e">
        <f t="shared" si="28"/>
        <v>#VALUE!</v>
      </c>
      <c r="R398" s="34" t="e">
        <f>'935'!Z398</f>
        <v>#VALUE!</v>
      </c>
      <c r="S398" s="58" t="e">
        <f t="shared" si="29"/>
        <v>#VALUE!</v>
      </c>
      <c r="T398" s="59" t="e">
        <f t="shared" si="30"/>
        <v>#VALUE!</v>
      </c>
      <c r="U398" s="57" t="e">
        <f t="shared" si="31"/>
        <v>#VALUE!</v>
      </c>
      <c r="V398" s="34" t="e">
        <f>'935'!AA398</f>
        <v>#VALUE!</v>
      </c>
      <c r="W398" s="58" t="e">
        <f t="shared" si="32"/>
        <v>#VALUE!</v>
      </c>
      <c r="X398" s="59" t="e">
        <f t="shared" si="33"/>
        <v>#VALUE!</v>
      </c>
      <c r="Y398" s="57" t="e">
        <f>0.01*('11'!B$17-'935'!X398)*Matrix!BT398</f>
        <v>#VALUE!</v>
      </c>
      <c r="Z398" s="32" t="e">
        <f>0.01*'11'!B$17*Matrix!AT398*Matrix!CV398</f>
        <v>#VALUE!</v>
      </c>
      <c r="AA398" s="32" t="e">
        <f>Matrix!AT398*MAX(Matrix!DD398,0-(Matrix!DC398+IF('935'!Q398=0,0,(1-'935'!Y398/'11'!C$17)*'11'!B$17/('11'!B$17-'935'!X398)*IF(Matrix!AT398=0,1,Matrix!BX398/Matrix!AT398)*Matrix!CU398)))*'11'!B$17*0.01*'DNO totals'!B$228/'DNO totals'!B$296</f>
        <v>#VALUE!</v>
      </c>
      <c r="AB398" s="32" t="e">
        <f>Matrix!AT398*'Charging rates'!B$106*Matrix!DA398</f>
        <v>#VALUE!</v>
      </c>
      <c r="AC398" s="32" t="e">
        <f>Matrix!AT398*MAX(Matrix!DD398,0-(Matrix!DC398+IF('935'!Q398=0,0,(1-'935'!Y398/'11'!C$17)*'11'!B$17/('11'!B$17-'935'!X398)*IF(Matrix!AT398=0,1,Matrix!BX398/Matrix!AT398)*Matrix!CU398)))*'11'!B$17*0.01*'DNO totals'!B$238/'DNO totals'!B$296</f>
        <v>#VALUE!</v>
      </c>
      <c r="AD398" s="32" t="e">
        <f>0.01*(Matrix!BX398*'11'!B$17*Matrix!CA398+Matrix!AT398*Matrix!CC398*'935'!Q398*('11'!C$17-'935'!Y398)*('11'!B$17/('11'!B$17-'935'!X398)))</f>
        <v>#VALUE!</v>
      </c>
      <c r="AE398" s="32" t="e">
        <f>Matrix!AT398*'Charging rates'!B$116*(Parameters!B$21+Matrix!AU398)*IF('DNO totals'!B$323&lt;0,1,'935'!S398)</f>
        <v>#VALUE!</v>
      </c>
      <c r="AF398" s="32" t="e">
        <f>Matrix!AT398*MAX(Matrix!DD398,0-(Matrix!DC398+IF('935'!Q398=0,0,(1-'935'!Y398/'11'!C$17)*'11'!B$17/('11'!B$17-'935'!X398)*IF(Matrix!AT398=0,1,Matrix!BX398/Matrix!AT398)*Matrix!CU398)))*'11'!B$17*0.01*(1-('DNO totals'!B$238+'DNO totals'!B$228)/'DNO totals'!B$296)</f>
        <v>#VALUE!</v>
      </c>
      <c r="AG398" s="49" t="e">
        <f t="shared" si="34"/>
        <v>#VALUE!</v>
      </c>
    </row>
    <row r="399" spans="1:33">
      <c r="A399" s="28">
        <v>299</v>
      </c>
      <c r="B399" s="47" t="e">
        <f>Results!B399</f>
        <v>#VALUE!</v>
      </c>
      <c r="C399" s="35" t="e">
        <f>Results!C399</f>
        <v>#VALUE!</v>
      </c>
      <c r="D399" s="55" t="e">
        <f>Results!D399</f>
        <v>#VALUE!</v>
      </c>
      <c r="E399" s="55" t="e">
        <f>Results!E399</f>
        <v>#VALUE!</v>
      </c>
      <c r="F399" s="56" t="e">
        <f>Results!F399</f>
        <v>#VALUE!</v>
      </c>
      <c r="G399" s="35" t="e">
        <f>Results!G399</f>
        <v>#VALUE!</v>
      </c>
      <c r="H399" s="55" t="e">
        <f>Results!H399</f>
        <v>#VALUE!</v>
      </c>
      <c r="I399" s="55" t="e">
        <f>Results!I399</f>
        <v>#VALUE!</v>
      </c>
      <c r="J399" s="56" t="e">
        <f>Results!J399</f>
        <v>#VALUE!</v>
      </c>
      <c r="K399" s="57" t="e">
        <f>0.01*'11'!B$17*Matrix!AT399*Results!E399</f>
        <v>#VALUE!</v>
      </c>
      <c r="L399" s="32" t="e">
        <f>0.01*('11'!C$17-'935'!Y399)*Results!C399*Matrix!AT399*('11'!B$17/('11'!B$17-'935'!X399))*'935'!Q399</f>
        <v>#VALUE!</v>
      </c>
      <c r="M399" s="49" t="e">
        <f>0.01*('11'!B$17-'935'!X399)*Results!D399</f>
        <v>#VALUE!</v>
      </c>
      <c r="N399" s="32" t="e">
        <f>0.01*'11'!B$17*Matrix!H399*Matrix!BC399</f>
        <v>#VALUE!</v>
      </c>
      <c r="O399" s="32" t="e">
        <f>0.01*('11'!B$17-'935'!X399)*Matrix!BW399</f>
        <v>#VALUE!</v>
      </c>
      <c r="P399" s="49" t="e">
        <f>0.01*Matrix!AS399*'935'!U399</f>
        <v>#VALUE!</v>
      </c>
      <c r="Q399" s="57" t="e">
        <f t="shared" si="28"/>
        <v>#VALUE!</v>
      </c>
      <c r="R399" s="34" t="e">
        <f>'935'!Z399</f>
        <v>#VALUE!</v>
      </c>
      <c r="S399" s="58" t="e">
        <f t="shared" si="29"/>
        <v>#VALUE!</v>
      </c>
      <c r="T399" s="59" t="e">
        <f t="shared" si="30"/>
        <v>#VALUE!</v>
      </c>
      <c r="U399" s="57" t="e">
        <f t="shared" si="31"/>
        <v>#VALUE!</v>
      </c>
      <c r="V399" s="34" t="e">
        <f>'935'!AA399</f>
        <v>#VALUE!</v>
      </c>
      <c r="W399" s="58" t="e">
        <f t="shared" si="32"/>
        <v>#VALUE!</v>
      </c>
      <c r="X399" s="59" t="e">
        <f t="shared" si="33"/>
        <v>#VALUE!</v>
      </c>
      <c r="Y399" s="57" t="e">
        <f>0.01*('11'!B$17-'935'!X399)*Matrix!BT399</f>
        <v>#VALUE!</v>
      </c>
      <c r="Z399" s="32" t="e">
        <f>0.01*'11'!B$17*Matrix!AT399*Matrix!CV399</f>
        <v>#VALUE!</v>
      </c>
      <c r="AA399" s="32" t="e">
        <f>Matrix!AT399*MAX(Matrix!DD399,0-(Matrix!DC399+IF('935'!Q399=0,0,(1-'935'!Y399/'11'!C$17)*'11'!B$17/('11'!B$17-'935'!X399)*IF(Matrix!AT399=0,1,Matrix!BX399/Matrix!AT399)*Matrix!CU399)))*'11'!B$17*0.01*'DNO totals'!B$228/'DNO totals'!B$296</f>
        <v>#VALUE!</v>
      </c>
      <c r="AB399" s="32" t="e">
        <f>Matrix!AT399*'Charging rates'!B$106*Matrix!DA399</f>
        <v>#VALUE!</v>
      </c>
      <c r="AC399" s="32" t="e">
        <f>Matrix!AT399*MAX(Matrix!DD399,0-(Matrix!DC399+IF('935'!Q399=0,0,(1-'935'!Y399/'11'!C$17)*'11'!B$17/('11'!B$17-'935'!X399)*IF(Matrix!AT399=0,1,Matrix!BX399/Matrix!AT399)*Matrix!CU399)))*'11'!B$17*0.01*'DNO totals'!B$238/'DNO totals'!B$296</f>
        <v>#VALUE!</v>
      </c>
      <c r="AD399" s="32" t="e">
        <f>0.01*(Matrix!BX399*'11'!B$17*Matrix!CA399+Matrix!AT399*Matrix!CC399*'935'!Q399*('11'!C$17-'935'!Y399)*('11'!B$17/('11'!B$17-'935'!X399)))</f>
        <v>#VALUE!</v>
      </c>
      <c r="AE399" s="32" t="e">
        <f>Matrix!AT399*'Charging rates'!B$116*(Parameters!B$21+Matrix!AU399)*IF('DNO totals'!B$323&lt;0,1,'935'!S399)</f>
        <v>#VALUE!</v>
      </c>
      <c r="AF399" s="32" t="e">
        <f>Matrix!AT399*MAX(Matrix!DD399,0-(Matrix!DC399+IF('935'!Q399=0,0,(1-'935'!Y399/'11'!C$17)*'11'!B$17/('11'!B$17-'935'!X399)*IF(Matrix!AT399=0,1,Matrix!BX399/Matrix!AT399)*Matrix!CU399)))*'11'!B$17*0.01*(1-('DNO totals'!B$238+'DNO totals'!B$228)/'DNO totals'!B$296)</f>
        <v>#VALUE!</v>
      </c>
      <c r="AG399" s="49" t="e">
        <f t="shared" si="34"/>
        <v>#VALUE!</v>
      </c>
    </row>
    <row r="400" spans="1:33">
      <c r="A400" s="28">
        <v>300</v>
      </c>
      <c r="B400" s="47" t="e">
        <f>Results!B400</f>
        <v>#VALUE!</v>
      </c>
      <c r="C400" s="35" t="e">
        <f>Results!C400</f>
        <v>#VALUE!</v>
      </c>
      <c r="D400" s="55" t="e">
        <f>Results!D400</f>
        <v>#VALUE!</v>
      </c>
      <c r="E400" s="55" t="e">
        <f>Results!E400</f>
        <v>#VALUE!</v>
      </c>
      <c r="F400" s="56" t="e">
        <f>Results!F400</f>
        <v>#VALUE!</v>
      </c>
      <c r="G400" s="35" t="e">
        <f>Results!G400</f>
        <v>#VALUE!</v>
      </c>
      <c r="H400" s="55" t="e">
        <f>Results!H400</f>
        <v>#VALUE!</v>
      </c>
      <c r="I400" s="55" t="e">
        <f>Results!I400</f>
        <v>#VALUE!</v>
      </c>
      <c r="J400" s="56" t="e">
        <f>Results!J400</f>
        <v>#VALUE!</v>
      </c>
      <c r="K400" s="57" t="e">
        <f>0.01*'11'!B$17*Matrix!AT400*Results!E400</f>
        <v>#VALUE!</v>
      </c>
      <c r="L400" s="32" t="e">
        <f>0.01*('11'!C$17-'935'!Y400)*Results!C400*Matrix!AT400*('11'!B$17/('11'!B$17-'935'!X400))*'935'!Q400</f>
        <v>#VALUE!</v>
      </c>
      <c r="M400" s="49" t="e">
        <f>0.01*('11'!B$17-'935'!X400)*Results!D400</f>
        <v>#VALUE!</v>
      </c>
      <c r="N400" s="32" t="e">
        <f>0.01*'11'!B$17*Matrix!H400*Matrix!BC400</f>
        <v>#VALUE!</v>
      </c>
      <c r="O400" s="32" t="e">
        <f>0.01*('11'!B$17-'935'!X400)*Matrix!BW400</f>
        <v>#VALUE!</v>
      </c>
      <c r="P400" s="49" t="e">
        <f>0.01*Matrix!AS400*'935'!U400</f>
        <v>#VALUE!</v>
      </c>
      <c r="Q400" s="57" t="e">
        <f t="shared" si="28"/>
        <v>#VALUE!</v>
      </c>
      <c r="R400" s="34" t="e">
        <f>'935'!Z400</f>
        <v>#VALUE!</v>
      </c>
      <c r="S400" s="58" t="e">
        <f t="shared" si="29"/>
        <v>#VALUE!</v>
      </c>
      <c r="T400" s="59" t="e">
        <f t="shared" si="30"/>
        <v>#VALUE!</v>
      </c>
      <c r="U400" s="57" t="e">
        <f t="shared" si="31"/>
        <v>#VALUE!</v>
      </c>
      <c r="V400" s="34" t="e">
        <f>'935'!AA400</f>
        <v>#VALUE!</v>
      </c>
      <c r="W400" s="58" t="e">
        <f t="shared" si="32"/>
        <v>#VALUE!</v>
      </c>
      <c r="X400" s="59" t="e">
        <f t="shared" si="33"/>
        <v>#VALUE!</v>
      </c>
      <c r="Y400" s="57" t="e">
        <f>0.01*('11'!B$17-'935'!X400)*Matrix!BT400</f>
        <v>#VALUE!</v>
      </c>
      <c r="Z400" s="32" t="e">
        <f>0.01*'11'!B$17*Matrix!AT400*Matrix!CV400</f>
        <v>#VALUE!</v>
      </c>
      <c r="AA400" s="32" t="e">
        <f>Matrix!AT400*MAX(Matrix!DD400,0-(Matrix!DC400+IF('935'!Q400=0,0,(1-'935'!Y400/'11'!C$17)*'11'!B$17/('11'!B$17-'935'!X400)*IF(Matrix!AT400=0,1,Matrix!BX400/Matrix!AT400)*Matrix!CU400)))*'11'!B$17*0.01*'DNO totals'!B$228/'DNO totals'!B$296</f>
        <v>#VALUE!</v>
      </c>
      <c r="AB400" s="32" t="e">
        <f>Matrix!AT400*'Charging rates'!B$106*Matrix!DA400</f>
        <v>#VALUE!</v>
      </c>
      <c r="AC400" s="32" t="e">
        <f>Matrix!AT400*MAX(Matrix!DD400,0-(Matrix!DC400+IF('935'!Q400=0,0,(1-'935'!Y400/'11'!C$17)*'11'!B$17/('11'!B$17-'935'!X400)*IF(Matrix!AT400=0,1,Matrix!BX400/Matrix!AT400)*Matrix!CU400)))*'11'!B$17*0.01*'DNO totals'!B$238/'DNO totals'!B$296</f>
        <v>#VALUE!</v>
      </c>
      <c r="AD400" s="32" t="e">
        <f>0.01*(Matrix!BX400*'11'!B$17*Matrix!CA400+Matrix!AT400*Matrix!CC400*'935'!Q400*('11'!C$17-'935'!Y400)*('11'!B$17/('11'!B$17-'935'!X400)))</f>
        <v>#VALUE!</v>
      </c>
      <c r="AE400" s="32" t="e">
        <f>Matrix!AT400*'Charging rates'!B$116*(Parameters!B$21+Matrix!AU400)*IF('DNO totals'!B$323&lt;0,1,'935'!S400)</f>
        <v>#VALUE!</v>
      </c>
      <c r="AF400" s="32" t="e">
        <f>Matrix!AT400*MAX(Matrix!DD400,0-(Matrix!DC400+IF('935'!Q400=0,0,(1-'935'!Y400/'11'!C$17)*'11'!B$17/('11'!B$17-'935'!X400)*IF(Matrix!AT400=0,1,Matrix!BX400/Matrix!AT400)*Matrix!CU400)))*'11'!B$17*0.01*(1-('DNO totals'!B$238+'DNO totals'!B$228)/'DNO totals'!B$296)</f>
        <v>#VALUE!</v>
      </c>
      <c r="AG400" s="49" t="e">
        <f t="shared" si="34"/>
        <v>#VALUE!</v>
      </c>
    </row>
    <row r="401" spans="1:33">
      <c r="A401" s="28">
        <v>301</v>
      </c>
      <c r="B401" s="47" t="e">
        <f>Results!B401</f>
        <v>#VALUE!</v>
      </c>
      <c r="C401" s="35" t="e">
        <f>Results!C401</f>
        <v>#VALUE!</v>
      </c>
      <c r="D401" s="55" t="e">
        <f>Results!D401</f>
        <v>#VALUE!</v>
      </c>
      <c r="E401" s="55" t="e">
        <f>Results!E401</f>
        <v>#VALUE!</v>
      </c>
      <c r="F401" s="56" t="e">
        <f>Results!F401</f>
        <v>#VALUE!</v>
      </c>
      <c r="G401" s="35" t="e">
        <f>Results!G401</f>
        <v>#VALUE!</v>
      </c>
      <c r="H401" s="55" t="e">
        <f>Results!H401</f>
        <v>#VALUE!</v>
      </c>
      <c r="I401" s="55" t="e">
        <f>Results!I401</f>
        <v>#VALUE!</v>
      </c>
      <c r="J401" s="56" t="e">
        <f>Results!J401</f>
        <v>#VALUE!</v>
      </c>
      <c r="K401" s="57" t="e">
        <f>0.01*'11'!B$17*Matrix!AT401*Results!E401</f>
        <v>#VALUE!</v>
      </c>
      <c r="L401" s="32" t="e">
        <f>0.01*('11'!C$17-'935'!Y401)*Results!C401*Matrix!AT401*('11'!B$17/('11'!B$17-'935'!X401))*'935'!Q401</f>
        <v>#VALUE!</v>
      </c>
      <c r="M401" s="49" t="e">
        <f>0.01*('11'!B$17-'935'!X401)*Results!D401</f>
        <v>#VALUE!</v>
      </c>
      <c r="N401" s="32" t="e">
        <f>0.01*'11'!B$17*Matrix!H401*Matrix!BC401</f>
        <v>#VALUE!</v>
      </c>
      <c r="O401" s="32" t="e">
        <f>0.01*('11'!B$17-'935'!X401)*Matrix!BW401</f>
        <v>#VALUE!</v>
      </c>
      <c r="P401" s="49" t="e">
        <f>0.01*Matrix!AS401*'935'!U401</f>
        <v>#VALUE!</v>
      </c>
      <c r="Q401" s="57" t="e">
        <f t="shared" si="28"/>
        <v>#VALUE!</v>
      </c>
      <c r="R401" s="34" t="e">
        <f>'935'!Z401</f>
        <v>#VALUE!</v>
      </c>
      <c r="S401" s="58" t="e">
        <f t="shared" si="29"/>
        <v>#VALUE!</v>
      </c>
      <c r="T401" s="59" t="e">
        <f t="shared" si="30"/>
        <v>#VALUE!</v>
      </c>
      <c r="U401" s="57" t="e">
        <f t="shared" si="31"/>
        <v>#VALUE!</v>
      </c>
      <c r="V401" s="34" t="e">
        <f>'935'!AA401</f>
        <v>#VALUE!</v>
      </c>
      <c r="W401" s="58" t="e">
        <f t="shared" si="32"/>
        <v>#VALUE!</v>
      </c>
      <c r="X401" s="59" t="e">
        <f t="shared" si="33"/>
        <v>#VALUE!</v>
      </c>
      <c r="Y401" s="57" t="e">
        <f>0.01*('11'!B$17-'935'!X401)*Matrix!BT401</f>
        <v>#VALUE!</v>
      </c>
      <c r="Z401" s="32" t="e">
        <f>0.01*'11'!B$17*Matrix!AT401*Matrix!CV401</f>
        <v>#VALUE!</v>
      </c>
      <c r="AA401" s="32" t="e">
        <f>Matrix!AT401*MAX(Matrix!DD401,0-(Matrix!DC401+IF('935'!Q401=0,0,(1-'935'!Y401/'11'!C$17)*'11'!B$17/('11'!B$17-'935'!X401)*IF(Matrix!AT401=0,1,Matrix!BX401/Matrix!AT401)*Matrix!CU401)))*'11'!B$17*0.01*'DNO totals'!B$228/'DNO totals'!B$296</f>
        <v>#VALUE!</v>
      </c>
      <c r="AB401" s="32" t="e">
        <f>Matrix!AT401*'Charging rates'!B$106*Matrix!DA401</f>
        <v>#VALUE!</v>
      </c>
      <c r="AC401" s="32" t="e">
        <f>Matrix!AT401*MAX(Matrix!DD401,0-(Matrix!DC401+IF('935'!Q401=0,0,(1-'935'!Y401/'11'!C$17)*'11'!B$17/('11'!B$17-'935'!X401)*IF(Matrix!AT401=0,1,Matrix!BX401/Matrix!AT401)*Matrix!CU401)))*'11'!B$17*0.01*'DNO totals'!B$238/'DNO totals'!B$296</f>
        <v>#VALUE!</v>
      </c>
      <c r="AD401" s="32" t="e">
        <f>0.01*(Matrix!BX401*'11'!B$17*Matrix!CA401+Matrix!AT401*Matrix!CC401*'935'!Q401*('11'!C$17-'935'!Y401)*('11'!B$17/('11'!B$17-'935'!X401)))</f>
        <v>#VALUE!</v>
      </c>
      <c r="AE401" s="32" t="e">
        <f>Matrix!AT401*'Charging rates'!B$116*(Parameters!B$21+Matrix!AU401)*IF('DNO totals'!B$323&lt;0,1,'935'!S401)</f>
        <v>#VALUE!</v>
      </c>
      <c r="AF401" s="32" t="e">
        <f>Matrix!AT401*MAX(Matrix!DD401,0-(Matrix!DC401+IF('935'!Q401=0,0,(1-'935'!Y401/'11'!C$17)*'11'!B$17/('11'!B$17-'935'!X401)*IF(Matrix!AT401=0,1,Matrix!BX401/Matrix!AT401)*Matrix!CU401)))*'11'!B$17*0.01*(1-('DNO totals'!B$238+'DNO totals'!B$228)/'DNO totals'!B$296)</f>
        <v>#VALUE!</v>
      </c>
      <c r="AG401" s="49" t="e">
        <f t="shared" si="34"/>
        <v>#VALUE!</v>
      </c>
    </row>
    <row r="402" spans="1:33">
      <c r="A402" s="28">
        <v>302</v>
      </c>
      <c r="B402" s="47" t="e">
        <f>Results!B402</f>
        <v>#VALUE!</v>
      </c>
      <c r="C402" s="35" t="e">
        <f>Results!C402</f>
        <v>#VALUE!</v>
      </c>
      <c r="D402" s="55" t="e">
        <f>Results!D402</f>
        <v>#VALUE!</v>
      </c>
      <c r="E402" s="55" t="e">
        <f>Results!E402</f>
        <v>#VALUE!</v>
      </c>
      <c r="F402" s="56" t="e">
        <f>Results!F402</f>
        <v>#VALUE!</v>
      </c>
      <c r="G402" s="35" t="e">
        <f>Results!G402</f>
        <v>#VALUE!</v>
      </c>
      <c r="H402" s="55" t="e">
        <f>Results!H402</f>
        <v>#VALUE!</v>
      </c>
      <c r="I402" s="55" t="e">
        <f>Results!I402</f>
        <v>#VALUE!</v>
      </c>
      <c r="J402" s="56" t="e">
        <f>Results!J402</f>
        <v>#VALUE!</v>
      </c>
      <c r="K402" s="57" t="e">
        <f>0.01*'11'!B$17*Matrix!AT402*Results!E402</f>
        <v>#VALUE!</v>
      </c>
      <c r="L402" s="32" t="e">
        <f>0.01*('11'!C$17-'935'!Y402)*Results!C402*Matrix!AT402*('11'!B$17/('11'!B$17-'935'!X402))*'935'!Q402</f>
        <v>#VALUE!</v>
      </c>
      <c r="M402" s="49" t="e">
        <f>0.01*('11'!B$17-'935'!X402)*Results!D402</f>
        <v>#VALUE!</v>
      </c>
      <c r="N402" s="32" t="e">
        <f>0.01*'11'!B$17*Matrix!H402*Matrix!BC402</f>
        <v>#VALUE!</v>
      </c>
      <c r="O402" s="32" t="e">
        <f>0.01*('11'!B$17-'935'!X402)*Matrix!BW402</f>
        <v>#VALUE!</v>
      </c>
      <c r="P402" s="49" t="e">
        <f>0.01*Matrix!AS402*'935'!U402</f>
        <v>#VALUE!</v>
      </c>
      <c r="Q402" s="57" t="e">
        <f t="shared" si="28"/>
        <v>#VALUE!</v>
      </c>
      <c r="R402" s="34" t="e">
        <f>'935'!Z402</f>
        <v>#VALUE!</v>
      </c>
      <c r="S402" s="58" t="e">
        <f t="shared" si="29"/>
        <v>#VALUE!</v>
      </c>
      <c r="T402" s="59" t="e">
        <f t="shared" si="30"/>
        <v>#VALUE!</v>
      </c>
      <c r="U402" s="57" t="e">
        <f t="shared" si="31"/>
        <v>#VALUE!</v>
      </c>
      <c r="V402" s="34" t="e">
        <f>'935'!AA402</f>
        <v>#VALUE!</v>
      </c>
      <c r="W402" s="58" t="e">
        <f t="shared" si="32"/>
        <v>#VALUE!</v>
      </c>
      <c r="X402" s="59" t="e">
        <f t="shared" si="33"/>
        <v>#VALUE!</v>
      </c>
      <c r="Y402" s="57" t="e">
        <f>0.01*('11'!B$17-'935'!X402)*Matrix!BT402</f>
        <v>#VALUE!</v>
      </c>
      <c r="Z402" s="32" t="e">
        <f>0.01*'11'!B$17*Matrix!AT402*Matrix!CV402</f>
        <v>#VALUE!</v>
      </c>
      <c r="AA402" s="32" t="e">
        <f>Matrix!AT402*MAX(Matrix!DD402,0-(Matrix!DC402+IF('935'!Q402=0,0,(1-'935'!Y402/'11'!C$17)*'11'!B$17/('11'!B$17-'935'!X402)*IF(Matrix!AT402=0,1,Matrix!BX402/Matrix!AT402)*Matrix!CU402)))*'11'!B$17*0.01*'DNO totals'!B$228/'DNO totals'!B$296</f>
        <v>#VALUE!</v>
      </c>
      <c r="AB402" s="32" t="e">
        <f>Matrix!AT402*'Charging rates'!B$106*Matrix!DA402</f>
        <v>#VALUE!</v>
      </c>
      <c r="AC402" s="32" t="e">
        <f>Matrix!AT402*MAX(Matrix!DD402,0-(Matrix!DC402+IF('935'!Q402=0,0,(1-'935'!Y402/'11'!C$17)*'11'!B$17/('11'!B$17-'935'!X402)*IF(Matrix!AT402=0,1,Matrix!BX402/Matrix!AT402)*Matrix!CU402)))*'11'!B$17*0.01*'DNO totals'!B$238/'DNO totals'!B$296</f>
        <v>#VALUE!</v>
      </c>
      <c r="AD402" s="32" t="e">
        <f>0.01*(Matrix!BX402*'11'!B$17*Matrix!CA402+Matrix!AT402*Matrix!CC402*'935'!Q402*('11'!C$17-'935'!Y402)*('11'!B$17/('11'!B$17-'935'!X402)))</f>
        <v>#VALUE!</v>
      </c>
      <c r="AE402" s="32" t="e">
        <f>Matrix!AT402*'Charging rates'!B$116*(Parameters!B$21+Matrix!AU402)*IF('DNO totals'!B$323&lt;0,1,'935'!S402)</f>
        <v>#VALUE!</v>
      </c>
      <c r="AF402" s="32" t="e">
        <f>Matrix!AT402*MAX(Matrix!DD402,0-(Matrix!DC402+IF('935'!Q402=0,0,(1-'935'!Y402/'11'!C$17)*'11'!B$17/('11'!B$17-'935'!X402)*IF(Matrix!AT402=0,1,Matrix!BX402/Matrix!AT402)*Matrix!CU402)))*'11'!B$17*0.01*(1-('DNO totals'!B$238+'DNO totals'!B$228)/'DNO totals'!B$296)</f>
        <v>#VALUE!</v>
      </c>
      <c r="AG402" s="49" t="e">
        <f t="shared" si="34"/>
        <v>#VALUE!</v>
      </c>
    </row>
    <row r="403" spans="1:33">
      <c r="A403" s="28">
        <v>303</v>
      </c>
      <c r="B403" s="47" t="e">
        <f>Results!B403</f>
        <v>#VALUE!</v>
      </c>
      <c r="C403" s="35" t="e">
        <f>Results!C403</f>
        <v>#VALUE!</v>
      </c>
      <c r="D403" s="55" t="e">
        <f>Results!D403</f>
        <v>#VALUE!</v>
      </c>
      <c r="E403" s="55" t="e">
        <f>Results!E403</f>
        <v>#VALUE!</v>
      </c>
      <c r="F403" s="56" t="e">
        <f>Results!F403</f>
        <v>#VALUE!</v>
      </c>
      <c r="G403" s="35" t="e">
        <f>Results!G403</f>
        <v>#VALUE!</v>
      </c>
      <c r="H403" s="55" t="e">
        <f>Results!H403</f>
        <v>#VALUE!</v>
      </c>
      <c r="I403" s="55" t="e">
        <f>Results!I403</f>
        <v>#VALUE!</v>
      </c>
      <c r="J403" s="56" t="e">
        <f>Results!J403</f>
        <v>#VALUE!</v>
      </c>
      <c r="K403" s="57" t="e">
        <f>0.01*'11'!B$17*Matrix!AT403*Results!E403</f>
        <v>#VALUE!</v>
      </c>
      <c r="L403" s="32" t="e">
        <f>0.01*('11'!C$17-'935'!Y403)*Results!C403*Matrix!AT403*('11'!B$17/('11'!B$17-'935'!X403))*'935'!Q403</f>
        <v>#VALUE!</v>
      </c>
      <c r="M403" s="49" t="e">
        <f>0.01*('11'!B$17-'935'!X403)*Results!D403</f>
        <v>#VALUE!</v>
      </c>
      <c r="N403" s="32" t="e">
        <f>0.01*'11'!B$17*Matrix!H403*Matrix!BC403</f>
        <v>#VALUE!</v>
      </c>
      <c r="O403" s="32" t="e">
        <f>0.01*('11'!B$17-'935'!X403)*Matrix!BW403</f>
        <v>#VALUE!</v>
      </c>
      <c r="P403" s="49" t="e">
        <f>0.01*Matrix!AS403*'935'!U403</f>
        <v>#VALUE!</v>
      </c>
      <c r="Q403" s="57" t="e">
        <f t="shared" si="28"/>
        <v>#VALUE!</v>
      </c>
      <c r="R403" s="34" t="e">
        <f>'935'!Z403</f>
        <v>#VALUE!</v>
      </c>
      <c r="S403" s="58" t="e">
        <f t="shared" si="29"/>
        <v>#VALUE!</v>
      </c>
      <c r="T403" s="59" t="e">
        <f t="shared" si="30"/>
        <v>#VALUE!</v>
      </c>
      <c r="U403" s="57" t="e">
        <f t="shared" si="31"/>
        <v>#VALUE!</v>
      </c>
      <c r="V403" s="34" t="e">
        <f>'935'!AA403</f>
        <v>#VALUE!</v>
      </c>
      <c r="W403" s="58" t="e">
        <f t="shared" si="32"/>
        <v>#VALUE!</v>
      </c>
      <c r="X403" s="59" t="e">
        <f t="shared" si="33"/>
        <v>#VALUE!</v>
      </c>
      <c r="Y403" s="57" t="e">
        <f>0.01*('11'!B$17-'935'!X403)*Matrix!BT403</f>
        <v>#VALUE!</v>
      </c>
      <c r="Z403" s="32" t="e">
        <f>0.01*'11'!B$17*Matrix!AT403*Matrix!CV403</f>
        <v>#VALUE!</v>
      </c>
      <c r="AA403" s="32" t="e">
        <f>Matrix!AT403*MAX(Matrix!DD403,0-(Matrix!DC403+IF('935'!Q403=0,0,(1-'935'!Y403/'11'!C$17)*'11'!B$17/('11'!B$17-'935'!X403)*IF(Matrix!AT403=0,1,Matrix!BX403/Matrix!AT403)*Matrix!CU403)))*'11'!B$17*0.01*'DNO totals'!B$228/'DNO totals'!B$296</f>
        <v>#VALUE!</v>
      </c>
      <c r="AB403" s="32" t="e">
        <f>Matrix!AT403*'Charging rates'!B$106*Matrix!DA403</f>
        <v>#VALUE!</v>
      </c>
      <c r="AC403" s="32" t="e">
        <f>Matrix!AT403*MAX(Matrix!DD403,0-(Matrix!DC403+IF('935'!Q403=0,0,(1-'935'!Y403/'11'!C$17)*'11'!B$17/('11'!B$17-'935'!X403)*IF(Matrix!AT403=0,1,Matrix!BX403/Matrix!AT403)*Matrix!CU403)))*'11'!B$17*0.01*'DNO totals'!B$238/'DNO totals'!B$296</f>
        <v>#VALUE!</v>
      </c>
      <c r="AD403" s="32" t="e">
        <f>0.01*(Matrix!BX403*'11'!B$17*Matrix!CA403+Matrix!AT403*Matrix!CC403*'935'!Q403*('11'!C$17-'935'!Y403)*('11'!B$17/('11'!B$17-'935'!X403)))</f>
        <v>#VALUE!</v>
      </c>
      <c r="AE403" s="32" t="e">
        <f>Matrix!AT403*'Charging rates'!B$116*(Parameters!B$21+Matrix!AU403)*IF('DNO totals'!B$323&lt;0,1,'935'!S403)</f>
        <v>#VALUE!</v>
      </c>
      <c r="AF403" s="32" t="e">
        <f>Matrix!AT403*MAX(Matrix!DD403,0-(Matrix!DC403+IF('935'!Q403=0,0,(1-'935'!Y403/'11'!C$17)*'11'!B$17/('11'!B$17-'935'!X403)*IF(Matrix!AT403=0,1,Matrix!BX403/Matrix!AT403)*Matrix!CU403)))*'11'!B$17*0.01*(1-('DNO totals'!B$238+'DNO totals'!B$228)/'DNO totals'!B$296)</f>
        <v>#VALUE!</v>
      </c>
      <c r="AG403" s="49" t="e">
        <f t="shared" si="34"/>
        <v>#VALUE!</v>
      </c>
    </row>
    <row r="404" spans="1:33">
      <c r="A404" s="28">
        <v>304</v>
      </c>
      <c r="B404" s="47" t="e">
        <f>Results!B404</f>
        <v>#VALUE!</v>
      </c>
      <c r="C404" s="35" t="e">
        <f>Results!C404</f>
        <v>#VALUE!</v>
      </c>
      <c r="D404" s="55" t="e">
        <f>Results!D404</f>
        <v>#VALUE!</v>
      </c>
      <c r="E404" s="55" t="e">
        <f>Results!E404</f>
        <v>#VALUE!</v>
      </c>
      <c r="F404" s="56" t="e">
        <f>Results!F404</f>
        <v>#VALUE!</v>
      </c>
      <c r="G404" s="35" t="e">
        <f>Results!G404</f>
        <v>#VALUE!</v>
      </c>
      <c r="H404" s="55" t="e">
        <f>Results!H404</f>
        <v>#VALUE!</v>
      </c>
      <c r="I404" s="55" t="e">
        <f>Results!I404</f>
        <v>#VALUE!</v>
      </c>
      <c r="J404" s="56" t="e">
        <f>Results!J404</f>
        <v>#VALUE!</v>
      </c>
      <c r="K404" s="57" t="e">
        <f>0.01*'11'!B$17*Matrix!AT404*Results!E404</f>
        <v>#VALUE!</v>
      </c>
      <c r="L404" s="32" t="e">
        <f>0.01*('11'!C$17-'935'!Y404)*Results!C404*Matrix!AT404*('11'!B$17/('11'!B$17-'935'!X404))*'935'!Q404</f>
        <v>#VALUE!</v>
      </c>
      <c r="M404" s="49" t="e">
        <f>0.01*('11'!B$17-'935'!X404)*Results!D404</f>
        <v>#VALUE!</v>
      </c>
      <c r="N404" s="32" t="e">
        <f>0.01*'11'!B$17*Matrix!H404*Matrix!BC404</f>
        <v>#VALUE!</v>
      </c>
      <c r="O404" s="32" t="e">
        <f>0.01*('11'!B$17-'935'!X404)*Matrix!BW404</f>
        <v>#VALUE!</v>
      </c>
      <c r="P404" s="49" t="e">
        <f>0.01*Matrix!AS404*'935'!U404</f>
        <v>#VALUE!</v>
      </c>
      <c r="Q404" s="57" t="e">
        <f t="shared" si="28"/>
        <v>#VALUE!</v>
      </c>
      <c r="R404" s="34" t="e">
        <f>'935'!Z404</f>
        <v>#VALUE!</v>
      </c>
      <c r="S404" s="58" t="e">
        <f t="shared" si="29"/>
        <v>#VALUE!</v>
      </c>
      <c r="T404" s="59" t="e">
        <f t="shared" si="30"/>
        <v>#VALUE!</v>
      </c>
      <c r="U404" s="57" t="e">
        <f t="shared" si="31"/>
        <v>#VALUE!</v>
      </c>
      <c r="V404" s="34" t="e">
        <f>'935'!AA404</f>
        <v>#VALUE!</v>
      </c>
      <c r="W404" s="58" t="e">
        <f t="shared" si="32"/>
        <v>#VALUE!</v>
      </c>
      <c r="X404" s="59" t="e">
        <f t="shared" si="33"/>
        <v>#VALUE!</v>
      </c>
      <c r="Y404" s="57" t="e">
        <f>0.01*('11'!B$17-'935'!X404)*Matrix!BT404</f>
        <v>#VALUE!</v>
      </c>
      <c r="Z404" s="32" t="e">
        <f>0.01*'11'!B$17*Matrix!AT404*Matrix!CV404</f>
        <v>#VALUE!</v>
      </c>
      <c r="AA404" s="32" t="e">
        <f>Matrix!AT404*MAX(Matrix!DD404,0-(Matrix!DC404+IF('935'!Q404=0,0,(1-'935'!Y404/'11'!C$17)*'11'!B$17/('11'!B$17-'935'!X404)*IF(Matrix!AT404=0,1,Matrix!BX404/Matrix!AT404)*Matrix!CU404)))*'11'!B$17*0.01*'DNO totals'!B$228/'DNO totals'!B$296</f>
        <v>#VALUE!</v>
      </c>
      <c r="AB404" s="32" t="e">
        <f>Matrix!AT404*'Charging rates'!B$106*Matrix!DA404</f>
        <v>#VALUE!</v>
      </c>
      <c r="AC404" s="32" t="e">
        <f>Matrix!AT404*MAX(Matrix!DD404,0-(Matrix!DC404+IF('935'!Q404=0,0,(1-'935'!Y404/'11'!C$17)*'11'!B$17/('11'!B$17-'935'!X404)*IF(Matrix!AT404=0,1,Matrix!BX404/Matrix!AT404)*Matrix!CU404)))*'11'!B$17*0.01*'DNO totals'!B$238/'DNO totals'!B$296</f>
        <v>#VALUE!</v>
      </c>
      <c r="AD404" s="32" t="e">
        <f>0.01*(Matrix!BX404*'11'!B$17*Matrix!CA404+Matrix!AT404*Matrix!CC404*'935'!Q404*('11'!C$17-'935'!Y404)*('11'!B$17/('11'!B$17-'935'!X404)))</f>
        <v>#VALUE!</v>
      </c>
      <c r="AE404" s="32" t="e">
        <f>Matrix!AT404*'Charging rates'!B$116*(Parameters!B$21+Matrix!AU404)*IF('DNO totals'!B$323&lt;0,1,'935'!S404)</f>
        <v>#VALUE!</v>
      </c>
      <c r="AF404" s="32" t="e">
        <f>Matrix!AT404*MAX(Matrix!DD404,0-(Matrix!DC404+IF('935'!Q404=0,0,(1-'935'!Y404/'11'!C$17)*'11'!B$17/('11'!B$17-'935'!X404)*IF(Matrix!AT404=0,1,Matrix!BX404/Matrix!AT404)*Matrix!CU404)))*'11'!B$17*0.01*(1-('DNO totals'!B$238+'DNO totals'!B$228)/'DNO totals'!B$296)</f>
        <v>#VALUE!</v>
      </c>
      <c r="AG404" s="49" t="e">
        <f t="shared" si="34"/>
        <v>#VALUE!</v>
      </c>
    </row>
    <row r="405" spans="1:33">
      <c r="A405" s="28">
        <v>305</v>
      </c>
      <c r="B405" s="47" t="e">
        <f>Results!B405</f>
        <v>#VALUE!</v>
      </c>
      <c r="C405" s="35" t="e">
        <f>Results!C405</f>
        <v>#VALUE!</v>
      </c>
      <c r="D405" s="55" t="e">
        <f>Results!D405</f>
        <v>#VALUE!</v>
      </c>
      <c r="E405" s="55" t="e">
        <f>Results!E405</f>
        <v>#VALUE!</v>
      </c>
      <c r="F405" s="56" t="e">
        <f>Results!F405</f>
        <v>#VALUE!</v>
      </c>
      <c r="G405" s="35" t="e">
        <f>Results!G405</f>
        <v>#VALUE!</v>
      </c>
      <c r="H405" s="55" t="e">
        <f>Results!H405</f>
        <v>#VALUE!</v>
      </c>
      <c r="I405" s="55" t="e">
        <f>Results!I405</f>
        <v>#VALUE!</v>
      </c>
      <c r="J405" s="56" t="e">
        <f>Results!J405</f>
        <v>#VALUE!</v>
      </c>
      <c r="K405" s="57" t="e">
        <f>0.01*'11'!B$17*Matrix!AT405*Results!E405</f>
        <v>#VALUE!</v>
      </c>
      <c r="L405" s="32" t="e">
        <f>0.01*('11'!C$17-'935'!Y405)*Results!C405*Matrix!AT405*('11'!B$17/('11'!B$17-'935'!X405))*'935'!Q405</f>
        <v>#VALUE!</v>
      </c>
      <c r="M405" s="49" t="e">
        <f>0.01*('11'!B$17-'935'!X405)*Results!D405</f>
        <v>#VALUE!</v>
      </c>
      <c r="N405" s="32" t="e">
        <f>0.01*'11'!B$17*Matrix!H405*Matrix!BC405</f>
        <v>#VALUE!</v>
      </c>
      <c r="O405" s="32" t="e">
        <f>0.01*('11'!B$17-'935'!X405)*Matrix!BW405</f>
        <v>#VALUE!</v>
      </c>
      <c r="P405" s="49" t="e">
        <f>0.01*Matrix!AS405*'935'!U405</f>
        <v>#VALUE!</v>
      </c>
      <c r="Q405" s="57" t="e">
        <f t="shared" si="28"/>
        <v>#VALUE!</v>
      </c>
      <c r="R405" s="34" t="e">
        <f>'935'!Z405</f>
        <v>#VALUE!</v>
      </c>
      <c r="S405" s="58" t="e">
        <f t="shared" si="29"/>
        <v>#VALUE!</v>
      </c>
      <c r="T405" s="59" t="e">
        <f t="shared" si="30"/>
        <v>#VALUE!</v>
      </c>
      <c r="U405" s="57" t="e">
        <f t="shared" si="31"/>
        <v>#VALUE!</v>
      </c>
      <c r="V405" s="34" t="e">
        <f>'935'!AA405</f>
        <v>#VALUE!</v>
      </c>
      <c r="W405" s="58" t="e">
        <f t="shared" si="32"/>
        <v>#VALUE!</v>
      </c>
      <c r="X405" s="59" t="e">
        <f t="shared" si="33"/>
        <v>#VALUE!</v>
      </c>
      <c r="Y405" s="57" t="e">
        <f>0.01*('11'!B$17-'935'!X405)*Matrix!BT405</f>
        <v>#VALUE!</v>
      </c>
      <c r="Z405" s="32" t="e">
        <f>0.01*'11'!B$17*Matrix!AT405*Matrix!CV405</f>
        <v>#VALUE!</v>
      </c>
      <c r="AA405" s="32" t="e">
        <f>Matrix!AT405*MAX(Matrix!DD405,0-(Matrix!DC405+IF('935'!Q405=0,0,(1-'935'!Y405/'11'!C$17)*'11'!B$17/('11'!B$17-'935'!X405)*IF(Matrix!AT405=0,1,Matrix!BX405/Matrix!AT405)*Matrix!CU405)))*'11'!B$17*0.01*'DNO totals'!B$228/'DNO totals'!B$296</f>
        <v>#VALUE!</v>
      </c>
      <c r="AB405" s="32" t="e">
        <f>Matrix!AT405*'Charging rates'!B$106*Matrix!DA405</f>
        <v>#VALUE!</v>
      </c>
      <c r="AC405" s="32" t="e">
        <f>Matrix!AT405*MAX(Matrix!DD405,0-(Matrix!DC405+IF('935'!Q405=0,0,(1-'935'!Y405/'11'!C$17)*'11'!B$17/('11'!B$17-'935'!X405)*IF(Matrix!AT405=0,1,Matrix!BX405/Matrix!AT405)*Matrix!CU405)))*'11'!B$17*0.01*'DNO totals'!B$238/'DNO totals'!B$296</f>
        <v>#VALUE!</v>
      </c>
      <c r="AD405" s="32" t="e">
        <f>0.01*(Matrix!BX405*'11'!B$17*Matrix!CA405+Matrix!AT405*Matrix!CC405*'935'!Q405*('11'!C$17-'935'!Y405)*('11'!B$17/('11'!B$17-'935'!X405)))</f>
        <v>#VALUE!</v>
      </c>
      <c r="AE405" s="32" t="e">
        <f>Matrix!AT405*'Charging rates'!B$116*(Parameters!B$21+Matrix!AU405)*IF('DNO totals'!B$323&lt;0,1,'935'!S405)</f>
        <v>#VALUE!</v>
      </c>
      <c r="AF405" s="32" t="e">
        <f>Matrix!AT405*MAX(Matrix!DD405,0-(Matrix!DC405+IF('935'!Q405=0,0,(1-'935'!Y405/'11'!C$17)*'11'!B$17/('11'!B$17-'935'!X405)*IF(Matrix!AT405=0,1,Matrix!BX405/Matrix!AT405)*Matrix!CU405)))*'11'!B$17*0.01*(1-('DNO totals'!B$238+'DNO totals'!B$228)/'DNO totals'!B$296)</f>
        <v>#VALUE!</v>
      </c>
      <c r="AG405" s="49" t="e">
        <f t="shared" si="34"/>
        <v>#VALUE!</v>
      </c>
    </row>
    <row r="406" spans="1:33">
      <c r="A406" s="28">
        <v>306</v>
      </c>
      <c r="B406" s="47" t="e">
        <f>Results!B406</f>
        <v>#VALUE!</v>
      </c>
      <c r="C406" s="35" t="e">
        <f>Results!C406</f>
        <v>#VALUE!</v>
      </c>
      <c r="D406" s="55" t="e">
        <f>Results!D406</f>
        <v>#VALUE!</v>
      </c>
      <c r="E406" s="55" t="e">
        <f>Results!E406</f>
        <v>#VALUE!</v>
      </c>
      <c r="F406" s="56" t="e">
        <f>Results!F406</f>
        <v>#VALUE!</v>
      </c>
      <c r="G406" s="35" t="e">
        <f>Results!G406</f>
        <v>#VALUE!</v>
      </c>
      <c r="H406" s="55" t="e">
        <f>Results!H406</f>
        <v>#VALUE!</v>
      </c>
      <c r="I406" s="55" t="e">
        <f>Results!I406</f>
        <v>#VALUE!</v>
      </c>
      <c r="J406" s="56" t="e">
        <f>Results!J406</f>
        <v>#VALUE!</v>
      </c>
      <c r="K406" s="57" t="e">
        <f>0.01*'11'!B$17*Matrix!AT406*Results!E406</f>
        <v>#VALUE!</v>
      </c>
      <c r="L406" s="32" t="e">
        <f>0.01*('11'!C$17-'935'!Y406)*Results!C406*Matrix!AT406*('11'!B$17/('11'!B$17-'935'!X406))*'935'!Q406</f>
        <v>#VALUE!</v>
      </c>
      <c r="M406" s="49" t="e">
        <f>0.01*('11'!B$17-'935'!X406)*Results!D406</f>
        <v>#VALUE!</v>
      </c>
      <c r="N406" s="32" t="e">
        <f>0.01*'11'!B$17*Matrix!H406*Matrix!BC406</f>
        <v>#VALUE!</v>
      </c>
      <c r="O406" s="32" t="e">
        <f>0.01*('11'!B$17-'935'!X406)*Matrix!BW406</f>
        <v>#VALUE!</v>
      </c>
      <c r="P406" s="49" t="e">
        <f>0.01*Matrix!AS406*'935'!U406</f>
        <v>#VALUE!</v>
      </c>
      <c r="Q406" s="57" t="e">
        <f t="shared" si="28"/>
        <v>#VALUE!</v>
      </c>
      <c r="R406" s="34" t="e">
        <f>'935'!Z406</f>
        <v>#VALUE!</v>
      </c>
      <c r="S406" s="58" t="e">
        <f t="shared" si="29"/>
        <v>#VALUE!</v>
      </c>
      <c r="T406" s="59" t="e">
        <f t="shared" si="30"/>
        <v>#VALUE!</v>
      </c>
      <c r="U406" s="57" t="e">
        <f t="shared" si="31"/>
        <v>#VALUE!</v>
      </c>
      <c r="V406" s="34" t="e">
        <f>'935'!AA406</f>
        <v>#VALUE!</v>
      </c>
      <c r="W406" s="58" t="e">
        <f t="shared" si="32"/>
        <v>#VALUE!</v>
      </c>
      <c r="X406" s="59" t="e">
        <f t="shared" si="33"/>
        <v>#VALUE!</v>
      </c>
      <c r="Y406" s="57" t="e">
        <f>0.01*('11'!B$17-'935'!X406)*Matrix!BT406</f>
        <v>#VALUE!</v>
      </c>
      <c r="Z406" s="32" t="e">
        <f>0.01*'11'!B$17*Matrix!AT406*Matrix!CV406</f>
        <v>#VALUE!</v>
      </c>
      <c r="AA406" s="32" t="e">
        <f>Matrix!AT406*MAX(Matrix!DD406,0-(Matrix!DC406+IF('935'!Q406=0,0,(1-'935'!Y406/'11'!C$17)*'11'!B$17/('11'!B$17-'935'!X406)*IF(Matrix!AT406=0,1,Matrix!BX406/Matrix!AT406)*Matrix!CU406)))*'11'!B$17*0.01*'DNO totals'!B$228/'DNO totals'!B$296</f>
        <v>#VALUE!</v>
      </c>
      <c r="AB406" s="32" t="e">
        <f>Matrix!AT406*'Charging rates'!B$106*Matrix!DA406</f>
        <v>#VALUE!</v>
      </c>
      <c r="AC406" s="32" t="e">
        <f>Matrix!AT406*MAX(Matrix!DD406,0-(Matrix!DC406+IF('935'!Q406=0,0,(1-'935'!Y406/'11'!C$17)*'11'!B$17/('11'!B$17-'935'!X406)*IF(Matrix!AT406=0,1,Matrix!BX406/Matrix!AT406)*Matrix!CU406)))*'11'!B$17*0.01*'DNO totals'!B$238/'DNO totals'!B$296</f>
        <v>#VALUE!</v>
      </c>
      <c r="AD406" s="32" t="e">
        <f>0.01*(Matrix!BX406*'11'!B$17*Matrix!CA406+Matrix!AT406*Matrix!CC406*'935'!Q406*('11'!C$17-'935'!Y406)*('11'!B$17/('11'!B$17-'935'!X406)))</f>
        <v>#VALUE!</v>
      </c>
      <c r="AE406" s="32" t="e">
        <f>Matrix!AT406*'Charging rates'!B$116*(Parameters!B$21+Matrix!AU406)*IF('DNO totals'!B$323&lt;0,1,'935'!S406)</f>
        <v>#VALUE!</v>
      </c>
      <c r="AF406" s="32" t="e">
        <f>Matrix!AT406*MAX(Matrix!DD406,0-(Matrix!DC406+IF('935'!Q406=0,0,(1-'935'!Y406/'11'!C$17)*'11'!B$17/('11'!B$17-'935'!X406)*IF(Matrix!AT406=0,1,Matrix!BX406/Matrix!AT406)*Matrix!CU406)))*'11'!B$17*0.01*(1-('DNO totals'!B$238+'DNO totals'!B$228)/'DNO totals'!B$296)</f>
        <v>#VALUE!</v>
      </c>
      <c r="AG406" s="49" t="e">
        <f t="shared" si="34"/>
        <v>#VALUE!</v>
      </c>
    </row>
    <row r="407" spans="1:33">
      <c r="A407" s="28">
        <v>307</v>
      </c>
      <c r="B407" s="47" t="e">
        <f>Results!B407</f>
        <v>#VALUE!</v>
      </c>
      <c r="C407" s="35" t="e">
        <f>Results!C407</f>
        <v>#VALUE!</v>
      </c>
      <c r="D407" s="55" t="e">
        <f>Results!D407</f>
        <v>#VALUE!</v>
      </c>
      <c r="E407" s="55" t="e">
        <f>Results!E407</f>
        <v>#VALUE!</v>
      </c>
      <c r="F407" s="56" t="e">
        <f>Results!F407</f>
        <v>#VALUE!</v>
      </c>
      <c r="G407" s="35" t="e">
        <f>Results!G407</f>
        <v>#VALUE!</v>
      </c>
      <c r="H407" s="55" t="e">
        <f>Results!H407</f>
        <v>#VALUE!</v>
      </c>
      <c r="I407" s="55" t="e">
        <f>Results!I407</f>
        <v>#VALUE!</v>
      </c>
      <c r="J407" s="56" t="e">
        <f>Results!J407</f>
        <v>#VALUE!</v>
      </c>
      <c r="K407" s="57" t="e">
        <f>0.01*'11'!B$17*Matrix!AT407*Results!E407</f>
        <v>#VALUE!</v>
      </c>
      <c r="L407" s="32" t="e">
        <f>0.01*('11'!C$17-'935'!Y407)*Results!C407*Matrix!AT407*('11'!B$17/('11'!B$17-'935'!X407))*'935'!Q407</f>
        <v>#VALUE!</v>
      </c>
      <c r="M407" s="49" t="e">
        <f>0.01*('11'!B$17-'935'!X407)*Results!D407</f>
        <v>#VALUE!</v>
      </c>
      <c r="N407" s="32" t="e">
        <f>0.01*'11'!B$17*Matrix!H407*Matrix!BC407</f>
        <v>#VALUE!</v>
      </c>
      <c r="O407" s="32" t="e">
        <f>0.01*('11'!B$17-'935'!X407)*Matrix!BW407</f>
        <v>#VALUE!</v>
      </c>
      <c r="P407" s="49" t="e">
        <f>0.01*Matrix!AS407*'935'!U407</f>
        <v>#VALUE!</v>
      </c>
      <c r="Q407" s="57" t="e">
        <f t="shared" si="28"/>
        <v>#VALUE!</v>
      </c>
      <c r="R407" s="34" t="e">
        <f>'935'!Z407</f>
        <v>#VALUE!</v>
      </c>
      <c r="S407" s="58" t="e">
        <f t="shared" si="29"/>
        <v>#VALUE!</v>
      </c>
      <c r="T407" s="59" t="e">
        <f t="shared" si="30"/>
        <v>#VALUE!</v>
      </c>
      <c r="U407" s="57" t="e">
        <f t="shared" si="31"/>
        <v>#VALUE!</v>
      </c>
      <c r="V407" s="34" t="e">
        <f>'935'!AA407</f>
        <v>#VALUE!</v>
      </c>
      <c r="W407" s="58" t="e">
        <f t="shared" si="32"/>
        <v>#VALUE!</v>
      </c>
      <c r="X407" s="59" t="e">
        <f t="shared" si="33"/>
        <v>#VALUE!</v>
      </c>
      <c r="Y407" s="57" t="e">
        <f>0.01*('11'!B$17-'935'!X407)*Matrix!BT407</f>
        <v>#VALUE!</v>
      </c>
      <c r="Z407" s="32" t="e">
        <f>0.01*'11'!B$17*Matrix!AT407*Matrix!CV407</f>
        <v>#VALUE!</v>
      </c>
      <c r="AA407" s="32" t="e">
        <f>Matrix!AT407*MAX(Matrix!DD407,0-(Matrix!DC407+IF('935'!Q407=0,0,(1-'935'!Y407/'11'!C$17)*'11'!B$17/('11'!B$17-'935'!X407)*IF(Matrix!AT407=0,1,Matrix!BX407/Matrix!AT407)*Matrix!CU407)))*'11'!B$17*0.01*'DNO totals'!B$228/'DNO totals'!B$296</f>
        <v>#VALUE!</v>
      </c>
      <c r="AB407" s="32" t="e">
        <f>Matrix!AT407*'Charging rates'!B$106*Matrix!DA407</f>
        <v>#VALUE!</v>
      </c>
      <c r="AC407" s="32" t="e">
        <f>Matrix!AT407*MAX(Matrix!DD407,0-(Matrix!DC407+IF('935'!Q407=0,0,(1-'935'!Y407/'11'!C$17)*'11'!B$17/('11'!B$17-'935'!X407)*IF(Matrix!AT407=0,1,Matrix!BX407/Matrix!AT407)*Matrix!CU407)))*'11'!B$17*0.01*'DNO totals'!B$238/'DNO totals'!B$296</f>
        <v>#VALUE!</v>
      </c>
      <c r="AD407" s="32" t="e">
        <f>0.01*(Matrix!BX407*'11'!B$17*Matrix!CA407+Matrix!AT407*Matrix!CC407*'935'!Q407*('11'!C$17-'935'!Y407)*('11'!B$17/('11'!B$17-'935'!X407)))</f>
        <v>#VALUE!</v>
      </c>
      <c r="AE407" s="32" t="e">
        <f>Matrix!AT407*'Charging rates'!B$116*(Parameters!B$21+Matrix!AU407)*IF('DNO totals'!B$323&lt;0,1,'935'!S407)</f>
        <v>#VALUE!</v>
      </c>
      <c r="AF407" s="32" t="e">
        <f>Matrix!AT407*MAX(Matrix!DD407,0-(Matrix!DC407+IF('935'!Q407=0,0,(1-'935'!Y407/'11'!C$17)*'11'!B$17/('11'!B$17-'935'!X407)*IF(Matrix!AT407=0,1,Matrix!BX407/Matrix!AT407)*Matrix!CU407)))*'11'!B$17*0.01*(1-('DNO totals'!B$238+'DNO totals'!B$228)/'DNO totals'!B$296)</f>
        <v>#VALUE!</v>
      </c>
      <c r="AG407" s="49" t="e">
        <f t="shared" si="34"/>
        <v>#VALUE!</v>
      </c>
    </row>
    <row r="408" spans="1:33">
      <c r="A408" s="28">
        <v>308</v>
      </c>
      <c r="B408" s="47" t="e">
        <f>Results!B408</f>
        <v>#VALUE!</v>
      </c>
      <c r="C408" s="35" t="e">
        <f>Results!C408</f>
        <v>#VALUE!</v>
      </c>
      <c r="D408" s="55" t="e">
        <f>Results!D408</f>
        <v>#VALUE!</v>
      </c>
      <c r="E408" s="55" t="e">
        <f>Results!E408</f>
        <v>#VALUE!</v>
      </c>
      <c r="F408" s="56" t="e">
        <f>Results!F408</f>
        <v>#VALUE!</v>
      </c>
      <c r="G408" s="35" t="e">
        <f>Results!G408</f>
        <v>#VALUE!</v>
      </c>
      <c r="H408" s="55" t="e">
        <f>Results!H408</f>
        <v>#VALUE!</v>
      </c>
      <c r="I408" s="55" t="e">
        <f>Results!I408</f>
        <v>#VALUE!</v>
      </c>
      <c r="J408" s="56" t="e">
        <f>Results!J408</f>
        <v>#VALUE!</v>
      </c>
      <c r="K408" s="57" t="e">
        <f>0.01*'11'!B$17*Matrix!AT408*Results!E408</f>
        <v>#VALUE!</v>
      </c>
      <c r="L408" s="32" t="e">
        <f>0.01*('11'!C$17-'935'!Y408)*Results!C408*Matrix!AT408*('11'!B$17/('11'!B$17-'935'!X408))*'935'!Q408</f>
        <v>#VALUE!</v>
      </c>
      <c r="M408" s="49" t="e">
        <f>0.01*('11'!B$17-'935'!X408)*Results!D408</f>
        <v>#VALUE!</v>
      </c>
      <c r="N408" s="32" t="e">
        <f>0.01*'11'!B$17*Matrix!H408*Matrix!BC408</f>
        <v>#VALUE!</v>
      </c>
      <c r="O408" s="32" t="e">
        <f>0.01*('11'!B$17-'935'!X408)*Matrix!BW408</f>
        <v>#VALUE!</v>
      </c>
      <c r="P408" s="49" t="e">
        <f>0.01*Matrix!AS408*'935'!U408</f>
        <v>#VALUE!</v>
      </c>
      <c r="Q408" s="57" t="e">
        <f t="shared" si="28"/>
        <v>#VALUE!</v>
      </c>
      <c r="R408" s="34" t="e">
        <f>'935'!Z408</f>
        <v>#VALUE!</v>
      </c>
      <c r="S408" s="58" t="e">
        <f t="shared" si="29"/>
        <v>#VALUE!</v>
      </c>
      <c r="T408" s="59" t="e">
        <f t="shared" si="30"/>
        <v>#VALUE!</v>
      </c>
      <c r="U408" s="57" t="e">
        <f t="shared" si="31"/>
        <v>#VALUE!</v>
      </c>
      <c r="V408" s="34" t="e">
        <f>'935'!AA408</f>
        <v>#VALUE!</v>
      </c>
      <c r="W408" s="58" t="e">
        <f t="shared" si="32"/>
        <v>#VALUE!</v>
      </c>
      <c r="X408" s="59" t="e">
        <f t="shared" si="33"/>
        <v>#VALUE!</v>
      </c>
      <c r="Y408" s="57" t="e">
        <f>0.01*('11'!B$17-'935'!X408)*Matrix!BT408</f>
        <v>#VALUE!</v>
      </c>
      <c r="Z408" s="32" t="e">
        <f>0.01*'11'!B$17*Matrix!AT408*Matrix!CV408</f>
        <v>#VALUE!</v>
      </c>
      <c r="AA408" s="32" t="e">
        <f>Matrix!AT408*MAX(Matrix!DD408,0-(Matrix!DC408+IF('935'!Q408=0,0,(1-'935'!Y408/'11'!C$17)*'11'!B$17/('11'!B$17-'935'!X408)*IF(Matrix!AT408=0,1,Matrix!BX408/Matrix!AT408)*Matrix!CU408)))*'11'!B$17*0.01*'DNO totals'!B$228/'DNO totals'!B$296</f>
        <v>#VALUE!</v>
      </c>
      <c r="AB408" s="32" t="e">
        <f>Matrix!AT408*'Charging rates'!B$106*Matrix!DA408</f>
        <v>#VALUE!</v>
      </c>
      <c r="AC408" s="32" t="e">
        <f>Matrix!AT408*MAX(Matrix!DD408,0-(Matrix!DC408+IF('935'!Q408=0,0,(1-'935'!Y408/'11'!C$17)*'11'!B$17/('11'!B$17-'935'!X408)*IF(Matrix!AT408=0,1,Matrix!BX408/Matrix!AT408)*Matrix!CU408)))*'11'!B$17*0.01*'DNO totals'!B$238/'DNO totals'!B$296</f>
        <v>#VALUE!</v>
      </c>
      <c r="AD408" s="32" t="e">
        <f>0.01*(Matrix!BX408*'11'!B$17*Matrix!CA408+Matrix!AT408*Matrix!CC408*'935'!Q408*('11'!C$17-'935'!Y408)*('11'!B$17/('11'!B$17-'935'!X408)))</f>
        <v>#VALUE!</v>
      </c>
      <c r="AE408" s="32" t="e">
        <f>Matrix!AT408*'Charging rates'!B$116*(Parameters!B$21+Matrix!AU408)*IF('DNO totals'!B$323&lt;0,1,'935'!S408)</f>
        <v>#VALUE!</v>
      </c>
      <c r="AF408" s="32" t="e">
        <f>Matrix!AT408*MAX(Matrix!DD408,0-(Matrix!DC408+IF('935'!Q408=0,0,(1-'935'!Y408/'11'!C$17)*'11'!B$17/('11'!B$17-'935'!X408)*IF(Matrix!AT408=0,1,Matrix!BX408/Matrix!AT408)*Matrix!CU408)))*'11'!B$17*0.01*(1-('DNO totals'!B$238+'DNO totals'!B$228)/'DNO totals'!B$296)</f>
        <v>#VALUE!</v>
      </c>
      <c r="AG408" s="49" t="e">
        <f t="shared" si="34"/>
        <v>#VALUE!</v>
      </c>
    </row>
    <row r="409" spans="1:33">
      <c r="A409" s="28">
        <v>309</v>
      </c>
      <c r="B409" s="47" t="e">
        <f>Results!B409</f>
        <v>#VALUE!</v>
      </c>
      <c r="C409" s="35" t="e">
        <f>Results!C409</f>
        <v>#VALUE!</v>
      </c>
      <c r="D409" s="55" t="e">
        <f>Results!D409</f>
        <v>#VALUE!</v>
      </c>
      <c r="E409" s="55" t="e">
        <f>Results!E409</f>
        <v>#VALUE!</v>
      </c>
      <c r="F409" s="56" t="e">
        <f>Results!F409</f>
        <v>#VALUE!</v>
      </c>
      <c r="G409" s="35" t="e">
        <f>Results!G409</f>
        <v>#VALUE!</v>
      </c>
      <c r="H409" s="55" t="e">
        <f>Results!H409</f>
        <v>#VALUE!</v>
      </c>
      <c r="I409" s="55" t="e">
        <f>Results!I409</f>
        <v>#VALUE!</v>
      </c>
      <c r="J409" s="56" t="e">
        <f>Results!J409</f>
        <v>#VALUE!</v>
      </c>
      <c r="K409" s="57" t="e">
        <f>0.01*'11'!B$17*Matrix!AT409*Results!E409</f>
        <v>#VALUE!</v>
      </c>
      <c r="L409" s="32" t="e">
        <f>0.01*('11'!C$17-'935'!Y409)*Results!C409*Matrix!AT409*('11'!B$17/('11'!B$17-'935'!X409))*'935'!Q409</f>
        <v>#VALUE!</v>
      </c>
      <c r="M409" s="49" t="e">
        <f>0.01*('11'!B$17-'935'!X409)*Results!D409</f>
        <v>#VALUE!</v>
      </c>
      <c r="N409" s="32" t="e">
        <f>0.01*'11'!B$17*Matrix!H409*Matrix!BC409</f>
        <v>#VALUE!</v>
      </c>
      <c r="O409" s="32" t="e">
        <f>0.01*('11'!B$17-'935'!X409)*Matrix!BW409</f>
        <v>#VALUE!</v>
      </c>
      <c r="P409" s="49" t="e">
        <f>0.01*Matrix!AS409*'935'!U409</f>
        <v>#VALUE!</v>
      </c>
      <c r="Q409" s="57" t="e">
        <f t="shared" si="28"/>
        <v>#VALUE!</v>
      </c>
      <c r="R409" s="34" t="e">
        <f>'935'!Z409</f>
        <v>#VALUE!</v>
      </c>
      <c r="S409" s="58" t="e">
        <f t="shared" si="29"/>
        <v>#VALUE!</v>
      </c>
      <c r="T409" s="59" t="e">
        <f t="shared" si="30"/>
        <v>#VALUE!</v>
      </c>
      <c r="U409" s="57" t="e">
        <f t="shared" si="31"/>
        <v>#VALUE!</v>
      </c>
      <c r="V409" s="34" t="e">
        <f>'935'!AA409</f>
        <v>#VALUE!</v>
      </c>
      <c r="W409" s="58" t="e">
        <f t="shared" si="32"/>
        <v>#VALUE!</v>
      </c>
      <c r="X409" s="59" t="e">
        <f t="shared" si="33"/>
        <v>#VALUE!</v>
      </c>
      <c r="Y409" s="57" t="e">
        <f>0.01*('11'!B$17-'935'!X409)*Matrix!BT409</f>
        <v>#VALUE!</v>
      </c>
      <c r="Z409" s="32" t="e">
        <f>0.01*'11'!B$17*Matrix!AT409*Matrix!CV409</f>
        <v>#VALUE!</v>
      </c>
      <c r="AA409" s="32" t="e">
        <f>Matrix!AT409*MAX(Matrix!DD409,0-(Matrix!DC409+IF('935'!Q409=0,0,(1-'935'!Y409/'11'!C$17)*'11'!B$17/('11'!B$17-'935'!X409)*IF(Matrix!AT409=0,1,Matrix!BX409/Matrix!AT409)*Matrix!CU409)))*'11'!B$17*0.01*'DNO totals'!B$228/'DNO totals'!B$296</f>
        <v>#VALUE!</v>
      </c>
      <c r="AB409" s="32" t="e">
        <f>Matrix!AT409*'Charging rates'!B$106*Matrix!DA409</f>
        <v>#VALUE!</v>
      </c>
      <c r="AC409" s="32" t="e">
        <f>Matrix!AT409*MAX(Matrix!DD409,0-(Matrix!DC409+IF('935'!Q409=0,0,(1-'935'!Y409/'11'!C$17)*'11'!B$17/('11'!B$17-'935'!X409)*IF(Matrix!AT409=0,1,Matrix!BX409/Matrix!AT409)*Matrix!CU409)))*'11'!B$17*0.01*'DNO totals'!B$238/'DNO totals'!B$296</f>
        <v>#VALUE!</v>
      </c>
      <c r="AD409" s="32" t="e">
        <f>0.01*(Matrix!BX409*'11'!B$17*Matrix!CA409+Matrix!AT409*Matrix!CC409*'935'!Q409*('11'!C$17-'935'!Y409)*('11'!B$17/('11'!B$17-'935'!X409)))</f>
        <v>#VALUE!</v>
      </c>
      <c r="AE409" s="32" t="e">
        <f>Matrix!AT409*'Charging rates'!B$116*(Parameters!B$21+Matrix!AU409)*IF('DNO totals'!B$323&lt;0,1,'935'!S409)</f>
        <v>#VALUE!</v>
      </c>
      <c r="AF409" s="32" t="e">
        <f>Matrix!AT409*MAX(Matrix!DD409,0-(Matrix!DC409+IF('935'!Q409=0,0,(1-'935'!Y409/'11'!C$17)*'11'!B$17/('11'!B$17-'935'!X409)*IF(Matrix!AT409=0,1,Matrix!BX409/Matrix!AT409)*Matrix!CU409)))*'11'!B$17*0.01*(1-('DNO totals'!B$238+'DNO totals'!B$228)/'DNO totals'!B$296)</f>
        <v>#VALUE!</v>
      </c>
      <c r="AG409" s="49" t="e">
        <f t="shared" si="34"/>
        <v>#VALUE!</v>
      </c>
    </row>
    <row r="410" spans="1:33">
      <c r="A410" s="28">
        <v>310</v>
      </c>
      <c r="B410" s="47" t="e">
        <f>Results!B410</f>
        <v>#VALUE!</v>
      </c>
      <c r="C410" s="35" t="e">
        <f>Results!C410</f>
        <v>#VALUE!</v>
      </c>
      <c r="D410" s="55" t="e">
        <f>Results!D410</f>
        <v>#VALUE!</v>
      </c>
      <c r="E410" s="55" t="e">
        <f>Results!E410</f>
        <v>#VALUE!</v>
      </c>
      <c r="F410" s="56" t="e">
        <f>Results!F410</f>
        <v>#VALUE!</v>
      </c>
      <c r="G410" s="35" t="e">
        <f>Results!G410</f>
        <v>#VALUE!</v>
      </c>
      <c r="H410" s="55" t="e">
        <f>Results!H410</f>
        <v>#VALUE!</v>
      </c>
      <c r="I410" s="55" t="e">
        <f>Results!I410</f>
        <v>#VALUE!</v>
      </c>
      <c r="J410" s="56" t="e">
        <f>Results!J410</f>
        <v>#VALUE!</v>
      </c>
      <c r="K410" s="57" t="e">
        <f>0.01*'11'!B$17*Matrix!AT410*Results!E410</f>
        <v>#VALUE!</v>
      </c>
      <c r="L410" s="32" t="e">
        <f>0.01*('11'!C$17-'935'!Y410)*Results!C410*Matrix!AT410*('11'!B$17/('11'!B$17-'935'!X410))*'935'!Q410</f>
        <v>#VALUE!</v>
      </c>
      <c r="M410" s="49" t="e">
        <f>0.01*('11'!B$17-'935'!X410)*Results!D410</f>
        <v>#VALUE!</v>
      </c>
      <c r="N410" s="32" t="e">
        <f>0.01*'11'!B$17*Matrix!H410*Matrix!BC410</f>
        <v>#VALUE!</v>
      </c>
      <c r="O410" s="32" t="e">
        <f>0.01*('11'!B$17-'935'!X410)*Matrix!BW410</f>
        <v>#VALUE!</v>
      </c>
      <c r="P410" s="49" t="e">
        <f>0.01*Matrix!AS410*'935'!U410</f>
        <v>#VALUE!</v>
      </c>
      <c r="Q410" s="57" t="e">
        <f t="shared" si="28"/>
        <v>#VALUE!</v>
      </c>
      <c r="R410" s="34" t="e">
        <f>'935'!Z410</f>
        <v>#VALUE!</v>
      </c>
      <c r="S410" s="58" t="e">
        <f t="shared" si="29"/>
        <v>#VALUE!</v>
      </c>
      <c r="T410" s="59" t="e">
        <f t="shared" si="30"/>
        <v>#VALUE!</v>
      </c>
      <c r="U410" s="57" t="e">
        <f t="shared" si="31"/>
        <v>#VALUE!</v>
      </c>
      <c r="V410" s="34" t="e">
        <f>'935'!AA410</f>
        <v>#VALUE!</v>
      </c>
      <c r="W410" s="58" t="e">
        <f t="shared" si="32"/>
        <v>#VALUE!</v>
      </c>
      <c r="X410" s="59" t="e">
        <f t="shared" si="33"/>
        <v>#VALUE!</v>
      </c>
      <c r="Y410" s="57" t="e">
        <f>0.01*('11'!B$17-'935'!X410)*Matrix!BT410</f>
        <v>#VALUE!</v>
      </c>
      <c r="Z410" s="32" t="e">
        <f>0.01*'11'!B$17*Matrix!AT410*Matrix!CV410</f>
        <v>#VALUE!</v>
      </c>
      <c r="AA410" s="32" t="e">
        <f>Matrix!AT410*MAX(Matrix!DD410,0-(Matrix!DC410+IF('935'!Q410=0,0,(1-'935'!Y410/'11'!C$17)*'11'!B$17/('11'!B$17-'935'!X410)*IF(Matrix!AT410=0,1,Matrix!BX410/Matrix!AT410)*Matrix!CU410)))*'11'!B$17*0.01*'DNO totals'!B$228/'DNO totals'!B$296</f>
        <v>#VALUE!</v>
      </c>
      <c r="AB410" s="32" t="e">
        <f>Matrix!AT410*'Charging rates'!B$106*Matrix!DA410</f>
        <v>#VALUE!</v>
      </c>
      <c r="AC410" s="32" t="e">
        <f>Matrix!AT410*MAX(Matrix!DD410,0-(Matrix!DC410+IF('935'!Q410=0,0,(1-'935'!Y410/'11'!C$17)*'11'!B$17/('11'!B$17-'935'!X410)*IF(Matrix!AT410=0,1,Matrix!BX410/Matrix!AT410)*Matrix!CU410)))*'11'!B$17*0.01*'DNO totals'!B$238/'DNO totals'!B$296</f>
        <v>#VALUE!</v>
      </c>
      <c r="AD410" s="32" t="e">
        <f>0.01*(Matrix!BX410*'11'!B$17*Matrix!CA410+Matrix!AT410*Matrix!CC410*'935'!Q410*('11'!C$17-'935'!Y410)*('11'!B$17/('11'!B$17-'935'!X410)))</f>
        <v>#VALUE!</v>
      </c>
      <c r="AE410" s="32" t="e">
        <f>Matrix!AT410*'Charging rates'!B$116*(Parameters!B$21+Matrix!AU410)*IF('DNO totals'!B$323&lt;0,1,'935'!S410)</f>
        <v>#VALUE!</v>
      </c>
      <c r="AF410" s="32" t="e">
        <f>Matrix!AT410*MAX(Matrix!DD410,0-(Matrix!DC410+IF('935'!Q410=0,0,(1-'935'!Y410/'11'!C$17)*'11'!B$17/('11'!B$17-'935'!X410)*IF(Matrix!AT410=0,1,Matrix!BX410/Matrix!AT410)*Matrix!CU410)))*'11'!B$17*0.01*(1-('DNO totals'!B$238+'DNO totals'!B$228)/'DNO totals'!B$296)</f>
        <v>#VALUE!</v>
      </c>
      <c r="AG410" s="49" t="e">
        <f t="shared" si="34"/>
        <v>#VALUE!</v>
      </c>
    </row>
    <row r="411" spans="1:33">
      <c r="A411" s="28">
        <v>311</v>
      </c>
      <c r="B411" s="47" t="e">
        <f>Results!B411</f>
        <v>#VALUE!</v>
      </c>
      <c r="C411" s="35" t="e">
        <f>Results!C411</f>
        <v>#VALUE!</v>
      </c>
      <c r="D411" s="55" t="e">
        <f>Results!D411</f>
        <v>#VALUE!</v>
      </c>
      <c r="E411" s="55" t="e">
        <f>Results!E411</f>
        <v>#VALUE!</v>
      </c>
      <c r="F411" s="56" t="e">
        <f>Results!F411</f>
        <v>#VALUE!</v>
      </c>
      <c r="G411" s="35" t="e">
        <f>Results!G411</f>
        <v>#VALUE!</v>
      </c>
      <c r="H411" s="55" t="e">
        <f>Results!H411</f>
        <v>#VALUE!</v>
      </c>
      <c r="I411" s="55" t="e">
        <f>Results!I411</f>
        <v>#VALUE!</v>
      </c>
      <c r="J411" s="56" t="e">
        <f>Results!J411</f>
        <v>#VALUE!</v>
      </c>
      <c r="K411" s="57" t="e">
        <f>0.01*'11'!B$17*Matrix!AT411*Results!E411</f>
        <v>#VALUE!</v>
      </c>
      <c r="L411" s="32" t="e">
        <f>0.01*('11'!C$17-'935'!Y411)*Results!C411*Matrix!AT411*('11'!B$17/('11'!B$17-'935'!X411))*'935'!Q411</f>
        <v>#VALUE!</v>
      </c>
      <c r="M411" s="49" t="e">
        <f>0.01*('11'!B$17-'935'!X411)*Results!D411</f>
        <v>#VALUE!</v>
      </c>
      <c r="N411" s="32" t="e">
        <f>0.01*'11'!B$17*Matrix!H411*Matrix!BC411</f>
        <v>#VALUE!</v>
      </c>
      <c r="O411" s="32" t="e">
        <f>0.01*('11'!B$17-'935'!X411)*Matrix!BW411</f>
        <v>#VALUE!</v>
      </c>
      <c r="P411" s="49" t="e">
        <f>0.01*Matrix!AS411*'935'!U411</f>
        <v>#VALUE!</v>
      </c>
      <c r="Q411" s="57" t="e">
        <f t="shared" si="28"/>
        <v>#VALUE!</v>
      </c>
      <c r="R411" s="34" t="e">
        <f>'935'!Z411</f>
        <v>#VALUE!</v>
      </c>
      <c r="S411" s="58" t="e">
        <f t="shared" si="29"/>
        <v>#VALUE!</v>
      </c>
      <c r="T411" s="59" t="e">
        <f t="shared" si="30"/>
        <v>#VALUE!</v>
      </c>
      <c r="U411" s="57" t="e">
        <f t="shared" si="31"/>
        <v>#VALUE!</v>
      </c>
      <c r="V411" s="34" t="e">
        <f>'935'!AA411</f>
        <v>#VALUE!</v>
      </c>
      <c r="W411" s="58" t="e">
        <f t="shared" si="32"/>
        <v>#VALUE!</v>
      </c>
      <c r="X411" s="59" t="e">
        <f t="shared" si="33"/>
        <v>#VALUE!</v>
      </c>
      <c r="Y411" s="57" t="e">
        <f>0.01*('11'!B$17-'935'!X411)*Matrix!BT411</f>
        <v>#VALUE!</v>
      </c>
      <c r="Z411" s="32" t="e">
        <f>0.01*'11'!B$17*Matrix!AT411*Matrix!CV411</f>
        <v>#VALUE!</v>
      </c>
      <c r="AA411" s="32" t="e">
        <f>Matrix!AT411*MAX(Matrix!DD411,0-(Matrix!DC411+IF('935'!Q411=0,0,(1-'935'!Y411/'11'!C$17)*'11'!B$17/('11'!B$17-'935'!X411)*IF(Matrix!AT411=0,1,Matrix!BX411/Matrix!AT411)*Matrix!CU411)))*'11'!B$17*0.01*'DNO totals'!B$228/'DNO totals'!B$296</f>
        <v>#VALUE!</v>
      </c>
      <c r="AB411" s="32" t="e">
        <f>Matrix!AT411*'Charging rates'!B$106*Matrix!DA411</f>
        <v>#VALUE!</v>
      </c>
      <c r="AC411" s="32" t="e">
        <f>Matrix!AT411*MAX(Matrix!DD411,0-(Matrix!DC411+IF('935'!Q411=0,0,(1-'935'!Y411/'11'!C$17)*'11'!B$17/('11'!B$17-'935'!X411)*IF(Matrix!AT411=0,1,Matrix!BX411/Matrix!AT411)*Matrix!CU411)))*'11'!B$17*0.01*'DNO totals'!B$238/'DNO totals'!B$296</f>
        <v>#VALUE!</v>
      </c>
      <c r="AD411" s="32" t="e">
        <f>0.01*(Matrix!BX411*'11'!B$17*Matrix!CA411+Matrix!AT411*Matrix!CC411*'935'!Q411*('11'!C$17-'935'!Y411)*('11'!B$17/('11'!B$17-'935'!X411)))</f>
        <v>#VALUE!</v>
      </c>
      <c r="AE411" s="32" t="e">
        <f>Matrix!AT411*'Charging rates'!B$116*(Parameters!B$21+Matrix!AU411)*IF('DNO totals'!B$323&lt;0,1,'935'!S411)</f>
        <v>#VALUE!</v>
      </c>
      <c r="AF411" s="32" t="e">
        <f>Matrix!AT411*MAX(Matrix!DD411,0-(Matrix!DC411+IF('935'!Q411=0,0,(1-'935'!Y411/'11'!C$17)*'11'!B$17/('11'!B$17-'935'!X411)*IF(Matrix!AT411=0,1,Matrix!BX411/Matrix!AT411)*Matrix!CU411)))*'11'!B$17*0.01*(1-('DNO totals'!B$238+'DNO totals'!B$228)/'DNO totals'!B$296)</f>
        <v>#VALUE!</v>
      </c>
      <c r="AG411" s="49" t="e">
        <f t="shared" si="34"/>
        <v>#VALUE!</v>
      </c>
    </row>
    <row r="412" spans="1:33">
      <c r="A412" s="28">
        <v>312</v>
      </c>
      <c r="B412" s="47" t="e">
        <f>Results!B412</f>
        <v>#VALUE!</v>
      </c>
      <c r="C412" s="35" t="e">
        <f>Results!C412</f>
        <v>#VALUE!</v>
      </c>
      <c r="D412" s="55" t="e">
        <f>Results!D412</f>
        <v>#VALUE!</v>
      </c>
      <c r="E412" s="55" t="e">
        <f>Results!E412</f>
        <v>#VALUE!</v>
      </c>
      <c r="F412" s="56" t="e">
        <f>Results!F412</f>
        <v>#VALUE!</v>
      </c>
      <c r="G412" s="35" t="e">
        <f>Results!G412</f>
        <v>#VALUE!</v>
      </c>
      <c r="H412" s="55" t="e">
        <f>Results!H412</f>
        <v>#VALUE!</v>
      </c>
      <c r="I412" s="55" t="e">
        <f>Results!I412</f>
        <v>#VALUE!</v>
      </c>
      <c r="J412" s="56" t="e">
        <f>Results!J412</f>
        <v>#VALUE!</v>
      </c>
      <c r="K412" s="57" t="e">
        <f>0.01*'11'!B$17*Matrix!AT412*Results!E412</f>
        <v>#VALUE!</v>
      </c>
      <c r="L412" s="32" t="e">
        <f>0.01*('11'!C$17-'935'!Y412)*Results!C412*Matrix!AT412*('11'!B$17/('11'!B$17-'935'!X412))*'935'!Q412</f>
        <v>#VALUE!</v>
      </c>
      <c r="M412" s="49" t="e">
        <f>0.01*('11'!B$17-'935'!X412)*Results!D412</f>
        <v>#VALUE!</v>
      </c>
      <c r="N412" s="32" t="e">
        <f>0.01*'11'!B$17*Matrix!H412*Matrix!BC412</f>
        <v>#VALUE!</v>
      </c>
      <c r="O412" s="32" t="e">
        <f>0.01*('11'!B$17-'935'!X412)*Matrix!BW412</f>
        <v>#VALUE!</v>
      </c>
      <c r="P412" s="49" t="e">
        <f>0.01*Matrix!AS412*'935'!U412</f>
        <v>#VALUE!</v>
      </c>
      <c r="Q412" s="57" t="e">
        <f t="shared" si="28"/>
        <v>#VALUE!</v>
      </c>
      <c r="R412" s="34" t="e">
        <f>'935'!Z412</f>
        <v>#VALUE!</v>
      </c>
      <c r="S412" s="58" t="e">
        <f t="shared" si="29"/>
        <v>#VALUE!</v>
      </c>
      <c r="T412" s="59" t="e">
        <f t="shared" si="30"/>
        <v>#VALUE!</v>
      </c>
      <c r="U412" s="57" t="e">
        <f t="shared" si="31"/>
        <v>#VALUE!</v>
      </c>
      <c r="V412" s="34" t="e">
        <f>'935'!AA412</f>
        <v>#VALUE!</v>
      </c>
      <c r="W412" s="58" t="e">
        <f t="shared" si="32"/>
        <v>#VALUE!</v>
      </c>
      <c r="X412" s="59" t="e">
        <f t="shared" si="33"/>
        <v>#VALUE!</v>
      </c>
      <c r="Y412" s="57" t="e">
        <f>0.01*('11'!B$17-'935'!X412)*Matrix!BT412</f>
        <v>#VALUE!</v>
      </c>
      <c r="Z412" s="32" t="e">
        <f>0.01*'11'!B$17*Matrix!AT412*Matrix!CV412</f>
        <v>#VALUE!</v>
      </c>
      <c r="AA412" s="32" t="e">
        <f>Matrix!AT412*MAX(Matrix!DD412,0-(Matrix!DC412+IF('935'!Q412=0,0,(1-'935'!Y412/'11'!C$17)*'11'!B$17/('11'!B$17-'935'!X412)*IF(Matrix!AT412=0,1,Matrix!BX412/Matrix!AT412)*Matrix!CU412)))*'11'!B$17*0.01*'DNO totals'!B$228/'DNO totals'!B$296</f>
        <v>#VALUE!</v>
      </c>
      <c r="AB412" s="32" t="e">
        <f>Matrix!AT412*'Charging rates'!B$106*Matrix!DA412</f>
        <v>#VALUE!</v>
      </c>
      <c r="AC412" s="32" t="e">
        <f>Matrix!AT412*MAX(Matrix!DD412,0-(Matrix!DC412+IF('935'!Q412=0,0,(1-'935'!Y412/'11'!C$17)*'11'!B$17/('11'!B$17-'935'!X412)*IF(Matrix!AT412=0,1,Matrix!BX412/Matrix!AT412)*Matrix!CU412)))*'11'!B$17*0.01*'DNO totals'!B$238/'DNO totals'!B$296</f>
        <v>#VALUE!</v>
      </c>
      <c r="AD412" s="32" t="e">
        <f>0.01*(Matrix!BX412*'11'!B$17*Matrix!CA412+Matrix!AT412*Matrix!CC412*'935'!Q412*('11'!C$17-'935'!Y412)*('11'!B$17/('11'!B$17-'935'!X412)))</f>
        <v>#VALUE!</v>
      </c>
      <c r="AE412" s="32" t="e">
        <f>Matrix!AT412*'Charging rates'!B$116*(Parameters!B$21+Matrix!AU412)*IF('DNO totals'!B$323&lt;0,1,'935'!S412)</f>
        <v>#VALUE!</v>
      </c>
      <c r="AF412" s="32" t="e">
        <f>Matrix!AT412*MAX(Matrix!DD412,0-(Matrix!DC412+IF('935'!Q412=0,0,(1-'935'!Y412/'11'!C$17)*'11'!B$17/('11'!B$17-'935'!X412)*IF(Matrix!AT412=0,1,Matrix!BX412/Matrix!AT412)*Matrix!CU412)))*'11'!B$17*0.01*(1-('DNO totals'!B$238+'DNO totals'!B$228)/'DNO totals'!B$296)</f>
        <v>#VALUE!</v>
      </c>
      <c r="AG412" s="49" t="e">
        <f t="shared" si="34"/>
        <v>#VALUE!</v>
      </c>
    </row>
    <row r="413" spans="1:33">
      <c r="A413" s="28">
        <v>313</v>
      </c>
      <c r="B413" s="47" t="e">
        <f>Results!B413</f>
        <v>#VALUE!</v>
      </c>
      <c r="C413" s="35" t="e">
        <f>Results!C413</f>
        <v>#VALUE!</v>
      </c>
      <c r="D413" s="55" t="e">
        <f>Results!D413</f>
        <v>#VALUE!</v>
      </c>
      <c r="E413" s="55" t="e">
        <f>Results!E413</f>
        <v>#VALUE!</v>
      </c>
      <c r="F413" s="56" t="e">
        <f>Results!F413</f>
        <v>#VALUE!</v>
      </c>
      <c r="G413" s="35" t="e">
        <f>Results!G413</f>
        <v>#VALUE!</v>
      </c>
      <c r="H413" s="55" t="e">
        <f>Results!H413</f>
        <v>#VALUE!</v>
      </c>
      <c r="I413" s="55" t="e">
        <f>Results!I413</f>
        <v>#VALUE!</v>
      </c>
      <c r="J413" s="56" t="e">
        <f>Results!J413</f>
        <v>#VALUE!</v>
      </c>
      <c r="K413" s="57" t="e">
        <f>0.01*'11'!B$17*Matrix!AT413*Results!E413</f>
        <v>#VALUE!</v>
      </c>
      <c r="L413" s="32" t="e">
        <f>0.01*('11'!C$17-'935'!Y413)*Results!C413*Matrix!AT413*('11'!B$17/('11'!B$17-'935'!X413))*'935'!Q413</f>
        <v>#VALUE!</v>
      </c>
      <c r="M413" s="49" t="e">
        <f>0.01*('11'!B$17-'935'!X413)*Results!D413</f>
        <v>#VALUE!</v>
      </c>
      <c r="N413" s="32" t="e">
        <f>0.01*'11'!B$17*Matrix!H413*Matrix!BC413</f>
        <v>#VALUE!</v>
      </c>
      <c r="O413" s="32" t="e">
        <f>0.01*('11'!B$17-'935'!X413)*Matrix!BW413</f>
        <v>#VALUE!</v>
      </c>
      <c r="P413" s="49" t="e">
        <f>0.01*Matrix!AS413*'935'!U413</f>
        <v>#VALUE!</v>
      </c>
      <c r="Q413" s="57" t="e">
        <f t="shared" si="28"/>
        <v>#VALUE!</v>
      </c>
      <c r="R413" s="34" t="e">
        <f>'935'!Z413</f>
        <v>#VALUE!</v>
      </c>
      <c r="S413" s="58" t="e">
        <f t="shared" si="29"/>
        <v>#VALUE!</v>
      </c>
      <c r="T413" s="59" t="e">
        <f t="shared" si="30"/>
        <v>#VALUE!</v>
      </c>
      <c r="U413" s="57" t="e">
        <f t="shared" si="31"/>
        <v>#VALUE!</v>
      </c>
      <c r="V413" s="34" t="e">
        <f>'935'!AA413</f>
        <v>#VALUE!</v>
      </c>
      <c r="W413" s="58" t="e">
        <f t="shared" si="32"/>
        <v>#VALUE!</v>
      </c>
      <c r="X413" s="59" t="e">
        <f t="shared" si="33"/>
        <v>#VALUE!</v>
      </c>
      <c r="Y413" s="57" t="e">
        <f>0.01*('11'!B$17-'935'!X413)*Matrix!BT413</f>
        <v>#VALUE!</v>
      </c>
      <c r="Z413" s="32" t="e">
        <f>0.01*'11'!B$17*Matrix!AT413*Matrix!CV413</f>
        <v>#VALUE!</v>
      </c>
      <c r="AA413" s="32" t="e">
        <f>Matrix!AT413*MAX(Matrix!DD413,0-(Matrix!DC413+IF('935'!Q413=0,0,(1-'935'!Y413/'11'!C$17)*'11'!B$17/('11'!B$17-'935'!X413)*IF(Matrix!AT413=0,1,Matrix!BX413/Matrix!AT413)*Matrix!CU413)))*'11'!B$17*0.01*'DNO totals'!B$228/'DNO totals'!B$296</f>
        <v>#VALUE!</v>
      </c>
      <c r="AB413" s="32" t="e">
        <f>Matrix!AT413*'Charging rates'!B$106*Matrix!DA413</f>
        <v>#VALUE!</v>
      </c>
      <c r="AC413" s="32" t="e">
        <f>Matrix!AT413*MAX(Matrix!DD413,0-(Matrix!DC413+IF('935'!Q413=0,0,(1-'935'!Y413/'11'!C$17)*'11'!B$17/('11'!B$17-'935'!X413)*IF(Matrix!AT413=0,1,Matrix!BX413/Matrix!AT413)*Matrix!CU413)))*'11'!B$17*0.01*'DNO totals'!B$238/'DNO totals'!B$296</f>
        <v>#VALUE!</v>
      </c>
      <c r="AD413" s="32" t="e">
        <f>0.01*(Matrix!BX413*'11'!B$17*Matrix!CA413+Matrix!AT413*Matrix!CC413*'935'!Q413*('11'!C$17-'935'!Y413)*('11'!B$17/('11'!B$17-'935'!X413)))</f>
        <v>#VALUE!</v>
      </c>
      <c r="AE413" s="32" t="e">
        <f>Matrix!AT413*'Charging rates'!B$116*(Parameters!B$21+Matrix!AU413)*IF('DNO totals'!B$323&lt;0,1,'935'!S413)</f>
        <v>#VALUE!</v>
      </c>
      <c r="AF413" s="32" t="e">
        <f>Matrix!AT413*MAX(Matrix!DD413,0-(Matrix!DC413+IF('935'!Q413=0,0,(1-'935'!Y413/'11'!C$17)*'11'!B$17/('11'!B$17-'935'!X413)*IF(Matrix!AT413=0,1,Matrix!BX413/Matrix!AT413)*Matrix!CU413)))*'11'!B$17*0.01*(1-('DNO totals'!B$238+'DNO totals'!B$228)/'DNO totals'!B$296)</f>
        <v>#VALUE!</v>
      </c>
      <c r="AG413" s="49" t="e">
        <f t="shared" si="34"/>
        <v>#VALUE!</v>
      </c>
    </row>
    <row r="414" spans="1:33">
      <c r="A414" s="28">
        <v>314</v>
      </c>
      <c r="B414" s="47" t="e">
        <f>Results!B414</f>
        <v>#VALUE!</v>
      </c>
      <c r="C414" s="35" t="e">
        <f>Results!C414</f>
        <v>#VALUE!</v>
      </c>
      <c r="D414" s="55" t="e">
        <f>Results!D414</f>
        <v>#VALUE!</v>
      </c>
      <c r="E414" s="55" t="e">
        <f>Results!E414</f>
        <v>#VALUE!</v>
      </c>
      <c r="F414" s="56" t="e">
        <f>Results!F414</f>
        <v>#VALUE!</v>
      </c>
      <c r="G414" s="35" t="e">
        <f>Results!G414</f>
        <v>#VALUE!</v>
      </c>
      <c r="H414" s="55" t="e">
        <f>Results!H414</f>
        <v>#VALUE!</v>
      </c>
      <c r="I414" s="55" t="e">
        <f>Results!I414</f>
        <v>#VALUE!</v>
      </c>
      <c r="J414" s="56" t="e">
        <f>Results!J414</f>
        <v>#VALUE!</v>
      </c>
      <c r="K414" s="57" t="e">
        <f>0.01*'11'!B$17*Matrix!AT414*Results!E414</f>
        <v>#VALUE!</v>
      </c>
      <c r="L414" s="32" t="e">
        <f>0.01*('11'!C$17-'935'!Y414)*Results!C414*Matrix!AT414*('11'!B$17/('11'!B$17-'935'!X414))*'935'!Q414</f>
        <v>#VALUE!</v>
      </c>
      <c r="M414" s="49" t="e">
        <f>0.01*('11'!B$17-'935'!X414)*Results!D414</f>
        <v>#VALUE!</v>
      </c>
      <c r="N414" s="32" t="e">
        <f>0.01*'11'!B$17*Matrix!H414*Matrix!BC414</f>
        <v>#VALUE!</v>
      </c>
      <c r="O414" s="32" t="e">
        <f>0.01*('11'!B$17-'935'!X414)*Matrix!BW414</f>
        <v>#VALUE!</v>
      </c>
      <c r="P414" s="49" t="e">
        <f>0.01*Matrix!AS414*'935'!U414</f>
        <v>#VALUE!</v>
      </c>
      <c r="Q414" s="57" t="e">
        <f t="shared" si="28"/>
        <v>#VALUE!</v>
      </c>
      <c r="R414" s="34" t="e">
        <f>'935'!Z414</f>
        <v>#VALUE!</v>
      </c>
      <c r="S414" s="58" t="e">
        <f t="shared" si="29"/>
        <v>#VALUE!</v>
      </c>
      <c r="T414" s="59" t="e">
        <f t="shared" si="30"/>
        <v>#VALUE!</v>
      </c>
      <c r="U414" s="57" t="e">
        <f t="shared" si="31"/>
        <v>#VALUE!</v>
      </c>
      <c r="V414" s="34" t="e">
        <f>'935'!AA414</f>
        <v>#VALUE!</v>
      </c>
      <c r="W414" s="58" t="e">
        <f t="shared" si="32"/>
        <v>#VALUE!</v>
      </c>
      <c r="X414" s="59" t="e">
        <f t="shared" si="33"/>
        <v>#VALUE!</v>
      </c>
      <c r="Y414" s="57" t="e">
        <f>0.01*('11'!B$17-'935'!X414)*Matrix!BT414</f>
        <v>#VALUE!</v>
      </c>
      <c r="Z414" s="32" t="e">
        <f>0.01*'11'!B$17*Matrix!AT414*Matrix!CV414</f>
        <v>#VALUE!</v>
      </c>
      <c r="AA414" s="32" t="e">
        <f>Matrix!AT414*MAX(Matrix!DD414,0-(Matrix!DC414+IF('935'!Q414=0,0,(1-'935'!Y414/'11'!C$17)*'11'!B$17/('11'!B$17-'935'!X414)*IF(Matrix!AT414=0,1,Matrix!BX414/Matrix!AT414)*Matrix!CU414)))*'11'!B$17*0.01*'DNO totals'!B$228/'DNO totals'!B$296</f>
        <v>#VALUE!</v>
      </c>
      <c r="AB414" s="32" t="e">
        <f>Matrix!AT414*'Charging rates'!B$106*Matrix!DA414</f>
        <v>#VALUE!</v>
      </c>
      <c r="AC414" s="32" t="e">
        <f>Matrix!AT414*MAX(Matrix!DD414,0-(Matrix!DC414+IF('935'!Q414=0,0,(1-'935'!Y414/'11'!C$17)*'11'!B$17/('11'!B$17-'935'!X414)*IF(Matrix!AT414=0,1,Matrix!BX414/Matrix!AT414)*Matrix!CU414)))*'11'!B$17*0.01*'DNO totals'!B$238/'DNO totals'!B$296</f>
        <v>#VALUE!</v>
      </c>
      <c r="AD414" s="32" t="e">
        <f>0.01*(Matrix!BX414*'11'!B$17*Matrix!CA414+Matrix!AT414*Matrix!CC414*'935'!Q414*('11'!C$17-'935'!Y414)*('11'!B$17/('11'!B$17-'935'!X414)))</f>
        <v>#VALUE!</v>
      </c>
      <c r="AE414" s="32" t="e">
        <f>Matrix!AT414*'Charging rates'!B$116*(Parameters!B$21+Matrix!AU414)*IF('DNO totals'!B$323&lt;0,1,'935'!S414)</f>
        <v>#VALUE!</v>
      </c>
      <c r="AF414" s="32" t="e">
        <f>Matrix!AT414*MAX(Matrix!DD414,0-(Matrix!DC414+IF('935'!Q414=0,0,(1-'935'!Y414/'11'!C$17)*'11'!B$17/('11'!B$17-'935'!X414)*IF(Matrix!AT414=0,1,Matrix!BX414/Matrix!AT414)*Matrix!CU414)))*'11'!B$17*0.01*(1-('DNO totals'!B$238+'DNO totals'!B$228)/'DNO totals'!B$296)</f>
        <v>#VALUE!</v>
      </c>
      <c r="AG414" s="49" t="e">
        <f t="shared" si="34"/>
        <v>#VALUE!</v>
      </c>
    </row>
    <row r="415" spans="1:33">
      <c r="A415" s="28">
        <v>315</v>
      </c>
      <c r="B415" s="47" t="e">
        <f>Results!B415</f>
        <v>#VALUE!</v>
      </c>
      <c r="C415" s="35" t="e">
        <f>Results!C415</f>
        <v>#VALUE!</v>
      </c>
      <c r="D415" s="55" t="e">
        <f>Results!D415</f>
        <v>#VALUE!</v>
      </c>
      <c r="E415" s="55" t="e">
        <f>Results!E415</f>
        <v>#VALUE!</v>
      </c>
      <c r="F415" s="56" t="e">
        <f>Results!F415</f>
        <v>#VALUE!</v>
      </c>
      <c r="G415" s="35" t="e">
        <f>Results!G415</f>
        <v>#VALUE!</v>
      </c>
      <c r="H415" s="55" t="e">
        <f>Results!H415</f>
        <v>#VALUE!</v>
      </c>
      <c r="I415" s="55" t="e">
        <f>Results!I415</f>
        <v>#VALUE!</v>
      </c>
      <c r="J415" s="56" t="e">
        <f>Results!J415</f>
        <v>#VALUE!</v>
      </c>
      <c r="K415" s="57" t="e">
        <f>0.01*'11'!B$17*Matrix!AT415*Results!E415</f>
        <v>#VALUE!</v>
      </c>
      <c r="L415" s="32" t="e">
        <f>0.01*('11'!C$17-'935'!Y415)*Results!C415*Matrix!AT415*('11'!B$17/('11'!B$17-'935'!X415))*'935'!Q415</f>
        <v>#VALUE!</v>
      </c>
      <c r="M415" s="49" t="e">
        <f>0.01*('11'!B$17-'935'!X415)*Results!D415</f>
        <v>#VALUE!</v>
      </c>
      <c r="N415" s="32" t="e">
        <f>0.01*'11'!B$17*Matrix!H415*Matrix!BC415</f>
        <v>#VALUE!</v>
      </c>
      <c r="O415" s="32" t="e">
        <f>0.01*('11'!B$17-'935'!X415)*Matrix!BW415</f>
        <v>#VALUE!</v>
      </c>
      <c r="P415" s="49" t="e">
        <f>0.01*Matrix!AS415*'935'!U415</f>
        <v>#VALUE!</v>
      </c>
      <c r="Q415" s="57" t="e">
        <f t="shared" si="28"/>
        <v>#VALUE!</v>
      </c>
      <c r="R415" s="34" t="e">
        <f>'935'!Z415</f>
        <v>#VALUE!</v>
      </c>
      <c r="S415" s="58" t="e">
        <f t="shared" si="29"/>
        <v>#VALUE!</v>
      </c>
      <c r="T415" s="59" t="e">
        <f t="shared" si="30"/>
        <v>#VALUE!</v>
      </c>
      <c r="U415" s="57" t="e">
        <f t="shared" si="31"/>
        <v>#VALUE!</v>
      </c>
      <c r="V415" s="34" t="e">
        <f>'935'!AA415</f>
        <v>#VALUE!</v>
      </c>
      <c r="W415" s="58" t="e">
        <f t="shared" si="32"/>
        <v>#VALUE!</v>
      </c>
      <c r="X415" s="59" t="e">
        <f t="shared" si="33"/>
        <v>#VALUE!</v>
      </c>
      <c r="Y415" s="57" t="e">
        <f>0.01*('11'!B$17-'935'!X415)*Matrix!BT415</f>
        <v>#VALUE!</v>
      </c>
      <c r="Z415" s="32" t="e">
        <f>0.01*'11'!B$17*Matrix!AT415*Matrix!CV415</f>
        <v>#VALUE!</v>
      </c>
      <c r="AA415" s="32" t="e">
        <f>Matrix!AT415*MAX(Matrix!DD415,0-(Matrix!DC415+IF('935'!Q415=0,0,(1-'935'!Y415/'11'!C$17)*'11'!B$17/('11'!B$17-'935'!X415)*IF(Matrix!AT415=0,1,Matrix!BX415/Matrix!AT415)*Matrix!CU415)))*'11'!B$17*0.01*'DNO totals'!B$228/'DNO totals'!B$296</f>
        <v>#VALUE!</v>
      </c>
      <c r="AB415" s="32" t="e">
        <f>Matrix!AT415*'Charging rates'!B$106*Matrix!DA415</f>
        <v>#VALUE!</v>
      </c>
      <c r="AC415" s="32" t="e">
        <f>Matrix!AT415*MAX(Matrix!DD415,0-(Matrix!DC415+IF('935'!Q415=0,0,(1-'935'!Y415/'11'!C$17)*'11'!B$17/('11'!B$17-'935'!X415)*IF(Matrix!AT415=0,1,Matrix!BX415/Matrix!AT415)*Matrix!CU415)))*'11'!B$17*0.01*'DNO totals'!B$238/'DNO totals'!B$296</f>
        <v>#VALUE!</v>
      </c>
      <c r="AD415" s="32" t="e">
        <f>0.01*(Matrix!BX415*'11'!B$17*Matrix!CA415+Matrix!AT415*Matrix!CC415*'935'!Q415*('11'!C$17-'935'!Y415)*('11'!B$17/('11'!B$17-'935'!X415)))</f>
        <v>#VALUE!</v>
      </c>
      <c r="AE415" s="32" t="e">
        <f>Matrix!AT415*'Charging rates'!B$116*(Parameters!B$21+Matrix!AU415)*IF('DNO totals'!B$323&lt;0,1,'935'!S415)</f>
        <v>#VALUE!</v>
      </c>
      <c r="AF415" s="32" t="e">
        <f>Matrix!AT415*MAX(Matrix!DD415,0-(Matrix!DC415+IF('935'!Q415=0,0,(1-'935'!Y415/'11'!C$17)*'11'!B$17/('11'!B$17-'935'!X415)*IF(Matrix!AT415=0,1,Matrix!BX415/Matrix!AT415)*Matrix!CU415)))*'11'!B$17*0.01*(1-('DNO totals'!B$238+'DNO totals'!B$228)/'DNO totals'!B$296)</f>
        <v>#VALUE!</v>
      </c>
      <c r="AG415" s="49" t="e">
        <f t="shared" si="34"/>
        <v>#VALUE!</v>
      </c>
    </row>
    <row r="416" spans="1:33">
      <c r="A416" s="28">
        <v>316</v>
      </c>
      <c r="B416" s="47" t="e">
        <f>Results!B416</f>
        <v>#VALUE!</v>
      </c>
      <c r="C416" s="35" t="e">
        <f>Results!C416</f>
        <v>#VALUE!</v>
      </c>
      <c r="D416" s="55" t="e">
        <f>Results!D416</f>
        <v>#VALUE!</v>
      </c>
      <c r="E416" s="55" t="e">
        <f>Results!E416</f>
        <v>#VALUE!</v>
      </c>
      <c r="F416" s="56" t="e">
        <f>Results!F416</f>
        <v>#VALUE!</v>
      </c>
      <c r="G416" s="35" t="e">
        <f>Results!G416</f>
        <v>#VALUE!</v>
      </c>
      <c r="H416" s="55" t="e">
        <f>Results!H416</f>
        <v>#VALUE!</v>
      </c>
      <c r="I416" s="55" t="e">
        <f>Results!I416</f>
        <v>#VALUE!</v>
      </c>
      <c r="J416" s="56" t="e">
        <f>Results!J416</f>
        <v>#VALUE!</v>
      </c>
      <c r="K416" s="57" t="e">
        <f>0.01*'11'!B$17*Matrix!AT416*Results!E416</f>
        <v>#VALUE!</v>
      </c>
      <c r="L416" s="32" t="e">
        <f>0.01*('11'!C$17-'935'!Y416)*Results!C416*Matrix!AT416*('11'!B$17/('11'!B$17-'935'!X416))*'935'!Q416</f>
        <v>#VALUE!</v>
      </c>
      <c r="M416" s="49" t="e">
        <f>0.01*('11'!B$17-'935'!X416)*Results!D416</f>
        <v>#VALUE!</v>
      </c>
      <c r="N416" s="32" t="e">
        <f>0.01*'11'!B$17*Matrix!H416*Matrix!BC416</f>
        <v>#VALUE!</v>
      </c>
      <c r="O416" s="32" t="e">
        <f>0.01*('11'!B$17-'935'!X416)*Matrix!BW416</f>
        <v>#VALUE!</v>
      </c>
      <c r="P416" s="49" t="e">
        <f>0.01*Matrix!AS416*'935'!U416</f>
        <v>#VALUE!</v>
      </c>
      <c r="Q416" s="57" t="e">
        <f t="shared" si="28"/>
        <v>#VALUE!</v>
      </c>
      <c r="R416" s="34" t="e">
        <f>'935'!Z416</f>
        <v>#VALUE!</v>
      </c>
      <c r="S416" s="58" t="e">
        <f t="shared" si="29"/>
        <v>#VALUE!</v>
      </c>
      <c r="T416" s="59" t="e">
        <f t="shared" si="30"/>
        <v>#VALUE!</v>
      </c>
      <c r="U416" s="57" t="e">
        <f t="shared" si="31"/>
        <v>#VALUE!</v>
      </c>
      <c r="V416" s="34" t="e">
        <f>'935'!AA416</f>
        <v>#VALUE!</v>
      </c>
      <c r="W416" s="58" t="e">
        <f t="shared" si="32"/>
        <v>#VALUE!</v>
      </c>
      <c r="X416" s="59" t="e">
        <f t="shared" si="33"/>
        <v>#VALUE!</v>
      </c>
      <c r="Y416" s="57" t="e">
        <f>0.01*('11'!B$17-'935'!X416)*Matrix!BT416</f>
        <v>#VALUE!</v>
      </c>
      <c r="Z416" s="32" t="e">
        <f>0.01*'11'!B$17*Matrix!AT416*Matrix!CV416</f>
        <v>#VALUE!</v>
      </c>
      <c r="AA416" s="32" t="e">
        <f>Matrix!AT416*MAX(Matrix!DD416,0-(Matrix!DC416+IF('935'!Q416=0,0,(1-'935'!Y416/'11'!C$17)*'11'!B$17/('11'!B$17-'935'!X416)*IF(Matrix!AT416=0,1,Matrix!BX416/Matrix!AT416)*Matrix!CU416)))*'11'!B$17*0.01*'DNO totals'!B$228/'DNO totals'!B$296</f>
        <v>#VALUE!</v>
      </c>
      <c r="AB416" s="32" t="e">
        <f>Matrix!AT416*'Charging rates'!B$106*Matrix!DA416</f>
        <v>#VALUE!</v>
      </c>
      <c r="AC416" s="32" t="e">
        <f>Matrix!AT416*MAX(Matrix!DD416,0-(Matrix!DC416+IF('935'!Q416=0,0,(1-'935'!Y416/'11'!C$17)*'11'!B$17/('11'!B$17-'935'!X416)*IF(Matrix!AT416=0,1,Matrix!BX416/Matrix!AT416)*Matrix!CU416)))*'11'!B$17*0.01*'DNO totals'!B$238/'DNO totals'!B$296</f>
        <v>#VALUE!</v>
      </c>
      <c r="AD416" s="32" t="e">
        <f>0.01*(Matrix!BX416*'11'!B$17*Matrix!CA416+Matrix!AT416*Matrix!CC416*'935'!Q416*('11'!C$17-'935'!Y416)*('11'!B$17/('11'!B$17-'935'!X416)))</f>
        <v>#VALUE!</v>
      </c>
      <c r="AE416" s="32" t="e">
        <f>Matrix!AT416*'Charging rates'!B$116*(Parameters!B$21+Matrix!AU416)*IF('DNO totals'!B$323&lt;0,1,'935'!S416)</f>
        <v>#VALUE!</v>
      </c>
      <c r="AF416" s="32" t="e">
        <f>Matrix!AT416*MAX(Matrix!DD416,0-(Matrix!DC416+IF('935'!Q416=0,0,(1-'935'!Y416/'11'!C$17)*'11'!B$17/('11'!B$17-'935'!X416)*IF(Matrix!AT416=0,1,Matrix!BX416/Matrix!AT416)*Matrix!CU416)))*'11'!B$17*0.01*(1-('DNO totals'!B$238+'DNO totals'!B$228)/'DNO totals'!B$296)</f>
        <v>#VALUE!</v>
      </c>
      <c r="AG416" s="49" t="e">
        <f t="shared" si="34"/>
        <v>#VALUE!</v>
      </c>
    </row>
    <row r="417" spans="1:33">
      <c r="A417" s="28">
        <v>317</v>
      </c>
      <c r="B417" s="47" t="e">
        <f>Results!B417</f>
        <v>#VALUE!</v>
      </c>
      <c r="C417" s="35" t="e">
        <f>Results!C417</f>
        <v>#VALUE!</v>
      </c>
      <c r="D417" s="55" t="e">
        <f>Results!D417</f>
        <v>#VALUE!</v>
      </c>
      <c r="E417" s="55" t="e">
        <f>Results!E417</f>
        <v>#VALUE!</v>
      </c>
      <c r="F417" s="56" t="e">
        <f>Results!F417</f>
        <v>#VALUE!</v>
      </c>
      <c r="G417" s="35" t="e">
        <f>Results!G417</f>
        <v>#VALUE!</v>
      </c>
      <c r="H417" s="55" t="e">
        <f>Results!H417</f>
        <v>#VALUE!</v>
      </c>
      <c r="I417" s="55" t="e">
        <f>Results!I417</f>
        <v>#VALUE!</v>
      </c>
      <c r="J417" s="56" t="e">
        <f>Results!J417</f>
        <v>#VALUE!</v>
      </c>
      <c r="K417" s="57" t="e">
        <f>0.01*'11'!B$17*Matrix!AT417*Results!E417</f>
        <v>#VALUE!</v>
      </c>
      <c r="L417" s="32" t="e">
        <f>0.01*('11'!C$17-'935'!Y417)*Results!C417*Matrix!AT417*('11'!B$17/('11'!B$17-'935'!X417))*'935'!Q417</f>
        <v>#VALUE!</v>
      </c>
      <c r="M417" s="49" t="e">
        <f>0.01*('11'!B$17-'935'!X417)*Results!D417</f>
        <v>#VALUE!</v>
      </c>
      <c r="N417" s="32" t="e">
        <f>0.01*'11'!B$17*Matrix!H417*Matrix!BC417</f>
        <v>#VALUE!</v>
      </c>
      <c r="O417" s="32" t="e">
        <f>0.01*('11'!B$17-'935'!X417)*Matrix!BW417</f>
        <v>#VALUE!</v>
      </c>
      <c r="P417" s="49" t="e">
        <f>0.01*Matrix!AS417*'935'!U417</f>
        <v>#VALUE!</v>
      </c>
      <c r="Q417" s="57" t="e">
        <f t="shared" si="28"/>
        <v>#VALUE!</v>
      </c>
      <c r="R417" s="34" t="e">
        <f>'935'!Z417</f>
        <v>#VALUE!</v>
      </c>
      <c r="S417" s="58" t="e">
        <f t="shared" si="29"/>
        <v>#VALUE!</v>
      </c>
      <c r="T417" s="59" t="e">
        <f t="shared" si="30"/>
        <v>#VALUE!</v>
      </c>
      <c r="U417" s="57" t="e">
        <f t="shared" si="31"/>
        <v>#VALUE!</v>
      </c>
      <c r="V417" s="34" t="e">
        <f>'935'!AA417</f>
        <v>#VALUE!</v>
      </c>
      <c r="W417" s="58" t="e">
        <f t="shared" si="32"/>
        <v>#VALUE!</v>
      </c>
      <c r="X417" s="59" t="e">
        <f t="shared" si="33"/>
        <v>#VALUE!</v>
      </c>
      <c r="Y417" s="57" t="e">
        <f>0.01*('11'!B$17-'935'!X417)*Matrix!BT417</f>
        <v>#VALUE!</v>
      </c>
      <c r="Z417" s="32" t="e">
        <f>0.01*'11'!B$17*Matrix!AT417*Matrix!CV417</f>
        <v>#VALUE!</v>
      </c>
      <c r="AA417" s="32" t="e">
        <f>Matrix!AT417*MAX(Matrix!DD417,0-(Matrix!DC417+IF('935'!Q417=0,0,(1-'935'!Y417/'11'!C$17)*'11'!B$17/('11'!B$17-'935'!X417)*IF(Matrix!AT417=0,1,Matrix!BX417/Matrix!AT417)*Matrix!CU417)))*'11'!B$17*0.01*'DNO totals'!B$228/'DNO totals'!B$296</f>
        <v>#VALUE!</v>
      </c>
      <c r="AB417" s="32" t="e">
        <f>Matrix!AT417*'Charging rates'!B$106*Matrix!DA417</f>
        <v>#VALUE!</v>
      </c>
      <c r="AC417" s="32" t="e">
        <f>Matrix!AT417*MAX(Matrix!DD417,0-(Matrix!DC417+IF('935'!Q417=0,0,(1-'935'!Y417/'11'!C$17)*'11'!B$17/('11'!B$17-'935'!X417)*IF(Matrix!AT417=0,1,Matrix!BX417/Matrix!AT417)*Matrix!CU417)))*'11'!B$17*0.01*'DNO totals'!B$238/'DNO totals'!B$296</f>
        <v>#VALUE!</v>
      </c>
      <c r="AD417" s="32" t="e">
        <f>0.01*(Matrix!BX417*'11'!B$17*Matrix!CA417+Matrix!AT417*Matrix!CC417*'935'!Q417*('11'!C$17-'935'!Y417)*('11'!B$17/('11'!B$17-'935'!X417)))</f>
        <v>#VALUE!</v>
      </c>
      <c r="AE417" s="32" t="e">
        <f>Matrix!AT417*'Charging rates'!B$116*(Parameters!B$21+Matrix!AU417)*IF('DNO totals'!B$323&lt;0,1,'935'!S417)</f>
        <v>#VALUE!</v>
      </c>
      <c r="AF417" s="32" t="e">
        <f>Matrix!AT417*MAX(Matrix!DD417,0-(Matrix!DC417+IF('935'!Q417=0,0,(1-'935'!Y417/'11'!C$17)*'11'!B$17/('11'!B$17-'935'!X417)*IF(Matrix!AT417=0,1,Matrix!BX417/Matrix!AT417)*Matrix!CU417)))*'11'!B$17*0.01*(1-('DNO totals'!B$238+'DNO totals'!B$228)/'DNO totals'!B$296)</f>
        <v>#VALUE!</v>
      </c>
      <c r="AG417" s="49" t="e">
        <f t="shared" si="34"/>
        <v>#VALUE!</v>
      </c>
    </row>
    <row r="418" spans="1:33">
      <c r="A418" s="28">
        <v>318</v>
      </c>
      <c r="B418" s="47" t="e">
        <f>Results!B418</f>
        <v>#VALUE!</v>
      </c>
      <c r="C418" s="35" t="e">
        <f>Results!C418</f>
        <v>#VALUE!</v>
      </c>
      <c r="D418" s="55" t="e">
        <f>Results!D418</f>
        <v>#VALUE!</v>
      </c>
      <c r="E418" s="55" t="e">
        <f>Results!E418</f>
        <v>#VALUE!</v>
      </c>
      <c r="F418" s="56" t="e">
        <f>Results!F418</f>
        <v>#VALUE!</v>
      </c>
      <c r="G418" s="35" t="e">
        <f>Results!G418</f>
        <v>#VALUE!</v>
      </c>
      <c r="H418" s="55" t="e">
        <f>Results!H418</f>
        <v>#VALUE!</v>
      </c>
      <c r="I418" s="55" t="e">
        <f>Results!I418</f>
        <v>#VALUE!</v>
      </c>
      <c r="J418" s="56" t="e">
        <f>Results!J418</f>
        <v>#VALUE!</v>
      </c>
      <c r="K418" s="57" t="e">
        <f>0.01*'11'!B$17*Matrix!AT418*Results!E418</f>
        <v>#VALUE!</v>
      </c>
      <c r="L418" s="32" t="e">
        <f>0.01*('11'!C$17-'935'!Y418)*Results!C418*Matrix!AT418*('11'!B$17/('11'!B$17-'935'!X418))*'935'!Q418</f>
        <v>#VALUE!</v>
      </c>
      <c r="M418" s="49" t="e">
        <f>0.01*('11'!B$17-'935'!X418)*Results!D418</f>
        <v>#VALUE!</v>
      </c>
      <c r="N418" s="32" t="e">
        <f>0.01*'11'!B$17*Matrix!H418*Matrix!BC418</f>
        <v>#VALUE!</v>
      </c>
      <c r="O418" s="32" t="e">
        <f>0.01*('11'!B$17-'935'!X418)*Matrix!BW418</f>
        <v>#VALUE!</v>
      </c>
      <c r="P418" s="49" t="e">
        <f>0.01*Matrix!AS418*'935'!U418</f>
        <v>#VALUE!</v>
      </c>
      <c r="Q418" s="57" t="e">
        <f t="shared" si="28"/>
        <v>#VALUE!</v>
      </c>
      <c r="R418" s="34" t="e">
        <f>'935'!Z418</f>
        <v>#VALUE!</v>
      </c>
      <c r="S418" s="58" t="e">
        <f t="shared" si="29"/>
        <v>#VALUE!</v>
      </c>
      <c r="T418" s="59" t="e">
        <f t="shared" si="30"/>
        <v>#VALUE!</v>
      </c>
      <c r="U418" s="57" t="e">
        <f t="shared" si="31"/>
        <v>#VALUE!</v>
      </c>
      <c r="V418" s="34" t="e">
        <f>'935'!AA418</f>
        <v>#VALUE!</v>
      </c>
      <c r="W418" s="58" t="e">
        <f t="shared" si="32"/>
        <v>#VALUE!</v>
      </c>
      <c r="X418" s="59" t="e">
        <f t="shared" si="33"/>
        <v>#VALUE!</v>
      </c>
      <c r="Y418" s="57" t="e">
        <f>0.01*('11'!B$17-'935'!X418)*Matrix!BT418</f>
        <v>#VALUE!</v>
      </c>
      <c r="Z418" s="32" t="e">
        <f>0.01*'11'!B$17*Matrix!AT418*Matrix!CV418</f>
        <v>#VALUE!</v>
      </c>
      <c r="AA418" s="32" t="e">
        <f>Matrix!AT418*MAX(Matrix!DD418,0-(Matrix!DC418+IF('935'!Q418=0,0,(1-'935'!Y418/'11'!C$17)*'11'!B$17/('11'!B$17-'935'!X418)*IF(Matrix!AT418=0,1,Matrix!BX418/Matrix!AT418)*Matrix!CU418)))*'11'!B$17*0.01*'DNO totals'!B$228/'DNO totals'!B$296</f>
        <v>#VALUE!</v>
      </c>
      <c r="AB418" s="32" t="e">
        <f>Matrix!AT418*'Charging rates'!B$106*Matrix!DA418</f>
        <v>#VALUE!</v>
      </c>
      <c r="AC418" s="32" t="e">
        <f>Matrix!AT418*MAX(Matrix!DD418,0-(Matrix!DC418+IF('935'!Q418=0,0,(1-'935'!Y418/'11'!C$17)*'11'!B$17/('11'!B$17-'935'!X418)*IF(Matrix!AT418=0,1,Matrix!BX418/Matrix!AT418)*Matrix!CU418)))*'11'!B$17*0.01*'DNO totals'!B$238/'DNO totals'!B$296</f>
        <v>#VALUE!</v>
      </c>
      <c r="AD418" s="32" t="e">
        <f>0.01*(Matrix!BX418*'11'!B$17*Matrix!CA418+Matrix!AT418*Matrix!CC418*'935'!Q418*('11'!C$17-'935'!Y418)*('11'!B$17/('11'!B$17-'935'!X418)))</f>
        <v>#VALUE!</v>
      </c>
      <c r="AE418" s="32" t="e">
        <f>Matrix!AT418*'Charging rates'!B$116*(Parameters!B$21+Matrix!AU418)*IF('DNO totals'!B$323&lt;0,1,'935'!S418)</f>
        <v>#VALUE!</v>
      </c>
      <c r="AF418" s="32" t="e">
        <f>Matrix!AT418*MAX(Matrix!DD418,0-(Matrix!DC418+IF('935'!Q418=0,0,(1-'935'!Y418/'11'!C$17)*'11'!B$17/('11'!B$17-'935'!X418)*IF(Matrix!AT418=0,1,Matrix!BX418/Matrix!AT418)*Matrix!CU418)))*'11'!B$17*0.01*(1-('DNO totals'!B$238+'DNO totals'!B$228)/'DNO totals'!B$296)</f>
        <v>#VALUE!</v>
      </c>
      <c r="AG418" s="49" t="e">
        <f t="shared" si="34"/>
        <v>#VALUE!</v>
      </c>
    </row>
    <row r="419" spans="1:33">
      <c r="A419" s="28">
        <v>319</v>
      </c>
      <c r="B419" s="47" t="e">
        <f>Results!B419</f>
        <v>#VALUE!</v>
      </c>
      <c r="C419" s="35" t="e">
        <f>Results!C419</f>
        <v>#VALUE!</v>
      </c>
      <c r="D419" s="55" t="e">
        <f>Results!D419</f>
        <v>#VALUE!</v>
      </c>
      <c r="E419" s="55" t="e">
        <f>Results!E419</f>
        <v>#VALUE!</v>
      </c>
      <c r="F419" s="56" t="e">
        <f>Results!F419</f>
        <v>#VALUE!</v>
      </c>
      <c r="G419" s="35" t="e">
        <f>Results!G419</f>
        <v>#VALUE!</v>
      </c>
      <c r="H419" s="55" t="e">
        <f>Results!H419</f>
        <v>#VALUE!</v>
      </c>
      <c r="I419" s="55" t="e">
        <f>Results!I419</f>
        <v>#VALUE!</v>
      </c>
      <c r="J419" s="56" t="e">
        <f>Results!J419</f>
        <v>#VALUE!</v>
      </c>
      <c r="K419" s="57" t="e">
        <f>0.01*'11'!B$17*Matrix!AT419*Results!E419</f>
        <v>#VALUE!</v>
      </c>
      <c r="L419" s="32" t="e">
        <f>0.01*('11'!C$17-'935'!Y419)*Results!C419*Matrix!AT419*('11'!B$17/('11'!B$17-'935'!X419))*'935'!Q419</f>
        <v>#VALUE!</v>
      </c>
      <c r="M419" s="49" t="e">
        <f>0.01*('11'!B$17-'935'!X419)*Results!D419</f>
        <v>#VALUE!</v>
      </c>
      <c r="N419" s="32" t="e">
        <f>0.01*'11'!B$17*Matrix!H419*Matrix!BC419</f>
        <v>#VALUE!</v>
      </c>
      <c r="O419" s="32" t="e">
        <f>0.01*('11'!B$17-'935'!X419)*Matrix!BW419</f>
        <v>#VALUE!</v>
      </c>
      <c r="P419" s="49" t="e">
        <f>0.01*Matrix!AS419*'935'!U419</f>
        <v>#VALUE!</v>
      </c>
      <c r="Q419" s="57" t="e">
        <f t="shared" si="28"/>
        <v>#VALUE!</v>
      </c>
      <c r="R419" s="34" t="e">
        <f>'935'!Z419</f>
        <v>#VALUE!</v>
      </c>
      <c r="S419" s="58" t="e">
        <f t="shared" si="29"/>
        <v>#VALUE!</v>
      </c>
      <c r="T419" s="59" t="e">
        <f t="shared" si="30"/>
        <v>#VALUE!</v>
      </c>
      <c r="U419" s="57" t="e">
        <f t="shared" si="31"/>
        <v>#VALUE!</v>
      </c>
      <c r="V419" s="34" t="e">
        <f>'935'!AA419</f>
        <v>#VALUE!</v>
      </c>
      <c r="W419" s="58" t="e">
        <f t="shared" si="32"/>
        <v>#VALUE!</v>
      </c>
      <c r="X419" s="59" t="e">
        <f t="shared" si="33"/>
        <v>#VALUE!</v>
      </c>
      <c r="Y419" s="57" t="e">
        <f>0.01*('11'!B$17-'935'!X419)*Matrix!BT419</f>
        <v>#VALUE!</v>
      </c>
      <c r="Z419" s="32" t="e">
        <f>0.01*'11'!B$17*Matrix!AT419*Matrix!CV419</f>
        <v>#VALUE!</v>
      </c>
      <c r="AA419" s="32" t="e">
        <f>Matrix!AT419*MAX(Matrix!DD419,0-(Matrix!DC419+IF('935'!Q419=0,0,(1-'935'!Y419/'11'!C$17)*'11'!B$17/('11'!B$17-'935'!X419)*IF(Matrix!AT419=0,1,Matrix!BX419/Matrix!AT419)*Matrix!CU419)))*'11'!B$17*0.01*'DNO totals'!B$228/'DNO totals'!B$296</f>
        <v>#VALUE!</v>
      </c>
      <c r="AB419" s="32" t="e">
        <f>Matrix!AT419*'Charging rates'!B$106*Matrix!DA419</f>
        <v>#VALUE!</v>
      </c>
      <c r="AC419" s="32" t="e">
        <f>Matrix!AT419*MAX(Matrix!DD419,0-(Matrix!DC419+IF('935'!Q419=0,0,(1-'935'!Y419/'11'!C$17)*'11'!B$17/('11'!B$17-'935'!X419)*IF(Matrix!AT419=0,1,Matrix!BX419/Matrix!AT419)*Matrix!CU419)))*'11'!B$17*0.01*'DNO totals'!B$238/'DNO totals'!B$296</f>
        <v>#VALUE!</v>
      </c>
      <c r="AD419" s="32" t="e">
        <f>0.01*(Matrix!BX419*'11'!B$17*Matrix!CA419+Matrix!AT419*Matrix!CC419*'935'!Q419*('11'!C$17-'935'!Y419)*('11'!B$17/('11'!B$17-'935'!X419)))</f>
        <v>#VALUE!</v>
      </c>
      <c r="AE419" s="32" t="e">
        <f>Matrix!AT419*'Charging rates'!B$116*(Parameters!B$21+Matrix!AU419)*IF('DNO totals'!B$323&lt;0,1,'935'!S419)</f>
        <v>#VALUE!</v>
      </c>
      <c r="AF419" s="32" t="e">
        <f>Matrix!AT419*MAX(Matrix!DD419,0-(Matrix!DC419+IF('935'!Q419=0,0,(1-'935'!Y419/'11'!C$17)*'11'!B$17/('11'!B$17-'935'!X419)*IF(Matrix!AT419=0,1,Matrix!BX419/Matrix!AT419)*Matrix!CU419)))*'11'!B$17*0.01*(1-('DNO totals'!B$238+'DNO totals'!B$228)/'DNO totals'!B$296)</f>
        <v>#VALUE!</v>
      </c>
      <c r="AG419" s="49" t="e">
        <f t="shared" si="34"/>
        <v>#VALUE!</v>
      </c>
    </row>
    <row r="420" spans="1:33">
      <c r="A420" s="28">
        <v>320</v>
      </c>
      <c r="B420" s="47" t="e">
        <f>Results!B420</f>
        <v>#VALUE!</v>
      </c>
      <c r="C420" s="35" t="e">
        <f>Results!C420</f>
        <v>#VALUE!</v>
      </c>
      <c r="D420" s="55" t="e">
        <f>Results!D420</f>
        <v>#VALUE!</v>
      </c>
      <c r="E420" s="55" t="e">
        <f>Results!E420</f>
        <v>#VALUE!</v>
      </c>
      <c r="F420" s="56" t="e">
        <f>Results!F420</f>
        <v>#VALUE!</v>
      </c>
      <c r="G420" s="35" t="e">
        <f>Results!G420</f>
        <v>#VALUE!</v>
      </c>
      <c r="H420" s="55" t="e">
        <f>Results!H420</f>
        <v>#VALUE!</v>
      </c>
      <c r="I420" s="55" t="e">
        <f>Results!I420</f>
        <v>#VALUE!</v>
      </c>
      <c r="J420" s="56" t="e">
        <f>Results!J420</f>
        <v>#VALUE!</v>
      </c>
      <c r="K420" s="57" t="e">
        <f>0.01*'11'!B$17*Matrix!AT420*Results!E420</f>
        <v>#VALUE!</v>
      </c>
      <c r="L420" s="32" t="e">
        <f>0.01*('11'!C$17-'935'!Y420)*Results!C420*Matrix!AT420*('11'!B$17/('11'!B$17-'935'!X420))*'935'!Q420</f>
        <v>#VALUE!</v>
      </c>
      <c r="M420" s="49" t="e">
        <f>0.01*('11'!B$17-'935'!X420)*Results!D420</f>
        <v>#VALUE!</v>
      </c>
      <c r="N420" s="32" t="e">
        <f>0.01*'11'!B$17*Matrix!H420*Matrix!BC420</f>
        <v>#VALUE!</v>
      </c>
      <c r="O420" s="32" t="e">
        <f>0.01*('11'!B$17-'935'!X420)*Matrix!BW420</f>
        <v>#VALUE!</v>
      </c>
      <c r="P420" s="49" t="e">
        <f>0.01*Matrix!AS420*'935'!U420</f>
        <v>#VALUE!</v>
      </c>
      <c r="Q420" s="57" t="e">
        <f t="shared" si="28"/>
        <v>#VALUE!</v>
      </c>
      <c r="R420" s="34" t="e">
        <f>'935'!Z420</f>
        <v>#VALUE!</v>
      </c>
      <c r="S420" s="58" t="e">
        <f t="shared" si="29"/>
        <v>#VALUE!</v>
      </c>
      <c r="T420" s="59" t="e">
        <f t="shared" si="30"/>
        <v>#VALUE!</v>
      </c>
      <c r="U420" s="57" t="e">
        <f t="shared" si="31"/>
        <v>#VALUE!</v>
      </c>
      <c r="V420" s="34" t="e">
        <f>'935'!AA420</f>
        <v>#VALUE!</v>
      </c>
      <c r="W420" s="58" t="e">
        <f t="shared" si="32"/>
        <v>#VALUE!</v>
      </c>
      <c r="X420" s="59" t="e">
        <f t="shared" si="33"/>
        <v>#VALUE!</v>
      </c>
      <c r="Y420" s="57" t="e">
        <f>0.01*('11'!B$17-'935'!X420)*Matrix!BT420</f>
        <v>#VALUE!</v>
      </c>
      <c r="Z420" s="32" t="e">
        <f>0.01*'11'!B$17*Matrix!AT420*Matrix!CV420</f>
        <v>#VALUE!</v>
      </c>
      <c r="AA420" s="32" t="e">
        <f>Matrix!AT420*MAX(Matrix!DD420,0-(Matrix!DC420+IF('935'!Q420=0,0,(1-'935'!Y420/'11'!C$17)*'11'!B$17/('11'!B$17-'935'!X420)*IF(Matrix!AT420=0,1,Matrix!BX420/Matrix!AT420)*Matrix!CU420)))*'11'!B$17*0.01*'DNO totals'!B$228/'DNO totals'!B$296</f>
        <v>#VALUE!</v>
      </c>
      <c r="AB420" s="32" t="e">
        <f>Matrix!AT420*'Charging rates'!B$106*Matrix!DA420</f>
        <v>#VALUE!</v>
      </c>
      <c r="AC420" s="32" t="e">
        <f>Matrix!AT420*MAX(Matrix!DD420,0-(Matrix!DC420+IF('935'!Q420=0,0,(1-'935'!Y420/'11'!C$17)*'11'!B$17/('11'!B$17-'935'!X420)*IF(Matrix!AT420=0,1,Matrix!BX420/Matrix!AT420)*Matrix!CU420)))*'11'!B$17*0.01*'DNO totals'!B$238/'DNO totals'!B$296</f>
        <v>#VALUE!</v>
      </c>
      <c r="AD420" s="32" t="e">
        <f>0.01*(Matrix!BX420*'11'!B$17*Matrix!CA420+Matrix!AT420*Matrix!CC420*'935'!Q420*('11'!C$17-'935'!Y420)*('11'!B$17/('11'!B$17-'935'!X420)))</f>
        <v>#VALUE!</v>
      </c>
      <c r="AE420" s="32" t="e">
        <f>Matrix!AT420*'Charging rates'!B$116*(Parameters!B$21+Matrix!AU420)*IF('DNO totals'!B$323&lt;0,1,'935'!S420)</f>
        <v>#VALUE!</v>
      </c>
      <c r="AF420" s="32" t="e">
        <f>Matrix!AT420*MAX(Matrix!DD420,0-(Matrix!DC420+IF('935'!Q420=0,0,(1-'935'!Y420/'11'!C$17)*'11'!B$17/('11'!B$17-'935'!X420)*IF(Matrix!AT420=0,1,Matrix!BX420/Matrix!AT420)*Matrix!CU420)))*'11'!B$17*0.01*(1-('DNO totals'!B$238+'DNO totals'!B$228)/'DNO totals'!B$296)</f>
        <v>#VALUE!</v>
      </c>
      <c r="AG420" s="49" t="e">
        <f t="shared" si="34"/>
        <v>#VALUE!</v>
      </c>
    </row>
    <row r="421" spans="1:33">
      <c r="A421" s="28">
        <v>321</v>
      </c>
      <c r="B421" s="47" t="e">
        <f>Results!B421</f>
        <v>#VALUE!</v>
      </c>
      <c r="C421" s="35" t="e">
        <f>Results!C421</f>
        <v>#VALUE!</v>
      </c>
      <c r="D421" s="55" t="e">
        <f>Results!D421</f>
        <v>#VALUE!</v>
      </c>
      <c r="E421" s="55" t="e">
        <f>Results!E421</f>
        <v>#VALUE!</v>
      </c>
      <c r="F421" s="56" t="e">
        <f>Results!F421</f>
        <v>#VALUE!</v>
      </c>
      <c r="G421" s="35" t="e">
        <f>Results!G421</f>
        <v>#VALUE!</v>
      </c>
      <c r="H421" s="55" t="e">
        <f>Results!H421</f>
        <v>#VALUE!</v>
      </c>
      <c r="I421" s="55" t="e">
        <f>Results!I421</f>
        <v>#VALUE!</v>
      </c>
      <c r="J421" s="56" t="e">
        <f>Results!J421</f>
        <v>#VALUE!</v>
      </c>
      <c r="K421" s="57" t="e">
        <f>0.01*'11'!B$17*Matrix!AT421*Results!E421</f>
        <v>#VALUE!</v>
      </c>
      <c r="L421" s="32" t="e">
        <f>0.01*('11'!C$17-'935'!Y421)*Results!C421*Matrix!AT421*('11'!B$17/('11'!B$17-'935'!X421))*'935'!Q421</f>
        <v>#VALUE!</v>
      </c>
      <c r="M421" s="49" t="e">
        <f>0.01*('11'!B$17-'935'!X421)*Results!D421</f>
        <v>#VALUE!</v>
      </c>
      <c r="N421" s="32" t="e">
        <f>0.01*'11'!B$17*Matrix!H421*Matrix!BC421</f>
        <v>#VALUE!</v>
      </c>
      <c r="O421" s="32" t="e">
        <f>0.01*('11'!B$17-'935'!X421)*Matrix!BW421</f>
        <v>#VALUE!</v>
      </c>
      <c r="P421" s="49" t="e">
        <f>0.01*Matrix!AS421*'935'!U421</f>
        <v>#VALUE!</v>
      </c>
      <c r="Q421" s="57" t="e">
        <f t="shared" ref="Q421:Q484" si="35">K421+L421+M421</f>
        <v>#VALUE!</v>
      </c>
      <c r="R421" s="34" t="e">
        <f>'935'!Z421</f>
        <v>#VALUE!</v>
      </c>
      <c r="S421" s="58" t="e">
        <f t="shared" ref="S421:S484" si="36">Q421-R421</f>
        <v>#VALUE!</v>
      </c>
      <c r="T421" s="59" t="e">
        <f t="shared" ref="T421:T484" si="37">IF(R421,Q421/R421-1,"")</f>
        <v>#VALUE!</v>
      </c>
      <c r="U421" s="57" t="e">
        <f t="shared" ref="U421:U484" si="38">N421+O421+P421</f>
        <v>#VALUE!</v>
      </c>
      <c r="V421" s="34" t="e">
        <f>'935'!AA421</f>
        <v>#VALUE!</v>
      </c>
      <c r="W421" s="58" t="e">
        <f t="shared" ref="W421:W484" si="39">U421-V421</f>
        <v>#VALUE!</v>
      </c>
      <c r="X421" s="59" t="e">
        <f t="shared" ref="X421:X484" si="40">IF(V421,U421/V421-1,"")</f>
        <v>#VALUE!</v>
      </c>
      <c r="Y421" s="57" t="e">
        <f>0.01*('11'!B$17-'935'!X421)*Matrix!BT421</f>
        <v>#VALUE!</v>
      </c>
      <c r="Z421" s="32" t="e">
        <f>0.01*'11'!B$17*Matrix!AT421*Matrix!CV421</f>
        <v>#VALUE!</v>
      </c>
      <c r="AA421" s="32" t="e">
        <f>Matrix!AT421*MAX(Matrix!DD421,0-(Matrix!DC421+IF('935'!Q421=0,0,(1-'935'!Y421/'11'!C$17)*'11'!B$17/('11'!B$17-'935'!X421)*IF(Matrix!AT421=0,1,Matrix!BX421/Matrix!AT421)*Matrix!CU421)))*'11'!B$17*0.01*'DNO totals'!B$228/'DNO totals'!B$296</f>
        <v>#VALUE!</v>
      </c>
      <c r="AB421" s="32" t="e">
        <f>Matrix!AT421*'Charging rates'!B$106*Matrix!DA421</f>
        <v>#VALUE!</v>
      </c>
      <c r="AC421" s="32" t="e">
        <f>Matrix!AT421*MAX(Matrix!DD421,0-(Matrix!DC421+IF('935'!Q421=0,0,(1-'935'!Y421/'11'!C$17)*'11'!B$17/('11'!B$17-'935'!X421)*IF(Matrix!AT421=0,1,Matrix!BX421/Matrix!AT421)*Matrix!CU421)))*'11'!B$17*0.01*'DNO totals'!B$238/'DNO totals'!B$296</f>
        <v>#VALUE!</v>
      </c>
      <c r="AD421" s="32" t="e">
        <f>0.01*(Matrix!BX421*'11'!B$17*Matrix!CA421+Matrix!AT421*Matrix!CC421*'935'!Q421*('11'!C$17-'935'!Y421)*('11'!B$17/('11'!B$17-'935'!X421)))</f>
        <v>#VALUE!</v>
      </c>
      <c r="AE421" s="32" t="e">
        <f>Matrix!AT421*'Charging rates'!B$116*(Parameters!B$21+Matrix!AU421)*IF('DNO totals'!B$323&lt;0,1,'935'!S421)</f>
        <v>#VALUE!</v>
      </c>
      <c r="AF421" s="32" t="e">
        <f>Matrix!AT421*MAX(Matrix!DD421,0-(Matrix!DC421+IF('935'!Q421=0,0,(1-'935'!Y421/'11'!C$17)*'11'!B$17/('11'!B$17-'935'!X421)*IF(Matrix!AT421=0,1,Matrix!BX421/Matrix!AT421)*Matrix!CU421)))*'11'!B$17*0.01*(1-('DNO totals'!B$238+'DNO totals'!B$228)/'DNO totals'!B$296)</f>
        <v>#VALUE!</v>
      </c>
      <c r="AG421" s="49" t="e">
        <f t="shared" ref="AG421:AG484" si="41">Q421-Y421-Z421-AA421-AB421-AC421-AD421-AE421-AF421</f>
        <v>#VALUE!</v>
      </c>
    </row>
    <row r="422" spans="1:33">
      <c r="A422" s="28">
        <v>322</v>
      </c>
      <c r="B422" s="47" t="e">
        <f>Results!B422</f>
        <v>#VALUE!</v>
      </c>
      <c r="C422" s="35" t="e">
        <f>Results!C422</f>
        <v>#VALUE!</v>
      </c>
      <c r="D422" s="55" t="e">
        <f>Results!D422</f>
        <v>#VALUE!</v>
      </c>
      <c r="E422" s="55" t="e">
        <f>Results!E422</f>
        <v>#VALUE!</v>
      </c>
      <c r="F422" s="56" t="e">
        <f>Results!F422</f>
        <v>#VALUE!</v>
      </c>
      <c r="G422" s="35" t="e">
        <f>Results!G422</f>
        <v>#VALUE!</v>
      </c>
      <c r="H422" s="55" t="e">
        <f>Results!H422</f>
        <v>#VALUE!</v>
      </c>
      <c r="I422" s="55" t="e">
        <f>Results!I422</f>
        <v>#VALUE!</v>
      </c>
      <c r="J422" s="56" t="e">
        <f>Results!J422</f>
        <v>#VALUE!</v>
      </c>
      <c r="K422" s="57" t="e">
        <f>0.01*'11'!B$17*Matrix!AT422*Results!E422</f>
        <v>#VALUE!</v>
      </c>
      <c r="L422" s="32" t="e">
        <f>0.01*('11'!C$17-'935'!Y422)*Results!C422*Matrix!AT422*('11'!B$17/('11'!B$17-'935'!X422))*'935'!Q422</f>
        <v>#VALUE!</v>
      </c>
      <c r="M422" s="49" t="e">
        <f>0.01*('11'!B$17-'935'!X422)*Results!D422</f>
        <v>#VALUE!</v>
      </c>
      <c r="N422" s="32" t="e">
        <f>0.01*'11'!B$17*Matrix!H422*Matrix!BC422</f>
        <v>#VALUE!</v>
      </c>
      <c r="O422" s="32" t="e">
        <f>0.01*('11'!B$17-'935'!X422)*Matrix!BW422</f>
        <v>#VALUE!</v>
      </c>
      <c r="P422" s="49" t="e">
        <f>0.01*Matrix!AS422*'935'!U422</f>
        <v>#VALUE!</v>
      </c>
      <c r="Q422" s="57" t="e">
        <f t="shared" si="35"/>
        <v>#VALUE!</v>
      </c>
      <c r="R422" s="34" t="e">
        <f>'935'!Z422</f>
        <v>#VALUE!</v>
      </c>
      <c r="S422" s="58" t="e">
        <f t="shared" si="36"/>
        <v>#VALUE!</v>
      </c>
      <c r="T422" s="59" t="e">
        <f t="shared" si="37"/>
        <v>#VALUE!</v>
      </c>
      <c r="U422" s="57" t="e">
        <f t="shared" si="38"/>
        <v>#VALUE!</v>
      </c>
      <c r="V422" s="34" t="e">
        <f>'935'!AA422</f>
        <v>#VALUE!</v>
      </c>
      <c r="W422" s="58" t="e">
        <f t="shared" si="39"/>
        <v>#VALUE!</v>
      </c>
      <c r="X422" s="59" t="e">
        <f t="shared" si="40"/>
        <v>#VALUE!</v>
      </c>
      <c r="Y422" s="57" t="e">
        <f>0.01*('11'!B$17-'935'!X422)*Matrix!BT422</f>
        <v>#VALUE!</v>
      </c>
      <c r="Z422" s="32" t="e">
        <f>0.01*'11'!B$17*Matrix!AT422*Matrix!CV422</f>
        <v>#VALUE!</v>
      </c>
      <c r="AA422" s="32" t="e">
        <f>Matrix!AT422*MAX(Matrix!DD422,0-(Matrix!DC422+IF('935'!Q422=0,0,(1-'935'!Y422/'11'!C$17)*'11'!B$17/('11'!B$17-'935'!X422)*IF(Matrix!AT422=0,1,Matrix!BX422/Matrix!AT422)*Matrix!CU422)))*'11'!B$17*0.01*'DNO totals'!B$228/'DNO totals'!B$296</f>
        <v>#VALUE!</v>
      </c>
      <c r="AB422" s="32" t="e">
        <f>Matrix!AT422*'Charging rates'!B$106*Matrix!DA422</f>
        <v>#VALUE!</v>
      </c>
      <c r="AC422" s="32" t="e">
        <f>Matrix!AT422*MAX(Matrix!DD422,0-(Matrix!DC422+IF('935'!Q422=0,0,(1-'935'!Y422/'11'!C$17)*'11'!B$17/('11'!B$17-'935'!X422)*IF(Matrix!AT422=0,1,Matrix!BX422/Matrix!AT422)*Matrix!CU422)))*'11'!B$17*0.01*'DNO totals'!B$238/'DNO totals'!B$296</f>
        <v>#VALUE!</v>
      </c>
      <c r="AD422" s="32" t="e">
        <f>0.01*(Matrix!BX422*'11'!B$17*Matrix!CA422+Matrix!AT422*Matrix!CC422*'935'!Q422*('11'!C$17-'935'!Y422)*('11'!B$17/('11'!B$17-'935'!X422)))</f>
        <v>#VALUE!</v>
      </c>
      <c r="AE422" s="32" t="e">
        <f>Matrix!AT422*'Charging rates'!B$116*(Parameters!B$21+Matrix!AU422)*IF('DNO totals'!B$323&lt;0,1,'935'!S422)</f>
        <v>#VALUE!</v>
      </c>
      <c r="AF422" s="32" t="e">
        <f>Matrix!AT422*MAX(Matrix!DD422,0-(Matrix!DC422+IF('935'!Q422=0,0,(1-'935'!Y422/'11'!C$17)*'11'!B$17/('11'!B$17-'935'!X422)*IF(Matrix!AT422=0,1,Matrix!BX422/Matrix!AT422)*Matrix!CU422)))*'11'!B$17*0.01*(1-('DNO totals'!B$238+'DNO totals'!B$228)/'DNO totals'!B$296)</f>
        <v>#VALUE!</v>
      </c>
      <c r="AG422" s="49" t="e">
        <f t="shared" si="41"/>
        <v>#VALUE!</v>
      </c>
    </row>
    <row r="423" spans="1:33">
      <c r="A423" s="28">
        <v>323</v>
      </c>
      <c r="B423" s="47" t="e">
        <f>Results!B423</f>
        <v>#VALUE!</v>
      </c>
      <c r="C423" s="35" t="e">
        <f>Results!C423</f>
        <v>#VALUE!</v>
      </c>
      <c r="D423" s="55" t="e">
        <f>Results!D423</f>
        <v>#VALUE!</v>
      </c>
      <c r="E423" s="55" t="e">
        <f>Results!E423</f>
        <v>#VALUE!</v>
      </c>
      <c r="F423" s="56" t="e">
        <f>Results!F423</f>
        <v>#VALUE!</v>
      </c>
      <c r="G423" s="35" t="e">
        <f>Results!G423</f>
        <v>#VALUE!</v>
      </c>
      <c r="H423" s="55" t="e">
        <f>Results!H423</f>
        <v>#VALUE!</v>
      </c>
      <c r="I423" s="55" t="e">
        <f>Results!I423</f>
        <v>#VALUE!</v>
      </c>
      <c r="J423" s="56" t="e">
        <f>Results!J423</f>
        <v>#VALUE!</v>
      </c>
      <c r="K423" s="57" t="e">
        <f>0.01*'11'!B$17*Matrix!AT423*Results!E423</f>
        <v>#VALUE!</v>
      </c>
      <c r="L423" s="32" t="e">
        <f>0.01*('11'!C$17-'935'!Y423)*Results!C423*Matrix!AT423*('11'!B$17/('11'!B$17-'935'!X423))*'935'!Q423</f>
        <v>#VALUE!</v>
      </c>
      <c r="M423" s="49" t="e">
        <f>0.01*('11'!B$17-'935'!X423)*Results!D423</f>
        <v>#VALUE!</v>
      </c>
      <c r="N423" s="32" t="e">
        <f>0.01*'11'!B$17*Matrix!H423*Matrix!BC423</f>
        <v>#VALUE!</v>
      </c>
      <c r="O423" s="32" t="e">
        <f>0.01*('11'!B$17-'935'!X423)*Matrix!BW423</f>
        <v>#VALUE!</v>
      </c>
      <c r="P423" s="49" t="e">
        <f>0.01*Matrix!AS423*'935'!U423</f>
        <v>#VALUE!</v>
      </c>
      <c r="Q423" s="57" t="e">
        <f t="shared" si="35"/>
        <v>#VALUE!</v>
      </c>
      <c r="R423" s="34" t="e">
        <f>'935'!Z423</f>
        <v>#VALUE!</v>
      </c>
      <c r="S423" s="58" t="e">
        <f t="shared" si="36"/>
        <v>#VALUE!</v>
      </c>
      <c r="T423" s="59" t="e">
        <f t="shared" si="37"/>
        <v>#VALUE!</v>
      </c>
      <c r="U423" s="57" t="e">
        <f t="shared" si="38"/>
        <v>#VALUE!</v>
      </c>
      <c r="V423" s="34" t="e">
        <f>'935'!AA423</f>
        <v>#VALUE!</v>
      </c>
      <c r="W423" s="58" t="e">
        <f t="shared" si="39"/>
        <v>#VALUE!</v>
      </c>
      <c r="X423" s="59" t="e">
        <f t="shared" si="40"/>
        <v>#VALUE!</v>
      </c>
      <c r="Y423" s="57" t="e">
        <f>0.01*('11'!B$17-'935'!X423)*Matrix!BT423</f>
        <v>#VALUE!</v>
      </c>
      <c r="Z423" s="32" t="e">
        <f>0.01*'11'!B$17*Matrix!AT423*Matrix!CV423</f>
        <v>#VALUE!</v>
      </c>
      <c r="AA423" s="32" t="e">
        <f>Matrix!AT423*MAX(Matrix!DD423,0-(Matrix!DC423+IF('935'!Q423=0,0,(1-'935'!Y423/'11'!C$17)*'11'!B$17/('11'!B$17-'935'!X423)*IF(Matrix!AT423=0,1,Matrix!BX423/Matrix!AT423)*Matrix!CU423)))*'11'!B$17*0.01*'DNO totals'!B$228/'DNO totals'!B$296</f>
        <v>#VALUE!</v>
      </c>
      <c r="AB423" s="32" t="e">
        <f>Matrix!AT423*'Charging rates'!B$106*Matrix!DA423</f>
        <v>#VALUE!</v>
      </c>
      <c r="AC423" s="32" t="e">
        <f>Matrix!AT423*MAX(Matrix!DD423,0-(Matrix!DC423+IF('935'!Q423=0,0,(1-'935'!Y423/'11'!C$17)*'11'!B$17/('11'!B$17-'935'!X423)*IF(Matrix!AT423=0,1,Matrix!BX423/Matrix!AT423)*Matrix!CU423)))*'11'!B$17*0.01*'DNO totals'!B$238/'DNO totals'!B$296</f>
        <v>#VALUE!</v>
      </c>
      <c r="AD423" s="32" t="e">
        <f>0.01*(Matrix!BX423*'11'!B$17*Matrix!CA423+Matrix!AT423*Matrix!CC423*'935'!Q423*('11'!C$17-'935'!Y423)*('11'!B$17/('11'!B$17-'935'!X423)))</f>
        <v>#VALUE!</v>
      </c>
      <c r="AE423" s="32" t="e">
        <f>Matrix!AT423*'Charging rates'!B$116*(Parameters!B$21+Matrix!AU423)*IF('DNO totals'!B$323&lt;0,1,'935'!S423)</f>
        <v>#VALUE!</v>
      </c>
      <c r="AF423" s="32" t="e">
        <f>Matrix!AT423*MAX(Matrix!DD423,0-(Matrix!DC423+IF('935'!Q423=0,0,(1-'935'!Y423/'11'!C$17)*'11'!B$17/('11'!B$17-'935'!X423)*IF(Matrix!AT423=0,1,Matrix!BX423/Matrix!AT423)*Matrix!CU423)))*'11'!B$17*0.01*(1-('DNO totals'!B$238+'DNO totals'!B$228)/'DNO totals'!B$296)</f>
        <v>#VALUE!</v>
      </c>
      <c r="AG423" s="49" t="e">
        <f t="shared" si="41"/>
        <v>#VALUE!</v>
      </c>
    </row>
    <row r="424" spans="1:33">
      <c r="A424" s="28">
        <v>324</v>
      </c>
      <c r="B424" s="47" t="e">
        <f>Results!B424</f>
        <v>#VALUE!</v>
      </c>
      <c r="C424" s="35" t="e">
        <f>Results!C424</f>
        <v>#VALUE!</v>
      </c>
      <c r="D424" s="55" t="e">
        <f>Results!D424</f>
        <v>#VALUE!</v>
      </c>
      <c r="E424" s="55" t="e">
        <f>Results!E424</f>
        <v>#VALUE!</v>
      </c>
      <c r="F424" s="56" t="e">
        <f>Results!F424</f>
        <v>#VALUE!</v>
      </c>
      <c r="G424" s="35" t="e">
        <f>Results!G424</f>
        <v>#VALUE!</v>
      </c>
      <c r="H424" s="55" t="e">
        <f>Results!H424</f>
        <v>#VALUE!</v>
      </c>
      <c r="I424" s="55" t="e">
        <f>Results!I424</f>
        <v>#VALUE!</v>
      </c>
      <c r="J424" s="56" t="e">
        <f>Results!J424</f>
        <v>#VALUE!</v>
      </c>
      <c r="K424" s="57" t="e">
        <f>0.01*'11'!B$17*Matrix!AT424*Results!E424</f>
        <v>#VALUE!</v>
      </c>
      <c r="L424" s="32" t="e">
        <f>0.01*('11'!C$17-'935'!Y424)*Results!C424*Matrix!AT424*('11'!B$17/('11'!B$17-'935'!X424))*'935'!Q424</f>
        <v>#VALUE!</v>
      </c>
      <c r="M424" s="49" t="e">
        <f>0.01*('11'!B$17-'935'!X424)*Results!D424</f>
        <v>#VALUE!</v>
      </c>
      <c r="N424" s="32" t="e">
        <f>0.01*'11'!B$17*Matrix!H424*Matrix!BC424</f>
        <v>#VALUE!</v>
      </c>
      <c r="O424" s="32" t="e">
        <f>0.01*('11'!B$17-'935'!X424)*Matrix!BW424</f>
        <v>#VALUE!</v>
      </c>
      <c r="P424" s="49" t="e">
        <f>0.01*Matrix!AS424*'935'!U424</f>
        <v>#VALUE!</v>
      </c>
      <c r="Q424" s="57" t="e">
        <f t="shared" si="35"/>
        <v>#VALUE!</v>
      </c>
      <c r="R424" s="34" t="e">
        <f>'935'!Z424</f>
        <v>#VALUE!</v>
      </c>
      <c r="S424" s="58" t="e">
        <f t="shared" si="36"/>
        <v>#VALUE!</v>
      </c>
      <c r="T424" s="59" t="e">
        <f t="shared" si="37"/>
        <v>#VALUE!</v>
      </c>
      <c r="U424" s="57" t="e">
        <f t="shared" si="38"/>
        <v>#VALUE!</v>
      </c>
      <c r="V424" s="34" t="e">
        <f>'935'!AA424</f>
        <v>#VALUE!</v>
      </c>
      <c r="W424" s="58" t="e">
        <f t="shared" si="39"/>
        <v>#VALUE!</v>
      </c>
      <c r="X424" s="59" t="e">
        <f t="shared" si="40"/>
        <v>#VALUE!</v>
      </c>
      <c r="Y424" s="57" t="e">
        <f>0.01*('11'!B$17-'935'!X424)*Matrix!BT424</f>
        <v>#VALUE!</v>
      </c>
      <c r="Z424" s="32" t="e">
        <f>0.01*'11'!B$17*Matrix!AT424*Matrix!CV424</f>
        <v>#VALUE!</v>
      </c>
      <c r="AA424" s="32" t="e">
        <f>Matrix!AT424*MAX(Matrix!DD424,0-(Matrix!DC424+IF('935'!Q424=0,0,(1-'935'!Y424/'11'!C$17)*'11'!B$17/('11'!B$17-'935'!X424)*IF(Matrix!AT424=0,1,Matrix!BX424/Matrix!AT424)*Matrix!CU424)))*'11'!B$17*0.01*'DNO totals'!B$228/'DNO totals'!B$296</f>
        <v>#VALUE!</v>
      </c>
      <c r="AB424" s="32" t="e">
        <f>Matrix!AT424*'Charging rates'!B$106*Matrix!DA424</f>
        <v>#VALUE!</v>
      </c>
      <c r="AC424" s="32" t="e">
        <f>Matrix!AT424*MAX(Matrix!DD424,0-(Matrix!DC424+IF('935'!Q424=0,0,(1-'935'!Y424/'11'!C$17)*'11'!B$17/('11'!B$17-'935'!X424)*IF(Matrix!AT424=0,1,Matrix!BX424/Matrix!AT424)*Matrix!CU424)))*'11'!B$17*0.01*'DNO totals'!B$238/'DNO totals'!B$296</f>
        <v>#VALUE!</v>
      </c>
      <c r="AD424" s="32" t="e">
        <f>0.01*(Matrix!BX424*'11'!B$17*Matrix!CA424+Matrix!AT424*Matrix!CC424*'935'!Q424*('11'!C$17-'935'!Y424)*('11'!B$17/('11'!B$17-'935'!X424)))</f>
        <v>#VALUE!</v>
      </c>
      <c r="AE424" s="32" t="e">
        <f>Matrix!AT424*'Charging rates'!B$116*(Parameters!B$21+Matrix!AU424)*IF('DNO totals'!B$323&lt;0,1,'935'!S424)</f>
        <v>#VALUE!</v>
      </c>
      <c r="AF424" s="32" t="e">
        <f>Matrix!AT424*MAX(Matrix!DD424,0-(Matrix!DC424+IF('935'!Q424=0,0,(1-'935'!Y424/'11'!C$17)*'11'!B$17/('11'!B$17-'935'!X424)*IF(Matrix!AT424=0,1,Matrix!BX424/Matrix!AT424)*Matrix!CU424)))*'11'!B$17*0.01*(1-('DNO totals'!B$238+'DNO totals'!B$228)/'DNO totals'!B$296)</f>
        <v>#VALUE!</v>
      </c>
      <c r="AG424" s="49" t="e">
        <f t="shared" si="41"/>
        <v>#VALUE!</v>
      </c>
    </row>
    <row r="425" spans="1:33">
      <c r="A425" s="28">
        <v>325</v>
      </c>
      <c r="B425" s="47" t="e">
        <f>Results!B425</f>
        <v>#VALUE!</v>
      </c>
      <c r="C425" s="35" t="e">
        <f>Results!C425</f>
        <v>#VALUE!</v>
      </c>
      <c r="D425" s="55" t="e">
        <f>Results!D425</f>
        <v>#VALUE!</v>
      </c>
      <c r="E425" s="55" t="e">
        <f>Results!E425</f>
        <v>#VALUE!</v>
      </c>
      <c r="F425" s="56" t="e">
        <f>Results!F425</f>
        <v>#VALUE!</v>
      </c>
      <c r="G425" s="35" t="e">
        <f>Results!G425</f>
        <v>#VALUE!</v>
      </c>
      <c r="H425" s="55" t="e">
        <f>Results!H425</f>
        <v>#VALUE!</v>
      </c>
      <c r="I425" s="55" t="e">
        <f>Results!I425</f>
        <v>#VALUE!</v>
      </c>
      <c r="J425" s="56" t="e">
        <f>Results!J425</f>
        <v>#VALUE!</v>
      </c>
      <c r="K425" s="57" t="e">
        <f>0.01*'11'!B$17*Matrix!AT425*Results!E425</f>
        <v>#VALUE!</v>
      </c>
      <c r="L425" s="32" t="e">
        <f>0.01*('11'!C$17-'935'!Y425)*Results!C425*Matrix!AT425*('11'!B$17/('11'!B$17-'935'!X425))*'935'!Q425</f>
        <v>#VALUE!</v>
      </c>
      <c r="M425" s="49" t="e">
        <f>0.01*('11'!B$17-'935'!X425)*Results!D425</f>
        <v>#VALUE!</v>
      </c>
      <c r="N425" s="32" t="e">
        <f>0.01*'11'!B$17*Matrix!H425*Matrix!BC425</f>
        <v>#VALUE!</v>
      </c>
      <c r="O425" s="32" t="e">
        <f>0.01*('11'!B$17-'935'!X425)*Matrix!BW425</f>
        <v>#VALUE!</v>
      </c>
      <c r="P425" s="49" t="e">
        <f>0.01*Matrix!AS425*'935'!U425</f>
        <v>#VALUE!</v>
      </c>
      <c r="Q425" s="57" t="e">
        <f t="shared" si="35"/>
        <v>#VALUE!</v>
      </c>
      <c r="R425" s="34" t="e">
        <f>'935'!Z425</f>
        <v>#VALUE!</v>
      </c>
      <c r="S425" s="58" t="e">
        <f t="shared" si="36"/>
        <v>#VALUE!</v>
      </c>
      <c r="T425" s="59" t="e">
        <f t="shared" si="37"/>
        <v>#VALUE!</v>
      </c>
      <c r="U425" s="57" t="e">
        <f t="shared" si="38"/>
        <v>#VALUE!</v>
      </c>
      <c r="V425" s="34" t="e">
        <f>'935'!AA425</f>
        <v>#VALUE!</v>
      </c>
      <c r="W425" s="58" t="e">
        <f t="shared" si="39"/>
        <v>#VALUE!</v>
      </c>
      <c r="X425" s="59" t="e">
        <f t="shared" si="40"/>
        <v>#VALUE!</v>
      </c>
      <c r="Y425" s="57" t="e">
        <f>0.01*('11'!B$17-'935'!X425)*Matrix!BT425</f>
        <v>#VALUE!</v>
      </c>
      <c r="Z425" s="32" t="e">
        <f>0.01*'11'!B$17*Matrix!AT425*Matrix!CV425</f>
        <v>#VALUE!</v>
      </c>
      <c r="AA425" s="32" t="e">
        <f>Matrix!AT425*MAX(Matrix!DD425,0-(Matrix!DC425+IF('935'!Q425=0,0,(1-'935'!Y425/'11'!C$17)*'11'!B$17/('11'!B$17-'935'!X425)*IF(Matrix!AT425=0,1,Matrix!BX425/Matrix!AT425)*Matrix!CU425)))*'11'!B$17*0.01*'DNO totals'!B$228/'DNO totals'!B$296</f>
        <v>#VALUE!</v>
      </c>
      <c r="AB425" s="32" t="e">
        <f>Matrix!AT425*'Charging rates'!B$106*Matrix!DA425</f>
        <v>#VALUE!</v>
      </c>
      <c r="AC425" s="32" t="e">
        <f>Matrix!AT425*MAX(Matrix!DD425,0-(Matrix!DC425+IF('935'!Q425=0,0,(1-'935'!Y425/'11'!C$17)*'11'!B$17/('11'!B$17-'935'!X425)*IF(Matrix!AT425=0,1,Matrix!BX425/Matrix!AT425)*Matrix!CU425)))*'11'!B$17*0.01*'DNO totals'!B$238/'DNO totals'!B$296</f>
        <v>#VALUE!</v>
      </c>
      <c r="AD425" s="32" t="e">
        <f>0.01*(Matrix!BX425*'11'!B$17*Matrix!CA425+Matrix!AT425*Matrix!CC425*'935'!Q425*('11'!C$17-'935'!Y425)*('11'!B$17/('11'!B$17-'935'!X425)))</f>
        <v>#VALUE!</v>
      </c>
      <c r="AE425" s="32" t="e">
        <f>Matrix!AT425*'Charging rates'!B$116*(Parameters!B$21+Matrix!AU425)*IF('DNO totals'!B$323&lt;0,1,'935'!S425)</f>
        <v>#VALUE!</v>
      </c>
      <c r="AF425" s="32" t="e">
        <f>Matrix!AT425*MAX(Matrix!DD425,0-(Matrix!DC425+IF('935'!Q425=0,0,(1-'935'!Y425/'11'!C$17)*'11'!B$17/('11'!B$17-'935'!X425)*IF(Matrix!AT425=0,1,Matrix!BX425/Matrix!AT425)*Matrix!CU425)))*'11'!B$17*0.01*(1-('DNO totals'!B$238+'DNO totals'!B$228)/'DNO totals'!B$296)</f>
        <v>#VALUE!</v>
      </c>
      <c r="AG425" s="49" t="e">
        <f t="shared" si="41"/>
        <v>#VALUE!</v>
      </c>
    </row>
    <row r="426" spans="1:33">
      <c r="A426" s="28">
        <v>326</v>
      </c>
      <c r="B426" s="47" t="e">
        <f>Results!B426</f>
        <v>#VALUE!</v>
      </c>
      <c r="C426" s="35" t="e">
        <f>Results!C426</f>
        <v>#VALUE!</v>
      </c>
      <c r="D426" s="55" t="e">
        <f>Results!D426</f>
        <v>#VALUE!</v>
      </c>
      <c r="E426" s="55" t="e">
        <f>Results!E426</f>
        <v>#VALUE!</v>
      </c>
      <c r="F426" s="56" t="e">
        <f>Results!F426</f>
        <v>#VALUE!</v>
      </c>
      <c r="G426" s="35" t="e">
        <f>Results!G426</f>
        <v>#VALUE!</v>
      </c>
      <c r="H426" s="55" t="e">
        <f>Results!H426</f>
        <v>#VALUE!</v>
      </c>
      <c r="I426" s="55" t="e">
        <f>Results!I426</f>
        <v>#VALUE!</v>
      </c>
      <c r="J426" s="56" t="e">
        <f>Results!J426</f>
        <v>#VALUE!</v>
      </c>
      <c r="K426" s="57" t="e">
        <f>0.01*'11'!B$17*Matrix!AT426*Results!E426</f>
        <v>#VALUE!</v>
      </c>
      <c r="L426" s="32" t="e">
        <f>0.01*('11'!C$17-'935'!Y426)*Results!C426*Matrix!AT426*('11'!B$17/('11'!B$17-'935'!X426))*'935'!Q426</f>
        <v>#VALUE!</v>
      </c>
      <c r="M426" s="49" t="e">
        <f>0.01*('11'!B$17-'935'!X426)*Results!D426</f>
        <v>#VALUE!</v>
      </c>
      <c r="N426" s="32" t="e">
        <f>0.01*'11'!B$17*Matrix!H426*Matrix!BC426</f>
        <v>#VALUE!</v>
      </c>
      <c r="O426" s="32" t="e">
        <f>0.01*('11'!B$17-'935'!X426)*Matrix!BW426</f>
        <v>#VALUE!</v>
      </c>
      <c r="P426" s="49" t="e">
        <f>0.01*Matrix!AS426*'935'!U426</f>
        <v>#VALUE!</v>
      </c>
      <c r="Q426" s="57" t="e">
        <f t="shared" si="35"/>
        <v>#VALUE!</v>
      </c>
      <c r="R426" s="34" t="e">
        <f>'935'!Z426</f>
        <v>#VALUE!</v>
      </c>
      <c r="S426" s="58" t="e">
        <f t="shared" si="36"/>
        <v>#VALUE!</v>
      </c>
      <c r="T426" s="59" t="e">
        <f t="shared" si="37"/>
        <v>#VALUE!</v>
      </c>
      <c r="U426" s="57" t="e">
        <f t="shared" si="38"/>
        <v>#VALUE!</v>
      </c>
      <c r="V426" s="34" t="e">
        <f>'935'!AA426</f>
        <v>#VALUE!</v>
      </c>
      <c r="W426" s="58" t="e">
        <f t="shared" si="39"/>
        <v>#VALUE!</v>
      </c>
      <c r="X426" s="59" t="e">
        <f t="shared" si="40"/>
        <v>#VALUE!</v>
      </c>
      <c r="Y426" s="57" t="e">
        <f>0.01*('11'!B$17-'935'!X426)*Matrix!BT426</f>
        <v>#VALUE!</v>
      </c>
      <c r="Z426" s="32" t="e">
        <f>0.01*'11'!B$17*Matrix!AT426*Matrix!CV426</f>
        <v>#VALUE!</v>
      </c>
      <c r="AA426" s="32" t="e">
        <f>Matrix!AT426*MAX(Matrix!DD426,0-(Matrix!DC426+IF('935'!Q426=0,0,(1-'935'!Y426/'11'!C$17)*'11'!B$17/('11'!B$17-'935'!X426)*IF(Matrix!AT426=0,1,Matrix!BX426/Matrix!AT426)*Matrix!CU426)))*'11'!B$17*0.01*'DNO totals'!B$228/'DNO totals'!B$296</f>
        <v>#VALUE!</v>
      </c>
      <c r="AB426" s="32" t="e">
        <f>Matrix!AT426*'Charging rates'!B$106*Matrix!DA426</f>
        <v>#VALUE!</v>
      </c>
      <c r="AC426" s="32" t="e">
        <f>Matrix!AT426*MAX(Matrix!DD426,0-(Matrix!DC426+IF('935'!Q426=0,0,(1-'935'!Y426/'11'!C$17)*'11'!B$17/('11'!B$17-'935'!X426)*IF(Matrix!AT426=0,1,Matrix!BX426/Matrix!AT426)*Matrix!CU426)))*'11'!B$17*0.01*'DNO totals'!B$238/'DNO totals'!B$296</f>
        <v>#VALUE!</v>
      </c>
      <c r="AD426" s="32" t="e">
        <f>0.01*(Matrix!BX426*'11'!B$17*Matrix!CA426+Matrix!AT426*Matrix!CC426*'935'!Q426*('11'!C$17-'935'!Y426)*('11'!B$17/('11'!B$17-'935'!X426)))</f>
        <v>#VALUE!</v>
      </c>
      <c r="AE426" s="32" t="e">
        <f>Matrix!AT426*'Charging rates'!B$116*(Parameters!B$21+Matrix!AU426)*IF('DNO totals'!B$323&lt;0,1,'935'!S426)</f>
        <v>#VALUE!</v>
      </c>
      <c r="AF426" s="32" t="e">
        <f>Matrix!AT426*MAX(Matrix!DD426,0-(Matrix!DC426+IF('935'!Q426=0,0,(1-'935'!Y426/'11'!C$17)*'11'!B$17/('11'!B$17-'935'!X426)*IF(Matrix!AT426=0,1,Matrix!BX426/Matrix!AT426)*Matrix!CU426)))*'11'!B$17*0.01*(1-('DNO totals'!B$238+'DNO totals'!B$228)/'DNO totals'!B$296)</f>
        <v>#VALUE!</v>
      </c>
      <c r="AG426" s="49" t="e">
        <f t="shared" si="41"/>
        <v>#VALUE!</v>
      </c>
    </row>
    <row r="427" spans="1:33">
      <c r="A427" s="28">
        <v>327</v>
      </c>
      <c r="B427" s="47" t="e">
        <f>Results!B427</f>
        <v>#VALUE!</v>
      </c>
      <c r="C427" s="35" t="e">
        <f>Results!C427</f>
        <v>#VALUE!</v>
      </c>
      <c r="D427" s="55" t="e">
        <f>Results!D427</f>
        <v>#VALUE!</v>
      </c>
      <c r="E427" s="55" t="e">
        <f>Results!E427</f>
        <v>#VALUE!</v>
      </c>
      <c r="F427" s="56" t="e">
        <f>Results!F427</f>
        <v>#VALUE!</v>
      </c>
      <c r="G427" s="35" t="e">
        <f>Results!G427</f>
        <v>#VALUE!</v>
      </c>
      <c r="H427" s="55" t="e">
        <f>Results!H427</f>
        <v>#VALUE!</v>
      </c>
      <c r="I427" s="55" t="e">
        <f>Results!I427</f>
        <v>#VALUE!</v>
      </c>
      <c r="J427" s="56" t="e">
        <f>Results!J427</f>
        <v>#VALUE!</v>
      </c>
      <c r="K427" s="57" t="e">
        <f>0.01*'11'!B$17*Matrix!AT427*Results!E427</f>
        <v>#VALUE!</v>
      </c>
      <c r="L427" s="32" t="e">
        <f>0.01*('11'!C$17-'935'!Y427)*Results!C427*Matrix!AT427*('11'!B$17/('11'!B$17-'935'!X427))*'935'!Q427</f>
        <v>#VALUE!</v>
      </c>
      <c r="M427" s="49" t="e">
        <f>0.01*('11'!B$17-'935'!X427)*Results!D427</f>
        <v>#VALUE!</v>
      </c>
      <c r="N427" s="32" t="e">
        <f>0.01*'11'!B$17*Matrix!H427*Matrix!BC427</f>
        <v>#VALUE!</v>
      </c>
      <c r="O427" s="32" t="e">
        <f>0.01*('11'!B$17-'935'!X427)*Matrix!BW427</f>
        <v>#VALUE!</v>
      </c>
      <c r="P427" s="49" t="e">
        <f>0.01*Matrix!AS427*'935'!U427</f>
        <v>#VALUE!</v>
      </c>
      <c r="Q427" s="57" t="e">
        <f t="shared" si="35"/>
        <v>#VALUE!</v>
      </c>
      <c r="R427" s="34" t="e">
        <f>'935'!Z427</f>
        <v>#VALUE!</v>
      </c>
      <c r="S427" s="58" t="e">
        <f t="shared" si="36"/>
        <v>#VALUE!</v>
      </c>
      <c r="T427" s="59" t="e">
        <f t="shared" si="37"/>
        <v>#VALUE!</v>
      </c>
      <c r="U427" s="57" t="e">
        <f t="shared" si="38"/>
        <v>#VALUE!</v>
      </c>
      <c r="V427" s="34" t="e">
        <f>'935'!AA427</f>
        <v>#VALUE!</v>
      </c>
      <c r="W427" s="58" t="e">
        <f t="shared" si="39"/>
        <v>#VALUE!</v>
      </c>
      <c r="X427" s="59" t="e">
        <f t="shared" si="40"/>
        <v>#VALUE!</v>
      </c>
      <c r="Y427" s="57" t="e">
        <f>0.01*('11'!B$17-'935'!X427)*Matrix!BT427</f>
        <v>#VALUE!</v>
      </c>
      <c r="Z427" s="32" t="e">
        <f>0.01*'11'!B$17*Matrix!AT427*Matrix!CV427</f>
        <v>#VALUE!</v>
      </c>
      <c r="AA427" s="32" t="e">
        <f>Matrix!AT427*MAX(Matrix!DD427,0-(Matrix!DC427+IF('935'!Q427=0,0,(1-'935'!Y427/'11'!C$17)*'11'!B$17/('11'!B$17-'935'!X427)*IF(Matrix!AT427=0,1,Matrix!BX427/Matrix!AT427)*Matrix!CU427)))*'11'!B$17*0.01*'DNO totals'!B$228/'DNO totals'!B$296</f>
        <v>#VALUE!</v>
      </c>
      <c r="AB427" s="32" t="e">
        <f>Matrix!AT427*'Charging rates'!B$106*Matrix!DA427</f>
        <v>#VALUE!</v>
      </c>
      <c r="AC427" s="32" t="e">
        <f>Matrix!AT427*MAX(Matrix!DD427,0-(Matrix!DC427+IF('935'!Q427=0,0,(1-'935'!Y427/'11'!C$17)*'11'!B$17/('11'!B$17-'935'!X427)*IF(Matrix!AT427=0,1,Matrix!BX427/Matrix!AT427)*Matrix!CU427)))*'11'!B$17*0.01*'DNO totals'!B$238/'DNO totals'!B$296</f>
        <v>#VALUE!</v>
      </c>
      <c r="AD427" s="32" t="e">
        <f>0.01*(Matrix!BX427*'11'!B$17*Matrix!CA427+Matrix!AT427*Matrix!CC427*'935'!Q427*('11'!C$17-'935'!Y427)*('11'!B$17/('11'!B$17-'935'!X427)))</f>
        <v>#VALUE!</v>
      </c>
      <c r="AE427" s="32" t="e">
        <f>Matrix!AT427*'Charging rates'!B$116*(Parameters!B$21+Matrix!AU427)*IF('DNO totals'!B$323&lt;0,1,'935'!S427)</f>
        <v>#VALUE!</v>
      </c>
      <c r="AF427" s="32" t="e">
        <f>Matrix!AT427*MAX(Matrix!DD427,0-(Matrix!DC427+IF('935'!Q427=0,0,(1-'935'!Y427/'11'!C$17)*'11'!B$17/('11'!B$17-'935'!X427)*IF(Matrix!AT427=0,1,Matrix!BX427/Matrix!AT427)*Matrix!CU427)))*'11'!B$17*0.01*(1-('DNO totals'!B$238+'DNO totals'!B$228)/'DNO totals'!B$296)</f>
        <v>#VALUE!</v>
      </c>
      <c r="AG427" s="49" t="e">
        <f t="shared" si="41"/>
        <v>#VALUE!</v>
      </c>
    </row>
    <row r="428" spans="1:33">
      <c r="A428" s="28">
        <v>328</v>
      </c>
      <c r="B428" s="47" t="e">
        <f>Results!B428</f>
        <v>#VALUE!</v>
      </c>
      <c r="C428" s="35" t="e">
        <f>Results!C428</f>
        <v>#VALUE!</v>
      </c>
      <c r="D428" s="55" t="e">
        <f>Results!D428</f>
        <v>#VALUE!</v>
      </c>
      <c r="E428" s="55" t="e">
        <f>Results!E428</f>
        <v>#VALUE!</v>
      </c>
      <c r="F428" s="56" t="e">
        <f>Results!F428</f>
        <v>#VALUE!</v>
      </c>
      <c r="G428" s="35" t="e">
        <f>Results!G428</f>
        <v>#VALUE!</v>
      </c>
      <c r="H428" s="55" t="e">
        <f>Results!H428</f>
        <v>#VALUE!</v>
      </c>
      <c r="I428" s="55" t="e">
        <f>Results!I428</f>
        <v>#VALUE!</v>
      </c>
      <c r="J428" s="56" t="e">
        <f>Results!J428</f>
        <v>#VALUE!</v>
      </c>
      <c r="K428" s="57" t="e">
        <f>0.01*'11'!B$17*Matrix!AT428*Results!E428</f>
        <v>#VALUE!</v>
      </c>
      <c r="L428" s="32" t="e">
        <f>0.01*('11'!C$17-'935'!Y428)*Results!C428*Matrix!AT428*('11'!B$17/('11'!B$17-'935'!X428))*'935'!Q428</f>
        <v>#VALUE!</v>
      </c>
      <c r="M428" s="49" t="e">
        <f>0.01*('11'!B$17-'935'!X428)*Results!D428</f>
        <v>#VALUE!</v>
      </c>
      <c r="N428" s="32" t="e">
        <f>0.01*'11'!B$17*Matrix!H428*Matrix!BC428</f>
        <v>#VALUE!</v>
      </c>
      <c r="O428" s="32" t="e">
        <f>0.01*('11'!B$17-'935'!X428)*Matrix!BW428</f>
        <v>#VALUE!</v>
      </c>
      <c r="P428" s="49" t="e">
        <f>0.01*Matrix!AS428*'935'!U428</f>
        <v>#VALUE!</v>
      </c>
      <c r="Q428" s="57" t="e">
        <f t="shared" si="35"/>
        <v>#VALUE!</v>
      </c>
      <c r="R428" s="34" t="e">
        <f>'935'!Z428</f>
        <v>#VALUE!</v>
      </c>
      <c r="S428" s="58" t="e">
        <f t="shared" si="36"/>
        <v>#VALUE!</v>
      </c>
      <c r="T428" s="59" t="e">
        <f t="shared" si="37"/>
        <v>#VALUE!</v>
      </c>
      <c r="U428" s="57" t="e">
        <f t="shared" si="38"/>
        <v>#VALUE!</v>
      </c>
      <c r="V428" s="34" t="e">
        <f>'935'!AA428</f>
        <v>#VALUE!</v>
      </c>
      <c r="W428" s="58" t="e">
        <f t="shared" si="39"/>
        <v>#VALUE!</v>
      </c>
      <c r="X428" s="59" t="e">
        <f t="shared" si="40"/>
        <v>#VALUE!</v>
      </c>
      <c r="Y428" s="57" t="e">
        <f>0.01*('11'!B$17-'935'!X428)*Matrix!BT428</f>
        <v>#VALUE!</v>
      </c>
      <c r="Z428" s="32" t="e">
        <f>0.01*'11'!B$17*Matrix!AT428*Matrix!CV428</f>
        <v>#VALUE!</v>
      </c>
      <c r="AA428" s="32" t="e">
        <f>Matrix!AT428*MAX(Matrix!DD428,0-(Matrix!DC428+IF('935'!Q428=0,0,(1-'935'!Y428/'11'!C$17)*'11'!B$17/('11'!B$17-'935'!X428)*IF(Matrix!AT428=0,1,Matrix!BX428/Matrix!AT428)*Matrix!CU428)))*'11'!B$17*0.01*'DNO totals'!B$228/'DNO totals'!B$296</f>
        <v>#VALUE!</v>
      </c>
      <c r="AB428" s="32" t="e">
        <f>Matrix!AT428*'Charging rates'!B$106*Matrix!DA428</f>
        <v>#VALUE!</v>
      </c>
      <c r="AC428" s="32" t="e">
        <f>Matrix!AT428*MAX(Matrix!DD428,0-(Matrix!DC428+IF('935'!Q428=0,0,(1-'935'!Y428/'11'!C$17)*'11'!B$17/('11'!B$17-'935'!X428)*IF(Matrix!AT428=0,1,Matrix!BX428/Matrix!AT428)*Matrix!CU428)))*'11'!B$17*0.01*'DNO totals'!B$238/'DNO totals'!B$296</f>
        <v>#VALUE!</v>
      </c>
      <c r="AD428" s="32" t="e">
        <f>0.01*(Matrix!BX428*'11'!B$17*Matrix!CA428+Matrix!AT428*Matrix!CC428*'935'!Q428*('11'!C$17-'935'!Y428)*('11'!B$17/('11'!B$17-'935'!X428)))</f>
        <v>#VALUE!</v>
      </c>
      <c r="AE428" s="32" t="e">
        <f>Matrix!AT428*'Charging rates'!B$116*(Parameters!B$21+Matrix!AU428)*IF('DNO totals'!B$323&lt;0,1,'935'!S428)</f>
        <v>#VALUE!</v>
      </c>
      <c r="AF428" s="32" t="e">
        <f>Matrix!AT428*MAX(Matrix!DD428,0-(Matrix!DC428+IF('935'!Q428=0,0,(1-'935'!Y428/'11'!C$17)*'11'!B$17/('11'!B$17-'935'!X428)*IF(Matrix!AT428=0,1,Matrix!BX428/Matrix!AT428)*Matrix!CU428)))*'11'!B$17*0.01*(1-('DNO totals'!B$238+'DNO totals'!B$228)/'DNO totals'!B$296)</f>
        <v>#VALUE!</v>
      </c>
      <c r="AG428" s="49" t="e">
        <f t="shared" si="41"/>
        <v>#VALUE!</v>
      </c>
    </row>
    <row r="429" spans="1:33">
      <c r="A429" s="28">
        <v>329</v>
      </c>
      <c r="B429" s="47" t="e">
        <f>Results!B429</f>
        <v>#VALUE!</v>
      </c>
      <c r="C429" s="35" t="e">
        <f>Results!C429</f>
        <v>#VALUE!</v>
      </c>
      <c r="D429" s="55" t="e">
        <f>Results!D429</f>
        <v>#VALUE!</v>
      </c>
      <c r="E429" s="55" t="e">
        <f>Results!E429</f>
        <v>#VALUE!</v>
      </c>
      <c r="F429" s="56" t="e">
        <f>Results!F429</f>
        <v>#VALUE!</v>
      </c>
      <c r="G429" s="35" t="e">
        <f>Results!G429</f>
        <v>#VALUE!</v>
      </c>
      <c r="H429" s="55" t="e">
        <f>Results!H429</f>
        <v>#VALUE!</v>
      </c>
      <c r="I429" s="55" t="e">
        <f>Results!I429</f>
        <v>#VALUE!</v>
      </c>
      <c r="J429" s="56" t="e">
        <f>Results!J429</f>
        <v>#VALUE!</v>
      </c>
      <c r="K429" s="57" t="e">
        <f>0.01*'11'!B$17*Matrix!AT429*Results!E429</f>
        <v>#VALUE!</v>
      </c>
      <c r="L429" s="32" t="e">
        <f>0.01*('11'!C$17-'935'!Y429)*Results!C429*Matrix!AT429*('11'!B$17/('11'!B$17-'935'!X429))*'935'!Q429</f>
        <v>#VALUE!</v>
      </c>
      <c r="M429" s="49" t="e">
        <f>0.01*('11'!B$17-'935'!X429)*Results!D429</f>
        <v>#VALUE!</v>
      </c>
      <c r="N429" s="32" t="e">
        <f>0.01*'11'!B$17*Matrix!H429*Matrix!BC429</f>
        <v>#VALUE!</v>
      </c>
      <c r="O429" s="32" t="e">
        <f>0.01*('11'!B$17-'935'!X429)*Matrix!BW429</f>
        <v>#VALUE!</v>
      </c>
      <c r="P429" s="49" t="e">
        <f>0.01*Matrix!AS429*'935'!U429</f>
        <v>#VALUE!</v>
      </c>
      <c r="Q429" s="57" t="e">
        <f t="shared" si="35"/>
        <v>#VALUE!</v>
      </c>
      <c r="R429" s="34" t="e">
        <f>'935'!Z429</f>
        <v>#VALUE!</v>
      </c>
      <c r="S429" s="58" t="e">
        <f t="shared" si="36"/>
        <v>#VALUE!</v>
      </c>
      <c r="T429" s="59" t="e">
        <f t="shared" si="37"/>
        <v>#VALUE!</v>
      </c>
      <c r="U429" s="57" t="e">
        <f t="shared" si="38"/>
        <v>#VALUE!</v>
      </c>
      <c r="V429" s="34" t="e">
        <f>'935'!AA429</f>
        <v>#VALUE!</v>
      </c>
      <c r="W429" s="58" t="e">
        <f t="shared" si="39"/>
        <v>#VALUE!</v>
      </c>
      <c r="X429" s="59" t="e">
        <f t="shared" si="40"/>
        <v>#VALUE!</v>
      </c>
      <c r="Y429" s="57" t="e">
        <f>0.01*('11'!B$17-'935'!X429)*Matrix!BT429</f>
        <v>#VALUE!</v>
      </c>
      <c r="Z429" s="32" t="e">
        <f>0.01*'11'!B$17*Matrix!AT429*Matrix!CV429</f>
        <v>#VALUE!</v>
      </c>
      <c r="AA429" s="32" t="e">
        <f>Matrix!AT429*MAX(Matrix!DD429,0-(Matrix!DC429+IF('935'!Q429=0,0,(1-'935'!Y429/'11'!C$17)*'11'!B$17/('11'!B$17-'935'!X429)*IF(Matrix!AT429=0,1,Matrix!BX429/Matrix!AT429)*Matrix!CU429)))*'11'!B$17*0.01*'DNO totals'!B$228/'DNO totals'!B$296</f>
        <v>#VALUE!</v>
      </c>
      <c r="AB429" s="32" t="e">
        <f>Matrix!AT429*'Charging rates'!B$106*Matrix!DA429</f>
        <v>#VALUE!</v>
      </c>
      <c r="AC429" s="32" t="e">
        <f>Matrix!AT429*MAX(Matrix!DD429,0-(Matrix!DC429+IF('935'!Q429=0,0,(1-'935'!Y429/'11'!C$17)*'11'!B$17/('11'!B$17-'935'!X429)*IF(Matrix!AT429=0,1,Matrix!BX429/Matrix!AT429)*Matrix!CU429)))*'11'!B$17*0.01*'DNO totals'!B$238/'DNO totals'!B$296</f>
        <v>#VALUE!</v>
      </c>
      <c r="AD429" s="32" t="e">
        <f>0.01*(Matrix!BX429*'11'!B$17*Matrix!CA429+Matrix!AT429*Matrix!CC429*'935'!Q429*('11'!C$17-'935'!Y429)*('11'!B$17/('11'!B$17-'935'!X429)))</f>
        <v>#VALUE!</v>
      </c>
      <c r="AE429" s="32" t="e">
        <f>Matrix!AT429*'Charging rates'!B$116*(Parameters!B$21+Matrix!AU429)*IF('DNO totals'!B$323&lt;0,1,'935'!S429)</f>
        <v>#VALUE!</v>
      </c>
      <c r="AF429" s="32" t="e">
        <f>Matrix!AT429*MAX(Matrix!DD429,0-(Matrix!DC429+IF('935'!Q429=0,0,(1-'935'!Y429/'11'!C$17)*'11'!B$17/('11'!B$17-'935'!X429)*IF(Matrix!AT429=0,1,Matrix!BX429/Matrix!AT429)*Matrix!CU429)))*'11'!B$17*0.01*(1-('DNO totals'!B$238+'DNO totals'!B$228)/'DNO totals'!B$296)</f>
        <v>#VALUE!</v>
      </c>
      <c r="AG429" s="49" t="e">
        <f t="shared" si="41"/>
        <v>#VALUE!</v>
      </c>
    </row>
    <row r="430" spans="1:33">
      <c r="A430" s="28">
        <v>330</v>
      </c>
      <c r="B430" s="47" t="e">
        <f>Results!B430</f>
        <v>#VALUE!</v>
      </c>
      <c r="C430" s="35" t="e">
        <f>Results!C430</f>
        <v>#VALUE!</v>
      </c>
      <c r="D430" s="55" t="e">
        <f>Results!D430</f>
        <v>#VALUE!</v>
      </c>
      <c r="E430" s="55" t="e">
        <f>Results!E430</f>
        <v>#VALUE!</v>
      </c>
      <c r="F430" s="56" t="e">
        <f>Results!F430</f>
        <v>#VALUE!</v>
      </c>
      <c r="G430" s="35" t="e">
        <f>Results!G430</f>
        <v>#VALUE!</v>
      </c>
      <c r="H430" s="55" t="e">
        <f>Results!H430</f>
        <v>#VALUE!</v>
      </c>
      <c r="I430" s="55" t="e">
        <f>Results!I430</f>
        <v>#VALUE!</v>
      </c>
      <c r="J430" s="56" t="e">
        <f>Results!J430</f>
        <v>#VALUE!</v>
      </c>
      <c r="K430" s="57" t="e">
        <f>0.01*'11'!B$17*Matrix!AT430*Results!E430</f>
        <v>#VALUE!</v>
      </c>
      <c r="L430" s="32" t="e">
        <f>0.01*('11'!C$17-'935'!Y430)*Results!C430*Matrix!AT430*('11'!B$17/('11'!B$17-'935'!X430))*'935'!Q430</f>
        <v>#VALUE!</v>
      </c>
      <c r="M430" s="49" t="e">
        <f>0.01*('11'!B$17-'935'!X430)*Results!D430</f>
        <v>#VALUE!</v>
      </c>
      <c r="N430" s="32" t="e">
        <f>0.01*'11'!B$17*Matrix!H430*Matrix!BC430</f>
        <v>#VALUE!</v>
      </c>
      <c r="O430" s="32" t="e">
        <f>0.01*('11'!B$17-'935'!X430)*Matrix!BW430</f>
        <v>#VALUE!</v>
      </c>
      <c r="P430" s="49" t="e">
        <f>0.01*Matrix!AS430*'935'!U430</f>
        <v>#VALUE!</v>
      </c>
      <c r="Q430" s="57" t="e">
        <f t="shared" si="35"/>
        <v>#VALUE!</v>
      </c>
      <c r="R430" s="34" t="e">
        <f>'935'!Z430</f>
        <v>#VALUE!</v>
      </c>
      <c r="S430" s="58" t="e">
        <f t="shared" si="36"/>
        <v>#VALUE!</v>
      </c>
      <c r="T430" s="59" t="e">
        <f t="shared" si="37"/>
        <v>#VALUE!</v>
      </c>
      <c r="U430" s="57" t="e">
        <f t="shared" si="38"/>
        <v>#VALUE!</v>
      </c>
      <c r="V430" s="34" t="e">
        <f>'935'!AA430</f>
        <v>#VALUE!</v>
      </c>
      <c r="W430" s="58" t="e">
        <f t="shared" si="39"/>
        <v>#VALUE!</v>
      </c>
      <c r="X430" s="59" t="e">
        <f t="shared" si="40"/>
        <v>#VALUE!</v>
      </c>
      <c r="Y430" s="57" t="e">
        <f>0.01*('11'!B$17-'935'!X430)*Matrix!BT430</f>
        <v>#VALUE!</v>
      </c>
      <c r="Z430" s="32" t="e">
        <f>0.01*'11'!B$17*Matrix!AT430*Matrix!CV430</f>
        <v>#VALUE!</v>
      </c>
      <c r="AA430" s="32" t="e">
        <f>Matrix!AT430*MAX(Matrix!DD430,0-(Matrix!DC430+IF('935'!Q430=0,0,(1-'935'!Y430/'11'!C$17)*'11'!B$17/('11'!B$17-'935'!X430)*IF(Matrix!AT430=0,1,Matrix!BX430/Matrix!AT430)*Matrix!CU430)))*'11'!B$17*0.01*'DNO totals'!B$228/'DNO totals'!B$296</f>
        <v>#VALUE!</v>
      </c>
      <c r="AB430" s="32" t="e">
        <f>Matrix!AT430*'Charging rates'!B$106*Matrix!DA430</f>
        <v>#VALUE!</v>
      </c>
      <c r="AC430" s="32" t="e">
        <f>Matrix!AT430*MAX(Matrix!DD430,0-(Matrix!DC430+IF('935'!Q430=0,0,(1-'935'!Y430/'11'!C$17)*'11'!B$17/('11'!B$17-'935'!X430)*IF(Matrix!AT430=0,1,Matrix!BX430/Matrix!AT430)*Matrix!CU430)))*'11'!B$17*0.01*'DNO totals'!B$238/'DNO totals'!B$296</f>
        <v>#VALUE!</v>
      </c>
      <c r="AD430" s="32" t="e">
        <f>0.01*(Matrix!BX430*'11'!B$17*Matrix!CA430+Matrix!AT430*Matrix!CC430*'935'!Q430*('11'!C$17-'935'!Y430)*('11'!B$17/('11'!B$17-'935'!X430)))</f>
        <v>#VALUE!</v>
      </c>
      <c r="AE430" s="32" t="e">
        <f>Matrix!AT430*'Charging rates'!B$116*(Parameters!B$21+Matrix!AU430)*IF('DNO totals'!B$323&lt;0,1,'935'!S430)</f>
        <v>#VALUE!</v>
      </c>
      <c r="AF430" s="32" t="e">
        <f>Matrix!AT430*MAX(Matrix!DD430,0-(Matrix!DC430+IF('935'!Q430=0,0,(1-'935'!Y430/'11'!C$17)*'11'!B$17/('11'!B$17-'935'!X430)*IF(Matrix!AT430=0,1,Matrix!BX430/Matrix!AT430)*Matrix!CU430)))*'11'!B$17*0.01*(1-('DNO totals'!B$238+'DNO totals'!B$228)/'DNO totals'!B$296)</f>
        <v>#VALUE!</v>
      </c>
      <c r="AG430" s="49" t="e">
        <f t="shared" si="41"/>
        <v>#VALUE!</v>
      </c>
    </row>
    <row r="431" spans="1:33">
      <c r="A431" s="28">
        <v>331</v>
      </c>
      <c r="B431" s="47" t="e">
        <f>Results!B431</f>
        <v>#VALUE!</v>
      </c>
      <c r="C431" s="35" t="e">
        <f>Results!C431</f>
        <v>#VALUE!</v>
      </c>
      <c r="D431" s="55" t="e">
        <f>Results!D431</f>
        <v>#VALUE!</v>
      </c>
      <c r="E431" s="55" t="e">
        <f>Results!E431</f>
        <v>#VALUE!</v>
      </c>
      <c r="F431" s="56" t="e">
        <f>Results!F431</f>
        <v>#VALUE!</v>
      </c>
      <c r="G431" s="35" t="e">
        <f>Results!G431</f>
        <v>#VALUE!</v>
      </c>
      <c r="H431" s="55" t="e">
        <f>Results!H431</f>
        <v>#VALUE!</v>
      </c>
      <c r="I431" s="55" t="e">
        <f>Results!I431</f>
        <v>#VALUE!</v>
      </c>
      <c r="J431" s="56" t="e">
        <f>Results!J431</f>
        <v>#VALUE!</v>
      </c>
      <c r="K431" s="57" t="e">
        <f>0.01*'11'!B$17*Matrix!AT431*Results!E431</f>
        <v>#VALUE!</v>
      </c>
      <c r="L431" s="32" t="e">
        <f>0.01*('11'!C$17-'935'!Y431)*Results!C431*Matrix!AT431*('11'!B$17/('11'!B$17-'935'!X431))*'935'!Q431</f>
        <v>#VALUE!</v>
      </c>
      <c r="M431" s="49" t="e">
        <f>0.01*('11'!B$17-'935'!X431)*Results!D431</f>
        <v>#VALUE!</v>
      </c>
      <c r="N431" s="32" t="e">
        <f>0.01*'11'!B$17*Matrix!H431*Matrix!BC431</f>
        <v>#VALUE!</v>
      </c>
      <c r="O431" s="32" t="e">
        <f>0.01*('11'!B$17-'935'!X431)*Matrix!BW431</f>
        <v>#VALUE!</v>
      </c>
      <c r="P431" s="49" t="e">
        <f>0.01*Matrix!AS431*'935'!U431</f>
        <v>#VALUE!</v>
      </c>
      <c r="Q431" s="57" t="e">
        <f t="shared" si="35"/>
        <v>#VALUE!</v>
      </c>
      <c r="R431" s="34" t="e">
        <f>'935'!Z431</f>
        <v>#VALUE!</v>
      </c>
      <c r="S431" s="58" t="e">
        <f t="shared" si="36"/>
        <v>#VALUE!</v>
      </c>
      <c r="T431" s="59" t="e">
        <f t="shared" si="37"/>
        <v>#VALUE!</v>
      </c>
      <c r="U431" s="57" t="e">
        <f t="shared" si="38"/>
        <v>#VALUE!</v>
      </c>
      <c r="V431" s="34" t="e">
        <f>'935'!AA431</f>
        <v>#VALUE!</v>
      </c>
      <c r="W431" s="58" t="e">
        <f t="shared" si="39"/>
        <v>#VALUE!</v>
      </c>
      <c r="X431" s="59" t="e">
        <f t="shared" si="40"/>
        <v>#VALUE!</v>
      </c>
      <c r="Y431" s="57" t="e">
        <f>0.01*('11'!B$17-'935'!X431)*Matrix!BT431</f>
        <v>#VALUE!</v>
      </c>
      <c r="Z431" s="32" t="e">
        <f>0.01*'11'!B$17*Matrix!AT431*Matrix!CV431</f>
        <v>#VALUE!</v>
      </c>
      <c r="AA431" s="32" t="e">
        <f>Matrix!AT431*MAX(Matrix!DD431,0-(Matrix!DC431+IF('935'!Q431=0,0,(1-'935'!Y431/'11'!C$17)*'11'!B$17/('11'!B$17-'935'!X431)*IF(Matrix!AT431=0,1,Matrix!BX431/Matrix!AT431)*Matrix!CU431)))*'11'!B$17*0.01*'DNO totals'!B$228/'DNO totals'!B$296</f>
        <v>#VALUE!</v>
      </c>
      <c r="AB431" s="32" t="e">
        <f>Matrix!AT431*'Charging rates'!B$106*Matrix!DA431</f>
        <v>#VALUE!</v>
      </c>
      <c r="AC431" s="32" t="e">
        <f>Matrix!AT431*MAX(Matrix!DD431,0-(Matrix!DC431+IF('935'!Q431=0,0,(1-'935'!Y431/'11'!C$17)*'11'!B$17/('11'!B$17-'935'!X431)*IF(Matrix!AT431=0,1,Matrix!BX431/Matrix!AT431)*Matrix!CU431)))*'11'!B$17*0.01*'DNO totals'!B$238/'DNO totals'!B$296</f>
        <v>#VALUE!</v>
      </c>
      <c r="AD431" s="32" t="e">
        <f>0.01*(Matrix!BX431*'11'!B$17*Matrix!CA431+Matrix!AT431*Matrix!CC431*'935'!Q431*('11'!C$17-'935'!Y431)*('11'!B$17/('11'!B$17-'935'!X431)))</f>
        <v>#VALUE!</v>
      </c>
      <c r="AE431" s="32" t="e">
        <f>Matrix!AT431*'Charging rates'!B$116*(Parameters!B$21+Matrix!AU431)*IF('DNO totals'!B$323&lt;0,1,'935'!S431)</f>
        <v>#VALUE!</v>
      </c>
      <c r="AF431" s="32" t="e">
        <f>Matrix!AT431*MAX(Matrix!DD431,0-(Matrix!DC431+IF('935'!Q431=0,0,(1-'935'!Y431/'11'!C$17)*'11'!B$17/('11'!B$17-'935'!X431)*IF(Matrix!AT431=0,1,Matrix!BX431/Matrix!AT431)*Matrix!CU431)))*'11'!B$17*0.01*(1-('DNO totals'!B$238+'DNO totals'!B$228)/'DNO totals'!B$296)</f>
        <v>#VALUE!</v>
      </c>
      <c r="AG431" s="49" t="e">
        <f t="shared" si="41"/>
        <v>#VALUE!</v>
      </c>
    </row>
    <row r="432" spans="1:33">
      <c r="A432" s="28">
        <v>332</v>
      </c>
      <c r="B432" s="47" t="e">
        <f>Results!B432</f>
        <v>#VALUE!</v>
      </c>
      <c r="C432" s="35" t="e">
        <f>Results!C432</f>
        <v>#VALUE!</v>
      </c>
      <c r="D432" s="55" t="e">
        <f>Results!D432</f>
        <v>#VALUE!</v>
      </c>
      <c r="E432" s="55" t="e">
        <f>Results!E432</f>
        <v>#VALUE!</v>
      </c>
      <c r="F432" s="56" t="e">
        <f>Results!F432</f>
        <v>#VALUE!</v>
      </c>
      <c r="G432" s="35" t="e">
        <f>Results!G432</f>
        <v>#VALUE!</v>
      </c>
      <c r="H432" s="55" t="e">
        <f>Results!H432</f>
        <v>#VALUE!</v>
      </c>
      <c r="I432" s="55" t="e">
        <f>Results!I432</f>
        <v>#VALUE!</v>
      </c>
      <c r="J432" s="56" t="e">
        <f>Results!J432</f>
        <v>#VALUE!</v>
      </c>
      <c r="K432" s="57" t="e">
        <f>0.01*'11'!B$17*Matrix!AT432*Results!E432</f>
        <v>#VALUE!</v>
      </c>
      <c r="L432" s="32" t="e">
        <f>0.01*('11'!C$17-'935'!Y432)*Results!C432*Matrix!AT432*('11'!B$17/('11'!B$17-'935'!X432))*'935'!Q432</f>
        <v>#VALUE!</v>
      </c>
      <c r="M432" s="49" t="e">
        <f>0.01*('11'!B$17-'935'!X432)*Results!D432</f>
        <v>#VALUE!</v>
      </c>
      <c r="N432" s="32" t="e">
        <f>0.01*'11'!B$17*Matrix!H432*Matrix!BC432</f>
        <v>#VALUE!</v>
      </c>
      <c r="O432" s="32" t="e">
        <f>0.01*('11'!B$17-'935'!X432)*Matrix!BW432</f>
        <v>#VALUE!</v>
      </c>
      <c r="P432" s="49" t="e">
        <f>0.01*Matrix!AS432*'935'!U432</f>
        <v>#VALUE!</v>
      </c>
      <c r="Q432" s="57" t="e">
        <f t="shared" si="35"/>
        <v>#VALUE!</v>
      </c>
      <c r="R432" s="34" t="e">
        <f>'935'!Z432</f>
        <v>#VALUE!</v>
      </c>
      <c r="S432" s="58" t="e">
        <f t="shared" si="36"/>
        <v>#VALUE!</v>
      </c>
      <c r="T432" s="59" t="e">
        <f t="shared" si="37"/>
        <v>#VALUE!</v>
      </c>
      <c r="U432" s="57" t="e">
        <f t="shared" si="38"/>
        <v>#VALUE!</v>
      </c>
      <c r="V432" s="34" t="e">
        <f>'935'!AA432</f>
        <v>#VALUE!</v>
      </c>
      <c r="W432" s="58" t="e">
        <f t="shared" si="39"/>
        <v>#VALUE!</v>
      </c>
      <c r="X432" s="59" t="e">
        <f t="shared" si="40"/>
        <v>#VALUE!</v>
      </c>
      <c r="Y432" s="57" t="e">
        <f>0.01*('11'!B$17-'935'!X432)*Matrix!BT432</f>
        <v>#VALUE!</v>
      </c>
      <c r="Z432" s="32" t="e">
        <f>0.01*'11'!B$17*Matrix!AT432*Matrix!CV432</f>
        <v>#VALUE!</v>
      </c>
      <c r="AA432" s="32" t="e">
        <f>Matrix!AT432*MAX(Matrix!DD432,0-(Matrix!DC432+IF('935'!Q432=0,0,(1-'935'!Y432/'11'!C$17)*'11'!B$17/('11'!B$17-'935'!X432)*IF(Matrix!AT432=0,1,Matrix!BX432/Matrix!AT432)*Matrix!CU432)))*'11'!B$17*0.01*'DNO totals'!B$228/'DNO totals'!B$296</f>
        <v>#VALUE!</v>
      </c>
      <c r="AB432" s="32" t="e">
        <f>Matrix!AT432*'Charging rates'!B$106*Matrix!DA432</f>
        <v>#VALUE!</v>
      </c>
      <c r="AC432" s="32" t="e">
        <f>Matrix!AT432*MAX(Matrix!DD432,0-(Matrix!DC432+IF('935'!Q432=0,0,(1-'935'!Y432/'11'!C$17)*'11'!B$17/('11'!B$17-'935'!X432)*IF(Matrix!AT432=0,1,Matrix!BX432/Matrix!AT432)*Matrix!CU432)))*'11'!B$17*0.01*'DNO totals'!B$238/'DNO totals'!B$296</f>
        <v>#VALUE!</v>
      </c>
      <c r="AD432" s="32" t="e">
        <f>0.01*(Matrix!BX432*'11'!B$17*Matrix!CA432+Matrix!AT432*Matrix!CC432*'935'!Q432*('11'!C$17-'935'!Y432)*('11'!B$17/('11'!B$17-'935'!X432)))</f>
        <v>#VALUE!</v>
      </c>
      <c r="AE432" s="32" t="e">
        <f>Matrix!AT432*'Charging rates'!B$116*(Parameters!B$21+Matrix!AU432)*IF('DNO totals'!B$323&lt;0,1,'935'!S432)</f>
        <v>#VALUE!</v>
      </c>
      <c r="AF432" s="32" t="e">
        <f>Matrix!AT432*MAX(Matrix!DD432,0-(Matrix!DC432+IF('935'!Q432=0,0,(1-'935'!Y432/'11'!C$17)*'11'!B$17/('11'!B$17-'935'!X432)*IF(Matrix!AT432=0,1,Matrix!BX432/Matrix!AT432)*Matrix!CU432)))*'11'!B$17*0.01*(1-('DNO totals'!B$238+'DNO totals'!B$228)/'DNO totals'!B$296)</f>
        <v>#VALUE!</v>
      </c>
      <c r="AG432" s="49" t="e">
        <f t="shared" si="41"/>
        <v>#VALUE!</v>
      </c>
    </row>
    <row r="433" spans="1:33">
      <c r="A433" s="28">
        <v>333</v>
      </c>
      <c r="B433" s="47" t="e">
        <f>Results!B433</f>
        <v>#VALUE!</v>
      </c>
      <c r="C433" s="35" t="e">
        <f>Results!C433</f>
        <v>#VALUE!</v>
      </c>
      <c r="D433" s="55" t="e">
        <f>Results!D433</f>
        <v>#VALUE!</v>
      </c>
      <c r="E433" s="55" t="e">
        <f>Results!E433</f>
        <v>#VALUE!</v>
      </c>
      <c r="F433" s="56" t="e">
        <f>Results!F433</f>
        <v>#VALUE!</v>
      </c>
      <c r="G433" s="35" t="e">
        <f>Results!G433</f>
        <v>#VALUE!</v>
      </c>
      <c r="H433" s="55" t="e">
        <f>Results!H433</f>
        <v>#VALUE!</v>
      </c>
      <c r="I433" s="55" t="e">
        <f>Results!I433</f>
        <v>#VALUE!</v>
      </c>
      <c r="J433" s="56" t="e">
        <f>Results!J433</f>
        <v>#VALUE!</v>
      </c>
      <c r="K433" s="57" t="e">
        <f>0.01*'11'!B$17*Matrix!AT433*Results!E433</f>
        <v>#VALUE!</v>
      </c>
      <c r="L433" s="32" t="e">
        <f>0.01*('11'!C$17-'935'!Y433)*Results!C433*Matrix!AT433*('11'!B$17/('11'!B$17-'935'!X433))*'935'!Q433</f>
        <v>#VALUE!</v>
      </c>
      <c r="M433" s="49" t="e">
        <f>0.01*('11'!B$17-'935'!X433)*Results!D433</f>
        <v>#VALUE!</v>
      </c>
      <c r="N433" s="32" t="e">
        <f>0.01*'11'!B$17*Matrix!H433*Matrix!BC433</f>
        <v>#VALUE!</v>
      </c>
      <c r="O433" s="32" t="e">
        <f>0.01*('11'!B$17-'935'!X433)*Matrix!BW433</f>
        <v>#VALUE!</v>
      </c>
      <c r="P433" s="49" t="e">
        <f>0.01*Matrix!AS433*'935'!U433</f>
        <v>#VALUE!</v>
      </c>
      <c r="Q433" s="57" t="e">
        <f t="shared" si="35"/>
        <v>#VALUE!</v>
      </c>
      <c r="R433" s="34" t="e">
        <f>'935'!Z433</f>
        <v>#VALUE!</v>
      </c>
      <c r="S433" s="58" t="e">
        <f t="shared" si="36"/>
        <v>#VALUE!</v>
      </c>
      <c r="T433" s="59" t="e">
        <f t="shared" si="37"/>
        <v>#VALUE!</v>
      </c>
      <c r="U433" s="57" t="e">
        <f t="shared" si="38"/>
        <v>#VALUE!</v>
      </c>
      <c r="V433" s="34" t="e">
        <f>'935'!AA433</f>
        <v>#VALUE!</v>
      </c>
      <c r="W433" s="58" t="e">
        <f t="shared" si="39"/>
        <v>#VALUE!</v>
      </c>
      <c r="X433" s="59" t="e">
        <f t="shared" si="40"/>
        <v>#VALUE!</v>
      </c>
      <c r="Y433" s="57" t="e">
        <f>0.01*('11'!B$17-'935'!X433)*Matrix!BT433</f>
        <v>#VALUE!</v>
      </c>
      <c r="Z433" s="32" t="e">
        <f>0.01*'11'!B$17*Matrix!AT433*Matrix!CV433</f>
        <v>#VALUE!</v>
      </c>
      <c r="AA433" s="32" t="e">
        <f>Matrix!AT433*MAX(Matrix!DD433,0-(Matrix!DC433+IF('935'!Q433=0,0,(1-'935'!Y433/'11'!C$17)*'11'!B$17/('11'!B$17-'935'!X433)*IF(Matrix!AT433=0,1,Matrix!BX433/Matrix!AT433)*Matrix!CU433)))*'11'!B$17*0.01*'DNO totals'!B$228/'DNO totals'!B$296</f>
        <v>#VALUE!</v>
      </c>
      <c r="AB433" s="32" t="e">
        <f>Matrix!AT433*'Charging rates'!B$106*Matrix!DA433</f>
        <v>#VALUE!</v>
      </c>
      <c r="AC433" s="32" t="e">
        <f>Matrix!AT433*MAX(Matrix!DD433,0-(Matrix!DC433+IF('935'!Q433=0,0,(1-'935'!Y433/'11'!C$17)*'11'!B$17/('11'!B$17-'935'!X433)*IF(Matrix!AT433=0,1,Matrix!BX433/Matrix!AT433)*Matrix!CU433)))*'11'!B$17*0.01*'DNO totals'!B$238/'DNO totals'!B$296</f>
        <v>#VALUE!</v>
      </c>
      <c r="AD433" s="32" t="e">
        <f>0.01*(Matrix!BX433*'11'!B$17*Matrix!CA433+Matrix!AT433*Matrix!CC433*'935'!Q433*('11'!C$17-'935'!Y433)*('11'!B$17/('11'!B$17-'935'!X433)))</f>
        <v>#VALUE!</v>
      </c>
      <c r="AE433" s="32" t="e">
        <f>Matrix!AT433*'Charging rates'!B$116*(Parameters!B$21+Matrix!AU433)*IF('DNO totals'!B$323&lt;0,1,'935'!S433)</f>
        <v>#VALUE!</v>
      </c>
      <c r="AF433" s="32" t="e">
        <f>Matrix!AT433*MAX(Matrix!DD433,0-(Matrix!DC433+IF('935'!Q433=0,0,(1-'935'!Y433/'11'!C$17)*'11'!B$17/('11'!B$17-'935'!X433)*IF(Matrix!AT433=0,1,Matrix!BX433/Matrix!AT433)*Matrix!CU433)))*'11'!B$17*0.01*(1-('DNO totals'!B$238+'DNO totals'!B$228)/'DNO totals'!B$296)</f>
        <v>#VALUE!</v>
      </c>
      <c r="AG433" s="49" t="e">
        <f t="shared" si="41"/>
        <v>#VALUE!</v>
      </c>
    </row>
    <row r="434" spans="1:33">
      <c r="A434" s="28">
        <v>334</v>
      </c>
      <c r="B434" s="47" t="e">
        <f>Results!B434</f>
        <v>#VALUE!</v>
      </c>
      <c r="C434" s="35" t="e">
        <f>Results!C434</f>
        <v>#VALUE!</v>
      </c>
      <c r="D434" s="55" t="e">
        <f>Results!D434</f>
        <v>#VALUE!</v>
      </c>
      <c r="E434" s="55" t="e">
        <f>Results!E434</f>
        <v>#VALUE!</v>
      </c>
      <c r="F434" s="56" t="e">
        <f>Results!F434</f>
        <v>#VALUE!</v>
      </c>
      <c r="G434" s="35" t="e">
        <f>Results!G434</f>
        <v>#VALUE!</v>
      </c>
      <c r="H434" s="55" t="e">
        <f>Results!H434</f>
        <v>#VALUE!</v>
      </c>
      <c r="I434" s="55" t="e">
        <f>Results!I434</f>
        <v>#VALUE!</v>
      </c>
      <c r="J434" s="56" t="e">
        <f>Results!J434</f>
        <v>#VALUE!</v>
      </c>
      <c r="K434" s="57" t="e">
        <f>0.01*'11'!B$17*Matrix!AT434*Results!E434</f>
        <v>#VALUE!</v>
      </c>
      <c r="L434" s="32" t="e">
        <f>0.01*('11'!C$17-'935'!Y434)*Results!C434*Matrix!AT434*('11'!B$17/('11'!B$17-'935'!X434))*'935'!Q434</f>
        <v>#VALUE!</v>
      </c>
      <c r="M434" s="49" t="e">
        <f>0.01*('11'!B$17-'935'!X434)*Results!D434</f>
        <v>#VALUE!</v>
      </c>
      <c r="N434" s="32" t="e">
        <f>0.01*'11'!B$17*Matrix!H434*Matrix!BC434</f>
        <v>#VALUE!</v>
      </c>
      <c r="O434" s="32" t="e">
        <f>0.01*('11'!B$17-'935'!X434)*Matrix!BW434</f>
        <v>#VALUE!</v>
      </c>
      <c r="P434" s="49" t="e">
        <f>0.01*Matrix!AS434*'935'!U434</f>
        <v>#VALUE!</v>
      </c>
      <c r="Q434" s="57" t="e">
        <f t="shared" si="35"/>
        <v>#VALUE!</v>
      </c>
      <c r="R434" s="34" t="e">
        <f>'935'!Z434</f>
        <v>#VALUE!</v>
      </c>
      <c r="S434" s="58" t="e">
        <f t="shared" si="36"/>
        <v>#VALUE!</v>
      </c>
      <c r="T434" s="59" t="e">
        <f t="shared" si="37"/>
        <v>#VALUE!</v>
      </c>
      <c r="U434" s="57" t="e">
        <f t="shared" si="38"/>
        <v>#VALUE!</v>
      </c>
      <c r="V434" s="34" t="e">
        <f>'935'!AA434</f>
        <v>#VALUE!</v>
      </c>
      <c r="W434" s="58" t="e">
        <f t="shared" si="39"/>
        <v>#VALUE!</v>
      </c>
      <c r="X434" s="59" t="e">
        <f t="shared" si="40"/>
        <v>#VALUE!</v>
      </c>
      <c r="Y434" s="57" t="e">
        <f>0.01*('11'!B$17-'935'!X434)*Matrix!BT434</f>
        <v>#VALUE!</v>
      </c>
      <c r="Z434" s="32" t="e">
        <f>0.01*'11'!B$17*Matrix!AT434*Matrix!CV434</f>
        <v>#VALUE!</v>
      </c>
      <c r="AA434" s="32" t="e">
        <f>Matrix!AT434*MAX(Matrix!DD434,0-(Matrix!DC434+IF('935'!Q434=0,0,(1-'935'!Y434/'11'!C$17)*'11'!B$17/('11'!B$17-'935'!X434)*IF(Matrix!AT434=0,1,Matrix!BX434/Matrix!AT434)*Matrix!CU434)))*'11'!B$17*0.01*'DNO totals'!B$228/'DNO totals'!B$296</f>
        <v>#VALUE!</v>
      </c>
      <c r="AB434" s="32" t="e">
        <f>Matrix!AT434*'Charging rates'!B$106*Matrix!DA434</f>
        <v>#VALUE!</v>
      </c>
      <c r="AC434" s="32" t="e">
        <f>Matrix!AT434*MAX(Matrix!DD434,0-(Matrix!DC434+IF('935'!Q434=0,0,(1-'935'!Y434/'11'!C$17)*'11'!B$17/('11'!B$17-'935'!X434)*IF(Matrix!AT434=0,1,Matrix!BX434/Matrix!AT434)*Matrix!CU434)))*'11'!B$17*0.01*'DNO totals'!B$238/'DNO totals'!B$296</f>
        <v>#VALUE!</v>
      </c>
      <c r="AD434" s="32" t="e">
        <f>0.01*(Matrix!BX434*'11'!B$17*Matrix!CA434+Matrix!AT434*Matrix!CC434*'935'!Q434*('11'!C$17-'935'!Y434)*('11'!B$17/('11'!B$17-'935'!X434)))</f>
        <v>#VALUE!</v>
      </c>
      <c r="AE434" s="32" t="e">
        <f>Matrix!AT434*'Charging rates'!B$116*(Parameters!B$21+Matrix!AU434)*IF('DNO totals'!B$323&lt;0,1,'935'!S434)</f>
        <v>#VALUE!</v>
      </c>
      <c r="AF434" s="32" t="e">
        <f>Matrix!AT434*MAX(Matrix!DD434,0-(Matrix!DC434+IF('935'!Q434=0,0,(1-'935'!Y434/'11'!C$17)*'11'!B$17/('11'!B$17-'935'!X434)*IF(Matrix!AT434=0,1,Matrix!BX434/Matrix!AT434)*Matrix!CU434)))*'11'!B$17*0.01*(1-('DNO totals'!B$238+'DNO totals'!B$228)/'DNO totals'!B$296)</f>
        <v>#VALUE!</v>
      </c>
      <c r="AG434" s="49" t="e">
        <f t="shared" si="41"/>
        <v>#VALUE!</v>
      </c>
    </row>
    <row r="435" spans="1:33">
      <c r="A435" s="28">
        <v>335</v>
      </c>
      <c r="B435" s="47" t="e">
        <f>Results!B435</f>
        <v>#VALUE!</v>
      </c>
      <c r="C435" s="35" t="e">
        <f>Results!C435</f>
        <v>#VALUE!</v>
      </c>
      <c r="D435" s="55" t="e">
        <f>Results!D435</f>
        <v>#VALUE!</v>
      </c>
      <c r="E435" s="55" t="e">
        <f>Results!E435</f>
        <v>#VALUE!</v>
      </c>
      <c r="F435" s="56" t="e">
        <f>Results!F435</f>
        <v>#VALUE!</v>
      </c>
      <c r="G435" s="35" t="e">
        <f>Results!G435</f>
        <v>#VALUE!</v>
      </c>
      <c r="H435" s="55" t="e">
        <f>Results!H435</f>
        <v>#VALUE!</v>
      </c>
      <c r="I435" s="55" t="e">
        <f>Results!I435</f>
        <v>#VALUE!</v>
      </c>
      <c r="J435" s="56" t="e">
        <f>Results!J435</f>
        <v>#VALUE!</v>
      </c>
      <c r="K435" s="57" t="e">
        <f>0.01*'11'!B$17*Matrix!AT435*Results!E435</f>
        <v>#VALUE!</v>
      </c>
      <c r="L435" s="32" t="e">
        <f>0.01*('11'!C$17-'935'!Y435)*Results!C435*Matrix!AT435*('11'!B$17/('11'!B$17-'935'!X435))*'935'!Q435</f>
        <v>#VALUE!</v>
      </c>
      <c r="M435" s="49" t="e">
        <f>0.01*('11'!B$17-'935'!X435)*Results!D435</f>
        <v>#VALUE!</v>
      </c>
      <c r="N435" s="32" t="e">
        <f>0.01*'11'!B$17*Matrix!H435*Matrix!BC435</f>
        <v>#VALUE!</v>
      </c>
      <c r="O435" s="32" t="e">
        <f>0.01*('11'!B$17-'935'!X435)*Matrix!BW435</f>
        <v>#VALUE!</v>
      </c>
      <c r="P435" s="49" t="e">
        <f>0.01*Matrix!AS435*'935'!U435</f>
        <v>#VALUE!</v>
      </c>
      <c r="Q435" s="57" t="e">
        <f t="shared" si="35"/>
        <v>#VALUE!</v>
      </c>
      <c r="R435" s="34" t="e">
        <f>'935'!Z435</f>
        <v>#VALUE!</v>
      </c>
      <c r="S435" s="58" t="e">
        <f t="shared" si="36"/>
        <v>#VALUE!</v>
      </c>
      <c r="T435" s="59" t="e">
        <f t="shared" si="37"/>
        <v>#VALUE!</v>
      </c>
      <c r="U435" s="57" t="e">
        <f t="shared" si="38"/>
        <v>#VALUE!</v>
      </c>
      <c r="V435" s="34" t="e">
        <f>'935'!AA435</f>
        <v>#VALUE!</v>
      </c>
      <c r="W435" s="58" t="e">
        <f t="shared" si="39"/>
        <v>#VALUE!</v>
      </c>
      <c r="X435" s="59" t="e">
        <f t="shared" si="40"/>
        <v>#VALUE!</v>
      </c>
      <c r="Y435" s="57" t="e">
        <f>0.01*('11'!B$17-'935'!X435)*Matrix!BT435</f>
        <v>#VALUE!</v>
      </c>
      <c r="Z435" s="32" t="e">
        <f>0.01*'11'!B$17*Matrix!AT435*Matrix!CV435</f>
        <v>#VALUE!</v>
      </c>
      <c r="AA435" s="32" t="e">
        <f>Matrix!AT435*MAX(Matrix!DD435,0-(Matrix!DC435+IF('935'!Q435=0,0,(1-'935'!Y435/'11'!C$17)*'11'!B$17/('11'!B$17-'935'!X435)*IF(Matrix!AT435=0,1,Matrix!BX435/Matrix!AT435)*Matrix!CU435)))*'11'!B$17*0.01*'DNO totals'!B$228/'DNO totals'!B$296</f>
        <v>#VALUE!</v>
      </c>
      <c r="AB435" s="32" t="e">
        <f>Matrix!AT435*'Charging rates'!B$106*Matrix!DA435</f>
        <v>#VALUE!</v>
      </c>
      <c r="AC435" s="32" t="e">
        <f>Matrix!AT435*MAX(Matrix!DD435,0-(Matrix!DC435+IF('935'!Q435=0,0,(1-'935'!Y435/'11'!C$17)*'11'!B$17/('11'!B$17-'935'!X435)*IF(Matrix!AT435=0,1,Matrix!BX435/Matrix!AT435)*Matrix!CU435)))*'11'!B$17*0.01*'DNO totals'!B$238/'DNO totals'!B$296</f>
        <v>#VALUE!</v>
      </c>
      <c r="AD435" s="32" t="e">
        <f>0.01*(Matrix!BX435*'11'!B$17*Matrix!CA435+Matrix!AT435*Matrix!CC435*'935'!Q435*('11'!C$17-'935'!Y435)*('11'!B$17/('11'!B$17-'935'!X435)))</f>
        <v>#VALUE!</v>
      </c>
      <c r="AE435" s="32" t="e">
        <f>Matrix!AT435*'Charging rates'!B$116*(Parameters!B$21+Matrix!AU435)*IF('DNO totals'!B$323&lt;0,1,'935'!S435)</f>
        <v>#VALUE!</v>
      </c>
      <c r="AF435" s="32" t="e">
        <f>Matrix!AT435*MAX(Matrix!DD435,0-(Matrix!DC435+IF('935'!Q435=0,0,(1-'935'!Y435/'11'!C$17)*'11'!B$17/('11'!B$17-'935'!X435)*IF(Matrix!AT435=0,1,Matrix!BX435/Matrix!AT435)*Matrix!CU435)))*'11'!B$17*0.01*(1-('DNO totals'!B$238+'DNO totals'!B$228)/'DNO totals'!B$296)</f>
        <v>#VALUE!</v>
      </c>
      <c r="AG435" s="49" t="e">
        <f t="shared" si="41"/>
        <v>#VALUE!</v>
      </c>
    </row>
    <row r="436" spans="1:33">
      <c r="A436" s="28">
        <v>336</v>
      </c>
      <c r="B436" s="47" t="e">
        <f>Results!B436</f>
        <v>#VALUE!</v>
      </c>
      <c r="C436" s="35" t="e">
        <f>Results!C436</f>
        <v>#VALUE!</v>
      </c>
      <c r="D436" s="55" t="e">
        <f>Results!D436</f>
        <v>#VALUE!</v>
      </c>
      <c r="E436" s="55" t="e">
        <f>Results!E436</f>
        <v>#VALUE!</v>
      </c>
      <c r="F436" s="56" t="e">
        <f>Results!F436</f>
        <v>#VALUE!</v>
      </c>
      <c r="G436" s="35" t="e">
        <f>Results!G436</f>
        <v>#VALUE!</v>
      </c>
      <c r="H436" s="55" t="e">
        <f>Results!H436</f>
        <v>#VALUE!</v>
      </c>
      <c r="I436" s="55" t="e">
        <f>Results!I436</f>
        <v>#VALUE!</v>
      </c>
      <c r="J436" s="56" t="e">
        <f>Results!J436</f>
        <v>#VALUE!</v>
      </c>
      <c r="K436" s="57" t="e">
        <f>0.01*'11'!B$17*Matrix!AT436*Results!E436</f>
        <v>#VALUE!</v>
      </c>
      <c r="L436" s="32" t="e">
        <f>0.01*('11'!C$17-'935'!Y436)*Results!C436*Matrix!AT436*('11'!B$17/('11'!B$17-'935'!X436))*'935'!Q436</f>
        <v>#VALUE!</v>
      </c>
      <c r="M436" s="49" t="e">
        <f>0.01*('11'!B$17-'935'!X436)*Results!D436</f>
        <v>#VALUE!</v>
      </c>
      <c r="N436" s="32" t="e">
        <f>0.01*'11'!B$17*Matrix!H436*Matrix!BC436</f>
        <v>#VALUE!</v>
      </c>
      <c r="O436" s="32" t="e">
        <f>0.01*('11'!B$17-'935'!X436)*Matrix!BW436</f>
        <v>#VALUE!</v>
      </c>
      <c r="P436" s="49" t="e">
        <f>0.01*Matrix!AS436*'935'!U436</f>
        <v>#VALUE!</v>
      </c>
      <c r="Q436" s="57" t="e">
        <f t="shared" si="35"/>
        <v>#VALUE!</v>
      </c>
      <c r="R436" s="34" t="e">
        <f>'935'!Z436</f>
        <v>#VALUE!</v>
      </c>
      <c r="S436" s="58" t="e">
        <f t="shared" si="36"/>
        <v>#VALUE!</v>
      </c>
      <c r="T436" s="59" t="e">
        <f t="shared" si="37"/>
        <v>#VALUE!</v>
      </c>
      <c r="U436" s="57" t="e">
        <f t="shared" si="38"/>
        <v>#VALUE!</v>
      </c>
      <c r="V436" s="34" t="e">
        <f>'935'!AA436</f>
        <v>#VALUE!</v>
      </c>
      <c r="W436" s="58" t="e">
        <f t="shared" si="39"/>
        <v>#VALUE!</v>
      </c>
      <c r="X436" s="59" t="e">
        <f t="shared" si="40"/>
        <v>#VALUE!</v>
      </c>
      <c r="Y436" s="57" t="e">
        <f>0.01*('11'!B$17-'935'!X436)*Matrix!BT436</f>
        <v>#VALUE!</v>
      </c>
      <c r="Z436" s="32" t="e">
        <f>0.01*'11'!B$17*Matrix!AT436*Matrix!CV436</f>
        <v>#VALUE!</v>
      </c>
      <c r="AA436" s="32" t="e">
        <f>Matrix!AT436*MAX(Matrix!DD436,0-(Matrix!DC436+IF('935'!Q436=0,0,(1-'935'!Y436/'11'!C$17)*'11'!B$17/('11'!B$17-'935'!X436)*IF(Matrix!AT436=0,1,Matrix!BX436/Matrix!AT436)*Matrix!CU436)))*'11'!B$17*0.01*'DNO totals'!B$228/'DNO totals'!B$296</f>
        <v>#VALUE!</v>
      </c>
      <c r="AB436" s="32" t="e">
        <f>Matrix!AT436*'Charging rates'!B$106*Matrix!DA436</f>
        <v>#VALUE!</v>
      </c>
      <c r="AC436" s="32" t="e">
        <f>Matrix!AT436*MAX(Matrix!DD436,0-(Matrix!DC436+IF('935'!Q436=0,0,(1-'935'!Y436/'11'!C$17)*'11'!B$17/('11'!B$17-'935'!X436)*IF(Matrix!AT436=0,1,Matrix!BX436/Matrix!AT436)*Matrix!CU436)))*'11'!B$17*0.01*'DNO totals'!B$238/'DNO totals'!B$296</f>
        <v>#VALUE!</v>
      </c>
      <c r="AD436" s="32" t="e">
        <f>0.01*(Matrix!BX436*'11'!B$17*Matrix!CA436+Matrix!AT436*Matrix!CC436*'935'!Q436*('11'!C$17-'935'!Y436)*('11'!B$17/('11'!B$17-'935'!X436)))</f>
        <v>#VALUE!</v>
      </c>
      <c r="AE436" s="32" t="e">
        <f>Matrix!AT436*'Charging rates'!B$116*(Parameters!B$21+Matrix!AU436)*IF('DNO totals'!B$323&lt;0,1,'935'!S436)</f>
        <v>#VALUE!</v>
      </c>
      <c r="AF436" s="32" t="e">
        <f>Matrix!AT436*MAX(Matrix!DD436,0-(Matrix!DC436+IF('935'!Q436=0,0,(1-'935'!Y436/'11'!C$17)*'11'!B$17/('11'!B$17-'935'!X436)*IF(Matrix!AT436=0,1,Matrix!BX436/Matrix!AT436)*Matrix!CU436)))*'11'!B$17*0.01*(1-('DNO totals'!B$238+'DNO totals'!B$228)/'DNO totals'!B$296)</f>
        <v>#VALUE!</v>
      </c>
      <c r="AG436" s="49" t="e">
        <f t="shared" si="41"/>
        <v>#VALUE!</v>
      </c>
    </row>
    <row r="437" spans="1:33">
      <c r="A437" s="28">
        <v>337</v>
      </c>
      <c r="B437" s="47" t="e">
        <f>Results!B437</f>
        <v>#VALUE!</v>
      </c>
      <c r="C437" s="35" t="e">
        <f>Results!C437</f>
        <v>#VALUE!</v>
      </c>
      <c r="D437" s="55" t="e">
        <f>Results!D437</f>
        <v>#VALUE!</v>
      </c>
      <c r="E437" s="55" t="e">
        <f>Results!E437</f>
        <v>#VALUE!</v>
      </c>
      <c r="F437" s="56" t="e">
        <f>Results!F437</f>
        <v>#VALUE!</v>
      </c>
      <c r="G437" s="35" t="e">
        <f>Results!G437</f>
        <v>#VALUE!</v>
      </c>
      <c r="H437" s="55" t="e">
        <f>Results!H437</f>
        <v>#VALUE!</v>
      </c>
      <c r="I437" s="55" t="e">
        <f>Results!I437</f>
        <v>#VALUE!</v>
      </c>
      <c r="J437" s="56" t="e">
        <f>Results!J437</f>
        <v>#VALUE!</v>
      </c>
      <c r="K437" s="57" t="e">
        <f>0.01*'11'!B$17*Matrix!AT437*Results!E437</f>
        <v>#VALUE!</v>
      </c>
      <c r="L437" s="32" t="e">
        <f>0.01*('11'!C$17-'935'!Y437)*Results!C437*Matrix!AT437*('11'!B$17/('11'!B$17-'935'!X437))*'935'!Q437</f>
        <v>#VALUE!</v>
      </c>
      <c r="M437" s="49" t="e">
        <f>0.01*('11'!B$17-'935'!X437)*Results!D437</f>
        <v>#VALUE!</v>
      </c>
      <c r="N437" s="32" t="e">
        <f>0.01*'11'!B$17*Matrix!H437*Matrix!BC437</f>
        <v>#VALUE!</v>
      </c>
      <c r="O437" s="32" t="e">
        <f>0.01*('11'!B$17-'935'!X437)*Matrix!BW437</f>
        <v>#VALUE!</v>
      </c>
      <c r="P437" s="49" t="e">
        <f>0.01*Matrix!AS437*'935'!U437</f>
        <v>#VALUE!</v>
      </c>
      <c r="Q437" s="57" t="e">
        <f t="shared" si="35"/>
        <v>#VALUE!</v>
      </c>
      <c r="R437" s="34" t="e">
        <f>'935'!Z437</f>
        <v>#VALUE!</v>
      </c>
      <c r="S437" s="58" t="e">
        <f t="shared" si="36"/>
        <v>#VALUE!</v>
      </c>
      <c r="T437" s="59" t="e">
        <f t="shared" si="37"/>
        <v>#VALUE!</v>
      </c>
      <c r="U437" s="57" t="e">
        <f t="shared" si="38"/>
        <v>#VALUE!</v>
      </c>
      <c r="V437" s="34" t="e">
        <f>'935'!AA437</f>
        <v>#VALUE!</v>
      </c>
      <c r="W437" s="58" t="e">
        <f t="shared" si="39"/>
        <v>#VALUE!</v>
      </c>
      <c r="X437" s="59" t="e">
        <f t="shared" si="40"/>
        <v>#VALUE!</v>
      </c>
      <c r="Y437" s="57" t="e">
        <f>0.01*('11'!B$17-'935'!X437)*Matrix!BT437</f>
        <v>#VALUE!</v>
      </c>
      <c r="Z437" s="32" t="e">
        <f>0.01*'11'!B$17*Matrix!AT437*Matrix!CV437</f>
        <v>#VALUE!</v>
      </c>
      <c r="AA437" s="32" t="e">
        <f>Matrix!AT437*MAX(Matrix!DD437,0-(Matrix!DC437+IF('935'!Q437=0,0,(1-'935'!Y437/'11'!C$17)*'11'!B$17/('11'!B$17-'935'!X437)*IF(Matrix!AT437=0,1,Matrix!BX437/Matrix!AT437)*Matrix!CU437)))*'11'!B$17*0.01*'DNO totals'!B$228/'DNO totals'!B$296</f>
        <v>#VALUE!</v>
      </c>
      <c r="AB437" s="32" t="e">
        <f>Matrix!AT437*'Charging rates'!B$106*Matrix!DA437</f>
        <v>#VALUE!</v>
      </c>
      <c r="AC437" s="32" t="e">
        <f>Matrix!AT437*MAX(Matrix!DD437,0-(Matrix!DC437+IF('935'!Q437=0,0,(1-'935'!Y437/'11'!C$17)*'11'!B$17/('11'!B$17-'935'!X437)*IF(Matrix!AT437=0,1,Matrix!BX437/Matrix!AT437)*Matrix!CU437)))*'11'!B$17*0.01*'DNO totals'!B$238/'DNO totals'!B$296</f>
        <v>#VALUE!</v>
      </c>
      <c r="AD437" s="32" t="e">
        <f>0.01*(Matrix!BX437*'11'!B$17*Matrix!CA437+Matrix!AT437*Matrix!CC437*'935'!Q437*('11'!C$17-'935'!Y437)*('11'!B$17/('11'!B$17-'935'!X437)))</f>
        <v>#VALUE!</v>
      </c>
      <c r="AE437" s="32" t="e">
        <f>Matrix!AT437*'Charging rates'!B$116*(Parameters!B$21+Matrix!AU437)*IF('DNO totals'!B$323&lt;0,1,'935'!S437)</f>
        <v>#VALUE!</v>
      </c>
      <c r="AF437" s="32" t="e">
        <f>Matrix!AT437*MAX(Matrix!DD437,0-(Matrix!DC437+IF('935'!Q437=0,0,(1-'935'!Y437/'11'!C$17)*'11'!B$17/('11'!B$17-'935'!X437)*IF(Matrix!AT437=0,1,Matrix!BX437/Matrix!AT437)*Matrix!CU437)))*'11'!B$17*0.01*(1-('DNO totals'!B$238+'DNO totals'!B$228)/'DNO totals'!B$296)</f>
        <v>#VALUE!</v>
      </c>
      <c r="AG437" s="49" t="e">
        <f t="shared" si="41"/>
        <v>#VALUE!</v>
      </c>
    </row>
    <row r="438" spans="1:33">
      <c r="A438" s="28">
        <v>338</v>
      </c>
      <c r="B438" s="47" t="e">
        <f>Results!B438</f>
        <v>#VALUE!</v>
      </c>
      <c r="C438" s="35" t="e">
        <f>Results!C438</f>
        <v>#VALUE!</v>
      </c>
      <c r="D438" s="55" t="e">
        <f>Results!D438</f>
        <v>#VALUE!</v>
      </c>
      <c r="E438" s="55" t="e">
        <f>Results!E438</f>
        <v>#VALUE!</v>
      </c>
      <c r="F438" s="56" t="e">
        <f>Results!F438</f>
        <v>#VALUE!</v>
      </c>
      <c r="G438" s="35" t="e">
        <f>Results!G438</f>
        <v>#VALUE!</v>
      </c>
      <c r="H438" s="55" t="e">
        <f>Results!H438</f>
        <v>#VALUE!</v>
      </c>
      <c r="I438" s="55" t="e">
        <f>Results!I438</f>
        <v>#VALUE!</v>
      </c>
      <c r="J438" s="56" t="e">
        <f>Results!J438</f>
        <v>#VALUE!</v>
      </c>
      <c r="K438" s="57" t="e">
        <f>0.01*'11'!B$17*Matrix!AT438*Results!E438</f>
        <v>#VALUE!</v>
      </c>
      <c r="L438" s="32" t="e">
        <f>0.01*('11'!C$17-'935'!Y438)*Results!C438*Matrix!AT438*('11'!B$17/('11'!B$17-'935'!X438))*'935'!Q438</f>
        <v>#VALUE!</v>
      </c>
      <c r="M438" s="49" t="e">
        <f>0.01*('11'!B$17-'935'!X438)*Results!D438</f>
        <v>#VALUE!</v>
      </c>
      <c r="N438" s="32" t="e">
        <f>0.01*'11'!B$17*Matrix!H438*Matrix!BC438</f>
        <v>#VALUE!</v>
      </c>
      <c r="O438" s="32" t="e">
        <f>0.01*('11'!B$17-'935'!X438)*Matrix!BW438</f>
        <v>#VALUE!</v>
      </c>
      <c r="P438" s="49" t="e">
        <f>0.01*Matrix!AS438*'935'!U438</f>
        <v>#VALUE!</v>
      </c>
      <c r="Q438" s="57" t="e">
        <f t="shared" si="35"/>
        <v>#VALUE!</v>
      </c>
      <c r="R438" s="34" t="e">
        <f>'935'!Z438</f>
        <v>#VALUE!</v>
      </c>
      <c r="S438" s="58" t="e">
        <f t="shared" si="36"/>
        <v>#VALUE!</v>
      </c>
      <c r="T438" s="59" t="e">
        <f t="shared" si="37"/>
        <v>#VALUE!</v>
      </c>
      <c r="U438" s="57" t="e">
        <f t="shared" si="38"/>
        <v>#VALUE!</v>
      </c>
      <c r="V438" s="34" t="e">
        <f>'935'!AA438</f>
        <v>#VALUE!</v>
      </c>
      <c r="W438" s="58" t="e">
        <f t="shared" si="39"/>
        <v>#VALUE!</v>
      </c>
      <c r="X438" s="59" t="e">
        <f t="shared" si="40"/>
        <v>#VALUE!</v>
      </c>
      <c r="Y438" s="57" t="e">
        <f>0.01*('11'!B$17-'935'!X438)*Matrix!BT438</f>
        <v>#VALUE!</v>
      </c>
      <c r="Z438" s="32" t="e">
        <f>0.01*'11'!B$17*Matrix!AT438*Matrix!CV438</f>
        <v>#VALUE!</v>
      </c>
      <c r="AA438" s="32" t="e">
        <f>Matrix!AT438*MAX(Matrix!DD438,0-(Matrix!DC438+IF('935'!Q438=0,0,(1-'935'!Y438/'11'!C$17)*'11'!B$17/('11'!B$17-'935'!X438)*IF(Matrix!AT438=0,1,Matrix!BX438/Matrix!AT438)*Matrix!CU438)))*'11'!B$17*0.01*'DNO totals'!B$228/'DNO totals'!B$296</f>
        <v>#VALUE!</v>
      </c>
      <c r="AB438" s="32" t="e">
        <f>Matrix!AT438*'Charging rates'!B$106*Matrix!DA438</f>
        <v>#VALUE!</v>
      </c>
      <c r="AC438" s="32" t="e">
        <f>Matrix!AT438*MAX(Matrix!DD438,0-(Matrix!DC438+IF('935'!Q438=0,0,(1-'935'!Y438/'11'!C$17)*'11'!B$17/('11'!B$17-'935'!X438)*IF(Matrix!AT438=0,1,Matrix!BX438/Matrix!AT438)*Matrix!CU438)))*'11'!B$17*0.01*'DNO totals'!B$238/'DNO totals'!B$296</f>
        <v>#VALUE!</v>
      </c>
      <c r="AD438" s="32" t="e">
        <f>0.01*(Matrix!BX438*'11'!B$17*Matrix!CA438+Matrix!AT438*Matrix!CC438*'935'!Q438*('11'!C$17-'935'!Y438)*('11'!B$17/('11'!B$17-'935'!X438)))</f>
        <v>#VALUE!</v>
      </c>
      <c r="AE438" s="32" t="e">
        <f>Matrix!AT438*'Charging rates'!B$116*(Parameters!B$21+Matrix!AU438)*IF('DNO totals'!B$323&lt;0,1,'935'!S438)</f>
        <v>#VALUE!</v>
      </c>
      <c r="AF438" s="32" t="e">
        <f>Matrix!AT438*MAX(Matrix!DD438,0-(Matrix!DC438+IF('935'!Q438=0,0,(1-'935'!Y438/'11'!C$17)*'11'!B$17/('11'!B$17-'935'!X438)*IF(Matrix!AT438=0,1,Matrix!BX438/Matrix!AT438)*Matrix!CU438)))*'11'!B$17*0.01*(1-('DNO totals'!B$238+'DNO totals'!B$228)/'DNO totals'!B$296)</f>
        <v>#VALUE!</v>
      </c>
      <c r="AG438" s="49" t="e">
        <f t="shared" si="41"/>
        <v>#VALUE!</v>
      </c>
    </row>
    <row r="439" spans="1:33">
      <c r="A439" s="28">
        <v>339</v>
      </c>
      <c r="B439" s="47" t="e">
        <f>Results!B439</f>
        <v>#VALUE!</v>
      </c>
      <c r="C439" s="35" t="e">
        <f>Results!C439</f>
        <v>#VALUE!</v>
      </c>
      <c r="D439" s="55" t="e">
        <f>Results!D439</f>
        <v>#VALUE!</v>
      </c>
      <c r="E439" s="55" t="e">
        <f>Results!E439</f>
        <v>#VALUE!</v>
      </c>
      <c r="F439" s="56" t="e">
        <f>Results!F439</f>
        <v>#VALUE!</v>
      </c>
      <c r="G439" s="35" t="e">
        <f>Results!G439</f>
        <v>#VALUE!</v>
      </c>
      <c r="H439" s="55" t="e">
        <f>Results!H439</f>
        <v>#VALUE!</v>
      </c>
      <c r="I439" s="55" t="e">
        <f>Results!I439</f>
        <v>#VALUE!</v>
      </c>
      <c r="J439" s="56" t="e">
        <f>Results!J439</f>
        <v>#VALUE!</v>
      </c>
      <c r="K439" s="57" t="e">
        <f>0.01*'11'!B$17*Matrix!AT439*Results!E439</f>
        <v>#VALUE!</v>
      </c>
      <c r="L439" s="32" t="e">
        <f>0.01*('11'!C$17-'935'!Y439)*Results!C439*Matrix!AT439*('11'!B$17/('11'!B$17-'935'!X439))*'935'!Q439</f>
        <v>#VALUE!</v>
      </c>
      <c r="M439" s="49" t="e">
        <f>0.01*('11'!B$17-'935'!X439)*Results!D439</f>
        <v>#VALUE!</v>
      </c>
      <c r="N439" s="32" t="e">
        <f>0.01*'11'!B$17*Matrix!H439*Matrix!BC439</f>
        <v>#VALUE!</v>
      </c>
      <c r="O439" s="32" t="e">
        <f>0.01*('11'!B$17-'935'!X439)*Matrix!BW439</f>
        <v>#VALUE!</v>
      </c>
      <c r="P439" s="49" t="e">
        <f>0.01*Matrix!AS439*'935'!U439</f>
        <v>#VALUE!</v>
      </c>
      <c r="Q439" s="57" t="e">
        <f t="shared" si="35"/>
        <v>#VALUE!</v>
      </c>
      <c r="R439" s="34" t="e">
        <f>'935'!Z439</f>
        <v>#VALUE!</v>
      </c>
      <c r="S439" s="58" t="e">
        <f t="shared" si="36"/>
        <v>#VALUE!</v>
      </c>
      <c r="T439" s="59" t="e">
        <f t="shared" si="37"/>
        <v>#VALUE!</v>
      </c>
      <c r="U439" s="57" t="e">
        <f t="shared" si="38"/>
        <v>#VALUE!</v>
      </c>
      <c r="V439" s="34" t="e">
        <f>'935'!AA439</f>
        <v>#VALUE!</v>
      </c>
      <c r="W439" s="58" t="e">
        <f t="shared" si="39"/>
        <v>#VALUE!</v>
      </c>
      <c r="X439" s="59" t="e">
        <f t="shared" si="40"/>
        <v>#VALUE!</v>
      </c>
      <c r="Y439" s="57" t="e">
        <f>0.01*('11'!B$17-'935'!X439)*Matrix!BT439</f>
        <v>#VALUE!</v>
      </c>
      <c r="Z439" s="32" t="e">
        <f>0.01*'11'!B$17*Matrix!AT439*Matrix!CV439</f>
        <v>#VALUE!</v>
      </c>
      <c r="AA439" s="32" t="e">
        <f>Matrix!AT439*MAX(Matrix!DD439,0-(Matrix!DC439+IF('935'!Q439=0,0,(1-'935'!Y439/'11'!C$17)*'11'!B$17/('11'!B$17-'935'!X439)*IF(Matrix!AT439=0,1,Matrix!BX439/Matrix!AT439)*Matrix!CU439)))*'11'!B$17*0.01*'DNO totals'!B$228/'DNO totals'!B$296</f>
        <v>#VALUE!</v>
      </c>
      <c r="AB439" s="32" t="e">
        <f>Matrix!AT439*'Charging rates'!B$106*Matrix!DA439</f>
        <v>#VALUE!</v>
      </c>
      <c r="AC439" s="32" t="e">
        <f>Matrix!AT439*MAX(Matrix!DD439,0-(Matrix!DC439+IF('935'!Q439=0,0,(1-'935'!Y439/'11'!C$17)*'11'!B$17/('11'!B$17-'935'!X439)*IF(Matrix!AT439=0,1,Matrix!BX439/Matrix!AT439)*Matrix!CU439)))*'11'!B$17*0.01*'DNO totals'!B$238/'DNO totals'!B$296</f>
        <v>#VALUE!</v>
      </c>
      <c r="AD439" s="32" t="e">
        <f>0.01*(Matrix!BX439*'11'!B$17*Matrix!CA439+Matrix!AT439*Matrix!CC439*'935'!Q439*('11'!C$17-'935'!Y439)*('11'!B$17/('11'!B$17-'935'!X439)))</f>
        <v>#VALUE!</v>
      </c>
      <c r="AE439" s="32" t="e">
        <f>Matrix!AT439*'Charging rates'!B$116*(Parameters!B$21+Matrix!AU439)*IF('DNO totals'!B$323&lt;0,1,'935'!S439)</f>
        <v>#VALUE!</v>
      </c>
      <c r="AF439" s="32" t="e">
        <f>Matrix!AT439*MAX(Matrix!DD439,0-(Matrix!DC439+IF('935'!Q439=0,0,(1-'935'!Y439/'11'!C$17)*'11'!B$17/('11'!B$17-'935'!X439)*IF(Matrix!AT439=0,1,Matrix!BX439/Matrix!AT439)*Matrix!CU439)))*'11'!B$17*0.01*(1-('DNO totals'!B$238+'DNO totals'!B$228)/'DNO totals'!B$296)</f>
        <v>#VALUE!</v>
      </c>
      <c r="AG439" s="49" t="e">
        <f t="shared" si="41"/>
        <v>#VALUE!</v>
      </c>
    </row>
    <row r="440" spans="1:33">
      <c r="A440" s="28">
        <v>340</v>
      </c>
      <c r="B440" s="47" t="e">
        <f>Results!B440</f>
        <v>#VALUE!</v>
      </c>
      <c r="C440" s="35" t="e">
        <f>Results!C440</f>
        <v>#VALUE!</v>
      </c>
      <c r="D440" s="55" t="e">
        <f>Results!D440</f>
        <v>#VALUE!</v>
      </c>
      <c r="E440" s="55" t="e">
        <f>Results!E440</f>
        <v>#VALUE!</v>
      </c>
      <c r="F440" s="56" t="e">
        <f>Results!F440</f>
        <v>#VALUE!</v>
      </c>
      <c r="G440" s="35" t="e">
        <f>Results!G440</f>
        <v>#VALUE!</v>
      </c>
      <c r="H440" s="55" t="e">
        <f>Results!H440</f>
        <v>#VALUE!</v>
      </c>
      <c r="I440" s="55" t="e">
        <f>Results!I440</f>
        <v>#VALUE!</v>
      </c>
      <c r="J440" s="56" t="e">
        <f>Results!J440</f>
        <v>#VALUE!</v>
      </c>
      <c r="K440" s="57" t="e">
        <f>0.01*'11'!B$17*Matrix!AT440*Results!E440</f>
        <v>#VALUE!</v>
      </c>
      <c r="L440" s="32" t="e">
        <f>0.01*('11'!C$17-'935'!Y440)*Results!C440*Matrix!AT440*('11'!B$17/('11'!B$17-'935'!X440))*'935'!Q440</f>
        <v>#VALUE!</v>
      </c>
      <c r="M440" s="49" t="e">
        <f>0.01*('11'!B$17-'935'!X440)*Results!D440</f>
        <v>#VALUE!</v>
      </c>
      <c r="N440" s="32" t="e">
        <f>0.01*'11'!B$17*Matrix!H440*Matrix!BC440</f>
        <v>#VALUE!</v>
      </c>
      <c r="O440" s="32" t="e">
        <f>0.01*('11'!B$17-'935'!X440)*Matrix!BW440</f>
        <v>#VALUE!</v>
      </c>
      <c r="P440" s="49" t="e">
        <f>0.01*Matrix!AS440*'935'!U440</f>
        <v>#VALUE!</v>
      </c>
      <c r="Q440" s="57" t="e">
        <f t="shared" si="35"/>
        <v>#VALUE!</v>
      </c>
      <c r="R440" s="34" t="e">
        <f>'935'!Z440</f>
        <v>#VALUE!</v>
      </c>
      <c r="S440" s="58" t="e">
        <f t="shared" si="36"/>
        <v>#VALUE!</v>
      </c>
      <c r="T440" s="59" t="e">
        <f t="shared" si="37"/>
        <v>#VALUE!</v>
      </c>
      <c r="U440" s="57" t="e">
        <f t="shared" si="38"/>
        <v>#VALUE!</v>
      </c>
      <c r="V440" s="34" t="e">
        <f>'935'!AA440</f>
        <v>#VALUE!</v>
      </c>
      <c r="W440" s="58" t="e">
        <f t="shared" si="39"/>
        <v>#VALUE!</v>
      </c>
      <c r="X440" s="59" t="e">
        <f t="shared" si="40"/>
        <v>#VALUE!</v>
      </c>
      <c r="Y440" s="57" t="e">
        <f>0.01*('11'!B$17-'935'!X440)*Matrix!BT440</f>
        <v>#VALUE!</v>
      </c>
      <c r="Z440" s="32" t="e">
        <f>0.01*'11'!B$17*Matrix!AT440*Matrix!CV440</f>
        <v>#VALUE!</v>
      </c>
      <c r="AA440" s="32" t="e">
        <f>Matrix!AT440*MAX(Matrix!DD440,0-(Matrix!DC440+IF('935'!Q440=0,0,(1-'935'!Y440/'11'!C$17)*'11'!B$17/('11'!B$17-'935'!X440)*IF(Matrix!AT440=0,1,Matrix!BX440/Matrix!AT440)*Matrix!CU440)))*'11'!B$17*0.01*'DNO totals'!B$228/'DNO totals'!B$296</f>
        <v>#VALUE!</v>
      </c>
      <c r="AB440" s="32" t="e">
        <f>Matrix!AT440*'Charging rates'!B$106*Matrix!DA440</f>
        <v>#VALUE!</v>
      </c>
      <c r="AC440" s="32" t="e">
        <f>Matrix!AT440*MAX(Matrix!DD440,0-(Matrix!DC440+IF('935'!Q440=0,0,(1-'935'!Y440/'11'!C$17)*'11'!B$17/('11'!B$17-'935'!X440)*IF(Matrix!AT440=0,1,Matrix!BX440/Matrix!AT440)*Matrix!CU440)))*'11'!B$17*0.01*'DNO totals'!B$238/'DNO totals'!B$296</f>
        <v>#VALUE!</v>
      </c>
      <c r="AD440" s="32" t="e">
        <f>0.01*(Matrix!BX440*'11'!B$17*Matrix!CA440+Matrix!AT440*Matrix!CC440*'935'!Q440*('11'!C$17-'935'!Y440)*('11'!B$17/('11'!B$17-'935'!X440)))</f>
        <v>#VALUE!</v>
      </c>
      <c r="AE440" s="32" t="e">
        <f>Matrix!AT440*'Charging rates'!B$116*(Parameters!B$21+Matrix!AU440)*IF('DNO totals'!B$323&lt;0,1,'935'!S440)</f>
        <v>#VALUE!</v>
      </c>
      <c r="AF440" s="32" t="e">
        <f>Matrix!AT440*MAX(Matrix!DD440,0-(Matrix!DC440+IF('935'!Q440=0,0,(1-'935'!Y440/'11'!C$17)*'11'!B$17/('11'!B$17-'935'!X440)*IF(Matrix!AT440=0,1,Matrix!BX440/Matrix!AT440)*Matrix!CU440)))*'11'!B$17*0.01*(1-('DNO totals'!B$238+'DNO totals'!B$228)/'DNO totals'!B$296)</f>
        <v>#VALUE!</v>
      </c>
      <c r="AG440" s="49" t="e">
        <f t="shared" si="41"/>
        <v>#VALUE!</v>
      </c>
    </row>
    <row r="441" spans="1:33">
      <c r="A441" s="28">
        <v>341</v>
      </c>
      <c r="B441" s="47" t="e">
        <f>Results!B441</f>
        <v>#VALUE!</v>
      </c>
      <c r="C441" s="35" t="e">
        <f>Results!C441</f>
        <v>#VALUE!</v>
      </c>
      <c r="D441" s="55" t="e">
        <f>Results!D441</f>
        <v>#VALUE!</v>
      </c>
      <c r="E441" s="55" t="e">
        <f>Results!E441</f>
        <v>#VALUE!</v>
      </c>
      <c r="F441" s="56" t="e">
        <f>Results!F441</f>
        <v>#VALUE!</v>
      </c>
      <c r="G441" s="35" t="e">
        <f>Results!G441</f>
        <v>#VALUE!</v>
      </c>
      <c r="H441" s="55" t="e">
        <f>Results!H441</f>
        <v>#VALUE!</v>
      </c>
      <c r="I441" s="55" t="e">
        <f>Results!I441</f>
        <v>#VALUE!</v>
      </c>
      <c r="J441" s="56" t="e">
        <f>Results!J441</f>
        <v>#VALUE!</v>
      </c>
      <c r="K441" s="57" t="e">
        <f>0.01*'11'!B$17*Matrix!AT441*Results!E441</f>
        <v>#VALUE!</v>
      </c>
      <c r="L441" s="32" t="e">
        <f>0.01*('11'!C$17-'935'!Y441)*Results!C441*Matrix!AT441*('11'!B$17/('11'!B$17-'935'!X441))*'935'!Q441</f>
        <v>#VALUE!</v>
      </c>
      <c r="M441" s="49" t="e">
        <f>0.01*('11'!B$17-'935'!X441)*Results!D441</f>
        <v>#VALUE!</v>
      </c>
      <c r="N441" s="32" t="e">
        <f>0.01*'11'!B$17*Matrix!H441*Matrix!BC441</f>
        <v>#VALUE!</v>
      </c>
      <c r="O441" s="32" t="e">
        <f>0.01*('11'!B$17-'935'!X441)*Matrix!BW441</f>
        <v>#VALUE!</v>
      </c>
      <c r="P441" s="49" t="e">
        <f>0.01*Matrix!AS441*'935'!U441</f>
        <v>#VALUE!</v>
      </c>
      <c r="Q441" s="57" t="e">
        <f t="shared" si="35"/>
        <v>#VALUE!</v>
      </c>
      <c r="R441" s="34" t="e">
        <f>'935'!Z441</f>
        <v>#VALUE!</v>
      </c>
      <c r="S441" s="58" t="e">
        <f t="shared" si="36"/>
        <v>#VALUE!</v>
      </c>
      <c r="T441" s="59" t="e">
        <f t="shared" si="37"/>
        <v>#VALUE!</v>
      </c>
      <c r="U441" s="57" t="e">
        <f t="shared" si="38"/>
        <v>#VALUE!</v>
      </c>
      <c r="V441" s="34" t="e">
        <f>'935'!AA441</f>
        <v>#VALUE!</v>
      </c>
      <c r="W441" s="58" t="e">
        <f t="shared" si="39"/>
        <v>#VALUE!</v>
      </c>
      <c r="X441" s="59" t="e">
        <f t="shared" si="40"/>
        <v>#VALUE!</v>
      </c>
      <c r="Y441" s="57" t="e">
        <f>0.01*('11'!B$17-'935'!X441)*Matrix!BT441</f>
        <v>#VALUE!</v>
      </c>
      <c r="Z441" s="32" t="e">
        <f>0.01*'11'!B$17*Matrix!AT441*Matrix!CV441</f>
        <v>#VALUE!</v>
      </c>
      <c r="AA441" s="32" t="e">
        <f>Matrix!AT441*MAX(Matrix!DD441,0-(Matrix!DC441+IF('935'!Q441=0,0,(1-'935'!Y441/'11'!C$17)*'11'!B$17/('11'!B$17-'935'!X441)*IF(Matrix!AT441=0,1,Matrix!BX441/Matrix!AT441)*Matrix!CU441)))*'11'!B$17*0.01*'DNO totals'!B$228/'DNO totals'!B$296</f>
        <v>#VALUE!</v>
      </c>
      <c r="AB441" s="32" t="e">
        <f>Matrix!AT441*'Charging rates'!B$106*Matrix!DA441</f>
        <v>#VALUE!</v>
      </c>
      <c r="AC441" s="32" t="e">
        <f>Matrix!AT441*MAX(Matrix!DD441,0-(Matrix!DC441+IF('935'!Q441=0,0,(1-'935'!Y441/'11'!C$17)*'11'!B$17/('11'!B$17-'935'!X441)*IF(Matrix!AT441=0,1,Matrix!BX441/Matrix!AT441)*Matrix!CU441)))*'11'!B$17*0.01*'DNO totals'!B$238/'DNO totals'!B$296</f>
        <v>#VALUE!</v>
      </c>
      <c r="AD441" s="32" t="e">
        <f>0.01*(Matrix!BX441*'11'!B$17*Matrix!CA441+Matrix!AT441*Matrix!CC441*'935'!Q441*('11'!C$17-'935'!Y441)*('11'!B$17/('11'!B$17-'935'!X441)))</f>
        <v>#VALUE!</v>
      </c>
      <c r="AE441" s="32" t="e">
        <f>Matrix!AT441*'Charging rates'!B$116*(Parameters!B$21+Matrix!AU441)*IF('DNO totals'!B$323&lt;0,1,'935'!S441)</f>
        <v>#VALUE!</v>
      </c>
      <c r="AF441" s="32" t="e">
        <f>Matrix!AT441*MAX(Matrix!DD441,0-(Matrix!DC441+IF('935'!Q441=0,0,(1-'935'!Y441/'11'!C$17)*'11'!B$17/('11'!B$17-'935'!X441)*IF(Matrix!AT441=0,1,Matrix!BX441/Matrix!AT441)*Matrix!CU441)))*'11'!B$17*0.01*(1-('DNO totals'!B$238+'DNO totals'!B$228)/'DNO totals'!B$296)</f>
        <v>#VALUE!</v>
      </c>
      <c r="AG441" s="49" t="e">
        <f t="shared" si="41"/>
        <v>#VALUE!</v>
      </c>
    </row>
    <row r="442" spans="1:33">
      <c r="A442" s="28">
        <v>342</v>
      </c>
      <c r="B442" s="47" t="e">
        <f>Results!B442</f>
        <v>#VALUE!</v>
      </c>
      <c r="C442" s="35" t="e">
        <f>Results!C442</f>
        <v>#VALUE!</v>
      </c>
      <c r="D442" s="55" t="e">
        <f>Results!D442</f>
        <v>#VALUE!</v>
      </c>
      <c r="E442" s="55" t="e">
        <f>Results!E442</f>
        <v>#VALUE!</v>
      </c>
      <c r="F442" s="56" t="e">
        <f>Results!F442</f>
        <v>#VALUE!</v>
      </c>
      <c r="G442" s="35" t="e">
        <f>Results!G442</f>
        <v>#VALUE!</v>
      </c>
      <c r="H442" s="55" t="e">
        <f>Results!H442</f>
        <v>#VALUE!</v>
      </c>
      <c r="I442" s="55" t="e">
        <f>Results!I442</f>
        <v>#VALUE!</v>
      </c>
      <c r="J442" s="56" t="e">
        <f>Results!J442</f>
        <v>#VALUE!</v>
      </c>
      <c r="K442" s="57" t="e">
        <f>0.01*'11'!B$17*Matrix!AT442*Results!E442</f>
        <v>#VALUE!</v>
      </c>
      <c r="L442" s="32" t="e">
        <f>0.01*('11'!C$17-'935'!Y442)*Results!C442*Matrix!AT442*('11'!B$17/('11'!B$17-'935'!X442))*'935'!Q442</f>
        <v>#VALUE!</v>
      </c>
      <c r="M442" s="49" t="e">
        <f>0.01*('11'!B$17-'935'!X442)*Results!D442</f>
        <v>#VALUE!</v>
      </c>
      <c r="N442" s="32" t="e">
        <f>0.01*'11'!B$17*Matrix!H442*Matrix!BC442</f>
        <v>#VALUE!</v>
      </c>
      <c r="O442" s="32" t="e">
        <f>0.01*('11'!B$17-'935'!X442)*Matrix!BW442</f>
        <v>#VALUE!</v>
      </c>
      <c r="P442" s="49" t="e">
        <f>0.01*Matrix!AS442*'935'!U442</f>
        <v>#VALUE!</v>
      </c>
      <c r="Q442" s="57" t="e">
        <f t="shared" si="35"/>
        <v>#VALUE!</v>
      </c>
      <c r="R442" s="34" t="e">
        <f>'935'!Z442</f>
        <v>#VALUE!</v>
      </c>
      <c r="S442" s="58" t="e">
        <f t="shared" si="36"/>
        <v>#VALUE!</v>
      </c>
      <c r="T442" s="59" t="e">
        <f t="shared" si="37"/>
        <v>#VALUE!</v>
      </c>
      <c r="U442" s="57" t="e">
        <f t="shared" si="38"/>
        <v>#VALUE!</v>
      </c>
      <c r="V442" s="34" t="e">
        <f>'935'!AA442</f>
        <v>#VALUE!</v>
      </c>
      <c r="W442" s="58" t="e">
        <f t="shared" si="39"/>
        <v>#VALUE!</v>
      </c>
      <c r="X442" s="59" t="e">
        <f t="shared" si="40"/>
        <v>#VALUE!</v>
      </c>
      <c r="Y442" s="57" t="e">
        <f>0.01*('11'!B$17-'935'!X442)*Matrix!BT442</f>
        <v>#VALUE!</v>
      </c>
      <c r="Z442" s="32" t="e">
        <f>0.01*'11'!B$17*Matrix!AT442*Matrix!CV442</f>
        <v>#VALUE!</v>
      </c>
      <c r="AA442" s="32" t="e">
        <f>Matrix!AT442*MAX(Matrix!DD442,0-(Matrix!DC442+IF('935'!Q442=0,0,(1-'935'!Y442/'11'!C$17)*'11'!B$17/('11'!B$17-'935'!X442)*IF(Matrix!AT442=0,1,Matrix!BX442/Matrix!AT442)*Matrix!CU442)))*'11'!B$17*0.01*'DNO totals'!B$228/'DNO totals'!B$296</f>
        <v>#VALUE!</v>
      </c>
      <c r="AB442" s="32" t="e">
        <f>Matrix!AT442*'Charging rates'!B$106*Matrix!DA442</f>
        <v>#VALUE!</v>
      </c>
      <c r="AC442" s="32" t="e">
        <f>Matrix!AT442*MAX(Matrix!DD442,0-(Matrix!DC442+IF('935'!Q442=0,0,(1-'935'!Y442/'11'!C$17)*'11'!B$17/('11'!B$17-'935'!X442)*IF(Matrix!AT442=0,1,Matrix!BX442/Matrix!AT442)*Matrix!CU442)))*'11'!B$17*0.01*'DNO totals'!B$238/'DNO totals'!B$296</f>
        <v>#VALUE!</v>
      </c>
      <c r="AD442" s="32" t="e">
        <f>0.01*(Matrix!BX442*'11'!B$17*Matrix!CA442+Matrix!AT442*Matrix!CC442*'935'!Q442*('11'!C$17-'935'!Y442)*('11'!B$17/('11'!B$17-'935'!X442)))</f>
        <v>#VALUE!</v>
      </c>
      <c r="AE442" s="32" t="e">
        <f>Matrix!AT442*'Charging rates'!B$116*(Parameters!B$21+Matrix!AU442)*IF('DNO totals'!B$323&lt;0,1,'935'!S442)</f>
        <v>#VALUE!</v>
      </c>
      <c r="AF442" s="32" t="e">
        <f>Matrix!AT442*MAX(Matrix!DD442,0-(Matrix!DC442+IF('935'!Q442=0,0,(1-'935'!Y442/'11'!C$17)*'11'!B$17/('11'!B$17-'935'!X442)*IF(Matrix!AT442=0,1,Matrix!BX442/Matrix!AT442)*Matrix!CU442)))*'11'!B$17*0.01*(1-('DNO totals'!B$238+'DNO totals'!B$228)/'DNO totals'!B$296)</f>
        <v>#VALUE!</v>
      </c>
      <c r="AG442" s="49" t="e">
        <f t="shared" si="41"/>
        <v>#VALUE!</v>
      </c>
    </row>
    <row r="443" spans="1:33">
      <c r="A443" s="28">
        <v>343</v>
      </c>
      <c r="B443" s="47" t="e">
        <f>Results!B443</f>
        <v>#VALUE!</v>
      </c>
      <c r="C443" s="35" t="e">
        <f>Results!C443</f>
        <v>#VALUE!</v>
      </c>
      <c r="D443" s="55" t="e">
        <f>Results!D443</f>
        <v>#VALUE!</v>
      </c>
      <c r="E443" s="55" t="e">
        <f>Results!E443</f>
        <v>#VALUE!</v>
      </c>
      <c r="F443" s="56" t="e">
        <f>Results!F443</f>
        <v>#VALUE!</v>
      </c>
      <c r="G443" s="35" t="e">
        <f>Results!G443</f>
        <v>#VALUE!</v>
      </c>
      <c r="H443" s="55" t="e">
        <f>Results!H443</f>
        <v>#VALUE!</v>
      </c>
      <c r="I443" s="55" t="e">
        <f>Results!I443</f>
        <v>#VALUE!</v>
      </c>
      <c r="J443" s="56" t="e">
        <f>Results!J443</f>
        <v>#VALUE!</v>
      </c>
      <c r="K443" s="57" t="e">
        <f>0.01*'11'!B$17*Matrix!AT443*Results!E443</f>
        <v>#VALUE!</v>
      </c>
      <c r="L443" s="32" t="e">
        <f>0.01*('11'!C$17-'935'!Y443)*Results!C443*Matrix!AT443*('11'!B$17/('11'!B$17-'935'!X443))*'935'!Q443</f>
        <v>#VALUE!</v>
      </c>
      <c r="M443" s="49" t="e">
        <f>0.01*('11'!B$17-'935'!X443)*Results!D443</f>
        <v>#VALUE!</v>
      </c>
      <c r="N443" s="32" t="e">
        <f>0.01*'11'!B$17*Matrix!H443*Matrix!BC443</f>
        <v>#VALUE!</v>
      </c>
      <c r="O443" s="32" t="e">
        <f>0.01*('11'!B$17-'935'!X443)*Matrix!BW443</f>
        <v>#VALUE!</v>
      </c>
      <c r="P443" s="49" t="e">
        <f>0.01*Matrix!AS443*'935'!U443</f>
        <v>#VALUE!</v>
      </c>
      <c r="Q443" s="57" t="e">
        <f t="shared" si="35"/>
        <v>#VALUE!</v>
      </c>
      <c r="R443" s="34" t="e">
        <f>'935'!Z443</f>
        <v>#VALUE!</v>
      </c>
      <c r="S443" s="58" t="e">
        <f t="shared" si="36"/>
        <v>#VALUE!</v>
      </c>
      <c r="T443" s="59" t="e">
        <f t="shared" si="37"/>
        <v>#VALUE!</v>
      </c>
      <c r="U443" s="57" t="e">
        <f t="shared" si="38"/>
        <v>#VALUE!</v>
      </c>
      <c r="V443" s="34" t="e">
        <f>'935'!AA443</f>
        <v>#VALUE!</v>
      </c>
      <c r="W443" s="58" t="e">
        <f t="shared" si="39"/>
        <v>#VALUE!</v>
      </c>
      <c r="X443" s="59" t="e">
        <f t="shared" si="40"/>
        <v>#VALUE!</v>
      </c>
      <c r="Y443" s="57" t="e">
        <f>0.01*('11'!B$17-'935'!X443)*Matrix!BT443</f>
        <v>#VALUE!</v>
      </c>
      <c r="Z443" s="32" t="e">
        <f>0.01*'11'!B$17*Matrix!AT443*Matrix!CV443</f>
        <v>#VALUE!</v>
      </c>
      <c r="AA443" s="32" t="e">
        <f>Matrix!AT443*MAX(Matrix!DD443,0-(Matrix!DC443+IF('935'!Q443=0,0,(1-'935'!Y443/'11'!C$17)*'11'!B$17/('11'!B$17-'935'!X443)*IF(Matrix!AT443=0,1,Matrix!BX443/Matrix!AT443)*Matrix!CU443)))*'11'!B$17*0.01*'DNO totals'!B$228/'DNO totals'!B$296</f>
        <v>#VALUE!</v>
      </c>
      <c r="AB443" s="32" t="e">
        <f>Matrix!AT443*'Charging rates'!B$106*Matrix!DA443</f>
        <v>#VALUE!</v>
      </c>
      <c r="AC443" s="32" t="e">
        <f>Matrix!AT443*MAX(Matrix!DD443,0-(Matrix!DC443+IF('935'!Q443=0,0,(1-'935'!Y443/'11'!C$17)*'11'!B$17/('11'!B$17-'935'!X443)*IF(Matrix!AT443=0,1,Matrix!BX443/Matrix!AT443)*Matrix!CU443)))*'11'!B$17*0.01*'DNO totals'!B$238/'DNO totals'!B$296</f>
        <v>#VALUE!</v>
      </c>
      <c r="AD443" s="32" t="e">
        <f>0.01*(Matrix!BX443*'11'!B$17*Matrix!CA443+Matrix!AT443*Matrix!CC443*'935'!Q443*('11'!C$17-'935'!Y443)*('11'!B$17/('11'!B$17-'935'!X443)))</f>
        <v>#VALUE!</v>
      </c>
      <c r="AE443" s="32" t="e">
        <f>Matrix!AT443*'Charging rates'!B$116*(Parameters!B$21+Matrix!AU443)*IF('DNO totals'!B$323&lt;0,1,'935'!S443)</f>
        <v>#VALUE!</v>
      </c>
      <c r="AF443" s="32" t="e">
        <f>Matrix!AT443*MAX(Matrix!DD443,0-(Matrix!DC443+IF('935'!Q443=0,0,(1-'935'!Y443/'11'!C$17)*'11'!B$17/('11'!B$17-'935'!X443)*IF(Matrix!AT443=0,1,Matrix!BX443/Matrix!AT443)*Matrix!CU443)))*'11'!B$17*0.01*(1-('DNO totals'!B$238+'DNO totals'!B$228)/'DNO totals'!B$296)</f>
        <v>#VALUE!</v>
      </c>
      <c r="AG443" s="49" t="e">
        <f t="shared" si="41"/>
        <v>#VALUE!</v>
      </c>
    </row>
    <row r="444" spans="1:33">
      <c r="A444" s="28">
        <v>344</v>
      </c>
      <c r="B444" s="47" t="e">
        <f>Results!B444</f>
        <v>#VALUE!</v>
      </c>
      <c r="C444" s="35" t="e">
        <f>Results!C444</f>
        <v>#VALUE!</v>
      </c>
      <c r="D444" s="55" t="e">
        <f>Results!D444</f>
        <v>#VALUE!</v>
      </c>
      <c r="E444" s="55" t="e">
        <f>Results!E444</f>
        <v>#VALUE!</v>
      </c>
      <c r="F444" s="56" t="e">
        <f>Results!F444</f>
        <v>#VALUE!</v>
      </c>
      <c r="G444" s="35" t="e">
        <f>Results!G444</f>
        <v>#VALUE!</v>
      </c>
      <c r="H444" s="55" t="e">
        <f>Results!H444</f>
        <v>#VALUE!</v>
      </c>
      <c r="I444" s="55" t="e">
        <f>Results!I444</f>
        <v>#VALUE!</v>
      </c>
      <c r="J444" s="56" t="e">
        <f>Results!J444</f>
        <v>#VALUE!</v>
      </c>
      <c r="K444" s="57" t="e">
        <f>0.01*'11'!B$17*Matrix!AT444*Results!E444</f>
        <v>#VALUE!</v>
      </c>
      <c r="L444" s="32" t="e">
        <f>0.01*('11'!C$17-'935'!Y444)*Results!C444*Matrix!AT444*('11'!B$17/('11'!B$17-'935'!X444))*'935'!Q444</f>
        <v>#VALUE!</v>
      </c>
      <c r="M444" s="49" t="e">
        <f>0.01*('11'!B$17-'935'!X444)*Results!D444</f>
        <v>#VALUE!</v>
      </c>
      <c r="N444" s="32" t="e">
        <f>0.01*'11'!B$17*Matrix!H444*Matrix!BC444</f>
        <v>#VALUE!</v>
      </c>
      <c r="O444" s="32" t="e">
        <f>0.01*('11'!B$17-'935'!X444)*Matrix!BW444</f>
        <v>#VALUE!</v>
      </c>
      <c r="P444" s="49" t="e">
        <f>0.01*Matrix!AS444*'935'!U444</f>
        <v>#VALUE!</v>
      </c>
      <c r="Q444" s="57" t="e">
        <f t="shared" si="35"/>
        <v>#VALUE!</v>
      </c>
      <c r="R444" s="34" t="e">
        <f>'935'!Z444</f>
        <v>#VALUE!</v>
      </c>
      <c r="S444" s="58" t="e">
        <f t="shared" si="36"/>
        <v>#VALUE!</v>
      </c>
      <c r="T444" s="59" t="e">
        <f t="shared" si="37"/>
        <v>#VALUE!</v>
      </c>
      <c r="U444" s="57" t="e">
        <f t="shared" si="38"/>
        <v>#VALUE!</v>
      </c>
      <c r="V444" s="34" t="e">
        <f>'935'!AA444</f>
        <v>#VALUE!</v>
      </c>
      <c r="W444" s="58" t="e">
        <f t="shared" si="39"/>
        <v>#VALUE!</v>
      </c>
      <c r="X444" s="59" t="e">
        <f t="shared" si="40"/>
        <v>#VALUE!</v>
      </c>
      <c r="Y444" s="57" t="e">
        <f>0.01*('11'!B$17-'935'!X444)*Matrix!BT444</f>
        <v>#VALUE!</v>
      </c>
      <c r="Z444" s="32" t="e">
        <f>0.01*'11'!B$17*Matrix!AT444*Matrix!CV444</f>
        <v>#VALUE!</v>
      </c>
      <c r="AA444" s="32" t="e">
        <f>Matrix!AT444*MAX(Matrix!DD444,0-(Matrix!DC444+IF('935'!Q444=0,0,(1-'935'!Y444/'11'!C$17)*'11'!B$17/('11'!B$17-'935'!X444)*IF(Matrix!AT444=0,1,Matrix!BX444/Matrix!AT444)*Matrix!CU444)))*'11'!B$17*0.01*'DNO totals'!B$228/'DNO totals'!B$296</f>
        <v>#VALUE!</v>
      </c>
      <c r="AB444" s="32" t="e">
        <f>Matrix!AT444*'Charging rates'!B$106*Matrix!DA444</f>
        <v>#VALUE!</v>
      </c>
      <c r="AC444" s="32" t="e">
        <f>Matrix!AT444*MAX(Matrix!DD444,0-(Matrix!DC444+IF('935'!Q444=0,0,(1-'935'!Y444/'11'!C$17)*'11'!B$17/('11'!B$17-'935'!X444)*IF(Matrix!AT444=0,1,Matrix!BX444/Matrix!AT444)*Matrix!CU444)))*'11'!B$17*0.01*'DNO totals'!B$238/'DNO totals'!B$296</f>
        <v>#VALUE!</v>
      </c>
      <c r="AD444" s="32" t="e">
        <f>0.01*(Matrix!BX444*'11'!B$17*Matrix!CA444+Matrix!AT444*Matrix!CC444*'935'!Q444*('11'!C$17-'935'!Y444)*('11'!B$17/('11'!B$17-'935'!X444)))</f>
        <v>#VALUE!</v>
      </c>
      <c r="AE444" s="32" t="e">
        <f>Matrix!AT444*'Charging rates'!B$116*(Parameters!B$21+Matrix!AU444)*IF('DNO totals'!B$323&lt;0,1,'935'!S444)</f>
        <v>#VALUE!</v>
      </c>
      <c r="AF444" s="32" t="e">
        <f>Matrix!AT444*MAX(Matrix!DD444,0-(Matrix!DC444+IF('935'!Q444=0,0,(1-'935'!Y444/'11'!C$17)*'11'!B$17/('11'!B$17-'935'!X444)*IF(Matrix!AT444=0,1,Matrix!BX444/Matrix!AT444)*Matrix!CU444)))*'11'!B$17*0.01*(1-('DNO totals'!B$238+'DNO totals'!B$228)/'DNO totals'!B$296)</f>
        <v>#VALUE!</v>
      </c>
      <c r="AG444" s="49" t="e">
        <f t="shared" si="41"/>
        <v>#VALUE!</v>
      </c>
    </row>
    <row r="445" spans="1:33">
      <c r="A445" s="28">
        <v>345</v>
      </c>
      <c r="B445" s="47" t="e">
        <f>Results!B445</f>
        <v>#VALUE!</v>
      </c>
      <c r="C445" s="35" t="e">
        <f>Results!C445</f>
        <v>#VALUE!</v>
      </c>
      <c r="D445" s="55" t="e">
        <f>Results!D445</f>
        <v>#VALUE!</v>
      </c>
      <c r="E445" s="55" t="e">
        <f>Results!E445</f>
        <v>#VALUE!</v>
      </c>
      <c r="F445" s="56" t="e">
        <f>Results!F445</f>
        <v>#VALUE!</v>
      </c>
      <c r="G445" s="35" t="e">
        <f>Results!G445</f>
        <v>#VALUE!</v>
      </c>
      <c r="H445" s="55" t="e">
        <f>Results!H445</f>
        <v>#VALUE!</v>
      </c>
      <c r="I445" s="55" t="e">
        <f>Results!I445</f>
        <v>#VALUE!</v>
      </c>
      <c r="J445" s="56" t="e">
        <f>Results!J445</f>
        <v>#VALUE!</v>
      </c>
      <c r="K445" s="57" t="e">
        <f>0.01*'11'!B$17*Matrix!AT445*Results!E445</f>
        <v>#VALUE!</v>
      </c>
      <c r="L445" s="32" t="e">
        <f>0.01*('11'!C$17-'935'!Y445)*Results!C445*Matrix!AT445*('11'!B$17/('11'!B$17-'935'!X445))*'935'!Q445</f>
        <v>#VALUE!</v>
      </c>
      <c r="M445" s="49" t="e">
        <f>0.01*('11'!B$17-'935'!X445)*Results!D445</f>
        <v>#VALUE!</v>
      </c>
      <c r="N445" s="32" t="e">
        <f>0.01*'11'!B$17*Matrix!H445*Matrix!BC445</f>
        <v>#VALUE!</v>
      </c>
      <c r="O445" s="32" t="e">
        <f>0.01*('11'!B$17-'935'!X445)*Matrix!BW445</f>
        <v>#VALUE!</v>
      </c>
      <c r="P445" s="49" t="e">
        <f>0.01*Matrix!AS445*'935'!U445</f>
        <v>#VALUE!</v>
      </c>
      <c r="Q445" s="57" t="e">
        <f t="shared" si="35"/>
        <v>#VALUE!</v>
      </c>
      <c r="R445" s="34" t="e">
        <f>'935'!Z445</f>
        <v>#VALUE!</v>
      </c>
      <c r="S445" s="58" t="e">
        <f t="shared" si="36"/>
        <v>#VALUE!</v>
      </c>
      <c r="T445" s="59" t="e">
        <f t="shared" si="37"/>
        <v>#VALUE!</v>
      </c>
      <c r="U445" s="57" t="e">
        <f t="shared" si="38"/>
        <v>#VALUE!</v>
      </c>
      <c r="V445" s="34" t="e">
        <f>'935'!AA445</f>
        <v>#VALUE!</v>
      </c>
      <c r="W445" s="58" t="e">
        <f t="shared" si="39"/>
        <v>#VALUE!</v>
      </c>
      <c r="X445" s="59" t="e">
        <f t="shared" si="40"/>
        <v>#VALUE!</v>
      </c>
      <c r="Y445" s="57" t="e">
        <f>0.01*('11'!B$17-'935'!X445)*Matrix!BT445</f>
        <v>#VALUE!</v>
      </c>
      <c r="Z445" s="32" t="e">
        <f>0.01*'11'!B$17*Matrix!AT445*Matrix!CV445</f>
        <v>#VALUE!</v>
      </c>
      <c r="AA445" s="32" t="e">
        <f>Matrix!AT445*MAX(Matrix!DD445,0-(Matrix!DC445+IF('935'!Q445=0,0,(1-'935'!Y445/'11'!C$17)*'11'!B$17/('11'!B$17-'935'!X445)*IF(Matrix!AT445=0,1,Matrix!BX445/Matrix!AT445)*Matrix!CU445)))*'11'!B$17*0.01*'DNO totals'!B$228/'DNO totals'!B$296</f>
        <v>#VALUE!</v>
      </c>
      <c r="AB445" s="32" t="e">
        <f>Matrix!AT445*'Charging rates'!B$106*Matrix!DA445</f>
        <v>#VALUE!</v>
      </c>
      <c r="AC445" s="32" t="e">
        <f>Matrix!AT445*MAX(Matrix!DD445,0-(Matrix!DC445+IF('935'!Q445=0,0,(1-'935'!Y445/'11'!C$17)*'11'!B$17/('11'!B$17-'935'!X445)*IF(Matrix!AT445=0,1,Matrix!BX445/Matrix!AT445)*Matrix!CU445)))*'11'!B$17*0.01*'DNO totals'!B$238/'DNO totals'!B$296</f>
        <v>#VALUE!</v>
      </c>
      <c r="AD445" s="32" t="e">
        <f>0.01*(Matrix!BX445*'11'!B$17*Matrix!CA445+Matrix!AT445*Matrix!CC445*'935'!Q445*('11'!C$17-'935'!Y445)*('11'!B$17/('11'!B$17-'935'!X445)))</f>
        <v>#VALUE!</v>
      </c>
      <c r="AE445" s="32" t="e">
        <f>Matrix!AT445*'Charging rates'!B$116*(Parameters!B$21+Matrix!AU445)*IF('DNO totals'!B$323&lt;0,1,'935'!S445)</f>
        <v>#VALUE!</v>
      </c>
      <c r="AF445" s="32" t="e">
        <f>Matrix!AT445*MAX(Matrix!DD445,0-(Matrix!DC445+IF('935'!Q445=0,0,(1-'935'!Y445/'11'!C$17)*'11'!B$17/('11'!B$17-'935'!X445)*IF(Matrix!AT445=0,1,Matrix!BX445/Matrix!AT445)*Matrix!CU445)))*'11'!B$17*0.01*(1-('DNO totals'!B$238+'DNO totals'!B$228)/'DNO totals'!B$296)</f>
        <v>#VALUE!</v>
      </c>
      <c r="AG445" s="49" t="e">
        <f t="shared" si="41"/>
        <v>#VALUE!</v>
      </c>
    </row>
    <row r="446" spans="1:33">
      <c r="A446" s="28">
        <v>346</v>
      </c>
      <c r="B446" s="47" t="e">
        <f>Results!B446</f>
        <v>#VALUE!</v>
      </c>
      <c r="C446" s="35" t="e">
        <f>Results!C446</f>
        <v>#VALUE!</v>
      </c>
      <c r="D446" s="55" t="e">
        <f>Results!D446</f>
        <v>#VALUE!</v>
      </c>
      <c r="E446" s="55" t="e">
        <f>Results!E446</f>
        <v>#VALUE!</v>
      </c>
      <c r="F446" s="56" t="e">
        <f>Results!F446</f>
        <v>#VALUE!</v>
      </c>
      <c r="G446" s="35" t="e">
        <f>Results!G446</f>
        <v>#VALUE!</v>
      </c>
      <c r="H446" s="55" t="e">
        <f>Results!H446</f>
        <v>#VALUE!</v>
      </c>
      <c r="I446" s="55" t="e">
        <f>Results!I446</f>
        <v>#VALUE!</v>
      </c>
      <c r="J446" s="56" t="e">
        <f>Results!J446</f>
        <v>#VALUE!</v>
      </c>
      <c r="K446" s="57" t="e">
        <f>0.01*'11'!B$17*Matrix!AT446*Results!E446</f>
        <v>#VALUE!</v>
      </c>
      <c r="L446" s="32" t="e">
        <f>0.01*('11'!C$17-'935'!Y446)*Results!C446*Matrix!AT446*('11'!B$17/('11'!B$17-'935'!X446))*'935'!Q446</f>
        <v>#VALUE!</v>
      </c>
      <c r="M446" s="49" t="e">
        <f>0.01*('11'!B$17-'935'!X446)*Results!D446</f>
        <v>#VALUE!</v>
      </c>
      <c r="N446" s="32" t="e">
        <f>0.01*'11'!B$17*Matrix!H446*Matrix!BC446</f>
        <v>#VALUE!</v>
      </c>
      <c r="O446" s="32" t="e">
        <f>0.01*('11'!B$17-'935'!X446)*Matrix!BW446</f>
        <v>#VALUE!</v>
      </c>
      <c r="P446" s="49" t="e">
        <f>0.01*Matrix!AS446*'935'!U446</f>
        <v>#VALUE!</v>
      </c>
      <c r="Q446" s="57" t="e">
        <f t="shared" si="35"/>
        <v>#VALUE!</v>
      </c>
      <c r="R446" s="34" t="e">
        <f>'935'!Z446</f>
        <v>#VALUE!</v>
      </c>
      <c r="S446" s="58" t="e">
        <f t="shared" si="36"/>
        <v>#VALUE!</v>
      </c>
      <c r="T446" s="59" t="e">
        <f t="shared" si="37"/>
        <v>#VALUE!</v>
      </c>
      <c r="U446" s="57" t="e">
        <f t="shared" si="38"/>
        <v>#VALUE!</v>
      </c>
      <c r="V446" s="34" t="e">
        <f>'935'!AA446</f>
        <v>#VALUE!</v>
      </c>
      <c r="W446" s="58" t="e">
        <f t="shared" si="39"/>
        <v>#VALUE!</v>
      </c>
      <c r="X446" s="59" t="e">
        <f t="shared" si="40"/>
        <v>#VALUE!</v>
      </c>
      <c r="Y446" s="57" t="e">
        <f>0.01*('11'!B$17-'935'!X446)*Matrix!BT446</f>
        <v>#VALUE!</v>
      </c>
      <c r="Z446" s="32" t="e">
        <f>0.01*'11'!B$17*Matrix!AT446*Matrix!CV446</f>
        <v>#VALUE!</v>
      </c>
      <c r="AA446" s="32" t="e">
        <f>Matrix!AT446*MAX(Matrix!DD446,0-(Matrix!DC446+IF('935'!Q446=0,0,(1-'935'!Y446/'11'!C$17)*'11'!B$17/('11'!B$17-'935'!X446)*IF(Matrix!AT446=0,1,Matrix!BX446/Matrix!AT446)*Matrix!CU446)))*'11'!B$17*0.01*'DNO totals'!B$228/'DNO totals'!B$296</f>
        <v>#VALUE!</v>
      </c>
      <c r="AB446" s="32" t="e">
        <f>Matrix!AT446*'Charging rates'!B$106*Matrix!DA446</f>
        <v>#VALUE!</v>
      </c>
      <c r="AC446" s="32" t="e">
        <f>Matrix!AT446*MAX(Matrix!DD446,0-(Matrix!DC446+IF('935'!Q446=0,0,(1-'935'!Y446/'11'!C$17)*'11'!B$17/('11'!B$17-'935'!X446)*IF(Matrix!AT446=0,1,Matrix!BX446/Matrix!AT446)*Matrix!CU446)))*'11'!B$17*0.01*'DNO totals'!B$238/'DNO totals'!B$296</f>
        <v>#VALUE!</v>
      </c>
      <c r="AD446" s="32" t="e">
        <f>0.01*(Matrix!BX446*'11'!B$17*Matrix!CA446+Matrix!AT446*Matrix!CC446*'935'!Q446*('11'!C$17-'935'!Y446)*('11'!B$17/('11'!B$17-'935'!X446)))</f>
        <v>#VALUE!</v>
      </c>
      <c r="AE446" s="32" t="e">
        <f>Matrix!AT446*'Charging rates'!B$116*(Parameters!B$21+Matrix!AU446)*IF('DNO totals'!B$323&lt;0,1,'935'!S446)</f>
        <v>#VALUE!</v>
      </c>
      <c r="AF446" s="32" t="e">
        <f>Matrix!AT446*MAX(Matrix!DD446,0-(Matrix!DC446+IF('935'!Q446=0,0,(1-'935'!Y446/'11'!C$17)*'11'!B$17/('11'!B$17-'935'!X446)*IF(Matrix!AT446=0,1,Matrix!BX446/Matrix!AT446)*Matrix!CU446)))*'11'!B$17*0.01*(1-('DNO totals'!B$238+'DNO totals'!B$228)/'DNO totals'!B$296)</f>
        <v>#VALUE!</v>
      </c>
      <c r="AG446" s="49" t="e">
        <f t="shared" si="41"/>
        <v>#VALUE!</v>
      </c>
    </row>
    <row r="447" spans="1:33">
      <c r="A447" s="28">
        <v>347</v>
      </c>
      <c r="B447" s="47" t="e">
        <f>Results!B447</f>
        <v>#VALUE!</v>
      </c>
      <c r="C447" s="35" t="e">
        <f>Results!C447</f>
        <v>#VALUE!</v>
      </c>
      <c r="D447" s="55" t="e">
        <f>Results!D447</f>
        <v>#VALUE!</v>
      </c>
      <c r="E447" s="55" t="e">
        <f>Results!E447</f>
        <v>#VALUE!</v>
      </c>
      <c r="F447" s="56" t="e">
        <f>Results!F447</f>
        <v>#VALUE!</v>
      </c>
      <c r="G447" s="35" t="e">
        <f>Results!G447</f>
        <v>#VALUE!</v>
      </c>
      <c r="H447" s="55" t="e">
        <f>Results!H447</f>
        <v>#VALUE!</v>
      </c>
      <c r="I447" s="55" t="e">
        <f>Results!I447</f>
        <v>#VALUE!</v>
      </c>
      <c r="J447" s="56" t="e">
        <f>Results!J447</f>
        <v>#VALUE!</v>
      </c>
      <c r="K447" s="57" t="e">
        <f>0.01*'11'!B$17*Matrix!AT447*Results!E447</f>
        <v>#VALUE!</v>
      </c>
      <c r="L447" s="32" t="e">
        <f>0.01*('11'!C$17-'935'!Y447)*Results!C447*Matrix!AT447*('11'!B$17/('11'!B$17-'935'!X447))*'935'!Q447</f>
        <v>#VALUE!</v>
      </c>
      <c r="M447" s="49" t="e">
        <f>0.01*('11'!B$17-'935'!X447)*Results!D447</f>
        <v>#VALUE!</v>
      </c>
      <c r="N447" s="32" t="e">
        <f>0.01*'11'!B$17*Matrix!H447*Matrix!BC447</f>
        <v>#VALUE!</v>
      </c>
      <c r="O447" s="32" t="e">
        <f>0.01*('11'!B$17-'935'!X447)*Matrix!BW447</f>
        <v>#VALUE!</v>
      </c>
      <c r="P447" s="49" t="e">
        <f>0.01*Matrix!AS447*'935'!U447</f>
        <v>#VALUE!</v>
      </c>
      <c r="Q447" s="57" t="e">
        <f t="shared" si="35"/>
        <v>#VALUE!</v>
      </c>
      <c r="R447" s="34" t="e">
        <f>'935'!Z447</f>
        <v>#VALUE!</v>
      </c>
      <c r="S447" s="58" t="e">
        <f t="shared" si="36"/>
        <v>#VALUE!</v>
      </c>
      <c r="T447" s="59" t="e">
        <f t="shared" si="37"/>
        <v>#VALUE!</v>
      </c>
      <c r="U447" s="57" t="e">
        <f t="shared" si="38"/>
        <v>#VALUE!</v>
      </c>
      <c r="V447" s="34" t="e">
        <f>'935'!AA447</f>
        <v>#VALUE!</v>
      </c>
      <c r="W447" s="58" t="e">
        <f t="shared" si="39"/>
        <v>#VALUE!</v>
      </c>
      <c r="X447" s="59" t="e">
        <f t="shared" si="40"/>
        <v>#VALUE!</v>
      </c>
      <c r="Y447" s="57" t="e">
        <f>0.01*('11'!B$17-'935'!X447)*Matrix!BT447</f>
        <v>#VALUE!</v>
      </c>
      <c r="Z447" s="32" t="e">
        <f>0.01*'11'!B$17*Matrix!AT447*Matrix!CV447</f>
        <v>#VALUE!</v>
      </c>
      <c r="AA447" s="32" t="e">
        <f>Matrix!AT447*MAX(Matrix!DD447,0-(Matrix!DC447+IF('935'!Q447=0,0,(1-'935'!Y447/'11'!C$17)*'11'!B$17/('11'!B$17-'935'!X447)*IF(Matrix!AT447=0,1,Matrix!BX447/Matrix!AT447)*Matrix!CU447)))*'11'!B$17*0.01*'DNO totals'!B$228/'DNO totals'!B$296</f>
        <v>#VALUE!</v>
      </c>
      <c r="AB447" s="32" t="e">
        <f>Matrix!AT447*'Charging rates'!B$106*Matrix!DA447</f>
        <v>#VALUE!</v>
      </c>
      <c r="AC447" s="32" t="e">
        <f>Matrix!AT447*MAX(Matrix!DD447,0-(Matrix!DC447+IF('935'!Q447=0,0,(1-'935'!Y447/'11'!C$17)*'11'!B$17/('11'!B$17-'935'!X447)*IF(Matrix!AT447=0,1,Matrix!BX447/Matrix!AT447)*Matrix!CU447)))*'11'!B$17*0.01*'DNO totals'!B$238/'DNO totals'!B$296</f>
        <v>#VALUE!</v>
      </c>
      <c r="AD447" s="32" t="e">
        <f>0.01*(Matrix!BX447*'11'!B$17*Matrix!CA447+Matrix!AT447*Matrix!CC447*'935'!Q447*('11'!C$17-'935'!Y447)*('11'!B$17/('11'!B$17-'935'!X447)))</f>
        <v>#VALUE!</v>
      </c>
      <c r="AE447" s="32" t="e">
        <f>Matrix!AT447*'Charging rates'!B$116*(Parameters!B$21+Matrix!AU447)*IF('DNO totals'!B$323&lt;0,1,'935'!S447)</f>
        <v>#VALUE!</v>
      </c>
      <c r="AF447" s="32" t="e">
        <f>Matrix!AT447*MAX(Matrix!DD447,0-(Matrix!DC447+IF('935'!Q447=0,0,(1-'935'!Y447/'11'!C$17)*'11'!B$17/('11'!B$17-'935'!X447)*IF(Matrix!AT447=0,1,Matrix!BX447/Matrix!AT447)*Matrix!CU447)))*'11'!B$17*0.01*(1-('DNO totals'!B$238+'DNO totals'!B$228)/'DNO totals'!B$296)</f>
        <v>#VALUE!</v>
      </c>
      <c r="AG447" s="49" t="e">
        <f t="shared" si="41"/>
        <v>#VALUE!</v>
      </c>
    </row>
    <row r="448" spans="1:33">
      <c r="A448" s="28">
        <v>348</v>
      </c>
      <c r="B448" s="47" t="e">
        <f>Results!B448</f>
        <v>#VALUE!</v>
      </c>
      <c r="C448" s="35" t="e">
        <f>Results!C448</f>
        <v>#VALUE!</v>
      </c>
      <c r="D448" s="55" t="e">
        <f>Results!D448</f>
        <v>#VALUE!</v>
      </c>
      <c r="E448" s="55" t="e">
        <f>Results!E448</f>
        <v>#VALUE!</v>
      </c>
      <c r="F448" s="56" t="e">
        <f>Results!F448</f>
        <v>#VALUE!</v>
      </c>
      <c r="G448" s="35" t="e">
        <f>Results!G448</f>
        <v>#VALUE!</v>
      </c>
      <c r="H448" s="55" t="e">
        <f>Results!H448</f>
        <v>#VALUE!</v>
      </c>
      <c r="I448" s="55" t="e">
        <f>Results!I448</f>
        <v>#VALUE!</v>
      </c>
      <c r="J448" s="56" t="e">
        <f>Results!J448</f>
        <v>#VALUE!</v>
      </c>
      <c r="K448" s="57" t="e">
        <f>0.01*'11'!B$17*Matrix!AT448*Results!E448</f>
        <v>#VALUE!</v>
      </c>
      <c r="L448" s="32" t="e">
        <f>0.01*('11'!C$17-'935'!Y448)*Results!C448*Matrix!AT448*('11'!B$17/('11'!B$17-'935'!X448))*'935'!Q448</f>
        <v>#VALUE!</v>
      </c>
      <c r="M448" s="49" t="e">
        <f>0.01*('11'!B$17-'935'!X448)*Results!D448</f>
        <v>#VALUE!</v>
      </c>
      <c r="N448" s="32" t="e">
        <f>0.01*'11'!B$17*Matrix!H448*Matrix!BC448</f>
        <v>#VALUE!</v>
      </c>
      <c r="O448" s="32" t="e">
        <f>0.01*('11'!B$17-'935'!X448)*Matrix!BW448</f>
        <v>#VALUE!</v>
      </c>
      <c r="P448" s="49" t="e">
        <f>0.01*Matrix!AS448*'935'!U448</f>
        <v>#VALUE!</v>
      </c>
      <c r="Q448" s="57" t="e">
        <f t="shared" si="35"/>
        <v>#VALUE!</v>
      </c>
      <c r="R448" s="34" t="e">
        <f>'935'!Z448</f>
        <v>#VALUE!</v>
      </c>
      <c r="S448" s="58" t="e">
        <f t="shared" si="36"/>
        <v>#VALUE!</v>
      </c>
      <c r="T448" s="59" t="e">
        <f t="shared" si="37"/>
        <v>#VALUE!</v>
      </c>
      <c r="U448" s="57" t="e">
        <f t="shared" si="38"/>
        <v>#VALUE!</v>
      </c>
      <c r="V448" s="34" t="e">
        <f>'935'!AA448</f>
        <v>#VALUE!</v>
      </c>
      <c r="W448" s="58" t="e">
        <f t="shared" si="39"/>
        <v>#VALUE!</v>
      </c>
      <c r="X448" s="59" t="e">
        <f t="shared" si="40"/>
        <v>#VALUE!</v>
      </c>
      <c r="Y448" s="57" t="e">
        <f>0.01*('11'!B$17-'935'!X448)*Matrix!BT448</f>
        <v>#VALUE!</v>
      </c>
      <c r="Z448" s="32" t="e">
        <f>0.01*'11'!B$17*Matrix!AT448*Matrix!CV448</f>
        <v>#VALUE!</v>
      </c>
      <c r="AA448" s="32" t="e">
        <f>Matrix!AT448*MAX(Matrix!DD448,0-(Matrix!DC448+IF('935'!Q448=0,0,(1-'935'!Y448/'11'!C$17)*'11'!B$17/('11'!B$17-'935'!X448)*IF(Matrix!AT448=0,1,Matrix!BX448/Matrix!AT448)*Matrix!CU448)))*'11'!B$17*0.01*'DNO totals'!B$228/'DNO totals'!B$296</f>
        <v>#VALUE!</v>
      </c>
      <c r="AB448" s="32" t="e">
        <f>Matrix!AT448*'Charging rates'!B$106*Matrix!DA448</f>
        <v>#VALUE!</v>
      </c>
      <c r="AC448" s="32" t="e">
        <f>Matrix!AT448*MAX(Matrix!DD448,0-(Matrix!DC448+IF('935'!Q448=0,0,(1-'935'!Y448/'11'!C$17)*'11'!B$17/('11'!B$17-'935'!X448)*IF(Matrix!AT448=0,1,Matrix!BX448/Matrix!AT448)*Matrix!CU448)))*'11'!B$17*0.01*'DNO totals'!B$238/'DNO totals'!B$296</f>
        <v>#VALUE!</v>
      </c>
      <c r="AD448" s="32" t="e">
        <f>0.01*(Matrix!BX448*'11'!B$17*Matrix!CA448+Matrix!AT448*Matrix!CC448*'935'!Q448*('11'!C$17-'935'!Y448)*('11'!B$17/('11'!B$17-'935'!X448)))</f>
        <v>#VALUE!</v>
      </c>
      <c r="AE448" s="32" t="e">
        <f>Matrix!AT448*'Charging rates'!B$116*(Parameters!B$21+Matrix!AU448)*IF('DNO totals'!B$323&lt;0,1,'935'!S448)</f>
        <v>#VALUE!</v>
      </c>
      <c r="AF448" s="32" t="e">
        <f>Matrix!AT448*MAX(Matrix!DD448,0-(Matrix!DC448+IF('935'!Q448=0,0,(1-'935'!Y448/'11'!C$17)*'11'!B$17/('11'!B$17-'935'!X448)*IF(Matrix!AT448=0,1,Matrix!BX448/Matrix!AT448)*Matrix!CU448)))*'11'!B$17*0.01*(1-('DNO totals'!B$238+'DNO totals'!B$228)/'DNO totals'!B$296)</f>
        <v>#VALUE!</v>
      </c>
      <c r="AG448" s="49" t="e">
        <f t="shared" si="41"/>
        <v>#VALUE!</v>
      </c>
    </row>
    <row r="449" spans="1:33">
      <c r="A449" s="28">
        <v>349</v>
      </c>
      <c r="B449" s="47" t="e">
        <f>Results!B449</f>
        <v>#VALUE!</v>
      </c>
      <c r="C449" s="35" t="e">
        <f>Results!C449</f>
        <v>#VALUE!</v>
      </c>
      <c r="D449" s="55" t="e">
        <f>Results!D449</f>
        <v>#VALUE!</v>
      </c>
      <c r="E449" s="55" t="e">
        <f>Results!E449</f>
        <v>#VALUE!</v>
      </c>
      <c r="F449" s="56" t="e">
        <f>Results!F449</f>
        <v>#VALUE!</v>
      </c>
      <c r="G449" s="35" t="e">
        <f>Results!G449</f>
        <v>#VALUE!</v>
      </c>
      <c r="H449" s="55" t="e">
        <f>Results!H449</f>
        <v>#VALUE!</v>
      </c>
      <c r="I449" s="55" t="e">
        <f>Results!I449</f>
        <v>#VALUE!</v>
      </c>
      <c r="J449" s="56" t="e">
        <f>Results!J449</f>
        <v>#VALUE!</v>
      </c>
      <c r="K449" s="57" t="e">
        <f>0.01*'11'!B$17*Matrix!AT449*Results!E449</f>
        <v>#VALUE!</v>
      </c>
      <c r="L449" s="32" t="e">
        <f>0.01*('11'!C$17-'935'!Y449)*Results!C449*Matrix!AT449*('11'!B$17/('11'!B$17-'935'!X449))*'935'!Q449</f>
        <v>#VALUE!</v>
      </c>
      <c r="M449" s="49" t="e">
        <f>0.01*('11'!B$17-'935'!X449)*Results!D449</f>
        <v>#VALUE!</v>
      </c>
      <c r="N449" s="32" t="e">
        <f>0.01*'11'!B$17*Matrix!H449*Matrix!BC449</f>
        <v>#VALUE!</v>
      </c>
      <c r="O449" s="32" t="e">
        <f>0.01*('11'!B$17-'935'!X449)*Matrix!BW449</f>
        <v>#VALUE!</v>
      </c>
      <c r="P449" s="49" t="e">
        <f>0.01*Matrix!AS449*'935'!U449</f>
        <v>#VALUE!</v>
      </c>
      <c r="Q449" s="57" t="e">
        <f t="shared" si="35"/>
        <v>#VALUE!</v>
      </c>
      <c r="R449" s="34" t="e">
        <f>'935'!Z449</f>
        <v>#VALUE!</v>
      </c>
      <c r="S449" s="58" t="e">
        <f t="shared" si="36"/>
        <v>#VALUE!</v>
      </c>
      <c r="T449" s="59" t="e">
        <f t="shared" si="37"/>
        <v>#VALUE!</v>
      </c>
      <c r="U449" s="57" t="e">
        <f t="shared" si="38"/>
        <v>#VALUE!</v>
      </c>
      <c r="V449" s="34" t="e">
        <f>'935'!AA449</f>
        <v>#VALUE!</v>
      </c>
      <c r="W449" s="58" t="e">
        <f t="shared" si="39"/>
        <v>#VALUE!</v>
      </c>
      <c r="X449" s="59" t="e">
        <f t="shared" si="40"/>
        <v>#VALUE!</v>
      </c>
      <c r="Y449" s="57" t="e">
        <f>0.01*('11'!B$17-'935'!X449)*Matrix!BT449</f>
        <v>#VALUE!</v>
      </c>
      <c r="Z449" s="32" t="e">
        <f>0.01*'11'!B$17*Matrix!AT449*Matrix!CV449</f>
        <v>#VALUE!</v>
      </c>
      <c r="AA449" s="32" t="e">
        <f>Matrix!AT449*MAX(Matrix!DD449,0-(Matrix!DC449+IF('935'!Q449=0,0,(1-'935'!Y449/'11'!C$17)*'11'!B$17/('11'!B$17-'935'!X449)*IF(Matrix!AT449=0,1,Matrix!BX449/Matrix!AT449)*Matrix!CU449)))*'11'!B$17*0.01*'DNO totals'!B$228/'DNO totals'!B$296</f>
        <v>#VALUE!</v>
      </c>
      <c r="AB449" s="32" t="e">
        <f>Matrix!AT449*'Charging rates'!B$106*Matrix!DA449</f>
        <v>#VALUE!</v>
      </c>
      <c r="AC449" s="32" t="e">
        <f>Matrix!AT449*MAX(Matrix!DD449,0-(Matrix!DC449+IF('935'!Q449=0,0,(1-'935'!Y449/'11'!C$17)*'11'!B$17/('11'!B$17-'935'!X449)*IF(Matrix!AT449=0,1,Matrix!BX449/Matrix!AT449)*Matrix!CU449)))*'11'!B$17*0.01*'DNO totals'!B$238/'DNO totals'!B$296</f>
        <v>#VALUE!</v>
      </c>
      <c r="AD449" s="32" t="e">
        <f>0.01*(Matrix!BX449*'11'!B$17*Matrix!CA449+Matrix!AT449*Matrix!CC449*'935'!Q449*('11'!C$17-'935'!Y449)*('11'!B$17/('11'!B$17-'935'!X449)))</f>
        <v>#VALUE!</v>
      </c>
      <c r="AE449" s="32" t="e">
        <f>Matrix!AT449*'Charging rates'!B$116*(Parameters!B$21+Matrix!AU449)*IF('DNO totals'!B$323&lt;0,1,'935'!S449)</f>
        <v>#VALUE!</v>
      </c>
      <c r="AF449" s="32" t="e">
        <f>Matrix!AT449*MAX(Matrix!DD449,0-(Matrix!DC449+IF('935'!Q449=0,0,(1-'935'!Y449/'11'!C$17)*'11'!B$17/('11'!B$17-'935'!X449)*IF(Matrix!AT449=0,1,Matrix!BX449/Matrix!AT449)*Matrix!CU449)))*'11'!B$17*0.01*(1-('DNO totals'!B$238+'DNO totals'!B$228)/'DNO totals'!B$296)</f>
        <v>#VALUE!</v>
      </c>
      <c r="AG449" s="49" t="e">
        <f t="shared" si="41"/>
        <v>#VALUE!</v>
      </c>
    </row>
    <row r="450" spans="1:33">
      <c r="A450" s="28">
        <v>350</v>
      </c>
      <c r="B450" s="47" t="e">
        <f>Results!B450</f>
        <v>#VALUE!</v>
      </c>
      <c r="C450" s="35" t="e">
        <f>Results!C450</f>
        <v>#VALUE!</v>
      </c>
      <c r="D450" s="55" t="e">
        <f>Results!D450</f>
        <v>#VALUE!</v>
      </c>
      <c r="E450" s="55" t="e">
        <f>Results!E450</f>
        <v>#VALUE!</v>
      </c>
      <c r="F450" s="56" t="e">
        <f>Results!F450</f>
        <v>#VALUE!</v>
      </c>
      <c r="G450" s="35" t="e">
        <f>Results!G450</f>
        <v>#VALUE!</v>
      </c>
      <c r="H450" s="55" t="e">
        <f>Results!H450</f>
        <v>#VALUE!</v>
      </c>
      <c r="I450" s="55" t="e">
        <f>Results!I450</f>
        <v>#VALUE!</v>
      </c>
      <c r="J450" s="56" t="e">
        <f>Results!J450</f>
        <v>#VALUE!</v>
      </c>
      <c r="K450" s="57" t="e">
        <f>0.01*'11'!B$17*Matrix!AT450*Results!E450</f>
        <v>#VALUE!</v>
      </c>
      <c r="L450" s="32" t="e">
        <f>0.01*('11'!C$17-'935'!Y450)*Results!C450*Matrix!AT450*('11'!B$17/('11'!B$17-'935'!X450))*'935'!Q450</f>
        <v>#VALUE!</v>
      </c>
      <c r="M450" s="49" t="e">
        <f>0.01*('11'!B$17-'935'!X450)*Results!D450</f>
        <v>#VALUE!</v>
      </c>
      <c r="N450" s="32" t="e">
        <f>0.01*'11'!B$17*Matrix!H450*Matrix!BC450</f>
        <v>#VALUE!</v>
      </c>
      <c r="O450" s="32" t="e">
        <f>0.01*('11'!B$17-'935'!X450)*Matrix!BW450</f>
        <v>#VALUE!</v>
      </c>
      <c r="P450" s="49" t="e">
        <f>0.01*Matrix!AS450*'935'!U450</f>
        <v>#VALUE!</v>
      </c>
      <c r="Q450" s="57" t="e">
        <f t="shared" si="35"/>
        <v>#VALUE!</v>
      </c>
      <c r="R450" s="34" t="e">
        <f>'935'!Z450</f>
        <v>#VALUE!</v>
      </c>
      <c r="S450" s="58" t="e">
        <f t="shared" si="36"/>
        <v>#VALUE!</v>
      </c>
      <c r="T450" s="59" t="e">
        <f t="shared" si="37"/>
        <v>#VALUE!</v>
      </c>
      <c r="U450" s="57" t="e">
        <f t="shared" si="38"/>
        <v>#VALUE!</v>
      </c>
      <c r="V450" s="34" t="e">
        <f>'935'!AA450</f>
        <v>#VALUE!</v>
      </c>
      <c r="W450" s="58" t="e">
        <f t="shared" si="39"/>
        <v>#VALUE!</v>
      </c>
      <c r="X450" s="59" t="e">
        <f t="shared" si="40"/>
        <v>#VALUE!</v>
      </c>
      <c r="Y450" s="57" t="e">
        <f>0.01*('11'!B$17-'935'!X450)*Matrix!BT450</f>
        <v>#VALUE!</v>
      </c>
      <c r="Z450" s="32" t="e">
        <f>0.01*'11'!B$17*Matrix!AT450*Matrix!CV450</f>
        <v>#VALUE!</v>
      </c>
      <c r="AA450" s="32" t="e">
        <f>Matrix!AT450*MAX(Matrix!DD450,0-(Matrix!DC450+IF('935'!Q450=0,0,(1-'935'!Y450/'11'!C$17)*'11'!B$17/('11'!B$17-'935'!X450)*IF(Matrix!AT450=0,1,Matrix!BX450/Matrix!AT450)*Matrix!CU450)))*'11'!B$17*0.01*'DNO totals'!B$228/'DNO totals'!B$296</f>
        <v>#VALUE!</v>
      </c>
      <c r="AB450" s="32" t="e">
        <f>Matrix!AT450*'Charging rates'!B$106*Matrix!DA450</f>
        <v>#VALUE!</v>
      </c>
      <c r="AC450" s="32" t="e">
        <f>Matrix!AT450*MAX(Matrix!DD450,0-(Matrix!DC450+IF('935'!Q450=0,0,(1-'935'!Y450/'11'!C$17)*'11'!B$17/('11'!B$17-'935'!X450)*IF(Matrix!AT450=0,1,Matrix!BX450/Matrix!AT450)*Matrix!CU450)))*'11'!B$17*0.01*'DNO totals'!B$238/'DNO totals'!B$296</f>
        <v>#VALUE!</v>
      </c>
      <c r="AD450" s="32" t="e">
        <f>0.01*(Matrix!BX450*'11'!B$17*Matrix!CA450+Matrix!AT450*Matrix!CC450*'935'!Q450*('11'!C$17-'935'!Y450)*('11'!B$17/('11'!B$17-'935'!X450)))</f>
        <v>#VALUE!</v>
      </c>
      <c r="AE450" s="32" t="e">
        <f>Matrix!AT450*'Charging rates'!B$116*(Parameters!B$21+Matrix!AU450)*IF('DNO totals'!B$323&lt;0,1,'935'!S450)</f>
        <v>#VALUE!</v>
      </c>
      <c r="AF450" s="32" t="e">
        <f>Matrix!AT450*MAX(Matrix!DD450,0-(Matrix!DC450+IF('935'!Q450=0,0,(1-'935'!Y450/'11'!C$17)*'11'!B$17/('11'!B$17-'935'!X450)*IF(Matrix!AT450=0,1,Matrix!BX450/Matrix!AT450)*Matrix!CU450)))*'11'!B$17*0.01*(1-('DNO totals'!B$238+'DNO totals'!B$228)/'DNO totals'!B$296)</f>
        <v>#VALUE!</v>
      </c>
      <c r="AG450" s="49" t="e">
        <f t="shared" si="41"/>
        <v>#VALUE!</v>
      </c>
    </row>
    <row r="451" spans="1:33">
      <c r="A451" s="28">
        <v>351</v>
      </c>
      <c r="B451" s="47" t="e">
        <f>Results!B451</f>
        <v>#VALUE!</v>
      </c>
      <c r="C451" s="35" t="e">
        <f>Results!C451</f>
        <v>#VALUE!</v>
      </c>
      <c r="D451" s="55" t="e">
        <f>Results!D451</f>
        <v>#VALUE!</v>
      </c>
      <c r="E451" s="55" t="e">
        <f>Results!E451</f>
        <v>#VALUE!</v>
      </c>
      <c r="F451" s="56" t="e">
        <f>Results!F451</f>
        <v>#VALUE!</v>
      </c>
      <c r="G451" s="35" t="e">
        <f>Results!G451</f>
        <v>#VALUE!</v>
      </c>
      <c r="H451" s="55" t="e">
        <f>Results!H451</f>
        <v>#VALUE!</v>
      </c>
      <c r="I451" s="55" t="e">
        <f>Results!I451</f>
        <v>#VALUE!</v>
      </c>
      <c r="J451" s="56" t="e">
        <f>Results!J451</f>
        <v>#VALUE!</v>
      </c>
      <c r="K451" s="57" t="e">
        <f>0.01*'11'!B$17*Matrix!AT451*Results!E451</f>
        <v>#VALUE!</v>
      </c>
      <c r="L451" s="32" t="e">
        <f>0.01*('11'!C$17-'935'!Y451)*Results!C451*Matrix!AT451*('11'!B$17/('11'!B$17-'935'!X451))*'935'!Q451</f>
        <v>#VALUE!</v>
      </c>
      <c r="M451" s="49" t="e">
        <f>0.01*('11'!B$17-'935'!X451)*Results!D451</f>
        <v>#VALUE!</v>
      </c>
      <c r="N451" s="32" t="e">
        <f>0.01*'11'!B$17*Matrix!H451*Matrix!BC451</f>
        <v>#VALUE!</v>
      </c>
      <c r="O451" s="32" t="e">
        <f>0.01*('11'!B$17-'935'!X451)*Matrix!BW451</f>
        <v>#VALUE!</v>
      </c>
      <c r="P451" s="49" t="e">
        <f>0.01*Matrix!AS451*'935'!U451</f>
        <v>#VALUE!</v>
      </c>
      <c r="Q451" s="57" t="e">
        <f t="shared" si="35"/>
        <v>#VALUE!</v>
      </c>
      <c r="R451" s="34" t="e">
        <f>'935'!Z451</f>
        <v>#VALUE!</v>
      </c>
      <c r="S451" s="58" t="e">
        <f t="shared" si="36"/>
        <v>#VALUE!</v>
      </c>
      <c r="T451" s="59" t="e">
        <f t="shared" si="37"/>
        <v>#VALUE!</v>
      </c>
      <c r="U451" s="57" t="e">
        <f t="shared" si="38"/>
        <v>#VALUE!</v>
      </c>
      <c r="V451" s="34" t="e">
        <f>'935'!AA451</f>
        <v>#VALUE!</v>
      </c>
      <c r="W451" s="58" t="e">
        <f t="shared" si="39"/>
        <v>#VALUE!</v>
      </c>
      <c r="X451" s="59" t="e">
        <f t="shared" si="40"/>
        <v>#VALUE!</v>
      </c>
      <c r="Y451" s="57" t="e">
        <f>0.01*('11'!B$17-'935'!X451)*Matrix!BT451</f>
        <v>#VALUE!</v>
      </c>
      <c r="Z451" s="32" t="e">
        <f>0.01*'11'!B$17*Matrix!AT451*Matrix!CV451</f>
        <v>#VALUE!</v>
      </c>
      <c r="AA451" s="32" t="e">
        <f>Matrix!AT451*MAX(Matrix!DD451,0-(Matrix!DC451+IF('935'!Q451=0,0,(1-'935'!Y451/'11'!C$17)*'11'!B$17/('11'!B$17-'935'!X451)*IF(Matrix!AT451=0,1,Matrix!BX451/Matrix!AT451)*Matrix!CU451)))*'11'!B$17*0.01*'DNO totals'!B$228/'DNO totals'!B$296</f>
        <v>#VALUE!</v>
      </c>
      <c r="AB451" s="32" t="e">
        <f>Matrix!AT451*'Charging rates'!B$106*Matrix!DA451</f>
        <v>#VALUE!</v>
      </c>
      <c r="AC451" s="32" t="e">
        <f>Matrix!AT451*MAX(Matrix!DD451,0-(Matrix!DC451+IF('935'!Q451=0,0,(1-'935'!Y451/'11'!C$17)*'11'!B$17/('11'!B$17-'935'!X451)*IF(Matrix!AT451=0,1,Matrix!BX451/Matrix!AT451)*Matrix!CU451)))*'11'!B$17*0.01*'DNO totals'!B$238/'DNO totals'!B$296</f>
        <v>#VALUE!</v>
      </c>
      <c r="AD451" s="32" t="e">
        <f>0.01*(Matrix!BX451*'11'!B$17*Matrix!CA451+Matrix!AT451*Matrix!CC451*'935'!Q451*('11'!C$17-'935'!Y451)*('11'!B$17/('11'!B$17-'935'!X451)))</f>
        <v>#VALUE!</v>
      </c>
      <c r="AE451" s="32" t="e">
        <f>Matrix!AT451*'Charging rates'!B$116*(Parameters!B$21+Matrix!AU451)*IF('DNO totals'!B$323&lt;0,1,'935'!S451)</f>
        <v>#VALUE!</v>
      </c>
      <c r="AF451" s="32" t="e">
        <f>Matrix!AT451*MAX(Matrix!DD451,0-(Matrix!DC451+IF('935'!Q451=0,0,(1-'935'!Y451/'11'!C$17)*'11'!B$17/('11'!B$17-'935'!X451)*IF(Matrix!AT451=0,1,Matrix!BX451/Matrix!AT451)*Matrix!CU451)))*'11'!B$17*0.01*(1-('DNO totals'!B$238+'DNO totals'!B$228)/'DNO totals'!B$296)</f>
        <v>#VALUE!</v>
      </c>
      <c r="AG451" s="49" t="e">
        <f t="shared" si="41"/>
        <v>#VALUE!</v>
      </c>
    </row>
    <row r="452" spans="1:33">
      <c r="A452" s="28">
        <v>352</v>
      </c>
      <c r="B452" s="47" t="e">
        <f>Results!B452</f>
        <v>#VALUE!</v>
      </c>
      <c r="C452" s="35" t="e">
        <f>Results!C452</f>
        <v>#VALUE!</v>
      </c>
      <c r="D452" s="55" t="e">
        <f>Results!D452</f>
        <v>#VALUE!</v>
      </c>
      <c r="E452" s="55" t="e">
        <f>Results!E452</f>
        <v>#VALUE!</v>
      </c>
      <c r="F452" s="56" t="e">
        <f>Results!F452</f>
        <v>#VALUE!</v>
      </c>
      <c r="G452" s="35" t="e">
        <f>Results!G452</f>
        <v>#VALUE!</v>
      </c>
      <c r="H452" s="55" t="e">
        <f>Results!H452</f>
        <v>#VALUE!</v>
      </c>
      <c r="I452" s="55" t="e">
        <f>Results!I452</f>
        <v>#VALUE!</v>
      </c>
      <c r="J452" s="56" t="e">
        <f>Results!J452</f>
        <v>#VALUE!</v>
      </c>
      <c r="K452" s="57" t="e">
        <f>0.01*'11'!B$17*Matrix!AT452*Results!E452</f>
        <v>#VALUE!</v>
      </c>
      <c r="L452" s="32" t="e">
        <f>0.01*('11'!C$17-'935'!Y452)*Results!C452*Matrix!AT452*('11'!B$17/('11'!B$17-'935'!X452))*'935'!Q452</f>
        <v>#VALUE!</v>
      </c>
      <c r="M452" s="49" t="e">
        <f>0.01*('11'!B$17-'935'!X452)*Results!D452</f>
        <v>#VALUE!</v>
      </c>
      <c r="N452" s="32" t="e">
        <f>0.01*'11'!B$17*Matrix!H452*Matrix!BC452</f>
        <v>#VALUE!</v>
      </c>
      <c r="O452" s="32" t="e">
        <f>0.01*('11'!B$17-'935'!X452)*Matrix!BW452</f>
        <v>#VALUE!</v>
      </c>
      <c r="P452" s="49" t="e">
        <f>0.01*Matrix!AS452*'935'!U452</f>
        <v>#VALUE!</v>
      </c>
      <c r="Q452" s="57" t="e">
        <f t="shared" si="35"/>
        <v>#VALUE!</v>
      </c>
      <c r="R452" s="34" t="e">
        <f>'935'!Z452</f>
        <v>#VALUE!</v>
      </c>
      <c r="S452" s="58" t="e">
        <f t="shared" si="36"/>
        <v>#VALUE!</v>
      </c>
      <c r="T452" s="59" t="e">
        <f t="shared" si="37"/>
        <v>#VALUE!</v>
      </c>
      <c r="U452" s="57" t="e">
        <f t="shared" si="38"/>
        <v>#VALUE!</v>
      </c>
      <c r="V452" s="34" t="e">
        <f>'935'!AA452</f>
        <v>#VALUE!</v>
      </c>
      <c r="W452" s="58" t="e">
        <f t="shared" si="39"/>
        <v>#VALUE!</v>
      </c>
      <c r="X452" s="59" t="e">
        <f t="shared" si="40"/>
        <v>#VALUE!</v>
      </c>
      <c r="Y452" s="57" t="e">
        <f>0.01*('11'!B$17-'935'!X452)*Matrix!BT452</f>
        <v>#VALUE!</v>
      </c>
      <c r="Z452" s="32" t="e">
        <f>0.01*'11'!B$17*Matrix!AT452*Matrix!CV452</f>
        <v>#VALUE!</v>
      </c>
      <c r="AA452" s="32" t="e">
        <f>Matrix!AT452*MAX(Matrix!DD452,0-(Matrix!DC452+IF('935'!Q452=0,0,(1-'935'!Y452/'11'!C$17)*'11'!B$17/('11'!B$17-'935'!X452)*IF(Matrix!AT452=0,1,Matrix!BX452/Matrix!AT452)*Matrix!CU452)))*'11'!B$17*0.01*'DNO totals'!B$228/'DNO totals'!B$296</f>
        <v>#VALUE!</v>
      </c>
      <c r="AB452" s="32" t="e">
        <f>Matrix!AT452*'Charging rates'!B$106*Matrix!DA452</f>
        <v>#VALUE!</v>
      </c>
      <c r="AC452" s="32" t="e">
        <f>Matrix!AT452*MAX(Matrix!DD452,0-(Matrix!DC452+IF('935'!Q452=0,0,(1-'935'!Y452/'11'!C$17)*'11'!B$17/('11'!B$17-'935'!X452)*IF(Matrix!AT452=0,1,Matrix!BX452/Matrix!AT452)*Matrix!CU452)))*'11'!B$17*0.01*'DNO totals'!B$238/'DNO totals'!B$296</f>
        <v>#VALUE!</v>
      </c>
      <c r="AD452" s="32" t="e">
        <f>0.01*(Matrix!BX452*'11'!B$17*Matrix!CA452+Matrix!AT452*Matrix!CC452*'935'!Q452*('11'!C$17-'935'!Y452)*('11'!B$17/('11'!B$17-'935'!X452)))</f>
        <v>#VALUE!</v>
      </c>
      <c r="AE452" s="32" t="e">
        <f>Matrix!AT452*'Charging rates'!B$116*(Parameters!B$21+Matrix!AU452)*IF('DNO totals'!B$323&lt;0,1,'935'!S452)</f>
        <v>#VALUE!</v>
      </c>
      <c r="AF452" s="32" t="e">
        <f>Matrix!AT452*MAX(Matrix!DD452,0-(Matrix!DC452+IF('935'!Q452=0,0,(1-'935'!Y452/'11'!C$17)*'11'!B$17/('11'!B$17-'935'!X452)*IF(Matrix!AT452=0,1,Matrix!BX452/Matrix!AT452)*Matrix!CU452)))*'11'!B$17*0.01*(1-('DNO totals'!B$238+'DNO totals'!B$228)/'DNO totals'!B$296)</f>
        <v>#VALUE!</v>
      </c>
      <c r="AG452" s="49" t="e">
        <f t="shared" si="41"/>
        <v>#VALUE!</v>
      </c>
    </row>
    <row r="453" spans="1:33">
      <c r="A453" s="28">
        <v>353</v>
      </c>
      <c r="B453" s="47" t="e">
        <f>Results!B453</f>
        <v>#VALUE!</v>
      </c>
      <c r="C453" s="35" t="e">
        <f>Results!C453</f>
        <v>#VALUE!</v>
      </c>
      <c r="D453" s="55" t="e">
        <f>Results!D453</f>
        <v>#VALUE!</v>
      </c>
      <c r="E453" s="55" t="e">
        <f>Results!E453</f>
        <v>#VALUE!</v>
      </c>
      <c r="F453" s="56" t="e">
        <f>Results!F453</f>
        <v>#VALUE!</v>
      </c>
      <c r="G453" s="35" t="e">
        <f>Results!G453</f>
        <v>#VALUE!</v>
      </c>
      <c r="H453" s="55" t="e">
        <f>Results!H453</f>
        <v>#VALUE!</v>
      </c>
      <c r="I453" s="55" t="e">
        <f>Results!I453</f>
        <v>#VALUE!</v>
      </c>
      <c r="J453" s="56" t="e">
        <f>Results!J453</f>
        <v>#VALUE!</v>
      </c>
      <c r="K453" s="57" t="e">
        <f>0.01*'11'!B$17*Matrix!AT453*Results!E453</f>
        <v>#VALUE!</v>
      </c>
      <c r="L453" s="32" t="e">
        <f>0.01*('11'!C$17-'935'!Y453)*Results!C453*Matrix!AT453*('11'!B$17/('11'!B$17-'935'!X453))*'935'!Q453</f>
        <v>#VALUE!</v>
      </c>
      <c r="M453" s="49" t="e">
        <f>0.01*('11'!B$17-'935'!X453)*Results!D453</f>
        <v>#VALUE!</v>
      </c>
      <c r="N453" s="32" t="e">
        <f>0.01*'11'!B$17*Matrix!H453*Matrix!BC453</f>
        <v>#VALUE!</v>
      </c>
      <c r="O453" s="32" t="e">
        <f>0.01*('11'!B$17-'935'!X453)*Matrix!BW453</f>
        <v>#VALUE!</v>
      </c>
      <c r="P453" s="49" t="e">
        <f>0.01*Matrix!AS453*'935'!U453</f>
        <v>#VALUE!</v>
      </c>
      <c r="Q453" s="57" t="e">
        <f t="shared" si="35"/>
        <v>#VALUE!</v>
      </c>
      <c r="R453" s="34" t="e">
        <f>'935'!Z453</f>
        <v>#VALUE!</v>
      </c>
      <c r="S453" s="58" t="e">
        <f t="shared" si="36"/>
        <v>#VALUE!</v>
      </c>
      <c r="T453" s="59" t="e">
        <f t="shared" si="37"/>
        <v>#VALUE!</v>
      </c>
      <c r="U453" s="57" t="e">
        <f t="shared" si="38"/>
        <v>#VALUE!</v>
      </c>
      <c r="V453" s="34" t="e">
        <f>'935'!AA453</f>
        <v>#VALUE!</v>
      </c>
      <c r="W453" s="58" t="e">
        <f t="shared" si="39"/>
        <v>#VALUE!</v>
      </c>
      <c r="X453" s="59" t="e">
        <f t="shared" si="40"/>
        <v>#VALUE!</v>
      </c>
      <c r="Y453" s="57" t="e">
        <f>0.01*('11'!B$17-'935'!X453)*Matrix!BT453</f>
        <v>#VALUE!</v>
      </c>
      <c r="Z453" s="32" t="e">
        <f>0.01*'11'!B$17*Matrix!AT453*Matrix!CV453</f>
        <v>#VALUE!</v>
      </c>
      <c r="AA453" s="32" t="e">
        <f>Matrix!AT453*MAX(Matrix!DD453,0-(Matrix!DC453+IF('935'!Q453=0,0,(1-'935'!Y453/'11'!C$17)*'11'!B$17/('11'!B$17-'935'!X453)*IF(Matrix!AT453=0,1,Matrix!BX453/Matrix!AT453)*Matrix!CU453)))*'11'!B$17*0.01*'DNO totals'!B$228/'DNO totals'!B$296</f>
        <v>#VALUE!</v>
      </c>
      <c r="AB453" s="32" t="e">
        <f>Matrix!AT453*'Charging rates'!B$106*Matrix!DA453</f>
        <v>#VALUE!</v>
      </c>
      <c r="AC453" s="32" t="e">
        <f>Matrix!AT453*MAX(Matrix!DD453,0-(Matrix!DC453+IF('935'!Q453=0,0,(1-'935'!Y453/'11'!C$17)*'11'!B$17/('11'!B$17-'935'!X453)*IF(Matrix!AT453=0,1,Matrix!BX453/Matrix!AT453)*Matrix!CU453)))*'11'!B$17*0.01*'DNO totals'!B$238/'DNO totals'!B$296</f>
        <v>#VALUE!</v>
      </c>
      <c r="AD453" s="32" t="e">
        <f>0.01*(Matrix!BX453*'11'!B$17*Matrix!CA453+Matrix!AT453*Matrix!CC453*'935'!Q453*('11'!C$17-'935'!Y453)*('11'!B$17/('11'!B$17-'935'!X453)))</f>
        <v>#VALUE!</v>
      </c>
      <c r="AE453" s="32" t="e">
        <f>Matrix!AT453*'Charging rates'!B$116*(Parameters!B$21+Matrix!AU453)*IF('DNO totals'!B$323&lt;0,1,'935'!S453)</f>
        <v>#VALUE!</v>
      </c>
      <c r="AF453" s="32" t="e">
        <f>Matrix!AT453*MAX(Matrix!DD453,0-(Matrix!DC453+IF('935'!Q453=0,0,(1-'935'!Y453/'11'!C$17)*'11'!B$17/('11'!B$17-'935'!X453)*IF(Matrix!AT453=0,1,Matrix!BX453/Matrix!AT453)*Matrix!CU453)))*'11'!B$17*0.01*(1-('DNO totals'!B$238+'DNO totals'!B$228)/'DNO totals'!B$296)</f>
        <v>#VALUE!</v>
      </c>
      <c r="AG453" s="49" t="e">
        <f t="shared" si="41"/>
        <v>#VALUE!</v>
      </c>
    </row>
    <row r="454" spans="1:33">
      <c r="A454" s="28">
        <v>354</v>
      </c>
      <c r="B454" s="47" t="e">
        <f>Results!B454</f>
        <v>#VALUE!</v>
      </c>
      <c r="C454" s="35" t="e">
        <f>Results!C454</f>
        <v>#VALUE!</v>
      </c>
      <c r="D454" s="55" t="e">
        <f>Results!D454</f>
        <v>#VALUE!</v>
      </c>
      <c r="E454" s="55" t="e">
        <f>Results!E454</f>
        <v>#VALUE!</v>
      </c>
      <c r="F454" s="56" t="e">
        <f>Results!F454</f>
        <v>#VALUE!</v>
      </c>
      <c r="G454" s="35" t="e">
        <f>Results!G454</f>
        <v>#VALUE!</v>
      </c>
      <c r="H454" s="55" t="e">
        <f>Results!H454</f>
        <v>#VALUE!</v>
      </c>
      <c r="I454" s="55" t="e">
        <f>Results!I454</f>
        <v>#VALUE!</v>
      </c>
      <c r="J454" s="56" t="e">
        <f>Results!J454</f>
        <v>#VALUE!</v>
      </c>
      <c r="K454" s="57" t="e">
        <f>0.01*'11'!B$17*Matrix!AT454*Results!E454</f>
        <v>#VALUE!</v>
      </c>
      <c r="L454" s="32" t="e">
        <f>0.01*('11'!C$17-'935'!Y454)*Results!C454*Matrix!AT454*('11'!B$17/('11'!B$17-'935'!X454))*'935'!Q454</f>
        <v>#VALUE!</v>
      </c>
      <c r="M454" s="49" t="e">
        <f>0.01*('11'!B$17-'935'!X454)*Results!D454</f>
        <v>#VALUE!</v>
      </c>
      <c r="N454" s="32" t="e">
        <f>0.01*'11'!B$17*Matrix!H454*Matrix!BC454</f>
        <v>#VALUE!</v>
      </c>
      <c r="O454" s="32" t="e">
        <f>0.01*('11'!B$17-'935'!X454)*Matrix!BW454</f>
        <v>#VALUE!</v>
      </c>
      <c r="P454" s="49" t="e">
        <f>0.01*Matrix!AS454*'935'!U454</f>
        <v>#VALUE!</v>
      </c>
      <c r="Q454" s="57" t="e">
        <f t="shared" si="35"/>
        <v>#VALUE!</v>
      </c>
      <c r="R454" s="34" t="e">
        <f>'935'!Z454</f>
        <v>#VALUE!</v>
      </c>
      <c r="S454" s="58" t="e">
        <f t="shared" si="36"/>
        <v>#VALUE!</v>
      </c>
      <c r="T454" s="59" t="e">
        <f t="shared" si="37"/>
        <v>#VALUE!</v>
      </c>
      <c r="U454" s="57" t="e">
        <f t="shared" si="38"/>
        <v>#VALUE!</v>
      </c>
      <c r="V454" s="34" t="e">
        <f>'935'!AA454</f>
        <v>#VALUE!</v>
      </c>
      <c r="W454" s="58" t="e">
        <f t="shared" si="39"/>
        <v>#VALUE!</v>
      </c>
      <c r="X454" s="59" t="e">
        <f t="shared" si="40"/>
        <v>#VALUE!</v>
      </c>
      <c r="Y454" s="57" t="e">
        <f>0.01*('11'!B$17-'935'!X454)*Matrix!BT454</f>
        <v>#VALUE!</v>
      </c>
      <c r="Z454" s="32" t="e">
        <f>0.01*'11'!B$17*Matrix!AT454*Matrix!CV454</f>
        <v>#VALUE!</v>
      </c>
      <c r="AA454" s="32" t="e">
        <f>Matrix!AT454*MAX(Matrix!DD454,0-(Matrix!DC454+IF('935'!Q454=0,0,(1-'935'!Y454/'11'!C$17)*'11'!B$17/('11'!B$17-'935'!X454)*IF(Matrix!AT454=0,1,Matrix!BX454/Matrix!AT454)*Matrix!CU454)))*'11'!B$17*0.01*'DNO totals'!B$228/'DNO totals'!B$296</f>
        <v>#VALUE!</v>
      </c>
      <c r="AB454" s="32" t="e">
        <f>Matrix!AT454*'Charging rates'!B$106*Matrix!DA454</f>
        <v>#VALUE!</v>
      </c>
      <c r="AC454" s="32" t="e">
        <f>Matrix!AT454*MAX(Matrix!DD454,0-(Matrix!DC454+IF('935'!Q454=0,0,(1-'935'!Y454/'11'!C$17)*'11'!B$17/('11'!B$17-'935'!X454)*IF(Matrix!AT454=0,1,Matrix!BX454/Matrix!AT454)*Matrix!CU454)))*'11'!B$17*0.01*'DNO totals'!B$238/'DNO totals'!B$296</f>
        <v>#VALUE!</v>
      </c>
      <c r="AD454" s="32" t="e">
        <f>0.01*(Matrix!BX454*'11'!B$17*Matrix!CA454+Matrix!AT454*Matrix!CC454*'935'!Q454*('11'!C$17-'935'!Y454)*('11'!B$17/('11'!B$17-'935'!X454)))</f>
        <v>#VALUE!</v>
      </c>
      <c r="AE454" s="32" t="e">
        <f>Matrix!AT454*'Charging rates'!B$116*(Parameters!B$21+Matrix!AU454)*IF('DNO totals'!B$323&lt;0,1,'935'!S454)</f>
        <v>#VALUE!</v>
      </c>
      <c r="AF454" s="32" t="e">
        <f>Matrix!AT454*MAX(Matrix!DD454,0-(Matrix!DC454+IF('935'!Q454=0,0,(1-'935'!Y454/'11'!C$17)*'11'!B$17/('11'!B$17-'935'!X454)*IF(Matrix!AT454=0,1,Matrix!BX454/Matrix!AT454)*Matrix!CU454)))*'11'!B$17*0.01*(1-('DNO totals'!B$238+'DNO totals'!B$228)/'DNO totals'!B$296)</f>
        <v>#VALUE!</v>
      </c>
      <c r="AG454" s="49" t="e">
        <f t="shared" si="41"/>
        <v>#VALUE!</v>
      </c>
    </row>
    <row r="455" spans="1:33">
      <c r="A455" s="28">
        <v>355</v>
      </c>
      <c r="B455" s="47" t="e">
        <f>Results!B455</f>
        <v>#VALUE!</v>
      </c>
      <c r="C455" s="35" t="e">
        <f>Results!C455</f>
        <v>#VALUE!</v>
      </c>
      <c r="D455" s="55" t="e">
        <f>Results!D455</f>
        <v>#VALUE!</v>
      </c>
      <c r="E455" s="55" t="e">
        <f>Results!E455</f>
        <v>#VALUE!</v>
      </c>
      <c r="F455" s="56" t="e">
        <f>Results!F455</f>
        <v>#VALUE!</v>
      </c>
      <c r="G455" s="35" t="e">
        <f>Results!G455</f>
        <v>#VALUE!</v>
      </c>
      <c r="H455" s="55" t="e">
        <f>Results!H455</f>
        <v>#VALUE!</v>
      </c>
      <c r="I455" s="55" t="e">
        <f>Results!I455</f>
        <v>#VALUE!</v>
      </c>
      <c r="J455" s="56" t="e">
        <f>Results!J455</f>
        <v>#VALUE!</v>
      </c>
      <c r="K455" s="57" t="e">
        <f>0.01*'11'!B$17*Matrix!AT455*Results!E455</f>
        <v>#VALUE!</v>
      </c>
      <c r="L455" s="32" t="e">
        <f>0.01*('11'!C$17-'935'!Y455)*Results!C455*Matrix!AT455*('11'!B$17/('11'!B$17-'935'!X455))*'935'!Q455</f>
        <v>#VALUE!</v>
      </c>
      <c r="M455" s="49" t="e">
        <f>0.01*('11'!B$17-'935'!X455)*Results!D455</f>
        <v>#VALUE!</v>
      </c>
      <c r="N455" s="32" t="e">
        <f>0.01*'11'!B$17*Matrix!H455*Matrix!BC455</f>
        <v>#VALUE!</v>
      </c>
      <c r="O455" s="32" t="e">
        <f>0.01*('11'!B$17-'935'!X455)*Matrix!BW455</f>
        <v>#VALUE!</v>
      </c>
      <c r="P455" s="49" t="e">
        <f>0.01*Matrix!AS455*'935'!U455</f>
        <v>#VALUE!</v>
      </c>
      <c r="Q455" s="57" t="e">
        <f t="shared" si="35"/>
        <v>#VALUE!</v>
      </c>
      <c r="R455" s="34" t="e">
        <f>'935'!Z455</f>
        <v>#VALUE!</v>
      </c>
      <c r="S455" s="58" t="e">
        <f t="shared" si="36"/>
        <v>#VALUE!</v>
      </c>
      <c r="T455" s="59" t="e">
        <f t="shared" si="37"/>
        <v>#VALUE!</v>
      </c>
      <c r="U455" s="57" t="e">
        <f t="shared" si="38"/>
        <v>#VALUE!</v>
      </c>
      <c r="V455" s="34" t="e">
        <f>'935'!AA455</f>
        <v>#VALUE!</v>
      </c>
      <c r="W455" s="58" t="e">
        <f t="shared" si="39"/>
        <v>#VALUE!</v>
      </c>
      <c r="X455" s="59" t="e">
        <f t="shared" si="40"/>
        <v>#VALUE!</v>
      </c>
      <c r="Y455" s="57" t="e">
        <f>0.01*('11'!B$17-'935'!X455)*Matrix!BT455</f>
        <v>#VALUE!</v>
      </c>
      <c r="Z455" s="32" t="e">
        <f>0.01*'11'!B$17*Matrix!AT455*Matrix!CV455</f>
        <v>#VALUE!</v>
      </c>
      <c r="AA455" s="32" t="e">
        <f>Matrix!AT455*MAX(Matrix!DD455,0-(Matrix!DC455+IF('935'!Q455=0,0,(1-'935'!Y455/'11'!C$17)*'11'!B$17/('11'!B$17-'935'!X455)*IF(Matrix!AT455=0,1,Matrix!BX455/Matrix!AT455)*Matrix!CU455)))*'11'!B$17*0.01*'DNO totals'!B$228/'DNO totals'!B$296</f>
        <v>#VALUE!</v>
      </c>
      <c r="AB455" s="32" t="e">
        <f>Matrix!AT455*'Charging rates'!B$106*Matrix!DA455</f>
        <v>#VALUE!</v>
      </c>
      <c r="AC455" s="32" t="e">
        <f>Matrix!AT455*MAX(Matrix!DD455,0-(Matrix!DC455+IF('935'!Q455=0,0,(1-'935'!Y455/'11'!C$17)*'11'!B$17/('11'!B$17-'935'!X455)*IF(Matrix!AT455=0,1,Matrix!BX455/Matrix!AT455)*Matrix!CU455)))*'11'!B$17*0.01*'DNO totals'!B$238/'DNO totals'!B$296</f>
        <v>#VALUE!</v>
      </c>
      <c r="AD455" s="32" t="e">
        <f>0.01*(Matrix!BX455*'11'!B$17*Matrix!CA455+Matrix!AT455*Matrix!CC455*'935'!Q455*('11'!C$17-'935'!Y455)*('11'!B$17/('11'!B$17-'935'!X455)))</f>
        <v>#VALUE!</v>
      </c>
      <c r="AE455" s="32" t="e">
        <f>Matrix!AT455*'Charging rates'!B$116*(Parameters!B$21+Matrix!AU455)*IF('DNO totals'!B$323&lt;0,1,'935'!S455)</f>
        <v>#VALUE!</v>
      </c>
      <c r="AF455" s="32" t="e">
        <f>Matrix!AT455*MAX(Matrix!DD455,0-(Matrix!DC455+IF('935'!Q455=0,0,(1-'935'!Y455/'11'!C$17)*'11'!B$17/('11'!B$17-'935'!X455)*IF(Matrix!AT455=0,1,Matrix!BX455/Matrix!AT455)*Matrix!CU455)))*'11'!B$17*0.01*(1-('DNO totals'!B$238+'DNO totals'!B$228)/'DNO totals'!B$296)</f>
        <v>#VALUE!</v>
      </c>
      <c r="AG455" s="49" t="e">
        <f t="shared" si="41"/>
        <v>#VALUE!</v>
      </c>
    </row>
    <row r="456" spans="1:33">
      <c r="A456" s="28">
        <v>356</v>
      </c>
      <c r="B456" s="47" t="e">
        <f>Results!B456</f>
        <v>#VALUE!</v>
      </c>
      <c r="C456" s="35" t="e">
        <f>Results!C456</f>
        <v>#VALUE!</v>
      </c>
      <c r="D456" s="55" t="e">
        <f>Results!D456</f>
        <v>#VALUE!</v>
      </c>
      <c r="E456" s="55" t="e">
        <f>Results!E456</f>
        <v>#VALUE!</v>
      </c>
      <c r="F456" s="56" t="e">
        <f>Results!F456</f>
        <v>#VALUE!</v>
      </c>
      <c r="G456" s="35" t="e">
        <f>Results!G456</f>
        <v>#VALUE!</v>
      </c>
      <c r="H456" s="55" t="e">
        <f>Results!H456</f>
        <v>#VALUE!</v>
      </c>
      <c r="I456" s="55" t="e">
        <f>Results!I456</f>
        <v>#VALUE!</v>
      </c>
      <c r="J456" s="56" t="e">
        <f>Results!J456</f>
        <v>#VALUE!</v>
      </c>
      <c r="K456" s="57" t="e">
        <f>0.01*'11'!B$17*Matrix!AT456*Results!E456</f>
        <v>#VALUE!</v>
      </c>
      <c r="L456" s="32" t="e">
        <f>0.01*('11'!C$17-'935'!Y456)*Results!C456*Matrix!AT456*('11'!B$17/('11'!B$17-'935'!X456))*'935'!Q456</f>
        <v>#VALUE!</v>
      </c>
      <c r="M456" s="49" t="e">
        <f>0.01*('11'!B$17-'935'!X456)*Results!D456</f>
        <v>#VALUE!</v>
      </c>
      <c r="N456" s="32" t="e">
        <f>0.01*'11'!B$17*Matrix!H456*Matrix!BC456</f>
        <v>#VALUE!</v>
      </c>
      <c r="O456" s="32" t="e">
        <f>0.01*('11'!B$17-'935'!X456)*Matrix!BW456</f>
        <v>#VALUE!</v>
      </c>
      <c r="P456" s="49" t="e">
        <f>0.01*Matrix!AS456*'935'!U456</f>
        <v>#VALUE!</v>
      </c>
      <c r="Q456" s="57" t="e">
        <f t="shared" si="35"/>
        <v>#VALUE!</v>
      </c>
      <c r="R456" s="34" t="e">
        <f>'935'!Z456</f>
        <v>#VALUE!</v>
      </c>
      <c r="S456" s="58" t="e">
        <f t="shared" si="36"/>
        <v>#VALUE!</v>
      </c>
      <c r="T456" s="59" t="e">
        <f t="shared" si="37"/>
        <v>#VALUE!</v>
      </c>
      <c r="U456" s="57" t="e">
        <f t="shared" si="38"/>
        <v>#VALUE!</v>
      </c>
      <c r="V456" s="34" t="e">
        <f>'935'!AA456</f>
        <v>#VALUE!</v>
      </c>
      <c r="W456" s="58" t="e">
        <f t="shared" si="39"/>
        <v>#VALUE!</v>
      </c>
      <c r="X456" s="59" t="e">
        <f t="shared" si="40"/>
        <v>#VALUE!</v>
      </c>
      <c r="Y456" s="57" t="e">
        <f>0.01*('11'!B$17-'935'!X456)*Matrix!BT456</f>
        <v>#VALUE!</v>
      </c>
      <c r="Z456" s="32" t="e">
        <f>0.01*'11'!B$17*Matrix!AT456*Matrix!CV456</f>
        <v>#VALUE!</v>
      </c>
      <c r="AA456" s="32" t="e">
        <f>Matrix!AT456*MAX(Matrix!DD456,0-(Matrix!DC456+IF('935'!Q456=0,0,(1-'935'!Y456/'11'!C$17)*'11'!B$17/('11'!B$17-'935'!X456)*IF(Matrix!AT456=0,1,Matrix!BX456/Matrix!AT456)*Matrix!CU456)))*'11'!B$17*0.01*'DNO totals'!B$228/'DNO totals'!B$296</f>
        <v>#VALUE!</v>
      </c>
      <c r="AB456" s="32" t="e">
        <f>Matrix!AT456*'Charging rates'!B$106*Matrix!DA456</f>
        <v>#VALUE!</v>
      </c>
      <c r="AC456" s="32" t="e">
        <f>Matrix!AT456*MAX(Matrix!DD456,0-(Matrix!DC456+IF('935'!Q456=0,0,(1-'935'!Y456/'11'!C$17)*'11'!B$17/('11'!B$17-'935'!X456)*IF(Matrix!AT456=0,1,Matrix!BX456/Matrix!AT456)*Matrix!CU456)))*'11'!B$17*0.01*'DNO totals'!B$238/'DNO totals'!B$296</f>
        <v>#VALUE!</v>
      </c>
      <c r="AD456" s="32" t="e">
        <f>0.01*(Matrix!BX456*'11'!B$17*Matrix!CA456+Matrix!AT456*Matrix!CC456*'935'!Q456*('11'!C$17-'935'!Y456)*('11'!B$17/('11'!B$17-'935'!X456)))</f>
        <v>#VALUE!</v>
      </c>
      <c r="AE456" s="32" t="e">
        <f>Matrix!AT456*'Charging rates'!B$116*(Parameters!B$21+Matrix!AU456)*IF('DNO totals'!B$323&lt;0,1,'935'!S456)</f>
        <v>#VALUE!</v>
      </c>
      <c r="AF456" s="32" t="e">
        <f>Matrix!AT456*MAX(Matrix!DD456,0-(Matrix!DC456+IF('935'!Q456=0,0,(1-'935'!Y456/'11'!C$17)*'11'!B$17/('11'!B$17-'935'!X456)*IF(Matrix!AT456=0,1,Matrix!BX456/Matrix!AT456)*Matrix!CU456)))*'11'!B$17*0.01*(1-('DNO totals'!B$238+'DNO totals'!B$228)/'DNO totals'!B$296)</f>
        <v>#VALUE!</v>
      </c>
      <c r="AG456" s="49" t="e">
        <f t="shared" si="41"/>
        <v>#VALUE!</v>
      </c>
    </row>
    <row r="457" spans="1:33">
      <c r="A457" s="28">
        <v>357</v>
      </c>
      <c r="B457" s="47" t="e">
        <f>Results!B457</f>
        <v>#VALUE!</v>
      </c>
      <c r="C457" s="35" t="e">
        <f>Results!C457</f>
        <v>#VALUE!</v>
      </c>
      <c r="D457" s="55" t="e">
        <f>Results!D457</f>
        <v>#VALUE!</v>
      </c>
      <c r="E457" s="55" t="e">
        <f>Results!E457</f>
        <v>#VALUE!</v>
      </c>
      <c r="F457" s="56" t="e">
        <f>Results!F457</f>
        <v>#VALUE!</v>
      </c>
      <c r="G457" s="35" t="e">
        <f>Results!G457</f>
        <v>#VALUE!</v>
      </c>
      <c r="H457" s="55" t="e">
        <f>Results!H457</f>
        <v>#VALUE!</v>
      </c>
      <c r="I457" s="55" t="e">
        <f>Results!I457</f>
        <v>#VALUE!</v>
      </c>
      <c r="J457" s="56" t="e">
        <f>Results!J457</f>
        <v>#VALUE!</v>
      </c>
      <c r="K457" s="57" t="e">
        <f>0.01*'11'!B$17*Matrix!AT457*Results!E457</f>
        <v>#VALUE!</v>
      </c>
      <c r="L457" s="32" t="e">
        <f>0.01*('11'!C$17-'935'!Y457)*Results!C457*Matrix!AT457*('11'!B$17/('11'!B$17-'935'!X457))*'935'!Q457</f>
        <v>#VALUE!</v>
      </c>
      <c r="M457" s="49" t="e">
        <f>0.01*('11'!B$17-'935'!X457)*Results!D457</f>
        <v>#VALUE!</v>
      </c>
      <c r="N457" s="32" t="e">
        <f>0.01*'11'!B$17*Matrix!H457*Matrix!BC457</f>
        <v>#VALUE!</v>
      </c>
      <c r="O457" s="32" t="e">
        <f>0.01*('11'!B$17-'935'!X457)*Matrix!BW457</f>
        <v>#VALUE!</v>
      </c>
      <c r="P457" s="49" t="e">
        <f>0.01*Matrix!AS457*'935'!U457</f>
        <v>#VALUE!</v>
      </c>
      <c r="Q457" s="57" t="e">
        <f t="shared" si="35"/>
        <v>#VALUE!</v>
      </c>
      <c r="R457" s="34" t="e">
        <f>'935'!Z457</f>
        <v>#VALUE!</v>
      </c>
      <c r="S457" s="58" t="e">
        <f t="shared" si="36"/>
        <v>#VALUE!</v>
      </c>
      <c r="T457" s="59" t="e">
        <f t="shared" si="37"/>
        <v>#VALUE!</v>
      </c>
      <c r="U457" s="57" t="e">
        <f t="shared" si="38"/>
        <v>#VALUE!</v>
      </c>
      <c r="V457" s="34" t="e">
        <f>'935'!AA457</f>
        <v>#VALUE!</v>
      </c>
      <c r="W457" s="58" t="e">
        <f t="shared" si="39"/>
        <v>#VALUE!</v>
      </c>
      <c r="X457" s="59" t="e">
        <f t="shared" si="40"/>
        <v>#VALUE!</v>
      </c>
      <c r="Y457" s="57" t="e">
        <f>0.01*('11'!B$17-'935'!X457)*Matrix!BT457</f>
        <v>#VALUE!</v>
      </c>
      <c r="Z457" s="32" t="e">
        <f>0.01*'11'!B$17*Matrix!AT457*Matrix!CV457</f>
        <v>#VALUE!</v>
      </c>
      <c r="AA457" s="32" t="e">
        <f>Matrix!AT457*MAX(Matrix!DD457,0-(Matrix!DC457+IF('935'!Q457=0,0,(1-'935'!Y457/'11'!C$17)*'11'!B$17/('11'!B$17-'935'!X457)*IF(Matrix!AT457=0,1,Matrix!BX457/Matrix!AT457)*Matrix!CU457)))*'11'!B$17*0.01*'DNO totals'!B$228/'DNO totals'!B$296</f>
        <v>#VALUE!</v>
      </c>
      <c r="AB457" s="32" t="e">
        <f>Matrix!AT457*'Charging rates'!B$106*Matrix!DA457</f>
        <v>#VALUE!</v>
      </c>
      <c r="AC457" s="32" t="e">
        <f>Matrix!AT457*MAX(Matrix!DD457,0-(Matrix!DC457+IF('935'!Q457=0,0,(1-'935'!Y457/'11'!C$17)*'11'!B$17/('11'!B$17-'935'!X457)*IF(Matrix!AT457=0,1,Matrix!BX457/Matrix!AT457)*Matrix!CU457)))*'11'!B$17*0.01*'DNO totals'!B$238/'DNO totals'!B$296</f>
        <v>#VALUE!</v>
      </c>
      <c r="AD457" s="32" t="e">
        <f>0.01*(Matrix!BX457*'11'!B$17*Matrix!CA457+Matrix!AT457*Matrix!CC457*'935'!Q457*('11'!C$17-'935'!Y457)*('11'!B$17/('11'!B$17-'935'!X457)))</f>
        <v>#VALUE!</v>
      </c>
      <c r="AE457" s="32" t="e">
        <f>Matrix!AT457*'Charging rates'!B$116*(Parameters!B$21+Matrix!AU457)*IF('DNO totals'!B$323&lt;0,1,'935'!S457)</f>
        <v>#VALUE!</v>
      </c>
      <c r="AF457" s="32" t="e">
        <f>Matrix!AT457*MAX(Matrix!DD457,0-(Matrix!DC457+IF('935'!Q457=0,0,(1-'935'!Y457/'11'!C$17)*'11'!B$17/('11'!B$17-'935'!X457)*IF(Matrix!AT457=0,1,Matrix!BX457/Matrix!AT457)*Matrix!CU457)))*'11'!B$17*0.01*(1-('DNO totals'!B$238+'DNO totals'!B$228)/'DNO totals'!B$296)</f>
        <v>#VALUE!</v>
      </c>
      <c r="AG457" s="49" t="e">
        <f t="shared" si="41"/>
        <v>#VALUE!</v>
      </c>
    </row>
    <row r="458" spans="1:33">
      <c r="A458" s="28">
        <v>358</v>
      </c>
      <c r="B458" s="47" t="e">
        <f>Results!B458</f>
        <v>#VALUE!</v>
      </c>
      <c r="C458" s="35" t="e">
        <f>Results!C458</f>
        <v>#VALUE!</v>
      </c>
      <c r="D458" s="55" t="e">
        <f>Results!D458</f>
        <v>#VALUE!</v>
      </c>
      <c r="E458" s="55" t="e">
        <f>Results!E458</f>
        <v>#VALUE!</v>
      </c>
      <c r="F458" s="56" t="e">
        <f>Results!F458</f>
        <v>#VALUE!</v>
      </c>
      <c r="G458" s="35" t="e">
        <f>Results!G458</f>
        <v>#VALUE!</v>
      </c>
      <c r="H458" s="55" t="e">
        <f>Results!H458</f>
        <v>#VALUE!</v>
      </c>
      <c r="I458" s="55" t="e">
        <f>Results!I458</f>
        <v>#VALUE!</v>
      </c>
      <c r="J458" s="56" t="e">
        <f>Results!J458</f>
        <v>#VALUE!</v>
      </c>
      <c r="K458" s="57" t="e">
        <f>0.01*'11'!B$17*Matrix!AT458*Results!E458</f>
        <v>#VALUE!</v>
      </c>
      <c r="L458" s="32" t="e">
        <f>0.01*('11'!C$17-'935'!Y458)*Results!C458*Matrix!AT458*('11'!B$17/('11'!B$17-'935'!X458))*'935'!Q458</f>
        <v>#VALUE!</v>
      </c>
      <c r="M458" s="49" t="e">
        <f>0.01*('11'!B$17-'935'!X458)*Results!D458</f>
        <v>#VALUE!</v>
      </c>
      <c r="N458" s="32" t="e">
        <f>0.01*'11'!B$17*Matrix!H458*Matrix!BC458</f>
        <v>#VALUE!</v>
      </c>
      <c r="O458" s="32" t="e">
        <f>0.01*('11'!B$17-'935'!X458)*Matrix!BW458</f>
        <v>#VALUE!</v>
      </c>
      <c r="P458" s="49" t="e">
        <f>0.01*Matrix!AS458*'935'!U458</f>
        <v>#VALUE!</v>
      </c>
      <c r="Q458" s="57" t="e">
        <f t="shared" si="35"/>
        <v>#VALUE!</v>
      </c>
      <c r="R458" s="34" t="e">
        <f>'935'!Z458</f>
        <v>#VALUE!</v>
      </c>
      <c r="S458" s="58" t="e">
        <f t="shared" si="36"/>
        <v>#VALUE!</v>
      </c>
      <c r="T458" s="59" t="e">
        <f t="shared" si="37"/>
        <v>#VALUE!</v>
      </c>
      <c r="U458" s="57" t="e">
        <f t="shared" si="38"/>
        <v>#VALUE!</v>
      </c>
      <c r="V458" s="34" t="e">
        <f>'935'!AA458</f>
        <v>#VALUE!</v>
      </c>
      <c r="W458" s="58" t="e">
        <f t="shared" si="39"/>
        <v>#VALUE!</v>
      </c>
      <c r="X458" s="59" t="e">
        <f t="shared" si="40"/>
        <v>#VALUE!</v>
      </c>
      <c r="Y458" s="57" t="e">
        <f>0.01*('11'!B$17-'935'!X458)*Matrix!BT458</f>
        <v>#VALUE!</v>
      </c>
      <c r="Z458" s="32" t="e">
        <f>0.01*'11'!B$17*Matrix!AT458*Matrix!CV458</f>
        <v>#VALUE!</v>
      </c>
      <c r="AA458" s="32" t="e">
        <f>Matrix!AT458*MAX(Matrix!DD458,0-(Matrix!DC458+IF('935'!Q458=0,0,(1-'935'!Y458/'11'!C$17)*'11'!B$17/('11'!B$17-'935'!X458)*IF(Matrix!AT458=0,1,Matrix!BX458/Matrix!AT458)*Matrix!CU458)))*'11'!B$17*0.01*'DNO totals'!B$228/'DNO totals'!B$296</f>
        <v>#VALUE!</v>
      </c>
      <c r="AB458" s="32" t="e">
        <f>Matrix!AT458*'Charging rates'!B$106*Matrix!DA458</f>
        <v>#VALUE!</v>
      </c>
      <c r="AC458" s="32" t="e">
        <f>Matrix!AT458*MAX(Matrix!DD458,0-(Matrix!DC458+IF('935'!Q458=0,0,(1-'935'!Y458/'11'!C$17)*'11'!B$17/('11'!B$17-'935'!X458)*IF(Matrix!AT458=0,1,Matrix!BX458/Matrix!AT458)*Matrix!CU458)))*'11'!B$17*0.01*'DNO totals'!B$238/'DNO totals'!B$296</f>
        <v>#VALUE!</v>
      </c>
      <c r="AD458" s="32" t="e">
        <f>0.01*(Matrix!BX458*'11'!B$17*Matrix!CA458+Matrix!AT458*Matrix!CC458*'935'!Q458*('11'!C$17-'935'!Y458)*('11'!B$17/('11'!B$17-'935'!X458)))</f>
        <v>#VALUE!</v>
      </c>
      <c r="AE458" s="32" t="e">
        <f>Matrix!AT458*'Charging rates'!B$116*(Parameters!B$21+Matrix!AU458)*IF('DNO totals'!B$323&lt;0,1,'935'!S458)</f>
        <v>#VALUE!</v>
      </c>
      <c r="AF458" s="32" t="e">
        <f>Matrix!AT458*MAX(Matrix!DD458,0-(Matrix!DC458+IF('935'!Q458=0,0,(1-'935'!Y458/'11'!C$17)*'11'!B$17/('11'!B$17-'935'!X458)*IF(Matrix!AT458=0,1,Matrix!BX458/Matrix!AT458)*Matrix!CU458)))*'11'!B$17*0.01*(1-('DNO totals'!B$238+'DNO totals'!B$228)/'DNO totals'!B$296)</f>
        <v>#VALUE!</v>
      </c>
      <c r="AG458" s="49" t="e">
        <f t="shared" si="41"/>
        <v>#VALUE!</v>
      </c>
    </row>
    <row r="459" spans="1:33">
      <c r="A459" s="28">
        <v>359</v>
      </c>
      <c r="B459" s="47" t="e">
        <f>Results!B459</f>
        <v>#VALUE!</v>
      </c>
      <c r="C459" s="35" t="e">
        <f>Results!C459</f>
        <v>#VALUE!</v>
      </c>
      <c r="D459" s="55" t="e">
        <f>Results!D459</f>
        <v>#VALUE!</v>
      </c>
      <c r="E459" s="55" t="e">
        <f>Results!E459</f>
        <v>#VALUE!</v>
      </c>
      <c r="F459" s="56" t="e">
        <f>Results!F459</f>
        <v>#VALUE!</v>
      </c>
      <c r="G459" s="35" t="e">
        <f>Results!G459</f>
        <v>#VALUE!</v>
      </c>
      <c r="H459" s="55" t="e">
        <f>Results!H459</f>
        <v>#VALUE!</v>
      </c>
      <c r="I459" s="55" t="e">
        <f>Results!I459</f>
        <v>#VALUE!</v>
      </c>
      <c r="J459" s="56" t="e">
        <f>Results!J459</f>
        <v>#VALUE!</v>
      </c>
      <c r="K459" s="57" t="e">
        <f>0.01*'11'!B$17*Matrix!AT459*Results!E459</f>
        <v>#VALUE!</v>
      </c>
      <c r="L459" s="32" t="e">
        <f>0.01*('11'!C$17-'935'!Y459)*Results!C459*Matrix!AT459*('11'!B$17/('11'!B$17-'935'!X459))*'935'!Q459</f>
        <v>#VALUE!</v>
      </c>
      <c r="M459" s="49" t="e">
        <f>0.01*('11'!B$17-'935'!X459)*Results!D459</f>
        <v>#VALUE!</v>
      </c>
      <c r="N459" s="32" t="e">
        <f>0.01*'11'!B$17*Matrix!H459*Matrix!BC459</f>
        <v>#VALUE!</v>
      </c>
      <c r="O459" s="32" t="e">
        <f>0.01*('11'!B$17-'935'!X459)*Matrix!BW459</f>
        <v>#VALUE!</v>
      </c>
      <c r="P459" s="49" t="e">
        <f>0.01*Matrix!AS459*'935'!U459</f>
        <v>#VALUE!</v>
      </c>
      <c r="Q459" s="57" t="e">
        <f t="shared" si="35"/>
        <v>#VALUE!</v>
      </c>
      <c r="R459" s="34" t="e">
        <f>'935'!Z459</f>
        <v>#VALUE!</v>
      </c>
      <c r="S459" s="58" t="e">
        <f t="shared" si="36"/>
        <v>#VALUE!</v>
      </c>
      <c r="T459" s="59" t="e">
        <f t="shared" si="37"/>
        <v>#VALUE!</v>
      </c>
      <c r="U459" s="57" t="e">
        <f t="shared" si="38"/>
        <v>#VALUE!</v>
      </c>
      <c r="V459" s="34" t="e">
        <f>'935'!AA459</f>
        <v>#VALUE!</v>
      </c>
      <c r="W459" s="58" t="e">
        <f t="shared" si="39"/>
        <v>#VALUE!</v>
      </c>
      <c r="X459" s="59" t="e">
        <f t="shared" si="40"/>
        <v>#VALUE!</v>
      </c>
      <c r="Y459" s="57" t="e">
        <f>0.01*('11'!B$17-'935'!X459)*Matrix!BT459</f>
        <v>#VALUE!</v>
      </c>
      <c r="Z459" s="32" t="e">
        <f>0.01*'11'!B$17*Matrix!AT459*Matrix!CV459</f>
        <v>#VALUE!</v>
      </c>
      <c r="AA459" s="32" t="e">
        <f>Matrix!AT459*MAX(Matrix!DD459,0-(Matrix!DC459+IF('935'!Q459=0,0,(1-'935'!Y459/'11'!C$17)*'11'!B$17/('11'!B$17-'935'!X459)*IF(Matrix!AT459=0,1,Matrix!BX459/Matrix!AT459)*Matrix!CU459)))*'11'!B$17*0.01*'DNO totals'!B$228/'DNO totals'!B$296</f>
        <v>#VALUE!</v>
      </c>
      <c r="AB459" s="32" t="e">
        <f>Matrix!AT459*'Charging rates'!B$106*Matrix!DA459</f>
        <v>#VALUE!</v>
      </c>
      <c r="AC459" s="32" t="e">
        <f>Matrix!AT459*MAX(Matrix!DD459,0-(Matrix!DC459+IF('935'!Q459=0,0,(1-'935'!Y459/'11'!C$17)*'11'!B$17/('11'!B$17-'935'!X459)*IF(Matrix!AT459=0,1,Matrix!BX459/Matrix!AT459)*Matrix!CU459)))*'11'!B$17*0.01*'DNO totals'!B$238/'DNO totals'!B$296</f>
        <v>#VALUE!</v>
      </c>
      <c r="AD459" s="32" t="e">
        <f>0.01*(Matrix!BX459*'11'!B$17*Matrix!CA459+Matrix!AT459*Matrix!CC459*'935'!Q459*('11'!C$17-'935'!Y459)*('11'!B$17/('11'!B$17-'935'!X459)))</f>
        <v>#VALUE!</v>
      </c>
      <c r="AE459" s="32" t="e">
        <f>Matrix!AT459*'Charging rates'!B$116*(Parameters!B$21+Matrix!AU459)*IF('DNO totals'!B$323&lt;0,1,'935'!S459)</f>
        <v>#VALUE!</v>
      </c>
      <c r="AF459" s="32" t="e">
        <f>Matrix!AT459*MAX(Matrix!DD459,0-(Matrix!DC459+IF('935'!Q459=0,0,(1-'935'!Y459/'11'!C$17)*'11'!B$17/('11'!B$17-'935'!X459)*IF(Matrix!AT459=0,1,Matrix!BX459/Matrix!AT459)*Matrix!CU459)))*'11'!B$17*0.01*(1-('DNO totals'!B$238+'DNO totals'!B$228)/'DNO totals'!B$296)</f>
        <v>#VALUE!</v>
      </c>
      <c r="AG459" s="49" t="e">
        <f t="shared" si="41"/>
        <v>#VALUE!</v>
      </c>
    </row>
    <row r="460" spans="1:33">
      <c r="A460" s="28">
        <v>360</v>
      </c>
      <c r="B460" s="47" t="e">
        <f>Results!B460</f>
        <v>#VALUE!</v>
      </c>
      <c r="C460" s="35" t="e">
        <f>Results!C460</f>
        <v>#VALUE!</v>
      </c>
      <c r="D460" s="55" t="e">
        <f>Results!D460</f>
        <v>#VALUE!</v>
      </c>
      <c r="E460" s="55" t="e">
        <f>Results!E460</f>
        <v>#VALUE!</v>
      </c>
      <c r="F460" s="56" t="e">
        <f>Results!F460</f>
        <v>#VALUE!</v>
      </c>
      <c r="G460" s="35" t="e">
        <f>Results!G460</f>
        <v>#VALUE!</v>
      </c>
      <c r="H460" s="55" t="e">
        <f>Results!H460</f>
        <v>#VALUE!</v>
      </c>
      <c r="I460" s="55" t="e">
        <f>Results!I460</f>
        <v>#VALUE!</v>
      </c>
      <c r="J460" s="56" t="e">
        <f>Results!J460</f>
        <v>#VALUE!</v>
      </c>
      <c r="K460" s="57" t="e">
        <f>0.01*'11'!B$17*Matrix!AT460*Results!E460</f>
        <v>#VALUE!</v>
      </c>
      <c r="L460" s="32" t="e">
        <f>0.01*('11'!C$17-'935'!Y460)*Results!C460*Matrix!AT460*('11'!B$17/('11'!B$17-'935'!X460))*'935'!Q460</f>
        <v>#VALUE!</v>
      </c>
      <c r="M460" s="49" t="e">
        <f>0.01*('11'!B$17-'935'!X460)*Results!D460</f>
        <v>#VALUE!</v>
      </c>
      <c r="N460" s="32" t="e">
        <f>0.01*'11'!B$17*Matrix!H460*Matrix!BC460</f>
        <v>#VALUE!</v>
      </c>
      <c r="O460" s="32" t="e">
        <f>0.01*('11'!B$17-'935'!X460)*Matrix!BW460</f>
        <v>#VALUE!</v>
      </c>
      <c r="P460" s="49" t="e">
        <f>0.01*Matrix!AS460*'935'!U460</f>
        <v>#VALUE!</v>
      </c>
      <c r="Q460" s="57" t="e">
        <f t="shared" si="35"/>
        <v>#VALUE!</v>
      </c>
      <c r="R460" s="34" t="e">
        <f>'935'!Z460</f>
        <v>#VALUE!</v>
      </c>
      <c r="S460" s="58" t="e">
        <f t="shared" si="36"/>
        <v>#VALUE!</v>
      </c>
      <c r="T460" s="59" t="e">
        <f t="shared" si="37"/>
        <v>#VALUE!</v>
      </c>
      <c r="U460" s="57" t="e">
        <f t="shared" si="38"/>
        <v>#VALUE!</v>
      </c>
      <c r="V460" s="34" t="e">
        <f>'935'!AA460</f>
        <v>#VALUE!</v>
      </c>
      <c r="W460" s="58" t="e">
        <f t="shared" si="39"/>
        <v>#VALUE!</v>
      </c>
      <c r="X460" s="59" t="e">
        <f t="shared" si="40"/>
        <v>#VALUE!</v>
      </c>
      <c r="Y460" s="57" t="e">
        <f>0.01*('11'!B$17-'935'!X460)*Matrix!BT460</f>
        <v>#VALUE!</v>
      </c>
      <c r="Z460" s="32" t="e">
        <f>0.01*'11'!B$17*Matrix!AT460*Matrix!CV460</f>
        <v>#VALUE!</v>
      </c>
      <c r="AA460" s="32" t="e">
        <f>Matrix!AT460*MAX(Matrix!DD460,0-(Matrix!DC460+IF('935'!Q460=0,0,(1-'935'!Y460/'11'!C$17)*'11'!B$17/('11'!B$17-'935'!X460)*IF(Matrix!AT460=0,1,Matrix!BX460/Matrix!AT460)*Matrix!CU460)))*'11'!B$17*0.01*'DNO totals'!B$228/'DNO totals'!B$296</f>
        <v>#VALUE!</v>
      </c>
      <c r="AB460" s="32" t="e">
        <f>Matrix!AT460*'Charging rates'!B$106*Matrix!DA460</f>
        <v>#VALUE!</v>
      </c>
      <c r="AC460" s="32" t="e">
        <f>Matrix!AT460*MAX(Matrix!DD460,0-(Matrix!DC460+IF('935'!Q460=0,0,(1-'935'!Y460/'11'!C$17)*'11'!B$17/('11'!B$17-'935'!X460)*IF(Matrix!AT460=0,1,Matrix!BX460/Matrix!AT460)*Matrix!CU460)))*'11'!B$17*0.01*'DNO totals'!B$238/'DNO totals'!B$296</f>
        <v>#VALUE!</v>
      </c>
      <c r="AD460" s="32" t="e">
        <f>0.01*(Matrix!BX460*'11'!B$17*Matrix!CA460+Matrix!AT460*Matrix!CC460*'935'!Q460*('11'!C$17-'935'!Y460)*('11'!B$17/('11'!B$17-'935'!X460)))</f>
        <v>#VALUE!</v>
      </c>
      <c r="AE460" s="32" t="e">
        <f>Matrix!AT460*'Charging rates'!B$116*(Parameters!B$21+Matrix!AU460)*IF('DNO totals'!B$323&lt;0,1,'935'!S460)</f>
        <v>#VALUE!</v>
      </c>
      <c r="AF460" s="32" t="e">
        <f>Matrix!AT460*MAX(Matrix!DD460,0-(Matrix!DC460+IF('935'!Q460=0,0,(1-'935'!Y460/'11'!C$17)*'11'!B$17/('11'!B$17-'935'!X460)*IF(Matrix!AT460=0,1,Matrix!BX460/Matrix!AT460)*Matrix!CU460)))*'11'!B$17*0.01*(1-('DNO totals'!B$238+'DNO totals'!B$228)/'DNO totals'!B$296)</f>
        <v>#VALUE!</v>
      </c>
      <c r="AG460" s="49" t="e">
        <f t="shared" si="41"/>
        <v>#VALUE!</v>
      </c>
    </row>
    <row r="461" spans="1:33">
      <c r="A461" s="28">
        <v>361</v>
      </c>
      <c r="B461" s="47" t="e">
        <f>Results!B461</f>
        <v>#VALUE!</v>
      </c>
      <c r="C461" s="35" t="e">
        <f>Results!C461</f>
        <v>#VALUE!</v>
      </c>
      <c r="D461" s="55" t="e">
        <f>Results!D461</f>
        <v>#VALUE!</v>
      </c>
      <c r="E461" s="55" t="e">
        <f>Results!E461</f>
        <v>#VALUE!</v>
      </c>
      <c r="F461" s="56" t="e">
        <f>Results!F461</f>
        <v>#VALUE!</v>
      </c>
      <c r="G461" s="35" t="e">
        <f>Results!G461</f>
        <v>#VALUE!</v>
      </c>
      <c r="H461" s="55" t="e">
        <f>Results!H461</f>
        <v>#VALUE!</v>
      </c>
      <c r="I461" s="55" t="e">
        <f>Results!I461</f>
        <v>#VALUE!</v>
      </c>
      <c r="J461" s="56" t="e">
        <f>Results!J461</f>
        <v>#VALUE!</v>
      </c>
      <c r="K461" s="57" t="e">
        <f>0.01*'11'!B$17*Matrix!AT461*Results!E461</f>
        <v>#VALUE!</v>
      </c>
      <c r="L461" s="32" t="e">
        <f>0.01*('11'!C$17-'935'!Y461)*Results!C461*Matrix!AT461*('11'!B$17/('11'!B$17-'935'!X461))*'935'!Q461</f>
        <v>#VALUE!</v>
      </c>
      <c r="M461" s="49" t="e">
        <f>0.01*('11'!B$17-'935'!X461)*Results!D461</f>
        <v>#VALUE!</v>
      </c>
      <c r="N461" s="32" t="e">
        <f>0.01*'11'!B$17*Matrix!H461*Matrix!BC461</f>
        <v>#VALUE!</v>
      </c>
      <c r="O461" s="32" t="e">
        <f>0.01*('11'!B$17-'935'!X461)*Matrix!BW461</f>
        <v>#VALUE!</v>
      </c>
      <c r="P461" s="49" t="e">
        <f>0.01*Matrix!AS461*'935'!U461</f>
        <v>#VALUE!</v>
      </c>
      <c r="Q461" s="57" t="e">
        <f t="shared" si="35"/>
        <v>#VALUE!</v>
      </c>
      <c r="R461" s="34" t="e">
        <f>'935'!Z461</f>
        <v>#VALUE!</v>
      </c>
      <c r="S461" s="58" t="e">
        <f t="shared" si="36"/>
        <v>#VALUE!</v>
      </c>
      <c r="T461" s="59" t="e">
        <f t="shared" si="37"/>
        <v>#VALUE!</v>
      </c>
      <c r="U461" s="57" t="e">
        <f t="shared" si="38"/>
        <v>#VALUE!</v>
      </c>
      <c r="V461" s="34" t="e">
        <f>'935'!AA461</f>
        <v>#VALUE!</v>
      </c>
      <c r="W461" s="58" t="e">
        <f t="shared" si="39"/>
        <v>#VALUE!</v>
      </c>
      <c r="X461" s="59" t="e">
        <f t="shared" si="40"/>
        <v>#VALUE!</v>
      </c>
      <c r="Y461" s="57" t="e">
        <f>0.01*('11'!B$17-'935'!X461)*Matrix!BT461</f>
        <v>#VALUE!</v>
      </c>
      <c r="Z461" s="32" t="e">
        <f>0.01*'11'!B$17*Matrix!AT461*Matrix!CV461</f>
        <v>#VALUE!</v>
      </c>
      <c r="AA461" s="32" t="e">
        <f>Matrix!AT461*MAX(Matrix!DD461,0-(Matrix!DC461+IF('935'!Q461=0,0,(1-'935'!Y461/'11'!C$17)*'11'!B$17/('11'!B$17-'935'!X461)*IF(Matrix!AT461=0,1,Matrix!BX461/Matrix!AT461)*Matrix!CU461)))*'11'!B$17*0.01*'DNO totals'!B$228/'DNO totals'!B$296</f>
        <v>#VALUE!</v>
      </c>
      <c r="AB461" s="32" t="e">
        <f>Matrix!AT461*'Charging rates'!B$106*Matrix!DA461</f>
        <v>#VALUE!</v>
      </c>
      <c r="AC461" s="32" t="e">
        <f>Matrix!AT461*MAX(Matrix!DD461,0-(Matrix!DC461+IF('935'!Q461=0,0,(1-'935'!Y461/'11'!C$17)*'11'!B$17/('11'!B$17-'935'!X461)*IF(Matrix!AT461=0,1,Matrix!BX461/Matrix!AT461)*Matrix!CU461)))*'11'!B$17*0.01*'DNO totals'!B$238/'DNO totals'!B$296</f>
        <v>#VALUE!</v>
      </c>
      <c r="AD461" s="32" t="e">
        <f>0.01*(Matrix!BX461*'11'!B$17*Matrix!CA461+Matrix!AT461*Matrix!CC461*'935'!Q461*('11'!C$17-'935'!Y461)*('11'!B$17/('11'!B$17-'935'!X461)))</f>
        <v>#VALUE!</v>
      </c>
      <c r="AE461" s="32" t="e">
        <f>Matrix!AT461*'Charging rates'!B$116*(Parameters!B$21+Matrix!AU461)*IF('DNO totals'!B$323&lt;0,1,'935'!S461)</f>
        <v>#VALUE!</v>
      </c>
      <c r="AF461" s="32" t="e">
        <f>Matrix!AT461*MAX(Matrix!DD461,0-(Matrix!DC461+IF('935'!Q461=0,0,(1-'935'!Y461/'11'!C$17)*'11'!B$17/('11'!B$17-'935'!X461)*IF(Matrix!AT461=0,1,Matrix!BX461/Matrix!AT461)*Matrix!CU461)))*'11'!B$17*0.01*(1-('DNO totals'!B$238+'DNO totals'!B$228)/'DNO totals'!B$296)</f>
        <v>#VALUE!</v>
      </c>
      <c r="AG461" s="49" t="e">
        <f t="shared" si="41"/>
        <v>#VALUE!</v>
      </c>
    </row>
    <row r="462" spans="1:33">
      <c r="A462" s="28">
        <v>362</v>
      </c>
      <c r="B462" s="47" t="e">
        <f>Results!B462</f>
        <v>#VALUE!</v>
      </c>
      <c r="C462" s="35" t="e">
        <f>Results!C462</f>
        <v>#VALUE!</v>
      </c>
      <c r="D462" s="55" t="e">
        <f>Results!D462</f>
        <v>#VALUE!</v>
      </c>
      <c r="E462" s="55" t="e">
        <f>Results!E462</f>
        <v>#VALUE!</v>
      </c>
      <c r="F462" s="56" t="e">
        <f>Results!F462</f>
        <v>#VALUE!</v>
      </c>
      <c r="G462" s="35" t="e">
        <f>Results!G462</f>
        <v>#VALUE!</v>
      </c>
      <c r="H462" s="55" t="e">
        <f>Results!H462</f>
        <v>#VALUE!</v>
      </c>
      <c r="I462" s="55" t="e">
        <f>Results!I462</f>
        <v>#VALUE!</v>
      </c>
      <c r="J462" s="56" t="e">
        <f>Results!J462</f>
        <v>#VALUE!</v>
      </c>
      <c r="K462" s="57" t="e">
        <f>0.01*'11'!B$17*Matrix!AT462*Results!E462</f>
        <v>#VALUE!</v>
      </c>
      <c r="L462" s="32" t="e">
        <f>0.01*('11'!C$17-'935'!Y462)*Results!C462*Matrix!AT462*('11'!B$17/('11'!B$17-'935'!X462))*'935'!Q462</f>
        <v>#VALUE!</v>
      </c>
      <c r="M462" s="49" t="e">
        <f>0.01*('11'!B$17-'935'!X462)*Results!D462</f>
        <v>#VALUE!</v>
      </c>
      <c r="N462" s="32" t="e">
        <f>0.01*'11'!B$17*Matrix!H462*Matrix!BC462</f>
        <v>#VALUE!</v>
      </c>
      <c r="O462" s="32" t="e">
        <f>0.01*('11'!B$17-'935'!X462)*Matrix!BW462</f>
        <v>#VALUE!</v>
      </c>
      <c r="P462" s="49" t="e">
        <f>0.01*Matrix!AS462*'935'!U462</f>
        <v>#VALUE!</v>
      </c>
      <c r="Q462" s="57" t="e">
        <f t="shared" si="35"/>
        <v>#VALUE!</v>
      </c>
      <c r="R462" s="34" t="e">
        <f>'935'!Z462</f>
        <v>#VALUE!</v>
      </c>
      <c r="S462" s="58" t="e">
        <f t="shared" si="36"/>
        <v>#VALUE!</v>
      </c>
      <c r="T462" s="59" t="e">
        <f t="shared" si="37"/>
        <v>#VALUE!</v>
      </c>
      <c r="U462" s="57" t="e">
        <f t="shared" si="38"/>
        <v>#VALUE!</v>
      </c>
      <c r="V462" s="34" t="e">
        <f>'935'!AA462</f>
        <v>#VALUE!</v>
      </c>
      <c r="W462" s="58" t="e">
        <f t="shared" si="39"/>
        <v>#VALUE!</v>
      </c>
      <c r="X462" s="59" t="e">
        <f t="shared" si="40"/>
        <v>#VALUE!</v>
      </c>
      <c r="Y462" s="57" t="e">
        <f>0.01*('11'!B$17-'935'!X462)*Matrix!BT462</f>
        <v>#VALUE!</v>
      </c>
      <c r="Z462" s="32" t="e">
        <f>0.01*'11'!B$17*Matrix!AT462*Matrix!CV462</f>
        <v>#VALUE!</v>
      </c>
      <c r="AA462" s="32" t="e">
        <f>Matrix!AT462*MAX(Matrix!DD462,0-(Matrix!DC462+IF('935'!Q462=0,0,(1-'935'!Y462/'11'!C$17)*'11'!B$17/('11'!B$17-'935'!X462)*IF(Matrix!AT462=0,1,Matrix!BX462/Matrix!AT462)*Matrix!CU462)))*'11'!B$17*0.01*'DNO totals'!B$228/'DNO totals'!B$296</f>
        <v>#VALUE!</v>
      </c>
      <c r="AB462" s="32" t="e">
        <f>Matrix!AT462*'Charging rates'!B$106*Matrix!DA462</f>
        <v>#VALUE!</v>
      </c>
      <c r="AC462" s="32" t="e">
        <f>Matrix!AT462*MAX(Matrix!DD462,0-(Matrix!DC462+IF('935'!Q462=0,0,(1-'935'!Y462/'11'!C$17)*'11'!B$17/('11'!B$17-'935'!X462)*IF(Matrix!AT462=0,1,Matrix!BX462/Matrix!AT462)*Matrix!CU462)))*'11'!B$17*0.01*'DNO totals'!B$238/'DNO totals'!B$296</f>
        <v>#VALUE!</v>
      </c>
      <c r="AD462" s="32" t="e">
        <f>0.01*(Matrix!BX462*'11'!B$17*Matrix!CA462+Matrix!AT462*Matrix!CC462*'935'!Q462*('11'!C$17-'935'!Y462)*('11'!B$17/('11'!B$17-'935'!X462)))</f>
        <v>#VALUE!</v>
      </c>
      <c r="AE462" s="32" t="e">
        <f>Matrix!AT462*'Charging rates'!B$116*(Parameters!B$21+Matrix!AU462)*IF('DNO totals'!B$323&lt;0,1,'935'!S462)</f>
        <v>#VALUE!</v>
      </c>
      <c r="AF462" s="32" t="e">
        <f>Matrix!AT462*MAX(Matrix!DD462,0-(Matrix!DC462+IF('935'!Q462=0,0,(1-'935'!Y462/'11'!C$17)*'11'!B$17/('11'!B$17-'935'!X462)*IF(Matrix!AT462=0,1,Matrix!BX462/Matrix!AT462)*Matrix!CU462)))*'11'!B$17*0.01*(1-('DNO totals'!B$238+'DNO totals'!B$228)/'DNO totals'!B$296)</f>
        <v>#VALUE!</v>
      </c>
      <c r="AG462" s="49" t="e">
        <f t="shared" si="41"/>
        <v>#VALUE!</v>
      </c>
    </row>
    <row r="463" spans="1:33">
      <c r="A463" s="28">
        <v>363</v>
      </c>
      <c r="B463" s="47" t="e">
        <f>Results!B463</f>
        <v>#VALUE!</v>
      </c>
      <c r="C463" s="35" t="e">
        <f>Results!C463</f>
        <v>#VALUE!</v>
      </c>
      <c r="D463" s="55" t="e">
        <f>Results!D463</f>
        <v>#VALUE!</v>
      </c>
      <c r="E463" s="55" t="e">
        <f>Results!E463</f>
        <v>#VALUE!</v>
      </c>
      <c r="F463" s="56" t="e">
        <f>Results!F463</f>
        <v>#VALUE!</v>
      </c>
      <c r="G463" s="35" t="e">
        <f>Results!G463</f>
        <v>#VALUE!</v>
      </c>
      <c r="H463" s="55" t="e">
        <f>Results!H463</f>
        <v>#VALUE!</v>
      </c>
      <c r="I463" s="55" t="e">
        <f>Results!I463</f>
        <v>#VALUE!</v>
      </c>
      <c r="J463" s="56" t="e">
        <f>Results!J463</f>
        <v>#VALUE!</v>
      </c>
      <c r="K463" s="57" t="e">
        <f>0.01*'11'!B$17*Matrix!AT463*Results!E463</f>
        <v>#VALUE!</v>
      </c>
      <c r="L463" s="32" t="e">
        <f>0.01*('11'!C$17-'935'!Y463)*Results!C463*Matrix!AT463*('11'!B$17/('11'!B$17-'935'!X463))*'935'!Q463</f>
        <v>#VALUE!</v>
      </c>
      <c r="M463" s="49" t="e">
        <f>0.01*('11'!B$17-'935'!X463)*Results!D463</f>
        <v>#VALUE!</v>
      </c>
      <c r="N463" s="32" t="e">
        <f>0.01*'11'!B$17*Matrix!H463*Matrix!BC463</f>
        <v>#VALUE!</v>
      </c>
      <c r="O463" s="32" t="e">
        <f>0.01*('11'!B$17-'935'!X463)*Matrix!BW463</f>
        <v>#VALUE!</v>
      </c>
      <c r="P463" s="49" t="e">
        <f>0.01*Matrix!AS463*'935'!U463</f>
        <v>#VALUE!</v>
      </c>
      <c r="Q463" s="57" t="e">
        <f t="shared" si="35"/>
        <v>#VALUE!</v>
      </c>
      <c r="R463" s="34" t="e">
        <f>'935'!Z463</f>
        <v>#VALUE!</v>
      </c>
      <c r="S463" s="58" t="e">
        <f t="shared" si="36"/>
        <v>#VALUE!</v>
      </c>
      <c r="T463" s="59" t="e">
        <f t="shared" si="37"/>
        <v>#VALUE!</v>
      </c>
      <c r="U463" s="57" t="e">
        <f t="shared" si="38"/>
        <v>#VALUE!</v>
      </c>
      <c r="V463" s="34" t="e">
        <f>'935'!AA463</f>
        <v>#VALUE!</v>
      </c>
      <c r="W463" s="58" t="e">
        <f t="shared" si="39"/>
        <v>#VALUE!</v>
      </c>
      <c r="X463" s="59" t="e">
        <f t="shared" si="40"/>
        <v>#VALUE!</v>
      </c>
      <c r="Y463" s="57" t="e">
        <f>0.01*('11'!B$17-'935'!X463)*Matrix!BT463</f>
        <v>#VALUE!</v>
      </c>
      <c r="Z463" s="32" t="e">
        <f>0.01*'11'!B$17*Matrix!AT463*Matrix!CV463</f>
        <v>#VALUE!</v>
      </c>
      <c r="AA463" s="32" t="e">
        <f>Matrix!AT463*MAX(Matrix!DD463,0-(Matrix!DC463+IF('935'!Q463=0,0,(1-'935'!Y463/'11'!C$17)*'11'!B$17/('11'!B$17-'935'!X463)*IF(Matrix!AT463=0,1,Matrix!BX463/Matrix!AT463)*Matrix!CU463)))*'11'!B$17*0.01*'DNO totals'!B$228/'DNO totals'!B$296</f>
        <v>#VALUE!</v>
      </c>
      <c r="AB463" s="32" t="e">
        <f>Matrix!AT463*'Charging rates'!B$106*Matrix!DA463</f>
        <v>#VALUE!</v>
      </c>
      <c r="AC463" s="32" t="e">
        <f>Matrix!AT463*MAX(Matrix!DD463,0-(Matrix!DC463+IF('935'!Q463=0,0,(1-'935'!Y463/'11'!C$17)*'11'!B$17/('11'!B$17-'935'!X463)*IF(Matrix!AT463=0,1,Matrix!BX463/Matrix!AT463)*Matrix!CU463)))*'11'!B$17*0.01*'DNO totals'!B$238/'DNO totals'!B$296</f>
        <v>#VALUE!</v>
      </c>
      <c r="AD463" s="32" t="e">
        <f>0.01*(Matrix!BX463*'11'!B$17*Matrix!CA463+Matrix!AT463*Matrix!CC463*'935'!Q463*('11'!C$17-'935'!Y463)*('11'!B$17/('11'!B$17-'935'!X463)))</f>
        <v>#VALUE!</v>
      </c>
      <c r="AE463" s="32" t="e">
        <f>Matrix!AT463*'Charging rates'!B$116*(Parameters!B$21+Matrix!AU463)*IF('DNO totals'!B$323&lt;0,1,'935'!S463)</f>
        <v>#VALUE!</v>
      </c>
      <c r="AF463" s="32" t="e">
        <f>Matrix!AT463*MAX(Matrix!DD463,0-(Matrix!DC463+IF('935'!Q463=0,0,(1-'935'!Y463/'11'!C$17)*'11'!B$17/('11'!B$17-'935'!X463)*IF(Matrix!AT463=0,1,Matrix!BX463/Matrix!AT463)*Matrix!CU463)))*'11'!B$17*0.01*(1-('DNO totals'!B$238+'DNO totals'!B$228)/'DNO totals'!B$296)</f>
        <v>#VALUE!</v>
      </c>
      <c r="AG463" s="49" t="e">
        <f t="shared" si="41"/>
        <v>#VALUE!</v>
      </c>
    </row>
    <row r="464" spans="1:33">
      <c r="A464" s="28">
        <v>364</v>
      </c>
      <c r="B464" s="47" t="e">
        <f>Results!B464</f>
        <v>#VALUE!</v>
      </c>
      <c r="C464" s="35" t="e">
        <f>Results!C464</f>
        <v>#VALUE!</v>
      </c>
      <c r="D464" s="55" t="e">
        <f>Results!D464</f>
        <v>#VALUE!</v>
      </c>
      <c r="E464" s="55" t="e">
        <f>Results!E464</f>
        <v>#VALUE!</v>
      </c>
      <c r="F464" s="56" t="e">
        <f>Results!F464</f>
        <v>#VALUE!</v>
      </c>
      <c r="G464" s="35" t="e">
        <f>Results!G464</f>
        <v>#VALUE!</v>
      </c>
      <c r="H464" s="55" t="e">
        <f>Results!H464</f>
        <v>#VALUE!</v>
      </c>
      <c r="I464" s="55" t="e">
        <f>Results!I464</f>
        <v>#VALUE!</v>
      </c>
      <c r="J464" s="56" t="e">
        <f>Results!J464</f>
        <v>#VALUE!</v>
      </c>
      <c r="K464" s="57" t="e">
        <f>0.01*'11'!B$17*Matrix!AT464*Results!E464</f>
        <v>#VALUE!</v>
      </c>
      <c r="L464" s="32" t="e">
        <f>0.01*('11'!C$17-'935'!Y464)*Results!C464*Matrix!AT464*('11'!B$17/('11'!B$17-'935'!X464))*'935'!Q464</f>
        <v>#VALUE!</v>
      </c>
      <c r="M464" s="49" t="e">
        <f>0.01*('11'!B$17-'935'!X464)*Results!D464</f>
        <v>#VALUE!</v>
      </c>
      <c r="N464" s="32" t="e">
        <f>0.01*'11'!B$17*Matrix!H464*Matrix!BC464</f>
        <v>#VALUE!</v>
      </c>
      <c r="O464" s="32" t="e">
        <f>0.01*('11'!B$17-'935'!X464)*Matrix!BW464</f>
        <v>#VALUE!</v>
      </c>
      <c r="P464" s="49" t="e">
        <f>0.01*Matrix!AS464*'935'!U464</f>
        <v>#VALUE!</v>
      </c>
      <c r="Q464" s="57" t="e">
        <f t="shared" si="35"/>
        <v>#VALUE!</v>
      </c>
      <c r="R464" s="34" t="e">
        <f>'935'!Z464</f>
        <v>#VALUE!</v>
      </c>
      <c r="S464" s="58" t="e">
        <f t="shared" si="36"/>
        <v>#VALUE!</v>
      </c>
      <c r="T464" s="59" t="e">
        <f t="shared" si="37"/>
        <v>#VALUE!</v>
      </c>
      <c r="U464" s="57" t="e">
        <f t="shared" si="38"/>
        <v>#VALUE!</v>
      </c>
      <c r="V464" s="34" t="e">
        <f>'935'!AA464</f>
        <v>#VALUE!</v>
      </c>
      <c r="W464" s="58" t="e">
        <f t="shared" si="39"/>
        <v>#VALUE!</v>
      </c>
      <c r="X464" s="59" t="e">
        <f t="shared" si="40"/>
        <v>#VALUE!</v>
      </c>
      <c r="Y464" s="57" t="e">
        <f>0.01*('11'!B$17-'935'!X464)*Matrix!BT464</f>
        <v>#VALUE!</v>
      </c>
      <c r="Z464" s="32" t="e">
        <f>0.01*'11'!B$17*Matrix!AT464*Matrix!CV464</f>
        <v>#VALUE!</v>
      </c>
      <c r="AA464" s="32" t="e">
        <f>Matrix!AT464*MAX(Matrix!DD464,0-(Matrix!DC464+IF('935'!Q464=0,0,(1-'935'!Y464/'11'!C$17)*'11'!B$17/('11'!B$17-'935'!X464)*IF(Matrix!AT464=0,1,Matrix!BX464/Matrix!AT464)*Matrix!CU464)))*'11'!B$17*0.01*'DNO totals'!B$228/'DNO totals'!B$296</f>
        <v>#VALUE!</v>
      </c>
      <c r="AB464" s="32" t="e">
        <f>Matrix!AT464*'Charging rates'!B$106*Matrix!DA464</f>
        <v>#VALUE!</v>
      </c>
      <c r="AC464" s="32" t="e">
        <f>Matrix!AT464*MAX(Matrix!DD464,0-(Matrix!DC464+IF('935'!Q464=0,0,(1-'935'!Y464/'11'!C$17)*'11'!B$17/('11'!B$17-'935'!X464)*IF(Matrix!AT464=0,1,Matrix!BX464/Matrix!AT464)*Matrix!CU464)))*'11'!B$17*0.01*'DNO totals'!B$238/'DNO totals'!B$296</f>
        <v>#VALUE!</v>
      </c>
      <c r="AD464" s="32" t="e">
        <f>0.01*(Matrix!BX464*'11'!B$17*Matrix!CA464+Matrix!AT464*Matrix!CC464*'935'!Q464*('11'!C$17-'935'!Y464)*('11'!B$17/('11'!B$17-'935'!X464)))</f>
        <v>#VALUE!</v>
      </c>
      <c r="AE464" s="32" t="e">
        <f>Matrix!AT464*'Charging rates'!B$116*(Parameters!B$21+Matrix!AU464)*IF('DNO totals'!B$323&lt;0,1,'935'!S464)</f>
        <v>#VALUE!</v>
      </c>
      <c r="AF464" s="32" t="e">
        <f>Matrix!AT464*MAX(Matrix!DD464,0-(Matrix!DC464+IF('935'!Q464=0,0,(1-'935'!Y464/'11'!C$17)*'11'!B$17/('11'!B$17-'935'!X464)*IF(Matrix!AT464=0,1,Matrix!BX464/Matrix!AT464)*Matrix!CU464)))*'11'!B$17*0.01*(1-('DNO totals'!B$238+'DNO totals'!B$228)/'DNO totals'!B$296)</f>
        <v>#VALUE!</v>
      </c>
      <c r="AG464" s="49" t="e">
        <f t="shared" si="41"/>
        <v>#VALUE!</v>
      </c>
    </row>
    <row r="465" spans="1:33">
      <c r="A465" s="28">
        <v>365</v>
      </c>
      <c r="B465" s="47" t="e">
        <f>Results!B465</f>
        <v>#VALUE!</v>
      </c>
      <c r="C465" s="35" t="e">
        <f>Results!C465</f>
        <v>#VALUE!</v>
      </c>
      <c r="D465" s="55" t="e">
        <f>Results!D465</f>
        <v>#VALUE!</v>
      </c>
      <c r="E465" s="55" t="e">
        <f>Results!E465</f>
        <v>#VALUE!</v>
      </c>
      <c r="F465" s="56" t="e">
        <f>Results!F465</f>
        <v>#VALUE!</v>
      </c>
      <c r="G465" s="35" t="e">
        <f>Results!G465</f>
        <v>#VALUE!</v>
      </c>
      <c r="H465" s="55" t="e">
        <f>Results!H465</f>
        <v>#VALUE!</v>
      </c>
      <c r="I465" s="55" t="e">
        <f>Results!I465</f>
        <v>#VALUE!</v>
      </c>
      <c r="J465" s="56" t="e">
        <f>Results!J465</f>
        <v>#VALUE!</v>
      </c>
      <c r="K465" s="57" t="e">
        <f>0.01*'11'!B$17*Matrix!AT465*Results!E465</f>
        <v>#VALUE!</v>
      </c>
      <c r="L465" s="32" t="e">
        <f>0.01*('11'!C$17-'935'!Y465)*Results!C465*Matrix!AT465*('11'!B$17/('11'!B$17-'935'!X465))*'935'!Q465</f>
        <v>#VALUE!</v>
      </c>
      <c r="M465" s="49" t="e">
        <f>0.01*('11'!B$17-'935'!X465)*Results!D465</f>
        <v>#VALUE!</v>
      </c>
      <c r="N465" s="32" t="e">
        <f>0.01*'11'!B$17*Matrix!H465*Matrix!BC465</f>
        <v>#VALUE!</v>
      </c>
      <c r="O465" s="32" t="e">
        <f>0.01*('11'!B$17-'935'!X465)*Matrix!BW465</f>
        <v>#VALUE!</v>
      </c>
      <c r="P465" s="49" t="e">
        <f>0.01*Matrix!AS465*'935'!U465</f>
        <v>#VALUE!</v>
      </c>
      <c r="Q465" s="57" t="e">
        <f t="shared" si="35"/>
        <v>#VALUE!</v>
      </c>
      <c r="R465" s="34" t="e">
        <f>'935'!Z465</f>
        <v>#VALUE!</v>
      </c>
      <c r="S465" s="58" t="e">
        <f t="shared" si="36"/>
        <v>#VALUE!</v>
      </c>
      <c r="T465" s="59" t="e">
        <f t="shared" si="37"/>
        <v>#VALUE!</v>
      </c>
      <c r="U465" s="57" t="e">
        <f t="shared" si="38"/>
        <v>#VALUE!</v>
      </c>
      <c r="V465" s="34" t="e">
        <f>'935'!AA465</f>
        <v>#VALUE!</v>
      </c>
      <c r="W465" s="58" t="e">
        <f t="shared" si="39"/>
        <v>#VALUE!</v>
      </c>
      <c r="X465" s="59" t="e">
        <f t="shared" si="40"/>
        <v>#VALUE!</v>
      </c>
      <c r="Y465" s="57" t="e">
        <f>0.01*('11'!B$17-'935'!X465)*Matrix!BT465</f>
        <v>#VALUE!</v>
      </c>
      <c r="Z465" s="32" t="e">
        <f>0.01*'11'!B$17*Matrix!AT465*Matrix!CV465</f>
        <v>#VALUE!</v>
      </c>
      <c r="AA465" s="32" t="e">
        <f>Matrix!AT465*MAX(Matrix!DD465,0-(Matrix!DC465+IF('935'!Q465=0,0,(1-'935'!Y465/'11'!C$17)*'11'!B$17/('11'!B$17-'935'!X465)*IF(Matrix!AT465=0,1,Matrix!BX465/Matrix!AT465)*Matrix!CU465)))*'11'!B$17*0.01*'DNO totals'!B$228/'DNO totals'!B$296</f>
        <v>#VALUE!</v>
      </c>
      <c r="AB465" s="32" t="e">
        <f>Matrix!AT465*'Charging rates'!B$106*Matrix!DA465</f>
        <v>#VALUE!</v>
      </c>
      <c r="AC465" s="32" t="e">
        <f>Matrix!AT465*MAX(Matrix!DD465,0-(Matrix!DC465+IF('935'!Q465=0,0,(1-'935'!Y465/'11'!C$17)*'11'!B$17/('11'!B$17-'935'!X465)*IF(Matrix!AT465=0,1,Matrix!BX465/Matrix!AT465)*Matrix!CU465)))*'11'!B$17*0.01*'DNO totals'!B$238/'DNO totals'!B$296</f>
        <v>#VALUE!</v>
      </c>
      <c r="AD465" s="32" t="e">
        <f>0.01*(Matrix!BX465*'11'!B$17*Matrix!CA465+Matrix!AT465*Matrix!CC465*'935'!Q465*('11'!C$17-'935'!Y465)*('11'!B$17/('11'!B$17-'935'!X465)))</f>
        <v>#VALUE!</v>
      </c>
      <c r="AE465" s="32" t="e">
        <f>Matrix!AT465*'Charging rates'!B$116*(Parameters!B$21+Matrix!AU465)*IF('DNO totals'!B$323&lt;0,1,'935'!S465)</f>
        <v>#VALUE!</v>
      </c>
      <c r="AF465" s="32" t="e">
        <f>Matrix!AT465*MAX(Matrix!DD465,0-(Matrix!DC465+IF('935'!Q465=0,0,(1-'935'!Y465/'11'!C$17)*'11'!B$17/('11'!B$17-'935'!X465)*IF(Matrix!AT465=0,1,Matrix!BX465/Matrix!AT465)*Matrix!CU465)))*'11'!B$17*0.01*(1-('DNO totals'!B$238+'DNO totals'!B$228)/'DNO totals'!B$296)</f>
        <v>#VALUE!</v>
      </c>
      <c r="AG465" s="49" t="e">
        <f t="shared" si="41"/>
        <v>#VALUE!</v>
      </c>
    </row>
    <row r="466" spans="1:33">
      <c r="A466" s="28">
        <v>366</v>
      </c>
      <c r="B466" s="47" t="e">
        <f>Results!B466</f>
        <v>#VALUE!</v>
      </c>
      <c r="C466" s="35" t="e">
        <f>Results!C466</f>
        <v>#VALUE!</v>
      </c>
      <c r="D466" s="55" t="e">
        <f>Results!D466</f>
        <v>#VALUE!</v>
      </c>
      <c r="E466" s="55" t="e">
        <f>Results!E466</f>
        <v>#VALUE!</v>
      </c>
      <c r="F466" s="56" t="e">
        <f>Results!F466</f>
        <v>#VALUE!</v>
      </c>
      <c r="G466" s="35" t="e">
        <f>Results!G466</f>
        <v>#VALUE!</v>
      </c>
      <c r="H466" s="55" t="e">
        <f>Results!H466</f>
        <v>#VALUE!</v>
      </c>
      <c r="I466" s="55" t="e">
        <f>Results!I466</f>
        <v>#VALUE!</v>
      </c>
      <c r="J466" s="56" t="e">
        <f>Results!J466</f>
        <v>#VALUE!</v>
      </c>
      <c r="K466" s="57" t="e">
        <f>0.01*'11'!B$17*Matrix!AT466*Results!E466</f>
        <v>#VALUE!</v>
      </c>
      <c r="L466" s="32" t="e">
        <f>0.01*('11'!C$17-'935'!Y466)*Results!C466*Matrix!AT466*('11'!B$17/('11'!B$17-'935'!X466))*'935'!Q466</f>
        <v>#VALUE!</v>
      </c>
      <c r="M466" s="49" t="e">
        <f>0.01*('11'!B$17-'935'!X466)*Results!D466</f>
        <v>#VALUE!</v>
      </c>
      <c r="N466" s="32" t="e">
        <f>0.01*'11'!B$17*Matrix!H466*Matrix!BC466</f>
        <v>#VALUE!</v>
      </c>
      <c r="O466" s="32" t="e">
        <f>0.01*('11'!B$17-'935'!X466)*Matrix!BW466</f>
        <v>#VALUE!</v>
      </c>
      <c r="P466" s="49" t="e">
        <f>0.01*Matrix!AS466*'935'!U466</f>
        <v>#VALUE!</v>
      </c>
      <c r="Q466" s="57" t="e">
        <f t="shared" si="35"/>
        <v>#VALUE!</v>
      </c>
      <c r="R466" s="34" t="e">
        <f>'935'!Z466</f>
        <v>#VALUE!</v>
      </c>
      <c r="S466" s="58" t="e">
        <f t="shared" si="36"/>
        <v>#VALUE!</v>
      </c>
      <c r="T466" s="59" t="e">
        <f t="shared" si="37"/>
        <v>#VALUE!</v>
      </c>
      <c r="U466" s="57" t="e">
        <f t="shared" si="38"/>
        <v>#VALUE!</v>
      </c>
      <c r="V466" s="34" t="e">
        <f>'935'!AA466</f>
        <v>#VALUE!</v>
      </c>
      <c r="W466" s="58" t="e">
        <f t="shared" si="39"/>
        <v>#VALUE!</v>
      </c>
      <c r="X466" s="59" t="e">
        <f t="shared" si="40"/>
        <v>#VALUE!</v>
      </c>
      <c r="Y466" s="57" t="e">
        <f>0.01*('11'!B$17-'935'!X466)*Matrix!BT466</f>
        <v>#VALUE!</v>
      </c>
      <c r="Z466" s="32" t="e">
        <f>0.01*'11'!B$17*Matrix!AT466*Matrix!CV466</f>
        <v>#VALUE!</v>
      </c>
      <c r="AA466" s="32" t="e">
        <f>Matrix!AT466*MAX(Matrix!DD466,0-(Matrix!DC466+IF('935'!Q466=0,0,(1-'935'!Y466/'11'!C$17)*'11'!B$17/('11'!B$17-'935'!X466)*IF(Matrix!AT466=0,1,Matrix!BX466/Matrix!AT466)*Matrix!CU466)))*'11'!B$17*0.01*'DNO totals'!B$228/'DNO totals'!B$296</f>
        <v>#VALUE!</v>
      </c>
      <c r="AB466" s="32" t="e">
        <f>Matrix!AT466*'Charging rates'!B$106*Matrix!DA466</f>
        <v>#VALUE!</v>
      </c>
      <c r="AC466" s="32" t="e">
        <f>Matrix!AT466*MAX(Matrix!DD466,0-(Matrix!DC466+IF('935'!Q466=0,0,(1-'935'!Y466/'11'!C$17)*'11'!B$17/('11'!B$17-'935'!X466)*IF(Matrix!AT466=0,1,Matrix!BX466/Matrix!AT466)*Matrix!CU466)))*'11'!B$17*0.01*'DNO totals'!B$238/'DNO totals'!B$296</f>
        <v>#VALUE!</v>
      </c>
      <c r="AD466" s="32" t="e">
        <f>0.01*(Matrix!BX466*'11'!B$17*Matrix!CA466+Matrix!AT466*Matrix!CC466*'935'!Q466*('11'!C$17-'935'!Y466)*('11'!B$17/('11'!B$17-'935'!X466)))</f>
        <v>#VALUE!</v>
      </c>
      <c r="AE466" s="32" t="e">
        <f>Matrix!AT466*'Charging rates'!B$116*(Parameters!B$21+Matrix!AU466)*IF('DNO totals'!B$323&lt;0,1,'935'!S466)</f>
        <v>#VALUE!</v>
      </c>
      <c r="AF466" s="32" t="e">
        <f>Matrix!AT466*MAX(Matrix!DD466,0-(Matrix!DC466+IF('935'!Q466=0,0,(1-'935'!Y466/'11'!C$17)*'11'!B$17/('11'!B$17-'935'!X466)*IF(Matrix!AT466=0,1,Matrix!BX466/Matrix!AT466)*Matrix!CU466)))*'11'!B$17*0.01*(1-('DNO totals'!B$238+'DNO totals'!B$228)/'DNO totals'!B$296)</f>
        <v>#VALUE!</v>
      </c>
      <c r="AG466" s="49" t="e">
        <f t="shared" si="41"/>
        <v>#VALUE!</v>
      </c>
    </row>
    <row r="467" spans="1:33">
      <c r="A467" s="28">
        <v>367</v>
      </c>
      <c r="B467" s="47" t="e">
        <f>Results!B467</f>
        <v>#VALUE!</v>
      </c>
      <c r="C467" s="35" t="e">
        <f>Results!C467</f>
        <v>#VALUE!</v>
      </c>
      <c r="D467" s="55" t="e">
        <f>Results!D467</f>
        <v>#VALUE!</v>
      </c>
      <c r="E467" s="55" t="e">
        <f>Results!E467</f>
        <v>#VALUE!</v>
      </c>
      <c r="F467" s="56" t="e">
        <f>Results!F467</f>
        <v>#VALUE!</v>
      </c>
      <c r="G467" s="35" t="e">
        <f>Results!G467</f>
        <v>#VALUE!</v>
      </c>
      <c r="H467" s="55" t="e">
        <f>Results!H467</f>
        <v>#VALUE!</v>
      </c>
      <c r="I467" s="55" t="e">
        <f>Results!I467</f>
        <v>#VALUE!</v>
      </c>
      <c r="J467" s="56" t="e">
        <f>Results!J467</f>
        <v>#VALUE!</v>
      </c>
      <c r="K467" s="57" t="e">
        <f>0.01*'11'!B$17*Matrix!AT467*Results!E467</f>
        <v>#VALUE!</v>
      </c>
      <c r="L467" s="32" t="e">
        <f>0.01*('11'!C$17-'935'!Y467)*Results!C467*Matrix!AT467*('11'!B$17/('11'!B$17-'935'!X467))*'935'!Q467</f>
        <v>#VALUE!</v>
      </c>
      <c r="M467" s="49" t="e">
        <f>0.01*('11'!B$17-'935'!X467)*Results!D467</f>
        <v>#VALUE!</v>
      </c>
      <c r="N467" s="32" t="e">
        <f>0.01*'11'!B$17*Matrix!H467*Matrix!BC467</f>
        <v>#VALUE!</v>
      </c>
      <c r="O467" s="32" t="e">
        <f>0.01*('11'!B$17-'935'!X467)*Matrix!BW467</f>
        <v>#VALUE!</v>
      </c>
      <c r="P467" s="49" t="e">
        <f>0.01*Matrix!AS467*'935'!U467</f>
        <v>#VALUE!</v>
      </c>
      <c r="Q467" s="57" t="e">
        <f t="shared" si="35"/>
        <v>#VALUE!</v>
      </c>
      <c r="R467" s="34" t="e">
        <f>'935'!Z467</f>
        <v>#VALUE!</v>
      </c>
      <c r="S467" s="58" t="e">
        <f t="shared" si="36"/>
        <v>#VALUE!</v>
      </c>
      <c r="T467" s="59" t="e">
        <f t="shared" si="37"/>
        <v>#VALUE!</v>
      </c>
      <c r="U467" s="57" t="e">
        <f t="shared" si="38"/>
        <v>#VALUE!</v>
      </c>
      <c r="V467" s="34" t="e">
        <f>'935'!AA467</f>
        <v>#VALUE!</v>
      </c>
      <c r="W467" s="58" t="e">
        <f t="shared" si="39"/>
        <v>#VALUE!</v>
      </c>
      <c r="X467" s="59" t="e">
        <f t="shared" si="40"/>
        <v>#VALUE!</v>
      </c>
      <c r="Y467" s="57" t="e">
        <f>0.01*('11'!B$17-'935'!X467)*Matrix!BT467</f>
        <v>#VALUE!</v>
      </c>
      <c r="Z467" s="32" t="e">
        <f>0.01*'11'!B$17*Matrix!AT467*Matrix!CV467</f>
        <v>#VALUE!</v>
      </c>
      <c r="AA467" s="32" t="e">
        <f>Matrix!AT467*MAX(Matrix!DD467,0-(Matrix!DC467+IF('935'!Q467=0,0,(1-'935'!Y467/'11'!C$17)*'11'!B$17/('11'!B$17-'935'!X467)*IF(Matrix!AT467=0,1,Matrix!BX467/Matrix!AT467)*Matrix!CU467)))*'11'!B$17*0.01*'DNO totals'!B$228/'DNO totals'!B$296</f>
        <v>#VALUE!</v>
      </c>
      <c r="AB467" s="32" t="e">
        <f>Matrix!AT467*'Charging rates'!B$106*Matrix!DA467</f>
        <v>#VALUE!</v>
      </c>
      <c r="AC467" s="32" t="e">
        <f>Matrix!AT467*MAX(Matrix!DD467,0-(Matrix!DC467+IF('935'!Q467=0,0,(1-'935'!Y467/'11'!C$17)*'11'!B$17/('11'!B$17-'935'!X467)*IF(Matrix!AT467=0,1,Matrix!BX467/Matrix!AT467)*Matrix!CU467)))*'11'!B$17*0.01*'DNO totals'!B$238/'DNO totals'!B$296</f>
        <v>#VALUE!</v>
      </c>
      <c r="AD467" s="32" t="e">
        <f>0.01*(Matrix!BX467*'11'!B$17*Matrix!CA467+Matrix!AT467*Matrix!CC467*'935'!Q467*('11'!C$17-'935'!Y467)*('11'!B$17/('11'!B$17-'935'!X467)))</f>
        <v>#VALUE!</v>
      </c>
      <c r="AE467" s="32" t="e">
        <f>Matrix!AT467*'Charging rates'!B$116*(Parameters!B$21+Matrix!AU467)*IF('DNO totals'!B$323&lt;0,1,'935'!S467)</f>
        <v>#VALUE!</v>
      </c>
      <c r="AF467" s="32" t="e">
        <f>Matrix!AT467*MAX(Matrix!DD467,0-(Matrix!DC467+IF('935'!Q467=0,0,(1-'935'!Y467/'11'!C$17)*'11'!B$17/('11'!B$17-'935'!X467)*IF(Matrix!AT467=0,1,Matrix!BX467/Matrix!AT467)*Matrix!CU467)))*'11'!B$17*0.01*(1-('DNO totals'!B$238+'DNO totals'!B$228)/'DNO totals'!B$296)</f>
        <v>#VALUE!</v>
      </c>
      <c r="AG467" s="49" t="e">
        <f t="shared" si="41"/>
        <v>#VALUE!</v>
      </c>
    </row>
    <row r="468" spans="1:33">
      <c r="A468" s="28">
        <v>368</v>
      </c>
      <c r="B468" s="47" t="e">
        <f>Results!B468</f>
        <v>#VALUE!</v>
      </c>
      <c r="C468" s="35" t="e">
        <f>Results!C468</f>
        <v>#VALUE!</v>
      </c>
      <c r="D468" s="55" t="e">
        <f>Results!D468</f>
        <v>#VALUE!</v>
      </c>
      <c r="E468" s="55" t="e">
        <f>Results!E468</f>
        <v>#VALUE!</v>
      </c>
      <c r="F468" s="56" t="e">
        <f>Results!F468</f>
        <v>#VALUE!</v>
      </c>
      <c r="G468" s="35" t="e">
        <f>Results!G468</f>
        <v>#VALUE!</v>
      </c>
      <c r="H468" s="55" t="e">
        <f>Results!H468</f>
        <v>#VALUE!</v>
      </c>
      <c r="I468" s="55" t="e">
        <f>Results!I468</f>
        <v>#VALUE!</v>
      </c>
      <c r="J468" s="56" t="e">
        <f>Results!J468</f>
        <v>#VALUE!</v>
      </c>
      <c r="K468" s="57" t="e">
        <f>0.01*'11'!B$17*Matrix!AT468*Results!E468</f>
        <v>#VALUE!</v>
      </c>
      <c r="L468" s="32" t="e">
        <f>0.01*('11'!C$17-'935'!Y468)*Results!C468*Matrix!AT468*('11'!B$17/('11'!B$17-'935'!X468))*'935'!Q468</f>
        <v>#VALUE!</v>
      </c>
      <c r="M468" s="49" t="e">
        <f>0.01*('11'!B$17-'935'!X468)*Results!D468</f>
        <v>#VALUE!</v>
      </c>
      <c r="N468" s="32" t="e">
        <f>0.01*'11'!B$17*Matrix!H468*Matrix!BC468</f>
        <v>#VALUE!</v>
      </c>
      <c r="O468" s="32" t="e">
        <f>0.01*('11'!B$17-'935'!X468)*Matrix!BW468</f>
        <v>#VALUE!</v>
      </c>
      <c r="P468" s="49" t="e">
        <f>0.01*Matrix!AS468*'935'!U468</f>
        <v>#VALUE!</v>
      </c>
      <c r="Q468" s="57" t="e">
        <f t="shared" si="35"/>
        <v>#VALUE!</v>
      </c>
      <c r="R468" s="34" t="e">
        <f>'935'!Z468</f>
        <v>#VALUE!</v>
      </c>
      <c r="S468" s="58" t="e">
        <f t="shared" si="36"/>
        <v>#VALUE!</v>
      </c>
      <c r="T468" s="59" t="e">
        <f t="shared" si="37"/>
        <v>#VALUE!</v>
      </c>
      <c r="U468" s="57" t="e">
        <f t="shared" si="38"/>
        <v>#VALUE!</v>
      </c>
      <c r="V468" s="34" t="e">
        <f>'935'!AA468</f>
        <v>#VALUE!</v>
      </c>
      <c r="W468" s="58" t="e">
        <f t="shared" si="39"/>
        <v>#VALUE!</v>
      </c>
      <c r="X468" s="59" t="e">
        <f t="shared" si="40"/>
        <v>#VALUE!</v>
      </c>
      <c r="Y468" s="57" t="e">
        <f>0.01*('11'!B$17-'935'!X468)*Matrix!BT468</f>
        <v>#VALUE!</v>
      </c>
      <c r="Z468" s="32" t="e">
        <f>0.01*'11'!B$17*Matrix!AT468*Matrix!CV468</f>
        <v>#VALUE!</v>
      </c>
      <c r="AA468" s="32" t="e">
        <f>Matrix!AT468*MAX(Matrix!DD468,0-(Matrix!DC468+IF('935'!Q468=0,0,(1-'935'!Y468/'11'!C$17)*'11'!B$17/('11'!B$17-'935'!X468)*IF(Matrix!AT468=0,1,Matrix!BX468/Matrix!AT468)*Matrix!CU468)))*'11'!B$17*0.01*'DNO totals'!B$228/'DNO totals'!B$296</f>
        <v>#VALUE!</v>
      </c>
      <c r="AB468" s="32" t="e">
        <f>Matrix!AT468*'Charging rates'!B$106*Matrix!DA468</f>
        <v>#VALUE!</v>
      </c>
      <c r="AC468" s="32" t="e">
        <f>Matrix!AT468*MAX(Matrix!DD468,0-(Matrix!DC468+IF('935'!Q468=0,0,(1-'935'!Y468/'11'!C$17)*'11'!B$17/('11'!B$17-'935'!X468)*IF(Matrix!AT468=0,1,Matrix!BX468/Matrix!AT468)*Matrix!CU468)))*'11'!B$17*0.01*'DNO totals'!B$238/'DNO totals'!B$296</f>
        <v>#VALUE!</v>
      </c>
      <c r="AD468" s="32" t="e">
        <f>0.01*(Matrix!BX468*'11'!B$17*Matrix!CA468+Matrix!AT468*Matrix!CC468*'935'!Q468*('11'!C$17-'935'!Y468)*('11'!B$17/('11'!B$17-'935'!X468)))</f>
        <v>#VALUE!</v>
      </c>
      <c r="AE468" s="32" t="e">
        <f>Matrix!AT468*'Charging rates'!B$116*(Parameters!B$21+Matrix!AU468)*IF('DNO totals'!B$323&lt;0,1,'935'!S468)</f>
        <v>#VALUE!</v>
      </c>
      <c r="AF468" s="32" t="e">
        <f>Matrix!AT468*MAX(Matrix!DD468,0-(Matrix!DC468+IF('935'!Q468=0,0,(1-'935'!Y468/'11'!C$17)*'11'!B$17/('11'!B$17-'935'!X468)*IF(Matrix!AT468=0,1,Matrix!BX468/Matrix!AT468)*Matrix!CU468)))*'11'!B$17*0.01*(1-('DNO totals'!B$238+'DNO totals'!B$228)/'DNO totals'!B$296)</f>
        <v>#VALUE!</v>
      </c>
      <c r="AG468" s="49" t="e">
        <f t="shared" si="41"/>
        <v>#VALUE!</v>
      </c>
    </row>
    <row r="469" spans="1:33">
      <c r="A469" s="28">
        <v>369</v>
      </c>
      <c r="B469" s="47" t="e">
        <f>Results!B469</f>
        <v>#VALUE!</v>
      </c>
      <c r="C469" s="35" t="e">
        <f>Results!C469</f>
        <v>#VALUE!</v>
      </c>
      <c r="D469" s="55" t="e">
        <f>Results!D469</f>
        <v>#VALUE!</v>
      </c>
      <c r="E469" s="55" t="e">
        <f>Results!E469</f>
        <v>#VALUE!</v>
      </c>
      <c r="F469" s="56" t="e">
        <f>Results!F469</f>
        <v>#VALUE!</v>
      </c>
      <c r="G469" s="35" t="e">
        <f>Results!G469</f>
        <v>#VALUE!</v>
      </c>
      <c r="H469" s="55" t="e">
        <f>Results!H469</f>
        <v>#VALUE!</v>
      </c>
      <c r="I469" s="55" t="e">
        <f>Results!I469</f>
        <v>#VALUE!</v>
      </c>
      <c r="J469" s="56" t="e">
        <f>Results!J469</f>
        <v>#VALUE!</v>
      </c>
      <c r="K469" s="57" t="e">
        <f>0.01*'11'!B$17*Matrix!AT469*Results!E469</f>
        <v>#VALUE!</v>
      </c>
      <c r="L469" s="32" t="e">
        <f>0.01*('11'!C$17-'935'!Y469)*Results!C469*Matrix!AT469*('11'!B$17/('11'!B$17-'935'!X469))*'935'!Q469</f>
        <v>#VALUE!</v>
      </c>
      <c r="M469" s="49" t="e">
        <f>0.01*('11'!B$17-'935'!X469)*Results!D469</f>
        <v>#VALUE!</v>
      </c>
      <c r="N469" s="32" t="e">
        <f>0.01*'11'!B$17*Matrix!H469*Matrix!BC469</f>
        <v>#VALUE!</v>
      </c>
      <c r="O469" s="32" t="e">
        <f>0.01*('11'!B$17-'935'!X469)*Matrix!BW469</f>
        <v>#VALUE!</v>
      </c>
      <c r="P469" s="49" t="e">
        <f>0.01*Matrix!AS469*'935'!U469</f>
        <v>#VALUE!</v>
      </c>
      <c r="Q469" s="57" t="e">
        <f t="shared" si="35"/>
        <v>#VALUE!</v>
      </c>
      <c r="R469" s="34" t="e">
        <f>'935'!Z469</f>
        <v>#VALUE!</v>
      </c>
      <c r="S469" s="58" t="e">
        <f t="shared" si="36"/>
        <v>#VALUE!</v>
      </c>
      <c r="T469" s="59" t="e">
        <f t="shared" si="37"/>
        <v>#VALUE!</v>
      </c>
      <c r="U469" s="57" t="e">
        <f t="shared" si="38"/>
        <v>#VALUE!</v>
      </c>
      <c r="V469" s="34" t="e">
        <f>'935'!AA469</f>
        <v>#VALUE!</v>
      </c>
      <c r="W469" s="58" t="e">
        <f t="shared" si="39"/>
        <v>#VALUE!</v>
      </c>
      <c r="X469" s="59" t="e">
        <f t="shared" si="40"/>
        <v>#VALUE!</v>
      </c>
      <c r="Y469" s="57" t="e">
        <f>0.01*('11'!B$17-'935'!X469)*Matrix!BT469</f>
        <v>#VALUE!</v>
      </c>
      <c r="Z469" s="32" t="e">
        <f>0.01*'11'!B$17*Matrix!AT469*Matrix!CV469</f>
        <v>#VALUE!</v>
      </c>
      <c r="AA469" s="32" t="e">
        <f>Matrix!AT469*MAX(Matrix!DD469,0-(Matrix!DC469+IF('935'!Q469=0,0,(1-'935'!Y469/'11'!C$17)*'11'!B$17/('11'!B$17-'935'!X469)*IF(Matrix!AT469=0,1,Matrix!BX469/Matrix!AT469)*Matrix!CU469)))*'11'!B$17*0.01*'DNO totals'!B$228/'DNO totals'!B$296</f>
        <v>#VALUE!</v>
      </c>
      <c r="AB469" s="32" t="e">
        <f>Matrix!AT469*'Charging rates'!B$106*Matrix!DA469</f>
        <v>#VALUE!</v>
      </c>
      <c r="AC469" s="32" t="e">
        <f>Matrix!AT469*MAX(Matrix!DD469,0-(Matrix!DC469+IF('935'!Q469=0,0,(1-'935'!Y469/'11'!C$17)*'11'!B$17/('11'!B$17-'935'!X469)*IF(Matrix!AT469=0,1,Matrix!BX469/Matrix!AT469)*Matrix!CU469)))*'11'!B$17*0.01*'DNO totals'!B$238/'DNO totals'!B$296</f>
        <v>#VALUE!</v>
      </c>
      <c r="AD469" s="32" t="e">
        <f>0.01*(Matrix!BX469*'11'!B$17*Matrix!CA469+Matrix!AT469*Matrix!CC469*'935'!Q469*('11'!C$17-'935'!Y469)*('11'!B$17/('11'!B$17-'935'!X469)))</f>
        <v>#VALUE!</v>
      </c>
      <c r="AE469" s="32" t="e">
        <f>Matrix!AT469*'Charging rates'!B$116*(Parameters!B$21+Matrix!AU469)*IF('DNO totals'!B$323&lt;0,1,'935'!S469)</f>
        <v>#VALUE!</v>
      </c>
      <c r="AF469" s="32" t="e">
        <f>Matrix!AT469*MAX(Matrix!DD469,0-(Matrix!DC469+IF('935'!Q469=0,0,(1-'935'!Y469/'11'!C$17)*'11'!B$17/('11'!B$17-'935'!X469)*IF(Matrix!AT469=0,1,Matrix!BX469/Matrix!AT469)*Matrix!CU469)))*'11'!B$17*0.01*(1-('DNO totals'!B$238+'DNO totals'!B$228)/'DNO totals'!B$296)</f>
        <v>#VALUE!</v>
      </c>
      <c r="AG469" s="49" t="e">
        <f t="shared" si="41"/>
        <v>#VALUE!</v>
      </c>
    </row>
    <row r="470" spans="1:33">
      <c r="A470" s="28">
        <v>370</v>
      </c>
      <c r="B470" s="47" t="e">
        <f>Results!B470</f>
        <v>#VALUE!</v>
      </c>
      <c r="C470" s="35" t="e">
        <f>Results!C470</f>
        <v>#VALUE!</v>
      </c>
      <c r="D470" s="55" t="e">
        <f>Results!D470</f>
        <v>#VALUE!</v>
      </c>
      <c r="E470" s="55" t="e">
        <f>Results!E470</f>
        <v>#VALUE!</v>
      </c>
      <c r="F470" s="56" t="e">
        <f>Results!F470</f>
        <v>#VALUE!</v>
      </c>
      <c r="G470" s="35" t="e">
        <f>Results!G470</f>
        <v>#VALUE!</v>
      </c>
      <c r="H470" s="55" t="e">
        <f>Results!H470</f>
        <v>#VALUE!</v>
      </c>
      <c r="I470" s="55" t="e">
        <f>Results!I470</f>
        <v>#VALUE!</v>
      </c>
      <c r="J470" s="56" t="e">
        <f>Results!J470</f>
        <v>#VALUE!</v>
      </c>
      <c r="K470" s="57" t="e">
        <f>0.01*'11'!B$17*Matrix!AT470*Results!E470</f>
        <v>#VALUE!</v>
      </c>
      <c r="L470" s="32" t="e">
        <f>0.01*('11'!C$17-'935'!Y470)*Results!C470*Matrix!AT470*('11'!B$17/('11'!B$17-'935'!X470))*'935'!Q470</f>
        <v>#VALUE!</v>
      </c>
      <c r="M470" s="49" t="e">
        <f>0.01*('11'!B$17-'935'!X470)*Results!D470</f>
        <v>#VALUE!</v>
      </c>
      <c r="N470" s="32" t="e">
        <f>0.01*'11'!B$17*Matrix!H470*Matrix!BC470</f>
        <v>#VALUE!</v>
      </c>
      <c r="O470" s="32" t="e">
        <f>0.01*('11'!B$17-'935'!X470)*Matrix!BW470</f>
        <v>#VALUE!</v>
      </c>
      <c r="P470" s="49" t="e">
        <f>0.01*Matrix!AS470*'935'!U470</f>
        <v>#VALUE!</v>
      </c>
      <c r="Q470" s="57" t="e">
        <f t="shared" si="35"/>
        <v>#VALUE!</v>
      </c>
      <c r="R470" s="34" t="e">
        <f>'935'!Z470</f>
        <v>#VALUE!</v>
      </c>
      <c r="S470" s="58" t="e">
        <f t="shared" si="36"/>
        <v>#VALUE!</v>
      </c>
      <c r="T470" s="59" t="e">
        <f t="shared" si="37"/>
        <v>#VALUE!</v>
      </c>
      <c r="U470" s="57" t="e">
        <f t="shared" si="38"/>
        <v>#VALUE!</v>
      </c>
      <c r="V470" s="34" t="e">
        <f>'935'!AA470</f>
        <v>#VALUE!</v>
      </c>
      <c r="W470" s="58" t="e">
        <f t="shared" si="39"/>
        <v>#VALUE!</v>
      </c>
      <c r="X470" s="59" t="e">
        <f t="shared" si="40"/>
        <v>#VALUE!</v>
      </c>
      <c r="Y470" s="57" t="e">
        <f>0.01*('11'!B$17-'935'!X470)*Matrix!BT470</f>
        <v>#VALUE!</v>
      </c>
      <c r="Z470" s="32" t="e">
        <f>0.01*'11'!B$17*Matrix!AT470*Matrix!CV470</f>
        <v>#VALUE!</v>
      </c>
      <c r="AA470" s="32" t="e">
        <f>Matrix!AT470*MAX(Matrix!DD470,0-(Matrix!DC470+IF('935'!Q470=0,0,(1-'935'!Y470/'11'!C$17)*'11'!B$17/('11'!B$17-'935'!X470)*IF(Matrix!AT470=0,1,Matrix!BX470/Matrix!AT470)*Matrix!CU470)))*'11'!B$17*0.01*'DNO totals'!B$228/'DNO totals'!B$296</f>
        <v>#VALUE!</v>
      </c>
      <c r="AB470" s="32" t="e">
        <f>Matrix!AT470*'Charging rates'!B$106*Matrix!DA470</f>
        <v>#VALUE!</v>
      </c>
      <c r="AC470" s="32" t="e">
        <f>Matrix!AT470*MAX(Matrix!DD470,0-(Matrix!DC470+IF('935'!Q470=0,0,(1-'935'!Y470/'11'!C$17)*'11'!B$17/('11'!B$17-'935'!X470)*IF(Matrix!AT470=0,1,Matrix!BX470/Matrix!AT470)*Matrix!CU470)))*'11'!B$17*0.01*'DNO totals'!B$238/'DNO totals'!B$296</f>
        <v>#VALUE!</v>
      </c>
      <c r="AD470" s="32" t="e">
        <f>0.01*(Matrix!BX470*'11'!B$17*Matrix!CA470+Matrix!AT470*Matrix!CC470*'935'!Q470*('11'!C$17-'935'!Y470)*('11'!B$17/('11'!B$17-'935'!X470)))</f>
        <v>#VALUE!</v>
      </c>
      <c r="AE470" s="32" t="e">
        <f>Matrix!AT470*'Charging rates'!B$116*(Parameters!B$21+Matrix!AU470)*IF('DNO totals'!B$323&lt;0,1,'935'!S470)</f>
        <v>#VALUE!</v>
      </c>
      <c r="AF470" s="32" t="e">
        <f>Matrix!AT470*MAX(Matrix!DD470,0-(Matrix!DC470+IF('935'!Q470=0,0,(1-'935'!Y470/'11'!C$17)*'11'!B$17/('11'!B$17-'935'!X470)*IF(Matrix!AT470=0,1,Matrix!BX470/Matrix!AT470)*Matrix!CU470)))*'11'!B$17*0.01*(1-('DNO totals'!B$238+'DNO totals'!B$228)/'DNO totals'!B$296)</f>
        <v>#VALUE!</v>
      </c>
      <c r="AG470" s="49" t="e">
        <f t="shared" si="41"/>
        <v>#VALUE!</v>
      </c>
    </row>
    <row r="471" spans="1:33">
      <c r="A471" s="28">
        <v>371</v>
      </c>
      <c r="B471" s="47" t="e">
        <f>Results!B471</f>
        <v>#VALUE!</v>
      </c>
      <c r="C471" s="35" t="e">
        <f>Results!C471</f>
        <v>#VALUE!</v>
      </c>
      <c r="D471" s="55" t="e">
        <f>Results!D471</f>
        <v>#VALUE!</v>
      </c>
      <c r="E471" s="55" t="e">
        <f>Results!E471</f>
        <v>#VALUE!</v>
      </c>
      <c r="F471" s="56" t="e">
        <f>Results!F471</f>
        <v>#VALUE!</v>
      </c>
      <c r="G471" s="35" t="e">
        <f>Results!G471</f>
        <v>#VALUE!</v>
      </c>
      <c r="H471" s="55" t="e">
        <f>Results!H471</f>
        <v>#VALUE!</v>
      </c>
      <c r="I471" s="55" t="e">
        <f>Results!I471</f>
        <v>#VALUE!</v>
      </c>
      <c r="J471" s="56" t="e">
        <f>Results!J471</f>
        <v>#VALUE!</v>
      </c>
      <c r="K471" s="57" t="e">
        <f>0.01*'11'!B$17*Matrix!AT471*Results!E471</f>
        <v>#VALUE!</v>
      </c>
      <c r="L471" s="32" t="e">
        <f>0.01*('11'!C$17-'935'!Y471)*Results!C471*Matrix!AT471*('11'!B$17/('11'!B$17-'935'!X471))*'935'!Q471</f>
        <v>#VALUE!</v>
      </c>
      <c r="M471" s="49" t="e">
        <f>0.01*('11'!B$17-'935'!X471)*Results!D471</f>
        <v>#VALUE!</v>
      </c>
      <c r="N471" s="32" t="e">
        <f>0.01*'11'!B$17*Matrix!H471*Matrix!BC471</f>
        <v>#VALUE!</v>
      </c>
      <c r="O471" s="32" t="e">
        <f>0.01*('11'!B$17-'935'!X471)*Matrix!BW471</f>
        <v>#VALUE!</v>
      </c>
      <c r="P471" s="49" t="e">
        <f>0.01*Matrix!AS471*'935'!U471</f>
        <v>#VALUE!</v>
      </c>
      <c r="Q471" s="57" t="e">
        <f t="shared" si="35"/>
        <v>#VALUE!</v>
      </c>
      <c r="R471" s="34" t="e">
        <f>'935'!Z471</f>
        <v>#VALUE!</v>
      </c>
      <c r="S471" s="58" t="e">
        <f t="shared" si="36"/>
        <v>#VALUE!</v>
      </c>
      <c r="T471" s="59" t="e">
        <f t="shared" si="37"/>
        <v>#VALUE!</v>
      </c>
      <c r="U471" s="57" t="e">
        <f t="shared" si="38"/>
        <v>#VALUE!</v>
      </c>
      <c r="V471" s="34" t="e">
        <f>'935'!AA471</f>
        <v>#VALUE!</v>
      </c>
      <c r="W471" s="58" t="e">
        <f t="shared" si="39"/>
        <v>#VALUE!</v>
      </c>
      <c r="X471" s="59" t="e">
        <f t="shared" si="40"/>
        <v>#VALUE!</v>
      </c>
      <c r="Y471" s="57" t="e">
        <f>0.01*('11'!B$17-'935'!X471)*Matrix!BT471</f>
        <v>#VALUE!</v>
      </c>
      <c r="Z471" s="32" t="e">
        <f>0.01*'11'!B$17*Matrix!AT471*Matrix!CV471</f>
        <v>#VALUE!</v>
      </c>
      <c r="AA471" s="32" t="e">
        <f>Matrix!AT471*MAX(Matrix!DD471,0-(Matrix!DC471+IF('935'!Q471=0,0,(1-'935'!Y471/'11'!C$17)*'11'!B$17/('11'!B$17-'935'!X471)*IF(Matrix!AT471=0,1,Matrix!BX471/Matrix!AT471)*Matrix!CU471)))*'11'!B$17*0.01*'DNO totals'!B$228/'DNO totals'!B$296</f>
        <v>#VALUE!</v>
      </c>
      <c r="AB471" s="32" t="e">
        <f>Matrix!AT471*'Charging rates'!B$106*Matrix!DA471</f>
        <v>#VALUE!</v>
      </c>
      <c r="AC471" s="32" t="e">
        <f>Matrix!AT471*MAX(Matrix!DD471,0-(Matrix!DC471+IF('935'!Q471=0,0,(1-'935'!Y471/'11'!C$17)*'11'!B$17/('11'!B$17-'935'!X471)*IF(Matrix!AT471=0,1,Matrix!BX471/Matrix!AT471)*Matrix!CU471)))*'11'!B$17*0.01*'DNO totals'!B$238/'DNO totals'!B$296</f>
        <v>#VALUE!</v>
      </c>
      <c r="AD471" s="32" t="e">
        <f>0.01*(Matrix!BX471*'11'!B$17*Matrix!CA471+Matrix!AT471*Matrix!CC471*'935'!Q471*('11'!C$17-'935'!Y471)*('11'!B$17/('11'!B$17-'935'!X471)))</f>
        <v>#VALUE!</v>
      </c>
      <c r="AE471" s="32" t="e">
        <f>Matrix!AT471*'Charging rates'!B$116*(Parameters!B$21+Matrix!AU471)*IF('DNO totals'!B$323&lt;0,1,'935'!S471)</f>
        <v>#VALUE!</v>
      </c>
      <c r="AF471" s="32" t="e">
        <f>Matrix!AT471*MAX(Matrix!DD471,0-(Matrix!DC471+IF('935'!Q471=0,0,(1-'935'!Y471/'11'!C$17)*'11'!B$17/('11'!B$17-'935'!X471)*IF(Matrix!AT471=0,1,Matrix!BX471/Matrix!AT471)*Matrix!CU471)))*'11'!B$17*0.01*(1-('DNO totals'!B$238+'DNO totals'!B$228)/'DNO totals'!B$296)</f>
        <v>#VALUE!</v>
      </c>
      <c r="AG471" s="49" t="e">
        <f t="shared" si="41"/>
        <v>#VALUE!</v>
      </c>
    </row>
    <row r="472" spans="1:33">
      <c r="A472" s="28">
        <v>372</v>
      </c>
      <c r="B472" s="47" t="e">
        <f>Results!B472</f>
        <v>#VALUE!</v>
      </c>
      <c r="C472" s="35" t="e">
        <f>Results!C472</f>
        <v>#VALUE!</v>
      </c>
      <c r="D472" s="55" t="e">
        <f>Results!D472</f>
        <v>#VALUE!</v>
      </c>
      <c r="E472" s="55" t="e">
        <f>Results!E472</f>
        <v>#VALUE!</v>
      </c>
      <c r="F472" s="56" t="e">
        <f>Results!F472</f>
        <v>#VALUE!</v>
      </c>
      <c r="G472" s="35" t="e">
        <f>Results!G472</f>
        <v>#VALUE!</v>
      </c>
      <c r="H472" s="55" t="e">
        <f>Results!H472</f>
        <v>#VALUE!</v>
      </c>
      <c r="I472" s="55" t="e">
        <f>Results!I472</f>
        <v>#VALUE!</v>
      </c>
      <c r="J472" s="56" t="e">
        <f>Results!J472</f>
        <v>#VALUE!</v>
      </c>
      <c r="K472" s="57" t="e">
        <f>0.01*'11'!B$17*Matrix!AT472*Results!E472</f>
        <v>#VALUE!</v>
      </c>
      <c r="L472" s="32" t="e">
        <f>0.01*('11'!C$17-'935'!Y472)*Results!C472*Matrix!AT472*('11'!B$17/('11'!B$17-'935'!X472))*'935'!Q472</f>
        <v>#VALUE!</v>
      </c>
      <c r="M472" s="49" t="e">
        <f>0.01*('11'!B$17-'935'!X472)*Results!D472</f>
        <v>#VALUE!</v>
      </c>
      <c r="N472" s="32" t="e">
        <f>0.01*'11'!B$17*Matrix!H472*Matrix!BC472</f>
        <v>#VALUE!</v>
      </c>
      <c r="O472" s="32" t="e">
        <f>0.01*('11'!B$17-'935'!X472)*Matrix!BW472</f>
        <v>#VALUE!</v>
      </c>
      <c r="P472" s="49" t="e">
        <f>0.01*Matrix!AS472*'935'!U472</f>
        <v>#VALUE!</v>
      </c>
      <c r="Q472" s="57" t="e">
        <f t="shared" si="35"/>
        <v>#VALUE!</v>
      </c>
      <c r="R472" s="34" t="e">
        <f>'935'!Z472</f>
        <v>#VALUE!</v>
      </c>
      <c r="S472" s="58" t="e">
        <f t="shared" si="36"/>
        <v>#VALUE!</v>
      </c>
      <c r="T472" s="59" t="e">
        <f t="shared" si="37"/>
        <v>#VALUE!</v>
      </c>
      <c r="U472" s="57" t="e">
        <f t="shared" si="38"/>
        <v>#VALUE!</v>
      </c>
      <c r="V472" s="34" t="e">
        <f>'935'!AA472</f>
        <v>#VALUE!</v>
      </c>
      <c r="W472" s="58" t="e">
        <f t="shared" si="39"/>
        <v>#VALUE!</v>
      </c>
      <c r="X472" s="59" t="e">
        <f t="shared" si="40"/>
        <v>#VALUE!</v>
      </c>
      <c r="Y472" s="57" t="e">
        <f>0.01*('11'!B$17-'935'!X472)*Matrix!BT472</f>
        <v>#VALUE!</v>
      </c>
      <c r="Z472" s="32" t="e">
        <f>0.01*'11'!B$17*Matrix!AT472*Matrix!CV472</f>
        <v>#VALUE!</v>
      </c>
      <c r="AA472" s="32" t="e">
        <f>Matrix!AT472*MAX(Matrix!DD472,0-(Matrix!DC472+IF('935'!Q472=0,0,(1-'935'!Y472/'11'!C$17)*'11'!B$17/('11'!B$17-'935'!X472)*IF(Matrix!AT472=0,1,Matrix!BX472/Matrix!AT472)*Matrix!CU472)))*'11'!B$17*0.01*'DNO totals'!B$228/'DNO totals'!B$296</f>
        <v>#VALUE!</v>
      </c>
      <c r="AB472" s="32" t="e">
        <f>Matrix!AT472*'Charging rates'!B$106*Matrix!DA472</f>
        <v>#VALUE!</v>
      </c>
      <c r="AC472" s="32" t="e">
        <f>Matrix!AT472*MAX(Matrix!DD472,0-(Matrix!DC472+IF('935'!Q472=0,0,(1-'935'!Y472/'11'!C$17)*'11'!B$17/('11'!B$17-'935'!X472)*IF(Matrix!AT472=0,1,Matrix!BX472/Matrix!AT472)*Matrix!CU472)))*'11'!B$17*0.01*'DNO totals'!B$238/'DNO totals'!B$296</f>
        <v>#VALUE!</v>
      </c>
      <c r="AD472" s="32" t="e">
        <f>0.01*(Matrix!BX472*'11'!B$17*Matrix!CA472+Matrix!AT472*Matrix!CC472*'935'!Q472*('11'!C$17-'935'!Y472)*('11'!B$17/('11'!B$17-'935'!X472)))</f>
        <v>#VALUE!</v>
      </c>
      <c r="AE472" s="32" t="e">
        <f>Matrix!AT472*'Charging rates'!B$116*(Parameters!B$21+Matrix!AU472)*IF('DNO totals'!B$323&lt;0,1,'935'!S472)</f>
        <v>#VALUE!</v>
      </c>
      <c r="AF472" s="32" t="e">
        <f>Matrix!AT472*MAX(Matrix!DD472,0-(Matrix!DC472+IF('935'!Q472=0,0,(1-'935'!Y472/'11'!C$17)*'11'!B$17/('11'!B$17-'935'!X472)*IF(Matrix!AT472=0,1,Matrix!BX472/Matrix!AT472)*Matrix!CU472)))*'11'!B$17*0.01*(1-('DNO totals'!B$238+'DNO totals'!B$228)/'DNO totals'!B$296)</f>
        <v>#VALUE!</v>
      </c>
      <c r="AG472" s="49" t="e">
        <f t="shared" si="41"/>
        <v>#VALUE!</v>
      </c>
    </row>
    <row r="473" spans="1:33">
      <c r="A473" s="28">
        <v>373</v>
      </c>
      <c r="B473" s="47" t="e">
        <f>Results!B473</f>
        <v>#VALUE!</v>
      </c>
      <c r="C473" s="35" t="e">
        <f>Results!C473</f>
        <v>#VALUE!</v>
      </c>
      <c r="D473" s="55" t="e">
        <f>Results!D473</f>
        <v>#VALUE!</v>
      </c>
      <c r="E473" s="55" t="e">
        <f>Results!E473</f>
        <v>#VALUE!</v>
      </c>
      <c r="F473" s="56" t="e">
        <f>Results!F473</f>
        <v>#VALUE!</v>
      </c>
      <c r="G473" s="35" t="e">
        <f>Results!G473</f>
        <v>#VALUE!</v>
      </c>
      <c r="H473" s="55" t="e">
        <f>Results!H473</f>
        <v>#VALUE!</v>
      </c>
      <c r="I473" s="55" t="e">
        <f>Results!I473</f>
        <v>#VALUE!</v>
      </c>
      <c r="J473" s="56" t="e">
        <f>Results!J473</f>
        <v>#VALUE!</v>
      </c>
      <c r="K473" s="57" t="e">
        <f>0.01*'11'!B$17*Matrix!AT473*Results!E473</f>
        <v>#VALUE!</v>
      </c>
      <c r="L473" s="32" t="e">
        <f>0.01*('11'!C$17-'935'!Y473)*Results!C473*Matrix!AT473*('11'!B$17/('11'!B$17-'935'!X473))*'935'!Q473</f>
        <v>#VALUE!</v>
      </c>
      <c r="M473" s="49" t="e">
        <f>0.01*('11'!B$17-'935'!X473)*Results!D473</f>
        <v>#VALUE!</v>
      </c>
      <c r="N473" s="32" t="e">
        <f>0.01*'11'!B$17*Matrix!H473*Matrix!BC473</f>
        <v>#VALUE!</v>
      </c>
      <c r="O473" s="32" t="e">
        <f>0.01*('11'!B$17-'935'!X473)*Matrix!BW473</f>
        <v>#VALUE!</v>
      </c>
      <c r="P473" s="49" t="e">
        <f>0.01*Matrix!AS473*'935'!U473</f>
        <v>#VALUE!</v>
      </c>
      <c r="Q473" s="57" t="e">
        <f t="shared" si="35"/>
        <v>#VALUE!</v>
      </c>
      <c r="R473" s="34" t="e">
        <f>'935'!Z473</f>
        <v>#VALUE!</v>
      </c>
      <c r="S473" s="58" t="e">
        <f t="shared" si="36"/>
        <v>#VALUE!</v>
      </c>
      <c r="T473" s="59" t="e">
        <f t="shared" si="37"/>
        <v>#VALUE!</v>
      </c>
      <c r="U473" s="57" t="e">
        <f t="shared" si="38"/>
        <v>#VALUE!</v>
      </c>
      <c r="V473" s="34" t="e">
        <f>'935'!AA473</f>
        <v>#VALUE!</v>
      </c>
      <c r="W473" s="58" t="e">
        <f t="shared" si="39"/>
        <v>#VALUE!</v>
      </c>
      <c r="X473" s="59" t="e">
        <f t="shared" si="40"/>
        <v>#VALUE!</v>
      </c>
      <c r="Y473" s="57" t="e">
        <f>0.01*('11'!B$17-'935'!X473)*Matrix!BT473</f>
        <v>#VALUE!</v>
      </c>
      <c r="Z473" s="32" t="e">
        <f>0.01*'11'!B$17*Matrix!AT473*Matrix!CV473</f>
        <v>#VALUE!</v>
      </c>
      <c r="AA473" s="32" t="e">
        <f>Matrix!AT473*MAX(Matrix!DD473,0-(Matrix!DC473+IF('935'!Q473=0,0,(1-'935'!Y473/'11'!C$17)*'11'!B$17/('11'!B$17-'935'!X473)*IF(Matrix!AT473=0,1,Matrix!BX473/Matrix!AT473)*Matrix!CU473)))*'11'!B$17*0.01*'DNO totals'!B$228/'DNO totals'!B$296</f>
        <v>#VALUE!</v>
      </c>
      <c r="AB473" s="32" t="e">
        <f>Matrix!AT473*'Charging rates'!B$106*Matrix!DA473</f>
        <v>#VALUE!</v>
      </c>
      <c r="AC473" s="32" t="e">
        <f>Matrix!AT473*MAX(Matrix!DD473,0-(Matrix!DC473+IF('935'!Q473=0,0,(1-'935'!Y473/'11'!C$17)*'11'!B$17/('11'!B$17-'935'!X473)*IF(Matrix!AT473=0,1,Matrix!BX473/Matrix!AT473)*Matrix!CU473)))*'11'!B$17*0.01*'DNO totals'!B$238/'DNO totals'!B$296</f>
        <v>#VALUE!</v>
      </c>
      <c r="AD473" s="32" t="e">
        <f>0.01*(Matrix!BX473*'11'!B$17*Matrix!CA473+Matrix!AT473*Matrix!CC473*'935'!Q473*('11'!C$17-'935'!Y473)*('11'!B$17/('11'!B$17-'935'!X473)))</f>
        <v>#VALUE!</v>
      </c>
      <c r="AE473" s="32" t="e">
        <f>Matrix!AT473*'Charging rates'!B$116*(Parameters!B$21+Matrix!AU473)*IF('DNO totals'!B$323&lt;0,1,'935'!S473)</f>
        <v>#VALUE!</v>
      </c>
      <c r="AF473" s="32" t="e">
        <f>Matrix!AT473*MAX(Matrix!DD473,0-(Matrix!DC473+IF('935'!Q473=0,0,(1-'935'!Y473/'11'!C$17)*'11'!B$17/('11'!B$17-'935'!X473)*IF(Matrix!AT473=0,1,Matrix!BX473/Matrix!AT473)*Matrix!CU473)))*'11'!B$17*0.01*(1-('DNO totals'!B$238+'DNO totals'!B$228)/'DNO totals'!B$296)</f>
        <v>#VALUE!</v>
      </c>
      <c r="AG473" s="49" t="e">
        <f t="shared" si="41"/>
        <v>#VALUE!</v>
      </c>
    </row>
    <row r="474" spans="1:33">
      <c r="A474" s="28">
        <v>374</v>
      </c>
      <c r="B474" s="47" t="e">
        <f>Results!B474</f>
        <v>#VALUE!</v>
      </c>
      <c r="C474" s="35" t="e">
        <f>Results!C474</f>
        <v>#VALUE!</v>
      </c>
      <c r="D474" s="55" t="e">
        <f>Results!D474</f>
        <v>#VALUE!</v>
      </c>
      <c r="E474" s="55" t="e">
        <f>Results!E474</f>
        <v>#VALUE!</v>
      </c>
      <c r="F474" s="56" t="e">
        <f>Results!F474</f>
        <v>#VALUE!</v>
      </c>
      <c r="G474" s="35" t="e">
        <f>Results!G474</f>
        <v>#VALUE!</v>
      </c>
      <c r="H474" s="55" t="e">
        <f>Results!H474</f>
        <v>#VALUE!</v>
      </c>
      <c r="I474" s="55" t="e">
        <f>Results!I474</f>
        <v>#VALUE!</v>
      </c>
      <c r="J474" s="56" t="e">
        <f>Results!J474</f>
        <v>#VALUE!</v>
      </c>
      <c r="K474" s="57" t="e">
        <f>0.01*'11'!B$17*Matrix!AT474*Results!E474</f>
        <v>#VALUE!</v>
      </c>
      <c r="L474" s="32" t="e">
        <f>0.01*('11'!C$17-'935'!Y474)*Results!C474*Matrix!AT474*('11'!B$17/('11'!B$17-'935'!X474))*'935'!Q474</f>
        <v>#VALUE!</v>
      </c>
      <c r="M474" s="49" t="e">
        <f>0.01*('11'!B$17-'935'!X474)*Results!D474</f>
        <v>#VALUE!</v>
      </c>
      <c r="N474" s="32" t="e">
        <f>0.01*'11'!B$17*Matrix!H474*Matrix!BC474</f>
        <v>#VALUE!</v>
      </c>
      <c r="O474" s="32" t="e">
        <f>0.01*('11'!B$17-'935'!X474)*Matrix!BW474</f>
        <v>#VALUE!</v>
      </c>
      <c r="P474" s="49" t="e">
        <f>0.01*Matrix!AS474*'935'!U474</f>
        <v>#VALUE!</v>
      </c>
      <c r="Q474" s="57" t="e">
        <f t="shared" si="35"/>
        <v>#VALUE!</v>
      </c>
      <c r="R474" s="34" t="e">
        <f>'935'!Z474</f>
        <v>#VALUE!</v>
      </c>
      <c r="S474" s="58" t="e">
        <f t="shared" si="36"/>
        <v>#VALUE!</v>
      </c>
      <c r="T474" s="59" t="e">
        <f t="shared" si="37"/>
        <v>#VALUE!</v>
      </c>
      <c r="U474" s="57" t="e">
        <f t="shared" si="38"/>
        <v>#VALUE!</v>
      </c>
      <c r="V474" s="34" t="e">
        <f>'935'!AA474</f>
        <v>#VALUE!</v>
      </c>
      <c r="W474" s="58" t="e">
        <f t="shared" si="39"/>
        <v>#VALUE!</v>
      </c>
      <c r="X474" s="59" t="e">
        <f t="shared" si="40"/>
        <v>#VALUE!</v>
      </c>
      <c r="Y474" s="57" t="e">
        <f>0.01*('11'!B$17-'935'!X474)*Matrix!BT474</f>
        <v>#VALUE!</v>
      </c>
      <c r="Z474" s="32" t="e">
        <f>0.01*'11'!B$17*Matrix!AT474*Matrix!CV474</f>
        <v>#VALUE!</v>
      </c>
      <c r="AA474" s="32" t="e">
        <f>Matrix!AT474*MAX(Matrix!DD474,0-(Matrix!DC474+IF('935'!Q474=0,0,(1-'935'!Y474/'11'!C$17)*'11'!B$17/('11'!B$17-'935'!X474)*IF(Matrix!AT474=0,1,Matrix!BX474/Matrix!AT474)*Matrix!CU474)))*'11'!B$17*0.01*'DNO totals'!B$228/'DNO totals'!B$296</f>
        <v>#VALUE!</v>
      </c>
      <c r="AB474" s="32" t="e">
        <f>Matrix!AT474*'Charging rates'!B$106*Matrix!DA474</f>
        <v>#VALUE!</v>
      </c>
      <c r="AC474" s="32" t="e">
        <f>Matrix!AT474*MAX(Matrix!DD474,0-(Matrix!DC474+IF('935'!Q474=0,0,(1-'935'!Y474/'11'!C$17)*'11'!B$17/('11'!B$17-'935'!X474)*IF(Matrix!AT474=0,1,Matrix!BX474/Matrix!AT474)*Matrix!CU474)))*'11'!B$17*0.01*'DNO totals'!B$238/'DNO totals'!B$296</f>
        <v>#VALUE!</v>
      </c>
      <c r="AD474" s="32" t="e">
        <f>0.01*(Matrix!BX474*'11'!B$17*Matrix!CA474+Matrix!AT474*Matrix!CC474*'935'!Q474*('11'!C$17-'935'!Y474)*('11'!B$17/('11'!B$17-'935'!X474)))</f>
        <v>#VALUE!</v>
      </c>
      <c r="AE474" s="32" t="e">
        <f>Matrix!AT474*'Charging rates'!B$116*(Parameters!B$21+Matrix!AU474)*IF('DNO totals'!B$323&lt;0,1,'935'!S474)</f>
        <v>#VALUE!</v>
      </c>
      <c r="AF474" s="32" t="e">
        <f>Matrix!AT474*MAX(Matrix!DD474,0-(Matrix!DC474+IF('935'!Q474=0,0,(1-'935'!Y474/'11'!C$17)*'11'!B$17/('11'!B$17-'935'!X474)*IF(Matrix!AT474=0,1,Matrix!BX474/Matrix!AT474)*Matrix!CU474)))*'11'!B$17*0.01*(1-('DNO totals'!B$238+'DNO totals'!B$228)/'DNO totals'!B$296)</f>
        <v>#VALUE!</v>
      </c>
      <c r="AG474" s="49" t="e">
        <f t="shared" si="41"/>
        <v>#VALUE!</v>
      </c>
    </row>
    <row r="475" spans="1:33">
      <c r="A475" s="28">
        <v>375</v>
      </c>
      <c r="B475" s="47" t="e">
        <f>Results!B475</f>
        <v>#VALUE!</v>
      </c>
      <c r="C475" s="35" t="e">
        <f>Results!C475</f>
        <v>#VALUE!</v>
      </c>
      <c r="D475" s="55" t="e">
        <f>Results!D475</f>
        <v>#VALUE!</v>
      </c>
      <c r="E475" s="55" t="e">
        <f>Results!E475</f>
        <v>#VALUE!</v>
      </c>
      <c r="F475" s="56" t="e">
        <f>Results!F475</f>
        <v>#VALUE!</v>
      </c>
      <c r="G475" s="35" t="e">
        <f>Results!G475</f>
        <v>#VALUE!</v>
      </c>
      <c r="H475" s="55" t="e">
        <f>Results!H475</f>
        <v>#VALUE!</v>
      </c>
      <c r="I475" s="55" t="e">
        <f>Results!I475</f>
        <v>#VALUE!</v>
      </c>
      <c r="J475" s="56" t="e">
        <f>Results!J475</f>
        <v>#VALUE!</v>
      </c>
      <c r="K475" s="57" t="e">
        <f>0.01*'11'!B$17*Matrix!AT475*Results!E475</f>
        <v>#VALUE!</v>
      </c>
      <c r="L475" s="32" t="e">
        <f>0.01*('11'!C$17-'935'!Y475)*Results!C475*Matrix!AT475*('11'!B$17/('11'!B$17-'935'!X475))*'935'!Q475</f>
        <v>#VALUE!</v>
      </c>
      <c r="M475" s="49" t="e">
        <f>0.01*('11'!B$17-'935'!X475)*Results!D475</f>
        <v>#VALUE!</v>
      </c>
      <c r="N475" s="32" t="e">
        <f>0.01*'11'!B$17*Matrix!H475*Matrix!BC475</f>
        <v>#VALUE!</v>
      </c>
      <c r="O475" s="32" t="e">
        <f>0.01*('11'!B$17-'935'!X475)*Matrix!BW475</f>
        <v>#VALUE!</v>
      </c>
      <c r="P475" s="49" t="e">
        <f>0.01*Matrix!AS475*'935'!U475</f>
        <v>#VALUE!</v>
      </c>
      <c r="Q475" s="57" t="e">
        <f t="shared" si="35"/>
        <v>#VALUE!</v>
      </c>
      <c r="R475" s="34" t="e">
        <f>'935'!Z475</f>
        <v>#VALUE!</v>
      </c>
      <c r="S475" s="58" t="e">
        <f t="shared" si="36"/>
        <v>#VALUE!</v>
      </c>
      <c r="T475" s="59" t="e">
        <f t="shared" si="37"/>
        <v>#VALUE!</v>
      </c>
      <c r="U475" s="57" t="e">
        <f t="shared" si="38"/>
        <v>#VALUE!</v>
      </c>
      <c r="V475" s="34" t="e">
        <f>'935'!AA475</f>
        <v>#VALUE!</v>
      </c>
      <c r="W475" s="58" t="e">
        <f t="shared" si="39"/>
        <v>#VALUE!</v>
      </c>
      <c r="X475" s="59" t="e">
        <f t="shared" si="40"/>
        <v>#VALUE!</v>
      </c>
      <c r="Y475" s="57" t="e">
        <f>0.01*('11'!B$17-'935'!X475)*Matrix!BT475</f>
        <v>#VALUE!</v>
      </c>
      <c r="Z475" s="32" t="e">
        <f>0.01*'11'!B$17*Matrix!AT475*Matrix!CV475</f>
        <v>#VALUE!</v>
      </c>
      <c r="AA475" s="32" t="e">
        <f>Matrix!AT475*MAX(Matrix!DD475,0-(Matrix!DC475+IF('935'!Q475=0,0,(1-'935'!Y475/'11'!C$17)*'11'!B$17/('11'!B$17-'935'!X475)*IF(Matrix!AT475=0,1,Matrix!BX475/Matrix!AT475)*Matrix!CU475)))*'11'!B$17*0.01*'DNO totals'!B$228/'DNO totals'!B$296</f>
        <v>#VALUE!</v>
      </c>
      <c r="AB475" s="32" t="e">
        <f>Matrix!AT475*'Charging rates'!B$106*Matrix!DA475</f>
        <v>#VALUE!</v>
      </c>
      <c r="AC475" s="32" t="e">
        <f>Matrix!AT475*MAX(Matrix!DD475,0-(Matrix!DC475+IF('935'!Q475=0,0,(1-'935'!Y475/'11'!C$17)*'11'!B$17/('11'!B$17-'935'!X475)*IF(Matrix!AT475=0,1,Matrix!BX475/Matrix!AT475)*Matrix!CU475)))*'11'!B$17*0.01*'DNO totals'!B$238/'DNO totals'!B$296</f>
        <v>#VALUE!</v>
      </c>
      <c r="AD475" s="32" t="e">
        <f>0.01*(Matrix!BX475*'11'!B$17*Matrix!CA475+Matrix!AT475*Matrix!CC475*'935'!Q475*('11'!C$17-'935'!Y475)*('11'!B$17/('11'!B$17-'935'!X475)))</f>
        <v>#VALUE!</v>
      </c>
      <c r="AE475" s="32" t="e">
        <f>Matrix!AT475*'Charging rates'!B$116*(Parameters!B$21+Matrix!AU475)*IF('DNO totals'!B$323&lt;0,1,'935'!S475)</f>
        <v>#VALUE!</v>
      </c>
      <c r="AF475" s="32" t="e">
        <f>Matrix!AT475*MAX(Matrix!DD475,0-(Matrix!DC475+IF('935'!Q475=0,0,(1-'935'!Y475/'11'!C$17)*'11'!B$17/('11'!B$17-'935'!X475)*IF(Matrix!AT475=0,1,Matrix!BX475/Matrix!AT475)*Matrix!CU475)))*'11'!B$17*0.01*(1-('DNO totals'!B$238+'DNO totals'!B$228)/'DNO totals'!B$296)</f>
        <v>#VALUE!</v>
      </c>
      <c r="AG475" s="49" t="e">
        <f t="shared" si="41"/>
        <v>#VALUE!</v>
      </c>
    </row>
    <row r="476" spans="1:33">
      <c r="A476" s="28">
        <v>376</v>
      </c>
      <c r="B476" s="47" t="e">
        <f>Results!B476</f>
        <v>#VALUE!</v>
      </c>
      <c r="C476" s="35" t="e">
        <f>Results!C476</f>
        <v>#VALUE!</v>
      </c>
      <c r="D476" s="55" t="e">
        <f>Results!D476</f>
        <v>#VALUE!</v>
      </c>
      <c r="E476" s="55" t="e">
        <f>Results!E476</f>
        <v>#VALUE!</v>
      </c>
      <c r="F476" s="56" t="e">
        <f>Results!F476</f>
        <v>#VALUE!</v>
      </c>
      <c r="G476" s="35" t="e">
        <f>Results!G476</f>
        <v>#VALUE!</v>
      </c>
      <c r="H476" s="55" t="e">
        <f>Results!H476</f>
        <v>#VALUE!</v>
      </c>
      <c r="I476" s="55" t="e">
        <f>Results!I476</f>
        <v>#VALUE!</v>
      </c>
      <c r="J476" s="56" t="e">
        <f>Results!J476</f>
        <v>#VALUE!</v>
      </c>
      <c r="K476" s="57" t="e">
        <f>0.01*'11'!B$17*Matrix!AT476*Results!E476</f>
        <v>#VALUE!</v>
      </c>
      <c r="L476" s="32" t="e">
        <f>0.01*('11'!C$17-'935'!Y476)*Results!C476*Matrix!AT476*('11'!B$17/('11'!B$17-'935'!X476))*'935'!Q476</f>
        <v>#VALUE!</v>
      </c>
      <c r="M476" s="49" t="e">
        <f>0.01*('11'!B$17-'935'!X476)*Results!D476</f>
        <v>#VALUE!</v>
      </c>
      <c r="N476" s="32" t="e">
        <f>0.01*'11'!B$17*Matrix!H476*Matrix!BC476</f>
        <v>#VALUE!</v>
      </c>
      <c r="O476" s="32" t="e">
        <f>0.01*('11'!B$17-'935'!X476)*Matrix!BW476</f>
        <v>#VALUE!</v>
      </c>
      <c r="P476" s="49" t="e">
        <f>0.01*Matrix!AS476*'935'!U476</f>
        <v>#VALUE!</v>
      </c>
      <c r="Q476" s="57" t="e">
        <f t="shared" si="35"/>
        <v>#VALUE!</v>
      </c>
      <c r="R476" s="34" t="e">
        <f>'935'!Z476</f>
        <v>#VALUE!</v>
      </c>
      <c r="S476" s="58" t="e">
        <f t="shared" si="36"/>
        <v>#VALUE!</v>
      </c>
      <c r="T476" s="59" t="e">
        <f t="shared" si="37"/>
        <v>#VALUE!</v>
      </c>
      <c r="U476" s="57" t="e">
        <f t="shared" si="38"/>
        <v>#VALUE!</v>
      </c>
      <c r="V476" s="34" t="e">
        <f>'935'!AA476</f>
        <v>#VALUE!</v>
      </c>
      <c r="W476" s="58" t="e">
        <f t="shared" si="39"/>
        <v>#VALUE!</v>
      </c>
      <c r="X476" s="59" t="e">
        <f t="shared" si="40"/>
        <v>#VALUE!</v>
      </c>
      <c r="Y476" s="57" t="e">
        <f>0.01*('11'!B$17-'935'!X476)*Matrix!BT476</f>
        <v>#VALUE!</v>
      </c>
      <c r="Z476" s="32" t="e">
        <f>0.01*'11'!B$17*Matrix!AT476*Matrix!CV476</f>
        <v>#VALUE!</v>
      </c>
      <c r="AA476" s="32" t="e">
        <f>Matrix!AT476*MAX(Matrix!DD476,0-(Matrix!DC476+IF('935'!Q476=0,0,(1-'935'!Y476/'11'!C$17)*'11'!B$17/('11'!B$17-'935'!X476)*IF(Matrix!AT476=0,1,Matrix!BX476/Matrix!AT476)*Matrix!CU476)))*'11'!B$17*0.01*'DNO totals'!B$228/'DNO totals'!B$296</f>
        <v>#VALUE!</v>
      </c>
      <c r="AB476" s="32" t="e">
        <f>Matrix!AT476*'Charging rates'!B$106*Matrix!DA476</f>
        <v>#VALUE!</v>
      </c>
      <c r="AC476" s="32" t="e">
        <f>Matrix!AT476*MAX(Matrix!DD476,0-(Matrix!DC476+IF('935'!Q476=0,0,(1-'935'!Y476/'11'!C$17)*'11'!B$17/('11'!B$17-'935'!X476)*IF(Matrix!AT476=0,1,Matrix!BX476/Matrix!AT476)*Matrix!CU476)))*'11'!B$17*0.01*'DNO totals'!B$238/'DNO totals'!B$296</f>
        <v>#VALUE!</v>
      </c>
      <c r="AD476" s="32" t="e">
        <f>0.01*(Matrix!BX476*'11'!B$17*Matrix!CA476+Matrix!AT476*Matrix!CC476*'935'!Q476*('11'!C$17-'935'!Y476)*('11'!B$17/('11'!B$17-'935'!X476)))</f>
        <v>#VALUE!</v>
      </c>
      <c r="AE476" s="32" t="e">
        <f>Matrix!AT476*'Charging rates'!B$116*(Parameters!B$21+Matrix!AU476)*IF('DNO totals'!B$323&lt;0,1,'935'!S476)</f>
        <v>#VALUE!</v>
      </c>
      <c r="AF476" s="32" t="e">
        <f>Matrix!AT476*MAX(Matrix!DD476,0-(Matrix!DC476+IF('935'!Q476=0,0,(1-'935'!Y476/'11'!C$17)*'11'!B$17/('11'!B$17-'935'!X476)*IF(Matrix!AT476=0,1,Matrix!BX476/Matrix!AT476)*Matrix!CU476)))*'11'!B$17*0.01*(1-('DNO totals'!B$238+'DNO totals'!B$228)/'DNO totals'!B$296)</f>
        <v>#VALUE!</v>
      </c>
      <c r="AG476" s="49" t="e">
        <f t="shared" si="41"/>
        <v>#VALUE!</v>
      </c>
    </row>
    <row r="477" spans="1:33">
      <c r="A477" s="28">
        <v>377</v>
      </c>
      <c r="B477" s="47" t="e">
        <f>Results!B477</f>
        <v>#VALUE!</v>
      </c>
      <c r="C477" s="35" t="e">
        <f>Results!C477</f>
        <v>#VALUE!</v>
      </c>
      <c r="D477" s="55" t="e">
        <f>Results!D477</f>
        <v>#VALUE!</v>
      </c>
      <c r="E477" s="55" t="e">
        <f>Results!E477</f>
        <v>#VALUE!</v>
      </c>
      <c r="F477" s="56" t="e">
        <f>Results!F477</f>
        <v>#VALUE!</v>
      </c>
      <c r="G477" s="35" t="e">
        <f>Results!G477</f>
        <v>#VALUE!</v>
      </c>
      <c r="H477" s="55" t="e">
        <f>Results!H477</f>
        <v>#VALUE!</v>
      </c>
      <c r="I477" s="55" t="e">
        <f>Results!I477</f>
        <v>#VALUE!</v>
      </c>
      <c r="J477" s="56" t="e">
        <f>Results!J477</f>
        <v>#VALUE!</v>
      </c>
      <c r="K477" s="57" t="e">
        <f>0.01*'11'!B$17*Matrix!AT477*Results!E477</f>
        <v>#VALUE!</v>
      </c>
      <c r="L477" s="32" t="e">
        <f>0.01*('11'!C$17-'935'!Y477)*Results!C477*Matrix!AT477*('11'!B$17/('11'!B$17-'935'!X477))*'935'!Q477</f>
        <v>#VALUE!</v>
      </c>
      <c r="M477" s="49" t="e">
        <f>0.01*('11'!B$17-'935'!X477)*Results!D477</f>
        <v>#VALUE!</v>
      </c>
      <c r="N477" s="32" t="e">
        <f>0.01*'11'!B$17*Matrix!H477*Matrix!BC477</f>
        <v>#VALUE!</v>
      </c>
      <c r="O477" s="32" t="e">
        <f>0.01*('11'!B$17-'935'!X477)*Matrix!BW477</f>
        <v>#VALUE!</v>
      </c>
      <c r="P477" s="49" t="e">
        <f>0.01*Matrix!AS477*'935'!U477</f>
        <v>#VALUE!</v>
      </c>
      <c r="Q477" s="57" t="e">
        <f t="shared" si="35"/>
        <v>#VALUE!</v>
      </c>
      <c r="R477" s="34" t="e">
        <f>'935'!Z477</f>
        <v>#VALUE!</v>
      </c>
      <c r="S477" s="58" t="e">
        <f t="shared" si="36"/>
        <v>#VALUE!</v>
      </c>
      <c r="T477" s="59" t="e">
        <f t="shared" si="37"/>
        <v>#VALUE!</v>
      </c>
      <c r="U477" s="57" t="e">
        <f t="shared" si="38"/>
        <v>#VALUE!</v>
      </c>
      <c r="V477" s="34" t="e">
        <f>'935'!AA477</f>
        <v>#VALUE!</v>
      </c>
      <c r="W477" s="58" t="e">
        <f t="shared" si="39"/>
        <v>#VALUE!</v>
      </c>
      <c r="X477" s="59" t="e">
        <f t="shared" si="40"/>
        <v>#VALUE!</v>
      </c>
      <c r="Y477" s="57" t="e">
        <f>0.01*('11'!B$17-'935'!X477)*Matrix!BT477</f>
        <v>#VALUE!</v>
      </c>
      <c r="Z477" s="32" t="e">
        <f>0.01*'11'!B$17*Matrix!AT477*Matrix!CV477</f>
        <v>#VALUE!</v>
      </c>
      <c r="AA477" s="32" t="e">
        <f>Matrix!AT477*MAX(Matrix!DD477,0-(Matrix!DC477+IF('935'!Q477=0,0,(1-'935'!Y477/'11'!C$17)*'11'!B$17/('11'!B$17-'935'!X477)*IF(Matrix!AT477=0,1,Matrix!BX477/Matrix!AT477)*Matrix!CU477)))*'11'!B$17*0.01*'DNO totals'!B$228/'DNO totals'!B$296</f>
        <v>#VALUE!</v>
      </c>
      <c r="AB477" s="32" t="e">
        <f>Matrix!AT477*'Charging rates'!B$106*Matrix!DA477</f>
        <v>#VALUE!</v>
      </c>
      <c r="AC477" s="32" t="e">
        <f>Matrix!AT477*MAX(Matrix!DD477,0-(Matrix!DC477+IF('935'!Q477=0,0,(1-'935'!Y477/'11'!C$17)*'11'!B$17/('11'!B$17-'935'!X477)*IF(Matrix!AT477=0,1,Matrix!BX477/Matrix!AT477)*Matrix!CU477)))*'11'!B$17*0.01*'DNO totals'!B$238/'DNO totals'!B$296</f>
        <v>#VALUE!</v>
      </c>
      <c r="AD477" s="32" t="e">
        <f>0.01*(Matrix!BX477*'11'!B$17*Matrix!CA477+Matrix!AT477*Matrix!CC477*'935'!Q477*('11'!C$17-'935'!Y477)*('11'!B$17/('11'!B$17-'935'!X477)))</f>
        <v>#VALUE!</v>
      </c>
      <c r="AE477" s="32" t="e">
        <f>Matrix!AT477*'Charging rates'!B$116*(Parameters!B$21+Matrix!AU477)*IF('DNO totals'!B$323&lt;0,1,'935'!S477)</f>
        <v>#VALUE!</v>
      </c>
      <c r="AF477" s="32" t="e">
        <f>Matrix!AT477*MAX(Matrix!DD477,0-(Matrix!DC477+IF('935'!Q477=0,0,(1-'935'!Y477/'11'!C$17)*'11'!B$17/('11'!B$17-'935'!X477)*IF(Matrix!AT477=0,1,Matrix!BX477/Matrix!AT477)*Matrix!CU477)))*'11'!B$17*0.01*(1-('DNO totals'!B$238+'DNO totals'!B$228)/'DNO totals'!B$296)</f>
        <v>#VALUE!</v>
      </c>
      <c r="AG477" s="49" t="e">
        <f t="shared" si="41"/>
        <v>#VALUE!</v>
      </c>
    </row>
    <row r="478" spans="1:33">
      <c r="A478" s="28">
        <v>378</v>
      </c>
      <c r="B478" s="47" t="e">
        <f>Results!B478</f>
        <v>#VALUE!</v>
      </c>
      <c r="C478" s="35" t="e">
        <f>Results!C478</f>
        <v>#VALUE!</v>
      </c>
      <c r="D478" s="55" t="e">
        <f>Results!D478</f>
        <v>#VALUE!</v>
      </c>
      <c r="E478" s="55" t="e">
        <f>Results!E478</f>
        <v>#VALUE!</v>
      </c>
      <c r="F478" s="56" t="e">
        <f>Results!F478</f>
        <v>#VALUE!</v>
      </c>
      <c r="G478" s="35" t="e">
        <f>Results!G478</f>
        <v>#VALUE!</v>
      </c>
      <c r="H478" s="55" t="e">
        <f>Results!H478</f>
        <v>#VALUE!</v>
      </c>
      <c r="I478" s="55" t="e">
        <f>Results!I478</f>
        <v>#VALUE!</v>
      </c>
      <c r="J478" s="56" t="e">
        <f>Results!J478</f>
        <v>#VALUE!</v>
      </c>
      <c r="K478" s="57" t="e">
        <f>0.01*'11'!B$17*Matrix!AT478*Results!E478</f>
        <v>#VALUE!</v>
      </c>
      <c r="L478" s="32" t="e">
        <f>0.01*('11'!C$17-'935'!Y478)*Results!C478*Matrix!AT478*('11'!B$17/('11'!B$17-'935'!X478))*'935'!Q478</f>
        <v>#VALUE!</v>
      </c>
      <c r="M478" s="49" t="e">
        <f>0.01*('11'!B$17-'935'!X478)*Results!D478</f>
        <v>#VALUE!</v>
      </c>
      <c r="N478" s="32" t="e">
        <f>0.01*'11'!B$17*Matrix!H478*Matrix!BC478</f>
        <v>#VALUE!</v>
      </c>
      <c r="O478" s="32" t="e">
        <f>0.01*('11'!B$17-'935'!X478)*Matrix!BW478</f>
        <v>#VALUE!</v>
      </c>
      <c r="P478" s="49" t="e">
        <f>0.01*Matrix!AS478*'935'!U478</f>
        <v>#VALUE!</v>
      </c>
      <c r="Q478" s="57" t="e">
        <f t="shared" si="35"/>
        <v>#VALUE!</v>
      </c>
      <c r="R478" s="34" t="e">
        <f>'935'!Z478</f>
        <v>#VALUE!</v>
      </c>
      <c r="S478" s="58" t="e">
        <f t="shared" si="36"/>
        <v>#VALUE!</v>
      </c>
      <c r="T478" s="59" t="e">
        <f t="shared" si="37"/>
        <v>#VALUE!</v>
      </c>
      <c r="U478" s="57" t="e">
        <f t="shared" si="38"/>
        <v>#VALUE!</v>
      </c>
      <c r="V478" s="34" t="e">
        <f>'935'!AA478</f>
        <v>#VALUE!</v>
      </c>
      <c r="W478" s="58" t="e">
        <f t="shared" si="39"/>
        <v>#VALUE!</v>
      </c>
      <c r="X478" s="59" t="e">
        <f t="shared" si="40"/>
        <v>#VALUE!</v>
      </c>
      <c r="Y478" s="57" t="e">
        <f>0.01*('11'!B$17-'935'!X478)*Matrix!BT478</f>
        <v>#VALUE!</v>
      </c>
      <c r="Z478" s="32" t="e">
        <f>0.01*'11'!B$17*Matrix!AT478*Matrix!CV478</f>
        <v>#VALUE!</v>
      </c>
      <c r="AA478" s="32" t="e">
        <f>Matrix!AT478*MAX(Matrix!DD478,0-(Matrix!DC478+IF('935'!Q478=0,0,(1-'935'!Y478/'11'!C$17)*'11'!B$17/('11'!B$17-'935'!X478)*IF(Matrix!AT478=0,1,Matrix!BX478/Matrix!AT478)*Matrix!CU478)))*'11'!B$17*0.01*'DNO totals'!B$228/'DNO totals'!B$296</f>
        <v>#VALUE!</v>
      </c>
      <c r="AB478" s="32" t="e">
        <f>Matrix!AT478*'Charging rates'!B$106*Matrix!DA478</f>
        <v>#VALUE!</v>
      </c>
      <c r="AC478" s="32" t="e">
        <f>Matrix!AT478*MAX(Matrix!DD478,0-(Matrix!DC478+IF('935'!Q478=0,0,(1-'935'!Y478/'11'!C$17)*'11'!B$17/('11'!B$17-'935'!X478)*IF(Matrix!AT478=0,1,Matrix!BX478/Matrix!AT478)*Matrix!CU478)))*'11'!B$17*0.01*'DNO totals'!B$238/'DNO totals'!B$296</f>
        <v>#VALUE!</v>
      </c>
      <c r="AD478" s="32" t="e">
        <f>0.01*(Matrix!BX478*'11'!B$17*Matrix!CA478+Matrix!AT478*Matrix!CC478*'935'!Q478*('11'!C$17-'935'!Y478)*('11'!B$17/('11'!B$17-'935'!X478)))</f>
        <v>#VALUE!</v>
      </c>
      <c r="AE478" s="32" t="e">
        <f>Matrix!AT478*'Charging rates'!B$116*(Parameters!B$21+Matrix!AU478)*IF('DNO totals'!B$323&lt;0,1,'935'!S478)</f>
        <v>#VALUE!</v>
      </c>
      <c r="AF478" s="32" t="e">
        <f>Matrix!AT478*MAX(Matrix!DD478,0-(Matrix!DC478+IF('935'!Q478=0,0,(1-'935'!Y478/'11'!C$17)*'11'!B$17/('11'!B$17-'935'!X478)*IF(Matrix!AT478=0,1,Matrix!BX478/Matrix!AT478)*Matrix!CU478)))*'11'!B$17*0.01*(1-('DNO totals'!B$238+'DNO totals'!B$228)/'DNO totals'!B$296)</f>
        <v>#VALUE!</v>
      </c>
      <c r="AG478" s="49" t="e">
        <f t="shared" si="41"/>
        <v>#VALUE!</v>
      </c>
    </row>
    <row r="479" spans="1:33">
      <c r="A479" s="28">
        <v>379</v>
      </c>
      <c r="B479" s="47" t="e">
        <f>Results!B479</f>
        <v>#VALUE!</v>
      </c>
      <c r="C479" s="35" t="e">
        <f>Results!C479</f>
        <v>#VALUE!</v>
      </c>
      <c r="D479" s="55" t="e">
        <f>Results!D479</f>
        <v>#VALUE!</v>
      </c>
      <c r="E479" s="55" t="e">
        <f>Results!E479</f>
        <v>#VALUE!</v>
      </c>
      <c r="F479" s="56" t="e">
        <f>Results!F479</f>
        <v>#VALUE!</v>
      </c>
      <c r="G479" s="35" t="e">
        <f>Results!G479</f>
        <v>#VALUE!</v>
      </c>
      <c r="H479" s="55" t="e">
        <f>Results!H479</f>
        <v>#VALUE!</v>
      </c>
      <c r="I479" s="55" t="e">
        <f>Results!I479</f>
        <v>#VALUE!</v>
      </c>
      <c r="J479" s="56" t="e">
        <f>Results!J479</f>
        <v>#VALUE!</v>
      </c>
      <c r="K479" s="57" t="e">
        <f>0.01*'11'!B$17*Matrix!AT479*Results!E479</f>
        <v>#VALUE!</v>
      </c>
      <c r="L479" s="32" t="e">
        <f>0.01*('11'!C$17-'935'!Y479)*Results!C479*Matrix!AT479*('11'!B$17/('11'!B$17-'935'!X479))*'935'!Q479</f>
        <v>#VALUE!</v>
      </c>
      <c r="M479" s="49" t="e">
        <f>0.01*('11'!B$17-'935'!X479)*Results!D479</f>
        <v>#VALUE!</v>
      </c>
      <c r="N479" s="32" t="e">
        <f>0.01*'11'!B$17*Matrix!H479*Matrix!BC479</f>
        <v>#VALUE!</v>
      </c>
      <c r="O479" s="32" t="e">
        <f>0.01*('11'!B$17-'935'!X479)*Matrix!BW479</f>
        <v>#VALUE!</v>
      </c>
      <c r="P479" s="49" t="e">
        <f>0.01*Matrix!AS479*'935'!U479</f>
        <v>#VALUE!</v>
      </c>
      <c r="Q479" s="57" t="e">
        <f t="shared" si="35"/>
        <v>#VALUE!</v>
      </c>
      <c r="R479" s="34" t="e">
        <f>'935'!Z479</f>
        <v>#VALUE!</v>
      </c>
      <c r="S479" s="58" t="e">
        <f t="shared" si="36"/>
        <v>#VALUE!</v>
      </c>
      <c r="T479" s="59" t="e">
        <f t="shared" si="37"/>
        <v>#VALUE!</v>
      </c>
      <c r="U479" s="57" t="e">
        <f t="shared" si="38"/>
        <v>#VALUE!</v>
      </c>
      <c r="V479" s="34" t="e">
        <f>'935'!AA479</f>
        <v>#VALUE!</v>
      </c>
      <c r="W479" s="58" t="e">
        <f t="shared" si="39"/>
        <v>#VALUE!</v>
      </c>
      <c r="X479" s="59" t="e">
        <f t="shared" si="40"/>
        <v>#VALUE!</v>
      </c>
      <c r="Y479" s="57" t="e">
        <f>0.01*('11'!B$17-'935'!X479)*Matrix!BT479</f>
        <v>#VALUE!</v>
      </c>
      <c r="Z479" s="32" t="e">
        <f>0.01*'11'!B$17*Matrix!AT479*Matrix!CV479</f>
        <v>#VALUE!</v>
      </c>
      <c r="AA479" s="32" t="e">
        <f>Matrix!AT479*MAX(Matrix!DD479,0-(Matrix!DC479+IF('935'!Q479=0,0,(1-'935'!Y479/'11'!C$17)*'11'!B$17/('11'!B$17-'935'!X479)*IF(Matrix!AT479=0,1,Matrix!BX479/Matrix!AT479)*Matrix!CU479)))*'11'!B$17*0.01*'DNO totals'!B$228/'DNO totals'!B$296</f>
        <v>#VALUE!</v>
      </c>
      <c r="AB479" s="32" t="e">
        <f>Matrix!AT479*'Charging rates'!B$106*Matrix!DA479</f>
        <v>#VALUE!</v>
      </c>
      <c r="AC479" s="32" t="e">
        <f>Matrix!AT479*MAX(Matrix!DD479,0-(Matrix!DC479+IF('935'!Q479=0,0,(1-'935'!Y479/'11'!C$17)*'11'!B$17/('11'!B$17-'935'!X479)*IF(Matrix!AT479=0,1,Matrix!BX479/Matrix!AT479)*Matrix!CU479)))*'11'!B$17*0.01*'DNO totals'!B$238/'DNO totals'!B$296</f>
        <v>#VALUE!</v>
      </c>
      <c r="AD479" s="32" t="e">
        <f>0.01*(Matrix!BX479*'11'!B$17*Matrix!CA479+Matrix!AT479*Matrix!CC479*'935'!Q479*('11'!C$17-'935'!Y479)*('11'!B$17/('11'!B$17-'935'!X479)))</f>
        <v>#VALUE!</v>
      </c>
      <c r="AE479" s="32" t="e">
        <f>Matrix!AT479*'Charging rates'!B$116*(Parameters!B$21+Matrix!AU479)*IF('DNO totals'!B$323&lt;0,1,'935'!S479)</f>
        <v>#VALUE!</v>
      </c>
      <c r="AF479" s="32" t="e">
        <f>Matrix!AT479*MAX(Matrix!DD479,0-(Matrix!DC479+IF('935'!Q479=0,0,(1-'935'!Y479/'11'!C$17)*'11'!B$17/('11'!B$17-'935'!X479)*IF(Matrix!AT479=0,1,Matrix!BX479/Matrix!AT479)*Matrix!CU479)))*'11'!B$17*0.01*(1-('DNO totals'!B$238+'DNO totals'!B$228)/'DNO totals'!B$296)</f>
        <v>#VALUE!</v>
      </c>
      <c r="AG479" s="49" t="e">
        <f t="shared" si="41"/>
        <v>#VALUE!</v>
      </c>
    </row>
    <row r="480" spans="1:33">
      <c r="A480" s="28">
        <v>380</v>
      </c>
      <c r="B480" s="47" t="e">
        <f>Results!B480</f>
        <v>#VALUE!</v>
      </c>
      <c r="C480" s="35" t="e">
        <f>Results!C480</f>
        <v>#VALUE!</v>
      </c>
      <c r="D480" s="55" t="e">
        <f>Results!D480</f>
        <v>#VALUE!</v>
      </c>
      <c r="E480" s="55" t="e">
        <f>Results!E480</f>
        <v>#VALUE!</v>
      </c>
      <c r="F480" s="56" t="e">
        <f>Results!F480</f>
        <v>#VALUE!</v>
      </c>
      <c r="G480" s="35" t="e">
        <f>Results!G480</f>
        <v>#VALUE!</v>
      </c>
      <c r="H480" s="55" t="e">
        <f>Results!H480</f>
        <v>#VALUE!</v>
      </c>
      <c r="I480" s="55" t="e">
        <f>Results!I480</f>
        <v>#VALUE!</v>
      </c>
      <c r="J480" s="56" t="e">
        <f>Results!J480</f>
        <v>#VALUE!</v>
      </c>
      <c r="K480" s="57" t="e">
        <f>0.01*'11'!B$17*Matrix!AT480*Results!E480</f>
        <v>#VALUE!</v>
      </c>
      <c r="L480" s="32" t="e">
        <f>0.01*('11'!C$17-'935'!Y480)*Results!C480*Matrix!AT480*('11'!B$17/('11'!B$17-'935'!X480))*'935'!Q480</f>
        <v>#VALUE!</v>
      </c>
      <c r="M480" s="49" t="e">
        <f>0.01*('11'!B$17-'935'!X480)*Results!D480</f>
        <v>#VALUE!</v>
      </c>
      <c r="N480" s="32" t="e">
        <f>0.01*'11'!B$17*Matrix!H480*Matrix!BC480</f>
        <v>#VALUE!</v>
      </c>
      <c r="O480" s="32" t="e">
        <f>0.01*('11'!B$17-'935'!X480)*Matrix!BW480</f>
        <v>#VALUE!</v>
      </c>
      <c r="P480" s="49" t="e">
        <f>0.01*Matrix!AS480*'935'!U480</f>
        <v>#VALUE!</v>
      </c>
      <c r="Q480" s="57" t="e">
        <f t="shared" si="35"/>
        <v>#VALUE!</v>
      </c>
      <c r="R480" s="34" t="e">
        <f>'935'!Z480</f>
        <v>#VALUE!</v>
      </c>
      <c r="S480" s="58" t="e">
        <f t="shared" si="36"/>
        <v>#VALUE!</v>
      </c>
      <c r="T480" s="59" t="e">
        <f t="shared" si="37"/>
        <v>#VALUE!</v>
      </c>
      <c r="U480" s="57" t="e">
        <f t="shared" si="38"/>
        <v>#VALUE!</v>
      </c>
      <c r="V480" s="34" t="e">
        <f>'935'!AA480</f>
        <v>#VALUE!</v>
      </c>
      <c r="W480" s="58" t="e">
        <f t="shared" si="39"/>
        <v>#VALUE!</v>
      </c>
      <c r="X480" s="59" t="e">
        <f t="shared" si="40"/>
        <v>#VALUE!</v>
      </c>
      <c r="Y480" s="57" t="e">
        <f>0.01*('11'!B$17-'935'!X480)*Matrix!BT480</f>
        <v>#VALUE!</v>
      </c>
      <c r="Z480" s="32" t="e">
        <f>0.01*'11'!B$17*Matrix!AT480*Matrix!CV480</f>
        <v>#VALUE!</v>
      </c>
      <c r="AA480" s="32" t="e">
        <f>Matrix!AT480*MAX(Matrix!DD480,0-(Matrix!DC480+IF('935'!Q480=0,0,(1-'935'!Y480/'11'!C$17)*'11'!B$17/('11'!B$17-'935'!X480)*IF(Matrix!AT480=0,1,Matrix!BX480/Matrix!AT480)*Matrix!CU480)))*'11'!B$17*0.01*'DNO totals'!B$228/'DNO totals'!B$296</f>
        <v>#VALUE!</v>
      </c>
      <c r="AB480" s="32" t="e">
        <f>Matrix!AT480*'Charging rates'!B$106*Matrix!DA480</f>
        <v>#VALUE!</v>
      </c>
      <c r="AC480" s="32" t="e">
        <f>Matrix!AT480*MAX(Matrix!DD480,0-(Matrix!DC480+IF('935'!Q480=0,0,(1-'935'!Y480/'11'!C$17)*'11'!B$17/('11'!B$17-'935'!X480)*IF(Matrix!AT480=0,1,Matrix!BX480/Matrix!AT480)*Matrix!CU480)))*'11'!B$17*0.01*'DNO totals'!B$238/'DNO totals'!B$296</f>
        <v>#VALUE!</v>
      </c>
      <c r="AD480" s="32" t="e">
        <f>0.01*(Matrix!BX480*'11'!B$17*Matrix!CA480+Matrix!AT480*Matrix!CC480*'935'!Q480*('11'!C$17-'935'!Y480)*('11'!B$17/('11'!B$17-'935'!X480)))</f>
        <v>#VALUE!</v>
      </c>
      <c r="AE480" s="32" t="e">
        <f>Matrix!AT480*'Charging rates'!B$116*(Parameters!B$21+Matrix!AU480)*IF('DNO totals'!B$323&lt;0,1,'935'!S480)</f>
        <v>#VALUE!</v>
      </c>
      <c r="AF480" s="32" t="e">
        <f>Matrix!AT480*MAX(Matrix!DD480,0-(Matrix!DC480+IF('935'!Q480=0,0,(1-'935'!Y480/'11'!C$17)*'11'!B$17/('11'!B$17-'935'!X480)*IF(Matrix!AT480=0,1,Matrix!BX480/Matrix!AT480)*Matrix!CU480)))*'11'!B$17*0.01*(1-('DNO totals'!B$238+'DNO totals'!B$228)/'DNO totals'!B$296)</f>
        <v>#VALUE!</v>
      </c>
      <c r="AG480" s="49" t="e">
        <f t="shared" si="41"/>
        <v>#VALUE!</v>
      </c>
    </row>
    <row r="481" spans="1:33">
      <c r="A481" s="28">
        <v>381</v>
      </c>
      <c r="B481" s="47" t="e">
        <f>Results!B481</f>
        <v>#VALUE!</v>
      </c>
      <c r="C481" s="35" t="e">
        <f>Results!C481</f>
        <v>#VALUE!</v>
      </c>
      <c r="D481" s="55" t="e">
        <f>Results!D481</f>
        <v>#VALUE!</v>
      </c>
      <c r="E481" s="55" t="e">
        <f>Results!E481</f>
        <v>#VALUE!</v>
      </c>
      <c r="F481" s="56" t="e">
        <f>Results!F481</f>
        <v>#VALUE!</v>
      </c>
      <c r="G481" s="35" t="e">
        <f>Results!G481</f>
        <v>#VALUE!</v>
      </c>
      <c r="H481" s="55" t="e">
        <f>Results!H481</f>
        <v>#VALUE!</v>
      </c>
      <c r="I481" s="55" t="e">
        <f>Results!I481</f>
        <v>#VALUE!</v>
      </c>
      <c r="J481" s="56" t="e">
        <f>Results!J481</f>
        <v>#VALUE!</v>
      </c>
      <c r="K481" s="57" t="e">
        <f>0.01*'11'!B$17*Matrix!AT481*Results!E481</f>
        <v>#VALUE!</v>
      </c>
      <c r="L481" s="32" t="e">
        <f>0.01*('11'!C$17-'935'!Y481)*Results!C481*Matrix!AT481*('11'!B$17/('11'!B$17-'935'!X481))*'935'!Q481</f>
        <v>#VALUE!</v>
      </c>
      <c r="M481" s="49" t="e">
        <f>0.01*('11'!B$17-'935'!X481)*Results!D481</f>
        <v>#VALUE!</v>
      </c>
      <c r="N481" s="32" t="e">
        <f>0.01*'11'!B$17*Matrix!H481*Matrix!BC481</f>
        <v>#VALUE!</v>
      </c>
      <c r="O481" s="32" t="e">
        <f>0.01*('11'!B$17-'935'!X481)*Matrix!BW481</f>
        <v>#VALUE!</v>
      </c>
      <c r="P481" s="49" t="e">
        <f>0.01*Matrix!AS481*'935'!U481</f>
        <v>#VALUE!</v>
      </c>
      <c r="Q481" s="57" t="e">
        <f t="shared" si="35"/>
        <v>#VALUE!</v>
      </c>
      <c r="R481" s="34" t="e">
        <f>'935'!Z481</f>
        <v>#VALUE!</v>
      </c>
      <c r="S481" s="58" t="e">
        <f t="shared" si="36"/>
        <v>#VALUE!</v>
      </c>
      <c r="T481" s="59" t="e">
        <f t="shared" si="37"/>
        <v>#VALUE!</v>
      </c>
      <c r="U481" s="57" t="e">
        <f t="shared" si="38"/>
        <v>#VALUE!</v>
      </c>
      <c r="V481" s="34" t="e">
        <f>'935'!AA481</f>
        <v>#VALUE!</v>
      </c>
      <c r="W481" s="58" t="e">
        <f t="shared" si="39"/>
        <v>#VALUE!</v>
      </c>
      <c r="X481" s="59" t="e">
        <f t="shared" si="40"/>
        <v>#VALUE!</v>
      </c>
      <c r="Y481" s="57" t="e">
        <f>0.01*('11'!B$17-'935'!X481)*Matrix!BT481</f>
        <v>#VALUE!</v>
      </c>
      <c r="Z481" s="32" t="e">
        <f>0.01*'11'!B$17*Matrix!AT481*Matrix!CV481</f>
        <v>#VALUE!</v>
      </c>
      <c r="AA481" s="32" t="e">
        <f>Matrix!AT481*MAX(Matrix!DD481,0-(Matrix!DC481+IF('935'!Q481=0,0,(1-'935'!Y481/'11'!C$17)*'11'!B$17/('11'!B$17-'935'!X481)*IF(Matrix!AT481=0,1,Matrix!BX481/Matrix!AT481)*Matrix!CU481)))*'11'!B$17*0.01*'DNO totals'!B$228/'DNO totals'!B$296</f>
        <v>#VALUE!</v>
      </c>
      <c r="AB481" s="32" t="e">
        <f>Matrix!AT481*'Charging rates'!B$106*Matrix!DA481</f>
        <v>#VALUE!</v>
      </c>
      <c r="AC481" s="32" t="e">
        <f>Matrix!AT481*MAX(Matrix!DD481,0-(Matrix!DC481+IF('935'!Q481=0,0,(1-'935'!Y481/'11'!C$17)*'11'!B$17/('11'!B$17-'935'!X481)*IF(Matrix!AT481=0,1,Matrix!BX481/Matrix!AT481)*Matrix!CU481)))*'11'!B$17*0.01*'DNO totals'!B$238/'DNO totals'!B$296</f>
        <v>#VALUE!</v>
      </c>
      <c r="AD481" s="32" t="e">
        <f>0.01*(Matrix!BX481*'11'!B$17*Matrix!CA481+Matrix!AT481*Matrix!CC481*'935'!Q481*('11'!C$17-'935'!Y481)*('11'!B$17/('11'!B$17-'935'!X481)))</f>
        <v>#VALUE!</v>
      </c>
      <c r="AE481" s="32" t="e">
        <f>Matrix!AT481*'Charging rates'!B$116*(Parameters!B$21+Matrix!AU481)*IF('DNO totals'!B$323&lt;0,1,'935'!S481)</f>
        <v>#VALUE!</v>
      </c>
      <c r="AF481" s="32" t="e">
        <f>Matrix!AT481*MAX(Matrix!DD481,0-(Matrix!DC481+IF('935'!Q481=0,0,(1-'935'!Y481/'11'!C$17)*'11'!B$17/('11'!B$17-'935'!X481)*IF(Matrix!AT481=0,1,Matrix!BX481/Matrix!AT481)*Matrix!CU481)))*'11'!B$17*0.01*(1-('DNO totals'!B$238+'DNO totals'!B$228)/'DNO totals'!B$296)</f>
        <v>#VALUE!</v>
      </c>
      <c r="AG481" s="49" t="e">
        <f t="shared" si="41"/>
        <v>#VALUE!</v>
      </c>
    </row>
    <row r="482" spans="1:33">
      <c r="A482" s="28">
        <v>382</v>
      </c>
      <c r="B482" s="47" t="e">
        <f>Results!B482</f>
        <v>#VALUE!</v>
      </c>
      <c r="C482" s="35" t="e">
        <f>Results!C482</f>
        <v>#VALUE!</v>
      </c>
      <c r="D482" s="55" t="e">
        <f>Results!D482</f>
        <v>#VALUE!</v>
      </c>
      <c r="E482" s="55" t="e">
        <f>Results!E482</f>
        <v>#VALUE!</v>
      </c>
      <c r="F482" s="56" t="e">
        <f>Results!F482</f>
        <v>#VALUE!</v>
      </c>
      <c r="G482" s="35" t="e">
        <f>Results!G482</f>
        <v>#VALUE!</v>
      </c>
      <c r="H482" s="55" t="e">
        <f>Results!H482</f>
        <v>#VALUE!</v>
      </c>
      <c r="I482" s="55" t="e">
        <f>Results!I482</f>
        <v>#VALUE!</v>
      </c>
      <c r="J482" s="56" t="e">
        <f>Results!J482</f>
        <v>#VALUE!</v>
      </c>
      <c r="K482" s="57" t="e">
        <f>0.01*'11'!B$17*Matrix!AT482*Results!E482</f>
        <v>#VALUE!</v>
      </c>
      <c r="L482" s="32" t="e">
        <f>0.01*('11'!C$17-'935'!Y482)*Results!C482*Matrix!AT482*('11'!B$17/('11'!B$17-'935'!X482))*'935'!Q482</f>
        <v>#VALUE!</v>
      </c>
      <c r="M482" s="49" t="e">
        <f>0.01*('11'!B$17-'935'!X482)*Results!D482</f>
        <v>#VALUE!</v>
      </c>
      <c r="N482" s="32" t="e">
        <f>0.01*'11'!B$17*Matrix!H482*Matrix!BC482</f>
        <v>#VALUE!</v>
      </c>
      <c r="O482" s="32" t="e">
        <f>0.01*('11'!B$17-'935'!X482)*Matrix!BW482</f>
        <v>#VALUE!</v>
      </c>
      <c r="P482" s="49" t="e">
        <f>0.01*Matrix!AS482*'935'!U482</f>
        <v>#VALUE!</v>
      </c>
      <c r="Q482" s="57" t="e">
        <f t="shared" si="35"/>
        <v>#VALUE!</v>
      </c>
      <c r="R482" s="34" t="e">
        <f>'935'!Z482</f>
        <v>#VALUE!</v>
      </c>
      <c r="S482" s="58" t="e">
        <f t="shared" si="36"/>
        <v>#VALUE!</v>
      </c>
      <c r="T482" s="59" t="e">
        <f t="shared" si="37"/>
        <v>#VALUE!</v>
      </c>
      <c r="U482" s="57" t="e">
        <f t="shared" si="38"/>
        <v>#VALUE!</v>
      </c>
      <c r="V482" s="34" t="e">
        <f>'935'!AA482</f>
        <v>#VALUE!</v>
      </c>
      <c r="W482" s="58" t="e">
        <f t="shared" si="39"/>
        <v>#VALUE!</v>
      </c>
      <c r="X482" s="59" t="e">
        <f t="shared" si="40"/>
        <v>#VALUE!</v>
      </c>
      <c r="Y482" s="57" t="e">
        <f>0.01*('11'!B$17-'935'!X482)*Matrix!BT482</f>
        <v>#VALUE!</v>
      </c>
      <c r="Z482" s="32" t="e">
        <f>0.01*'11'!B$17*Matrix!AT482*Matrix!CV482</f>
        <v>#VALUE!</v>
      </c>
      <c r="AA482" s="32" t="e">
        <f>Matrix!AT482*MAX(Matrix!DD482,0-(Matrix!DC482+IF('935'!Q482=0,0,(1-'935'!Y482/'11'!C$17)*'11'!B$17/('11'!B$17-'935'!X482)*IF(Matrix!AT482=0,1,Matrix!BX482/Matrix!AT482)*Matrix!CU482)))*'11'!B$17*0.01*'DNO totals'!B$228/'DNO totals'!B$296</f>
        <v>#VALUE!</v>
      </c>
      <c r="AB482" s="32" t="e">
        <f>Matrix!AT482*'Charging rates'!B$106*Matrix!DA482</f>
        <v>#VALUE!</v>
      </c>
      <c r="AC482" s="32" t="e">
        <f>Matrix!AT482*MAX(Matrix!DD482,0-(Matrix!DC482+IF('935'!Q482=0,0,(1-'935'!Y482/'11'!C$17)*'11'!B$17/('11'!B$17-'935'!X482)*IF(Matrix!AT482=0,1,Matrix!BX482/Matrix!AT482)*Matrix!CU482)))*'11'!B$17*0.01*'DNO totals'!B$238/'DNO totals'!B$296</f>
        <v>#VALUE!</v>
      </c>
      <c r="AD482" s="32" t="e">
        <f>0.01*(Matrix!BX482*'11'!B$17*Matrix!CA482+Matrix!AT482*Matrix!CC482*'935'!Q482*('11'!C$17-'935'!Y482)*('11'!B$17/('11'!B$17-'935'!X482)))</f>
        <v>#VALUE!</v>
      </c>
      <c r="AE482" s="32" t="e">
        <f>Matrix!AT482*'Charging rates'!B$116*(Parameters!B$21+Matrix!AU482)*IF('DNO totals'!B$323&lt;0,1,'935'!S482)</f>
        <v>#VALUE!</v>
      </c>
      <c r="AF482" s="32" t="e">
        <f>Matrix!AT482*MAX(Matrix!DD482,0-(Matrix!DC482+IF('935'!Q482=0,0,(1-'935'!Y482/'11'!C$17)*'11'!B$17/('11'!B$17-'935'!X482)*IF(Matrix!AT482=0,1,Matrix!BX482/Matrix!AT482)*Matrix!CU482)))*'11'!B$17*0.01*(1-('DNO totals'!B$238+'DNO totals'!B$228)/'DNO totals'!B$296)</f>
        <v>#VALUE!</v>
      </c>
      <c r="AG482" s="49" t="e">
        <f t="shared" si="41"/>
        <v>#VALUE!</v>
      </c>
    </row>
    <row r="483" spans="1:33">
      <c r="A483" s="28">
        <v>383</v>
      </c>
      <c r="B483" s="47" t="e">
        <f>Results!B483</f>
        <v>#VALUE!</v>
      </c>
      <c r="C483" s="35" t="e">
        <f>Results!C483</f>
        <v>#VALUE!</v>
      </c>
      <c r="D483" s="55" t="e">
        <f>Results!D483</f>
        <v>#VALUE!</v>
      </c>
      <c r="E483" s="55" t="e">
        <f>Results!E483</f>
        <v>#VALUE!</v>
      </c>
      <c r="F483" s="56" t="e">
        <f>Results!F483</f>
        <v>#VALUE!</v>
      </c>
      <c r="G483" s="35" t="e">
        <f>Results!G483</f>
        <v>#VALUE!</v>
      </c>
      <c r="H483" s="55" t="e">
        <f>Results!H483</f>
        <v>#VALUE!</v>
      </c>
      <c r="I483" s="55" t="e">
        <f>Results!I483</f>
        <v>#VALUE!</v>
      </c>
      <c r="J483" s="56" t="e">
        <f>Results!J483</f>
        <v>#VALUE!</v>
      </c>
      <c r="K483" s="57" t="e">
        <f>0.01*'11'!B$17*Matrix!AT483*Results!E483</f>
        <v>#VALUE!</v>
      </c>
      <c r="L483" s="32" t="e">
        <f>0.01*('11'!C$17-'935'!Y483)*Results!C483*Matrix!AT483*('11'!B$17/('11'!B$17-'935'!X483))*'935'!Q483</f>
        <v>#VALUE!</v>
      </c>
      <c r="M483" s="49" t="e">
        <f>0.01*('11'!B$17-'935'!X483)*Results!D483</f>
        <v>#VALUE!</v>
      </c>
      <c r="N483" s="32" t="e">
        <f>0.01*'11'!B$17*Matrix!H483*Matrix!BC483</f>
        <v>#VALUE!</v>
      </c>
      <c r="O483" s="32" t="e">
        <f>0.01*('11'!B$17-'935'!X483)*Matrix!BW483</f>
        <v>#VALUE!</v>
      </c>
      <c r="P483" s="49" t="e">
        <f>0.01*Matrix!AS483*'935'!U483</f>
        <v>#VALUE!</v>
      </c>
      <c r="Q483" s="57" t="e">
        <f t="shared" si="35"/>
        <v>#VALUE!</v>
      </c>
      <c r="R483" s="34" t="e">
        <f>'935'!Z483</f>
        <v>#VALUE!</v>
      </c>
      <c r="S483" s="58" t="e">
        <f t="shared" si="36"/>
        <v>#VALUE!</v>
      </c>
      <c r="T483" s="59" t="e">
        <f t="shared" si="37"/>
        <v>#VALUE!</v>
      </c>
      <c r="U483" s="57" t="e">
        <f t="shared" si="38"/>
        <v>#VALUE!</v>
      </c>
      <c r="V483" s="34" t="e">
        <f>'935'!AA483</f>
        <v>#VALUE!</v>
      </c>
      <c r="W483" s="58" t="e">
        <f t="shared" si="39"/>
        <v>#VALUE!</v>
      </c>
      <c r="X483" s="59" t="e">
        <f t="shared" si="40"/>
        <v>#VALUE!</v>
      </c>
      <c r="Y483" s="57" t="e">
        <f>0.01*('11'!B$17-'935'!X483)*Matrix!BT483</f>
        <v>#VALUE!</v>
      </c>
      <c r="Z483" s="32" t="e">
        <f>0.01*'11'!B$17*Matrix!AT483*Matrix!CV483</f>
        <v>#VALUE!</v>
      </c>
      <c r="AA483" s="32" t="e">
        <f>Matrix!AT483*MAX(Matrix!DD483,0-(Matrix!DC483+IF('935'!Q483=0,0,(1-'935'!Y483/'11'!C$17)*'11'!B$17/('11'!B$17-'935'!X483)*IF(Matrix!AT483=0,1,Matrix!BX483/Matrix!AT483)*Matrix!CU483)))*'11'!B$17*0.01*'DNO totals'!B$228/'DNO totals'!B$296</f>
        <v>#VALUE!</v>
      </c>
      <c r="AB483" s="32" t="e">
        <f>Matrix!AT483*'Charging rates'!B$106*Matrix!DA483</f>
        <v>#VALUE!</v>
      </c>
      <c r="AC483" s="32" t="e">
        <f>Matrix!AT483*MAX(Matrix!DD483,0-(Matrix!DC483+IF('935'!Q483=0,0,(1-'935'!Y483/'11'!C$17)*'11'!B$17/('11'!B$17-'935'!X483)*IF(Matrix!AT483=0,1,Matrix!BX483/Matrix!AT483)*Matrix!CU483)))*'11'!B$17*0.01*'DNO totals'!B$238/'DNO totals'!B$296</f>
        <v>#VALUE!</v>
      </c>
      <c r="AD483" s="32" t="e">
        <f>0.01*(Matrix!BX483*'11'!B$17*Matrix!CA483+Matrix!AT483*Matrix!CC483*'935'!Q483*('11'!C$17-'935'!Y483)*('11'!B$17/('11'!B$17-'935'!X483)))</f>
        <v>#VALUE!</v>
      </c>
      <c r="AE483" s="32" t="e">
        <f>Matrix!AT483*'Charging rates'!B$116*(Parameters!B$21+Matrix!AU483)*IF('DNO totals'!B$323&lt;0,1,'935'!S483)</f>
        <v>#VALUE!</v>
      </c>
      <c r="AF483" s="32" t="e">
        <f>Matrix!AT483*MAX(Matrix!DD483,0-(Matrix!DC483+IF('935'!Q483=0,0,(1-'935'!Y483/'11'!C$17)*'11'!B$17/('11'!B$17-'935'!X483)*IF(Matrix!AT483=0,1,Matrix!BX483/Matrix!AT483)*Matrix!CU483)))*'11'!B$17*0.01*(1-('DNO totals'!B$238+'DNO totals'!B$228)/'DNO totals'!B$296)</f>
        <v>#VALUE!</v>
      </c>
      <c r="AG483" s="49" t="e">
        <f t="shared" si="41"/>
        <v>#VALUE!</v>
      </c>
    </row>
    <row r="484" spans="1:33">
      <c r="A484" s="28">
        <v>384</v>
      </c>
      <c r="B484" s="47" t="e">
        <f>Results!B484</f>
        <v>#VALUE!</v>
      </c>
      <c r="C484" s="35" t="e">
        <f>Results!C484</f>
        <v>#VALUE!</v>
      </c>
      <c r="D484" s="55" t="e">
        <f>Results!D484</f>
        <v>#VALUE!</v>
      </c>
      <c r="E484" s="55" t="e">
        <f>Results!E484</f>
        <v>#VALUE!</v>
      </c>
      <c r="F484" s="56" t="e">
        <f>Results!F484</f>
        <v>#VALUE!</v>
      </c>
      <c r="G484" s="35" t="e">
        <f>Results!G484</f>
        <v>#VALUE!</v>
      </c>
      <c r="H484" s="55" t="e">
        <f>Results!H484</f>
        <v>#VALUE!</v>
      </c>
      <c r="I484" s="55" t="e">
        <f>Results!I484</f>
        <v>#VALUE!</v>
      </c>
      <c r="J484" s="56" t="e">
        <f>Results!J484</f>
        <v>#VALUE!</v>
      </c>
      <c r="K484" s="57" t="e">
        <f>0.01*'11'!B$17*Matrix!AT484*Results!E484</f>
        <v>#VALUE!</v>
      </c>
      <c r="L484" s="32" t="e">
        <f>0.01*('11'!C$17-'935'!Y484)*Results!C484*Matrix!AT484*('11'!B$17/('11'!B$17-'935'!X484))*'935'!Q484</f>
        <v>#VALUE!</v>
      </c>
      <c r="M484" s="49" t="e">
        <f>0.01*('11'!B$17-'935'!X484)*Results!D484</f>
        <v>#VALUE!</v>
      </c>
      <c r="N484" s="32" t="e">
        <f>0.01*'11'!B$17*Matrix!H484*Matrix!BC484</f>
        <v>#VALUE!</v>
      </c>
      <c r="O484" s="32" t="e">
        <f>0.01*('11'!B$17-'935'!X484)*Matrix!BW484</f>
        <v>#VALUE!</v>
      </c>
      <c r="P484" s="49" t="e">
        <f>0.01*Matrix!AS484*'935'!U484</f>
        <v>#VALUE!</v>
      </c>
      <c r="Q484" s="57" t="e">
        <f t="shared" si="35"/>
        <v>#VALUE!</v>
      </c>
      <c r="R484" s="34" t="e">
        <f>'935'!Z484</f>
        <v>#VALUE!</v>
      </c>
      <c r="S484" s="58" t="e">
        <f t="shared" si="36"/>
        <v>#VALUE!</v>
      </c>
      <c r="T484" s="59" t="e">
        <f t="shared" si="37"/>
        <v>#VALUE!</v>
      </c>
      <c r="U484" s="57" t="e">
        <f t="shared" si="38"/>
        <v>#VALUE!</v>
      </c>
      <c r="V484" s="34" t="e">
        <f>'935'!AA484</f>
        <v>#VALUE!</v>
      </c>
      <c r="W484" s="58" t="e">
        <f t="shared" si="39"/>
        <v>#VALUE!</v>
      </c>
      <c r="X484" s="59" t="e">
        <f t="shared" si="40"/>
        <v>#VALUE!</v>
      </c>
      <c r="Y484" s="57" t="e">
        <f>0.01*('11'!B$17-'935'!X484)*Matrix!BT484</f>
        <v>#VALUE!</v>
      </c>
      <c r="Z484" s="32" t="e">
        <f>0.01*'11'!B$17*Matrix!AT484*Matrix!CV484</f>
        <v>#VALUE!</v>
      </c>
      <c r="AA484" s="32" t="e">
        <f>Matrix!AT484*MAX(Matrix!DD484,0-(Matrix!DC484+IF('935'!Q484=0,0,(1-'935'!Y484/'11'!C$17)*'11'!B$17/('11'!B$17-'935'!X484)*IF(Matrix!AT484=0,1,Matrix!BX484/Matrix!AT484)*Matrix!CU484)))*'11'!B$17*0.01*'DNO totals'!B$228/'DNO totals'!B$296</f>
        <v>#VALUE!</v>
      </c>
      <c r="AB484" s="32" t="e">
        <f>Matrix!AT484*'Charging rates'!B$106*Matrix!DA484</f>
        <v>#VALUE!</v>
      </c>
      <c r="AC484" s="32" t="e">
        <f>Matrix!AT484*MAX(Matrix!DD484,0-(Matrix!DC484+IF('935'!Q484=0,0,(1-'935'!Y484/'11'!C$17)*'11'!B$17/('11'!B$17-'935'!X484)*IF(Matrix!AT484=0,1,Matrix!BX484/Matrix!AT484)*Matrix!CU484)))*'11'!B$17*0.01*'DNO totals'!B$238/'DNO totals'!B$296</f>
        <v>#VALUE!</v>
      </c>
      <c r="AD484" s="32" t="e">
        <f>0.01*(Matrix!BX484*'11'!B$17*Matrix!CA484+Matrix!AT484*Matrix!CC484*'935'!Q484*('11'!C$17-'935'!Y484)*('11'!B$17/('11'!B$17-'935'!X484)))</f>
        <v>#VALUE!</v>
      </c>
      <c r="AE484" s="32" t="e">
        <f>Matrix!AT484*'Charging rates'!B$116*(Parameters!B$21+Matrix!AU484)*IF('DNO totals'!B$323&lt;0,1,'935'!S484)</f>
        <v>#VALUE!</v>
      </c>
      <c r="AF484" s="32" t="e">
        <f>Matrix!AT484*MAX(Matrix!DD484,0-(Matrix!DC484+IF('935'!Q484=0,0,(1-'935'!Y484/'11'!C$17)*'11'!B$17/('11'!B$17-'935'!X484)*IF(Matrix!AT484=0,1,Matrix!BX484/Matrix!AT484)*Matrix!CU484)))*'11'!B$17*0.01*(1-('DNO totals'!B$238+'DNO totals'!B$228)/'DNO totals'!B$296)</f>
        <v>#VALUE!</v>
      </c>
      <c r="AG484" s="49" t="e">
        <f t="shared" si="41"/>
        <v>#VALUE!</v>
      </c>
    </row>
    <row r="485" spans="1:33">
      <c r="A485" s="28">
        <v>385</v>
      </c>
      <c r="B485" s="47" t="e">
        <f>Results!B485</f>
        <v>#VALUE!</v>
      </c>
      <c r="C485" s="35" t="e">
        <f>Results!C485</f>
        <v>#VALUE!</v>
      </c>
      <c r="D485" s="55" t="e">
        <f>Results!D485</f>
        <v>#VALUE!</v>
      </c>
      <c r="E485" s="55" t="e">
        <f>Results!E485</f>
        <v>#VALUE!</v>
      </c>
      <c r="F485" s="56" t="e">
        <f>Results!F485</f>
        <v>#VALUE!</v>
      </c>
      <c r="G485" s="35" t="e">
        <f>Results!G485</f>
        <v>#VALUE!</v>
      </c>
      <c r="H485" s="55" t="e">
        <f>Results!H485</f>
        <v>#VALUE!</v>
      </c>
      <c r="I485" s="55" t="e">
        <f>Results!I485</f>
        <v>#VALUE!</v>
      </c>
      <c r="J485" s="56" t="e">
        <f>Results!J485</f>
        <v>#VALUE!</v>
      </c>
      <c r="K485" s="57" t="e">
        <f>0.01*'11'!B$17*Matrix!AT485*Results!E485</f>
        <v>#VALUE!</v>
      </c>
      <c r="L485" s="32" t="e">
        <f>0.01*('11'!C$17-'935'!Y485)*Results!C485*Matrix!AT485*('11'!B$17/('11'!B$17-'935'!X485))*'935'!Q485</f>
        <v>#VALUE!</v>
      </c>
      <c r="M485" s="49" t="e">
        <f>0.01*('11'!B$17-'935'!X485)*Results!D485</f>
        <v>#VALUE!</v>
      </c>
      <c r="N485" s="32" t="e">
        <f>0.01*'11'!B$17*Matrix!H485*Matrix!BC485</f>
        <v>#VALUE!</v>
      </c>
      <c r="O485" s="32" t="e">
        <f>0.01*('11'!B$17-'935'!X485)*Matrix!BW485</f>
        <v>#VALUE!</v>
      </c>
      <c r="P485" s="49" t="e">
        <f>0.01*Matrix!AS485*'935'!U485</f>
        <v>#VALUE!</v>
      </c>
      <c r="Q485" s="57" t="e">
        <f t="shared" ref="Q485:Q548" si="42">K485+L485+M485</f>
        <v>#VALUE!</v>
      </c>
      <c r="R485" s="34" t="e">
        <f>'935'!Z485</f>
        <v>#VALUE!</v>
      </c>
      <c r="S485" s="58" t="e">
        <f t="shared" ref="S485:S548" si="43">Q485-R485</f>
        <v>#VALUE!</v>
      </c>
      <c r="T485" s="59" t="e">
        <f t="shared" ref="T485:T548" si="44">IF(R485,Q485/R485-1,"")</f>
        <v>#VALUE!</v>
      </c>
      <c r="U485" s="57" t="e">
        <f t="shared" ref="U485:U548" si="45">N485+O485+P485</f>
        <v>#VALUE!</v>
      </c>
      <c r="V485" s="34" t="e">
        <f>'935'!AA485</f>
        <v>#VALUE!</v>
      </c>
      <c r="W485" s="58" t="e">
        <f t="shared" ref="W485:W548" si="46">U485-V485</f>
        <v>#VALUE!</v>
      </c>
      <c r="X485" s="59" t="e">
        <f t="shared" ref="X485:X548" si="47">IF(V485,U485/V485-1,"")</f>
        <v>#VALUE!</v>
      </c>
      <c r="Y485" s="57" t="e">
        <f>0.01*('11'!B$17-'935'!X485)*Matrix!BT485</f>
        <v>#VALUE!</v>
      </c>
      <c r="Z485" s="32" t="e">
        <f>0.01*'11'!B$17*Matrix!AT485*Matrix!CV485</f>
        <v>#VALUE!</v>
      </c>
      <c r="AA485" s="32" t="e">
        <f>Matrix!AT485*MAX(Matrix!DD485,0-(Matrix!DC485+IF('935'!Q485=0,0,(1-'935'!Y485/'11'!C$17)*'11'!B$17/('11'!B$17-'935'!X485)*IF(Matrix!AT485=0,1,Matrix!BX485/Matrix!AT485)*Matrix!CU485)))*'11'!B$17*0.01*'DNO totals'!B$228/'DNO totals'!B$296</f>
        <v>#VALUE!</v>
      </c>
      <c r="AB485" s="32" t="e">
        <f>Matrix!AT485*'Charging rates'!B$106*Matrix!DA485</f>
        <v>#VALUE!</v>
      </c>
      <c r="AC485" s="32" t="e">
        <f>Matrix!AT485*MAX(Matrix!DD485,0-(Matrix!DC485+IF('935'!Q485=0,0,(1-'935'!Y485/'11'!C$17)*'11'!B$17/('11'!B$17-'935'!X485)*IF(Matrix!AT485=0,1,Matrix!BX485/Matrix!AT485)*Matrix!CU485)))*'11'!B$17*0.01*'DNO totals'!B$238/'DNO totals'!B$296</f>
        <v>#VALUE!</v>
      </c>
      <c r="AD485" s="32" t="e">
        <f>0.01*(Matrix!BX485*'11'!B$17*Matrix!CA485+Matrix!AT485*Matrix!CC485*'935'!Q485*('11'!C$17-'935'!Y485)*('11'!B$17/('11'!B$17-'935'!X485)))</f>
        <v>#VALUE!</v>
      </c>
      <c r="AE485" s="32" t="e">
        <f>Matrix!AT485*'Charging rates'!B$116*(Parameters!B$21+Matrix!AU485)*IF('DNO totals'!B$323&lt;0,1,'935'!S485)</f>
        <v>#VALUE!</v>
      </c>
      <c r="AF485" s="32" t="e">
        <f>Matrix!AT485*MAX(Matrix!DD485,0-(Matrix!DC485+IF('935'!Q485=0,0,(1-'935'!Y485/'11'!C$17)*'11'!B$17/('11'!B$17-'935'!X485)*IF(Matrix!AT485=0,1,Matrix!BX485/Matrix!AT485)*Matrix!CU485)))*'11'!B$17*0.01*(1-('DNO totals'!B$238+'DNO totals'!B$228)/'DNO totals'!B$296)</f>
        <v>#VALUE!</v>
      </c>
      <c r="AG485" s="49" t="e">
        <f t="shared" ref="AG485:AG548" si="48">Q485-Y485-Z485-AA485-AB485-AC485-AD485-AE485-AF485</f>
        <v>#VALUE!</v>
      </c>
    </row>
    <row r="486" spans="1:33">
      <c r="A486" s="28">
        <v>386</v>
      </c>
      <c r="B486" s="47" t="e">
        <f>Results!B486</f>
        <v>#VALUE!</v>
      </c>
      <c r="C486" s="35" t="e">
        <f>Results!C486</f>
        <v>#VALUE!</v>
      </c>
      <c r="D486" s="55" t="e">
        <f>Results!D486</f>
        <v>#VALUE!</v>
      </c>
      <c r="E486" s="55" t="e">
        <f>Results!E486</f>
        <v>#VALUE!</v>
      </c>
      <c r="F486" s="56" t="e">
        <f>Results!F486</f>
        <v>#VALUE!</v>
      </c>
      <c r="G486" s="35" t="e">
        <f>Results!G486</f>
        <v>#VALUE!</v>
      </c>
      <c r="H486" s="55" t="e">
        <f>Results!H486</f>
        <v>#VALUE!</v>
      </c>
      <c r="I486" s="55" t="e">
        <f>Results!I486</f>
        <v>#VALUE!</v>
      </c>
      <c r="J486" s="56" t="e">
        <f>Results!J486</f>
        <v>#VALUE!</v>
      </c>
      <c r="K486" s="57" t="e">
        <f>0.01*'11'!B$17*Matrix!AT486*Results!E486</f>
        <v>#VALUE!</v>
      </c>
      <c r="L486" s="32" t="e">
        <f>0.01*('11'!C$17-'935'!Y486)*Results!C486*Matrix!AT486*('11'!B$17/('11'!B$17-'935'!X486))*'935'!Q486</f>
        <v>#VALUE!</v>
      </c>
      <c r="M486" s="49" t="e">
        <f>0.01*('11'!B$17-'935'!X486)*Results!D486</f>
        <v>#VALUE!</v>
      </c>
      <c r="N486" s="32" t="e">
        <f>0.01*'11'!B$17*Matrix!H486*Matrix!BC486</f>
        <v>#VALUE!</v>
      </c>
      <c r="O486" s="32" t="e">
        <f>0.01*('11'!B$17-'935'!X486)*Matrix!BW486</f>
        <v>#VALUE!</v>
      </c>
      <c r="P486" s="49" t="e">
        <f>0.01*Matrix!AS486*'935'!U486</f>
        <v>#VALUE!</v>
      </c>
      <c r="Q486" s="57" t="e">
        <f t="shared" si="42"/>
        <v>#VALUE!</v>
      </c>
      <c r="R486" s="34" t="e">
        <f>'935'!Z486</f>
        <v>#VALUE!</v>
      </c>
      <c r="S486" s="58" t="e">
        <f t="shared" si="43"/>
        <v>#VALUE!</v>
      </c>
      <c r="T486" s="59" t="e">
        <f t="shared" si="44"/>
        <v>#VALUE!</v>
      </c>
      <c r="U486" s="57" t="e">
        <f t="shared" si="45"/>
        <v>#VALUE!</v>
      </c>
      <c r="V486" s="34" t="e">
        <f>'935'!AA486</f>
        <v>#VALUE!</v>
      </c>
      <c r="W486" s="58" t="e">
        <f t="shared" si="46"/>
        <v>#VALUE!</v>
      </c>
      <c r="X486" s="59" t="e">
        <f t="shared" si="47"/>
        <v>#VALUE!</v>
      </c>
      <c r="Y486" s="57" t="e">
        <f>0.01*('11'!B$17-'935'!X486)*Matrix!BT486</f>
        <v>#VALUE!</v>
      </c>
      <c r="Z486" s="32" t="e">
        <f>0.01*'11'!B$17*Matrix!AT486*Matrix!CV486</f>
        <v>#VALUE!</v>
      </c>
      <c r="AA486" s="32" t="e">
        <f>Matrix!AT486*MAX(Matrix!DD486,0-(Matrix!DC486+IF('935'!Q486=0,0,(1-'935'!Y486/'11'!C$17)*'11'!B$17/('11'!B$17-'935'!X486)*IF(Matrix!AT486=0,1,Matrix!BX486/Matrix!AT486)*Matrix!CU486)))*'11'!B$17*0.01*'DNO totals'!B$228/'DNO totals'!B$296</f>
        <v>#VALUE!</v>
      </c>
      <c r="AB486" s="32" t="e">
        <f>Matrix!AT486*'Charging rates'!B$106*Matrix!DA486</f>
        <v>#VALUE!</v>
      </c>
      <c r="AC486" s="32" t="e">
        <f>Matrix!AT486*MAX(Matrix!DD486,0-(Matrix!DC486+IF('935'!Q486=0,0,(1-'935'!Y486/'11'!C$17)*'11'!B$17/('11'!B$17-'935'!X486)*IF(Matrix!AT486=0,1,Matrix!BX486/Matrix!AT486)*Matrix!CU486)))*'11'!B$17*0.01*'DNO totals'!B$238/'DNO totals'!B$296</f>
        <v>#VALUE!</v>
      </c>
      <c r="AD486" s="32" t="e">
        <f>0.01*(Matrix!BX486*'11'!B$17*Matrix!CA486+Matrix!AT486*Matrix!CC486*'935'!Q486*('11'!C$17-'935'!Y486)*('11'!B$17/('11'!B$17-'935'!X486)))</f>
        <v>#VALUE!</v>
      </c>
      <c r="AE486" s="32" t="e">
        <f>Matrix!AT486*'Charging rates'!B$116*(Parameters!B$21+Matrix!AU486)*IF('DNO totals'!B$323&lt;0,1,'935'!S486)</f>
        <v>#VALUE!</v>
      </c>
      <c r="AF486" s="32" t="e">
        <f>Matrix!AT486*MAX(Matrix!DD486,0-(Matrix!DC486+IF('935'!Q486=0,0,(1-'935'!Y486/'11'!C$17)*'11'!B$17/('11'!B$17-'935'!X486)*IF(Matrix!AT486=0,1,Matrix!BX486/Matrix!AT486)*Matrix!CU486)))*'11'!B$17*0.01*(1-('DNO totals'!B$238+'DNO totals'!B$228)/'DNO totals'!B$296)</f>
        <v>#VALUE!</v>
      </c>
      <c r="AG486" s="49" t="e">
        <f t="shared" si="48"/>
        <v>#VALUE!</v>
      </c>
    </row>
    <row r="487" spans="1:33">
      <c r="A487" s="28">
        <v>387</v>
      </c>
      <c r="B487" s="47" t="e">
        <f>Results!B487</f>
        <v>#VALUE!</v>
      </c>
      <c r="C487" s="35" t="e">
        <f>Results!C487</f>
        <v>#VALUE!</v>
      </c>
      <c r="D487" s="55" t="e">
        <f>Results!D487</f>
        <v>#VALUE!</v>
      </c>
      <c r="E487" s="55" t="e">
        <f>Results!E487</f>
        <v>#VALUE!</v>
      </c>
      <c r="F487" s="56" t="e">
        <f>Results!F487</f>
        <v>#VALUE!</v>
      </c>
      <c r="G487" s="35" t="e">
        <f>Results!G487</f>
        <v>#VALUE!</v>
      </c>
      <c r="H487" s="55" t="e">
        <f>Results!H487</f>
        <v>#VALUE!</v>
      </c>
      <c r="I487" s="55" t="e">
        <f>Results!I487</f>
        <v>#VALUE!</v>
      </c>
      <c r="J487" s="56" t="e">
        <f>Results!J487</f>
        <v>#VALUE!</v>
      </c>
      <c r="K487" s="57" t="e">
        <f>0.01*'11'!B$17*Matrix!AT487*Results!E487</f>
        <v>#VALUE!</v>
      </c>
      <c r="L487" s="32" t="e">
        <f>0.01*('11'!C$17-'935'!Y487)*Results!C487*Matrix!AT487*('11'!B$17/('11'!B$17-'935'!X487))*'935'!Q487</f>
        <v>#VALUE!</v>
      </c>
      <c r="M487" s="49" t="e">
        <f>0.01*('11'!B$17-'935'!X487)*Results!D487</f>
        <v>#VALUE!</v>
      </c>
      <c r="N487" s="32" t="e">
        <f>0.01*'11'!B$17*Matrix!H487*Matrix!BC487</f>
        <v>#VALUE!</v>
      </c>
      <c r="O487" s="32" t="e">
        <f>0.01*('11'!B$17-'935'!X487)*Matrix!BW487</f>
        <v>#VALUE!</v>
      </c>
      <c r="P487" s="49" t="e">
        <f>0.01*Matrix!AS487*'935'!U487</f>
        <v>#VALUE!</v>
      </c>
      <c r="Q487" s="57" t="e">
        <f t="shared" si="42"/>
        <v>#VALUE!</v>
      </c>
      <c r="R487" s="34" t="e">
        <f>'935'!Z487</f>
        <v>#VALUE!</v>
      </c>
      <c r="S487" s="58" t="e">
        <f t="shared" si="43"/>
        <v>#VALUE!</v>
      </c>
      <c r="T487" s="59" t="e">
        <f t="shared" si="44"/>
        <v>#VALUE!</v>
      </c>
      <c r="U487" s="57" t="e">
        <f t="shared" si="45"/>
        <v>#VALUE!</v>
      </c>
      <c r="V487" s="34" t="e">
        <f>'935'!AA487</f>
        <v>#VALUE!</v>
      </c>
      <c r="W487" s="58" t="e">
        <f t="shared" si="46"/>
        <v>#VALUE!</v>
      </c>
      <c r="X487" s="59" t="e">
        <f t="shared" si="47"/>
        <v>#VALUE!</v>
      </c>
      <c r="Y487" s="57" t="e">
        <f>0.01*('11'!B$17-'935'!X487)*Matrix!BT487</f>
        <v>#VALUE!</v>
      </c>
      <c r="Z487" s="32" t="e">
        <f>0.01*'11'!B$17*Matrix!AT487*Matrix!CV487</f>
        <v>#VALUE!</v>
      </c>
      <c r="AA487" s="32" t="e">
        <f>Matrix!AT487*MAX(Matrix!DD487,0-(Matrix!DC487+IF('935'!Q487=0,0,(1-'935'!Y487/'11'!C$17)*'11'!B$17/('11'!B$17-'935'!X487)*IF(Matrix!AT487=0,1,Matrix!BX487/Matrix!AT487)*Matrix!CU487)))*'11'!B$17*0.01*'DNO totals'!B$228/'DNO totals'!B$296</f>
        <v>#VALUE!</v>
      </c>
      <c r="AB487" s="32" t="e">
        <f>Matrix!AT487*'Charging rates'!B$106*Matrix!DA487</f>
        <v>#VALUE!</v>
      </c>
      <c r="AC487" s="32" t="e">
        <f>Matrix!AT487*MAX(Matrix!DD487,0-(Matrix!DC487+IF('935'!Q487=0,0,(1-'935'!Y487/'11'!C$17)*'11'!B$17/('11'!B$17-'935'!X487)*IF(Matrix!AT487=0,1,Matrix!BX487/Matrix!AT487)*Matrix!CU487)))*'11'!B$17*0.01*'DNO totals'!B$238/'DNO totals'!B$296</f>
        <v>#VALUE!</v>
      </c>
      <c r="AD487" s="32" t="e">
        <f>0.01*(Matrix!BX487*'11'!B$17*Matrix!CA487+Matrix!AT487*Matrix!CC487*'935'!Q487*('11'!C$17-'935'!Y487)*('11'!B$17/('11'!B$17-'935'!X487)))</f>
        <v>#VALUE!</v>
      </c>
      <c r="AE487" s="32" t="e">
        <f>Matrix!AT487*'Charging rates'!B$116*(Parameters!B$21+Matrix!AU487)*IF('DNO totals'!B$323&lt;0,1,'935'!S487)</f>
        <v>#VALUE!</v>
      </c>
      <c r="AF487" s="32" t="e">
        <f>Matrix!AT487*MAX(Matrix!DD487,0-(Matrix!DC487+IF('935'!Q487=0,0,(1-'935'!Y487/'11'!C$17)*'11'!B$17/('11'!B$17-'935'!X487)*IF(Matrix!AT487=0,1,Matrix!BX487/Matrix!AT487)*Matrix!CU487)))*'11'!B$17*0.01*(1-('DNO totals'!B$238+'DNO totals'!B$228)/'DNO totals'!B$296)</f>
        <v>#VALUE!</v>
      </c>
      <c r="AG487" s="49" t="e">
        <f t="shared" si="48"/>
        <v>#VALUE!</v>
      </c>
    </row>
    <row r="488" spans="1:33">
      <c r="A488" s="28">
        <v>388</v>
      </c>
      <c r="B488" s="47" t="e">
        <f>Results!B488</f>
        <v>#VALUE!</v>
      </c>
      <c r="C488" s="35" t="e">
        <f>Results!C488</f>
        <v>#VALUE!</v>
      </c>
      <c r="D488" s="55" t="e">
        <f>Results!D488</f>
        <v>#VALUE!</v>
      </c>
      <c r="E488" s="55" t="e">
        <f>Results!E488</f>
        <v>#VALUE!</v>
      </c>
      <c r="F488" s="56" t="e">
        <f>Results!F488</f>
        <v>#VALUE!</v>
      </c>
      <c r="G488" s="35" t="e">
        <f>Results!G488</f>
        <v>#VALUE!</v>
      </c>
      <c r="H488" s="55" t="e">
        <f>Results!H488</f>
        <v>#VALUE!</v>
      </c>
      <c r="I488" s="55" t="e">
        <f>Results!I488</f>
        <v>#VALUE!</v>
      </c>
      <c r="J488" s="56" t="e">
        <f>Results!J488</f>
        <v>#VALUE!</v>
      </c>
      <c r="K488" s="57" t="e">
        <f>0.01*'11'!B$17*Matrix!AT488*Results!E488</f>
        <v>#VALUE!</v>
      </c>
      <c r="L488" s="32" t="e">
        <f>0.01*('11'!C$17-'935'!Y488)*Results!C488*Matrix!AT488*('11'!B$17/('11'!B$17-'935'!X488))*'935'!Q488</f>
        <v>#VALUE!</v>
      </c>
      <c r="M488" s="49" t="e">
        <f>0.01*('11'!B$17-'935'!X488)*Results!D488</f>
        <v>#VALUE!</v>
      </c>
      <c r="N488" s="32" t="e">
        <f>0.01*'11'!B$17*Matrix!H488*Matrix!BC488</f>
        <v>#VALUE!</v>
      </c>
      <c r="O488" s="32" t="e">
        <f>0.01*('11'!B$17-'935'!X488)*Matrix!BW488</f>
        <v>#VALUE!</v>
      </c>
      <c r="P488" s="49" t="e">
        <f>0.01*Matrix!AS488*'935'!U488</f>
        <v>#VALUE!</v>
      </c>
      <c r="Q488" s="57" t="e">
        <f t="shared" si="42"/>
        <v>#VALUE!</v>
      </c>
      <c r="R488" s="34" t="e">
        <f>'935'!Z488</f>
        <v>#VALUE!</v>
      </c>
      <c r="S488" s="58" t="e">
        <f t="shared" si="43"/>
        <v>#VALUE!</v>
      </c>
      <c r="T488" s="59" t="e">
        <f t="shared" si="44"/>
        <v>#VALUE!</v>
      </c>
      <c r="U488" s="57" t="e">
        <f t="shared" si="45"/>
        <v>#VALUE!</v>
      </c>
      <c r="V488" s="34" t="e">
        <f>'935'!AA488</f>
        <v>#VALUE!</v>
      </c>
      <c r="W488" s="58" t="e">
        <f t="shared" si="46"/>
        <v>#VALUE!</v>
      </c>
      <c r="X488" s="59" t="e">
        <f t="shared" si="47"/>
        <v>#VALUE!</v>
      </c>
      <c r="Y488" s="57" t="e">
        <f>0.01*('11'!B$17-'935'!X488)*Matrix!BT488</f>
        <v>#VALUE!</v>
      </c>
      <c r="Z488" s="32" t="e">
        <f>0.01*'11'!B$17*Matrix!AT488*Matrix!CV488</f>
        <v>#VALUE!</v>
      </c>
      <c r="AA488" s="32" t="e">
        <f>Matrix!AT488*MAX(Matrix!DD488,0-(Matrix!DC488+IF('935'!Q488=0,0,(1-'935'!Y488/'11'!C$17)*'11'!B$17/('11'!B$17-'935'!X488)*IF(Matrix!AT488=0,1,Matrix!BX488/Matrix!AT488)*Matrix!CU488)))*'11'!B$17*0.01*'DNO totals'!B$228/'DNO totals'!B$296</f>
        <v>#VALUE!</v>
      </c>
      <c r="AB488" s="32" t="e">
        <f>Matrix!AT488*'Charging rates'!B$106*Matrix!DA488</f>
        <v>#VALUE!</v>
      </c>
      <c r="AC488" s="32" t="e">
        <f>Matrix!AT488*MAX(Matrix!DD488,0-(Matrix!DC488+IF('935'!Q488=0,0,(1-'935'!Y488/'11'!C$17)*'11'!B$17/('11'!B$17-'935'!X488)*IF(Matrix!AT488=0,1,Matrix!BX488/Matrix!AT488)*Matrix!CU488)))*'11'!B$17*0.01*'DNO totals'!B$238/'DNO totals'!B$296</f>
        <v>#VALUE!</v>
      </c>
      <c r="AD488" s="32" t="e">
        <f>0.01*(Matrix!BX488*'11'!B$17*Matrix!CA488+Matrix!AT488*Matrix!CC488*'935'!Q488*('11'!C$17-'935'!Y488)*('11'!B$17/('11'!B$17-'935'!X488)))</f>
        <v>#VALUE!</v>
      </c>
      <c r="AE488" s="32" t="e">
        <f>Matrix!AT488*'Charging rates'!B$116*(Parameters!B$21+Matrix!AU488)*IF('DNO totals'!B$323&lt;0,1,'935'!S488)</f>
        <v>#VALUE!</v>
      </c>
      <c r="AF488" s="32" t="e">
        <f>Matrix!AT488*MAX(Matrix!DD488,0-(Matrix!DC488+IF('935'!Q488=0,0,(1-'935'!Y488/'11'!C$17)*'11'!B$17/('11'!B$17-'935'!X488)*IF(Matrix!AT488=0,1,Matrix!BX488/Matrix!AT488)*Matrix!CU488)))*'11'!B$17*0.01*(1-('DNO totals'!B$238+'DNO totals'!B$228)/'DNO totals'!B$296)</f>
        <v>#VALUE!</v>
      </c>
      <c r="AG488" s="49" t="e">
        <f t="shared" si="48"/>
        <v>#VALUE!</v>
      </c>
    </row>
    <row r="489" spans="1:33">
      <c r="A489" s="28">
        <v>389</v>
      </c>
      <c r="B489" s="47" t="e">
        <f>Results!B489</f>
        <v>#VALUE!</v>
      </c>
      <c r="C489" s="35" t="e">
        <f>Results!C489</f>
        <v>#VALUE!</v>
      </c>
      <c r="D489" s="55" t="e">
        <f>Results!D489</f>
        <v>#VALUE!</v>
      </c>
      <c r="E489" s="55" t="e">
        <f>Results!E489</f>
        <v>#VALUE!</v>
      </c>
      <c r="F489" s="56" t="e">
        <f>Results!F489</f>
        <v>#VALUE!</v>
      </c>
      <c r="G489" s="35" t="e">
        <f>Results!G489</f>
        <v>#VALUE!</v>
      </c>
      <c r="H489" s="55" t="e">
        <f>Results!H489</f>
        <v>#VALUE!</v>
      </c>
      <c r="I489" s="55" t="e">
        <f>Results!I489</f>
        <v>#VALUE!</v>
      </c>
      <c r="J489" s="56" t="e">
        <f>Results!J489</f>
        <v>#VALUE!</v>
      </c>
      <c r="K489" s="57" t="e">
        <f>0.01*'11'!B$17*Matrix!AT489*Results!E489</f>
        <v>#VALUE!</v>
      </c>
      <c r="L489" s="32" t="e">
        <f>0.01*('11'!C$17-'935'!Y489)*Results!C489*Matrix!AT489*('11'!B$17/('11'!B$17-'935'!X489))*'935'!Q489</f>
        <v>#VALUE!</v>
      </c>
      <c r="M489" s="49" t="e">
        <f>0.01*('11'!B$17-'935'!X489)*Results!D489</f>
        <v>#VALUE!</v>
      </c>
      <c r="N489" s="32" t="e">
        <f>0.01*'11'!B$17*Matrix!H489*Matrix!BC489</f>
        <v>#VALUE!</v>
      </c>
      <c r="O489" s="32" t="e">
        <f>0.01*('11'!B$17-'935'!X489)*Matrix!BW489</f>
        <v>#VALUE!</v>
      </c>
      <c r="P489" s="49" t="e">
        <f>0.01*Matrix!AS489*'935'!U489</f>
        <v>#VALUE!</v>
      </c>
      <c r="Q489" s="57" t="e">
        <f t="shared" si="42"/>
        <v>#VALUE!</v>
      </c>
      <c r="R489" s="34" t="e">
        <f>'935'!Z489</f>
        <v>#VALUE!</v>
      </c>
      <c r="S489" s="58" t="e">
        <f t="shared" si="43"/>
        <v>#VALUE!</v>
      </c>
      <c r="T489" s="59" t="e">
        <f t="shared" si="44"/>
        <v>#VALUE!</v>
      </c>
      <c r="U489" s="57" t="e">
        <f t="shared" si="45"/>
        <v>#VALUE!</v>
      </c>
      <c r="V489" s="34" t="e">
        <f>'935'!AA489</f>
        <v>#VALUE!</v>
      </c>
      <c r="W489" s="58" t="e">
        <f t="shared" si="46"/>
        <v>#VALUE!</v>
      </c>
      <c r="X489" s="59" t="e">
        <f t="shared" si="47"/>
        <v>#VALUE!</v>
      </c>
      <c r="Y489" s="57" t="e">
        <f>0.01*('11'!B$17-'935'!X489)*Matrix!BT489</f>
        <v>#VALUE!</v>
      </c>
      <c r="Z489" s="32" t="e">
        <f>0.01*'11'!B$17*Matrix!AT489*Matrix!CV489</f>
        <v>#VALUE!</v>
      </c>
      <c r="AA489" s="32" t="e">
        <f>Matrix!AT489*MAX(Matrix!DD489,0-(Matrix!DC489+IF('935'!Q489=0,0,(1-'935'!Y489/'11'!C$17)*'11'!B$17/('11'!B$17-'935'!X489)*IF(Matrix!AT489=0,1,Matrix!BX489/Matrix!AT489)*Matrix!CU489)))*'11'!B$17*0.01*'DNO totals'!B$228/'DNO totals'!B$296</f>
        <v>#VALUE!</v>
      </c>
      <c r="AB489" s="32" t="e">
        <f>Matrix!AT489*'Charging rates'!B$106*Matrix!DA489</f>
        <v>#VALUE!</v>
      </c>
      <c r="AC489" s="32" t="e">
        <f>Matrix!AT489*MAX(Matrix!DD489,0-(Matrix!DC489+IF('935'!Q489=0,0,(1-'935'!Y489/'11'!C$17)*'11'!B$17/('11'!B$17-'935'!X489)*IF(Matrix!AT489=0,1,Matrix!BX489/Matrix!AT489)*Matrix!CU489)))*'11'!B$17*0.01*'DNO totals'!B$238/'DNO totals'!B$296</f>
        <v>#VALUE!</v>
      </c>
      <c r="AD489" s="32" t="e">
        <f>0.01*(Matrix!BX489*'11'!B$17*Matrix!CA489+Matrix!AT489*Matrix!CC489*'935'!Q489*('11'!C$17-'935'!Y489)*('11'!B$17/('11'!B$17-'935'!X489)))</f>
        <v>#VALUE!</v>
      </c>
      <c r="AE489" s="32" t="e">
        <f>Matrix!AT489*'Charging rates'!B$116*(Parameters!B$21+Matrix!AU489)*IF('DNO totals'!B$323&lt;0,1,'935'!S489)</f>
        <v>#VALUE!</v>
      </c>
      <c r="AF489" s="32" t="e">
        <f>Matrix!AT489*MAX(Matrix!DD489,0-(Matrix!DC489+IF('935'!Q489=0,0,(1-'935'!Y489/'11'!C$17)*'11'!B$17/('11'!B$17-'935'!X489)*IF(Matrix!AT489=0,1,Matrix!BX489/Matrix!AT489)*Matrix!CU489)))*'11'!B$17*0.01*(1-('DNO totals'!B$238+'DNO totals'!B$228)/'DNO totals'!B$296)</f>
        <v>#VALUE!</v>
      </c>
      <c r="AG489" s="49" t="e">
        <f t="shared" si="48"/>
        <v>#VALUE!</v>
      </c>
    </row>
    <row r="490" spans="1:33">
      <c r="A490" s="28">
        <v>390</v>
      </c>
      <c r="B490" s="47" t="e">
        <f>Results!B490</f>
        <v>#VALUE!</v>
      </c>
      <c r="C490" s="35" t="e">
        <f>Results!C490</f>
        <v>#VALUE!</v>
      </c>
      <c r="D490" s="55" t="e">
        <f>Results!D490</f>
        <v>#VALUE!</v>
      </c>
      <c r="E490" s="55" t="e">
        <f>Results!E490</f>
        <v>#VALUE!</v>
      </c>
      <c r="F490" s="56" t="e">
        <f>Results!F490</f>
        <v>#VALUE!</v>
      </c>
      <c r="G490" s="35" t="e">
        <f>Results!G490</f>
        <v>#VALUE!</v>
      </c>
      <c r="H490" s="55" t="e">
        <f>Results!H490</f>
        <v>#VALUE!</v>
      </c>
      <c r="I490" s="55" t="e">
        <f>Results!I490</f>
        <v>#VALUE!</v>
      </c>
      <c r="J490" s="56" t="e">
        <f>Results!J490</f>
        <v>#VALUE!</v>
      </c>
      <c r="K490" s="57" t="e">
        <f>0.01*'11'!B$17*Matrix!AT490*Results!E490</f>
        <v>#VALUE!</v>
      </c>
      <c r="L490" s="32" t="e">
        <f>0.01*('11'!C$17-'935'!Y490)*Results!C490*Matrix!AT490*('11'!B$17/('11'!B$17-'935'!X490))*'935'!Q490</f>
        <v>#VALUE!</v>
      </c>
      <c r="M490" s="49" t="e">
        <f>0.01*('11'!B$17-'935'!X490)*Results!D490</f>
        <v>#VALUE!</v>
      </c>
      <c r="N490" s="32" t="e">
        <f>0.01*'11'!B$17*Matrix!H490*Matrix!BC490</f>
        <v>#VALUE!</v>
      </c>
      <c r="O490" s="32" t="e">
        <f>0.01*('11'!B$17-'935'!X490)*Matrix!BW490</f>
        <v>#VALUE!</v>
      </c>
      <c r="P490" s="49" t="e">
        <f>0.01*Matrix!AS490*'935'!U490</f>
        <v>#VALUE!</v>
      </c>
      <c r="Q490" s="57" t="e">
        <f t="shared" si="42"/>
        <v>#VALUE!</v>
      </c>
      <c r="R490" s="34" t="e">
        <f>'935'!Z490</f>
        <v>#VALUE!</v>
      </c>
      <c r="S490" s="58" t="e">
        <f t="shared" si="43"/>
        <v>#VALUE!</v>
      </c>
      <c r="T490" s="59" t="e">
        <f t="shared" si="44"/>
        <v>#VALUE!</v>
      </c>
      <c r="U490" s="57" t="e">
        <f t="shared" si="45"/>
        <v>#VALUE!</v>
      </c>
      <c r="V490" s="34" t="e">
        <f>'935'!AA490</f>
        <v>#VALUE!</v>
      </c>
      <c r="W490" s="58" t="e">
        <f t="shared" si="46"/>
        <v>#VALUE!</v>
      </c>
      <c r="X490" s="59" t="e">
        <f t="shared" si="47"/>
        <v>#VALUE!</v>
      </c>
      <c r="Y490" s="57" t="e">
        <f>0.01*('11'!B$17-'935'!X490)*Matrix!BT490</f>
        <v>#VALUE!</v>
      </c>
      <c r="Z490" s="32" t="e">
        <f>0.01*'11'!B$17*Matrix!AT490*Matrix!CV490</f>
        <v>#VALUE!</v>
      </c>
      <c r="AA490" s="32" t="e">
        <f>Matrix!AT490*MAX(Matrix!DD490,0-(Matrix!DC490+IF('935'!Q490=0,0,(1-'935'!Y490/'11'!C$17)*'11'!B$17/('11'!B$17-'935'!X490)*IF(Matrix!AT490=0,1,Matrix!BX490/Matrix!AT490)*Matrix!CU490)))*'11'!B$17*0.01*'DNO totals'!B$228/'DNO totals'!B$296</f>
        <v>#VALUE!</v>
      </c>
      <c r="AB490" s="32" t="e">
        <f>Matrix!AT490*'Charging rates'!B$106*Matrix!DA490</f>
        <v>#VALUE!</v>
      </c>
      <c r="AC490" s="32" t="e">
        <f>Matrix!AT490*MAX(Matrix!DD490,0-(Matrix!DC490+IF('935'!Q490=0,0,(1-'935'!Y490/'11'!C$17)*'11'!B$17/('11'!B$17-'935'!X490)*IF(Matrix!AT490=0,1,Matrix!BX490/Matrix!AT490)*Matrix!CU490)))*'11'!B$17*0.01*'DNO totals'!B$238/'DNO totals'!B$296</f>
        <v>#VALUE!</v>
      </c>
      <c r="AD490" s="32" t="e">
        <f>0.01*(Matrix!BX490*'11'!B$17*Matrix!CA490+Matrix!AT490*Matrix!CC490*'935'!Q490*('11'!C$17-'935'!Y490)*('11'!B$17/('11'!B$17-'935'!X490)))</f>
        <v>#VALUE!</v>
      </c>
      <c r="AE490" s="32" t="e">
        <f>Matrix!AT490*'Charging rates'!B$116*(Parameters!B$21+Matrix!AU490)*IF('DNO totals'!B$323&lt;0,1,'935'!S490)</f>
        <v>#VALUE!</v>
      </c>
      <c r="AF490" s="32" t="e">
        <f>Matrix!AT490*MAX(Matrix!DD490,0-(Matrix!DC490+IF('935'!Q490=0,0,(1-'935'!Y490/'11'!C$17)*'11'!B$17/('11'!B$17-'935'!X490)*IF(Matrix!AT490=0,1,Matrix!BX490/Matrix!AT490)*Matrix!CU490)))*'11'!B$17*0.01*(1-('DNO totals'!B$238+'DNO totals'!B$228)/'DNO totals'!B$296)</f>
        <v>#VALUE!</v>
      </c>
      <c r="AG490" s="49" t="e">
        <f t="shared" si="48"/>
        <v>#VALUE!</v>
      </c>
    </row>
    <row r="491" spans="1:33">
      <c r="A491" s="28">
        <v>391</v>
      </c>
      <c r="B491" s="47" t="e">
        <f>Results!B491</f>
        <v>#VALUE!</v>
      </c>
      <c r="C491" s="35" t="e">
        <f>Results!C491</f>
        <v>#VALUE!</v>
      </c>
      <c r="D491" s="55" t="e">
        <f>Results!D491</f>
        <v>#VALUE!</v>
      </c>
      <c r="E491" s="55" t="e">
        <f>Results!E491</f>
        <v>#VALUE!</v>
      </c>
      <c r="F491" s="56" t="e">
        <f>Results!F491</f>
        <v>#VALUE!</v>
      </c>
      <c r="G491" s="35" t="e">
        <f>Results!G491</f>
        <v>#VALUE!</v>
      </c>
      <c r="H491" s="55" t="e">
        <f>Results!H491</f>
        <v>#VALUE!</v>
      </c>
      <c r="I491" s="55" t="e">
        <f>Results!I491</f>
        <v>#VALUE!</v>
      </c>
      <c r="J491" s="56" t="e">
        <f>Results!J491</f>
        <v>#VALUE!</v>
      </c>
      <c r="K491" s="57" t="e">
        <f>0.01*'11'!B$17*Matrix!AT491*Results!E491</f>
        <v>#VALUE!</v>
      </c>
      <c r="L491" s="32" t="e">
        <f>0.01*('11'!C$17-'935'!Y491)*Results!C491*Matrix!AT491*('11'!B$17/('11'!B$17-'935'!X491))*'935'!Q491</f>
        <v>#VALUE!</v>
      </c>
      <c r="M491" s="49" t="e">
        <f>0.01*('11'!B$17-'935'!X491)*Results!D491</f>
        <v>#VALUE!</v>
      </c>
      <c r="N491" s="32" t="e">
        <f>0.01*'11'!B$17*Matrix!H491*Matrix!BC491</f>
        <v>#VALUE!</v>
      </c>
      <c r="O491" s="32" t="e">
        <f>0.01*('11'!B$17-'935'!X491)*Matrix!BW491</f>
        <v>#VALUE!</v>
      </c>
      <c r="P491" s="49" t="e">
        <f>0.01*Matrix!AS491*'935'!U491</f>
        <v>#VALUE!</v>
      </c>
      <c r="Q491" s="57" t="e">
        <f t="shared" si="42"/>
        <v>#VALUE!</v>
      </c>
      <c r="R491" s="34" t="e">
        <f>'935'!Z491</f>
        <v>#VALUE!</v>
      </c>
      <c r="S491" s="58" t="e">
        <f t="shared" si="43"/>
        <v>#VALUE!</v>
      </c>
      <c r="T491" s="59" t="e">
        <f t="shared" si="44"/>
        <v>#VALUE!</v>
      </c>
      <c r="U491" s="57" t="e">
        <f t="shared" si="45"/>
        <v>#VALUE!</v>
      </c>
      <c r="V491" s="34" t="e">
        <f>'935'!AA491</f>
        <v>#VALUE!</v>
      </c>
      <c r="W491" s="58" t="e">
        <f t="shared" si="46"/>
        <v>#VALUE!</v>
      </c>
      <c r="X491" s="59" t="e">
        <f t="shared" si="47"/>
        <v>#VALUE!</v>
      </c>
      <c r="Y491" s="57" t="e">
        <f>0.01*('11'!B$17-'935'!X491)*Matrix!BT491</f>
        <v>#VALUE!</v>
      </c>
      <c r="Z491" s="32" t="e">
        <f>0.01*'11'!B$17*Matrix!AT491*Matrix!CV491</f>
        <v>#VALUE!</v>
      </c>
      <c r="AA491" s="32" t="e">
        <f>Matrix!AT491*MAX(Matrix!DD491,0-(Matrix!DC491+IF('935'!Q491=0,0,(1-'935'!Y491/'11'!C$17)*'11'!B$17/('11'!B$17-'935'!X491)*IF(Matrix!AT491=0,1,Matrix!BX491/Matrix!AT491)*Matrix!CU491)))*'11'!B$17*0.01*'DNO totals'!B$228/'DNO totals'!B$296</f>
        <v>#VALUE!</v>
      </c>
      <c r="AB491" s="32" t="e">
        <f>Matrix!AT491*'Charging rates'!B$106*Matrix!DA491</f>
        <v>#VALUE!</v>
      </c>
      <c r="AC491" s="32" t="e">
        <f>Matrix!AT491*MAX(Matrix!DD491,0-(Matrix!DC491+IF('935'!Q491=0,0,(1-'935'!Y491/'11'!C$17)*'11'!B$17/('11'!B$17-'935'!X491)*IF(Matrix!AT491=0,1,Matrix!BX491/Matrix!AT491)*Matrix!CU491)))*'11'!B$17*0.01*'DNO totals'!B$238/'DNO totals'!B$296</f>
        <v>#VALUE!</v>
      </c>
      <c r="AD491" s="32" t="e">
        <f>0.01*(Matrix!BX491*'11'!B$17*Matrix!CA491+Matrix!AT491*Matrix!CC491*'935'!Q491*('11'!C$17-'935'!Y491)*('11'!B$17/('11'!B$17-'935'!X491)))</f>
        <v>#VALUE!</v>
      </c>
      <c r="AE491" s="32" t="e">
        <f>Matrix!AT491*'Charging rates'!B$116*(Parameters!B$21+Matrix!AU491)*IF('DNO totals'!B$323&lt;0,1,'935'!S491)</f>
        <v>#VALUE!</v>
      </c>
      <c r="AF491" s="32" t="e">
        <f>Matrix!AT491*MAX(Matrix!DD491,0-(Matrix!DC491+IF('935'!Q491=0,0,(1-'935'!Y491/'11'!C$17)*'11'!B$17/('11'!B$17-'935'!X491)*IF(Matrix!AT491=0,1,Matrix!BX491/Matrix!AT491)*Matrix!CU491)))*'11'!B$17*0.01*(1-('DNO totals'!B$238+'DNO totals'!B$228)/'DNO totals'!B$296)</f>
        <v>#VALUE!</v>
      </c>
      <c r="AG491" s="49" t="e">
        <f t="shared" si="48"/>
        <v>#VALUE!</v>
      </c>
    </row>
    <row r="492" spans="1:33">
      <c r="A492" s="28">
        <v>392</v>
      </c>
      <c r="B492" s="47" t="e">
        <f>Results!B492</f>
        <v>#VALUE!</v>
      </c>
      <c r="C492" s="35" t="e">
        <f>Results!C492</f>
        <v>#VALUE!</v>
      </c>
      <c r="D492" s="55" t="e">
        <f>Results!D492</f>
        <v>#VALUE!</v>
      </c>
      <c r="E492" s="55" t="e">
        <f>Results!E492</f>
        <v>#VALUE!</v>
      </c>
      <c r="F492" s="56" t="e">
        <f>Results!F492</f>
        <v>#VALUE!</v>
      </c>
      <c r="G492" s="35" t="e">
        <f>Results!G492</f>
        <v>#VALUE!</v>
      </c>
      <c r="H492" s="55" t="e">
        <f>Results!H492</f>
        <v>#VALUE!</v>
      </c>
      <c r="I492" s="55" t="e">
        <f>Results!I492</f>
        <v>#VALUE!</v>
      </c>
      <c r="J492" s="56" t="e">
        <f>Results!J492</f>
        <v>#VALUE!</v>
      </c>
      <c r="K492" s="57" t="e">
        <f>0.01*'11'!B$17*Matrix!AT492*Results!E492</f>
        <v>#VALUE!</v>
      </c>
      <c r="L492" s="32" t="e">
        <f>0.01*('11'!C$17-'935'!Y492)*Results!C492*Matrix!AT492*('11'!B$17/('11'!B$17-'935'!X492))*'935'!Q492</f>
        <v>#VALUE!</v>
      </c>
      <c r="M492" s="49" t="e">
        <f>0.01*('11'!B$17-'935'!X492)*Results!D492</f>
        <v>#VALUE!</v>
      </c>
      <c r="N492" s="32" t="e">
        <f>0.01*'11'!B$17*Matrix!H492*Matrix!BC492</f>
        <v>#VALUE!</v>
      </c>
      <c r="O492" s="32" t="e">
        <f>0.01*('11'!B$17-'935'!X492)*Matrix!BW492</f>
        <v>#VALUE!</v>
      </c>
      <c r="P492" s="49" t="e">
        <f>0.01*Matrix!AS492*'935'!U492</f>
        <v>#VALUE!</v>
      </c>
      <c r="Q492" s="57" t="e">
        <f t="shared" si="42"/>
        <v>#VALUE!</v>
      </c>
      <c r="R492" s="34" t="e">
        <f>'935'!Z492</f>
        <v>#VALUE!</v>
      </c>
      <c r="S492" s="58" t="e">
        <f t="shared" si="43"/>
        <v>#VALUE!</v>
      </c>
      <c r="T492" s="59" t="e">
        <f t="shared" si="44"/>
        <v>#VALUE!</v>
      </c>
      <c r="U492" s="57" t="e">
        <f t="shared" si="45"/>
        <v>#VALUE!</v>
      </c>
      <c r="V492" s="34" t="e">
        <f>'935'!AA492</f>
        <v>#VALUE!</v>
      </c>
      <c r="W492" s="58" t="e">
        <f t="shared" si="46"/>
        <v>#VALUE!</v>
      </c>
      <c r="X492" s="59" t="e">
        <f t="shared" si="47"/>
        <v>#VALUE!</v>
      </c>
      <c r="Y492" s="57" t="e">
        <f>0.01*('11'!B$17-'935'!X492)*Matrix!BT492</f>
        <v>#VALUE!</v>
      </c>
      <c r="Z492" s="32" t="e">
        <f>0.01*'11'!B$17*Matrix!AT492*Matrix!CV492</f>
        <v>#VALUE!</v>
      </c>
      <c r="AA492" s="32" t="e">
        <f>Matrix!AT492*MAX(Matrix!DD492,0-(Matrix!DC492+IF('935'!Q492=0,0,(1-'935'!Y492/'11'!C$17)*'11'!B$17/('11'!B$17-'935'!X492)*IF(Matrix!AT492=0,1,Matrix!BX492/Matrix!AT492)*Matrix!CU492)))*'11'!B$17*0.01*'DNO totals'!B$228/'DNO totals'!B$296</f>
        <v>#VALUE!</v>
      </c>
      <c r="AB492" s="32" t="e">
        <f>Matrix!AT492*'Charging rates'!B$106*Matrix!DA492</f>
        <v>#VALUE!</v>
      </c>
      <c r="AC492" s="32" t="e">
        <f>Matrix!AT492*MAX(Matrix!DD492,0-(Matrix!DC492+IF('935'!Q492=0,0,(1-'935'!Y492/'11'!C$17)*'11'!B$17/('11'!B$17-'935'!X492)*IF(Matrix!AT492=0,1,Matrix!BX492/Matrix!AT492)*Matrix!CU492)))*'11'!B$17*0.01*'DNO totals'!B$238/'DNO totals'!B$296</f>
        <v>#VALUE!</v>
      </c>
      <c r="AD492" s="32" t="e">
        <f>0.01*(Matrix!BX492*'11'!B$17*Matrix!CA492+Matrix!AT492*Matrix!CC492*'935'!Q492*('11'!C$17-'935'!Y492)*('11'!B$17/('11'!B$17-'935'!X492)))</f>
        <v>#VALUE!</v>
      </c>
      <c r="AE492" s="32" t="e">
        <f>Matrix!AT492*'Charging rates'!B$116*(Parameters!B$21+Matrix!AU492)*IF('DNO totals'!B$323&lt;0,1,'935'!S492)</f>
        <v>#VALUE!</v>
      </c>
      <c r="AF492" s="32" t="e">
        <f>Matrix!AT492*MAX(Matrix!DD492,0-(Matrix!DC492+IF('935'!Q492=0,0,(1-'935'!Y492/'11'!C$17)*'11'!B$17/('11'!B$17-'935'!X492)*IF(Matrix!AT492=0,1,Matrix!BX492/Matrix!AT492)*Matrix!CU492)))*'11'!B$17*0.01*(1-('DNO totals'!B$238+'DNO totals'!B$228)/'DNO totals'!B$296)</f>
        <v>#VALUE!</v>
      </c>
      <c r="AG492" s="49" t="e">
        <f t="shared" si="48"/>
        <v>#VALUE!</v>
      </c>
    </row>
    <row r="493" spans="1:33">
      <c r="A493" s="28">
        <v>393</v>
      </c>
      <c r="B493" s="47" t="e">
        <f>Results!B493</f>
        <v>#VALUE!</v>
      </c>
      <c r="C493" s="35" t="e">
        <f>Results!C493</f>
        <v>#VALUE!</v>
      </c>
      <c r="D493" s="55" t="e">
        <f>Results!D493</f>
        <v>#VALUE!</v>
      </c>
      <c r="E493" s="55" t="e">
        <f>Results!E493</f>
        <v>#VALUE!</v>
      </c>
      <c r="F493" s="56" t="e">
        <f>Results!F493</f>
        <v>#VALUE!</v>
      </c>
      <c r="G493" s="35" t="e">
        <f>Results!G493</f>
        <v>#VALUE!</v>
      </c>
      <c r="H493" s="55" t="e">
        <f>Results!H493</f>
        <v>#VALUE!</v>
      </c>
      <c r="I493" s="55" t="e">
        <f>Results!I493</f>
        <v>#VALUE!</v>
      </c>
      <c r="J493" s="56" t="e">
        <f>Results!J493</f>
        <v>#VALUE!</v>
      </c>
      <c r="K493" s="57" t="e">
        <f>0.01*'11'!B$17*Matrix!AT493*Results!E493</f>
        <v>#VALUE!</v>
      </c>
      <c r="L493" s="32" t="e">
        <f>0.01*('11'!C$17-'935'!Y493)*Results!C493*Matrix!AT493*('11'!B$17/('11'!B$17-'935'!X493))*'935'!Q493</f>
        <v>#VALUE!</v>
      </c>
      <c r="M493" s="49" t="e">
        <f>0.01*('11'!B$17-'935'!X493)*Results!D493</f>
        <v>#VALUE!</v>
      </c>
      <c r="N493" s="32" t="e">
        <f>0.01*'11'!B$17*Matrix!H493*Matrix!BC493</f>
        <v>#VALUE!</v>
      </c>
      <c r="O493" s="32" t="e">
        <f>0.01*('11'!B$17-'935'!X493)*Matrix!BW493</f>
        <v>#VALUE!</v>
      </c>
      <c r="P493" s="49" t="e">
        <f>0.01*Matrix!AS493*'935'!U493</f>
        <v>#VALUE!</v>
      </c>
      <c r="Q493" s="57" t="e">
        <f t="shared" si="42"/>
        <v>#VALUE!</v>
      </c>
      <c r="R493" s="34" t="e">
        <f>'935'!Z493</f>
        <v>#VALUE!</v>
      </c>
      <c r="S493" s="58" t="e">
        <f t="shared" si="43"/>
        <v>#VALUE!</v>
      </c>
      <c r="T493" s="59" t="e">
        <f t="shared" si="44"/>
        <v>#VALUE!</v>
      </c>
      <c r="U493" s="57" t="e">
        <f t="shared" si="45"/>
        <v>#VALUE!</v>
      </c>
      <c r="V493" s="34" t="e">
        <f>'935'!AA493</f>
        <v>#VALUE!</v>
      </c>
      <c r="W493" s="58" t="e">
        <f t="shared" si="46"/>
        <v>#VALUE!</v>
      </c>
      <c r="X493" s="59" t="e">
        <f t="shared" si="47"/>
        <v>#VALUE!</v>
      </c>
      <c r="Y493" s="57" t="e">
        <f>0.01*('11'!B$17-'935'!X493)*Matrix!BT493</f>
        <v>#VALUE!</v>
      </c>
      <c r="Z493" s="32" t="e">
        <f>0.01*'11'!B$17*Matrix!AT493*Matrix!CV493</f>
        <v>#VALUE!</v>
      </c>
      <c r="AA493" s="32" t="e">
        <f>Matrix!AT493*MAX(Matrix!DD493,0-(Matrix!DC493+IF('935'!Q493=0,0,(1-'935'!Y493/'11'!C$17)*'11'!B$17/('11'!B$17-'935'!X493)*IF(Matrix!AT493=0,1,Matrix!BX493/Matrix!AT493)*Matrix!CU493)))*'11'!B$17*0.01*'DNO totals'!B$228/'DNO totals'!B$296</f>
        <v>#VALUE!</v>
      </c>
      <c r="AB493" s="32" t="e">
        <f>Matrix!AT493*'Charging rates'!B$106*Matrix!DA493</f>
        <v>#VALUE!</v>
      </c>
      <c r="AC493" s="32" t="e">
        <f>Matrix!AT493*MAX(Matrix!DD493,0-(Matrix!DC493+IF('935'!Q493=0,0,(1-'935'!Y493/'11'!C$17)*'11'!B$17/('11'!B$17-'935'!X493)*IF(Matrix!AT493=0,1,Matrix!BX493/Matrix!AT493)*Matrix!CU493)))*'11'!B$17*0.01*'DNO totals'!B$238/'DNO totals'!B$296</f>
        <v>#VALUE!</v>
      </c>
      <c r="AD493" s="32" t="e">
        <f>0.01*(Matrix!BX493*'11'!B$17*Matrix!CA493+Matrix!AT493*Matrix!CC493*'935'!Q493*('11'!C$17-'935'!Y493)*('11'!B$17/('11'!B$17-'935'!X493)))</f>
        <v>#VALUE!</v>
      </c>
      <c r="AE493" s="32" t="e">
        <f>Matrix!AT493*'Charging rates'!B$116*(Parameters!B$21+Matrix!AU493)*IF('DNO totals'!B$323&lt;0,1,'935'!S493)</f>
        <v>#VALUE!</v>
      </c>
      <c r="AF493" s="32" t="e">
        <f>Matrix!AT493*MAX(Matrix!DD493,0-(Matrix!DC493+IF('935'!Q493=0,0,(1-'935'!Y493/'11'!C$17)*'11'!B$17/('11'!B$17-'935'!X493)*IF(Matrix!AT493=0,1,Matrix!BX493/Matrix!AT493)*Matrix!CU493)))*'11'!B$17*0.01*(1-('DNO totals'!B$238+'DNO totals'!B$228)/'DNO totals'!B$296)</f>
        <v>#VALUE!</v>
      </c>
      <c r="AG493" s="49" t="e">
        <f t="shared" si="48"/>
        <v>#VALUE!</v>
      </c>
    </row>
    <row r="494" spans="1:33">
      <c r="A494" s="28">
        <v>394</v>
      </c>
      <c r="B494" s="47" t="e">
        <f>Results!B494</f>
        <v>#VALUE!</v>
      </c>
      <c r="C494" s="35" t="e">
        <f>Results!C494</f>
        <v>#VALUE!</v>
      </c>
      <c r="D494" s="55" t="e">
        <f>Results!D494</f>
        <v>#VALUE!</v>
      </c>
      <c r="E494" s="55" t="e">
        <f>Results!E494</f>
        <v>#VALUE!</v>
      </c>
      <c r="F494" s="56" t="e">
        <f>Results!F494</f>
        <v>#VALUE!</v>
      </c>
      <c r="G494" s="35" t="e">
        <f>Results!G494</f>
        <v>#VALUE!</v>
      </c>
      <c r="H494" s="55" t="e">
        <f>Results!H494</f>
        <v>#VALUE!</v>
      </c>
      <c r="I494" s="55" t="e">
        <f>Results!I494</f>
        <v>#VALUE!</v>
      </c>
      <c r="J494" s="56" t="e">
        <f>Results!J494</f>
        <v>#VALUE!</v>
      </c>
      <c r="K494" s="57" t="e">
        <f>0.01*'11'!B$17*Matrix!AT494*Results!E494</f>
        <v>#VALUE!</v>
      </c>
      <c r="L494" s="32" t="e">
        <f>0.01*('11'!C$17-'935'!Y494)*Results!C494*Matrix!AT494*('11'!B$17/('11'!B$17-'935'!X494))*'935'!Q494</f>
        <v>#VALUE!</v>
      </c>
      <c r="M494" s="49" t="e">
        <f>0.01*('11'!B$17-'935'!X494)*Results!D494</f>
        <v>#VALUE!</v>
      </c>
      <c r="N494" s="32" t="e">
        <f>0.01*'11'!B$17*Matrix!H494*Matrix!BC494</f>
        <v>#VALUE!</v>
      </c>
      <c r="O494" s="32" t="e">
        <f>0.01*('11'!B$17-'935'!X494)*Matrix!BW494</f>
        <v>#VALUE!</v>
      </c>
      <c r="P494" s="49" t="e">
        <f>0.01*Matrix!AS494*'935'!U494</f>
        <v>#VALUE!</v>
      </c>
      <c r="Q494" s="57" t="e">
        <f t="shared" si="42"/>
        <v>#VALUE!</v>
      </c>
      <c r="R494" s="34" t="e">
        <f>'935'!Z494</f>
        <v>#VALUE!</v>
      </c>
      <c r="S494" s="58" t="e">
        <f t="shared" si="43"/>
        <v>#VALUE!</v>
      </c>
      <c r="T494" s="59" t="e">
        <f t="shared" si="44"/>
        <v>#VALUE!</v>
      </c>
      <c r="U494" s="57" t="e">
        <f t="shared" si="45"/>
        <v>#VALUE!</v>
      </c>
      <c r="V494" s="34" t="e">
        <f>'935'!AA494</f>
        <v>#VALUE!</v>
      </c>
      <c r="W494" s="58" t="e">
        <f t="shared" si="46"/>
        <v>#VALUE!</v>
      </c>
      <c r="X494" s="59" t="e">
        <f t="shared" si="47"/>
        <v>#VALUE!</v>
      </c>
      <c r="Y494" s="57" t="e">
        <f>0.01*('11'!B$17-'935'!X494)*Matrix!BT494</f>
        <v>#VALUE!</v>
      </c>
      <c r="Z494" s="32" t="e">
        <f>0.01*'11'!B$17*Matrix!AT494*Matrix!CV494</f>
        <v>#VALUE!</v>
      </c>
      <c r="AA494" s="32" t="e">
        <f>Matrix!AT494*MAX(Matrix!DD494,0-(Matrix!DC494+IF('935'!Q494=0,0,(1-'935'!Y494/'11'!C$17)*'11'!B$17/('11'!B$17-'935'!X494)*IF(Matrix!AT494=0,1,Matrix!BX494/Matrix!AT494)*Matrix!CU494)))*'11'!B$17*0.01*'DNO totals'!B$228/'DNO totals'!B$296</f>
        <v>#VALUE!</v>
      </c>
      <c r="AB494" s="32" t="e">
        <f>Matrix!AT494*'Charging rates'!B$106*Matrix!DA494</f>
        <v>#VALUE!</v>
      </c>
      <c r="AC494" s="32" t="e">
        <f>Matrix!AT494*MAX(Matrix!DD494,0-(Matrix!DC494+IF('935'!Q494=0,0,(1-'935'!Y494/'11'!C$17)*'11'!B$17/('11'!B$17-'935'!X494)*IF(Matrix!AT494=0,1,Matrix!BX494/Matrix!AT494)*Matrix!CU494)))*'11'!B$17*0.01*'DNO totals'!B$238/'DNO totals'!B$296</f>
        <v>#VALUE!</v>
      </c>
      <c r="AD494" s="32" t="e">
        <f>0.01*(Matrix!BX494*'11'!B$17*Matrix!CA494+Matrix!AT494*Matrix!CC494*'935'!Q494*('11'!C$17-'935'!Y494)*('11'!B$17/('11'!B$17-'935'!X494)))</f>
        <v>#VALUE!</v>
      </c>
      <c r="AE494" s="32" t="e">
        <f>Matrix!AT494*'Charging rates'!B$116*(Parameters!B$21+Matrix!AU494)*IF('DNO totals'!B$323&lt;0,1,'935'!S494)</f>
        <v>#VALUE!</v>
      </c>
      <c r="AF494" s="32" t="e">
        <f>Matrix!AT494*MAX(Matrix!DD494,0-(Matrix!DC494+IF('935'!Q494=0,0,(1-'935'!Y494/'11'!C$17)*'11'!B$17/('11'!B$17-'935'!X494)*IF(Matrix!AT494=0,1,Matrix!BX494/Matrix!AT494)*Matrix!CU494)))*'11'!B$17*0.01*(1-('DNO totals'!B$238+'DNO totals'!B$228)/'DNO totals'!B$296)</f>
        <v>#VALUE!</v>
      </c>
      <c r="AG494" s="49" t="e">
        <f t="shared" si="48"/>
        <v>#VALUE!</v>
      </c>
    </row>
    <row r="495" spans="1:33">
      <c r="A495" s="28">
        <v>395</v>
      </c>
      <c r="B495" s="47" t="e">
        <f>Results!B495</f>
        <v>#VALUE!</v>
      </c>
      <c r="C495" s="35" t="e">
        <f>Results!C495</f>
        <v>#VALUE!</v>
      </c>
      <c r="D495" s="55" t="e">
        <f>Results!D495</f>
        <v>#VALUE!</v>
      </c>
      <c r="E495" s="55" t="e">
        <f>Results!E495</f>
        <v>#VALUE!</v>
      </c>
      <c r="F495" s="56" t="e">
        <f>Results!F495</f>
        <v>#VALUE!</v>
      </c>
      <c r="G495" s="35" t="e">
        <f>Results!G495</f>
        <v>#VALUE!</v>
      </c>
      <c r="H495" s="55" t="e">
        <f>Results!H495</f>
        <v>#VALUE!</v>
      </c>
      <c r="I495" s="55" t="e">
        <f>Results!I495</f>
        <v>#VALUE!</v>
      </c>
      <c r="J495" s="56" t="e">
        <f>Results!J495</f>
        <v>#VALUE!</v>
      </c>
      <c r="K495" s="57" t="e">
        <f>0.01*'11'!B$17*Matrix!AT495*Results!E495</f>
        <v>#VALUE!</v>
      </c>
      <c r="L495" s="32" t="e">
        <f>0.01*('11'!C$17-'935'!Y495)*Results!C495*Matrix!AT495*('11'!B$17/('11'!B$17-'935'!X495))*'935'!Q495</f>
        <v>#VALUE!</v>
      </c>
      <c r="M495" s="49" t="e">
        <f>0.01*('11'!B$17-'935'!X495)*Results!D495</f>
        <v>#VALUE!</v>
      </c>
      <c r="N495" s="32" t="e">
        <f>0.01*'11'!B$17*Matrix!H495*Matrix!BC495</f>
        <v>#VALUE!</v>
      </c>
      <c r="O495" s="32" t="e">
        <f>0.01*('11'!B$17-'935'!X495)*Matrix!BW495</f>
        <v>#VALUE!</v>
      </c>
      <c r="P495" s="49" t="e">
        <f>0.01*Matrix!AS495*'935'!U495</f>
        <v>#VALUE!</v>
      </c>
      <c r="Q495" s="57" t="e">
        <f t="shared" si="42"/>
        <v>#VALUE!</v>
      </c>
      <c r="R495" s="34" t="e">
        <f>'935'!Z495</f>
        <v>#VALUE!</v>
      </c>
      <c r="S495" s="58" t="e">
        <f t="shared" si="43"/>
        <v>#VALUE!</v>
      </c>
      <c r="T495" s="59" t="e">
        <f t="shared" si="44"/>
        <v>#VALUE!</v>
      </c>
      <c r="U495" s="57" t="e">
        <f t="shared" si="45"/>
        <v>#VALUE!</v>
      </c>
      <c r="V495" s="34" t="e">
        <f>'935'!AA495</f>
        <v>#VALUE!</v>
      </c>
      <c r="W495" s="58" t="e">
        <f t="shared" si="46"/>
        <v>#VALUE!</v>
      </c>
      <c r="X495" s="59" t="e">
        <f t="shared" si="47"/>
        <v>#VALUE!</v>
      </c>
      <c r="Y495" s="57" t="e">
        <f>0.01*('11'!B$17-'935'!X495)*Matrix!BT495</f>
        <v>#VALUE!</v>
      </c>
      <c r="Z495" s="32" t="e">
        <f>0.01*'11'!B$17*Matrix!AT495*Matrix!CV495</f>
        <v>#VALUE!</v>
      </c>
      <c r="AA495" s="32" t="e">
        <f>Matrix!AT495*MAX(Matrix!DD495,0-(Matrix!DC495+IF('935'!Q495=0,0,(1-'935'!Y495/'11'!C$17)*'11'!B$17/('11'!B$17-'935'!X495)*IF(Matrix!AT495=0,1,Matrix!BX495/Matrix!AT495)*Matrix!CU495)))*'11'!B$17*0.01*'DNO totals'!B$228/'DNO totals'!B$296</f>
        <v>#VALUE!</v>
      </c>
      <c r="AB495" s="32" t="e">
        <f>Matrix!AT495*'Charging rates'!B$106*Matrix!DA495</f>
        <v>#VALUE!</v>
      </c>
      <c r="AC495" s="32" t="e">
        <f>Matrix!AT495*MAX(Matrix!DD495,0-(Matrix!DC495+IF('935'!Q495=0,0,(1-'935'!Y495/'11'!C$17)*'11'!B$17/('11'!B$17-'935'!X495)*IF(Matrix!AT495=0,1,Matrix!BX495/Matrix!AT495)*Matrix!CU495)))*'11'!B$17*0.01*'DNO totals'!B$238/'DNO totals'!B$296</f>
        <v>#VALUE!</v>
      </c>
      <c r="AD495" s="32" t="e">
        <f>0.01*(Matrix!BX495*'11'!B$17*Matrix!CA495+Matrix!AT495*Matrix!CC495*'935'!Q495*('11'!C$17-'935'!Y495)*('11'!B$17/('11'!B$17-'935'!X495)))</f>
        <v>#VALUE!</v>
      </c>
      <c r="AE495" s="32" t="e">
        <f>Matrix!AT495*'Charging rates'!B$116*(Parameters!B$21+Matrix!AU495)*IF('DNO totals'!B$323&lt;0,1,'935'!S495)</f>
        <v>#VALUE!</v>
      </c>
      <c r="AF495" s="32" t="e">
        <f>Matrix!AT495*MAX(Matrix!DD495,0-(Matrix!DC495+IF('935'!Q495=0,0,(1-'935'!Y495/'11'!C$17)*'11'!B$17/('11'!B$17-'935'!X495)*IF(Matrix!AT495=0,1,Matrix!BX495/Matrix!AT495)*Matrix!CU495)))*'11'!B$17*0.01*(1-('DNO totals'!B$238+'DNO totals'!B$228)/'DNO totals'!B$296)</f>
        <v>#VALUE!</v>
      </c>
      <c r="AG495" s="49" t="e">
        <f t="shared" si="48"/>
        <v>#VALUE!</v>
      </c>
    </row>
    <row r="496" spans="1:33">
      <c r="A496" s="28">
        <v>396</v>
      </c>
      <c r="B496" s="47" t="e">
        <f>Results!B496</f>
        <v>#VALUE!</v>
      </c>
      <c r="C496" s="35" t="e">
        <f>Results!C496</f>
        <v>#VALUE!</v>
      </c>
      <c r="D496" s="55" t="e">
        <f>Results!D496</f>
        <v>#VALUE!</v>
      </c>
      <c r="E496" s="55" t="e">
        <f>Results!E496</f>
        <v>#VALUE!</v>
      </c>
      <c r="F496" s="56" t="e">
        <f>Results!F496</f>
        <v>#VALUE!</v>
      </c>
      <c r="G496" s="35" t="e">
        <f>Results!G496</f>
        <v>#VALUE!</v>
      </c>
      <c r="H496" s="55" t="e">
        <f>Results!H496</f>
        <v>#VALUE!</v>
      </c>
      <c r="I496" s="55" t="e">
        <f>Results!I496</f>
        <v>#VALUE!</v>
      </c>
      <c r="J496" s="56" t="e">
        <f>Results!J496</f>
        <v>#VALUE!</v>
      </c>
      <c r="K496" s="57" t="e">
        <f>0.01*'11'!B$17*Matrix!AT496*Results!E496</f>
        <v>#VALUE!</v>
      </c>
      <c r="L496" s="32" t="e">
        <f>0.01*('11'!C$17-'935'!Y496)*Results!C496*Matrix!AT496*('11'!B$17/('11'!B$17-'935'!X496))*'935'!Q496</f>
        <v>#VALUE!</v>
      </c>
      <c r="M496" s="49" t="e">
        <f>0.01*('11'!B$17-'935'!X496)*Results!D496</f>
        <v>#VALUE!</v>
      </c>
      <c r="N496" s="32" t="e">
        <f>0.01*'11'!B$17*Matrix!H496*Matrix!BC496</f>
        <v>#VALUE!</v>
      </c>
      <c r="O496" s="32" t="e">
        <f>0.01*('11'!B$17-'935'!X496)*Matrix!BW496</f>
        <v>#VALUE!</v>
      </c>
      <c r="P496" s="49" t="e">
        <f>0.01*Matrix!AS496*'935'!U496</f>
        <v>#VALUE!</v>
      </c>
      <c r="Q496" s="57" t="e">
        <f t="shared" si="42"/>
        <v>#VALUE!</v>
      </c>
      <c r="R496" s="34" t="e">
        <f>'935'!Z496</f>
        <v>#VALUE!</v>
      </c>
      <c r="S496" s="58" t="e">
        <f t="shared" si="43"/>
        <v>#VALUE!</v>
      </c>
      <c r="T496" s="59" t="e">
        <f t="shared" si="44"/>
        <v>#VALUE!</v>
      </c>
      <c r="U496" s="57" t="e">
        <f t="shared" si="45"/>
        <v>#VALUE!</v>
      </c>
      <c r="V496" s="34" t="e">
        <f>'935'!AA496</f>
        <v>#VALUE!</v>
      </c>
      <c r="W496" s="58" t="e">
        <f t="shared" si="46"/>
        <v>#VALUE!</v>
      </c>
      <c r="X496" s="59" t="e">
        <f t="shared" si="47"/>
        <v>#VALUE!</v>
      </c>
      <c r="Y496" s="57" t="e">
        <f>0.01*('11'!B$17-'935'!X496)*Matrix!BT496</f>
        <v>#VALUE!</v>
      </c>
      <c r="Z496" s="32" t="e">
        <f>0.01*'11'!B$17*Matrix!AT496*Matrix!CV496</f>
        <v>#VALUE!</v>
      </c>
      <c r="AA496" s="32" t="e">
        <f>Matrix!AT496*MAX(Matrix!DD496,0-(Matrix!DC496+IF('935'!Q496=0,0,(1-'935'!Y496/'11'!C$17)*'11'!B$17/('11'!B$17-'935'!X496)*IF(Matrix!AT496=0,1,Matrix!BX496/Matrix!AT496)*Matrix!CU496)))*'11'!B$17*0.01*'DNO totals'!B$228/'DNO totals'!B$296</f>
        <v>#VALUE!</v>
      </c>
      <c r="AB496" s="32" t="e">
        <f>Matrix!AT496*'Charging rates'!B$106*Matrix!DA496</f>
        <v>#VALUE!</v>
      </c>
      <c r="AC496" s="32" t="e">
        <f>Matrix!AT496*MAX(Matrix!DD496,0-(Matrix!DC496+IF('935'!Q496=0,0,(1-'935'!Y496/'11'!C$17)*'11'!B$17/('11'!B$17-'935'!X496)*IF(Matrix!AT496=0,1,Matrix!BX496/Matrix!AT496)*Matrix!CU496)))*'11'!B$17*0.01*'DNO totals'!B$238/'DNO totals'!B$296</f>
        <v>#VALUE!</v>
      </c>
      <c r="AD496" s="32" t="e">
        <f>0.01*(Matrix!BX496*'11'!B$17*Matrix!CA496+Matrix!AT496*Matrix!CC496*'935'!Q496*('11'!C$17-'935'!Y496)*('11'!B$17/('11'!B$17-'935'!X496)))</f>
        <v>#VALUE!</v>
      </c>
      <c r="AE496" s="32" t="e">
        <f>Matrix!AT496*'Charging rates'!B$116*(Parameters!B$21+Matrix!AU496)*IF('DNO totals'!B$323&lt;0,1,'935'!S496)</f>
        <v>#VALUE!</v>
      </c>
      <c r="AF496" s="32" t="e">
        <f>Matrix!AT496*MAX(Matrix!DD496,0-(Matrix!DC496+IF('935'!Q496=0,0,(1-'935'!Y496/'11'!C$17)*'11'!B$17/('11'!B$17-'935'!X496)*IF(Matrix!AT496=0,1,Matrix!BX496/Matrix!AT496)*Matrix!CU496)))*'11'!B$17*0.01*(1-('DNO totals'!B$238+'DNO totals'!B$228)/'DNO totals'!B$296)</f>
        <v>#VALUE!</v>
      </c>
      <c r="AG496" s="49" t="e">
        <f t="shared" si="48"/>
        <v>#VALUE!</v>
      </c>
    </row>
    <row r="497" spans="1:33">
      <c r="A497" s="28">
        <v>397</v>
      </c>
      <c r="B497" s="47" t="e">
        <f>Results!B497</f>
        <v>#VALUE!</v>
      </c>
      <c r="C497" s="35" t="e">
        <f>Results!C497</f>
        <v>#VALUE!</v>
      </c>
      <c r="D497" s="55" t="e">
        <f>Results!D497</f>
        <v>#VALUE!</v>
      </c>
      <c r="E497" s="55" t="e">
        <f>Results!E497</f>
        <v>#VALUE!</v>
      </c>
      <c r="F497" s="56" t="e">
        <f>Results!F497</f>
        <v>#VALUE!</v>
      </c>
      <c r="G497" s="35" t="e">
        <f>Results!G497</f>
        <v>#VALUE!</v>
      </c>
      <c r="H497" s="55" t="e">
        <f>Results!H497</f>
        <v>#VALUE!</v>
      </c>
      <c r="I497" s="55" t="e">
        <f>Results!I497</f>
        <v>#VALUE!</v>
      </c>
      <c r="J497" s="56" t="e">
        <f>Results!J497</f>
        <v>#VALUE!</v>
      </c>
      <c r="K497" s="57" t="e">
        <f>0.01*'11'!B$17*Matrix!AT497*Results!E497</f>
        <v>#VALUE!</v>
      </c>
      <c r="L497" s="32" t="e">
        <f>0.01*('11'!C$17-'935'!Y497)*Results!C497*Matrix!AT497*('11'!B$17/('11'!B$17-'935'!X497))*'935'!Q497</f>
        <v>#VALUE!</v>
      </c>
      <c r="M497" s="49" t="e">
        <f>0.01*('11'!B$17-'935'!X497)*Results!D497</f>
        <v>#VALUE!</v>
      </c>
      <c r="N497" s="32" t="e">
        <f>0.01*'11'!B$17*Matrix!H497*Matrix!BC497</f>
        <v>#VALUE!</v>
      </c>
      <c r="O497" s="32" t="e">
        <f>0.01*('11'!B$17-'935'!X497)*Matrix!BW497</f>
        <v>#VALUE!</v>
      </c>
      <c r="P497" s="49" t="e">
        <f>0.01*Matrix!AS497*'935'!U497</f>
        <v>#VALUE!</v>
      </c>
      <c r="Q497" s="57" t="e">
        <f t="shared" si="42"/>
        <v>#VALUE!</v>
      </c>
      <c r="R497" s="34" t="e">
        <f>'935'!Z497</f>
        <v>#VALUE!</v>
      </c>
      <c r="S497" s="58" t="e">
        <f t="shared" si="43"/>
        <v>#VALUE!</v>
      </c>
      <c r="T497" s="59" t="e">
        <f t="shared" si="44"/>
        <v>#VALUE!</v>
      </c>
      <c r="U497" s="57" t="e">
        <f t="shared" si="45"/>
        <v>#VALUE!</v>
      </c>
      <c r="V497" s="34" t="e">
        <f>'935'!AA497</f>
        <v>#VALUE!</v>
      </c>
      <c r="W497" s="58" t="e">
        <f t="shared" si="46"/>
        <v>#VALUE!</v>
      </c>
      <c r="X497" s="59" t="e">
        <f t="shared" si="47"/>
        <v>#VALUE!</v>
      </c>
      <c r="Y497" s="57" t="e">
        <f>0.01*('11'!B$17-'935'!X497)*Matrix!BT497</f>
        <v>#VALUE!</v>
      </c>
      <c r="Z497" s="32" t="e">
        <f>0.01*'11'!B$17*Matrix!AT497*Matrix!CV497</f>
        <v>#VALUE!</v>
      </c>
      <c r="AA497" s="32" t="e">
        <f>Matrix!AT497*MAX(Matrix!DD497,0-(Matrix!DC497+IF('935'!Q497=0,0,(1-'935'!Y497/'11'!C$17)*'11'!B$17/('11'!B$17-'935'!X497)*IF(Matrix!AT497=0,1,Matrix!BX497/Matrix!AT497)*Matrix!CU497)))*'11'!B$17*0.01*'DNO totals'!B$228/'DNO totals'!B$296</f>
        <v>#VALUE!</v>
      </c>
      <c r="AB497" s="32" t="e">
        <f>Matrix!AT497*'Charging rates'!B$106*Matrix!DA497</f>
        <v>#VALUE!</v>
      </c>
      <c r="AC497" s="32" t="e">
        <f>Matrix!AT497*MAX(Matrix!DD497,0-(Matrix!DC497+IF('935'!Q497=0,0,(1-'935'!Y497/'11'!C$17)*'11'!B$17/('11'!B$17-'935'!X497)*IF(Matrix!AT497=0,1,Matrix!BX497/Matrix!AT497)*Matrix!CU497)))*'11'!B$17*0.01*'DNO totals'!B$238/'DNO totals'!B$296</f>
        <v>#VALUE!</v>
      </c>
      <c r="AD497" s="32" t="e">
        <f>0.01*(Matrix!BX497*'11'!B$17*Matrix!CA497+Matrix!AT497*Matrix!CC497*'935'!Q497*('11'!C$17-'935'!Y497)*('11'!B$17/('11'!B$17-'935'!X497)))</f>
        <v>#VALUE!</v>
      </c>
      <c r="AE497" s="32" t="e">
        <f>Matrix!AT497*'Charging rates'!B$116*(Parameters!B$21+Matrix!AU497)*IF('DNO totals'!B$323&lt;0,1,'935'!S497)</f>
        <v>#VALUE!</v>
      </c>
      <c r="AF497" s="32" t="e">
        <f>Matrix!AT497*MAX(Matrix!DD497,0-(Matrix!DC497+IF('935'!Q497=0,0,(1-'935'!Y497/'11'!C$17)*'11'!B$17/('11'!B$17-'935'!X497)*IF(Matrix!AT497=0,1,Matrix!BX497/Matrix!AT497)*Matrix!CU497)))*'11'!B$17*0.01*(1-('DNO totals'!B$238+'DNO totals'!B$228)/'DNO totals'!B$296)</f>
        <v>#VALUE!</v>
      </c>
      <c r="AG497" s="49" t="e">
        <f t="shared" si="48"/>
        <v>#VALUE!</v>
      </c>
    </row>
    <row r="498" spans="1:33">
      <c r="A498" s="28">
        <v>398</v>
      </c>
      <c r="B498" s="47" t="e">
        <f>Results!B498</f>
        <v>#VALUE!</v>
      </c>
      <c r="C498" s="35" t="e">
        <f>Results!C498</f>
        <v>#VALUE!</v>
      </c>
      <c r="D498" s="55" t="e">
        <f>Results!D498</f>
        <v>#VALUE!</v>
      </c>
      <c r="E498" s="55" t="e">
        <f>Results!E498</f>
        <v>#VALUE!</v>
      </c>
      <c r="F498" s="56" t="e">
        <f>Results!F498</f>
        <v>#VALUE!</v>
      </c>
      <c r="G498" s="35" t="e">
        <f>Results!G498</f>
        <v>#VALUE!</v>
      </c>
      <c r="H498" s="55" t="e">
        <f>Results!H498</f>
        <v>#VALUE!</v>
      </c>
      <c r="I498" s="55" t="e">
        <f>Results!I498</f>
        <v>#VALUE!</v>
      </c>
      <c r="J498" s="56" t="e">
        <f>Results!J498</f>
        <v>#VALUE!</v>
      </c>
      <c r="K498" s="57" t="e">
        <f>0.01*'11'!B$17*Matrix!AT498*Results!E498</f>
        <v>#VALUE!</v>
      </c>
      <c r="L498" s="32" t="e">
        <f>0.01*('11'!C$17-'935'!Y498)*Results!C498*Matrix!AT498*('11'!B$17/('11'!B$17-'935'!X498))*'935'!Q498</f>
        <v>#VALUE!</v>
      </c>
      <c r="M498" s="49" t="e">
        <f>0.01*('11'!B$17-'935'!X498)*Results!D498</f>
        <v>#VALUE!</v>
      </c>
      <c r="N498" s="32" t="e">
        <f>0.01*'11'!B$17*Matrix!H498*Matrix!BC498</f>
        <v>#VALUE!</v>
      </c>
      <c r="O498" s="32" t="e">
        <f>0.01*('11'!B$17-'935'!X498)*Matrix!BW498</f>
        <v>#VALUE!</v>
      </c>
      <c r="P498" s="49" t="e">
        <f>0.01*Matrix!AS498*'935'!U498</f>
        <v>#VALUE!</v>
      </c>
      <c r="Q498" s="57" t="e">
        <f t="shared" si="42"/>
        <v>#VALUE!</v>
      </c>
      <c r="R498" s="34" t="e">
        <f>'935'!Z498</f>
        <v>#VALUE!</v>
      </c>
      <c r="S498" s="58" t="e">
        <f t="shared" si="43"/>
        <v>#VALUE!</v>
      </c>
      <c r="T498" s="59" t="e">
        <f t="shared" si="44"/>
        <v>#VALUE!</v>
      </c>
      <c r="U498" s="57" t="e">
        <f t="shared" si="45"/>
        <v>#VALUE!</v>
      </c>
      <c r="V498" s="34" t="e">
        <f>'935'!AA498</f>
        <v>#VALUE!</v>
      </c>
      <c r="W498" s="58" t="e">
        <f t="shared" si="46"/>
        <v>#VALUE!</v>
      </c>
      <c r="X498" s="59" t="e">
        <f t="shared" si="47"/>
        <v>#VALUE!</v>
      </c>
      <c r="Y498" s="57" t="e">
        <f>0.01*('11'!B$17-'935'!X498)*Matrix!BT498</f>
        <v>#VALUE!</v>
      </c>
      <c r="Z498" s="32" t="e">
        <f>0.01*'11'!B$17*Matrix!AT498*Matrix!CV498</f>
        <v>#VALUE!</v>
      </c>
      <c r="AA498" s="32" t="e">
        <f>Matrix!AT498*MAX(Matrix!DD498,0-(Matrix!DC498+IF('935'!Q498=0,0,(1-'935'!Y498/'11'!C$17)*'11'!B$17/('11'!B$17-'935'!X498)*IF(Matrix!AT498=0,1,Matrix!BX498/Matrix!AT498)*Matrix!CU498)))*'11'!B$17*0.01*'DNO totals'!B$228/'DNO totals'!B$296</f>
        <v>#VALUE!</v>
      </c>
      <c r="AB498" s="32" t="e">
        <f>Matrix!AT498*'Charging rates'!B$106*Matrix!DA498</f>
        <v>#VALUE!</v>
      </c>
      <c r="AC498" s="32" t="e">
        <f>Matrix!AT498*MAX(Matrix!DD498,0-(Matrix!DC498+IF('935'!Q498=0,0,(1-'935'!Y498/'11'!C$17)*'11'!B$17/('11'!B$17-'935'!X498)*IF(Matrix!AT498=0,1,Matrix!BX498/Matrix!AT498)*Matrix!CU498)))*'11'!B$17*0.01*'DNO totals'!B$238/'DNO totals'!B$296</f>
        <v>#VALUE!</v>
      </c>
      <c r="AD498" s="32" t="e">
        <f>0.01*(Matrix!BX498*'11'!B$17*Matrix!CA498+Matrix!AT498*Matrix!CC498*'935'!Q498*('11'!C$17-'935'!Y498)*('11'!B$17/('11'!B$17-'935'!X498)))</f>
        <v>#VALUE!</v>
      </c>
      <c r="AE498" s="32" t="e">
        <f>Matrix!AT498*'Charging rates'!B$116*(Parameters!B$21+Matrix!AU498)*IF('DNO totals'!B$323&lt;0,1,'935'!S498)</f>
        <v>#VALUE!</v>
      </c>
      <c r="AF498" s="32" t="e">
        <f>Matrix!AT498*MAX(Matrix!DD498,0-(Matrix!DC498+IF('935'!Q498=0,0,(1-'935'!Y498/'11'!C$17)*'11'!B$17/('11'!B$17-'935'!X498)*IF(Matrix!AT498=0,1,Matrix!BX498/Matrix!AT498)*Matrix!CU498)))*'11'!B$17*0.01*(1-('DNO totals'!B$238+'DNO totals'!B$228)/'DNO totals'!B$296)</f>
        <v>#VALUE!</v>
      </c>
      <c r="AG498" s="49" t="e">
        <f t="shared" si="48"/>
        <v>#VALUE!</v>
      </c>
    </row>
    <row r="499" spans="1:33">
      <c r="A499" s="28">
        <v>399</v>
      </c>
      <c r="B499" s="47" t="e">
        <f>Results!B499</f>
        <v>#VALUE!</v>
      </c>
      <c r="C499" s="35" t="e">
        <f>Results!C499</f>
        <v>#VALUE!</v>
      </c>
      <c r="D499" s="55" t="e">
        <f>Results!D499</f>
        <v>#VALUE!</v>
      </c>
      <c r="E499" s="55" t="e">
        <f>Results!E499</f>
        <v>#VALUE!</v>
      </c>
      <c r="F499" s="56" t="e">
        <f>Results!F499</f>
        <v>#VALUE!</v>
      </c>
      <c r="G499" s="35" t="e">
        <f>Results!G499</f>
        <v>#VALUE!</v>
      </c>
      <c r="H499" s="55" t="e">
        <f>Results!H499</f>
        <v>#VALUE!</v>
      </c>
      <c r="I499" s="55" t="e">
        <f>Results!I499</f>
        <v>#VALUE!</v>
      </c>
      <c r="J499" s="56" t="e">
        <f>Results!J499</f>
        <v>#VALUE!</v>
      </c>
      <c r="K499" s="57" t="e">
        <f>0.01*'11'!B$17*Matrix!AT499*Results!E499</f>
        <v>#VALUE!</v>
      </c>
      <c r="L499" s="32" t="e">
        <f>0.01*('11'!C$17-'935'!Y499)*Results!C499*Matrix!AT499*('11'!B$17/('11'!B$17-'935'!X499))*'935'!Q499</f>
        <v>#VALUE!</v>
      </c>
      <c r="M499" s="49" t="e">
        <f>0.01*('11'!B$17-'935'!X499)*Results!D499</f>
        <v>#VALUE!</v>
      </c>
      <c r="N499" s="32" t="e">
        <f>0.01*'11'!B$17*Matrix!H499*Matrix!BC499</f>
        <v>#VALUE!</v>
      </c>
      <c r="O499" s="32" t="e">
        <f>0.01*('11'!B$17-'935'!X499)*Matrix!BW499</f>
        <v>#VALUE!</v>
      </c>
      <c r="P499" s="49" t="e">
        <f>0.01*Matrix!AS499*'935'!U499</f>
        <v>#VALUE!</v>
      </c>
      <c r="Q499" s="57" t="e">
        <f t="shared" si="42"/>
        <v>#VALUE!</v>
      </c>
      <c r="R499" s="34" t="e">
        <f>'935'!Z499</f>
        <v>#VALUE!</v>
      </c>
      <c r="S499" s="58" t="e">
        <f t="shared" si="43"/>
        <v>#VALUE!</v>
      </c>
      <c r="T499" s="59" t="e">
        <f t="shared" si="44"/>
        <v>#VALUE!</v>
      </c>
      <c r="U499" s="57" t="e">
        <f t="shared" si="45"/>
        <v>#VALUE!</v>
      </c>
      <c r="V499" s="34" t="e">
        <f>'935'!AA499</f>
        <v>#VALUE!</v>
      </c>
      <c r="W499" s="58" t="e">
        <f t="shared" si="46"/>
        <v>#VALUE!</v>
      </c>
      <c r="X499" s="59" t="e">
        <f t="shared" si="47"/>
        <v>#VALUE!</v>
      </c>
      <c r="Y499" s="57" t="e">
        <f>0.01*('11'!B$17-'935'!X499)*Matrix!BT499</f>
        <v>#VALUE!</v>
      </c>
      <c r="Z499" s="32" t="e">
        <f>0.01*'11'!B$17*Matrix!AT499*Matrix!CV499</f>
        <v>#VALUE!</v>
      </c>
      <c r="AA499" s="32" t="e">
        <f>Matrix!AT499*MAX(Matrix!DD499,0-(Matrix!DC499+IF('935'!Q499=0,0,(1-'935'!Y499/'11'!C$17)*'11'!B$17/('11'!B$17-'935'!X499)*IF(Matrix!AT499=0,1,Matrix!BX499/Matrix!AT499)*Matrix!CU499)))*'11'!B$17*0.01*'DNO totals'!B$228/'DNO totals'!B$296</f>
        <v>#VALUE!</v>
      </c>
      <c r="AB499" s="32" t="e">
        <f>Matrix!AT499*'Charging rates'!B$106*Matrix!DA499</f>
        <v>#VALUE!</v>
      </c>
      <c r="AC499" s="32" t="e">
        <f>Matrix!AT499*MAX(Matrix!DD499,0-(Matrix!DC499+IF('935'!Q499=0,0,(1-'935'!Y499/'11'!C$17)*'11'!B$17/('11'!B$17-'935'!X499)*IF(Matrix!AT499=0,1,Matrix!BX499/Matrix!AT499)*Matrix!CU499)))*'11'!B$17*0.01*'DNO totals'!B$238/'DNO totals'!B$296</f>
        <v>#VALUE!</v>
      </c>
      <c r="AD499" s="32" t="e">
        <f>0.01*(Matrix!BX499*'11'!B$17*Matrix!CA499+Matrix!AT499*Matrix!CC499*'935'!Q499*('11'!C$17-'935'!Y499)*('11'!B$17/('11'!B$17-'935'!X499)))</f>
        <v>#VALUE!</v>
      </c>
      <c r="AE499" s="32" t="e">
        <f>Matrix!AT499*'Charging rates'!B$116*(Parameters!B$21+Matrix!AU499)*IF('DNO totals'!B$323&lt;0,1,'935'!S499)</f>
        <v>#VALUE!</v>
      </c>
      <c r="AF499" s="32" t="e">
        <f>Matrix!AT499*MAX(Matrix!DD499,0-(Matrix!DC499+IF('935'!Q499=0,0,(1-'935'!Y499/'11'!C$17)*'11'!B$17/('11'!B$17-'935'!X499)*IF(Matrix!AT499=0,1,Matrix!BX499/Matrix!AT499)*Matrix!CU499)))*'11'!B$17*0.01*(1-('DNO totals'!B$238+'DNO totals'!B$228)/'DNO totals'!B$296)</f>
        <v>#VALUE!</v>
      </c>
      <c r="AG499" s="49" t="e">
        <f t="shared" si="48"/>
        <v>#VALUE!</v>
      </c>
    </row>
    <row r="500" spans="1:33">
      <c r="A500" s="28">
        <v>400</v>
      </c>
      <c r="B500" s="47" t="e">
        <f>Results!B500</f>
        <v>#VALUE!</v>
      </c>
      <c r="C500" s="35" t="e">
        <f>Results!C500</f>
        <v>#VALUE!</v>
      </c>
      <c r="D500" s="55" t="e">
        <f>Results!D500</f>
        <v>#VALUE!</v>
      </c>
      <c r="E500" s="55" t="e">
        <f>Results!E500</f>
        <v>#VALUE!</v>
      </c>
      <c r="F500" s="56" t="e">
        <f>Results!F500</f>
        <v>#VALUE!</v>
      </c>
      <c r="G500" s="35" t="e">
        <f>Results!G500</f>
        <v>#VALUE!</v>
      </c>
      <c r="H500" s="55" t="e">
        <f>Results!H500</f>
        <v>#VALUE!</v>
      </c>
      <c r="I500" s="55" t="e">
        <f>Results!I500</f>
        <v>#VALUE!</v>
      </c>
      <c r="J500" s="56" t="e">
        <f>Results!J500</f>
        <v>#VALUE!</v>
      </c>
      <c r="K500" s="57" t="e">
        <f>0.01*'11'!B$17*Matrix!AT500*Results!E500</f>
        <v>#VALUE!</v>
      </c>
      <c r="L500" s="32" t="e">
        <f>0.01*('11'!C$17-'935'!Y500)*Results!C500*Matrix!AT500*('11'!B$17/('11'!B$17-'935'!X500))*'935'!Q500</f>
        <v>#VALUE!</v>
      </c>
      <c r="M500" s="49" t="e">
        <f>0.01*('11'!B$17-'935'!X500)*Results!D500</f>
        <v>#VALUE!</v>
      </c>
      <c r="N500" s="32" t="e">
        <f>0.01*'11'!B$17*Matrix!H500*Matrix!BC500</f>
        <v>#VALUE!</v>
      </c>
      <c r="O500" s="32" t="e">
        <f>0.01*('11'!B$17-'935'!X500)*Matrix!BW500</f>
        <v>#VALUE!</v>
      </c>
      <c r="P500" s="49" t="e">
        <f>0.01*Matrix!AS500*'935'!U500</f>
        <v>#VALUE!</v>
      </c>
      <c r="Q500" s="57" t="e">
        <f t="shared" si="42"/>
        <v>#VALUE!</v>
      </c>
      <c r="R500" s="34" t="e">
        <f>'935'!Z500</f>
        <v>#VALUE!</v>
      </c>
      <c r="S500" s="58" t="e">
        <f t="shared" si="43"/>
        <v>#VALUE!</v>
      </c>
      <c r="T500" s="59" t="e">
        <f t="shared" si="44"/>
        <v>#VALUE!</v>
      </c>
      <c r="U500" s="57" t="e">
        <f t="shared" si="45"/>
        <v>#VALUE!</v>
      </c>
      <c r="V500" s="34" t="e">
        <f>'935'!AA500</f>
        <v>#VALUE!</v>
      </c>
      <c r="W500" s="58" t="e">
        <f t="shared" si="46"/>
        <v>#VALUE!</v>
      </c>
      <c r="X500" s="59" t="e">
        <f t="shared" si="47"/>
        <v>#VALUE!</v>
      </c>
      <c r="Y500" s="57" t="e">
        <f>0.01*('11'!B$17-'935'!X500)*Matrix!BT500</f>
        <v>#VALUE!</v>
      </c>
      <c r="Z500" s="32" t="e">
        <f>0.01*'11'!B$17*Matrix!AT500*Matrix!CV500</f>
        <v>#VALUE!</v>
      </c>
      <c r="AA500" s="32" t="e">
        <f>Matrix!AT500*MAX(Matrix!DD500,0-(Matrix!DC500+IF('935'!Q500=0,0,(1-'935'!Y500/'11'!C$17)*'11'!B$17/('11'!B$17-'935'!X500)*IF(Matrix!AT500=0,1,Matrix!BX500/Matrix!AT500)*Matrix!CU500)))*'11'!B$17*0.01*'DNO totals'!B$228/'DNO totals'!B$296</f>
        <v>#VALUE!</v>
      </c>
      <c r="AB500" s="32" t="e">
        <f>Matrix!AT500*'Charging rates'!B$106*Matrix!DA500</f>
        <v>#VALUE!</v>
      </c>
      <c r="AC500" s="32" t="e">
        <f>Matrix!AT500*MAX(Matrix!DD500,0-(Matrix!DC500+IF('935'!Q500=0,0,(1-'935'!Y500/'11'!C$17)*'11'!B$17/('11'!B$17-'935'!X500)*IF(Matrix!AT500=0,1,Matrix!BX500/Matrix!AT500)*Matrix!CU500)))*'11'!B$17*0.01*'DNO totals'!B$238/'DNO totals'!B$296</f>
        <v>#VALUE!</v>
      </c>
      <c r="AD500" s="32" t="e">
        <f>0.01*(Matrix!BX500*'11'!B$17*Matrix!CA500+Matrix!AT500*Matrix!CC500*'935'!Q500*('11'!C$17-'935'!Y500)*('11'!B$17/('11'!B$17-'935'!X500)))</f>
        <v>#VALUE!</v>
      </c>
      <c r="AE500" s="32" t="e">
        <f>Matrix!AT500*'Charging rates'!B$116*(Parameters!B$21+Matrix!AU500)*IF('DNO totals'!B$323&lt;0,1,'935'!S500)</f>
        <v>#VALUE!</v>
      </c>
      <c r="AF500" s="32" t="e">
        <f>Matrix!AT500*MAX(Matrix!DD500,0-(Matrix!DC500+IF('935'!Q500=0,0,(1-'935'!Y500/'11'!C$17)*'11'!B$17/('11'!B$17-'935'!X500)*IF(Matrix!AT500=0,1,Matrix!BX500/Matrix!AT500)*Matrix!CU500)))*'11'!B$17*0.01*(1-('DNO totals'!B$238+'DNO totals'!B$228)/'DNO totals'!B$296)</f>
        <v>#VALUE!</v>
      </c>
      <c r="AG500" s="49" t="e">
        <f t="shared" si="48"/>
        <v>#VALUE!</v>
      </c>
    </row>
    <row r="501" spans="1:33">
      <c r="A501" s="28">
        <v>401</v>
      </c>
      <c r="B501" s="47" t="e">
        <f>Results!B501</f>
        <v>#VALUE!</v>
      </c>
      <c r="C501" s="35" t="e">
        <f>Results!C501</f>
        <v>#VALUE!</v>
      </c>
      <c r="D501" s="55" t="e">
        <f>Results!D501</f>
        <v>#VALUE!</v>
      </c>
      <c r="E501" s="55" t="e">
        <f>Results!E501</f>
        <v>#VALUE!</v>
      </c>
      <c r="F501" s="56" t="e">
        <f>Results!F501</f>
        <v>#VALUE!</v>
      </c>
      <c r="G501" s="35" t="e">
        <f>Results!G501</f>
        <v>#VALUE!</v>
      </c>
      <c r="H501" s="55" t="e">
        <f>Results!H501</f>
        <v>#VALUE!</v>
      </c>
      <c r="I501" s="55" t="e">
        <f>Results!I501</f>
        <v>#VALUE!</v>
      </c>
      <c r="J501" s="56" t="e">
        <f>Results!J501</f>
        <v>#VALUE!</v>
      </c>
      <c r="K501" s="57" t="e">
        <f>0.01*'11'!B$17*Matrix!AT501*Results!E501</f>
        <v>#VALUE!</v>
      </c>
      <c r="L501" s="32" t="e">
        <f>0.01*('11'!C$17-'935'!Y501)*Results!C501*Matrix!AT501*('11'!B$17/('11'!B$17-'935'!X501))*'935'!Q501</f>
        <v>#VALUE!</v>
      </c>
      <c r="M501" s="49" t="e">
        <f>0.01*('11'!B$17-'935'!X501)*Results!D501</f>
        <v>#VALUE!</v>
      </c>
      <c r="N501" s="32" t="e">
        <f>0.01*'11'!B$17*Matrix!H501*Matrix!BC501</f>
        <v>#VALUE!</v>
      </c>
      <c r="O501" s="32" t="e">
        <f>0.01*('11'!B$17-'935'!X501)*Matrix!BW501</f>
        <v>#VALUE!</v>
      </c>
      <c r="P501" s="49" t="e">
        <f>0.01*Matrix!AS501*'935'!U501</f>
        <v>#VALUE!</v>
      </c>
      <c r="Q501" s="57" t="e">
        <f t="shared" si="42"/>
        <v>#VALUE!</v>
      </c>
      <c r="R501" s="34" t="e">
        <f>'935'!Z501</f>
        <v>#VALUE!</v>
      </c>
      <c r="S501" s="58" t="e">
        <f t="shared" si="43"/>
        <v>#VALUE!</v>
      </c>
      <c r="T501" s="59" t="e">
        <f t="shared" si="44"/>
        <v>#VALUE!</v>
      </c>
      <c r="U501" s="57" t="e">
        <f t="shared" si="45"/>
        <v>#VALUE!</v>
      </c>
      <c r="V501" s="34" t="e">
        <f>'935'!AA501</f>
        <v>#VALUE!</v>
      </c>
      <c r="W501" s="58" t="e">
        <f t="shared" si="46"/>
        <v>#VALUE!</v>
      </c>
      <c r="X501" s="59" t="e">
        <f t="shared" si="47"/>
        <v>#VALUE!</v>
      </c>
      <c r="Y501" s="57" t="e">
        <f>0.01*('11'!B$17-'935'!X501)*Matrix!BT501</f>
        <v>#VALUE!</v>
      </c>
      <c r="Z501" s="32" t="e">
        <f>0.01*'11'!B$17*Matrix!AT501*Matrix!CV501</f>
        <v>#VALUE!</v>
      </c>
      <c r="AA501" s="32" t="e">
        <f>Matrix!AT501*MAX(Matrix!DD501,0-(Matrix!DC501+IF('935'!Q501=0,0,(1-'935'!Y501/'11'!C$17)*'11'!B$17/('11'!B$17-'935'!X501)*IF(Matrix!AT501=0,1,Matrix!BX501/Matrix!AT501)*Matrix!CU501)))*'11'!B$17*0.01*'DNO totals'!B$228/'DNO totals'!B$296</f>
        <v>#VALUE!</v>
      </c>
      <c r="AB501" s="32" t="e">
        <f>Matrix!AT501*'Charging rates'!B$106*Matrix!DA501</f>
        <v>#VALUE!</v>
      </c>
      <c r="AC501" s="32" t="e">
        <f>Matrix!AT501*MAX(Matrix!DD501,0-(Matrix!DC501+IF('935'!Q501=0,0,(1-'935'!Y501/'11'!C$17)*'11'!B$17/('11'!B$17-'935'!X501)*IF(Matrix!AT501=0,1,Matrix!BX501/Matrix!AT501)*Matrix!CU501)))*'11'!B$17*0.01*'DNO totals'!B$238/'DNO totals'!B$296</f>
        <v>#VALUE!</v>
      </c>
      <c r="AD501" s="32" t="e">
        <f>0.01*(Matrix!BX501*'11'!B$17*Matrix!CA501+Matrix!AT501*Matrix!CC501*'935'!Q501*('11'!C$17-'935'!Y501)*('11'!B$17/('11'!B$17-'935'!X501)))</f>
        <v>#VALUE!</v>
      </c>
      <c r="AE501" s="32" t="e">
        <f>Matrix!AT501*'Charging rates'!B$116*(Parameters!B$21+Matrix!AU501)*IF('DNO totals'!B$323&lt;0,1,'935'!S501)</f>
        <v>#VALUE!</v>
      </c>
      <c r="AF501" s="32" t="e">
        <f>Matrix!AT501*MAX(Matrix!DD501,0-(Matrix!DC501+IF('935'!Q501=0,0,(1-'935'!Y501/'11'!C$17)*'11'!B$17/('11'!B$17-'935'!X501)*IF(Matrix!AT501=0,1,Matrix!BX501/Matrix!AT501)*Matrix!CU501)))*'11'!B$17*0.01*(1-('DNO totals'!B$238+'DNO totals'!B$228)/'DNO totals'!B$296)</f>
        <v>#VALUE!</v>
      </c>
      <c r="AG501" s="49" t="e">
        <f t="shared" si="48"/>
        <v>#VALUE!</v>
      </c>
    </row>
    <row r="502" spans="1:33">
      <c r="A502" s="28">
        <v>402</v>
      </c>
      <c r="B502" s="47" t="e">
        <f>Results!B502</f>
        <v>#VALUE!</v>
      </c>
      <c r="C502" s="35" t="e">
        <f>Results!C502</f>
        <v>#VALUE!</v>
      </c>
      <c r="D502" s="55" t="e">
        <f>Results!D502</f>
        <v>#VALUE!</v>
      </c>
      <c r="E502" s="55" t="e">
        <f>Results!E502</f>
        <v>#VALUE!</v>
      </c>
      <c r="F502" s="56" t="e">
        <f>Results!F502</f>
        <v>#VALUE!</v>
      </c>
      <c r="G502" s="35" t="e">
        <f>Results!G502</f>
        <v>#VALUE!</v>
      </c>
      <c r="H502" s="55" t="e">
        <f>Results!H502</f>
        <v>#VALUE!</v>
      </c>
      <c r="I502" s="55" t="e">
        <f>Results!I502</f>
        <v>#VALUE!</v>
      </c>
      <c r="J502" s="56" t="e">
        <f>Results!J502</f>
        <v>#VALUE!</v>
      </c>
      <c r="K502" s="57" t="e">
        <f>0.01*'11'!B$17*Matrix!AT502*Results!E502</f>
        <v>#VALUE!</v>
      </c>
      <c r="L502" s="32" t="e">
        <f>0.01*('11'!C$17-'935'!Y502)*Results!C502*Matrix!AT502*('11'!B$17/('11'!B$17-'935'!X502))*'935'!Q502</f>
        <v>#VALUE!</v>
      </c>
      <c r="M502" s="49" t="e">
        <f>0.01*('11'!B$17-'935'!X502)*Results!D502</f>
        <v>#VALUE!</v>
      </c>
      <c r="N502" s="32" t="e">
        <f>0.01*'11'!B$17*Matrix!H502*Matrix!BC502</f>
        <v>#VALUE!</v>
      </c>
      <c r="O502" s="32" t="e">
        <f>0.01*('11'!B$17-'935'!X502)*Matrix!BW502</f>
        <v>#VALUE!</v>
      </c>
      <c r="P502" s="49" t="e">
        <f>0.01*Matrix!AS502*'935'!U502</f>
        <v>#VALUE!</v>
      </c>
      <c r="Q502" s="57" t="e">
        <f t="shared" si="42"/>
        <v>#VALUE!</v>
      </c>
      <c r="R502" s="34" t="e">
        <f>'935'!Z502</f>
        <v>#VALUE!</v>
      </c>
      <c r="S502" s="58" t="e">
        <f t="shared" si="43"/>
        <v>#VALUE!</v>
      </c>
      <c r="T502" s="59" t="e">
        <f t="shared" si="44"/>
        <v>#VALUE!</v>
      </c>
      <c r="U502" s="57" t="e">
        <f t="shared" si="45"/>
        <v>#VALUE!</v>
      </c>
      <c r="V502" s="34" t="e">
        <f>'935'!AA502</f>
        <v>#VALUE!</v>
      </c>
      <c r="W502" s="58" t="e">
        <f t="shared" si="46"/>
        <v>#VALUE!</v>
      </c>
      <c r="X502" s="59" t="e">
        <f t="shared" si="47"/>
        <v>#VALUE!</v>
      </c>
      <c r="Y502" s="57" t="e">
        <f>0.01*('11'!B$17-'935'!X502)*Matrix!BT502</f>
        <v>#VALUE!</v>
      </c>
      <c r="Z502" s="32" t="e">
        <f>0.01*'11'!B$17*Matrix!AT502*Matrix!CV502</f>
        <v>#VALUE!</v>
      </c>
      <c r="AA502" s="32" t="e">
        <f>Matrix!AT502*MAX(Matrix!DD502,0-(Matrix!DC502+IF('935'!Q502=0,0,(1-'935'!Y502/'11'!C$17)*'11'!B$17/('11'!B$17-'935'!X502)*IF(Matrix!AT502=0,1,Matrix!BX502/Matrix!AT502)*Matrix!CU502)))*'11'!B$17*0.01*'DNO totals'!B$228/'DNO totals'!B$296</f>
        <v>#VALUE!</v>
      </c>
      <c r="AB502" s="32" t="e">
        <f>Matrix!AT502*'Charging rates'!B$106*Matrix!DA502</f>
        <v>#VALUE!</v>
      </c>
      <c r="AC502" s="32" t="e">
        <f>Matrix!AT502*MAX(Matrix!DD502,0-(Matrix!DC502+IF('935'!Q502=0,0,(1-'935'!Y502/'11'!C$17)*'11'!B$17/('11'!B$17-'935'!X502)*IF(Matrix!AT502=0,1,Matrix!BX502/Matrix!AT502)*Matrix!CU502)))*'11'!B$17*0.01*'DNO totals'!B$238/'DNO totals'!B$296</f>
        <v>#VALUE!</v>
      </c>
      <c r="AD502" s="32" t="e">
        <f>0.01*(Matrix!BX502*'11'!B$17*Matrix!CA502+Matrix!AT502*Matrix!CC502*'935'!Q502*('11'!C$17-'935'!Y502)*('11'!B$17/('11'!B$17-'935'!X502)))</f>
        <v>#VALUE!</v>
      </c>
      <c r="AE502" s="32" t="e">
        <f>Matrix!AT502*'Charging rates'!B$116*(Parameters!B$21+Matrix!AU502)*IF('DNO totals'!B$323&lt;0,1,'935'!S502)</f>
        <v>#VALUE!</v>
      </c>
      <c r="AF502" s="32" t="e">
        <f>Matrix!AT502*MAX(Matrix!DD502,0-(Matrix!DC502+IF('935'!Q502=0,0,(1-'935'!Y502/'11'!C$17)*'11'!B$17/('11'!B$17-'935'!X502)*IF(Matrix!AT502=0,1,Matrix!BX502/Matrix!AT502)*Matrix!CU502)))*'11'!B$17*0.01*(1-('DNO totals'!B$238+'DNO totals'!B$228)/'DNO totals'!B$296)</f>
        <v>#VALUE!</v>
      </c>
      <c r="AG502" s="49" t="e">
        <f t="shared" si="48"/>
        <v>#VALUE!</v>
      </c>
    </row>
    <row r="503" spans="1:33">
      <c r="A503" s="28">
        <v>403</v>
      </c>
      <c r="B503" s="47" t="e">
        <f>Results!B503</f>
        <v>#VALUE!</v>
      </c>
      <c r="C503" s="35" t="e">
        <f>Results!C503</f>
        <v>#VALUE!</v>
      </c>
      <c r="D503" s="55" t="e">
        <f>Results!D503</f>
        <v>#VALUE!</v>
      </c>
      <c r="E503" s="55" t="e">
        <f>Results!E503</f>
        <v>#VALUE!</v>
      </c>
      <c r="F503" s="56" t="e">
        <f>Results!F503</f>
        <v>#VALUE!</v>
      </c>
      <c r="G503" s="35" t="e">
        <f>Results!G503</f>
        <v>#VALUE!</v>
      </c>
      <c r="H503" s="55" t="e">
        <f>Results!H503</f>
        <v>#VALUE!</v>
      </c>
      <c r="I503" s="55" t="e">
        <f>Results!I503</f>
        <v>#VALUE!</v>
      </c>
      <c r="J503" s="56" t="e">
        <f>Results!J503</f>
        <v>#VALUE!</v>
      </c>
      <c r="K503" s="57" t="e">
        <f>0.01*'11'!B$17*Matrix!AT503*Results!E503</f>
        <v>#VALUE!</v>
      </c>
      <c r="L503" s="32" t="e">
        <f>0.01*('11'!C$17-'935'!Y503)*Results!C503*Matrix!AT503*('11'!B$17/('11'!B$17-'935'!X503))*'935'!Q503</f>
        <v>#VALUE!</v>
      </c>
      <c r="M503" s="49" t="e">
        <f>0.01*('11'!B$17-'935'!X503)*Results!D503</f>
        <v>#VALUE!</v>
      </c>
      <c r="N503" s="32" t="e">
        <f>0.01*'11'!B$17*Matrix!H503*Matrix!BC503</f>
        <v>#VALUE!</v>
      </c>
      <c r="O503" s="32" t="e">
        <f>0.01*('11'!B$17-'935'!X503)*Matrix!BW503</f>
        <v>#VALUE!</v>
      </c>
      <c r="P503" s="49" t="e">
        <f>0.01*Matrix!AS503*'935'!U503</f>
        <v>#VALUE!</v>
      </c>
      <c r="Q503" s="57" t="e">
        <f t="shared" si="42"/>
        <v>#VALUE!</v>
      </c>
      <c r="R503" s="34" t="e">
        <f>'935'!Z503</f>
        <v>#VALUE!</v>
      </c>
      <c r="S503" s="58" t="e">
        <f t="shared" si="43"/>
        <v>#VALUE!</v>
      </c>
      <c r="T503" s="59" t="e">
        <f t="shared" si="44"/>
        <v>#VALUE!</v>
      </c>
      <c r="U503" s="57" t="e">
        <f t="shared" si="45"/>
        <v>#VALUE!</v>
      </c>
      <c r="V503" s="34" t="e">
        <f>'935'!AA503</f>
        <v>#VALUE!</v>
      </c>
      <c r="W503" s="58" t="e">
        <f t="shared" si="46"/>
        <v>#VALUE!</v>
      </c>
      <c r="X503" s="59" t="e">
        <f t="shared" si="47"/>
        <v>#VALUE!</v>
      </c>
      <c r="Y503" s="57" t="e">
        <f>0.01*('11'!B$17-'935'!X503)*Matrix!BT503</f>
        <v>#VALUE!</v>
      </c>
      <c r="Z503" s="32" t="e">
        <f>0.01*'11'!B$17*Matrix!AT503*Matrix!CV503</f>
        <v>#VALUE!</v>
      </c>
      <c r="AA503" s="32" t="e">
        <f>Matrix!AT503*MAX(Matrix!DD503,0-(Matrix!DC503+IF('935'!Q503=0,0,(1-'935'!Y503/'11'!C$17)*'11'!B$17/('11'!B$17-'935'!X503)*IF(Matrix!AT503=0,1,Matrix!BX503/Matrix!AT503)*Matrix!CU503)))*'11'!B$17*0.01*'DNO totals'!B$228/'DNO totals'!B$296</f>
        <v>#VALUE!</v>
      </c>
      <c r="AB503" s="32" t="e">
        <f>Matrix!AT503*'Charging rates'!B$106*Matrix!DA503</f>
        <v>#VALUE!</v>
      </c>
      <c r="AC503" s="32" t="e">
        <f>Matrix!AT503*MAX(Matrix!DD503,0-(Matrix!DC503+IF('935'!Q503=0,0,(1-'935'!Y503/'11'!C$17)*'11'!B$17/('11'!B$17-'935'!X503)*IF(Matrix!AT503=0,1,Matrix!BX503/Matrix!AT503)*Matrix!CU503)))*'11'!B$17*0.01*'DNO totals'!B$238/'DNO totals'!B$296</f>
        <v>#VALUE!</v>
      </c>
      <c r="AD503" s="32" t="e">
        <f>0.01*(Matrix!BX503*'11'!B$17*Matrix!CA503+Matrix!AT503*Matrix!CC503*'935'!Q503*('11'!C$17-'935'!Y503)*('11'!B$17/('11'!B$17-'935'!X503)))</f>
        <v>#VALUE!</v>
      </c>
      <c r="AE503" s="32" t="e">
        <f>Matrix!AT503*'Charging rates'!B$116*(Parameters!B$21+Matrix!AU503)*IF('DNO totals'!B$323&lt;0,1,'935'!S503)</f>
        <v>#VALUE!</v>
      </c>
      <c r="AF503" s="32" t="e">
        <f>Matrix!AT503*MAX(Matrix!DD503,0-(Matrix!DC503+IF('935'!Q503=0,0,(1-'935'!Y503/'11'!C$17)*'11'!B$17/('11'!B$17-'935'!X503)*IF(Matrix!AT503=0,1,Matrix!BX503/Matrix!AT503)*Matrix!CU503)))*'11'!B$17*0.01*(1-('DNO totals'!B$238+'DNO totals'!B$228)/'DNO totals'!B$296)</f>
        <v>#VALUE!</v>
      </c>
      <c r="AG503" s="49" t="e">
        <f t="shared" si="48"/>
        <v>#VALUE!</v>
      </c>
    </row>
    <row r="504" spans="1:33">
      <c r="A504" s="28">
        <v>404</v>
      </c>
      <c r="B504" s="47" t="e">
        <f>Results!B504</f>
        <v>#VALUE!</v>
      </c>
      <c r="C504" s="35" t="e">
        <f>Results!C504</f>
        <v>#VALUE!</v>
      </c>
      <c r="D504" s="55" t="e">
        <f>Results!D504</f>
        <v>#VALUE!</v>
      </c>
      <c r="E504" s="55" t="e">
        <f>Results!E504</f>
        <v>#VALUE!</v>
      </c>
      <c r="F504" s="56" t="e">
        <f>Results!F504</f>
        <v>#VALUE!</v>
      </c>
      <c r="G504" s="35" t="e">
        <f>Results!G504</f>
        <v>#VALUE!</v>
      </c>
      <c r="H504" s="55" t="e">
        <f>Results!H504</f>
        <v>#VALUE!</v>
      </c>
      <c r="I504" s="55" t="e">
        <f>Results!I504</f>
        <v>#VALUE!</v>
      </c>
      <c r="J504" s="56" t="e">
        <f>Results!J504</f>
        <v>#VALUE!</v>
      </c>
      <c r="K504" s="57" t="e">
        <f>0.01*'11'!B$17*Matrix!AT504*Results!E504</f>
        <v>#VALUE!</v>
      </c>
      <c r="L504" s="32" t="e">
        <f>0.01*('11'!C$17-'935'!Y504)*Results!C504*Matrix!AT504*('11'!B$17/('11'!B$17-'935'!X504))*'935'!Q504</f>
        <v>#VALUE!</v>
      </c>
      <c r="M504" s="49" t="e">
        <f>0.01*('11'!B$17-'935'!X504)*Results!D504</f>
        <v>#VALUE!</v>
      </c>
      <c r="N504" s="32" t="e">
        <f>0.01*'11'!B$17*Matrix!H504*Matrix!BC504</f>
        <v>#VALUE!</v>
      </c>
      <c r="O504" s="32" t="e">
        <f>0.01*('11'!B$17-'935'!X504)*Matrix!BW504</f>
        <v>#VALUE!</v>
      </c>
      <c r="P504" s="49" t="e">
        <f>0.01*Matrix!AS504*'935'!U504</f>
        <v>#VALUE!</v>
      </c>
      <c r="Q504" s="57" t="e">
        <f t="shared" si="42"/>
        <v>#VALUE!</v>
      </c>
      <c r="R504" s="34" t="e">
        <f>'935'!Z504</f>
        <v>#VALUE!</v>
      </c>
      <c r="S504" s="58" t="e">
        <f t="shared" si="43"/>
        <v>#VALUE!</v>
      </c>
      <c r="T504" s="59" t="e">
        <f t="shared" si="44"/>
        <v>#VALUE!</v>
      </c>
      <c r="U504" s="57" t="e">
        <f t="shared" si="45"/>
        <v>#VALUE!</v>
      </c>
      <c r="V504" s="34" t="e">
        <f>'935'!AA504</f>
        <v>#VALUE!</v>
      </c>
      <c r="W504" s="58" t="e">
        <f t="shared" si="46"/>
        <v>#VALUE!</v>
      </c>
      <c r="X504" s="59" t="e">
        <f t="shared" si="47"/>
        <v>#VALUE!</v>
      </c>
      <c r="Y504" s="57" t="e">
        <f>0.01*('11'!B$17-'935'!X504)*Matrix!BT504</f>
        <v>#VALUE!</v>
      </c>
      <c r="Z504" s="32" t="e">
        <f>0.01*'11'!B$17*Matrix!AT504*Matrix!CV504</f>
        <v>#VALUE!</v>
      </c>
      <c r="AA504" s="32" t="e">
        <f>Matrix!AT504*MAX(Matrix!DD504,0-(Matrix!DC504+IF('935'!Q504=0,0,(1-'935'!Y504/'11'!C$17)*'11'!B$17/('11'!B$17-'935'!X504)*IF(Matrix!AT504=0,1,Matrix!BX504/Matrix!AT504)*Matrix!CU504)))*'11'!B$17*0.01*'DNO totals'!B$228/'DNO totals'!B$296</f>
        <v>#VALUE!</v>
      </c>
      <c r="AB504" s="32" t="e">
        <f>Matrix!AT504*'Charging rates'!B$106*Matrix!DA504</f>
        <v>#VALUE!</v>
      </c>
      <c r="AC504" s="32" t="e">
        <f>Matrix!AT504*MAX(Matrix!DD504,0-(Matrix!DC504+IF('935'!Q504=0,0,(1-'935'!Y504/'11'!C$17)*'11'!B$17/('11'!B$17-'935'!X504)*IF(Matrix!AT504=0,1,Matrix!BX504/Matrix!AT504)*Matrix!CU504)))*'11'!B$17*0.01*'DNO totals'!B$238/'DNO totals'!B$296</f>
        <v>#VALUE!</v>
      </c>
      <c r="AD504" s="32" t="e">
        <f>0.01*(Matrix!BX504*'11'!B$17*Matrix!CA504+Matrix!AT504*Matrix!CC504*'935'!Q504*('11'!C$17-'935'!Y504)*('11'!B$17/('11'!B$17-'935'!X504)))</f>
        <v>#VALUE!</v>
      </c>
      <c r="AE504" s="32" t="e">
        <f>Matrix!AT504*'Charging rates'!B$116*(Parameters!B$21+Matrix!AU504)*IF('DNO totals'!B$323&lt;0,1,'935'!S504)</f>
        <v>#VALUE!</v>
      </c>
      <c r="AF504" s="32" t="e">
        <f>Matrix!AT504*MAX(Matrix!DD504,0-(Matrix!DC504+IF('935'!Q504=0,0,(1-'935'!Y504/'11'!C$17)*'11'!B$17/('11'!B$17-'935'!X504)*IF(Matrix!AT504=0,1,Matrix!BX504/Matrix!AT504)*Matrix!CU504)))*'11'!B$17*0.01*(1-('DNO totals'!B$238+'DNO totals'!B$228)/'DNO totals'!B$296)</f>
        <v>#VALUE!</v>
      </c>
      <c r="AG504" s="49" t="e">
        <f t="shared" si="48"/>
        <v>#VALUE!</v>
      </c>
    </row>
    <row r="505" spans="1:33">
      <c r="A505" s="28">
        <v>405</v>
      </c>
      <c r="B505" s="47" t="e">
        <f>Results!B505</f>
        <v>#VALUE!</v>
      </c>
      <c r="C505" s="35" t="e">
        <f>Results!C505</f>
        <v>#VALUE!</v>
      </c>
      <c r="D505" s="55" t="e">
        <f>Results!D505</f>
        <v>#VALUE!</v>
      </c>
      <c r="E505" s="55" t="e">
        <f>Results!E505</f>
        <v>#VALUE!</v>
      </c>
      <c r="F505" s="56" t="e">
        <f>Results!F505</f>
        <v>#VALUE!</v>
      </c>
      <c r="G505" s="35" t="e">
        <f>Results!G505</f>
        <v>#VALUE!</v>
      </c>
      <c r="H505" s="55" t="e">
        <f>Results!H505</f>
        <v>#VALUE!</v>
      </c>
      <c r="I505" s="55" t="e">
        <f>Results!I505</f>
        <v>#VALUE!</v>
      </c>
      <c r="J505" s="56" t="e">
        <f>Results!J505</f>
        <v>#VALUE!</v>
      </c>
      <c r="K505" s="57" t="e">
        <f>0.01*'11'!B$17*Matrix!AT505*Results!E505</f>
        <v>#VALUE!</v>
      </c>
      <c r="L505" s="32" t="e">
        <f>0.01*('11'!C$17-'935'!Y505)*Results!C505*Matrix!AT505*('11'!B$17/('11'!B$17-'935'!X505))*'935'!Q505</f>
        <v>#VALUE!</v>
      </c>
      <c r="M505" s="49" t="e">
        <f>0.01*('11'!B$17-'935'!X505)*Results!D505</f>
        <v>#VALUE!</v>
      </c>
      <c r="N505" s="32" t="e">
        <f>0.01*'11'!B$17*Matrix!H505*Matrix!BC505</f>
        <v>#VALUE!</v>
      </c>
      <c r="O505" s="32" t="e">
        <f>0.01*('11'!B$17-'935'!X505)*Matrix!BW505</f>
        <v>#VALUE!</v>
      </c>
      <c r="P505" s="49" t="e">
        <f>0.01*Matrix!AS505*'935'!U505</f>
        <v>#VALUE!</v>
      </c>
      <c r="Q505" s="57" t="e">
        <f t="shared" si="42"/>
        <v>#VALUE!</v>
      </c>
      <c r="R505" s="34" t="e">
        <f>'935'!Z505</f>
        <v>#VALUE!</v>
      </c>
      <c r="S505" s="58" t="e">
        <f t="shared" si="43"/>
        <v>#VALUE!</v>
      </c>
      <c r="T505" s="59" t="e">
        <f t="shared" si="44"/>
        <v>#VALUE!</v>
      </c>
      <c r="U505" s="57" t="e">
        <f t="shared" si="45"/>
        <v>#VALUE!</v>
      </c>
      <c r="V505" s="34" t="e">
        <f>'935'!AA505</f>
        <v>#VALUE!</v>
      </c>
      <c r="W505" s="58" t="e">
        <f t="shared" si="46"/>
        <v>#VALUE!</v>
      </c>
      <c r="X505" s="59" t="e">
        <f t="shared" si="47"/>
        <v>#VALUE!</v>
      </c>
      <c r="Y505" s="57" t="e">
        <f>0.01*('11'!B$17-'935'!X505)*Matrix!BT505</f>
        <v>#VALUE!</v>
      </c>
      <c r="Z505" s="32" t="e">
        <f>0.01*'11'!B$17*Matrix!AT505*Matrix!CV505</f>
        <v>#VALUE!</v>
      </c>
      <c r="AA505" s="32" t="e">
        <f>Matrix!AT505*MAX(Matrix!DD505,0-(Matrix!DC505+IF('935'!Q505=0,0,(1-'935'!Y505/'11'!C$17)*'11'!B$17/('11'!B$17-'935'!X505)*IF(Matrix!AT505=0,1,Matrix!BX505/Matrix!AT505)*Matrix!CU505)))*'11'!B$17*0.01*'DNO totals'!B$228/'DNO totals'!B$296</f>
        <v>#VALUE!</v>
      </c>
      <c r="AB505" s="32" t="e">
        <f>Matrix!AT505*'Charging rates'!B$106*Matrix!DA505</f>
        <v>#VALUE!</v>
      </c>
      <c r="AC505" s="32" t="e">
        <f>Matrix!AT505*MAX(Matrix!DD505,0-(Matrix!DC505+IF('935'!Q505=0,0,(1-'935'!Y505/'11'!C$17)*'11'!B$17/('11'!B$17-'935'!X505)*IF(Matrix!AT505=0,1,Matrix!BX505/Matrix!AT505)*Matrix!CU505)))*'11'!B$17*0.01*'DNO totals'!B$238/'DNO totals'!B$296</f>
        <v>#VALUE!</v>
      </c>
      <c r="AD505" s="32" t="e">
        <f>0.01*(Matrix!BX505*'11'!B$17*Matrix!CA505+Matrix!AT505*Matrix!CC505*'935'!Q505*('11'!C$17-'935'!Y505)*('11'!B$17/('11'!B$17-'935'!X505)))</f>
        <v>#VALUE!</v>
      </c>
      <c r="AE505" s="32" t="e">
        <f>Matrix!AT505*'Charging rates'!B$116*(Parameters!B$21+Matrix!AU505)*IF('DNO totals'!B$323&lt;0,1,'935'!S505)</f>
        <v>#VALUE!</v>
      </c>
      <c r="AF505" s="32" t="e">
        <f>Matrix!AT505*MAX(Matrix!DD505,0-(Matrix!DC505+IF('935'!Q505=0,0,(1-'935'!Y505/'11'!C$17)*'11'!B$17/('11'!B$17-'935'!X505)*IF(Matrix!AT505=0,1,Matrix!BX505/Matrix!AT505)*Matrix!CU505)))*'11'!B$17*0.01*(1-('DNO totals'!B$238+'DNO totals'!B$228)/'DNO totals'!B$296)</f>
        <v>#VALUE!</v>
      </c>
      <c r="AG505" s="49" t="e">
        <f t="shared" si="48"/>
        <v>#VALUE!</v>
      </c>
    </row>
    <row r="506" spans="1:33">
      <c r="A506" s="28">
        <v>406</v>
      </c>
      <c r="B506" s="47" t="e">
        <f>Results!B506</f>
        <v>#VALUE!</v>
      </c>
      <c r="C506" s="35" t="e">
        <f>Results!C506</f>
        <v>#VALUE!</v>
      </c>
      <c r="D506" s="55" t="e">
        <f>Results!D506</f>
        <v>#VALUE!</v>
      </c>
      <c r="E506" s="55" t="e">
        <f>Results!E506</f>
        <v>#VALUE!</v>
      </c>
      <c r="F506" s="56" t="e">
        <f>Results!F506</f>
        <v>#VALUE!</v>
      </c>
      <c r="G506" s="35" t="e">
        <f>Results!G506</f>
        <v>#VALUE!</v>
      </c>
      <c r="H506" s="55" t="e">
        <f>Results!H506</f>
        <v>#VALUE!</v>
      </c>
      <c r="I506" s="55" t="e">
        <f>Results!I506</f>
        <v>#VALUE!</v>
      </c>
      <c r="J506" s="56" t="e">
        <f>Results!J506</f>
        <v>#VALUE!</v>
      </c>
      <c r="K506" s="57" t="e">
        <f>0.01*'11'!B$17*Matrix!AT506*Results!E506</f>
        <v>#VALUE!</v>
      </c>
      <c r="L506" s="32" t="e">
        <f>0.01*('11'!C$17-'935'!Y506)*Results!C506*Matrix!AT506*('11'!B$17/('11'!B$17-'935'!X506))*'935'!Q506</f>
        <v>#VALUE!</v>
      </c>
      <c r="M506" s="49" t="e">
        <f>0.01*('11'!B$17-'935'!X506)*Results!D506</f>
        <v>#VALUE!</v>
      </c>
      <c r="N506" s="32" t="e">
        <f>0.01*'11'!B$17*Matrix!H506*Matrix!BC506</f>
        <v>#VALUE!</v>
      </c>
      <c r="O506" s="32" t="e">
        <f>0.01*('11'!B$17-'935'!X506)*Matrix!BW506</f>
        <v>#VALUE!</v>
      </c>
      <c r="P506" s="49" t="e">
        <f>0.01*Matrix!AS506*'935'!U506</f>
        <v>#VALUE!</v>
      </c>
      <c r="Q506" s="57" t="e">
        <f t="shared" si="42"/>
        <v>#VALUE!</v>
      </c>
      <c r="R506" s="34" t="e">
        <f>'935'!Z506</f>
        <v>#VALUE!</v>
      </c>
      <c r="S506" s="58" t="e">
        <f t="shared" si="43"/>
        <v>#VALUE!</v>
      </c>
      <c r="T506" s="59" t="e">
        <f t="shared" si="44"/>
        <v>#VALUE!</v>
      </c>
      <c r="U506" s="57" t="e">
        <f t="shared" si="45"/>
        <v>#VALUE!</v>
      </c>
      <c r="V506" s="34" t="e">
        <f>'935'!AA506</f>
        <v>#VALUE!</v>
      </c>
      <c r="W506" s="58" t="e">
        <f t="shared" si="46"/>
        <v>#VALUE!</v>
      </c>
      <c r="X506" s="59" t="e">
        <f t="shared" si="47"/>
        <v>#VALUE!</v>
      </c>
      <c r="Y506" s="57" t="e">
        <f>0.01*('11'!B$17-'935'!X506)*Matrix!BT506</f>
        <v>#VALUE!</v>
      </c>
      <c r="Z506" s="32" t="e">
        <f>0.01*'11'!B$17*Matrix!AT506*Matrix!CV506</f>
        <v>#VALUE!</v>
      </c>
      <c r="AA506" s="32" t="e">
        <f>Matrix!AT506*MAX(Matrix!DD506,0-(Matrix!DC506+IF('935'!Q506=0,0,(1-'935'!Y506/'11'!C$17)*'11'!B$17/('11'!B$17-'935'!X506)*IF(Matrix!AT506=0,1,Matrix!BX506/Matrix!AT506)*Matrix!CU506)))*'11'!B$17*0.01*'DNO totals'!B$228/'DNO totals'!B$296</f>
        <v>#VALUE!</v>
      </c>
      <c r="AB506" s="32" t="e">
        <f>Matrix!AT506*'Charging rates'!B$106*Matrix!DA506</f>
        <v>#VALUE!</v>
      </c>
      <c r="AC506" s="32" t="e">
        <f>Matrix!AT506*MAX(Matrix!DD506,0-(Matrix!DC506+IF('935'!Q506=0,0,(1-'935'!Y506/'11'!C$17)*'11'!B$17/('11'!B$17-'935'!X506)*IF(Matrix!AT506=0,1,Matrix!BX506/Matrix!AT506)*Matrix!CU506)))*'11'!B$17*0.01*'DNO totals'!B$238/'DNO totals'!B$296</f>
        <v>#VALUE!</v>
      </c>
      <c r="AD506" s="32" t="e">
        <f>0.01*(Matrix!BX506*'11'!B$17*Matrix!CA506+Matrix!AT506*Matrix!CC506*'935'!Q506*('11'!C$17-'935'!Y506)*('11'!B$17/('11'!B$17-'935'!X506)))</f>
        <v>#VALUE!</v>
      </c>
      <c r="AE506" s="32" t="e">
        <f>Matrix!AT506*'Charging rates'!B$116*(Parameters!B$21+Matrix!AU506)*IF('DNO totals'!B$323&lt;0,1,'935'!S506)</f>
        <v>#VALUE!</v>
      </c>
      <c r="AF506" s="32" t="e">
        <f>Matrix!AT506*MAX(Matrix!DD506,0-(Matrix!DC506+IF('935'!Q506=0,0,(1-'935'!Y506/'11'!C$17)*'11'!B$17/('11'!B$17-'935'!X506)*IF(Matrix!AT506=0,1,Matrix!BX506/Matrix!AT506)*Matrix!CU506)))*'11'!B$17*0.01*(1-('DNO totals'!B$238+'DNO totals'!B$228)/'DNO totals'!B$296)</f>
        <v>#VALUE!</v>
      </c>
      <c r="AG506" s="49" t="e">
        <f t="shared" si="48"/>
        <v>#VALUE!</v>
      </c>
    </row>
    <row r="507" spans="1:33">
      <c r="A507" s="28">
        <v>407</v>
      </c>
      <c r="B507" s="47" t="e">
        <f>Results!B507</f>
        <v>#VALUE!</v>
      </c>
      <c r="C507" s="35" t="e">
        <f>Results!C507</f>
        <v>#VALUE!</v>
      </c>
      <c r="D507" s="55" t="e">
        <f>Results!D507</f>
        <v>#VALUE!</v>
      </c>
      <c r="E507" s="55" t="e">
        <f>Results!E507</f>
        <v>#VALUE!</v>
      </c>
      <c r="F507" s="56" t="e">
        <f>Results!F507</f>
        <v>#VALUE!</v>
      </c>
      <c r="G507" s="35" t="e">
        <f>Results!G507</f>
        <v>#VALUE!</v>
      </c>
      <c r="H507" s="55" t="e">
        <f>Results!H507</f>
        <v>#VALUE!</v>
      </c>
      <c r="I507" s="55" t="e">
        <f>Results!I507</f>
        <v>#VALUE!</v>
      </c>
      <c r="J507" s="56" t="e">
        <f>Results!J507</f>
        <v>#VALUE!</v>
      </c>
      <c r="K507" s="57" t="e">
        <f>0.01*'11'!B$17*Matrix!AT507*Results!E507</f>
        <v>#VALUE!</v>
      </c>
      <c r="L507" s="32" t="e">
        <f>0.01*('11'!C$17-'935'!Y507)*Results!C507*Matrix!AT507*('11'!B$17/('11'!B$17-'935'!X507))*'935'!Q507</f>
        <v>#VALUE!</v>
      </c>
      <c r="M507" s="49" t="e">
        <f>0.01*('11'!B$17-'935'!X507)*Results!D507</f>
        <v>#VALUE!</v>
      </c>
      <c r="N507" s="32" t="e">
        <f>0.01*'11'!B$17*Matrix!H507*Matrix!BC507</f>
        <v>#VALUE!</v>
      </c>
      <c r="O507" s="32" t="e">
        <f>0.01*('11'!B$17-'935'!X507)*Matrix!BW507</f>
        <v>#VALUE!</v>
      </c>
      <c r="P507" s="49" t="e">
        <f>0.01*Matrix!AS507*'935'!U507</f>
        <v>#VALUE!</v>
      </c>
      <c r="Q507" s="57" t="e">
        <f t="shared" si="42"/>
        <v>#VALUE!</v>
      </c>
      <c r="R507" s="34" t="e">
        <f>'935'!Z507</f>
        <v>#VALUE!</v>
      </c>
      <c r="S507" s="58" t="e">
        <f t="shared" si="43"/>
        <v>#VALUE!</v>
      </c>
      <c r="T507" s="59" t="e">
        <f t="shared" si="44"/>
        <v>#VALUE!</v>
      </c>
      <c r="U507" s="57" t="e">
        <f t="shared" si="45"/>
        <v>#VALUE!</v>
      </c>
      <c r="V507" s="34" t="e">
        <f>'935'!AA507</f>
        <v>#VALUE!</v>
      </c>
      <c r="W507" s="58" t="e">
        <f t="shared" si="46"/>
        <v>#VALUE!</v>
      </c>
      <c r="X507" s="59" t="e">
        <f t="shared" si="47"/>
        <v>#VALUE!</v>
      </c>
      <c r="Y507" s="57" t="e">
        <f>0.01*('11'!B$17-'935'!X507)*Matrix!BT507</f>
        <v>#VALUE!</v>
      </c>
      <c r="Z507" s="32" t="e">
        <f>0.01*'11'!B$17*Matrix!AT507*Matrix!CV507</f>
        <v>#VALUE!</v>
      </c>
      <c r="AA507" s="32" t="e">
        <f>Matrix!AT507*MAX(Matrix!DD507,0-(Matrix!DC507+IF('935'!Q507=0,0,(1-'935'!Y507/'11'!C$17)*'11'!B$17/('11'!B$17-'935'!X507)*IF(Matrix!AT507=0,1,Matrix!BX507/Matrix!AT507)*Matrix!CU507)))*'11'!B$17*0.01*'DNO totals'!B$228/'DNO totals'!B$296</f>
        <v>#VALUE!</v>
      </c>
      <c r="AB507" s="32" t="e">
        <f>Matrix!AT507*'Charging rates'!B$106*Matrix!DA507</f>
        <v>#VALUE!</v>
      </c>
      <c r="AC507" s="32" t="e">
        <f>Matrix!AT507*MAX(Matrix!DD507,0-(Matrix!DC507+IF('935'!Q507=0,0,(1-'935'!Y507/'11'!C$17)*'11'!B$17/('11'!B$17-'935'!X507)*IF(Matrix!AT507=0,1,Matrix!BX507/Matrix!AT507)*Matrix!CU507)))*'11'!B$17*0.01*'DNO totals'!B$238/'DNO totals'!B$296</f>
        <v>#VALUE!</v>
      </c>
      <c r="AD507" s="32" t="e">
        <f>0.01*(Matrix!BX507*'11'!B$17*Matrix!CA507+Matrix!AT507*Matrix!CC507*'935'!Q507*('11'!C$17-'935'!Y507)*('11'!B$17/('11'!B$17-'935'!X507)))</f>
        <v>#VALUE!</v>
      </c>
      <c r="AE507" s="32" t="e">
        <f>Matrix!AT507*'Charging rates'!B$116*(Parameters!B$21+Matrix!AU507)*IF('DNO totals'!B$323&lt;0,1,'935'!S507)</f>
        <v>#VALUE!</v>
      </c>
      <c r="AF507" s="32" t="e">
        <f>Matrix!AT507*MAX(Matrix!DD507,0-(Matrix!DC507+IF('935'!Q507=0,0,(1-'935'!Y507/'11'!C$17)*'11'!B$17/('11'!B$17-'935'!X507)*IF(Matrix!AT507=0,1,Matrix!BX507/Matrix!AT507)*Matrix!CU507)))*'11'!B$17*0.01*(1-('DNO totals'!B$238+'DNO totals'!B$228)/'DNO totals'!B$296)</f>
        <v>#VALUE!</v>
      </c>
      <c r="AG507" s="49" t="e">
        <f t="shared" si="48"/>
        <v>#VALUE!</v>
      </c>
    </row>
    <row r="508" spans="1:33">
      <c r="A508" s="28">
        <v>408</v>
      </c>
      <c r="B508" s="47" t="e">
        <f>Results!B508</f>
        <v>#VALUE!</v>
      </c>
      <c r="C508" s="35" t="e">
        <f>Results!C508</f>
        <v>#VALUE!</v>
      </c>
      <c r="D508" s="55" t="e">
        <f>Results!D508</f>
        <v>#VALUE!</v>
      </c>
      <c r="E508" s="55" t="e">
        <f>Results!E508</f>
        <v>#VALUE!</v>
      </c>
      <c r="F508" s="56" t="e">
        <f>Results!F508</f>
        <v>#VALUE!</v>
      </c>
      <c r="G508" s="35" t="e">
        <f>Results!G508</f>
        <v>#VALUE!</v>
      </c>
      <c r="H508" s="55" t="e">
        <f>Results!H508</f>
        <v>#VALUE!</v>
      </c>
      <c r="I508" s="55" t="e">
        <f>Results!I508</f>
        <v>#VALUE!</v>
      </c>
      <c r="J508" s="56" t="e">
        <f>Results!J508</f>
        <v>#VALUE!</v>
      </c>
      <c r="K508" s="57" t="e">
        <f>0.01*'11'!B$17*Matrix!AT508*Results!E508</f>
        <v>#VALUE!</v>
      </c>
      <c r="L508" s="32" t="e">
        <f>0.01*('11'!C$17-'935'!Y508)*Results!C508*Matrix!AT508*('11'!B$17/('11'!B$17-'935'!X508))*'935'!Q508</f>
        <v>#VALUE!</v>
      </c>
      <c r="M508" s="49" t="e">
        <f>0.01*('11'!B$17-'935'!X508)*Results!D508</f>
        <v>#VALUE!</v>
      </c>
      <c r="N508" s="32" t="e">
        <f>0.01*'11'!B$17*Matrix!H508*Matrix!BC508</f>
        <v>#VALUE!</v>
      </c>
      <c r="O508" s="32" t="e">
        <f>0.01*('11'!B$17-'935'!X508)*Matrix!BW508</f>
        <v>#VALUE!</v>
      </c>
      <c r="P508" s="49" t="e">
        <f>0.01*Matrix!AS508*'935'!U508</f>
        <v>#VALUE!</v>
      </c>
      <c r="Q508" s="57" t="e">
        <f t="shared" si="42"/>
        <v>#VALUE!</v>
      </c>
      <c r="R508" s="34" t="e">
        <f>'935'!Z508</f>
        <v>#VALUE!</v>
      </c>
      <c r="S508" s="58" t="e">
        <f t="shared" si="43"/>
        <v>#VALUE!</v>
      </c>
      <c r="T508" s="59" t="e">
        <f t="shared" si="44"/>
        <v>#VALUE!</v>
      </c>
      <c r="U508" s="57" t="e">
        <f t="shared" si="45"/>
        <v>#VALUE!</v>
      </c>
      <c r="V508" s="34" t="e">
        <f>'935'!AA508</f>
        <v>#VALUE!</v>
      </c>
      <c r="W508" s="58" t="e">
        <f t="shared" si="46"/>
        <v>#VALUE!</v>
      </c>
      <c r="X508" s="59" t="e">
        <f t="shared" si="47"/>
        <v>#VALUE!</v>
      </c>
      <c r="Y508" s="57" t="e">
        <f>0.01*('11'!B$17-'935'!X508)*Matrix!BT508</f>
        <v>#VALUE!</v>
      </c>
      <c r="Z508" s="32" t="e">
        <f>0.01*'11'!B$17*Matrix!AT508*Matrix!CV508</f>
        <v>#VALUE!</v>
      </c>
      <c r="AA508" s="32" t="e">
        <f>Matrix!AT508*MAX(Matrix!DD508,0-(Matrix!DC508+IF('935'!Q508=0,0,(1-'935'!Y508/'11'!C$17)*'11'!B$17/('11'!B$17-'935'!X508)*IF(Matrix!AT508=0,1,Matrix!BX508/Matrix!AT508)*Matrix!CU508)))*'11'!B$17*0.01*'DNO totals'!B$228/'DNO totals'!B$296</f>
        <v>#VALUE!</v>
      </c>
      <c r="AB508" s="32" t="e">
        <f>Matrix!AT508*'Charging rates'!B$106*Matrix!DA508</f>
        <v>#VALUE!</v>
      </c>
      <c r="AC508" s="32" t="e">
        <f>Matrix!AT508*MAX(Matrix!DD508,0-(Matrix!DC508+IF('935'!Q508=0,0,(1-'935'!Y508/'11'!C$17)*'11'!B$17/('11'!B$17-'935'!X508)*IF(Matrix!AT508=0,1,Matrix!BX508/Matrix!AT508)*Matrix!CU508)))*'11'!B$17*0.01*'DNO totals'!B$238/'DNO totals'!B$296</f>
        <v>#VALUE!</v>
      </c>
      <c r="AD508" s="32" t="e">
        <f>0.01*(Matrix!BX508*'11'!B$17*Matrix!CA508+Matrix!AT508*Matrix!CC508*'935'!Q508*('11'!C$17-'935'!Y508)*('11'!B$17/('11'!B$17-'935'!X508)))</f>
        <v>#VALUE!</v>
      </c>
      <c r="AE508" s="32" t="e">
        <f>Matrix!AT508*'Charging rates'!B$116*(Parameters!B$21+Matrix!AU508)*IF('DNO totals'!B$323&lt;0,1,'935'!S508)</f>
        <v>#VALUE!</v>
      </c>
      <c r="AF508" s="32" t="e">
        <f>Matrix!AT508*MAX(Matrix!DD508,0-(Matrix!DC508+IF('935'!Q508=0,0,(1-'935'!Y508/'11'!C$17)*'11'!B$17/('11'!B$17-'935'!X508)*IF(Matrix!AT508=0,1,Matrix!BX508/Matrix!AT508)*Matrix!CU508)))*'11'!B$17*0.01*(1-('DNO totals'!B$238+'DNO totals'!B$228)/'DNO totals'!B$296)</f>
        <v>#VALUE!</v>
      </c>
      <c r="AG508" s="49" t="e">
        <f t="shared" si="48"/>
        <v>#VALUE!</v>
      </c>
    </row>
    <row r="509" spans="1:33">
      <c r="A509" s="28">
        <v>409</v>
      </c>
      <c r="B509" s="47" t="e">
        <f>Results!B509</f>
        <v>#VALUE!</v>
      </c>
      <c r="C509" s="35" t="e">
        <f>Results!C509</f>
        <v>#VALUE!</v>
      </c>
      <c r="D509" s="55" t="e">
        <f>Results!D509</f>
        <v>#VALUE!</v>
      </c>
      <c r="E509" s="55" t="e">
        <f>Results!E509</f>
        <v>#VALUE!</v>
      </c>
      <c r="F509" s="56" t="e">
        <f>Results!F509</f>
        <v>#VALUE!</v>
      </c>
      <c r="G509" s="35" t="e">
        <f>Results!G509</f>
        <v>#VALUE!</v>
      </c>
      <c r="H509" s="55" t="e">
        <f>Results!H509</f>
        <v>#VALUE!</v>
      </c>
      <c r="I509" s="55" t="e">
        <f>Results!I509</f>
        <v>#VALUE!</v>
      </c>
      <c r="J509" s="56" t="e">
        <f>Results!J509</f>
        <v>#VALUE!</v>
      </c>
      <c r="K509" s="57" t="e">
        <f>0.01*'11'!B$17*Matrix!AT509*Results!E509</f>
        <v>#VALUE!</v>
      </c>
      <c r="L509" s="32" t="e">
        <f>0.01*('11'!C$17-'935'!Y509)*Results!C509*Matrix!AT509*('11'!B$17/('11'!B$17-'935'!X509))*'935'!Q509</f>
        <v>#VALUE!</v>
      </c>
      <c r="M509" s="49" t="e">
        <f>0.01*('11'!B$17-'935'!X509)*Results!D509</f>
        <v>#VALUE!</v>
      </c>
      <c r="N509" s="32" t="e">
        <f>0.01*'11'!B$17*Matrix!H509*Matrix!BC509</f>
        <v>#VALUE!</v>
      </c>
      <c r="O509" s="32" t="e">
        <f>0.01*('11'!B$17-'935'!X509)*Matrix!BW509</f>
        <v>#VALUE!</v>
      </c>
      <c r="P509" s="49" t="e">
        <f>0.01*Matrix!AS509*'935'!U509</f>
        <v>#VALUE!</v>
      </c>
      <c r="Q509" s="57" t="e">
        <f t="shared" si="42"/>
        <v>#VALUE!</v>
      </c>
      <c r="R509" s="34" t="e">
        <f>'935'!Z509</f>
        <v>#VALUE!</v>
      </c>
      <c r="S509" s="58" t="e">
        <f t="shared" si="43"/>
        <v>#VALUE!</v>
      </c>
      <c r="T509" s="59" t="e">
        <f t="shared" si="44"/>
        <v>#VALUE!</v>
      </c>
      <c r="U509" s="57" t="e">
        <f t="shared" si="45"/>
        <v>#VALUE!</v>
      </c>
      <c r="V509" s="34" t="e">
        <f>'935'!AA509</f>
        <v>#VALUE!</v>
      </c>
      <c r="W509" s="58" t="e">
        <f t="shared" si="46"/>
        <v>#VALUE!</v>
      </c>
      <c r="X509" s="59" t="e">
        <f t="shared" si="47"/>
        <v>#VALUE!</v>
      </c>
      <c r="Y509" s="57" t="e">
        <f>0.01*('11'!B$17-'935'!X509)*Matrix!BT509</f>
        <v>#VALUE!</v>
      </c>
      <c r="Z509" s="32" t="e">
        <f>0.01*'11'!B$17*Matrix!AT509*Matrix!CV509</f>
        <v>#VALUE!</v>
      </c>
      <c r="AA509" s="32" t="e">
        <f>Matrix!AT509*MAX(Matrix!DD509,0-(Matrix!DC509+IF('935'!Q509=0,0,(1-'935'!Y509/'11'!C$17)*'11'!B$17/('11'!B$17-'935'!X509)*IF(Matrix!AT509=0,1,Matrix!BX509/Matrix!AT509)*Matrix!CU509)))*'11'!B$17*0.01*'DNO totals'!B$228/'DNO totals'!B$296</f>
        <v>#VALUE!</v>
      </c>
      <c r="AB509" s="32" t="e">
        <f>Matrix!AT509*'Charging rates'!B$106*Matrix!DA509</f>
        <v>#VALUE!</v>
      </c>
      <c r="AC509" s="32" t="e">
        <f>Matrix!AT509*MAX(Matrix!DD509,0-(Matrix!DC509+IF('935'!Q509=0,0,(1-'935'!Y509/'11'!C$17)*'11'!B$17/('11'!B$17-'935'!X509)*IF(Matrix!AT509=0,1,Matrix!BX509/Matrix!AT509)*Matrix!CU509)))*'11'!B$17*0.01*'DNO totals'!B$238/'DNO totals'!B$296</f>
        <v>#VALUE!</v>
      </c>
      <c r="AD509" s="32" t="e">
        <f>0.01*(Matrix!BX509*'11'!B$17*Matrix!CA509+Matrix!AT509*Matrix!CC509*'935'!Q509*('11'!C$17-'935'!Y509)*('11'!B$17/('11'!B$17-'935'!X509)))</f>
        <v>#VALUE!</v>
      </c>
      <c r="AE509" s="32" t="e">
        <f>Matrix!AT509*'Charging rates'!B$116*(Parameters!B$21+Matrix!AU509)*IF('DNO totals'!B$323&lt;0,1,'935'!S509)</f>
        <v>#VALUE!</v>
      </c>
      <c r="AF509" s="32" t="e">
        <f>Matrix!AT509*MAX(Matrix!DD509,0-(Matrix!DC509+IF('935'!Q509=0,0,(1-'935'!Y509/'11'!C$17)*'11'!B$17/('11'!B$17-'935'!X509)*IF(Matrix!AT509=0,1,Matrix!BX509/Matrix!AT509)*Matrix!CU509)))*'11'!B$17*0.01*(1-('DNO totals'!B$238+'DNO totals'!B$228)/'DNO totals'!B$296)</f>
        <v>#VALUE!</v>
      </c>
      <c r="AG509" s="49" t="e">
        <f t="shared" si="48"/>
        <v>#VALUE!</v>
      </c>
    </row>
    <row r="510" spans="1:33">
      <c r="A510" s="28">
        <v>410</v>
      </c>
      <c r="B510" s="47" t="e">
        <f>Results!B510</f>
        <v>#VALUE!</v>
      </c>
      <c r="C510" s="35" t="e">
        <f>Results!C510</f>
        <v>#VALUE!</v>
      </c>
      <c r="D510" s="55" t="e">
        <f>Results!D510</f>
        <v>#VALUE!</v>
      </c>
      <c r="E510" s="55" t="e">
        <f>Results!E510</f>
        <v>#VALUE!</v>
      </c>
      <c r="F510" s="56" t="e">
        <f>Results!F510</f>
        <v>#VALUE!</v>
      </c>
      <c r="G510" s="35" t="e">
        <f>Results!G510</f>
        <v>#VALUE!</v>
      </c>
      <c r="H510" s="55" t="e">
        <f>Results!H510</f>
        <v>#VALUE!</v>
      </c>
      <c r="I510" s="55" t="e">
        <f>Results!I510</f>
        <v>#VALUE!</v>
      </c>
      <c r="J510" s="56" t="e">
        <f>Results!J510</f>
        <v>#VALUE!</v>
      </c>
      <c r="K510" s="57" t="e">
        <f>0.01*'11'!B$17*Matrix!AT510*Results!E510</f>
        <v>#VALUE!</v>
      </c>
      <c r="L510" s="32" t="e">
        <f>0.01*('11'!C$17-'935'!Y510)*Results!C510*Matrix!AT510*('11'!B$17/('11'!B$17-'935'!X510))*'935'!Q510</f>
        <v>#VALUE!</v>
      </c>
      <c r="M510" s="49" t="e">
        <f>0.01*('11'!B$17-'935'!X510)*Results!D510</f>
        <v>#VALUE!</v>
      </c>
      <c r="N510" s="32" t="e">
        <f>0.01*'11'!B$17*Matrix!H510*Matrix!BC510</f>
        <v>#VALUE!</v>
      </c>
      <c r="O510" s="32" t="e">
        <f>0.01*('11'!B$17-'935'!X510)*Matrix!BW510</f>
        <v>#VALUE!</v>
      </c>
      <c r="P510" s="49" t="e">
        <f>0.01*Matrix!AS510*'935'!U510</f>
        <v>#VALUE!</v>
      </c>
      <c r="Q510" s="57" t="e">
        <f t="shared" si="42"/>
        <v>#VALUE!</v>
      </c>
      <c r="R510" s="34" t="e">
        <f>'935'!Z510</f>
        <v>#VALUE!</v>
      </c>
      <c r="S510" s="58" t="e">
        <f t="shared" si="43"/>
        <v>#VALUE!</v>
      </c>
      <c r="T510" s="59" t="e">
        <f t="shared" si="44"/>
        <v>#VALUE!</v>
      </c>
      <c r="U510" s="57" t="e">
        <f t="shared" si="45"/>
        <v>#VALUE!</v>
      </c>
      <c r="V510" s="34" t="e">
        <f>'935'!AA510</f>
        <v>#VALUE!</v>
      </c>
      <c r="W510" s="58" t="e">
        <f t="shared" si="46"/>
        <v>#VALUE!</v>
      </c>
      <c r="X510" s="59" t="e">
        <f t="shared" si="47"/>
        <v>#VALUE!</v>
      </c>
      <c r="Y510" s="57" t="e">
        <f>0.01*('11'!B$17-'935'!X510)*Matrix!BT510</f>
        <v>#VALUE!</v>
      </c>
      <c r="Z510" s="32" t="e">
        <f>0.01*'11'!B$17*Matrix!AT510*Matrix!CV510</f>
        <v>#VALUE!</v>
      </c>
      <c r="AA510" s="32" t="e">
        <f>Matrix!AT510*MAX(Matrix!DD510,0-(Matrix!DC510+IF('935'!Q510=0,0,(1-'935'!Y510/'11'!C$17)*'11'!B$17/('11'!B$17-'935'!X510)*IF(Matrix!AT510=0,1,Matrix!BX510/Matrix!AT510)*Matrix!CU510)))*'11'!B$17*0.01*'DNO totals'!B$228/'DNO totals'!B$296</f>
        <v>#VALUE!</v>
      </c>
      <c r="AB510" s="32" t="e">
        <f>Matrix!AT510*'Charging rates'!B$106*Matrix!DA510</f>
        <v>#VALUE!</v>
      </c>
      <c r="AC510" s="32" t="e">
        <f>Matrix!AT510*MAX(Matrix!DD510,0-(Matrix!DC510+IF('935'!Q510=0,0,(1-'935'!Y510/'11'!C$17)*'11'!B$17/('11'!B$17-'935'!X510)*IF(Matrix!AT510=0,1,Matrix!BX510/Matrix!AT510)*Matrix!CU510)))*'11'!B$17*0.01*'DNO totals'!B$238/'DNO totals'!B$296</f>
        <v>#VALUE!</v>
      </c>
      <c r="AD510" s="32" t="e">
        <f>0.01*(Matrix!BX510*'11'!B$17*Matrix!CA510+Matrix!AT510*Matrix!CC510*'935'!Q510*('11'!C$17-'935'!Y510)*('11'!B$17/('11'!B$17-'935'!X510)))</f>
        <v>#VALUE!</v>
      </c>
      <c r="AE510" s="32" t="e">
        <f>Matrix!AT510*'Charging rates'!B$116*(Parameters!B$21+Matrix!AU510)*IF('DNO totals'!B$323&lt;0,1,'935'!S510)</f>
        <v>#VALUE!</v>
      </c>
      <c r="AF510" s="32" t="e">
        <f>Matrix!AT510*MAX(Matrix!DD510,0-(Matrix!DC510+IF('935'!Q510=0,0,(1-'935'!Y510/'11'!C$17)*'11'!B$17/('11'!B$17-'935'!X510)*IF(Matrix!AT510=0,1,Matrix!BX510/Matrix!AT510)*Matrix!CU510)))*'11'!B$17*0.01*(1-('DNO totals'!B$238+'DNO totals'!B$228)/'DNO totals'!B$296)</f>
        <v>#VALUE!</v>
      </c>
      <c r="AG510" s="49" t="e">
        <f t="shared" si="48"/>
        <v>#VALUE!</v>
      </c>
    </row>
    <row r="511" spans="1:33">
      <c r="A511" s="28">
        <v>411</v>
      </c>
      <c r="B511" s="47" t="e">
        <f>Results!B511</f>
        <v>#VALUE!</v>
      </c>
      <c r="C511" s="35" t="e">
        <f>Results!C511</f>
        <v>#VALUE!</v>
      </c>
      <c r="D511" s="55" t="e">
        <f>Results!D511</f>
        <v>#VALUE!</v>
      </c>
      <c r="E511" s="55" t="e">
        <f>Results!E511</f>
        <v>#VALUE!</v>
      </c>
      <c r="F511" s="56" t="e">
        <f>Results!F511</f>
        <v>#VALUE!</v>
      </c>
      <c r="G511" s="35" t="e">
        <f>Results!G511</f>
        <v>#VALUE!</v>
      </c>
      <c r="H511" s="55" t="e">
        <f>Results!H511</f>
        <v>#VALUE!</v>
      </c>
      <c r="I511" s="55" t="e">
        <f>Results!I511</f>
        <v>#VALUE!</v>
      </c>
      <c r="J511" s="56" t="e">
        <f>Results!J511</f>
        <v>#VALUE!</v>
      </c>
      <c r="K511" s="57" t="e">
        <f>0.01*'11'!B$17*Matrix!AT511*Results!E511</f>
        <v>#VALUE!</v>
      </c>
      <c r="L511" s="32" t="e">
        <f>0.01*('11'!C$17-'935'!Y511)*Results!C511*Matrix!AT511*('11'!B$17/('11'!B$17-'935'!X511))*'935'!Q511</f>
        <v>#VALUE!</v>
      </c>
      <c r="M511" s="49" t="e">
        <f>0.01*('11'!B$17-'935'!X511)*Results!D511</f>
        <v>#VALUE!</v>
      </c>
      <c r="N511" s="32" t="e">
        <f>0.01*'11'!B$17*Matrix!H511*Matrix!BC511</f>
        <v>#VALUE!</v>
      </c>
      <c r="O511" s="32" t="e">
        <f>0.01*('11'!B$17-'935'!X511)*Matrix!BW511</f>
        <v>#VALUE!</v>
      </c>
      <c r="P511" s="49" t="e">
        <f>0.01*Matrix!AS511*'935'!U511</f>
        <v>#VALUE!</v>
      </c>
      <c r="Q511" s="57" t="e">
        <f t="shared" si="42"/>
        <v>#VALUE!</v>
      </c>
      <c r="R511" s="34" t="e">
        <f>'935'!Z511</f>
        <v>#VALUE!</v>
      </c>
      <c r="S511" s="58" t="e">
        <f t="shared" si="43"/>
        <v>#VALUE!</v>
      </c>
      <c r="T511" s="59" t="e">
        <f t="shared" si="44"/>
        <v>#VALUE!</v>
      </c>
      <c r="U511" s="57" t="e">
        <f t="shared" si="45"/>
        <v>#VALUE!</v>
      </c>
      <c r="V511" s="34" t="e">
        <f>'935'!AA511</f>
        <v>#VALUE!</v>
      </c>
      <c r="W511" s="58" t="e">
        <f t="shared" si="46"/>
        <v>#VALUE!</v>
      </c>
      <c r="X511" s="59" t="e">
        <f t="shared" si="47"/>
        <v>#VALUE!</v>
      </c>
      <c r="Y511" s="57" t="e">
        <f>0.01*('11'!B$17-'935'!X511)*Matrix!BT511</f>
        <v>#VALUE!</v>
      </c>
      <c r="Z511" s="32" t="e">
        <f>0.01*'11'!B$17*Matrix!AT511*Matrix!CV511</f>
        <v>#VALUE!</v>
      </c>
      <c r="AA511" s="32" t="e">
        <f>Matrix!AT511*MAX(Matrix!DD511,0-(Matrix!DC511+IF('935'!Q511=0,0,(1-'935'!Y511/'11'!C$17)*'11'!B$17/('11'!B$17-'935'!X511)*IF(Matrix!AT511=0,1,Matrix!BX511/Matrix!AT511)*Matrix!CU511)))*'11'!B$17*0.01*'DNO totals'!B$228/'DNO totals'!B$296</f>
        <v>#VALUE!</v>
      </c>
      <c r="AB511" s="32" t="e">
        <f>Matrix!AT511*'Charging rates'!B$106*Matrix!DA511</f>
        <v>#VALUE!</v>
      </c>
      <c r="AC511" s="32" t="e">
        <f>Matrix!AT511*MAX(Matrix!DD511,0-(Matrix!DC511+IF('935'!Q511=0,0,(1-'935'!Y511/'11'!C$17)*'11'!B$17/('11'!B$17-'935'!X511)*IF(Matrix!AT511=0,1,Matrix!BX511/Matrix!AT511)*Matrix!CU511)))*'11'!B$17*0.01*'DNO totals'!B$238/'DNO totals'!B$296</f>
        <v>#VALUE!</v>
      </c>
      <c r="AD511" s="32" t="e">
        <f>0.01*(Matrix!BX511*'11'!B$17*Matrix!CA511+Matrix!AT511*Matrix!CC511*'935'!Q511*('11'!C$17-'935'!Y511)*('11'!B$17/('11'!B$17-'935'!X511)))</f>
        <v>#VALUE!</v>
      </c>
      <c r="AE511" s="32" t="e">
        <f>Matrix!AT511*'Charging rates'!B$116*(Parameters!B$21+Matrix!AU511)*IF('DNO totals'!B$323&lt;0,1,'935'!S511)</f>
        <v>#VALUE!</v>
      </c>
      <c r="AF511" s="32" t="e">
        <f>Matrix!AT511*MAX(Matrix!DD511,0-(Matrix!DC511+IF('935'!Q511=0,0,(1-'935'!Y511/'11'!C$17)*'11'!B$17/('11'!B$17-'935'!X511)*IF(Matrix!AT511=0,1,Matrix!BX511/Matrix!AT511)*Matrix!CU511)))*'11'!B$17*0.01*(1-('DNO totals'!B$238+'DNO totals'!B$228)/'DNO totals'!B$296)</f>
        <v>#VALUE!</v>
      </c>
      <c r="AG511" s="49" t="e">
        <f t="shared" si="48"/>
        <v>#VALUE!</v>
      </c>
    </row>
    <row r="512" spans="1:33">
      <c r="A512" s="28">
        <v>412</v>
      </c>
      <c r="B512" s="47" t="e">
        <f>Results!B512</f>
        <v>#VALUE!</v>
      </c>
      <c r="C512" s="35" t="e">
        <f>Results!C512</f>
        <v>#VALUE!</v>
      </c>
      <c r="D512" s="55" t="e">
        <f>Results!D512</f>
        <v>#VALUE!</v>
      </c>
      <c r="E512" s="55" t="e">
        <f>Results!E512</f>
        <v>#VALUE!</v>
      </c>
      <c r="F512" s="56" t="e">
        <f>Results!F512</f>
        <v>#VALUE!</v>
      </c>
      <c r="G512" s="35" t="e">
        <f>Results!G512</f>
        <v>#VALUE!</v>
      </c>
      <c r="H512" s="55" t="e">
        <f>Results!H512</f>
        <v>#VALUE!</v>
      </c>
      <c r="I512" s="55" t="e">
        <f>Results!I512</f>
        <v>#VALUE!</v>
      </c>
      <c r="J512" s="56" t="e">
        <f>Results!J512</f>
        <v>#VALUE!</v>
      </c>
      <c r="K512" s="57" t="e">
        <f>0.01*'11'!B$17*Matrix!AT512*Results!E512</f>
        <v>#VALUE!</v>
      </c>
      <c r="L512" s="32" t="e">
        <f>0.01*('11'!C$17-'935'!Y512)*Results!C512*Matrix!AT512*('11'!B$17/('11'!B$17-'935'!X512))*'935'!Q512</f>
        <v>#VALUE!</v>
      </c>
      <c r="M512" s="49" t="e">
        <f>0.01*('11'!B$17-'935'!X512)*Results!D512</f>
        <v>#VALUE!</v>
      </c>
      <c r="N512" s="32" t="e">
        <f>0.01*'11'!B$17*Matrix!H512*Matrix!BC512</f>
        <v>#VALUE!</v>
      </c>
      <c r="O512" s="32" t="e">
        <f>0.01*('11'!B$17-'935'!X512)*Matrix!BW512</f>
        <v>#VALUE!</v>
      </c>
      <c r="P512" s="49" t="e">
        <f>0.01*Matrix!AS512*'935'!U512</f>
        <v>#VALUE!</v>
      </c>
      <c r="Q512" s="57" t="e">
        <f t="shared" si="42"/>
        <v>#VALUE!</v>
      </c>
      <c r="R512" s="34" t="e">
        <f>'935'!Z512</f>
        <v>#VALUE!</v>
      </c>
      <c r="S512" s="58" t="e">
        <f t="shared" si="43"/>
        <v>#VALUE!</v>
      </c>
      <c r="T512" s="59" t="e">
        <f t="shared" si="44"/>
        <v>#VALUE!</v>
      </c>
      <c r="U512" s="57" t="e">
        <f t="shared" si="45"/>
        <v>#VALUE!</v>
      </c>
      <c r="V512" s="34" t="e">
        <f>'935'!AA512</f>
        <v>#VALUE!</v>
      </c>
      <c r="W512" s="58" t="e">
        <f t="shared" si="46"/>
        <v>#VALUE!</v>
      </c>
      <c r="X512" s="59" t="e">
        <f t="shared" si="47"/>
        <v>#VALUE!</v>
      </c>
      <c r="Y512" s="57" t="e">
        <f>0.01*('11'!B$17-'935'!X512)*Matrix!BT512</f>
        <v>#VALUE!</v>
      </c>
      <c r="Z512" s="32" t="e">
        <f>0.01*'11'!B$17*Matrix!AT512*Matrix!CV512</f>
        <v>#VALUE!</v>
      </c>
      <c r="AA512" s="32" t="e">
        <f>Matrix!AT512*MAX(Matrix!DD512,0-(Matrix!DC512+IF('935'!Q512=0,0,(1-'935'!Y512/'11'!C$17)*'11'!B$17/('11'!B$17-'935'!X512)*IF(Matrix!AT512=0,1,Matrix!BX512/Matrix!AT512)*Matrix!CU512)))*'11'!B$17*0.01*'DNO totals'!B$228/'DNO totals'!B$296</f>
        <v>#VALUE!</v>
      </c>
      <c r="AB512" s="32" t="e">
        <f>Matrix!AT512*'Charging rates'!B$106*Matrix!DA512</f>
        <v>#VALUE!</v>
      </c>
      <c r="AC512" s="32" t="e">
        <f>Matrix!AT512*MAX(Matrix!DD512,0-(Matrix!DC512+IF('935'!Q512=0,0,(1-'935'!Y512/'11'!C$17)*'11'!B$17/('11'!B$17-'935'!X512)*IF(Matrix!AT512=0,1,Matrix!BX512/Matrix!AT512)*Matrix!CU512)))*'11'!B$17*0.01*'DNO totals'!B$238/'DNO totals'!B$296</f>
        <v>#VALUE!</v>
      </c>
      <c r="AD512" s="32" t="e">
        <f>0.01*(Matrix!BX512*'11'!B$17*Matrix!CA512+Matrix!AT512*Matrix!CC512*'935'!Q512*('11'!C$17-'935'!Y512)*('11'!B$17/('11'!B$17-'935'!X512)))</f>
        <v>#VALUE!</v>
      </c>
      <c r="AE512" s="32" t="e">
        <f>Matrix!AT512*'Charging rates'!B$116*(Parameters!B$21+Matrix!AU512)*IF('DNO totals'!B$323&lt;0,1,'935'!S512)</f>
        <v>#VALUE!</v>
      </c>
      <c r="AF512" s="32" t="e">
        <f>Matrix!AT512*MAX(Matrix!DD512,0-(Matrix!DC512+IF('935'!Q512=0,0,(1-'935'!Y512/'11'!C$17)*'11'!B$17/('11'!B$17-'935'!X512)*IF(Matrix!AT512=0,1,Matrix!BX512/Matrix!AT512)*Matrix!CU512)))*'11'!B$17*0.01*(1-('DNO totals'!B$238+'DNO totals'!B$228)/'DNO totals'!B$296)</f>
        <v>#VALUE!</v>
      </c>
      <c r="AG512" s="49" t="e">
        <f t="shared" si="48"/>
        <v>#VALUE!</v>
      </c>
    </row>
    <row r="513" spans="1:33">
      <c r="A513" s="28">
        <v>413</v>
      </c>
      <c r="B513" s="47" t="e">
        <f>Results!B513</f>
        <v>#VALUE!</v>
      </c>
      <c r="C513" s="35" t="e">
        <f>Results!C513</f>
        <v>#VALUE!</v>
      </c>
      <c r="D513" s="55" t="e">
        <f>Results!D513</f>
        <v>#VALUE!</v>
      </c>
      <c r="E513" s="55" t="e">
        <f>Results!E513</f>
        <v>#VALUE!</v>
      </c>
      <c r="F513" s="56" t="e">
        <f>Results!F513</f>
        <v>#VALUE!</v>
      </c>
      <c r="G513" s="35" t="e">
        <f>Results!G513</f>
        <v>#VALUE!</v>
      </c>
      <c r="H513" s="55" t="e">
        <f>Results!H513</f>
        <v>#VALUE!</v>
      </c>
      <c r="I513" s="55" t="e">
        <f>Results!I513</f>
        <v>#VALUE!</v>
      </c>
      <c r="J513" s="56" t="e">
        <f>Results!J513</f>
        <v>#VALUE!</v>
      </c>
      <c r="K513" s="57" t="e">
        <f>0.01*'11'!B$17*Matrix!AT513*Results!E513</f>
        <v>#VALUE!</v>
      </c>
      <c r="L513" s="32" t="e">
        <f>0.01*('11'!C$17-'935'!Y513)*Results!C513*Matrix!AT513*('11'!B$17/('11'!B$17-'935'!X513))*'935'!Q513</f>
        <v>#VALUE!</v>
      </c>
      <c r="M513" s="49" t="e">
        <f>0.01*('11'!B$17-'935'!X513)*Results!D513</f>
        <v>#VALUE!</v>
      </c>
      <c r="N513" s="32" t="e">
        <f>0.01*'11'!B$17*Matrix!H513*Matrix!BC513</f>
        <v>#VALUE!</v>
      </c>
      <c r="O513" s="32" t="e">
        <f>0.01*('11'!B$17-'935'!X513)*Matrix!BW513</f>
        <v>#VALUE!</v>
      </c>
      <c r="P513" s="49" t="e">
        <f>0.01*Matrix!AS513*'935'!U513</f>
        <v>#VALUE!</v>
      </c>
      <c r="Q513" s="57" t="e">
        <f t="shared" si="42"/>
        <v>#VALUE!</v>
      </c>
      <c r="R513" s="34" t="e">
        <f>'935'!Z513</f>
        <v>#VALUE!</v>
      </c>
      <c r="S513" s="58" t="e">
        <f t="shared" si="43"/>
        <v>#VALUE!</v>
      </c>
      <c r="T513" s="59" t="e">
        <f t="shared" si="44"/>
        <v>#VALUE!</v>
      </c>
      <c r="U513" s="57" t="e">
        <f t="shared" si="45"/>
        <v>#VALUE!</v>
      </c>
      <c r="V513" s="34" t="e">
        <f>'935'!AA513</f>
        <v>#VALUE!</v>
      </c>
      <c r="W513" s="58" t="e">
        <f t="shared" si="46"/>
        <v>#VALUE!</v>
      </c>
      <c r="X513" s="59" t="e">
        <f t="shared" si="47"/>
        <v>#VALUE!</v>
      </c>
      <c r="Y513" s="57" t="e">
        <f>0.01*('11'!B$17-'935'!X513)*Matrix!BT513</f>
        <v>#VALUE!</v>
      </c>
      <c r="Z513" s="32" t="e">
        <f>0.01*'11'!B$17*Matrix!AT513*Matrix!CV513</f>
        <v>#VALUE!</v>
      </c>
      <c r="AA513" s="32" t="e">
        <f>Matrix!AT513*MAX(Matrix!DD513,0-(Matrix!DC513+IF('935'!Q513=0,0,(1-'935'!Y513/'11'!C$17)*'11'!B$17/('11'!B$17-'935'!X513)*IF(Matrix!AT513=0,1,Matrix!BX513/Matrix!AT513)*Matrix!CU513)))*'11'!B$17*0.01*'DNO totals'!B$228/'DNO totals'!B$296</f>
        <v>#VALUE!</v>
      </c>
      <c r="AB513" s="32" t="e">
        <f>Matrix!AT513*'Charging rates'!B$106*Matrix!DA513</f>
        <v>#VALUE!</v>
      </c>
      <c r="AC513" s="32" t="e">
        <f>Matrix!AT513*MAX(Matrix!DD513,0-(Matrix!DC513+IF('935'!Q513=0,0,(1-'935'!Y513/'11'!C$17)*'11'!B$17/('11'!B$17-'935'!X513)*IF(Matrix!AT513=0,1,Matrix!BX513/Matrix!AT513)*Matrix!CU513)))*'11'!B$17*0.01*'DNO totals'!B$238/'DNO totals'!B$296</f>
        <v>#VALUE!</v>
      </c>
      <c r="AD513" s="32" t="e">
        <f>0.01*(Matrix!BX513*'11'!B$17*Matrix!CA513+Matrix!AT513*Matrix!CC513*'935'!Q513*('11'!C$17-'935'!Y513)*('11'!B$17/('11'!B$17-'935'!X513)))</f>
        <v>#VALUE!</v>
      </c>
      <c r="AE513" s="32" t="e">
        <f>Matrix!AT513*'Charging rates'!B$116*(Parameters!B$21+Matrix!AU513)*IF('DNO totals'!B$323&lt;0,1,'935'!S513)</f>
        <v>#VALUE!</v>
      </c>
      <c r="AF513" s="32" t="e">
        <f>Matrix!AT513*MAX(Matrix!DD513,0-(Matrix!DC513+IF('935'!Q513=0,0,(1-'935'!Y513/'11'!C$17)*'11'!B$17/('11'!B$17-'935'!X513)*IF(Matrix!AT513=0,1,Matrix!BX513/Matrix!AT513)*Matrix!CU513)))*'11'!B$17*0.01*(1-('DNO totals'!B$238+'DNO totals'!B$228)/'DNO totals'!B$296)</f>
        <v>#VALUE!</v>
      </c>
      <c r="AG513" s="49" t="e">
        <f t="shared" si="48"/>
        <v>#VALUE!</v>
      </c>
    </row>
    <row r="514" spans="1:33">
      <c r="A514" s="28">
        <v>414</v>
      </c>
      <c r="B514" s="47" t="e">
        <f>Results!B514</f>
        <v>#VALUE!</v>
      </c>
      <c r="C514" s="35" t="e">
        <f>Results!C514</f>
        <v>#VALUE!</v>
      </c>
      <c r="D514" s="55" t="e">
        <f>Results!D514</f>
        <v>#VALUE!</v>
      </c>
      <c r="E514" s="55" t="e">
        <f>Results!E514</f>
        <v>#VALUE!</v>
      </c>
      <c r="F514" s="56" t="e">
        <f>Results!F514</f>
        <v>#VALUE!</v>
      </c>
      <c r="G514" s="35" t="e">
        <f>Results!G514</f>
        <v>#VALUE!</v>
      </c>
      <c r="H514" s="55" t="e">
        <f>Results!H514</f>
        <v>#VALUE!</v>
      </c>
      <c r="I514" s="55" t="e">
        <f>Results!I514</f>
        <v>#VALUE!</v>
      </c>
      <c r="J514" s="56" t="e">
        <f>Results!J514</f>
        <v>#VALUE!</v>
      </c>
      <c r="K514" s="57" t="e">
        <f>0.01*'11'!B$17*Matrix!AT514*Results!E514</f>
        <v>#VALUE!</v>
      </c>
      <c r="L514" s="32" t="e">
        <f>0.01*('11'!C$17-'935'!Y514)*Results!C514*Matrix!AT514*('11'!B$17/('11'!B$17-'935'!X514))*'935'!Q514</f>
        <v>#VALUE!</v>
      </c>
      <c r="M514" s="49" t="e">
        <f>0.01*('11'!B$17-'935'!X514)*Results!D514</f>
        <v>#VALUE!</v>
      </c>
      <c r="N514" s="32" t="e">
        <f>0.01*'11'!B$17*Matrix!H514*Matrix!BC514</f>
        <v>#VALUE!</v>
      </c>
      <c r="O514" s="32" t="e">
        <f>0.01*('11'!B$17-'935'!X514)*Matrix!BW514</f>
        <v>#VALUE!</v>
      </c>
      <c r="P514" s="49" t="e">
        <f>0.01*Matrix!AS514*'935'!U514</f>
        <v>#VALUE!</v>
      </c>
      <c r="Q514" s="57" t="e">
        <f t="shared" si="42"/>
        <v>#VALUE!</v>
      </c>
      <c r="R514" s="34" t="e">
        <f>'935'!Z514</f>
        <v>#VALUE!</v>
      </c>
      <c r="S514" s="58" t="e">
        <f t="shared" si="43"/>
        <v>#VALUE!</v>
      </c>
      <c r="T514" s="59" t="e">
        <f t="shared" si="44"/>
        <v>#VALUE!</v>
      </c>
      <c r="U514" s="57" t="e">
        <f t="shared" si="45"/>
        <v>#VALUE!</v>
      </c>
      <c r="V514" s="34" t="e">
        <f>'935'!AA514</f>
        <v>#VALUE!</v>
      </c>
      <c r="W514" s="58" t="e">
        <f t="shared" si="46"/>
        <v>#VALUE!</v>
      </c>
      <c r="X514" s="59" t="e">
        <f t="shared" si="47"/>
        <v>#VALUE!</v>
      </c>
      <c r="Y514" s="57" t="e">
        <f>0.01*('11'!B$17-'935'!X514)*Matrix!BT514</f>
        <v>#VALUE!</v>
      </c>
      <c r="Z514" s="32" t="e">
        <f>0.01*'11'!B$17*Matrix!AT514*Matrix!CV514</f>
        <v>#VALUE!</v>
      </c>
      <c r="AA514" s="32" t="e">
        <f>Matrix!AT514*MAX(Matrix!DD514,0-(Matrix!DC514+IF('935'!Q514=0,0,(1-'935'!Y514/'11'!C$17)*'11'!B$17/('11'!B$17-'935'!X514)*IF(Matrix!AT514=0,1,Matrix!BX514/Matrix!AT514)*Matrix!CU514)))*'11'!B$17*0.01*'DNO totals'!B$228/'DNO totals'!B$296</f>
        <v>#VALUE!</v>
      </c>
      <c r="AB514" s="32" t="e">
        <f>Matrix!AT514*'Charging rates'!B$106*Matrix!DA514</f>
        <v>#VALUE!</v>
      </c>
      <c r="AC514" s="32" t="e">
        <f>Matrix!AT514*MAX(Matrix!DD514,0-(Matrix!DC514+IF('935'!Q514=0,0,(1-'935'!Y514/'11'!C$17)*'11'!B$17/('11'!B$17-'935'!X514)*IF(Matrix!AT514=0,1,Matrix!BX514/Matrix!AT514)*Matrix!CU514)))*'11'!B$17*0.01*'DNO totals'!B$238/'DNO totals'!B$296</f>
        <v>#VALUE!</v>
      </c>
      <c r="AD514" s="32" t="e">
        <f>0.01*(Matrix!BX514*'11'!B$17*Matrix!CA514+Matrix!AT514*Matrix!CC514*'935'!Q514*('11'!C$17-'935'!Y514)*('11'!B$17/('11'!B$17-'935'!X514)))</f>
        <v>#VALUE!</v>
      </c>
      <c r="AE514" s="32" t="e">
        <f>Matrix!AT514*'Charging rates'!B$116*(Parameters!B$21+Matrix!AU514)*IF('DNO totals'!B$323&lt;0,1,'935'!S514)</f>
        <v>#VALUE!</v>
      </c>
      <c r="AF514" s="32" t="e">
        <f>Matrix!AT514*MAX(Matrix!DD514,0-(Matrix!DC514+IF('935'!Q514=0,0,(1-'935'!Y514/'11'!C$17)*'11'!B$17/('11'!B$17-'935'!X514)*IF(Matrix!AT514=0,1,Matrix!BX514/Matrix!AT514)*Matrix!CU514)))*'11'!B$17*0.01*(1-('DNO totals'!B$238+'DNO totals'!B$228)/'DNO totals'!B$296)</f>
        <v>#VALUE!</v>
      </c>
      <c r="AG514" s="49" t="e">
        <f t="shared" si="48"/>
        <v>#VALUE!</v>
      </c>
    </row>
    <row r="515" spans="1:33">
      <c r="A515" s="28">
        <v>415</v>
      </c>
      <c r="B515" s="47" t="e">
        <f>Results!B515</f>
        <v>#VALUE!</v>
      </c>
      <c r="C515" s="35" t="e">
        <f>Results!C515</f>
        <v>#VALUE!</v>
      </c>
      <c r="D515" s="55" t="e">
        <f>Results!D515</f>
        <v>#VALUE!</v>
      </c>
      <c r="E515" s="55" t="e">
        <f>Results!E515</f>
        <v>#VALUE!</v>
      </c>
      <c r="F515" s="56" t="e">
        <f>Results!F515</f>
        <v>#VALUE!</v>
      </c>
      <c r="G515" s="35" t="e">
        <f>Results!G515</f>
        <v>#VALUE!</v>
      </c>
      <c r="H515" s="55" t="e">
        <f>Results!H515</f>
        <v>#VALUE!</v>
      </c>
      <c r="I515" s="55" t="e">
        <f>Results!I515</f>
        <v>#VALUE!</v>
      </c>
      <c r="J515" s="56" t="e">
        <f>Results!J515</f>
        <v>#VALUE!</v>
      </c>
      <c r="K515" s="57" t="e">
        <f>0.01*'11'!B$17*Matrix!AT515*Results!E515</f>
        <v>#VALUE!</v>
      </c>
      <c r="L515" s="32" t="e">
        <f>0.01*('11'!C$17-'935'!Y515)*Results!C515*Matrix!AT515*('11'!B$17/('11'!B$17-'935'!X515))*'935'!Q515</f>
        <v>#VALUE!</v>
      </c>
      <c r="M515" s="49" t="e">
        <f>0.01*('11'!B$17-'935'!X515)*Results!D515</f>
        <v>#VALUE!</v>
      </c>
      <c r="N515" s="32" t="e">
        <f>0.01*'11'!B$17*Matrix!H515*Matrix!BC515</f>
        <v>#VALUE!</v>
      </c>
      <c r="O515" s="32" t="e">
        <f>0.01*('11'!B$17-'935'!X515)*Matrix!BW515</f>
        <v>#VALUE!</v>
      </c>
      <c r="P515" s="49" t="e">
        <f>0.01*Matrix!AS515*'935'!U515</f>
        <v>#VALUE!</v>
      </c>
      <c r="Q515" s="57" t="e">
        <f t="shared" si="42"/>
        <v>#VALUE!</v>
      </c>
      <c r="R515" s="34" t="e">
        <f>'935'!Z515</f>
        <v>#VALUE!</v>
      </c>
      <c r="S515" s="58" t="e">
        <f t="shared" si="43"/>
        <v>#VALUE!</v>
      </c>
      <c r="T515" s="59" t="e">
        <f t="shared" si="44"/>
        <v>#VALUE!</v>
      </c>
      <c r="U515" s="57" t="e">
        <f t="shared" si="45"/>
        <v>#VALUE!</v>
      </c>
      <c r="V515" s="34" t="e">
        <f>'935'!AA515</f>
        <v>#VALUE!</v>
      </c>
      <c r="W515" s="58" t="e">
        <f t="shared" si="46"/>
        <v>#VALUE!</v>
      </c>
      <c r="X515" s="59" t="e">
        <f t="shared" si="47"/>
        <v>#VALUE!</v>
      </c>
      <c r="Y515" s="57" t="e">
        <f>0.01*('11'!B$17-'935'!X515)*Matrix!BT515</f>
        <v>#VALUE!</v>
      </c>
      <c r="Z515" s="32" t="e">
        <f>0.01*'11'!B$17*Matrix!AT515*Matrix!CV515</f>
        <v>#VALUE!</v>
      </c>
      <c r="AA515" s="32" t="e">
        <f>Matrix!AT515*MAX(Matrix!DD515,0-(Matrix!DC515+IF('935'!Q515=0,0,(1-'935'!Y515/'11'!C$17)*'11'!B$17/('11'!B$17-'935'!X515)*IF(Matrix!AT515=0,1,Matrix!BX515/Matrix!AT515)*Matrix!CU515)))*'11'!B$17*0.01*'DNO totals'!B$228/'DNO totals'!B$296</f>
        <v>#VALUE!</v>
      </c>
      <c r="AB515" s="32" t="e">
        <f>Matrix!AT515*'Charging rates'!B$106*Matrix!DA515</f>
        <v>#VALUE!</v>
      </c>
      <c r="AC515" s="32" t="e">
        <f>Matrix!AT515*MAX(Matrix!DD515,0-(Matrix!DC515+IF('935'!Q515=0,0,(1-'935'!Y515/'11'!C$17)*'11'!B$17/('11'!B$17-'935'!X515)*IF(Matrix!AT515=0,1,Matrix!BX515/Matrix!AT515)*Matrix!CU515)))*'11'!B$17*0.01*'DNO totals'!B$238/'DNO totals'!B$296</f>
        <v>#VALUE!</v>
      </c>
      <c r="AD515" s="32" t="e">
        <f>0.01*(Matrix!BX515*'11'!B$17*Matrix!CA515+Matrix!AT515*Matrix!CC515*'935'!Q515*('11'!C$17-'935'!Y515)*('11'!B$17/('11'!B$17-'935'!X515)))</f>
        <v>#VALUE!</v>
      </c>
      <c r="AE515" s="32" t="e">
        <f>Matrix!AT515*'Charging rates'!B$116*(Parameters!B$21+Matrix!AU515)*IF('DNO totals'!B$323&lt;0,1,'935'!S515)</f>
        <v>#VALUE!</v>
      </c>
      <c r="AF515" s="32" t="e">
        <f>Matrix!AT515*MAX(Matrix!DD515,0-(Matrix!DC515+IF('935'!Q515=0,0,(1-'935'!Y515/'11'!C$17)*'11'!B$17/('11'!B$17-'935'!X515)*IF(Matrix!AT515=0,1,Matrix!BX515/Matrix!AT515)*Matrix!CU515)))*'11'!B$17*0.01*(1-('DNO totals'!B$238+'DNO totals'!B$228)/'DNO totals'!B$296)</f>
        <v>#VALUE!</v>
      </c>
      <c r="AG515" s="49" t="e">
        <f t="shared" si="48"/>
        <v>#VALUE!</v>
      </c>
    </row>
    <row r="516" spans="1:33">
      <c r="A516" s="28">
        <v>416</v>
      </c>
      <c r="B516" s="47" t="e">
        <f>Results!B516</f>
        <v>#VALUE!</v>
      </c>
      <c r="C516" s="35" t="e">
        <f>Results!C516</f>
        <v>#VALUE!</v>
      </c>
      <c r="D516" s="55" t="e">
        <f>Results!D516</f>
        <v>#VALUE!</v>
      </c>
      <c r="E516" s="55" t="e">
        <f>Results!E516</f>
        <v>#VALUE!</v>
      </c>
      <c r="F516" s="56" t="e">
        <f>Results!F516</f>
        <v>#VALUE!</v>
      </c>
      <c r="G516" s="35" t="e">
        <f>Results!G516</f>
        <v>#VALUE!</v>
      </c>
      <c r="H516" s="55" t="e">
        <f>Results!H516</f>
        <v>#VALUE!</v>
      </c>
      <c r="I516" s="55" t="e">
        <f>Results!I516</f>
        <v>#VALUE!</v>
      </c>
      <c r="J516" s="56" t="e">
        <f>Results!J516</f>
        <v>#VALUE!</v>
      </c>
      <c r="K516" s="57" t="e">
        <f>0.01*'11'!B$17*Matrix!AT516*Results!E516</f>
        <v>#VALUE!</v>
      </c>
      <c r="L516" s="32" t="e">
        <f>0.01*('11'!C$17-'935'!Y516)*Results!C516*Matrix!AT516*('11'!B$17/('11'!B$17-'935'!X516))*'935'!Q516</f>
        <v>#VALUE!</v>
      </c>
      <c r="M516" s="49" t="e">
        <f>0.01*('11'!B$17-'935'!X516)*Results!D516</f>
        <v>#VALUE!</v>
      </c>
      <c r="N516" s="32" t="e">
        <f>0.01*'11'!B$17*Matrix!H516*Matrix!BC516</f>
        <v>#VALUE!</v>
      </c>
      <c r="O516" s="32" t="e">
        <f>0.01*('11'!B$17-'935'!X516)*Matrix!BW516</f>
        <v>#VALUE!</v>
      </c>
      <c r="P516" s="49" t="e">
        <f>0.01*Matrix!AS516*'935'!U516</f>
        <v>#VALUE!</v>
      </c>
      <c r="Q516" s="57" t="e">
        <f t="shared" si="42"/>
        <v>#VALUE!</v>
      </c>
      <c r="R516" s="34" t="e">
        <f>'935'!Z516</f>
        <v>#VALUE!</v>
      </c>
      <c r="S516" s="58" t="e">
        <f t="shared" si="43"/>
        <v>#VALUE!</v>
      </c>
      <c r="T516" s="59" t="e">
        <f t="shared" si="44"/>
        <v>#VALUE!</v>
      </c>
      <c r="U516" s="57" t="e">
        <f t="shared" si="45"/>
        <v>#VALUE!</v>
      </c>
      <c r="V516" s="34" t="e">
        <f>'935'!AA516</f>
        <v>#VALUE!</v>
      </c>
      <c r="W516" s="58" t="e">
        <f t="shared" si="46"/>
        <v>#VALUE!</v>
      </c>
      <c r="X516" s="59" t="e">
        <f t="shared" si="47"/>
        <v>#VALUE!</v>
      </c>
      <c r="Y516" s="57" t="e">
        <f>0.01*('11'!B$17-'935'!X516)*Matrix!BT516</f>
        <v>#VALUE!</v>
      </c>
      <c r="Z516" s="32" t="e">
        <f>0.01*'11'!B$17*Matrix!AT516*Matrix!CV516</f>
        <v>#VALUE!</v>
      </c>
      <c r="AA516" s="32" t="e">
        <f>Matrix!AT516*MAX(Matrix!DD516,0-(Matrix!DC516+IF('935'!Q516=0,0,(1-'935'!Y516/'11'!C$17)*'11'!B$17/('11'!B$17-'935'!X516)*IF(Matrix!AT516=0,1,Matrix!BX516/Matrix!AT516)*Matrix!CU516)))*'11'!B$17*0.01*'DNO totals'!B$228/'DNO totals'!B$296</f>
        <v>#VALUE!</v>
      </c>
      <c r="AB516" s="32" t="e">
        <f>Matrix!AT516*'Charging rates'!B$106*Matrix!DA516</f>
        <v>#VALUE!</v>
      </c>
      <c r="AC516" s="32" t="e">
        <f>Matrix!AT516*MAX(Matrix!DD516,0-(Matrix!DC516+IF('935'!Q516=0,0,(1-'935'!Y516/'11'!C$17)*'11'!B$17/('11'!B$17-'935'!X516)*IF(Matrix!AT516=0,1,Matrix!BX516/Matrix!AT516)*Matrix!CU516)))*'11'!B$17*0.01*'DNO totals'!B$238/'DNO totals'!B$296</f>
        <v>#VALUE!</v>
      </c>
      <c r="AD516" s="32" t="e">
        <f>0.01*(Matrix!BX516*'11'!B$17*Matrix!CA516+Matrix!AT516*Matrix!CC516*'935'!Q516*('11'!C$17-'935'!Y516)*('11'!B$17/('11'!B$17-'935'!X516)))</f>
        <v>#VALUE!</v>
      </c>
      <c r="AE516" s="32" t="e">
        <f>Matrix!AT516*'Charging rates'!B$116*(Parameters!B$21+Matrix!AU516)*IF('DNO totals'!B$323&lt;0,1,'935'!S516)</f>
        <v>#VALUE!</v>
      </c>
      <c r="AF516" s="32" t="e">
        <f>Matrix!AT516*MAX(Matrix!DD516,0-(Matrix!DC516+IF('935'!Q516=0,0,(1-'935'!Y516/'11'!C$17)*'11'!B$17/('11'!B$17-'935'!X516)*IF(Matrix!AT516=0,1,Matrix!BX516/Matrix!AT516)*Matrix!CU516)))*'11'!B$17*0.01*(1-('DNO totals'!B$238+'DNO totals'!B$228)/'DNO totals'!B$296)</f>
        <v>#VALUE!</v>
      </c>
      <c r="AG516" s="49" t="e">
        <f t="shared" si="48"/>
        <v>#VALUE!</v>
      </c>
    </row>
    <row r="517" spans="1:33">
      <c r="A517" s="28">
        <v>417</v>
      </c>
      <c r="B517" s="47" t="e">
        <f>Results!B517</f>
        <v>#VALUE!</v>
      </c>
      <c r="C517" s="35" t="e">
        <f>Results!C517</f>
        <v>#VALUE!</v>
      </c>
      <c r="D517" s="55" t="e">
        <f>Results!D517</f>
        <v>#VALUE!</v>
      </c>
      <c r="E517" s="55" t="e">
        <f>Results!E517</f>
        <v>#VALUE!</v>
      </c>
      <c r="F517" s="56" t="e">
        <f>Results!F517</f>
        <v>#VALUE!</v>
      </c>
      <c r="G517" s="35" t="e">
        <f>Results!G517</f>
        <v>#VALUE!</v>
      </c>
      <c r="H517" s="55" t="e">
        <f>Results!H517</f>
        <v>#VALUE!</v>
      </c>
      <c r="I517" s="55" t="e">
        <f>Results!I517</f>
        <v>#VALUE!</v>
      </c>
      <c r="J517" s="56" t="e">
        <f>Results!J517</f>
        <v>#VALUE!</v>
      </c>
      <c r="K517" s="57" t="e">
        <f>0.01*'11'!B$17*Matrix!AT517*Results!E517</f>
        <v>#VALUE!</v>
      </c>
      <c r="L517" s="32" t="e">
        <f>0.01*('11'!C$17-'935'!Y517)*Results!C517*Matrix!AT517*('11'!B$17/('11'!B$17-'935'!X517))*'935'!Q517</f>
        <v>#VALUE!</v>
      </c>
      <c r="M517" s="49" t="e">
        <f>0.01*('11'!B$17-'935'!X517)*Results!D517</f>
        <v>#VALUE!</v>
      </c>
      <c r="N517" s="32" t="e">
        <f>0.01*'11'!B$17*Matrix!H517*Matrix!BC517</f>
        <v>#VALUE!</v>
      </c>
      <c r="O517" s="32" t="e">
        <f>0.01*('11'!B$17-'935'!X517)*Matrix!BW517</f>
        <v>#VALUE!</v>
      </c>
      <c r="P517" s="49" t="e">
        <f>0.01*Matrix!AS517*'935'!U517</f>
        <v>#VALUE!</v>
      </c>
      <c r="Q517" s="57" t="e">
        <f t="shared" si="42"/>
        <v>#VALUE!</v>
      </c>
      <c r="R517" s="34" t="e">
        <f>'935'!Z517</f>
        <v>#VALUE!</v>
      </c>
      <c r="S517" s="58" t="e">
        <f t="shared" si="43"/>
        <v>#VALUE!</v>
      </c>
      <c r="T517" s="59" t="e">
        <f t="shared" si="44"/>
        <v>#VALUE!</v>
      </c>
      <c r="U517" s="57" t="e">
        <f t="shared" si="45"/>
        <v>#VALUE!</v>
      </c>
      <c r="V517" s="34" t="e">
        <f>'935'!AA517</f>
        <v>#VALUE!</v>
      </c>
      <c r="W517" s="58" t="e">
        <f t="shared" si="46"/>
        <v>#VALUE!</v>
      </c>
      <c r="X517" s="59" t="e">
        <f t="shared" si="47"/>
        <v>#VALUE!</v>
      </c>
      <c r="Y517" s="57" t="e">
        <f>0.01*('11'!B$17-'935'!X517)*Matrix!BT517</f>
        <v>#VALUE!</v>
      </c>
      <c r="Z517" s="32" t="e">
        <f>0.01*'11'!B$17*Matrix!AT517*Matrix!CV517</f>
        <v>#VALUE!</v>
      </c>
      <c r="AA517" s="32" t="e">
        <f>Matrix!AT517*MAX(Matrix!DD517,0-(Matrix!DC517+IF('935'!Q517=0,0,(1-'935'!Y517/'11'!C$17)*'11'!B$17/('11'!B$17-'935'!X517)*IF(Matrix!AT517=0,1,Matrix!BX517/Matrix!AT517)*Matrix!CU517)))*'11'!B$17*0.01*'DNO totals'!B$228/'DNO totals'!B$296</f>
        <v>#VALUE!</v>
      </c>
      <c r="AB517" s="32" t="e">
        <f>Matrix!AT517*'Charging rates'!B$106*Matrix!DA517</f>
        <v>#VALUE!</v>
      </c>
      <c r="AC517" s="32" t="e">
        <f>Matrix!AT517*MAX(Matrix!DD517,0-(Matrix!DC517+IF('935'!Q517=0,0,(1-'935'!Y517/'11'!C$17)*'11'!B$17/('11'!B$17-'935'!X517)*IF(Matrix!AT517=0,1,Matrix!BX517/Matrix!AT517)*Matrix!CU517)))*'11'!B$17*0.01*'DNO totals'!B$238/'DNO totals'!B$296</f>
        <v>#VALUE!</v>
      </c>
      <c r="AD517" s="32" t="e">
        <f>0.01*(Matrix!BX517*'11'!B$17*Matrix!CA517+Matrix!AT517*Matrix!CC517*'935'!Q517*('11'!C$17-'935'!Y517)*('11'!B$17/('11'!B$17-'935'!X517)))</f>
        <v>#VALUE!</v>
      </c>
      <c r="AE517" s="32" t="e">
        <f>Matrix!AT517*'Charging rates'!B$116*(Parameters!B$21+Matrix!AU517)*IF('DNO totals'!B$323&lt;0,1,'935'!S517)</f>
        <v>#VALUE!</v>
      </c>
      <c r="AF517" s="32" t="e">
        <f>Matrix!AT517*MAX(Matrix!DD517,0-(Matrix!DC517+IF('935'!Q517=0,0,(1-'935'!Y517/'11'!C$17)*'11'!B$17/('11'!B$17-'935'!X517)*IF(Matrix!AT517=0,1,Matrix!BX517/Matrix!AT517)*Matrix!CU517)))*'11'!B$17*0.01*(1-('DNO totals'!B$238+'DNO totals'!B$228)/'DNO totals'!B$296)</f>
        <v>#VALUE!</v>
      </c>
      <c r="AG517" s="49" t="e">
        <f t="shared" si="48"/>
        <v>#VALUE!</v>
      </c>
    </row>
    <row r="518" spans="1:33">
      <c r="A518" s="28">
        <v>418</v>
      </c>
      <c r="B518" s="47" t="e">
        <f>Results!B518</f>
        <v>#VALUE!</v>
      </c>
      <c r="C518" s="35" t="e">
        <f>Results!C518</f>
        <v>#VALUE!</v>
      </c>
      <c r="D518" s="55" t="e">
        <f>Results!D518</f>
        <v>#VALUE!</v>
      </c>
      <c r="E518" s="55" t="e">
        <f>Results!E518</f>
        <v>#VALUE!</v>
      </c>
      <c r="F518" s="56" t="e">
        <f>Results!F518</f>
        <v>#VALUE!</v>
      </c>
      <c r="G518" s="35" t="e">
        <f>Results!G518</f>
        <v>#VALUE!</v>
      </c>
      <c r="H518" s="55" t="e">
        <f>Results!H518</f>
        <v>#VALUE!</v>
      </c>
      <c r="I518" s="55" t="e">
        <f>Results!I518</f>
        <v>#VALUE!</v>
      </c>
      <c r="J518" s="56" t="e">
        <f>Results!J518</f>
        <v>#VALUE!</v>
      </c>
      <c r="K518" s="57" t="e">
        <f>0.01*'11'!B$17*Matrix!AT518*Results!E518</f>
        <v>#VALUE!</v>
      </c>
      <c r="L518" s="32" t="e">
        <f>0.01*('11'!C$17-'935'!Y518)*Results!C518*Matrix!AT518*('11'!B$17/('11'!B$17-'935'!X518))*'935'!Q518</f>
        <v>#VALUE!</v>
      </c>
      <c r="M518" s="49" t="e">
        <f>0.01*('11'!B$17-'935'!X518)*Results!D518</f>
        <v>#VALUE!</v>
      </c>
      <c r="N518" s="32" t="e">
        <f>0.01*'11'!B$17*Matrix!H518*Matrix!BC518</f>
        <v>#VALUE!</v>
      </c>
      <c r="O518" s="32" t="e">
        <f>0.01*('11'!B$17-'935'!X518)*Matrix!BW518</f>
        <v>#VALUE!</v>
      </c>
      <c r="P518" s="49" t="e">
        <f>0.01*Matrix!AS518*'935'!U518</f>
        <v>#VALUE!</v>
      </c>
      <c r="Q518" s="57" t="e">
        <f t="shared" si="42"/>
        <v>#VALUE!</v>
      </c>
      <c r="R518" s="34" t="e">
        <f>'935'!Z518</f>
        <v>#VALUE!</v>
      </c>
      <c r="S518" s="58" t="e">
        <f t="shared" si="43"/>
        <v>#VALUE!</v>
      </c>
      <c r="T518" s="59" t="e">
        <f t="shared" si="44"/>
        <v>#VALUE!</v>
      </c>
      <c r="U518" s="57" t="e">
        <f t="shared" si="45"/>
        <v>#VALUE!</v>
      </c>
      <c r="V518" s="34" t="e">
        <f>'935'!AA518</f>
        <v>#VALUE!</v>
      </c>
      <c r="W518" s="58" t="e">
        <f t="shared" si="46"/>
        <v>#VALUE!</v>
      </c>
      <c r="X518" s="59" t="e">
        <f t="shared" si="47"/>
        <v>#VALUE!</v>
      </c>
      <c r="Y518" s="57" t="e">
        <f>0.01*('11'!B$17-'935'!X518)*Matrix!BT518</f>
        <v>#VALUE!</v>
      </c>
      <c r="Z518" s="32" t="e">
        <f>0.01*'11'!B$17*Matrix!AT518*Matrix!CV518</f>
        <v>#VALUE!</v>
      </c>
      <c r="AA518" s="32" t="e">
        <f>Matrix!AT518*MAX(Matrix!DD518,0-(Matrix!DC518+IF('935'!Q518=0,0,(1-'935'!Y518/'11'!C$17)*'11'!B$17/('11'!B$17-'935'!X518)*IF(Matrix!AT518=0,1,Matrix!BX518/Matrix!AT518)*Matrix!CU518)))*'11'!B$17*0.01*'DNO totals'!B$228/'DNO totals'!B$296</f>
        <v>#VALUE!</v>
      </c>
      <c r="AB518" s="32" t="e">
        <f>Matrix!AT518*'Charging rates'!B$106*Matrix!DA518</f>
        <v>#VALUE!</v>
      </c>
      <c r="AC518" s="32" t="e">
        <f>Matrix!AT518*MAX(Matrix!DD518,0-(Matrix!DC518+IF('935'!Q518=0,0,(1-'935'!Y518/'11'!C$17)*'11'!B$17/('11'!B$17-'935'!X518)*IF(Matrix!AT518=0,1,Matrix!BX518/Matrix!AT518)*Matrix!CU518)))*'11'!B$17*0.01*'DNO totals'!B$238/'DNO totals'!B$296</f>
        <v>#VALUE!</v>
      </c>
      <c r="AD518" s="32" t="e">
        <f>0.01*(Matrix!BX518*'11'!B$17*Matrix!CA518+Matrix!AT518*Matrix!CC518*'935'!Q518*('11'!C$17-'935'!Y518)*('11'!B$17/('11'!B$17-'935'!X518)))</f>
        <v>#VALUE!</v>
      </c>
      <c r="AE518" s="32" t="e">
        <f>Matrix!AT518*'Charging rates'!B$116*(Parameters!B$21+Matrix!AU518)*IF('DNO totals'!B$323&lt;0,1,'935'!S518)</f>
        <v>#VALUE!</v>
      </c>
      <c r="AF518" s="32" t="e">
        <f>Matrix!AT518*MAX(Matrix!DD518,0-(Matrix!DC518+IF('935'!Q518=0,0,(1-'935'!Y518/'11'!C$17)*'11'!B$17/('11'!B$17-'935'!X518)*IF(Matrix!AT518=0,1,Matrix!BX518/Matrix!AT518)*Matrix!CU518)))*'11'!B$17*0.01*(1-('DNO totals'!B$238+'DNO totals'!B$228)/'DNO totals'!B$296)</f>
        <v>#VALUE!</v>
      </c>
      <c r="AG518" s="49" t="e">
        <f t="shared" si="48"/>
        <v>#VALUE!</v>
      </c>
    </row>
    <row r="519" spans="1:33">
      <c r="A519" s="28">
        <v>419</v>
      </c>
      <c r="B519" s="47" t="e">
        <f>Results!B519</f>
        <v>#VALUE!</v>
      </c>
      <c r="C519" s="35" t="e">
        <f>Results!C519</f>
        <v>#VALUE!</v>
      </c>
      <c r="D519" s="55" t="e">
        <f>Results!D519</f>
        <v>#VALUE!</v>
      </c>
      <c r="E519" s="55" t="e">
        <f>Results!E519</f>
        <v>#VALUE!</v>
      </c>
      <c r="F519" s="56" t="e">
        <f>Results!F519</f>
        <v>#VALUE!</v>
      </c>
      <c r="G519" s="35" t="e">
        <f>Results!G519</f>
        <v>#VALUE!</v>
      </c>
      <c r="H519" s="55" t="e">
        <f>Results!H519</f>
        <v>#VALUE!</v>
      </c>
      <c r="I519" s="55" t="e">
        <f>Results!I519</f>
        <v>#VALUE!</v>
      </c>
      <c r="J519" s="56" t="e">
        <f>Results!J519</f>
        <v>#VALUE!</v>
      </c>
      <c r="K519" s="57" t="e">
        <f>0.01*'11'!B$17*Matrix!AT519*Results!E519</f>
        <v>#VALUE!</v>
      </c>
      <c r="L519" s="32" t="e">
        <f>0.01*('11'!C$17-'935'!Y519)*Results!C519*Matrix!AT519*('11'!B$17/('11'!B$17-'935'!X519))*'935'!Q519</f>
        <v>#VALUE!</v>
      </c>
      <c r="M519" s="49" t="e">
        <f>0.01*('11'!B$17-'935'!X519)*Results!D519</f>
        <v>#VALUE!</v>
      </c>
      <c r="N519" s="32" t="e">
        <f>0.01*'11'!B$17*Matrix!H519*Matrix!BC519</f>
        <v>#VALUE!</v>
      </c>
      <c r="O519" s="32" t="e">
        <f>0.01*('11'!B$17-'935'!X519)*Matrix!BW519</f>
        <v>#VALUE!</v>
      </c>
      <c r="P519" s="49" t="e">
        <f>0.01*Matrix!AS519*'935'!U519</f>
        <v>#VALUE!</v>
      </c>
      <c r="Q519" s="57" t="e">
        <f t="shared" si="42"/>
        <v>#VALUE!</v>
      </c>
      <c r="R519" s="34" t="e">
        <f>'935'!Z519</f>
        <v>#VALUE!</v>
      </c>
      <c r="S519" s="58" t="e">
        <f t="shared" si="43"/>
        <v>#VALUE!</v>
      </c>
      <c r="T519" s="59" t="e">
        <f t="shared" si="44"/>
        <v>#VALUE!</v>
      </c>
      <c r="U519" s="57" t="e">
        <f t="shared" si="45"/>
        <v>#VALUE!</v>
      </c>
      <c r="V519" s="34" t="e">
        <f>'935'!AA519</f>
        <v>#VALUE!</v>
      </c>
      <c r="W519" s="58" t="e">
        <f t="shared" si="46"/>
        <v>#VALUE!</v>
      </c>
      <c r="X519" s="59" t="e">
        <f t="shared" si="47"/>
        <v>#VALUE!</v>
      </c>
      <c r="Y519" s="57" t="e">
        <f>0.01*('11'!B$17-'935'!X519)*Matrix!BT519</f>
        <v>#VALUE!</v>
      </c>
      <c r="Z519" s="32" t="e">
        <f>0.01*'11'!B$17*Matrix!AT519*Matrix!CV519</f>
        <v>#VALUE!</v>
      </c>
      <c r="AA519" s="32" t="e">
        <f>Matrix!AT519*MAX(Matrix!DD519,0-(Matrix!DC519+IF('935'!Q519=0,0,(1-'935'!Y519/'11'!C$17)*'11'!B$17/('11'!B$17-'935'!X519)*IF(Matrix!AT519=0,1,Matrix!BX519/Matrix!AT519)*Matrix!CU519)))*'11'!B$17*0.01*'DNO totals'!B$228/'DNO totals'!B$296</f>
        <v>#VALUE!</v>
      </c>
      <c r="AB519" s="32" t="e">
        <f>Matrix!AT519*'Charging rates'!B$106*Matrix!DA519</f>
        <v>#VALUE!</v>
      </c>
      <c r="AC519" s="32" t="e">
        <f>Matrix!AT519*MAX(Matrix!DD519,0-(Matrix!DC519+IF('935'!Q519=0,0,(1-'935'!Y519/'11'!C$17)*'11'!B$17/('11'!B$17-'935'!X519)*IF(Matrix!AT519=0,1,Matrix!BX519/Matrix!AT519)*Matrix!CU519)))*'11'!B$17*0.01*'DNO totals'!B$238/'DNO totals'!B$296</f>
        <v>#VALUE!</v>
      </c>
      <c r="AD519" s="32" t="e">
        <f>0.01*(Matrix!BX519*'11'!B$17*Matrix!CA519+Matrix!AT519*Matrix!CC519*'935'!Q519*('11'!C$17-'935'!Y519)*('11'!B$17/('11'!B$17-'935'!X519)))</f>
        <v>#VALUE!</v>
      </c>
      <c r="AE519" s="32" t="e">
        <f>Matrix!AT519*'Charging rates'!B$116*(Parameters!B$21+Matrix!AU519)*IF('DNO totals'!B$323&lt;0,1,'935'!S519)</f>
        <v>#VALUE!</v>
      </c>
      <c r="AF519" s="32" t="e">
        <f>Matrix!AT519*MAX(Matrix!DD519,0-(Matrix!DC519+IF('935'!Q519=0,0,(1-'935'!Y519/'11'!C$17)*'11'!B$17/('11'!B$17-'935'!X519)*IF(Matrix!AT519=0,1,Matrix!BX519/Matrix!AT519)*Matrix!CU519)))*'11'!B$17*0.01*(1-('DNO totals'!B$238+'DNO totals'!B$228)/'DNO totals'!B$296)</f>
        <v>#VALUE!</v>
      </c>
      <c r="AG519" s="49" t="e">
        <f t="shared" si="48"/>
        <v>#VALUE!</v>
      </c>
    </row>
    <row r="520" spans="1:33">
      <c r="A520" s="28">
        <v>420</v>
      </c>
      <c r="B520" s="47" t="e">
        <f>Results!B520</f>
        <v>#VALUE!</v>
      </c>
      <c r="C520" s="35" t="e">
        <f>Results!C520</f>
        <v>#VALUE!</v>
      </c>
      <c r="D520" s="55" t="e">
        <f>Results!D520</f>
        <v>#VALUE!</v>
      </c>
      <c r="E520" s="55" t="e">
        <f>Results!E520</f>
        <v>#VALUE!</v>
      </c>
      <c r="F520" s="56" t="e">
        <f>Results!F520</f>
        <v>#VALUE!</v>
      </c>
      <c r="G520" s="35" t="e">
        <f>Results!G520</f>
        <v>#VALUE!</v>
      </c>
      <c r="H520" s="55" t="e">
        <f>Results!H520</f>
        <v>#VALUE!</v>
      </c>
      <c r="I520" s="55" t="e">
        <f>Results!I520</f>
        <v>#VALUE!</v>
      </c>
      <c r="J520" s="56" t="e">
        <f>Results!J520</f>
        <v>#VALUE!</v>
      </c>
      <c r="K520" s="57" t="e">
        <f>0.01*'11'!B$17*Matrix!AT520*Results!E520</f>
        <v>#VALUE!</v>
      </c>
      <c r="L520" s="32" t="e">
        <f>0.01*('11'!C$17-'935'!Y520)*Results!C520*Matrix!AT520*('11'!B$17/('11'!B$17-'935'!X520))*'935'!Q520</f>
        <v>#VALUE!</v>
      </c>
      <c r="M520" s="49" t="e">
        <f>0.01*('11'!B$17-'935'!X520)*Results!D520</f>
        <v>#VALUE!</v>
      </c>
      <c r="N520" s="32" t="e">
        <f>0.01*'11'!B$17*Matrix!H520*Matrix!BC520</f>
        <v>#VALUE!</v>
      </c>
      <c r="O520" s="32" t="e">
        <f>0.01*('11'!B$17-'935'!X520)*Matrix!BW520</f>
        <v>#VALUE!</v>
      </c>
      <c r="P520" s="49" t="e">
        <f>0.01*Matrix!AS520*'935'!U520</f>
        <v>#VALUE!</v>
      </c>
      <c r="Q520" s="57" t="e">
        <f t="shared" si="42"/>
        <v>#VALUE!</v>
      </c>
      <c r="R520" s="34" t="e">
        <f>'935'!Z520</f>
        <v>#VALUE!</v>
      </c>
      <c r="S520" s="58" t="e">
        <f t="shared" si="43"/>
        <v>#VALUE!</v>
      </c>
      <c r="T520" s="59" t="e">
        <f t="shared" si="44"/>
        <v>#VALUE!</v>
      </c>
      <c r="U520" s="57" t="e">
        <f t="shared" si="45"/>
        <v>#VALUE!</v>
      </c>
      <c r="V520" s="34" t="e">
        <f>'935'!AA520</f>
        <v>#VALUE!</v>
      </c>
      <c r="W520" s="58" t="e">
        <f t="shared" si="46"/>
        <v>#VALUE!</v>
      </c>
      <c r="X520" s="59" t="e">
        <f t="shared" si="47"/>
        <v>#VALUE!</v>
      </c>
      <c r="Y520" s="57" t="e">
        <f>0.01*('11'!B$17-'935'!X520)*Matrix!BT520</f>
        <v>#VALUE!</v>
      </c>
      <c r="Z520" s="32" t="e">
        <f>0.01*'11'!B$17*Matrix!AT520*Matrix!CV520</f>
        <v>#VALUE!</v>
      </c>
      <c r="AA520" s="32" t="e">
        <f>Matrix!AT520*MAX(Matrix!DD520,0-(Matrix!DC520+IF('935'!Q520=0,0,(1-'935'!Y520/'11'!C$17)*'11'!B$17/('11'!B$17-'935'!X520)*IF(Matrix!AT520=0,1,Matrix!BX520/Matrix!AT520)*Matrix!CU520)))*'11'!B$17*0.01*'DNO totals'!B$228/'DNO totals'!B$296</f>
        <v>#VALUE!</v>
      </c>
      <c r="AB520" s="32" t="e">
        <f>Matrix!AT520*'Charging rates'!B$106*Matrix!DA520</f>
        <v>#VALUE!</v>
      </c>
      <c r="AC520" s="32" t="e">
        <f>Matrix!AT520*MAX(Matrix!DD520,0-(Matrix!DC520+IF('935'!Q520=0,0,(1-'935'!Y520/'11'!C$17)*'11'!B$17/('11'!B$17-'935'!X520)*IF(Matrix!AT520=0,1,Matrix!BX520/Matrix!AT520)*Matrix!CU520)))*'11'!B$17*0.01*'DNO totals'!B$238/'DNO totals'!B$296</f>
        <v>#VALUE!</v>
      </c>
      <c r="AD520" s="32" t="e">
        <f>0.01*(Matrix!BX520*'11'!B$17*Matrix!CA520+Matrix!AT520*Matrix!CC520*'935'!Q520*('11'!C$17-'935'!Y520)*('11'!B$17/('11'!B$17-'935'!X520)))</f>
        <v>#VALUE!</v>
      </c>
      <c r="AE520" s="32" t="e">
        <f>Matrix!AT520*'Charging rates'!B$116*(Parameters!B$21+Matrix!AU520)*IF('DNO totals'!B$323&lt;0,1,'935'!S520)</f>
        <v>#VALUE!</v>
      </c>
      <c r="AF520" s="32" t="e">
        <f>Matrix!AT520*MAX(Matrix!DD520,0-(Matrix!DC520+IF('935'!Q520=0,0,(1-'935'!Y520/'11'!C$17)*'11'!B$17/('11'!B$17-'935'!X520)*IF(Matrix!AT520=0,1,Matrix!BX520/Matrix!AT520)*Matrix!CU520)))*'11'!B$17*0.01*(1-('DNO totals'!B$238+'DNO totals'!B$228)/'DNO totals'!B$296)</f>
        <v>#VALUE!</v>
      </c>
      <c r="AG520" s="49" t="e">
        <f t="shared" si="48"/>
        <v>#VALUE!</v>
      </c>
    </row>
    <row r="521" spans="1:33">
      <c r="A521" s="28">
        <v>421</v>
      </c>
      <c r="B521" s="47" t="e">
        <f>Results!B521</f>
        <v>#VALUE!</v>
      </c>
      <c r="C521" s="35" t="e">
        <f>Results!C521</f>
        <v>#VALUE!</v>
      </c>
      <c r="D521" s="55" t="e">
        <f>Results!D521</f>
        <v>#VALUE!</v>
      </c>
      <c r="E521" s="55" t="e">
        <f>Results!E521</f>
        <v>#VALUE!</v>
      </c>
      <c r="F521" s="56" t="e">
        <f>Results!F521</f>
        <v>#VALUE!</v>
      </c>
      <c r="G521" s="35" t="e">
        <f>Results!G521</f>
        <v>#VALUE!</v>
      </c>
      <c r="H521" s="55" t="e">
        <f>Results!H521</f>
        <v>#VALUE!</v>
      </c>
      <c r="I521" s="55" t="e">
        <f>Results!I521</f>
        <v>#VALUE!</v>
      </c>
      <c r="J521" s="56" t="e">
        <f>Results!J521</f>
        <v>#VALUE!</v>
      </c>
      <c r="K521" s="57" t="e">
        <f>0.01*'11'!B$17*Matrix!AT521*Results!E521</f>
        <v>#VALUE!</v>
      </c>
      <c r="L521" s="32" t="e">
        <f>0.01*('11'!C$17-'935'!Y521)*Results!C521*Matrix!AT521*('11'!B$17/('11'!B$17-'935'!X521))*'935'!Q521</f>
        <v>#VALUE!</v>
      </c>
      <c r="M521" s="49" t="e">
        <f>0.01*('11'!B$17-'935'!X521)*Results!D521</f>
        <v>#VALUE!</v>
      </c>
      <c r="N521" s="32" t="e">
        <f>0.01*'11'!B$17*Matrix!H521*Matrix!BC521</f>
        <v>#VALUE!</v>
      </c>
      <c r="O521" s="32" t="e">
        <f>0.01*('11'!B$17-'935'!X521)*Matrix!BW521</f>
        <v>#VALUE!</v>
      </c>
      <c r="P521" s="49" t="e">
        <f>0.01*Matrix!AS521*'935'!U521</f>
        <v>#VALUE!</v>
      </c>
      <c r="Q521" s="57" t="e">
        <f t="shared" si="42"/>
        <v>#VALUE!</v>
      </c>
      <c r="R521" s="34" t="e">
        <f>'935'!Z521</f>
        <v>#VALUE!</v>
      </c>
      <c r="S521" s="58" t="e">
        <f t="shared" si="43"/>
        <v>#VALUE!</v>
      </c>
      <c r="T521" s="59" t="e">
        <f t="shared" si="44"/>
        <v>#VALUE!</v>
      </c>
      <c r="U521" s="57" t="e">
        <f t="shared" si="45"/>
        <v>#VALUE!</v>
      </c>
      <c r="V521" s="34" t="e">
        <f>'935'!AA521</f>
        <v>#VALUE!</v>
      </c>
      <c r="W521" s="58" t="e">
        <f t="shared" si="46"/>
        <v>#VALUE!</v>
      </c>
      <c r="X521" s="59" t="e">
        <f t="shared" si="47"/>
        <v>#VALUE!</v>
      </c>
      <c r="Y521" s="57" t="e">
        <f>0.01*('11'!B$17-'935'!X521)*Matrix!BT521</f>
        <v>#VALUE!</v>
      </c>
      <c r="Z521" s="32" t="e">
        <f>0.01*'11'!B$17*Matrix!AT521*Matrix!CV521</f>
        <v>#VALUE!</v>
      </c>
      <c r="AA521" s="32" t="e">
        <f>Matrix!AT521*MAX(Matrix!DD521,0-(Matrix!DC521+IF('935'!Q521=0,0,(1-'935'!Y521/'11'!C$17)*'11'!B$17/('11'!B$17-'935'!X521)*IF(Matrix!AT521=0,1,Matrix!BX521/Matrix!AT521)*Matrix!CU521)))*'11'!B$17*0.01*'DNO totals'!B$228/'DNO totals'!B$296</f>
        <v>#VALUE!</v>
      </c>
      <c r="AB521" s="32" t="e">
        <f>Matrix!AT521*'Charging rates'!B$106*Matrix!DA521</f>
        <v>#VALUE!</v>
      </c>
      <c r="AC521" s="32" t="e">
        <f>Matrix!AT521*MAX(Matrix!DD521,0-(Matrix!DC521+IF('935'!Q521=0,0,(1-'935'!Y521/'11'!C$17)*'11'!B$17/('11'!B$17-'935'!X521)*IF(Matrix!AT521=0,1,Matrix!BX521/Matrix!AT521)*Matrix!CU521)))*'11'!B$17*0.01*'DNO totals'!B$238/'DNO totals'!B$296</f>
        <v>#VALUE!</v>
      </c>
      <c r="AD521" s="32" t="e">
        <f>0.01*(Matrix!BX521*'11'!B$17*Matrix!CA521+Matrix!AT521*Matrix!CC521*'935'!Q521*('11'!C$17-'935'!Y521)*('11'!B$17/('11'!B$17-'935'!X521)))</f>
        <v>#VALUE!</v>
      </c>
      <c r="AE521" s="32" t="e">
        <f>Matrix!AT521*'Charging rates'!B$116*(Parameters!B$21+Matrix!AU521)*IF('DNO totals'!B$323&lt;0,1,'935'!S521)</f>
        <v>#VALUE!</v>
      </c>
      <c r="AF521" s="32" t="e">
        <f>Matrix!AT521*MAX(Matrix!DD521,0-(Matrix!DC521+IF('935'!Q521=0,0,(1-'935'!Y521/'11'!C$17)*'11'!B$17/('11'!B$17-'935'!X521)*IF(Matrix!AT521=0,1,Matrix!BX521/Matrix!AT521)*Matrix!CU521)))*'11'!B$17*0.01*(1-('DNO totals'!B$238+'DNO totals'!B$228)/'DNO totals'!B$296)</f>
        <v>#VALUE!</v>
      </c>
      <c r="AG521" s="49" t="e">
        <f t="shared" si="48"/>
        <v>#VALUE!</v>
      </c>
    </row>
    <row r="522" spans="1:33">
      <c r="A522" s="28">
        <v>422</v>
      </c>
      <c r="B522" s="47" t="e">
        <f>Results!B522</f>
        <v>#VALUE!</v>
      </c>
      <c r="C522" s="35" t="e">
        <f>Results!C522</f>
        <v>#VALUE!</v>
      </c>
      <c r="D522" s="55" t="e">
        <f>Results!D522</f>
        <v>#VALUE!</v>
      </c>
      <c r="E522" s="55" t="e">
        <f>Results!E522</f>
        <v>#VALUE!</v>
      </c>
      <c r="F522" s="56" t="e">
        <f>Results!F522</f>
        <v>#VALUE!</v>
      </c>
      <c r="G522" s="35" t="e">
        <f>Results!G522</f>
        <v>#VALUE!</v>
      </c>
      <c r="H522" s="55" t="e">
        <f>Results!H522</f>
        <v>#VALUE!</v>
      </c>
      <c r="I522" s="55" t="e">
        <f>Results!I522</f>
        <v>#VALUE!</v>
      </c>
      <c r="J522" s="56" t="e">
        <f>Results!J522</f>
        <v>#VALUE!</v>
      </c>
      <c r="K522" s="57" t="e">
        <f>0.01*'11'!B$17*Matrix!AT522*Results!E522</f>
        <v>#VALUE!</v>
      </c>
      <c r="L522" s="32" t="e">
        <f>0.01*('11'!C$17-'935'!Y522)*Results!C522*Matrix!AT522*('11'!B$17/('11'!B$17-'935'!X522))*'935'!Q522</f>
        <v>#VALUE!</v>
      </c>
      <c r="M522" s="49" t="e">
        <f>0.01*('11'!B$17-'935'!X522)*Results!D522</f>
        <v>#VALUE!</v>
      </c>
      <c r="N522" s="32" t="e">
        <f>0.01*'11'!B$17*Matrix!H522*Matrix!BC522</f>
        <v>#VALUE!</v>
      </c>
      <c r="O522" s="32" t="e">
        <f>0.01*('11'!B$17-'935'!X522)*Matrix!BW522</f>
        <v>#VALUE!</v>
      </c>
      <c r="P522" s="49" t="e">
        <f>0.01*Matrix!AS522*'935'!U522</f>
        <v>#VALUE!</v>
      </c>
      <c r="Q522" s="57" t="e">
        <f t="shared" si="42"/>
        <v>#VALUE!</v>
      </c>
      <c r="R522" s="34" t="e">
        <f>'935'!Z522</f>
        <v>#VALUE!</v>
      </c>
      <c r="S522" s="58" t="e">
        <f t="shared" si="43"/>
        <v>#VALUE!</v>
      </c>
      <c r="T522" s="59" t="e">
        <f t="shared" si="44"/>
        <v>#VALUE!</v>
      </c>
      <c r="U522" s="57" t="e">
        <f t="shared" si="45"/>
        <v>#VALUE!</v>
      </c>
      <c r="V522" s="34" t="e">
        <f>'935'!AA522</f>
        <v>#VALUE!</v>
      </c>
      <c r="W522" s="58" t="e">
        <f t="shared" si="46"/>
        <v>#VALUE!</v>
      </c>
      <c r="X522" s="59" t="e">
        <f t="shared" si="47"/>
        <v>#VALUE!</v>
      </c>
      <c r="Y522" s="57" t="e">
        <f>0.01*('11'!B$17-'935'!X522)*Matrix!BT522</f>
        <v>#VALUE!</v>
      </c>
      <c r="Z522" s="32" t="e">
        <f>0.01*'11'!B$17*Matrix!AT522*Matrix!CV522</f>
        <v>#VALUE!</v>
      </c>
      <c r="AA522" s="32" t="e">
        <f>Matrix!AT522*MAX(Matrix!DD522,0-(Matrix!DC522+IF('935'!Q522=0,0,(1-'935'!Y522/'11'!C$17)*'11'!B$17/('11'!B$17-'935'!X522)*IF(Matrix!AT522=0,1,Matrix!BX522/Matrix!AT522)*Matrix!CU522)))*'11'!B$17*0.01*'DNO totals'!B$228/'DNO totals'!B$296</f>
        <v>#VALUE!</v>
      </c>
      <c r="AB522" s="32" t="e">
        <f>Matrix!AT522*'Charging rates'!B$106*Matrix!DA522</f>
        <v>#VALUE!</v>
      </c>
      <c r="AC522" s="32" t="e">
        <f>Matrix!AT522*MAX(Matrix!DD522,0-(Matrix!DC522+IF('935'!Q522=0,0,(1-'935'!Y522/'11'!C$17)*'11'!B$17/('11'!B$17-'935'!X522)*IF(Matrix!AT522=0,1,Matrix!BX522/Matrix!AT522)*Matrix!CU522)))*'11'!B$17*0.01*'DNO totals'!B$238/'DNO totals'!B$296</f>
        <v>#VALUE!</v>
      </c>
      <c r="AD522" s="32" t="e">
        <f>0.01*(Matrix!BX522*'11'!B$17*Matrix!CA522+Matrix!AT522*Matrix!CC522*'935'!Q522*('11'!C$17-'935'!Y522)*('11'!B$17/('11'!B$17-'935'!X522)))</f>
        <v>#VALUE!</v>
      </c>
      <c r="AE522" s="32" t="e">
        <f>Matrix!AT522*'Charging rates'!B$116*(Parameters!B$21+Matrix!AU522)*IF('DNO totals'!B$323&lt;0,1,'935'!S522)</f>
        <v>#VALUE!</v>
      </c>
      <c r="AF522" s="32" t="e">
        <f>Matrix!AT522*MAX(Matrix!DD522,0-(Matrix!DC522+IF('935'!Q522=0,0,(1-'935'!Y522/'11'!C$17)*'11'!B$17/('11'!B$17-'935'!X522)*IF(Matrix!AT522=0,1,Matrix!BX522/Matrix!AT522)*Matrix!CU522)))*'11'!B$17*0.01*(1-('DNO totals'!B$238+'DNO totals'!B$228)/'DNO totals'!B$296)</f>
        <v>#VALUE!</v>
      </c>
      <c r="AG522" s="49" t="e">
        <f t="shared" si="48"/>
        <v>#VALUE!</v>
      </c>
    </row>
    <row r="523" spans="1:33">
      <c r="A523" s="28">
        <v>423</v>
      </c>
      <c r="B523" s="47" t="e">
        <f>Results!B523</f>
        <v>#VALUE!</v>
      </c>
      <c r="C523" s="35" t="e">
        <f>Results!C523</f>
        <v>#VALUE!</v>
      </c>
      <c r="D523" s="55" t="e">
        <f>Results!D523</f>
        <v>#VALUE!</v>
      </c>
      <c r="E523" s="55" t="e">
        <f>Results!E523</f>
        <v>#VALUE!</v>
      </c>
      <c r="F523" s="56" t="e">
        <f>Results!F523</f>
        <v>#VALUE!</v>
      </c>
      <c r="G523" s="35" t="e">
        <f>Results!G523</f>
        <v>#VALUE!</v>
      </c>
      <c r="H523" s="55" t="e">
        <f>Results!H523</f>
        <v>#VALUE!</v>
      </c>
      <c r="I523" s="55" t="e">
        <f>Results!I523</f>
        <v>#VALUE!</v>
      </c>
      <c r="J523" s="56" t="e">
        <f>Results!J523</f>
        <v>#VALUE!</v>
      </c>
      <c r="K523" s="57" t="e">
        <f>0.01*'11'!B$17*Matrix!AT523*Results!E523</f>
        <v>#VALUE!</v>
      </c>
      <c r="L523" s="32" t="e">
        <f>0.01*('11'!C$17-'935'!Y523)*Results!C523*Matrix!AT523*('11'!B$17/('11'!B$17-'935'!X523))*'935'!Q523</f>
        <v>#VALUE!</v>
      </c>
      <c r="M523" s="49" t="e">
        <f>0.01*('11'!B$17-'935'!X523)*Results!D523</f>
        <v>#VALUE!</v>
      </c>
      <c r="N523" s="32" t="e">
        <f>0.01*'11'!B$17*Matrix!H523*Matrix!BC523</f>
        <v>#VALUE!</v>
      </c>
      <c r="O523" s="32" t="e">
        <f>0.01*('11'!B$17-'935'!X523)*Matrix!BW523</f>
        <v>#VALUE!</v>
      </c>
      <c r="P523" s="49" t="e">
        <f>0.01*Matrix!AS523*'935'!U523</f>
        <v>#VALUE!</v>
      </c>
      <c r="Q523" s="57" t="e">
        <f t="shared" si="42"/>
        <v>#VALUE!</v>
      </c>
      <c r="R523" s="34" t="e">
        <f>'935'!Z523</f>
        <v>#VALUE!</v>
      </c>
      <c r="S523" s="58" t="e">
        <f t="shared" si="43"/>
        <v>#VALUE!</v>
      </c>
      <c r="T523" s="59" t="e">
        <f t="shared" si="44"/>
        <v>#VALUE!</v>
      </c>
      <c r="U523" s="57" t="e">
        <f t="shared" si="45"/>
        <v>#VALUE!</v>
      </c>
      <c r="V523" s="34" t="e">
        <f>'935'!AA523</f>
        <v>#VALUE!</v>
      </c>
      <c r="W523" s="58" t="e">
        <f t="shared" si="46"/>
        <v>#VALUE!</v>
      </c>
      <c r="X523" s="59" t="e">
        <f t="shared" si="47"/>
        <v>#VALUE!</v>
      </c>
      <c r="Y523" s="57" t="e">
        <f>0.01*('11'!B$17-'935'!X523)*Matrix!BT523</f>
        <v>#VALUE!</v>
      </c>
      <c r="Z523" s="32" t="e">
        <f>0.01*'11'!B$17*Matrix!AT523*Matrix!CV523</f>
        <v>#VALUE!</v>
      </c>
      <c r="AA523" s="32" t="e">
        <f>Matrix!AT523*MAX(Matrix!DD523,0-(Matrix!DC523+IF('935'!Q523=0,0,(1-'935'!Y523/'11'!C$17)*'11'!B$17/('11'!B$17-'935'!X523)*IF(Matrix!AT523=0,1,Matrix!BX523/Matrix!AT523)*Matrix!CU523)))*'11'!B$17*0.01*'DNO totals'!B$228/'DNO totals'!B$296</f>
        <v>#VALUE!</v>
      </c>
      <c r="AB523" s="32" t="e">
        <f>Matrix!AT523*'Charging rates'!B$106*Matrix!DA523</f>
        <v>#VALUE!</v>
      </c>
      <c r="AC523" s="32" t="e">
        <f>Matrix!AT523*MAX(Matrix!DD523,0-(Matrix!DC523+IF('935'!Q523=0,0,(1-'935'!Y523/'11'!C$17)*'11'!B$17/('11'!B$17-'935'!X523)*IF(Matrix!AT523=0,1,Matrix!BX523/Matrix!AT523)*Matrix!CU523)))*'11'!B$17*0.01*'DNO totals'!B$238/'DNO totals'!B$296</f>
        <v>#VALUE!</v>
      </c>
      <c r="AD523" s="32" t="e">
        <f>0.01*(Matrix!BX523*'11'!B$17*Matrix!CA523+Matrix!AT523*Matrix!CC523*'935'!Q523*('11'!C$17-'935'!Y523)*('11'!B$17/('11'!B$17-'935'!X523)))</f>
        <v>#VALUE!</v>
      </c>
      <c r="AE523" s="32" t="e">
        <f>Matrix!AT523*'Charging rates'!B$116*(Parameters!B$21+Matrix!AU523)*IF('DNO totals'!B$323&lt;0,1,'935'!S523)</f>
        <v>#VALUE!</v>
      </c>
      <c r="AF523" s="32" t="e">
        <f>Matrix!AT523*MAX(Matrix!DD523,0-(Matrix!DC523+IF('935'!Q523=0,0,(1-'935'!Y523/'11'!C$17)*'11'!B$17/('11'!B$17-'935'!X523)*IF(Matrix!AT523=0,1,Matrix!BX523/Matrix!AT523)*Matrix!CU523)))*'11'!B$17*0.01*(1-('DNO totals'!B$238+'DNO totals'!B$228)/'DNO totals'!B$296)</f>
        <v>#VALUE!</v>
      </c>
      <c r="AG523" s="49" t="e">
        <f t="shared" si="48"/>
        <v>#VALUE!</v>
      </c>
    </row>
    <row r="524" spans="1:33">
      <c r="A524" s="28">
        <v>424</v>
      </c>
      <c r="B524" s="47" t="e">
        <f>Results!B524</f>
        <v>#VALUE!</v>
      </c>
      <c r="C524" s="35" t="e">
        <f>Results!C524</f>
        <v>#VALUE!</v>
      </c>
      <c r="D524" s="55" t="e">
        <f>Results!D524</f>
        <v>#VALUE!</v>
      </c>
      <c r="E524" s="55" t="e">
        <f>Results!E524</f>
        <v>#VALUE!</v>
      </c>
      <c r="F524" s="56" t="e">
        <f>Results!F524</f>
        <v>#VALUE!</v>
      </c>
      <c r="G524" s="35" t="e">
        <f>Results!G524</f>
        <v>#VALUE!</v>
      </c>
      <c r="H524" s="55" t="e">
        <f>Results!H524</f>
        <v>#VALUE!</v>
      </c>
      <c r="I524" s="55" t="e">
        <f>Results!I524</f>
        <v>#VALUE!</v>
      </c>
      <c r="J524" s="56" t="e">
        <f>Results!J524</f>
        <v>#VALUE!</v>
      </c>
      <c r="K524" s="57" t="e">
        <f>0.01*'11'!B$17*Matrix!AT524*Results!E524</f>
        <v>#VALUE!</v>
      </c>
      <c r="L524" s="32" t="e">
        <f>0.01*('11'!C$17-'935'!Y524)*Results!C524*Matrix!AT524*('11'!B$17/('11'!B$17-'935'!X524))*'935'!Q524</f>
        <v>#VALUE!</v>
      </c>
      <c r="M524" s="49" t="e">
        <f>0.01*('11'!B$17-'935'!X524)*Results!D524</f>
        <v>#VALUE!</v>
      </c>
      <c r="N524" s="32" t="e">
        <f>0.01*'11'!B$17*Matrix!H524*Matrix!BC524</f>
        <v>#VALUE!</v>
      </c>
      <c r="O524" s="32" t="e">
        <f>0.01*('11'!B$17-'935'!X524)*Matrix!BW524</f>
        <v>#VALUE!</v>
      </c>
      <c r="P524" s="49" t="e">
        <f>0.01*Matrix!AS524*'935'!U524</f>
        <v>#VALUE!</v>
      </c>
      <c r="Q524" s="57" t="e">
        <f t="shared" si="42"/>
        <v>#VALUE!</v>
      </c>
      <c r="R524" s="34" t="e">
        <f>'935'!Z524</f>
        <v>#VALUE!</v>
      </c>
      <c r="S524" s="58" t="e">
        <f t="shared" si="43"/>
        <v>#VALUE!</v>
      </c>
      <c r="T524" s="59" t="e">
        <f t="shared" si="44"/>
        <v>#VALUE!</v>
      </c>
      <c r="U524" s="57" t="e">
        <f t="shared" si="45"/>
        <v>#VALUE!</v>
      </c>
      <c r="V524" s="34" t="e">
        <f>'935'!AA524</f>
        <v>#VALUE!</v>
      </c>
      <c r="W524" s="58" t="e">
        <f t="shared" si="46"/>
        <v>#VALUE!</v>
      </c>
      <c r="X524" s="59" t="e">
        <f t="shared" si="47"/>
        <v>#VALUE!</v>
      </c>
      <c r="Y524" s="57" t="e">
        <f>0.01*('11'!B$17-'935'!X524)*Matrix!BT524</f>
        <v>#VALUE!</v>
      </c>
      <c r="Z524" s="32" t="e">
        <f>0.01*'11'!B$17*Matrix!AT524*Matrix!CV524</f>
        <v>#VALUE!</v>
      </c>
      <c r="AA524" s="32" t="e">
        <f>Matrix!AT524*MAX(Matrix!DD524,0-(Matrix!DC524+IF('935'!Q524=0,0,(1-'935'!Y524/'11'!C$17)*'11'!B$17/('11'!B$17-'935'!X524)*IF(Matrix!AT524=0,1,Matrix!BX524/Matrix!AT524)*Matrix!CU524)))*'11'!B$17*0.01*'DNO totals'!B$228/'DNO totals'!B$296</f>
        <v>#VALUE!</v>
      </c>
      <c r="AB524" s="32" t="e">
        <f>Matrix!AT524*'Charging rates'!B$106*Matrix!DA524</f>
        <v>#VALUE!</v>
      </c>
      <c r="AC524" s="32" t="e">
        <f>Matrix!AT524*MAX(Matrix!DD524,0-(Matrix!DC524+IF('935'!Q524=0,0,(1-'935'!Y524/'11'!C$17)*'11'!B$17/('11'!B$17-'935'!X524)*IF(Matrix!AT524=0,1,Matrix!BX524/Matrix!AT524)*Matrix!CU524)))*'11'!B$17*0.01*'DNO totals'!B$238/'DNO totals'!B$296</f>
        <v>#VALUE!</v>
      </c>
      <c r="AD524" s="32" t="e">
        <f>0.01*(Matrix!BX524*'11'!B$17*Matrix!CA524+Matrix!AT524*Matrix!CC524*'935'!Q524*('11'!C$17-'935'!Y524)*('11'!B$17/('11'!B$17-'935'!X524)))</f>
        <v>#VALUE!</v>
      </c>
      <c r="AE524" s="32" t="e">
        <f>Matrix!AT524*'Charging rates'!B$116*(Parameters!B$21+Matrix!AU524)*IF('DNO totals'!B$323&lt;0,1,'935'!S524)</f>
        <v>#VALUE!</v>
      </c>
      <c r="AF524" s="32" t="e">
        <f>Matrix!AT524*MAX(Matrix!DD524,0-(Matrix!DC524+IF('935'!Q524=0,0,(1-'935'!Y524/'11'!C$17)*'11'!B$17/('11'!B$17-'935'!X524)*IF(Matrix!AT524=0,1,Matrix!BX524/Matrix!AT524)*Matrix!CU524)))*'11'!B$17*0.01*(1-('DNO totals'!B$238+'DNO totals'!B$228)/'DNO totals'!B$296)</f>
        <v>#VALUE!</v>
      </c>
      <c r="AG524" s="49" t="e">
        <f t="shared" si="48"/>
        <v>#VALUE!</v>
      </c>
    </row>
    <row r="525" spans="1:33">
      <c r="A525" s="28">
        <v>425</v>
      </c>
      <c r="B525" s="47" t="e">
        <f>Results!B525</f>
        <v>#VALUE!</v>
      </c>
      <c r="C525" s="35" t="e">
        <f>Results!C525</f>
        <v>#VALUE!</v>
      </c>
      <c r="D525" s="55" t="e">
        <f>Results!D525</f>
        <v>#VALUE!</v>
      </c>
      <c r="E525" s="55" t="e">
        <f>Results!E525</f>
        <v>#VALUE!</v>
      </c>
      <c r="F525" s="56" t="e">
        <f>Results!F525</f>
        <v>#VALUE!</v>
      </c>
      <c r="G525" s="35" t="e">
        <f>Results!G525</f>
        <v>#VALUE!</v>
      </c>
      <c r="H525" s="55" t="e">
        <f>Results!H525</f>
        <v>#VALUE!</v>
      </c>
      <c r="I525" s="55" t="e">
        <f>Results!I525</f>
        <v>#VALUE!</v>
      </c>
      <c r="J525" s="56" t="e">
        <f>Results!J525</f>
        <v>#VALUE!</v>
      </c>
      <c r="K525" s="57" t="e">
        <f>0.01*'11'!B$17*Matrix!AT525*Results!E525</f>
        <v>#VALUE!</v>
      </c>
      <c r="L525" s="32" t="e">
        <f>0.01*('11'!C$17-'935'!Y525)*Results!C525*Matrix!AT525*('11'!B$17/('11'!B$17-'935'!X525))*'935'!Q525</f>
        <v>#VALUE!</v>
      </c>
      <c r="M525" s="49" t="e">
        <f>0.01*('11'!B$17-'935'!X525)*Results!D525</f>
        <v>#VALUE!</v>
      </c>
      <c r="N525" s="32" t="e">
        <f>0.01*'11'!B$17*Matrix!H525*Matrix!BC525</f>
        <v>#VALUE!</v>
      </c>
      <c r="O525" s="32" t="e">
        <f>0.01*('11'!B$17-'935'!X525)*Matrix!BW525</f>
        <v>#VALUE!</v>
      </c>
      <c r="P525" s="49" t="e">
        <f>0.01*Matrix!AS525*'935'!U525</f>
        <v>#VALUE!</v>
      </c>
      <c r="Q525" s="57" t="e">
        <f t="shared" si="42"/>
        <v>#VALUE!</v>
      </c>
      <c r="R525" s="34" t="e">
        <f>'935'!Z525</f>
        <v>#VALUE!</v>
      </c>
      <c r="S525" s="58" t="e">
        <f t="shared" si="43"/>
        <v>#VALUE!</v>
      </c>
      <c r="T525" s="59" t="e">
        <f t="shared" si="44"/>
        <v>#VALUE!</v>
      </c>
      <c r="U525" s="57" t="e">
        <f t="shared" si="45"/>
        <v>#VALUE!</v>
      </c>
      <c r="V525" s="34" t="e">
        <f>'935'!AA525</f>
        <v>#VALUE!</v>
      </c>
      <c r="W525" s="58" t="e">
        <f t="shared" si="46"/>
        <v>#VALUE!</v>
      </c>
      <c r="X525" s="59" t="e">
        <f t="shared" si="47"/>
        <v>#VALUE!</v>
      </c>
      <c r="Y525" s="57" t="e">
        <f>0.01*('11'!B$17-'935'!X525)*Matrix!BT525</f>
        <v>#VALUE!</v>
      </c>
      <c r="Z525" s="32" t="e">
        <f>0.01*'11'!B$17*Matrix!AT525*Matrix!CV525</f>
        <v>#VALUE!</v>
      </c>
      <c r="AA525" s="32" t="e">
        <f>Matrix!AT525*MAX(Matrix!DD525,0-(Matrix!DC525+IF('935'!Q525=0,0,(1-'935'!Y525/'11'!C$17)*'11'!B$17/('11'!B$17-'935'!X525)*IF(Matrix!AT525=0,1,Matrix!BX525/Matrix!AT525)*Matrix!CU525)))*'11'!B$17*0.01*'DNO totals'!B$228/'DNO totals'!B$296</f>
        <v>#VALUE!</v>
      </c>
      <c r="AB525" s="32" t="e">
        <f>Matrix!AT525*'Charging rates'!B$106*Matrix!DA525</f>
        <v>#VALUE!</v>
      </c>
      <c r="AC525" s="32" t="e">
        <f>Matrix!AT525*MAX(Matrix!DD525,0-(Matrix!DC525+IF('935'!Q525=0,0,(1-'935'!Y525/'11'!C$17)*'11'!B$17/('11'!B$17-'935'!X525)*IF(Matrix!AT525=0,1,Matrix!BX525/Matrix!AT525)*Matrix!CU525)))*'11'!B$17*0.01*'DNO totals'!B$238/'DNO totals'!B$296</f>
        <v>#VALUE!</v>
      </c>
      <c r="AD525" s="32" t="e">
        <f>0.01*(Matrix!BX525*'11'!B$17*Matrix!CA525+Matrix!AT525*Matrix!CC525*'935'!Q525*('11'!C$17-'935'!Y525)*('11'!B$17/('11'!B$17-'935'!X525)))</f>
        <v>#VALUE!</v>
      </c>
      <c r="AE525" s="32" t="e">
        <f>Matrix!AT525*'Charging rates'!B$116*(Parameters!B$21+Matrix!AU525)*IF('DNO totals'!B$323&lt;0,1,'935'!S525)</f>
        <v>#VALUE!</v>
      </c>
      <c r="AF525" s="32" t="e">
        <f>Matrix!AT525*MAX(Matrix!DD525,0-(Matrix!DC525+IF('935'!Q525=0,0,(1-'935'!Y525/'11'!C$17)*'11'!B$17/('11'!B$17-'935'!X525)*IF(Matrix!AT525=0,1,Matrix!BX525/Matrix!AT525)*Matrix!CU525)))*'11'!B$17*0.01*(1-('DNO totals'!B$238+'DNO totals'!B$228)/'DNO totals'!B$296)</f>
        <v>#VALUE!</v>
      </c>
      <c r="AG525" s="49" t="e">
        <f t="shared" si="48"/>
        <v>#VALUE!</v>
      </c>
    </row>
    <row r="526" spans="1:33">
      <c r="A526" s="28">
        <v>426</v>
      </c>
      <c r="B526" s="47" t="e">
        <f>Results!B526</f>
        <v>#VALUE!</v>
      </c>
      <c r="C526" s="35" t="e">
        <f>Results!C526</f>
        <v>#VALUE!</v>
      </c>
      <c r="D526" s="55" t="e">
        <f>Results!D526</f>
        <v>#VALUE!</v>
      </c>
      <c r="E526" s="55" t="e">
        <f>Results!E526</f>
        <v>#VALUE!</v>
      </c>
      <c r="F526" s="56" t="e">
        <f>Results!F526</f>
        <v>#VALUE!</v>
      </c>
      <c r="G526" s="35" t="e">
        <f>Results!G526</f>
        <v>#VALUE!</v>
      </c>
      <c r="H526" s="55" t="e">
        <f>Results!H526</f>
        <v>#VALUE!</v>
      </c>
      <c r="I526" s="55" t="e">
        <f>Results!I526</f>
        <v>#VALUE!</v>
      </c>
      <c r="J526" s="56" t="e">
        <f>Results!J526</f>
        <v>#VALUE!</v>
      </c>
      <c r="K526" s="57" t="e">
        <f>0.01*'11'!B$17*Matrix!AT526*Results!E526</f>
        <v>#VALUE!</v>
      </c>
      <c r="L526" s="32" t="e">
        <f>0.01*('11'!C$17-'935'!Y526)*Results!C526*Matrix!AT526*('11'!B$17/('11'!B$17-'935'!X526))*'935'!Q526</f>
        <v>#VALUE!</v>
      </c>
      <c r="M526" s="49" t="e">
        <f>0.01*('11'!B$17-'935'!X526)*Results!D526</f>
        <v>#VALUE!</v>
      </c>
      <c r="N526" s="32" t="e">
        <f>0.01*'11'!B$17*Matrix!H526*Matrix!BC526</f>
        <v>#VALUE!</v>
      </c>
      <c r="O526" s="32" t="e">
        <f>0.01*('11'!B$17-'935'!X526)*Matrix!BW526</f>
        <v>#VALUE!</v>
      </c>
      <c r="P526" s="49" t="e">
        <f>0.01*Matrix!AS526*'935'!U526</f>
        <v>#VALUE!</v>
      </c>
      <c r="Q526" s="57" t="e">
        <f t="shared" si="42"/>
        <v>#VALUE!</v>
      </c>
      <c r="R526" s="34" t="e">
        <f>'935'!Z526</f>
        <v>#VALUE!</v>
      </c>
      <c r="S526" s="58" t="e">
        <f t="shared" si="43"/>
        <v>#VALUE!</v>
      </c>
      <c r="T526" s="59" t="e">
        <f t="shared" si="44"/>
        <v>#VALUE!</v>
      </c>
      <c r="U526" s="57" t="e">
        <f t="shared" si="45"/>
        <v>#VALUE!</v>
      </c>
      <c r="V526" s="34" t="e">
        <f>'935'!AA526</f>
        <v>#VALUE!</v>
      </c>
      <c r="W526" s="58" t="e">
        <f t="shared" si="46"/>
        <v>#VALUE!</v>
      </c>
      <c r="X526" s="59" t="e">
        <f t="shared" si="47"/>
        <v>#VALUE!</v>
      </c>
      <c r="Y526" s="57" t="e">
        <f>0.01*('11'!B$17-'935'!X526)*Matrix!BT526</f>
        <v>#VALUE!</v>
      </c>
      <c r="Z526" s="32" t="e">
        <f>0.01*'11'!B$17*Matrix!AT526*Matrix!CV526</f>
        <v>#VALUE!</v>
      </c>
      <c r="AA526" s="32" t="e">
        <f>Matrix!AT526*MAX(Matrix!DD526,0-(Matrix!DC526+IF('935'!Q526=0,0,(1-'935'!Y526/'11'!C$17)*'11'!B$17/('11'!B$17-'935'!X526)*IF(Matrix!AT526=0,1,Matrix!BX526/Matrix!AT526)*Matrix!CU526)))*'11'!B$17*0.01*'DNO totals'!B$228/'DNO totals'!B$296</f>
        <v>#VALUE!</v>
      </c>
      <c r="AB526" s="32" t="e">
        <f>Matrix!AT526*'Charging rates'!B$106*Matrix!DA526</f>
        <v>#VALUE!</v>
      </c>
      <c r="AC526" s="32" t="e">
        <f>Matrix!AT526*MAX(Matrix!DD526,0-(Matrix!DC526+IF('935'!Q526=0,0,(1-'935'!Y526/'11'!C$17)*'11'!B$17/('11'!B$17-'935'!X526)*IF(Matrix!AT526=0,1,Matrix!BX526/Matrix!AT526)*Matrix!CU526)))*'11'!B$17*0.01*'DNO totals'!B$238/'DNO totals'!B$296</f>
        <v>#VALUE!</v>
      </c>
      <c r="AD526" s="32" t="e">
        <f>0.01*(Matrix!BX526*'11'!B$17*Matrix!CA526+Matrix!AT526*Matrix!CC526*'935'!Q526*('11'!C$17-'935'!Y526)*('11'!B$17/('11'!B$17-'935'!X526)))</f>
        <v>#VALUE!</v>
      </c>
      <c r="AE526" s="32" t="e">
        <f>Matrix!AT526*'Charging rates'!B$116*(Parameters!B$21+Matrix!AU526)*IF('DNO totals'!B$323&lt;0,1,'935'!S526)</f>
        <v>#VALUE!</v>
      </c>
      <c r="AF526" s="32" t="e">
        <f>Matrix!AT526*MAX(Matrix!DD526,0-(Matrix!DC526+IF('935'!Q526=0,0,(1-'935'!Y526/'11'!C$17)*'11'!B$17/('11'!B$17-'935'!X526)*IF(Matrix!AT526=0,1,Matrix!BX526/Matrix!AT526)*Matrix!CU526)))*'11'!B$17*0.01*(1-('DNO totals'!B$238+'DNO totals'!B$228)/'DNO totals'!B$296)</f>
        <v>#VALUE!</v>
      </c>
      <c r="AG526" s="49" t="e">
        <f t="shared" si="48"/>
        <v>#VALUE!</v>
      </c>
    </row>
    <row r="527" spans="1:33">
      <c r="A527" s="28">
        <v>427</v>
      </c>
      <c r="B527" s="47" t="e">
        <f>Results!B527</f>
        <v>#VALUE!</v>
      </c>
      <c r="C527" s="35" t="e">
        <f>Results!C527</f>
        <v>#VALUE!</v>
      </c>
      <c r="D527" s="55" t="e">
        <f>Results!D527</f>
        <v>#VALUE!</v>
      </c>
      <c r="E527" s="55" t="e">
        <f>Results!E527</f>
        <v>#VALUE!</v>
      </c>
      <c r="F527" s="56" t="e">
        <f>Results!F527</f>
        <v>#VALUE!</v>
      </c>
      <c r="G527" s="35" t="e">
        <f>Results!G527</f>
        <v>#VALUE!</v>
      </c>
      <c r="H527" s="55" t="e">
        <f>Results!H527</f>
        <v>#VALUE!</v>
      </c>
      <c r="I527" s="55" t="e">
        <f>Results!I527</f>
        <v>#VALUE!</v>
      </c>
      <c r="J527" s="56" t="e">
        <f>Results!J527</f>
        <v>#VALUE!</v>
      </c>
      <c r="K527" s="57" t="e">
        <f>0.01*'11'!B$17*Matrix!AT527*Results!E527</f>
        <v>#VALUE!</v>
      </c>
      <c r="L527" s="32" t="e">
        <f>0.01*('11'!C$17-'935'!Y527)*Results!C527*Matrix!AT527*('11'!B$17/('11'!B$17-'935'!X527))*'935'!Q527</f>
        <v>#VALUE!</v>
      </c>
      <c r="M527" s="49" t="e">
        <f>0.01*('11'!B$17-'935'!X527)*Results!D527</f>
        <v>#VALUE!</v>
      </c>
      <c r="N527" s="32" t="e">
        <f>0.01*'11'!B$17*Matrix!H527*Matrix!BC527</f>
        <v>#VALUE!</v>
      </c>
      <c r="O527" s="32" t="e">
        <f>0.01*('11'!B$17-'935'!X527)*Matrix!BW527</f>
        <v>#VALUE!</v>
      </c>
      <c r="P527" s="49" t="e">
        <f>0.01*Matrix!AS527*'935'!U527</f>
        <v>#VALUE!</v>
      </c>
      <c r="Q527" s="57" t="e">
        <f t="shared" si="42"/>
        <v>#VALUE!</v>
      </c>
      <c r="R527" s="34" t="e">
        <f>'935'!Z527</f>
        <v>#VALUE!</v>
      </c>
      <c r="S527" s="58" t="e">
        <f t="shared" si="43"/>
        <v>#VALUE!</v>
      </c>
      <c r="T527" s="59" t="e">
        <f t="shared" si="44"/>
        <v>#VALUE!</v>
      </c>
      <c r="U527" s="57" t="e">
        <f t="shared" si="45"/>
        <v>#VALUE!</v>
      </c>
      <c r="V527" s="34" t="e">
        <f>'935'!AA527</f>
        <v>#VALUE!</v>
      </c>
      <c r="W527" s="58" t="e">
        <f t="shared" si="46"/>
        <v>#VALUE!</v>
      </c>
      <c r="X527" s="59" t="e">
        <f t="shared" si="47"/>
        <v>#VALUE!</v>
      </c>
      <c r="Y527" s="57" t="e">
        <f>0.01*('11'!B$17-'935'!X527)*Matrix!BT527</f>
        <v>#VALUE!</v>
      </c>
      <c r="Z527" s="32" t="e">
        <f>0.01*'11'!B$17*Matrix!AT527*Matrix!CV527</f>
        <v>#VALUE!</v>
      </c>
      <c r="AA527" s="32" t="e">
        <f>Matrix!AT527*MAX(Matrix!DD527,0-(Matrix!DC527+IF('935'!Q527=0,0,(1-'935'!Y527/'11'!C$17)*'11'!B$17/('11'!B$17-'935'!X527)*IF(Matrix!AT527=0,1,Matrix!BX527/Matrix!AT527)*Matrix!CU527)))*'11'!B$17*0.01*'DNO totals'!B$228/'DNO totals'!B$296</f>
        <v>#VALUE!</v>
      </c>
      <c r="AB527" s="32" t="e">
        <f>Matrix!AT527*'Charging rates'!B$106*Matrix!DA527</f>
        <v>#VALUE!</v>
      </c>
      <c r="AC527" s="32" t="e">
        <f>Matrix!AT527*MAX(Matrix!DD527,0-(Matrix!DC527+IF('935'!Q527=0,0,(1-'935'!Y527/'11'!C$17)*'11'!B$17/('11'!B$17-'935'!X527)*IF(Matrix!AT527=0,1,Matrix!BX527/Matrix!AT527)*Matrix!CU527)))*'11'!B$17*0.01*'DNO totals'!B$238/'DNO totals'!B$296</f>
        <v>#VALUE!</v>
      </c>
      <c r="AD527" s="32" t="e">
        <f>0.01*(Matrix!BX527*'11'!B$17*Matrix!CA527+Matrix!AT527*Matrix!CC527*'935'!Q527*('11'!C$17-'935'!Y527)*('11'!B$17/('11'!B$17-'935'!X527)))</f>
        <v>#VALUE!</v>
      </c>
      <c r="AE527" s="32" t="e">
        <f>Matrix!AT527*'Charging rates'!B$116*(Parameters!B$21+Matrix!AU527)*IF('DNO totals'!B$323&lt;0,1,'935'!S527)</f>
        <v>#VALUE!</v>
      </c>
      <c r="AF527" s="32" t="e">
        <f>Matrix!AT527*MAX(Matrix!DD527,0-(Matrix!DC527+IF('935'!Q527=0,0,(1-'935'!Y527/'11'!C$17)*'11'!B$17/('11'!B$17-'935'!X527)*IF(Matrix!AT527=0,1,Matrix!BX527/Matrix!AT527)*Matrix!CU527)))*'11'!B$17*0.01*(1-('DNO totals'!B$238+'DNO totals'!B$228)/'DNO totals'!B$296)</f>
        <v>#VALUE!</v>
      </c>
      <c r="AG527" s="49" t="e">
        <f t="shared" si="48"/>
        <v>#VALUE!</v>
      </c>
    </row>
    <row r="528" spans="1:33">
      <c r="A528" s="28">
        <v>428</v>
      </c>
      <c r="B528" s="47" t="e">
        <f>Results!B528</f>
        <v>#VALUE!</v>
      </c>
      <c r="C528" s="35" t="e">
        <f>Results!C528</f>
        <v>#VALUE!</v>
      </c>
      <c r="D528" s="55" t="e">
        <f>Results!D528</f>
        <v>#VALUE!</v>
      </c>
      <c r="E528" s="55" t="e">
        <f>Results!E528</f>
        <v>#VALUE!</v>
      </c>
      <c r="F528" s="56" t="e">
        <f>Results!F528</f>
        <v>#VALUE!</v>
      </c>
      <c r="G528" s="35" t="e">
        <f>Results!G528</f>
        <v>#VALUE!</v>
      </c>
      <c r="H528" s="55" t="e">
        <f>Results!H528</f>
        <v>#VALUE!</v>
      </c>
      <c r="I528" s="55" t="e">
        <f>Results!I528</f>
        <v>#VALUE!</v>
      </c>
      <c r="J528" s="56" t="e">
        <f>Results!J528</f>
        <v>#VALUE!</v>
      </c>
      <c r="K528" s="57" t="e">
        <f>0.01*'11'!B$17*Matrix!AT528*Results!E528</f>
        <v>#VALUE!</v>
      </c>
      <c r="L528" s="32" t="e">
        <f>0.01*('11'!C$17-'935'!Y528)*Results!C528*Matrix!AT528*('11'!B$17/('11'!B$17-'935'!X528))*'935'!Q528</f>
        <v>#VALUE!</v>
      </c>
      <c r="M528" s="49" t="e">
        <f>0.01*('11'!B$17-'935'!X528)*Results!D528</f>
        <v>#VALUE!</v>
      </c>
      <c r="N528" s="32" t="e">
        <f>0.01*'11'!B$17*Matrix!H528*Matrix!BC528</f>
        <v>#VALUE!</v>
      </c>
      <c r="O528" s="32" t="e">
        <f>0.01*('11'!B$17-'935'!X528)*Matrix!BW528</f>
        <v>#VALUE!</v>
      </c>
      <c r="P528" s="49" t="e">
        <f>0.01*Matrix!AS528*'935'!U528</f>
        <v>#VALUE!</v>
      </c>
      <c r="Q528" s="57" t="e">
        <f t="shared" si="42"/>
        <v>#VALUE!</v>
      </c>
      <c r="R528" s="34" t="e">
        <f>'935'!Z528</f>
        <v>#VALUE!</v>
      </c>
      <c r="S528" s="58" t="e">
        <f t="shared" si="43"/>
        <v>#VALUE!</v>
      </c>
      <c r="T528" s="59" t="e">
        <f t="shared" si="44"/>
        <v>#VALUE!</v>
      </c>
      <c r="U528" s="57" t="e">
        <f t="shared" si="45"/>
        <v>#VALUE!</v>
      </c>
      <c r="V528" s="34" t="e">
        <f>'935'!AA528</f>
        <v>#VALUE!</v>
      </c>
      <c r="W528" s="58" t="e">
        <f t="shared" si="46"/>
        <v>#VALUE!</v>
      </c>
      <c r="X528" s="59" t="e">
        <f t="shared" si="47"/>
        <v>#VALUE!</v>
      </c>
      <c r="Y528" s="57" t="e">
        <f>0.01*('11'!B$17-'935'!X528)*Matrix!BT528</f>
        <v>#VALUE!</v>
      </c>
      <c r="Z528" s="32" t="e">
        <f>0.01*'11'!B$17*Matrix!AT528*Matrix!CV528</f>
        <v>#VALUE!</v>
      </c>
      <c r="AA528" s="32" t="e">
        <f>Matrix!AT528*MAX(Matrix!DD528,0-(Matrix!DC528+IF('935'!Q528=0,0,(1-'935'!Y528/'11'!C$17)*'11'!B$17/('11'!B$17-'935'!X528)*IF(Matrix!AT528=0,1,Matrix!BX528/Matrix!AT528)*Matrix!CU528)))*'11'!B$17*0.01*'DNO totals'!B$228/'DNO totals'!B$296</f>
        <v>#VALUE!</v>
      </c>
      <c r="AB528" s="32" t="e">
        <f>Matrix!AT528*'Charging rates'!B$106*Matrix!DA528</f>
        <v>#VALUE!</v>
      </c>
      <c r="AC528" s="32" t="e">
        <f>Matrix!AT528*MAX(Matrix!DD528,0-(Matrix!DC528+IF('935'!Q528=0,0,(1-'935'!Y528/'11'!C$17)*'11'!B$17/('11'!B$17-'935'!X528)*IF(Matrix!AT528=0,1,Matrix!BX528/Matrix!AT528)*Matrix!CU528)))*'11'!B$17*0.01*'DNO totals'!B$238/'DNO totals'!B$296</f>
        <v>#VALUE!</v>
      </c>
      <c r="AD528" s="32" t="e">
        <f>0.01*(Matrix!BX528*'11'!B$17*Matrix!CA528+Matrix!AT528*Matrix!CC528*'935'!Q528*('11'!C$17-'935'!Y528)*('11'!B$17/('11'!B$17-'935'!X528)))</f>
        <v>#VALUE!</v>
      </c>
      <c r="AE528" s="32" t="e">
        <f>Matrix!AT528*'Charging rates'!B$116*(Parameters!B$21+Matrix!AU528)*IF('DNO totals'!B$323&lt;0,1,'935'!S528)</f>
        <v>#VALUE!</v>
      </c>
      <c r="AF528" s="32" t="e">
        <f>Matrix!AT528*MAX(Matrix!DD528,0-(Matrix!DC528+IF('935'!Q528=0,0,(1-'935'!Y528/'11'!C$17)*'11'!B$17/('11'!B$17-'935'!X528)*IF(Matrix!AT528=0,1,Matrix!BX528/Matrix!AT528)*Matrix!CU528)))*'11'!B$17*0.01*(1-('DNO totals'!B$238+'DNO totals'!B$228)/'DNO totals'!B$296)</f>
        <v>#VALUE!</v>
      </c>
      <c r="AG528" s="49" t="e">
        <f t="shared" si="48"/>
        <v>#VALUE!</v>
      </c>
    </row>
    <row r="529" spans="1:33">
      <c r="A529" s="28">
        <v>429</v>
      </c>
      <c r="B529" s="47" t="e">
        <f>Results!B529</f>
        <v>#VALUE!</v>
      </c>
      <c r="C529" s="35" t="e">
        <f>Results!C529</f>
        <v>#VALUE!</v>
      </c>
      <c r="D529" s="55" t="e">
        <f>Results!D529</f>
        <v>#VALUE!</v>
      </c>
      <c r="E529" s="55" t="e">
        <f>Results!E529</f>
        <v>#VALUE!</v>
      </c>
      <c r="F529" s="56" t="e">
        <f>Results!F529</f>
        <v>#VALUE!</v>
      </c>
      <c r="G529" s="35" t="e">
        <f>Results!G529</f>
        <v>#VALUE!</v>
      </c>
      <c r="H529" s="55" t="e">
        <f>Results!H529</f>
        <v>#VALUE!</v>
      </c>
      <c r="I529" s="55" t="e">
        <f>Results!I529</f>
        <v>#VALUE!</v>
      </c>
      <c r="J529" s="56" t="e">
        <f>Results!J529</f>
        <v>#VALUE!</v>
      </c>
      <c r="K529" s="57" t="e">
        <f>0.01*'11'!B$17*Matrix!AT529*Results!E529</f>
        <v>#VALUE!</v>
      </c>
      <c r="L529" s="32" t="e">
        <f>0.01*('11'!C$17-'935'!Y529)*Results!C529*Matrix!AT529*('11'!B$17/('11'!B$17-'935'!X529))*'935'!Q529</f>
        <v>#VALUE!</v>
      </c>
      <c r="M529" s="49" t="e">
        <f>0.01*('11'!B$17-'935'!X529)*Results!D529</f>
        <v>#VALUE!</v>
      </c>
      <c r="N529" s="32" t="e">
        <f>0.01*'11'!B$17*Matrix!H529*Matrix!BC529</f>
        <v>#VALUE!</v>
      </c>
      <c r="O529" s="32" t="e">
        <f>0.01*('11'!B$17-'935'!X529)*Matrix!BW529</f>
        <v>#VALUE!</v>
      </c>
      <c r="P529" s="49" t="e">
        <f>0.01*Matrix!AS529*'935'!U529</f>
        <v>#VALUE!</v>
      </c>
      <c r="Q529" s="57" t="e">
        <f t="shared" si="42"/>
        <v>#VALUE!</v>
      </c>
      <c r="R529" s="34" t="e">
        <f>'935'!Z529</f>
        <v>#VALUE!</v>
      </c>
      <c r="S529" s="58" t="e">
        <f t="shared" si="43"/>
        <v>#VALUE!</v>
      </c>
      <c r="T529" s="59" t="e">
        <f t="shared" si="44"/>
        <v>#VALUE!</v>
      </c>
      <c r="U529" s="57" t="e">
        <f t="shared" si="45"/>
        <v>#VALUE!</v>
      </c>
      <c r="V529" s="34" t="e">
        <f>'935'!AA529</f>
        <v>#VALUE!</v>
      </c>
      <c r="W529" s="58" t="e">
        <f t="shared" si="46"/>
        <v>#VALUE!</v>
      </c>
      <c r="X529" s="59" t="e">
        <f t="shared" si="47"/>
        <v>#VALUE!</v>
      </c>
      <c r="Y529" s="57" t="e">
        <f>0.01*('11'!B$17-'935'!X529)*Matrix!BT529</f>
        <v>#VALUE!</v>
      </c>
      <c r="Z529" s="32" t="e">
        <f>0.01*'11'!B$17*Matrix!AT529*Matrix!CV529</f>
        <v>#VALUE!</v>
      </c>
      <c r="AA529" s="32" t="e">
        <f>Matrix!AT529*MAX(Matrix!DD529,0-(Matrix!DC529+IF('935'!Q529=0,0,(1-'935'!Y529/'11'!C$17)*'11'!B$17/('11'!B$17-'935'!X529)*IF(Matrix!AT529=0,1,Matrix!BX529/Matrix!AT529)*Matrix!CU529)))*'11'!B$17*0.01*'DNO totals'!B$228/'DNO totals'!B$296</f>
        <v>#VALUE!</v>
      </c>
      <c r="AB529" s="32" t="e">
        <f>Matrix!AT529*'Charging rates'!B$106*Matrix!DA529</f>
        <v>#VALUE!</v>
      </c>
      <c r="AC529" s="32" t="e">
        <f>Matrix!AT529*MAX(Matrix!DD529,0-(Matrix!DC529+IF('935'!Q529=0,0,(1-'935'!Y529/'11'!C$17)*'11'!B$17/('11'!B$17-'935'!X529)*IF(Matrix!AT529=0,1,Matrix!BX529/Matrix!AT529)*Matrix!CU529)))*'11'!B$17*0.01*'DNO totals'!B$238/'DNO totals'!B$296</f>
        <v>#VALUE!</v>
      </c>
      <c r="AD529" s="32" t="e">
        <f>0.01*(Matrix!BX529*'11'!B$17*Matrix!CA529+Matrix!AT529*Matrix!CC529*'935'!Q529*('11'!C$17-'935'!Y529)*('11'!B$17/('11'!B$17-'935'!X529)))</f>
        <v>#VALUE!</v>
      </c>
      <c r="AE529" s="32" t="e">
        <f>Matrix!AT529*'Charging rates'!B$116*(Parameters!B$21+Matrix!AU529)*IF('DNO totals'!B$323&lt;0,1,'935'!S529)</f>
        <v>#VALUE!</v>
      </c>
      <c r="AF529" s="32" t="e">
        <f>Matrix!AT529*MAX(Matrix!DD529,0-(Matrix!DC529+IF('935'!Q529=0,0,(1-'935'!Y529/'11'!C$17)*'11'!B$17/('11'!B$17-'935'!X529)*IF(Matrix!AT529=0,1,Matrix!BX529/Matrix!AT529)*Matrix!CU529)))*'11'!B$17*0.01*(1-('DNO totals'!B$238+'DNO totals'!B$228)/'DNO totals'!B$296)</f>
        <v>#VALUE!</v>
      </c>
      <c r="AG529" s="49" t="e">
        <f t="shared" si="48"/>
        <v>#VALUE!</v>
      </c>
    </row>
    <row r="530" spans="1:33">
      <c r="A530" s="28">
        <v>430</v>
      </c>
      <c r="B530" s="47" t="e">
        <f>Results!B530</f>
        <v>#VALUE!</v>
      </c>
      <c r="C530" s="35" t="e">
        <f>Results!C530</f>
        <v>#VALUE!</v>
      </c>
      <c r="D530" s="55" t="e">
        <f>Results!D530</f>
        <v>#VALUE!</v>
      </c>
      <c r="E530" s="55" t="e">
        <f>Results!E530</f>
        <v>#VALUE!</v>
      </c>
      <c r="F530" s="56" t="e">
        <f>Results!F530</f>
        <v>#VALUE!</v>
      </c>
      <c r="G530" s="35" t="e">
        <f>Results!G530</f>
        <v>#VALUE!</v>
      </c>
      <c r="H530" s="55" t="e">
        <f>Results!H530</f>
        <v>#VALUE!</v>
      </c>
      <c r="I530" s="55" t="e">
        <f>Results!I530</f>
        <v>#VALUE!</v>
      </c>
      <c r="J530" s="56" t="e">
        <f>Results!J530</f>
        <v>#VALUE!</v>
      </c>
      <c r="K530" s="57" t="e">
        <f>0.01*'11'!B$17*Matrix!AT530*Results!E530</f>
        <v>#VALUE!</v>
      </c>
      <c r="L530" s="32" t="e">
        <f>0.01*('11'!C$17-'935'!Y530)*Results!C530*Matrix!AT530*('11'!B$17/('11'!B$17-'935'!X530))*'935'!Q530</f>
        <v>#VALUE!</v>
      </c>
      <c r="M530" s="49" t="e">
        <f>0.01*('11'!B$17-'935'!X530)*Results!D530</f>
        <v>#VALUE!</v>
      </c>
      <c r="N530" s="32" t="e">
        <f>0.01*'11'!B$17*Matrix!H530*Matrix!BC530</f>
        <v>#VALUE!</v>
      </c>
      <c r="O530" s="32" t="e">
        <f>0.01*('11'!B$17-'935'!X530)*Matrix!BW530</f>
        <v>#VALUE!</v>
      </c>
      <c r="P530" s="49" t="e">
        <f>0.01*Matrix!AS530*'935'!U530</f>
        <v>#VALUE!</v>
      </c>
      <c r="Q530" s="57" t="e">
        <f t="shared" si="42"/>
        <v>#VALUE!</v>
      </c>
      <c r="R530" s="34" t="e">
        <f>'935'!Z530</f>
        <v>#VALUE!</v>
      </c>
      <c r="S530" s="58" t="e">
        <f t="shared" si="43"/>
        <v>#VALUE!</v>
      </c>
      <c r="T530" s="59" t="e">
        <f t="shared" si="44"/>
        <v>#VALUE!</v>
      </c>
      <c r="U530" s="57" t="e">
        <f t="shared" si="45"/>
        <v>#VALUE!</v>
      </c>
      <c r="V530" s="34" t="e">
        <f>'935'!AA530</f>
        <v>#VALUE!</v>
      </c>
      <c r="W530" s="58" t="e">
        <f t="shared" si="46"/>
        <v>#VALUE!</v>
      </c>
      <c r="X530" s="59" t="e">
        <f t="shared" si="47"/>
        <v>#VALUE!</v>
      </c>
      <c r="Y530" s="57" t="e">
        <f>0.01*('11'!B$17-'935'!X530)*Matrix!BT530</f>
        <v>#VALUE!</v>
      </c>
      <c r="Z530" s="32" t="e">
        <f>0.01*'11'!B$17*Matrix!AT530*Matrix!CV530</f>
        <v>#VALUE!</v>
      </c>
      <c r="AA530" s="32" t="e">
        <f>Matrix!AT530*MAX(Matrix!DD530,0-(Matrix!DC530+IF('935'!Q530=0,0,(1-'935'!Y530/'11'!C$17)*'11'!B$17/('11'!B$17-'935'!X530)*IF(Matrix!AT530=0,1,Matrix!BX530/Matrix!AT530)*Matrix!CU530)))*'11'!B$17*0.01*'DNO totals'!B$228/'DNO totals'!B$296</f>
        <v>#VALUE!</v>
      </c>
      <c r="AB530" s="32" t="e">
        <f>Matrix!AT530*'Charging rates'!B$106*Matrix!DA530</f>
        <v>#VALUE!</v>
      </c>
      <c r="AC530" s="32" t="e">
        <f>Matrix!AT530*MAX(Matrix!DD530,0-(Matrix!DC530+IF('935'!Q530=0,0,(1-'935'!Y530/'11'!C$17)*'11'!B$17/('11'!B$17-'935'!X530)*IF(Matrix!AT530=0,1,Matrix!BX530/Matrix!AT530)*Matrix!CU530)))*'11'!B$17*0.01*'DNO totals'!B$238/'DNO totals'!B$296</f>
        <v>#VALUE!</v>
      </c>
      <c r="AD530" s="32" t="e">
        <f>0.01*(Matrix!BX530*'11'!B$17*Matrix!CA530+Matrix!AT530*Matrix!CC530*'935'!Q530*('11'!C$17-'935'!Y530)*('11'!B$17/('11'!B$17-'935'!X530)))</f>
        <v>#VALUE!</v>
      </c>
      <c r="AE530" s="32" t="e">
        <f>Matrix!AT530*'Charging rates'!B$116*(Parameters!B$21+Matrix!AU530)*IF('DNO totals'!B$323&lt;0,1,'935'!S530)</f>
        <v>#VALUE!</v>
      </c>
      <c r="AF530" s="32" t="e">
        <f>Matrix!AT530*MAX(Matrix!DD530,0-(Matrix!DC530+IF('935'!Q530=0,0,(1-'935'!Y530/'11'!C$17)*'11'!B$17/('11'!B$17-'935'!X530)*IF(Matrix!AT530=0,1,Matrix!BX530/Matrix!AT530)*Matrix!CU530)))*'11'!B$17*0.01*(1-('DNO totals'!B$238+'DNO totals'!B$228)/'DNO totals'!B$296)</f>
        <v>#VALUE!</v>
      </c>
      <c r="AG530" s="49" t="e">
        <f t="shared" si="48"/>
        <v>#VALUE!</v>
      </c>
    </row>
    <row r="531" spans="1:33">
      <c r="A531" s="28">
        <v>431</v>
      </c>
      <c r="B531" s="47" t="e">
        <f>Results!B531</f>
        <v>#VALUE!</v>
      </c>
      <c r="C531" s="35" t="e">
        <f>Results!C531</f>
        <v>#VALUE!</v>
      </c>
      <c r="D531" s="55" t="e">
        <f>Results!D531</f>
        <v>#VALUE!</v>
      </c>
      <c r="E531" s="55" t="e">
        <f>Results!E531</f>
        <v>#VALUE!</v>
      </c>
      <c r="F531" s="56" t="e">
        <f>Results!F531</f>
        <v>#VALUE!</v>
      </c>
      <c r="G531" s="35" t="e">
        <f>Results!G531</f>
        <v>#VALUE!</v>
      </c>
      <c r="H531" s="55" t="e">
        <f>Results!H531</f>
        <v>#VALUE!</v>
      </c>
      <c r="I531" s="55" t="e">
        <f>Results!I531</f>
        <v>#VALUE!</v>
      </c>
      <c r="J531" s="56" t="e">
        <f>Results!J531</f>
        <v>#VALUE!</v>
      </c>
      <c r="K531" s="57" t="e">
        <f>0.01*'11'!B$17*Matrix!AT531*Results!E531</f>
        <v>#VALUE!</v>
      </c>
      <c r="L531" s="32" t="e">
        <f>0.01*('11'!C$17-'935'!Y531)*Results!C531*Matrix!AT531*('11'!B$17/('11'!B$17-'935'!X531))*'935'!Q531</f>
        <v>#VALUE!</v>
      </c>
      <c r="M531" s="49" t="e">
        <f>0.01*('11'!B$17-'935'!X531)*Results!D531</f>
        <v>#VALUE!</v>
      </c>
      <c r="N531" s="32" t="e">
        <f>0.01*'11'!B$17*Matrix!H531*Matrix!BC531</f>
        <v>#VALUE!</v>
      </c>
      <c r="O531" s="32" t="e">
        <f>0.01*('11'!B$17-'935'!X531)*Matrix!BW531</f>
        <v>#VALUE!</v>
      </c>
      <c r="P531" s="49" t="e">
        <f>0.01*Matrix!AS531*'935'!U531</f>
        <v>#VALUE!</v>
      </c>
      <c r="Q531" s="57" t="e">
        <f t="shared" si="42"/>
        <v>#VALUE!</v>
      </c>
      <c r="R531" s="34" t="e">
        <f>'935'!Z531</f>
        <v>#VALUE!</v>
      </c>
      <c r="S531" s="58" t="e">
        <f t="shared" si="43"/>
        <v>#VALUE!</v>
      </c>
      <c r="T531" s="59" t="e">
        <f t="shared" si="44"/>
        <v>#VALUE!</v>
      </c>
      <c r="U531" s="57" t="e">
        <f t="shared" si="45"/>
        <v>#VALUE!</v>
      </c>
      <c r="V531" s="34" t="e">
        <f>'935'!AA531</f>
        <v>#VALUE!</v>
      </c>
      <c r="W531" s="58" t="e">
        <f t="shared" si="46"/>
        <v>#VALUE!</v>
      </c>
      <c r="X531" s="59" t="e">
        <f t="shared" si="47"/>
        <v>#VALUE!</v>
      </c>
      <c r="Y531" s="57" t="e">
        <f>0.01*('11'!B$17-'935'!X531)*Matrix!BT531</f>
        <v>#VALUE!</v>
      </c>
      <c r="Z531" s="32" t="e">
        <f>0.01*'11'!B$17*Matrix!AT531*Matrix!CV531</f>
        <v>#VALUE!</v>
      </c>
      <c r="AA531" s="32" t="e">
        <f>Matrix!AT531*MAX(Matrix!DD531,0-(Matrix!DC531+IF('935'!Q531=0,0,(1-'935'!Y531/'11'!C$17)*'11'!B$17/('11'!B$17-'935'!X531)*IF(Matrix!AT531=0,1,Matrix!BX531/Matrix!AT531)*Matrix!CU531)))*'11'!B$17*0.01*'DNO totals'!B$228/'DNO totals'!B$296</f>
        <v>#VALUE!</v>
      </c>
      <c r="AB531" s="32" t="e">
        <f>Matrix!AT531*'Charging rates'!B$106*Matrix!DA531</f>
        <v>#VALUE!</v>
      </c>
      <c r="AC531" s="32" t="e">
        <f>Matrix!AT531*MAX(Matrix!DD531,0-(Matrix!DC531+IF('935'!Q531=0,0,(1-'935'!Y531/'11'!C$17)*'11'!B$17/('11'!B$17-'935'!X531)*IF(Matrix!AT531=0,1,Matrix!BX531/Matrix!AT531)*Matrix!CU531)))*'11'!B$17*0.01*'DNO totals'!B$238/'DNO totals'!B$296</f>
        <v>#VALUE!</v>
      </c>
      <c r="AD531" s="32" t="e">
        <f>0.01*(Matrix!BX531*'11'!B$17*Matrix!CA531+Matrix!AT531*Matrix!CC531*'935'!Q531*('11'!C$17-'935'!Y531)*('11'!B$17/('11'!B$17-'935'!X531)))</f>
        <v>#VALUE!</v>
      </c>
      <c r="AE531" s="32" t="e">
        <f>Matrix!AT531*'Charging rates'!B$116*(Parameters!B$21+Matrix!AU531)*IF('DNO totals'!B$323&lt;0,1,'935'!S531)</f>
        <v>#VALUE!</v>
      </c>
      <c r="AF531" s="32" t="e">
        <f>Matrix!AT531*MAX(Matrix!DD531,0-(Matrix!DC531+IF('935'!Q531=0,0,(1-'935'!Y531/'11'!C$17)*'11'!B$17/('11'!B$17-'935'!X531)*IF(Matrix!AT531=0,1,Matrix!BX531/Matrix!AT531)*Matrix!CU531)))*'11'!B$17*0.01*(1-('DNO totals'!B$238+'DNO totals'!B$228)/'DNO totals'!B$296)</f>
        <v>#VALUE!</v>
      </c>
      <c r="AG531" s="49" t="e">
        <f t="shared" si="48"/>
        <v>#VALUE!</v>
      </c>
    </row>
    <row r="532" spans="1:33">
      <c r="A532" s="28">
        <v>432</v>
      </c>
      <c r="B532" s="47" t="e">
        <f>Results!B532</f>
        <v>#VALUE!</v>
      </c>
      <c r="C532" s="35" t="e">
        <f>Results!C532</f>
        <v>#VALUE!</v>
      </c>
      <c r="D532" s="55" t="e">
        <f>Results!D532</f>
        <v>#VALUE!</v>
      </c>
      <c r="E532" s="55" t="e">
        <f>Results!E532</f>
        <v>#VALUE!</v>
      </c>
      <c r="F532" s="56" t="e">
        <f>Results!F532</f>
        <v>#VALUE!</v>
      </c>
      <c r="G532" s="35" t="e">
        <f>Results!G532</f>
        <v>#VALUE!</v>
      </c>
      <c r="H532" s="55" t="e">
        <f>Results!H532</f>
        <v>#VALUE!</v>
      </c>
      <c r="I532" s="55" t="e">
        <f>Results!I532</f>
        <v>#VALUE!</v>
      </c>
      <c r="J532" s="56" t="e">
        <f>Results!J532</f>
        <v>#VALUE!</v>
      </c>
      <c r="K532" s="57" t="e">
        <f>0.01*'11'!B$17*Matrix!AT532*Results!E532</f>
        <v>#VALUE!</v>
      </c>
      <c r="L532" s="32" t="e">
        <f>0.01*('11'!C$17-'935'!Y532)*Results!C532*Matrix!AT532*('11'!B$17/('11'!B$17-'935'!X532))*'935'!Q532</f>
        <v>#VALUE!</v>
      </c>
      <c r="M532" s="49" t="e">
        <f>0.01*('11'!B$17-'935'!X532)*Results!D532</f>
        <v>#VALUE!</v>
      </c>
      <c r="N532" s="32" t="e">
        <f>0.01*'11'!B$17*Matrix!H532*Matrix!BC532</f>
        <v>#VALUE!</v>
      </c>
      <c r="O532" s="32" t="e">
        <f>0.01*('11'!B$17-'935'!X532)*Matrix!BW532</f>
        <v>#VALUE!</v>
      </c>
      <c r="P532" s="49" t="e">
        <f>0.01*Matrix!AS532*'935'!U532</f>
        <v>#VALUE!</v>
      </c>
      <c r="Q532" s="57" t="e">
        <f t="shared" si="42"/>
        <v>#VALUE!</v>
      </c>
      <c r="R532" s="34" t="e">
        <f>'935'!Z532</f>
        <v>#VALUE!</v>
      </c>
      <c r="S532" s="58" t="e">
        <f t="shared" si="43"/>
        <v>#VALUE!</v>
      </c>
      <c r="T532" s="59" t="e">
        <f t="shared" si="44"/>
        <v>#VALUE!</v>
      </c>
      <c r="U532" s="57" t="e">
        <f t="shared" si="45"/>
        <v>#VALUE!</v>
      </c>
      <c r="V532" s="34" t="e">
        <f>'935'!AA532</f>
        <v>#VALUE!</v>
      </c>
      <c r="W532" s="58" t="e">
        <f t="shared" si="46"/>
        <v>#VALUE!</v>
      </c>
      <c r="X532" s="59" t="e">
        <f t="shared" si="47"/>
        <v>#VALUE!</v>
      </c>
      <c r="Y532" s="57" t="e">
        <f>0.01*('11'!B$17-'935'!X532)*Matrix!BT532</f>
        <v>#VALUE!</v>
      </c>
      <c r="Z532" s="32" t="e">
        <f>0.01*'11'!B$17*Matrix!AT532*Matrix!CV532</f>
        <v>#VALUE!</v>
      </c>
      <c r="AA532" s="32" t="e">
        <f>Matrix!AT532*MAX(Matrix!DD532,0-(Matrix!DC532+IF('935'!Q532=0,0,(1-'935'!Y532/'11'!C$17)*'11'!B$17/('11'!B$17-'935'!X532)*IF(Matrix!AT532=0,1,Matrix!BX532/Matrix!AT532)*Matrix!CU532)))*'11'!B$17*0.01*'DNO totals'!B$228/'DNO totals'!B$296</f>
        <v>#VALUE!</v>
      </c>
      <c r="AB532" s="32" t="e">
        <f>Matrix!AT532*'Charging rates'!B$106*Matrix!DA532</f>
        <v>#VALUE!</v>
      </c>
      <c r="AC532" s="32" t="e">
        <f>Matrix!AT532*MAX(Matrix!DD532,0-(Matrix!DC532+IF('935'!Q532=0,0,(1-'935'!Y532/'11'!C$17)*'11'!B$17/('11'!B$17-'935'!X532)*IF(Matrix!AT532=0,1,Matrix!BX532/Matrix!AT532)*Matrix!CU532)))*'11'!B$17*0.01*'DNO totals'!B$238/'DNO totals'!B$296</f>
        <v>#VALUE!</v>
      </c>
      <c r="AD532" s="32" t="e">
        <f>0.01*(Matrix!BX532*'11'!B$17*Matrix!CA532+Matrix!AT532*Matrix!CC532*'935'!Q532*('11'!C$17-'935'!Y532)*('11'!B$17/('11'!B$17-'935'!X532)))</f>
        <v>#VALUE!</v>
      </c>
      <c r="AE532" s="32" t="e">
        <f>Matrix!AT532*'Charging rates'!B$116*(Parameters!B$21+Matrix!AU532)*IF('DNO totals'!B$323&lt;0,1,'935'!S532)</f>
        <v>#VALUE!</v>
      </c>
      <c r="AF532" s="32" t="e">
        <f>Matrix!AT532*MAX(Matrix!DD532,0-(Matrix!DC532+IF('935'!Q532=0,0,(1-'935'!Y532/'11'!C$17)*'11'!B$17/('11'!B$17-'935'!X532)*IF(Matrix!AT532=0,1,Matrix!BX532/Matrix!AT532)*Matrix!CU532)))*'11'!B$17*0.01*(1-('DNO totals'!B$238+'DNO totals'!B$228)/'DNO totals'!B$296)</f>
        <v>#VALUE!</v>
      </c>
      <c r="AG532" s="49" t="e">
        <f t="shared" si="48"/>
        <v>#VALUE!</v>
      </c>
    </row>
    <row r="533" spans="1:33">
      <c r="A533" s="28">
        <v>433</v>
      </c>
      <c r="B533" s="47" t="e">
        <f>Results!B533</f>
        <v>#VALUE!</v>
      </c>
      <c r="C533" s="35" t="e">
        <f>Results!C533</f>
        <v>#VALUE!</v>
      </c>
      <c r="D533" s="55" t="e">
        <f>Results!D533</f>
        <v>#VALUE!</v>
      </c>
      <c r="E533" s="55" t="e">
        <f>Results!E533</f>
        <v>#VALUE!</v>
      </c>
      <c r="F533" s="56" t="e">
        <f>Results!F533</f>
        <v>#VALUE!</v>
      </c>
      <c r="G533" s="35" t="e">
        <f>Results!G533</f>
        <v>#VALUE!</v>
      </c>
      <c r="H533" s="55" t="e">
        <f>Results!H533</f>
        <v>#VALUE!</v>
      </c>
      <c r="I533" s="55" t="e">
        <f>Results!I533</f>
        <v>#VALUE!</v>
      </c>
      <c r="J533" s="56" t="e">
        <f>Results!J533</f>
        <v>#VALUE!</v>
      </c>
      <c r="K533" s="57" t="e">
        <f>0.01*'11'!B$17*Matrix!AT533*Results!E533</f>
        <v>#VALUE!</v>
      </c>
      <c r="L533" s="32" t="e">
        <f>0.01*('11'!C$17-'935'!Y533)*Results!C533*Matrix!AT533*('11'!B$17/('11'!B$17-'935'!X533))*'935'!Q533</f>
        <v>#VALUE!</v>
      </c>
      <c r="M533" s="49" t="e">
        <f>0.01*('11'!B$17-'935'!X533)*Results!D533</f>
        <v>#VALUE!</v>
      </c>
      <c r="N533" s="32" t="e">
        <f>0.01*'11'!B$17*Matrix!H533*Matrix!BC533</f>
        <v>#VALUE!</v>
      </c>
      <c r="O533" s="32" t="e">
        <f>0.01*('11'!B$17-'935'!X533)*Matrix!BW533</f>
        <v>#VALUE!</v>
      </c>
      <c r="P533" s="49" t="e">
        <f>0.01*Matrix!AS533*'935'!U533</f>
        <v>#VALUE!</v>
      </c>
      <c r="Q533" s="57" t="e">
        <f t="shared" si="42"/>
        <v>#VALUE!</v>
      </c>
      <c r="R533" s="34" t="e">
        <f>'935'!Z533</f>
        <v>#VALUE!</v>
      </c>
      <c r="S533" s="58" t="e">
        <f t="shared" si="43"/>
        <v>#VALUE!</v>
      </c>
      <c r="T533" s="59" t="e">
        <f t="shared" si="44"/>
        <v>#VALUE!</v>
      </c>
      <c r="U533" s="57" t="e">
        <f t="shared" si="45"/>
        <v>#VALUE!</v>
      </c>
      <c r="V533" s="34" t="e">
        <f>'935'!AA533</f>
        <v>#VALUE!</v>
      </c>
      <c r="W533" s="58" t="e">
        <f t="shared" si="46"/>
        <v>#VALUE!</v>
      </c>
      <c r="X533" s="59" t="e">
        <f t="shared" si="47"/>
        <v>#VALUE!</v>
      </c>
      <c r="Y533" s="57" t="e">
        <f>0.01*('11'!B$17-'935'!X533)*Matrix!BT533</f>
        <v>#VALUE!</v>
      </c>
      <c r="Z533" s="32" t="e">
        <f>0.01*'11'!B$17*Matrix!AT533*Matrix!CV533</f>
        <v>#VALUE!</v>
      </c>
      <c r="AA533" s="32" t="e">
        <f>Matrix!AT533*MAX(Matrix!DD533,0-(Matrix!DC533+IF('935'!Q533=0,0,(1-'935'!Y533/'11'!C$17)*'11'!B$17/('11'!B$17-'935'!X533)*IF(Matrix!AT533=0,1,Matrix!BX533/Matrix!AT533)*Matrix!CU533)))*'11'!B$17*0.01*'DNO totals'!B$228/'DNO totals'!B$296</f>
        <v>#VALUE!</v>
      </c>
      <c r="AB533" s="32" t="e">
        <f>Matrix!AT533*'Charging rates'!B$106*Matrix!DA533</f>
        <v>#VALUE!</v>
      </c>
      <c r="AC533" s="32" t="e">
        <f>Matrix!AT533*MAX(Matrix!DD533,0-(Matrix!DC533+IF('935'!Q533=0,0,(1-'935'!Y533/'11'!C$17)*'11'!B$17/('11'!B$17-'935'!X533)*IF(Matrix!AT533=0,1,Matrix!BX533/Matrix!AT533)*Matrix!CU533)))*'11'!B$17*0.01*'DNO totals'!B$238/'DNO totals'!B$296</f>
        <v>#VALUE!</v>
      </c>
      <c r="AD533" s="32" t="e">
        <f>0.01*(Matrix!BX533*'11'!B$17*Matrix!CA533+Matrix!AT533*Matrix!CC533*'935'!Q533*('11'!C$17-'935'!Y533)*('11'!B$17/('11'!B$17-'935'!X533)))</f>
        <v>#VALUE!</v>
      </c>
      <c r="AE533" s="32" t="e">
        <f>Matrix!AT533*'Charging rates'!B$116*(Parameters!B$21+Matrix!AU533)*IF('DNO totals'!B$323&lt;0,1,'935'!S533)</f>
        <v>#VALUE!</v>
      </c>
      <c r="AF533" s="32" t="e">
        <f>Matrix!AT533*MAX(Matrix!DD533,0-(Matrix!DC533+IF('935'!Q533=0,0,(1-'935'!Y533/'11'!C$17)*'11'!B$17/('11'!B$17-'935'!X533)*IF(Matrix!AT533=0,1,Matrix!BX533/Matrix!AT533)*Matrix!CU533)))*'11'!B$17*0.01*(1-('DNO totals'!B$238+'DNO totals'!B$228)/'DNO totals'!B$296)</f>
        <v>#VALUE!</v>
      </c>
      <c r="AG533" s="49" t="e">
        <f t="shared" si="48"/>
        <v>#VALUE!</v>
      </c>
    </row>
    <row r="534" spans="1:33">
      <c r="A534" s="28">
        <v>434</v>
      </c>
      <c r="B534" s="47" t="e">
        <f>Results!B534</f>
        <v>#VALUE!</v>
      </c>
      <c r="C534" s="35" t="e">
        <f>Results!C534</f>
        <v>#VALUE!</v>
      </c>
      <c r="D534" s="55" t="e">
        <f>Results!D534</f>
        <v>#VALUE!</v>
      </c>
      <c r="E534" s="55" t="e">
        <f>Results!E534</f>
        <v>#VALUE!</v>
      </c>
      <c r="F534" s="56" t="e">
        <f>Results!F534</f>
        <v>#VALUE!</v>
      </c>
      <c r="G534" s="35" t="e">
        <f>Results!G534</f>
        <v>#VALUE!</v>
      </c>
      <c r="H534" s="55" t="e">
        <f>Results!H534</f>
        <v>#VALUE!</v>
      </c>
      <c r="I534" s="55" t="e">
        <f>Results!I534</f>
        <v>#VALUE!</v>
      </c>
      <c r="J534" s="56" t="e">
        <f>Results!J534</f>
        <v>#VALUE!</v>
      </c>
      <c r="K534" s="57" t="e">
        <f>0.01*'11'!B$17*Matrix!AT534*Results!E534</f>
        <v>#VALUE!</v>
      </c>
      <c r="L534" s="32" t="e">
        <f>0.01*('11'!C$17-'935'!Y534)*Results!C534*Matrix!AT534*('11'!B$17/('11'!B$17-'935'!X534))*'935'!Q534</f>
        <v>#VALUE!</v>
      </c>
      <c r="M534" s="49" t="e">
        <f>0.01*('11'!B$17-'935'!X534)*Results!D534</f>
        <v>#VALUE!</v>
      </c>
      <c r="N534" s="32" t="e">
        <f>0.01*'11'!B$17*Matrix!H534*Matrix!BC534</f>
        <v>#VALUE!</v>
      </c>
      <c r="O534" s="32" t="e">
        <f>0.01*('11'!B$17-'935'!X534)*Matrix!BW534</f>
        <v>#VALUE!</v>
      </c>
      <c r="P534" s="49" t="e">
        <f>0.01*Matrix!AS534*'935'!U534</f>
        <v>#VALUE!</v>
      </c>
      <c r="Q534" s="57" t="e">
        <f t="shared" si="42"/>
        <v>#VALUE!</v>
      </c>
      <c r="R534" s="34" t="e">
        <f>'935'!Z534</f>
        <v>#VALUE!</v>
      </c>
      <c r="S534" s="58" t="e">
        <f t="shared" si="43"/>
        <v>#VALUE!</v>
      </c>
      <c r="T534" s="59" t="e">
        <f t="shared" si="44"/>
        <v>#VALUE!</v>
      </c>
      <c r="U534" s="57" t="e">
        <f t="shared" si="45"/>
        <v>#VALUE!</v>
      </c>
      <c r="V534" s="34" t="e">
        <f>'935'!AA534</f>
        <v>#VALUE!</v>
      </c>
      <c r="W534" s="58" t="e">
        <f t="shared" si="46"/>
        <v>#VALUE!</v>
      </c>
      <c r="X534" s="59" t="e">
        <f t="shared" si="47"/>
        <v>#VALUE!</v>
      </c>
      <c r="Y534" s="57" t="e">
        <f>0.01*('11'!B$17-'935'!X534)*Matrix!BT534</f>
        <v>#VALUE!</v>
      </c>
      <c r="Z534" s="32" t="e">
        <f>0.01*'11'!B$17*Matrix!AT534*Matrix!CV534</f>
        <v>#VALUE!</v>
      </c>
      <c r="AA534" s="32" t="e">
        <f>Matrix!AT534*MAX(Matrix!DD534,0-(Matrix!DC534+IF('935'!Q534=0,0,(1-'935'!Y534/'11'!C$17)*'11'!B$17/('11'!B$17-'935'!X534)*IF(Matrix!AT534=0,1,Matrix!BX534/Matrix!AT534)*Matrix!CU534)))*'11'!B$17*0.01*'DNO totals'!B$228/'DNO totals'!B$296</f>
        <v>#VALUE!</v>
      </c>
      <c r="AB534" s="32" t="e">
        <f>Matrix!AT534*'Charging rates'!B$106*Matrix!DA534</f>
        <v>#VALUE!</v>
      </c>
      <c r="AC534" s="32" t="e">
        <f>Matrix!AT534*MAX(Matrix!DD534,0-(Matrix!DC534+IF('935'!Q534=0,0,(1-'935'!Y534/'11'!C$17)*'11'!B$17/('11'!B$17-'935'!X534)*IF(Matrix!AT534=0,1,Matrix!BX534/Matrix!AT534)*Matrix!CU534)))*'11'!B$17*0.01*'DNO totals'!B$238/'DNO totals'!B$296</f>
        <v>#VALUE!</v>
      </c>
      <c r="AD534" s="32" t="e">
        <f>0.01*(Matrix!BX534*'11'!B$17*Matrix!CA534+Matrix!AT534*Matrix!CC534*'935'!Q534*('11'!C$17-'935'!Y534)*('11'!B$17/('11'!B$17-'935'!X534)))</f>
        <v>#VALUE!</v>
      </c>
      <c r="AE534" s="32" t="e">
        <f>Matrix!AT534*'Charging rates'!B$116*(Parameters!B$21+Matrix!AU534)*IF('DNO totals'!B$323&lt;0,1,'935'!S534)</f>
        <v>#VALUE!</v>
      </c>
      <c r="AF534" s="32" t="e">
        <f>Matrix!AT534*MAX(Matrix!DD534,0-(Matrix!DC534+IF('935'!Q534=0,0,(1-'935'!Y534/'11'!C$17)*'11'!B$17/('11'!B$17-'935'!X534)*IF(Matrix!AT534=0,1,Matrix!BX534/Matrix!AT534)*Matrix!CU534)))*'11'!B$17*0.01*(1-('DNO totals'!B$238+'DNO totals'!B$228)/'DNO totals'!B$296)</f>
        <v>#VALUE!</v>
      </c>
      <c r="AG534" s="49" t="e">
        <f t="shared" si="48"/>
        <v>#VALUE!</v>
      </c>
    </row>
    <row r="535" spans="1:33">
      <c r="A535" s="28">
        <v>435</v>
      </c>
      <c r="B535" s="47" t="e">
        <f>Results!B535</f>
        <v>#VALUE!</v>
      </c>
      <c r="C535" s="35" t="e">
        <f>Results!C535</f>
        <v>#VALUE!</v>
      </c>
      <c r="D535" s="55" t="e">
        <f>Results!D535</f>
        <v>#VALUE!</v>
      </c>
      <c r="E535" s="55" t="e">
        <f>Results!E535</f>
        <v>#VALUE!</v>
      </c>
      <c r="F535" s="56" t="e">
        <f>Results!F535</f>
        <v>#VALUE!</v>
      </c>
      <c r="G535" s="35" t="e">
        <f>Results!G535</f>
        <v>#VALUE!</v>
      </c>
      <c r="H535" s="55" t="e">
        <f>Results!H535</f>
        <v>#VALUE!</v>
      </c>
      <c r="I535" s="55" t="e">
        <f>Results!I535</f>
        <v>#VALUE!</v>
      </c>
      <c r="J535" s="56" t="e">
        <f>Results!J535</f>
        <v>#VALUE!</v>
      </c>
      <c r="K535" s="57" t="e">
        <f>0.01*'11'!B$17*Matrix!AT535*Results!E535</f>
        <v>#VALUE!</v>
      </c>
      <c r="L535" s="32" t="e">
        <f>0.01*('11'!C$17-'935'!Y535)*Results!C535*Matrix!AT535*('11'!B$17/('11'!B$17-'935'!X535))*'935'!Q535</f>
        <v>#VALUE!</v>
      </c>
      <c r="M535" s="49" t="e">
        <f>0.01*('11'!B$17-'935'!X535)*Results!D535</f>
        <v>#VALUE!</v>
      </c>
      <c r="N535" s="32" t="e">
        <f>0.01*'11'!B$17*Matrix!H535*Matrix!BC535</f>
        <v>#VALUE!</v>
      </c>
      <c r="O535" s="32" t="e">
        <f>0.01*('11'!B$17-'935'!X535)*Matrix!BW535</f>
        <v>#VALUE!</v>
      </c>
      <c r="P535" s="49" t="e">
        <f>0.01*Matrix!AS535*'935'!U535</f>
        <v>#VALUE!</v>
      </c>
      <c r="Q535" s="57" t="e">
        <f t="shared" si="42"/>
        <v>#VALUE!</v>
      </c>
      <c r="R535" s="34" t="e">
        <f>'935'!Z535</f>
        <v>#VALUE!</v>
      </c>
      <c r="S535" s="58" t="e">
        <f t="shared" si="43"/>
        <v>#VALUE!</v>
      </c>
      <c r="T535" s="59" t="e">
        <f t="shared" si="44"/>
        <v>#VALUE!</v>
      </c>
      <c r="U535" s="57" t="e">
        <f t="shared" si="45"/>
        <v>#VALUE!</v>
      </c>
      <c r="V535" s="34" t="e">
        <f>'935'!AA535</f>
        <v>#VALUE!</v>
      </c>
      <c r="W535" s="58" t="e">
        <f t="shared" si="46"/>
        <v>#VALUE!</v>
      </c>
      <c r="X535" s="59" t="e">
        <f t="shared" si="47"/>
        <v>#VALUE!</v>
      </c>
      <c r="Y535" s="57" t="e">
        <f>0.01*('11'!B$17-'935'!X535)*Matrix!BT535</f>
        <v>#VALUE!</v>
      </c>
      <c r="Z535" s="32" t="e">
        <f>0.01*'11'!B$17*Matrix!AT535*Matrix!CV535</f>
        <v>#VALUE!</v>
      </c>
      <c r="AA535" s="32" t="e">
        <f>Matrix!AT535*MAX(Matrix!DD535,0-(Matrix!DC535+IF('935'!Q535=0,0,(1-'935'!Y535/'11'!C$17)*'11'!B$17/('11'!B$17-'935'!X535)*IF(Matrix!AT535=0,1,Matrix!BX535/Matrix!AT535)*Matrix!CU535)))*'11'!B$17*0.01*'DNO totals'!B$228/'DNO totals'!B$296</f>
        <v>#VALUE!</v>
      </c>
      <c r="AB535" s="32" t="e">
        <f>Matrix!AT535*'Charging rates'!B$106*Matrix!DA535</f>
        <v>#VALUE!</v>
      </c>
      <c r="AC535" s="32" t="e">
        <f>Matrix!AT535*MAX(Matrix!DD535,0-(Matrix!DC535+IF('935'!Q535=0,0,(1-'935'!Y535/'11'!C$17)*'11'!B$17/('11'!B$17-'935'!X535)*IF(Matrix!AT535=0,1,Matrix!BX535/Matrix!AT535)*Matrix!CU535)))*'11'!B$17*0.01*'DNO totals'!B$238/'DNO totals'!B$296</f>
        <v>#VALUE!</v>
      </c>
      <c r="AD535" s="32" t="e">
        <f>0.01*(Matrix!BX535*'11'!B$17*Matrix!CA535+Matrix!AT535*Matrix!CC535*'935'!Q535*('11'!C$17-'935'!Y535)*('11'!B$17/('11'!B$17-'935'!X535)))</f>
        <v>#VALUE!</v>
      </c>
      <c r="AE535" s="32" t="e">
        <f>Matrix!AT535*'Charging rates'!B$116*(Parameters!B$21+Matrix!AU535)*IF('DNO totals'!B$323&lt;0,1,'935'!S535)</f>
        <v>#VALUE!</v>
      </c>
      <c r="AF535" s="32" t="e">
        <f>Matrix!AT535*MAX(Matrix!DD535,0-(Matrix!DC535+IF('935'!Q535=0,0,(1-'935'!Y535/'11'!C$17)*'11'!B$17/('11'!B$17-'935'!X535)*IF(Matrix!AT535=0,1,Matrix!BX535/Matrix!AT535)*Matrix!CU535)))*'11'!B$17*0.01*(1-('DNO totals'!B$238+'DNO totals'!B$228)/'DNO totals'!B$296)</f>
        <v>#VALUE!</v>
      </c>
      <c r="AG535" s="49" t="e">
        <f t="shared" si="48"/>
        <v>#VALUE!</v>
      </c>
    </row>
    <row r="536" spans="1:33">
      <c r="A536" s="28">
        <v>436</v>
      </c>
      <c r="B536" s="47" t="e">
        <f>Results!B536</f>
        <v>#VALUE!</v>
      </c>
      <c r="C536" s="35" t="e">
        <f>Results!C536</f>
        <v>#VALUE!</v>
      </c>
      <c r="D536" s="55" t="e">
        <f>Results!D536</f>
        <v>#VALUE!</v>
      </c>
      <c r="E536" s="55" t="e">
        <f>Results!E536</f>
        <v>#VALUE!</v>
      </c>
      <c r="F536" s="56" t="e">
        <f>Results!F536</f>
        <v>#VALUE!</v>
      </c>
      <c r="G536" s="35" t="e">
        <f>Results!G536</f>
        <v>#VALUE!</v>
      </c>
      <c r="H536" s="55" t="e">
        <f>Results!H536</f>
        <v>#VALUE!</v>
      </c>
      <c r="I536" s="55" t="e">
        <f>Results!I536</f>
        <v>#VALUE!</v>
      </c>
      <c r="J536" s="56" t="e">
        <f>Results!J536</f>
        <v>#VALUE!</v>
      </c>
      <c r="K536" s="57" t="e">
        <f>0.01*'11'!B$17*Matrix!AT536*Results!E536</f>
        <v>#VALUE!</v>
      </c>
      <c r="L536" s="32" t="e">
        <f>0.01*('11'!C$17-'935'!Y536)*Results!C536*Matrix!AT536*('11'!B$17/('11'!B$17-'935'!X536))*'935'!Q536</f>
        <v>#VALUE!</v>
      </c>
      <c r="M536" s="49" t="e">
        <f>0.01*('11'!B$17-'935'!X536)*Results!D536</f>
        <v>#VALUE!</v>
      </c>
      <c r="N536" s="32" t="e">
        <f>0.01*'11'!B$17*Matrix!H536*Matrix!BC536</f>
        <v>#VALUE!</v>
      </c>
      <c r="O536" s="32" t="e">
        <f>0.01*('11'!B$17-'935'!X536)*Matrix!BW536</f>
        <v>#VALUE!</v>
      </c>
      <c r="P536" s="49" t="e">
        <f>0.01*Matrix!AS536*'935'!U536</f>
        <v>#VALUE!</v>
      </c>
      <c r="Q536" s="57" t="e">
        <f t="shared" si="42"/>
        <v>#VALUE!</v>
      </c>
      <c r="R536" s="34" t="e">
        <f>'935'!Z536</f>
        <v>#VALUE!</v>
      </c>
      <c r="S536" s="58" t="e">
        <f t="shared" si="43"/>
        <v>#VALUE!</v>
      </c>
      <c r="T536" s="59" t="e">
        <f t="shared" si="44"/>
        <v>#VALUE!</v>
      </c>
      <c r="U536" s="57" t="e">
        <f t="shared" si="45"/>
        <v>#VALUE!</v>
      </c>
      <c r="V536" s="34" t="e">
        <f>'935'!AA536</f>
        <v>#VALUE!</v>
      </c>
      <c r="W536" s="58" t="e">
        <f t="shared" si="46"/>
        <v>#VALUE!</v>
      </c>
      <c r="X536" s="59" t="e">
        <f t="shared" si="47"/>
        <v>#VALUE!</v>
      </c>
      <c r="Y536" s="57" t="e">
        <f>0.01*('11'!B$17-'935'!X536)*Matrix!BT536</f>
        <v>#VALUE!</v>
      </c>
      <c r="Z536" s="32" t="e">
        <f>0.01*'11'!B$17*Matrix!AT536*Matrix!CV536</f>
        <v>#VALUE!</v>
      </c>
      <c r="AA536" s="32" t="e">
        <f>Matrix!AT536*MAX(Matrix!DD536,0-(Matrix!DC536+IF('935'!Q536=0,0,(1-'935'!Y536/'11'!C$17)*'11'!B$17/('11'!B$17-'935'!X536)*IF(Matrix!AT536=0,1,Matrix!BX536/Matrix!AT536)*Matrix!CU536)))*'11'!B$17*0.01*'DNO totals'!B$228/'DNO totals'!B$296</f>
        <v>#VALUE!</v>
      </c>
      <c r="AB536" s="32" t="e">
        <f>Matrix!AT536*'Charging rates'!B$106*Matrix!DA536</f>
        <v>#VALUE!</v>
      </c>
      <c r="AC536" s="32" t="e">
        <f>Matrix!AT536*MAX(Matrix!DD536,0-(Matrix!DC536+IF('935'!Q536=0,0,(1-'935'!Y536/'11'!C$17)*'11'!B$17/('11'!B$17-'935'!X536)*IF(Matrix!AT536=0,1,Matrix!BX536/Matrix!AT536)*Matrix!CU536)))*'11'!B$17*0.01*'DNO totals'!B$238/'DNO totals'!B$296</f>
        <v>#VALUE!</v>
      </c>
      <c r="AD536" s="32" t="e">
        <f>0.01*(Matrix!BX536*'11'!B$17*Matrix!CA536+Matrix!AT536*Matrix!CC536*'935'!Q536*('11'!C$17-'935'!Y536)*('11'!B$17/('11'!B$17-'935'!X536)))</f>
        <v>#VALUE!</v>
      </c>
      <c r="AE536" s="32" t="e">
        <f>Matrix!AT536*'Charging rates'!B$116*(Parameters!B$21+Matrix!AU536)*IF('DNO totals'!B$323&lt;0,1,'935'!S536)</f>
        <v>#VALUE!</v>
      </c>
      <c r="AF536" s="32" t="e">
        <f>Matrix!AT536*MAX(Matrix!DD536,0-(Matrix!DC536+IF('935'!Q536=0,0,(1-'935'!Y536/'11'!C$17)*'11'!B$17/('11'!B$17-'935'!X536)*IF(Matrix!AT536=0,1,Matrix!BX536/Matrix!AT536)*Matrix!CU536)))*'11'!B$17*0.01*(1-('DNO totals'!B$238+'DNO totals'!B$228)/'DNO totals'!B$296)</f>
        <v>#VALUE!</v>
      </c>
      <c r="AG536" s="49" t="e">
        <f t="shared" si="48"/>
        <v>#VALUE!</v>
      </c>
    </row>
    <row r="537" spans="1:33">
      <c r="A537" s="28">
        <v>437</v>
      </c>
      <c r="B537" s="47" t="e">
        <f>Results!B537</f>
        <v>#VALUE!</v>
      </c>
      <c r="C537" s="35" t="e">
        <f>Results!C537</f>
        <v>#VALUE!</v>
      </c>
      <c r="D537" s="55" t="e">
        <f>Results!D537</f>
        <v>#VALUE!</v>
      </c>
      <c r="E537" s="55" t="e">
        <f>Results!E537</f>
        <v>#VALUE!</v>
      </c>
      <c r="F537" s="56" t="e">
        <f>Results!F537</f>
        <v>#VALUE!</v>
      </c>
      <c r="G537" s="35" t="e">
        <f>Results!G537</f>
        <v>#VALUE!</v>
      </c>
      <c r="H537" s="55" t="e">
        <f>Results!H537</f>
        <v>#VALUE!</v>
      </c>
      <c r="I537" s="55" t="e">
        <f>Results!I537</f>
        <v>#VALUE!</v>
      </c>
      <c r="J537" s="56" t="e">
        <f>Results!J537</f>
        <v>#VALUE!</v>
      </c>
      <c r="K537" s="57" t="e">
        <f>0.01*'11'!B$17*Matrix!AT537*Results!E537</f>
        <v>#VALUE!</v>
      </c>
      <c r="L537" s="32" t="e">
        <f>0.01*('11'!C$17-'935'!Y537)*Results!C537*Matrix!AT537*('11'!B$17/('11'!B$17-'935'!X537))*'935'!Q537</f>
        <v>#VALUE!</v>
      </c>
      <c r="M537" s="49" t="e">
        <f>0.01*('11'!B$17-'935'!X537)*Results!D537</f>
        <v>#VALUE!</v>
      </c>
      <c r="N537" s="32" t="e">
        <f>0.01*'11'!B$17*Matrix!H537*Matrix!BC537</f>
        <v>#VALUE!</v>
      </c>
      <c r="O537" s="32" t="e">
        <f>0.01*('11'!B$17-'935'!X537)*Matrix!BW537</f>
        <v>#VALUE!</v>
      </c>
      <c r="P537" s="49" t="e">
        <f>0.01*Matrix!AS537*'935'!U537</f>
        <v>#VALUE!</v>
      </c>
      <c r="Q537" s="57" t="e">
        <f t="shared" si="42"/>
        <v>#VALUE!</v>
      </c>
      <c r="R537" s="34" t="e">
        <f>'935'!Z537</f>
        <v>#VALUE!</v>
      </c>
      <c r="S537" s="58" t="e">
        <f t="shared" si="43"/>
        <v>#VALUE!</v>
      </c>
      <c r="T537" s="59" t="e">
        <f t="shared" si="44"/>
        <v>#VALUE!</v>
      </c>
      <c r="U537" s="57" t="e">
        <f t="shared" si="45"/>
        <v>#VALUE!</v>
      </c>
      <c r="V537" s="34" t="e">
        <f>'935'!AA537</f>
        <v>#VALUE!</v>
      </c>
      <c r="W537" s="58" t="e">
        <f t="shared" si="46"/>
        <v>#VALUE!</v>
      </c>
      <c r="X537" s="59" t="e">
        <f t="shared" si="47"/>
        <v>#VALUE!</v>
      </c>
      <c r="Y537" s="57" t="e">
        <f>0.01*('11'!B$17-'935'!X537)*Matrix!BT537</f>
        <v>#VALUE!</v>
      </c>
      <c r="Z537" s="32" t="e">
        <f>0.01*'11'!B$17*Matrix!AT537*Matrix!CV537</f>
        <v>#VALUE!</v>
      </c>
      <c r="AA537" s="32" t="e">
        <f>Matrix!AT537*MAX(Matrix!DD537,0-(Matrix!DC537+IF('935'!Q537=0,0,(1-'935'!Y537/'11'!C$17)*'11'!B$17/('11'!B$17-'935'!X537)*IF(Matrix!AT537=0,1,Matrix!BX537/Matrix!AT537)*Matrix!CU537)))*'11'!B$17*0.01*'DNO totals'!B$228/'DNO totals'!B$296</f>
        <v>#VALUE!</v>
      </c>
      <c r="AB537" s="32" t="e">
        <f>Matrix!AT537*'Charging rates'!B$106*Matrix!DA537</f>
        <v>#VALUE!</v>
      </c>
      <c r="AC537" s="32" t="e">
        <f>Matrix!AT537*MAX(Matrix!DD537,0-(Matrix!DC537+IF('935'!Q537=0,0,(1-'935'!Y537/'11'!C$17)*'11'!B$17/('11'!B$17-'935'!X537)*IF(Matrix!AT537=0,1,Matrix!BX537/Matrix!AT537)*Matrix!CU537)))*'11'!B$17*0.01*'DNO totals'!B$238/'DNO totals'!B$296</f>
        <v>#VALUE!</v>
      </c>
      <c r="AD537" s="32" t="e">
        <f>0.01*(Matrix!BX537*'11'!B$17*Matrix!CA537+Matrix!AT537*Matrix!CC537*'935'!Q537*('11'!C$17-'935'!Y537)*('11'!B$17/('11'!B$17-'935'!X537)))</f>
        <v>#VALUE!</v>
      </c>
      <c r="AE537" s="32" t="e">
        <f>Matrix!AT537*'Charging rates'!B$116*(Parameters!B$21+Matrix!AU537)*IF('DNO totals'!B$323&lt;0,1,'935'!S537)</f>
        <v>#VALUE!</v>
      </c>
      <c r="AF537" s="32" t="e">
        <f>Matrix!AT537*MAX(Matrix!DD537,0-(Matrix!DC537+IF('935'!Q537=0,0,(1-'935'!Y537/'11'!C$17)*'11'!B$17/('11'!B$17-'935'!X537)*IF(Matrix!AT537=0,1,Matrix!BX537/Matrix!AT537)*Matrix!CU537)))*'11'!B$17*0.01*(1-('DNO totals'!B$238+'DNO totals'!B$228)/'DNO totals'!B$296)</f>
        <v>#VALUE!</v>
      </c>
      <c r="AG537" s="49" t="e">
        <f t="shared" si="48"/>
        <v>#VALUE!</v>
      </c>
    </row>
    <row r="538" spans="1:33">
      <c r="A538" s="28">
        <v>438</v>
      </c>
      <c r="B538" s="47" t="e">
        <f>Results!B538</f>
        <v>#VALUE!</v>
      </c>
      <c r="C538" s="35" t="e">
        <f>Results!C538</f>
        <v>#VALUE!</v>
      </c>
      <c r="D538" s="55" t="e">
        <f>Results!D538</f>
        <v>#VALUE!</v>
      </c>
      <c r="E538" s="55" t="e">
        <f>Results!E538</f>
        <v>#VALUE!</v>
      </c>
      <c r="F538" s="56" t="e">
        <f>Results!F538</f>
        <v>#VALUE!</v>
      </c>
      <c r="G538" s="35" t="e">
        <f>Results!G538</f>
        <v>#VALUE!</v>
      </c>
      <c r="H538" s="55" t="e">
        <f>Results!H538</f>
        <v>#VALUE!</v>
      </c>
      <c r="I538" s="55" t="e">
        <f>Results!I538</f>
        <v>#VALUE!</v>
      </c>
      <c r="J538" s="56" t="e">
        <f>Results!J538</f>
        <v>#VALUE!</v>
      </c>
      <c r="K538" s="57" t="e">
        <f>0.01*'11'!B$17*Matrix!AT538*Results!E538</f>
        <v>#VALUE!</v>
      </c>
      <c r="L538" s="32" t="e">
        <f>0.01*('11'!C$17-'935'!Y538)*Results!C538*Matrix!AT538*('11'!B$17/('11'!B$17-'935'!X538))*'935'!Q538</f>
        <v>#VALUE!</v>
      </c>
      <c r="M538" s="49" t="e">
        <f>0.01*('11'!B$17-'935'!X538)*Results!D538</f>
        <v>#VALUE!</v>
      </c>
      <c r="N538" s="32" t="e">
        <f>0.01*'11'!B$17*Matrix!H538*Matrix!BC538</f>
        <v>#VALUE!</v>
      </c>
      <c r="O538" s="32" t="e">
        <f>0.01*('11'!B$17-'935'!X538)*Matrix!BW538</f>
        <v>#VALUE!</v>
      </c>
      <c r="P538" s="49" t="e">
        <f>0.01*Matrix!AS538*'935'!U538</f>
        <v>#VALUE!</v>
      </c>
      <c r="Q538" s="57" t="e">
        <f t="shared" si="42"/>
        <v>#VALUE!</v>
      </c>
      <c r="R538" s="34" t="e">
        <f>'935'!Z538</f>
        <v>#VALUE!</v>
      </c>
      <c r="S538" s="58" t="e">
        <f t="shared" si="43"/>
        <v>#VALUE!</v>
      </c>
      <c r="T538" s="59" t="e">
        <f t="shared" si="44"/>
        <v>#VALUE!</v>
      </c>
      <c r="U538" s="57" t="e">
        <f t="shared" si="45"/>
        <v>#VALUE!</v>
      </c>
      <c r="V538" s="34" t="e">
        <f>'935'!AA538</f>
        <v>#VALUE!</v>
      </c>
      <c r="W538" s="58" t="e">
        <f t="shared" si="46"/>
        <v>#VALUE!</v>
      </c>
      <c r="X538" s="59" t="e">
        <f t="shared" si="47"/>
        <v>#VALUE!</v>
      </c>
      <c r="Y538" s="57" t="e">
        <f>0.01*('11'!B$17-'935'!X538)*Matrix!BT538</f>
        <v>#VALUE!</v>
      </c>
      <c r="Z538" s="32" t="e">
        <f>0.01*'11'!B$17*Matrix!AT538*Matrix!CV538</f>
        <v>#VALUE!</v>
      </c>
      <c r="AA538" s="32" t="e">
        <f>Matrix!AT538*MAX(Matrix!DD538,0-(Matrix!DC538+IF('935'!Q538=0,0,(1-'935'!Y538/'11'!C$17)*'11'!B$17/('11'!B$17-'935'!X538)*IF(Matrix!AT538=0,1,Matrix!BX538/Matrix!AT538)*Matrix!CU538)))*'11'!B$17*0.01*'DNO totals'!B$228/'DNO totals'!B$296</f>
        <v>#VALUE!</v>
      </c>
      <c r="AB538" s="32" t="e">
        <f>Matrix!AT538*'Charging rates'!B$106*Matrix!DA538</f>
        <v>#VALUE!</v>
      </c>
      <c r="AC538" s="32" t="e">
        <f>Matrix!AT538*MAX(Matrix!DD538,0-(Matrix!DC538+IF('935'!Q538=0,0,(1-'935'!Y538/'11'!C$17)*'11'!B$17/('11'!B$17-'935'!X538)*IF(Matrix!AT538=0,1,Matrix!BX538/Matrix!AT538)*Matrix!CU538)))*'11'!B$17*0.01*'DNO totals'!B$238/'DNO totals'!B$296</f>
        <v>#VALUE!</v>
      </c>
      <c r="AD538" s="32" t="e">
        <f>0.01*(Matrix!BX538*'11'!B$17*Matrix!CA538+Matrix!AT538*Matrix!CC538*'935'!Q538*('11'!C$17-'935'!Y538)*('11'!B$17/('11'!B$17-'935'!X538)))</f>
        <v>#VALUE!</v>
      </c>
      <c r="AE538" s="32" t="e">
        <f>Matrix!AT538*'Charging rates'!B$116*(Parameters!B$21+Matrix!AU538)*IF('DNO totals'!B$323&lt;0,1,'935'!S538)</f>
        <v>#VALUE!</v>
      </c>
      <c r="AF538" s="32" t="e">
        <f>Matrix!AT538*MAX(Matrix!DD538,0-(Matrix!DC538+IF('935'!Q538=0,0,(1-'935'!Y538/'11'!C$17)*'11'!B$17/('11'!B$17-'935'!X538)*IF(Matrix!AT538=0,1,Matrix!BX538/Matrix!AT538)*Matrix!CU538)))*'11'!B$17*0.01*(1-('DNO totals'!B$238+'DNO totals'!B$228)/'DNO totals'!B$296)</f>
        <v>#VALUE!</v>
      </c>
      <c r="AG538" s="49" t="e">
        <f t="shared" si="48"/>
        <v>#VALUE!</v>
      </c>
    </row>
    <row r="539" spans="1:33">
      <c r="A539" s="28">
        <v>439</v>
      </c>
      <c r="B539" s="47" t="e">
        <f>Results!B539</f>
        <v>#VALUE!</v>
      </c>
      <c r="C539" s="35" t="e">
        <f>Results!C539</f>
        <v>#VALUE!</v>
      </c>
      <c r="D539" s="55" t="e">
        <f>Results!D539</f>
        <v>#VALUE!</v>
      </c>
      <c r="E539" s="55" t="e">
        <f>Results!E539</f>
        <v>#VALUE!</v>
      </c>
      <c r="F539" s="56" t="e">
        <f>Results!F539</f>
        <v>#VALUE!</v>
      </c>
      <c r="G539" s="35" t="e">
        <f>Results!G539</f>
        <v>#VALUE!</v>
      </c>
      <c r="H539" s="55" t="e">
        <f>Results!H539</f>
        <v>#VALUE!</v>
      </c>
      <c r="I539" s="55" t="e">
        <f>Results!I539</f>
        <v>#VALUE!</v>
      </c>
      <c r="J539" s="56" t="e">
        <f>Results!J539</f>
        <v>#VALUE!</v>
      </c>
      <c r="K539" s="57" t="e">
        <f>0.01*'11'!B$17*Matrix!AT539*Results!E539</f>
        <v>#VALUE!</v>
      </c>
      <c r="L539" s="32" t="e">
        <f>0.01*('11'!C$17-'935'!Y539)*Results!C539*Matrix!AT539*('11'!B$17/('11'!B$17-'935'!X539))*'935'!Q539</f>
        <v>#VALUE!</v>
      </c>
      <c r="M539" s="49" t="e">
        <f>0.01*('11'!B$17-'935'!X539)*Results!D539</f>
        <v>#VALUE!</v>
      </c>
      <c r="N539" s="32" t="e">
        <f>0.01*'11'!B$17*Matrix!H539*Matrix!BC539</f>
        <v>#VALUE!</v>
      </c>
      <c r="O539" s="32" t="e">
        <f>0.01*('11'!B$17-'935'!X539)*Matrix!BW539</f>
        <v>#VALUE!</v>
      </c>
      <c r="P539" s="49" t="e">
        <f>0.01*Matrix!AS539*'935'!U539</f>
        <v>#VALUE!</v>
      </c>
      <c r="Q539" s="57" t="e">
        <f t="shared" si="42"/>
        <v>#VALUE!</v>
      </c>
      <c r="R539" s="34" t="e">
        <f>'935'!Z539</f>
        <v>#VALUE!</v>
      </c>
      <c r="S539" s="58" t="e">
        <f t="shared" si="43"/>
        <v>#VALUE!</v>
      </c>
      <c r="T539" s="59" t="e">
        <f t="shared" si="44"/>
        <v>#VALUE!</v>
      </c>
      <c r="U539" s="57" t="e">
        <f t="shared" si="45"/>
        <v>#VALUE!</v>
      </c>
      <c r="V539" s="34" t="e">
        <f>'935'!AA539</f>
        <v>#VALUE!</v>
      </c>
      <c r="W539" s="58" t="e">
        <f t="shared" si="46"/>
        <v>#VALUE!</v>
      </c>
      <c r="X539" s="59" t="e">
        <f t="shared" si="47"/>
        <v>#VALUE!</v>
      </c>
      <c r="Y539" s="57" t="e">
        <f>0.01*('11'!B$17-'935'!X539)*Matrix!BT539</f>
        <v>#VALUE!</v>
      </c>
      <c r="Z539" s="32" t="e">
        <f>0.01*'11'!B$17*Matrix!AT539*Matrix!CV539</f>
        <v>#VALUE!</v>
      </c>
      <c r="AA539" s="32" t="e">
        <f>Matrix!AT539*MAX(Matrix!DD539,0-(Matrix!DC539+IF('935'!Q539=0,0,(1-'935'!Y539/'11'!C$17)*'11'!B$17/('11'!B$17-'935'!X539)*IF(Matrix!AT539=0,1,Matrix!BX539/Matrix!AT539)*Matrix!CU539)))*'11'!B$17*0.01*'DNO totals'!B$228/'DNO totals'!B$296</f>
        <v>#VALUE!</v>
      </c>
      <c r="AB539" s="32" t="e">
        <f>Matrix!AT539*'Charging rates'!B$106*Matrix!DA539</f>
        <v>#VALUE!</v>
      </c>
      <c r="AC539" s="32" t="e">
        <f>Matrix!AT539*MAX(Matrix!DD539,0-(Matrix!DC539+IF('935'!Q539=0,0,(1-'935'!Y539/'11'!C$17)*'11'!B$17/('11'!B$17-'935'!X539)*IF(Matrix!AT539=0,1,Matrix!BX539/Matrix!AT539)*Matrix!CU539)))*'11'!B$17*0.01*'DNO totals'!B$238/'DNO totals'!B$296</f>
        <v>#VALUE!</v>
      </c>
      <c r="AD539" s="32" t="e">
        <f>0.01*(Matrix!BX539*'11'!B$17*Matrix!CA539+Matrix!AT539*Matrix!CC539*'935'!Q539*('11'!C$17-'935'!Y539)*('11'!B$17/('11'!B$17-'935'!X539)))</f>
        <v>#VALUE!</v>
      </c>
      <c r="AE539" s="32" t="e">
        <f>Matrix!AT539*'Charging rates'!B$116*(Parameters!B$21+Matrix!AU539)*IF('DNO totals'!B$323&lt;0,1,'935'!S539)</f>
        <v>#VALUE!</v>
      </c>
      <c r="AF539" s="32" t="e">
        <f>Matrix!AT539*MAX(Matrix!DD539,0-(Matrix!DC539+IF('935'!Q539=0,0,(1-'935'!Y539/'11'!C$17)*'11'!B$17/('11'!B$17-'935'!X539)*IF(Matrix!AT539=0,1,Matrix!BX539/Matrix!AT539)*Matrix!CU539)))*'11'!B$17*0.01*(1-('DNO totals'!B$238+'DNO totals'!B$228)/'DNO totals'!B$296)</f>
        <v>#VALUE!</v>
      </c>
      <c r="AG539" s="49" t="e">
        <f t="shared" si="48"/>
        <v>#VALUE!</v>
      </c>
    </row>
    <row r="540" spans="1:33">
      <c r="A540" s="28">
        <v>440</v>
      </c>
      <c r="B540" s="47" t="e">
        <f>Results!B540</f>
        <v>#VALUE!</v>
      </c>
      <c r="C540" s="35" t="e">
        <f>Results!C540</f>
        <v>#VALUE!</v>
      </c>
      <c r="D540" s="55" t="e">
        <f>Results!D540</f>
        <v>#VALUE!</v>
      </c>
      <c r="E540" s="55" t="e">
        <f>Results!E540</f>
        <v>#VALUE!</v>
      </c>
      <c r="F540" s="56" t="e">
        <f>Results!F540</f>
        <v>#VALUE!</v>
      </c>
      <c r="G540" s="35" t="e">
        <f>Results!G540</f>
        <v>#VALUE!</v>
      </c>
      <c r="H540" s="55" t="e">
        <f>Results!H540</f>
        <v>#VALUE!</v>
      </c>
      <c r="I540" s="55" t="e">
        <f>Results!I540</f>
        <v>#VALUE!</v>
      </c>
      <c r="J540" s="56" t="e">
        <f>Results!J540</f>
        <v>#VALUE!</v>
      </c>
      <c r="K540" s="57" t="e">
        <f>0.01*'11'!B$17*Matrix!AT540*Results!E540</f>
        <v>#VALUE!</v>
      </c>
      <c r="L540" s="32" t="e">
        <f>0.01*('11'!C$17-'935'!Y540)*Results!C540*Matrix!AT540*('11'!B$17/('11'!B$17-'935'!X540))*'935'!Q540</f>
        <v>#VALUE!</v>
      </c>
      <c r="M540" s="49" t="e">
        <f>0.01*('11'!B$17-'935'!X540)*Results!D540</f>
        <v>#VALUE!</v>
      </c>
      <c r="N540" s="32" t="e">
        <f>0.01*'11'!B$17*Matrix!H540*Matrix!BC540</f>
        <v>#VALUE!</v>
      </c>
      <c r="O540" s="32" t="e">
        <f>0.01*('11'!B$17-'935'!X540)*Matrix!BW540</f>
        <v>#VALUE!</v>
      </c>
      <c r="P540" s="49" t="e">
        <f>0.01*Matrix!AS540*'935'!U540</f>
        <v>#VALUE!</v>
      </c>
      <c r="Q540" s="57" t="e">
        <f t="shared" si="42"/>
        <v>#VALUE!</v>
      </c>
      <c r="R540" s="34" t="e">
        <f>'935'!Z540</f>
        <v>#VALUE!</v>
      </c>
      <c r="S540" s="58" t="e">
        <f t="shared" si="43"/>
        <v>#VALUE!</v>
      </c>
      <c r="T540" s="59" t="e">
        <f t="shared" si="44"/>
        <v>#VALUE!</v>
      </c>
      <c r="U540" s="57" t="e">
        <f t="shared" si="45"/>
        <v>#VALUE!</v>
      </c>
      <c r="V540" s="34" t="e">
        <f>'935'!AA540</f>
        <v>#VALUE!</v>
      </c>
      <c r="W540" s="58" t="e">
        <f t="shared" si="46"/>
        <v>#VALUE!</v>
      </c>
      <c r="X540" s="59" t="e">
        <f t="shared" si="47"/>
        <v>#VALUE!</v>
      </c>
      <c r="Y540" s="57" t="e">
        <f>0.01*('11'!B$17-'935'!X540)*Matrix!BT540</f>
        <v>#VALUE!</v>
      </c>
      <c r="Z540" s="32" t="e">
        <f>0.01*'11'!B$17*Matrix!AT540*Matrix!CV540</f>
        <v>#VALUE!</v>
      </c>
      <c r="AA540" s="32" t="e">
        <f>Matrix!AT540*MAX(Matrix!DD540,0-(Matrix!DC540+IF('935'!Q540=0,0,(1-'935'!Y540/'11'!C$17)*'11'!B$17/('11'!B$17-'935'!X540)*IF(Matrix!AT540=0,1,Matrix!BX540/Matrix!AT540)*Matrix!CU540)))*'11'!B$17*0.01*'DNO totals'!B$228/'DNO totals'!B$296</f>
        <v>#VALUE!</v>
      </c>
      <c r="AB540" s="32" t="e">
        <f>Matrix!AT540*'Charging rates'!B$106*Matrix!DA540</f>
        <v>#VALUE!</v>
      </c>
      <c r="AC540" s="32" t="e">
        <f>Matrix!AT540*MAX(Matrix!DD540,0-(Matrix!DC540+IF('935'!Q540=0,0,(1-'935'!Y540/'11'!C$17)*'11'!B$17/('11'!B$17-'935'!X540)*IF(Matrix!AT540=0,1,Matrix!BX540/Matrix!AT540)*Matrix!CU540)))*'11'!B$17*0.01*'DNO totals'!B$238/'DNO totals'!B$296</f>
        <v>#VALUE!</v>
      </c>
      <c r="AD540" s="32" t="e">
        <f>0.01*(Matrix!BX540*'11'!B$17*Matrix!CA540+Matrix!AT540*Matrix!CC540*'935'!Q540*('11'!C$17-'935'!Y540)*('11'!B$17/('11'!B$17-'935'!X540)))</f>
        <v>#VALUE!</v>
      </c>
      <c r="AE540" s="32" t="e">
        <f>Matrix!AT540*'Charging rates'!B$116*(Parameters!B$21+Matrix!AU540)*IF('DNO totals'!B$323&lt;0,1,'935'!S540)</f>
        <v>#VALUE!</v>
      </c>
      <c r="AF540" s="32" t="e">
        <f>Matrix!AT540*MAX(Matrix!DD540,0-(Matrix!DC540+IF('935'!Q540=0,0,(1-'935'!Y540/'11'!C$17)*'11'!B$17/('11'!B$17-'935'!X540)*IF(Matrix!AT540=0,1,Matrix!BX540/Matrix!AT540)*Matrix!CU540)))*'11'!B$17*0.01*(1-('DNO totals'!B$238+'DNO totals'!B$228)/'DNO totals'!B$296)</f>
        <v>#VALUE!</v>
      </c>
      <c r="AG540" s="49" t="e">
        <f t="shared" si="48"/>
        <v>#VALUE!</v>
      </c>
    </row>
    <row r="541" spans="1:33">
      <c r="A541" s="28">
        <v>441</v>
      </c>
      <c r="B541" s="47" t="e">
        <f>Results!B541</f>
        <v>#VALUE!</v>
      </c>
      <c r="C541" s="35" t="e">
        <f>Results!C541</f>
        <v>#VALUE!</v>
      </c>
      <c r="D541" s="55" t="e">
        <f>Results!D541</f>
        <v>#VALUE!</v>
      </c>
      <c r="E541" s="55" t="e">
        <f>Results!E541</f>
        <v>#VALUE!</v>
      </c>
      <c r="F541" s="56" t="e">
        <f>Results!F541</f>
        <v>#VALUE!</v>
      </c>
      <c r="G541" s="35" t="e">
        <f>Results!G541</f>
        <v>#VALUE!</v>
      </c>
      <c r="H541" s="55" t="e">
        <f>Results!H541</f>
        <v>#VALUE!</v>
      </c>
      <c r="I541" s="55" t="e">
        <f>Results!I541</f>
        <v>#VALUE!</v>
      </c>
      <c r="J541" s="56" t="e">
        <f>Results!J541</f>
        <v>#VALUE!</v>
      </c>
      <c r="K541" s="57" t="e">
        <f>0.01*'11'!B$17*Matrix!AT541*Results!E541</f>
        <v>#VALUE!</v>
      </c>
      <c r="L541" s="32" t="e">
        <f>0.01*('11'!C$17-'935'!Y541)*Results!C541*Matrix!AT541*('11'!B$17/('11'!B$17-'935'!X541))*'935'!Q541</f>
        <v>#VALUE!</v>
      </c>
      <c r="M541" s="49" t="e">
        <f>0.01*('11'!B$17-'935'!X541)*Results!D541</f>
        <v>#VALUE!</v>
      </c>
      <c r="N541" s="32" t="e">
        <f>0.01*'11'!B$17*Matrix!H541*Matrix!BC541</f>
        <v>#VALUE!</v>
      </c>
      <c r="O541" s="32" t="e">
        <f>0.01*('11'!B$17-'935'!X541)*Matrix!BW541</f>
        <v>#VALUE!</v>
      </c>
      <c r="P541" s="49" t="e">
        <f>0.01*Matrix!AS541*'935'!U541</f>
        <v>#VALUE!</v>
      </c>
      <c r="Q541" s="57" t="e">
        <f t="shared" si="42"/>
        <v>#VALUE!</v>
      </c>
      <c r="R541" s="34" t="e">
        <f>'935'!Z541</f>
        <v>#VALUE!</v>
      </c>
      <c r="S541" s="58" t="e">
        <f t="shared" si="43"/>
        <v>#VALUE!</v>
      </c>
      <c r="T541" s="59" t="e">
        <f t="shared" si="44"/>
        <v>#VALUE!</v>
      </c>
      <c r="U541" s="57" t="e">
        <f t="shared" si="45"/>
        <v>#VALUE!</v>
      </c>
      <c r="V541" s="34" t="e">
        <f>'935'!AA541</f>
        <v>#VALUE!</v>
      </c>
      <c r="W541" s="58" t="e">
        <f t="shared" si="46"/>
        <v>#VALUE!</v>
      </c>
      <c r="X541" s="59" t="e">
        <f t="shared" si="47"/>
        <v>#VALUE!</v>
      </c>
      <c r="Y541" s="57" t="e">
        <f>0.01*('11'!B$17-'935'!X541)*Matrix!BT541</f>
        <v>#VALUE!</v>
      </c>
      <c r="Z541" s="32" t="e">
        <f>0.01*'11'!B$17*Matrix!AT541*Matrix!CV541</f>
        <v>#VALUE!</v>
      </c>
      <c r="AA541" s="32" t="e">
        <f>Matrix!AT541*MAX(Matrix!DD541,0-(Matrix!DC541+IF('935'!Q541=0,0,(1-'935'!Y541/'11'!C$17)*'11'!B$17/('11'!B$17-'935'!X541)*IF(Matrix!AT541=0,1,Matrix!BX541/Matrix!AT541)*Matrix!CU541)))*'11'!B$17*0.01*'DNO totals'!B$228/'DNO totals'!B$296</f>
        <v>#VALUE!</v>
      </c>
      <c r="AB541" s="32" t="e">
        <f>Matrix!AT541*'Charging rates'!B$106*Matrix!DA541</f>
        <v>#VALUE!</v>
      </c>
      <c r="AC541" s="32" t="e">
        <f>Matrix!AT541*MAX(Matrix!DD541,0-(Matrix!DC541+IF('935'!Q541=0,0,(1-'935'!Y541/'11'!C$17)*'11'!B$17/('11'!B$17-'935'!X541)*IF(Matrix!AT541=0,1,Matrix!BX541/Matrix!AT541)*Matrix!CU541)))*'11'!B$17*0.01*'DNO totals'!B$238/'DNO totals'!B$296</f>
        <v>#VALUE!</v>
      </c>
      <c r="AD541" s="32" t="e">
        <f>0.01*(Matrix!BX541*'11'!B$17*Matrix!CA541+Matrix!AT541*Matrix!CC541*'935'!Q541*('11'!C$17-'935'!Y541)*('11'!B$17/('11'!B$17-'935'!X541)))</f>
        <v>#VALUE!</v>
      </c>
      <c r="AE541" s="32" t="e">
        <f>Matrix!AT541*'Charging rates'!B$116*(Parameters!B$21+Matrix!AU541)*IF('DNO totals'!B$323&lt;0,1,'935'!S541)</f>
        <v>#VALUE!</v>
      </c>
      <c r="AF541" s="32" t="e">
        <f>Matrix!AT541*MAX(Matrix!DD541,0-(Matrix!DC541+IF('935'!Q541=0,0,(1-'935'!Y541/'11'!C$17)*'11'!B$17/('11'!B$17-'935'!X541)*IF(Matrix!AT541=0,1,Matrix!BX541/Matrix!AT541)*Matrix!CU541)))*'11'!B$17*0.01*(1-('DNO totals'!B$238+'DNO totals'!B$228)/'DNO totals'!B$296)</f>
        <v>#VALUE!</v>
      </c>
      <c r="AG541" s="49" t="e">
        <f t="shared" si="48"/>
        <v>#VALUE!</v>
      </c>
    </row>
    <row r="542" spans="1:33">
      <c r="A542" s="28">
        <v>442</v>
      </c>
      <c r="B542" s="47" t="e">
        <f>Results!B542</f>
        <v>#VALUE!</v>
      </c>
      <c r="C542" s="35" t="e">
        <f>Results!C542</f>
        <v>#VALUE!</v>
      </c>
      <c r="D542" s="55" t="e">
        <f>Results!D542</f>
        <v>#VALUE!</v>
      </c>
      <c r="E542" s="55" t="e">
        <f>Results!E542</f>
        <v>#VALUE!</v>
      </c>
      <c r="F542" s="56" t="e">
        <f>Results!F542</f>
        <v>#VALUE!</v>
      </c>
      <c r="G542" s="35" t="e">
        <f>Results!G542</f>
        <v>#VALUE!</v>
      </c>
      <c r="H542" s="55" t="e">
        <f>Results!H542</f>
        <v>#VALUE!</v>
      </c>
      <c r="I542" s="55" t="e">
        <f>Results!I542</f>
        <v>#VALUE!</v>
      </c>
      <c r="J542" s="56" t="e">
        <f>Results!J542</f>
        <v>#VALUE!</v>
      </c>
      <c r="K542" s="57" t="e">
        <f>0.01*'11'!B$17*Matrix!AT542*Results!E542</f>
        <v>#VALUE!</v>
      </c>
      <c r="L542" s="32" t="e">
        <f>0.01*('11'!C$17-'935'!Y542)*Results!C542*Matrix!AT542*('11'!B$17/('11'!B$17-'935'!X542))*'935'!Q542</f>
        <v>#VALUE!</v>
      </c>
      <c r="M542" s="49" t="e">
        <f>0.01*('11'!B$17-'935'!X542)*Results!D542</f>
        <v>#VALUE!</v>
      </c>
      <c r="N542" s="32" t="e">
        <f>0.01*'11'!B$17*Matrix!H542*Matrix!BC542</f>
        <v>#VALUE!</v>
      </c>
      <c r="O542" s="32" t="e">
        <f>0.01*('11'!B$17-'935'!X542)*Matrix!BW542</f>
        <v>#VALUE!</v>
      </c>
      <c r="P542" s="49" t="e">
        <f>0.01*Matrix!AS542*'935'!U542</f>
        <v>#VALUE!</v>
      </c>
      <c r="Q542" s="57" t="e">
        <f t="shared" si="42"/>
        <v>#VALUE!</v>
      </c>
      <c r="R542" s="34" t="e">
        <f>'935'!Z542</f>
        <v>#VALUE!</v>
      </c>
      <c r="S542" s="58" t="e">
        <f t="shared" si="43"/>
        <v>#VALUE!</v>
      </c>
      <c r="T542" s="59" t="e">
        <f t="shared" si="44"/>
        <v>#VALUE!</v>
      </c>
      <c r="U542" s="57" t="e">
        <f t="shared" si="45"/>
        <v>#VALUE!</v>
      </c>
      <c r="V542" s="34" t="e">
        <f>'935'!AA542</f>
        <v>#VALUE!</v>
      </c>
      <c r="W542" s="58" t="e">
        <f t="shared" si="46"/>
        <v>#VALUE!</v>
      </c>
      <c r="X542" s="59" t="e">
        <f t="shared" si="47"/>
        <v>#VALUE!</v>
      </c>
      <c r="Y542" s="57" t="e">
        <f>0.01*('11'!B$17-'935'!X542)*Matrix!BT542</f>
        <v>#VALUE!</v>
      </c>
      <c r="Z542" s="32" t="e">
        <f>0.01*'11'!B$17*Matrix!AT542*Matrix!CV542</f>
        <v>#VALUE!</v>
      </c>
      <c r="AA542" s="32" t="e">
        <f>Matrix!AT542*MAX(Matrix!DD542,0-(Matrix!DC542+IF('935'!Q542=0,0,(1-'935'!Y542/'11'!C$17)*'11'!B$17/('11'!B$17-'935'!X542)*IF(Matrix!AT542=0,1,Matrix!BX542/Matrix!AT542)*Matrix!CU542)))*'11'!B$17*0.01*'DNO totals'!B$228/'DNO totals'!B$296</f>
        <v>#VALUE!</v>
      </c>
      <c r="AB542" s="32" t="e">
        <f>Matrix!AT542*'Charging rates'!B$106*Matrix!DA542</f>
        <v>#VALUE!</v>
      </c>
      <c r="AC542" s="32" t="e">
        <f>Matrix!AT542*MAX(Matrix!DD542,0-(Matrix!DC542+IF('935'!Q542=0,0,(1-'935'!Y542/'11'!C$17)*'11'!B$17/('11'!B$17-'935'!X542)*IF(Matrix!AT542=0,1,Matrix!BX542/Matrix!AT542)*Matrix!CU542)))*'11'!B$17*0.01*'DNO totals'!B$238/'DNO totals'!B$296</f>
        <v>#VALUE!</v>
      </c>
      <c r="AD542" s="32" t="e">
        <f>0.01*(Matrix!BX542*'11'!B$17*Matrix!CA542+Matrix!AT542*Matrix!CC542*'935'!Q542*('11'!C$17-'935'!Y542)*('11'!B$17/('11'!B$17-'935'!X542)))</f>
        <v>#VALUE!</v>
      </c>
      <c r="AE542" s="32" t="e">
        <f>Matrix!AT542*'Charging rates'!B$116*(Parameters!B$21+Matrix!AU542)*IF('DNO totals'!B$323&lt;0,1,'935'!S542)</f>
        <v>#VALUE!</v>
      </c>
      <c r="AF542" s="32" t="e">
        <f>Matrix!AT542*MAX(Matrix!DD542,0-(Matrix!DC542+IF('935'!Q542=0,0,(1-'935'!Y542/'11'!C$17)*'11'!B$17/('11'!B$17-'935'!X542)*IF(Matrix!AT542=0,1,Matrix!BX542/Matrix!AT542)*Matrix!CU542)))*'11'!B$17*0.01*(1-('DNO totals'!B$238+'DNO totals'!B$228)/'DNO totals'!B$296)</f>
        <v>#VALUE!</v>
      </c>
      <c r="AG542" s="49" t="e">
        <f t="shared" si="48"/>
        <v>#VALUE!</v>
      </c>
    </row>
    <row r="543" spans="1:33">
      <c r="A543" s="28">
        <v>443</v>
      </c>
      <c r="B543" s="47" t="e">
        <f>Results!B543</f>
        <v>#VALUE!</v>
      </c>
      <c r="C543" s="35" t="e">
        <f>Results!C543</f>
        <v>#VALUE!</v>
      </c>
      <c r="D543" s="55" t="e">
        <f>Results!D543</f>
        <v>#VALUE!</v>
      </c>
      <c r="E543" s="55" t="e">
        <f>Results!E543</f>
        <v>#VALUE!</v>
      </c>
      <c r="F543" s="56" t="e">
        <f>Results!F543</f>
        <v>#VALUE!</v>
      </c>
      <c r="G543" s="35" t="e">
        <f>Results!G543</f>
        <v>#VALUE!</v>
      </c>
      <c r="H543" s="55" t="e">
        <f>Results!H543</f>
        <v>#VALUE!</v>
      </c>
      <c r="I543" s="55" t="e">
        <f>Results!I543</f>
        <v>#VALUE!</v>
      </c>
      <c r="J543" s="56" t="e">
        <f>Results!J543</f>
        <v>#VALUE!</v>
      </c>
      <c r="K543" s="57" t="e">
        <f>0.01*'11'!B$17*Matrix!AT543*Results!E543</f>
        <v>#VALUE!</v>
      </c>
      <c r="L543" s="32" t="e">
        <f>0.01*('11'!C$17-'935'!Y543)*Results!C543*Matrix!AT543*('11'!B$17/('11'!B$17-'935'!X543))*'935'!Q543</f>
        <v>#VALUE!</v>
      </c>
      <c r="M543" s="49" t="e">
        <f>0.01*('11'!B$17-'935'!X543)*Results!D543</f>
        <v>#VALUE!</v>
      </c>
      <c r="N543" s="32" t="e">
        <f>0.01*'11'!B$17*Matrix!H543*Matrix!BC543</f>
        <v>#VALUE!</v>
      </c>
      <c r="O543" s="32" t="e">
        <f>0.01*('11'!B$17-'935'!X543)*Matrix!BW543</f>
        <v>#VALUE!</v>
      </c>
      <c r="P543" s="49" t="e">
        <f>0.01*Matrix!AS543*'935'!U543</f>
        <v>#VALUE!</v>
      </c>
      <c r="Q543" s="57" t="e">
        <f t="shared" si="42"/>
        <v>#VALUE!</v>
      </c>
      <c r="R543" s="34" t="e">
        <f>'935'!Z543</f>
        <v>#VALUE!</v>
      </c>
      <c r="S543" s="58" t="e">
        <f t="shared" si="43"/>
        <v>#VALUE!</v>
      </c>
      <c r="T543" s="59" t="e">
        <f t="shared" si="44"/>
        <v>#VALUE!</v>
      </c>
      <c r="U543" s="57" t="e">
        <f t="shared" si="45"/>
        <v>#VALUE!</v>
      </c>
      <c r="V543" s="34" t="e">
        <f>'935'!AA543</f>
        <v>#VALUE!</v>
      </c>
      <c r="W543" s="58" t="e">
        <f t="shared" si="46"/>
        <v>#VALUE!</v>
      </c>
      <c r="X543" s="59" t="e">
        <f t="shared" si="47"/>
        <v>#VALUE!</v>
      </c>
      <c r="Y543" s="57" t="e">
        <f>0.01*('11'!B$17-'935'!X543)*Matrix!BT543</f>
        <v>#VALUE!</v>
      </c>
      <c r="Z543" s="32" t="e">
        <f>0.01*'11'!B$17*Matrix!AT543*Matrix!CV543</f>
        <v>#VALUE!</v>
      </c>
      <c r="AA543" s="32" t="e">
        <f>Matrix!AT543*MAX(Matrix!DD543,0-(Matrix!DC543+IF('935'!Q543=0,0,(1-'935'!Y543/'11'!C$17)*'11'!B$17/('11'!B$17-'935'!X543)*IF(Matrix!AT543=0,1,Matrix!BX543/Matrix!AT543)*Matrix!CU543)))*'11'!B$17*0.01*'DNO totals'!B$228/'DNO totals'!B$296</f>
        <v>#VALUE!</v>
      </c>
      <c r="AB543" s="32" t="e">
        <f>Matrix!AT543*'Charging rates'!B$106*Matrix!DA543</f>
        <v>#VALUE!</v>
      </c>
      <c r="AC543" s="32" t="e">
        <f>Matrix!AT543*MAX(Matrix!DD543,0-(Matrix!DC543+IF('935'!Q543=0,0,(1-'935'!Y543/'11'!C$17)*'11'!B$17/('11'!B$17-'935'!X543)*IF(Matrix!AT543=0,1,Matrix!BX543/Matrix!AT543)*Matrix!CU543)))*'11'!B$17*0.01*'DNO totals'!B$238/'DNO totals'!B$296</f>
        <v>#VALUE!</v>
      </c>
      <c r="AD543" s="32" t="e">
        <f>0.01*(Matrix!BX543*'11'!B$17*Matrix!CA543+Matrix!AT543*Matrix!CC543*'935'!Q543*('11'!C$17-'935'!Y543)*('11'!B$17/('11'!B$17-'935'!X543)))</f>
        <v>#VALUE!</v>
      </c>
      <c r="AE543" s="32" t="e">
        <f>Matrix!AT543*'Charging rates'!B$116*(Parameters!B$21+Matrix!AU543)*IF('DNO totals'!B$323&lt;0,1,'935'!S543)</f>
        <v>#VALUE!</v>
      </c>
      <c r="AF543" s="32" t="e">
        <f>Matrix!AT543*MAX(Matrix!DD543,0-(Matrix!DC543+IF('935'!Q543=0,0,(1-'935'!Y543/'11'!C$17)*'11'!B$17/('11'!B$17-'935'!X543)*IF(Matrix!AT543=0,1,Matrix!BX543/Matrix!AT543)*Matrix!CU543)))*'11'!B$17*0.01*(1-('DNO totals'!B$238+'DNO totals'!B$228)/'DNO totals'!B$296)</f>
        <v>#VALUE!</v>
      </c>
      <c r="AG543" s="49" t="e">
        <f t="shared" si="48"/>
        <v>#VALUE!</v>
      </c>
    </row>
    <row r="544" spans="1:33">
      <c r="A544" s="28">
        <v>444</v>
      </c>
      <c r="B544" s="47" t="e">
        <f>Results!B544</f>
        <v>#VALUE!</v>
      </c>
      <c r="C544" s="35" t="e">
        <f>Results!C544</f>
        <v>#VALUE!</v>
      </c>
      <c r="D544" s="55" t="e">
        <f>Results!D544</f>
        <v>#VALUE!</v>
      </c>
      <c r="E544" s="55" t="e">
        <f>Results!E544</f>
        <v>#VALUE!</v>
      </c>
      <c r="F544" s="56" t="e">
        <f>Results!F544</f>
        <v>#VALUE!</v>
      </c>
      <c r="G544" s="35" t="e">
        <f>Results!G544</f>
        <v>#VALUE!</v>
      </c>
      <c r="H544" s="55" t="e">
        <f>Results!H544</f>
        <v>#VALUE!</v>
      </c>
      <c r="I544" s="55" t="e">
        <f>Results!I544</f>
        <v>#VALUE!</v>
      </c>
      <c r="J544" s="56" t="e">
        <f>Results!J544</f>
        <v>#VALUE!</v>
      </c>
      <c r="K544" s="57" t="e">
        <f>0.01*'11'!B$17*Matrix!AT544*Results!E544</f>
        <v>#VALUE!</v>
      </c>
      <c r="L544" s="32" t="e">
        <f>0.01*('11'!C$17-'935'!Y544)*Results!C544*Matrix!AT544*('11'!B$17/('11'!B$17-'935'!X544))*'935'!Q544</f>
        <v>#VALUE!</v>
      </c>
      <c r="M544" s="49" t="e">
        <f>0.01*('11'!B$17-'935'!X544)*Results!D544</f>
        <v>#VALUE!</v>
      </c>
      <c r="N544" s="32" t="e">
        <f>0.01*'11'!B$17*Matrix!H544*Matrix!BC544</f>
        <v>#VALUE!</v>
      </c>
      <c r="O544" s="32" t="e">
        <f>0.01*('11'!B$17-'935'!X544)*Matrix!BW544</f>
        <v>#VALUE!</v>
      </c>
      <c r="P544" s="49" t="e">
        <f>0.01*Matrix!AS544*'935'!U544</f>
        <v>#VALUE!</v>
      </c>
      <c r="Q544" s="57" t="e">
        <f t="shared" si="42"/>
        <v>#VALUE!</v>
      </c>
      <c r="R544" s="34" t="e">
        <f>'935'!Z544</f>
        <v>#VALUE!</v>
      </c>
      <c r="S544" s="58" t="e">
        <f t="shared" si="43"/>
        <v>#VALUE!</v>
      </c>
      <c r="T544" s="59" t="e">
        <f t="shared" si="44"/>
        <v>#VALUE!</v>
      </c>
      <c r="U544" s="57" t="e">
        <f t="shared" si="45"/>
        <v>#VALUE!</v>
      </c>
      <c r="V544" s="34" t="e">
        <f>'935'!AA544</f>
        <v>#VALUE!</v>
      </c>
      <c r="W544" s="58" t="e">
        <f t="shared" si="46"/>
        <v>#VALUE!</v>
      </c>
      <c r="X544" s="59" t="e">
        <f t="shared" si="47"/>
        <v>#VALUE!</v>
      </c>
      <c r="Y544" s="57" t="e">
        <f>0.01*('11'!B$17-'935'!X544)*Matrix!BT544</f>
        <v>#VALUE!</v>
      </c>
      <c r="Z544" s="32" t="e">
        <f>0.01*'11'!B$17*Matrix!AT544*Matrix!CV544</f>
        <v>#VALUE!</v>
      </c>
      <c r="AA544" s="32" t="e">
        <f>Matrix!AT544*MAX(Matrix!DD544,0-(Matrix!DC544+IF('935'!Q544=0,0,(1-'935'!Y544/'11'!C$17)*'11'!B$17/('11'!B$17-'935'!X544)*IF(Matrix!AT544=0,1,Matrix!BX544/Matrix!AT544)*Matrix!CU544)))*'11'!B$17*0.01*'DNO totals'!B$228/'DNO totals'!B$296</f>
        <v>#VALUE!</v>
      </c>
      <c r="AB544" s="32" t="e">
        <f>Matrix!AT544*'Charging rates'!B$106*Matrix!DA544</f>
        <v>#VALUE!</v>
      </c>
      <c r="AC544" s="32" t="e">
        <f>Matrix!AT544*MAX(Matrix!DD544,0-(Matrix!DC544+IF('935'!Q544=0,0,(1-'935'!Y544/'11'!C$17)*'11'!B$17/('11'!B$17-'935'!X544)*IF(Matrix!AT544=0,1,Matrix!BX544/Matrix!AT544)*Matrix!CU544)))*'11'!B$17*0.01*'DNO totals'!B$238/'DNO totals'!B$296</f>
        <v>#VALUE!</v>
      </c>
      <c r="AD544" s="32" t="e">
        <f>0.01*(Matrix!BX544*'11'!B$17*Matrix!CA544+Matrix!AT544*Matrix!CC544*'935'!Q544*('11'!C$17-'935'!Y544)*('11'!B$17/('11'!B$17-'935'!X544)))</f>
        <v>#VALUE!</v>
      </c>
      <c r="AE544" s="32" t="e">
        <f>Matrix!AT544*'Charging rates'!B$116*(Parameters!B$21+Matrix!AU544)*IF('DNO totals'!B$323&lt;0,1,'935'!S544)</f>
        <v>#VALUE!</v>
      </c>
      <c r="AF544" s="32" t="e">
        <f>Matrix!AT544*MAX(Matrix!DD544,0-(Matrix!DC544+IF('935'!Q544=0,0,(1-'935'!Y544/'11'!C$17)*'11'!B$17/('11'!B$17-'935'!X544)*IF(Matrix!AT544=0,1,Matrix!BX544/Matrix!AT544)*Matrix!CU544)))*'11'!B$17*0.01*(1-('DNO totals'!B$238+'DNO totals'!B$228)/'DNO totals'!B$296)</f>
        <v>#VALUE!</v>
      </c>
      <c r="AG544" s="49" t="e">
        <f t="shared" si="48"/>
        <v>#VALUE!</v>
      </c>
    </row>
    <row r="545" spans="1:33">
      <c r="A545" s="28">
        <v>445</v>
      </c>
      <c r="B545" s="47" t="e">
        <f>Results!B545</f>
        <v>#VALUE!</v>
      </c>
      <c r="C545" s="35" t="e">
        <f>Results!C545</f>
        <v>#VALUE!</v>
      </c>
      <c r="D545" s="55" t="e">
        <f>Results!D545</f>
        <v>#VALUE!</v>
      </c>
      <c r="E545" s="55" t="e">
        <f>Results!E545</f>
        <v>#VALUE!</v>
      </c>
      <c r="F545" s="56" t="e">
        <f>Results!F545</f>
        <v>#VALUE!</v>
      </c>
      <c r="G545" s="35" t="e">
        <f>Results!G545</f>
        <v>#VALUE!</v>
      </c>
      <c r="H545" s="55" t="e">
        <f>Results!H545</f>
        <v>#VALUE!</v>
      </c>
      <c r="I545" s="55" t="e">
        <f>Results!I545</f>
        <v>#VALUE!</v>
      </c>
      <c r="J545" s="56" t="e">
        <f>Results!J545</f>
        <v>#VALUE!</v>
      </c>
      <c r="K545" s="57" t="e">
        <f>0.01*'11'!B$17*Matrix!AT545*Results!E545</f>
        <v>#VALUE!</v>
      </c>
      <c r="L545" s="32" t="e">
        <f>0.01*('11'!C$17-'935'!Y545)*Results!C545*Matrix!AT545*('11'!B$17/('11'!B$17-'935'!X545))*'935'!Q545</f>
        <v>#VALUE!</v>
      </c>
      <c r="M545" s="49" t="e">
        <f>0.01*('11'!B$17-'935'!X545)*Results!D545</f>
        <v>#VALUE!</v>
      </c>
      <c r="N545" s="32" t="e">
        <f>0.01*'11'!B$17*Matrix!H545*Matrix!BC545</f>
        <v>#VALUE!</v>
      </c>
      <c r="O545" s="32" t="e">
        <f>0.01*('11'!B$17-'935'!X545)*Matrix!BW545</f>
        <v>#VALUE!</v>
      </c>
      <c r="P545" s="49" t="e">
        <f>0.01*Matrix!AS545*'935'!U545</f>
        <v>#VALUE!</v>
      </c>
      <c r="Q545" s="57" t="e">
        <f t="shared" si="42"/>
        <v>#VALUE!</v>
      </c>
      <c r="R545" s="34" t="e">
        <f>'935'!Z545</f>
        <v>#VALUE!</v>
      </c>
      <c r="S545" s="58" t="e">
        <f t="shared" si="43"/>
        <v>#VALUE!</v>
      </c>
      <c r="T545" s="59" t="e">
        <f t="shared" si="44"/>
        <v>#VALUE!</v>
      </c>
      <c r="U545" s="57" t="e">
        <f t="shared" si="45"/>
        <v>#VALUE!</v>
      </c>
      <c r="V545" s="34" t="e">
        <f>'935'!AA545</f>
        <v>#VALUE!</v>
      </c>
      <c r="W545" s="58" t="e">
        <f t="shared" si="46"/>
        <v>#VALUE!</v>
      </c>
      <c r="X545" s="59" t="e">
        <f t="shared" si="47"/>
        <v>#VALUE!</v>
      </c>
      <c r="Y545" s="57" t="e">
        <f>0.01*('11'!B$17-'935'!X545)*Matrix!BT545</f>
        <v>#VALUE!</v>
      </c>
      <c r="Z545" s="32" t="e">
        <f>0.01*'11'!B$17*Matrix!AT545*Matrix!CV545</f>
        <v>#VALUE!</v>
      </c>
      <c r="AA545" s="32" t="e">
        <f>Matrix!AT545*MAX(Matrix!DD545,0-(Matrix!DC545+IF('935'!Q545=0,0,(1-'935'!Y545/'11'!C$17)*'11'!B$17/('11'!B$17-'935'!X545)*IF(Matrix!AT545=0,1,Matrix!BX545/Matrix!AT545)*Matrix!CU545)))*'11'!B$17*0.01*'DNO totals'!B$228/'DNO totals'!B$296</f>
        <v>#VALUE!</v>
      </c>
      <c r="AB545" s="32" t="e">
        <f>Matrix!AT545*'Charging rates'!B$106*Matrix!DA545</f>
        <v>#VALUE!</v>
      </c>
      <c r="AC545" s="32" t="e">
        <f>Matrix!AT545*MAX(Matrix!DD545,0-(Matrix!DC545+IF('935'!Q545=0,0,(1-'935'!Y545/'11'!C$17)*'11'!B$17/('11'!B$17-'935'!X545)*IF(Matrix!AT545=0,1,Matrix!BX545/Matrix!AT545)*Matrix!CU545)))*'11'!B$17*0.01*'DNO totals'!B$238/'DNO totals'!B$296</f>
        <v>#VALUE!</v>
      </c>
      <c r="AD545" s="32" t="e">
        <f>0.01*(Matrix!BX545*'11'!B$17*Matrix!CA545+Matrix!AT545*Matrix!CC545*'935'!Q545*('11'!C$17-'935'!Y545)*('11'!B$17/('11'!B$17-'935'!X545)))</f>
        <v>#VALUE!</v>
      </c>
      <c r="AE545" s="32" t="e">
        <f>Matrix!AT545*'Charging rates'!B$116*(Parameters!B$21+Matrix!AU545)*IF('DNO totals'!B$323&lt;0,1,'935'!S545)</f>
        <v>#VALUE!</v>
      </c>
      <c r="AF545" s="32" t="e">
        <f>Matrix!AT545*MAX(Matrix!DD545,0-(Matrix!DC545+IF('935'!Q545=0,0,(1-'935'!Y545/'11'!C$17)*'11'!B$17/('11'!B$17-'935'!X545)*IF(Matrix!AT545=0,1,Matrix!BX545/Matrix!AT545)*Matrix!CU545)))*'11'!B$17*0.01*(1-('DNO totals'!B$238+'DNO totals'!B$228)/'DNO totals'!B$296)</f>
        <v>#VALUE!</v>
      </c>
      <c r="AG545" s="49" t="e">
        <f t="shared" si="48"/>
        <v>#VALUE!</v>
      </c>
    </row>
    <row r="546" spans="1:33">
      <c r="A546" s="28">
        <v>446</v>
      </c>
      <c r="B546" s="47" t="e">
        <f>Results!B546</f>
        <v>#VALUE!</v>
      </c>
      <c r="C546" s="35" t="e">
        <f>Results!C546</f>
        <v>#VALUE!</v>
      </c>
      <c r="D546" s="55" t="e">
        <f>Results!D546</f>
        <v>#VALUE!</v>
      </c>
      <c r="E546" s="55" t="e">
        <f>Results!E546</f>
        <v>#VALUE!</v>
      </c>
      <c r="F546" s="56" t="e">
        <f>Results!F546</f>
        <v>#VALUE!</v>
      </c>
      <c r="G546" s="35" t="e">
        <f>Results!G546</f>
        <v>#VALUE!</v>
      </c>
      <c r="H546" s="55" t="e">
        <f>Results!H546</f>
        <v>#VALUE!</v>
      </c>
      <c r="I546" s="55" t="e">
        <f>Results!I546</f>
        <v>#VALUE!</v>
      </c>
      <c r="J546" s="56" t="e">
        <f>Results!J546</f>
        <v>#VALUE!</v>
      </c>
      <c r="K546" s="57" t="e">
        <f>0.01*'11'!B$17*Matrix!AT546*Results!E546</f>
        <v>#VALUE!</v>
      </c>
      <c r="L546" s="32" t="e">
        <f>0.01*('11'!C$17-'935'!Y546)*Results!C546*Matrix!AT546*('11'!B$17/('11'!B$17-'935'!X546))*'935'!Q546</f>
        <v>#VALUE!</v>
      </c>
      <c r="M546" s="49" t="e">
        <f>0.01*('11'!B$17-'935'!X546)*Results!D546</f>
        <v>#VALUE!</v>
      </c>
      <c r="N546" s="32" t="e">
        <f>0.01*'11'!B$17*Matrix!H546*Matrix!BC546</f>
        <v>#VALUE!</v>
      </c>
      <c r="O546" s="32" t="e">
        <f>0.01*('11'!B$17-'935'!X546)*Matrix!BW546</f>
        <v>#VALUE!</v>
      </c>
      <c r="P546" s="49" t="e">
        <f>0.01*Matrix!AS546*'935'!U546</f>
        <v>#VALUE!</v>
      </c>
      <c r="Q546" s="57" t="e">
        <f t="shared" si="42"/>
        <v>#VALUE!</v>
      </c>
      <c r="R546" s="34" t="e">
        <f>'935'!Z546</f>
        <v>#VALUE!</v>
      </c>
      <c r="S546" s="58" t="e">
        <f t="shared" si="43"/>
        <v>#VALUE!</v>
      </c>
      <c r="T546" s="59" t="e">
        <f t="shared" si="44"/>
        <v>#VALUE!</v>
      </c>
      <c r="U546" s="57" t="e">
        <f t="shared" si="45"/>
        <v>#VALUE!</v>
      </c>
      <c r="V546" s="34" t="e">
        <f>'935'!AA546</f>
        <v>#VALUE!</v>
      </c>
      <c r="W546" s="58" t="e">
        <f t="shared" si="46"/>
        <v>#VALUE!</v>
      </c>
      <c r="X546" s="59" t="e">
        <f t="shared" si="47"/>
        <v>#VALUE!</v>
      </c>
      <c r="Y546" s="57" t="e">
        <f>0.01*('11'!B$17-'935'!X546)*Matrix!BT546</f>
        <v>#VALUE!</v>
      </c>
      <c r="Z546" s="32" t="e">
        <f>0.01*'11'!B$17*Matrix!AT546*Matrix!CV546</f>
        <v>#VALUE!</v>
      </c>
      <c r="AA546" s="32" t="e">
        <f>Matrix!AT546*MAX(Matrix!DD546,0-(Matrix!DC546+IF('935'!Q546=0,0,(1-'935'!Y546/'11'!C$17)*'11'!B$17/('11'!B$17-'935'!X546)*IF(Matrix!AT546=0,1,Matrix!BX546/Matrix!AT546)*Matrix!CU546)))*'11'!B$17*0.01*'DNO totals'!B$228/'DNO totals'!B$296</f>
        <v>#VALUE!</v>
      </c>
      <c r="AB546" s="32" t="e">
        <f>Matrix!AT546*'Charging rates'!B$106*Matrix!DA546</f>
        <v>#VALUE!</v>
      </c>
      <c r="AC546" s="32" t="e">
        <f>Matrix!AT546*MAX(Matrix!DD546,0-(Matrix!DC546+IF('935'!Q546=0,0,(1-'935'!Y546/'11'!C$17)*'11'!B$17/('11'!B$17-'935'!X546)*IF(Matrix!AT546=0,1,Matrix!BX546/Matrix!AT546)*Matrix!CU546)))*'11'!B$17*0.01*'DNO totals'!B$238/'DNO totals'!B$296</f>
        <v>#VALUE!</v>
      </c>
      <c r="AD546" s="32" t="e">
        <f>0.01*(Matrix!BX546*'11'!B$17*Matrix!CA546+Matrix!AT546*Matrix!CC546*'935'!Q546*('11'!C$17-'935'!Y546)*('11'!B$17/('11'!B$17-'935'!X546)))</f>
        <v>#VALUE!</v>
      </c>
      <c r="AE546" s="32" t="e">
        <f>Matrix!AT546*'Charging rates'!B$116*(Parameters!B$21+Matrix!AU546)*IF('DNO totals'!B$323&lt;0,1,'935'!S546)</f>
        <v>#VALUE!</v>
      </c>
      <c r="AF546" s="32" t="e">
        <f>Matrix!AT546*MAX(Matrix!DD546,0-(Matrix!DC546+IF('935'!Q546=0,0,(1-'935'!Y546/'11'!C$17)*'11'!B$17/('11'!B$17-'935'!X546)*IF(Matrix!AT546=0,1,Matrix!BX546/Matrix!AT546)*Matrix!CU546)))*'11'!B$17*0.01*(1-('DNO totals'!B$238+'DNO totals'!B$228)/'DNO totals'!B$296)</f>
        <v>#VALUE!</v>
      </c>
      <c r="AG546" s="49" t="e">
        <f t="shared" si="48"/>
        <v>#VALUE!</v>
      </c>
    </row>
    <row r="547" spans="1:33">
      <c r="A547" s="28">
        <v>447</v>
      </c>
      <c r="B547" s="47" t="e">
        <f>Results!B547</f>
        <v>#VALUE!</v>
      </c>
      <c r="C547" s="35" t="e">
        <f>Results!C547</f>
        <v>#VALUE!</v>
      </c>
      <c r="D547" s="55" t="e">
        <f>Results!D547</f>
        <v>#VALUE!</v>
      </c>
      <c r="E547" s="55" t="e">
        <f>Results!E547</f>
        <v>#VALUE!</v>
      </c>
      <c r="F547" s="56" t="e">
        <f>Results!F547</f>
        <v>#VALUE!</v>
      </c>
      <c r="G547" s="35" t="e">
        <f>Results!G547</f>
        <v>#VALUE!</v>
      </c>
      <c r="H547" s="55" t="e">
        <f>Results!H547</f>
        <v>#VALUE!</v>
      </c>
      <c r="I547" s="55" t="e">
        <f>Results!I547</f>
        <v>#VALUE!</v>
      </c>
      <c r="J547" s="56" t="e">
        <f>Results!J547</f>
        <v>#VALUE!</v>
      </c>
      <c r="K547" s="57" t="e">
        <f>0.01*'11'!B$17*Matrix!AT547*Results!E547</f>
        <v>#VALUE!</v>
      </c>
      <c r="L547" s="32" t="e">
        <f>0.01*('11'!C$17-'935'!Y547)*Results!C547*Matrix!AT547*('11'!B$17/('11'!B$17-'935'!X547))*'935'!Q547</f>
        <v>#VALUE!</v>
      </c>
      <c r="M547" s="49" t="e">
        <f>0.01*('11'!B$17-'935'!X547)*Results!D547</f>
        <v>#VALUE!</v>
      </c>
      <c r="N547" s="32" t="e">
        <f>0.01*'11'!B$17*Matrix!H547*Matrix!BC547</f>
        <v>#VALUE!</v>
      </c>
      <c r="O547" s="32" t="e">
        <f>0.01*('11'!B$17-'935'!X547)*Matrix!BW547</f>
        <v>#VALUE!</v>
      </c>
      <c r="P547" s="49" t="e">
        <f>0.01*Matrix!AS547*'935'!U547</f>
        <v>#VALUE!</v>
      </c>
      <c r="Q547" s="57" t="e">
        <f t="shared" si="42"/>
        <v>#VALUE!</v>
      </c>
      <c r="R547" s="34" t="e">
        <f>'935'!Z547</f>
        <v>#VALUE!</v>
      </c>
      <c r="S547" s="58" t="e">
        <f t="shared" si="43"/>
        <v>#VALUE!</v>
      </c>
      <c r="T547" s="59" t="e">
        <f t="shared" si="44"/>
        <v>#VALUE!</v>
      </c>
      <c r="U547" s="57" t="e">
        <f t="shared" si="45"/>
        <v>#VALUE!</v>
      </c>
      <c r="V547" s="34" t="e">
        <f>'935'!AA547</f>
        <v>#VALUE!</v>
      </c>
      <c r="W547" s="58" t="e">
        <f t="shared" si="46"/>
        <v>#VALUE!</v>
      </c>
      <c r="X547" s="59" t="e">
        <f t="shared" si="47"/>
        <v>#VALUE!</v>
      </c>
      <c r="Y547" s="57" t="e">
        <f>0.01*('11'!B$17-'935'!X547)*Matrix!BT547</f>
        <v>#VALUE!</v>
      </c>
      <c r="Z547" s="32" t="e">
        <f>0.01*'11'!B$17*Matrix!AT547*Matrix!CV547</f>
        <v>#VALUE!</v>
      </c>
      <c r="AA547" s="32" t="e">
        <f>Matrix!AT547*MAX(Matrix!DD547,0-(Matrix!DC547+IF('935'!Q547=0,0,(1-'935'!Y547/'11'!C$17)*'11'!B$17/('11'!B$17-'935'!X547)*IF(Matrix!AT547=0,1,Matrix!BX547/Matrix!AT547)*Matrix!CU547)))*'11'!B$17*0.01*'DNO totals'!B$228/'DNO totals'!B$296</f>
        <v>#VALUE!</v>
      </c>
      <c r="AB547" s="32" t="e">
        <f>Matrix!AT547*'Charging rates'!B$106*Matrix!DA547</f>
        <v>#VALUE!</v>
      </c>
      <c r="AC547" s="32" t="e">
        <f>Matrix!AT547*MAX(Matrix!DD547,0-(Matrix!DC547+IF('935'!Q547=0,0,(1-'935'!Y547/'11'!C$17)*'11'!B$17/('11'!B$17-'935'!X547)*IF(Matrix!AT547=0,1,Matrix!BX547/Matrix!AT547)*Matrix!CU547)))*'11'!B$17*0.01*'DNO totals'!B$238/'DNO totals'!B$296</f>
        <v>#VALUE!</v>
      </c>
      <c r="AD547" s="32" t="e">
        <f>0.01*(Matrix!BX547*'11'!B$17*Matrix!CA547+Matrix!AT547*Matrix!CC547*'935'!Q547*('11'!C$17-'935'!Y547)*('11'!B$17/('11'!B$17-'935'!X547)))</f>
        <v>#VALUE!</v>
      </c>
      <c r="AE547" s="32" t="e">
        <f>Matrix!AT547*'Charging rates'!B$116*(Parameters!B$21+Matrix!AU547)*IF('DNO totals'!B$323&lt;0,1,'935'!S547)</f>
        <v>#VALUE!</v>
      </c>
      <c r="AF547" s="32" t="e">
        <f>Matrix!AT547*MAX(Matrix!DD547,0-(Matrix!DC547+IF('935'!Q547=0,0,(1-'935'!Y547/'11'!C$17)*'11'!B$17/('11'!B$17-'935'!X547)*IF(Matrix!AT547=0,1,Matrix!BX547/Matrix!AT547)*Matrix!CU547)))*'11'!B$17*0.01*(1-('DNO totals'!B$238+'DNO totals'!B$228)/'DNO totals'!B$296)</f>
        <v>#VALUE!</v>
      </c>
      <c r="AG547" s="49" t="e">
        <f t="shared" si="48"/>
        <v>#VALUE!</v>
      </c>
    </row>
    <row r="548" spans="1:33">
      <c r="A548" s="28">
        <v>448</v>
      </c>
      <c r="B548" s="47" t="e">
        <f>Results!B548</f>
        <v>#VALUE!</v>
      </c>
      <c r="C548" s="35" t="e">
        <f>Results!C548</f>
        <v>#VALUE!</v>
      </c>
      <c r="D548" s="55" t="e">
        <f>Results!D548</f>
        <v>#VALUE!</v>
      </c>
      <c r="E548" s="55" t="e">
        <f>Results!E548</f>
        <v>#VALUE!</v>
      </c>
      <c r="F548" s="56" t="e">
        <f>Results!F548</f>
        <v>#VALUE!</v>
      </c>
      <c r="G548" s="35" t="e">
        <f>Results!G548</f>
        <v>#VALUE!</v>
      </c>
      <c r="H548" s="55" t="e">
        <f>Results!H548</f>
        <v>#VALUE!</v>
      </c>
      <c r="I548" s="55" t="e">
        <f>Results!I548</f>
        <v>#VALUE!</v>
      </c>
      <c r="J548" s="56" t="e">
        <f>Results!J548</f>
        <v>#VALUE!</v>
      </c>
      <c r="K548" s="57" t="e">
        <f>0.01*'11'!B$17*Matrix!AT548*Results!E548</f>
        <v>#VALUE!</v>
      </c>
      <c r="L548" s="32" t="e">
        <f>0.01*('11'!C$17-'935'!Y548)*Results!C548*Matrix!AT548*('11'!B$17/('11'!B$17-'935'!X548))*'935'!Q548</f>
        <v>#VALUE!</v>
      </c>
      <c r="M548" s="49" t="e">
        <f>0.01*('11'!B$17-'935'!X548)*Results!D548</f>
        <v>#VALUE!</v>
      </c>
      <c r="N548" s="32" t="e">
        <f>0.01*'11'!B$17*Matrix!H548*Matrix!BC548</f>
        <v>#VALUE!</v>
      </c>
      <c r="O548" s="32" t="e">
        <f>0.01*('11'!B$17-'935'!X548)*Matrix!BW548</f>
        <v>#VALUE!</v>
      </c>
      <c r="P548" s="49" t="e">
        <f>0.01*Matrix!AS548*'935'!U548</f>
        <v>#VALUE!</v>
      </c>
      <c r="Q548" s="57" t="e">
        <f t="shared" si="42"/>
        <v>#VALUE!</v>
      </c>
      <c r="R548" s="34" t="e">
        <f>'935'!Z548</f>
        <v>#VALUE!</v>
      </c>
      <c r="S548" s="58" t="e">
        <f t="shared" si="43"/>
        <v>#VALUE!</v>
      </c>
      <c r="T548" s="59" t="e">
        <f t="shared" si="44"/>
        <v>#VALUE!</v>
      </c>
      <c r="U548" s="57" t="e">
        <f t="shared" si="45"/>
        <v>#VALUE!</v>
      </c>
      <c r="V548" s="34" t="e">
        <f>'935'!AA548</f>
        <v>#VALUE!</v>
      </c>
      <c r="W548" s="58" t="e">
        <f t="shared" si="46"/>
        <v>#VALUE!</v>
      </c>
      <c r="X548" s="59" t="e">
        <f t="shared" si="47"/>
        <v>#VALUE!</v>
      </c>
      <c r="Y548" s="57" t="e">
        <f>0.01*('11'!B$17-'935'!X548)*Matrix!BT548</f>
        <v>#VALUE!</v>
      </c>
      <c r="Z548" s="32" t="e">
        <f>0.01*'11'!B$17*Matrix!AT548*Matrix!CV548</f>
        <v>#VALUE!</v>
      </c>
      <c r="AA548" s="32" t="e">
        <f>Matrix!AT548*MAX(Matrix!DD548,0-(Matrix!DC548+IF('935'!Q548=0,0,(1-'935'!Y548/'11'!C$17)*'11'!B$17/('11'!B$17-'935'!X548)*IF(Matrix!AT548=0,1,Matrix!BX548/Matrix!AT548)*Matrix!CU548)))*'11'!B$17*0.01*'DNO totals'!B$228/'DNO totals'!B$296</f>
        <v>#VALUE!</v>
      </c>
      <c r="AB548" s="32" t="e">
        <f>Matrix!AT548*'Charging rates'!B$106*Matrix!DA548</f>
        <v>#VALUE!</v>
      </c>
      <c r="AC548" s="32" t="e">
        <f>Matrix!AT548*MAX(Matrix!DD548,0-(Matrix!DC548+IF('935'!Q548=0,0,(1-'935'!Y548/'11'!C$17)*'11'!B$17/('11'!B$17-'935'!X548)*IF(Matrix!AT548=0,1,Matrix!BX548/Matrix!AT548)*Matrix!CU548)))*'11'!B$17*0.01*'DNO totals'!B$238/'DNO totals'!B$296</f>
        <v>#VALUE!</v>
      </c>
      <c r="AD548" s="32" t="e">
        <f>0.01*(Matrix!BX548*'11'!B$17*Matrix!CA548+Matrix!AT548*Matrix!CC548*'935'!Q548*('11'!C$17-'935'!Y548)*('11'!B$17/('11'!B$17-'935'!X548)))</f>
        <v>#VALUE!</v>
      </c>
      <c r="AE548" s="32" t="e">
        <f>Matrix!AT548*'Charging rates'!B$116*(Parameters!B$21+Matrix!AU548)*IF('DNO totals'!B$323&lt;0,1,'935'!S548)</f>
        <v>#VALUE!</v>
      </c>
      <c r="AF548" s="32" t="e">
        <f>Matrix!AT548*MAX(Matrix!DD548,0-(Matrix!DC548+IF('935'!Q548=0,0,(1-'935'!Y548/'11'!C$17)*'11'!B$17/('11'!B$17-'935'!X548)*IF(Matrix!AT548=0,1,Matrix!BX548/Matrix!AT548)*Matrix!CU548)))*'11'!B$17*0.01*(1-('DNO totals'!B$238+'DNO totals'!B$228)/'DNO totals'!B$296)</f>
        <v>#VALUE!</v>
      </c>
      <c r="AG548" s="49" t="e">
        <f t="shared" si="48"/>
        <v>#VALUE!</v>
      </c>
    </row>
    <row r="549" spans="1:33">
      <c r="A549" s="28">
        <v>449</v>
      </c>
      <c r="B549" s="47" t="e">
        <f>Results!B549</f>
        <v>#VALUE!</v>
      </c>
      <c r="C549" s="35" t="e">
        <f>Results!C549</f>
        <v>#VALUE!</v>
      </c>
      <c r="D549" s="55" t="e">
        <f>Results!D549</f>
        <v>#VALUE!</v>
      </c>
      <c r="E549" s="55" t="e">
        <f>Results!E549</f>
        <v>#VALUE!</v>
      </c>
      <c r="F549" s="56" t="e">
        <f>Results!F549</f>
        <v>#VALUE!</v>
      </c>
      <c r="G549" s="35" t="e">
        <f>Results!G549</f>
        <v>#VALUE!</v>
      </c>
      <c r="H549" s="55" t="e">
        <f>Results!H549</f>
        <v>#VALUE!</v>
      </c>
      <c r="I549" s="55" t="e">
        <f>Results!I549</f>
        <v>#VALUE!</v>
      </c>
      <c r="J549" s="56" t="e">
        <f>Results!J549</f>
        <v>#VALUE!</v>
      </c>
      <c r="K549" s="57" t="e">
        <f>0.01*'11'!B$17*Matrix!AT549*Results!E549</f>
        <v>#VALUE!</v>
      </c>
      <c r="L549" s="32" t="e">
        <f>0.01*('11'!C$17-'935'!Y549)*Results!C549*Matrix!AT549*('11'!B$17/('11'!B$17-'935'!X549))*'935'!Q549</f>
        <v>#VALUE!</v>
      </c>
      <c r="M549" s="49" t="e">
        <f>0.01*('11'!B$17-'935'!X549)*Results!D549</f>
        <v>#VALUE!</v>
      </c>
      <c r="N549" s="32" t="e">
        <f>0.01*'11'!B$17*Matrix!H549*Matrix!BC549</f>
        <v>#VALUE!</v>
      </c>
      <c r="O549" s="32" t="e">
        <f>0.01*('11'!B$17-'935'!X549)*Matrix!BW549</f>
        <v>#VALUE!</v>
      </c>
      <c r="P549" s="49" t="e">
        <f>0.01*Matrix!AS549*'935'!U549</f>
        <v>#VALUE!</v>
      </c>
      <c r="Q549" s="57" t="e">
        <f t="shared" ref="Q549:Q612" si="49">K549+L549+M549</f>
        <v>#VALUE!</v>
      </c>
      <c r="R549" s="34" t="e">
        <f>'935'!Z549</f>
        <v>#VALUE!</v>
      </c>
      <c r="S549" s="58" t="e">
        <f t="shared" ref="S549:S612" si="50">Q549-R549</f>
        <v>#VALUE!</v>
      </c>
      <c r="T549" s="59" t="e">
        <f t="shared" ref="T549:T612" si="51">IF(R549,Q549/R549-1,"")</f>
        <v>#VALUE!</v>
      </c>
      <c r="U549" s="57" t="e">
        <f t="shared" ref="U549:U612" si="52">N549+O549+P549</f>
        <v>#VALUE!</v>
      </c>
      <c r="V549" s="34" t="e">
        <f>'935'!AA549</f>
        <v>#VALUE!</v>
      </c>
      <c r="W549" s="58" t="e">
        <f t="shared" ref="W549:W612" si="53">U549-V549</f>
        <v>#VALUE!</v>
      </c>
      <c r="X549" s="59" t="e">
        <f t="shared" ref="X549:X612" si="54">IF(V549,U549/V549-1,"")</f>
        <v>#VALUE!</v>
      </c>
      <c r="Y549" s="57" t="e">
        <f>0.01*('11'!B$17-'935'!X549)*Matrix!BT549</f>
        <v>#VALUE!</v>
      </c>
      <c r="Z549" s="32" t="e">
        <f>0.01*'11'!B$17*Matrix!AT549*Matrix!CV549</f>
        <v>#VALUE!</v>
      </c>
      <c r="AA549" s="32" t="e">
        <f>Matrix!AT549*MAX(Matrix!DD549,0-(Matrix!DC549+IF('935'!Q549=0,0,(1-'935'!Y549/'11'!C$17)*'11'!B$17/('11'!B$17-'935'!X549)*IF(Matrix!AT549=0,1,Matrix!BX549/Matrix!AT549)*Matrix!CU549)))*'11'!B$17*0.01*'DNO totals'!B$228/'DNO totals'!B$296</f>
        <v>#VALUE!</v>
      </c>
      <c r="AB549" s="32" t="e">
        <f>Matrix!AT549*'Charging rates'!B$106*Matrix!DA549</f>
        <v>#VALUE!</v>
      </c>
      <c r="AC549" s="32" t="e">
        <f>Matrix!AT549*MAX(Matrix!DD549,0-(Matrix!DC549+IF('935'!Q549=0,0,(1-'935'!Y549/'11'!C$17)*'11'!B$17/('11'!B$17-'935'!X549)*IF(Matrix!AT549=0,1,Matrix!BX549/Matrix!AT549)*Matrix!CU549)))*'11'!B$17*0.01*'DNO totals'!B$238/'DNO totals'!B$296</f>
        <v>#VALUE!</v>
      </c>
      <c r="AD549" s="32" t="e">
        <f>0.01*(Matrix!BX549*'11'!B$17*Matrix!CA549+Matrix!AT549*Matrix!CC549*'935'!Q549*('11'!C$17-'935'!Y549)*('11'!B$17/('11'!B$17-'935'!X549)))</f>
        <v>#VALUE!</v>
      </c>
      <c r="AE549" s="32" t="e">
        <f>Matrix!AT549*'Charging rates'!B$116*(Parameters!B$21+Matrix!AU549)*IF('DNO totals'!B$323&lt;0,1,'935'!S549)</f>
        <v>#VALUE!</v>
      </c>
      <c r="AF549" s="32" t="e">
        <f>Matrix!AT549*MAX(Matrix!DD549,0-(Matrix!DC549+IF('935'!Q549=0,0,(1-'935'!Y549/'11'!C$17)*'11'!B$17/('11'!B$17-'935'!X549)*IF(Matrix!AT549=0,1,Matrix!BX549/Matrix!AT549)*Matrix!CU549)))*'11'!B$17*0.01*(1-('DNO totals'!B$238+'DNO totals'!B$228)/'DNO totals'!B$296)</f>
        <v>#VALUE!</v>
      </c>
      <c r="AG549" s="49" t="e">
        <f t="shared" ref="AG549:AG612" si="55">Q549-Y549-Z549-AA549-AB549-AC549-AD549-AE549-AF549</f>
        <v>#VALUE!</v>
      </c>
    </row>
    <row r="550" spans="1:33">
      <c r="A550" s="28">
        <v>450</v>
      </c>
      <c r="B550" s="47" t="e">
        <f>Results!B550</f>
        <v>#VALUE!</v>
      </c>
      <c r="C550" s="35" t="e">
        <f>Results!C550</f>
        <v>#VALUE!</v>
      </c>
      <c r="D550" s="55" t="e">
        <f>Results!D550</f>
        <v>#VALUE!</v>
      </c>
      <c r="E550" s="55" t="e">
        <f>Results!E550</f>
        <v>#VALUE!</v>
      </c>
      <c r="F550" s="56" t="e">
        <f>Results!F550</f>
        <v>#VALUE!</v>
      </c>
      <c r="G550" s="35" t="e">
        <f>Results!G550</f>
        <v>#VALUE!</v>
      </c>
      <c r="H550" s="55" t="e">
        <f>Results!H550</f>
        <v>#VALUE!</v>
      </c>
      <c r="I550" s="55" t="e">
        <f>Results!I550</f>
        <v>#VALUE!</v>
      </c>
      <c r="J550" s="56" t="e">
        <f>Results!J550</f>
        <v>#VALUE!</v>
      </c>
      <c r="K550" s="57" t="e">
        <f>0.01*'11'!B$17*Matrix!AT550*Results!E550</f>
        <v>#VALUE!</v>
      </c>
      <c r="L550" s="32" t="e">
        <f>0.01*('11'!C$17-'935'!Y550)*Results!C550*Matrix!AT550*('11'!B$17/('11'!B$17-'935'!X550))*'935'!Q550</f>
        <v>#VALUE!</v>
      </c>
      <c r="M550" s="49" t="e">
        <f>0.01*('11'!B$17-'935'!X550)*Results!D550</f>
        <v>#VALUE!</v>
      </c>
      <c r="N550" s="32" t="e">
        <f>0.01*'11'!B$17*Matrix!H550*Matrix!BC550</f>
        <v>#VALUE!</v>
      </c>
      <c r="O550" s="32" t="e">
        <f>0.01*('11'!B$17-'935'!X550)*Matrix!BW550</f>
        <v>#VALUE!</v>
      </c>
      <c r="P550" s="49" t="e">
        <f>0.01*Matrix!AS550*'935'!U550</f>
        <v>#VALUE!</v>
      </c>
      <c r="Q550" s="57" t="e">
        <f t="shared" si="49"/>
        <v>#VALUE!</v>
      </c>
      <c r="R550" s="34" t="e">
        <f>'935'!Z550</f>
        <v>#VALUE!</v>
      </c>
      <c r="S550" s="58" t="e">
        <f t="shared" si="50"/>
        <v>#VALUE!</v>
      </c>
      <c r="T550" s="59" t="e">
        <f t="shared" si="51"/>
        <v>#VALUE!</v>
      </c>
      <c r="U550" s="57" t="e">
        <f t="shared" si="52"/>
        <v>#VALUE!</v>
      </c>
      <c r="V550" s="34" t="e">
        <f>'935'!AA550</f>
        <v>#VALUE!</v>
      </c>
      <c r="W550" s="58" t="e">
        <f t="shared" si="53"/>
        <v>#VALUE!</v>
      </c>
      <c r="X550" s="59" t="e">
        <f t="shared" si="54"/>
        <v>#VALUE!</v>
      </c>
      <c r="Y550" s="57" t="e">
        <f>0.01*('11'!B$17-'935'!X550)*Matrix!BT550</f>
        <v>#VALUE!</v>
      </c>
      <c r="Z550" s="32" t="e">
        <f>0.01*'11'!B$17*Matrix!AT550*Matrix!CV550</f>
        <v>#VALUE!</v>
      </c>
      <c r="AA550" s="32" t="e">
        <f>Matrix!AT550*MAX(Matrix!DD550,0-(Matrix!DC550+IF('935'!Q550=0,0,(1-'935'!Y550/'11'!C$17)*'11'!B$17/('11'!B$17-'935'!X550)*IF(Matrix!AT550=0,1,Matrix!BX550/Matrix!AT550)*Matrix!CU550)))*'11'!B$17*0.01*'DNO totals'!B$228/'DNO totals'!B$296</f>
        <v>#VALUE!</v>
      </c>
      <c r="AB550" s="32" t="e">
        <f>Matrix!AT550*'Charging rates'!B$106*Matrix!DA550</f>
        <v>#VALUE!</v>
      </c>
      <c r="AC550" s="32" t="e">
        <f>Matrix!AT550*MAX(Matrix!DD550,0-(Matrix!DC550+IF('935'!Q550=0,0,(1-'935'!Y550/'11'!C$17)*'11'!B$17/('11'!B$17-'935'!X550)*IF(Matrix!AT550=0,1,Matrix!BX550/Matrix!AT550)*Matrix!CU550)))*'11'!B$17*0.01*'DNO totals'!B$238/'DNO totals'!B$296</f>
        <v>#VALUE!</v>
      </c>
      <c r="AD550" s="32" t="e">
        <f>0.01*(Matrix!BX550*'11'!B$17*Matrix!CA550+Matrix!AT550*Matrix!CC550*'935'!Q550*('11'!C$17-'935'!Y550)*('11'!B$17/('11'!B$17-'935'!X550)))</f>
        <v>#VALUE!</v>
      </c>
      <c r="AE550" s="32" t="e">
        <f>Matrix!AT550*'Charging rates'!B$116*(Parameters!B$21+Matrix!AU550)*IF('DNO totals'!B$323&lt;0,1,'935'!S550)</f>
        <v>#VALUE!</v>
      </c>
      <c r="AF550" s="32" t="e">
        <f>Matrix!AT550*MAX(Matrix!DD550,0-(Matrix!DC550+IF('935'!Q550=0,0,(1-'935'!Y550/'11'!C$17)*'11'!B$17/('11'!B$17-'935'!X550)*IF(Matrix!AT550=0,1,Matrix!BX550/Matrix!AT550)*Matrix!CU550)))*'11'!B$17*0.01*(1-('DNO totals'!B$238+'DNO totals'!B$228)/'DNO totals'!B$296)</f>
        <v>#VALUE!</v>
      </c>
      <c r="AG550" s="49" t="e">
        <f t="shared" si="55"/>
        <v>#VALUE!</v>
      </c>
    </row>
    <row r="551" spans="1:33">
      <c r="A551" s="28">
        <v>451</v>
      </c>
      <c r="B551" s="47" t="e">
        <f>Results!B551</f>
        <v>#VALUE!</v>
      </c>
      <c r="C551" s="35" t="e">
        <f>Results!C551</f>
        <v>#VALUE!</v>
      </c>
      <c r="D551" s="55" t="e">
        <f>Results!D551</f>
        <v>#VALUE!</v>
      </c>
      <c r="E551" s="55" t="e">
        <f>Results!E551</f>
        <v>#VALUE!</v>
      </c>
      <c r="F551" s="56" t="e">
        <f>Results!F551</f>
        <v>#VALUE!</v>
      </c>
      <c r="G551" s="35" t="e">
        <f>Results!G551</f>
        <v>#VALUE!</v>
      </c>
      <c r="H551" s="55" t="e">
        <f>Results!H551</f>
        <v>#VALUE!</v>
      </c>
      <c r="I551" s="55" t="e">
        <f>Results!I551</f>
        <v>#VALUE!</v>
      </c>
      <c r="J551" s="56" t="e">
        <f>Results!J551</f>
        <v>#VALUE!</v>
      </c>
      <c r="K551" s="57" t="e">
        <f>0.01*'11'!B$17*Matrix!AT551*Results!E551</f>
        <v>#VALUE!</v>
      </c>
      <c r="L551" s="32" t="e">
        <f>0.01*('11'!C$17-'935'!Y551)*Results!C551*Matrix!AT551*('11'!B$17/('11'!B$17-'935'!X551))*'935'!Q551</f>
        <v>#VALUE!</v>
      </c>
      <c r="M551" s="49" t="e">
        <f>0.01*('11'!B$17-'935'!X551)*Results!D551</f>
        <v>#VALUE!</v>
      </c>
      <c r="N551" s="32" t="e">
        <f>0.01*'11'!B$17*Matrix!H551*Matrix!BC551</f>
        <v>#VALUE!</v>
      </c>
      <c r="O551" s="32" t="e">
        <f>0.01*('11'!B$17-'935'!X551)*Matrix!BW551</f>
        <v>#VALUE!</v>
      </c>
      <c r="P551" s="49" t="e">
        <f>0.01*Matrix!AS551*'935'!U551</f>
        <v>#VALUE!</v>
      </c>
      <c r="Q551" s="57" t="e">
        <f t="shared" si="49"/>
        <v>#VALUE!</v>
      </c>
      <c r="R551" s="34" t="e">
        <f>'935'!Z551</f>
        <v>#VALUE!</v>
      </c>
      <c r="S551" s="58" t="e">
        <f t="shared" si="50"/>
        <v>#VALUE!</v>
      </c>
      <c r="T551" s="59" t="e">
        <f t="shared" si="51"/>
        <v>#VALUE!</v>
      </c>
      <c r="U551" s="57" t="e">
        <f t="shared" si="52"/>
        <v>#VALUE!</v>
      </c>
      <c r="V551" s="34" t="e">
        <f>'935'!AA551</f>
        <v>#VALUE!</v>
      </c>
      <c r="W551" s="58" t="e">
        <f t="shared" si="53"/>
        <v>#VALUE!</v>
      </c>
      <c r="X551" s="59" t="e">
        <f t="shared" si="54"/>
        <v>#VALUE!</v>
      </c>
      <c r="Y551" s="57" t="e">
        <f>0.01*('11'!B$17-'935'!X551)*Matrix!BT551</f>
        <v>#VALUE!</v>
      </c>
      <c r="Z551" s="32" t="e">
        <f>0.01*'11'!B$17*Matrix!AT551*Matrix!CV551</f>
        <v>#VALUE!</v>
      </c>
      <c r="AA551" s="32" t="e">
        <f>Matrix!AT551*MAX(Matrix!DD551,0-(Matrix!DC551+IF('935'!Q551=0,0,(1-'935'!Y551/'11'!C$17)*'11'!B$17/('11'!B$17-'935'!X551)*IF(Matrix!AT551=0,1,Matrix!BX551/Matrix!AT551)*Matrix!CU551)))*'11'!B$17*0.01*'DNO totals'!B$228/'DNO totals'!B$296</f>
        <v>#VALUE!</v>
      </c>
      <c r="AB551" s="32" t="e">
        <f>Matrix!AT551*'Charging rates'!B$106*Matrix!DA551</f>
        <v>#VALUE!</v>
      </c>
      <c r="AC551" s="32" t="e">
        <f>Matrix!AT551*MAX(Matrix!DD551,0-(Matrix!DC551+IF('935'!Q551=0,0,(1-'935'!Y551/'11'!C$17)*'11'!B$17/('11'!B$17-'935'!X551)*IF(Matrix!AT551=0,1,Matrix!BX551/Matrix!AT551)*Matrix!CU551)))*'11'!B$17*0.01*'DNO totals'!B$238/'DNO totals'!B$296</f>
        <v>#VALUE!</v>
      </c>
      <c r="AD551" s="32" t="e">
        <f>0.01*(Matrix!BX551*'11'!B$17*Matrix!CA551+Matrix!AT551*Matrix!CC551*'935'!Q551*('11'!C$17-'935'!Y551)*('11'!B$17/('11'!B$17-'935'!X551)))</f>
        <v>#VALUE!</v>
      </c>
      <c r="AE551" s="32" t="e">
        <f>Matrix!AT551*'Charging rates'!B$116*(Parameters!B$21+Matrix!AU551)*IF('DNO totals'!B$323&lt;0,1,'935'!S551)</f>
        <v>#VALUE!</v>
      </c>
      <c r="AF551" s="32" t="e">
        <f>Matrix!AT551*MAX(Matrix!DD551,0-(Matrix!DC551+IF('935'!Q551=0,0,(1-'935'!Y551/'11'!C$17)*'11'!B$17/('11'!B$17-'935'!X551)*IF(Matrix!AT551=0,1,Matrix!BX551/Matrix!AT551)*Matrix!CU551)))*'11'!B$17*0.01*(1-('DNO totals'!B$238+'DNO totals'!B$228)/'DNO totals'!B$296)</f>
        <v>#VALUE!</v>
      </c>
      <c r="AG551" s="49" t="e">
        <f t="shared" si="55"/>
        <v>#VALUE!</v>
      </c>
    </row>
    <row r="552" spans="1:33">
      <c r="A552" s="28">
        <v>452</v>
      </c>
      <c r="B552" s="47" t="e">
        <f>Results!B552</f>
        <v>#VALUE!</v>
      </c>
      <c r="C552" s="35" t="e">
        <f>Results!C552</f>
        <v>#VALUE!</v>
      </c>
      <c r="D552" s="55" t="e">
        <f>Results!D552</f>
        <v>#VALUE!</v>
      </c>
      <c r="E552" s="55" t="e">
        <f>Results!E552</f>
        <v>#VALUE!</v>
      </c>
      <c r="F552" s="56" t="e">
        <f>Results!F552</f>
        <v>#VALUE!</v>
      </c>
      <c r="G552" s="35" t="e">
        <f>Results!G552</f>
        <v>#VALUE!</v>
      </c>
      <c r="H552" s="55" t="e">
        <f>Results!H552</f>
        <v>#VALUE!</v>
      </c>
      <c r="I552" s="55" t="e">
        <f>Results!I552</f>
        <v>#VALUE!</v>
      </c>
      <c r="J552" s="56" t="e">
        <f>Results!J552</f>
        <v>#VALUE!</v>
      </c>
      <c r="K552" s="57" t="e">
        <f>0.01*'11'!B$17*Matrix!AT552*Results!E552</f>
        <v>#VALUE!</v>
      </c>
      <c r="L552" s="32" t="e">
        <f>0.01*('11'!C$17-'935'!Y552)*Results!C552*Matrix!AT552*('11'!B$17/('11'!B$17-'935'!X552))*'935'!Q552</f>
        <v>#VALUE!</v>
      </c>
      <c r="M552" s="49" t="e">
        <f>0.01*('11'!B$17-'935'!X552)*Results!D552</f>
        <v>#VALUE!</v>
      </c>
      <c r="N552" s="32" t="e">
        <f>0.01*'11'!B$17*Matrix!H552*Matrix!BC552</f>
        <v>#VALUE!</v>
      </c>
      <c r="O552" s="32" t="e">
        <f>0.01*('11'!B$17-'935'!X552)*Matrix!BW552</f>
        <v>#VALUE!</v>
      </c>
      <c r="P552" s="49" t="e">
        <f>0.01*Matrix!AS552*'935'!U552</f>
        <v>#VALUE!</v>
      </c>
      <c r="Q552" s="57" t="e">
        <f t="shared" si="49"/>
        <v>#VALUE!</v>
      </c>
      <c r="R552" s="34" t="e">
        <f>'935'!Z552</f>
        <v>#VALUE!</v>
      </c>
      <c r="S552" s="58" t="e">
        <f t="shared" si="50"/>
        <v>#VALUE!</v>
      </c>
      <c r="T552" s="59" t="e">
        <f t="shared" si="51"/>
        <v>#VALUE!</v>
      </c>
      <c r="U552" s="57" t="e">
        <f t="shared" si="52"/>
        <v>#VALUE!</v>
      </c>
      <c r="V552" s="34" t="e">
        <f>'935'!AA552</f>
        <v>#VALUE!</v>
      </c>
      <c r="W552" s="58" t="e">
        <f t="shared" si="53"/>
        <v>#VALUE!</v>
      </c>
      <c r="X552" s="59" t="e">
        <f t="shared" si="54"/>
        <v>#VALUE!</v>
      </c>
      <c r="Y552" s="57" t="e">
        <f>0.01*('11'!B$17-'935'!X552)*Matrix!BT552</f>
        <v>#VALUE!</v>
      </c>
      <c r="Z552" s="32" t="e">
        <f>0.01*'11'!B$17*Matrix!AT552*Matrix!CV552</f>
        <v>#VALUE!</v>
      </c>
      <c r="AA552" s="32" t="e">
        <f>Matrix!AT552*MAX(Matrix!DD552,0-(Matrix!DC552+IF('935'!Q552=0,0,(1-'935'!Y552/'11'!C$17)*'11'!B$17/('11'!B$17-'935'!X552)*IF(Matrix!AT552=0,1,Matrix!BX552/Matrix!AT552)*Matrix!CU552)))*'11'!B$17*0.01*'DNO totals'!B$228/'DNO totals'!B$296</f>
        <v>#VALUE!</v>
      </c>
      <c r="AB552" s="32" t="e">
        <f>Matrix!AT552*'Charging rates'!B$106*Matrix!DA552</f>
        <v>#VALUE!</v>
      </c>
      <c r="AC552" s="32" t="e">
        <f>Matrix!AT552*MAX(Matrix!DD552,0-(Matrix!DC552+IF('935'!Q552=0,0,(1-'935'!Y552/'11'!C$17)*'11'!B$17/('11'!B$17-'935'!X552)*IF(Matrix!AT552=0,1,Matrix!BX552/Matrix!AT552)*Matrix!CU552)))*'11'!B$17*0.01*'DNO totals'!B$238/'DNO totals'!B$296</f>
        <v>#VALUE!</v>
      </c>
      <c r="AD552" s="32" t="e">
        <f>0.01*(Matrix!BX552*'11'!B$17*Matrix!CA552+Matrix!AT552*Matrix!CC552*'935'!Q552*('11'!C$17-'935'!Y552)*('11'!B$17/('11'!B$17-'935'!X552)))</f>
        <v>#VALUE!</v>
      </c>
      <c r="AE552" s="32" t="e">
        <f>Matrix!AT552*'Charging rates'!B$116*(Parameters!B$21+Matrix!AU552)*IF('DNO totals'!B$323&lt;0,1,'935'!S552)</f>
        <v>#VALUE!</v>
      </c>
      <c r="AF552" s="32" t="e">
        <f>Matrix!AT552*MAX(Matrix!DD552,0-(Matrix!DC552+IF('935'!Q552=0,0,(1-'935'!Y552/'11'!C$17)*'11'!B$17/('11'!B$17-'935'!X552)*IF(Matrix!AT552=0,1,Matrix!BX552/Matrix!AT552)*Matrix!CU552)))*'11'!B$17*0.01*(1-('DNO totals'!B$238+'DNO totals'!B$228)/'DNO totals'!B$296)</f>
        <v>#VALUE!</v>
      </c>
      <c r="AG552" s="49" t="e">
        <f t="shared" si="55"/>
        <v>#VALUE!</v>
      </c>
    </row>
    <row r="553" spans="1:33">
      <c r="A553" s="28">
        <v>453</v>
      </c>
      <c r="B553" s="47" t="e">
        <f>Results!B553</f>
        <v>#VALUE!</v>
      </c>
      <c r="C553" s="35" t="e">
        <f>Results!C553</f>
        <v>#VALUE!</v>
      </c>
      <c r="D553" s="55" t="e">
        <f>Results!D553</f>
        <v>#VALUE!</v>
      </c>
      <c r="E553" s="55" t="e">
        <f>Results!E553</f>
        <v>#VALUE!</v>
      </c>
      <c r="F553" s="56" t="e">
        <f>Results!F553</f>
        <v>#VALUE!</v>
      </c>
      <c r="G553" s="35" t="e">
        <f>Results!G553</f>
        <v>#VALUE!</v>
      </c>
      <c r="H553" s="55" t="e">
        <f>Results!H553</f>
        <v>#VALUE!</v>
      </c>
      <c r="I553" s="55" t="e">
        <f>Results!I553</f>
        <v>#VALUE!</v>
      </c>
      <c r="J553" s="56" t="e">
        <f>Results!J553</f>
        <v>#VALUE!</v>
      </c>
      <c r="K553" s="57" t="e">
        <f>0.01*'11'!B$17*Matrix!AT553*Results!E553</f>
        <v>#VALUE!</v>
      </c>
      <c r="L553" s="32" t="e">
        <f>0.01*('11'!C$17-'935'!Y553)*Results!C553*Matrix!AT553*('11'!B$17/('11'!B$17-'935'!X553))*'935'!Q553</f>
        <v>#VALUE!</v>
      </c>
      <c r="M553" s="49" t="e">
        <f>0.01*('11'!B$17-'935'!X553)*Results!D553</f>
        <v>#VALUE!</v>
      </c>
      <c r="N553" s="32" t="e">
        <f>0.01*'11'!B$17*Matrix!H553*Matrix!BC553</f>
        <v>#VALUE!</v>
      </c>
      <c r="O553" s="32" t="e">
        <f>0.01*('11'!B$17-'935'!X553)*Matrix!BW553</f>
        <v>#VALUE!</v>
      </c>
      <c r="P553" s="49" t="e">
        <f>0.01*Matrix!AS553*'935'!U553</f>
        <v>#VALUE!</v>
      </c>
      <c r="Q553" s="57" t="e">
        <f t="shared" si="49"/>
        <v>#VALUE!</v>
      </c>
      <c r="R553" s="34" t="e">
        <f>'935'!Z553</f>
        <v>#VALUE!</v>
      </c>
      <c r="S553" s="58" t="e">
        <f t="shared" si="50"/>
        <v>#VALUE!</v>
      </c>
      <c r="T553" s="59" t="e">
        <f t="shared" si="51"/>
        <v>#VALUE!</v>
      </c>
      <c r="U553" s="57" t="e">
        <f t="shared" si="52"/>
        <v>#VALUE!</v>
      </c>
      <c r="V553" s="34" t="e">
        <f>'935'!AA553</f>
        <v>#VALUE!</v>
      </c>
      <c r="W553" s="58" t="e">
        <f t="shared" si="53"/>
        <v>#VALUE!</v>
      </c>
      <c r="X553" s="59" t="e">
        <f t="shared" si="54"/>
        <v>#VALUE!</v>
      </c>
      <c r="Y553" s="57" t="e">
        <f>0.01*('11'!B$17-'935'!X553)*Matrix!BT553</f>
        <v>#VALUE!</v>
      </c>
      <c r="Z553" s="32" t="e">
        <f>0.01*'11'!B$17*Matrix!AT553*Matrix!CV553</f>
        <v>#VALUE!</v>
      </c>
      <c r="AA553" s="32" t="e">
        <f>Matrix!AT553*MAX(Matrix!DD553,0-(Matrix!DC553+IF('935'!Q553=0,0,(1-'935'!Y553/'11'!C$17)*'11'!B$17/('11'!B$17-'935'!X553)*IF(Matrix!AT553=0,1,Matrix!BX553/Matrix!AT553)*Matrix!CU553)))*'11'!B$17*0.01*'DNO totals'!B$228/'DNO totals'!B$296</f>
        <v>#VALUE!</v>
      </c>
      <c r="AB553" s="32" t="e">
        <f>Matrix!AT553*'Charging rates'!B$106*Matrix!DA553</f>
        <v>#VALUE!</v>
      </c>
      <c r="AC553" s="32" t="e">
        <f>Matrix!AT553*MAX(Matrix!DD553,0-(Matrix!DC553+IF('935'!Q553=0,0,(1-'935'!Y553/'11'!C$17)*'11'!B$17/('11'!B$17-'935'!X553)*IF(Matrix!AT553=0,1,Matrix!BX553/Matrix!AT553)*Matrix!CU553)))*'11'!B$17*0.01*'DNO totals'!B$238/'DNO totals'!B$296</f>
        <v>#VALUE!</v>
      </c>
      <c r="AD553" s="32" t="e">
        <f>0.01*(Matrix!BX553*'11'!B$17*Matrix!CA553+Matrix!AT553*Matrix!CC553*'935'!Q553*('11'!C$17-'935'!Y553)*('11'!B$17/('11'!B$17-'935'!X553)))</f>
        <v>#VALUE!</v>
      </c>
      <c r="AE553" s="32" t="e">
        <f>Matrix!AT553*'Charging rates'!B$116*(Parameters!B$21+Matrix!AU553)*IF('DNO totals'!B$323&lt;0,1,'935'!S553)</f>
        <v>#VALUE!</v>
      </c>
      <c r="AF553" s="32" t="e">
        <f>Matrix!AT553*MAX(Matrix!DD553,0-(Matrix!DC553+IF('935'!Q553=0,0,(1-'935'!Y553/'11'!C$17)*'11'!B$17/('11'!B$17-'935'!X553)*IF(Matrix!AT553=0,1,Matrix!BX553/Matrix!AT553)*Matrix!CU553)))*'11'!B$17*0.01*(1-('DNO totals'!B$238+'DNO totals'!B$228)/'DNO totals'!B$296)</f>
        <v>#VALUE!</v>
      </c>
      <c r="AG553" s="49" t="e">
        <f t="shared" si="55"/>
        <v>#VALUE!</v>
      </c>
    </row>
    <row r="554" spans="1:33">
      <c r="A554" s="28">
        <v>454</v>
      </c>
      <c r="B554" s="47" t="e">
        <f>Results!B554</f>
        <v>#VALUE!</v>
      </c>
      <c r="C554" s="35" t="e">
        <f>Results!C554</f>
        <v>#VALUE!</v>
      </c>
      <c r="D554" s="55" t="e">
        <f>Results!D554</f>
        <v>#VALUE!</v>
      </c>
      <c r="E554" s="55" t="e">
        <f>Results!E554</f>
        <v>#VALUE!</v>
      </c>
      <c r="F554" s="56" t="e">
        <f>Results!F554</f>
        <v>#VALUE!</v>
      </c>
      <c r="G554" s="35" t="e">
        <f>Results!G554</f>
        <v>#VALUE!</v>
      </c>
      <c r="H554" s="55" t="e">
        <f>Results!H554</f>
        <v>#VALUE!</v>
      </c>
      <c r="I554" s="55" t="e">
        <f>Results!I554</f>
        <v>#VALUE!</v>
      </c>
      <c r="J554" s="56" t="e">
        <f>Results!J554</f>
        <v>#VALUE!</v>
      </c>
      <c r="K554" s="57" t="e">
        <f>0.01*'11'!B$17*Matrix!AT554*Results!E554</f>
        <v>#VALUE!</v>
      </c>
      <c r="L554" s="32" t="e">
        <f>0.01*('11'!C$17-'935'!Y554)*Results!C554*Matrix!AT554*('11'!B$17/('11'!B$17-'935'!X554))*'935'!Q554</f>
        <v>#VALUE!</v>
      </c>
      <c r="M554" s="49" t="e">
        <f>0.01*('11'!B$17-'935'!X554)*Results!D554</f>
        <v>#VALUE!</v>
      </c>
      <c r="N554" s="32" t="e">
        <f>0.01*'11'!B$17*Matrix!H554*Matrix!BC554</f>
        <v>#VALUE!</v>
      </c>
      <c r="O554" s="32" t="e">
        <f>0.01*('11'!B$17-'935'!X554)*Matrix!BW554</f>
        <v>#VALUE!</v>
      </c>
      <c r="P554" s="49" t="e">
        <f>0.01*Matrix!AS554*'935'!U554</f>
        <v>#VALUE!</v>
      </c>
      <c r="Q554" s="57" t="e">
        <f t="shared" si="49"/>
        <v>#VALUE!</v>
      </c>
      <c r="R554" s="34" t="e">
        <f>'935'!Z554</f>
        <v>#VALUE!</v>
      </c>
      <c r="S554" s="58" t="e">
        <f t="shared" si="50"/>
        <v>#VALUE!</v>
      </c>
      <c r="T554" s="59" t="e">
        <f t="shared" si="51"/>
        <v>#VALUE!</v>
      </c>
      <c r="U554" s="57" t="e">
        <f t="shared" si="52"/>
        <v>#VALUE!</v>
      </c>
      <c r="V554" s="34" t="e">
        <f>'935'!AA554</f>
        <v>#VALUE!</v>
      </c>
      <c r="W554" s="58" t="e">
        <f t="shared" si="53"/>
        <v>#VALUE!</v>
      </c>
      <c r="X554" s="59" t="e">
        <f t="shared" si="54"/>
        <v>#VALUE!</v>
      </c>
      <c r="Y554" s="57" t="e">
        <f>0.01*('11'!B$17-'935'!X554)*Matrix!BT554</f>
        <v>#VALUE!</v>
      </c>
      <c r="Z554" s="32" t="e">
        <f>0.01*'11'!B$17*Matrix!AT554*Matrix!CV554</f>
        <v>#VALUE!</v>
      </c>
      <c r="AA554" s="32" t="e">
        <f>Matrix!AT554*MAX(Matrix!DD554,0-(Matrix!DC554+IF('935'!Q554=0,0,(1-'935'!Y554/'11'!C$17)*'11'!B$17/('11'!B$17-'935'!X554)*IF(Matrix!AT554=0,1,Matrix!BX554/Matrix!AT554)*Matrix!CU554)))*'11'!B$17*0.01*'DNO totals'!B$228/'DNO totals'!B$296</f>
        <v>#VALUE!</v>
      </c>
      <c r="AB554" s="32" t="e">
        <f>Matrix!AT554*'Charging rates'!B$106*Matrix!DA554</f>
        <v>#VALUE!</v>
      </c>
      <c r="AC554" s="32" t="e">
        <f>Matrix!AT554*MAX(Matrix!DD554,0-(Matrix!DC554+IF('935'!Q554=0,0,(1-'935'!Y554/'11'!C$17)*'11'!B$17/('11'!B$17-'935'!X554)*IF(Matrix!AT554=0,1,Matrix!BX554/Matrix!AT554)*Matrix!CU554)))*'11'!B$17*0.01*'DNO totals'!B$238/'DNO totals'!B$296</f>
        <v>#VALUE!</v>
      </c>
      <c r="AD554" s="32" t="e">
        <f>0.01*(Matrix!BX554*'11'!B$17*Matrix!CA554+Matrix!AT554*Matrix!CC554*'935'!Q554*('11'!C$17-'935'!Y554)*('11'!B$17/('11'!B$17-'935'!X554)))</f>
        <v>#VALUE!</v>
      </c>
      <c r="AE554" s="32" t="e">
        <f>Matrix!AT554*'Charging rates'!B$116*(Parameters!B$21+Matrix!AU554)*IF('DNO totals'!B$323&lt;0,1,'935'!S554)</f>
        <v>#VALUE!</v>
      </c>
      <c r="AF554" s="32" t="e">
        <f>Matrix!AT554*MAX(Matrix!DD554,0-(Matrix!DC554+IF('935'!Q554=0,0,(1-'935'!Y554/'11'!C$17)*'11'!B$17/('11'!B$17-'935'!X554)*IF(Matrix!AT554=0,1,Matrix!BX554/Matrix!AT554)*Matrix!CU554)))*'11'!B$17*0.01*(1-('DNO totals'!B$238+'DNO totals'!B$228)/'DNO totals'!B$296)</f>
        <v>#VALUE!</v>
      </c>
      <c r="AG554" s="49" t="e">
        <f t="shared" si="55"/>
        <v>#VALUE!</v>
      </c>
    </row>
    <row r="555" spans="1:33">
      <c r="A555" s="28">
        <v>455</v>
      </c>
      <c r="B555" s="47" t="e">
        <f>Results!B555</f>
        <v>#VALUE!</v>
      </c>
      <c r="C555" s="35" t="e">
        <f>Results!C555</f>
        <v>#VALUE!</v>
      </c>
      <c r="D555" s="55" t="e">
        <f>Results!D555</f>
        <v>#VALUE!</v>
      </c>
      <c r="E555" s="55" t="e">
        <f>Results!E555</f>
        <v>#VALUE!</v>
      </c>
      <c r="F555" s="56" t="e">
        <f>Results!F555</f>
        <v>#VALUE!</v>
      </c>
      <c r="G555" s="35" t="e">
        <f>Results!G555</f>
        <v>#VALUE!</v>
      </c>
      <c r="H555" s="55" t="e">
        <f>Results!H555</f>
        <v>#VALUE!</v>
      </c>
      <c r="I555" s="55" t="e">
        <f>Results!I555</f>
        <v>#VALUE!</v>
      </c>
      <c r="J555" s="56" t="e">
        <f>Results!J555</f>
        <v>#VALUE!</v>
      </c>
      <c r="K555" s="57" t="e">
        <f>0.01*'11'!B$17*Matrix!AT555*Results!E555</f>
        <v>#VALUE!</v>
      </c>
      <c r="L555" s="32" t="e">
        <f>0.01*('11'!C$17-'935'!Y555)*Results!C555*Matrix!AT555*('11'!B$17/('11'!B$17-'935'!X555))*'935'!Q555</f>
        <v>#VALUE!</v>
      </c>
      <c r="M555" s="49" t="e">
        <f>0.01*('11'!B$17-'935'!X555)*Results!D555</f>
        <v>#VALUE!</v>
      </c>
      <c r="N555" s="32" t="e">
        <f>0.01*'11'!B$17*Matrix!H555*Matrix!BC555</f>
        <v>#VALUE!</v>
      </c>
      <c r="O555" s="32" t="e">
        <f>0.01*('11'!B$17-'935'!X555)*Matrix!BW555</f>
        <v>#VALUE!</v>
      </c>
      <c r="P555" s="49" t="e">
        <f>0.01*Matrix!AS555*'935'!U555</f>
        <v>#VALUE!</v>
      </c>
      <c r="Q555" s="57" t="e">
        <f t="shared" si="49"/>
        <v>#VALUE!</v>
      </c>
      <c r="R555" s="34" t="e">
        <f>'935'!Z555</f>
        <v>#VALUE!</v>
      </c>
      <c r="S555" s="58" t="e">
        <f t="shared" si="50"/>
        <v>#VALUE!</v>
      </c>
      <c r="T555" s="59" t="e">
        <f t="shared" si="51"/>
        <v>#VALUE!</v>
      </c>
      <c r="U555" s="57" t="e">
        <f t="shared" si="52"/>
        <v>#VALUE!</v>
      </c>
      <c r="V555" s="34" t="e">
        <f>'935'!AA555</f>
        <v>#VALUE!</v>
      </c>
      <c r="W555" s="58" t="e">
        <f t="shared" si="53"/>
        <v>#VALUE!</v>
      </c>
      <c r="X555" s="59" t="e">
        <f t="shared" si="54"/>
        <v>#VALUE!</v>
      </c>
      <c r="Y555" s="57" t="e">
        <f>0.01*('11'!B$17-'935'!X555)*Matrix!BT555</f>
        <v>#VALUE!</v>
      </c>
      <c r="Z555" s="32" t="e">
        <f>0.01*'11'!B$17*Matrix!AT555*Matrix!CV555</f>
        <v>#VALUE!</v>
      </c>
      <c r="AA555" s="32" t="e">
        <f>Matrix!AT555*MAX(Matrix!DD555,0-(Matrix!DC555+IF('935'!Q555=0,0,(1-'935'!Y555/'11'!C$17)*'11'!B$17/('11'!B$17-'935'!X555)*IF(Matrix!AT555=0,1,Matrix!BX555/Matrix!AT555)*Matrix!CU555)))*'11'!B$17*0.01*'DNO totals'!B$228/'DNO totals'!B$296</f>
        <v>#VALUE!</v>
      </c>
      <c r="AB555" s="32" t="e">
        <f>Matrix!AT555*'Charging rates'!B$106*Matrix!DA555</f>
        <v>#VALUE!</v>
      </c>
      <c r="AC555" s="32" t="e">
        <f>Matrix!AT555*MAX(Matrix!DD555,0-(Matrix!DC555+IF('935'!Q555=0,0,(1-'935'!Y555/'11'!C$17)*'11'!B$17/('11'!B$17-'935'!X555)*IF(Matrix!AT555=0,1,Matrix!BX555/Matrix!AT555)*Matrix!CU555)))*'11'!B$17*0.01*'DNO totals'!B$238/'DNO totals'!B$296</f>
        <v>#VALUE!</v>
      </c>
      <c r="AD555" s="32" t="e">
        <f>0.01*(Matrix!BX555*'11'!B$17*Matrix!CA555+Matrix!AT555*Matrix!CC555*'935'!Q555*('11'!C$17-'935'!Y555)*('11'!B$17/('11'!B$17-'935'!X555)))</f>
        <v>#VALUE!</v>
      </c>
      <c r="AE555" s="32" t="e">
        <f>Matrix!AT555*'Charging rates'!B$116*(Parameters!B$21+Matrix!AU555)*IF('DNO totals'!B$323&lt;0,1,'935'!S555)</f>
        <v>#VALUE!</v>
      </c>
      <c r="AF555" s="32" t="e">
        <f>Matrix!AT555*MAX(Matrix!DD555,0-(Matrix!DC555+IF('935'!Q555=0,0,(1-'935'!Y555/'11'!C$17)*'11'!B$17/('11'!B$17-'935'!X555)*IF(Matrix!AT555=0,1,Matrix!BX555/Matrix!AT555)*Matrix!CU555)))*'11'!B$17*0.01*(1-('DNO totals'!B$238+'DNO totals'!B$228)/'DNO totals'!B$296)</f>
        <v>#VALUE!</v>
      </c>
      <c r="AG555" s="49" t="e">
        <f t="shared" si="55"/>
        <v>#VALUE!</v>
      </c>
    </row>
    <row r="556" spans="1:33">
      <c r="A556" s="28">
        <v>456</v>
      </c>
      <c r="B556" s="47" t="e">
        <f>Results!B556</f>
        <v>#VALUE!</v>
      </c>
      <c r="C556" s="35" t="e">
        <f>Results!C556</f>
        <v>#VALUE!</v>
      </c>
      <c r="D556" s="55" t="e">
        <f>Results!D556</f>
        <v>#VALUE!</v>
      </c>
      <c r="E556" s="55" t="e">
        <f>Results!E556</f>
        <v>#VALUE!</v>
      </c>
      <c r="F556" s="56" t="e">
        <f>Results!F556</f>
        <v>#VALUE!</v>
      </c>
      <c r="G556" s="35" t="e">
        <f>Results!G556</f>
        <v>#VALUE!</v>
      </c>
      <c r="H556" s="55" t="e">
        <f>Results!H556</f>
        <v>#VALUE!</v>
      </c>
      <c r="I556" s="55" t="e">
        <f>Results!I556</f>
        <v>#VALUE!</v>
      </c>
      <c r="J556" s="56" t="e">
        <f>Results!J556</f>
        <v>#VALUE!</v>
      </c>
      <c r="K556" s="57" t="e">
        <f>0.01*'11'!B$17*Matrix!AT556*Results!E556</f>
        <v>#VALUE!</v>
      </c>
      <c r="L556" s="32" t="e">
        <f>0.01*('11'!C$17-'935'!Y556)*Results!C556*Matrix!AT556*('11'!B$17/('11'!B$17-'935'!X556))*'935'!Q556</f>
        <v>#VALUE!</v>
      </c>
      <c r="M556" s="49" t="e">
        <f>0.01*('11'!B$17-'935'!X556)*Results!D556</f>
        <v>#VALUE!</v>
      </c>
      <c r="N556" s="32" t="e">
        <f>0.01*'11'!B$17*Matrix!H556*Matrix!BC556</f>
        <v>#VALUE!</v>
      </c>
      <c r="O556" s="32" t="e">
        <f>0.01*('11'!B$17-'935'!X556)*Matrix!BW556</f>
        <v>#VALUE!</v>
      </c>
      <c r="P556" s="49" t="e">
        <f>0.01*Matrix!AS556*'935'!U556</f>
        <v>#VALUE!</v>
      </c>
      <c r="Q556" s="57" t="e">
        <f t="shared" si="49"/>
        <v>#VALUE!</v>
      </c>
      <c r="R556" s="34" t="e">
        <f>'935'!Z556</f>
        <v>#VALUE!</v>
      </c>
      <c r="S556" s="58" t="e">
        <f t="shared" si="50"/>
        <v>#VALUE!</v>
      </c>
      <c r="T556" s="59" t="e">
        <f t="shared" si="51"/>
        <v>#VALUE!</v>
      </c>
      <c r="U556" s="57" t="e">
        <f t="shared" si="52"/>
        <v>#VALUE!</v>
      </c>
      <c r="V556" s="34" t="e">
        <f>'935'!AA556</f>
        <v>#VALUE!</v>
      </c>
      <c r="W556" s="58" t="e">
        <f t="shared" si="53"/>
        <v>#VALUE!</v>
      </c>
      <c r="X556" s="59" t="e">
        <f t="shared" si="54"/>
        <v>#VALUE!</v>
      </c>
      <c r="Y556" s="57" t="e">
        <f>0.01*('11'!B$17-'935'!X556)*Matrix!BT556</f>
        <v>#VALUE!</v>
      </c>
      <c r="Z556" s="32" t="e">
        <f>0.01*'11'!B$17*Matrix!AT556*Matrix!CV556</f>
        <v>#VALUE!</v>
      </c>
      <c r="AA556" s="32" t="e">
        <f>Matrix!AT556*MAX(Matrix!DD556,0-(Matrix!DC556+IF('935'!Q556=0,0,(1-'935'!Y556/'11'!C$17)*'11'!B$17/('11'!B$17-'935'!X556)*IF(Matrix!AT556=0,1,Matrix!BX556/Matrix!AT556)*Matrix!CU556)))*'11'!B$17*0.01*'DNO totals'!B$228/'DNO totals'!B$296</f>
        <v>#VALUE!</v>
      </c>
      <c r="AB556" s="32" t="e">
        <f>Matrix!AT556*'Charging rates'!B$106*Matrix!DA556</f>
        <v>#VALUE!</v>
      </c>
      <c r="AC556" s="32" t="e">
        <f>Matrix!AT556*MAX(Matrix!DD556,0-(Matrix!DC556+IF('935'!Q556=0,0,(1-'935'!Y556/'11'!C$17)*'11'!B$17/('11'!B$17-'935'!X556)*IF(Matrix!AT556=0,1,Matrix!BX556/Matrix!AT556)*Matrix!CU556)))*'11'!B$17*0.01*'DNO totals'!B$238/'DNO totals'!B$296</f>
        <v>#VALUE!</v>
      </c>
      <c r="AD556" s="32" t="e">
        <f>0.01*(Matrix!BX556*'11'!B$17*Matrix!CA556+Matrix!AT556*Matrix!CC556*'935'!Q556*('11'!C$17-'935'!Y556)*('11'!B$17/('11'!B$17-'935'!X556)))</f>
        <v>#VALUE!</v>
      </c>
      <c r="AE556" s="32" t="e">
        <f>Matrix!AT556*'Charging rates'!B$116*(Parameters!B$21+Matrix!AU556)*IF('DNO totals'!B$323&lt;0,1,'935'!S556)</f>
        <v>#VALUE!</v>
      </c>
      <c r="AF556" s="32" t="e">
        <f>Matrix!AT556*MAX(Matrix!DD556,0-(Matrix!DC556+IF('935'!Q556=0,0,(1-'935'!Y556/'11'!C$17)*'11'!B$17/('11'!B$17-'935'!X556)*IF(Matrix!AT556=0,1,Matrix!BX556/Matrix!AT556)*Matrix!CU556)))*'11'!B$17*0.01*(1-('DNO totals'!B$238+'DNO totals'!B$228)/'DNO totals'!B$296)</f>
        <v>#VALUE!</v>
      </c>
      <c r="AG556" s="49" t="e">
        <f t="shared" si="55"/>
        <v>#VALUE!</v>
      </c>
    </row>
    <row r="557" spans="1:33">
      <c r="A557" s="28">
        <v>457</v>
      </c>
      <c r="B557" s="47" t="e">
        <f>Results!B557</f>
        <v>#VALUE!</v>
      </c>
      <c r="C557" s="35" t="e">
        <f>Results!C557</f>
        <v>#VALUE!</v>
      </c>
      <c r="D557" s="55" t="e">
        <f>Results!D557</f>
        <v>#VALUE!</v>
      </c>
      <c r="E557" s="55" t="e">
        <f>Results!E557</f>
        <v>#VALUE!</v>
      </c>
      <c r="F557" s="56" t="e">
        <f>Results!F557</f>
        <v>#VALUE!</v>
      </c>
      <c r="G557" s="35" t="e">
        <f>Results!G557</f>
        <v>#VALUE!</v>
      </c>
      <c r="H557" s="55" t="e">
        <f>Results!H557</f>
        <v>#VALUE!</v>
      </c>
      <c r="I557" s="55" t="e">
        <f>Results!I557</f>
        <v>#VALUE!</v>
      </c>
      <c r="J557" s="56" t="e">
        <f>Results!J557</f>
        <v>#VALUE!</v>
      </c>
      <c r="K557" s="57" t="e">
        <f>0.01*'11'!B$17*Matrix!AT557*Results!E557</f>
        <v>#VALUE!</v>
      </c>
      <c r="L557" s="32" t="e">
        <f>0.01*('11'!C$17-'935'!Y557)*Results!C557*Matrix!AT557*('11'!B$17/('11'!B$17-'935'!X557))*'935'!Q557</f>
        <v>#VALUE!</v>
      </c>
      <c r="M557" s="49" t="e">
        <f>0.01*('11'!B$17-'935'!X557)*Results!D557</f>
        <v>#VALUE!</v>
      </c>
      <c r="N557" s="32" t="e">
        <f>0.01*'11'!B$17*Matrix!H557*Matrix!BC557</f>
        <v>#VALUE!</v>
      </c>
      <c r="O557" s="32" t="e">
        <f>0.01*('11'!B$17-'935'!X557)*Matrix!BW557</f>
        <v>#VALUE!</v>
      </c>
      <c r="P557" s="49" t="e">
        <f>0.01*Matrix!AS557*'935'!U557</f>
        <v>#VALUE!</v>
      </c>
      <c r="Q557" s="57" t="e">
        <f t="shared" si="49"/>
        <v>#VALUE!</v>
      </c>
      <c r="R557" s="34" t="e">
        <f>'935'!Z557</f>
        <v>#VALUE!</v>
      </c>
      <c r="S557" s="58" t="e">
        <f t="shared" si="50"/>
        <v>#VALUE!</v>
      </c>
      <c r="T557" s="59" t="e">
        <f t="shared" si="51"/>
        <v>#VALUE!</v>
      </c>
      <c r="U557" s="57" t="e">
        <f t="shared" si="52"/>
        <v>#VALUE!</v>
      </c>
      <c r="V557" s="34" t="e">
        <f>'935'!AA557</f>
        <v>#VALUE!</v>
      </c>
      <c r="W557" s="58" t="e">
        <f t="shared" si="53"/>
        <v>#VALUE!</v>
      </c>
      <c r="X557" s="59" t="e">
        <f t="shared" si="54"/>
        <v>#VALUE!</v>
      </c>
      <c r="Y557" s="57" t="e">
        <f>0.01*('11'!B$17-'935'!X557)*Matrix!BT557</f>
        <v>#VALUE!</v>
      </c>
      <c r="Z557" s="32" t="e">
        <f>0.01*'11'!B$17*Matrix!AT557*Matrix!CV557</f>
        <v>#VALUE!</v>
      </c>
      <c r="AA557" s="32" t="e">
        <f>Matrix!AT557*MAX(Matrix!DD557,0-(Matrix!DC557+IF('935'!Q557=0,0,(1-'935'!Y557/'11'!C$17)*'11'!B$17/('11'!B$17-'935'!X557)*IF(Matrix!AT557=0,1,Matrix!BX557/Matrix!AT557)*Matrix!CU557)))*'11'!B$17*0.01*'DNO totals'!B$228/'DNO totals'!B$296</f>
        <v>#VALUE!</v>
      </c>
      <c r="AB557" s="32" t="e">
        <f>Matrix!AT557*'Charging rates'!B$106*Matrix!DA557</f>
        <v>#VALUE!</v>
      </c>
      <c r="AC557" s="32" t="e">
        <f>Matrix!AT557*MAX(Matrix!DD557,0-(Matrix!DC557+IF('935'!Q557=0,0,(1-'935'!Y557/'11'!C$17)*'11'!B$17/('11'!B$17-'935'!X557)*IF(Matrix!AT557=0,1,Matrix!BX557/Matrix!AT557)*Matrix!CU557)))*'11'!B$17*0.01*'DNO totals'!B$238/'DNO totals'!B$296</f>
        <v>#VALUE!</v>
      </c>
      <c r="AD557" s="32" t="e">
        <f>0.01*(Matrix!BX557*'11'!B$17*Matrix!CA557+Matrix!AT557*Matrix!CC557*'935'!Q557*('11'!C$17-'935'!Y557)*('11'!B$17/('11'!B$17-'935'!X557)))</f>
        <v>#VALUE!</v>
      </c>
      <c r="AE557" s="32" t="e">
        <f>Matrix!AT557*'Charging rates'!B$116*(Parameters!B$21+Matrix!AU557)*IF('DNO totals'!B$323&lt;0,1,'935'!S557)</f>
        <v>#VALUE!</v>
      </c>
      <c r="AF557" s="32" t="e">
        <f>Matrix!AT557*MAX(Matrix!DD557,0-(Matrix!DC557+IF('935'!Q557=0,0,(1-'935'!Y557/'11'!C$17)*'11'!B$17/('11'!B$17-'935'!X557)*IF(Matrix!AT557=0,1,Matrix!BX557/Matrix!AT557)*Matrix!CU557)))*'11'!B$17*0.01*(1-('DNO totals'!B$238+'DNO totals'!B$228)/'DNO totals'!B$296)</f>
        <v>#VALUE!</v>
      </c>
      <c r="AG557" s="49" t="e">
        <f t="shared" si="55"/>
        <v>#VALUE!</v>
      </c>
    </row>
    <row r="558" spans="1:33">
      <c r="A558" s="28">
        <v>458</v>
      </c>
      <c r="B558" s="47" t="e">
        <f>Results!B558</f>
        <v>#VALUE!</v>
      </c>
      <c r="C558" s="35" t="e">
        <f>Results!C558</f>
        <v>#VALUE!</v>
      </c>
      <c r="D558" s="55" t="e">
        <f>Results!D558</f>
        <v>#VALUE!</v>
      </c>
      <c r="E558" s="55" t="e">
        <f>Results!E558</f>
        <v>#VALUE!</v>
      </c>
      <c r="F558" s="56" t="e">
        <f>Results!F558</f>
        <v>#VALUE!</v>
      </c>
      <c r="G558" s="35" t="e">
        <f>Results!G558</f>
        <v>#VALUE!</v>
      </c>
      <c r="H558" s="55" t="e">
        <f>Results!H558</f>
        <v>#VALUE!</v>
      </c>
      <c r="I558" s="55" t="e">
        <f>Results!I558</f>
        <v>#VALUE!</v>
      </c>
      <c r="J558" s="56" t="e">
        <f>Results!J558</f>
        <v>#VALUE!</v>
      </c>
      <c r="K558" s="57" t="e">
        <f>0.01*'11'!B$17*Matrix!AT558*Results!E558</f>
        <v>#VALUE!</v>
      </c>
      <c r="L558" s="32" t="e">
        <f>0.01*('11'!C$17-'935'!Y558)*Results!C558*Matrix!AT558*('11'!B$17/('11'!B$17-'935'!X558))*'935'!Q558</f>
        <v>#VALUE!</v>
      </c>
      <c r="M558" s="49" t="e">
        <f>0.01*('11'!B$17-'935'!X558)*Results!D558</f>
        <v>#VALUE!</v>
      </c>
      <c r="N558" s="32" t="e">
        <f>0.01*'11'!B$17*Matrix!H558*Matrix!BC558</f>
        <v>#VALUE!</v>
      </c>
      <c r="O558" s="32" t="e">
        <f>0.01*('11'!B$17-'935'!X558)*Matrix!BW558</f>
        <v>#VALUE!</v>
      </c>
      <c r="P558" s="49" t="e">
        <f>0.01*Matrix!AS558*'935'!U558</f>
        <v>#VALUE!</v>
      </c>
      <c r="Q558" s="57" t="e">
        <f t="shared" si="49"/>
        <v>#VALUE!</v>
      </c>
      <c r="R558" s="34" t="e">
        <f>'935'!Z558</f>
        <v>#VALUE!</v>
      </c>
      <c r="S558" s="58" t="e">
        <f t="shared" si="50"/>
        <v>#VALUE!</v>
      </c>
      <c r="T558" s="59" t="e">
        <f t="shared" si="51"/>
        <v>#VALUE!</v>
      </c>
      <c r="U558" s="57" t="e">
        <f t="shared" si="52"/>
        <v>#VALUE!</v>
      </c>
      <c r="V558" s="34" t="e">
        <f>'935'!AA558</f>
        <v>#VALUE!</v>
      </c>
      <c r="W558" s="58" t="e">
        <f t="shared" si="53"/>
        <v>#VALUE!</v>
      </c>
      <c r="X558" s="59" t="e">
        <f t="shared" si="54"/>
        <v>#VALUE!</v>
      </c>
      <c r="Y558" s="57" t="e">
        <f>0.01*('11'!B$17-'935'!X558)*Matrix!BT558</f>
        <v>#VALUE!</v>
      </c>
      <c r="Z558" s="32" t="e">
        <f>0.01*'11'!B$17*Matrix!AT558*Matrix!CV558</f>
        <v>#VALUE!</v>
      </c>
      <c r="AA558" s="32" t="e">
        <f>Matrix!AT558*MAX(Matrix!DD558,0-(Matrix!DC558+IF('935'!Q558=0,0,(1-'935'!Y558/'11'!C$17)*'11'!B$17/('11'!B$17-'935'!X558)*IF(Matrix!AT558=0,1,Matrix!BX558/Matrix!AT558)*Matrix!CU558)))*'11'!B$17*0.01*'DNO totals'!B$228/'DNO totals'!B$296</f>
        <v>#VALUE!</v>
      </c>
      <c r="AB558" s="32" t="e">
        <f>Matrix!AT558*'Charging rates'!B$106*Matrix!DA558</f>
        <v>#VALUE!</v>
      </c>
      <c r="AC558" s="32" t="e">
        <f>Matrix!AT558*MAX(Matrix!DD558,0-(Matrix!DC558+IF('935'!Q558=0,0,(1-'935'!Y558/'11'!C$17)*'11'!B$17/('11'!B$17-'935'!X558)*IF(Matrix!AT558=0,1,Matrix!BX558/Matrix!AT558)*Matrix!CU558)))*'11'!B$17*0.01*'DNO totals'!B$238/'DNO totals'!B$296</f>
        <v>#VALUE!</v>
      </c>
      <c r="AD558" s="32" t="e">
        <f>0.01*(Matrix!BX558*'11'!B$17*Matrix!CA558+Matrix!AT558*Matrix!CC558*'935'!Q558*('11'!C$17-'935'!Y558)*('11'!B$17/('11'!B$17-'935'!X558)))</f>
        <v>#VALUE!</v>
      </c>
      <c r="AE558" s="32" t="e">
        <f>Matrix!AT558*'Charging rates'!B$116*(Parameters!B$21+Matrix!AU558)*IF('DNO totals'!B$323&lt;0,1,'935'!S558)</f>
        <v>#VALUE!</v>
      </c>
      <c r="AF558" s="32" t="e">
        <f>Matrix!AT558*MAX(Matrix!DD558,0-(Matrix!DC558+IF('935'!Q558=0,0,(1-'935'!Y558/'11'!C$17)*'11'!B$17/('11'!B$17-'935'!X558)*IF(Matrix!AT558=0,1,Matrix!BX558/Matrix!AT558)*Matrix!CU558)))*'11'!B$17*0.01*(1-('DNO totals'!B$238+'DNO totals'!B$228)/'DNO totals'!B$296)</f>
        <v>#VALUE!</v>
      </c>
      <c r="AG558" s="49" t="e">
        <f t="shared" si="55"/>
        <v>#VALUE!</v>
      </c>
    </row>
    <row r="559" spans="1:33">
      <c r="A559" s="28">
        <v>459</v>
      </c>
      <c r="B559" s="47" t="e">
        <f>Results!B559</f>
        <v>#VALUE!</v>
      </c>
      <c r="C559" s="35" t="e">
        <f>Results!C559</f>
        <v>#VALUE!</v>
      </c>
      <c r="D559" s="55" t="e">
        <f>Results!D559</f>
        <v>#VALUE!</v>
      </c>
      <c r="E559" s="55" t="e">
        <f>Results!E559</f>
        <v>#VALUE!</v>
      </c>
      <c r="F559" s="56" t="e">
        <f>Results!F559</f>
        <v>#VALUE!</v>
      </c>
      <c r="G559" s="35" t="e">
        <f>Results!G559</f>
        <v>#VALUE!</v>
      </c>
      <c r="H559" s="55" t="e">
        <f>Results!H559</f>
        <v>#VALUE!</v>
      </c>
      <c r="I559" s="55" t="e">
        <f>Results!I559</f>
        <v>#VALUE!</v>
      </c>
      <c r="J559" s="56" t="e">
        <f>Results!J559</f>
        <v>#VALUE!</v>
      </c>
      <c r="K559" s="57" t="e">
        <f>0.01*'11'!B$17*Matrix!AT559*Results!E559</f>
        <v>#VALUE!</v>
      </c>
      <c r="L559" s="32" t="e">
        <f>0.01*('11'!C$17-'935'!Y559)*Results!C559*Matrix!AT559*('11'!B$17/('11'!B$17-'935'!X559))*'935'!Q559</f>
        <v>#VALUE!</v>
      </c>
      <c r="M559" s="49" t="e">
        <f>0.01*('11'!B$17-'935'!X559)*Results!D559</f>
        <v>#VALUE!</v>
      </c>
      <c r="N559" s="32" t="e">
        <f>0.01*'11'!B$17*Matrix!H559*Matrix!BC559</f>
        <v>#VALUE!</v>
      </c>
      <c r="O559" s="32" t="e">
        <f>0.01*('11'!B$17-'935'!X559)*Matrix!BW559</f>
        <v>#VALUE!</v>
      </c>
      <c r="P559" s="49" t="e">
        <f>0.01*Matrix!AS559*'935'!U559</f>
        <v>#VALUE!</v>
      </c>
      <c r="Q559" s="57" t="e">
        <f t="shared" si="49"/>
        <v>#VALUE!</v>
      </c>
      <c r="R559" s="34" t="e">
        <f>'935'!Z559</f>
        <v>#VALUE!</v>
      </c>
      <c r="S559" s="58" t="e">
        <f t="shared" si="50"/>
        <v>#VALUE!</v>
      </c>
      <c r="T559" s="59" t="e">
        <f t="shared" si="51"/>
        <v>#VALUE!</v>
      </c>
      <c r="U559" s="57" t="e">
        <f t="shared" si="52"/>
        <v>#VALUE!</v>
      </c>
      <c r="V559" s="34" t="e">
        <f>'935'!AA559</f>
        <v>#VALUE!</v>
      </c>
      <c r="W559" s="58" t="e">
        <f t="shared" si="53"/>
        <v>#VALUE!</v>
      </c>
      <c r="X559" s="59" t="e">
        <f t="shared" si="54"/>
        <v>#VALUE!</v>
      </c>
      <c r="Y559" s="57" t="e">
        <f>0.01*('11'!B$17-'935'!X559)*Matrix!BT559</f>
        <v>#VALUE!</v>
      </c>
      <c r="Z559" s="32" t="e">
        <f>0.01*'11'!B$17*Matrix!AT559*Matrix!CV559</f>
        <v>#VALUE!</v>
      </c>
      <c r="AA559" s="32" t="e">
        <f>Matrix!AT559*MAX(Matrix!DD559,0-(Matrix!DC559+IF('935'!Q559=0,0,(1-'935'!Y559/'11'!C$17)*'11'!B$17/('11'!B$17-'935'!X559)*IF(Matrix!AT559=0,1,Matrix!BX559/Matrix!AT559)*Matrix!CU559)))*'11'!B$17*0.01*'DNO totals'!B$228/'DNO totals'!B$296</f>
        <v>#VALUE!</v>
      </c>
      <c r="AB559" s="32" t="e">
        <f>Matrix!AT559*'Charging rates'!B$106*Matrix!DA559</f>
        <v>#VALUE!</v>
      </c>
      <c r="AC559" s="32" t="e">
        <f>Matrix!AT559*MAX(Matrix!DD559,0-(Matrix!DC559+IF('935'!Q559=0,0,(1-'935'!Y559/'11'!C$17)*'11'!B$17/('11'!B$17-'935'!X559)*IF(Matrix!AT559=0,1,Matrix!BX559/Matrix!AT559)*Matrix!CU559)))*'11'!B$17*0.01*'DNO totals'!B$238/'DNO totals'!B$296</f>
        <v>#VALUE!</v>
      </c>
      <c r="AD559" s="32" t="e">
        <f>0.01*(Matrix!BX559*'11'!B$17*Matrix!CA559+Matrix!AT559*Matrix!CC559*'935'!Q559*('11'!C$17-'935'!Y559)*('11'!B$17/('11'!B$17-'935'!X559)))</f>
        <v>#VALUE!</v>
      </c>
      <c r="AE559" s="32" t="e">
        <f>Matrix!AT559*'Charging rates'!B$116*(Parameters!B$21+Matrix!AU559)*IF('DNO totals'!B$323&lt;0,1,'935'!S559)</f>
        <v>#VALUE!</v>
      </c>
      <c r="AF559" s="32" t="e">
        <f>Matrix!AT559*MAX(Matrix!DD559,0-(Matrix!DC559+IF('935'!Q559=0,0,(1-'935'!Y559/'11'!C$17)*'11'!B$17/('11'!B$17-'935'!X559)*IF(Matrix!AT559=0,1,Matrix!BX559/Matrix!AT559)*Matrix!CU559)))*'11'!B$17*0.01*(1-('DNO totals'!B$238+'DNO totals'!B$228)/'DNO totals'!B$296)</f>
        <v>#VALUE!</v>
      </c>
      <c r="AG559" s="49" t="e">
        <f t="shared" si="55"/>
        <v>#VALUE!</v>
      </c>
    </row>
    <row r="560" spans="1:33">
      <c r="A560" s="28">
        <v>460</v>
      </c>
      <c r="B560" s="47" t="e">
        <f>Results!B560</f>
        <v>#VALUE!</v>
      </c>
      <c r="C560" s="35" t="e">
        <f>Results!C560</f>
        <v>#VALUE!</v>
      </c>
      <c r="D560" s="55" t="e">
        <f>Results!D560</f>
        <v>#VALUE!</v>
      </c>
      <c r="E560" s="55" t="e">
        <f>Results!E560</f>
        <v>#VALUE!</v>
      </c>
      <c r="F560" s="56" t="e">
        <f>Results!F560</f>
        <v>#VALUE!</v>
      </c>
      <c r="G560" s="35" t="e">
        <f>Results!G560</f>
        <v>#VALUE!</v>
      </c>
      <c r="H560" s="55" t="e">
        <f>Results!H560</f>
        <v>#VALUE!</v>
      </c>
      <c r="I560" s="55" t="e">
        <f>Results!I560</f>
        <v>#VALUE!</v>
      </c>
      <c r="J560" s="56" t="e">
        <f>Results!J560</f>
        <v>#VALUE!</v>
      </c>
      <c r="K560" s="57" t="e">
        <f>0.01*'11'!B$17*Matrix!AT560*Results!E560</f>
        <v>#VALUE!</v>
      </c>
      <c r="L560" s="32" t="e">
        <f>0.01*('11'!C$17-'935'!Y560)*Results!C560*Matrix!AT560*('11'!B$17/('11'!B$17-'935'!X560))*'935'!Q560</f>
        <v>#VALUE!</v>
      </c>
      <c r="M560" s="49" t="e">
        <f>0.01*('11'!B$17-'935'!X560)*Results!D560</f>
        <v>#VALUE!</v>
      </c>
      <c r="N560" s="32" t="e">
        <f>0.01*'11'!B$17*Matrix!H560*Matrix!BC560</f>
        <v>#VALUE!</v>
      </c>
      <c r="O560" s="32" t="e">
        <f>0.01*('11'!B$17-'935'!X560)*Matrix!BW560</f>
        <v>#VALUE!</v>
      </c>
      <c r="P560" s="49" t="e">
        <f>0.01*Matrix!AS560*'935'!U560</f>
        <v>#VALUE!</v>
      </c>
      <c r="Q560" s="57" t="e">
        <f t="shared" si="49"/>
        <v>#VALUE!</v>
      </c>
      <c r="R560" s="34" t="e">
        <f>'935'!Z560</f>
        <v>#VALUE!</v>
      </c>
      <c r="S560" s="58" t="e">
        <f t="shared" si="50"/>
        <v>#VALUE!</v>
      </c>
      <c r="T560" s="59" t="e">
        <f t="shared" si="51"/>
        <v>#VALUE!</v>
      </c>
      <c r="U560" s="57" t="e">
        <f t="shared" si="52"/>
        <v>#VALUE!</v>
      </c>
      <c r="V560" s="34" t="e">
        <f>'935'!AA560</f>
        <v>#VALUE!</v>
      </c>
      <c r="W560" s="58" t="e">
        <f t="shared" si="53"/>
        <v>#VALUE!</v>
      </c>
      <c r="X560" s="59" t="e">
        <f t="shared" si="54"/>
        <v>#VALUE!</v>
      </c>
      <c r="Y560" s="57" t="e">
        <f>0.01*('11'!B$17-'935'!X560)*Matrix!BT560</f>
        <v>#VALUE!</v>
      </c>
      <c r="Z560" s="32" t="e">
        <f>0.01*'11'!B$17*Matrix!AT560*Matrix!CV560</f>
        <v>#VALUE!</v>
      </c>
      <c r="AA560" s="32" t="e">
        <f>Matrix!AT560*MAX(Matrix!DD560,0-(Matrix!DC560+IF('935'!Q560=0,0,(1-'935'!Y560/'11'!C$17)*'11'!B$17/('11'!B$17-'935'!X560)*IF(Matrix!AT560=0,1,Matrix!BX560/Matrix!AT560)*Matrix!CU560)))*'11'!B$17*0.01*'DNO totals'!B$228/'DNO totals'!B$296</f>
        <v>#VALUE!</v>
      </c>
      <c r="AB560" s="32" t="e">
        <f>Matrix!AT560*'Charging rates'!B$106*Matrix!DA560</f>
        <v>#VALUE!</v>
      </c>
      <c r="AC560" s="32" t="e">
        <f>Matrix!AT560*MAX(Matrix!DD560,0-(Matrix!DC560+IF('935'!Q560=0,0,(1-'935'!Y560/'11'!C$17)*'11'!B$17/('11'!B$17-'935'!X560)*IF(Matrix!AT560=0,1,Matrix!BX560/Matrix!AT560)*Matrix!CU560)))*'11'!B$17*0.01*'DNO totals'!B$238/'DNO totals'!B$296</f>
        <v>#VALUE!</v>
      </c>
      <c r="AD560" s="32" t="e">
        <f>0.01*(Matrix!BX560*'11'!B$17*Matrix!CA560+Matrix!AT560*Matrix!CC560*'935'!Q560*('11'!C$17-'935'!Y560)*('11'!B$17/('11'!B$17-'935'!X560)))</f>
        <v>#VALUE!</v>
      </c>
      <c r="AE560" s="32" t="e">
        <f>Matrix!AT560*'Charging rates'!B$116*(Parameters!B$21+Matrix!AU560)*IF('DNO totals'!B$323&lt;0,1,'935'!S560)</f>
        <v>#VALUE!</v>
      </c>
      <c r="AF560" s="32" t="e">
        <f>Matrix!AT560*MAX(Matrix!DD560,0-(Matrix!DC560+IF('935'!Q560=0,0,(1-'935'!Y560/'11'!C$17)*'11'!B$17/('11'!B$17-'935'!X560)*IF(Matrix!AT560=0,1,Matrix!BX560/Matrix!AT560)*Matrix!CU560)))*'11'!B$17*0.01*(1-('DNO totals'!B$238+'DNO totals'!B$228)/'DNO totals'!B$296)</f>
        <v>#VALUE!</v>
      </c>
      <c r="AG560" s="49" t="e">
        <f t="shared" si="55"/>
        <v>#VALUE!</v>
      </c>
    </row>
    <row r="561" spans="1:33">
      <c r="A561" s="28">
        <v>461</v>
      </c>
      <c r="B561" s="47" t="e">
        <f>Results!B561</f>
        <v>#VALUE!</v>
      </c>
      <c r="C561" s="35" t="e">
        <f>Results!C561</f>
        <v>#VALUE!</v>
      </c>
      <c r="D561" s="55" t="e">
        <f>Results!D561</f>
        <v>#VALUE!</v>
      </c>
      <c r="E561" s="55" t="e">
        <f>Results!E561</f>
        <v>#VALUE!</v>
      </c>
      <c r="F561" s="56" t="e">
        <f>Results!F561</f>
        <v>#VALUE!</v>
      </c>
      <c r="G561" s="35" t="e">
        <f>Results!G561</f>
        <v>#VALUE!</v>
      </c>
      <c r="H561" s="55" t="e">
        <f>Results!H561</f>
        <v>#VALUE!</v>
      </c>
      <c r="I561" s="55" t="e">
        <f>Results!I561</f>
        <v>#VALUE!</v>
      </c>
      <c r="J561" s="56" t="e">
        <f>Results!J561</f>
        <v>#VALUE!</v>
      </c>
      <c r="K561" s="57" t="e">
        <f>0.01*'11'!B$17*Matrix!AT561*Results!E561</f>
        <v>#VALUE!</v>
      </c>
      <c r="L561" s="32" t="e">
        <f>0.01*('11'!C$17-'935'!Y561)*Results!C561*Matrix!AT561*('11'!B$17/('11'!B$17-'935'!X561))*'935'!Q561</f>
        <v>#VALUE!</v>
      </c>
      <c r="M561" s="49" t="e">
        <f>0.01*('11'!B$17-'935'!X561)*Results!D561</f>
        <v>#VALUE!</v>
      </c>
      <c r="N561" s="32" t="e">
        <f>0.01*'11'!B$17*Matrix!H561*Matrix!BC561</f>
        <v>#VALUE!</v>
      </c>
      <c r="O561" s="32" t="e">
        <f>0.01*('11'!B$17-'935'!X561)*Matrix!BW561</f>
        <v>#VALUE!</v>
      </c>
      <c r="P561" s="49" t="e">
        <f>0.01*Matrix!AS561*'935'!U561</f>
        <v>#VALUE!</v>
      </c>
      <c r="Q561" s="57" t="e">
        <f t="shared" si="49"/>
        <v>#VALUE!</v>
      </c>
      <c r="R561" s="34" t="e">
        <f>'935'!Z561</f>
        <v>#VALUE!</v>
      </c>
      <c r="S561" s="58" t="e">
        <f t="shared" si="50"/>
        <v>#VALUE!</v>
      </c>
      <c r="T561" s="59" t="e">
        <f t="shared" si="51"/>
        <v>#VALUE!</v>
      </c>
      <c r="U561" s="57" t="e">
        <f t="shared" si="52"/>
        <v>#VALUE!</v>
      </c>
      <c r="V561" s="34" t="e">
        <f>'935'!AA561</f>
        <v>#VALUE!</v>
      </c>
      <c r="W561" s="58" t="e">
        <f t="shared" si="53"/>
        <v>#VALUE!</v>
      </c>
      <c r="X561" s="59" t="e">
        <f t="shared" si="54"/>
        <v>#VALUE!</v>
      </c>
      <c r="Y561" s="57" t="e">
        <f>0.01*('11'!B$17-'935'!X561)*Matrix!BT561</f>
        <v>#VALUE!</v>
      </c>
      <c r="Z561" s="32" t="e">
        <f>0.01*'11'!B$17*Matrix!AT561*Matrix!CV561</f>
        <v>#VALUE!</v>
      </c>
      <c r="AA561" s="32" t="e">
        <f>Matrix!AT561*MAX(Matrix!DD561,0-(Matrix!DC561+IF('935'!Q561=0,0,(1-'935'!Y561/'11'!C$17)*'11'!B$17/('11'!B$17-'935'!X561)*IF(Matrix!AT561=0,1,Matrix!BX561/Matrix!AT561)*Matrix!CU561)))*'11'!B$17*0.01*'DNO totals'!B$228/'DNO totals'!B$296</f>
        <v>#VALUE!</v>
      </c>
      <c r="AB561" s="32" t="e">
        <f>Matrix!AT561*'Charging rates'!B$106*Matrix!DA561</f>
        <v>#VALUE!</v>
      </c>
      <c r="AC561" s="32" t="e">
        <f>Matrix!AT561*MAX(Matrix!DD561,0-(Matrix!DC561+IF('935'!Q561=0,0,(1-'935'!Y561/'11'!C$17)*'11'!B$17/('11'!B$17-'935'!X561)*IF(Matrix!AT561=0,1,Matrix!BX561/Matrix!AT561)*Matrix!CU561)))*'11'!B$17*0.01*'DNO totals'!B$238/'DNO totals'!B$296</f>
        <v>#VALUE!</v>
      </c>
      <c r="AD561" s="32" t="e">
        <f>0.01*(Matrix!BX561*'11'!B$17*Matrix!CA561+Matrix!AT561*Matrix!CC561*'935'!Q561*('11'!C$17-'935'!Y561)*('11'!B$17/('11'!B$17-'935'!X561)))</f>
        <v>#VALUE!</v>
      </c>
      <c r="AE561" s="32" t="e">
        <f>Matrix!AT561*'Charging rates'!B$116*(Parameters!B$21+Matrix!AU561)*IF('DNO totals'!B$323&lt;0,1,'935'!S561)</f>
        <v>#VALUE!</v>
      </c>
      <c r="AF561" s="32" t="e">
        <f>Matrix!AT561*MAX(Matrix!DD561,0-(Matrix!DC561+IF('935'!Q561=0,0,(1-'935'!Y561/'11'!C$17)*'11'!B$17/('11'!B$17-'935'!X561)*IF(Matrix!AT561=0,1,Matrix!BX561/Matrix!AT561)*Matrix!CU561)))*'11'!B$17*0.01*(1-('DNO totals'!B$238+'DNO totals'!B$228)/'DNO totals'!B$296)</f>
        <v>#VALUE!</v>
      </c>
      <c r="AG561" s="49" t="e">
        <f t="shared" si="55"/>
        <v>#VALUE!</v>
      </c>
    </row>
    <row r="562" spans="1:33">
      <c r="A562" s="28">
        <v>462</v>
      </c>
      <c r="B562" s="47" t="e">
        <f>Results!B562</f>
        <v>#VALUE!</v>
      </c>
      <c r="C562" s="35" t="e">
        <f>Results!C562</f>
        <v>#VALUE!</v>
      </c>
      <c r="D562" s="55" t="e">
        <f>Results!D562</f>
        <v>#VALUE!</v>
      </c>
      <c r="E562" s="55" t="e">
        <f>Results!E562</f>
        <v>#VALUE!</v>
      </c>
      <c r="F562" s="56" t="e">
        <f>Results!F562</f>
        <v>#VALUE!</v>
      </c>
      <c r="G562" s="35" t="e">
        <f>Results!G562</f>
        <v>#VALUE!</v>
      </c>
      <c r="H562" s="55" t="e">
        <f>Results!H562</f>
        <v>#VALUE!</v>
      </c>
      <c r="I562" s="55" t="e">
        <f>Results!I562</f>
        <v>#VALUE!</v>
      </c>
      <c r="J562" s="56" t="e">
        <f>Results!J562</f>
        <v>#VALUE!</v>
      </c>
      <c r="K562" s="57" t="e">
        <f>0.01*'11'!B$17*Matrix!AT562*Results!E562</f>
        <v>#VALUE!</v>
      </c>
      <c r="L562" s="32" t="e">
        <f>0.01*('11'!C$17-'935'!Y562)*Results!C562*Matrix!AT562*('11'!B$17/('11'!B$17-'935'!X562))*'935'!Q562</f>
        <v>#VALUE!</v>
      </c>
      <c r="M562" s="49" t="e">
        <f>0.01*('11'!B$17-'935'!X562)*Results!D562</f>
        <v>#VALUE!</v>
      </c>
      <c r="N562" s="32" t="e">
        <f>0.01*'11'!B$17*Matrix!H562*Matrix!BC562</f>
        <v>#VALUE!</v>
      </c>
      <c r="O562" s="32" t="e">
        <f>0.01*('11'!B$17-'935'!X562)*Matrix!BW562</f>
        <v>#VALUE!</v>
      </c>
      <c r="P562" s="49" t="e">
        <f>0.01*Matrix!AS562*'935'!U562</f>
        <v>#VALUE!</v>
      </c>
      <c r="Q562" s="57" t="e">
        <f t="shared" si="49"/>
        <v>#VALUE!</v>
      </c>
      <c r="R562" s="34" t="e">
        <f>'935'!Z562</f>
        <v>#VALUE!</v>
      </c>
      <c r="S562" s="58" t="e">
        <f t="shared" si="50"/>
        <v>#VALUE!</v>
      </c>
      <c r="T562" s="59" t="e">
        <f t="shared" si="51"/>
        <v>#VALUE!</v>
      </c>
      <c r="U562" s="57" t="e">
        <f t="shared" si="52"/>
        <v>#VALUE!</v>
      </c>
      <c r="V562" s="34" t="e">
        <f>'935'!AA562</f>
        <v>#VALUE!</v>
      </c>
      <c r="W562" s="58" t="e">
        <f t="shared" si="53"/>
        <v>#VALUE!</v>
      </c>
      <c r="X562" s="59" t="e">
        <f t="shared" si="54"/>
        <v>#VALUE!</v>
      </c>
      <c r="Y562" s="57" t="e">
        <f>0.01*('11'!B$17-'935'!X562)*Matrix!BT562</f>
        <v>#VALUE!</v>
      </c>
      <c r="Z562" s="32" t="e">
        <f>0.01*'11'!B$17*Matrix!AT562*Matrix!CV562</f>
        <v>#VALUE!</v>
      </c>
      <c r="AA562" s="32" t="e">
        <f>Matrix!AT562*MAX(Matrix!DD562,0-(Matrix!DC562+IF('935'!Q562=0,0,(1-'935'!Y562/'11'!C$17)*'11'!B$17/('11'!B$17-'935'!X562)*IF(Matrix!AT562=0,1,Matrix!BX562/Matrix!AT562)*Matrix!CU562)))*'11'!B$17*0.01*'DNO totals'!B$228/'DNO totals'!B$296</f>
        <v>#VALUE!</v>
      </c>
      <c r="AB562" s="32" t="e">
        <f>Matrix!AT562*'Charging rates'!B$106*Matrix!DA562</f>
        <v>#VALUE!</v>
      </c>
      <c r="AC562" s="32" t="e">
        <f>Matrix!AT562*MAX(Matrix!DD562,0-(Matrix!DC562+IF('935'!Q562=0,0,(1-'935'!Y562/'11'!C$17)*'11'!B$17/('11'!B$17-'935'!X562)*IF(Matrix!AT562=0,1,Matrix!BX562/Matrix!AT562)*Matrix!CU562)))*'11'!B$17*0.01*'DNO totals'!B$238/'DNO totals'!B$296</f>
        <v>#VALUE!</v>
      </c>
      <c r="AD562" s="32" t="e">
        <f>0.01*(Matrix!BX562*'11'!B$17*Matrix!CA562+Matrix!AT562*Matrix!CC562*'935'!Q562*('11'!C$17-'935'!Y562)*('11'!B$17/('11'!B$17-'935'!X562)))</f>
        <v>#VALUE!</v>
      </c>
      <c r="AE562" s="32" t="e">
        <f>Matrix!AT562*'Charging rates'!B$116*(Parameters!B$21+Matrix!AU562)*IF('DNO totals'!B$323&lt;0,1,'935'!S562)</f>
        <v>#VALUE!</v>
      </c>
      <c r="AF562" s="32" t="e">
        <f>Matrix!AT562*MAX(Matrix!DD562,0-(Matrix!DC562+IF('935'!Q562=0,0,(1-'935'!Y562/'11'!C$17)*'11'!B$17/('11'!B$17-'935'!X562)*IF(Matrix!AT562=0,1,Matrix!BX562/Matrix!AT562)*Matrix!CU562)))*'11'!B$17*0.01*(1-('DNO totals'!B$238+'DNO totals'!B$228)/'DNO totals'!B$296)</f>
        <v>#VALUE!</v>
      </c>
      <c r="AG562" s="49" t="e">
        <f t="shared" si="55"/>
        <v>#VALUE!</v>
      </c>
    </row>
    <row r="563" spans="1:33">
      <c r="A563" s="28">
        <v>463</v>
      </c>
      <c r="B563" s="47" t="e">
        <f>Results!B563</f>
        <v>#VALUE!</v>
      </c>
      <c r="C563" s="35" t="e">
        <f>Results!C563</f>
        <v>#VALUE!</v>
      </c>
      <c r="D563" s="55" t="e">
        <f>Results!D563</f>
        <v>#VALUE!</v>
      </c>
      <c r="E563" s="55" t="e">
        <f>Results!E563</f>
        <v>#VALUE!</v>
      </c>
      <c r="F563" s="56" t="e">
        <f>Results!F563</f>
        <v>#VALUE!</v>
      </c>
      <c r="G563" s="35" t="e">
        <f>Results!G563</f>
        <v>#VALUE!</v>
      </c>
      <c r="H563" s="55" t="e">
        <f>Results!H563</f>
        <v>#VALUE!</v>
      </c>
      <c r="I563" s="55" t="e">
        <f>Results!I563</f>
        <v>#VALUE!</v>
      </c>
      <c r="J563" s="56" t="e">
        <f>Results!J563</f>
        <v>#VALUE!</v>
      </c>
      <c r="K563" s="57" t="e">
        <f>0.01*'11'!B$17*Matrix!AT563*Results!E563</f>
        <v>#VALUE!</v>
      </c>
      <c r="L563" s="32" t="e">
        <f>0.01*('11'!C$17-'935'!Y563)*Results!C563*Matrix!AT563*('11'!B$17/('11'!B$17-'935'!X563))*'935'!Q563</f>
        <v>#VALUE!</v>
      </c>
      <c r="M563" s="49" t="e">
        <f>0.01*('11'!B$17-'935'!X563)*Results!D563</f>
        <v>#VALUE!</v>
      </c>
      <c r="N563" s="32" t="e">
        <f>0.01*'11'!B$17*Matrix!H563*Matrix!BC563</f>
        <v>#VALUE!</v>
      </c>
      <c r="O563" s="32" t="e">
        <f>0.01*('11'!B$17-'935'!X563)*Matrix!BW563</f>
        <v>#VALUE!</v>
      </c>
      <c r="P563" s="49" t="e">
        <f>0.01*Matrix!AS563*'935'!U563</f>
        <v>#VALUE!</v>
      </c>
      <c r="Q563" s="57" t="e">
        <f t="shared" si="49"/>
        <v>#VALUE!</v>
      </c>
      <c r="R563" s="34" t="e">
        <f>'935'!Z563</f>
        <v>#VALUE!</v>
      </c>
      <c r="S563" s="58" t="e">
        <f t="shared" si="50"/>
        <v>#VALUE!</v>
      </c>
      <c r="T563" s="59" t="e">
        <f t="shared" si="51"/>
        <v>#VALUE!</v>
      </c>
      <c r="U563" s="57" t="e">
        <f t="shared" si="52"/>
        <v>#VALUE!</v>
      </c>
      <c r="V563" s="34" t="e">
        <f>'935'!AA563</f>
        <v>#VALUE!</v>
      </c>
      <c r="W563" s="58" t="e">
        <f t="shared" si="53"/>
        <v>#VALUE!</v>
      </c>
      <c r="X563" s="59" t="e">
        <f t="shared" si="54"/>
        <v>#VALUE!</v>
      </c>
      <c r="Y563" s="57" t="e">
        <f>0.01*('11'!B$17-'935'!X563)*Matrix!BT563</f>
        <v>#VALUE!</v>
      </c>
      <c r="Z563" s="32" t="e">
        <f>0.01*'11'!B$17*Matrix!AT563*Matrix!CV563</f>
        <v>#VALUE!</v>
      </c>
      <c r="AA563" s="32" t="e">
        <f>Matrix!AT563*MAX(Matrix!DD563,0-(Matrix!DC563+IF('935'!Q563=0,0,(1-'935'!Y563/'11'!C$17)*'11'!B$17/('11'!B$17-'935'!X563)*IF(Matrix!AT563=0,1,Matrix!BX563/Matrix!AT563)*Matrix!CU563)))*'11'!B$17*0.01*'DNO totals'!B$228/'DNO totals'!B$296</f>
        <v>#VALUE!</v>
      </c>
      <c r="AB563" s="32" t="e">
        <f>Matrix!AT563*'Charging rates'!B$106*Matrix!DA563</f>
        <v>#VALUE!</v>
      </c>
      <c r="AC563" s="32" t="e">
        <f>Matrix!AT563*MAX(Matrix!DD563,0-(Matrix!DC563+IF('935'!Q563=0,0,(1-'935'!Y563/'11'!C$17)*'11'!B$17/('11'!B$17-'935'!X563)*IF(Matrix!AT563=0,1,Matrix!BX563/Matrix!AT563)*Matrix!CU563)))*'11'!B$17*0.01*'DNO totals'!B$238/'DNO totals'!B$296</f>
        <v>#VALUE!</v>
      </c>
      <c r="AD563" s="32" t="e">
        <f>0.01*(Matrix!BX563*'11'!B$17*Matrix!CA563+Matrix!AT563*Matrix!CC563*'935'!Q563*('11'!C$17-'935'!Y563)*('11'!B$17/('11'!B$17-'935'!X563)))</f>
        <v>#VALUE!</v>
      </c>
      <c r="AE563" s="32" t="e">
        <f>Matrix!AT563*'Charging rates'!B$116*(Parameters!B$21+Matrix!AU563)*IF('DNO totals'!B$323&lt;0,1,'935'!S563)</f>
        <v>#VALUE!</v>
      </c>
      <c r="AF563" s="32" t="e">
        <f>Matrix!AT563*MAX(Matrix!DD563,0-(Matrix!DC563+IF('935'!Q563=0,0,(1-'935'!Y563/'11'!C$17)*'11'!B$17/('11'!B$17-'935'!X563)*IF(Matrix!AT563=0,1,Matrix!BX563/Matrix!AT563)*Matrix!CU563)))*'11'!B$17*0.01*(1-('DNO totals'!B$238+'DNO totals'!B$228)/'DNO totals'!B$296)</f>
        <v>#VALUE!</v>
      </c>
      <c r="AG563" s="49" t="e">
        <f t="shared" si="55"/>
        <v>#VALUE!</v>
      </c>
    </row>
    <row r="564" spans="1:33">
      <c r="A564" s="28">
        <v>464</v>
      </c>
      <c r="B564" s="47" t="e">
        <f>Results!B564</f>
        <v>#VALUE!</v>
      </c>
      <c r="C564" s="35" t="e">
        <f>Results!C564</f>
        <v>#VALUE!</v>
      </c>
      <c r="D564" s="55" t="e">
        <f>Results!D564</f>
        <v>#VALUE!</v>
      </c>
      <c r="E564" s="55" t="e">
        <f>Results!E564</f>
        <v>#VALUE!</v>
      </c>
      <c r="F564" s="56" t="e">
        <f>Results!F564</f>
        <v>#VALUE!</v>
      </c>
      <c r="G564" s="35" t="e">
        <f>Results!G564</f>
        <v>#VALUE!</v>
      </c>
      <c r="H564" s="55" t="e">
        <f>Results!H564</f>
        <v>#VALUE!</v>
      </c>
      <c r="I564" s="55" t="e">
        <f>Results!I564</f>
        <v>#VALUE!</v>
      </c>
      <c r="J564" s="56" t="e">
        <f>Results!J564</f>
        <v>#VALUE!</v>
      </c>
      <c r="K564" s="57" t="e">
        <f>0.01*'11'!B$17*Matrix!AT564*Results!E564</f>
        <v>#VALUE!</v>
      </c>
      <c r="L564" s="32" t="e">
        <f>0.01*('11'!C$17-'935'!Y564)*Results!C564*Matrix!AT564*('11'!B$17/('11'!B$17-'935'!X564))*'935'!Q564</f>
        <v>#VALUE!</v>
      </c>
      <c r="M564" s="49" t="e">
        <f>0.01*('11'!B$17-'935'!X564)*Results!D564</f>
        <v>#VALUE!</v>
      </c>
      <c r="N564" s="32" t="e">
        <f>0.01*'11'!B$17*Matrix!H564*Matrix!BC564</f>
        <v>#VALUE!</v>
      </c>
      <c r="O564" s="32" t="e">
        <f>0.01*('11'!B$17-'935'!X564)*Matrix!BW564</f>
        <v>#VALUE!</v>
      </c>
      <c r="P564" s="49" t="e">
        <f>0.01*Matrix!AS564*'935'!U564</f>
        <v>#VALUE!</v>
      </c>
      <c r="Q564" s="57" t="e">
        <f t="shared" si="49"/>
        <v>#VALUE!</v>
      </c>
      <c r="R564" s="34" t="e">
        <f>'935'!Z564</f>
        <v>#VALUE!</v>
      </c>
      <c r="S564" s="58" t="e">
        <f t="shared" si="50"/>
        <v>#VALUE!</v>
      </c>
      <c r="T564" s="59" t="e">
        <f t="shared" si="51"/>
        <v>#VALUE!</v>
      </c>
      <c r="U564" s="57" t="e">
        <f t="shared" si="52"/>
        <v>#VALUE!</v>
      </c>
      <c r="V564" s="34" t="e">
        <f>'935'!AA564</f>
        <v>#VALUE!</v>
      </c>
      <c r="W564" s="58" t="e">
        <f t="shared" si="53"/>
        <v>#VALUE!</v>
      </c>
      <c r="X564" s="59" t="e">
        <f t="shared" si="54"/>
        <v>#VALUE!</v>
      </c>
      <c r="Y564" s="57" t="e">
        <f>0.01*('11'!B$17-'935'!X564)*Matrix!BT564</f>
        <v>#VALUE!</v>
      </c>
      <c r="Z564" s="32" t="e">
        <f>0.01*'11'!B$17*Matrix!AT564*Matrix!CV564</f>
        <v>#VALUE!</v>
      </c>
      <c r="AA564" s="32" t="e">
        <f>Matrix!AT564*MAX(Matrix!DD564,0-(Matrix!DC564+IF('935'!Q564=0,0,(1-'935'!Y564/'11'!C$17)*'11'!B$17/('11'!B$17-'935'!X564)*IF(Matrix!AT564=0,1,Matrix!BX564/Matrix!AT564)*Matrix!CU564)))*'11'!B$17*0.01*'DNO totals'!B$228/'DNO totals'!B$296</f>
        <v>#VALUE!</v>
      </c>
      <c r="AB564" s="32" t="e">
        <f>Matrix!AT564*'Charging rates'!B$106*Matrix!DA564</f>
        <v>#VALUE!</v>
      </c>
      <c r="AC564" s="32" t="e">
        <f>Matrix!AT564*MAX(Matrix!DD564,0-(Matrix!DC564+IF('935'!Q564=0,0,(1-'935'!Y564/'11'!C$17)*'11'!B$17/('11'!B$17-'935'!X564)*IF(Matrix!AT564=0,1,Matrix!BX564/Matrix!AT564)*Matrix!CU564)))*'11'!B$17*0.01*'DNO totals'!B$238/'DNO totals'!B$296</f>
        <v>#VALUE!</v>
      </c>
      <c r="AD564" s="32" t="e">
        <f>0.01*(Matrix!BX564*'11'!B$17*Matrix!CA564+Matrix!AT564*Matrix!CC564*'935'!Q564*('11'!C$17-'935'!Y564)*('11'!B$17/('11'!B$17-'935'!X564)))</f>
        <v>#VALUE!</v>
      </c>
      <c r="AE564" s="32" t="e">
        <f>Matrix!AT564*'Charging rates'!B$116*(Parameters!B$21+Matrix!AU564)*IF('DNO totals'!B$323&lt;0,1,'935'!S564)</f>
        <v>#VALUE!</v>
      </c>
      <c r="AF564" s="32" t="e">
        <f>Matrix!AT564*MAX(Matrix!DD564,0-(Matrix!DC564+IF('935'!Q564=0,0,(1-'935'!Y564/'11'!C$17)*'11'!B$17/('11'!B$17-'935'!X564)*IF(Matrix!AT564=0,1,Matrix!BX564/Matrix!AT564)*Matrix!CU564)))*'11'!B$17*0.01*(1-('DNO totals'!B$238+'DNO totals'!B$228)/'DNO totals'!B$296)</f>
        <v>#VALUE!</v>
      </c>
      <c r="AG564" s="49" t="e">
        <f t="shared" si="55"/>
        <v>#VALUE!</v>
      </c>
    </row>
    <row r="565" spans="1:33">
      <c r="A565" s="28">
        <v>465</v>
      </c>
      <c r="B565" s="47" t="e">
        <f>Results!B565</f>
        <v>#VALUE!</v>
      </c>
      <c r="C565" s="35" t="e">
        <f>Results!C565</f>
        <v>#VALUE!</v>
      </c>
      <c r="D565" s="55" t="e">
        <f>Results!D565</f>
        <v>#VALUE!</v>
      </c>
      <c r="E565" s="55" t="e">
        <f>Results!E565</f>
        <v>#VALUE!</v>
      </c>
      <c r="F565" s="56" t="e">
        <f>Results!F565</f>
        <v>#VALUE!</v>
      </c>
      <c r="G565" s="35" t="e">
        <f>Results!G565</f>
        <v>#VALUE!</v>
      </c>
      <c r="H565" s="55" t="e">
        <f>Results!H565</f>
        <v>#VALUE!</v>
      </c>
      <c r="I565" s="55" t="e">
        <f>Results!I565</f>
        <v>#VALUE!</v>
      </c>
      <c r="J565" s="56" t="e">
        <f>Results!J565</f>
        <v>#VALUE!</v>
      </c>
      <c r="K565" s="57" t="e">
        <f>0.01*'11'!B$17*Matrix!AT565*Results!E565</f>
        <v>#VALUE!</v>
      </c>
      <c r="L565" s="32" t="e">
        <f>0.01*('11'!C$17-'935'!Y565)*Results!C565*Matrix!AT565*('11'!B$17/('11'!B$17-'935'!X565))*'935'!Q565</f>
        <v>#VALUE!</v>
      </c>
      <c r="M565" s="49" t="e">
        <f>0.01*('11'!B$17-'935'!X565)*Results!D565</f>
        <v>#VALUE!</v>
      </c>
      <c r="N565" s="32" t="e">
        <f>0.01*'11'!B$17*Matrix!H565*Matrix!BC565</f>
        <v>#VALUE!</v>
      </c>
      <c r="O565" s="32" t="e">
        <f>0.01*('11'!B$17-'935'!X565)*Matrix!BW565</f>
        <v>#VALUE!</v>
      </c>
      <c r="P565" s="49" t="e">
        <f>0.01*Matrix!AS565*'935'!U565</f>
        <v>#VALUE!</v>
      </c>
      <c r="Q565" s="57" t="e">
        <f t="shared" si="49"/>
        <v>#VALUE!</v>
      </c>
      <c r="R565" s="34" t="e">
        <f>'935'!Z565</f>
        <v>#VALUE!</v>
      </c>
      <c r="S565" s="58" t="e">
        <f t="shared" si="50"/>
        <v>#VALUE!</v>
      </c>
      <c r="T565" s="59" t="e">
        <f t="shared" si="51"/>
        <v>#VALUE!</v>
      </c>
      <c r="U565" s="57" t="e">
        <f t="shared" si="52"/>
        <v>#VALUE!</v>
      </c>
      <c r="V565" s="34" t="e">
        <f>'935'!AA565</f>
        <v>#VALUE!</v>
      </c>
      <c r="W565" s="58" t="e">
        <f t="shared" si="53"/>
        <v>#VALUE!</v>
      </c>
      <c r="X565" s="59" t="e">
        <f t="shared" si="54"/>
        <v>#VALUE!</v>
      </c>
      <c r="Y565" s="57" t="e">
        <f>0.01*('11'!B$17-'935'!X565)*Matrix!BT565</f>
        <v>#VALUE!</v>
      </c>
      <c r="Z565" s="32" t="e">
        <f>0.01*'11'!B$17*Matrix!AT565*Matrix!CV565</f>
        <v>#VALUE!</v>
      </c>
      <c r="AA565" s="32" t="e">
        <f>Matrix!AT565*MAX(Matrix!DD565,0-(Matrix!DC565+IF('935'!Q565=0,0,(1-'935'!Y565/'11'!C$17)*'11'!B$17/('11'!B$17-'935'!X565)*IF(Matrix!AT565=0,1,Matrix!BX565/Matrix!AT565)*Matrix!CU565)))*'11'!B$17*0.01*'DNO totals'!B$228/'DNO totals'!B$296</f>
        <v>#VALUE!</v>
      </c>
      <c r="AB565" s="32" t="e">
        <f>Matrix!AT565*'Charging rates'!B$106*Matrix!DA565</f>
        <v>#VALUE!</v>
      </c>
      <c r="AC565" s="32" t="e">
        <f>Matrix!AT565*MAX(Matrix!DD565,0-(Matrix!DC565+IF('935'!Q565=0,0,(1-'935'!Y565/'11'!C$17)*'11'!B$17/('11'!B$17-'935'!X565)*IF(Matrix!AT565=0,1,Matrix!BX565/Matrix!AT565)*Matrix!CU565)))*'11'!B$17*0.01*'DNO totals'!B$238/'DNO totals'!B$296</f>
        <v>#VALUE!</v>
      </c>
      <c r="AD565" s="32" t="e">
        <f>0.01*(Matrix!BX565*'11'!B$17*Matrix!CA565+Matrix!AT565*Matrix!CC565*'935'!Q565*('11'!C$17-'935'!Y565)*('11'!B$17/('11'!B$17-'935'!X565)))</f>
        <v>#VALUE!</v>
      </c>
      <c r="AE565" s="32" t="e">
        <f>Matrix!AT565*'Charging rates'!B$116*(Parameters!B$21+Matrix!AU565)*IF('DNO totals'!B$323&lt;0,1,'935'!S565)</f>
        <v>#VALUE!</v>
      </c>
      <c r="AF565" s="32" t="e">
        <f>Matrix!AT565*MAX(Matrix!DD565,0-(Matrix!DC565+IF('935'!Q565=0,0,(1-'935'!Y565/'11'!C$17)*'11'!B$17/('11'!B$17-'935'!X565)*IF(Matrix!AT565=0,1,Matrix!BX565/Matrix!AT565)*Matrix!CU565)))*'11'!B$17*0.01*(1-('DNO totals'!B$238+'DNO totals'!B$228)/'DNO totals'!B$296)</f>
        <v>#VALUE!</v>
      </c>
      <c r="AG565" s="49" t="e">
        <f t="shared" si="55"/>
        <v>#VALUE!</v>
      </c>
    </row>
    <row r="566" spans="1:33">
      <c r="A566" s="28">
        <v>466</v>
      </c>
      <c r="B566" s="47" t="e">
        <f>Results!B566</f>
        <v>#VALUE!</v>
      </c>
      <c r="C566" s="35" t="e">
        <f>Results!C566</f>
        <v>#VALUE!</v>
      </c>
      <c r="D566" s="55" t="e">
        <f>Results!D566</f>
        <v>#VALUE!</v>
      </c>
      <c r="E566" s="55" t="e">
        <f>Results!E566</f>
        <v>#VALUE!</v>
      </c>
      <c r="F566" s="56" t="e">
        <f>Results!F566</f>
        <v>#VALUE!</v>
      </c>
      <c r="G566" s="35" t="e">
        <f>Results!G566</f>
        <v>#VALUE!</v>
      </c>
      <c r="H566" s="55" t="e">
        <f>Results!H566</f>
        <v>#VALUE!</v>
      </c>
      <c r="I566" s="55" t="e">
        <f>Results!I566</f>
        <v>#VALUE!</v>
      </c>
      <c r="J566" s="56" t="e">
        <f>Results!J566</f>
        <v>#VALUE!</v>
      </c>
      <c r="K566" s="57" t="e">
        <f>0.01*'11'!B$17*Matrix!AT566*Results!E566</f>
        <v>#VALUE!</v>
      </c>
      <c r="L566" s="32" t="e">
        <f>0.01*('11'!C$17-'935'!Y566)*Results!C566*Matrix!AT566*('11'!B$17/('11'!B$17-'935'!X566))*'935'!Q566</f>
        <v>#VALUE!</v>
      </c>
      <c r="M566" s="49" t="e">
        <f>0.01*('11'!B$17-'935'!X566)*Results!D566</f>
        <v>#VALUE!</v>
      </c>
      <c r="N566" s="32" t="e">
        <f>0.01*'11'!B$17*Matrix!H566*Matrix!BC566</f>
        <v>#VALUE!</v>
      </c>
      <c r="O566" s="32" t="e">
        <f>0.01*('11'!B$17-'935'!X566)*Matrix!BW566</f>
        <v>#VALUE!</v>
      </c>
      <c r="P566" s="49" t="e">
        <f>0.01*Matrix!AS566*'935'!U566</f>
        <v>#VALUE!</v>
      </c>
      <c r="Q566" s="57" t="e">
        <f t="shared" si="49"/>
        <v>#VALUE!</v>
      </c>
      <c r="R566" s="34" t="e">
        <f>'935'!Z566</f>
        <v>#VALUE!</v>
      </c>
      <c r="S566" s="58" t="e">
        <f t="shared" si="50"/>
        <v>#VALUE!</v>
      </c>
      <c r="T566" s="59" t="e">
        <f t="shared" si="51"/>
        <v>#VALUE!</v>
      </c>
      <c r="U566" s="57" t="e">
        <f t="shared" si="52"/>
        <v>#VALUE!</v>
      </c>
      <c r="V566" s="34" t="e">
        <f>'935'!AA566</f>
        <v>#VALUE!</v>
      </c>
      <c r="W566" s="58" t="e">
        <f t="shared" si="53"/>
        <v>#VALUE!</v>
      </c>
      <c r="X566" s="59" t="e">
        <f t="shared" si="54"/>
        <v>#VALUE!</v>
      </c>
      <c r="Y566" s="57" t="e">
        <f>0.01*('11'!B$17-'935'!X566)*Matrix!BT566</f>
        <v>#VALUE!</v>
      </c>
      <c r="Z566" s="32" t="e">
        <f>0.01*'11'!B$17*Matrix!AT566*Matrix!CV566</f>
        <v>#VALUE!</v>
      </c>
      <c r="AA566" s="32" t="e">
        <f>Matrix!AT566*MAX(Matrix!DD566,0-(Matrix!DC566+IF('935'!Q566=0,0,(1-'935'!Y566/'11'!C$17)*'11'!B$17/('11'!B$17-'935'!X566)*IF(Matrix!AT566=0,1,Matrix!BX566/Matrix!AT566)*Matrix!CU566)))*'11'!B$17*0.01*'DNO totals'!B$228/'DNO totals'!B$296</f>
        <v>#VALUE!</v>
      </c>
      <c r="AB566" s="32" t="e">
        <f>Matrix!AT566*'Charging rates'!B$106*Matrix!DA566</f>
        <v>#VALUE!</v>
      </c>
      <c r="AC566" s="32" t="e">
        <f>Matrix!AT566*MAX(Matrix!DD566,0-(Matrix!DC566+IF('935'!Q566=0,0,(1-'935'!Y566/'11'!C$17)*'11'!B$17/('11'!B$17-'935'!X566)*IF(Matrix!AT566=0,1,Matrix!BX566/Matrix!AT566)*Matrix!CU566)))*'11'!B$17*0.01*'DNO totals'!B$238/'DNO totals'!B$296</f>
        <v>#VALUE!</v>
      </c>
      <c r="AD566" s="32" t="e">
        <f>0.01*(Matrix!BX566*'11'!B$17*Matrix!CA566+Matrix!AT566*Matrix!CC566*'935'!Q566*('11'!C$17-'935'!Y566)*('11'!B$17/('11'!B$17-'935'!X566)))</f>
        <v>#VALUE!</v>
      </c>
      <c r="AE566" s="32" t="e">
        <f>Matrix!AT566*'Charging rates'!B$116*(Parameters!B$21+Matrix!AU566)*IF('DNO totals'!B$323&lt;0,1,'935'!S566)</f>
        <v>#VALUE!</v>
      </c>
      <c r="AF566" s="32" t="e">
        <f>Matrix!AT566*MAX(Matrix!DD566,0-(Matrix!DC566+IF('935'!Q566=0,0,(1-'935'!Y566/'11'!C$17)*'11'!B$17/('11'!B$17-'935'!X566)*IF(Matrix!AT566=0,1,Matrix!BX566/Matrix!AT566)*Matrix!CU566)))*'11'!B$17*0.01*(1-('DNO totals'!B$238+'DNO totals'!B$228)/'DNO totals'!B$296)</f>
        <v>#VALUE!</v>
      </c>
      <c r="AG566" s="49" t="e">
        <f t="shared" si="55"/>
        <v>#VALUE!</v>
      </c>
    </row>
    <row r="567" spans="1:33">
      <c r="A567" s="28">
        <v>467</v>
      </c>
      <c r="B567" s="47" t="e">
        <f>Results!B567</f>
        <v>#VALUE!</v>
      </c>
      <c r="C567" s="35" t="e">
        <f>Results!C567</f>
        <v>#VALUE!</v>
      </c>
      <c r="D567" s="55" t="e">
        <f>Results!D567</f>
        <v>#VALUE!</v>
      </c>
      <c r="E567" s="55" t="e">
        <f>Results!E567</f>
        <v>#VALUE!</v>
      </c>
      <c r="F567" s="56" t="e">
        <f>Results!F567</f>
        <v>#VALUE!</v>
      </c>
      <c r="G567" s="35" t="e">
        <f>Results!G567</f>
        <v>#VALUE!</v>
      </c>
      <c r="H567" s="55" t="e">
        <f>Results!H567</f>
        <v>#VALUE!</v>
      </c>
      <c r="I567" s="55" t="e">
        <f>Results!I567</f>
        <v>#VALUE!</v>
      </c>
      <c r="J567" s="56" t="e">
        <f>Results!J567</f>
        <v>#VALUE!</v>
      </c>
      <c r="K567" s="57" t="e">
        <f>0.01*'11'!B$17*Matrix!AT567*Results!E567</f>
        <v>#VALUE!</v>
      </c>
      <c r="L567" s="32" t="e">
        <f>0.01*('11'!C$17-'935'!Y567)*Results!C567*Matrix!AT567*('11'!B$17/('11'!B$17-'935'!X567))*'935'!Q567</f>
        <v>#VALUE!</v>
      </c>
      <c r="M567" s="49" t="e">
        <f>0.01*('11'!B$17-'935'!X567)*Results!D567</f>
        <v>#VALUE!</v>
      </c>
      <c r="N567" s="32" t="e">
        <f>0.01*'11'!B$17*Matrix!H567*Matrix!BC567</f>
        <v>#VALUE!</v>
      </c>
      <c r="O567" s="32" t="e">
        <f>0.01*('11'!B$17-'935'!X567)*Matrix!BW567</f>
        <v>#VALUE!</v>
      </c>
      <c r="P567" s="49" t="e">
        <f>0.01*Matrix!AS567*'935'!U567</f>
        <v>#VALUE!</v>
      </c>
      <c r="Q567" s="57" t="e">
        <f t="shared" si="49"/>
        <v>#VALUE!</v>
      </c>
      <c r="R567" s="34" t="e">
        <f>'935'!Z567</f>
        <v>#VALUE!</v>
      </c>
      <c r="S567" s="58" t="e">
        <f t="shared" si="50"/>
        <v>#VALUE!</v>
      </c>
      <c r="T567" s="59" t="e">
        <f t="shared" si="51"/>
        <v>#VALUE!</v>
      </c>
      <c r="U567" s="57" t="e">
        <f t="shared" si="52"/>
        <v>#VALUE!</v>
      </c>
      <c r="V567" s="34" t="e">
        <f>'935'!AA567</f>
        <v>#VALUE!</v>
      </c>
      <c r="W567" s="58" t="e">
        <f t="shared" si="53"/>
        <v>#VALUE!</v>
      </c>
      <c r="X567" s="59" t="e">
        <f t="shared" si="54"/>
        <v>#VALUE!</v>
      </c>
      <c r="Y567" s="57" t="e">
        <f>0.01*('11'!B$17-'935'!X567)*Matrix!BT567</f>
        <v>#VALUE!</v>
      </c>
      <c r="Z567" s="32" t="e">
        <f>0.01*'11'!B$17*Matrix!AT567*Matrix!CV567</f>
        <v>#VALUE!</v>
      </c>
      <c r="AA567" s="32" t="e">
        <f>Matrix!AT567*MAX(Matrix!DD567,0-(Matrix!DC567+IF('935'!Q567=0,0,(1-'935'!Y567/'11'!C$17)*'11'!B$17/('11'!B$17-'935'!X567)*IF(Matrix!AT567=0,1,Matrix!BX567/Matrix!AT567)*Matrix!CU567)))*'11'!B$17*0.01*'DNO totals'!B$228/'DNO totals'!B$296</f>
        <v>#VALUE!</v>
      </c>
      <c r="AB567" s="32" t="e">
        <f>Matrix!AT567*'Charging rates'!B$106*Matrix!DA567</f>
        <v>#VALUE!</v>
      </c>
      <c r="AC567" s="32" t="e">
        <f>Matrix!AT567*MAX(Matrix!DD567,0-(Matrix!DC567+IF('935'!Q567=0,0,(1-'935'!Y567/'11'!C$17)*'11'!B$17/('11'!B$17-'935'!X567)*IF(Matrix!AT567=0,1,Matrix!BX567/Matrix!AT567)*Matrix!CU567)))*'11'!B$17*0.01*'DNO totals'!B$238/'DNO totals'!B$296</f>
        <v>#VALUE!</v>
      </c>
      <c r="AD567" s="32" t="e">
        <f>0.01*(Matrix!BX567*'11'!B$17*Matrix!CA567+Matrix!AT567*Matrix!CC567*'935'!Q567*('11'!C$17-'935'!Y567)*('11'!B$17/('11'!B$17-'935'!X567)))</f>
        <v>#VALUE!</v>
      </c>
      <c r="AE567" s="32" t="e">
        <f>Matrix!AT567*'Charging rates'!B$116*(Parameters!B$21+Matrix!AU567)*IF('DNO totals'!B$323&lt;0,1,'935'!S567)</f>
        <v>#VALUE!</v>
      </c>
      <c r="AF567" s="32" t="e">
        <f>Matrix!AT567*MAX(Matrix!DD567,0-(Matrix!DC567+IF('935'!Q567=0,0,(1-'935'!Y567/'11'!C$17)*'11'!B$17/('11'!B$17-'935'!X567)*IF(Matrix!AT567=0,1,Matrix!BX567/Matrix!AT567)*Matrix!CU567)))*'11'!B$17*0.01*(1-('DNO totals'!B$238+'DNO totals'!B$228)/'DNO totals'!B$296)</f>
        <v>#VALUE!</v>
      </c>
      <c r="AG567" s="49" t="e">
        <f t="shared" si="55"/>
        <v>#VALUE!</v>
      </c>
    </row>
    <row r="568" spans="1:33">
      <c r="A568" s="28">
        <v>468</v>
      </c>
      <c r="B568" s="47" t="e">
        <f>Results!B568</f>
        <v>#VALUE!</v>
      </c>
      <c r="C568" s="35" t="e">
        <f>Results!C568</f>
        <v>#VALUE!</v>
      </c>
      <c r="D568" s="55" t="e">
        <f>Results!D568</f>
        <v>#VALUE!</v>
      </c>
      <c r="E568" s="55" t="e">
        <f>Results!E568</f>
        <v>#VALUE!</v>
      </c>
      <c r="F568" s="56" t="e">
        <f>Results!F568</f>
        <v>#VALUE!</v>
      </c>
      <c r="G568" s="35" t="e">
        <f>Results!G568</f>
        <v>#VALUE!</v>
      </c>
      <c r="H568" s="55" t="e">
        <f>Results!H568</f>
        <v>#VALUE!</v>
      </c>
      <c r="I568" s="55" t="e">
        <f>Results!I568</f>
        <v>#VALUE!</v>
      </c>
      <c r="J568" s="56" t="e">
        <f>Results!J568</f>
        <v>#VALUE!</v>
      </c>
      <c r="K568" s="57" t="e">
        <f>0.01*'11'!B$17*Matrix!AT568*Results!E568</f>
        <v>#VALUE!</v>
      </c>
      <c r="L568" s="32" t="e">
        <f>0.01*('11'!C$17-'935'!Y568)*Results!C568*Matrix!AT568*('11'!B$17/('11'!B$17-'935'!X568))*'935'!Q568</f>
        <v>#VALUE!</v>
      </c>
      <c r="M568" s="49" t="e">
        <f>0.01*('11'!B$17-'935'!X568)*Results!D568</f>
        <v>#VALUE!</v>
      </c>
      <c r="N568" s="32" t="e">
        <f>0.01*'11'!B$17*Matrix!H568*Matrix!BC568</f>
        <v>#VALUE!</v>
      </c>
      <c r="O568" s="32" t="e">
        <f>0.01*('11'!B$17-'935'!X568)*Matrix!BW568</f>
        <v>#VALUE!</v>
      </c>
      <c r="P568" s="49" t="e">
        <f>0.01*Matrix!AS568*'935'!U568</f>
        <v>#VALUE!</v>
      </c>
      <c r="Q568" s="57" t="e">
        <f t="shared" si="49"/>
        <v>#VALUE!</v>
      </c>
      <c r="R568" s="34" t="e">
        <f>'935'!Z568</f>
        <v>#VALUE!</v>
      </c>
      <c r="S568" s="58" t="e">
        <f t="shared" si="50"/>
        <v>#VALUE!</v>
      </c>
      <c r="T568" s="59" t="e">
        <f t="shared" si="51"/>
        <v>#VALUE!</v>
      </c>
      <c r="U568" s="57" t="e">
        <f t="shared" si="52"/>
        <v>#VALUE!</v>
      </c>
      <c r="V568" s="34" t="e">
        <f>'935'!AA568</f>
        <v>#VALUE!</v>
      </c>
      <c r="W568" s="58" t="e">
        <f t="shared" si="53"/>
        <v>#VALUE!</v>
      </c>
      <c r="X568" s="59" t="e">
        <f t="shared" si="54"/>
        <v>#VALUE!</v>
      </c>
      <c r="Y568" s="57" t="e">
        <f>0.01*('11'!B$17-'935'!X568)*Matrix!BT568</f>
        <v>#VALUE!</v>
      </c>
      <c r="Z568" s="32" t="e">
        <f>0.01*'11'!B$17*Matrix!AT568*Matrix!CV568</f>
        <v>#VALUE!</v>
      </c>
      <c r="AA568" s="32" t="e">
        <f>Matrix!AT568*MAX(Matrix!DD568,0-(Matrix!DC568+IF('935'!Q568=0,0,(1-'935'!Y568/'11'!C$17)*'11'!B$17/('11'!B$17-'935'!X568)*IF(Matrix!AT568=0,1,Matrix!BX568/Matrix!AT568)*Matrix!CU568)))*'11'!B$17*0.01*'DNO totals'!B$228/'DNO totals'!B$296</f>
        <v>#VALUE!</v>
      </c>
      <c r="AB568" s="32" t="e">
        <f>Matrix!AT568*'Charging rates'!B$106*Matrix!DA568</f>
        <v>#VALUE!</v>
      </c>
      <c r="AC568" s="32" t="e">
        <f>Matrix!AT568*MAX(Matrix!DD568,0-(Matrix!DC568+IF('935'!Q568=0,0,(1-'935'!Y568/'11'!C$17)*'11'!B$17/('11'!B$17-'935'!X568)*IF(Matrix!AT568=0,1,Matrix!BX568/Matrix!AT568)*Matrix!CU568)))*'11'!B$17*0.01*'DNO totals'!B$238/'DNO totals'!B$296</f>
        <v>#VALUE!</v>
      </c>
      <c r="AD568" s="32" t="e">
        <f>0.01*(Matrix!BX568*'11'!B$17*Matrix!CA568+Matrix!AT568*Matrix!CC568*'935'!Q568*('11'!C$17-'935'!Y568)*('11'!B$17/('11'!B$17-'935'!X568)))</f>
        <v>#VALUE!</v>
      </c>
      <c r="AE568" s="32" t="e">
        <f>Matrix!AT568*'Charging rates'!B$116*(Parameters!B$21+Matrix!AU568)*IF('DNO totals'!B$323&lt;0,1,'935'!S568)</f>
        <v>#VALUE!</v>
      </c>
      <c r="AF568" s="32" t="e">
        <f>Matrix!AT568*MAX(Matrix!DD568,0-(Matrix!DC568+IF('935'!Q568=0,0,(1-'935'!Y568/'11'!C$17)*'11'!B$17/('11'!B$17-'935'!X568)*IF(Matrix!AT568=0,1,Matrix!BX568/Matrix!AT568)*Matrix!CU568)))*'11'!B$17*0.01*(1-('DNO totals'!B$238+'DNO totals'!B$228)/'DNO totals'!B$296)</f>
        <v>#VALUE!</v>
      </c>
      <c r="AG568" s="49" t="e">
        <f t="shared" si="55"/>
        <v>#VALUE!</v>
      </c>
    </row>
    <row r="569" spans="1:33">
      <c r="A569" s="28">
        <v>469</v>
      </c>
      <c r="B569" s="47" t="e">
        <f>Results!B569</f>
        <v>#VALUE!</v>
      </c>
      <c r="C569" s="35" t="e">
        <f>Results!C569</f>
        <v>#VALUE!</v>
      </c>
      <c r="D569" s="55" t="e">
        <f>Results!D569</f>
        <v>#VALUE!</v>
      </c>
      <c r="E569" s="55" t="e">
        <f>Results!E569</f>
        <v>#VALUE!</v>
      </c>
      <c r="F569" s="56" t="e">
        <f>Results!F569</f>
        <v>#VALUE!</v>
      </c>
      <c r="G569" s="35" t="e">
        <f>Results!G569</f>
        <v>#VALUE!</v>
      </c>
      <c r="H569" s="55" t="e">
        <f>Results!H569</f>
        <v>#VALUE!</v>
      </c>
      <c r="I569" s="55" t="e">
        <f>Results!I569</f>
        <v>#VALUE!</v>
      </c>
      <c r="J569" s="56" t="e">
        <f>Results!J569</f>
        <v>#VALUE!</v>
      </c>
      <c r="K569" s="57" t="e">
        <f>0.01*'11'!B$17*Matrix!AT569*Results!E569</f>
        <v>#VALUE!</v>
      </c>
      <c r="L569" s="32" t="e">
        <f>0.01*('11'!C$17-'935'!Y569)*Results!C569*Matrix!AT569*('11'!B$17/('11'!B$17-'935'!X569))*'935'!Q569</f>
        <v>#VALUE!</v>
      </c>
      <c r="M569" s="49" t="e">
        <f>0.01*('11'!B$17-'935'!X569)*Results!D569</f>
        <v>#VALUE!</v>
      </c>
      <c r="N569" s="32" t="e">
        <f>0.01*'11'!B$17*Matrix!H569*Matrix!BC569</f>
        <v>#VALUE!</v>
      </c>
      <c r="O569" s="32" t="e">
        <f>0.01*('11'!B$17-'935'!X569)*Matrix!BW569</f>
        <v>#VALUE!</v>
      </c>
      <c r="P569" s="49" t="e">
        <f>0.01*Matrix!AS569*'935'!U569</f>
        <v>#VALUE!</v>
      </c>
      <c r="Q569" s="57" t="e">
        <f t="shared" si="49"/>
        <v>#VALUE!</v>
      </c>
      <c r="R569" s="34" t="e">
        <f>'935'!Z569</f>
        <v>#VALUE!</v>
      </c>
      <c r="S569" s="58" t="e">
        <f t="shared" si="50"/>
        <v>#VALUE!</v>
      </c>
      <c r="T569" s="59" t="e">
        <f t="shared" si="51"/>
        <v>#VALUE!</v>
      </c>
      <c r="U569" s="57" t="e">
        <f t="shared" si="52"/>
        <v>#VALUE!</v>
      </c>
      <c r="V569" s="34" t="e">
        <f>'935'!AA569</f>
        <v>#VALUE!</v>
      </c>
      <c r="W569" s="58" t="e">
        <f t="shared" si="53"/>
        <v>#VALUE!</v>
      </c>
      <c r="X569" s="59" t="e">
        <f t="shared" si="54"/>
        <v>#VALUE!</v>
      </c>
      <c r="Y569" s="57" t="e">
        <f>0.01*('11'!B$17-'935'!X569)*Matrix!BT569</f>
        <v>#VALUE!</v>
      </c>
      <c r="Z569" s="32" t="e">
        <f>0.01*'11'!B$17*Matrix!AT569*Matrix!CV569</f>
        <v>#VALUE!</v>
      </c>
      <c r="AA569" s="32" t="e">
        <f>Matrix!AT569*MAX(Matrix!DD569,0-(Matrix!DC569+IF('935'!Q569=0,0,(1-'935'!Y569/'11'!C$17)*'11'!B$17/('11'!B$17-'935'!X569)*IF(Matrix!AT569=0,1,Matrix!BX569/Matrix!AT569)*Matrix!CU569)))*'11'!B$17*0.01*'DNO totals'!B$228/'DNO totals'!B$296</f>
        <v>#VALUE!</v>
      </c>
      <c r="AB569" s="32" t="e">
        <f>Matrix!AT569*'Charging rates'!B$106*Matrix!DA569</f>
        <v>#VALUE!</v>
      </c>
      <c r="AC569" s="32" t="e">
        <f>Matrix!AT569*MAX(Matrix!DD569,0-(Matrix!DC569+IF('935'!Q569=0,0,(1-'935'!Y569/'11'!C$17)*'11'!B$17/('11'!B$17-'935'!X569)*IF(Matrix!AT569=0,1,Matrix!BX569/Matrix!AT569)*Matrix!CU569)))*'11'!B$17*0.01*'DNO totals'!B$238/'DNO totals'!B$296</f>
        <v>#VALUE!</v>
      </c>
      <c r="AD569" s="32" t="e">
        <f>0.01*(Matrix!BX569*'11'!B$17*Matrix!CA569+Matrix!AT569*Matrix!CC569*'935'!Q569*('11'!C$17-'935'!Y569)*('11'!B$17/('11'!B$17-'935'!X569)))</f>
        <v>#VALUE!</v>
      </c>
      <c r="AE569" s="32" t="e">
        <f>Matrix!AT569*'Charging rates'!B$116*(Parameters!B$21+Matrix!AU569)*IF('DNO totals'!B$323&lt;0,1,'935'!S569)</f>
        <v>#VALUE!</v>
      </c>
      <c r="AF569" s="32" t="e">
        <f>Matrix!AT569*MAX(Matrix!DD569,0-(Matrix!DC569+IF('935'!Q569=0,0,(1-'935'!Y569/'11'!C$17)*'11'!B$17/('11'!B$17-'935'!X569)*IF(Matrix!AT569=0,1,Matrix!BX569/Matrix!AT569)*Matrix!CU569)))*'11'!B$17*0.01*(1-('DNO totals'!B$238+'DNO totals'!B$228)/'DNO totals'!B$296)</f>
        <v>#VALUE!</v>
      </c>
      <c r="AG569" s="49" t="e">
        <f t="shared" si="55"/>
        <v>#VALUE!</v>
      </c>
    </row>
    <row r="570" spans="1:33">
      <c r="A570" s="28">
        <v>470</v>
      </c>
      <c r="B570" s="47" t="e">
        <f>Results!B570</f>
        <v>#VALUE!</v>
      </c>
      <c r="C570" s="35" t="e">
        <f>Results!C570</f>
        <v>#VALUE!</v>
      </c>
      <c r="D570" s="55" t="e">
        <f>Results!D570</f>
        <v>#VALUE!</v>
      </c>
      <c r="E570" s="55" t="e">
        <f>Results!E570</f>
        <v>#VALUE!</v>
      </c>
      <c r="F570" s="56" t="e">
        <f>Results!F570</f>
        <v>#VALUE!</v>
      </c>
      <c r="G570" s="35" t="e">
        <f>Results!G570</f>
        <v>#VALUE!</v>
      </c>
      <c r="H570" s="55" t="e">
        <f>Results!H570</f>
        <v>#VALUE!</v>
      </c>
      <c r="I570" s="55" t="e">
        <f>Results!I570</f>
        <v>#VALUE!</v>
      </c>
      <c r="J570" s="56" t="e">
        <f>Results!J570</f>
        <v>#VALUE!</v>
      </c>
      <c r="K570" s="57" t="e">
        <f>0.01*'11'!B$17*Matrix!AT570*Results!E570</f>
        <v>#VALUE!</v>
      </c>
      <c r="L570" s="32" t="e">
        <f>0.01*('11'!C$17-'935'!Y570)*Results!C570*Matrix!AT570*('11'!B$17/('11'!B$17-'935'!X570))*'935'!Q570</f>
        <v>#VALUE!</v>
      </c>
      <c r="M570" s="49" t="e">
        <f>0.01*('11'!B$17-'935'!X570)*Results!D570</f>
        <v>#VALUE!</v>
      </c>
      <c r="N570" s="32" t="e">
        <f>0.01*'11'!B$17*Matrix!H570*Matrix!BC570</f>
        <v>#VALUE!</v>
      </c>
      <c r="O570" s="32" t="e">
        <f>0.01*('11'!B$17-'935'!X570)*Matrix!BW570</f>
        <v>#VALUE!</v>
      </c>
      <c r="P570" s="49" t="e">
        <f>0.01*Matrix!AS570*'935'!U570</f>
        <v>#VALUE!</v>
      </c>
      <c r="Q570" s="57" t="e">
        <f t="shared" si="49"/>
        <v>#VALUE!</v>
      </c>
      <c r="R570" s="34" t="e">
        <f>'935'!Z570</f>
        <v>#VALUE!</v>
      </c>
      <c r="S570" s="58" t="e">
        <f t="shared" si="50"/>
        <v>#VALUE!</v>
      </c>
      <c r="T570" s="59" t="e">
        <f t="shared" si="51"/>
        <v>#VALUE!</v>
      </c>
      <c r="U570" s="57" t="e">
        <f t="shared" si="52"/>
        <v>#VALUE!</v>
      </c>
      <c r="V570" s="34" t="e">
        <f>'935'!AA570</f>
        <v>#VALUE!</v>
      </c>
      <c r="W570" s="58" t="e">
        <f t="shared" si="53"/>
        <v>#VALUE!</v>
      </c>
      <c r="X570" s="59" t="e">
        <f t="shared" si="54"/>
        <v>#VALUE!</v>
      </c>
      <c r="Y570" s="57" t="e">
        <f>0.01*('11'!B$17-'935'!X570)*Matrix!BT570</f>
        <v>#VALUE!</v>
      </c>
      <c r="Z570" s="32" t="e">
        <f>0.01*'11'!B$17*Matrix!AT570*Matrix!CV570</f>
        <v>#VALUE!</v>
      </c>
      <c r="AA570" s="32" t="e">
        <f>Matrix!AT570*MAX(Matrix!DD570,0-(Matrix!DC570+IF('935'!Q570=0,0,(1-'935'!Y570/'11'!C$17)*'11'!B$17/('11'!B$17-'935'!X570)*IF(Matrix!AT570=0,1,Matrix!BX570/Matrix!AT570)*Matrix!CU570)))*'11'!B$17*0.01*'DNO totals'!B$228/'DNO totals'!B$296</f>
        <v>#VALUE!</v>
      </c>
      <c r="AB570" s="32" t="e">
        <f>Matrix!AT570*'Charging rates'!B$106*Matrix!DA570</f>
        <v>#VALUE!</v>
      </c>
      <c r="AC570" s="32" t="e">
        <f>Matrix!AT570*MAX(Matrix!DD570,0-(Matrix!DC570+IF('935'!Q570=0,0,(1-'935'!Y570/'11'!C$17)*'11'!B$17/('11'!B$17-'935'!X570)*IF(Matrix!AT570=0,1,Matrix!BX570/Matrix!AT570)*Matrix!CU570)))*'11'!B$17*0.01*'DNO totals'!B$238/'DNO totals'!B$296</f>
        <v>#VALUE!</v>
      </c>
      <c r="AD570" s="32" t="e">
        <f>0.01*(Matrix!BX570*'11'!B$17*Matrix!CA570+Matrix!AT570*Matrix!CC570*'935'!Q570*('11'!C$17-'935'!Y570)*('11'!B$17/('11'!B$17-'935'!X570)))</f>
        <v>#VALUE!</v>
      </c>
      <c r="AE570" s="32" t="e">
        <f>Matrix!AT570*'Charging rates'!B$116*(Parameters!B$21+Matrix!AU570)*IF('DNO totals'!B$323&lt;0,1,'935'!S570)</f>
        <v>#VALUE!</v>
      </c>
      <c r="AF570" s="32" t="e">
        <f>Matrix!AT570*MAX(Matrix!DD570,0-(Matrix!DC570+IF('935'!Q570=0,0,(1-'935'!Y570/'11'!C$17)*'11'!B$17/('11'!B$17-'935'!X570)*IF(Matrix!AT570=0,1,Matrix!BX570/Matrix!AT570)*Matrix!CU570)))*'11'!B$17*0.01*(1-('DNO totals'!B$238+'DNO totals'!B$228)/'DNO totals'!B$296)</f>
        <v>#VALUE!</v>
      </c>
      <c r="AG570" s="49" t="e">
        <f t="shared" si="55"/>
        <v>#VALUE!</v>
      </c>
    </row>
    <row r="571" spans="1:33">
      <c r="A571" s="28">
        <v>471</v>
      </c>
      <c r="B571" s="47" t="e">
        <f>Results!B571</f>
        <v>#VALUE!</v>
      </c>
      <c r="C571" s="35" t="e">
        <f>Results!C571</f>
        <v>#VALUE!</v>
      </c>
      <c r="D571" s="55" t="e">
        <f>Results!D571</f>
        <v>#VALUE!</v>
      </c>
      <c r="E571" s="55" t="e">
        <f>Results!E571</f>
        <v>#VALUE!</v>
      </c>
      <c r="F571" s="56" t="e">
        <f>Results!F571</f>
        <v>#VALUE!</v>
      </c>
      <c r="G571" s="35" t="e">
        <f>Results!G571</f>
        <v>#VALUE!</v>
      </c>
      <c r="H571" s="55" t="e">
        <f>Results!H571</f>
        <v>#VALUE!</v>
      </c>
      <c r="I571" s="55" t="e">
        <f>Results!I571</f>
        <v>#VALUE!</v>
      </c>
      <c r="J571" s="56" t="e">
        <f>Results!J571</f>
        <v>#VALUE!</v>
      </c>
      <c r="K571" s="57" t="e">
        <f>0.01*'11'!B$17*Matrix!AT571*Results!E571</f>
        <v>#VALUE!</v>
      </c>
      <c r="L571" s="32" t="e">
        <f>0.01*('11'!C$17-'935'!Y571)*Results!C571*Matrix!AT571*('11'!B$17/('11'!B$17-'935'!X571))*'935'!Q571</f>
        <v>#VALUE!</v>
      </c>
      <c r="M571" s="49" t="e">
        <f>0.01*('11'!B$17-'935'!X571)*Results!D571</f>
        <v>#VALUE!</v>
      </c>
      <c r="N571" s="32" t="e">
        <f>0.01*'11'!B$17*Matrix!H571*Matrix!BC571</f>
        <v>#VALUE!</v>
      </c>
      <c r="O571" s="32" t="e">
        <f>0.01*('11'!B$17-'935'!X571)*Matrix!BW571</f>
        <v>#VALUE!</v>
      </c>
      <c r="P571" s="49" t="e">
        <f>0.01*Matrix!AS571*'935'!U571</f>
        <v>#VALUE!</v>
      </c>
      <c r="Q571" s="57" t="e">
        <f t="shared" si="49"/>
        <v>#VALUE!</v>
      </c>
      <c r="R571" s="34" t="e">
        <f>'935'!Z571</f>
        <v>#VALUE!</v>
      </c>
      <c r="S571" s="58" t="e">
        <f t="shared" si="50"/>
        <v>#VALUE!</v>
      </c>
      <c r="T571" s="59" t="e">
        <f t="shared" si="51"/>
        <v>#VALUE!</v>
      </c>
      <c r="U571" s="57" t="e">
        <f t="shared" si="52"/>
        <v>#VALUE!</v>
      </c>
      <c r="V571" s="34" t="e">
        <f>'935'!AA571</f>
        <v>#VALUE!</v>
      </c>
      <c r="W571" s="58" t="e">
        <f t="shared" si="53"/>
        <v>#VALUE!</v>
      </c>
      <c r="X571" s="59" t="e">
        <f t="shared" si="54"/>
        <v>#VALUE!</v>
      </c>
      <c r="Y571" s="57" t="e">
        <f>0.01*('11'!B$17-'935'!X571)*Matrix!BT571</f>
        <v>#VALUE!</v>
      </c>
      <c r="Z571" s="32" t="e">
        <f>0.01*'11'!B$17*Matrix!AT571*Matrix!CV571</f>
        <v>#VALUE!</v>
      </c>
      <c r="AA571" s="32" t="e">
        <f>Matrix!AT571*MAX(Matrix!DD571,0-(Matrix!DC571+IF('935'!Q571=0,0,(1-'935'!Y571/'11'!C$17)*'11'!B$17/('11'!B$17-'935'!X571)*IF(Matrix!AT571=0,1,Matrix!BX571/Matrix!AT571)*Matrix!CU571)))*'11'!B$17*0.01*'DNO totals'!B$228/'DNO totals'!B$296</f>
        <v>#VALUE!</v>
      </c>
      <c r="AB571" s="32" t="e">
        <f>Matrix!AT571*'Charging rates'!B$106*Matrix!DA571</f>
        <v>#VALUE!</v>
      </c>
      <c r="AC571" s="32" t="e">
        <f>Matrix!AT571*MAX(Matrix!DD571,0-(Matrix!DC571+IF('935'!Q571=0,0,(1-'935'!Y571/'11'!C$17)*'11'!B$17/('11'!B$17-'935'!X571)*IF(Matrix!AT571=0,1,Matrix!BX571/Matrix!AT571)*Matrix!CU571)))*'11'!B$17*0.01*'DNO totals'!B$238/'DNO totals'!B$296</f>
        <v>#VALUE!</v>
      </c>
      <c r="AD571" s="32" t="e">
        <f>0.01*(Matrix!BX571*'11'!B$17*Matrix!CA571+Matrix!AT571*Matrix!CC571*'935'!Q571*('11'!C$17-'935'!Y571)*('11'!B$17/('11'!B$17-'935'!X571)))</f>
        <v>#VALUE!</v>
      </c>
      <c r="AE571" s="32" t="e">
        <f>Matrix!AT571*'Charging rates'!B$116*(Parameters!B$21+Matrix!AU571)*IF('DNO totals'!B$323&lt;0,1,'935'!S571)</f>
        <v>#VALUE!</v>
      </c>
      <c r="AF571" s="32" t="e">
        <f>Matrix!AT571*MAX(Matrix!DD571,0-(Matrix!DC571+IF('935'!Q571=0,0,(1-'935'!Y571/'11'!C$17)*'11'!B$17/('11'!B$17-'935'!X571)*IF(Matrix!AT571=0,1,Matrix!BX571/Matrix!AT571)*Matrix!CU571)))*'11'!B$17*0.01*(1-('DNO totals'!B$238+'DNO totals'!B$228)/'DNO totals'!B$296)</f>
        <v>#VALUE!</v>
      </c>
      <c r="AG571" s="49" t="e">
        <f t="shared" si="55"/>
        <v>#VALUE!</v>
      </c>
    </row>
    <row r="572" spans="1:33">
      <c r="A572" s="28">
        <v>472</v>
      </c>
      <c r="B572" s="47" t="e">
        <f>Results!B572</f>
        <v>#VALUE!</v>
      </c>
      <c r="C572" s="35" t="e">
        <f>Results!C572</f>
        <v>#VALUE!</v>
      </c>
      <c r="D572" s="55" t="e">
        <f>Results!D572</f>
        <v>#VALUE!</v>
      </c>
      <c r="E572" s="55" t="e">
        <f>Results!E572</f>
        <v>#VALUE!</v>
      </c>
      <c r="F572" s="56" t="e">
        <f>Results!F572</f>
        <v>#VALUE!</v>
      </c>
      <c r="G572" s="35" t="e">
        <f>Results!G572</f>
        <v>#VALUE!</v>
      </c>
      <c r="H572" s="55" t="e">
        <f>Results!H572</f>
        <v>#VALUE!</v>
      </c>
      <c r="I572" s="55" t="e">
        <f>Results!I572</f>
        <v>#VALUE!</v>
      </c>
      <c r="J572" s="56" t="e">
        <f>Results!J572</f>
        <v>#VALUE!</v>
      </c>
      <c r="K572" s="57" t="e">
        <f>0.01*'11'!B$17*Matrix!AT572*Results!E572</f>
        <v>#VALUE!</v>
      </c>
      <c r="L572" s="32" t="e">
        <f>0.01*('11'!C$17-'935'!Y572)*Results!C572*Matrix!AT572*('11'!B$17/('11'!B$17-'935'!X572))*'935'!Q572</f>
        <v>#VALUE!</v>
      </c>
      <c r="M572" s="49" t="e">
        <f>0.01*('11'!B$17-'935'!X572)*Results!D572</f>
        <v>#VALUE!</v>
      </c>
      <c r="N572" s="32" t="e">
        <f>0.01*'11'!B$17*Matrix!H572*Matrix!BC572</f>
        <v>#VALUE!</v>
      </c>
      <c r="O572" s="32" t="e">
        <f>0.01*('11'!B$17-'935'!X572)*Matrix!BW572</f>
        <v>#VALUE!</v>
      </c>
      <c r="P572" s="49" t="e">
        <f>0.01*Matrix!AS572*'935'!U572</f>
        <v>#VALUE!</v>
      </c>
      <c r="Q572" s="57" t="e">
        <f t="shared" si="49"/>
        <v>#VALUE!</v>
      </c>
      <c r="R572" s="34" t="e">
        <f>'935'!Z572</f>
        <v>#VALUE!</v>
      </c>
      <c r="S572" s="58" t="e">
        <f t="shared" si="50"/>
        <v>#VALUE!</v>
      </c>
      <c r="T572" s="59" t="e">
        <f t="shared" si="51"/>
        <v>#VALUE!</v>
      </c>
      <c r="U572" s="57" t="e">
        <f t="shared" si="52"/>
        <v>#VALUE!</v>
      </c>
      <c r="V572" s="34" t="e">
        <f>'935'!AA572</f>
        <v>#VALUE!</v>
      </c>
      <c r="W572" s="58" t="e">
        <f t="shared" si="53"/>
        <v>#VALUE!</v>
      </c>
      <c r="X572" s="59" t="e">
        <f t="shared" si="54"/>
        <v>#VALUE!</v>
      </c>
      <c r="Y572" s="57" t="e">
        <f>0.01*('11'!B$17-'935'!X572)*Matrix!BT572</f>
        <v>#VALUE!</v>
      </c>
      <c r="Z572" s="32" t="e">
        <f>0.01*'11'!B$17*Matrix!AT572*Matrix!CV572</f>
        <v>#VALUE!</v>
      </c>
      <c r="AA572" s="32" t="e">
        <f>Matrix!AT572*MAX(Matrix!DD572,0-(Matrix!DC572+IF('935'!Q572=0,0,(1-'935'!Y572/'11'!C$17)*'11'!B$17/('11'!B$17-'935'!X572)*IF(Matrix!AT572=0,1,Matrix!BX572/Matrix!AT572)*Matrix!CU572)))*'11'!B$17*0.01*'DNO totals'!B$228/'DNO totals'!B$296</f>
        <v>#VALUE!</v>
      </c>
      <c r="AB572" s="32" t="e">
        <f>Matrix!AT572*'Charging rates'!B$106*Matrix!DA572</f>
        <v>#VALUE!</v>
      </c>
      <c r="AC572" s="32" t="e">
        <f>Matrix!AT572*MAX(Matrix!DD572,0-(Matrix!DC572+IF('935'!Q572=0,0,(1-'935'!Y572/'11'!C$17)*'11'!B$17/('11'!B$17-'935'!X572)*IF(Matrix!AT572=0,1,Matrix!BX572/Matrix!AT572)*Matrix!CU572)))*'11'!B$17*0.01*'DNO totals'!B$238/'DNO totals'!B$296</f>
        <v>#VALUE!</v>
      </c>
      <c r="AD572" s="32" t="e">
        <f>0.01*(Matrix!BX572*'11'!B$17*Matrix!CA572+Matrix!AT572*Matrix!CC572*'935'!Q572*('11'!C$17-'935'!Y572)*('11'!B$17/('11'!B$17-'935'!X572)))</f>
        <v>#VALUE!</v>
      </c>
      <c r="AE572" s="32" t="e">
        <f>Matrix!AT572*'Charging rates'!B$116*(Parameters!B$21+Matrix!AU572)*IF('DNO totals'!B$323&lt;0,1,'935'!S572)</f>
        <v>#VALUE!</v>
      </c>
      <c r="AF572" s="32" t="e">
        <f>Matrix!AT572*MAX(Matrix!DD572,0-(Matrix!DC572+IF('935'!Q572=0,0,(1-'935'!Y572/'11'!C$17)*'11'!B$17/('11'!B$17-'935'!X572)*IF(Matrix!AT572=0,1,Matrix!BX572/Matrix!AT572)*Matrix!CU572)))*'11'!B$17*0.01*(1-('DNO totals'!B$238+'DNO totals'!B$228)/'DNO totals'!B$296)</f>
        <v>#VALUE!</v>
      </c>
      <c r="AG572" s="49" t="e">
        <f t="shared" si="55"/>
        <v>#VALUE!</v>
      </c>
    </row>
    <row r="573" spans="1:33">
      <c r="A573" s="28">
        <v>473</v>
      </c>
      <c r="B573" s="47" t="e">
        <f>Results!B573</f>
        <v>#VALUE!</v>
      </c>
      <c r="C573" s="35" t="e">
        <f>Results!C573</f>
        <v>#VALUE!</v>
      </c>
      <c r="D573" s="55" t="e">
        <f>Results!D573</f>
        <v>#VALUE!</v>
      </c>
      <c r="E573" s="55" t="e">
        <f>Results!E573</f>
        <v>#VALUE!</v>
      </c>
      <c r="F573" s="56" t="e">
        <f>Results!F573</f>
        <v>#VALUE!</v>
      </c>
      <c r="G573" s="35" t="e">
        <f>Results!G573</f>
        <v>#VALUE!</v>
      </c>
      <c r="H573" s="55" t="e">
        <f>Results!H573</f>
        <v>#VALUE!</v>
      </c>
      <c r="I573" s="55" t="e">
        <f>Results!I573</f>
        <v>#VALUE!</v>
      </c>
      <c r="J573" s="56" t="e">
        <f>Results!J573</f>
        <v>#VALUE!</v>
      </c>
      <c r="K573" s="57" t="e">
        <f>0.01*'11'!B$17*Matrix!AT573*Results!E573</f>
        <v>#VALUE!</v>
      </c>
      <c r="L573" s="32" t="e">
        <f>0.01*('11'!C$17-'935'!Y573)*Results!C573*Matrix!AT573*('11'!B$17/('11'!B$17-'935'!X573))*'935'!Q573</f>
        <v>#VALUE!</v>
      </c>
      <c r="M573" s="49" t="e">
        <f>0.01*('11'!B$17-'935'!X573)*Results!D573</f>
        <v>#VALUE!</v>
      </c>
      <c r="N573" s="32" t="e">
        <f>0.01*'11'!B$17*Matrix!H573*Matrix!BC573</f>
        <v>#VALUE!</v>
      </c>
      <c r="O573" s="32" t="e">
        <f>0.01*('11'!B$17-'935'!X573)*Matrix!BW573</f>
        <v>#VALUE!</v>
      </c>
      <c r="P573" s="49" t="e">
        <f>0.01*Matrix!AS573*'935'!U573</f>
        <v>#VALUE!</v>
      </c>
      <c r="Q573" s="57" t="e">
        <f t="shared" si="49"/>
        <v>#VALUE!</v>
      </c>
      <c r="R573" s="34" t="e">
        <f>'935'!Z573</f>
        <v>#VALUE!</v>
      </c>
      <c r="S573" s="58" t="e">
        <f t="shared" si="50"/>
        <v>#VALUE!</v>
      </c>
      <c r="T573" s="59" t="e">
        <f t="shared" si="51"/>
        <v>#VALUE!</v>
      </c>
      <c r="U573" s="57" t="e">
        <f t="shared" si="52"/>
        <v>#VALUE!</v>
      </c>
      <c r="V573" s="34" t="e">
        <f>'935'!AA573</f>
        <v>#VALUE!</v>
      </c>
      <c r="W573" s="58" t="e">
        <f t="shared" si="53"/>
        <v>#VALUE!</v>
      </c>
      <c r="X573" s="59" t="e">
        <f t="shared" si="54"/>
        <v>#VALUE!</v>
      </c>
      <c r="Y573" s="57" t="e">
        <f>0.01*('11'!B$17-'935'!X573)*Matrix!BT573</f>
        <v>#VALUE!</v>
      </c>
      <c r="Z573" s="32" t="e">
        <f>0.01*'11'!B$17*Matrix!AT573*Matrix!CV573</f>
        <v>#VALUE!</v>
      </c>
      <c r="AA573" s="32" t="e">
        <f>Matrix!AT573*MAX(Matrix!DD573,0-(Matrix!DC573+IF('935'!Q573=0,0,(1-'935'!Y573/'11'!C$17)*'11'!B$17/('11'!B$17-'935'!X573)*IF(Matrix!AT573=0,1,Matrix!BX573/Matrix!AT573)*Matrix!CU573)))*'11'!B$17*0.01*'DNO totals'!B$228/'DNO totals'!B$296</f>
        <v>#VALUE!</v>
      </c>
      <c r="AB573" s="32" t="e">
        <f>Matrix!AT573*'Charging rates'!B$106*Matrix!DA573</f>
        <v>#VALUE!</v>
      </c>
      <c r="AC573" s="32" t="e">
        <f>Matrix!AT573*MAX(Matrix!DD573,0-(Matrix!DC573+IF('935'!Q573=0,0,(1-'935'!Y573/'11'!C$17)*'11'!B$17/('11'!B$17-'935'!X573)*IF(Matrix!AT573=0,1,Matrix!BX573/Matrix!AT573)*Matrix!CU573)))*'11'!B$17*0.01*'DNO totals'!B$238/'DNO totals'!B$296</f>
        <v>#VALUE!</v>
      </c>
      <c r="AD573" s="32" t="e">
        <f>0.01*(Matrix!BX573*'11'!B$17*Matrix!CA573+Matrix!AT573*Matrix!CC573*'935'!Q573*('11'!C$17-'935'!Y573)*('11'!B$17/('11'!B$17-'935'!X573)))</f>
        <v>#VALUE!</v>
      </c>
      <c r="AE573" s="32" t="e">
        <f>Matrix!AT573*'Charging rates'!B$116*(Parameters!B$21+Matrix!AU573)*IF('DNO totals'!B$323&lt;0,1,'935'!S573)</f>
        <v>#VALUE!</v>
      </c>
      <c r="AF573" s="32" t="e">
        <f>Matrix!AT573*MAX(Matrix!DD573,0-(Matrix!DC573+IF('935'!Q573=0,0,(1-'935'!Y573/'11'!C$17)*'11'!B$17/('11'!B$17-'935'!X573)*IF(Matrix!AT573=0,1,Matrix!BX573/Matrix!AT573)*Matrix!CU573)))*'11'!B$17*0.01*(1-('DNO totals'!B$238+'DNO totals'!B$228)/'DNO totals'!B$296)</f>
        <v>#VALUE!</v>
      </c>
      <c r="AG573" s="49" t="e">
        <f t="shared" si="55"/>
        <v>#VALUE!</v>
      </c>
    </row>
    <row r="574" spans="1:33">
      <c r="A574" s="28">
        <v>474</v>
      </c>
      <c r="B574" s="47" t="e">
        <f>Results!B574</f>
        <v>#VALUE!</v>
      </c>
      <c r="C574" s="35" t="e">
        <f>Results!C574</f>
        <v>#VALUE!</v>
      </c>
      <c r="D574" s="55" t="e">
        <f>Results!D574</f>
        <v>#VALUE!</v>
      </c>
      <c r="E574" s="55" t="e">
        <f>Results!E574</f>
        <v>#VALUE!</v>
      </c>
      <c r="F574" s="56" t="e">
        <f>Results!F574</f>
        <v>#VALUE!</v>
      </c>
      <c r="G574" s="35" t="e">
        <f>Results!G574</f>
        <v>#VALUE!</v>
      </c>
      <c r="H574" s="55" t="e">
        <f>Results!H574</f>
        <v>#VALUE!</v>
      </c>
      <c r="I574" s="55" t="e">
        <f>Results!I574</f>
        <v>#VALUE!</v>
      </c>
      <c r="J574" s="56" t="e">
        <f>Results!J574</f>
        <v>#VALUE!</v>
      </c>
      <c r="K574" s="57" t="e">
        <f>0.01*'11'!B$17*Matrix!AT574*Results!E574</f>
        <v>#VALUE!</v>
      </c>
      <c r="L574" s="32" t="e">
        <f>0.01*('11'!C$17-'935'!Y574)*Results!C574*Matrix!AT574*('11'!B$17/('11'!B$17-'935'!X574))*'935'!Q574</f>
        <v>#VALUE!</v>
      </c>
      <c r="M574" s="49" t="e">
        <f>0.01*('11'!B$17-'935'!X574)*Results!D574</f>
        <v>#VALUE!</v>
      </c>
      <c r="N574" s="32" t="e">
        <f>0.01*'11'!B$17*Matrix!H574*Matrix!BC574</f>
        <v>#VALUE!</v>
      </c>
      <c r="O574" s="32" t="e">
        <f>0.01*('11'!B$17-'935'!X574)*Matrix!BW574</f>
        <v>#VALUE!</v>
      </c>
      <c r="P574" s="49" t="e">
        <f>0.01*Matrix!AS574*'935'!U574</f>
        <v>#VALUE!</v>
      </c>
      <c r="Q574" s="57" t="e">
        <f t="shared" si="49"/>
        <v>#VALUE!</v>
      </c>
      <c r="R574" s="34" t="e">
        <f>'935'!Z574</f>
        <v>#VALUE!</v>
      </c>
      <c r="S574" s="58" t="e">
        <f t="shared" si="50"/>
        <v>#VALUE!</v>
      </c>
      <c r="T574" s="59" t="e">
        <f t="shared" si="51"/>
        <v>#VALUE!</v>
      </c>
      <c r="U574" s="57" t="e">
        <f t="shared" si="52"/>
        <v>#VALUE!</v>
      </c>
      <c r="V574" s="34" t="e">
        <f>'935'!AA574</f>
        <v>#VALUE!</v>
      </c>
      <c r="W574" s="58" t="e">
        <f t="shared" si="53"/>
        <v>#VALUE!</v>
      </c>
      <c r="X574" s="59" t="e">
        <f t="shared" si="54"/>
        <v>#VALUE!</v>
      </c>
      <c r="Y574" s="57" t="e">
        <f>0.01*('11'!B$17-'935'!X574)*Matrix!BT574</f>
        <v>#VALUE!</v>
      </c>
      <c r="Z574" s="32" t="e">
        <f>0.01*'11'!B$17*Matrix!AT574*Matrix!CV574</f>
        <v>#VALUE!</v>
      </c>
      <c r="AA574" s="32" t="e">
        <f>Matrix!AT574*MAX(Matrix!DD574,0-(Matrix!DC574+IF('935'!Q574=0,0,(1-'935'!Y574/'11'!C$17)*'11'!B$17/('11'!B$17-'935'!X574)*IF(Matrix!AT574=0,1,Matrix!BX574/Matrix!AT574)*Matrix!CU574)))*'11'!B$17*0.01*'DNO totals'!B$228/'DNO totals'!B$296</f>
        <v>#VALUE!</v>
      </c>
      <c r="AB574" s="32" t="e">
        <f>Matrix!AT574*'Charging rates'!B$106*Matrix!DA574</f>
        <v>#VALUE!</v>
      </c>
      <c r="AC574" s="32" t="e">
        <f>Matrix!AT574*MAX(Matrix!DD574,0-(Matrix!DC574+IF('935'!Q574=0,0,(1-'935'!Y574/'11'!C$17)*'11'!B$17/('11'!B$17-'935'!X574)*IF(Matrix!AT574=0,1,Matrix!BX574/Matrix!AT574)*Matrix!CU574)))*'11'!B$17*0.01*'DNO totals'!B$238/'DNO totals'!B$296</f>
        <v>#VALUE!</v>
      </c>
      <c r="AD574" s="32" t="e">
        <f>0.01*(Matrix!BX574*'11'!B$17*Matrix!CA574+Matrix!AT574*Matrix!CC574*'935'!Q574*('11'!C$17-'935'!Y574)*('11'!B$17/('11'!B$17-'935'!X574)))</f>
        <v>#VALUE!</v>
      </c>
      <c r="AE574" s="32" t="e">
        <f>Matrix!AT574*'Charging rates'!B$116*(Parameters!B$21+Matrix!AU574)*IF('DNO totals'!B$323&lt;0,1,'935'!S574)</f>
        <v>#VALUE!</v>
      </c>
      <c r="AF574" s="32" t="e">
        <f>Matrix!AT574*MAX(Matrix!DD574,0-(Matrix!DC574+IF('935'!Q574=0,0,(1-'935'!Y574/'11'!C$17)*'11'!B$17/('11'!B$17-'935'!X574)*IF(Matrix!AT574=0,1,Matrix!BX574/Matrix!AT574)*Matrix!CU574)))*'11'!B$17*0.01*(1-('DNO totals'!B$238+'DNO totals'!B$228)/'DNO totals'!B$296)</f>
        <v>#VALUE!</v>
      </c>
      <c r="AG574" s="49" t="e">
        <f t="shared" si="55"/>
        <v>#VALUE!</v>
      </c>
    </row>
    <row r="575" spans="1:33">
      <c r="A575" s="28">
        <v>475</v>
      </c>
      <c r="B575" s="47" t="e">
        <f>Results!B575</f>
        <v>#VALUE!</v>
      </c>
      <c r="C575" s="35" t="e">
        <f>Results!C575</f>
        <v>#VALUE!</v>
      </c>
      <c r="D575" s="55" t="e">
        <f>Results!D575</f>
        <v>#VALUE!</v>
      </c>
      <c r="E575" s="55" t="e">
        <f>Results!E575</f>
        <v>#VALUE!</v>
      </c>
      <c r="F575" s="56" t="e">
        <f>Results!F575</f>
        <v>#VALUE!</v>
      </c>
      <c r="G575" s="35" t="e">
        <f>Results!G575</f>
        <v>#VALUE!</v>
      </c>
      <c r="H575" s="55" t="e">
        <f>Results!H575</f>
        <v>#VALUE!</v>
      </c>
      <c r="I575" s="55" t="e">
        <f>Results!I575</f>
        <v>#VALUE!</v>
      </c>
      <c r="J575" s="56" t="e">
        <f>Results!J575</f>
        <v>#VALUE!</v>
      </c>
      <c r="K575" s="57" t="e">
        <f>0.01*'11'!B$17*Matrix!AT575*Results!E575</f>
        <v>#VALUE!</v>
      </c>
      <c r="L575" s="32" t="e">
        <f>0.01*('11'!C$17-'935'!Y575)*Results!C575*Matrix!AT575*('11'!B$17/('11'!B$17-'935'!X575))*'935'!Q575</f>
        <v>#VALUE!</v>
      </c>
      <c r="M575" s="49" t="e">
        <f>0.01*('11'!B$17-'935'!X575)*Results!D575</f>
        <v>#VALUE!</v>
      </c>
      <c r="N575" s="32" t="e">
        <f>0.01*'11'!B$17*Matrix!H575*Matrix!BC575</f>
        <v>#VALUE!</v>
      </c>
      <c r="O575" s="32" t="e">
        <f>0.01*('11'!B$17-'935'!X575)*Matrix!BW575</f>
        <v>#VALUE!</v>
      </c>
      <c r="P575" s="49" t="e">
        <f>0.01*Matrix!AS575*'935'!U575</f>
        <v>#VALUE!</v>
      </c>
      <c r="Q575" s="57" t="e">
        <f t="shared" si="49"/>
        <v>#VALUE!</v>
      </c>
      <c r="R575" s="34" t="e">
        <f>'935'!Z575</f>
        <v>#VALUE!</v>
      </c>
      <c r="S575" s="58" t="e">
        <f t="shared" si="50"/>
        <v>#VALUE!</v>
      </c>
      <c r="T575" s="59" t="e">
        <f t="shared" si="51"/>
        <v>#VALUE!</v>
      </c>
      <c r="U575" s="57" t="e">
        <f t="shared" si="52"/>
        <v>#VALUE!</v>
      </c>
      <c r="V575" s="34" t="e">
        <f>'935'!AA575</f>
        <v>#VALUE!</v>
      </c>
      <c r="W575" s="58" t="e">
        <f t="shared" si="53"/>
        <v>#VALUE!</v>
      </c>
      <c r="X575" s="59" t="e">
        <f t="shared" si="54"/>
        <v>#VALUE!</v>
      </c>
      <c r="Y575" s="57" t="e">
        <f>0.01*('11'!B$17-'935'!X575)*Matrix!BT575</f>
        <v>#VALUE!</v>
      </c>
      <c r="Z575" s="32" t="e">
        <f>0.01*'11'!B$17*Matrix!AT575*Matrix!CV575</f>
        <v>#VALUE!</v>
      </c>
      <c r="AA575" s="32" t="e">
        <f>Matrix!AT575*MAX(Matrix!DD575,0-(Matrix!DC575+IF('935'!Q575=0,0,(1-'935'!Y575/'11'!C$17)*'11'!B$17/('11'!B$17-'935'!X575)*IF(Matrix!AT575=0,1,Matrix!BX575/Matrix!AT575)*Matrix!CU575)))*'11'!B$17*0.01*'DNO totals'!B$228/'DNO totals'!B$296</f>
        <v>#VALUE!</v>
      </c>
      <c r="AB575" s="32" t="e">
        <f>Matrix!AT575*'Charging rates'!B$106*Matrix!DA575</f>
        <v>#VALUE!</v>
      </c>
      <c r="AC575" s="32" t="e">
        <f>Matrix!AT575*MAX(Matrix!DD575,0-(Matrix!DC575+IF('935'!Q575=0,0,(1-'935'!Y575/'11'!C$17)*'11'!B$17/('11'!B$17-'935'!X575)*IF(Matrix!AT575=0,1,Matrix!BX575/Matrix!AT575)*Matrix!CU575)))*'11'!B$17*0.01*'DNO totals'!B$238/'DNO totals'!B$296</f>
        <v>#VALUE!</v>
      </c>
      <c r="AD575" s="32" t="e">
        <f>0.01*(Matrix!BX575*'11'!B$17*Matrix!CA575+Matrix!AT575*Matrix!CC575*'935'!Q575*('11'!C$17-'935'!Y575)*('11'!B$17/('11'!B$17-'935'!X575)))</f>
        <v>#VALUE!</v>
      </c>
      <c r="AE575" s="32" t="e">
        <f>Matrix!AT575*'Charging rates'!B$116*(Parameters!B$21+Matrix!AU575)*IF('DNO totals'!B$323&lt;0,1,'935'!S575)</f>
        <v>#VALUE!</v>
      </c>
      <c r="AF575" s="32" t="e">
        <f>Matrix!AT575*MAX(Matrix!DD575,0-(Matrix!DC575+IF('935'!Q575=0,0,(1-'935'!Y575/'11'!C$17)*'11'!B$17/('11'!B$17-'935'!X575)*IF(Matrix!AT575=0,1,Matrix!BX575/Matrix!AT575)*Matrix!CU575)))*'11'!B$17*0.01*(1-('DNO totals'!B$238+'DNO totals'!B$228)/'DNO totals'!B$296)</f>
        <v>#VALUE!</v>
      </c>
      <c r="AG575" s="49" t="e">
        <f t="shared" si="55"/>
        <v>#VALUE!</v>
      </c>
    </row>
    <row r="576" spans="1:33">
      <c r="A576" s="28">
        <v>476</v>
      </c>
      <c r="B576" s="47" t="e">
        <f>Results!B576</f>
        <v>#VALUE!</v>
      </c>
      <c r="C576" s="35" t="e">
        <f>Results!C576</f>
        <v>#VALUE!</v>
      </c>
      <c r="D576" s="55" t="e">
        <f>Results!D576</f>
        <v>#VALUE!</v>
      </c>
      <c r="E576" s="55" t="e">
        <f>Results!E576</f>
        <v>#VALUE!</v>
      </c>
      <c r="F576" s="56" t="e">
        <f>Results!F576</f>
        <v>#VALUE!</v>
      </c>
      <c r="G576" s="35" t="e">
        <f>Results!G576</f>
        <v>#VALUE!</v>
      </c>
      <c r="H576" s="55" t="e">
        <f>Results!H576</f>
        <v>#VALUE!</v>
      </c>
      <c r="I576" s="55" t="e">
        <f>Results!I576</f>
        <v>#VALUE!</v>
      </c>
      <c r="J576" s="56" t="e">
        <f>Results!J576</f>
        <v>#VALUE!</v>
      </c>
      <c r="K576" s="57" t="e">
        <f>0.01*'11'!B$17*Matrix!AT576*Results!E576</f>
        <v>#VALUE!</v>
      </c>
      <c r="L576" s="32" t="e">
        <f>0.01*('11'!C$17-'935'!Y576)*Results!C576*Matrix!AT576*('11'!B$17/('11'!B$17-'935'!X576))*'935'!Q576</f>
        <v>#VALUE!</v>
      </c>
      <c r="M576" s="49" t="e">
        <f>0.01*('11'!B$17-'935'!X576)*Results!D576</f>
        <v>#VALUE!</v>
      </c>
      <c r="N576" s="32" t="e">
        <f>0.01*'11'!B$17*Matrix!H576*Matrix!BC576</f>
        <v>#VALUE!</v>
      </c>
      <c r="O576" s="32" t="e">
        <f>0.01*('11'!B$17-'935'!X576)*Matrix!BW576</f>
        <v>#VALUE!</v>
      </c>
      <c r="P576" s="49" t="e">
        <f>0.01*Matrix!AS576*'935'!U576</f>
        <v>#VALUE!</v>
      </c>
      <c r="Q576" s="57" t="e">
        <f t="shared" si="49"/>
        <v>#VALUE!</v>
      </c>
      <c r="R576" s="34" t="e">
        <f>'935'!Z576</f>
        <v>#VALUE!</v>
      </c>
      <c r="S576" s="58" t="e">
        <f t="shared" si="50"/>
        <v>#VALUE!</v>
      </c>
      <c r="T576" s="59" t="e">
        <f t="shared" si="51"/>
        <v>#VALUE!</v>
      </c>
      <c r="U576" s="57" t="e">
        <f t="shared" si="52"/>
        <v>#VALUE!</v>
      </c>
      <c r="V576" s="34" t="e">
        <f>'935'!AA576</f>
        <v>#VALUE!</v>
      </c>
      <c r="W576" s="58" t="e">
        <f t="shared" si="53"/>
        <v>#VALUE!</v>
      </c>
      <c r="X576" s="59" t="e">
        <f t="shared" si="54"/>
        <v>#VALUE!</v>
      </c>
      <c r="Y576" s="57" t="e">
        <f>0.01*('11'!B$17-'935'!X576)*Matrix!BT576</f>
        <v>#VALUE!</v>
      </c>
      <c r="Z576" s="32" t="e">
        <f>0.01*'11'!B$17*Matrix!AT576*Matrix!CV576</f>
        <v>#VALUE!</v>
      </c>
      <c r="AA576" s="32" t="e">
        <f>Matrix!AT576*MAX(Matrix!DD576,0-(Matrix!DC576+IF('935'!Q576=0,0,(1-'935'!Y576/'11'!C$17)*'11'!B$17/('11'!B$17-'935'!X576)*IF(Matrix!AT576=0,1,Matrix!BX576/Matrix!AT576)*Matrix!CU576)))*'11'!B$17*0.01*'DNO totals'!B$228/'DNO totals'!B$296</f>
        <v>#VALUE!</v>
      </c>
      <c r="AB576" s="32" t="e">
        <f>Matrix!AT576*'Charging rates'!B$106*Matrix!DA576</f>
        <v>#VALUE!</v>
      </c>
      <c r="AC576" s="32" t="e">
        <f>Matrix!AT576*MAX(Matrix!DD576,0-(Matrix!DC576+IF('935'!Q576=0,0,(1-'935'!Y576/'11'!C$17)*'11'!B$17/('11'!B$17-'935'!X576)*IF(Matrix!AT576=0,1,Matrix!BX576/Matrix!AT576)*Matrix!CU576)))*'11'!B$17*0.01*'DNO totals'!B$238/'DNO totals'!B$296</f>
        <v>#VALUE!</v>
      </c>
      <c r="AD576" s="32" t="e">
        <f>0.01*(Matrix!BX576*'11'!B$17*Matrix!CA576+Matrix!AT576*Matrix!CC576*'935'!Q576*('11'!C$17-'935'!Y576)*('11'!B$17/('11'!B$17-'935'!X576)))</f>
        <v>#VALUE!</v>
      </c>
      <c r="AE576" s="32" t="e">
        <f>Matrix!AT576*'Charging rates'!B$116*(Parameters!B$21+Matrix!AU576)*IF('DNO totals'!B$323&lt;0,1,'935'!S576)</f>
        <v>#VALUE!</v>
      </c>
      <c r="AF576" s="32" t="e">
        <f>Matrix!AT576*MAX(Matrix!DD576,0-(Matrix!DC576+IF('935'!Q576=0,0,(1-'935'!Y576/'11'!C$17)*'11'!B$17/('11'!B$17-'935'!X576)*IF(Matrix!AT576=0,1,Matrix!BX576/Matrix!AT576)*Matrix!CU576)))*'11'!B$17*0.01*(1-('DNO totals'!B$238+'DNO totals'!B$228)/'DNO totals'!B$296)</f>
        <v>#VALUE!</v>
      </c>
      <c r="AG576" s="49" t="e">
        <f t="shared" si="55"/>
        <v>#VALUE!</v>
      </c>
    </row>
    <row r="577" spans="1:33">
      <c r="A577" s="28">
        <v>477</v>
      </c>
      <c r="B577" s="47" t="e">
        <f>Results!B577</f>
        <v>#VALUE!</v>
      </c>
      <c r="C577" s="35" t="e">
        <f>Results!C577</f>
        <v>#VALUE!</v>
      </c>
      <c r="D577" s="55" t="e">
        <f>Results!D577</f>
        <v>#VALUE!</v>
      </c>
      <c r="E577" s="55" t="e">
        <f>Results!E577</f>
        <v>#VALUE!</v>
      </c>
      <c r="F577" s="56" t="e">
        <f>Results!F577</f>
        <v>#VALUE!</v>
      </c>
      <c r="G577" s="35" t="e">
        <f>Results!G577</f>
        <v>#VALUE!</v>
      </c>
      <c r="H577" s="55" t="e">
        <f>Results!H577</f>
        <v>#VALUE!</v>
      </c>
      <c r="I577" s="55" t="e">
        <f>Results!I577</f>
        <v>#VALUE!</v>
      </c>
      <c r="J577" s="56" t="e">
        <f>Results!J577</f>
        <v>#VALUE!</v>
      </c>
      <c r="K577" s="57" t="e">
        <f>0.01*'11'!B$17*Matrix!AT577*Results!E577</f>
        <v>#VALUE!</v>
      </c>
      <c r="L577" s="32" t="e">
        <f>0.01*('11'!C$17-'935'!Y577)*Results!C577*Matrix!AT577*('11'!B$17/('11'!B$17-'935'!X577))*'935'!Q577</f>
        <v>#VALUE!</v>
      </c>
      <c r="M577" s="49" t="e">
        <f>0.01*('11'!B$17-'935'!X577)*Results!D577</f>
        <v>#VALUE!</v>
      </c>
      <c r="N577" s="32" t="e">
        <f>0.01*'11'!B$17*Matrix!H577*Matrix!BC577</f>
        <v>#VALUE!</v>
      </c>
      <c r="O577" s="32" t="e">
        <f>0.01*('11'!B$17-'935'!X577)*Matrix!BW577</f>
        <v>#VALUE!</v>
      </c>
      <c r="P577" s="49" t="e">
        <f>0.01*Matrix!AS577*'935'!U577</f>
        <v>#VALUE!</v>
      </c>
      <c r="Q577" s="57" t="e">
        <f t="shared" si="49"/>
        <v>#VALUE!</v>
      </c>
      <c r="R577" s="34" t="e">
        <f>'935'!Z577</f>
        <v>#VALUE!</v>
      </c>
      <c r="S577" s="58" t="e">
        <f t="shared" si="50"/>
        <v>#VALUE!</v>
      </c>
      <c r="T577" s="59" t="e">
        <f t="shared" si="51"/>
        <v>#VALUE!</v>
      </c>
      <c r="U577" s="57" t="e">
        <f t="shared" si="52"/>
        <v>#VALUE!</v>
      </c>
      <c r="V577" s="34" t="e">
        <f>'935'!AA577</f>
        <v>#VALUE!</v>
      </c>
      <c r="W577" s="58" t="e">
        <f t="shared" si="53"/>
        <v>#VALUE!</v>
      </c>
      <c r="X577" s="59" t="e">
        <f t="shared" si="54"/>
        <v>#VALUE!</v>
      </c>
      <c r="Y577" s="57" t="e">
        <f>0.01*('11'!B$17-'935'!X577)*Matrix!BT577</f>
        <v>#VALUE!</v>
      </c>
      <c r="Z577" s="32" t="e">
        <f>0.01*'11'!B$17*Matrix!AT577*Matrix!CV577</f>
        <v>#VALUE!</v>
      </c>
      <c r="AA577" s="32" t="e">
        <f>Matrix!AT577*MAX(Matrix!DD577,0-(Matrix!DC577+IF('935'!Q577=0,0,(1-'935'!Y577/'11'!C$17)*'11'!B$17/('11'!B$17-'935'!X577)*IF(Matrix!AT577=0,1,Matrix!BX577/Matrix!AT577)*Matrix!CU577)))*'11'!B$17*0.01*'DNO totals'!B$228/'DNO totals'!B$296</f>
        <v>#VALUE!</v>
      </c>
      <c r="AB577" s="32" t="e">
        <f>Matrix!AT577*'Charging rates'!B$106*Matrix!DA577</f>
        <v>#VALUE!</v>
      </c>
      <c r="AC577" s="32" t="e">
        <f>Matrix!AT577*MAX(Matrix!DD577,0-(Matrix!DC577+IF('935'!Q577=0,0,(1-'935'!Y577/'11'!C$17)*'11'!B$17/('11'!B$17-'935'!X577)*IF(Matrix!AT577=0,1,Matrix!BX577/Matrix!AT577)*Matrix!CU577)))*'11'!B$17*0.01*'DNO totals'!B$238/'DNO totals'!B$296</f>
        <v>#VALUE!</v>
      </c>
      <c r="AD577" s="32" t="e">
        <f>0.01*(Matrix!BX577*'11'!B$17*Matrix!CA577+Matrix!AT577*Matrix!CC577*'935'!Q577*('11'!C$17-'935'!Y577)*('11'!B$17/('11'!B$17-'935'!X577)))</f>
        <v>#VALUE!</v>
      </c>
      <c r="AE577" s="32" t="e">
        <f>Matrix!AT577*'Charging rates'!B$116*(Parameters!B$21+Matrix!AU577)*IF('DNO totals'!B$323&lt;0,1,'935'!S577)</f>
        <v>#VALUE!</v>
      </c>
      <c r="AF577" s="32" t="e">
        <f>Matrix!AT577*MAX(Matrix!DD577,0-(Matrix!DC577+IF('935'!Q577=0,0,(1-'935'!Y577/'11'!C$17)*'11'!B$17/('11'!B$17-'935'!X577)*IF(Matrix!AT577=0,1,Matrix!BX577/Matrix!AT577)*Matrix!CU577)))*'11'!B$17*0.01*(1-('DNO totals'!B$238+'DNO totals'!B$228)/'DNO totals'!B$296)</f>
        <v>#VALUE!</v>
      </c>
      <c r="AG577" s="49" t="e">
        <f t="shared" si="55"/>
        <v>#VALUE!</v>
      </c>
    </row>
    <row r="578" spans="1:33">
      <c r="A578" s="28">
        <v>478</v>
      </c>
      <c r="B578" s="47" t="e">
        <f>Results!B578</f>
        <v>#VALUE!</v>
      </c>
      <c r="C578" s="35" t="e">
        <f>Results!C578</f>
        <v>#VALUE!</v>
      </c>
      <c r="D578" s="55" t="e">
        <f>Results!D578</f>
        <v>#VALUE!</v>
      </c>
      <c r="E578" s="55" t="e">
        <f>Results!E578</f>
        <v>#VALUE!</v>
      </c>
      <c r="F578" s="56" t="e">
        <f>Results!F578</f>
        <v>#VALUE!</v>
      </c>
      <c r="G578" s="35" t="e">
        <f>Results!G578</f>
        <v>#VALUE!</v>
      </c>
      <c r="H578" s="55" t="e">
        <f>Results!H578</f>
        <v>#VALUE!</v>
      </c>
      <c r="I578" s="55" t="e">
        <f>Results!I578</f>
        <v>#VALUE!</v>
      </c>
      <c r="J578" s="56" t="e">
        <f>Results!J578</f>
        <v>#VALUE!</v>
      </c>
      <c r="K578" s="57" t="e">
        <f>0.01*'11'!B$17*Matrix!AT578*Results!E578</f>
        <v>#VALUE!</v>
      </c>
      <c r="L578" s="32" t="e">
        <f>0.01*('11'!C$17-'935'!Y578)*Results!C578*Matrix!AT578*('11'!B$17/('11'!B$17-'935'!X578))*'935'!Q578</f>
        <v>#VALUE!</v>
      </c>
      <c r="M578" s="49" t="e">
        <f>0.01*('11'!B$17-'935'!X578)*Results!D578</f>
        <v>#VALUE!</v>
      </c>
      <c r="N578" s="32" t="e">
        <f>0.01*'11'!B$17*Matrix!H578*Matrix!BC578</f>
        <v>#VALUE!</v>
      </c>
      <c r="O578" s="32" t="e">
        <f>0.01*('11'!B$17-'935'!X578)*Matrix!BW578</f>
        <v>#VALUE!</v>
      </c>
      <c r="P578" s="49" t="e">
        <f>0.01*Matrix!AS578*'935'!U578</f>
        <v>#VALUE!</v>
      </c>
      <c r="Q578" s="57" t="e">
        <f t="shared" si="49"/>
        <v>#VALUE!</v>
      </c>
      <c r="R578" s="34" t="e">
        <f>'935'!Z578</f>
        <v>#VALUE!</v>
      </c>
      <c r="S578" s="58" t="e">
        <f t="shared" si="50"/>
        <v>#VALUE!</v>
      </c>
      <c r="T578" s="59" t="e">
        <f t="shared" si="51"/>
        <v>#VALUE!</v>
      </c>
      <c r="U578" s="57" t="e">
        <f t="shared" si="52"/>
        <v>#VALUE!</v>
      </c>
      <c r="V578" s="34" t="e">
        <f>'935'!AA578</f>
        <v>#VALUE!</v>
      </c>
      <c r="W578" s="58" t="e">
        <f t="shared" si="53"/>
        <v>#VALUE!</v>
      </c>
      <c r="X578" s="59" t="e">
        <f t="shared" si="54"/>
        <v>#VALUE!</v>
      </c>
      <c r="Y578" s="57" t="e">
        <f>0.01*('11'!B$17-'935'!X578)*Matrix!BT578</f>
        <v>#VALUE!</v>
      </c>
      <c r="Z578" s="32" t="e">
        <f>0.01*'11'!B$17*Matrix!AT578*Matrix!CV578</f>
        <v>#VALUE!</v>
      </c>
      <c r="AA578" s="32" t="e">
        <f>Matrix!AT578*MAX(Matrix!DD578,0-(Matrix!DC578+IF('935'!Q578=0,0,(1-'935'!Y578/'11'!C$17)*'11'!B$17/('11'!B$17-'935'!X578)*IF(Matrix!AT578=0,1,Matrix!BX578/Matrix!AT578)*Matrix!CU578)))*'11'!B$17*0.01*'DNO totals'!B$228/'DNO totals'!B$296</f>
        <v>#VALUE!</v>
      </c>
      <c r="AB578" s="32" t="e">
        <f>Matrix!AT578*'Charging rates'!B$106*Matrix!DA578</f>
        <v>#VALUE!</v>
      </c>
      <c r="AC578" s="32" t="e">
        <f>Matrix!AT578*MAX(Matrix!DD578,0-(Matrix!DC578+IF('935'!Q578=0,0,(1-'935'!Y578/'11'!C$17)*'11'!B$17/('11'!B$17-'935'!X578)*IF(Matrix!AT578=0,1,Matrix!BX578/Matrix!AT578)*Matrix!CU578)))*'11'!B$17*0.01*'DNO totals'!B$238/'DNO totals'!B$296</f>
        <v>#VALUE!</v>
      </c>
      <c r="AD578" s="32" t="e">
        <f>0.01*(Matrix!BX578*'11'!B$17*Matrix!CA578+Matrix!AT578*Matrix!CC578*'935'!Q578*('11'!C$17-'935'!Y578)*('11'!B$17/('11'!B$17-'935'!X578)))</f>
        <v>#VALUE!</v>
      </c>
      <c r="AE578" s="32" t="e">
        <f>Matrix!AT578*'Charging rates'!B$116*(Parameters!B$21+Matrix!AU578)*IF('DNO totals'!B$323&lt;0,1,'935'!S578)</f>
        <v>#VALUE!</v>
      </c>
      <c r="AF578" s="32" t="e">
        <f>Matrix!AT578*MAX(Matrix!DD578,0-(Matrix!DC578+IF('935'!Q578=0,0,(1-'935'!Y578/'11'!C$17)*'11'!B$17/('11'!B$17-'935'!X578)*IF(Matrix!AT578=0,1,Matrix!BX578/Matrix!AT578)*Matrix!CU578)))*'11'!B$17*0.01*(1-('DNO totals'!B$238+'DNO totals'!B$228)/'DNO totals'!B$296)</f>
        <v>#VALUE!</v>
      </c>
      <c r="AG578" s="49" t="e">
        <f t="shared" si="55"/>
        <v>#VALUE!</v>
      </c>
    </row>
    <row r="579" spans="1:33">
      <c r="A579" s="28">
        <v>479</v>
      </c>
      <c r="B579" s="47" t="e">
        <f>Results!B579</f>
        <v>#VALUE!</v>
      </c>
      <c r="C579" s="35" t="e">
        <f>Results!C579</f>
        <v>#VALUE!</v>
      </c>
      <c r="D579" s="55" t="e">
        <f>Results!D579</f>
        <v>#VALUE!</v>
      </c>
      <c r="E579" s="55" t="e">
        <f>Results!E579</f>
        <v>#VALUE!</v>
      </c>
      <c r="F579" s="56" t="e">
        <f>Results!F579</f>
        <v>#VALUE!</v>
      </c>
      <c r="G579" s="35" t="e">
        <f>Results!G579</f>
        <v>#VALUE!</v>
      </c>
      <c r="H579" s="55" t="e">
        <f>Results!H579</f>
        <v>#VALUE!</v>
      </c>
      <c r="I579" s="55" t="e">
        <f>Results!I579</f>
        <v>#VALUE!</v>
      </c>
      <c r="J579" s="56" t="e">
        <f>Results!J579</f>
        <v>#VALUE!</v>
      </c>
      <c r="K579" s="57" t="e">
        <f>0.01*'11'!B$17*Matrix!AT579*Results!E579</f>
        <v>#VALUE!</v>
      </c>
      <c r="L579" s="32" t="e">
        <f>0.01*('11'!C$17-'935'!Y579)*Results!C579*Matrix!AT579*('11'!B$17/('11'!B$17-'935'!X579))*'935'!Q579</f>
        <v>#VALUE!</v>
      </c>
      <c r="M579" s="49" t="e">
        <f>0.01*('11'!B$17-'935'!X579)*Results!D579</f>
        <v>#VALUE!</v>
      </c>
      <c r="N579" s="32" t="e">
        <f>0.01*'11'!B$17*Matrix!H579*Matrix!BC579</f>
        <v>#VALUE!</v>
      </c>
      <c r="O579" s="32" t="e">
        <f>0.01*('11'!B$17-'935'!X579)*Matrix!BW579</f>
        <v>#VALUE!</v>
      </c>
      <c r="P579" s="49" t="e">
        <f>0.01*Matrix!AS579*'935'!U579</f>
        <v>#VALUE!</v>
      </c>
      <c r="Q579" s="57" t="e">
        <f t="shared" si="49"/>
        <v>#VALUE!</v>
      </c>
      <c r="R579" s="34" t="e">
        <f>'935'!Z579</f>
        <v>#VALUE!</v>
      </c>
      <c r="S579" s="58" t="e">
        <f t="shared" si="50"/>
        <v>#VALUE!</v>
      </c>
      <c r="T579" s="59" t="e">
        <f t="shared" si="51"/>
        <v>#VALUE!</v>
      </c>
      <c r="U579" s="57" t="e">
        <f t="shared" si="52"/>
        <v>#VALUE!</v>
      </c>
      <c r="V579" s="34" t="e">
        <f>'935'!AA579</f>
        <v>#VALUE!</v>
      </c>
      <c r="W579" s="58" t="e">
        <f t="shared" si="53"/>
        <v>#VALUE!</v>
      </c>
      <c r="X579" s="59" t="e">
        <f t="shared" si="54"/>
        <v>#VALUE!</v>
      </c>
      <c r="Y579" s="57" t="e">
        <f>0.01*('11'!B$17-'935'!X579)*Matrix!BT579</f>
        <v>#VALUE!</v>
      </c>
      <c r="Z579" s="32" t="e">
        <f>0.01*'11'!B$17*Matrix!AT579*Matrix!CV579</f>
        <v>#VALUE!</v>
      </c>
      <c r="AA579" s="32" t="e">
        <f>Matrix!AT579*MAX(Matrix!DD579,0-(Matrix!DC579+IF('935'!Q579=0,0,(1-'935'!Y579/'11'!C$17)*'11'!B$17/('11'!B$17-'935'!X579)*IF(Matrix!AT579=0,1,Matrix!BX579/Matrix!AT579)*Matrix!CU579)))*'11'!B$17*0.01*'DNO totals'!B$228/'DNO totals'!B$296</f>
        <v>#VALUE!</v>
      </c>
      <c r="AB579" s="32" t="e">
        <f>Matrix!AT579*'Charging rates'!B$106*Matrix!DA579</f>
        <v>#VALUE!</v>
      </c>
      <c r="AC579" s="32" t="e">
        <f>Matrix!AT579*MAX(Matrix!DD579,0-(Matrix!DC579+IF('935'!Q579=0,0,(1-'935'!Y579/'11'!C$17)*'11'!B$17/('11'!B$17-'935'!X579)*IF(Matrix!AT579=0,1,Matrix!BX579/Matrix!AT579)*Matrix!CU579)))*'11'!B$17*0.01*'DNO totals'!B$238/'DNO totals'!B$296</f>
        <v>#VALUE!</v>
      </c>
      <c r="AD579" s="32" t="e">
        <f>0.01*(Matrix!BX579*'11'!B$17*Matrix!CA579+Matrix!AT579*Matrix!CC579*'935'!Q579*('11'!C$17-'935'!Y579)*('11'!B$17/('11'!B$17-'935'!X579)))</f>
        <v>#VALUE!</v>
      </c>
      <c r="AE579" s="32" t="e">
        <f>Matrix!AT579*'Charging rates'!B$116*(Parameters!B$21+Matrix!AU579)*IF('DNO totals'!B$323&lt;0,1,'935'!S579)</f>
        <v>#VALUE!</v>
      </c>
      <c r="AF579" s="32" t="e">
        <f>Matrix!AT579*MAX(Matrix!DD579,0-(Matrix!DC579+IF('935'!Q579=0,0,(1-'935'!Y579/'11'!C$17)*'11'!B$17/('11'!B$17-'935'!X579)*IF(Matrix!AT579=0,1,Matrix!BX579/Matrix!AT579)*Matrix!CU579)))*'11'!B$17*0.01*(1-('DNO totals'!B$238+'DNO totals'!B$228)/'DNO totals'!B$296)</f>
        <v>#VALUE!</v>
      </c>
      <c r="AG579" s="49" t="e">
        <f t="shared" si="55"/>
        <v>#VALUE!</v>
      </c>
    </row>
    <row r="580" spans="1:33">
      <c r="A580" s="28">
        <v>480</v>
      </c>
      <c r="B580" s="47" t="e">
        <f>Results!B580</f>
        <v>#VALUE!</v>
      </c>
      <c r="C580" s="35" t="e">
        <f>Results!C580</f>
        <v>#VALUE!</v>
      </c>
      <c r="D580" s="55" t="e">
        <f>Results!D580</f>
        <v>#VALUE!</v>
      </c>
      <c r="E580" s="55" t="e">
        <f>Results!E580</f>
        <v>#VALUE!</v>
      </c>
      <c r="F580" s="56" t="e">
        <f>Results!F580</f>
        <v>#VALUE!</v>
      </c>
      <c r="G580" s="35" t="e">
        <f>Results!G580</f>
        <v>#VALUE!</v>
      </c>
      <c r="H580" s="55" t="e">
        <f>Results!H580</f>
        <v>#VALUE!</v>
      </c>
      <c r="I580" s="55" t="e">
        <f>Results!I580</f>
        <v>#VALUE!</v>
      </c>
      <c r="J580" s="56" t="e">
        <f>Results!J580</f>
        <v>#VALUE!</v>
      </c>
      <c r="K580" s="57" t="e">
        <f>0.01*'11'!B$17*Matrix!AT580*Results!E580</f>
        <v>#VALUE!</v>
      </c>
      <c r="L580" s="32" t="e">
        <f>0.01*('11'!C$17-'935'!Y580)*Results!C580*Matrix!AT580*('11'!B$17/('11'!B$17-'935'!X580))*'935'!Q580</f>
        <v>#VALUE!</v>
      </c>
      <c r="M580" s="49" t="e">
        <f>0.01*('11'!B$17-'935'!X580)*Results!D580</f>
        <v>#VALUE!</v>
      </c>
      <c r="N580" s="32" t="e">
        <f>0.01*'11'!B$17*Matrix!H580*Matrix!BC580</f>
        <v>#VALUE!</v>
      </c>
      <c r="O580" s="32" t="e">
        <f>0.01*('11'!B$17-'935'!X580)*Matrix!BW580</f>
        <v>#VALUE!</v>
      </c>
      <c r="P580" s="49" t="e">
        <f>0.01*Matrix!AS580*'935'!U580</f>
        <v>#VALUE!</v>
      </c>
      <c r="Q580" s="57" t="e">
        <f t="shared" si="49"/>
        <v>#VALUE!</v>
      </c>
      <c r="R580" s="34" t="e">
        <f>'935'!Z580</f>
        <v>#VALUE!</v>
      </c>
      <c r="S580" s="58" t="e">
        <f t="shared" si="50"/>
        <v>#VALUE!</v>
      </c>
      <c r="T580" s="59" t="e">
        <f t="shared" si="51"/>
        <v>#VALUE!</v>
      </c>
      <c r="U580" s="57" t="e">
        <f t="shared" si="52"/>
        <v>#VALUE!</v>
      </c>
      <c r="V580" s="34" t="e">
        <f>'935'!AA580</f>
        <v>#VALUE!</v>
      </c>
      <c r="W580" s="58" t="e">
        <f t="shared" si="53"/>
        <v>#VALUE!</v>
      </c>
      <c r="X580" s="59" t="e">
        <f t="shared" si="54"/>
        <v>#VALUE!</v>
      </c>
      <c r="Y580" s="57" t="e">
        <f>0.01*('11'!B$17-'935'!X580)*Matrix!BT580</f>
        <v>#VALUE!</v>
      </c>
      <c r="Z580" s="32" t="e">
        <f>0.01*'11'!B$17*Matrix!AT580*Matrix!CV580</f>
        <v>#VALUE!</v>
      </c>
      <c r="AA580" s="32" t="e">
        <f>Matrix!AT580*MAX(Matrix!DD580,0-(Matrix!DC580+IF('935'!Q580=0,0,(1-'935'!Y580/'11'!C$17)*'11'!B$17/('11'!B$17-'935'!X580)*IF(Matrix!AT580=0,1,Matrix!BX580/Matrix!AT580)*Matrix!CU580)))*'11'!B$17*0.01*'DNO totals'!B$228/'DNO totals'!B$296</f>
        <v>#VALUE!</v>
      </c>
      <c r="AB580" s="32" t="e">
        <f>Matrix!AT580*'Charging rates'!B$106*Matrix!DA580</f>
        <v>#VALUE!</v>
      </c>
      <c r="AC580" s="32" t="e">
        <f>Matrix!AT580*MAX(Matrix!DD580,0-(Matrix!DC580+IF('935'!Q580=0,0,(1-'935'!Y580/'11'!C$17)*'11'!B$17/('11'!B$17-'935'!X580)*IF(Matrix!AT580=0,1,Matrix!BX580/Matrix!AT580)*Matrix!CU580)))*'11'!B$17*0.01*'DNO totals'!B$238/'DNO totals'!B$296</f>
        <v>#VALUE!</v>
      </c>
      <c r="AD580" s="32" t="e">
        <f>0.01*(Matrix!BX580*'11'!B$17*Matrix!CA580+Matrix!AT580*Matrix!CC580*'935'!Q580*('11'!C$17-'935'!Y580)*('11'!B$17/('11'!B$17-'935'!X580)))</f>
        <v>#VALUE!</v>
      </c>
      <c r="AE580" s="32" t="e">
        <f>Matrix!AT580*'Charging rates'!B$116*(Parameters!B$21+Matrix!AU580)*IF('DNO totals'!B$323&lt;0,1,'935'!S580)</f>
        <v>#VALUE!</v>
      </c>
      <c r="AF580" s="32" t="e">
        <f>Matrix!AT580*MAX(Matrix!DD580,0-(Matrix!DC580+IF('935'!Q580=0,0,(1-'935'!Y580/'11'!C$17)*'11'!B$17/('11'!B$17-'935'!X580)*IF(Matrix!AT580=0,1,Matrix!BX580/Matrix!AT580)*Matrix!CU580)))*'11'!B$17*0.01*(1-('DNO totals'!B$238+'DNO totals'!B$228)/'DNO totals'!B$296)</f>
        <v>#VALUE!</v>
      </c>
      <c r="AG580" s="49" t="e">
        <f t="shared" si="55"/>
        <v>#VALUE!</v>
      </c>
    </row>
    <row r="581" spans="1:33">
      <c r="A581" s="28">
        <v>481</v>
      </c>
      <c r="B581" s="47" t="e">
        <f>Results!B581</f>
        <v>#VALUE!</v>
      </c>
      <c r="C581" s="35" t="e">
        <f>Results!C581</f>
        <v>#VALUE!</v>
      </c>
      <c r="D581" s="55" t="e">
        <f>Results!D581</f>
        <v>#VALUE!</v>
      </c>
      <c r="E581" s="55" t="e">
        <f>Results!E581</f>
        <v>#VALUE!</v>
      </c>
      <c r="F581" s="56" t="e">
        <f>Results!F581</f>
        <v>#VALUE!</v>
      </c>
      <c r="G581" s="35" t="e">
        <f>Results!G581</f>
        <v>#VALUE!</v>
      </c>
      <c r="H581" s="55" t="e">
        <f>Results!H581</f>
        <v>#VALUE!</v>
      </c>
      <c r="I581" s="55" t="e">
        <f>Results!I581</f>
        <v>#VALUE!</v>
      </c>
      <c r="J581" s="56" t="e">
        <f>Results!J581</f>
        <v>#VALUE!</v>
      </c>
      <c r="K581" s="57" t="e">
        <f>0.01*'11'!B$17*Matrix!AT581*Results!E581</f>
        <v>#VALUE!</v>
      </c>
      <c r="L581" s="32" t="e">
        <f>0.01*('11'!C$17-'935'!Y581)*Results!C581*Matrix!AT581*('11'!B$17/('11'!B$17-'935'!X581))*'935'!Q581</f>
        <v>#VALUE!</v>
      </c>
      <c r="M581" s="49" t="e">
        <f>0.01*('11'!B$17-'935'!X581)*Results!D581</f>
        <v>#VALUE!</v>
      </c>
      <c r="N581" s="32" t="e">
        <f>0.01*'11'!B$17*Matrix!H581*Matrix!BC581</f>
        <v>#VALUE!</v>
      </c>
      <c r="O581" s="32" t="e">
        <f>0.01*('11'!B$17-'935'!X581)*Matrix!BW581</f>
        <v>#VALUE!</v>
      </c>
      <c r="P581" s="49" t="e">
        <f>0.01*Matrix!AS581*'935'!U581</f>
        <v>#VALUE!</v>
      </c>
      <c r="Q581" s="57" t="e">
        <f t="shared" si="49"/>
        <v>#VALUE!</v>
      </c>
      <c r="R581" s="34" t="e">
        <f>'935'!Z581</f>
        <v>#VALUE!</v>
      </c>
      <c r="S581" s="58" t="e">
        <f t="shared" si="50"/>
        <v>#VALUE!</v>
      </c>
      <c r="T581" s="59" t="e">
        <f t="shared" si="51"/>
        <v>#VALUE!</v>
      </c>
      <c r="U581" s="57" t="e">
        <f t="shared" si="52"/>
        <v>#VALUE!</v>
      </c>
      <c r="V581" s="34" t="e">
        <f>'935'!AA581</f>
        <v>#VALUE!</v>
      </c>
      <c r="W581" s="58" t="e">
        <f t="shared" si="53"/>
        <v>#VALUE!</v>
      </c>
      <c r="X581" s="59" t="e">
        <f t="shared" si="54"/>
        <v>#VALUE!</v>
      </c>
      <c r="Y581" s="57" t="e">
        <f>0.01*('11'!B$17-'935'!X581)*Matrix!BT581</f>
        <v>#VALUE!</v>
      </c>
      <c r="Z581" s="32" t="e">
        <f>0.01*'11'!B$17*Matrix!AT581*Matrix!CV581</f>
        <v>#VALUE!</v>
      </c>
      <c r="AA581" s="32" t="e">
        <f>Matrix!AT581*MAX(Matrix!DD581,0-(Matrix!DC581+IF('935'!Q581=0,0,(1-'935'!Y581/'11'!C$17)*'11'!B$17/('11'!B$17-'935'!X581)*IF(Matrix!AT581=0,1,Matrix!BX581/Matrix!AT581)*Matrix!CU581)))*'11'!B$17*0.01*'DNO totals'!B$228/'DNO totals'!B$296</f>
        <v>#VALUE!</v>
      </c>
      <c r="AB581" s="32" t="e">
        <f>Matrix!AT581*'Charging rates'!B$106*Matrix!DA581</f>
        <v>#VALUE!</v>
      </c>
      <c r="AC581" s="32" t="e">
        <f>Matrix!AT581*MAX(Matrix!DD581,0-(Matrix!DC581+IF('935'!Q581=0,0,(1-'935'!Y581/'11'!C$17)*'11'!B$17/('11'!B$17-'935'!X581)*IF(Matrix!AT581=0,1,Matrix!BX581/Matrix!AT581)*Matrix!CU581)))*'11'!B$17*0.01*'DNO totals'!B$238/'DNO totals'!B$296</f>
        <v>#VALUE!</v>
      </c>
      <c r="AD581" s="32" t="e">
        <f>0.01*(Matrix!BX581*'11'!B$17*Matrix!CA581+Matrix!AT581*Matrix!CC581*'935'!Q581*('11'!C$17-'935'!Y581)*('11'!B$17/('11'!B$17-'935'!X581)))</f>
        <v>#VALUE!</v>
      </c>
      <c r="AE581" s="32" t="e">
        <f>Matrix!AT581*'Charging rates'!B$116*(Parameters!B$21+Matrix!AU581)*IF('DNO totals'!B$323&lt;0,1,'935'!S581)</f>
        <v>#VALUE!</v>
      </c>
      <c r="AF581" s="32" t="e">
        <f>Matrix!AT581*MAX(Matrix!DD581,0-(Matrix!DC581+IF('935'!Q581=0,0,(1-'935'!Y581/'11'!C$17)*'11'!B$17/('11'!B$17-'935'!X581)*IF(Matrix!AT581=0,1,Matrix!BX581/Matrix!AT581)*Matrix!CU581)))*'11'!B$17*0.01*(1-('DNO totals'!B$238+'DNO totals'!B$228)/'DNO totals'!B$296)</f>
        <v>#VALUE!</v>
      </c>
      <c r="AG581" s="49" t="e">
        <f t="shared" si="55"/>
        <v>#VALUE!</v>
      </c>
    </row>
    <row r="582" spans="1:33">
      <c r="A582" s="28">
        <v>482</v>
      </c>
      <c r="B582" s="47" t="e">
        <f>Results!B582</f>
        <v>#VALUE!</v>
      </c>
      <c r="C582" s="35" t="e">
        <f>Results!C582</f>
        <v>#VALUE!</v>
      </c>
      <c r="D582" s="55" t="e">
        <f>Results!D582</f>
        <v>#VALUE!</v>
      </c>
      <c r="E582" s="55" t="e">
        <f>Results!E582</f>
        <v>#VALUE!</v>
      </c>
      <c r="F582" s="56" t="e">
        <f>Results!F582</f>
        <v>#VALUE!</v>
      </c>
      <c r="G582" s="35" t="e">
        <f>Results!G582</f>
        <v>#VALUE!</v>
      </c>
      <c r="H582" s="55" t="e">
        <f>Results!H582</f>
        <v>#VALUE!</v>
      </c>
      <c r="I582" s="55" t="e">
        <f>Results!I582</f>
        <v>#VALUE!</v>
      </c>
      <c r="J582" s="56" t="e">
        <f>Results!J582</f>
        <v>#VALUE!</v>
      </c>
      <c r="K582" s="57" t="e">
        <f>0.01*'11'!B$17*Matrix!AT582*Results!E582</f>
        <v>#VALUE!</v>
      </c>
      <c r="L582" s="32" t="e">
        <f>0.01*('11'!C$17-'935'!Y582)*Results!C582*Matrix!AT582*('11'!B$17/('11'!B$17-'935'!X582))*'935'!Q582</f>
        <v>#VALUE!</v>
      </c>
      <c r="M582" s="49" t="e">
        <f>0.01*('11'!B$17-'935'!X582)*Results!D582</f>
        <v>#VALUE!</v>
      </c>
      <c r="N582" s="32" t="e">
        <f>0.01*'11'!B$17*Matrix!H582*Matrix!BC582</f>
        <v>#VALUE!</v>
      </c>
      <c r="O582" s="32" t="e">
        <f>0.01*('11'!B$17-'935'!X582)*Matrix!BW582</f>
        <v>#VALUE!</v>
      </c>
      <c r="P582" s="49" t="e">
        <f>0.01*Matrix!AS582*'935'!U582</f>
        <v>#VALUE!</v>
      </c>
      <c r="Q582" s="57" t="e">
        <f t="shared" si="49"/>
        <v>#VALUE!</v>
      </c>
      <c r="R582" s="34" t="e">
        <f>'935'!Z582</f>
        <v>#VALUE!</v>
      </c>
      <c r="S582" s="58" t="e">
        <f t="shared" si="50"/>
        <v>#VALUE!</v>
      </c>
      <c r="T582" s="59" t="e">
        <f t="shared" si="51"/>
        <v>#VALUE!</v>
      </c>
      <c r="U582" s="57" t="e">
        <f t="shared" si="52"/>
        <v>#VALUE!</v>
      </c>
      <c r="V582" s="34" t="e">
        <f>'935'!AA582</f>
        <v>#VALUE!</v>
      </c>
      <c r="W582" s="58" t="e">
        <f t="shared" si="53"/>
        <v>#VALUE!</v>
      </c>
      <c r="X582" s="59" t="e">
        <f t="shared" si="54"/>
        <v>#VALUE!</v>
      </c>
      <c r="Y582" s="57" t="e">
        <f>0.01*('11'!B$17-'935'!X582)*Matrix!BT582</f>
        <v>#VALUE!</v>
      </c>
      <c r="Z582" s="32" t="e">
        <f>0.01*'11'!B$17*Matrix!AT582*Matrix!CV582</f>
        <v>#VALUE!</v>
      </c>
      <c r="AA582" s="32" t="e">
        <f>Matrix!AT582*MAX(Matrix!DD582,0-(Matrix!DC582+IF('935'!Q582=0,0,(1-'935'!Y582/'11'!C$17)*'11'!B$17/('11'!B$17-'935'!X582)*IF(Matrix!AT582=0,1,Matrix!BX582/Matrix!AT582)*Matrix!CU582)))*'11'!B$17*0.01*'DNO totals'!B$228/'DNO totals'!B$296</f>
        <v>#VALUE!</v>
      </c>
      <c r="AB582" s="32" t="e">
        <f>Matrix!AT582*'Charging rates'!B$106*Matrix!DA582</f>
        <v>#VALUE!</v>
      </c>
      <c r="AC582" s="32" t="e">
        <f>Matrix!AT582*MAX(Matrix!DD582,0-(Matrix!DC582+IF('935'!Q582=0,0,(1-'935'!Y582/'11'!C$17)*'11'!B$17/('11'!B$17-'935'!X582)*IF(Matrix!AT582=0,1,Matrix!BX582/Matrix!AT582)*Matrix!CU582)))*'11'!B$17*0.01*'DNO totals'!B$238/'DNO totals'!B$296</f>
        <v>#VALUE!</v>
      </c>
      <c r="AD582" s="32" t="e">
        <f>0.01*(Matrix!BX582*'11'!B$17*Matrix!CA582+Matrix!AT582*Matrix!CC582*'935'!Q582*('11'!C$17-'935'!Y582)*('11'!B$17/('11'!B$17-'935'!X582)))</f>
        <v>#VALUE!</v>
      </c>
      <c r="AE582" s="32" t="e">
        <f>Matrix!AT582*'Charging rates'!B$116*(Parameters!B$21+Matrix!AU582)*IF('DNO totals'!B$323&lt;0,1,'935'!S582)</f>
        <v>#VALUE!</v>
      </c>
      <c r="AF582" s="32" t="e">
        <f>Matrix!AT582*MAX(Matrix!DD582,0-(Matrix!DC582+IF('935'!Q582=0,0,(1-'935'!Y582/'11'!C$17)*'11'!B$17/('11'!B$17-'935'!X582)*IF(Matrix!AT582=0,1,Matrix!BX582/Matrix!AT582)*Matrix!CU582)))*'11'!B$17*0.01*(1-('DNO totals'!B$238+'DNO totals'!B$228)/'DNO totals'!B$296)</f>
        <v>#VALUE!</v>
      </c>
      <c r="AG582" s="49" t="e">
        <f t="shared" si="55"/>
        <v>#VALUE!</v>
      </c>
    </row>
    <row r="583" spans="1:33">
      <c r="A583" s="28">
        <v>483</v>
      </c>
      <c r="B583" s="47" t="e">
        <f>Results!B583</f>
        <v>#VALUE!</v>
      </c>
      <c r="C583" s="35" t="e">
        <f>Results!C583</f>
        <v>#VALUE!</v>
      </c>
      <c r="D583" s="55" t="e">
        <f>Results!D583</f>
        <v>#VALUE!</v>
      </c>
      <c r="E583" s="55" t="e">
        <f>Results!E583</f>
        <v>#VALUE!</v>
      </c>
      <c r="F583" s="56" t="e">
        <f>Results!F583</f>
        <v>#VALUE!</v>
      </c>
      <c r="G583" s="35" t="e">
        <f>Results!G583</f>
        <v>#VALUE!</v>
      </c>
      <c r="H583" s="55" t="e">
        <f>Results!H583</f>
        <v>#VALUE!</v>
      </c>
      <c r="I583" s="55" t="e">
        <f>Results!I583</f>
        <v>#VALUE!</v>
      </c>
      <c r="J583" s="56" t="e">
        <f>Results!J583</f>
        <v>#VALUE!</v>
      </c>
      <c r="K583" s="57" t="e">
        <f>0.01*'11'!B$17*Matrix!AT583*Results!E583</f>
        <v>#VALUE!</v>
      </c>
      <c r="L583" s="32" t="e">
        <f>0.01*('11'!C$17-'935'!Y583)*Results!C583*Matrix!AT583*('11'!B$17/('11'!B$17-'935'!X583))*'935'!Q583</f>
        <v>#VALUE!</v>
      </c>
      <c r="M583" s="49" t="e">
        <f>0.01*('11'!B$17-'935'!X583)*Results!D583</f>
        <v>#VALUE!</v>
      </c>
      <c r="N583" s="32" t="e">
        <f>0.01*'11'!B$17*Matrix!H583*Matrix!BC583</f>
        <v>#VALUE!</v>
      </c>
      <c r="O583" s="32" t="e">
        <f>0.01*('11'!B$17-'935'!X583)*Matrix!BW583</f>
        <v>#VALUE!</v>
      </c>
      <c r="P583" s="49" t="e">
        <f>0.01*Matrix!AS583*'935'!U583</f>
        <v>#VALUE!</v>
      </c>
      <c r="Q583" s="57" t="e">
        <f t="shared" si="49"/>
        <v>#VALUE!</v>
      </c>
      <c r="R583" s="34" t="e">
        <f>'935'!Z583</f>
        <v>#VALUE!</v>
      </c>
      <c r="S583" s="58" t="e">
        <f t="shared" si="50"/>
        <v>#VALUE!</v>
      </c>
      <c r="T583" s="59" t="e">
        <f t="shared" si="51"/>
        <v>#VALUE!</v>
      </c>
      <c r="U583" s="57" t="e">
        <f t="shared" si="52"/>
        <v>#VALUE!</v>
      </c>
      <c r="V583" s="34" t="e">
        <f>'935'!AA583</f>
        <v>#VALUE!</v>
      </c>
      <c r="W583" s="58" t="e">
        <f t="shared" si="53"/>
        <v>#VALUE!</v>
      </c>
      <c r="X583" s="59" t="e">
        <f t="shared" si="54"/>
        <v>#VALUE!</v>
      </c>
      <c r="Y583" s="57" t="e">
        <f>0.01*('11'!B$17-'935'!X583)*Matrix!BT583</f>
        <v>#VALUE!</v>
      </c>
      <c r="Z583" s="32" t="e">
        <f>0.01*'11'!B$17*Matrix!AT583*Matrix!CV583</f>
        <v>#VALUE!</v>
      </c>
      <c r="AA583" s="32" t="e">
        <f>Matrix!AT583*MAX(Matrix!DD583,0-(Matrix!DC583+IF('935'!Q583=0,0,(1-'935'!Y583/'11'!C$17)*'11'!B$17/('11'!B$17-'935'!X583)*IF(Matrix!AT583=0,1,Matrix!BX583/Matrix!AT583)*Matrix!CU583)))*'11'!B$17*0.01*'DNO totals'!B$228/'DNO totals'!B$296</f>
        <v>#VALUE!</v>
      </c>
      <c r="AB583" s="32" t="e">
        <f>Matrix!AT583*'Charging rates'!B$106*Matrix!DA583</f>
        <v>#VALUE!</v>
      </c>
      <c r="AC583" s="32" t="e">
        <f>Matrix!AT583*MAX(Matrix!DD583,0-(Matrix!DC583+IF('935'!Q583=0,0,(1-'935'!Y583/'11'!C$17)*'11'!B$17/('11'!B$17-'935'!X583)*IF(Matrix!AT583=0,1,Matrix!BX583/Matrix!AT583)*Matrix!CU583)))*'11'!B$17*0.01*'DNO totals'!B$238/'DNO totals'!B$296</f>
        <v>#VALUE!</v>
      </c>
      <c r="AD583" s="32" t="e">
        <f>0.01*(Matrix!BX583*'11'!B$17*Matrix!CA583+Matrix!AT583*Matrix!CC583*'935'!Q583*('11'!C$17-'935'!Y583)*('11'!B$17/('11'!B$17-'935'!X583)))</f>
        <v>#VALUE!</v>
      </c>
      <c r="AE583" s="32" t="e">
        <f>Matrix!AT583*'Charging rates'!B$116*(Parameters!B$21+Matrix!AU583)*IF('DNO totals'!B$323&lt;0,1,'935'!S583)</f>
        <v>#VALUE!</v>
      </c>
      <c r="AF583" s="32" t="e">
        <f>Matrix!AT583*MAX(Matrix!DD583,0-(Matrix!DC583+IF('935'!Q583=0,0,(1-'935'!Y583/'11'!C$17)*'11'!B$17/('11'!B$17-'935'!X583)*IF(Matrix!AT583=0,1,Matrix!BX583/Matrix!AT583)*Matrix!CU583)))*'11'!B$17*0.01*(1-('DNO totals'!B$238+'DNO totals'!B$228)/'DNO totals'!B$296)</f>
        <v>#VALUE!</v>
      </c>
      <c r="AG583" s="49" t="e">
        <f t="shared" si="55"/>
        <v>#VALUE!</v>
      </c>
    </row>
    <row r="584" spans="1:33">
      <c r="A584" s="28">
        <v>484</v>
      </c>
      <c r="B584" s="47" t="e">
        <f>Results!B584</f>
        <v>#VALUE!</v>
      </c>
      <c r="C584" s="35" t="e">
        <f>Results!C584</f>
        <v>#VALUE!</v>
      </c>
      <c r="D584" s="55" t="e">
        <f>Results!D584</f>
        <v>#VALUE!</v>
      </c>
      <c r="E584" s="55" t="e">
        <f>Results!E584</f>
        <v>#VALUE!</v>
      </c>
      <c r="F584" s="56" t="e">
        <f>Results!F584</f>
        <v>#VALUE!</v>
      </c>
      <c r="G584" s="35" t="e">
        <f>Results!G584</f>
        <v>#VALUE!</v>
      </c>
      <c r="H584" s="55" t="e">
        <f>Results!H584</f>
        <v>#VALUE!</v>
      </c>
      <c r="I584" s="55" t="e">
        <f>Results!I584</f>
        <v>#VALUE!</v>
      </c>
      <c r="J584" s="56" t="e">
        <f>Results!J584</f>
        <v>#VALUE!</v>
      </c>
      <c r="K584" s="57" t="e">
        <f>0.01*'11'!B$17*Matrix!AT584*Results!E584</f>
        <v>#VALUE!</v>
      </c>
      <c r="L584" s="32" t="e">
        <f>0.01*('11'!C$17-'935'!Y584)*Results!C584*Matrix!AT584*('11'!B$17/('11'!B$17-'935'!X584))*'935'!Q584</f>
        <v>#VALUE!</v>
      </c>
      <c r="M584" s="49" t="e">
        <f>0.01*('11'!B$17-'935'!X584)*Results!D584</f>
        <v>#VALUE!</v>
      </c>
      <c r="N584" s="32" t="e">
        <f>0.01*'11'!B$17*Matrix!H584*Matrix!BC584</f>
        <v>#VALUE!</v>
      </c>
      <c r="O584" s="32" t="e">
        <f>0.01*('11'!B$17-'935'!X584)*Matrix!BW584</f>
        <v>#VALUE!</v>
      </c>
      <c r="P584" s="49" t="e">
        <f>0.01*Matrix!AS584*'935'!U584</f>
        <v>#VALUE!</v>
      </c>
      <c r="Q584" s="57" t="e">
        <f t="shared" si="49"/>
        <v>#VALUE!</v>
      </c>
      <c r="R584" s="34" t="e">
        <f>'935'!Z584</f>
        <v>#VALUE!</v>
      </c>
      <c r="S584" s="58" t="e">
        <f t="shared" si="50"/>
        <v>#VALUE!</v>
      </c>
      <c r="T584" s="59" t="e">
        <f t="shared" si="51"/>
        <v>#VALUE!</v>
      </c>
      <c r="U584" s="57" t="e">
        <f t="shared" si="52"/>
        <v>#VALUE!</v>
      </c>
      <c r="V584" s="34" t="e">
        <f>'935'!AA584</f>
        <v>#VALUE!</v>
      </c>
      <c r="W584" s="58" t="e">
        <f t="shared" si="53"/>
        <v>#VALUE!</v>
      </c>
      <c r="X584" s="59" t="e">
        <f t="shared" si="54"/>
        <v>#VALUE!</v>
      </c>
      <c r="Y584" s="57" t="e">
        <f>0.01*('11'!B$17-'935'!X584)*Matrix!BT584</f>
        <v>#VALUE!</v>
      </c>
      <c r="Z584" s="32" t="e">
        <f>0.01*'11'!B$17*Matrix!AT584*Matrix!CV584</f>
        <v>#VALUE!</v>
      </c>
      <c r="AA584" s="32" t="e">
        <f>Matrix!AT584*MAX(Matrix!DD584,0-(Matrix!DC584+IF('935'!Q584=0,0,(1-'935'!Y584/'11'!C$17)*'11'!B$17/('11'!B$17-'935'!X584)*IF(Matrix!AT584=0,1,Matrix!BX584/Matrix!AT584)*Matrix!CU584)))*'11'!B$17*0.01*'DNO totals'!B$228/'DNO totals'!B$296</f>
        <v>#VALUE!</v>
      </c>
      <c r="AB584" s="32" t="e">
        <f>Matrix!AT584*'Charging rates'!B$106*Matrix!DA584</f>
        <v>#VALUE!</v>
      </c>
      <c r="AC584" s="32" t="e">
        <f>Matrix!AT584*MAX(Matrix!DD584,0-(Matrix!DC584+IF('935'!Q584=0,0,(1-'935'!Y584/'11'!C$17)*'11'!B$17/('11'!B$17-'935'!X584)*IF(Matrix!AT584=0,1,Matrix!BX584/Matrix!AT584)*Matrix!CU584)))*'11'!B$17*0.01*'DNO totals'!B$238/'DNO totals'!B$296</f>
        <v>#VALUE!</v>
      </c>
      <c r="AD584" s="32" t="e">
        <f>0.01*(Matrix!BX584*'11'!B$17*Matrix!CA584+Matrix!AT584*Matrix!CC584*'935'!Q584*('11'!C$17-'935'!Y584)*('11'!B$17/('11'!B$17-'935'!X584)))</f>
        <v>#VALUE!</v>
      </c>
      <c r="AE584" s="32" t="e">
        <f>Matrix!AT584*'Charging rates'!B$116*(Parameters!B$21+Matrix!AU584)*IF('DNO totals'!B$323&lt;0,1,'935'!S584)</f>
        <v>#VALUE!</v>
      </c>
      <c r="AF584" s="32" t="e">
        <f>Matrix!AT584*MAX(Matrix!DD584,0-(Matrix!DC584+IF('935'!Q584=0,0,(1-'935'!Y584/'11'!C$17)*'11'!B$17/('11'!B$17-'935'!X584)*IF(Matrix!AT584=0,1,Matrix!BX584/Matrix!AT584)*Matrix!CU584)))*'11'!B$17*0.01*(1-('DNO totals'!B$238+'DNO totals'!B$228)/'DNO totals'!B$296)</f>
        <v>#VALUE!</v>
      </c>
      <c r="AG584" s="49" t="e">
        <f t="shared" si="55"/>
        <v>#VALUE!</v>
      </c>
    </row>
    <row r="585" spans="1:33">
      <c r="A585" s="28">
        <v>485</v>
      </c>
      <c r="B585" s="47" t="e">
        <f>Results!B585</f>
        <v>#VALUE!</v>
      </c>
      <c r="C585" s="35" t="e">
        <f>Results!C585</f>
        <v>#VALUE!</v>
      </c>
      <c r="D585" s="55" t="e">
        <f>Results!D585</f>
        <v>#VALUE!</v>
      </c>
      <c r="E585" s="55" t="e">
        <f>Results!E585</f>
        <v>#VALUE!</v>
      </c>
      <c r="F585" s="56" t="e">
        <f>Results!F585</f>
        <v>#VALUE!</v>
      </c>
      <c r="G585" s="35" t="e">
        <f>Results!G585</f>
        <v>#VALUE!</v>
      </c>
      <c r="H585" s="55" t="e">
        <f>Results!H585</f>
        <v>#VALUE!</v>
      </c>
      <c r="I585" s="55" t="e">
        <f>Results!I585</f>
        <v>#VALUE!</v>
      </c>
      <c r="J585" s="56" t="e">
        <f>Results!J585</f>
        <v>#VALUE!</v>
      </c>
      <c r="K585" s="57" t="e">
        <f>0.01*'11'!B$17*Matrix!AT585*Results!E585</f>
        <v>#VALUE!</v>
      </c>
      <c r="L585" s="32" t="e">
        <f>0.01*('11'!C$17-'935'!Y585)*Results!C585*Matrix!AT585*('11'!B$17/('11'!B$17-'935'!X585))*'935'!Q585</f>
        <v>#VALUE!</v>
      </c>
      <c r="M585" s="49" t="e">
        <f>0.01*('11'!B$17-'935'!X585)*Results!D585</f>
        <v>#VALUE!</v>
      </c>
      <c r="N585" s="32" t="e">
        <f>0.01*'11'!B$17*Matrix!H585*Matrix!BC585</f>
        <v>#VALUE!</v>
      </c>
      <c r="O585" s="32" t="e">
        <f>0.01*('11'!B$17-'935'!X585)*Matrix!BW585</f>
        <v>#VALUE!</v>
      </c>
      <c r="P585" s="49" t="e">
        <f>0.01*Matrix!AS585*'935'!U585</f>
        <v>#VALUE!</v>
      </c>
      <c r="Q585" s="57" t="e">
        <f t="shared" si="49"/>
        <v>#VALUE!</v>
      </c>
      <c r="R585" s="34" t="e">
        <f>'935'!Z585</f>
        <v>#VALUE!</v>
      </c>
      <c r="S585" s="58" t="e">
        <f t="shared" si="50"/>
        <v>#VALUE!</v>
      </c>
      <c r="T585" s="59" t="e">
        <f t="shared" si="51"/>
        <v>#VALUE!</v>
      </c>
      <c r="U585" s="57" t="e">
        <f t="shared" si="52"/>
        <v>#VALUE!</v>
      </c>
      <c r="V585" s="34" t="e">
        <f>'935'!AA585</f>
        <v>#VALUE!</v>
      </c>
      <c r="W585" s="58" t="e">
        <f t="shared" si="53"/>
        <v>#VALUE!</v>
      </c>
      <c r="X585" s="59" t="e">
        <f t="shared" si="54"/>
        <v>#VALUE!</v>
      </c>
      <c r="Y585" s="57" t="e">
        <f>0.01*('11'!B$17-'935'!X585)*Matrix!BT585</f>
        <v>#VALUE!</v>
      </c>
      <c r="Z585" s="32" t="e">
        <f>0.01*'11'!B$17*Matrix!AT585*Matrix!CV585</f>
        <v>#VALUE!</v>
      </c>
      <c r="AA585" s="32" t="e">
        <f>Matrix!AT585*MAX(Matrix!DD585,0-(Matrix!DC585+IF('935'!Q585=0,0,(1-'935'!Y585/'11'!C$17)*'11'!B$17/('11'!B$17-'935'!X585)*IF(Matrix!AT585=0,1,Matrix!BX585/Matrix!AT585)*Matrix!CU585)))*'11'!B$17*0.01*'DNO totals'!B$228/'DNO totals'!B$296</f>
        <v>#VALUE!</v>
      </c>
      <c r="AB585" s="32" t="e">
        <f>Matrix!AT585*'Charging rates'!B$106*Matrix!DA585</f>
        <v>#VALUE!</v>
      </c>
      <c r="AC585" s="32" t="e">
        <f>Matrix!AT585*MAX(Matrix!DD585,0-(Matrix!DC585+IF('935'!Q585=0,0,(1-'935'!Y585/'11'!C$17)*'11'!B$17/('11'!B$17-'935'!X585)*IF(Matrix!AT585=0,1,Matrix!BX585/Matrix!AT585)*Matrix!CU585)))*'11'!B$17*0.01*'DNO totals'!B$238/'DNO totals'!B$296</f>
        <v>#VALUE!</v>
      </c>
      <c r="AD585" s="32" t="e">
        <f>0.01*(Matrix!BX585*'11'!B$17*Matrix!CA585+Matrix!AT585*Matrix!CC585*'935'!Q585*('11'!C$17-'935'!Y585)*('11'!B$17/('11'!B$17-'935'!X585)))</f>
        <v>#VALUE!</v>
      </c>
      <c r="AE585" s="32" t="e">
        <f>Matrix!AT585*'Charging rates'!B$116*(Parameters!B$21+Matrix!AU585)*IF('DNO totals'!B$323&lt;0,1,'935'!S585)</f>
        <v>#VALUE!</v>
      </c>
      <c r="AF585" s="32" t="e">
        <f>Matrix!AT585*MAX(Matrix!DD585,0-(Matrix!DC585+IF('935'!Q585=0,0,(1-'935'!Y585/'11'!C$17)*'11'!B$17/('11'!B$17-'935'!X585)*IF(Matrix!AT585=0,1,Matrix!BX585/Matrix!AT585)*Matrix!CU585)))*'11'!B$17*0.01*(1-('DNO totals'!B$238+'DNO totals'!B$228)/'DNO totals'!B$296)</f>
        <v>#VALUE!</v>
      </c>
      <c r="AG585" s="49" t="e">
        <f t="shared" si="55"/>
        <v>#VALUE!</v>
      </c>
    </row>
    <row r="586" spans="1:33">
      <c r="A586" s="28">
        <v>486</v>
      </c>
      <c r="B586" s="47" t="e">
        <f>Results!B586</f>
        <v>#VALUE!</v>
      </c>
      <c r="C586" s="35" t="e">
        <f>Results!C586</f>
        <v>#VALUE!</v>
      </c>
      <c r="D586" s="55" t="e">
        <f>Results!D586</f>
        <v>#VALUE!</v>
      </c>
      <c r="E586" s="55" t="e">
        <f>Results!E586</f>
        <v>#VALUE!</v>
      </c>
      <c r="F586" s="56" t="e">
        <f>Results!F586</f>
        <v>#VALUE!</v>
      </c>
      <c r="G586" s="35" t="e">
        <f>Results!G586</f>
        <v>#VALUE!</v>
      </c>
      <c r="H586" s="55" t="e">
        <f>Results!H586</f>
        <v>#VALUE!</v>
      </c>
      <c r="I586" s="55" t="e">
        <f>Results!I586</f>
        <v>#VALUE!</v>
      </c>
      <c r="J586" s="56" t="e">
        <f>Results!J586</f>
        <v>#VALUE!</v>
      </c>
      <c r="K586" s="57" t="e">
        <f>0.01*'11'!B$17*Matrix!AT586*Results!E586</f>
        <v>#VALUE!</v>
      </c>
      <c r="L586" s="32" t="e">
        <f>0.01*('11'!C$17-'935'!Y586)*Results!C586*Matrix!AT586*('11'!B$17/('11'!B$17-'935'!X586))*'935'!Q586</f>
        <v>#VALUE!</v>
      </c>
      <c r="M586" s="49" t="e">
        <f>0.01*('11'!B$17-'935'!X586)*Results!D586</f>
        <v>#VALUE!</v>
      </c>
      <c r="N586" s="32" t="e">
        <f>0.01*'11'!B$17*Matrix!H586*Matrix!BC586</f>
        <v>#VALUE!</v>
      </c>
      <c r="O586" s="32" t="e">
        <f>0.01*('11'!B$17-'935'!X586)*Matrix!BW586</f>
        <v>#VALUE!</v>
      </c>
      <c r="P586" s="49" t="e">
        <f>0.01*Matrix!AS586*'935'!U586</f>
        <v>#VALUE!</v>
      </c>
      <c r="Q586" s="57" t="e">
        <f t="shared" si="49"/>
        <v>#VALUE!</v>
      </c>
      <c r="R586" s="34" t="e">
        <f>'935'!Z586</f>
        <v>#VALUE!</v>
      </c>
      <c r="S586" s="58" t="e">
        <f t="shared" si="50"/>
        <v>#VALUE!</v>
      </c>
      <c r="T586" s="59" t="e">
        <f t="shared" si="51"/>
        <v>#VALUE!</v>
      </c>
      <c r="U586" s="57" t="e">
        <f t="shared" si="52"/>
        <v>#VALUE!</v>
      </c>
      <c r="V586" s="34" t="e">
        <f>'935'!AA586</f>
        <v>#VALUE!</v>
      </c>
      <c r="W586" s="58" t="e">
        <f t="shared" si="53"/>
        <v>#VALUE!</v>
      </c>
      <c r="X586" s="59" t="e">
        <f t="shared" si="54"/>
        <v>#VALUE!</v>
      </c>
      <c r="Y586" s="57" t="e">
        <f>0.01*('11'!B$17-'935'!X586)*Matrix!BT586</f>
        <v>#VALUE!</v>
      </c>
      <c r="Z586" s="32" t="e">
        <f>0.01*'11'!B$17*Matrix!AT586*Matrix!CV586</f>
        <v>#VALUE!</v>
      </c>
      <c r="AA586" s="32" t="e">
        <f>Matrix!AT586*MAX(Matrix!DD586,0-(Matrix!DC586+IF('935'!Q586=0,0,(1-'935'!Y586/'11'!C$17)*'11'!B$17/('11'!B$17-'935'!X586)*IF(Matrix!AT586=0,1,Matrix!BX586/Matrix!AT586)*Matrix!CU586)))*'11'!B$17*0.01*'DNO totals'!B$228/'DNO totals'!B$296</f>
        <v>#VALUE!</v>
      </c>
      <c r="AB586" s="32" t="e">
        <f>Matrix!AT586*'Charging rates'!B$106*Matrix!DA586</f>
        <v>#VALUE!</v>
      </c>
      <c r="AC586" s="32" t="e">
        <f>Matrix!AT586*MAX(Matrix!DD586,0-(Matrix!DC586+IF('935'!Q586=0,0,(1-'935'!Y586/'11'!C$17)*'11'!B$17/('11'!B$17-'935'!X586)*IF(Matrix!AT586=0,1,Matrix!BX586/Matrix!AT586)*Matrix!CU586)))*'11'!B$17*0.01*'DNO totals'!B$238/'DNO totals'!B$296</f>
        <v>#VALUE!</v>
      </c>
      <c r="AD586" s="32" t="e">
        <f>0.01*(Matrix!BX586*'11'!B$17*Matrix!CA586+Matrix!AT586*Matrix!CC586*'935'!Q586*('11'!C$17-'935'!Y586)*('11'!B$17/('11'!B$17-'935'!X586)))</f>
        <v>#VALUE!</v>
      </c>
      <c r="AE586" s="32" t="e">
        <f>Matrix!AT586*'Charging rates'!B$116*(Parameters!B$21+Matrix!AU586)*IF('DNO totals'!B$323&lt;0,1,'935'!S586)</f>
        <v>#VALUE!</v>
      </c>
      <c r="AF586" s="32" t="e">
        <f>Matrix!AT586*MAX(Matrix!DD586,0-(Matrix!DC586+IF('935'!Q586=0,0,(1-'935'!Y586/'11'!C$17)*'11'!B$17/('11'!B$17-'935'!X586)*IF(Matrix!AT586=0,1,Matrix!BX586/Matrix!AT586)*Matrix!CU586)))*'11'!B$17*0.01*(1-('DNO totals'!B$238+'DNO totals'!B$228)/'DNO totals'!B$296)</f>
        <v>#VALUE!</v>
      </c>
      <c r="AG586" s="49" t="e">
        <f t="shared" si="55"/>
        <v>#VALUE!</v>
      </c>
    </row>
    <row r="587" spans="1:33">
      <c r="A587" s="28">
        <v>487</v>
      </c>
      <c r="B587" s="47" t="e">
        <f>Results!B587</f>
        <v>#VALUE!</v>
      </c>
      <c r="C587" s="35" t="e">
        <f>Results!C587</f>
        <v>#VALUE!</v>
      </c>
      <c r="D587" s="55" t="e">
        <f>Results!D587</f>
        <v>#VALUE!</v>
      </c>
      <c r="E587" s="55" t="e">
        <f>Results!E587</f>
        <v>#VALUE!</v>
      </c>
      <c r="F587" s="56" t="e">
        <f>Results!F587</f>
        <v>#VALUE!</v>
      </c>
      <c r="G587" s="35" t="e">
        <f>Results!G587</f>
        <v>#VALUE!</v>
      </c>
      <c r="H587" s="55" t="e">
        <f>Results!H587</f>
        <v>#VALUE!</v>
      </c>
      <c r="I587" s="55" t="e">
        <f>Results!I587</f>
        <v>#VALUE!</v>
      </c>
      <c r="J587" s="56" t="e">
        <f>Results!J587</f>
        <v>#VALUE!</v>
      </c>
      <c r="K587" s="57" t="e">
        <f>0.01*'11'!B$17*Matrix!AT587*Results!E587</f>
        <v>#VALUE!</v>
      </c>
      <c r="L587" s="32" t="e">
        <f>0.01*('11'!C$17-'935'!Y587)*Results!C587*Matrix!AT587*('11'!B$17/('11'!B$17-'935'!X587))*'935'!Q587</f>
        <v>#VALUE!</v>
      </c>
      <c r="M587" s="49" t="e">
        <f>0.01*('11'!B$17-'935'!X587)*Results!D587</f>
        <v>#VALUE!</v>
      </c>
      <c r="N587" s="32" t="e">
        <f>0.01*'11'!B$17*Matrix!H587*Matrix!BC587</f>
        <v>#VALUE!</v>
      </c>
      <c r="O587" s="32" t="e">
        <f>0.01*('11'!B$17-'935'!X587)*Matrix!BW587</f>
        <v>#VALUE!</v>
      </c>
      <c r="P587" s="49" t="e">
        <f>0.01*Matrix!AS587*'935'!U587</f>
        <v>#VALUE!</v>
      </c>
      <c r="Q587" s="57" t="e">
        <f t="shared" si="49"/>
        <v>#VALUE!</v>
      </c>
      <c r="R587" s="34" t="e">
        <f>'935'!Z587</f>
        <v>#VALUE!</v>
      </c>
      <c r="S587" s="58" t="e">
        <f t="shared" si="50"/>
        <v>#VALUE!</v>
      </c>
      <c r="T587" s="59" t="e">
        <f t="shared" si="51"/>
        <v>#VALUE!</v>
      </c>
      <c r="U587" s="57" t="e">
        <f t="shared" si="52"/>
        <v>#VALUE!</v>
      </c>
      <c r="V587" s="34" t="e">
        <f>'935'!AA587</f>
        <v>#VALUE!</v>
      </c>
      <c r="W587" s="58" t="e">
        <f t="shared" si="53"/>
        <v>#VALUE!</v>
      </c>
      <c r="X587" s="59" t="e">
        <f t="shared" si="54"/>
        <v>#VALUE!</v>
      </c>
      <c r="Y587" s="57" t="e">
        <f>0.01*('11'!B$17-'935'!X587)*Matrix!BT587</f>
        <v>#VALUE!</v>
      </c>
      <c r="Z587" s="32" t="e">
        <f>0.01*'11'!B$17*Matrix!AT587*Matrix!CV587</f>
        <v>#VALUE!</v>
      </c>
      <c r="AA587" s="32" t="e">
        <f>Matrix!AT587*MAX(Matrix!DD587,0-(Matrix!DC587+IF('935'!Q587=0,0,(1-'935'!Y587/'11'!C$17)*'11'!B$17/('11'!B$17-'935'!X587)*IF(Matrix!AT587=0,1,Matrix!BX587/Matrix!AT587)*Matrix!CU587)))*'11'!B$17*0.01*'DNO totals'!B$228/'DNO totals'!B$296</f>
        <v>#VALUE!</v>
      </c>
      <c r="AB587" s="32" t="e">
        <f>Matrix!AT587*'Charging rates'!B$106*Matrix!DA587</f>
        <v>#VALUE!</v>
      </c>
      <c r="AC587" s="32" t="e">
        <f>Matrix!AT587*MAX(Matrix!DD587,0-(Matrix!DC587+IF('935'!Q587=0,0,(1-'935'!Y587/'11'!C$17)*'11'!B$17/('11'!B$17-'935'!X587)*IF(Matrix!AT587=0,1,Matrix!BX587/Matrix!AT587)*Matrix!CU587)))*'11'!B$17*0.01*'DNO totals'!B$238/'DNO totals'!B$296</f>
        <v>#VALUE!</v>
      </c>
      <c r="AD587" s="32" t="e">
        <f>0.01*(Matrix!BX587*'11'!B$17*Matrix!CA587+Matrix!AT587*Matrix!CC587*'935'!Q587*('11'!C$17-'935'!Y587)*('11'!B$17/('11'!B$17-'935'!X587)))</f>
        <v>#VALUE!</v>
      </c>
      <c r="AE587" s="32" t="e">
        <f>Matrix!AT587*'Charging rates'!B$116*(Parameters!B$21+Matrix!AU587)*IF('DNO totals'!B$323&lt;0,1,'935'!S587)</f>
        <v>#VALUE!</v>
      </c>
      <c r="AF587" s="32" t="e">
        <f>Matrix!AT587*MAX(Matrix!DD587,0-(Matrix!DC587+IF('935'!Q587=0,0,(1-'935'!Y587/'11'!C$17)*'11'!B$17/('11'!B$17-'935'!X587)*IF(Matrix!AT587=0,1,Matrix!BX587/Matrix!AT587)*Matrix!CU587)))*'11'!B$17*0.01*(1-('DNO totals'!B$238+'DNO totals'!B$228)/'DNO totals'!B$296)</f>
        <v>#VALUE!</v>
      </c>
      <c r="AG587" s="49" t="e">
        <f t="shared" si="55"/>
        <v>#VALUE!</v>
      </c>
    </row>
    <row r="588" spans="1:33">
      <c r="A588" s="28">
        <v>488</v>
      </c>
      <c r="B588" s="47" t="e">
        <f>Results!B588</f>
        <v>#VALUE!</v>
      </c>
      <c r="C588" s="35" t="e">
        <f>Results!C588</f>
        <v>#VALUE!</v>
      </c>
      <c r="D588" s="55" t="e">
        <f>Results!D588</f>
        <v>#VALUE!</v>
      </c>
      <c r="E588" s="55" t="e">
        <f>Results!E588</f>
        <v>#VALUE!</v>
      </c>
      <c r="F588" s="56" t="e">
        <f>Results!F588</f>
        <v>#VALUE!</v>
      </c>
      <c r="G588" s="35" t="e">
        <f>Results!G588</f>
        <v>#VALUE!</v>
      </c>
      <c r="H588" s="55" t="e">
        <f>Results!H588</f>
        <v>#VALUE!</v>
      </c>
      <c r="I588" s="55" t="e">
        <f>Results!I588</f>
        <v>#VALUE!</v>
      </c>
      <c r="J588" s="56" t="e">
        <f>Results!J588</f>
        <v>#VALUE!</v>
      </c>
      <c r="K588" s="57" t="e">
        <f>0.01*'11'!B$17*Matrix!AT588*Results!E588</f>
        <v>#VALUE!</v>
      </c>
      <c r="L588" s="32" t="e">
        <f>0.01*('11'!C$17-'935'!Y588)*Results!C588*Matrix!AT588*('11'!B$17/('11'!B$17-'935'!X588))*'935'!Q588</f>
        <v>#VALUE!</v>
      </c>
      <c r="M588" s="49" t="e">
        <f>0.01*('11'!B$17-'935'!X588)*Results!D588</f>
        <v>#VALUE!</v>
      </c>
      <c r="N588" s="32" t="e">
        <f>0.01*'11'!B$17*Matrix!H588*Matrix!BC588</f>
        <v>#VALUE!</v>
      </c>
      <c r="O588" s="32" t="e">
        <f>0.01*('11'!B$17-'935'!X588)*Matrix!BW588</f>
        <v>#VALUE!</v>
      </c>
      <c r="P588" s="49" t="e">
        <f>0.01*Matrix!AS588*'935'!U588</f>
        <v>#VALUE!</v>
      </c>
      <c r="Q588" s="57" t="e">
        <f t="shared" si="49"/>
        <v>#VALUE!</v>
      </c>
      <c r="R588" s="34" t="e">
        <f>'935'!Z588</f>
        <v>#VALUE!</v>
      </c>
      <c r="S588" s="58" t="e">
        <f t="shared" si="50"/>
        <v>#VALUE!</v>
      </c>
      <c r="T588" s="59" t="e">
        <f t="shared" si="51"/>
        <v>#VALUE!</v>
      </c>
      <c r="U588" s="57" t="e">
        <f t="shared" si="52"/>
        <v>#VALUE!</v>
      </c>
      <c r="V588" s="34" t="e">
        <f>'935'!AA588</f>
        <v>#VALUE!</v>
      </c>
      <c r="W588" s="58" t="e">
        <f t="shared" si="53"/>
        <v>#VALUE!</v>
      </c>
      <c r="X588" s="59" t="e">
        <f t="shared" si="54"/>
        <v>#VALUE!</v>
      </c>
      <c r="Y588" s="57" t="e">
        <f>0.01*('11'!B$17-'935'!X588)*Matrix!BT588</f>
        <v>#VALUE!</v>
      </c>
      <c r="Z588" s="32" t="e">
        <f>0.01*'11'!B$17*Matrix!AT588*Matrix!CV588</f>
        <v>#VALUE!</v>
      </c>
      <c r="AA588" s="32" t="e">
        <f>Matrix!AT588*MAX(Matrix!DD588,0-(Matrix!DC588+IF('935'!Q588=0,0,(1-'935'!Y588/'11'!C$17)*'11'!B$17/('11'!B$17-'935'!X588)*IF(Matrix!AT588=0,1,Matrix!BX588/Matrix!AT588)*Matrix!CU588)))*'11'!B$17*0.01*'DNO totals'!B$228/'DNO totals'!B$296</f>
        <v>#VALUE!</v>
      </c>
      <c r="AB588" s="32" t="e">
        <f>Matrix!AT588*'Charging rates'!B$106*Matrix!DA588</f>
        <v>#VALUE!</v>
      </c>
      <c r="AC588" s="32" t="e">
        <f>Matrix!AT588*MAX(Matrix!DD588,0-(Matrix!DC588+IF('935'!Q588=0,0,(1-'935'!Y588/'11'!C$17)*'11'!B$17/('11'!B$17-'935'!X588)*IF(Matrix!AT588=0,1,Matrix!BX588/Matrix!AT588)*Matrix!CU588)))*'11'!B$17*0.01*'DNO totals'!B$238/'DNO totals'!B$296</f>
        <v>#VALUE!</v>
      </c>
      <c r="AD588" s="32" t="e">
        <f>0.01*(Matrix!BX588*'11'!B$17*Matrix!CA588+Matrix!AT588*Matrix!CC588*'935'!Q588*('11'!C$17-'935'!Y588)*('11'!B$17/('11'!B$17-'935'!X588)))</f>
        <v>#VALUE!</v>
      </c>
      <c r="AE588" s="32" t="e">
        <f>Matrix!AT588*'Charging rates'!B$116*(Parameters!B$21+Matrix!AU588)*IF('DNO totals'!B$323&lt;0,1,'935'!S588)</f>
        <v>#VALUE!</v>
      </c>
      <c r="AF588" s="32" t="e">
        <f>Matrix!AT588*MAX(Matrix!DD588,0-(Matrix!DC588+IF('935'!Q588=0,0,(1-'935'!Y588/'11'!C$17)*'11'!B$17/('11'!B$17-'935'!X588)*IF(Matrix!AT588=0,1,Matrix!BX588/Matrix!AT588)*Matrix!CU588)))*'11'!B$17*0.01*(1-('DNO totals'!B$238+'DNO totals'!B$228)/'DNO totals'!B$296)</f>
        <v>#VALUE!</v>
      </c>
      <c r="AG588" s="49" t="e">
        <f t="shared" si="55"/>
        <v>#VALUE!</v>
      </c>
    </row>
    <row r="589" spans="1:33">
      <c r="A589" s="28">
        <v>489</v>
      </c>
      <c r="B589" s="47" t="e">
        <f>Results!B589</f>
        <v>#VALUE!</v>
      </c>
      <c r="C589" s="35" t="e">
        <f>Results!C589</f>
        <v>#VALUE!</v>
      </c>
      <c r="D589" s="55" t="e">
        <f>Results!D589</f>
        <v>#VALUE!</v>
      </c>
      <c r="E589" s="55" t="e">
        <f>Results!E589</f>
        <v>#VALUE!</v>
      </c>
      <c r="F589" s="56" t="e">
        <f>Results!F589</f>
        <v>#VALUE!</v>
      </c>
      <c r="G589" s="35" t="e">
        <f>Results!G589</f>
        <v>#VALUE!</v>
      </c>
      <c r="H589" s="55" t="e">
        <f>Results!H589</f>
        <v>#VALUE!</v>
      </c>
      <c r="I589" s="55" t="e">
        <f>Results!I589</f>
        <v>#VALUE!</v>
      </c>
      <c r="J589" s="56" t="e">
        <f>Results!J589</f>
        <v>#VALUE!</v>
      </c>
      <c r="K589" s="57" t="e">
        <f>0.01*'11'!B$17*Matrix!AT589*Results!E589</f>
        <v>#VALUE!</v>
      </c>
      <c r="L589" s="32" t="e">
        <f>0.01*('11'!C$17-'935'!Y589)*Results!C589*Matrix!AT589*('11'!B$17/('11'!B$17-'935'!X589))*'935'!Q589</f>
        <v>#VALUE!</v>
      </c>
      <c r="M589" s="49" t="e">
        <f>0.01*('11'!B$17-'935'!X589)*Results!D589</f>
        <v>#VALUE!</v>
      </c>
      <c r="N589" s="32" t="e">
        <f>0.01*'11'!B$17*Matrix!H589*Matrix!BC589</f>
        <v>#VALUE!</v>
      </c>
      <c r="O589" s="32" t="e">
        <f>0.01*('11'!B$17-'935'!X589)*Matrix!BW589</f>
        <v>#VALUE!</v>
      </c>
      <c r="P589" s="49" t="e">
        <f>0.01*Matrix!AS589*'935'!U589</f>
        <v>#VALUE!</v>
      </c>
      <c r="Q589" s="57" t="e">
        <f t="shared" si="49"/>
        <v>#VALUE!</v>
      </c>
      <c r="R589" s="34" t="e">
        <f>'935'!Z589</f>
        <v>#VALUE!</v>
      </c>
      <c r="S589" s="58" t="e">
        <f t="shared" si="50"/>
        <v>#VALUE!</v>
      </c>
      <c r="T589" s="59" t="e">
        <f t="shared" si="51"/>
        <v>#VALUE!</v>
      </c>
      <c r="U589" s="57" t="e">
        <f t="shared" si="52"/>
        <v>#VALUE!</v>
      </c>
      <c r="V589" s="34" t="e">
        <f>'935'!AA589</f>
        <v>#VALUE!</v>
      </c>
      <c r="W589" s="58" t="e">
        <f t="shared" si="53"/>
        <v>#VALUE!</v>
      </c>
      <c r="X589" s="59" t="e">
        <f t="shared" si="54"/>
        <v>#VALUE!</v>
      </c>
      <c r="Y589" s="57" t="e">
        <f>0.01*('11'!B$17-'935'!X589)*Matrix!BT589</f>
        <v>#VALUE!</v>
      </c>
      <c r="Z589" s="32" t="e">
        <f>0.01*'11'!B$17*Matrix!AT589*Matrix!CV589</f>
        <v>#VALUE!</v>
      </c>
      <c r="AA589" s="32" t="e">
        <f>Matrix!AT589*MAX(Matrix!DD589,0-(Matrix!DC589+IF('935'!Q589=0,0,(1-'935'!Y589/'11'!C$17)*'11'!B$17/('11'!B$17-'935'!X589)*IF(Matrix!AT589=0,1,Matrix!BX589/Matrix!AT589)*Matrix!CU589)))*'11'!B$17*0.01*'DNO totals'!B$228/'DNO totals'!B$296</f>
        <v>#VALUE!</v>
      </c>
      <c r="AB589" s="32" t="e">
        <f>Matrix!AT589*'Charging rates'!B$106*Matrix!DA589</f>
        <v>#VALUE!</v>
      </c>
      <c r="AC589" s="32" t="e">
        <f>Matrix!AT589*MAX(Matrix!DD589,0-(Matrix!DC589+IF('935'!Q589=0,0,(1-'935'!Y589/'11'!C$17)*'11'!B$17/('11'!B$17-'935'!X589)*IF(Matrix!AT589=0,1,Matrix!BX589/Matrix!AT589)*Matrix!CU589)))*'11'!B$17*0.01*'DNO totals'!B$238/'DNO totals'!B$296</f>
        <v>#VALUE!</v>
      </c>
      <c r="AD589" s="32" t="e">
        <f>0.01*(Matrix!BX589*'11'!B$17*Matrix!CA589+Matrix!AT589*Matrix!CC589*'935'!Q589*('11'!C$17-'935'!Y589)*('11'!B$17/('11'!B$17-'935'!X589)))</f>
        <v>#VALUE!</v>
      </c>
      <c r="AE589" s="32" t="e">
        <f>Matrix!AT589*'Charging rates'!B$116*(Parameters!B$21+Matrix!AU589)*IF('DNO totals'!B$323&lt;0,1,'935'!S589)</f>
        <v>#VALUE!</v>
      </c>
      <c r="AF589" s="32" t="e">
        <f>Matrix!AT589*MAX(Matrix!DD589,0-(Matrix!DC589+IF('935'!Q589=0,0,(1-'935'!Y589/'11'!C$17)*'11'!B$17/('11'!B$17-'935'!X589)*IF(Matrix!AT589=0,1,Matrix!BX589/Matrix!AT589)*Matrix!CU589)))*'11'!B$17*0.01*(1-('DNO totals'!B$238+'DNO totals'!B$228)/'DNO totals'!B$296)</f>
        <v>#VALUE!</v>
      </c>
      <c r="AG589" s="49" t="e">
        <f t="shared" si="55"/>
        <v>#VALUE!</v>
      </c>
    </row>
    <row r="590" spans="1:33">
      <c r="A590" s="28">
        <v>490</v>
      </c>
      <c r="B590" s="47" t="e">
        <f>Results!B590</f>
        <v>#VALUE!</v>
      </c>
      <c r="C590" s="35" t="e">
        <f>Results!C590</f>
        <v>#VALUE!</v>
      </c>
      <c r="D590" s="55" t="e">
        <f>Results!D590</f>
        <v>#VALUE!</v>
      </c>
      <c r="E590" s="55" t="e">
        <f>Results!E590</f>
        <v>#VALUE!</v>
      </c>
      <c r="F590" s="56" t="e">
        <f>Results!F590</f>
        <v>#VALUE!</v>
      </c>
      <c r="G590" s="35" t="e">
        <f>Results!G590</f>
        <v>#VALUE!</v>
      </c>
      <c r="H590" s="55" t="e">
        <f>Results!H590</f>
        <v>#VALUE!</v>
      </c>
      <c r="I590" s="55" t="e">
        <f>Results!I590</f>
        <v>#VALUE!</v>
      </c>
      <c r="J590" s="56" t="e">
        <f>Results!J590</f>
        <v>#VALUE!</v>
      </c>
      <c r="K590" s="57" t="e">
        <f>0.01*'11'!B$17*Matrix!AT590*Results!E590</f>
        <v>#VALUE!</v>
      </c>
      <c r="L590" s="32" t="e">
        <f>0.01*('11'!C$17-'935'!Y590)*Results!C590*Matrix!AT590*('11'!B$17/('11'!B$17-'935'!X590))*'935'!Q590</f>
        <v>#VALUE!</v>
      </c>
      <c r="M590" s="49" t="e">
        <f>0.01*('11'!B$17-'935'!X590)*Results!D590</f>
        <v>#VALUE!</v>
      </c>
      <c r="N590" s="32" t="e">
        <f>0.01*'11'!B$17*Matrix!H590*Matrix!BC590</f>
        <v>#VALUE!</v>
      </c>
      <c r="O590" s="32" t="e">
        <f>0.01*('11'!B$17-'935'!X590)*Matrix!BW590</f>
        <v>#VALUE!</v>
      </c>
      <c r="P590" s="49" t="e">
        <f>0.01*Matrix!AS590*'935'!U590</f>
        <v>#VALUE!</v>
      </c>
      <c r="Q590" s="57" t="e">
        <f t="shared" si="49"/>
        <v>#VALUE!</v>
      </c>
      <c r="R590" s="34" t="e">
        <f>'935'!Z590</f>
        <v>#VALUE!</v>
      </c>
      <c r="S590" s="58" t="e">
        <f t="shared" si="50"/>
        <v>#VALUE!</v>
      </c>
      <c r="T590" s="59" t="e">
        <f t="shared" si="51"/>
        <v>#VALUE!</v>
      </c>
      <c r="U590" s="57" t="e">
        <f t="shared" si="52"/>
        <v>#VALUE!</v>
      </c>
      <c r="V590" s="34" t="e">
        <f>'935'!AA590</f>
        <v>#VALUE!</v>
      </c>
      <c r="W590" s="58" t="e">
        <f t="shared" si="53"/>
        <v>#VALUE!</v>
      </c>
      <c r="X590" s="59" t="e">
        <f t="shared" si="54"/>
        <v>#VALUE!</v>
      </c>
      <c r="Y590" s="57" t="e">
        <f>0.01*('11'!B$17-'935'!X590)*Matrix!BT590</f>
        <v>#VALUE!</v>
      </c>
      <c r="Z590" s="32" t="e">
        <f>0.01*'11'!B$17*Matrix!AT590*Matrix!CV590</f>
        <v>#VALUE!</v>
      </c>
      <c r="AA590" s="32" t="e">
        <f>Matrix!AT590*MAX(Matrix!DD590,0-(Matrix!DC590+IF('935'!Q590=0,0,(1-'935'!Y590/'11'!C$17)*'11'!B$17/('11'!B$17-'935'!X590)*IF(Matrix!AT590=0,1,Matrix!BX590/Matrix!AT590)*Matrix!CU590)))*'11'!B$17*0.01*'DNO totals'!B$228/'DNO totals'!B$296</f>
        <v>#VALUE!</v>
      </c>
      <c r="AB590" s="32" t="e">
        <f>Matrix!AT590*'Charging rates'!B$106*Matrix!DA590</f>
        <v>#VALUE!</v>
      </c>
      <c r="AC590" s="32" t="e">
        <f>Matrix!AT590*MAX(Matrix!DD590,0-(Matrix!DC590+IF('935'!Q590=0,0,(1-'935'!Y590/'11'!C$17)*'11'!B$17/('11'!B$17-'935'!X590)*IF(Matrix!AT590=0,1,Matrix!BX590/Matrix!AT590)*Matrix!CU590)))*'11'!B$17*0.01*'DNO totals'!B$238/'DNO totals'!B$296</f>
        <v>#VALUE!</v>
      </c>
      <c r="AD590" s="32" t="e">
        <f>0.01*(Matrix!BX590*'11'!B$17*Matrix!CA590+Matrix!AT590*Matrix!CC590*'935'!Q590*('11'!C$17-'935'!Y590)*('11'!B$17/('11'!B$17-'935'!X590)))</f>
        <v>#VALUE!</v>
      </c>
      <c r="AE590" s="32" t="e">
        <f>Matrix!AT590*'Charging rates'!B$116*(Parameters!B$21+Matrix!AU590)*IF('DNO totals'!B$323&lt;0,1,'935'!S590)</f>
        <v>#VALUE!</v>
      </c>
      <c r="AF590" s="32" t="e">
        <f>Matrix!AT590*MAX(Matrix!DD590,0-(Matrix!DC590+IF('935'!Q590=0,0,(1-'935'!Y590/'11'!C$17)*'11'!B$17/('11'!B$17-'935'!X590)*IF(Matrix!AT590=0,1,Matrix!BX590/Matrix!AT590)*Matrix!CU590)))*'11'!B$17*0.01*(1-('DNO totals'!B$238+'DNO totals'!B$228)/'DNO totals'!B$296)</f>
        <v>#VALUE!</v>
      </c>
      <c r="AG590" s="49" t="e">
        <f t="shared" si="55"/>
        <v>#VALUE!</v>
      </c>
    </row>
    <row r="591" spans="1:33">
      <c r="A591" s="28">
        <v>491</v>
      </c>
      <c r="B591" s="47" t="e">
        <f>Results!B591</f>
        <v>#VALUE!</v>
      </c>
      <c r="C591" s="35" t="e">
        <f>Results!C591</f>
        <v>#VALUE!</v>
      </c>
      <c r="D591" s="55" t="e">
        <f>Results!D591</f>
        <v>#VALUE!</v>
      </c>
      <c r="E591" s="55" t="e">
        <f>Results!E591</f>
        <v>#VALUE!</v>
      </c>
      <c r="F591" s="56" t="e">
        <f>Results!F591</f>
        <v>#VALUE!</v>
      </c>
      <c r="G591" s="35" t="e">
        <f>Results!G591</f>
        <v>#VALUE!</v>
      </c>
      <c r="H591" s="55" t="e">
        <f>Results!H591</f>
        <v>#VALUE!</v>
      </c>
      <c r="I591" s="55" t="e">
        <f>Results!I591</f>
        <v>#VALUE!</v>
      </c>
      <c r="J591" s="56" t="e">
        <f>Results!J591</f>
        <v>#VALUE!</v>
      </c>
      <c r="K591" s="57" t="e">
        <f>0.01*'11'!B$17*Matrix!AT591*Results!E591</f>
        <v>#VALUE!</v>
      </c>
      <c r="L591" s="32" t="e">
        <f>0.01*('11'!C$17-'935'!Y591)*Results!C591*Matrix!AT591*('11'!B$17/('11'!B$17-'935'!X591))*'935'!Q591</f>
        <v>#VALUE!</v>
      </c>
      <c r="M591" s="49" t="e">
        <f>0.01*('11'!B$17-'935'!X591)*Results!D591</f>
        <v>#VALUE!</v>
      </c>
      <c r="N591" s="32" t="e">
        <f>0.01*'11'!B$17*Matrix!H591*Matrix!BC591</f>
        <v>#VALUE!</v>
      </c>
      <c r="O591" s="32" t="e">
        <f>0.01*('11'!B$17-'935'!X591)*Matrix!BW591</f>
        <v>#VALUE!</v>
      </c>
      <c r="P591" s="49" t="e">
        <f>0.01*Matrix!AS591*'935'!U591</f>
        <v>#VALUE!</v>
      </c>
      <c r="Q591" s="57" t="e">
        <f t="shared" si="49"/>
        <v>#VALUE!</v>
      </c>
      <c r="R591" s="34" t="e">
        <f>'935'!Z591</f>
        <v>#VALUE!</v>
      </c>
      <c r="S591" s="58" t="e">
        <f t="shared" si="50"/>
        <v>#VALUE!</v>
      </c>
      <c r="T591" s="59" t="e">
        <f t="shared" si="51"/>
        <v>#VALUE!</v>
      </c>
      <c r="U591" s="57" t="e">
        <f t="shared" si="52"/>
        <v>#VALUE!</v>
      </c>
      <c r="V591" s="34" t="e">
        <f>'935'!AA591</f>
        <v>#VALUE!</v>
      </c>
      <c r="W591" s="58" t="e">
        <f t="shared" si="53"/>
        <v>#VALUE!</v>
      </c>
      <c r="X591" s="59" t="e">
        <f t="shared" si="54"/>
        <v>#VALUE!</v>
      </c>
      <c r="Y591" s="57" t="e">
        <f>0.01*('11'!B$17-'935'!X591)*Matrix!BT591</f>
        <v>#VALUE!</v>
      </c>
      <c r="Z591" s="32" t="e">
        <f>0.01*'11'!B$17*Matrix!AT591*Matrix!CV591</f>
        <v>#VALUE!</v>
      </c>
      <c r="AA591" s="32" t="e">
        <f>Matrix!AT591*MAX(Matrix!DD591,0-(Matrix!DC591+IF('935'!Q591=0,0,(1-'935'!Y591/'11'!C$17)*'11'!B$17/('11'!B$17-'935'!X591)*IF(Matrix!AT591=0,1,Matrix!BX591/Matrix!AT591)*Matrix!CU591)))*'11'!B$17*0.01*'DNO totals'!B$228/'DNO totals'!B$296</f>
        <v>#VALUE!</v>
      </c>
      <c r="AB591" s="32" t="e">
        <f>Matrix!AT591*'Charging rates'!B$106*Matrix!DA591</f>
        <v>#VALUE!</v>
      </c>
      <c r="AC591" s="32" t="e">
        <f>Matrix!AT591*MAX(Matrix!DD591,0-(Matrix!DC591+IF('935'!Q591=0,0,(1-'935'!Y591/'11'!C$17)*'11'!B$17/('11'!B$17-'935'!X591)*IF(Matrix!AT591=0,1,Matrix!BX591/Matrix!AT591)*Matrix!CU591)))*'11'!B$17*0.01*'DNO totals'!B$238/'DNO totals'!B$296</f>
        <v>#VALUE!</v>
      </c>
      <c r="AD591" s="32" t="e">
        <f>0.01*(Matrix!BX591*'11'!B$17*Matrix!CA591+Matrix!AT591*Matrix!CC591*'935'!Q591*('11'!C$17-'935'!Y591)*('11'!B$17/('11'!B$17-'935'!X591)))</f>
        <v>#VALUE!</v>
      </c>
      <c r="AE591" s="32" t="e">
        <f>Matrix!AT591*'Charging rates'!B$116*(Parameters!B$21+Matrix!AU591)*IF('DNO totals'!B$323&lt;0,1,'935'!S591)</f>
        <v>#VALUE!</v>
      </c>
      <c r="AF591" s="32" t="e">
        <f>Matrix!AT591*MAX(Matrix!DD591,0-(Matrix!DC591+IF('935'!Q591=0,0,(1-'935'!Y591/'11'!C$17)*'11'!B$17/('11'!B$17-'935'!X591)*IF(Matrix!AT591=0,1,Matrix!BX591/Matrix!AT591)*Matrix!CU591)))*'11'!B$17*0.01*(1-('DNO totals'!B$238+'DNO totals'!B$228)/'DNO totals'!B$296)</f>
        <v>#VALUE!</v>
      </c>
      <c r="AG591" s="49" t="e">
        <f t="shared" si="55"/>
        <v>#VALUE!</v>
      </c>
    </row>
    <row r="592" spans="1:33">
      <c r="A592" s="28">
        <v>492</v>
      </c>
      <c r="B592" s="47" t="e">
        <f>Results!B592</f>
        <v>#VALUE!</v>
      </c>
      <c r="C592" s="35" t="e">
        <f>Results!C592</f>
        <v>#VALUE!</v>
      </c>
      <c r="D592" s="55" t="e">
        <f>Results!D592</f>
        <v>#VALUE!</v>
      </c>
      <c r="E592" s="55" t="e">
        <f>Results!E592</f>
        <v>#VALUE!</v>
      </c>
      <c r="F592" s="56" t="e">
        <f>Results!F592</f>
        <v>#VALUE!</v>
      </c>
      <c r="G592" s="35" t="e">
        <f>Results!G592</f>
        <v>#VALUE!</v>
      </c>
      <c r="H592" s="55" t="e">
        <f>Results!H592</f>
        <v>#VALUE!</v>
      </c>
      <c r="I592" s="55" t="e">
        <f>Results!I592</f>
        <v>#VALUE!</v>
      </c>
      <c r="J592" s="56" t="e">
        <f>Results!J592</f>
        <v>#VALUE!</v>
      </c>
      <c r="K592" s="57" t="e">
        <f>0.01*'11'!B$17*Matrix!AT592*Results!E592</f>
        <v>#VALUE!</v>
      </c>
      <c r="L592" s="32" t="e">
        <f>0.01*('11'!C$17-'935'!Y592)*Results!C592*Matrix!AT592*('11'!B$17/('11'!B$17-'935'!X592))*'935'!Q592</f>
        <v>#VALUE!</v>
      </c>
      <c r="M592" s="49" t="e">
        <f>0.01*('11'!B$17-'935'!X592)*Results!D592</f>
        <v>#VALUE!</v>
      </c>
      <c r="N592" s="32" t="e">
        <f>0.01*'11'!B$17*Matrix!H592*Matrix!BC592</f>
        <v>#VALUE!</v>
      </c>
      <c r="O592" s="32" t="e">
        <f>0.01*('11'!B$17-'935'!X592)*Matrix!BW592</f>
        <v>#VALUE!</v>
      </c>
      <c r="P592" s="49" t="e">
        <f>0.01*Matrix!AS592*'935'!U592</f>
        <v>#VALUE!</v>
      </c>
      <c r="Q592" s="57" t="e">
        <f t="shared" si="49"/>
        <v>#VALUE!</v>
      </c>
      <c r="R592" s="34" t="e">
        <f>'935'!Z592</f>
        <v>#VALUE!</v>
      </c>
      <c r="S592" s="58" t="e">
        <f t="shared" si="50"/>
        <v>#VALUE!</v>
      </c>
      <c r="T592" s="59" t="e">
        <f t="shared" si="51"/>
        <v>#VALUE!</v>
      </c>
      <c r="U592" s="57" t="e">
        <f t="shared" si="52"/>
        <v>#VALUE!</v>
      </c>
      <c r="V592" s="34" t="e">
        <f>'935'!AA592</f>
        <v>#VALUE!</v>
      </c>
      <c r="W592" s="58" t="e">
        <f t="shared" si="53"/>
        <v>#VALUE!</v>
      </c>
      <c r="X592" s="59" t="e">
        <f t="shared" si="54"/>
        <v>#VALUE!</v>
      </c>
      <c r="Y592" s="57" t="e">
        <f>0.01*('11'!B$17-'935'!X592)*Matrix!BT592</f>
        <v>#VALUE!</v>
      </c>
      <c r="Z592" s="32" t="e">
        <f>0.01*'11'!B$17*Matrix!AT592*Matrix!CV592</f>
        <v>#VALUE!</v>
      </c>
      <c r="AA592" s="32" t="e">
        <f>Matrix!AT592*MAX(Matrix!DD592,0-(Matrix!DC592+IF('935'!Q592=0,0,(1-'935'!Y592/'11'!C$17)*'11'!B$17/('11'!B$17-'935'!X592)*IF(Matrix!AT592=0,1,Matrix!BX592/Matrix!AT592)*Matrix!CU592)))*'11'!B$17*0.01*'DNO totals'!B$228/'DNO totals'!B$296</f>
        <v>#VALUE!</v>
      </c>
      <c r="AB592" s="32" t="e">
        <f>Matrix!AT592*'Charging rates'!B$106*Matrix!DA592</f>
        <v>#VALUE!</v>
      </c>
      <c r="AC592" s="32" t="e">
        <f>Matrix!AT592*MAX(Matrix!DD592,0-(Matrix!DC592+IF('935'!Q592=0,0,(1-'935'!Y592/'11'!C$17)*'11'!B$17/('11'!B$17-'935'!X592)*IF(Matrix!AT592=0,1,Matrix!BX592/Matrix!AT592)*Matrix!CU592)))*'11'!B$17*0.01*'DNO totals'!B$238/'DNO totals'!B$296</f>
        <v>#VALUE!</v>
      </c>
      <c r="AD592" s="32" t="e">
        <f>0.01*(Matrix!BX592*'11'!B$17*Matrix!CA592+Matrix!AT592*Matrix!CC592*'935'!Q592*('11'!C$17-'935'!Y592)*('11'!B$17/('11'!B$17-'935'!X592)))</f>
        <v>#VALUE!</v>
      </c>
      <c r="AE592" s="32" t="e">
        <f>Matrix!AT592*'Charging rates'!B$116*(Parameters!B$21+Matrix!AU592)*IF('DNO totals'!B$323&lt;0,1,'935'!S592)</f>
        <v>#VALUE!</v>
      </c>
      <c r="AF592" s="32" t="e">
        <f>Matrix!AT592*MAX(Matrix!DD592,0-(Matrix!DC592+IF('935'!Q592=0,0,(1-'935'!Y592/'11'!C$17)*'11'!B$17/('11'!B$17-'935'!X592)*IF(Matrix!AT592=0,1,Matrix!BX592/Matrix!AT592)*Matrix!CU592)))*'11'!B$17*0.01*(1-('DNO totals'!B$238+'DNO totals'!B$228)/'DNO totals'!B$296)</f>
        <v>#VALUE!</v>
      </c>
      <c r="AG592" s="49" t="e">
        <f t="shared" si="55"/>
        <v>#VALUE!</v>
      </c>
    </row>
    <row r="593" spans="1:33">
      <c r="A593" s="28">
        <v>493</v>
      </c>
      <c r="B593" s="47" t="e">
        <f>Results!B593</f>
        <v>#VALUE!</v>
      </c>
      <c r="C593" s="35" t="e">
        <f>Results!C593</f>
        <v>#VALUE!</v>
      </c>
      <c r="D593" s="55" t="e">
        <f>Results!D593</f>
        <v>#VALUE!</v>
      </c>
      <c r="E593" s="55" t="e">
        <f>Results!E593</f>
        <v>#VALUE!</v>
      </c>
      <c r="F593" s="56" t="e">
        <f>Results!F593</f>
        <v>#VALUE!</v>
      </c>
      <c r="G593" s="35" t="e">
        <f>Results!G593</f>
        <v>#VALUE!</v>
      </c>
      <c r="H593" s="55" t="e">
        <f>Results!H593</f>
        <v>#VALUE!</v>
      </c>
      <c r="I593" s="55" t="e">
        <f>Results!I593</f>
        <v>#VALUE!</v>
      </c>
      <c r="J593" s="56" t="e">
        <f>Results!J593</f>
        <v>#VALUE!</v>
      </c>
      <c r="K593" s="57" t="e">
        <f>0.01*'11'!B$17*Matrix!AT593*Results!E593</f>
        <v>#VALUE!</v>
      </c>
      <c r="L593" s="32" t="e">
        <f>0.01*('11'!C$17-'935'!Y593)*Results!C593*Matrix!AT593*('11'!B$17/('11'!B$17-'935'!X593))*'935'!Q593</f>
        <v>#VALUE!</v>
      </c>
      <c r="M593" s="49" t="e">
        <f>0.01*('11'!B$17-'935'!X593)*Results!D593</f>
        <v>#VALUE!</v>
      </c>
      <c r="N593" s="32" t="e">
        <f>0.01*'11'!B$17*Matrix!H593*Matrix!BC593</f>
        <v>#VALUE!</v>
      </c>
      <c r="O593" s="32" t="e">
        <f>0.01*('11'!B$17-'935'!X593)*Matrix!BW593</f>
        <v>#VALUE!</v>
      </c>
      <c r="P593" s="49" t="e">
        <f>0.01*Matrix!AS593*'935'!U593</f>
        <v>#VALUE!</v>
      </c>
      <c r="Q593" s="57" t="e">
        <f t="shared" si="49"/>
        <v>#VALUE!</v>
      </c>
      <c r="R593" s="34" t="e">
        <f>'935'!Z593</f>
        <v>#VALUE!</v>
      </c>
      <c r="S593" s="58" t="e">
        <f t="shared" si="50"/>
        <v>#VALUE!</v>
      </c>
      <c r="T593" s="59" t="e">
        <f t="shared" si="51"/>
        <v>#VALUE!</v>
      </c>
      <c r="U593" s="57" t="e">
        <f t="shared" si="52"/>
        <v>#VALUE!</v>
      </c>
      <c r="V593" s="34" t="e">
        <f>'935'!AA593</f>
        <v>#VALUE!</v>
      </c>
      <c r="W593" s="58" t="e">
        <f t="shared" si="53"/>
        <v>#VALUE!</v>
      </c>
      <c r="X593" s="59" t="e">
        <f t="shared" si="54"/>
        <v>#VALUE!</v>
      </c>
      <c r="Y593" s="57" t="e">
        <f>0.01*('11'!B$17-'935'!X593)*Matrix!BT593</f>
        <v>#VALUE!</v>
      </c>
      <c r="Z593" s="32" t="e">
        <f>0.01*'11'!B$17*Matrix!AT593*Matrix!CV593</f>
        <v>#VALUE!</v>
      </c>
      <c r="AA593" s="32" t="e">
        <f>Matrix!AT593*MAX(Matrix!DD593,0-(Matrix!DC593+IF('935'!Q593=0,0,(1-'935'!Y593/'11'!C$17)*'11'!B$17/('11'!B$17-'935'!X593)*IF(Matrix!AT593=0,1,Matrix!BX593/Matrix!AT593)*Matrix!CU593)))*'11'!B$17*0.01*'DNO totals'!B$228/'DNO totals'!B$296</f>
        <v>#VALUE!</v>
      </c>
      <c r="AB593" s="32" t="e">
        <f>Matrix!AT593*'Charging rates'!B$106*Matrix!DA593</f>
        <v>#VALUE!</v>
      </c>
      <c r="AC593" s="32" t="e">
        <f>Matrix!AT593*MAX(Matrix!DD593,0-(Matrix!DC593+IF('935'!Q593=0,0,(1-'935'!Y593/'11'!C$17)*'11'!B$17/('11'!B$17-'935'!X593)*IF(Matrix!AT593=0,1,Matrix!BX593/Matrix!AT593)*Matrix!CU593)))*'11'!B$17*0.01*'DNO totals'!B$238/'DNO totals'!B$296</f>
        <v>#VALUE!</v>
      </c>
      <c r="AD593" s="32" t="e">
        <f>0.01*(Matrix!BX593*'11'!B$17*Matrix!CA593+Matrix!AT593*Matrix!CC593*'935'!Q593*('11'!C$17-'935'!Y593)*('11'!B$17/('11'!B$17-'935'!X593)))</f>
        <v>#VALUE!</v>
      </c>
      <c r="AE593" s="32" t="e">
        <f>Matrix!AT593*'Charging rates'!B$116*(Parameters!B$21+Matrix!AU593)*IF('DNO totals'!B$323&lt;0,1,'935'!S593)</f>
        <v>#VALUE!</v>
      </c>
      <c r="AF593" s="32" t="e">
        <f>Matrix!AT593*MAX(Matrix!DD593,0-(Matrix!DC593+IF('935'!Q593=0,0,(1-'935'!Y593/'11'!C$17)*'11'!B$17/('11'!B$17-'935'!X593)*IF(Matrix!AT593=0,1,Matrix!BX593/Matrix!AT593)*Matrix!CU593)))*'11'!B$17*0.01*(1-('DNO totals'!B$238+'DNO totals'!B$228)/'DNO totals'!B$296)</f>
        <v>#VALUE!</v>
      </c>
      <c r="AG593" s="49" t="e">
        <f t="shared" si="55"/>
        <v>#VALUE!</v>
      </c>
    </row>
    <row r="594" spans="1:33">
      <c r="A594" s="28">
        <v>494</v>
      </c>
      <c r="B594" s="47" t="e">
        <f>Results!B594</f>
        <v>#VALUE!</v>
      </c>
      <c r="C594" s="35" t="e">
        <f>Results!C594</f>
        <v>#VALUE!</v>
      </c>
      <c r="D594" s="55" t="e">
        <f>Results!D594</f>
        <v>#VALUE!</v>
      </c>
      <c r="E594" s="55" t="e">
        <f>Results!E594</f>
        <v>#VALUE!</v>
      </c>
      <c r="F594" s="56" t="e">
        <f>Results!F594</f>
        <v>#VALUE!</v>
      </c>
      <c r="G594" s="35" t="e">
        <f>Results!G594</f>
        <v>#VALUE!</v>
      </c>
      <c r="H594" s="55" t="e">
        <f>Results!H594</f>
        <v>#VALUE!</v>
      </c>
      <c r="I594" s="55" t="e">
        <f>Results!I594</f>
        <v>#VALUE!</v>
      </c>
      <c r="J594" s="56" t="e">
        <f>Results!J594</f>
        <v>#VALUE!</v>
      </c>
      <c r="K594" s="57" t="e">
        <f>0.01*'11'!B$17*Matrix!AT594*Results!E594</f>
        <v>#VALUE!</v>
      </c>
      <c r="L594" s="32" t="e">
        <f>0.01*('11'!C$17-'935'!Y594)*Results!C594*Matrix!AT594*('11'!B$17/('11'!B$17-'935'!X594))*'935'!Q594</f>
        <v>#VALUE!</v>
      </c>
      <c r="M594" s="49" t="e">
        <f>0.01*('11'!B$17-'935'!X594)*Results!D594</f>
        <v>#VALUE!</v>
      </c>
      <c r="N594" s="32" t="e">
        <f>0.01*'11'!B$17*Matrix!H594*Matrix!BC594</f>
        <v>#VALUE!</v>
      </c>
      <c r="O594" s="32" t="e">
        <f>0.01*('11'!B$17-'935'!X594)*Matrix!BW594</f>
        <v>#VALUE!</v>
      </c>
      <c r="P594" s="49" t="e">
        <f>0.01*Matrix!AS594*'935'!U594</f>
        <v>#VALUE!</v>
      </c>
      <c r="Q594" s="57" t="e">
        <f t="shared" si="49"/>
        <v>#VALUE!</v>
      </c>
      <c r="R594" s="34" t="e">
        <f>'935'!Z594</f>
        <v>#VALUE!</v>
      </c>
      <c r="S594" s="58" t="e">
        <f t="shared" si="50"/>
        <v>#VALUE!</v>
      </c>
      <c r="T594" s="59" t="e">
        <f t="shared" si="51"/>
        <v>#VALUE!</v>
      </c>
      <c r="U594" s="57" t="e">
        <f t="shared" si="52"/>
        <v>#VALUE!</v>
      </c>
      <c r="V594" s="34" t="e">
        <f>'935'!AA594</f>
        <v>#VALUE!</v>
      </c>
      <c r="W594" s="58" t="e">
        <f t="shared" si="53"/>
        <v>#VALUE!</v>
      </c>
      <c r="X594" s="59" t="e">
        <f t="shared" si="54"/>
        <v>#VALUE!</v>
      </c>
      <c r="Y594" s="57" t="e">
        <f>0.01*('11'!B$17-'935'!X594)*Matrix!BT594</f>
        <v>#VALUE!</v>
      </c>
      <c r="Z594" s="32" t="e">
        <f>0.01*'11'!B$17*Matrix!AT594*Matrix!CV594</f>
        <v>#VALUE!</v>
      </c>
      <c r="AA594" s="32" t="e">
        <f>Matrix!AT594*MAX(Matrix!DD594,0-(Matrix!DC594+IF('935'!Q594=0,0,(1-'935'!Y594/'11'!C$17)*'11'!B$17/('11'!B$17-'935'!X594)*IF(Matrix!AT594=0,1,Matrix!BX594/Matrix!AT594)*Matrix!CU594)))*'11'!B$17*0.01*'DNO totals'!B$228/'DNO totals'!B$296</f>
        <v>#VALUE!</v>
      </c>
      <c r="AB594" s="32" t="e">
        <f>Matrix!AT594*'Charging rates'!B$106*Matrix!DA594</f>
        <v>#VALUE!</v>
      </c>
      <c r="AC594" s="32" t="e">
        <f>Matrix!AT594*MAX(Matrix!DD594,0-(Matrix!DC594+IF('935'!Q594=0,0,(1-'935'!Y594/'11'!C$17)*'11'!B$17/('11'!B$17-'935'!X594)*IF(Matrix!AT594=0,1,Matrix!BX594/Matrix!AT594)*Matrix!CU594)))*'11'!B$17*0.01*'DNO totals'!B$238/'DNO totals'!B$296</f>
        <v>#VALUE!</v>
      </c>
      <c r="AD594" s="32" t="e">
        <f>0.01*(Matrix!BX594*'11'!B$17*Matrix!CA594+Matrix!AT594*Matrix!CC594*'935'!Q594*('11'!C$17-'935'!Y594)*('11'!B$17/('11'!B$17-'935'!X594)))</f>
        <v>#VALUE!</v>
      </c>
      <c r="AE594" s="32" t="e">
        <f>Matrix!AT594*'Charging rates'!B$116*(Parameters!B$21+Matrix!AU594)*IF('DNO totals'!B$323&lt;0,1,'935'!S594)</f>
        <v>#VALUE!</v>
      </c>
      <c r="AF594" s="32" t="e">
        <f>Matrix!AT594*MAX(Matrix!DD594,0-(Matrix!DC594+IF('935'!Q594=0,0,(1-'935'!Y594/'11'!C$17)*'11'!B$17/('11'!B$17-'935'!X594)*IF(Matrix!AT594=0,1,Matrix!BX594/Matrix!AT594)*Matrix!CU594)))*'11'!B$17*0.01*(1-('DNO totals'!B$238+'DNO totals'!B$228)/'DNO totals'!B$296)</f>
        <v>#VALUE!</v>
      </c>
      <c r="AG594" s="49" t="e">
        <f t="shared" si="55"/>
        <v>#VALUE!</v>
      </c>
    </row>
    <row r="595" spans="1:33">
      <c r="A595" s="28">
        <v>495</v>
      </c>
      <c r="B595" s="47" t="e">
        <f>Results!B595</f>
        <v>#VALUE!</v>
      </c>
      <c r="C595" s="35" t="e">
        <f>Results!C595</f>
        <v>#VALUE!</v>
      </c>
      <c r="D595" s="55" t="e">
        <f>Results!D595</f>
        <v>#VALUE!</v>
      </c>
      <c r="E595" s="55" t="e">
        <f>Results!E595</f>
        <v>#VALUE!</v>
      </c>
      <c r="F595" s="56" t="e">
        <f>Results!F595</f>
        <v>#VALUE!</v>
      </c>
      <c r="G595" s="35" t="e">
        <f>Results!G595</f>
        <v>#VALUE!</v>
      </c>
      <c r="H595" s="55" t="e">
        <f>Results!H595</f>
        <v>#VALUE!</v>
      </c>
      <c r="I595" s="55" t="e">
        <f>Results!I595</f>
        <v>#VALUE!</v>
      </c>
      <c r="J595" s="56" t="e">
        <f>Results!J595</f>
        <v>#VALUE!</v>
      </c>
      <c r="K595" s="57" t="e">
        <f>0.01*'11'!B$17*Matrix!AT595*Results!E595</f>
        <v>#VALUE!</v>
      </c>
      <c r="L595" s="32" t="e">
        <f>0.01*('11'!C$17-'935'!Y595)*Results!C595*Matrix!AT595*('11'!B$17/('11'!B$17-'935'!X595))*'935'!Q595</f>
        <v>#VALUE!</v>
      </c>
      <c r="M595" s="49" t="e">
        <f>0.01*('11'!B$17-'935'!X595)*Results!D595</f>
        <v>#VALUE!</v>
      </c>
      <c r="N595" s="32" t="e">
        <f>0.01*'11'!B$17*Matrix!H595*Matrix!BC595</f>
        <v>#VALUE!</v>
      </c>
      <c r="O595" s="32" t="e">
        <f>0.01*('11'!B$17-'935'!X595)*Matrix!BW595</f>
        <v>#VALUE!</v>
      </c>
      <c r="P595" s="49" t="e">
        <f>0.01*Matrix!AS595*'935'!U595</f>
        <v>#VALUE!</v>
      </c>
      <c r="Q595" s="57" t="e">
        <f t="shared" si="49"/>
        <v>#VALUE!</v>
      </c>
      <c r="R595" s="34" t="e">
        <f>'935'!Z595</f>
        <v>#VALUE!</v>
      </c>
      <c r="S595" s="58" t="e">
        <f t="shared" si="50"/>
        <v>#VALUE!</v>
      </c>
      <c r="T595" s="59" t="e">
        <f t="shared" si="51"/>
        <v>#VALUE!</v>
      </c>
      <c r="U595" s="57" t="e">
        <f t="shared" si="52"/>
        <v>#VALUE!</v>
      </c>
      <c r="V595" s="34" t="e">
        <f>'935'!AA595</f>
        <v>#VALUE!</v>
      </c>
      <c r="W595" s="58" t="e">
        <f t="shared" si="53"/>
        <v>#VALUE!</v>
      </c>
      <c r="X595" s="59" t="e">
        <f t="shared" si="54"/>
        <v>#VALUE!</v>
      </c>
      <c r="Y595" s="57" t="e">
        <f>0.01*('11'!B$17-'935'!X595)*Matrix!BT595</f>
        <v>#VALUE!</v>
      </c>
      <c r="Z595" s="32" t="e">
        <f>0.01*'11'!B$17*Matrix!AT595*Matrix!CV595</f>
        <v>#VALUE!</v>
      </c>
      <c r="AA595" s="32" t="e">
        <f>Matrix!AT595*MAX(Matrix!DD595,0-(Matrix!DC595+IF('935'!Q595=0,0,(1-'935'!Y595/'11'!C$17)*'11'!B$17/('11'!B$17-'935'!X595)*IF(Matrix!AT595=0,1,Matrix!BX595/Matrix!AT595)*Matrix!CU595)))*'11'!B$17*0.01*'DNO totals'!B$228/'DNO totals'!B$296</f>
        <v>#VALUE!</v>
      </c>
      <c r="AB595" s="32" t="e">
        <f>Matrix!AT595*'Charging rates'!B$106*Matrix!DA595</f>
        <v>#VALUE!</v>
      </c>
      <c r="AC595" s="32" t="e">
        <f>Matrix!AT595*MAX(Matrix!DD595,0-(Matrix!DC595+IF('935'!Q595=0,0,(1-'935'!Y595/'11'!C$17)*'11'!B$17/('11'!B$17-'935'!X595)*IF(Matrix!AT595=0,1,Matrix!BX595/Matrix!AT595)*Matrix!CU595)))*'11'!B$17*0.01*'DNO totals'!B$238/'DNO totals'!B$296</f>
        <v>#VALUE!</v>
      </c>
      <c r="AD595" s="32" t="e">
        <f>0.01*(Matrix!BX595*'11'!B$17*Matrix!CA595+Matrix!AT595*Matrix!CC595*'935'!Q595*('11'!C$17-'935'!Y595)*('11'!B$17/('11'!B$17-'935'!X595)))</f>
        <v>#VALUE!</v>
      </c>
      <c r="AE595" s="32" t="e">
        <f>Matrix!AT595*'Charging rates'!B$116*(Parameters!B$21+Matrix!AU595)*IF('DNO totals'!B$323&lt;0,1,'935'!S595)</f>
        <v>#VALUE!</v>
      </c>
      <c r="AF595" s="32" t="e">
        <f>Matrix!AT595*MAX(Matrix!DD595,0-(Matrix!DC595+IF('935'!Q595=0,0,(1-'935'!Y595/'11'!C$17)*'11'!B$17/('11'!B$17-'935'!X595)*IF(Matrix!AT595=0,1,Matrix!BX595/Matrix!AT595)*Matrix!CU595)))*'11'!B$17*0.01*(1-('DNO totals'!B$238+'DNO totals'!B$228)/'DNO totals'!B$296)</f>
        <v>#VALUE!</v>
      </c>
      <c r="AG595" s="49" t="e">
        <f t="shared" si="55"/>
        <v>#VALUE!</v>
      </c>
    </row>
    <row r="596" spans="1:33">
      <c r="A596" s="28">
        <v>496</v>
      </c>
      <c r="B596" s="47" t="e">
        <f>Results!B596</f>
        <v>#VALUE!</v>
      </c>
      <c r="C596" s="35" t="e">
        <f>Results!C596</f>
        <v>#VALUE!</v>
      </c>
      <c r="D596" s="55" t="e">
        <f>Results!D596</f>
        <v>#VALUE!</v>
      </c>
      <c r="E596" s="55" t="e">
        <f>Results!E596</f>
        <v>#VALUE!</v>
      </c>
      <c r="F596" s="56" t="e">
        <f>Results!F596</f>
        <v>#VALUE!</v>
      </c>
      <c r="G596" s="35" t="e">
        <f>Results!G596</f>
        <v>#VALUE!</v>
      </c>
      <c r="H596" s="55" t="e">
        <f>Results!H596</f>
        <v>#VALUE!</v>
      </c>
      <c r="I596" s="55" t="e">
        <f>Results!I596</f>
        <v>#VALUE!</v>
      </c>
      <c r="J596" s="56" t="e">
        <f>Results!J596</f>
        <v>#VALUE!</v>
      </c>
      <c r="K596" s="57" t="e">
        <f>0.01*'11'!B$17*Matrix!AT596*Results!E596</f>
        <v>#VALUE!</v>
      </c>
      <c r="L596" s="32" t="e">
        <f>0.01*('11'!C$17-'935'!Y596)*Results!C596*Matrix!AT596*('11'!B$17/('11'!B$17-'935'!X596))*'935'!Q596</f>
        <v>#VALUE!</v>
      </c>
      <c r="M596" s="49" t="e">
        <f>0.01*('11'!B$17-'935'!X596)*Results!D596</f>
        <v>#VALUE!</v>
      </c>
      <c r="N596" s="32" t="e">
        <f>0.01*'11'!B$17*Matrix!H596*Matrix!BC596</f>
        <v>#VALUE!</v>
      </c>
      <c r="O596" s="32" t="e">
        <f>0.01*('11'!B$17-'935'!X596)*Matrix!BW596</f>
        <v>#VALUE!</v>
      </c>
      <c r="P596" s="49" t="e">
        <f>0.01*Matrix!AS596*'935'!U596</f>
        <v>#VALUE!</v>
      </c>
      <c r="Q596" s="57" t="e">
        <f t="shared" si="49"/>
        <v>#VALUE!</v>
      </c>
      <c r="R596" s="34" t="e">
        <f>'935'!Z596</f>
        <v>#VALUE!</v>
      </c>
      <c r="S596" s="58" t="e">
        <f t="shared" si="50"/>
        <v>#VALUE!</v>
      </c>
      <c r="T596" s="59" t="e">
        <f t="shared" si="51"/>
        <v>#VALUE!</v>
      </c>
      <c r="U596" s="57" t="e">
        <f t="shared" si="52"/>
        <v>#VALUE!</v>
      </c>
      <c r="V596" s="34" t="e">
        <f>'935'!AA596</f>
        <v>#VALUE!</v>
      </c>
      <c r="W596" s="58" t="e">
        <f t="shared" si="53"/>
        <v>#VALUE!</v>
      </c>
      <c r="X596" s="59" t="e">
        <f t="shared" si="54"/>
        <v>#VALUE!</v>
      </c>
      <c r="Y596" s="57" t="e">
        <f>0.01*('11'!B$17-'935'!X596)*Matrix!BT596</f>
        <v>#VALUE!</v>
      </c>
      <c r="Z596" s="32" t="e">
        <f>0.01*'11'!B$17*Matrix!AT596*Matrix!CV596</f>
        <v>#VALUE!</v>
      </c>
      <c r="AA596" s="32" t="e">
        <f>Matrix!AT596*MAX(Matrix!DD596,0-(Matrix!DC596+IF('935'!Q596=0,0,(1-'935'!Y596/'11'!C$17)*'11'!B$17/('11'!B$17-'935'!X596)*IF(Matrix!AT596=0,1,Matrix!BX596/Matrix!AT596)*Matrix!CU596)))*'11'!B$17*0.01*'DNO totals'!B$228/'DNO totals'!B$296</f>
        <v>#VALUE!</v>
      </c>
      <c r="AB596" s="32" t="e">
        <f>Matrix!AT596*'Charging rates'!B$106*Matrix!DA596</f>
        <v>#VALUE!</v>
      </c>
      <c r="AC596" s="32" t="e">
        <f>Matrix!AT596*MAX(Matrix!DD596,0-(Matrix!DC596+IF('935'!Q596=0,0,(1-'935'!Y596/'11'!C$17)*'11'!B$17/('11'!B$17-'935'!X596)*IF(Matrix!AT596=0,1,Matrix!BX596/Matrix!AT596)*Matrix!CU596)))*'11'!B$17*0.01*'DNO totals'!B$238/'DNO totals'!B$296</f>
        <v>#VALUE!</v>
      </c>
      <c r="AD596" s="32" t="e">
        <f>0.01*(Matrix!BX596*'11'!B$17*Matrix!CA596+Matrix!AT596*Matrix!CC596*'935'!Q596*('11'!C$17-'935'!Y596)*('11'!B$17/('11'!B$17-'935'!X596)))</f>
        <v>#VALUE!</v>
      </c>
      <c r="AE596" s="32" t="e">
        <f>Matrix!AT596*'Charging rates'!B$116*(Parameters!B$21+Matrix!AU596)*IF('DNO totals'!B$323&lt;0,1,'935'!S596)</f>
        <v>#VALUE!</v>
      </c>
      <c r="AF596" s="32" t="e">
        <f>Matrix!AT596*MAX(Matrix!DD596,0-(Matrix!DC596+IF('935'!Q596=0,0,(1-'935'!Y596/'11'!C$17)*'11'!B$17/('11'!B$17-'935'!X596)*IF(Matrix!AT596=0,1,Matrix!BX596/Matrix!AT596)*Matrix!CU596)))*'11'!B$17*0.01*(1-('DNO totals'!B$238+'DNO totals'!B$228)/'DNO totals'!B$296)</f>
        <v>#VALUE!</v>
      </c>
      <c r="AG596" s="49" t="e">
        <f t="shared" si="55"/>
        <v>#VALUE!</v>
      </c>
    </row>
    <row r="597" spans="1:33">
      <c r="A597" s="28">
        <v>497</v>
      </c>
      <c r="B597" s="47" t="e">
        <f>Results!B597</f>
        <v>#VALUE!</v>
      </c>
      <c r="C597" s="35" t="e">
        <f>Results!C597</f>
        <v>#VALUE!</v>
      </c>
      <c r="D597" s="55" t="e">
        <f>Results!D597</f>
        <v>#VALUE!</v>
      </c>
      <c r="E597" s="55" t="e">
        <f>Results!E597</f>
        <v>#VALUE!</v>
      </c>
      <c r="F597" s="56" t="e">
        <f>Results!F597</f>
        <v>#VALUE!</v>
      </c>
      <c r="G597" s="35" t="e">
        <f>Results!G597</f>
        <v>#VALUE!</v>
      </c>
      <c r="H597" s="55" t="e">
        <f>Results!H597</f>
        <v>#VALUE!</v>
      </c>
      <c r="I597" s="55" t="e">
        <f>Results!I597</f>
        <v>#VALUE!</v>
      </c>
      <c r="J597" s="56" t="e">
        <f>Results!J597</f>
        <v>#VALUE!</v>
      </c>
      <c r="K597" s="57" t="e">
        <f>0.01*'11'!B$17*Matrix!AT597*Results!E597</f>
        <v>#VALUE!</v>
      </c>
      <c r="L597" s="32" t="e">
        <f>0.01*('11'!C$17-'935'!Y597)*Results!C597*Matrix!AT597*('11'!B$17/('11'!B$17-'935'!X597))*'935'!Q597</f>
        <v>#VALUE!</v>
      </c>
      <c r="M597" s="49" t="e">
        <f>0.01*('11'!B$17-'935'!X597)*Results!D597</f>
        <v>#VALUE!</v>
      </c>
      <c r="N597" s="32" t="e">
        <f>0.01*'11'!B$17*Matrix!H597*Matrix!BC597</f>
        <v>#VALUE!</v>
      </c>
      <c r="O597" s="32" t="e">
        <f>0.01*('11'!B$17-'935'!X597)*Matrix!BW597</f>
        <v>#VALUE!</v>
      </c>
      <c r="P597" s="49" t="e">
        <f>0.01*Matrix!AS597*'935'!U597</f>
        <v>#VALUE!</v>
      </c>
      <c r="Q597" s="57" t="e">
        <f t="shared" si="49"/>
        <v>#VALUE!</v>
      </c>
      <c r="R597" s="34" t="e">
        <f>'935'!Z597</f>
        <v>#VALUE!</v>
      </c>
      <c r="S597" s="58" t="e">
        <f t="shared" si="50"/>
        <v>#VALUE!</v>
      </c>
      <c r="T597" s="59" t="e">
        <f t="shared" si="51"/>
        <v>#VALUE!</v>
      </c>
      <c r="U597" s="57" t="e">
        <f t="shared" si="52"/>
        <v>#VALUE!</v>
      </c>
      <c r="V597" s="34" t="e">
        <f>'935'!AA597</f>
        <v>#VALUE!</v>
      </c>
      <c r="W597" s="58" t="e">
        <f t="shared" si="53"/>
        <v>#VALUE!</v>
      </c>
      <c r="X597" s="59" t="e">
        <f t="shared" si="54"/>
        <v>#VALUE!</v>
      </c>
      <c r="Y597" s="57" t="e">
        <f>0.01*('11'!B$17-'935'!X597)*Matrix!BT597</f>
        <v>#VALUE!</v>
      </c>
      <c r="Z597" s="32" t="e">
        <f>0.01*'11'!B$17*Matrix!AT597*Matrix!CV597</f>
        <v>#VALUE!</v>
      </c>
      <c r="AA597" s="32" t="e">
        <f>Matrix!AT597*MAX(Matrix!DD597,0-(Matrix!DC597+IF('935'!Q597=0,0,(1-'935'!Y597/'11'!C$17)*'11'!B$17/('11'!B$17-'935'!X597)*IF(Matrix!AT597=0,1,Matrix!BX597/Matrix!AT597)*Matrix!CU597)))*'11'!B$17*0.01*'DNO totals'!B$228/'DNO totals'!B$296</f>
        <v>#VALUE!</v>
      </c>
      <c r="AB597" s="32" t="e">
        <f>Matrix!AT597*'Charging rates'!B$106*Matrix!DA597</f>
        <v>#VALUE!</v>
      </c>
      <c r="AC597" s="32" t="e">
        <f>Matrix!AT597*MAX(Matrix!DD597,0-(Matrix!DC597+IF('935'!Q597=0,0,(1-'935'!Y597/'11'!C$17)*'11'!B$17/('11'!B$17-'935'!X597)*IF(Matrix!AT597=0,1,Matrix!BX597/Matrix!AT597)*Matrix!CU597)))*'11'!B$17*0.01*'DNO totals'!B$238/'DNO totals'!B$296</f>
        <v>#VALUE!</v>
      </c>
      <c r="AD597" s="32" t="e">
        <f>0.01*(Matrix!BX597*'11'!B$17*Matrix!CA597+Matrix!AT597*Matrix!CC597*'935'!Q597*('11'!C$17-'935'!Y597)*('11'!B$17/('11'!B$17-'935'!X597)))</f>
        <v>#VALUE!</v>
      </c>
      <c r="AE597" s="32" t="e">
        <f>Matrix!AT597*'Charging rates'!B$116*(Parameters!B$21+Matrix!AU597)*IF('DNO totals'!B$323&lt;0,1,'935'!S597)</f>
        <v>#VALUE!</v>
      </c>
      <c r="AF597" s="32" t="e">
        <f>Matrix!AT597*MAX(Matrix!DD597,0-(Matrix!DC597+IF('935'!Q597=0,0,(1-'935'!Y597/'11'!C$17)*'11'!B$17/('11'!B$17-'935'!X597)*IF(Matrix!AT597=0,1,Matrix!BX597/Matrix!AT597)*Matrix!CU597)))*'11'!B$17*0.01*(1-('DNO totals'!B$238+'DNO totals'!B$228)/'DNO totals'!B$296)</f>
        <v>#VALUE!</v>
      </c>
      <c r="AG597" s="49" t="e">
        <f t="shared" si="55"/>
        <v>#VALUE!</v>
      </c>
    </row>
    <row r="598" spans="1:33">
      <c r="A598" s="28">
        <v>498</v>
      </c>
      <c r="B598" s="47" t="e">
        <f>Results!B598</f>
        <v>#VALUE!</v>
      </c>
      <c r="C598" s="35" t="e">
        <f>Results!C598</f>
        <v>#VALUE!</v>
      </c>
      <c r="D598" s="55" t="e">
        <f>Results!D598</f>
        <v>#VALUE!</v>
      </c>
      <c r="E598" s="55" t="e">
        <f>Results!E598</f>
        <v>#VALUE!</v>
      </c>
      <c r="F598" s="56" t="e">
        <f>Results!F598</f>
        <v>#VALUE!</v>
      </c>
      <c r="G598" s="35" t="e">
        <f>Results!G598</f>
        <v>#VALUE!</v>
      </c>
      <c r="H598" s="55" t="e">
        <f>Results!H598</f>
        <v>#VALUE!</v>
      </c>
      <c r="I598" s="55" t="e">
        <f>Results!I598</f>
        <v>#VALUE!</v>
      </c>
      <c r="J598" s="56" t="e">
        <f>Results!J598</f>
        <v>#VALUE!</v>
      </c>
      <c r="K598" s="57" t="e">
        <f>0.01*'11'!B$17*Matrix!AT598*Results!E598</f>
        <v>#VALUE!</v>
      </c>
      <c r="L598" s="32" t="e">
        <f>0.01*('11'!C$17-'935'!Y598)*Results!C598*Matrix!AT598*('11'!B$17/('11'!B$17-'935'!X598))*'935'!Q598</f>
        <v>#VALUE!</v>
      </c>
      <c r="M598" s="49" t="e">
        <f>0.01*('11'!B$17-'935'!X598)*Results!D598</f>
        <v>#VALUE!</v>
      </c>
      <c r="N598" s="32" t="e">
        <f>0.01*'11'!B$17*Matrix!H598*Matrix!BC598</f>
        <v>#VALUE!</v>
      </c>
      <c r="O598" s="32" t="e">
        <f>0.01*('11'!B$17-'935'!X598)*Matrix!BW598</f>
        <v>#VALUE!</v>
      </c>
      <c r="P598" s="49" t="e">
        <f>0.01*Matrix!AS598*'935'!U598</f>
        <v>#VALUE!</v>
      </c>
      <c r="Q598" s="57" t="e">
        <f t="shared" si="49"/>
        <v>#VALUE!</v>
      </c>
      <c r="R598" s="34" t="e">
        <f>'935'!Z598</f>
        <v>#VALUE!</v>
      </c>
      <c r="S598" s="58" t="e">
        <f t="shared" si="50"/>
        <v>#VALUE!</v>
      </c>
      <c r="T598" s="59" t="e">
        <f t="shared" si="51"/>
        <v>#VALUE!</v>
      </c>
      <c r="U598" s="57" t="e">
        <f t="shared" si="52"/>
        <v>#VALUE!</v>
      </c>
      <c r="V598" s="34" t="e">
        <f>'935'!AA598</f>
        <v>#VALUE!</v>
      </c>
      <c r="W598" s="58" t="e">
        <f t="shared" si="53"/>
        <v>#VALUE!</v>
      </c>
      <c r="X598" s="59" t="e">
        <f t="shared" si="54"/>
        <v>#VALUE!</v>
      </c>
      <c r="Y598" s="57" t="e">
        <f>0.01*('11'!B$17-'935'!X598)*Matrix!BT598</f>
        <v>#VALUE!</v>
      </c>
      <c r="Z598" s="32" t="e">
        <f>0.01*'11'!B$17*Matrix!AT598*Matrix!CV598</f>
        <v>#VALUE!</v>
      </c>
      <c r="AA598" s="32" t="e">
        <f>Matrix!AT598*MAX(Matrix!DD598,0-(Matrix!DC598+IF('935'!Q598=0,0,(1-'935'!Y598/'11'!C$17)*'11'!B$17/('11'!B$17-'935'!X598)*IF(Matrix!AT598=0,1,Matrix!BX598/Matrix!AT598)*Matrix!CU598)))*'11'!B$17*0.01*'DNO totals'!B$228/'DNO totals'!B$296</f>
        <v>#VALUE!</v>
      </c>
      <c r="AB598" s="32" t="e">
        <f>Matrix!AT598*'Charging rates'!B$106*Matrix!DA598</f>
        <v>#VALUE!</v>
      </c>
      <c r="AC598" s="32" t="e">
        <f>Matrix!AT598*MAX(Matrix!DD598,0-(Matrix!DC598+IF('935'!Q598=0,0,(1-'935'!Y598/'11'!C$17)*'11'!B$17/('11'!B$17-'935'!X598)*IF(Matrix!AT598=0,1,Matrix!BX598/Matrix!AT598)*Matrix!CU598)))*'11'!B$17*0.01*'DNO totals'!B$238/'DNO totals'!B$296</f>
        <v>#VALUE!</v>
      </c>
      <c r="AD598" s="32" t="e">
        <f>0.01*(Matrix!BX598*'11'!B$17*Matrix!CA598+Matrix!AT598*Matrix!CC598*'935'!Q598*('11'!C$17-'935'!Y598)*('11'!B$17/('11'!B$17-'935'!X598)))</f>
        <v>#VALUE!</v>
      </c>
      <c r="AE598" s="32" t="e">
        <f>Matrix!AT598*'Charging rates'!B$116*(Parameters!B$21+Matrix!AU598)*IF('DNO totals'!B$323&lt;0,1,'935'!S598)</f>
        <v>#VALUE!</v>
      </c>
      <c r="AF598" s="32" t="e">
        <f>Matrix!AT598*MAX(Matrix!DD598,0-(Matrix!DC598+IF('935'!Q598=0,0,(1-'935'!Y598/'11'!C$17)*'11'!B$17/('11'!B$17-'935'!X598)*IF(Matrix!AT598=0,1,Matrix!BX598/Matrix!AT598)*Matrix!CU598)))*'11'!B$17*0.01*(1-('DNO totals'!B$238+'DNO totals'!B$228)/'DNO totals'!B$296)</f>
        <v>#VALUE!</v>
      </c>
      <c r="AG598" s="49" t="e">
        <f t="shared" si="55"/>
        <v>#VALUE!</v>
      </c>
    </row>
    <row r="599" spans="1:33">
      <c r="A599" s="28">
        <v>499</v>
      </c>
      <c r="B599" s="47" t="e">
        <f>Results!B599</f>
        <v>#VALUE!</v>
      </c>
      <c r="C599" s="35" t="e">
        <f>Results!C599</f>
        <v>#VALUE!</v>
      </c>
      <c r="D599" s="55" t="e">
        <f>Results!D599</f>
        <v>#VALUE!</v>
      </c>
      <c r="E599" s="55" t="e">
        <f>Results!E599</f>
        <v>#VALUE!</v>
      </c>
      <c r="F599" s="56" t="e">
        <f>Results!F599</f>
        <v>#VALUE!</v>
      </c>
      <c r="G599" s="35" t="e">
        <f>Results!G599</f>
        <v>#VALUE!</v>
      </c>
      <c r="H599" s="55" t="e">
        <f>Results!H599</f>
        <v>#VALUE!</v>
      </c>
      <c r="I599" s="55" t="e">
        <f>Results!I599</f>
        <v>#VALUE!</v>
      </c>
      <c r="J599" s="56" t="e">
        <f>Results!J599</f>
        <v>#VALUE!</v>
      </c>
      <c r="K599" s="57" t="e">
        <f>0.01*'11'!B$17*Matrix!AT599*Results!E599</f>
        <v>#VALUE!</v>
      </c>
      <c r="L599" s="32" t="e">
        <f>0.01*('11'!C$17-'935'!Y599)*Results!C599*Matrix!AT599*('11'!B$17/('11'!B$17-'935'!X599))*'935'!Q599</f>
        <v>#VALUE!</v>
      </c>
      <c r="M599" s="49" t="e">
        <f>0.01*('11'!B$17-'935'!X599)*Results!D599</f>
        <v>#VALUE!</v>
      </c>
      <c r="N599" s="32" t="e">
        <f>0.01*'11'!B$17*Matrix!H599*Matrix!BC599</f>
        <v>#VALUE!</v>
      </c>
      <c r="O599" s="32" t="e">
        <f>0.01*('11'!B$17-'935'!X599)*Matrix!BW599</f>
        <v>#VALUE!</v>
      </c>
      <c r="P599" s="49" t="e">
        <f>0.01*Matrix!AS599*'935'!U599</f>
        <v>#VALUE!</v>
      </c>
      <c r="Q599" s="57" t="e">
        <f t="shared" si="49"/>
        <v>#VALUE!</v>
      </c>
      <c r="R599" s="34" t="e">
        <f>'935'!Z599</f>
        <v>#VALUE!</v>
      </c>
      <c r="S599" s="58" t="e">
        <f t="shared" si="50"/>
        <v>#VALUE!</v>
      </c>
      <c r="T599" s="59" t="e">
        <f t="shared" si="51"/>
        <v>#VALUE!</v>
      </c>
      <c r="U599" s="57" t="e">
        <f t="shared" si="52"/>
        <v>#VALUE!</v>
      </c>
      <c r="V599" s="34" t="e">
        <f>'935'!AA599</f>
        <v>#VALUE!</v>
      </c>
      <c r="W599" s="58" t="e">
        <f t="shared" si="53"/>
        <v>#VALUE!</v>
      </c>
      <c r="X599" s="59" t="e">
        <f t="shared" si="54"/>
        <v>#VALUE!</v>
      </c>
      <c r="Y599" s="57" t="e">
        <f>0.01*('11'!B$17-'935'!X599)*Matrix!BT599</f>
        <v>#VALUE!</v>
      </c>
      <c r="Z599" s="32" t="e">
        <f>0.01*'11'!B$17*Matrix!AT599*Matrix!CV599</f>
        <v>#VALUE!</v>
      </c>
      <c r="AA599" s="32" t="e">
        <f>Matrix!AT599*MAX(Matrix!DD599,0-(Matrix!DC599+IF('935'!Q599=0,0,(1-'935'!Y599/'11'!C$17)*'11'!B$17/('11'!B$17-'935'!X599)*IF(Matrix!AT599=0,1,Matrix!BX599/Matrix!AT599)*Matrix!CU599)))*'11'!B$17*0.01*'DNO totals'!B$228/'DNO totals'!B$296</f>
        <v>#VALUE!</v>
      </c>
      <c r="AB599" s="32" t="e">
        <f>Matrix!AT599*'Charging rates'!B$106*Matrix!DA599</f>
        <v>#VALUE!</v>
      </c>
      <c r="AC599" s="32" t="e">
        <f>Matrix!AT599*MAX(Matrix!DD599,0-(Matrix!DC599+IF('935'!Q599=0,0,(1-'935'!Y599/'11'!C$17)*'11'!B$17/('11'!B$17-'935'!X599)*IF(Matrix!AT599=0,1,Matrix!BX599/Matrix!AT599)*Matrix!CU599)))*'11'!B$17*0.01*'DNO totals'!B$238/'DNO totals'!B$296</f>
        <v>#VALUE!</v>
      </c>
      <c r="AD599" s="32" t="e">
        <f>0.01*(Matrix!BX599*'11'!B$17*Matrix!CA599+Matrix!AT599*Matrix!CC599*'935'!Q599*('11'!C$17-'935'!Y599)*('11'!B$17/('11'!B$17-'935'!X599)))</f>
        <v>#VALUE!</v>
      </c>
      <c r="AE599" s="32" t="e">
        <f>Matrix!AT599*'Charging rates'!B$116*(Parameters!B$21+Matrix!AU599)*IF('DNO totals'!B$323&lt;0,1,'935'!S599)</f>
        <v>#VALUE!</v>
      </c>
      <c r="AF599" s="32" t="e">
        <f>Matrix!AT599*MAX(Matrix!DD599,0-(Matrix!DC599+IF('935'!Q599=0,0,(1-'935'!Y599/'11'!C$17)*'11'!B$17/('11'!B$17-'935'!X599)*IF(Matrix!AT599=0,1,Matrix!BX599/Matrix!AT599)*Matrix!CU599)))*'11'!B$17*0.01*(1-('DNO totals'!B$238+'DNO totals'!B$228)/'DNO totals'!B$296)</f>
        <v>#VALUE!</v>
      </c>
      <c r="AG599" s="49" t="e">
        <f t="shared" si="55"/>
        <v>#VALUE!</v>
      </c>
    </row>
    <row r="600" spans="1:33">
      <c r="A600" s="28">
        <v>500</v>
      </c>
      <c r="B600" s="47" t="e">
        <f>Results!B600</f>
        <v>#VALUE!</v>
      </c>
      <c r="C600" s="35" t="e">
        <f>Results!C600</f>
        <v>#VALUE!</v>
      </c>
      <c r="D600" s="55" t="e">
        <f>Results!D600</f>
        <v>#VALUE!</v>
      </c>
      <c r="E600" s="55" t="e">
        <f>Results!E600</f>
        <v>#VALUE!</v>
      </c>
      <c r="F600" s="56" t="e">
        <f>Results!F600</f>
        <v>#VALUE!</v>
      </c>
      <c r="G600" s="35" t="e">
        <f>Results!G600</f>
        <v>#VALUE!</v>
      </c>
      <c r="H600" s="55" t="e">
        <f>Results!H600</f>
        <v>#VALUE!</v>
      </c>
      <c r="I600" s="55" t="e">
        <f>Results!I600</f>
        <v>#VALUE!</v>
      </c>
      <c r="J600" s="56" t="e">
        <f>Results!J600</f>
        <v>#VALUE!</v>
      </c>
      <c r="K600" s="57" t="e">
        <f>0.01*'11'!B$17*Matrix!AT600*Results!E600</f>
        <v>#VALUE!</v>
      </c>
      <c r="L600" s="32" t="e">
        <f>0.01*('11'!C$17-'935'!Y600)*Results!C600*Matrix!AT600*('11'!B$17/('11'!B$17-'935'!X600))*'935'!Q600</f>
        <v>#VALUE!</v>
      </c>
      <c r="M600" s="49" t="e">
        <f>0.01*('11'!B$17-'935'!X600)*Results!D600</f>
        <v>#VALUE!</v>
      </c>
      <c r="N600" s="32" t="e">
        <f>0.01*'11'!B$17*Matrix!H600*Matrix!BC600</f>
        <v>#VALUE!</v>
      </c>
      <c r="O600" s="32" t="e">
        <f>0.01*('11'!B$17-'935'!X600)*Matrix!BW600</f>
        <v>#VALUE!</v>
      </c>
      <c r="P600" s="49" t="e">
        <f>0.01*Matrix!AS600*'935'!U600</f>
        <v>#VALUE!</v>
      </c>
      <c r="Q600" s="57" t="e">
        <f t="shared" si="49"/>
        <v>#VALUE!</v>
      </c>
      <c r="R600" s="34" t="e">
        <f>'935'!Z600</f>
        <v>#VALUE!</v>
      </c>
      <c r="S600" s="58" t="e">
        <f t="shared" si="50"/>
        <v>#VALUE!</v>
      </c>
      <c r="T600" s="59" t="e">
        <f t="shared" si="51"/>
        <v>#VALUE!</v>
      </c>
      <c r="U600" s="57" t="e">
        <f t="shared" si="52"/>
        <v>#VALUE!</v>
      </c>
      <c r="V600" s="34" t="e">
        <f>'935'!AA600</f>
        <v>#VALUE!</v>
      </c>
      <c r="W600" s="58" t="e">
        <f t="shared" si="53"/>
        <v>#VALUE!</v>
      </c>
      <c r="X600" s="59" t="e">
        <f t="shared" si="54"/>
        <v>#VALUE!</v>
      </c>
      <c r="Y600" s="57" t="e">
        <f>0.01*('11'!B$17-'935'!X600)*Matrix!BT600</f>
        <v>#VALUE!</v>
      </c>
      <c r="Z600" s="32" t="e">
        <f>0.01*'11'!B$17*Matrix!AT600*Matrix!CV600</f>
        <v>#VALUE!</v>
      </c>
      <c r="AA600" s="32" t="e">
        <f>Matrix!AT600*MAX(Matrix!DD600,0-(Matrix!DC600+IF('935'!Q600=0,0,(1-'935'!Y600/'11'!C$17)*'11'!B$17/('11'!B$17-'935'!X600)*IF(Matrix!AT600=0,1,Matrix!BX600/Matrix!AT600)*Matrix!CU600)))*'11'!B$17*0.01*'DNO totals'!B$228/'DNO totals'!B$296</f>
        <v>#VALUE!</v>
      </c>
      <c r="AB600" s="32" t="e">
        <f>Matrix!AT600*'Charging rates'!B$106*Matrix!DA600</f>
        <v>#VALUE!</v>
      </c>
      <c r="AC600" s="32" t="e">
        <f>Matrix!AT600*MAX(Matrix!DD600,0-(Matrix!DC600+IF('935'!Q600=0,0,(1-'935'!Y600/'11'!C$17)*'11'!B$17/('11'!B$17-'935'!X600)*IF(Matrix!AT600=0,1,Matrix!BX600/Matrix!AT600)*Matrix!CU600)))*'11'!B$17*0.01*'DNO totals'!B$238/'DNO totals'!B$296</f>
        <v>#VALUE!</v>
      </c>
      <c r="AD600" s="32" t="e">
        <f>0.01*(Matrix!BX600*'11'!B$17*Matrix!CA600+Matrix!AT600*Matrix!CC600*'935'!Q600*('11'!C$17-'935'!Y600)*('11'!B$17/('11'!B$17-'935'!X600)))</f>
        <v>#VALUE!</v>
      </c>
      <c r="AE600" s="32" t="e">
        <f>Matrix!AT600*'Charging rates'!B$116*(Parameters!B$21+Matrix!AU600)*IF('DNO totals'!B$323&lt;0,1,'935'!S600)</f>
        <v>#VALUE!</v>
      </c>
      <c r="AF600" s="32" t="e">
        <f>Matrix!AT600*MAX(Matrix!DD600,0-(Matrix!DC600+IF('935'!Q600=0,0,(1-'935'!Y600/'11'!C$17)*'11'!B$17/('11'!B$17-'935'!X600)*IF(Matrix!AT600=0,1,Matrix!BX600/Matrix!AT600)*Matrix!CU600)))*'11'!B$17*0.01*(1-('DNO totals'!B$238+'DNO totals'!B$228)/'DNO totals'!B$296)</f>
        <v>#VALUE!</v>
      </c>
      <c r="AG600" s="49" t="e">
        <f t="shared" si="55"/>
        <v>#VALUE!</v>
      </c>
    </row>
    <row r="601" spans="1:33">
      <c r="A601" s="28">
        <v>501</v>
      </c>
      <c r="B601" s="47" t="e">
        <f>Results!B601</f>
        <v>#VALUE!</v>
      </c>
      <c r="C601" s="35" t="e">
        <f>Results!C601</f>
        <v>#VALUE!</v>
      </c>
      <c r="D601" s="55" t="e">
        <f>Results!D601</f>
        <v>#VALUE!</v>
      </c>
      <c r="E601" s="55" t="e">
        <f>Results!E601</f>
        <v>#VALUE!</v>
      </c>
      <c r="F601" s="56" t="e">
        <f>Results!F601</f>
        <v>#VALUE!</v>
      </c>
      <c r="G601" s="35" t="e">
        <f>Results!G601</f>
        <v>#VALUE!</v>
      </c>
      <c r="H601" s="55" t="e">
        <f>Results!H601</f>
        <v>#VALUE!</v>
      </c>
      <c r="I601" s="55" t="e">
        <f>Results!I601</f>
        <v>#VALUE!</v>
      </c>
      <c r="J601" s="56" t="e">
        <f>Results!J601</f>
        <v>#VALUE!</v>
      </c>
      <c r="K601" s="57" t="e">
        <f>0.01*'11'!B$17*Matrix!AT601*Results!E601</f>
        <v>#VALUE!</v>
      </c>
      <c r="L601" s="32" t="e">
        <f>0.01*('11'!C$17-'935'!Y601)*Results!C601*Matrix!AT601*('11'!B$17/('11'!B$17-'935'!X601))*'935'!Q601</f>
        <v>#VALUE!</v>
      </c>
      <c r="M601" s="49" t="e">
        <f>0.01*('11'!B$17-'935'!X601)*Results!D601</f>
        <v>#VALUE!</v>
      </c>
      <c r="N601" s="32" t="e">
        <f>0.01*'11'!B$17*Matrix!H601*Matrix!BC601</f>
        <v>#VALUE!</v>
      </c>
      <c r="O601" s="32" t="e">
        <f>0.01*('11'!B$17-'935'!X601)*Matrix!BW601</f>
        <v>#VALUE!</v>
      </c>
      <c r="P601" s="49" t="e">
        <f>0.01*Matrix!AS601*'935'!U601</f>
        <v>#VALUE!</v>
      </c>
      <c r="Q601" s="57" t="e">
        <f t="shared" si="49"/>
        <v>#VALUE!</v>
      </c>
      <c r="R601" s="34" t="e">
        <f>'935'!Z601</f>
        <v>#VALUE!</v>
      </c>
      <c r="S601" s="58" t="e">
        <f t="shared" si="50"/>
        <v>#VALUE!</v>
      </c>
      <c r="T601" s="59" t="e">
        <f t="shared" si="51"/>
        <v>#VALUE!</v>
      </c>
      <c r="U601" s="57" t="e">
        <f t="shared" si="52"/>
        <v>#VALUE!</v>
      </c>
      <c r="V601" s="34" t="e">
        <f>'935'!AA601</f>
        <v>#VALUE!</v>
      </c>
      <c r="W601" s="58" t="e">
        <f t="shared" si="53"/>
        <v>#VALUE!</v>
      </c>
      <c r="X601" s="59" t="e">
        <f t="shared" si="54"/>
        <v>#VALUE!</v>
      </c>
      <c r="Y601" s="57" t="e">
        <f>0.01*('11'!B$17-'935'!X601)*Matrix!BT601</f>
        <v>#VALUE!</v>
      </c>
      <c r="Z601" s="32" t="e">
        <f>0.01*'11'!B$17*Matrix!AT601*Matrix!CV601</f>
        <v>#VALUE!</v>
      </c>
      <c r="AA601" s="32" t="e">
        <f>Matrix!AT601*MAX(Matrix!DD601,0-(Matrix!DC601+IF('935'!Q601=0,0,(1-'935'!Y601/'11'!C$17)*'11'!B$17/('11'!B$17-'935'!X601)*IF(Matrix!AT601=0,1,Matrix!BX601/Matrix!AT601)*Matrix!CU601)))*'11'!B$17*0.01*'DNO totals'!B$228/'DNO totals'!B$296</f>
        <v>#VALUE!</v>
      </c>
      <c r="AB601" s="32" t="e">
        <f>Matrix!AT601*'Charging rates'!B$106*Matrix!DA601</f>
        <v>#VALUE!</v>
      </c>
      <c r="AC601" s="32" t="e">
        <f>Matrix!AT601*MAX(Matrix!DD601,0-(Matrix!DC601+IF('935'!Q601=0,0,(1-'935'!Y601/'11'!C$17)*'11'!B$17/('11'!B$17-'935'!X601)*IF(Matrix!AT601=0,1,Matrix!BX601/Matrix!AT601)*Matrix!CU601)))*'11'!B$17*0.01*'DNO totals'!B$238/'DNO totals'!B$296</f>
        <v>#VALUE!</v>
      </c>
      <c r="AD601" s="32" t="e">
        <f>0.01*(Matrix!BX601*'11'!B$17*Matrix!CA601+Matrix!AT601*Matrix!CC601*'935'!Q601*('11'!C$17-'935'!Y601)*('11'!B$17/('11'!B$17-'935'!X601)))</f>
        <v>#VALUE!</v>
      </c>
      <c r="AE601" s="32" t="e">
        <f>Matrix!AT601*'Charging rates'!B$116*(Parameters!B$21+Matrix!AU601)*IF('DNO totals'!B$323&lt;0,1,'935'!S601)</f>
        <v>#VALUE!</v>
      </c>
      <c r="AF601" s="32" t="e">
        <f>Matrix!AT601*MAX(Matrix!DD601,0-(Matrix!DC601+IF('935'!Q601=0,0,(1-'935'!Y601/'11'!C$17)*'11'!B$17/('11'!B$17-'935'!X601)*IF(Matrix!AT601=0,1,Matrix!BX601/Matrix!AT601)*Matrix!CU601)))*'11'!B$17*0.01*(1-('DNO totals'!B$238+'DNO totals'!B$228)/'DNO totals'!B$296)</f>
        <v>#VALUE!</v>
      </c>
      <c r="AG601" s="49" t="e">
        <f t="shared" si="55"/>
        <v>#VALUE!</v>
      </c>
    </row>
    <row r="602" spans="1:33">
      <c r="A602" s="28">
        <v>502</v>
      </c>
      <c r="B602" s="47" t="e">
        <f>Results!B602</f>
        <v>#VALUE!</v>
      </c>
      <c r="C602" s="35" t="e">
        <f>Results!C602</f>
        <v>#VALUE!</v>
      </c>
      <c r="D602" s="55" t="e">
        <f>Results!D602</f>
        <v>#VALUE!</v>
      </c>
      <c r="E602" s="55" t="e">
        <f>Results!E602</f>
        <v>#VALUE!</v>
      </c>
      <c r="F602" s="56" t="e">
        <f>Results!F602</f>
        <v>#VALUE!</v>
      </c>
      <c r="G602" s="35" t="e">
        <f>Results!G602</f>
        <v>#VALUE!</v>
      </c>
      <c r="H602" s="55" t="e">
        <f>Results!H602</f>
        <v>#VALUE!</v>
      </c>
      <c r="I602" s="55" t="e">
        <f>Results!I602</f>
        <v>#VALUE!</v>
      </c>
      <c r="J602" s="56" t="e">
        <f>Results!J602</f>
        <v>#VALUE!</v>
      </c>
      <c r="K602" s="57" t="e">
        <f>0.01*'11'!B$17*Matrix!AT602*Results!E602</f>
        <v>#VALUE!</v>
      </c>
      <c r="L602" s="32" t="e">
        <f>0.01*('11'!C$17-'935'!Y602)*Results!C602*Matrix!AT602*('11'!B$17/('11'!B$17-'935'!X602))*'935'!Q602</f>
        <v>#VALUE!</v>
      </c>
      <c r="M602" s="49" t="e">
        <f>0.01*('11'!B$17-'935'!X602)*Results!D602</f>
        <v>#VALUE!</v>
      </c>
      <c r="N602" s="32" t="e">
        <f>0.01*'11'!B$17*Matrix!H602*Matrix!BC602</f>
        <v>#VALUE!</v>
      </c>
      <c r="O602" s="32" t="e">
        <f>0.01*('11'!B$17-'935'!X602)*Matrix!BW602</f>
        <v>#VALUE!</v>
      </c>
      <c r="P602" s="49" t="e">
        <f>0.01*Matrix!AS602*'935'!U602</f>
        <v>#VALUE!</v>
      </c>
      <c r="Q602" s="57" t="e">
        <f t="shared" si="49"/>
        <v>#VALUE!</v>
      </c>
      <c r="R602" s="34" t="e">
        <f>'935'!Z602</f>
        <v>#VALUE!</v>
      </c>
      <c r="S602" s="58" t="e">
        <f t="shared" si="50"/>
        <v>#VALUE!</v>
      </c>
      <c r="T602" s="59" t="e">
        <f t="shared" si="51"/>
        <v>#VALUE!</v>
      </c>
      <c r="U602" s="57" t="e">
        <f t="shared" si="52"/>
        <v>#VALUE!</v>
      </c>
      <c r="V602" s="34" t="e">
        <f>'935'!AA602</f>
        <v>#VALUE!</v>
      </c>
      <c r="W602" s="58" t="e">
        <f t="shared" si="53"/>
        <v>#VALUE!</v>
      </c>
      <c r="X602" s="59" t="e">
        <f t="shared" si="54"/>
        <v>#VALUE!</v>
      </c>
      <c r="Y602" s="57" t="e">
        <f>0.01*('11'!B$17-'935'!X602)*Matrix!BT602</f>
        <v>#VALUE!</v>
      </c>
      <c r="Z602" s="32" t="e">
        <f>0.01*'11'!B$17*Matrix!AT602*Matrix!CV602</f>
        <v>#VALUE!</v>
      </c>
      <c r="AA602" s="32" t="e">
        <f>Matrix!AT602*MAX(Matrix!DD602,0-(Matrix!DC602+IF('935'!Q602=0,0,(1-'935'!Y602/'11'!C$17)*'11'!B$17/('11'!B$17-'935'!X602)*IF(Matrix!AT602=0,1,Matrix!BX602/Matrix!AT602)*Matrix!CU602)))*'11'!B$17*0.01*'DNO totals'!B$228/'DNO totals'!B$296</f>
        <v>#VALUE!</v>
      </c>
      <c r="AB602" s="32" t="e">
        <f>Matrix!AT602*'Charging rates'!B$106*Matrix!DA602</f>
        <v>#VALUE!</v>
      </c>
      <c r="AC602" s="32" t="e">
        <f>Matrix!AT602*MAX(Matrix!DD602,0-(Matrix!DC602+IF('935'!Q602=0,0,(1-'935'!Y602/'11'!C$17)*'11'!B$17/('11'!B$17-'935'!X602)*IF(Matrix!AT602=0,1,Matrix!BX602/Matrix!AT602)*Matrix!CU602)))*'11'!B$17*0.01*'DNO totals'!B$238/'DNO totals'!B$296</f>
        <v>#VALUE!</v>
      </c>
      <c r="AD602" s="32" t="e">
        <f>0.01*(Matrix!BX602*'11'!B$17*Matrix!CA602+Matrix!AT602*Matrix!CC602*'935'!Q602*('11'!C$17-'935'!Y602)*('11'!B$17/('11'!B$17-'935'!X602)))</f>
        <v>#VALUE!</v>
      </c>
      <c r="AE602" s="32" t="e">
        <f>Matrix!AT602*'Charging rates'!B$116*(Parameters!B$21+Matrix!AU602)*IF('DNO totals'!B$323&lt;0,1,'935'!S602)</f>
        <v>#VALUE!</v>
      </c>
      <c r="AF602" s="32" t="e">
        <f>Matrix!AT602*MAX(Matrix!DD602,0-(Matrix!DC602+IF('935'!Q602=0,0,(1-'935'!Y602/'11'!C$17)*'11'!B$17/('11'!B$17-'935'!X602)*IF(Matrix!AT602=0,1,Matrix!BX602/Matrix!AT602)*Matrix!CU602)))*'11'!B$17*0.01*(1-('DNO totals'!B$238+'DNO totals'!B$228)/'DNO totals'!B$296)</f>
        <v>#VALUE!</v>
      </c>
      <c r="AG602" s="49" t="e">
        <f t="shared" si="55"/>
        <v>#VALUE!</v>
      </c>
    </row>
    <row r="603" spans="1:33">
      <c r="A603" s="28">
        <v>503</v>
      </c>
      <c r="B603" s="47" t="e">
        <f>Results!B603</f>
        <v>#VALUE!</v>
      </c>
      <c r="C603" s="35" t="e">
        <f>Results!C603</f>
        <v>#VALUE!</v>
      </c>
      <c r="D603" s="55" t="e">
        <f>Results!D603</f>
        <v>#VALUE!</v>
      </c>
      <c r="E603" s="55" t="e">
        <f>Results!E603</f>
        <v>#VALUE!</v>
      </c>
      <c r="F603" s="56" t="e">
        <f>Results!F603</f>
        <v>#VALUE!</v>
      </c>
      <c r="G603" s="35" t="e">
        <f>Results!G603</f>
        <v>#VALUE!</v>
      </c>
      <c r="H603" s="55" t="e">
        <f>Results!H603</f>
        <v>#VALUE!</v>
      </c>
      <c r="I603" s="55" t="e">
        <f>Results!I603</f>
        <v>#VALUE!</v>
      </c>
      <c r="J603" s="56" t="e">
        <f>Results!J603</f>
        <v>#VALUE!</v>
      </c>
      <c r="K603" s="57" t="e">
        <f>0.01*'11'!B$17*Matrix!AT603*Results!E603</f>
        <v>#VALUE!</v>
      </c>
      <c r="L603" s="32" t="e">
        <f>0.01*('11'!C$17-'935'!Y603)*Results!C603*Matrix!AT603*('11'!B$17/('11'!B$17-'935'!X603))*'935'!Q603</f>
        <v>#VALUE!</v>
      </c>
      <c r="M603" s="49" t="e">
        <f>0.01*('11'!B$17-'935'!X603)*Results!D603</f>
        <v>#VALUE!</v>
      </c>
      <c r="N603" s="32" t="e">
        <f>0.01*'11'!B$17*Matrix!H603*Matrix!BC603</f>
        <v>#VALUE!</v>
      </c>
      <c r="O603" s="32" t="e">
        <f>0.01*('11'!B$17-'935'!X603)*Matrix!BW603</f>
        <v>#VALUE!</v>
      </c>
      <c r="P603" s="49" t="e">
        <f>0.01*Matrix!AS603*'935'!U603</f>
        <v>#VALUE!</v>
      </c>
      <c r="Q603" s="57" t="e">
        <f t="shared" si="49"/>
        <v>#VALUE!</v>
      </c>
      <c r="R603" s="34" t="e">
        <f>'935'!Z603</f>
        <v>#VALUE!</v>
      </c>
      <c r="S603" s="58" t="e">
        <f t="shared" si="50"/>
        <v>#VALUE!</v>
      </c>
      <c r="T603" s="59" t="e">
        <f t="shared" si="51"/>
        <v>#VALUE!</v>
      </c>
      <c r="U603" s="57" t="e">
        <f t="shared" si="52"/>
        <v>#VALUE!</v>
      </c>
      <c r="V603" s="34" t="e">
        <f>'935'!AA603</f>
        <v>#VALUE!</v>
      </c>
      <c r="W603" s="58" t="e">
        <f t="shared" si="53"/>
        <v>#VALUE!</v>
      </c>
      <c r="X603" s="59" t="e">
        <f t="shared" si="54"/>
        <v>#VALUE!</v>
      </c>
      <c r="Y603" s="57" t="e">
        <f>0.01*('11'!B$17-'935'!X603)*Matrix!BT603</f>
        <v>#VALUE!</v>
      </c>
      <c r="Z603" s="32" t="e">
        <f>0.01*'11'!B$17*Matrix!AT603*Matrix!CV603</f>
        <v>#VALUE!</v>
      </c>
      <c r="AA603" s="32" t="e">
        <f>Matrix!AT603*MAX(Matrix!DD603,0-(Matrix!DC603+IF('935'!Q603=0,0,(1-'935'!Y603/'11'!C$17)*'11'!B$17/('11'!B$17-'935'!X603)*IF(Matrix!AT603=0,1,Matrix!BX603/Matrix!AT603)*Matrix!CU603)))*'11'!B$17*0.01*'DNO totals'!B$228/'DNO totals'!B$296</f>
        <v>#VALUE!</v>
      </c>
      <c r="AB603" s="32" t="e">
        <f>Matrix!AT603*'Charging rates'!B$106*Matrix!DA603</f>
        <v>#VALUE!</v>
      </c>
      <c r="AC603" s="32" t="e">
        <f>Matrix!AT603*MAX(Matrix!DD603,0-(Matrix!DC603+IF('935'!Q603=0,0,(1-'935'!Y603/'11'!C$17)*'11'!B$17/('11'!B$17-'935'!X603)*IF(Matrix!AT603=0,1,Matrix!BX603/Matrix!AT603)*Matrix!CU603)))*'11'!B$17*0.01*'DNO totals'!B$238/'DNO totals'!B$296</f>
        <v>#VALUE!</v>
      </c>
      <c r="AD603" s="32" t="e">
        <f>0.01*(Matrix!BX603*'11'!B$17*Matrix!CA603+Matrix!AT603*Matrix!CC603*'935'!Q603*('11'!C$17-'935'!Y603)*('11'!B$17/('11'!B$17-'935'!X603)))</f>
        <v>#VALUE!</v>
      </c>
      <c r="AE603" s="32" t="e">
        <f>Matrix!AT603*'Charging rates'!B$116*(Parameters!B$21+Matrix!AU603)*IF('DNO totals'!B$323&lt;0,1,'935'!S603)</f>
        <v>#VALUE!</v>
      </c>
      <c r="AF603" s="32" t="e">
        <f>Matrix!AT603*MAX(Matrix!DD603,0-(Matrix!DC603+IF('935'!Q603=0,0,(1-'935'!Y603/'11'!C$17)*'11'!B$17/('11'!B$17-'935'!X603)*IF(Matrix!AT603=0,1,Matrix!BX603/Matrix!AT603)*Matrix!CU603)))*'11'!B$17*0.01*(1-('DNO totals'!B$238+'DNO totals'!B$228)/'DNO totals'!B$296)</f>
        <v>#VALUE!</v>
      </c>
      <c r="AG603" s="49" t="e">
        <f t="shared" si="55"/>
        <v>#VALUE!</v>
      </c>
    </row>
    <row r="604" spans="1:33">
      <c r="A604" s="28">
        <v>504</v>
      </c>
      <c r="B604" s="47" t="e">
        <f>Results!B604</f>
        <v>#VALUE!</v>
      </c>
      <c r="C604" s="35" t="e">
        <f>Results!C604</f>
        <v>#VALUE!</v>
      </c>
      <c r="D604" s="55" t="e">
        <f>Results!D604</f>
        <v>#VALUE!</v>
      </c>
      <c r="E604" s="55" t="e">
        <f>Results!E604</f>
        <v>#VALUE!</v>
      </c>
      <c r="F604" s="56" t="e">
        <f>Results!F604</f>
        <v>#VALUE!</v>
      </c>
      <c r="G604" s="35" t="e">
        <f>Results!G604</f>
        <v>#VALUE!</v>
      </c>
      <c r="H604" s="55" t="e">
        <f>Results!H604</f>
        <v>#VALUE!</v>
      </c>
      <c r="I604" s="55" t="e">
        <f>Results!I604</f>
        <v>#VALUE!</v>
      </c>
      <c r="J604" s="56" t="e">
        <f>Results!J604</f>
        <v>#VALUE!</v>
      </c>
      <c r="K604" s="57" t="e">
        <f>0.01*'11'!B$17*Matrix!AT604*Results!E604</f>
        <v>#VALUE!</v>
      </c>
      <c r="L604" s="32" t="e">
        <f>0.01*('11'!C$17-'935'!Y604)*Results!C604*Matrix!AT604*('11'!B$17/('11'!B$17-'935'!X604))*'935'!Q604</f>
        <v>#VALUE!</v>
      </c>
      <c r="M604" s="49" t="e">
        <f>0.01*('11'!B$17-'935'!X604)*Results!D604</f>
        <v>#VALUE!</v>
      </c>
      <c r="N604" s="32" t="e">
        <f>0.01*'11'!B$17*Matrix!H604*Matrix!BC604</f>
        <v>#VALUE!</v>
      </c>
      <c r="O604" s="32" t="e">
        <f>0.01*('11'!B$17-'935'!X604)*Matrix!BW604</f>
        <v>#VALUE!</v>
      </c>
      <c r="P604" s="49" t="e">
        <f>0.01*Matrix!AS604*'935'!U604</f>
        <v>#VALUE!</v>
      </c>
      <c r="Q604" s="57" t="e">
        <f t="shared" si="49"/>
        <v>#VALUE!</v>
      </c>
      <c r="R604" s="34" t="e">
        <f>'935'!Z604</f>
        <v>#VALUE!</v>
      </c>
      <c r="S604" s="58" t="e">
        <f t="shared" si="50"/>
        <v>#VALUE!</v>
      </c>
      <c r="T604" s="59" t="e">
        <f t="shared" si="51"/>
        <v>#VALUE!</v>
      </c>
      <c r="U604" s="57" t="e">
        <f t="shared" si="52"/>
        <v>#VALUE!</v>
      </c>
      <c r="V604" s="34" t="e">
        <f>'935'!AA604</f>
        <v>#VALUE!</v>
      </c>
      <c r="W604" s="58" t="e">
        <f t="shared" si="53"/>
        <v>#VALUE!</v>
      </c>
      <c r="X604" s="59" t="e">
        <f t="shared" si="54"/>
        <v>#VALUE!</v>
      </c>
      <c r="Y604" s="57" t="e">
        <f>0.01*('11'!B$17-'935'!X604)*Matrix!BT604</f>
        <v>#VALUE!</v>
      </c>
      <c r="Z604" s="32" t="e">
        <f>0.01*'11'!B$17*Matrix!AT604*Matrix!CV604</f>
        <v>#VALUE!</v>
      </c>
      <c r="AA604" s="32" t="e">
        <f>Matrix!AT604*MAX(Matrix!DD604,0-(Matrix!DC604+IF('935'!Q604=0,0,(1-'935'!Y604/'11'!C$17)*'11'!B$17/('11'!B$17-'935'!X604)*IF(Matrix!AT604=0,1,Matrix!BX604/Matrix!AT604)*Matrix!CU604)))*'11'!B$17*0.01*'DNO totals'!B$228/'DNO totals'!B$296</f>
        <v>#VALUE!</v>
      </c>
      <c r="AB604" s="32" t="e">
        <f>Matrix!AT604*'Charging rates'!B$106*Matrix!DA604</f>
        <v>#VALUE!</v>
      </c>
      <c r="AC604" s="32" t="e">
        <f>Matrix!AT604*MAX(Matrix!DD604,0-(Matrix!DC604+IF('935'!Q604=0,0,(1-'935'!Y604/'11'!C$17)*'11'!B$17/('11'!B$17-'935'!X604)*IF(Matrix!AT604=0,1,Matrix!BX604/Matrix!AT604)*Matrix!CU604)))*'11'!B$17*0.01*'DNO totals'!B$238/'DNO totals'!B$296</f>
        <v>#VALUE!</v>
      </c>
      <c r="AD604" s="32" t="e">
        <f>0.01*(Matrix!BX604*'11'!B$17*Matrix!CA604+Matrix!AT604*Matrix!CC604*'935'!Q604*('11'!C$17-'935'!Y604)*('11'!B$17/('11'!B$17-'935'!X604)))</f>
        <v>#VALUE!</v>
      </c>
      <c r="AE604" s="32" t="e">
        <f>Matrix!AT604*'Charging rates'!B$116*(Parameters!B$21+Matrix!AU604)*IF('DNO totals'!B$323&lt;0,1,'935'!S604)</f>
        <v>#VALUE!</v>
      </c>
      <c r="AF604" s="32" t="e">
        <f>Matrix!AT604*MAX(Matrix!DD604,0-(Matrix!DC604+IF('935'!Q604=0,0,(1-'935'!Y604/'11'!C$17)*'11'!B$17/('11'!B$17-'935'!X604)*IF(Matrix!AT604=0,1,Matrix!BX604/Matrix!AT604)*Matrix!CU604)))*'11'!B$17*0.01*(1-('DNO totals'!B$238+'DNO totals'!B$228)/'DNO totals'!B$296)</f>
        <v>#VALUE!</v>
      </c>
      <c r="AG604" s="49" t="e">
        <f t="shared" si="55"/>
        <v>#VALUE!</v>
      </c>
    </row>
    <row r="605" spans="1:33">
      <c r="A605" s="28">
        <v>505</v>
      </c>
      <c r="B605" s="47" t="e">
        <f>Results!B605</f>
        <v>#VALUE!</v>
      </c>
      <c r="C605" s="35" t="e">
        <f>Results!C605</f>
        <v>#VALUE!</v>
      </c>
      <c r="D605" s="55" t="e">
        <f>Results!D605</f>
        <v>#VALUE!</v>
      </c>
      <c r="E605" s="55" t="e">
        <f>Results!E605</f>
        <v>#VALUE!</v>
      </c>
      <c r="F605" s="56" t="e">
        <f>Results!F605</f>
        <v>#VALUE!</v>
      </c>
      <c r="G605" s="35" t="e">
        <f>Results!G605</f>
        <v>#VALUE!</v>
      </c>
      <c r="H605" s="55" t="e">
        <f>Results!H605</f>
        <v>#VALUE!</v>
      </c>
      <c r="I605" s="55" t="e">
        <f>Results!I605</f>
        <v>#VALUE!</v>
      </c>
      <c r="J605" s="56" t="e">
        <f>Results!J605</f>
        <v>#VALUE!</v>
      </c>
      <c r="K605" s="57" t="e">
        <f>0.01*'11'!B$17*Matrix!AT605*Results!E605</f>
        <v>#VALUE!</v>
      </c>
      <c r="L605" s="32" t="e">
        <f>0.01*('11'!C$17-'935'!Y605)*Results!C605*Matrix!AT605*('11'!B$17/('11'!B$17-'935'!X605))*'935'!Q605</f>
        <v>#VALUE!</v>
      </c>
      <c r="M605" s="49" t="e">
        <f>0.01*('11'!B$17-'935'!X605)*Results!D605</f>
        <v>#VALUE!</v>
      </c>
      <c r="N605" s="32" t="e">
        <f>0.01*'11'!B$17*Matrix!H605*Matrix!BC605</f>
        <v>#VALUE!</v>
      </c>
      <c r="O605" s="32" t="e">
        <f>0.01*('11'!B$17-'935'!X605)*Matrix!BW605</f>
        <v>#VALUE!</v>
      </c>
      <c r="P605" s="49" t="e">
        <f>0.01*Matrix!AS605*'935'!U605</f>
        <v>#VALUE!</v>
      </c>
      <c r="Q605" s="57" t="e">
        <f t="shared" si="49"/>
        <v>#VALUE!</v>
      </c>
      <c r="R605" s="34" t="e">
        <f>'935'!Z605</f>
        <v>#VALUE!</v>
      </c>
      <c r="S605" s="58" t="e">
        <f t="shared" si="50"/>
        <v>#VALUE!</v>
      </c>
      <c r="T605" s="59" t="e">
        <f t="shared" si="51"/>
        <v>#VALUE!</v>
      </c>
      <c r="U605" s="57" t="e">
        <f t="shared" si="52"/>
        <v>#VALUE!</v>
      </c>
      <c r="V605" s="34" t="e">
        <f>'935'!AA605</f>
        <v>#VALUE!</v>
      </c>
      <c r="W605" s="58" t="e">
        <f t="shared" si="53"/>
        <v>#VALUE!</v>
      </c>
      <c r="X605" s="59" t="e">
        <f t="shared" si="54"/>
        <v>#VALUE!</v>
      </c>
      <c r="Y605" s="57" t="e">
        <f>0.01*('11'!B$17-'935'!X605)*Matrix!BT605</f>
        <v>#VALUE!</v>
      </c>
      <c r="Z605" s="32" t="e">
        <f>0.01*'11'!B$17*Matrix!AT605*Matrix!CV605</f>
        <v>#VALUE!</v>
      </c>
      <c r="AA605" s="32" t="e">
        <f>Matrix!AT605*MAX(Matrix!DD605,0-(Matrix!DC605+IF('935'!Q605=0,0,(1-'935'!Y605/'11'!C$17)*'11'!B$17/('11'!B$17-'935'!X605)*IF(Matrix!AT605=0,1,Matrix!BX605/Matrix!AT605)*Matrix!CU605)))*'11'!B$17*0.01*'DNO totals'!B$228/'DNO totals'!B$296</f>
        <v>#VALUE!</v>
      </c>
      <c r="AB605" s="32" t="e">
        <f>Matrix!AT605*'Charging rates'!B$106*Matrix!DA605</f>
        <v>#VALUE!</v>
      </c>
      <c r="AC605" s="32" t="e">
        <f>Matrix!AT605*MAX(Matrix!DD605,0-(Matrix!DC605+IF('935'!Q605=0,0,(1-'935'!Y605/'11'!C$17)*'11'!B$17/('11'!B$17-'935'!X605)*IF(Matrix!AT605=0,1,Matrix!BX605/Matrix!AT605)*Matrix!CU605)))*'11'!B$17*0.01*'DNO totals'!B$238/'DNO totals'!B$296</f>
        <v>#VALUE!</v>
      </c>
      <c r="AD605" s="32" t="e">
        <f>0.01*(Matrix!BX605*'11'!B$17*Matrix!CA605+Matrix!AT605*Matrix!CC605*'935'!Q605*('11'!C$17-'935'!Y605)*('11'!B$17/('11'!B$17-'935'!X605)))</f>
        <v>#VALUE!</v>
      </c>
      <c r="AE605" s="32" t="e">
        <f>Matrix!AT605*'Charging rates'!B$116*(Parameters!B$21+Matrix!AU605)*IF('DNO totals'!B$323&lt;0,1,'935'!S605)</f>
        <v>#VALUE!</v>
      </c>
      <c r="AF605" s="32" t="e">
        <f>Matrix!AT605*MAX(Matrix!DD605,0-(Matrix!DC605+IF('935'!Q605=0,0,(1-'935'!Y605/'11'!C$17)*'11'!B$17/('11'!B$17-'935'!X605)*IF(Matrix!AT605=0,1,Matrix!BX605/Matrix!AT605)*Matrix!CU605)))*'11'!B$17*0.01*(1-('DNO totals'!B$238+'DNO totals'!B$228)/'DNO totals'!B$296)</f>
        <v>#VALUE!</v>
      </c>
      <c r="AG605" s="49" t="e">
        <f t="shared" si="55"/>
        <v>#VALUE!</v>
      </c>
    </row>
    <row r="606" spans="1:33">
      <c r="A606" s="28">
        <v>506</v>
      </c>
      <c r="B606" s="47" t="e">
        <f>Results!B606</f>
        <v>#VALUE!</v>
      </c>
      <c r="C606" s="35" t="e">
        <f>Results!C606</f>
        <v>#VALUE!</v>
      </c>
      <c r="D606" s="55" t="e">
        <f>Results!D606</f>
        <v>#VALUE!</v>
      </c>
      <c r="E606" s="55" t="e">
        <f>Results!E606</f>
        <v>#VALUE!</v>
      </c>
      <c r="F606" s="56" t="e">
        <f>Results!F606</f>
        <v>#VALUE!</v>
      </c>
      <c r="G606" s="35" t="e">
        <f>Results!G606</f>
        <v>#VALUE!</v>
      </c>
      <c r="H606" s="55" t="e">
        <f>Results!H606</f>
        <v>#VALUE!</v>
      </c>
      <c r="I606" s="55" t="e">
        <f>Results!I606</f>
        <v>#VALUE!</v>
      </c>
      <c r="J606" s="56" t="e">
        <f>Results!J606</f>
        <v>#VALUE!</v>
      </c>
      <c r="K606" s="57" t="e">
        <f>0.01*'11'!B$17*Matrix!AT606*Results!E606</f>
        <v>#VALUE!</v>
      </c>
      <c r="L606" s="32" t="e">
        <f>0.01*('11'!C$17-'935'!Y606)*Results!C606*Matrix!AT606*('11'!B$17/('11'!B$17-'935'!X606))*'935'!Q606</f>
        <v>#VALUE!</v>
      </c>
      <c r="M606" s="49" t="e">
        <f>0.01*('11'!B$17-'935'!X606)*Results!D606</f>
        <v>#VALUE!</v>
      </c>
      <c r="N606" s="32" t="e">
        <f>0.01*'11'!B$17*Matrix!H606*Matrix!BC606</f>
        <v>#VALUE!</v>
      </c>
      <c r="O606" s="32" t="e">
        <f>0.01*('11'!B$17-'935'!X606)*Matrix!BW606</f>
        <v>#VALUE!</v>
      </c>
      <c r="P606" s="49" t="e">
        <f>0.01*Matrix!AS606*'935'!U606</f>
        <v>#VALUE!</v>
      </c>
      <c r="Q606" s="57" t="e">
        <f t="shared" si="49"/>
        <v>#VALUE!</v>
      </c>
      <c r="R606" s="34" t="e">
        <f>'935'!Z606</f>
        <v>#VALUE!</v>
      </c>
      <c r="S606" s="58" t="e">
        <f t="shared" si="50"/>
        <v>#VALUE!</v>
      </c>
      <c r="T606" s="59" t="e">
        <f t="shared" si="51"/>
        <v>#VALUE!</v>
      </c>
      <c r="U606" s="57" t="e">
        <f t="shared" si="52"/>
        <v>#VALUE!</v>
      </c>
      <c r="V606" s="34" t="e">
        <f>'935'!AA606</f>
        <v>#VALUE!</v>
      </c>
      <c r="W606" s="58" t="e">
        <f t="shared" si="53"/>
        <v>#VALUE!</v>
      </c>
      <c r="X606" s="59" t="e">
        <f t="shared" si="54"/>
        <v>#VALUE!</v>
      </c>
      <c r="Y606" s="57" t="e">
        <f>0.01*('11'!B$17-'935'!X606)*Matrix!BT606</f>
        <v>#VALUE!</v>
      </c>
      <c r="Z606" s="32" t="e">
        <f>0.01*'11'!B$17*Matrix!AT606*Matrix!CV606</f>
        <v>#VALUE!</v>
      </c>
      <c r="AA606" s="32" t="e">
        <f>Matrix!AT606*MAX(Matrix!DD606,0-(Matrix!DC606+IF('935'!Q606=0,0,(1-'935'!Y606/'11'!C$17)*'11'!B$17/('11'!B$17-'935'!X606)*IF(Matrix!AT606=0,1,Matrix!BX606/Matrix!AT606)*Matrix!CU606)))*'11'!B$17*0.01*'DNO totals'!B$228/'DNO totals'!B$296</f>
        <v>#VALUE!</v>
      </c>
      <c r="AB606" s="32" t="e">
        <f>Matrix!AT606*'Charging rates'!B$106*Matrix!DA606</f>
        <v>#VALUE!</v>
      </c>
      <c r="AC606" s="32" t="e">
        <f>Matrix!AT606*MAX(Matrix!DD606,0-(Matrix!DC606+IF('935'!Q606=0,0,(1-'935'!Y606/'11'!C$17)*'11'!B$17/('11'!B$17-'935'!X606)*IF(Matrix!AT606=0,1,Matrix!BX606/Matrix!AT606)*Matrix!CU606)))*'11'!B$17*0.01*'DNO totals'!B$238/'DNO totals'!B$296</f>
        <v>#VALUE!</v>
      </c>
      <c r="AD606" s="32" t="e">
        <f>0.01*(Matrix!BX606*'11'!B$17*Matrix!CA606+Matrix!AT606*Matrix!CC606*'935'!Q606*('11'!C$17-'935'!Y606)*('11'!B$17/('11'!B$17-'935'!X606)))</f>
        <v>#VALUE!</v>
      </c>
      <c r="AE606" s="32" t="e">
        <f>Matrix!AT606*'Charging rates'!B$116*(Parameters!B$21+Matrix!AU606)*IF('DNO totals'!B$323&lt;0,1,'935'!S606)</f>
        <v>#VALUE!</v>
      </c>
      <c r="AF606" s="32" t="e">
        <f>Matrix!AT606*MAX(Matrix!DD606,0-(Matrix!DC606+IF('935'!Q606=0,0,(1-'935'!Y606/'11'!C$17)*'11'!B$17/('11'!B$17-'935'!X606)*IF(Matrix!AT606=0,1,Matrix!BX606/Matrix!AT606)*Matrix!CU606)))*'11'!B$17*0.01*(1-('DNO totals'!B$238+'DNO totals'!B$228)/'DNO totals'!B$296)</f>
        <v>#VALUE!</v>
      </c>
      <c r="AG606" s="49" t="e">
        <f t="shared" si="55"/>
        <v>#VALUE!</v>
      </c>
    </row>
    <row r="607" spans="1:33">
      <c r="A607" s="28">
        <v>507</v>
      </c>
      <c r="B607" s="47" t="e">
        <f>Results!B607</f>
        <v>#VALUE!</v>
      </c>
      <c r="C607" s="35" t="e">
        <f>Results!C607</f>
        <v>#VALUE!</v>
      </c>
      <c r="D607" s="55" t="e">
        <f>Results!D607</f>
        <v>#VALUE!</v>
      </c>
      <c r="E607" s="55" t="e">
        <f>Results!E607</f>
        <v>#VALUE!</v>
      </c>
      <c r="F607" s="56" t="e">
        <f>Results!F607</f>
        <v>#VALUE!</v>
      </c>
      <c r="G607" s="35" t="e">
        <f>Results!G607</f>
        <v>#VALUE!</v>
      </c>
      <c r="H607" s="55" t="e">
        <f>Results!H607</f>
        <v>#VALUE!</v>
      </c>
      <c r="I607" s="55" t="e">
        <f>Results!I607</f>
        <v>#VALUE!</v>
      </c>
      <c r="J607" s="56" t="e">
        <f>Results!J607</f>
        <v>#VALUE!</v>
      </c>
      <c r="K607" s="57" t="e">
        <f>0.01*'11'!B$17*Matrix!AT607*Results!E607</f>
        <v>#VALUE!</v>
      </c>
      <c r="L607" s="32" t="e">
        <f>0.01*('11'!C$17-'935'!Y607)*Results!C607*Matrix!AT607*('11'!B$17/('11'!B$17-'935'!X607))*'935'!Q607</f>
        <v>#VALUE!</v>
      </c>
      <c r="M607" s="49" t="e">
        <f>0.01*('11'!B$17-'935'!X607)*Results!D607</f>
        <v>#VALUE!</v>
      </c>
      <c r="N607" s="32" t="e">
        <f>0.01*'11'!B$17*Matrix!H607*Matrix!BC607</f>
        <v>#VALUE!</v>
      </c>
      <c r="O607" s="32" t="e">
        <f>0.01*('11'!B$17-'935'!X607)*Matrix!BW607</f>
        <v>#VALUE!</v>
      </c>
      <c r="P607" s="49" t="e">
        <f>0.01*Matrix!AS607*'935'!U607</f>
        <v>#VALUE!</v>
      </c>
      <c r="Q607" s="57" t="e">
        <f t="shared" si="49"/>
        <v>#VALUE!</v>
      </c>
      <c r="R607" s="34" t="e">
        <f>'935'!Z607</f>
        <v>#VALUE!</v>
      </c>
      <c r="S607" s="58" t="e">
        <f t="shared" si="50"/>
        <v>#VALUE!</v>
      </c>
      <c r="T607" s="59" t="e">
        <f t="shared" si="51"/>
        <v>#VALUE!</v>
      </c>
      <c r="U607" s="57" t="e">
        <f t="shared" si="52"/>
        <v>#VALUE!</v>
      </c>
      <c r="V607" s="34" t="e">
        <f>'935'!AA607</f>
        <v>#VALUE!</v>
      </c>
      <c r="W607" s="58" t="e">
        <f t="shared" si="53"/>
        <v>#VALUE!</v>
      </c>
      <c r="X607" s="59" t="e">
        <f t="shared" si="54"/>
        <v>#VALUE!</v>
      </c>
      <c r="Y607" s="57" t="e">
        <f>0.01*('11'!B$17-'935'!X607)*Matrix!BT607</f>
        <v>#VALUE!</v>
      </c>
      <c r="Z607" s="32" t="e">
        <f>0.01*'11'!B$17*Matrix!AT607*Matrix!CV607</f>
        <v>#VALUE!</v>
      </c>
      <c r="AA607" s="32" t="e">
        <f>Matrix!AT607*MAX(Matrix!DD607,0-(Matrix!DC607+IF('935'!Q607=0,0,(1-'935'!Y607/'11'!C$17)*'11'!B$17/('11'!B$17-'935'!X607)*IF(Matrix!AT607=0,1,Matrix!BX607/Matrix!AT607)*Matrix!CU607)))*'11'!B$17*0.01*'DNO totals'!B$228/'DNO totals'!B$296</f>
        <v>#VALUE!</v>
      </c>
      <c r="AB607" s="32" t="e">
        <f>Matrix!AT607*'Charging rates'!B$106*Matrix!DA607</f>
        <v>#VALUE!</v>
      </c>
      <c r="AC607" s="32" t="e">
        <f>Matrix!AT607*MAX(Matrix!DD607,0-(Matrix!DC607+IF('935'!Q607=0,0,(1-'935'!Y607/'11'!C$17)*'11'!B$17/('11'!B$17-'935'!X607)*IF(Matrix!AT607=0,1,Matrix!BX607/Matrix!AT607)*Matrix!CU607)))*'11'!B$17*0.01*'DNO totals'!B$238/'DNO totals'!B$296</f>
        <v>#VALUE!</v>
      </c>
      <c r="AD607" s="32" t="e">
        <f>0.01*(Matrix!BX607*'11'!B$17*Matrix!CA607+Matrix!AT607*Matrix!CC607*'935'!Q607*('11'!C$17-'935'!Y607)*('11'!B$17/('11'!B$17-'935'!X607)))</f>
        <v>#VALUE!</v>
      </c>
      <c r="AE607" s="32" t="e">
        <f>Matrix!AT607*'Charging rates'!B$116*(Parameters!B$21+Matrix!AU607)*IF('DNO totals'!B$323&lt;0,1,'935'!S607)</f>
        <v>#VALUE!</v>
      </c>
      <c r="AF607" s="32" t="e">
        <f>Matrix!AT607*MAX(Matrix!DD607,0-(Matrix!DC607+IF('935'!Q607=0,0,(1-'935'!Y607/'11'!C$17)*'11'!B$17/('11'!B$17-'935'!X607)*IF(Matrix!AT607=0,1,Matrix!BX607/Matrix!AT607)*Matrix!CU607)))*'11'!B$17*0.01*(1-('DNO totals'!B$238+'DNO totals'!B$228)/'DNO totals'!B$296)</f>
        <v>#VALUE!</v>
      </c>
      <c r="AG607" s="49" t="e">
        <f t="shared" si="55"/>
        <v>#VALUE!</v>
      </c>
    </row>
    <row r="608" spans="1:33">
      <c r="A608" s="28">
        <v>508</v>
      </c>
      <c r="B608" s="47" t="e">
        <f>Results!B608</f>
        <v>#VALUE!</v>
      </c>
      <c r="C608" s="35" t="e">
        <f>Results!C608</f>
        <v>#VALUE!</v>
      </c>
      <c r="D608" s="55" t="e">
        <f>Results!D608</f>
        <v>#VALUE!</v>
      </c>
      <c r="E608" s="55" t="e">
        <f>Results!E608</f>
        <v>#VALUE!</v>
      </c>
      <c r="F608" s="56" t="e">
        <f>Results!F608</f>
        <v>#VALUE!</v>
      </c>
      <c r="G608" s="35" t="e">
        <f>Results!G608</f>
        <v>#VALUE!</v>
      </c>
      <c r="H608" s="55" t="e">
        <f>Results!H608</f>
        <v>#VALUE!</v>
      </c>
      <c r="I608" s="55" t="e">
        <f>Results!I608</f>
        <v>#VALUE!</v>
      </c>
      <c r="J608" s="56" t="e">
        <f>Results!J608</f>
        <v>#VALUE!</v>
      </c>
      <c r="K608" s="57" t="e">
        <f>0.01*'11'!B$17*Matrix!AT608*Results!E608</f>
        <v>#VALUE!</v>
      </c>
      <c r="L608" s="32" t="e">
        <f>0.01*('11'!C$17-'935'!Y608)*Results!C608*Matrix!AT608*('11'!B$17/('11'!B$17-'935'!X608))*'935'!Q608</f>
        <v>#VALUE!</v>
      </c>
      <c r="M608" s="49" t="e">
        <f>0.01*('11'!B$17-'935'!X608)*Results!D608</f>
        <v>#VALUE!</v>
      </c>
      <c r="N608" s="32" t="e">
        <f>0.01*'11'!B$17*Matrix!H608*Matrix!BC608</f>
        <v>#VALUE!</v>
      </c>
      <c r="O608" s="32" t="e">
        <f>0.01*('11'!B$17-'935'!X608)*Matrix!BW608</f>
        <v>#VALUE!</v>
      </c>
      <c r="P608" s="49" t="e">
        <f>0.01*Matrix!AS608*'935'!U608</f>
        <v>#VALUE!</v>
      </c>
      <c r="Q608" s="57" t="e">
        <f t="shared" si="49"/>
        <v>#VALUE!</v>
      </c>
      <c r="R608" s="34" t="e">
        <f>'935'!Z608</f>
        <v>#VALUE!</v>
      </c>
      <c r="S608" s="58" t="e">
        <f t="shared" si="50"/>
        <v>#VALUE!</v>
      </c>
      <c r="T608" s="59" t="e">
        <f t="shared" si="51"/>
        <v>#VALUE!</v>
      </c>
      <c r="U608" s="57" t="e">
        <f t="shared" si="52"/>
        <v>#VALUE!</v>
      </c>
      <c r="V608" s="34" t="e">
        <f>'935'!AA608</f>
        <v>#VALUE!</v>
      </c>
      <c r="W608" s="58" t="e">
        <f t="shared" si="53"/>
        <v>#VALUE!</v>
      </c>
      <c r="X608" s="59" t="e">
        <f t="shared" si="54"/>
        <v>#VALUE!</v>
      </c>
      <c r="Y608" s="57" t="e">
        <f>0.01*('11'!B$17-'935'!X608)*Matrix!BT608</f>
        <v>#VALUE!</v>
      </c>
      <c r="Z608" s="32" t="e">
        <f>0.01*'11'!B$17*Matrix!AT608*Matrix!CV608</f>
        <v>#VALUE!</v>
      </c>
      <c r="AA608" s="32" t="e">
        <f>Matrix!AT608*MAX(Matrix!DD608,0-(Matrix!DC608+IF('935'!Q608=0,0,(1-'935'!Y608/'11'!C$17)*'11'!B$17/('11'!B$17-'935'!X608)*IF(Matrix!AT608=0,1,Matrix!BX608/Matrix!AT608)*Matrix!CU608)))*'11'!B$17*0.01*'DNO totals'!B$228/'DNO totals'!B$296</f>
        <v>#VALUE!</v>
      </c>
      <c r="AB608" s="32" t="e">
        <f>Matrix!AT608*'Charging rates'!B$106*Matrix!DA608</f>
        <v>#VALUE!</v>
      </c>
      <c r="AC608" s="32" t="e">
        <f>Matrix!AT608*MAX(Matrix!DD608,0-(Matrix!DC608+IF('935'!Q608=0,0,(1-'935'!Y608/'11'!C$17)*'11'!B$17/('11'!B$17-'935'!X608)*IF(Matrix!AT608=0,1,Matrix!BX608/Matrix!AT608)*Matrix!CU608)))*'11'!B$17*0.01*'DNO totals'!B$238/'DNO totals'!B$296</f>
        <v>#VALUE!</v>
      </c>
      <c r="AD608" s="32" t="e">
        <f>0.01*(Matrix!BX608*'11'!B$17*Matrix!CA608+Matrix!AT608*Matrix!CC608*'935'!Q608*('11'!C$17-'935'!Y608)*('11'!B$17/('11'!B$17-'935'!X608)))</f>
        <v>#VALUE!</v>
      </c>
      <c r="AE608" s="32" t="e">
        <f>Matrix!AT608*'Charging rates'!B$116*(Parameters!B$21+Matrix!AU608)*IF('DNO totals'!B$323&lt;0,1,'935'!S608)</f>
        <v>#VALUE!</v>
      </c>
      <c r="AF608" s="32" t="e">
        <f>Matrix!AT608*MAX(Matrix!DD608,0-(Matrix!DC608+IF('935'!Q608=0,0,(1-'935'!Y608/'11'!C$17)*'11'!B$17/('11'!B$17-'935'!X608)*IF(Matrix!AT608=0,1,Matrix!BX608/Matrix!AT608)*Matrix!CU608)))*'11'!B$17*0.01*(1-('DNO totals'!B$238+'DNO totals'!B$228)/'DNO totals'!B$296)</f>
        <v>#VALUE!</v>
      </c>
      <c r="AG608" s="49" t="e">
        <f t="shared" si="55"/>
        <v>#VALUE!</v>
      </c>
    </row>
    <row r="609" spans="1:33">
      <c r="A609" s="28">
        <v>509</v>
      </c>
      <c r="B609" s="47" t="e">
        <f>Results!B609</f>
        <v>#VALUE!</v>
      </c>
      <c r="C609" s="35" t="e">
        <f>Results!C609</f>
        <v>#VALUE!</v>
      </c>
      <c r="D609" s="55" t="e">
        <f>Results!D609</f>
        <v>#VALUE!</v>
      </c>
      <c r="E609" s="55" t="e">
        <f>Results!E609</f>
        <v>#VALUE!</v>
      </c>
      <c r="F609" s="56" t="e">
        <f>Results!F609</f>
        <v>#VALUE!</v>
      </c>
      <c r="G609" s="35" t="e">
        <f>Results!G609</f>
        <v>#VALUE!</v>
      </c>
      <c r="H609" s="55" t="e">
        <f>Results!H609</f>
        <v>#VALUE!</v>
      </c>
      <c r="I609" s="55" t="e">
        <f>Results!I609</f>
        <v>#VALUE!</v>
      </c>
      <c r="J609" s="56" t="e">
        <f>Results!J609</f>
        <v>#VALUE!</v>
      </c>
      <c r="K609" s="57" t="e">
        <f>0.01*'11'!B$17*Matrix!AT609*Results!E609</f>
        <v>#VALUE!</v>
      </c>
      <c r="L609" s="32" t="e">
        <f>0.01*('11'!C$17-'935'!Y609)*Results!C609*Matrix!AT609*('11'!B$17/('11'!B$17-'935'!X609))*'935'!Q609</f>
        <v>#VALUE!</v>
      </c>
      <c r="M609" s="49" t="e">
        <f>0.01*('11'!B$17-'935'!X609)*Results!D609</f>
        <v>#VALUE!</v>
      </c>
      <c r="N609" s="32" t="e">
        <f>0.01*'11'!B$17*Matrix!H609*Matrix!BC609</f>
        <v>#VALUE!</v>
      </c>
      <c r="O609" s="32" t="e">
        <f>0.01*('11'!B$17-'935'!X609)*Matrix!BW609</f>
        <v>#VALUE!</v>
      </c>
      <c r="P609" s="49" t="e">
        <f>0.01*Matrix!AS609*'935'!U609</f>
        <v>#VALUE!</v>
      </c>
      <c r="Q609" s="57" t="e">
        <f t="shared" si="49"/>
        <v>#VALUE!</v>
      </c>
      <c r="R609" s="34" t="e">
        <f>'935'!Z609</f>
        <v>#VALUE!</v>
      </c>
      <c r="S609" s="58" t="e">
        <f t="shared" si="50"/>
        <v>#VALUE!</v>
      </c>
      <c r="T609" s="59" t="e">
        <f t="shared" si="51"/>
        <v>#VALUE!</v>
      </c>
      <c r="U609" s="57" t="e">
        <f t="shared" si="52"/>
        <v>#VALUE!</v>
      </c>
      <c r="V609" s="34" t="e">
        <f>'935'!AA609</f>
        <v>#VALUE!</v>
      </c>
      <c r="W609" s="58" t="e">
        <f t="shared" si="53"/>
        <v>#VALUE!</v>
      </c>
      <c r="X609" s="59" t="e">
        <f t="shared" si="54"/>
        <v>#VALUE!</v>
      </c>
      <c r="Y609" s="57" t="e">
        <f>0.01*('11'!B$17-'935'!X609)*Matrix!BT609</f>
        <v>#VALUE!</v>
      </c>
      <c r="Z609" s="32" t="e">
        <f>0.01*'11'!B$17*Matrix!AT609*Matrix!CV609</f>
        <v>#VALUE!</v>
      </c>
      <c r="AA609" s="32" t="e">
        <f>Matrix!AT609*MAX(Matrix!DD609,0-(Matrix!DC609+IF('935'!Q609=0,0,(1-'935'!Y609/'11'!C$17)*'11'!B$17/('11'!B$17-'935'!X609)*IF(Matrix!AT609=0,1,Matrix!BX609/Matrix!AT609)*Matrix!CU609)))*'11'!B$17*0.01*'DNO totals'!B$228/'DNO totals'!B$296</f>
        <v>#VALUE!</v>
      </c>
      <c r="AB609" s="32" t="e">
        <f>Matrix!AT609*'Charging rates'!B$106*Matrix!DA609</f>
        <v>#VALUE!</v>
      </c>
      <c r="AC609" s="32" t="e">
        <f>Matrix!AT609*MAX(Matrix!DD609,0-(Matrix!DC609+IF('935'!Q609=0,0,(1-'935'!Y609/'11'!C$17)*'11'!B$17/('11'!B$17-'935'!X609)*IF(Matrix!AT609=0,1,Matrix!BX609/Matrix!AT609)*Matrix!CU609)))*'11'!B$17*0.01*'DNO totals'!B$238/'DNO totals'!B$296</f>
        <v>#VALUE!</v>
      </c>
      <c r="AD609" s="32" t="e">
        <f>0.01*(Matrix!BX609*'11'!B$17*Matrix!CA609+Matrix!AT609*Matrix!CC609*'935'!Q609*('11'!C$17-'935'!Y609)*('11'!B$17/('11'!B$17-'935'!X609)))</f>
        <v>#VALUE!</v>
      </c>
      <c r="AE609" s="32" t="e">
        <f>Matrix!AT609*'Charging rates'!B$116*(Parameters!B$21+Matrix!AU609)*IF('DNO totals'!B$323&lt;0,1,'935'!S609)</f>
        <v>#VALUE!</v>
      </c>
      <c r="AF609" s="32" t="e">
        <f>Matrix!AT609*MAX(Matrix!DD609,0-(Matrix!DC609+IF('935'!Q609=0,0,(1-'935'!Y609/'11'!C$17)*'11'!B$17/('11'!B$17-'935'!X609)*IF(Matrix!AT609=0,1,Matrix!BX609/Matrix!AT609)*Matrix!CU609)))*'11'!B$17*0.01*(1-('DNO totals'!B$238+'DNO totals'!B$228)/'DNO totals'!B$296)</f>
        <v>#VALUE!</v>
      </c>
      <c r="AG609" s="49" t="e">
        <f t="shared" si="55"/>
        <v>#VALUE!</v>
      </c>
    </row>
    <row r="610" spans="1:33">
      <c r="A610" s="28">
        <v>510</v>
      </c>
      <c r="B610" s="47" t="e">
        <f>Results!B610</f>
        <v>#VALUE!</v>
      </c>
      <c r="C610" s="35" t="e">
        <f>Results!C610</f>
        <v>#VALUE!</v>
      </c>
      <c r="D610" s="55" t="e">
        <f>Results!D610</f>
        <v>#VALUE!</v>
      </c>
      <c r="E610" s="55" t="e">
        <f>Results!E610</f>
        <v>#VALUE!</v>
      </c>
      <c r="F610" s="56" t="e">
        <f>Results!F610</f>
        <v>#VALUE!</v>
      </c>
      <c r="G610" s="35" t="e">
        <f>Results!G610</f>
        <v>#VALUE!</v>
      </c>
      <c r="H610" s="55" t="e">
        <f>Results!H610</f>
        <v>#VALUE!</v>
      </c>
      <c r="I610" s="55" t="e">
        <f>Results!I610</f>
        <v>#VALUE!</v>
      </c>
      <c r="J610" s="56" t="e">
        <f>Results!J610</f>
        <v>#VALUE!</v>
      </c>
      <c r="K610" s="57" t="e">
        <f>0.01*'11'!B$17*Matrix!AT610*Results!E610</f>
        <v>#VALUE!</v>
      </c>
      <c r="L610" s="32" t="e">
        <f>0.01*('11'!C$17-'935'!Y610)*Results!C610*Matrix!AT610*('11'!B$17/('11'!B$17-'935'!X610))*'935'!Q610</f>
        <v>#VALUE!</v>
      </c>
      <c r="M610" s="49" t="e">
        <f>0.01*('11'!B$17-'935'!X610)*Results!D610</f>
        <v>#VALUE!</v>
      </c>
      <c r="N610" s="32" t="e">
        <f>0.01*'11'!B$17*Matrix!H610*Matrix!BC610</f>
        <v>#VALUE!</v>
      </c>
      <c r="O610" s="32" t="e">
        <f>0.01*('11'!B$17-'935'!X610)*Matrix!BW610</f>
        <v>#VALUE!</v>
      </c>
      <c r="P610" s="49" t="e">
        <f>0.01*Matrix!AS610*'935'!U610</f>
        <v>#VALUE!</v>
      </c>
      <c r="Q610" s="57" t="e">
        <f t="shared" si="49"/>
        <v>#VALUE!</v>
      </c>
      <c r="R610" s="34" t="e">
        <f>'935'!Z610</f>
        <v>#VALUE!</v>
      </c>
      <c r="S610" s="58" t="e">
        <f t="shared" si="50"/>
        <v>#VALUE!</v>
      </c>
      <c r="T610" s="59" t="e">
        <f t="shared" si="51"/>
        <v>#VALUE!</v>
      </c>
      <c r="U610" s="57" t="e">
        <f t="shared" si="52"/>
        <v>#VALUE!</v>
      </c>
      <c r="V610" s="34" t="e">
        <f>'935'!AA610</f>
        <v>#VALUE!</v>
      </c>
      <c r="W610" s="58" t="e">
        <f t="shared" si="53"/>
        <v>#VALUE!</v>
      </c>
      <c r="X610" s="59" t="e">
        <f t="shared" si="54"/>
        <v>#VALUE!</v>
      </c>
      <c r="Y610" s="57" t="e">
        <f>0.01*('11'!B$17-'935'!X610)*Matrix!BT610</f>
        <v>#VALUE!</v>
      </c>
      <c r="Z610" s="32" t="e">
        <f>0.01*'11'!B$17*Matrix!AT610*Matrix!CV610</f>
        <v>#VALUE!</v>
      </c>
      <c r="AA610" s="32" t="e">
        <f>Matrix!AT610*MAX(Matrix!DD610,0-(Matrix!DC610+IF('935'!Q610=0,0,(1-'935'!Y610/'11'!C$17)*'11'!B$17/('11'!B$17-'935'!X610)*IF(Matrix!AT610=0,1,Matrix!BX610/Matrix!AT610)*Matrix!CU610)))*'11'!B$17*0.01*'DNO totals'!B$228/'DNO totals'!B$296</f>
        <v>#VALUE!</v>
      </c>
      <c r="AB610" s="32" t="e">
        <f>Matrix!AT610*'Charging rates'!B$106*Matrix!DA610</f>
        <v>#VALUE!</v>
      </c>
      <c r="AC610" s="32" t="e">
        <f>Matrix!AT610*MAX(Matrix!DD610,0-(Matrix!DC610+IF('935'!Q610=0,0,(1-'935'!Y610/'11'!C$17)*'11'!B$17/('11'!B$17-'935'!X610)*IF(Matrix!AT610=0,1,Matrix!BX610/Matrix!AT610)*Matrix!CU610)))*'11'!B$17*0.01*'DNO totals'!B$238/'DNO totals'!B$296</f>
        <v>#VALUE!</v>
      </c>
      <c r="AD610" s="32" t="e">
        <f>0.01*(Matrix!BX610*'11'!B$17*Matrix!CA610+Matrix!AT610*Matrix!CC610*'935'!Q610*('11'!C$17-'935'!Y610)*('11'!B$17/('11'!B$17-'935'!X610)))</f>
        <v>#VALUE!</v>
      </c>
      <c r="AE610" s="32" t="e">
        <f>Matrix!AT610*'Charging rates'!B$116*(Parameters!B$21+Matrix!AU610)*IF('DNO totals'!B$323&lt;0,1,'935'!S610)</f>
        <v>#VALUE!</v>
      </c>
      <c r="AF610" s="32" t="e">
        <f>Matrix!AT610*MAX(Matrix!DD610,0-(Matrix!DC610+IF('935'!Q610=0,0,(1-'935'!Y610/'11'!C$17)*'11'!B$17/('11'!B$17-'935'!X610)*IF(Matrix!AT610=0,1,Matrix!BX610/Matrix!AT610)*Matrix!CU610)))*'11'!B$17*0.01*(1-('DNO totals'!B$238+'DNO totals'!B$228)/'DNO totals'!B$296)</f>
        <v>#VALUE!</v>
      </c>
      <c r="AG610" s="49" t="e">
        <f t="shared" si="55"/>
        <v>#VALUE!</v>
      </c>
    </row>
    <row r="611" spans="1:33">
      <c r="A611" s="28">
        <v>511</v>
      </c>
      <c r="B611" s="47" t="e">
        <f>Results!B611</f>
        <v>#VALUE!</v>
      </c>
      <c r="C611" s="35" t="e">
        <f>Results!C611</f>
        <v>#VALUE!</v>
      </c>
      <c r="D611" s="55" t="e">
        <f>Results!D611</f>
        <v>#VALUE!</v>
      </c>
      <c r="E611" s="55" t="e">
        <f>Results!E611</f>
        <v>#VALUE!</v>
      </c>
      <c r="F611" s="56" t="e">
        <f>Results!F611</f>
        <v>#VALUE!</v>
      </c>
      <c r="G611" s="35" t="e">
        <f>Results!G611</f>
        <v>#VALUE!</v>
      </c>
      <c r="H611" s="55" t="e">
        <f>Results!H611</f>
        <v>#VALUE!</v>
      </c>
      <c r="I611" s="55" t="e">
        <f>Results!I611</f>
        <v>#VALUE!</v>
      </c>
      <c r="J611" s="56" t="e">
        <f>Results!J611</f>
        <v>#VALUE!</v>
      </c>
      <c r="K611" s="57" t="e">
        <f>0.01*'11'!B$17*Matrix!AT611*Results!E611</f>
        <v>#VALUE!</v>
      </c>
      <c r="L611" s="32" t="e">
        <f>0.01*('11'!C$17-'935'!Y611)*Results!C611*Matrix!AT611*('11'!B$17/('11'!B$17-'935'!X611))*'935'!Q611</f>
        <v>#VALUE!</v>
      </c>
      <c r="M611" s="49" t="e">
        <f>0.01*('11'!B$17-'935'!X611)*Results!D611</f>
        <v>#VALUE!</v>
      </c>
      <c r="N611" s="32" t="e">
        <f>0.01*'11'!B$17*Matrix!H611*Matrix!BC611</f>
        <v>#VALUE!</v>
      </c>
      <c r="O611" s="32" t="e">
        <f>0.01*('11'!B$17-'935'!X611)*Matrix!BW611</f>
        <v>#VALUE!</v>
      </c>
      <c r="P611" s="49" t="e">
        <f>0.01*Matrix!AS611*'935'!U611</f>
        <v>#VALUE!</v>
      </c>
      <c r="Q611" s="57" t="e">
        <f t="shared" si="49"/>
        <v>#VALUE!</v>
      </c>
      <c r="R611" s="34" t="e">
        <f>'935'!Z611</f>
        <v>#VALUE!</v>
      </c>
      <c r="S611" s="58" t="e">
        <f t="shared" si="50"/>
        <v>#VALUE!</v>
      </c>
      <c r="T611" s="59" t="e">
        <f t="shared" si="51"/>
        <v>#VALUE!</v>
      </c>
      <c r="U611" s="57" t="e">
        <f t="shared" si="52"/>
        <v>#VALUE!</v>
      </c>
      <c r="V611" s="34" t="e">
        <f>'935'!AA611</f>
        <v>#VALUE!</v>
      </c>
      <c r="W611" s="58" t="e">
        <f t="shared" si="53"/>
        <v>#VALUE!</v>
      </c>
      <c r="X611" s="59" t="e">
        <f t="shared" si="54"/>
        <v>#VALUE!</v>
      </c>
      <c r="Y611" s="57" t="e">
        <f>0.01*('11'!B$17-'935'!X611)*Matrix!BT611</f>
        <v>#VALUE!</v>
      </c>
      <c r="Z611" s="32" t="e">
        <f>0.01*'11'!B$17*Matrix!AT611*Matrix!CV611</f>
        <v>#VALUE!</v>
      </c>
      <c r="AA611" s="32" t="e">
        <f>Matrix!AT611*MAX(Matrix!DD611,0-(Matrix!DC611+IF('935'!Q611=0,0,(1-'935'!Y611/'11'!C$17)*'11'!B$17/('11'!B$17-'935'!X611)*IF(Matrix!AT611=0,1,Matrix!BX611/Matrix!AT611)*Matrix!CU611)))*'11'!B$17*0.01*'DNO totals'!B$228/'DNO totals'!B$296</f>
        <v>#VALUE!</v>
      </c>
      <c r="AB611" s="32" t="e">
        <f>Matrix!AT611*'Charging rates'!B$106*Matrix!DA611</f>
        <v>#VALUE!</v>
      </c>
      <c r="AC611" s="32" t="e">
        <f>Matrix!AT611*MAX(Matrix!DD611,0-(Matrix!DC611+IF('935'!Q611=0,0,(1-'935'!Y611/'11'!C$17)*'11'!B$17/('11'!B$17-'935'!X611)*IF(Matrix!AT611=0,1,Matrix!BX611/Matrix!AT611)*Matrix!CU611)))*'11'!B$17*0.01*'DNO totals'!B$238/'DNO totals'!B$296</f>
        <v>#VALUE!</v>
      </c>
      <c r="AD611" s="32" t="e">
        <f>0.01*(Matrix!BX611*'11'!B$17*Matrix!CA611+Matrix!AT611*Matrix!CC611*'935'!Q611*('11'!C$17-'935'!Y611)*('11'!B$17/('11'!B$17-'935'!X611)))</f>
        <v>#VALUE!</v>
      </c>
      <c r="AE611" s="32" t="e">
        <f>Matrix!AT611*'Charging rates'!B$116*(Parameters!B$21+Matrix!AU611)*IF('DNO totals'!B$323&lt;0,1,'935'!S611)</f>
        <v>#VALUE!</v>
      </c>
      <c r="AF611" s="32" t="e">
        <f>Matrix!AT611*MAX(Matrix!DD611,0-(Matrix!DC611+IF('935'!Q611=0,0,(1-'935'!Y611/'11'!C$17)*'11'!B$17/('11'!B$17-'935'!X611)*IF(Matrix!AT611=0,1,Matrix!BX611/Matrix!AT611)*Matrix!CU611)))*'11'!B$17*0.01*(1-('DNO totals'!B$238+'DNO totals'!B$228)/'DNO totals'!B$296)</f>
        <v>#VALUE!</v>
      </c>
      <c r="AG611" s="49" t="e">
        <f t="shared" si="55"/>
        <v>#VALUE!</v>
      </c>
    </row>
    <row r="612" spans="1:33">
      <c r="A612" s="28">
        <v>512</v>
      </c>
      <c r="B612" s="47" t="e">
        <f>Results!B612</f>
        <v>#VALUE!</v>
      </c>
      <c r="C612" s="35" t="e">
        <f>Results!C612</f>
        <v>#VALUE!</v>
      </c>
      <c r="D612" s="55" t="e">
        <f>Results!D612</f>
        <v>#VALUE!</v>
      </c>
      <c r="E612" s="55" t="e">
        <f>Results!E612</f>
        <v>#VALUE!</v>
      </c>
      <c r="F612" s="56" t="e">
        <f>Results!F612</f>
        <v>#VALUE!</v>
      </c>
      <c r="G612" s="35" t="e">
        <f>Results!G612</f>
        <v>#VALUE!</v>
      </c>
      <c r="H612" s="55" t="e">
        <f>Results!H612</f>
        <v>#VALUE!</v>
      </c>
      <c r="I612" s="55" t="e">
        <f>Results!I612</f>
        <v>#VALUE!</v>
      </c>
      <c r="J612" s="56" t="e">
        <f>Results!J612</f>
        <v>#VALUE!</v>
      </c>
      <c r="K612" s="57" t="e">
        <f>0.01*'11'!B$17*Matrix!AT612*Results!E612</f>
        <v>#VALUE!</v>
      </c>
      <c r="L612" s="32" t="e">
        <f>0.01*('11'!C$17-'935'!Y612)*Results!C612*Matrix!AT612*('11'!B$17/('11'!B$17-'935'!X612))*'935'!Q612</f>
        <v>#VALUE!</v>
      </c>
      <c r="M612" s="49" t="e">
        <f>0.01*('11'!B$17-'935'!X612)*Results!D612</f>
        <v>#VALUE!</v>
      </c>
      <c r="N612" s="32" t="e">
        <f>0.01*'11'!B$17*Matrix!H612*Matrix!BC612</f>
        <v>#VALUE!</v>
      </c>
      <c r="O612" s="32" t="e">
        <f>0.01*('11'!B$17-'935'!X612)*Matrix!BW612</f>
        <v>#VALUE!</v>
      </c>
      <c r="P612" s="49" t="e">
        <f>0.01*Matrix!AS612*'935'!U612</f>
        <v>#VALUE!</v>
      </c>
      <c r="Q612" s="57" t="e">
        <f t="shared" si="49"/>
        <v>#VALUE!</v>
      </c>
      <c r="R612" s="34" t="e">
        <f>'935'!Z612</f>
        <v>#VALUE!</v>
      </c>
      <c r="S612" s="58" t="e">
        <f t="shared" si="50"/>
        <v>#VALUE!</v>
      </c>
      <c r="T612" s="59" t="e">
        <f t="shared" si="51"/>
        <v>#VALUE!</v>
      </c>
      <c r="U612" s="57" t="e">
        <f t="shared" si="52"/>
        <v>#VALUE!</v>
      </c>
      <c r="V612" s="34" t="e">
        <f>'935'!AA612</f>
        <v>#VALUE!</v>
      </c>
      <c r="W612" s="58" t="e">
        <f t="shared" si="53"/>
        <v>#VALUE!</v>
      </c>
      <c r="X612" s="59" t="e">
        <f t="shared" si="54"/>
        <v>#VALUE!</v>
      </c>
      <c r="Y612" s="57" t="e">
        <f>0.01*('11'!B$17-'935'!X612)*Matrix!BT612</f>
        <v>#VALUE!</v>
      </c>
      <c r="Z612" s="32" t="e">
        <f>0.01*'11'!B$17*Matrix!AT612*Matrix!CV612</f>
        <v>#VALUE!</v>
      </c>
      <c r="AA612" s="32" t="e">
        <f>Matrix!AT612*MAX(Matrix!DD612,0-(Matrix!DC612+IF('935'!Q612=0,0,(1-'935'!Y612/'11'!C$17)*'11'!B$17/('11'!B$17-'935'!X612)*IF(Matrix!AT612=0,1,Matrix!BX612/Matrix!AT612)*Matrix!CU612)))*'11'!B$17*0.01*'DNO totals'!B$228/'DNO totals'!B$296</f>
        <v>#VALUE!</v>
      </c>
      <c r="AB612" s="32" t="e">
        <f>Matrix!AT612*'Charging rates'!B$106*Matrix!DA612</f>
        <v>#VALUE!</v>
      </c>
      <c r="AC612" s="32" t="e">
        <f>Matrix!AT612*MAX(Matrix!DD612,0-(Matrix!DC612+IF('935'!Q612=0,0,(1-'935'!Y612/'11'!C$17)*'11'!B$17/('11'!B$17-'935'!X612)*IF(Matrix!AT612=0,1,Matrix!BX612/Matrix!AT612)*Matrix!CU612)))*'11'!B$17*0.01*'DNO totals'!B$238/'DNO totals'!B$296</f>
        <v>#VALUE!</v>
      </c>
      <c r="AD612" s="32" t="e">
        <f>0.01*(Matrix!BX612*'11'!B$17*Matrix!CA612+Matrix!AT612*Matrix!CC612*'935'!Q612*('11'!C$17-'935'!Y612)*('11'!B$17/('11'!B$17-'935'!X612)))</f>
        <v>#VALUE!</v>
      </c>
      <c r="AE612" s="32" t="e">
        <f>Matrix!AT612*'Charging rates'!B$116*(Parameters!B$21+Matrix!AU612)*IF('DNO totals'!B$323&lt;0,1,'935'!S612)</f>
        <v>#VALUE!</v>
      </c>
      <c r="AF612" s="32" t="e">
        <f>Matrix!AT612*MAX(Matrix!DD612,0-(Matrix!DC612+IF('935'!Q612=0,0,(1-'935'!Y612/'11'!C$17)*'11'!B$17/('11'!B$17-'935'!X612)*IF(Matrix!AT612=0,1,Matrix!BX612/Matrix!AT612)*Matrix!CU612)))*'11'!B$17*0.01*(1-('DNO totals'!B$238+'DNO totals'!B$228)/'DNO totals'!B$296)</f>
        <v>#VALUE!</v>
      </c>
      <c r="AG612" s="49" t="e">
        <f t="shared" si="55"/>
        <v>#VALUE!</v>
      </c>
    </row>
    <row r="613" spans="1:33">
      <c r="A613" s="28">
        <v>513</v>
      </c>
      <c r="B613" s="47" t="e">
        <f>Results!B613</f>
        <v>#VALUE!</v>
      </c>
      <c r="C613" s="35" t="e">
        <f>Results!C613</f>
        <v>#VALUE!</v>
      </c>
      <c r="D613" s="55" t="e">
        <f>Results!D613</f>
        <v>#VALUE!</v>
      </c>
      <c r="E613" s="55" t="e">
        <f>Results!E613</f>
        <v>#VALUE!</v>
      </c>
      <c r="F613" s="56" t="e">
        <f>Results!F613</f>
        <v>#VALUE!</v>
      </c>
      <c r="G613" s="35" t="e">
        <f>Results!G613</f>
        <v>#VALUE!</v>
      </c>
      <c r="H613" s="55" t="e">
        <f>Results!H613</f>
        <v>#VALUE!</v>
      </c>
      <c r="I613" s="55" t="e">
        <f>Results!I613</f>
        <v>#VALUE!</v>
      </c>
      <c r="J613" s="56" t="e">
        <f>Results!J613</f>
        <v>#VALUE!</v>
      </c>
      <c r="K613" s="57" t="e">
        <f>0.01*'11'!B$17*Matrix!AT613*Results!E613</f>
        <v>#VALUE!</v>
      </c>
      <c r="L613" s="32" t="e">
        <f>0.01*('11'!C$17-'935'!Y613)*Results!C613*Matrix!AT613*('11'!B$17/('11'!B$17-'935'!X613))*'935'!Q613</f>
        <v>#VALUE!</v>
      </c>
      <c r="M613" s="49" t="e">
        <f>0.01*('11'!B$17-'935'!X613)*Results!D613</f>
        <v>#VALUE!</v>
      </c>
      <c r="N613" s="32" t="e">
        <f>0.01*'11'!B$17*Matrix!H613*Matrix!BC613</f>
        <v>#VALUE!</v>
      </c>
      <c r="O613" s="32" t="e">
        <f>0.01*('11'!B$17-'935'!X613)*Matrix!BW613</f>
        <v>#VALUE!</v>
      </c>
      <c r="P613" s="49" t="e">
        <f>0.01*Matrix!AS613*'935'!U613</f>
        <v>#VALUE!</v>
      </c>
      <c r="Q613" s="57" t="e">
        <f t="shared" ref="Q613:Q676" si="56">K613+L613+M613</f>
        <v>#VALUE!</v>
      </c>
      <c r="R613" s="34" t="e">
        <f>'935'!Z613</f>
        <v>#VALUE!</v>
      </c>
      <c r="S613" s="58" t="e">
        <f t="shared" ref="S613:S676" si="57">Q613-R613</f>
        <v>#VALUE!</v>
      </c>
      <c r="T613" s="59" t="e">
        <f t="shared" ref="T613:T676" si="58">IF(R613,Q613/R613-1,"")</f>
        <v>#VALUE!</v>
      </c>
      <c r="U613" s="57" t="e">
        <f t="shared" ref="U613:U676" si="59">N613+O613+P613</f>
        <v>#VALUE!</v>
      </c>
      <c r="V613" s="34" t="e">
        <f>'935'!AA613</f>
        <v>#VALUE!</v>
      </c>
      <c r="W613" s="58" t="e">
        <f t="shared" ref="W613:W676" si="60">U613-V613</f>
        <v>#VALUE!</v>
      </c>
      <c r="X613" s="59" t="e">
        <f t="shared" ref="X613:X676" si="61">IF(V613,U613/V613-1,"")</f>
        <v>#VALUE!</v>
      </c>
      <c r="Y613" s="57" t="e">
        <f>0.01*('11'!B$17-'935'!X613)*Matrix!BT613</f>
        <v>#VALUE!</v>
      </c>
      <c r="Z613" s="32" t="e">
        <f>0.01*'11'!B$17*Matrix!AT613*Matrix!CV613</f>
        <v>#VALUE!</v>
      </c>
      <c r="AA613" s="32" t="e">
        <f>Matrix!AT613*MAX(Matrix!DD613,0-(Matrix!DC613+IF('935'!Q613=0,0,(1-'935'!Y613/'11'!C$17)*'11'!B$17/('11'!B$17-'935'!X613)*IF(Matrix!AT613=0,1,Matrix!BX613/Matrix!AT613)*Matrix!CU613)))*'11'!B$17*0.01*'DNO totals'!B$228/'DNO totals'!B$296</f>
        <v>#VALUE!</v>
      </c>
      <c r="AB613" s="32" t="e">
        <f>Matrix!AT613*'Charging rates'!B$106*Matrix!DA613</f>
        <v>#VALUE!</v>
      </c>
      <c r="AC613" s="32" t="e">
        <f>Matrix!AT613*MAX(Matrix!DD613,0-(Matrix!DC613+IF('935'!Q613=0,0,(1-'935'!Y613/'11'!C$17)*'11'!B$17/('11'!B$17-'935'!X613)*IF(Matrix!AT613=0,1,Matrix!BX613/Matrix!AT613)*Matrix!CU613)))*'11'!B$17*0.01*'DNO totals'!B$238/'DNO totals'!B$296</f>
        <v>#VALUE!</v>
      </c>
      <c r="AD613" s="32" t="e">
        <f>0.01*(Matrix!BX613*'11'!B$17*Matrix!CA613+Matrix!AT613*Matrix!CC613*'935'!Q613*('11'!C$17-'935'!Y613)*('11'!B$17/('11'!B$17-'935'!X613)))</f>
        <v>#VALUE!</v>
      </c>
      <c r="AE613" s="32" t="e">
        <f>Matrix!AT613*'Charging rates'!B$116*(Parameters!B$21+Matrix!AU613)*IF('DNO totals'!B$323&lt;0,1,'935'!S613)</f>
        <v>#VALUE!</v>
      </c>
      <c r="AF613" s="32" t="e">
        <f>Matrix!AT613*MAX(Matrix!DD613,0-(Matrix!DC613+IF('935'!Q613=0,0,(1-'935'!Y613/'11'!C$17)*'11'!B$17/('11'!B$17-'935'!X613)*IF(Matrix!AT613=0,1,Matrix!BX613/Matrix!AT613)*Matrix!CU613)))*'11'!B$17*0.01*(1-('DNO totals'!B$238+'DNO totals'!B$228)/'DNO totals'!B$296)</f>
        <v>#VALUE!</v>
      </c>
      <c r="AG613" s="49" t="e">
        <f t="shared" ref="AG613:AG676" si="62">Q613-Y613-Z613-AA613-AB613-AC613-AD613-AE613-AF613</f>
        <v>#VALUE!</v>
      </c>
    </row>
    <row r="614" spans="1:33">
      <c r="A614" s="28">
        <v>514</v>
      </c>
      <c r="B614" s="47" t="e">
        <f>Results!B614</f>
        <v>#VALUE!</v>
      </c>
      <c r="C614" s="35" t="e">
        <f>Results!C614</f>
        <v>#VALUE!</v>
      </c>
      <c r="D614" s="55" t="e">
        <f>Results!D614</f>
        <v>#VALUE!</v>
      </c>
      <c r="E614" s="55" t="e">
        <f>Results!E614</f>
        <v>#VALUE!</v>
      </c>
      <c r="F614" s="56" t="e">
        <f>Results!F614</f>
        <v>#VALUE!</v>
      </c>
      <c r="G614" s="35" t="e">
        <f>Results!G614</f>
        <v>#VALUE!</v>
      </c>
      <c r="H614" s="55" t="e">
        <f>Results!H614</f>
        <v>#VALUE!</v>
      </c>
      <c r="I614" s="55" t="e">
        <f>Results!I614</f>
        <v>#VALUE!</v>
      </c>
      <c r="J614" s="56" t="e">
        <f>Results!J614</f>
        <v>#VALUE!</v>
      </c>
      <c r="K614" s="57" t="e">
        <f>0.01*'11'!B$17*Matrix!AT614*Results!E614</f>
        <v>#VALUE!</v>
      </c>
      <c r="L614" s="32" t="e">
        <f>0.01*('11'!C$17-'935'!Y614)*Results!C614*Matrix!AT614*('11'!B$17/('11'!B$17-'935'!X614))*'935'!Q614</f>
        <v>#VALUE!</v>
      </c>
      <c r="M614" s="49" t="e">
        <f>0.01*('11'!B$17-'935'!X614)*Results!D614</f>
        <v>#VALUE!</v>
      </c>
      <c r="N614" s="32" t="e">
        <f>0.01*'11'!B$17*Matrix!H614*Matrix!BC614</f>
        <v>#VALUE!</v>
      </c>
      <c r="O614" s="32" t="e">
        <f>0.01*('11'!B$17-'935'!X614)*Matrix!BW614</f>
        <v>#VALUE!</v>
      </c>
      <c r="P614" s="49" t="e">
        <f>0.01*Matrix!AS614*'935'!U614</f>
        <v>#VALUE!</v>
      </c>
      <c r="Q614" s="57" t="e">
        <f t="shared" si="56"/>
        <v>#VALUE!</v>
      </c>
      <c r="R614" s="34" t="e">
        <f>'935'!Z614</f>
        <v>#VALUE!</v>
      </c>
      <c r="S614" s="58" t="e">
        <f t="shared" si="57"/>
        <v>#VALUE!</v>
      </c>
      <c r="T614" s="59" t="e">
        <f t="shared" si="58"/>
        <v>#VALUE!</v>
      </c>
      <c r="U614" s="57" t="e">
        <f t="shared" si="59"/>
        <v>#VALUE!</v>
      </c>
      <c r="V614" s="34" t="e">
        <f>'935'!AA614</f>
        <v>#VALUE!</v>
      </c>
      <c r="W614" s="58" t="e">
        <f t="shared" si="60"/>
        <v>#VALUE!</v>
      </c>
      <c r="X614" s="59" t="e">
        <f t="shared" si="61"/>
        <v>#VALUE!</v>
      </c>
      <c r="Y614" s="57" t="e">
        <f>0.01*('11'!B$17-'935'!X614)*Matrix!BT614</f>
        <v>#VALUE!</v>
      </c>
      <c r="Z614" s="32" t="e">
        <f>0.01*'11'!B$17*Matrix!AT614*Matrix!CV614</f>
        <v>#VALUE!</v>
      </c>
      <c r="AA614" s="32" t="e">
        <f>Matrix!AT614*MAX(Matrix!DD614,0-(Matrix!DC614+IF('935'!Q614=0,0,(1-'935'!Y614/'11'!C$17)*'11'!B$17/('11'!B$17-'935'!X614)*IF(Matrix!AT614=0,1,Matrix!BX614/Matrix!AT614)*Matrix!CU614)))*'11'!B$17*0.01*'DNO totals'!B$228/'DNO totals'!B$296</f>
        <v>#VALUE!</v>
      </c>
      <c r="AB614" s="32" t="e">
        <f>Matrix!AT614*'Charging rates'!B$106*Matrix!DA614</f>
        <v>#VALUE!</v>
      </c>
      <c r="AC614" s="32" t="e">
        <f>Matrix!AT614*MAX(Matrix!DD614,0-(Matrix!DC614+IF('935'!Q614=0,0,(1-'935'!Y614/'11'!C$17)*'11'!B$17/('11'!B$17-'935'!X614)*IF(Matrix!AT614=0,1,Matrix!BX614/Matrix!AT614)*Matrix!CU614)))*'11'!B$17*0.01*'DNO totals'!B$238/'DNO totals'!B$296</f>
        <v>#VALUE!</v>
      </c>
      <c r="AD614" s="32" t="e">
        <f>0.01*(Matrix!BX614*'11'!B$17*Matrix!CA614+Matrix!AT614*Matrix!CC614*'935'!Q614*('11'!C$17-'935'!Y614)*('11'!B$17/('11'!B$17-'935'!X614)))</f>
        <v>#VALUE!</v>
      </c>
      <c r="AE614" s="32" t="e">
        <f>Matrix!AT614*'Charging rates'!B$116*(Parameters!B$21+Matrix!AU614)*IF('DNO totals'!B$323&lt;0,1,'935'!S614)</f>
        <v>#VALUE!</v>
      </c>
      <c r="AF614" s="32" t="e">
        <f>Matrix!AT614*MAX(Matrix!DD614,0-(Matrix!DC614+IF('935'!Q614=0,0,(1-'935'!Y614/'11'!C$17)*'11'!B$17/('11'!B$17-'935'!X614)*IF(Matrix!AT614=0,1,Matrix!BX614/Matrix!AT614)*Matrix!CU614)))*'11'!B$17*0.01*(1-('DNO totals'!B$238+'DNO totals'!B$228)/'DNO totals'!B$296)</f>
        <v>#VALUE!</v>
      </c>
      <c r="AG614" s="49" t="e">
        <f t="shared" si="62"/>
        <v>#VALUE!</v>
      </c>
    </row>
    <row r="615" spans="1:33">
      <c r="A615" s="28">
        <v>515</v>
      </c>
      <c r="B615" s="47" t="e">
        <f>Results!B615</f>
        <v>#VALUE!</v>
      </c>
      <c r="C615" s="35" t="e">
        <f>Results!C615</f>
        <v>#VALUE!</v>
      </c>
      <c r="D615" s="55" t="e">
        <f>Results!D615</f>
        <v>#VALUE!</v>
      </c>
      <c r="E615" s="55" t="e">
        <f>Results!E615</f>
        <v>#VALUE!</v>
      </c>
      <c r="F615" s="56" t="e">
        <f>Results!F615</f>
        <v>#VALUE!</v>
      </c>
      <c r="G615" s="35" t="e">
        <f>Results!G615</f>
        <v>#VALUE!</v>
      </c>
      <c r="H615" s="55" t="e">
        <f>Results!H615</f>
        <v>#VALUE!</v>
      </c>
      <c r="I615" s="55" t="e">
        <f>Results!I615</f>
        <v>#VALUE!</v>
      </c>
      <c r="J615" s="56" t="e">
        <f>Results!J615</f>
        <v>#VALUE!</v>
      </c>
      <c r="K615" s="57" t="e">
        <f>0.01*'11'!B$17*Matrix!AT615*Results!E615</f>
        <v>#VALUE!</v>
      </c>
      <c r="L615" s="32" t="e">
        <f>0.01*('11'!C$17-'935'!Y615)*Results!C615*Matrix!AT615*('11'!B$17/('11'!B$17-'935'!X615))*'935'!Q615</f>
        <v>#VALUE!</v>
      </c>
      <c r="M615" s="49" t="e">
        <f>0.01*('11'!B$17-'935'!X615)*Results!D615</f>
        <v>#VALUE!</v>
      </c>
      <c r="N615" s="32" t="e">
        <f>0.01*'11'!B$17*Matrix!H615*Matrix!BC615</f>
        <v>#VALUE!</v>
      </c>
      <c r="O615" s="32" t="e">
        <f>0.01*('11'!B$17-'935'!X615)*Matrix!BW615</f>
        <v>#VALUE!</v>
      </c>
      <c r="P615" s="49" t="e">
        <f>0.01*Matrix!AS615*'935'!U615</f>
        <v>#VALUE!</v>
      </c>
      <c r="Q615" s="57" t="e">
        <f t="shared" si="56"/>
        <v>#VALUE!</v>
      </c>
      <c r="R615" s="34" t="e">
        <f>'935'!Z615</f>
        <v>#VALUE!</v>
      </c>
      <c r="S615" s="58" t="e">
        <f t="shared" si="57"/>
        <v>#VALUE!</v>
      </c>
      <c r="T615" s="59" t="e">
        <f t="shared" si="58"/>
        <v>#VALUE!</v>
      </c>
      <c r="U615" s="57" t="e">
        <f t="shared" si="59"/>
        <v>#VALUE!</v>
      </c>
      <c r="V615" s="34" t="e">
        <f>'935'!AA615</f>
        <v>#VALUE!</v>
      </c>
      <c r="W615" s="58" t="e">
        <f t="shared" si="60"/>
        <v>#VALUE!</v>
      </c>
      <c r="X615" s="59" t="e">
        <f t="shared" si="61"/>
        <v>#VALUE!</v>
      </c>
      <c r="Y615" s="57" t="e">
        <f>0.01*('11'!B$17-'935'!X615)*Matrix!BT615</f>
        <v>#VALUE!</v>
      </c>
      <c r="Z615" s="32" t="e">
        <f>0.01*'11'!B$17*Matrix!AT615*Matrix!CV615</f>
        <v>#VALUE!</v>
      </c>
      <c r="AA615" s="32" t="e">
        <f>Matrix!AT615*MAX(Matrix!DD615,0-(Matrix!DC615+IF('935'!Q615=0,0,(1-'935'!Y615/'11'!C$17)*'11'!B$17/('11'!B$17-'935'!X615)*IF(Matrix!AT615=0,1,Matrix!BX615/Matrix!AT615)*Matrix!CU615)))*'11'!B$17*0.01*'DNO totals'!B$228/'DNO totals'!B$296</f>
        <v>#VALUE!</v>
      </c>
      <c r="AB615" s="32" t="e">
        <f>Matrix!AT615*'Charging rates'!B$106*Matrix!DA615</f>
        <v>#VALUE!</v>
      </c>
      <c r="AC615" s="32" t="e">
        <f>Matrix!AT615*MAX(Matrix!DD615,0-(Matrix!DC615+IF('935'!Q615=0,0,(1-'935'!Y615/'11'!C$17)*'11'!B$17/('11'!B$17-'935'!X615)*IF(Matrix!AT615=0,1,Matrix!BX615/Matrix!AT615)*Matrix!CU615)))*'11'!B$17*0.01*'DNO totals'!B$238/'DNO totals'!B$296</f>
        <v>#VALUE!</v>
      </c>
      <c r="AD615" s="32" t="e">
        <f>0.01*(Matrix!BX615*'11'!B$17*Matrix!CA615+Matrix!AT615*Matrix!CC615*'935'!Q615*('11'!C$17-'935'!Y615)*('11'!B$17/('11'!B$17-'935'!X615)))</f>
        <v>#VALUE!</v>
      </c>
      <c r="AE615" s="32" t="e">
        <f>Matrix!AT615*'Charging rates'!B$116*(Parameters!B$21+Matrix!AU615)*IF('DNO totals'!B$323&lt;0,1,'935'!S615)</f>
        <v>#VALUE!</v>
      </c>
      <c r="AF615" s="32" t="e">
        <f>Matrix!AT615*MAX(Matrix!DD615,0-(Matrix!DC615+IF('935'!Q615=0,0,(1-'935'!Y615/'11'!C$17)*'11'!B$17/('11'!B$17-'935'!X615)*IF(Matrix!AT615=0,1,Matrix!BX615/Matrix!AT615)*Matrix!CU615)))*'11'!B$17*0.01*(1-('DNO totals'!B$238+'DNO totals'!B$228)/'DNO totals'!B$296)</f>
        <v>#VALUE!</v>
      </c>
      <c r="AG615" s="49" t="e">
        <f t="shared" si="62"/>
        <v>#VALUE!</v>
      </c>
    </row>
    <row r="616" spans="1:33">
      <c r="A616" s="28">
        <v>516</v>
      </c>
      <c r="B616" s="47" t="e">
        <f>Results!B616</f>
        <v>#VALUE!</v>
      </c>
      <c r="C616" s="35" t="e">
        <f>Results!C616</f>
        <v>#VALUE!</v>
      </c>
      <c r="D616" s="55" t="e">
        <f>Results!D616</f>
        <v>#VALUE!</v>
      </c>
      <c r="E616" s="55" t="e">
        <f>Results!E616</f>
        <v>#VALUE!</v>
      </c>
      <c r="F616" s="56" t="e">
        <f>Results!F616</f>
        <v>#VALUE!</v>
      </c>
      <c r="G616" s="35" t="e">
        <f>Results!G616</f>
        <v>#VALUE!</v>
      </c>
      <c r="H616" s="55" t="e">
        <f>Results!H616</f>
        <v>#VALUE!</v>
      </c>
      <c r="I616" s="55" t="e">
        <f>Results!I616</f>
        <v>#VALUE!</v>
      </c>
      <c r="J616" s="56" t="e">
        <f>Results!J616</f>
        <v>#VALUE!</v>
      </c>
      <c r="K616" s="57" t="e">
        <f>0.01*'11'!B$17*Matrix!AT616*Results!E616</f>
        <v>#VALUE!</v>
      </c>
      <c r="L616" s="32" t="e">
        <f>0.01*('11'!C$17-'935'!Y616)*Results!C616*Matrix!AT616*('11'!B$17/('11'!B$17-'935'!X616))*'935'!Q616</f>
        <v>#VALUE!</v>
      </c>
      <c r="M616" s="49" t="e">
        <f>0.01*('11'!B$17-'935'!X616)*Results!D616</f>
        <v>#VALUE!</v>
      </c>
      <c r="N616" s="32" t="e">
        <f>0.01*'11'!B$17*Matrix!H616*Matrix!BC616</f>
        <v>#VALUE!</v>
      </c>
      <c r="O616" s="32" t="e">
        <f>0.01*('11'!B$17-'935'!X616)*Matrix!BW616</f>
        <v>#VALUE!</v>
      </c>
      <c r="P616" s="49" t="e">
        <f>0.01*Matrix!AS616*'935'!U616</f>
        <v>#VALUE!</v>
      </c>
      <c r="Q616" s="57" t="e">
        <f t="shared" si="56"/>
        <v>#VALUE!</v>
      </c>
      <c r="R616" s="34" t="e">
        <f>'935'!Z616</f>
        <v>#VALUE!</v>
      </c>
      <c r="S616" s="58" t="e">
        <f t="shared" si="57"/>
        <v>#VALUE!</v>
      </c>
      <c r="T616" s="59" t="e">
        <f t="shared" si="58"/>
        <v>#VALUE!</v>
      </c>
      <c r="U616" s="57" t="e">
        <f t="shared" si="59"/>
        <v>#VALUE!</v>
      </c>
      <c r="V616" s="34" t="e">
        <f>'935'!AA616</f>
        <v>#VALUE!</v>
      </c>
      <c r="W616" s="58" t="e">
        <f t="shared" si="60"/>
        <v>#VALUE!</v>
      </c>
      <c r="X616" s="59" t="e">
        <f t="shared" si="61"/>
        <v>#VALUE!</v>
      </c>
      <c r="Y616" s="57" t="e">
        <f>0.01*('11'!B$17-'935'!X616)*Matrix!BT616</f>
        <v>#VALUE!</v>
      </c>
      <c r="Z616" s="32" t="e">
        <f>0.01*'11'!B$17*Matrix!AT616*Matrix!CV616</f>
        <v>#VALUE!</v>
      </c>
      <c r="AA616" s="32" t="e">
        <f>Matrix!AT616*MAX(Matrix!DD616,0-(Matrix!DC616+IF('935'!Q616=0,0,(1-'935'!Y616/'11'!C$17)*'11'!B$17/('11'!B$17-'935'!X616)*IF(Matrix!AT616=0,1,Matrix!BX616/Matrix!AT616)*Matrix!CU616)))*'11'!B$17*0.01*'DNO totals'!B$228/'DNO totals'!B$296</f>
        <v>#VALUE!</v>
      </c>
      <c r="AB616" s="32" t="e">
        <f>Matrix!AT616*'Charging rates'!B$106*Matrix!DA616</f>
        <v>#VALUE!</v>
      </c>
      <c r="AC616" s="32" t="e">
        <f>Matrix!AT616*MAX(Matrix!DD616,0-(Matrix!DC616+IF('935'!Q616=0,0,(1-'935'!Y616/'11'!C$17)*'11'!B$17/('11'!B$17-'935'!X616)*IF(Matrix!AT616=0,1,Matrix!BX616/Matrix!AT616)*Matrix!CU616)))*'11'!B$17*0.01*'DNO totals'!B$238/'DNO totals'!B$296</f>
        <v>#VALUE!</v>
      </c>
      <c r="AD616" s="32" t="e">
        <f>0.01*(Matrix!BX616*'11'!B$17*Matrix!CA616+Matrix!AT616*Matrix!CC616*'935'!Q616*('11'!C$17-'935'!Y616)*('11'!B$17/('11'!B$17-'935'!X616)))</f>
        <v>#VALUE!</v>
      </c>
      <c r="AE616" s="32" t="e">
        <f>Matrix!AT616*'Charging rates'!B$116*(Parameters!B$21+Matrix!AU616)*IF('DNO totals'!B$323&lt;0,1,'935'!S616)</f>
        <v>#VALUE!</v>
      </c>
      <c r="AF616" s="32" t="e">
        <f>Matrix!AT616*MAX(Matrix!DD616,0-(Matrix!DC616+IF('935'!Q616=0,0,(1-'935'!Y616/'11'!C$17)*'11'!B$17/('11'!B$17-'935'!X616)*IF(Matrix!AT616=0,1,Matrix!BX616/Matrix!AT616)*Matrix!CU616)))*'11'!B$17*0.01*(1-('DNO totals'!B$238+'DNO totals'!B$228)/'DNO totals'!B$296)</f>
        <v>#VALUE!</v>
      </c>
      <c r="AG616" s="49" t="e">
        <f t="shared" si="62"/>
        <v>#VALUE!</v>
      </c>
    </row>
    <row r="617" spans="1:33">
      <c r="A617" s="28">
        <v>517</v>
      </c>
      <c r="B617" s="47" t="e">
        <f>Results!B617</f>
        <v>#VALUE!</v>
      </c>
      <c r="C617" s="35" t="e">
        <f>Results!C617</f>
        <v>#VALUE!</v>
      </c>
      <c r="D617" s="55" t="e">
        <f>Results!D617</f>
        <v>#VALUE!</v>
      </c>
      <c r="E617" s="55" t="e">
        <f>Results!E617</f>
        <v>#VALUE!</v>
      </c>
      <c r="F617" s="56" t="e">
        <f>Results!F617</f>
        <v>#VALUE!</v>
      </c>
      <c r="G617" s="35" t="e">
        <f>Results!G617</f>
        <v>#VALUE!</v>
      </c>
      <c r="H617" s="55" t="e">
        <f>Results!H617</f>
        <v>#VALUE!</v>
      </c>
      <c r="I617" s="55" t="e">
        <f>Results!I617</f>
        <v>#VALUE!</v>
      </c>
      <c r="J617" s="56" t="e">
        <f>Results!J617</f>
        <v>#VALUE!</v>
      </c>
      <c r="K617" s="57" t="e">
        <f>0.01*'11'!B$17*Matrix!AT617*Results!E617</f>
        <v>#VALUE!</v>
      </c>
      <c r="L617" s="32" t="e">
        <f>0.01*('11'!C$17-'935'!Y617)*Results!C617*Matrix!AT617*('11'!B$17/('11'!B$17-'935'!X617))*'935'!Q617</f>
        <v>#VALUE!</v>
      </c>
      <c r="M617" s="49" t="e">
        <f>0.01*('11'!B$17-'935'!X617)*Results!D617</f>
        <v>#VALUE!</v>
      </c>
      <c r="N617" s="32" t="e">
        <f>0.01*'11'!B$17*Matrix!H617*Matrix!BC617</f>
        <v>#VALUE!</v>
      </c>
      <c r="O617" s="32" t="e">
        <f>0.01*('11'!B$17-'935'!X617)*Matrix!BW617</f>
        <v>#VALUE!</v>
      </c>
      <c r="P617" s="49" t="e">
        <f>0.01*Matrix!AS617*'935'!U617</f>
        <v>#VALUE!</v>
      </c>
      <c r="Q617" s="57" t="e">
        <f t="shared" si="56"/>
        <v>#VALUE!</v>
      </c>
      <c r="R617" s="34" t="e">
        <f>'935'!Z617</f>
        <v>#VALUE!</v>
      </c>
      <c r="S617" s="58" t="e">
        <f t="shared" si="57"/>
        <v>#VALUE!</v>
      </c>
      <c r="T617" s="59" t="e">
        <f t="shared" si="58"/>
        <v>#VALUE!</v>
      </c>
      <c r="U617" s="57" t="e">
        <f t="shared" si="59"/>
        <v>#VALUE!</v>
      </c>
      <c r="V617" s="34" t="e">
        <f>'935'!AA617</f>
        <v>#VALUE!</v>
      </c>
      <c r="W617" s="58" t="e">
        <f t="shared" si="60"/>
        <v>#VALUE!</v>
      </c>
      <c r="X617" s="59" t="e">
        <f t="shared" si="61"/>
        <v>#VALUE!</v>
      </c>
      <c r="Y617" s="57" t="e">
        <f>0.01*('11'!B$17-'935'!X617)*Matrix!BT617</f>
        <v>#VALUE!</v>
      </c>
      <c r="Z617" s="32" t="e">
        <f>0.01*'11'!B$17*Matrix!AT617*Matrix!CV617</f>
        <v>#VALUE!</v>
      </c>
      <c r="AA617" s="32" t="e">
        <f>Matrix!AT617*MAX(Matrix!DD617,0-(Matrix!DC617+IF('935'!Q617=0,0,(1-'935'!Y617/'11'!C$17)*'11'!B$17/('11'!B$17-'935'!X617)*IF(Matrix!AT617=0,1,Matrix!BX617/Matrix!AT617)*Matrix!CU617)))*'11'!B$17*0.01*'DNO totals'!B$228/'DNO totals'!B$296</f>
        <v>#VALUE!</v>
      </c>
      <c r="AB617" s="32" t="e">
        <f>Matrix!AT617*'Charging rates'!B$106*Matrix!DA617</f>
        <v>#VALUE!</v>
      </c>
      <c r="AC617" s="32" t="e">
        <f>Matrix!AT617*MAX(Matrix!DD617,0-(Matrix!DC617+IF('935'!Q617=0,0,(1-'935'!Y617/'11'!C$17)*'11'!B$17/('11'!B$17-'935'!X617)*IF(Matrix!AT617=0,1,Matrix!BX617/Matrix!AT617)*Matrix!CU617)))*'11'!B$17*0.01*'DNO totals'!B$238/'DNO totals'!B$296</f>
        <v>#VALUE!</v>
      </c>
      <c r="AD617" s="32" t="e">
        <f>0.01*(Matrix!BX617*'11'!B$17*Matrix!CA617+Matrix!AT617*Matrix!CC617*'935'!Q617*('11'!C$17-'935'!Y617)*('11'!B$17/('11'!B$17-'935'!X617)))</f>
        <v>#VALUE!</v>
      </c>
      <c r="AE617" s="32" t="e">
        <f>Matrix!AT617*'Charging rates'!B$116*(Parameters!B$21+Matrix!AU617)*IF('DNO totals'!B$323&lt;0,1,'935'!S617)</f>
        <v>#VALUE!</v>
      </c>
      <c r="AF617" s="32" t="e">
        <f>Matrix!AT617*MAX(Matrix!DD617,0-(Matrix!DC617+IF('935'!Q617=0,0,(1-'935'!Y617/'11'!C$17)*'11'!B$17/('11'!B$17-'935'!X617)*IF(Matrix!AT617=0,1,Matrix!BX617/Matrix!AT617)*Matrix!CU617)))*'11'!B$17*0.01*(1-('DNO totals'!B$238+'DNO totals'!B$228)/'DNO totals'!B$296)</f>
        <v>#VALUE!</v>
      </c>
      <c r="AG617" s="49" t="e">
        <f t="shared" si="62"/>
        <v>#VALUE!</v>
      </c>
    </row>
    <row r="618" spans="1:33">
      <c r="A618" s="28">
        <v>518</v>
      </c>
      <c r="B618" s="47" t="e">
        <f>Results!B618</f>
        <v>#VALUE!</v>
      </c>
      <c r="C618" s="35" t="e">
        <f>Results!C618</f>
        <v>#VALUE!</v>
      </c>
      <c r="D618" s="55" t="e">
        <f>Results!D618</f>
        <v>#VALUE!</v>
      </c>
      <c r="E618" s="55" t="e">
        <f>Results!E618</f>
        <v>#VALUE!</v>
      </c>
      <c r="F618" s="56" t="e">
        <f>Results!F618</f>
        <v>#VALUE!</v>
      </c>
      <c r="G618" s="35" t="e">
        <f>Results!G618</f>
        <v>#VALUE!</v>
      </c>
      <c r="H618" s="55" t="e">
        <f>Results!H618</f>
        <v>#VALUE!</v>
      </c>
      <c r="I618" s="55" t="e">
        <f>Results!I618</f>
        <v>#VALUE!</v>
      </c>
      <c r="J618" s="56" t="e">
        <f>Results!J618</f>
        <v>#VALUE!</v>
      </c>
      <c r="K618" s="57" t="e">
        <f>0.01*'11'!B$17*Matrix!AT618*Results!E618</f>
        <v>#VALUE!</v>
      </c>
      <c r="L618" s="32" t="e">
        <f>0.01*('11'!C$17-'935'!Y618)*Results!C618*Matrix!AT618*('11'!B$17/('11'!B$17-'935'!X618))*'935'!Q618</f>
        <v>#VALUE!</v>
      </c>
      <c r="M618" s="49" t="e">
        <f>0.01*('11'!B$17-'935'!X618)*Results!D618</f>
        <v>#VALUE!</v>
      </c>
      <c r="N618" s="32" t="e">
        <f>0.01*'11'!B$17*Matrix!H618*Matrix!BC618</f>
        <v>#VALUE!</v>
      </c>
      <c r="O618" s="32" t="e">
        <f>0.01*('11'!B$17-'935'!X618)*Matrix!BW618</f>
        <v>#VALUE!</v>
      </c>
      <c r="P618" s="49" t="e">
        <f>0.01*Matrix!AS618*'935'!U618</f>
        <v>#VALUE!</v>
      </c>
      <c r="Q618" s="57" t="e">
        <f t="shared" si="56"/>
        <v>#VALUE!</v>
      </c>
      <c r="R618" s="34" t="e">
        <f>'935'!Z618</f>
        <v>#VALUE!</v>
      </c>
      <c r="S618" s="58" t="e">
        <f t="shared" si="57"/>
        <v>#VALUE!</v>
      </c>
      <c r="T618" s="59" t="e">
        <f t="shared" si="58"/>
        <v>#VALUE!</v>
      </c>
      <c r="U618" s="57" t="e">
        <f t="shared" si="59"/>
        <v>#VALUE!</v>
      </c>
      <c r="V618" s="34" t="e">
        <f>'935'!AA618</f>
        <v>#VALUE!</v>
      </c>
      <c r="W618" s="58" t="e">
        <f t="shared" si="60"/>
        <v>#VALUE!</v>
      </c>
      <c r="X618" s="59" t="e">
        <f t="shared" si="61"/>
        <v>#VALUE!</v>
      </c>
      <c r="Y618" s="57" t="e">
        <f>0.01*('11'!B$17-'935'!X618)*Matrix!BT618</f>
        <v>#VALUE!</v>
      </c>
      <c r="Z618" s="32" t="e">
        <f>0.01*'11'!B$17*Matrix!AT618*Matrix!CV618</f>
        <v>#VALUE!</v>
      </c>
      <c r="AA618" s="32" t="e">
        <f>Matrix!AT618*MAX(Matrix!DD618,0-(Matrix!DC618+IF('935'!Q618=0,0,(1-'935'!Y618/'11'!C$17)*'11'!B$17/('11'!B$17-'935'!X618)*IF(Matrix!AT618=0,1,Matrix!BX618/Matrix!AT618)*Matrix!CU618)))*'11'!B$17*0.01*'DNO totals'!B$228/'DNO totals'!B$296</f>
        <v>#VALUE!</v>
      </c>
      <c r="AB618" s="32" t="e">
        <f>Matrix!AT618*'Charging rates'!B$106*Matrix!DA618</f>
        <v>#VALUE!</v>
      </c>
      <c r="AC618" s="32" t="e">
        <f>Matrix!AT618*MAX(Matrix!DD618,0-(Matrix!DC618+IF('935'!Q618=0,0,(1-'935'!Y618/'11'!C$17)*'11'!B$17/('11'!B$17-'935'!X618)*IF(Matrix!AT618=0,1,Matrix!BX618/Matrix!AT618)*Matrix!CU618)))*'11'!B$17*0.01*'DNO totals'!B$238/'DNO totals'!B$296</f>
        <v>#VALUE!</v>
      </c>
      <c r="AD618" s="32" t="e">
        <f>0.01*(Matrix!BX618*'11'!B$17*Matrix!CA618+Matrix!AT618*Matrix!CC618*'935'!Q618*('11'!C$17-'935'!Y618)*('11'!B$17/('11'!B$17-'935'!X618)))</f>
        <v>#VALUE!</v>
      </c>
      <c r="AE618" s="32" t="e">
        <f>Matrix!AT618*'Charging rates'!B$116*(Parameters!B$21+Matrix!AU618)*IF('DNO totals'!B$323&lt;0,1,'935'!S618)</f>
        <v>#VALUE!</v>
      </c>
      <c r="AF618" s="32" t="e">
        <f>Matrix!AT618*MAX(Matrix!DD618,0-(Matrix!DC618+IF('935'!Q618=0,0,(1-'935'!Y618/'11'!C$17)*'11'!B$17/('11'!B$17-'935'!X618)*IF(Matrix!AT618=0,1,Matrix!BX618/Matrix!AT618)*Matrix!CU618)))*'11'!B$17*0.01*(1-('DNO totals'!B$238+'DNO totals'!B$228)/'DNO totals'!B$296)</f>
        <v>#VALUE!</v>
      </c>
      <c r="AG618" s="49" t="e">
        <f t="shared" si="62"/>
        <v>#VALUE!</v>
      </c>
    </row>
    <row r="619" spans="1:33">
      <c r="A619" s="28">
        <v>519</v>
      </c>
      <c r="B619" s="47" t="e">
        <f>Results!B619</f>
        <v>#VALUE!</v>
      </c>
      <c r="C619" s="35" t="e">
        <f>Results!C619</f>
        <v>#VALUE!</v>
      </c>
      <c r="D619" s="55" t="e">
        <f>Results!D619</f>
        <v>#VALUE!</v>
      </c>
      <c r="E619" s="55" t="e">
        <f>Results!E619</f>
        <v>#VALUE!</v>
      </c>
      <c r="F619" s="56" t="e">
        <f>Results!F619</f>
        <v>#VALUE!</v>
      </c>
      <c r="G619" s="35" t="e">
        <f>Results!G619</f>
        <v>#VALUE!</v>
      </c>
      <c r="H619" s="55" t="e">
        <f>Results!H619</f>
        <v>#VALUE!</v>
      </c>
      <c r="I619" s="55" t="e">
        <f>Results!I619</f>
        <v>#VALUE!</v>
      </c>
      <c r="J619" s="56" t="e">
        <f>Results!J619</f>
        <v>#VALUE!</v>
      </c>
      <c r="K619" s="57" t="e">
        <f>0.01*'11'!B$17*Matrix!AT619*Results!E619</f>
        <v>#VALUE!</v>
      </c>
      <c r="L619" s="32" t="e">
        <f>0.01*('11'!C$17-'935'!Y619)*Results!C619*Matrix!AT619*('11'!B$17/('11'!B$17-'935'!X619))*'935'!Q619</f>
        <v>#VALUE!</v>
      </c>
      <c r="M619" s="49" t="e">
        <f>0.01*('11'!B$17-'935'!X619)*Results!D619</f>
        <v>#VALUE!</v>
      </c>
      <c r="N619" s="32" t="e">
        <f>0.01*'11'!B$17*Matrix!H619*Matrix!BC619</f>
        <v>#VALUE!</v>
      </c>
      <c r="O619" s="32" t="e">
        <f>0.01*('11'!B$17-'935'!X619)*Matrix!BW619</f>
        <v>#VALUE!</v>
      </c>
      <c r="P619" s="49" t="e">
        <f>0.01*Matrix!AS619*'935'!U619</f>
        <v>#VALUE!</v>
      </c>
      <c r="Q619" s="57" t="e">
        <f t="shared" si="56"/>
        <v>#VALUE!</v>
      </c>
      <c r="R619" s="34" t="e">
        <f>'935'!Z619</f>
        <v>#VALUE!</v>
      </c>
      <c r="S619" s="58" t="e">
        <f t="shared" si="57"/>
        <v>#VALUE!</v>
      </c>
      <c r="T619" s="59" t="e">
        <f t="shared" si="58"/>
        <v>#VALUE!</v>
      </c>
      <c r="U619" s="57" t="e">
        <f t="shared" si="59"/>
        <v>#VALUE!</v>
      </c>
      <c r="V619" s="34" t="e">
        <f>'935'!AA619</f>
        <v>#VALUE!</v>
      </c>
      <c r="W619" s="58" t="e">
        <f t="shared" si="60"/>
        <v>#VALUE!</v>
      </c>
      <c r="X619" s="59" t="e">
        <f t="shared" si="61"/>
        <v>#VALUE!</v>
      </c>
      <c r="Y619" s="57" t="e">
        <f>0.01*('11'!B$17-'935'!X619)*Matrix!BT619</f>
        <v>#VALUE!</v>
      </c>
      <c r="Z619" s="32" t="e">
        <f>0.01*'11'!B$17*Matrix!AT619*Matrix!CV619</f>
        <v>#VALUE!</v>
      </c>
      <c r="AA619" s="32" t="e">
        <f>Matrix!AT619*MAX(Matrix!DD619,0-(Matrix!DC619+IF('935'!Q619=0,0,(1-'935'!Y619/'11'!C$17)*'11'!B$17/('11'!B$17-'935'!X619)*IF(Matrix!AT619=0,1,Matrix!BX619/Matrix!AT619)*Matrix!CU619)))*'11'!B$17*0.01*'DNO totals'!B$228/'DNO totals'!B$296</f>
        <v>#VALUE!</v>
      </c>
      <c r="AB619" s="32" t="e">
        <f>Matrix!AT619*'Charging rates'!B$106*Matrix!DA619</f>
        <v>#VALUE!</v>
      </c>
      <c r="AC619" s="32" t="e">
        <f>Matrix!AT619*MAX(Matrix!DD619,0-(Matrix!DC619+IF('935'!Q619=0,0,(1-'935'!Y619/'11'!C$17)*'11'!B$17/('11'!B$17-'935'!X619)*IF(Matrix!AT619=0,1,Matrix!BX619/Matrix!AT619)*Matrix!CU619)))*'11'!B$17*0.01*'DNO totals'!B$238/'DNO totals'!B$296</f>
        <v>#VALUE!</v>
      </c>
      <c r="AD619" s="32" t="e">
        <f>0.01*(Matrix!BX619*'11'!B$17*Matrix!CA619+Matrix!AT619*Matrix!CC619*'935'!Q619*('11'!C$17-'935'!Y619)*('11'!B$17/('11'!B$17-'935'!X619)))</f>
        <v>#VALUE!</v>
      </c>
      <c r="AE619" s="32" t="e">
        <f>Matrix!AT619*'Charging rates'!B$116*(Parameters!B$21+Matrix!AU619)*IF('DNO totals'!B$323&lt;0,1,'935'!S619)</f>
        <v>#VALUE!</v>
      </c>
      <c r="AF619" s="32" t="e">
        <f>Matrix!AT619*MAX(Matrix!DD619,0-(Matrix!DC619+IF('935'!Q619=0,0,(1-'935'!Y619/'11'!C$17)*'11'!B$17/('11'!B$17-'935'!X619)*IF(Matrix!AT619=0,1,Matrix!BX619/Matrix!AT619)*Matrix!CU619)))*'11'!B$17*0.01*(1-('DNO totals'!B$238+'DNO totals'!B$228)/'DNO totals'!B$296)</f>
        <v>#VALUE!</v>
      </c>
      <c r="AG619" s="49" t="e">
        <f t="shared" si="62"/>
        <v>#VALUE!</v>
      </c>
    </row>
    <row r="620" spans="1:33">
      <c r="A620" s="28">
        <v>520</v>
      </c>
      <c r="B620" s="47" t="e">
        <f>Results!B620</f>
        <v>#VALUE!</v>
      </c>
      <c r="C620" s="35" t="e">
        <f>Results!C620</f>
        <v>#VALUE!</v>
      </c>
      <c r="D620" s="55" t="e">
        <f>Results!D620</f>
        <v>#VALUE!</v>
      </c>
      <c r="E620" s="55" t="e">
        <f>Results!E620</f>
        <v>#VALUE!</v>
      </c>
      <c r="F620" s="56" t="e">
        <f>Results!F620</f>
        <v>#VALUE!</v>
      </c>
      <c r="G620" s="35" t="e">
        <f>Results!G620</f>
        <v>#VALUE!</v>
      </c>
      <c r="H620" s="55" t="e">
        <f>Results!H620</f>
        <v>#VALUE!</v>
      </c>
      <c r="I620" s="55" t="e">
        <f>Results!I620</f>
        <v>#VALUE!</v>
      </c>
      <c r="J620" s="56" t="e">
        <f>Results!J620</f>
        <v>#VALUE!</v>
      </c>
      <c r="K620" s="57" t="e">
        <f>0.01*'11'!B$17*Matrix!AT620*Results!E620</f>
        <v>#VALUE!</v>
      </c>
      <c r="L620" s="32" t="e">
        <f>0.01*('11'!C$17-'935'!Y620)*Results!C620*Matrix!AT620*('11'!B$17/('11'!B$17-'935'!X620))*'935'!Q620</f>
        <v>#VALUE!</v>
      </c>
      <c r="M620" s="49" t="e">
        <f>0.01*('11'!B$17-'935'!X620)*Results!D620</f>
        <v>#VALUE!</v>
      </c>
      <c r="N620" s="32" t="e">
        <f>0.01*'11'!B$17*Matrix!H620*Matrix!BC620</f>
        <v>#VALUE!</v>
      </c>
      <c r="O620" s="32" t="e">
        <f>0.01*('11'!B$17-'935'!X620)*Matrix!BW620</f>
        <v>#VALUE!</v>
      </c>
      <c r="P620" s="49" t="e">
        <f>0.01*Matrix!AS620*'935'!U620</f>
        <v>#VALUE!</v>
      </c>
      <c r="Q620" s="57" t="e">
        <f t="shared" si="56"/>
        <v>#VALUE!</v>
      </c>
      <c r="R620" s="34" t="e">
        <f>'935'!Z620</f>
        <v>#VALUE!</v>
      </c>
      <c r="S620" s="58" t="e">
        <f t="shared" si="57"/>
        <v>#VALUE!</v>
      </c>
      <c r="T620" s="59" t="e">
        <f t="shared" si="58"/>
        <v>#VALUE!</v>
      </c>
      <c r="U620" s="57" t="e">
        <f t="shared" si="59"/>
        <v>#VALUE!</v>
      </c>
      <c r="V620" s="34" t="e">
        <f>'935'!AA620</f>
        <v>#VALUE!</v>
      </c>
      <c r="W620" s="58" t="e">
        <f t="shared" si="60"/>
        <v>#VALUE!</v>
      </c>
      <c r="X620" s="59" t="e">
        <f t="shared" si="61"/>
        <v>#VALUE!</v>
      </c>
      <c r="Y620" s="57" t="e">
        <f>0.01*('11'!B$17-'935'!X620)*Matrix!BT620</f>
        <v>#VALUE!</v>
      </c>
      <c r="Z620" s="32" t="e">
        <f>0.01*'11'!B$17*Matrix!AT620*Matrix!CV620</f>
        <v>#VALUE!</v>
      </c>
      <c r="AA620" s="32" t="e">
        <f>Matrix!AT620*MAX(Matrix!DD620,0-(Matrix!DC620+IF('935'!Q620=0,0,(1-'935'!Y620/'11'!C$17)*'11'!B$17/('11'!B$17-'935'!X620)*IF(Matrix!AT620=0,1,Matrix!BX620/Matrix!AT620)*Matrix!CU620)))*'11'!B$17*0.01*'DNO totals'!B$228/'DNO totals'!B$296</f>
        <v>#VALUE!</v>
      </c>
      <c r="AB620" s="32" t="e">
        <f>Matrix!AT620*'Charging rates'!B$106*Matrix!DA620</f>
        <v>#VALUE!</v>
      </c>
      <c r="AC620" s="32" t="e">
        <f>Matrix!AT620*MAX(Matrix!DD620,0-(Matrix!DC620+IF('935'!Q620=0,0,(1-'935'!Y620/'11'!C$17)*'11'!B$17/('11'!B$17-'935'!X620)*IF(Matrix!AT620=0,1,Matrix!BX620/Matrix!AT620)*Matrix!CU620)))*'11'!B$17*0.01*'DNO totals'!B$238/'DNO totals'!B$296</f>
        <v>#VALUE!</v>
      </c>
      <c r="AD620" s="32" t="e">
        <f>0.01*(Matrix!BX620*'11'!B$17*Matrix!CA620+Matrix!AT620*Matrix!CC620*'935'!Q620*('11'!C$17-'935'!Y620)*('11'!B$17/('11'!B$17-'935'!X620)))</f>
        <v>#VALUE!</v>
      </c>
      <c r="AE620" s="32" t="e">
        <f>Matrix!AT620*'Charging rates'!B$116*(Parameters!B$21+Matrix!AU620)*IF('DNO totals'!B$323&lt;0,1,'935'!S620)</f>
        <v>#VALUE!</v>
      </c>
      <c r="AF620" s="32" t="e">
        <f>Matrix!AT620*MAX(Matrix!DD620,0-(Matrix!DC620+IF('935'!Q620=0,0,(1-'935'!Y620/'11'!C$17)*'11'!B$17/('11'!B$17-'935'!X620)*IF(Matrix!AT620=0,1,Matrix!BX620/Matrix!AT620)*Matrix!CU620)))*'11'!B$17*0.01*(1-('DNO totals'!B$238+'DNO totals'!B$228)/'DNO totals'!B$296)</f>
        <v>#VALUE!</v>
      </c>
      <c r="AG620" s="49" t="e">
        <f t="shared" si="62"/>
        <v>#VALUE!</v>
      </c>
    </row>
    <row r="621" spans="1:33">
      <c r="A621" s="28">
        <v>521</v>
      </c>
      <c r="B621" s="47" t="e">
        <f>Results!B621</f>
        <v>#VALUE!</v>
      </c>
      <c r="C621" s="35" t="e">
        <f>Results!C621</f>
        <v>#VALUE!</v>
      </c>
      <c r="D621" s="55" t="e">
        <f>Results!D621</f>
        <v>#VALUE!</v>
      </c>
      <c r="E621" s="55" t="e">
        <f>Results!E621</f>
        <v>#VALUE!</v>
      </c>
      <c r="F621" s="56" t="e">
        <f>Results!F621</f>
        <v>#VALUE!</v>
      </c>
      <c r="G621" s="35" t="e">
        <f>Results!G621</f>
        <v>#VALUE!</v>
      </c>
      <c r="H621" s="55" t="e">
        <f>Results!H621</f>
        <v>#VALUE!</v>
      </c>
      <c r="I621" s="55" t="e">
        <f>Results!I621</f>
        <v>#VALUE!</v>
      </c>
      <c r="J621" s="56" t="e">
        <f>Results!J621</f>
        <v>#VALUE!</v>
      </c>
      <c r="K621" s="57" t="e">
        <f>0.01*'11'!B$17*Matrix!AT621*Results!E621</f>
        <v>#VALUE!</v>
      </c>
      <c r="L621" s="32" t="e">
        <f>0.01*('11'!C$17-'935'!Y621)*Results!C621*Matrix!AT621*('11'!B$17/('11'!B$17-'935'!X621))*'935'!Q621</f>
        <v>#VALUE!</v>
      </c>
      <c r="M621" s="49" t="e">
        <f>0.01*('11'!B$17-'935'!X621)*Results!D621</f>
        <v>#VALUE!</v>
      </c>
      <c r="N621" s="32" t="e">
        <f>0.01*'11'!B$17*Matrix!H621*Matrix!BC621</f>
        <v>#VALUE!</v>
      </c>
      <c r="O621" s="32" t="e">
        <f>0.01*('11'!B$17-'935'!X621)*Matrix!BW621</f>
        <v>#VALUE!</v>
      </c>
      <c r="P621" s="49" t="e">
        <f>0.01*Matrix!AS621*'935'!U621</f>
        <v>#VALUE!</v>
      </c>
      <c r="Q621" s="57" t="e">
        <f t="shared" si="56"/>
        <v>#VALUE!</v>
      </c>
      <c r="R621" s="34" t="e">
        <f>'935'!Z621</f>
        <v>#VALUE!</v>
      </c>
      <c r="S621" s="58" t="e">
        <f t="shared" si="57"/>
        <v>#VALUE!</v>
      </c>
      <c r="T621" s="59" t="e">
        <f t="shared" si="58"/>
        <v>#VALUE!</v>
      </c>
      <c r="U621" s="57" t="e">
        <f t="shared" si="59"/>
        <v>#VALUE!</v>
      </c>
      <c r="V621" s="34" t="e">
        <f>'935'!AA621</f>
        <v>#VALUE!</v>
      </c>
      <c r="W621" s="58" t="e">
        <f t="shared" si="60"/>
        <v>#VALUE!</v>
      </c>
      <c r="X621" s="59" t="e">
        <f t="shared" si="61"/>
        <v>#VALUE!</v>
      </c>
      <c r="Y621" s="57" t="e">
        <f>0.01*('11'!B$17-'935'!X621)*Matrix!BT621</f>
        <v>#VALUE!</v>
      </c>
      <c r="Z621" s="32" t="e">
        <f>0.01*'11'!B$17*Matrix!AT621*Matrix!CV621</f>
        <v>#VALUE!</v>
      </c>
      <c r="AA621" s="32" t="e">
        <f>Matrix!AT621*MAX(Matrix!DD621,0-(Matrix!DC621+IF('935'!Q621=0,0,(1-'935'!Y621/'11'!C$17)*'11'!B$17/('11'!B$17-'935'!X621)*IF(Matrix!AT621=0,1,Matrix!BX621/Matrix!AT621)*Matrix!CU621)))*'11'!B$17*0.01*'DNO totals'!B$228/'DNO totals'!B$296</f>
        <v>#VALUE!</v>
      </c>
      <c r="AB621" s="32" t="e">
        <f>Matrix!AT621*'Charging rates'!B$106*Matrix!DA621</f>
        <v>#VALUE!</v>
      </c>
      <c r="AC621" s="32" t="e">
        <f>Matrix!AT621*MAX(Matrix!DD621,0-(Matrix!DC621+IF('935'!Q621=0,0,(1-'935'!Y621/'11'!C$17)*'11'!B$17/('11'!B$17-'935'!X621)*IF(Matrix!AT621=0,1,Matrix!BX621/Matrix!AT621)*Matrix!CU621)))*'11'!B$17*0.01*'DNO totals'!B$238/'DNO totals'!B$296</f>
        <v>#VALUE!</v>
      </c>
      <c r="AD621" s="32" t="e">
        <f>0.01*(Matrix!BX621*'11'!B$17*Matrix!CA621+Matrix!AT621*Matrix!CC621*'935'!Q621*('11'!C$17-'935'!Y621)*('11'!B$17/('11'!B$17-'935'!X621)))</f>
        <v>#VALUE!</v>
      </c>
      <c r="AE621" s="32" t="e">
        <f>Matrix!AT621*'Charging rates'!B$116*(Parameters!B$21+Matrix!AU621)*IF('DNO totals'!B$323&lt;0,1,'935'!S621)</f>
        <v>#VALUE!</v>
      </c>
      <c r="AF621" s="32" t="e">
        <f>Matrix!AT621*MAX(Matrix!DD621,0-(Matrix!DC621+IF('935'!Q621=0,0,(1-'935'!Y621/'11'!C$17)*'11'!B$17/('11'!B$17-'935'!X621)*IF(Matrix!AT621=0,1,Matrix!BX621/Matrix!AT621)*Matrix!CU621)))*'11'!B$17*0.01*(1-('DNO totals'!B$238+'DNO totals'!B$228)/'DNO totals'!B$296)</f>
        <v>#VALUE!</v>
      </c>
      <c r="AG621" s="49" t="e">
        <f t="shared" si="62"/>
        <v>#VALUE!</v>
      </c>
    </row>
    <row r="622" spans="1:33">
      <c r="A622" s="28">
        <v>522</v>
      </c>
      <c r="B622" s="47" t="e">
        <f>Results!B622</f>
        <v>#VALUE!</v>
      </c>
      <c r="C622" s="35" t="e">
        <f>Results!C622</f>
        <v>#VALUE!</v>
      </c>
      <c r="D622" s="55" t="e">
        <f>Results!D622</f>
        <v>#VALUE!</v>
      </c>
      <c r="E622" s="55" t="e">
        <f>Results!E622</f>
        <v>#VALUE!</v>
      </c>
      <c r="F622" s="56" t="e">
        <f>Results!F622</f>
        <v>#VALUE!</v>
      </c>
      <c r="G622" s="35" t="e">
        <f>Results!G622</f>
        <v>#VALUE!</v>
      </c>
      <c r="H622" s="55" t="e">
        <f>Results!H622</f>
        <v>#VALUE!</v>
      </c>
      <c r="I622" s="55" t="e">
        <f>Results!I622</f>
        <v>#VALUE!</v>
      </c>
      <c r="J622" s="56" t="e">
        <f>Results!J622</f>
        <v>#VALUE!</v>
      </c>
      <c r="K622" s="57" t="e">
        <f>0.01*'11'!B$17*Matrix!AT622*Results!E622</f>
        <v>#VALUE!</v>
      </c>
      <c r="L622" s="32" t="e">
        <f>0.01*('11'!C$17-'935'!Y622)*Results!C622*Matrix!AT622*('11'!B$17/('11'!B$17-'935'!X622))*'935'!Q622</f>
        <v>#VALUE!</v>
      </c>
      <c r="M622" s="49" t="e">
        <f>0.01*('11'!B$17-'935'!X622)*Results!D622</f>
        <v>#VALUE!</v>
      </c>
      <c r="N622" s="32" t="e">
        <f>0.01*'11'!B$17*Matrix!H622*Matrix!BC622</f>
        <v>#VALUE!</v>
      </c>
      <c r="O622" s="32" t="e">
        <f>0.01*('11'!B$17-'935'!X622)*Matrix!BW622</f>
        <v>#VALUE!</v>
      </c>
      <c r="P622" s="49" t="e">
        <f>0.01*Matrix!AS622*'935'!U622</f>
        <v>#VALUE!</v>
      </c>
      <c r="Q622" s="57" t="e">
        <f t="shared" si="56"/>
        <v>#VALUE!</v>
      </c>
      <c r="R622" s="34" t="e">
        <f>'935'!Z622</f>
        <v>#VALUE!</v>
      </c>
      <c r="S622" s="58" t="e">
        <f t="shared" si="57"/>
        <v>#VALUE!</v>
      </c>
      <c r="T622" s="59" t="e">
        <f t="shared" si="58"/>
        <v>#VALUE!</v>
      </c>
      <c r="U622" s="57" t="e">
        <f t="shared" si="59"/>
        <v>#VALUE!</v>
      </c>
      <c r="V622" s="34" t="e">
        <f>'935'!AA622</f>
        <v>#VALUE!</v>
      </c>
      <c r="W622" s="58" t="e">
        <f t="shared" si="60"/>
        <v>#VALUE!</v>
      </c>
      <c r="X622" s="59" t="e">
        <f t="shared" si="61"/>
        <v>#VALUE!</v>
      </c>
      <c r="Y622" s="57" t="e">
        <f>0.01*('11'!B$17-'935'!X622)*Matrix!BT622</f>
        <v>#VALUE!</v>
      </c>
      <c r="Z622" s="32" t="e">
        <f>0.01*'11'!B$17*Matrix!AT622*Matrix!CV622</f>
        <v>#VALUE!</v>
      </c>
      <c r="AA622" s="32" t="e">
        <f>Matrix!AT622*MAX(Matrix!DD622,0-(Matrix!DC622+IF('935'!Q622=0,0,(1-'935'!Y622/'11'!C$17)*'11'!B$17/('11'!B$17-'935'!X622)*IF(Matrix!AT622=0,1,Matrix!BX622/Matrix!AT622)*Matrix!CU622)))*'11'!B$17*0.01*'DNO totals'!B$228/'DNO totals'!B$296</f>
        <v>#VALUE!</v>
      </c>
      <c r="AB622" s="32" t="e">
        <f>Matrix!AT622*'Charging rates'!B$106*Matrix!DA622</f>
        <v>#VALUE!</v>
      </c>
      <c r="AC622" s="32" t="e">
        <f>Matrix!AT622*MAX(Matrix!DD622,0-(Matrix!DC622+IF('935'!Q622=0,0,(1-'935'!Y622/'11'!C$17)*'11'!B$17/('11'!B$17-'935'!X622)*IF(Matrix!AT622=0,1,Matrix!BX622/Matrix!AT622)*Matrix!CU622)))*'11'!B$17*0.01*'DNO totals'!B$238/'DNO totals'!B$296</f>
        <v>#VALUE!</v>
      </c>
      <c r="AD622" s="32" t="e">
        <f>0.01*(Matrix!BX622*'11'!B$17*Matrix!CA622+Matrix!AT622*Matrix!CC622*'935'!Q622*('11'!C$17-'935'!Y622)*('11'!B$17/('11'!B$17-'935'!X622)))</f>
        <v>#VALUE!</v>
      </c>
      <c r="AE622" s="32" t="e">
        <f>Matrix!AT622*'Charging rates'!B$116*(Parameters!B$21+Matrix!AU622)*IF('DNO totals'!B$323&lt;0,1,'935'!S622)</f>
        <v>#VALUE!</v>
      </c>
      <c r="AF622" s="32" t="e">
        <f>Matrix!AT622*MAX(Matrix!DD622,0-(Matrix!DC622+IF('935'!Q622=0,0,(1-'935'!Y622/'11'!C$17)*'11'!B$17/('11'!B$17-'935'!X622)*IF(Matrix!AT622=0,1,Matrix!BX622/Matrix!AT622)*Matrix!CU622)))*'11'!B$17*0.01*(1-('DNO totals'!B$238+'DNO totals'!B$228)/'DNO totals'!B$296)</f>
        <v>#VALUE!</v>
      </c>
      <c r="AG622" s="49" t="e">
        <f t="shared" si="62"/>
        <v>#VALUE!</v>
      </c>
    </row>
    <row r="623" spans="1:33">
      <c r="A623" s="28">
        <v>523</v>
      </c>
      <c r="B623" s="47" t="e">
        <f>Results!B623</f>
        <v>#VALUE!</v>
      </c>
      <c r="C623" s="35" t="e">
        <f>Results!C623</f>
        <v>#VALUE!</v>
      </c>
      <c r="D623" s="55" t="e">
        <f>Results!D623</f>
        <v>#VALUE!</v>
      </c>
      <c r="E623" s="55" t="e">
        <f>Results!E623</f>
        <v>#VALUE!</v>
      </c>
      <c r="F623" s="56" t="e">
        <f>Results!F623</f>
        <v>#VALUE!</v>
      </c>
      <c r="G623" s="35" t="e">
        <f>Results!G623</f>
        <v>#VALUE!</v>
      </c>
      <c r="H623" s="55" t="e">
        <f>Results!H623</f>
        <v>#VALUE!</v>
      </c>
      <c r="I623" s="55" t="e">
        <f>Results!I623</f>
        <v>#VALUE!</v>
      </c>
      <c r="J623" s="56" t="e">
        <f>Results!J623</f>
        <v>#VALUE!</v>
      </c>
      <c r="K623" s="57" t="e">
        <f>0.01*'11'!B$17*Matrix!AT623*Results!E623</f>
        <v>#VALUE!</v>
      </c>
      <c r="L623" s="32" t="e">
        <f>0.01*('11'!C$17-'935'!Y623)*Results!C623*Matrix!AT623*('11'!B$17/('11'!B$17-'935'!X623))*'935'!Q623</f>
        <v>#VALUE!</v>
      </c>
      <c r="M623" s="49" t="e">
        <f>0.01*('11'!B$17-'935'!X623)*Results!D623</f>
        <v>#VALUE!</v>
      </c>
      <c r="N623" s="32" t="e">
        <f>0.01*'11'!B$17*Matrix!H623*Matrix!BC623</f>
        <v>#VALUE!</v>
      </c>
      <c r="O623" s="32" t="e">
        <f>0.01*('11'!B$17-'935'!X623)*Matrix!BW623</f>
        <v>#VALUE!</v>
      </c>
      <c r="P623" s="49" t="e">
        <f>0.01*Matrix!AS623*'935'!U623</f>
        <v>#VALUE!</v>
      </c>
      <c r="Q623" s="57" t="e">
        <f t="shared" si="56"/>
        <v>#VALUE!</v>
      </c>
      <c r="R623" s="34" t="e">
        <f>'935'!Z623</f>
        <v>#VALUE!</v>
      </c>
      <c r="S623" s="58" t="e">
        <f t="shared" si="57"/>
        <v>#VALUE!</v>
      </c>
      <c r="T623" s="59" t="e">
        <f t="shared" si="58"/>
        <v>#VALUE!</v>
      </c>
      <c r="U623" s="57" t="e">
        <f t="shared" si="59"/>
        <v>#VALUE!</v>
      </c>
      <c r="V623" s="34" t="e">
        <f>'935'!AA623</f>
        <v>#VALUE!</v>
      </c>
      <c r="W623" s="58" t="e">
        <f t="shared" si="60"/>
        <v>#VALUE!</v>
      </c>
      <c r="X623" s="59" t="e">
        <f t="shared" si="61"/>
        <v>#VALUE!</v>
      </c>
      <c r="Y623" s="57" t="e">
        <f>0.01*('11'!B$17-'935'!X623)*Matrix!BT623</f>
        <v>#VALUE!</v>
      </c>
      <c r="Z623" s="32" t="e">
        <f>0.01*'11'!B$17*Matrix!AT623*Matrix!CV623</f>
        <v>#VALUE!</v>
      </c>
      <c r="AA623" s="32" t="e">
        <f>Matrix!AT623*MAX(Matrix!DD623,0-(Matrix!DC623+IF('935'!Q623=0,0,(1-'935'!Y623/'11'!C$17)*'11'!B$17/('11'!B$17-'935'!X623)*IF(Matrix!AT623=0,1,Matrix!BX623/Matrix!AT623)*Matrix!CU623)))*'11'!B$17*0.01*'DNO totals'!B$228/'DNO totals'!B$296</f>
        <v>#VALUE!</v>
      </c>
      <c r="AB623" s="32" t="e">
        <f>Matrix!AT623*'Charging rates'!B$106*Matrix!DA623</f>
        <v>#VALUE!</v>
      </c>
      <c r="AC623" s="32" t="e">
        <f>Matrix!AT623*MAX(Matrix!DD623,0-(Matrix!DC623+IF('935'!Q623=0,0,(1-'935'!Y623/'11'!C$17)*'11'!B$17/('11'!B$17-'935'!X623)*IF(Matrix!AT623=0,1,Matrix!BX623/Matrix!AT623)*Matrix!CU623)))*'11'!B$17*0.01*'DNO totals'!B$238/'DNO totals'!B$296</f>
        <v>#VALUE!</v>
      </c>
      <c r="AD623" s="32" t="e">
        <f>0.01*(Matrix!BX623*'11'!B$17*Matrix!CA623+Matrix!AT623*Matrix!CC623*'935'!Q623*('11'!C$17-'935'!Y623)*('11'!B$17/('11'!B$17-'935'!X623)))</f>
        <v>#VALUE!</v>
      </c>
      <c r="AE623" s="32" t="e">
        <f>Matrix!AT623*'Charging rates'!B$116*(Parameters!B$21+Matrix!AU623)*IF('DNO totals'!B$323&lt;0,1,'935'!S623)</f>
        <v>#VALUE!</v>
      </c>
      <c r="AF623" s="32" t="e">
        <f>Matrix!AT623*MAX(Matrix!DD623,0-(Matrix!DC623+IF('935'!Q623=0,0,(1-'935'!Y623/'11'!C$17)*'11'!B$17/('11'!B$17-'935'!X623)*IF(Matrix!AT623=0,1,Matrix!BX623/Matrix!AT623)*Matrix!CU623)))*'11'!B$17*0.01*(1-('DNO totals'!B$238+'DNO totals'!B$228)/'DNO totals'!B$296)</f>
        <v>#VALUE!</v>
      </c>
      <c r="AG623" s="49" t="e">
        <f t="shared" si="62"/>
        <v>#VALUE!</v>
      </c>
    </row>
    <row r="624" spans="1:33">
      <c r="A624" s="28">
        <v>524</v>
      </c>
      <c r="B624" s="47" t="e">
        <f>Results!B624</f>
        <v>#VALUE!</v>
      </c>
      <c r="C624" s="35" t="e">
        <f>Results!C624</f>
        <v>#VALUE!</v>
      </c>
      <c r="D624" s="55" t="e">
        <f>Results!D624</f>
        <v>#VALUE!</v>
      </c>
      <c r="E624" s="55" t="e">
        <f>Results!E624</f>
        <v>#VALUE!</v>
      </c>
      <c r="F624" s="56" t="e">
        <f>Results!F624</f>
        <v>#VALUE!</v>
      </c>
      <c r="G624" s="35" t="e">
        <f>Results!G624</f>
        <v>#VALUE!</v>
      </c>
      <c r="H624" s="55" t="e">
        <f>Results!H624</f>
        <v>#VALUE!</v>
      </c>
      <c r="I624" s="55" t="e">
        <f>Results!I624</f>
        <v>#VALUE!</v>
      </c>
      <c r="J624" s="56" t="e">
        <f>Results!J624</f>
        <v>#VALUE!</v>
      </c>
      <c r="K624" s="57" t="e">
        <f>0.01*'11'!B$17*Matrix!AT624*Results!E624</f>
        <v>#VALUE!</v>
      </c>
      <c r="L624" s="32" t="e">
        <f>0.01*('11'!C$17-'935'!Y624)*Results!C624*Matrix!AT624*('11'!B$17/('11'!B$17-'935'!X624))*'935'!Q624</f>
        <v>#VALUE!</v>
      </c>
      <c r="M624" s="49" t="e">
        <f>0.01*('11'!B$17-'935'!X624)*Results!D624</f>
        <v>#VALUE!</v>
      </c>
      <c r="N624" s="32" t="e">
        <f>0.01*'11'!B$17*Matrix!H624*Matrix!BC624</f>
        <v>#VALUE!</v>
      </c>
      <c r="O624" s="32" t="e">
        <f>0.01*('11'!B$17-'935'!X624)*Matrix!BW624</f>
        <v>#VALUE!</v>
      </c>
      <c r="P624" s="49" t="e">
        <f>0.01*Matrix!AS624*'935'!U624</f>
        <v>#VALUE!</v>
      </c>
      <c r="Q624" s="57" t="e">
        <f t="shared" si="56"/>
        <v>#VALUE!</v>
      </c>
      <c r="R624" s="34" t="e">
        <f>'935'!Z624</f>
        <v>#VALUE!</v>
      </c>
      <c r="S624" s="58" t="e">
        <f t="shared" si="57"/>
        <v>#VALUE!</v>
      </c>
      <c r="T624" s="59" t="e">
        <f t="shared" si="58"/>
        <v>#VALUE!</v>
      </c>
      <c r="U624" s="57" t="e">
        <f t="shared" si="59"/>
        <v>#VALUE!</v>
      </c>
      <c r="V624" s="34" t="e">
        <f>'935'!AA624</f>
        <v>#VALUE!</v>
      </c>
      <c r="W624" s="58" t="e">
        <f t="shared" si="60"/>
        <v>#VALUE!</v>
      </c>
      <c r="X624" s="59" t="e">
        <f t="shared" si="61"/>
        <v>#VALUE!</v>
      </c>
      <c r="Y624" s="57" t="e">
        <f>0.01*('11'!B$17-'935'!X624)*Matrix!BT624</f>
        <v>#VALUE!</v>
      </c>
      <c r="Z624" s="32" t="e">
        <f>0.01*'11'!B$17*Matrix!AT624*Matrix!CV624</f>
        <v>#VALUE!</v>
      </c>
      <c r="AA624" s="32" t="e">
        <f>Matrix!AT624*MAX(Matrix!DD624,0-(Matrix!DC624+IF('935'!Q624=0,0,(1-'935'!Y624/'11'!C$17)*'11'!B$17/('11'!B$17-'935'!X624)*IF(Matrix!AT624=0,1,Matrix!BX624/Matrix!AT624)*Matrix!CU624)))*'11'!B$17*0.01*'DNO totals'!B$228/'DNO totals'!B$296</f>
        <v>#VALUE!</v>
      </c>
      <c r="AB624" s="32" t="e">
        <f>Matrix!AT624*'Charging rates'!B$106*Matrix!DA624</f>
        <v>#VALUE!</v>
      </c>
      <c r="AC624" s="32" t="e">
        <f>Matrix!AT624*MAX(Matrix!DD624,0-(Matrix!DC624+IF('935'!Q624=0,0,(1-'935'!Y624/'11'!C$17)*'11'!B$17/('11'!B$17-'935'!X624)*IF(Matrix!AT624=0,1,Matrix!BX624/Matrix!AT624)*Matrix!CU624)))*'11'!B$17*0.01*'DNO totals'!B$238/'DNO totals'!B$296</f>
        <v>#VALUE!</v>
      </c>
      <c r="AD624" s="32" t="e">
        <f>0.01*(Matrix!BX624*'11'!B$17*Matrix!CA624+Matrix!AT624*Matrix!CC624*'935'!Q624*('11'!C$17-'935'!Y624)*('11'!B$17/('11'!B$17-'935'!X624)))</f>
        <v>#VALUE!</v>
      </c>
      <c r="AE624" s="32" t="e">
        <f>Matrix!AT624*'Charging rates'!B$116*(Parameters!B$21+Matrix!AU624)*IF('DNO totals'!B$323&lt;0,1,'935'!S624)</f>
        <v>#VALUE!</v>
      </c>
      <c r="AF624" s="32" t="e">
        <f>Matrix!AT624*MAX(Matrix!DD624,0-(Matrix!DC624+IF('935'!Q624=0,0,(1-'935'!Y624/'11'!C$17)*'11'!B$17/('11'!B$17-'935'!X624)*IF(Matrix!AT624=0,1,Matrix!BX624/Matrix!AT624)*Matrix!CU624)))*'11'!B$17*0.01*(1-('DNO totals'!B$238+'DNO totals'!B$228)/'DNO totals'!B$296)</f>
        <v>#VALUE!</v>
      </c>
      <c r="AG624" s="49" t="e">
        <f t="shared" si="62"/>
        <v>#VALUE!</v>
      </c>
    </row>
    <row r="625" spans="1:33">
      <c r="A625" s="28">
        <v>525</v>
      </c>
      <c r="B625" s="47" t="e">
        <f>Results!B625</f>
        <v>#VALUE!</v>
      </c>
      <c r="C625" s="35" t="e">
        <f>Results!C625</f>
        <v>#VALUE!</v>
      </c>
      <c r="D625" s="55" t="e">
        <f>Results!D625</f>
        <v>#VALUE!</v>
      </c>
      <c r="E625" s="55" t="e">
        <f>Results!E625</f>
        <v>#VALUE!</v>
      </c>
      <c r="F625" s="56" t="e">
        <f>Results!F625</f>
        <v>#VALUE!</v>
      </c>
      <c r="G625" s="35" t="e">
        <f>Results!G625</f>
        <v>#VALUE!</v>
      </c>
      <c r="H625" s="55" t="e">
        <f>Results!H625</f>
        <v>#VALUE!</v>
      </c>
      <c r="I625" s="55" t="e">
        <f>Results!I625</f>
        <v>#VALUE!</v>
      </c>
      <c r="J625" s="56" t="e">
        <f>Results!J625</f>
        <v>#VALUE!</v>
      </c>
      <c r="K625" s="57" t="e">
        <f>0.01*'11'!B$17*Matrix!AT625*Results!E625</f>
        <v>#VALUE!</v>
      </c>
      <c r="L625" s="32" t="e">
        <f>0.01*('11'!C$17-'935'!Y625)*Results!C625*Matrix!AT625*('11'!B$17/('11'!B$17-'935'!X625))*'935'!Q625</f>
        <v>#VALUE!</v>
      </c>
      <c r="M625" s="49" t="e">
        <f>0.01*('11'!B$17-'935'!X625)*Results!D625</f>
        <v>#VALUE!</v>
      </c>
      <c r="N625" s="32" t="e">
        <f>0.01*'11'!B$17*Matrix!H625*Matrix!BC625</f>
        <v>#VALUE!</v>
      </c>
      <c r="O625" s="32" t="e">
        <f>0.01*('11'!B$17-'935'!X625)*Matrix!BW625</f>
        <v>#VALUE!</v>
      </c>
      <c r="P625" s="49" t="e">
        <f>0.01*Matrix!AS625*'935'!U625</f>
        <v>#VALUE!</v>
      </c>
      <c r="Q625" s="57" t="e">
        <f t="shared" si="56"/>
        <v>#VALUE!</v>
      </c>
      <c r="R625" s="34" t="e">
        <f>'935'!Z625</f>
        <v>#VALUE!</v>
      </c>
      <c r="S625" s="58" t="e">
        <f t="shared" si="57"/>
        <v>#VALUE!</v>
      </c>
      <c r="T625" s="59" t="e">
        <f t="shared" si="58"/>
        <v>#VALUE!</v>
      </c>
      <c r="U625" s="57" t="e">
        <f t="shared" si="59"/>
        <v>#VALUE!</v>
      </c>
      <c r="V625" s="34" t="e">
        <f>'935'!AA625</f>
        <v>#VALUE!</v>
      </c>
      <c r="W625" s="58" t="e">
        <f t="shared" si="60"/>
        <v>#VALUE!</v>
      </c>
      <c r="X625" s="59" t="e">
        <f t="shared" si="61"/>
        <v>#VALUE!</v>
      </c>
      <c r="Y625" s="57" t="e">
        <f>0.01*('11'!B$17-'935'!X625)*Matrix!BT625</f>
        <v>#VALUE!</v>
      </c>
      <c r="Z625" s="32" t="e">
        <f>0.01*'11'!B$17*Matrix!AT625*Matrix!CV625</f>
        <v>#VALUE!</v>
      </c>
      <c r="AA625" s="32" t="e">
        <f>Matrix!AT625*MAX(Matrix!DD625,0-(Matrix!DC625+IF('935'!Q625=0,0,(1-'935'!Y625/'11'!C$17)*'11'!B$17/('11'!B$17-'935'!X625)*IF(Matrix!AT625=0,1,Matrix!BX625/Matrix!AT625)*Matrix!CU625)))*'11'!B$17*0.01*'DNO totals'!B$228/'DNO totals'!B$296</f>
        <v>#VALUE!</v>
      </c>
      <c r="AB625" s="32" t="e">
        <f>Matrix!AT625*'Charging rates'!B$106*Matrix!DA625</f>
        <v>#VALUE!</v>
      </c>
      <c r="AC625" s="32" t="e">
        <f>Matrix!AT625*MAX(Matrix!DD625,0-(Matrix!DC625+IF('935'!Q625=0,0,(1-'935'!Y625/'11'!C$17)*'11'!B$17/('11'!B$17-'935'!X625)*IF(Matrix!AT625=0,1,Matrix!BX625/Matrix!AT625)*Matrix!CU625)))*'11'!B$17*0.01*'DNO totals'!B$238/'DNO totals'!B$296</f>
        <v>#VALUE!</v>
      </c>
      <c r="AD625" s="32" t="e">
        <f>0.01*(Matrix!BX625*'11'!B$17*Matrix!CA625+Matrix!AT625*Matrix!CC625*'935'!Q625*('11'!C$17-'935'!Y625)*('11'!B$17/('11'!B$17-'935'!X625)))</f>
        <v>#VALUE!</v>
      </c>
      <c r="AE625" s="32" t="e">
        <f>Matrix!AT625*'Charging rates'!B$116*(Parameters!B$21+Matrix!AU625)*IF('DNO totals'!B$323&lt;0,1,'935'!S625)</f>
        <v>#VALUE!</v>
      </c>
      <c r="AF625" s="32" t="e">
        <f>Matrix!AT625*MAX(Matrix!DD625,0-(Matrix!DC625+IF('935'!Q625=0,0,(1-'935'!Y625/'11'!C$17)*'11'!B$17/('11'!B$17-'935'!X625)*IF(Matrix!AT625=0,1,Matrix!BX625/Matrix!AT625)*Matrix!CU625)))*'11'!B$17*0.01*(1-('DNO totals'!B$238+'DNO totals'!B$228)/'DNO totals'!B$296)</f>
        <v>#VALUE!</v>
      </c>
      <c r="AG625" s="49" t="e">
        <f t="shared" si="62"/>
        <v>#VALUE!</v>
      </c>
    </row>
    <row r="626" spans="1:33">
      <c r="A626" s="28">
        <v>526</v>
      </c>
      <c r="B626" s="47" t="e">
        <f>Results!B626</f>
        <v>#VALUE!</v>
      </c>
      <c r="C626" s="35" t="e">
        <f>Results!C626</f>
        <v>#VALUE!</v>
      </c>
      <c r="D626" s="55" t="e">
        <f>Results!D626</f>
        <v>#VALUE!</v>
      </c>
      <c r="E626" s="55" t="e">
        <f>Results!E626</f>
        <v>#VALUE!</v>
      </c>
      <c r="F626" s="56" t="e">
        <f>Results!F626</f>
        <v>#VALUE!</v>
      </c>
      <c r="G626" s="35" t="e">
        <f>Results!G626</f>
        <v>#VALUE!</v>
      </c>
      <c r="H626" s="55" t="e">
        <f>Results!H626</f>
        <v>#VALUE!</v>
      </c>
      <c r="I626" s="55" t="e">
        <f>Results!I626</f>
        <v>#VALUE!</v>
      </c>
      <c r="J626" s="56" t="e">
        <f>Results!J626</f>
        <v>#VALUE!</v>
      </c>
      <c r="K626" s="57" t="e">
        <f>0.01*'11'!B$17*Matrix!AT626*Results!E626</f>
        <v>#VALUE!</v>
      </c>
      <c r="L626" s="32" t="e">
        <f>0.01*('11'!C$17-'935'!Y626)*Results!C626*Matrix!AT626*('11'!B$17/('11'!B$17-'935'!X626))*'935'!Q626</f>
        <v>#VALUE!</v>
      </c>
      <c r="M626" s="49" t="e">
        <f>0.01*('11'!B$17-'935'!X626)*Results!D626</f>
        <v>#VALUE!</v>
      </c>
      <c r="N626" s="32" t="e">
        <f>0.01*'11'!B$17*Matrix!H626*Matrix!BC626</f>
        <v>#VALUE!</v>
      </c>
      <c r="O626" s="32" t="e">
        <f>0.01*('11'!B$17-'935'!X626)*Matrix!BW626</f>
        <v>#VALUE!</v>
      </c>
      <c r="P626" s="49" t="e">
        <f>0.01*Matrix!AS626*'935'!U626</f>
        <v>#VALUE!</v>
      </c>
      <c r="Q626" s="57" t="e">
        <f t="shared" si="56"/>
        <v>#VALUE!</v>
      </c>
      <c r="R626" s="34" t="e">
        <f>'935'!Z626</f>
        <v>#VALUE!</v>
      </c>
      <c r="S626" s="58" t="e">
        <f t="shared" si="57"/>
        <v>#VALUE!</v>
      </c>
      <c r="T626" s="59" t="e">
        <f t="shared" si="58"/>
        <v>#VALUE!</v>
      </c>
      <c r="U626" s="57" t="e">
        <f t="shared" si="59"/>
        <v>#VALUE!</v>
      </c>
      <c r="V626" s="34" t="e">
        <f>'935'!AA626</f>
        <v>#VALUE!</v>
      </c>
      <c r="W626" s="58" t="e">
        <f t="shared" si="60"/>
        <v>#VALUE!</v>
      </c>
      <c r="X626" s="59" t="e">
        <f t="shared" si="61"/>
        <v>#VALUE!</v>
      </c>
      <c r="Y626" s="57" t="e">
        <f>0.01*('11'!B$17-'935'!X626)*Matrix!BT626</f>
        <v>#VALUE!</v>
      </c>
      <c r="Z626" s="32" t="e">
        <f>0.01*'11'!B$17*Matrix!AT626*Matrix!CV626</f>
        <v>#VALUE!</v>
      </c>
      <c r="AA626" s="32" t="e">
        <f>Matrix!AT626*MAX(Matrix!DD626,0-(Matrix!DC626+IF('935'!Q626=0,0,(1-'935'!Y626/'11'!C$17)*'11'!B$17/('11'!B$17-'935'!X626)*IF(Matrix!AT626=0,1,Matrix!BX626/Matrix!AT626)*Matrix!CU626)))*'11'!B$17*0.01*'DNO totals'!B$228/'DNO totals'!B$296</f>
        <v>#VALUE!</v>
      </c>
      <c r="AB626" s="32" t="e">
        <f>Matrix!AT626*'Charging rates'!B$106*Matrix!DA626</f>
        <v>#VALUE!</v>
      </c>
      <c r="AC626" s="32" t="e">
        <f>Matrix!AT626*MAX(Matrix!DD626,0-(Matrix!DC626+IF('935'!Q626=0,0,(1-'935'!Y626/'11'!C$17)*'11'!B$17/('11'!B$17-'935'!X626)*IF(Matrix!AT626=0,1,Matrix!BX626/Matrix!AT626)*Matrix!CU626)))*'11'!B$17*0.01*'DNO totals'!B$238/'DNO totals'!B$296</f>
        <v>#VALUE!</v>
      </c>
      <c r="AD626" s="32" t="e">
        <f>0.01*(Matrix!BX626*'11'!B$17*Matrix!CA626+Matrix!AT626*Matrix!CC626*'935'!Q626*('11'!C$17-'935'!Y626)*('11'!B$17/('11'!B$17-'935'!X626)))</f>
        <v>#VALUE!</v>
      </c>
      <c r="AE626" s="32" t="e">
        <f>Matrix!AT626*'Charging rates'!B$116*(Parameters!B$21+Matrix!AU626)*IF('DNO totals'!B$323&lt;0,1,'935'!S626)</f>
        <v>#VALUE!</v>
      </c>
      <c r="AF626" s="32" t="e">
        <f>Matrix!AT626*MAX(Matrix!DD626,0-(Matrix!DC626+IF('935'!Q626=0,0,(1-'935'!Y626/'11'!C$17)*'11'!B$17/('11'!B$17-'935'!X626)*IF(Matrix!AT626=0,1,Matrix!BX626/Matrix!AT626)*Matrix!CU626)))*'11'!B$17*0.01*(1-('DNO totals'!B$238+'DNO totals'!B$228)/'DNO totals'!B$296)</f>
        <v>#VALUE!</v>
      </c>
      <c r="AG626" s="49" t="e">
        <f t="shared" si="62"/>
        <v>#VALUE!</v>
      </c>
    </row>
    <row r="627" spans="1:33">
      <c r="A627" s="28">
        <v>527</v>
      </c>
      <c r="B627" s="47" t="e">
        <f>Results!B627</f>
        <v>#VALUE!</v>
      </c>
      <c r="C627" s="35" t="e">
        <f>Results!C627</f>
        <v>#VALUE!</v>
      </c>
      <c r="D627" s="55" t="e">
        <f>Results!D627</f>
        <v>#VALUE!</v>
      </c>
      <c r="E627" s="55" t="e">
        <f>Results!E627</f>
        <v>#VALUE!</v>
      </c>
      <c r="F627" s="56" t="e">
        <f>Results!F627</f>
        <v>#VALUE!</v>
      </c>
      <c r="G627" s="35" t="e">
        <f>Results!G627</f>
        <v>#VALUE!</v>
      </c>
      <c r="H627" s="55" t="e">
        <f>Results!H627</f>
        <v>#VALUE!</v>
      </c>
      <c r="I627" s="55" t="e">
        <f>Results!I627</f>
        <v>#VALUE!</v>
      </c>
      <c r="J627" s="56" t="e">
        <f>Results!J627</f>
        <v>#VALUE!</v>
      </c>
      <c r="K627" s="57" t="e">
        <f>0.01*'11'!B$17*Matrix!AT627*Results!E627</f>
        <v>#VALUE!</v>
      </c>
      <c r="L627" s="32" t="e">
        <f>0.01*('11'!C$17-'935'!Y627)*Results!C627*Matrix!AT627*('11'!B$17/('11'!B$17-'935'!X627))*'935'!Q627</f>
        <v>#VALUE!</v>
      </c>
      <c r="M627" s="49" t="e">
        <f>0.01*('11'!B$17-'935'!X627)*Results!D627</f>
        <v>#VALUE!</v>
      </c>
      <c r="N627" s="32" t="e">
        <f>0.01*'11'!B$17*Matrix!H627*Matrix!BC627</f>
        <v>#VALUE!</v>
      </c>
      <c r="O627" s="32" t="e">
        <f>0.01*('11'!B$17-'935'!X627)*Matrix!BW627</f>
        <v>#VALUE!</v>
      </c>
      <c r="P627" s="49" t="e">
        <f>0.01*Matrix!AS627*'935'!U627</f>
        <v>#VALUE!</v>
      </c>
      <c r="Q627" s="57" t="e">
        <f t="shared" si="56"/>
        <v>#VALUE!</v>
      </c>
      <c r="R627" s="34" t="e">
        <f>'935'!Z627</f>
        <v>#VALUE!</v>
      </c>
      <c r="S627" s="58" t="e">
        <f t="shared" si="57"/>
        <v>#VALUE!</v>
      </c>
      <c r="T627" s="59" t="e">
        <f t="shared" si="58"/>
        <v>#VALUE!</v>
      </c>
      <c r="U627" s="57" t="e">
        <f t="shared" si="59"/>
        <v>#VALUE!</v>
      </c>
      <c r="V627" s="34" t="e">
        <f>'935'!AA627</f>
        <v>#VALUE!</v>
      </c>
      <c r="W627" s="58" t="e">
        <f t="shared" si="60"/>
        <v>#VALUE!</v>
      </c>
      <c r="X627" s="59" t="e">
        <f t="shared" si="61"/>
        <v>#VALUE!</v>
      </c>
      <c r="Y627" s="57" t="e">
        <f>0.01*('11'!B$17-'935'!X627)*Matrix!BT627</f>
        <v>#VALUE!</v>
      </c>
      <c r="Z627" s="32" t="e">
        <f>0.01*'11'!B$17*Matrix!AT627*Matrix!CV627</f>
        <v>#VALUE!</v>
      </c>
      <c r="AA627" s="32" t="e">
        <f>Matrix!AT627*MAX(Matrix!DD627,0-(Matrix!DC627+IF('935'!Q627=0,0,(1-'935'!Y627/'11'!C$17)*'11'!B$17/('11'!B$17-'935'!X627)*IF(Matrix!AT627=0,1,Matrix!BX627/Matrix!AT627)*Matrix!CU627)))*'11'!B$17*0.01*'DNO totals'!B$228/'DNO totals'!B$296</f>
        <v>#VALUE!</v>
      </c>
      <c r="AB627" s="32" t="e">
        <f>Matrix!AT627*'Charging rates'!B$106*Matrix!DA627</f>
        <v>#VALUE!</v>
      </c>
      <c r="AC627" s="32" t="e">
        <f>Matrix!AT627*MAX(Matrix!DD627,0-(Matrix!DC627+IF('935'!Q627=0,0,(1-'935'!Y627/'11'!C$17)*'11'!B$17/('11'!B$17-'935'!X627)*IF(Matrix!AT627=0,1,Matrix!BX627/Matrix!AT627)*Matrix!CU627)))*'11'!B$17*0.01*'DNO totals'!B$238/'DNO totals'!B$296</f>
        <v>#VALUE!</v>
      </c>
      <c r="AD627" s="32" t="e">
        <f>0.01*(Matrix!BX627*'11'!B$17*Matrix!CA627+Matrix!AT627*Matrix!CC627*'935'!Q627*('11'!C$17-'935'!Y627)*('11'!B$17/('11'!B$17-'935'!X627)))</f>
        <v>#VALUE!</v>
      </c>
      <c r="AE627" s="32" t="e">
        <f>Matrix!AT627*'Charging rates'!B$116*(Parameters!B$21+Matrix!AU627)*IF('DNO totals'!B$323&lt;0,1,'935'!S627)</f>
        <v>#VALUE!</v>
      </c>
      <c r="AF627" s="32" t="e">
        <f>Matrix!AT627*MAX(Matrix!DD627,0-(Matrix!DC627+IF('935'!Q627=0,0,(1-'935'!Y627/'11'!C$17)*'11'!B$17/('11'!B$17-'935'!X627)*IF(Matrix!AT627=0,1,Matrix!BX627/Matrix!AT627)*Matrix!CU627)))*'11'!B$17*0.01*(1-('DNO totals'!B$238+'DNO totals'!B$228)/'DNO totals'!B$296)</f>
        <v>#VALUE!</v>
      </c>
      <c r="AG627" s="49" t="e">
        <f t="shared" si="62"/>
        <v>#VALUE!</v>
      </c>
    </row>
    <row r="628" spans="1:33">
      <c r="A628" s="28">
        <v>528</v>
      </c>
      <c r="B628" s="47" t="e">
        <f>Results!B628</f>
        <v>#VALUE!</v>
      </c>
      <c r="C628" s="35" t="e">
        <f>Results!C628</f>
        <v>#VALUE!</v>
      </c>
      <c r="D628" s="55" t="e">
        <f>Results!D628</f>
        <v>#VALUE!</v>
      </c>
      <c r="E628" s="55" t="e">
        <f>Results!E628</f>
        <v>#VALUE!</v>
      </c>
      <c r="F628" s="56" t="e">
        <f>Results!F628</f>
        <v>#VALUE!</v>
      </c>
      <c r="G628" s="35" t="e">
        <f>Results!G628</f>
        <v>#VALUE!</v>
      </c>
      <c r="H628" s="55" t="e">
        <f>Results!H628</f>
        <v>#VALUE!</v>
      </c>
      <c r="I628" s="55" t="e">
        <f>Results!I628</f>
        <v>#VALUE!</v>
      </c>
      <c r="J628" s="56" t="e">
        <f>Results!J628</f>
        <v>#VALUE!</v>
      </c>
      <c r="K628" s="57" t="e">
        <f>0.01*'11'!B$17*Matrix!AT628*Results!E628</f>
        <v>#VALUE!</v>
      </c>
      <c r="L628" s="32" t="e">
        <f>0.01*('11'!C$17-'935'!Y628)*Results!C628*Matrix!AT628*('11'!B$17/('11'!B$17-'935'!X628))*'935'!Q628</f>
        <v>#VALUE!</v>
      </c>
      <c r="M628" s="49" t="e">
        <f>0.01*('11'!B$17-'935'!X628)*Results!D628</f>
        <v>#VALUE!</v>
      </c>
      <c r="N628" s="32" t="e">
        <f>0.01*'11'!B$17*Matrix!H628*Matrix!BC628</f>
        <v>#VALUE!</v>
      </c>
      <c r="O628" s="32" t="e">
        <f>0.01*('11'!B$17-'935'!X628)*Matrix!BW628</f>
        <v>#VALUE!</v>
      </c>
      <c r="P628" s="49" t="e">
        <f>0.01*Matrix!AS628*'935'!U628</f>
        <v>#VALUE!</v>
      </c>
      <c r="Q628" s="57" t="e">
        <f t="shared" si="56"/>
        <v>#VALUE!</v>
      </c>
      <c r="R628" s="34" t="e">
        <f>'935'!Z628</f>
        <v>#VALUE!</v>
      </c>
      <c r="S628" s="58" t="e">
        <f t="shared" si="57"/>
        <v>#VALUE!</v>
      </c>
      <c r="T628" s="59" t="e">
        <f t="shared" si="58"/>
        <v>#VALUE!</v>
      </c>
      <c r="U628" s="57" t="e">
        <f t="shared" si="59"/>
        <v>#VALUE!</v>
      </c>
      <c r="V628" s="34" t="e">
        <f>'935'!AA628</f>
        <v>#VALUE!</v>
      </c>
      <c r="W628" s="58" t="e">
        <f t="shared" si="60"/>
        <v>#VALUE!</v>
      </c>
      <c r="X628" s="59" t="e">
        <f t="shared" si="61"/>
        <v>#VALUE!</v>
      </c>
      <c r="Y628" s="57" t="e">
        <f>0.01*('11'!B$17-'935'!X628)*Matrix!BT628</f>
        <v>#VALUE!</v>
      </c>
      <c r="Z628" s="32" t="e">
        <f>0.01*'11'!B$17*Matrix!AT628*Matrix!CV628</f>
        <v>#VALUE!</v>
      </c>
      <c r="AA628" s="32" t="e">
        <f>Matrix!AT628*MAX(Matrix!DD628,0-(Matrix!DC628+IF('935'!Q628=0,0,(1-'935'!Y628/'11'!C$17)*'11'!B$17/('11'!B$17-'935'!X628)*IF(Matrix!AT628=0,1,Matrix!BX628/Matrix!AT628)*Matrix!CU628)))*'11'!B$17*0.01*'DNO totals'!B$228/'DNO totals'!B$296</f>
        <v>#VALUE!</v>
      </c>
      <c r="AB628" s="32" t="e">
        <f>Matrix!AT628*'Charging rates'!B$106*Matrix!DA628</f>
        <v>#VALUE!</v>
      </c>
      <c r="AC628" s="32" t="e">
        <f>Matrix!AT628*MAX(Matrix!DD628,0-(Matrix!DC628+IF('935'!Q628=0,0,(1-'935'!Y628/'11'!C$17)*'11'!B$17/('11'!B$17-'935'!X628)*IF(Matrix!AT628=0,1,Matrix!BX628/Matrix!AT628)*Matrix!CU628)))*'11'!B$17*0.01*'DNO totals'!B$238/'DNO totals'!B$296</f>
        <v>#VALUE!</v>
      </c>
      <c r="AD628" s="32" t="e">
        <f>0.01*(Matrix!BX628*'11'!B$17*Matrix!CA628+Matrix!AT628*Matrix!CC628*'935'!Q628*('11'!C$17-'935'!Y628)*('11'!B$17/('11'!B$17-'935'!X628)))</f>
        <v>#VALUE!</v>
      </c>
      <c r="AE628" s="32" t="e">
        <f>Matrix!AT628*'Charging rates'!B$116*(Parameters!B$21+Matrix!AU628)*IF('DNO totals'!B$323&lt;0,1,'935'!S628)</f>
        <v>#VALUE!</v>
      </c>
      <c r="AF628" s="32" t="e">
        <f>Matrix!AT628*MAX(Matrix!DD628,0-(Matrix!DC628+IF('935'!Q628=0,0,(1-'935'!Y628/'11'!C$17)*'11'!B$17/('11'!B$17-'935'!X628)*IF(Matrix!AT628=0,1,Matrix!BX628/Matrix!AT628)*Matrix!CU628)))*'11'!B$17*0.01*(1-('DNO totals'!B$238+'DNO totals'!B$228)/'DNO totals'!B$296)</f>
        <v>#VALUE!</v>
      </c>
      <c r="AG628" s="49" t="e">
        <f t="shared" si="62"/>
        <v>#VALUE!</v>
      </c>
    </row>
    <row r="629" spans="1:33">
      <c r="A629" s="28">
        <v>529</v>
      </c>
      <c r="B629" s="47" t="e">
        <f>Results!B629</f>
        <v>#VALUE!</v>
      </c>
      <c r="C629" s="35" t="e">
        <f>Results!C629</f>
        <v>#VALUE!</v>
      </c>
      <c r="D629" s="55" t="e">
        <f>Results!D629</f>
        <v>#VALUE!</v>
      </c>
      <c r="E629" s="55" t="e">
        <f>Results!E629</f>
        <v>#VALUE!</v>
      </c>
      <c r="F629" s="56" t="e">
        <f>Results!F629</f>
        <v>#VALUE!</v>
      </c>
      <c r="G629" s="35" t="e">
        <f>Results!G629</f>
        <v>#VALUE!</v>
      </c>
      <c r="H629" s="55" t="e">
        <f>Results!H629</f>
        <v>#VALUE!</v>
      </c>
      <c r="I629" s="55" t="e">
        <f>Results!I629</f>
        <v>#VALUE!</v>
      </c>
      <c r="J629" s="56" t="e">
        <f>Results!J629</f>
        <v>#VALUE!</v>
      </c>
      <c r="K629" s="57" t="e">
        <f>0.01*'11'!B$17*Matrix!AT629*Results!E629</f>
        <v>#VALUE!</v>
      </c>
      <c r="L629" s="32" t="e">
        <f>0.01*('11'!C$17-'935'!Y629)*Results!C629*Matrix!AT629*('11'!B$17/('11'!B$17-'935'!X629))*'935'!Q629</f>
        <v>#VALUE!</v>
      </c>
      <c r="M629" s="49" t="e">
        <f>0.01*('11'!B$17-'935'!X629)*Results!D629</f>
        <v>#VALUE!</v>
      </c>
      <c r="N629" s="32" t="e">
        <f>0.01*'11'!B$17*Matrix!H629*Matrix!BC629</f>
        <v>#VALUE!</v>
      </c>
      <c r="O629" s="32" t="e">
        <f>0.01*('11'!B$17-'935'!X629)*Matrix!BW629</f>
        <v>#VALUE!</v>
      </c>
      <c r="P629" s="49" t="e">
        <f>0.01*Matrix!AS629*'935'!U629</f>
        <v>#VALUE!</v>
      </c>
      <c r="Q629" s="57" t="e">
        <f t="shared" si="56"/>
        <v>#VALUE!</v>
      </c>
      <c r="R629" s="34" t="e">
        <f>'935'!Z629</f>
        <v>#VALUE!</v>
      </c>
      <c r="S629" s="58" t="e">
        <f t="shared" si="57"/>
        <v>#VALUE!</v>
      </c>
      <c r="T629" s="59" t="e">
        <f t="shared" si="58"/>
        <v>#VALUE!</v>
      </c>
      <c r="U629" s="57" t="e">
        <f t="shared" si="59"/>
        <v>#VALUE!</v>
      </c>
      <c r="V629" s="34" t="e">
        <f>'935'!AA629</f>
        <v>#VALUE!</v>
      </c>
      <c r="W629" s="58" t="e">
        <f t="shared" si="60"/>
        <v>#VALUE!</v>
      </c>
      <c r="X629" s="59" t="e">
        <f t="shared" si="61"/>
        <v>#VALUE!</v>
      </c>
      <c r="Y629" s="57" t="e">
        <f>0.01*('11'!B$17-'935'!X629)*Matrix!BT629</f>
        <v>#VALUE!</v>
      </c>
      <c r="Z629" s="32" t="e">
        <f>0.01*'11'!B$17*Matrix!AT629*Matrix!CV629</f>
        <v>#VALUE!</v>
      </c>
      <c r="AA629" s="32" t="e">
        <f>Matrix!AT629*MAX(Matrix!DD629,0-(Matrix!DC629+IF('935'!Q629=0,0,(1-'935'!Y629/'11'!C$17)*'11'!B$17/('11'!B$17-'935'!X629)*IF(Matrix!AT629=0,1,Matrix!BX629/Matrix!AT629)*Matrix!CU629)))*'11'!B$17*0.01*'DNO totals'!B$228/'DNO totals'!B$296</f>
        <v>#VALUE!</v>
      </c>
      <c r="AB629" s="32" t="e">
        <f>Matrix!AT629*'Charging rates'!B$106*Matrix!DA629</f>
        <v>#VALUE!</v>
      </c>
      <c r="AC629" s="32" t="e">
        <f>Matrix!AT629*MAX(Matrix!DD629,0-(Matrix!DC629+IF('935'!Q629=0,0,(1-'935'!Y629/'11'!C$17)*'11'!B$17/('11'!B$17-'935'!X629)*IF(Matrix!AT629=0,1,Matrix!BX629/Matrix!AT629)*Matrix!CU629)))*'11'!B$17*0.01*'DNO totals'!B$238/'DNO totals'!B$296</f>
        <v>#VALUE!</v>
      </c>
      <c r="AD629" s="32" t="e">
        <f>0.01*(Matrix!BX629*'11'!B$17*Matrix!CA629+Matrix!AT629*Matrix!CC629*'935'!Q629*('11'!C$17-'935'!Y629)*('11'!B$17/('11'!B$17-'935'!X629)))</f>
        <v>#VALUE!</v>
      </c>
      <c r="AE629" s="32" t="e">
        <f>Matrix!AT629*'Charging rates'!B$116*(Parameters!B$21+Matrix!AU629)*IF('DNO totals'!B$323&lt;0,1,'935'!S629)</f>
        <v>#VALUE!</v>
      </c>
      <c r="AF629" s="32" t="e">
        <f>Matrix!AT629*MAX(Matrix!DD629,0-(Matrix!DC629+IF('935'!Q629=0,0,(1-'935'!Y629/'11'!C$17)*'11'!B$17/('11'!B$17-'935'!X629)*IF(Matrix!AT629=0,1,Matrix!BX629/Matrix!AT629)*Matrix!CU629)))*'11'!B$17*0.01*(1-('DNO totals'!B$238+'DNO totals'!B$228)/'DNO totals'!B$296)</f>
        <v>#VALUE!</v>
      </c>
      <c r="AG629" s="49" t="e">
        <f t="shared" si="62"/>
        <v>#VALUE!</v>
      </c>
    </row>
    <row r="630" spans="1:33">
      <c r="A630" s="28">
        <v>530</v>
      </c>
      <c r="B630" s="47" t="e">
        <f>Results!B630</f>
        <v>#VALUE!</v>
      </c>
      <c r="C630" s="35" t="e">
        <f>Results!C630</f>
        <v>#VALUE!</v>
      </c>
      <c r="D630" s="55" t="e">
        <f>Results!D630</f>
        <v>#VALUE!</v>
      </c>
      <c r="E630" s="55" t="e">
        <f>Results!E630</f>
        <v>#VALUE!</v>
      </c>
      <c r="F630" s="56" t="e">
        <f>Results!F630</f>
        <v>#VALUE!</v>
      </c>
      <c r="G630" s="35" t="e">
        <f>Results!G630</f>
        <v>#VALUE!</v>
      </c>
      <c r="H630" s="55" t="e">
        <f>Results!H630</f>
        <v>#VALUE!</v>
      </c>
      <c r="I630" s="55" t="e">
        <f>Results!I630</f>
        <v>#VALUE!</v>
      </c>
      <c r="J630" s="56" t="e">
        <f>Results!J630</f>
        <v>#VALUE!</v>
      </c>
      <c r="K630" s="57" t="e">
        <f>0.01*'11'!B$17*Matrix!AT630*Results!E630</f>
        <v>#VALUE!</v>
      </c>
      <c r="L630" s="32" t="e">
        <f>0.01*('11'!C$17-'935'!Y630)*Results!C630*Matrix!AT630*('11'!B$17/('11'!B$17-'935'!X630))*'935'!Q630</f>
        <v>#VALUE!</v>
      </c>
      <c r="M630" s="49" t="e">
        <f>0.01*('11'!B$17-'935'!X630)*Results!D630</f>
        <v>#VALUE!</v>
      </c>
      <c r="N630" s="32" t="e">
        <f>0.01*'11'!B$17*Matrix!H630*Matrix!BC630</f>
        <v>#VALUE!</v>
      </c>
      <c r="O630" s="32" t="e">
        <f>0.01*('11'!B$17-'935'!X630)*Matrix!BW630</f>
        <v>#VALUE!</v>
      </c>
      <c r="P630" s="49" t="e">
        <f>0.01*Matrix!AS630*'935'!U630</f>
        <v>#VALUE!</v>
      </c>
      <c r="Q630" s="57" t="e">
        <f t="shared" si="56"/>
        <v>#VALUE!</v>
      </c>
      <c r="R630" s="34" t="e">
        <f>'935'!Z630</f>
        <v>#VALUE!</v>
      </c>
      <c r="S630" s="58" t="e">
        <f t="shared" si="57"/>
        <v>#VALUE!</v>
      </c>
      <c r="T630" s="59" t="e">
        <f t="shared" si="58"/>
        <v>#VALUE!</v>
      </c>
      <c r="U630" s="57" t="e">
        <f t="shared" si="59"/>
        <v>#VALUE!</v>
      </c>
      <c r="V630" s="34" t="e">
        <f>'935'!AA630</f>
        <v>#VALUE!</v>
      </c>
      <c r="W630" s="58" t="e">
        <f t="shared" si="60"/>
        <v>#VALUE!</v>
      </c>
      <c r="X630" s="59" t="e">
        <f t="shared" si="61"/>
        <v>#VALUE!</v>
      </c>
      <c r="Y630" s="57" t="e">
        <f>0.01*('11'!B$17-'935'!X630)*Matrix!BT630</f>
        <v>#VALUE!</v>
      </c>
      <c r="Z630" s="32" t="e">
        <f>0.01*'11'!B$17*Matrix!AT630*Matrix!CV630</f>
        <v>#VALUE!</v>
      </c>
      <c r="AA630" s="32" t="e">
        <f>Matrix!AT630*MAX(Matrix!DD630,0-(Matrix!DC630+IF('935'!Q630=0,0,(1-'935'!Y630/'11'!C$17)*'11'!B$17/('11'!B$17-'935'!X630)*IF(Matrix!AT630=0,1,Matrix!BX630/Matrix!AT630)*Matrix!CU630)))*'11'!B$17*0.01*'DNO totals'!B$228/'DNO totals'!B$296</f>
        <v>#VALUE!</v>
      </c>
      <c r="AB630" s="32" t="e">
        <f>Matrix!AT630*'Charging rates'!B$106*Matrix!DA630</f>
        <v>#VALUE!</v>
      </c>
      <c r="AC630" s="32" t="e">
        <f>Matrix!AT630*MAX(Matrix!DD630,0-(Matrix!DC630+IF('935'!Q630=0,0,(1-'935'!Y630/'11'!C$17)*'11'!B$17/('11'!B$17-'935'!X630)*IF(Matrix!AT630=0,1,Matrix!BX630/Matrix!AT630)*Matrix!CU630)))*'11'!B$17*0.01*'DNO totals'!B$238/'DNO totals'!B$296</f>
        <v>#VALUE!</v>
      </c>
      <c r="AD630" s="32" t="e">
        <f>0.01*(Matrix!BX630*'11'!B$17*Matrix!CA630+Matrix!AT630*Matrix!CC630*'935'!Q630*('11'!C$17-'935'!Y630)*('11'!B$17/('11'!B$17-'935'!X630)))</f>
        <v>#VALUE!</v>
      </c>
      <c r="AE630" s="32" t="e">
        <f>Matrix!AT630*'Charging rates'!B$116*(Parameters!B$21+Matrix!AU630)*IF('DNO totals'!B$323&lt;0,1,'935'!S630)</f>
        <v>#VALUE!</v>
      </c>
      <c r="AF630" s="32" t="e">
        <f>Matrix!AT630*MAX(Matrix!DD630,0-(Matrix!DC630+IF('935'!Q630=0,0,(1-'935'!Y630/'11'!C$17)*'11'!B$17/('11'!B$17-'935'!X630)*IF(Matrix!AT630=0,1,Matrix!BX630/Matrix!AT630)*Matrix!CU630)))*'11'!B$17*0.01*(1-('DNO totals'!B$238+'DNO totals'!B$228)/'DNO totals'!B$296)</f>
        <v>#VALUE!</v>
      </c>
      <c r="AG630" s="49" t="e">
        <f t="shared" si="62"/>
        <v>#VALUE!</v>
      </c>
    </row>
    <row r="631" spans="1:33">
      <c r="A631" s="28">
        <v>531</v>
      </c>
      <c r="B631" s="47" t="e">
        <f>Results!B631</f>
        <v>#VALUE!</v>
      </c>
      <c r="C631" s="35" t="e">
        <f>Results!C631</f>
        <v>#VALUE!</v>
      </c>
      <c r="D631" s="55" t="e">
        <f>Results!D631</f>
        <v>#VALUE!</v>
      </c>
      <c r="E631" s="55" t="e">
        <f>Results!E631</f>
        <v>#VALUE!</v>
      </c>
      <c r="F631" s="56" t="e">
        <f>Results!F631</f>
        <v>#VALUE!</v>
      </c>
      <c r="G631" s="35" t="e">
        <f>Results!G631</f>
        <v>#VALUE!</v>
      </c>
      <c r="H631" s="55" t="e">
        <f>Results!H631</f>
        <v>#VALUE!</v>
      </c>
      <c r="I631" s="55" t="e">
        <f>Results!I631</f>
        <v>#VALUE!</v>
      </c>
      <c r="J631" s="56" t="e">
        <f>Results!J631</f>
        <v>#VALUE!</v>
      </c>
      <c r="K631" s="57" t="e">
        <f>0.01*'11'!B$17*Matrix!AT631*Results!E631</f>
        <v>#VALUE!</v>
      </c>
      <c r="L631" s="32" t="e">
        <f>0.01*('11'!C$17-'935'!Y631)*Results!C631*Matrix!AT631*('11'!B$17/('11'!B$17-'935'!X631))*'935'!Q631</f>
        <v>#VALUE!</v>
      </c>
      <c r="M631" s="49" t="e">
        <f>0.01*('11'!B$17-'935'!X631)*Results!D631</f>
        <v>#VALUE!</v>
      </c>
      <c r="N631" s="32" t="e">
        <f>0.01*'11'!B$17*Matrix!H631*Matrix!BC631</f>
        <v>#VALUE!</v>
      </c>
      <c r="O631" s="32" t="e">
        <f>0.01*('11'!B$17-'935'!X631)*Matrix!BW631</f>
        <v>#VALUE!</v>
      </c>
      <c r="P631" s="49" t="e">
        <f>0.01*Matrix!AS631*'935'!U631</f>
        <v>#VALUE!</v>
      </c>
      <c r="Q631" s="57" t="e">
        <f t="shared" si="56"/>
        <v>#VALUE!</v>
      </c>
      <c r="R631" s="34" t="e">
        <f>'935'!Z631</f>
        <v>#VALUE!</v>
      </c>
      <c r="S631" s="58" t="e">
        <f t="shared" si="57"/>
        <v>#VALUE!</v>
      </c>
      <c r="T631" s="59" t="e">
        <f t="shared" si="58"/>
        <v>#VALUE!</v>
      </c>
      <c r="U631" s="57" t="e">
        <f t="shared" si="59"/>
        <v>#VALUE!</v>
      </c>
      <c r="V631" s="34" t="e">
        <f>'935'!AA631</f>
        <v>#VALUE!</v>
      </c>
      <c r="W631" s="58" t="e">
        <f t="shared" si="60"/>
        <v>#VALUE!</v>
      </c>
      <c r="X631" s="59" t="e">
        <f t="shared" si="61"/>
        <v>#VALUE!</v>
      </c>
      <c r="Y631" s="57" t="e">
        <f>0.01*('11'!B$17-'935'!X631)*Matrix!BT631</f>
        <v>#VALUE!</v>
      </c>
      <c r="Z631" s="32" t="e">
        <f>0.01*'11'!B$17*Matrix!AT631*Matrix!CV631</f>
        <v>#VALUE!</v>
      </c>
      <c r="AA631" s="32" t="e">
        <f>Matrix!AT631*MAX(Matrix!DD631,0-(Matrix!DC631+IF('935'!Q631=0,0,(1-'935'!Y631/'11'!C$17)*'11'!B$17/('11'!B$17-'935'!X631)*IF(Matrix!AT631=0,1,Matrix!BX631/Matrix!AT631)*Matrix!CU631)))*'11'!B$17*0.01*'DNO totals'!B$228/'DNO totals'!B$296</f>
        <v>#VALUE!</v>
      </c>
      <c r="AB631" s="32" t="e">
        <f>Matrix!AT631*'Charging rates'!B$106*Matrix!DA631</f>
        <v>#VALUE!</v>
      </c>
      <c r="AC631" s="32" t="e">
        <f>Matrix!AT631*MAX(Matrix!DD631,0-(Matrix!DC631+IF('935'!Q631=0,0,(1-'935'!Y631/'11'!C$17)*'11'!B$17/('11'!B$17-'935'!X631)*IF(Matrix!AT631=0,1,Matrix!BX631/Matrix!AT631)*Matrix!CU631)))*'11'!B$17*0.01*'DNO totals'!B$238/'DNO totals'!B$296</f>
        <v>#VALUE!</v>
      </c>
      <c r="AD631" s="32" t="e">
        <f>0.01*(Matrix!BX631*'11'!B$17*Matrix!CA631+Matrix!AT631*Matrix!CC631*'935'!Q631*('11'!C$17-'935'!Y631)*('11'!B$17/('11'!B$17-'935'!X631)))</f>
        <v>#VALUE!</v>
      </c>
      <c r="AE631" s="32" t="e">
        <f>Matrix!AT631*'Charging rates'!B$116*(Parameters!B$21+Matrix!AU631)*IF('DNO totals'!B$323&lt;0,1,'935'!S631)</f>
        <v>#VALUE!</v>
      </c>
      <c r="AF631" s="32" t="e">
        <f>Matrix!AT631*MAX(Matrix!DD631,0-(Matrix!DC631+IF('935'!Q631=0,0,(1-'935'!Y631/'11'!C$17)*'11'!B$17/('11'!B$17-'935'!X631)*IF(Matrix!AT631=0,1,Matrix!BX631/Matrix!AT631)*Matrix!CU631)))*'11'!B$17*0.01*(1-('DNO totals'!B$238+'DNO totals'!B$228)/'DNO totals'!B$296)</f>
        <v>#VALUE!</v>
      </c>
      <c r="AG631" s="49" t="e">
        <f t="shared" si="62"/>
        <v>#VALUE!</v>
      </c>
    </row>
    <row r="632" spans="1:33">
      <c r="A632" s="28">
        <v>532</v>
      </c>
      <c r="B632" s="47" t="e">
        <f>Results!B632</f>
        <v>#VALUE!</v>
      </c>
      <c r="C632" s="35" t="e">
        <f>Results!C632</f>
        <v>#VALUE!</v>
      </c>
      <c r="D632" s="55" t="e">
        <f>Results!D632</f>
        <v>#VALUE!</v>
      </c>
      <c r="E632" s="55" t="e">
        <f>Results!E632</f>
        <v>#VALUE!</v>
      </c>
      <c r="F632" s="56" t="e">
        <f>Results!F632</f>
        <v>#VALUE!</v>
      </c>
      <c r="G632" s="35" t="e">
        <f>Results!G632</f>
        <v>#VALUE!</v>
      </c>
      <c r="H632" s="55" t="e">
        <f>Results!H632</f>
        <v>#VALUE!</v>
      </c>
      <c r="I632" s="55" t="e">
        <f>Results!I632</f>
        <v>#VALUE!</v>
      </c>
      <c r="J632" s="56" t="e">
        <f>Results!J632</f>
        <v>#VALUE!</v>
      </c>
      <c r="K632" s="57" t="e">
        <f>0.01*'11'!B$17*Matrix!AT632*Results!E632</f>
        <v>#VALUE!</v>
      </c>
      <c r="L632" s="32" t="e">
        <f>0.01*('11'!C$17-'935'!Y632)*Results!C632*Matrix!AT632*('11'!B$17/('11'!B$17-'935'!X632))*'935'!Q632</f>
        <v>#VALUE!</v>
      </c>
      <c r="M632" s="49" t="e">
        <f>0.01*('11'!B$17-'935'!X632)*Results!D632</f>
        <v>#VALUE!</v>
      </c>
      <c r="N632" s="32" t="e">
        <f>0.01*'11'!B$17*Matrix!H632*Matrix!BC632</f>
        <v>#VALUE!</v>
      </c>
      <c r="O632" s="32" t="e">
        <f>0.01*('11'!B$17-'935'!X632)*Matrix!BW632</f>
        <v>#VALUE!</v>
      </c>
      <c r="P632" s="49" t="e">
        <f>0.01*Matrix!AS632*'935'!U632</f>
        <v>#VALUE!</v>
      </c>
      <c r="Q632" s="57" t="e">
        <f t="shared" si="56"/>
        <v>#VALUE!</v>
      </c>
      <c r="R632" s="34" t="e">
        <f>'935'!Z632</f>
        <v>#VALUE!</v>
      </c>
      <c r="S632" s="58" t="e">
        <f t="shared" si="57"/>
        <v>#VALUE!</v>
      </c>
      <c r="T632" s="59" t="e">
        <f t="shared" si="58"/>
        <v>#VALUE!</v>
      </c>
      <c r="U632" s="57" t="e">
        <f t="shared" si="59"/>
        <v>#VALUE!</v>
      </c>
      <c r="V632" s="34" t="e">
        <f>'935'!AA632</f>
        <v>#VALUE!</v>
      </c>
      <c r="W632" s="58" t="e">
        <f t="shared" si="60"/>
        <v>#VALUE!</v>
      </c>
      <c r="X632" s="59" t="e">
        <f t="shared" si="61"/>
        <v>#VALUE!</v>
      </c>
      <c r="Y632" s="57" t="e">
        <f>0.01*('11'!B$17-'935'!X632)*Matrix!BT632</f>
        <v>#VALUE!</v>
      </c>
      <c r="Z632" s="32" t="e">
        <f>0.01*'11'!B$17*Matrix!AT632*Matrix!CV632</f>
        <v>#VALUE!</v>
      </c>
      <c r="AA632" s="32" t="e">
        <f>Matrix!AT632*MAX(Matrix!DD632,0-(Matrix!DC632+IF('935'!Q632=0,0,(1-'935'!Y632/'11'!C$17)*'11'!B$17/('11'!B$17-'935'!X632)*IF(Matrix!AT632=0,1,Matrix!BX632/Matrix!AT632)*Matrix!CU632)))*'11'!B$17*0.01*'DNO totals'!B$228/'DNO totals'!B$296</f>
        <v>#VALUE!</v>
      </c>
      <c r="AB632" s="32" t="e">
        <f>Matrix!AT632*'Charging rates'!B$106*Matrix!DA632</f>
        <v>#VALUE!</v>
      </c>
      <c r="AC632" s="32" t="e">
        <f>Matrix!AT632*MAX(Matrix!DD632,0-(Matrix!DC632+IF('935'!Q632=0,0,(1-'935'!Y632/'11'!C$17)*'11'!B$17/('11'!B$17-'935'!X632)*IF(Matrix!AT632=0,1,Matrix!BX632/Matrix!AT632)*Matrix!CU632)))*'11'!B$17*0.01*'DNO totals'!B$238/'DNO totals'!B$296</f>
        <v>#VALUE!</v>
      </c>
      <c r="AD632" s="32" t="e">
        <f>0.01*(Matrix!BX632*'11'!B$17*Matrix!CA632+Matrix!AT632*Matrix!CC632*'935'!Q632*('11'!C$17-'935'!Y632)*('11'!B$17/('11'!B$17-'935'!X632)))</f>
        <v>#VALUE!</v>
      </c>
      <c r="AE632" s="32" t="e">
        <f>Matrix!AT632*'Charging rates'!B$116*(Parameters!B$21+Matrix!AU632)*IF('DNO totals'!B$323&lt;0,1,'935'!S632)</f>
        <v>#VALUE!</v>
      </c>
      <c r="AF632" s="32" t="e">
        <f>Matrix!AT632*MAX(Matrix!DD632,0-(Matrix!DC632+IF('935'!Q632=0,0,(1-'935'!Y632/'11'!C$17)*'11'!B$17/('11'!B$17-'935'!X632)*IF(Matrix!AT632=0,1,Matrix!BX632/Matrix!AT632)*Matrix!CU632)))*'11'!B$17*0.01*(1-('DNO totals'!B$238+'DNO totals'!B$228)/'DNO totals'!B$296)</f>
        <v>#VALUE!</v>
      </c>
      <c r="AG632" s="49" t="e">
        <f t="shared" si="62"/>
        <v>#VALUE!</v>
      </c>
    </row>
    <row r="633" spans="1:33">
      <c r="A633" s="28">
        <v>533</v>
      </c>
      <c r="B633" s="47" t="e">
        <f>Results!B633</f>
        <v>#VALUE!</v>
      </c>
      <c r="C633" s="35" t="e">
        <f>Results!C633</f>
        <v>#VALUE!</v>
      </c>
      <c r="D633" s="55" t="e">
        <f>Results!D633</f>
        <v>#VALUE!</v>
      </c>
      <c r="E633" s="55" t="e">
        <f>Results!E633</f>
        <v>#VALUE!</v>
      </c>
      <c r="F633" s="56" t="e">
        <f>Results!F633</f>
        <v>#VALUE!</v>
      </c>
      <c r="G633" s="35" t="e">
        <f>Results!G633</f>
        <v>#VALUE!</v>
      </c>
      <c r="H633" s="55" t="e">
        <f>Results!H633</f>
        <v>#VALUE!</v>
      </c>
      <c r="I633" s="55" t="e">
        <f>Results!I633</f>
        <v>#VALUE!</v>
      </c>
      <c r="J633" s="56" t="e">
        <f>Results!J633</f>
        <v>#VALUE!</v>
      </c>
      <c r="K633" s="57" t="e">
        <f>0.01*'11'!B$17*Matrix!AT633*Results!E633</f>
        <v>#VALUE!</v>
      </c>
      <c r="L633" s="32" t="e">
        <f>0.01*('11'!C$17-'935'!Y633)*Results!C633*Matrix!AT633*('11'!B$17/('11'!B$17-'935'!X633))*'935'!Q633</f>
        <v>#VALUE!</v>
      </c>
      <c r="M633" s="49" t="e">
        <f>0.01*('11'!B$17-'935'!X633)*Results!D633</f>
        <v>#VALUE!</v>
      </c>
      <c r="N633" s="32" t="e">
        <f>0.01*'11'!B$17*Matrix!H633*Matrix!BC633</f>
        <v>#VALUE!</v>
      </c>
      <c r="O633" s="32" t="e">
        <f>0.01*('11'!B$17-'935'!X633)*Matrix!BW633</f>
        <v>#VALUE!</v>
      </c>
      <c r="P633" s="49" t="e">
        <f>0.01*Matrix!AS633*'935'!U633</f>
        <v>#VALUE!</v>
      </c>
      <c r="Q633" s="57" t="e">
        <f t="shared" si="56"/>
        <v>#VALUE!</v>
      </c>
      <c r="R633" s="34" t="e">
        <f>'935'!Z633</f>
        <v>#VALUE!</v>
      </c>
      <c r="S633" s="58" t="e">
        <f t="shared" si="57"/>
        <v>#VALUE!</v>
      </c>
      <c r="T633" s="59" t="e">
        <f t="shared" si="58"/>
        <v>#VALUE!</v>
      </c>
      <c r="U633" s="57" t="e">
        <f t="shared" si="59"/>
        <v>#VALUE!</v>
      </c>
      <c r="V633" s="34" t="e">
        <f>'935'!AA633</f>
        <v>#VALUE!</v>
      </c>
      <c r="W633" s="58" t="e">
        <f t="shared" si="60"/>
        <v>#VALUE!</v>
      </c>
      <c r="X633" s="59" t="e">
        <f t="shared" si="61"/>
        <v>#VALUE!</v>
      </c>
      <c r="Y633" s="57" t="e">
        <f>0.01*('11'!B$17-'935'!X633)*Matrix!BT633</f>
        <v>#VALUE!</v>
      </c>
      <c r="Z633" s="32" t="e">
        <f>0.01*'11'!B$17*Matrix!AT633*Matrix!CV633</f>
        <v>#VALUE!</v>
      </c>
      <c r="AA633" s="32" t="e">
        <f>Matrix!AT633*MAX(Matrix!DD633,0-(Matrix!DC633+IF('935'!Q633=0,0,(1-'935'!Y633/'11'!C$17)*'11'!B$17/('11'!B$17-'935'!X633)*IF(Matrix!AT633=0,1,Matrix!BX633/Matrix!AT633)*Matrix!CU633)))*'11'!B$17*0.01*'DNO totals'!B$228/'DNO totals'!B$296</f>
        <v>#VALUE!</v>
      </c>
      <c r="AB633" s="32" t="e">
        <f>Matrix!AT633*'Charging rates'!B$106*Matrix!DA633</f>
        <v>#VALUE!</v>
      </c>
      <c r="AC633" s="32" t="e">
        <f>Matrix!AT633*MAX(Matrix!DD633,0-(Matrix!DC633+IF('935'!Q633=0,0,(1-'935'!Y633/'11'!C$17)*'11'!B$17/('11'!B$17-'935'!X633)*IF(Matrix!AT633=0,1,Matrix!BX633/Matrix!AT633)*Matrix!CU633)))*'11'!B$17*0.01*'DNO totals'!B$238/'DNO totals'!B$296</f>
        <v>#VALUE!</v>
      </c>
      <c r="AD633" s="32" t="e">
        <f>0.01*(Matrix!BX633*'11'!B$17*Matrix!CA633+Matrix!AT633*Matrix!CC633*'935'!Q633*('11'!C$17-'935'!Y633)*('11'!B$17/('11'!B$17-'935'!X633)))</f>
        <v>#VALUE!</v>
      </c>
      <c r="AE633" s="32" t="e">
        <f>Matrix!AT633*'Charging rates'!B$116*(Parameters!B$21+Matrix!AU633)*IF('DNO totals'!B$323&lt;0,1,'935'!S633)</f>
        <v>#VALUE!</v>
      </c>
      <c r="AF633" s="32" t="e">
        <f>Matrix!AT633*MAX(Matrix!DD633,0-(Matrix!DC633+IF('935'!Q633=0,0,(1-'935'!Y633/'11'!C$17)*'11'!B$17/('11'!B$17-'935'!X633)*IF(Matrix!AT633=0,1,Matrix!BX633/Matrix!AT633)*Matrix!CU633)))*'11'!B$17*0.01*(1-('DNO totals'!B$238+'DNO totals'!B$228)/'DNO totals'!B$296)</f>
        <v>#VALUE!</v>
      </c>
      <c r="AG633" s="49" t="e">
        <f t="shared" si="62"/>
        <v>#VALUE!</v>
      </c>
    </row>
    <row r="634" spans="1:33">
      <c r="A634" s="28">
        <v>534</v>
      </c>
      <c r="B634" s="47" t="e">
        <f>Results!B634</f>
        <v>#VALUE!</v>
      </c>
      <c r="C634" s="35" t="e">
        <f>Results!C634</f>
        <v>#VALUE!</v>
      </c>
      <c r="D634" s="55" t="e">
        <f>Results!D634</f>
        <v>#VALUE!</v>
      </c>
      <c r="E634" s="55" t="e">
        <f>Results!E634</f>
        <v>#VALUE!</v>
      </c>
      <c r="F634" s="56" t="e">
        <f>Results!F634</f>
        <v>#VALUE!</v>
      </c>
      <c r="G634" s="35" t="e">
        <f>Results!G634</f>
        <v>#VALUE!</v>
      </c>
      <c r="H634" s="55" t="e">
        <f>Results!H634</f>
        <v>#VALUE!</v>
      </c>
      <c r="I634" s="55" t="e">
        <f>Results!I634</f>
        <v>#VALUE!</v>
      </c>
      <c r="J634" s="56" t="e">
        <f>Results!J634</f>
        <v>#VALUE!</v>
      </c>
      <c r="K634" s="57" t="e">
        <f>0.01*'11'!B$17*Matrix!AT634*Results!E634</f>
        <v>#VALUE!</v>
      </c>
      <c r="L634" s="32" t="e">
        <f>0.01*('11'!C$17-'935'!Y634)*Results!C634*Matrix!AT634*('11'!B$17/('11'!B$17-'935'!X634))*'935'!Q634</f>
        <v>#VALUE!</v>
      </c>
      <c r="M634" s="49" t="e">
        <f>0.01*('11'!B$17-'935'!X634)*Results!D634</f>
        <v>#VALUE!</v>
      </c>
      <c r="N634" s="32" t="e">
        <f>0.01*'11'!B$17*Matrix!H634*Matrix!BC634</f>
        <v>#VALUE!</v>
      </c>
      <c r="O634" s="32" t="e">
        <f>0.01*('11'!B$17-'935'!X634)*Matrix!BW634</f>
        <v>#VALUE!</v>
      </c>
      <c r="P634" s="49" t="e">
        <f>0.01*Matrix!AS634*'935'!U634</f>
        <v>#VALUE!</v>
      </c>
      <c r="Q634" s="57" t="e">
        <f t="shared" si="56"/>
        <v>#VALUE!</v>
      </c>
      <c r="R634" s="34" t="e">
        <f>'935'!Z634</f>
        <v>#VALUE!</v>
      </c>
      <c r="S634" s="58" t="e">
        <f t="shared" si="57"/>
        <v>#VALUE!</v>
      </c>
      <c r="T634" s="59" t="e">
        <f t="shared" si="58"/>
        <v>#VALUE!</v>
      </c>
      <c r="U634" s="57" t="e">
        <f t="shared" si="59"/>
        <v>#VALUE!</v>
      </c>
      <c r="V634" s="34" t="e">
        <f>'935'!AA634</f>
        <v>#VALUE!</v>
      </c>
      <c r="W634" s="58" t="e">
        <f t="shared" si="60"/>
        <v>#VALUE!</v>
      </c>
      <c r="X634" s="59" t="e">
        <f t="shared" si="61"/>
        <v>#VALUE!</v>
      </c>
      <c r="Y634" s="57" t="e">
        <f>0.01*('11'!B$17-'935'!X634)*Matrix!BT634</f>
        <v>#VALUE!</v>
      </c>
      <c r="Z634" s="32" t="e">
        <f>0.01*'11'!B$17*Matrix!AT634*Matrix!CV634</f>
        <v>#VALUE!</v>
      </c>
      <c r="AA634" s="32" t="e">
        <f>Matrix!AT634*MAX(Matrix!DD634,0-(Matrix!DC634+IF('935'!Q634=0,0,(1-'935'!Y634/'11'!C$17)*'11'!B$17/('11'!B$17-'935'!X634)*IF(Matrix!AT634=0,1,Matrix!BX634/Matrix!AT634)*Matrix!CU634)))*'11'!B$17*0.01*'DNO totals'!B$228/'DNO totals'!B$296</f>
        <v>#VALUE!</v>
      </c>
      <c r="AB634" s="32" t="e">
        <f>Matrix!AT634*'Charging rates'!B$106*Matrix!DA634</f>
        <v>#VALUE!</v>
      </c>
      <c r="AC634" s="32" t="e">
        <f>Matrix!AT634*MAX(Matrix!DD634,0-(Matrix!DC634+IF('935'!Q634=0,0,(1-'935'!Y634/'11'!C$17)*'11'!B$17/('11'!B$17-'935'!X634)*IF(Matrix!AT634=0,1,Matrix!BX634/Matrix!AT634)*Matrix!CU634)))*'11'!B$17*0.01*'DNO totals'!B$238/'DNO totals'!B$296</f>
        <v>#VALUE!</v>
      </c>
      <c r="AD634" s="32" t="e">
        <f>0.01*(Matrix!BX634*'11'!B$17*Matrix!CA634+Matrix!AT634*Matrix!CC634*'935'!Q634*('11'!C$17-'935'!Y634)*('11'!B$17/('11'!B$17-'935'!X634)))</f>
        <v>#VALUE!</v>
      </c>
      <c r="AE634" s="32" t="e">
        <f>Matrix!AT634*'Charging rates'!B$116*(Parameters!B$21+Matrix!AU634)*IF('DNO totals'!B$323&lt;0,1,'935'!S634)</f>
        <v>#VALUE!</v>
      </c>
      <c r="AF634" s="32" t="e">
        <f>Matrix!AT634*MAX(Matrix!DD634,0-(Matrix!DC634+IF('935'!Q634=0,0,(1-'935'!Y634/'11'!C$17)*'11'!B$17/('11'!B$17-'935'!X634)*IF(Matrix!AT634=0,1,Matrix!BX634/Matrix!AT634)*Matrix!CU634)))*'11'!B$17*0.01*(1-('DNO totals'!B$238+'DNO totals'!B$228)/'DNO totals'!B$296)</f>
        <v>#VALUE!</v>
      </c>
      <c r="AG634" s="49" t="e">
        <f t="shared" si="62"/>
        <v>#VALUE!</v>
      </c>
    </row>
    <row r="635" spans="1:33">
      <c r="A635" s="28">
        <v>535</v>
      </c>
      <c r="B635" s="47" t="e">
        <f>Results!B635</f>
        <v>#VALUE!</v>
      </c>
      <c r="C635" s="35" t="e">
        <f>Results!C635</f>
        <v>#VALUE!</v>
      </c>
      <c r="D635" s="55" t="e">
        <f>Results!D635</f>
        <v>#VALUE!</v>
      </c>
      <c r="E635" s="55" t="e">
        <f>Results!E635</f>
        <v>#VALUE!</v>
      </c>
      <c r="F635" s="56" t="e">
        <f>Results!F635</f>
        <v>#VALUE!</v>
      </c>
      <c r="G635" s="35" t="e">
        <f>Results!G635</f>
        <v>#VALUE!</v>
      </c>
      <c r="H635" s="55" t="e">
        <f>Results!H635</f>
        <v>#VALUE!</v>
      </c>
      <c r="I635" s="55" t="e">
        <f>Results!I635</f>
        <v>#VALUE!</v>
      </c>
      <c r="J635" s="56" t="e">
        <f>Results!J635</f>
        <v>#VALUE!</v>
      </c>
      <c r="K635" s="57" t="e">
        <f>0.01*'11'!B$17*Matrix!AT635*Results!E635</f>
        <v>#VALUE!</v>
      </c>
      <c r="L635" s="32" t="e">
        <f>0.01*('11'!C$17-'935'!Y635)*Results!C635*Matrix!AT635*('11'!B$17/('11'!B$17-'935'!X635))*'935'!Q635</f>
        <v>#VALUE!</v>
      </c>
      <c r="M635" s="49" t="e">
        <f>0.01*('11'!B$17-'935'!X635)*Results!D635</f>
        <v>#VALUE!</v>
      </c>
      <c r="N635" s="32" t="e">
        <f>0.01*'11'!B$17*Matrix!H635*Matrix!BC635</f>
        <v>#VALUE!</v>
      </c>
      <c r="O635" s="32" t="e">
        <f>0.01*('11'!B$17-'935'!X635)*Matrix!BW635</f>
        <v>#VALUE!</v>
      </c>
      <c r="P635" s="49" t="e">
        <f>0.01*Matrix!AS635*'935'!U635</f>
        <v>#VALUE!</v>
      </c>
      <c r="Q635" s="57" t="e">
        <f t="shared" si="56"/>
        <v>#VALUE!</v>
      </c>
      <c r="R635" s="34" t="e">
        <f>'935'!Z635</f>
        <v>#VALUE!</v>
      </c>
      <c r="S635" s="58" t="e">
        <f t="shared" si="57"/>
        <v>#VALUE!</v>
      </c>
      <c r="T635" s="59" t="e">
        <f t="shared" si="58"/>
        <v>#VALUE!</v>
      </c>
      <c r="U635" s="57" t="e">
        <f t="shared" si="59"/>
        <v>#VALUE!</v>
      </c>
      <c r="V635" s="34" t="e">
        <f>'935'!AA635</f>
        <v>#VALUE!</v>
      </c>
      <c r="W635" s="58" t="e">
        <f t="shared" si="60"/>
        <v>#VALUE!</v>
      </c>
      <c r="X635" s="59" t="e">
        <f t="shared" si="61"/>
        <v>#VALUE!</v>
      </c>
      <c r="Y635" s="57" t="e">
        <f>0.01*('11'!B$17-'935'!X635)*Matrix!BT635</f>
        <v>#VALUE!</v>
      </c>
      <c r="Z635" s="32" t="e">
        <f>0.01*'11'!B$17*Matrix!AT635*Matrix!CV635</f>
        <v>#VALUE!</v>
      </c>
      <c r="AA635" s="32" t="e">
        <f>Matrix!AT635*MAX(Matrix!DD635,0-(Matrix!DC635+IF('935'!Q635=0,0,(1-'935'!Y635/'11'!C$17)*'11'!B$17/('11'!B$17-'935'!X635)*IF(Matrix!AT635=0,1,Matrix!BX635/Matrix!AT635)*Matrix!CU635)))*'11'!B$17*0.01*'DNO totals'!B$228/'DNO totals'!B$296</f>
        <v>#VALUE!</v>
      </c>
      <c r="AB635" s="32" t="e">
        <f>Matrix!AT635*'Charging rates'!B$106*Matrix!DA635</f>
        <v>#VALUE!</v>
      </c>
      <c r="AC635" s="32" t="e">
        <f>Matrix!AT635*MAX(Matrix!DD635,0-(Matrix!DC635+IF('935'!Q635=0,0,(1-'935'!Y635/'11'!C$17)*'11'!B$17/('11'!B$17-'935'!X635)*IF(Matrix!AT635=0,1,Matrix!BX635/Matrix!AT635)*Matrix!CU635)))*'11'!B$17*0.01*'DNO totals'!B$238/'DNO totals'!B$296</f>
        <v>#VALUE!</v>
      </c>
      <c r="AD635" s="32" t="e">
        <f>0.01*(Matrix!BX635*'11'!B$17*Matrix!CA635+Matrix!AT635*Matrix!CC635*'935'!Q635*('11'!C$17-'935'!Y635)*('11'!B$17/('11'!B$17-'935'!X635)))</f>
        <v>#VALUE!</v>
      </c>
      <c r="AE635" s="32" t="e">
        <f>Matrix!AT635*'Charging rates'!B$116*(Parameters!B$21+Matrix!AU635)*IF('DNO totals'!B$323&lt;0,1,'935'!S635)</f>
        <v>#VALUE!</v>
      </c>
      <c r="AF635" s="32" t="e">
        <f>Matrix!AT635*MAX(Matrix!DD635,0-(Matrix!DC635+IF('935'!Q635=0,0,(1-'935'!Y635/'11'!C$17)*'11'!B$17/('11'!B$17-'935'!X635)*IF(Matrix!AT635=0,1,Matrix!BX635/Matrix!AT635)*Matrix!CU635)))*'11'!B$17*0.01*(1-('DNO totals'!B$238+'DNO totals'!B$228)/'DNO totals'!B$296)</f>
        <v>#VALUE!</v>
      </c>
      <c r="AG635" s="49" t="e">
        <f t="shared" si="62"/>
        <v>#VALUE!</v>
      </c>
    </row>
    <row r="636" spans="1:33">
      <c r="A636" s="28">
        <v>536</v>
      </c>
      <c r="B636" s="47" t="e">
        <f>Results!B636</f>
        <v>#VALUE!</v>
      </c>
      <c r="C636" s="35" t="e">
        <f>Results!C636</f>
        <v>#VALUE!</v>
      </c>
      <c r="D636" s="55" t="e">
        <f>Results!D636</f>
        <v>#VALUE!</v>
      </c>
      <c r="E636" s="55" t="e">
        <f>Results!E636</f>
        <v>#VALUE!</v>
      </c>
      <c r="F636" s="56" t="e">
        <f>Results!F636</f>
        <v>#VALUE!</v>
      </c>
      <c r="G636" s="35" t="e">
        <f>Results!G636</f>
        <v>#VALUE!</v>
      </c>
      <c r="H636" s="55" t="e">
        <f>Results!H636</f>
        <v>#VALUE!</v>
      </c>
      <c r="I636" s="55" t="e">
        <f>Results!I636</f>
        <v>#VALUE!</v>
      </c>
      <c r="J636" s="56" t="e">
        <f>Results!J636</f>
        <v>#VALUE!</v>
      </c>
      <c r="K636" s="57" t="e">
        <f>0.01*'11'!B$17*Matrix!AT636*Results!E636</f>
        <v>#VALUE!</v>
      </c>
      <c r="L636" s="32" t="e">
        <f>0.01*('11'!C$17-'935'!Y636)*Results!C636*Matrix!AT636*('11'!B$17/('11'!B$17-'935'!X636))*'935'!Q636</f>
        <v>#VALUE!</v>
      </c>
      <c r="M636" s="49" t="e">
        <f>0.01*('11'!B$17-'935'!X636)*Results!D636</f>
        <v>#VALUE!</v>
      </c>
      <c r="N636" s="32" t="e">
        <f>0.01*'11'!B$17*Matrix!H636*Matrix!BC636</f>
        <v>#VALUE!</v>
      </c>
      <c r="O636" s="32" t="e">
        <f>0.01*('11'!B$17-'935'!X636)*Matrix!BW636</f>
        <v>#VALUE!</v>
      </c>
      <c r="P636" s="49" t="e">
        <f>0.01*Matrix!AS636*'935'!U636</f>
        <v>#VALUE!</v>
      </c>
      <c r="Q636" s="57" t="e">
        <f t="shared" si="56"/>
        <v>#VALUE!</v>
      </c>
      <c r="R636" s="34" t="e">
        <f>'935'!Z636</f>
        <v>#VALUE!</v>
      </c>
      <c r="S636" s="58" t="e">
        <f t="shared" si="57"/>
        <v>#VALUE!</v>
      </c>
      <c r="T636" s="59" t="e">
        <f t="shared" si="58"/>
        <v>#VALUE!</v>
      </c>
      <c r="U636" s="57" t="e">
        <f t="shared" si="59"/>
        <v>#VALUE!</v>
      </c>
      <c r="V636" s="34" t="e">
        <f>'935'!AA636</f>
        <v>#VALUE!</v>
      </c>
      <c r="W636" s="58" t="e">
        <f t="shared" si="60"/>
        <v>#VALUE!</v>
      </c>
      <c r="X636" s="59" t="e">
        <f t="shared" si="61"/>
        <v>#VALUE!</v>
      </c>
      <c r="Y636" s="57" t="e">
        <f>0.01*('11'!B$17-'935'!X636)*Matrix!BT636</f>
        <v>#VALUE!</v>
      </c>
      <c r="Z636" s="32" t="e">
        <f>0.01*'11'!B$17*Matrix!AT636*Matrix!CV636</f>
        <v>#VALUE!</v>
      </c>
      <c r="AA636" s="32" t="e">
        <f>Matrix!AT636*MAX(Matrix!DD636,0-(Matrix!DC636+IF('935'!Q636=0,0,(1-'935'!Y636/'11'!C$17)*'11'!B$17/('11'!B$17-'935'!X636)*IF(Matrix!AT636=0,1,Matrix!BX636/Matrix!AT636)*Matrix!CU636)))*'11'!B$17*0.01*'DNO totals'!B$228/'DNO totals'!B$296</f>
        <v>#VALUE!</v>
      </c>
      <c r="AB636" s="32" t="e">
        <f>Matrix!AT636*'Charging rates'!B$106*Matrix!DA636</f>
        <v>#VALUE!</v>
      </c>
      <c r="AC636" s="32" t="e">
        <f>Matrix!AT636*MAX(Matrix!DD636,0-(Matrix!DC636+IF('935'!Q636=0,0,(1-'935'!Y636/'11'!C$17)*'11'!B$17/('11'!B$17-'935'!X636)*IF(Matrix!AT636=0,1,Matrix!BX636/Matrix!AT636)*Matrix!CU636)))*'11'!B$17*0.01*'DNO totals'!B$238/'DNO totals'!B$296</f>
        <v>#VALUE!</v>
      </c>
      <c r="AD636" s="32" t="e">
        <f>0.01*(Matrix!BX636*'11'!B$17*Matrix!CA636+Matrix!AT636*Matrix!CC636*'935'!Q636*('11'!C$17-'935'!Y636)*('11'!B$17/('11'!B$17-'935'!X636)))</f>
        <v>#VALUE!</v>
      </c>
      <c r="AE636" s="32" t="e">
        <f>Matrix!AT636*'Charging rates'!B$116*(Parameters!B$21+Matrix!AU636)*IF('DNO totals'!B$323&lt;0,1,'935'!S636)</f>
        <v>#VALUE!</v>
      </c>
      <c r="AF636" s="32" t="e">
        <f>Matrix!AT636*MAX(Matrix!DD636,0-(Matrix!DC636+IF('935'!Q636=0,0,(1-'935'!Y636/'11'!C$17)*'11'!B$17/('11'!B$17-'935'!X636)*IF(Matrix!AT636=0,1,Matrix!BX636/Matrix!AT636)*Matrix!CU636)))*'11'!B$17*0.01*(1-('DNO totals'!B$238+'DNO totals'!B$228)/'DNO totals'!B$296)</f>
        <v>#VALUE!</v>
      </c>
      <c r="AG636" s="49" t="e">
        <f t="shared" si="62"/>
        <v>#VALUE!</v>
      </c>
    </row>
    <row r="637" spans="1:33">
      <c r="A637" s="28">
        <v>537</v>
      </c>
      <c r="B637" s="47" t="e">
        <f>Results!B637</f>
        <v>#VALUE!</v>
      </c>
      <c r="C637" s="35" t="e">
        <f>Results!C637</f>
        <v>#VALUE!</v>
      </c>
      <c r="D637" s="55" t="e">
        <f>Results!D637</f>
        <v>#VALUE!</v>
      </c>
      <c r="E637" s="55" t="e">
        <f>Results!E637</f>
        <v>#VALUE!</v>
      </c>
      <c r="F637" s="56" t="e">
        <f>Results!F637</f>
        <v>#VALUE!</v>
      </c>
      <c r="G637" s="35" t="e">
        <f>Results!G637</f>
        <v>#VALUE!</v>
      </c>
      <c r="H637" s="55" t="e">
        <f>Results!H637</f>
        <v>#VALUE!</v>
      </c>
      <c r="I637" s="55" t="e">
        <f>Results!I637</f>
        <v>#VALUE!</v>
      </c>
      <c r="J637" s="56" t="e">
        <f>Results!J637</f>
        <v>#VALUE!</v>
      </c>
      <c r="K637" s="57" t="e">
        <f>0.01*'11'!B$17*Matrix!AT637*Results!E637</f>
        <v>#VALUE!</v>
      </c>
      <c r="L637" s="32" t="e">
        <f>0.01*('11'!C$17-'935'!Y637)*Results!C637*Matrix!AT637*('11'!B$17/('11'!B$17-'935'!X637))*'935'!Q637</f>
        <v>#VALUE!</v>
      </c>
      <c r="M637" s="49" t="e">
        <f>0.01*('11'!B$17-'935'!X637)*Results!D637</f>
        <v>#VALUE!</v>
      </c>
      <c r="N637" s="32" t="e">
        <f>0.01*'11'!B$17*Matrix!H637*Matrix!BC637</f>
        <v>#VALUE!</v>
      </c>
      <c r="O637" s="32" t="e">
        <f>0.01*('11'!B$17-'935'!X637)*Matrix!BW637</f>
        <v>#VALUE!</v>
      </c>
      <c r="P637" s="49" t="e">
        <f>0.01*Matrix!AS637*'935'!U637</f>
        <v>#VALUE!</v>
      </c>
      <c r="Q637" s="57" t="e">
        <f t="shared" si="56"/>
        <v>#VALUE!</v>
      </c>
      <c r="R637" s="34" t="e">
        <f>'935'!Z637</f>
        <v>#VALUE!</v>
      </c>
      <c r="S637" s="58" t="e">
        <f t="shared" si="57"/>
        <v>#VALUE!</v>
      </c>
      <c r="T637" s="59" t="e">
        <f t="shared" si="58"/>
        <v>#VALUE!</v>
      </c>
      <c r="U637" s="57" t="e">
        <f t="shared" si="59"/>
        <v>#VALUE!</v>
      </c>
      <c r="V637" s="34" t="e">
        <f>'935'!AA637</f>
        <v>#VALUE!</v>
      </c>
      <c r="W637" s="58" t="e">
        <f t="shared" si="60"/>
        <v>#VALUE!</v>
      </c>
      <c r="X637" s="59" t="e">
        <f t="shared" si="61"/>
        <v>#VALUE!</v>
      </c>
      <c r="Y637" s="57" t="e">
        <f>0.01*('11'!B$17-'935'!X637)*Matrix!BT637</f>
        <v>#VALUE!</v>
      </c>
      <c r="Z637" s="32" t="e">
        <f>0.01*'11'!B$17*Matrix!AT637*Matrix!CV637</f>
        <v>#VALUE!</v>
      </c>
      <c r="AA637" s="32" t="e">
        <f>Matrix!AT637*MAX(Matrix!DD637,0-(Matrix!DC637+IF('935'!Q637=0,0,(1-'935'!Y637/'11'!C$17)*'11'!B$17/('11'!B$17-'935'!X637)*IF(Matrix!AT637=0,1,Matrix!BX637/Matrix!AT637)*Matrix!CU637)))*'11'!B$17*0.01*'DNO totals'!B$228/'DNO totals'!B$296</f>
        <v>#VALUE!</v>
      </c>
      <c r="AB637" s="32" t="e">
        <f>Matrix!AT637*'Charging rates'!B$106*Matrix!DA637</f>
        <v>#VALUE!</v>
      </c>
      <c r="AC637" s="32" t="e">
        <f>Matrix!AT637*MAX(Matrix!DD637,0-(Matrix!DC637+IF('935'!Q637=0,0,(1-'935'!Y637/'11'!C$17)*'11'!B$17/('11'!B$17-'935'!X637)*IF(Matrix!AT637=0,1,Matrix!BX637/Matrix!AT637)*Matrix!CU637)))*'11'!B$17*0.01*'DNO totals'!B$238/'DNO totals'!B$296</f>
        <v>#VALUE!</v>
      </c>
      <c r="AD637" s="32" t="e">
        <f>0.01*(Matrix!BX637*'11'!B$17*Matrix!CA637+Matrix!AT637*Matrix!CC637*'935'!Q637*('11'!C$17-'935'!Y637)*('11'!B$17/('11'!B$17-'935'!X637)))</f>
        <v>#VALUE!</v>
      </c>
      <c r="AE637" s="32" t="e">
        <f>Matrix!AT637*'Charging rates'!B$116*(Parameters!B$21+Matrix!AU637)*IF('DNO totals'!B$323&lt;0,1,'935'!S637)</f>
        <v>#VALUE!</v>
      </c>
      <c r="AF637" s="32" t="e">
        <f>Matrix!AT637*MAX(Matrix!DD637,0-(Matrix!DC637+IF('935'!Q637=0,0,(1-'935'!Y637/'11'!C$17)*'11'!B$17/('11'!B$17-'935'!X637)*IF(Matrix!AT637=0,1,Matrix!BX637/Matrix!AT637)*Matrix!CU637)))*'11'!B$17*0.01*(1-('DNO totals'!B$238+'DNO totals'!B$228)/'DNO totals'!B$296)</f>
        <v>#VALUE!</v>
      </c>
      <c r="AG637" s="49" t="e">
        <f t="shared" si="62"/>
        <v>#VALUE!</v>
      </c>
    </row>
    <row r="638" spans="1:33">
      <c r="A638" s="28">
        <v>538</v>
      </c>
      <c r="B638" s="47" t="e">
        <f>Results!B638</f>
        <v>#VALUE!</v>
      </c>
      <c r="C638" s="35" t="e">
        <f>Results!C638</f>
        <v>#VALUE!</v>
      </c>
      <c r="D638" s="55" t="e">
        <f>Results!D638</f>
        <v>#VALUE!</v>
      </c>
      <c r="E638" s="55" t="e">
        <f>Results!E638</f>
        <v>#VALUE!</v>
      </c>
      <c r="F638" s="56" t="e">
        <f>Results!F638</f>
        <v>#VALUE!</v>
      </c>
      <c r="G638" s="35" t="e">
        <f>Results!G638</f>
        <v>#VALUE!</v>
      </c>
      <c r="H638" s="55" t="e">
        <f>Results!H638</f>
        <v>#VALUE!</v>
      </c>
      <c r="I638" s="55" t="e">
        <f>Results!I638</f>
        <v>#VALUE!</v>
      </c>
      <c r="J638" s="56" t="e">
        <f>Results!J638</f>
        <v>#VALUE!</v>
      </c>
      <c r="K638" s="57" t="e">
        <f>0.01*'11'!B$17*Matrix!AT638*Results!E638</f>
        <v>#VALUE!</v>
      </c>
      <c r="L638" s="32" t="e">
        <f>0.01*('11'!C$17-'935'!Y638)*Results!C638*Matrix!AT638*('11'!B$17/('11'!B$17-'935'!X638))*'935'!Q638</f>
        <v>#VALUE!</v>
      </c>
      <c r="M638" s="49" t="e">
        <f>0.01*('11'!B$17-'935'!X638)*Results!D638</f>
        <v>#VALUE!</v>
      </c>
      <c r="N638" s="32" t="e">
        <f>0.01*'11'!B$17*Matrix!H638*Matrix!BC638</f>
        <v>#VALUE!</v>
      </c>
      <c r="O638" s="32" t="e">
        <f>0.01*('11'!B$17-'935'!X638)*Matrix!BW638</f>
        <v>#VALUE!</v>
      </c>
      <c r="P638" s="49" t="e">
        <f>0.01*Matrix!AS638*'935'!U638</f>
        <v>#VALUE!</v>
      </c>
      <c r="Q638" s="57" t="e">
        <f t="shared" si="56"/>
        <v>#VALUE!</v>
      </c>
      <c r="R638" s="34" t="e">
        <f>'935'!Z638</f>
        <v>#VALUE!</v>
      </c>
      <c r="S638" s="58" t="e">
        <f t="shared" si="57"/>
        <v>#VALUE!</v>
      </c>
      <c r="T638" s="59" t="e">
        <f t="shared" si="58"/>
        <v>#VALUE!</v>
      </c>
      <c r="U638" s="57" t="e">
        <f t="shared" si="59"/>
        <v>#VALUE!</v>
      </c>
      <c r="V638" s="34" t="e">
        <f>'935'!AA638</f>
        <v>#VALUE!</v>
      </c>
      <c r="W638" s="58" t="e">
        <f t="shared" si="60"/>
        <v>#VALUE!</v>
      </c>
      <c r="X638" s="59" t="e">
        <f t="shared" si="61"/>
        <v>#VALUE!</v>
      </c>
      <c r="Y638" s="57" t="e">
        <f>0.01*('11'!B$17-'935'!X638)*Matrix!BT638</f>
        <v>#VALUE!</v>
      </c>
      <c r="Z638" s="32" t="e">
        <f>0.01*'11'!B$17*Matrix!AT638*Matrix!CV638</f>
        <v>#VALUE!</v>
      </c>
      <c r="AA638" s="32" t="e">
        <f>Matrix!AT638*MAX(Matrix!DD638,0-(Matrix!DC638+IF('935'!Q638=0,0,(1-'935'!Y638/'11'!C$17)*'11'!B$17/('11'!B$17-'935'!X638)*IF(Matrix!AT638=0,1,Matrix!BX638/Matrix!AT638)*Matrix!CU638)))*'11'!B$17*0.01*'DNO totals'!B$228/'DNO totals'!B$296</f>
        <v>#VALUE!</v>
      </c>
      <c r="AB638" s="32" t="e">
        <f>Matrix!AT638*'Charging rates'!B$106*Matrix!DA638</f>
        <v>#VALUE!</v>
      </c>
      <c r="AC638" s="32" t="e">
        <f>Matrix!AT638*MAX(Matrix!DD638,0-(Matrix!DC638+IF('935'!Q638=0,0,(1-'935'!Y638/'11'!C$17)*'11'!B$17/('11'!B$17-'935'!X638)*IF(Matrix!AT638=0,1,Matrix!BX638/Matrix!AT638)*Matrix!CU638)))*'11'!B$17*0.01*'DNO totals'!B$238/'DNO totals'!B$296</f>
        <v>#VALUE!</v>
      </c>
      <c r="AD638" s="32" t="e">
        <f>0.01*(Matrix!BX638*'11'!B$17*Matrix!CA638+Matrix!AT638*Matrix!CC638*'935'!Q638*('11'!C$17-'935'!Y638)*('11'!B$17/('11'!B$17-'935'!X638)))</f>
        <v>#VALUE!</v>
      </c>
      <c r="AE638" s="32" t="e">
        <f>Matrix!AT638*'Charging rates'!B$116*(Parameters!B$21+Matrix!AU638)*IF('DNO totals'!B$323&lt;0,1,'935'!S638)</f>
        <v>#VALUE!</v>
      </c>
      <c r="AF638" s="32" t="e">
        <f>Matrix!AT638*MAX(Matrix!DD638,0-(Matrix!DC638+IF('935'!Q638=0,0,(1-'935'!Y638/'11'!C$17)*'11'!B$17/('11'!B$17-'935'!X638)*IF(Matrix!AT638=0,1,Matrix!BX638/Matrix!AT638)*Matrix!CU638)))*'11'!B$17*0.01*(1-('DNO totals'!B$238+'DNO totals'!B$228)/'DNO totals'!B$296)</f>
        <v>#VALUE!</v>
      </c>
      <c r="AG638" s="49" t="e">
        <f t="shared" si="62"/>
        <v>#VALUE!</v>
      </c>
    </row>
    <row r="639" spans="1:33">
      <c r="A639" s="28">
        <v>539</v>
      </c>
      <c r="B639" s="47" t="e">
        <f>Results!B639</f>
        <v>#VALUE!</v>
      </c>
      <c r="C639" s="35" t="e">
        <f>Results!C639</f>
        <v>#VALUE!</v>
      </c>
      <c r="D639" s="55" t="e">
        <f>Results!D639</f>
        <v>#VALUE!</v>
      </c>
      <c r="E639" s="55" t="e">
        <f>Results!E639</f>
        <v>#VALUE!</v>
      </c>
      <c r="F639" s="56" t="e">
        <f>Results!F639</f>
        <v>#VALUE!</v>
      </c>
      <c r="G639" s="35" t="e">
        <f>Results!G639</f>
        <v>#VALUE!</v>
      </c>
      <c r="H639" s="55" t="e">
        <f>Results!H639</f>
        <v>#VALUE!</v>
      </c>
      <c r="I639" s="55" t="e">
        <f>Results!I639</f>
        <v>#VALUE!</v>
      </c>
      <c r="J639" s="56" t="e">
        <f>Results!J639</f>
        <v>#VALUE!</v>
      </c>
      <c r="K639" s="57" t="e">
        <f>0.01*'11'!B$17*Matrix!AT639*Results!E639</f>
        <v>#VALUE!</v>
      </c>
      <c r="L639" s="32" t="e">
        <f>0.01*('11'!C$17-'935'!Y639)*Results!C639*Matrix!AT639*('11'!B$17/('11'!B$17-'935'!X639))*'935'!Q639</f>
        <v>#VALUE!</v>
      </c>
      <c r="M639" s="49" t="e">
        <f>0.01*('11'!B$17-'935'!X639)*Results!D639</f>
        <v>#VALUE!</v>
      </c>
      <c r="N639" s="32" t="e">
        <f>0.01*'11'!B$17*Matrix!H639*Matrix!BC639</f>
        <v>#VALUE!</v>
      </c>
      <c r="O639" s="32" t="e">
        <f>0.01*('11'!B$17-'935'!X639)*Matrix!BW639</f>
        <v>#VALUE!</v>
      </c>
      <c r="P639" s="49" t="e">
        <f>0.01*Matrix!AS639*'935'!U639</f>
        <v>#VALUE!</v>
      </c>
      <c r="Q639" s="57" t="e">
        <f t="shared" si="56"/>
        <v>#VALUE!</v>
      </c>
      <c r="R639" s="34" t="e">
        <f>'935'!Z639</f>
        <v>#VALUE!</v>
      </c>
      <c r="S639" s="58" t="e">
        <f t="shared" si="57"/>
        <v>#VALUE!</v>
      </c>
      <c r="T639" s="59" t="e">
        <f t="shared" si="58"/>
        <v>#VALUE!</v>
      </c>
      <c r="U639" s="57" t="e">
        <f t="shared" si="59"/>
        <v>#VALUE!</v>
      </c>
      <c r="V639" s="34" t="e">
        <f>'935'!AA639</f>
        <v>#VALUE!</v>
      </c>
      <c r="W639" s="58" t="e">
        <f t="shared" si="60"/>
        <v>#VALUE!</v>
      </c>
      <c r="X639" s="59" t="e">
        <f t="shared" si="61"/>
        <v>#VALUE!</v>
      </c>
      <c r="Y639" s="57" t="e">
        <f>0.01*('11'!B$17-'935'!X639)*Matrix!BT639</f>
        <v>#VALUE!</v>
      </c>
      <c r="Z639" s="32" t="e">
        <f>0.01*'11'!B$17*Matrix!AT639*Matrix!CV639</f>
        <v>#VALUE!</v>
      </c>
      <c r="AA639" s="32" t="e">
        <f>Matrix!AT639*MAX(Matrix!DD639,0-(Matrix!DC639+IF('935'!Q639=0,0,(1-'935'!Y639/'11'!C$17)*'11'!B$17/('11'!B$17-'935'!X639)*IF(Matrix!AT639=0,1,Matrix!BX639/Matrix!AT639)*Matrix!CU639)))*'11'!B$17*0.01*'DNO totals'!B$228/'DNO totals'!B$296</f>
        <v>#VALUE!</v>
      </c>
      <c r="AB639" s="32" t="e">
        <f>Matrix!AT639*'Charging rates'!B$106*Matrix!DA639</f>
        <v>#VALUE!</v>
      </c>
      <c r="AC639" s="32" t="e">
        <f>Matrix!AT639*MAX(Matrix!DD639,0-(Matrix!DC639+IF('935'!Q639=0,0,(1-'935'!Y639/'11'!C$17)*'11'!B$17/('11'!B$17-'935'!X639)*IF(Matrix!AT639=0,1,Matrix!BX639/Matrix!AT639)*Matrix!CU639)))*'11'!B$17*0.01*'DNO totals'!B$238/'DNO totals'!B$296</f>
        <v>#VALUE!</v>
      </c>
      <c r="AD639" s="32" t="e">
        <f>0.01*(Matrix!BX639*'11'!B$17*Matrix!CA639+Matrix!AT639*Matrix!CC639*'935'!Q639*('11'!C$17-'935'!Y639)*('11'!B$17/('11'!B$17-'935'!X639)))</f>
        <v>#VALUE!</v>
      </c>
      <c r="AE639" s="32" t="e">
        <f>Matrix!AT639*'Charging rates'!B$116*(Parameters!B$21+Matrix!AU639)*IF('DNO totals'!B$323&lt;0,1,'935'!S639)</f>
        <v>#VALUE!</v>
      </c>
      <c r="AF639" s="32" t="e">
        <f>Matrix!AT639*MAX(Matrix!DD639,0-(Matrix!DC639+IF('935'!Q639=0,0,(1-'935'!Y639/'11'!C$17)*'11'!B$17/('11'!B$17-'935'!X639)*IF(Matrix!AT639=0,1,Matrix!BX639/Matrix!AT639)*Matrix!CU639)))*'11'!B$17*0.01*(1-('DNO totals'!B$238+'DNO totals'!B$228)/'DNO totals'!B$296)</f>
        <v>#VALUE!</v>
      </c>
      <c r="AG639" s="49" t="e">
        <f t="shared" si="62"/>
        <v>#VALUE!</v>
      </c>
    </row>
    <row r="640" spans="1:33">
      <c r="A640" s="28">
        <v>540</v>
      </c>
      <c r="B640" s="47" t="e">
        <f>Results!B640</f>
        <v>#VALUE!</v>
      </c>
      <c r="C640" s="35" t="e">
        <f>Results!C640</f>
        <v>#VALUE!</v>
      </c>
      <c r="D640" s="55" t="e">
        <f>Results!D640</f>
        <v>#VALUE!</v>
      </c>
      <c r="E640" s="55" t="e">
        <f>Results!E640</f>
        <v>#VALUE!</v>
      </c>
      <c r="F640" s="56" t="e">
        <f>Results!F640</f>
        <v>#VALUE!</v>
      </c>
      <c r="G640" s="35" t="e">
        <f>Results!G640</f>
        <v>#VALUE!</v>
      </c>
      <c r="H640" s="55" t="e">
        <f>Results!H640</f>
        <v>#VALUE!</v>
      </c>
      <c r="I640" s="55" t="e">
        <f>Results!I640</f>
        <v>#VALUE!</v>
      </c>
      <c r="J640" s="56" t="e">
        <f>Results!J640</f>
        <v>#VALUE!</v>
      </c>
      <c r="K640" s="57" t="e">
        <f>0.01*'11'!B$17*Matrix!AT640*Results!E640</f>
        <v>#VALUE!</v>
      </c>
      <c r="L640" s="32" t="e">
        <f>0.01*('11'!C$17-'935'!Y640)*Results!C640*Matrix!AT640*('11'!B$17/('11'!B$17-'935'!X640))*'935'!Q640</f>
        <v>#VALUE!</v>
      </c>
      <c r="M640" s="49" t="e">
        <f>0.01*('11'!B$17-'935'!X640)*Results!D640</f>
        <v>#VALUE!</v>
      </c>
      <c r="N640" s="32" t="e">
        <f>0.01*'11'!B$17*Matrix!H640*Matrix!BC640</f>
        <v>#VALUE!</v>
      </c>
      <c r="O640" s="32" t="e">
        <f>0.01*('11'!B$17-'935'!X640)*Matrix!BW640</f>
        <v>#VALUE!</v>
      </c>
      <c r="P640" s="49" t="e">
        <f>0.01*Matrix!AS640*'935'!U640</f>
        <v>#VALUE!</v>
      </c>
      <c r="Q640" s="57" t="e">
        <f t="shared" si="56"/>
        <v>#VALUE!</v>
      </c>
      <c r="R640" s="34" t="e">
        <f>'935'!Z640</f>
        <v>#VALUE!</v>
      </c>
      <c r="S640" s="58" t="e">
        <f t="shared" si="57"/>
        <v>#VALUE!</v>
      </c>
      <c r="T640" s="59" t="e">
        <f t="shared" si="58"/>
        <v>#VALUE!</v>
      </c>
      <c r="U640" s="57" t="e">
        <f t="shared" si="59"/>
        <v>#VALUE!</v>
      </c>
      <c r="V640" s="34" t="e">
        <f>'935'!AA640</f>
        <v>#VALUE!</v>
      </c>
      <c r="W640" s="58" t="e">
        <f t="shared" si="60"/>
        <v>#VALUE!</v>
      </c>
      <c r="X640" s="59" t="e">
        <f t="shared" si="61"/>
        <v>#VALUE!</v>
      </c>
      <c r="Y640" s="57" t="e">
        <f>0.01*('11'!B$17-'935'!X640)*Matrix!BT640</f>
        <v>#VALUE!</v>
      </c>
      <c r="Z640" s="32" t="e">
        <f>0.01*'11'!B$17*Matrix!AT640*Matrix!CV640</f>
        <v>#VALUE!</v>
      </c>
      <c r="AA640" s="32" t="e">
        <f>Matrix!AT640*MAX(Matrix!DD640,0-(Matrix!DC640+IF('935'!Q640=0,0,(1-'935'!Y640/'11'!C$17)*'11'!B$17/('11'!B$17-'935'!X640)*IF(Matrix!AT640=0,1,Matrix!BX640/Matrix!AT640)*Matrix!CU640)))*'11'!B$17*0.01*'DNO totals'!B$228/'DNO totals'!B$296</f>
        <v>#VALUE!</v>
      </c>
      <c r="AB640" s="32" t="e">
        <f>Matrix!AT640*'Charging rates'!B$106*Matrix!DA640</f>
        <v>#VALUE!</v>
      </c>
      <c r="AC640" s="32" t="e">
        <f>Matrix!AT640*MAX(Matrix!DD640,0-(Matrix!DC640+IF('935'!Q640=0,0,(1-'935'!Y640/'11'!C$17)*'11'!B$17/('11'!B$17-'935'!X640)*IF(Matrix!AT640=0,1,Matrix!BX640/Matrix!AT640)*Matrix!CU640)))*'11'!B$17*0.01*'DNO totals'!B$238/'DNO totals'!B$296</f>
        <v>#VALUE!</v>
      </c>
      <c r="AD640" s="32" t="e">
        <f>0.01*(Matrix!BX640*'11'!B$17*Matrix!CA640+Matrix!AT640*Matrix!CC640*'935'!Q640*('11'!C$17-'935'!Y640)*('11'!B$17/('11'!B$17-'935'!X640)))</f>
        <v>#VALUE!</v>
      </c>
      <c r="AE640" s="32" t="e">
        <f>Matrix!AT640*'Charging rates'!B$116*(Parameters!B$21+Matrix!AU640)*IF('DNO totals'!B$323&lt;0,1,'935'!S640)</f>
        <v>#VALUE!</v>
      </c>
      <c r="AF640" s="32" t="e">
        <f>Matrix!AT640*MAX(Matrix!DD640,0-(Matrix!DC640+IF('935'!Q640=0,0,(1-'935'!Y640/'11'!C$17)*'11'!B$17/('11'!B$17-'935'!X640)*IF(Matrix!AT640=0,1,Matrix!BX640/Matrix!AT640)*Matrix!CU640)))*'11'!B$17*0.01*(1-('DNO totals'!B$238+'DNO totals'!B$228)/'DNO totals'!B$296)</f>
        <v>#VALUE!</v>
      </c>
      <c r="AG640" s="49" t="e">
        <f t="shared" si="62"/>
        <v>#VALUE!</v>
      </c>
    </row>
    <row r="641" spans="1:33">
      <c r="A641" s="28">
        <v>541</v>
      </c>
      <c r="B641" s="47" t="e">
        <f>Results!B641</f>
        <v>#VALUE!</v>
      </c>
      <c r="C641" s="35" t="e">
        <f>Results!C641</f>
        <v>#VALUE!</v>
      </c>
      <c r="D641" s="55" t="e">
        <f>Results!D641</f>
        <v>#VALUE!</v>
      </c>
      <c r="E641" s="55" t="e">
        <f>Results!E641</f>
        <v>#VALUE!</v>
      </c>
      <c r="F641" s="56" t="e">
        <f>Results!F641</f>
        <v>#VALUE!</v>
      </c>
      <c r="G641" s="35" t="e">
        <f>Results!G641</f>
        <v>#VALUE!</v>
      </c>
      <c r="H641" s="55" t="e">
        <f>Results!H641</f>
        <v>#VALUE!</v>
      </c>
      <c r="I641" s="55" t="e">
        <f>Results!I641</f>
        <v>#VALUE!</v>
      </c>
      <c r="J641" s="56" t="e">
        <f>Results!J641</f>
        <v>#VALUE!</v>
      </c>
      <c r="K641" s="57" t="e">
        <f>0.01*'11'!B$17*Matrix!AT641*Results!E641</f>
        <v>#VALUE!</v>
      </c>
      <c r="L641" s="32" t="e">
        <f>0.01*('11'!C$17-'935'!Y641)*Results!C641*Matrix!AT641*('11'!B$17/('11'!B$17-'935'!X641))*'935'!Q641</f>
        <v>#VALUE!</v>
      </c>
      <c r="M641" s="49" t="e">
        <f>0.01*('11'!B$17-'935'!X641)*Results!D641</f>
        <v>#VALUE!</v>
      </c>
      <c r="N641" s="32" t="e">
        <f>0.01*'11'!B$17*Matrix!H641*Matrix!BC641</f>
        <v>#VALUE!</v>
      </c>
      <c r="O641" s="32" t="e">
        <f>0.01*('11'!B$17-'935'!X641)*Matrix!BW641</f>
        <v>#VALUE!</v>
      </c>
      <c r="P641" s="49" t="e">
        <f>0.01*Matrix!AS641*'935'!U641</f>
        <v>#VALUE!</v>
      </c>
      <c r="Q641" s="57" t="e">
        <f t="shared" si="56"/>
        <v>#VALUE!</v>
      </c>
      <c r="R641" s="34" t="e">
        <f>'935'!Z641</f>
        <v>#VALUE!</v>
      </c>
      <c r="S641" s="58" t="e">
        <f t="shared" si="57"/>
        <v>#VALUE!</v>
      </c>
      <c r="T641" s="59" t="e">
        <f t="shared" si="58"/>
        <v>#VALUE!</v>
      </c>
      <c r="U641" s="57" t="e">
        <f t="shared" si="59"/>
        <v>#VALUE!</v>
      </c>
      <c r="V641" s="34" t="e">
        <f>'935'!AA641</f>
        <v>#VALUE!</v>
      </c>
      <c r="W641" s="58" t="e">
        <f t="shared" si="60"/>
        <v>#VALUE!</v>
      </c>
      <c r="X641" s="59" t="e">
        <f t="shared" si="61"/>
        <v>#VALUE!</v>
      </c>
      <c r="Y641" s="57" t="e">
        <f>0.01*('11'!B$17-'935'!X641)*Matrix!BT641</f>
        <v>#VALUE!</v>
      </c>
      <c r="Z641" s="32" t="e">
        <f>0.01*'11'!B$17*Matrix!AT641*Matrix!CV641</f>
        <v>#VALUE!</v>
      </c>
      <c r="AA641" s="32" t="e">
        <f>Matrix!AT641*MAX(Matrix!DD641,0-(Matrix!DC641+IF('935'!Q641=0,0,(1-'935'!Y641/'11'!C$17)*'11'!B$17/('11'!B$17-'935'!X641)*IF(Matrix!AT641=0,1,Matrix!BX641/Matrix!AT641)*Matrix!CU641)))*'11'!B$17*0.01*'DNO totals'!B$228/'DNO totals'!B$296</f>
        <v>#VALUE!</v>
      </c>
      <c r="AB641" s="32" t="e">
        <f>Matrix!AT641*'Charging rates'!B$106*Matrix!DA641</f>
        <v>#VALUE!</v>
      </c>
      <c r="AC641" s="32" t="e">
        <f>Matrix!AT641*MAX(Matrix!DD641,0-(Matrix!DC641+IF('935'!Q641=0,0,(1-'935'!Y641/'11'!C$17)*'11'!B$17/('11'!B$17-'935'!X641)*IF(Matrix!AT641=0,1,Matrix!BX641/Matrix!AT641)*Matrix!CU641)))*'11'!B$17*0.01*'DNO totals'!B$238/'DNO totals'!B$296</f>
        <v>#VALUE!</v>
      </c>
      <c r="AD641" s="32" t="e">
        <f>0.01*(Matrix!BX641*'11'!B$17*Matrix!CA641+Matrix!AT641*Matrix!CC641*'935'!Q641*('11'!C$17-'935'!Y641)*('11'!B$17/('11'!B$17-'935'!X641)))</f>
        <v>#VALUE!</v>
      </c>
      <c r="AE641" s="32" t="e">
        <f>Matrix!AT641*'Charging rates'!B$116*(Parameters!B$21+Matrix!AU641)*IF('DNO totals'!B$323&lt;0,1,'935'!S641)</f>
        <v>#VALUE!</v>
      </c>
      <c r="AF641" s="32" t="e">
        <f>Matrix!AT641*MAX(Matrix!DD641,0-(Matrix!DC641+IF('935'!Q641=0,0,(1-'935'!Y641/'11'!C$17)*'11'!B$17/('11'!B$17-'935'!X641)*IF(Matrix!AT641=0,1,Matrix!BX641/Matrix!AT641)*Matrix!CU641)))*'11'!B$17*0.01*(1-('DNO totals'!B$238+'DNO totals'!B$228)/'DNO totals'!B$296)</f>
        <v>#VALUE!</v>
      </c>
      <c r="AG641" s="49" t="e">
        <f t="shared" si="62"/>
        <v>#VALUE!</v>
      </c>
    </row>
    <row r="642" spans="1:33">
      <c r="A642" s="28">
        <v>542</v>
      </c>
      <c r="B642" s="47" t="e">
        <f>Results!B642</f>
        <v>#VALUE!</v>
      </c>
      <c r="C642" s="35" t="e">
        <f>Results!C642</f>
        <v>#VALUE!</v>
      </c>
      <c r="D642" s="55" t="e">
        <f>Results!D642</f>
        <v>#VALUE!</v>
      </c>
      <c r="E642" s="55" t="e">
        <f>Results!E642</f>
        <v>#VALUE!</v>
      </c>
      <c r="F642" s="56" t="e">
        <f>Results!F642</f>
        <v>#VALUE!</v>
      </c>
      <c r="G642" s="35" t="e">
        <f>Results!G642</f>
        <v>#VALUE!</v>
      </c>
      <c r="H642" s="55" t="e">
        <f>Results!H642</f>
        <v>#VALUE!</v>
      </c>
      <c r="I642" s="55" t="e">
        <f>Results!I642</f>
        <v>#VALUE!</v>
      </c>
      <c r="J642" s="56" t="e">
        <f>Results!J642</f>
        <v>#VALUE!</v>
      </c>
      <c r="K642" s="57" t="e">
        <f>0.01*'11'!B$17*Matrix!AT642*Results!E642</f>
        <v>#VALUE!</v>
      </c>
      <c r="L642" s="32" t="e">
        <f>0.01*('11'!C$17-'935'!Y642)*Results!C642*Matrix!AT642*('11'!B$17/('11'!B$17-'935'!X642))*'935'!Q642</f>
        <v>#VALUE!</v>
      </c>
      <c r="M642" s="49" t="e">
        <f>0.01*('11'!B$17-'935'!X642)*Results!D642</f>
        <v>#VALUE!</v>
      </c>
      <c r="N642" s="32" t="e">
        <f>0.01*'11'!B$17*Matrix!H642*Matrix!BC642</f>
        <v>#VALUE!</v>
      </c>
      <c r="O642" s="32" t="e">
        <f>0.01*('11'!B$17-'935'!X642)*Matrix!BW642</f>
        <v>#VALUE!</v>
      </c>
      <c r="P642" s="49" t="e">
        <f>0.01*Matrix!AS642*'935'!U642</f>
        <v>#VALUE!</v>
      </c>
      <c r="Q642" s="57" t="e">
        <f t="shared" si="56"/>
        <v>#VALUE!</v>
      </c>
      <c r="R642" s="34" t="e">
        <f>'935'!Z642</f>
        <v>#VALUE!</v>
      </c>
      <c r="S642" s="58" t="e">
        <f t="shared" si="57"/>
        <v>#VALUE!</v>
      </c>
      <c r="T642" s="59" t="e">
        <f t="shared" si="58"/>
        <v>#VALUE!</v>
      </c>
      <c r="U642" s="57" t="e">
        <f t="shared" si="59"/>
        <v>#VALUE!</v>
      </c>
      <c r="V642" s="34" t="e">
        <f>'935'!AA642</f>
        <v>#VALUE!</v>
      </c>
      <c r="W642" s="58" t="e">
        <f t="shared" si="60"/>
        <v>#VALUE!</v>
      </c>
      <c r="X642" s="59" t="e">
        <f t="shared" si="61"/>
        <v>#VALUE!</v>
      </c>
      <c r="Y642" s="57" t="e">
        <f>0.01*('11'!B$17-'935'!X642)*Matrix!BT642</f>
        <v>#VALUE!</v>
      </c>
      <c r="Z642" s="32" t="e">
        <f>0.01*'11'!B$17*Matrix!AT642*Matrix!CV642</f>
        <v>#VALUE!</v>
      </c>
      <c r="AA642" s="32" t="e">
        <f>Matrix!AT642*MAX(Matrix!DD642,0-(Matrix!DC642+IF('935'!Q642=0,0,(1-'935'!Y642/'11'!C$17)*'11'!B$17/('11'!B$17-'935'!X642)*IF(Matrix!AT642=0,1,Matrix!BX642/Matrix!AT642)*Matrix!CU642)))*'11'!B$17*0.01*'DNO totals'!B$228/'DNO totals'!B$296</f>
        <v>#VALUE!</v>
      </c>
      <c r="AB642" s="32" t="e">
        <f>Matrix!AT642*'Charging rates'!B$106*Matrix!DA642</f>
        <v>#VALUE!</v>
      </c>
      <c r="AC642" s="32" t="e">
        <f>Matrix!AT642*MAX(Matrix!DD642,0-(Matrix!DC642+IF('935'!Q642=0,0,(1-'935'!Y642/'11'!C$17)*'11'!B$17/('11'!B$17-'935'!X642)*IF(Matrix!AT642=0,1,Matrix!BX642/Matrix!AT642)*Matrix!CU642)))*'11'!B$17*0.01*'DNO totals'!B$238/'DNO totals'!B$296</f>
        <v>#VALUE!</v>
      </c>
      <c r="AD642" s="32" t="e">
        <f>0.01*(Matrix!BX642*'11'!B$17*Matrix!CA642+Matrix!AT642*Matrix!CC642*'935'!Q642*('11'!C$17-'935'!Y642)*('11'!B$17/('11'!B$17-'935'!X642)))</f>
        <v>#VALUE!</v>
      </c>
      <c r="AE642" s="32" t="e">
        <f>Matrix!AT642*'Charging rates'!B$116*(Parameters!B$21+Matrix!AU642)*IF('DNO totals'!B$323&lt;0,1,'935'!S642)</f>
        <v>#VALUE!</v>
      </c>
      <c r="AF642" s="32" t="e">
        <f>Matrix!AT642*MAX(Matrix!DD642,0-(Matrix!DC642+IF('935'!Q642=0,0,(1-'935'!Y642/'11'!C$17)*'11'!B$17/('11'!B$17-'935'!X642)*IF(Matrix!AT642=0,1,Matrix!BX642/Matrix!AT642)*Matrix!CU642)))*'11'!B$17*0.01*(1-('DNO totals'!B$238+'DNO totals'!B$228)/'DNO totals'!B$296)</f>
        <v>#VALUE!</v>
      </c>
      <c r="AG642" s="49" t="e">
        <f t="shared" si="62"/>
        <v>#VALUE!</v>
      </c>
    </row>
    <row r="643" spans="1:33">
      <c r="A643" s="28">
        <v>543</v>
      </c>
      <c r="B643" s="47" t="e">
        <f>Results!B643</f>
        <v>#VALUE!</v>
      </c>
      <c r="C643" s="35" t="e">
        <f>Results!C643</f>
        <v>#VALUE!</v>
      </c>
      <c r="D643" s="55" t="e">
        <f>Results!D643</f>
        <v>#VALUE!</v>
      </c>
      <c r="E643" s="55" t="e">
        <f>Results!E643</f>
        <v>#VALUE!</v>
      </c>
      <c r="F643" s="56" t="e">
        <f>Results!F643</f>
        <v>#VALUE!</v>
      </c>
      <c r="G643" s="35" t="e">
        <f>Results!G643</f>
        <v>#VALUE!</v>
      </c>
      <c r="H643" s="55" t="e">
        <f>Results!H643</f>
        <v>#VALUE!</v>
      </c>
      <c r="I643" s="55" t="e">
        <f>Results!I643</f>
        <v>#VALUE!</v>
      </c>
      <c r="J643" s="56" t="e">
        <f>Results!J643</f>
        <v>#VALUE!</v>
      </c>
      <c r="K643" s="57" t="e">
        <f>0.01*'11'!B$17*Matrix!AT643*Results!E643</f>
        <v>#VALUE!</v>
      </c>
      <c r="L643" s="32" t="e">
        <f>0.01*('11'!C$17-'935'!Y643)*Results!C643*Matrix!AT643*('11'!B$17/('11'!B$17-'935'!X643))*'935'!Q643</f>
        <v>#VALUE!</v>
      </c>
      <c r="M643" s="49" t="e">
        <f>0.01*('11'!B$17-'935'!X643)*Results!D643</f>
        <v>#VALUE!</v>
      </c>
      <c r="N643" s="32" t="e">
        <f>0.01*'11'!B$17*Matrix!H643*Matrix!BC643</f>
        <v>#VALUE!</v>
      </c>
      <c r="O643" s="32" t="e">
        <f>0.01*('11'!B$17-'935'!X643)*Matrix!BW643</f>
        <v>#VALUE!</v>
      </c>
      <c r="P643" s="49" t="e">
        <f>0.01*Matrix!AS643*'935'!U643</f>
        <v>#VALUE!</v>
      </c>
      <c r="Q643" s="57" t="e">
        <f t="shared" si="56"/>
        <v>#VALUE!</v>
      </c>
      <c r="R643" s="34" t="e">
        <f>'935'!Z643</f>
        <v>#VALUE!</v>
      </c>
      <c r="S643" s="58" t="e">
        <f t="shared" si="57"/>
        <v>#VALUE!</v>
      </c>
      <c r="T643" s="59" t="e">
        <f t="shared" si="58"/>
        <v>#VALUE!</v>
      </c>
      <c r="U643" s="57" t="e">
        <f t="shared" si="59"/>
        <v>#VALUE!</v>
      </c>
      <c r="V643" s="34" t="e">
        <f>'935'!AA643</f>
        <v>#VALUE!</v>
      </c>
      <c r="W643" s="58" t="e">
        <f t="shared" si="60"/>
        <v>#VALUE!</v>
      </c>
      <c r="X643" s="59" t="e">
        <f t="shared" si="61"/>
        <v>#VALUE!</v>
      </c>
      <c r="Y643" s="57" t="e">
        <f>0.01*('11'!B$17-'935'!X643)*Matrix!BT643</f>
        <v>#VALUE!</v>
      </c>
      <c r="Z643" s="32" t="e">
        <f>0.01*'11'!B$17*Matrix!AT643*Matrix!CV643</f>
        <v>#VALUE!</v>
      </c>
      <c r="AA643" s="32" t="e">
        <f>Matrix!AT643*MAX(Matrix!DD643,0-(Matrix!DC643+IF('935'!Q643=0,0,(1-'935'!Y643/'11'!C$17)*'11'!B$17/('11'!B$17-'935'!X643)*IF(Matrix!AT643=0,1,Matrix!BX643/Matrix!AT643)*Matrix!CU643)))*'11'!B$17*0.01*'DNO totals'!B$228/'DNO totals'!B$296</f>
        <v>#VALUE!</v>
      </c>
      <c r="AB643" s="32" t="e">
        <f>Matrix!AT643*'Charging rates'!B$106*Matrix!DA643</f>
        <v>#VALUE!</v>
      </c>
      <c r="AC643" s="32" t="e">
        <f>Matrix!AT643*MAX(Matrix!DD643,0-(Matrix!DC643+IF('935'!Q643=0,0,(1-'935'!Y643/'11'!C$17)*'11'!B$17/('11'!B$17-'935'!X643)*IF(Matrix!AT643=0,1,Matrix!BX643/Matrix!AT643)*Matrix!CU643)))*'11'!B$17*0.01*'DNO totals'!B$238/'DNO totals'!B$296</f>
        <v>#VALUE!</v>
      </c>
      <c r="AD643" s="32" t="e">
        <f>0.01*(Matrix!BX643*'11'!B$17*Matrix!CA643+Matrix!AT643*Matrix!CC643*'935'!Q643*('11'!C$17-'935'!Y643)*('11'!B$17/('11'!B$17-'935'!X643)))</f>
        <v>#VALUE!</v>
      </c>
      <c r="AE643" s="32" t="e">
        <f>Matrix!AT643*'Charging rates'!B$116*(Parameters!B$21+Matrix!AU643)*IF('DNO totals'!B$323&lt;0,1,'935'!S643)</f>
        <v>#VALUE!</v>
      </c>
      <c r="AF643" s="32" t="e">
        <f>Matrix!AT643*MAX(Matrix!DD643,0-(Matrix!DC643+IF('935'!Q643=0,0,(1-'935'!Y643/'11'!C$17)*'11'!B$17/('11'!B$17-'935'!X643)*IF(Matrix!AT643=0,1,Matrix!BX643/Matrix!AT643)*Matrix!CU643)))*'11'!B$17*0.01*(1-('DNO totals'!B$238+'DNO totals'!B$228)/'DNO totals'!B$296)</f>
        <v>#VALUE!</v>
      </c>
      <c r="AG643" s="49" t="e">
        <f t="shared" si="62"/>
        <v>#VALUE!</v>
      </c>
    </row>
    <row r="644" spans="1:33">
      <c r="A644" s="28">
        <v>544</v>
      </c>
      <c r="B644" s="47" t="e">
        <f>Results!B644</f>
        <v>#VALUE!</v>
      </c>
      <c r="C644" s="35" t="e">
        <f>Results!C644</f>
        <v>#VALUE!</v>
      </c>
      <c r="D644" s="55" t="e">
        <f>Results!D644</f>
        <v>#VALUE!</v>
      </c>
      <c r="E644" s="55" t="e">
        <f>Results!E644</f>
        <v>#VALUE!</v>
      </c>
      <c r="F644" s="56" t="e">
        <f>Results!F644</f>
        <v>#VALUE!</v>
      </c>
      <c r="G644" s="35" t="e">
        <f>Results!G644</f>
        <v>#VALUE!</v>
      </c>
      <c r="H644" s="55" t="e">
        <f>Results!H644</f>
        <v>#VALUE!</v>
      </c>
      <c r="I644" s="55" t="e">
        <f>Results!I644</f>
        <v>#VALUE!</v>
      </c>
      <c r="J644" s="56" t="e">
        <f>Results!J644</f>
        <v>#VALUE!</v>
      </c>
      <c r="K644" s="57" t="e">
        <f>0.01*'11'!B$17*Matrix!AT644*Results!E644</f>
        <v>#VALUE!</v>
      </c>
      <c r="L644" s="32" t="e">
        <f>0.01*('11'!C$17-'935'!Y644)*Results!C644*Matrix!AT644*('11'!B$17/('11'!B$17-'935'!X644))*'935'!Q644</f>
        <v>#VALUE!</v>
      </c>
      <c r="M644" s="49" t="e">
        <f>0.01*('11'!B$17-'935'!X644)*Results!D644</f>
        <v>#VALUE!</v>
      </c>
      <c r="N644" s="32" t="e">
        <f>0.01*'11'!B$17*Matrix!H644*Matrix!BC644</f>
        <v>#VALUE!</v>
      </c>
      <c r="O644" s="32" t="e">
        <f>0.01*('11'!B$17-'935'!X644)*Matrix!BW644</f>
        <v>#VALUE!</v>
      </c>
      <c r="P644" s="49" t="e">
        <f>0.01*Matrix!AS644*'935'!U644</f>
        <v>#VALUE!</v>
      </c>
      <c r="Q644" s="57" t="e">
        <f t="shared" si="56"/>
        <v>#VALUE!</v>
      </c>
      <c r="R644" s="34" t="e">
        <f>'935'!Z644</f>
        <v>#VALUE!</v>
      </c>
      <c r="S644" s="58" t="e">
        <f t="shared" si="57"/>
        <v>#VALUE!</v>
      </c>
      <c r="T644" s="59" t="e">
        <f t="shared" si="58"/>
        <v>#VALUE!</v>
      </c>
      <c r="U644" s="57" t="e">
        <f t="shared" si="59"/>
        <v>#VALUE!</v>
      </c>
      <c r="V644" s="34" t="e">
        <f>'935'!AA644</f>
        <v>#VALUE!</v>
      </c>
      <c r="W644" s="58" t="e">
        <f t="shared" si="60"/>
        <v>#VALUE!</v>
      </c>
      <c r="X644" s="59" t="e">
        <f t="shared" si="61"/>
        <v>#VALUE!</v>
      </c>
      <c r="Y644" s="57" t="e">
        <f>0.01*('11'!B$17-'935'!X644)*Matrix!BT644</f>
        <v>#VALUE!</v>
      </c>
      <c r="Z644" s="32" t="e">
        <f>0.01*'11'!B$17*Matrix!AT644*Matrix!CV644</f>
        <v>#VALUE!</v>
      </c>
      <c r="AA644" s="32" t="e">
        <f>Matrix!AT644*MAX(Matrix!DD644,0-(Matrix!DC644+IF('935'!Q644=0,0,(1-'935'!Y644/'11'!C$17)*'11'!B$17/('11'!B$17-'935'!X644)*IF(Matrix!AT644=0,1,Matrix!BX644/Matrix!AT644)*Matrix!CU644)))*'11'!B$17*0.01*'DNO totals'!B$228/'DNO totals'!B$296</f>
        <v>#VALUE!</v>
      </c>
      <c r="AB644" s="32" t="e">
        <f>Matrix!AT644*'Charging rates'!B$106*Matrix!DA644</f>
        <v>#VALUE!</v>
      </c>
      <c r="AC644" s="32" t="e">
        <f>Matrix!AT644*MAX(Matrix!DD644,0-(Matrix!DC644+IF('935'!Q644=0,0,(1-'935'!Y644/'11'!C$17)*'11'!B$17/('11'!B$17-'935'!X644)*IF(Matrix!AT644=0,1,Matrix!BX644/Matrix!AT644)*Matrix!CU644)))*'11'!B$17*0.01*'DNO totals'!B$238/'DNO totals'!B$296</f>
        <v>#VALUE!</v>
      </c>
      <c r="AD644" s="32" t="e">
        <f>0.01*(Matrix!BX644*'11'!B$17*Matrix!CA644+Matrix!AT644*Matrix!CC644*'935'!Q644*('11'!C$17-'935'!Y644)*('11'!B$17/('11'!B$17-'935'!X644)))</f>
        <v>#VALUE!</v>
      </c>
      <c r="AE644" s="32" t="e">
        <f>Matrix!AT644*'Charging rates'!B$116*(Parameters!B$21+Matrix!AU644)*IF('DNO totals'!B$323&lt;0,1,'935'!S644)</f>
        <v>#VALUE!</v>
      </c>
      <c r="AF644" s="32" t="e">
        <f>Matrix!AT644*MAX(Matrix!DD644,0-(Matrix!DC644+IF('935'!Q644=0,0,(1-'935'!Y644/'11'!C$17)*'11'!B$17/('11'!B$17-'935'!X644)*IF(Matrix!AT644=0,1,Matrix!BX644/Matrix!AT644)*Matrix!CU644)))*'11'!B$17*0.01*(1-('DNO totals'!B$238+'DNO totals'!B$228)/'DNO totals'!B$296)</f>
        <v>#VALUE!</v>
      </c>
      <c r="AG644" s="49" t="e">
        <f t="shared" si="62"/>
        <v>#VALUE!</v>
      </c>
    </row>
    <row r="645" spans="1:33">
      <c r="A645" s="28">
        <v>545</v>
      </c>
      <c r="B645" s="47" t="e">
        <f>Results!B645</f>
        <v>#VALUE!</v>
      </c>
      <c r="C645" s="35" t="e">
        <f>Results!C645</f>
        <v>#VALUE!</v>
      </c>
      <c r="D645" s="55" t="e">
        <f>Results!D645</f>
        <v>#VALUE!</v>
      </c>
      <c r="E645" s="55" t="e">
        <f>Results!E645</f>
        <v>#VALUE!</v>
      </c>
      <c r="F645" s="56" t="e">
        <f>Results!F645</f>
        <v>#VALUE!</v>
      </c>
      <c r="G645" s="35" t="e">
        <f>Results!G645</f>
        <v>#VALUE!</v>
      </c>
      <c r="H645" s="55" t="e">
        <f>Results!H645</f>
        <v>#VALUE!</v>
      </c>
      <c r="I645" s="55" t="e">
        <f>Results!I645</f>
        <v>#VALUE!</v>
      </c>
      <c r="J645" s="56" t="e">
        <f>Results!J645</f>
        <v>#VALUE!</v>
      </c>
      <c r="K645" s="57" t="e">
        <f>0.01*'11'!B$17*Matrix!AT645*Results!E645</f>
        <v>#VALUE!</v>
      </c>
      <c r="L645" s="32" t="e">
        <f>0.01*('11'!C$17-'935'!Y645)*Results!C645*Matrix!AT645*('11'!B$17/('11'!B$17-'935'!X645))*'935'!Q645</f>
        <v>#VALUE!</v>
      </c>
      <c r="M645" s="49" t="e">
        <f>0.01*('11'!B$17-'935'!X645)*Results!D645</f>
        <v>#VALUE!</v>
      </c>
      <c r="N645" s="32" t="e">
        <f>0.01*'11'!B$17*Matrix!H645*Matrix!BC645</f>
        <v>#VALUE!</v>
      </c>
      <c r="O645" s="32" t="e">
        <f>0.01*('11'!B$17-'935'!X645)*Matrix!BW645</f>
        <v>#VALUE!</v>
      </c>
      <c r="P645" s="49" t="e">
        <f>0.01*Matrix!AS645*'935'!U645</f>
        <v>#VALUE!</v>
      </c>
      <c r="Q645" s="57" t="e">
        <f t="shared" si="56"/>
        <v>#VALUE!</v>
      </c>
      <c r="R645" s="34" t="e">
        <f>'935'!Z645</f>
        <v>#VALUE!</v>
      </c>
      <c r="S645" s="58" t="e">
        <f t="shared" si="57"/>
        <v>#VALUE!</v>
      </c>
      <c r="T645" s="59" t="e">
        <f t="shared" si="58"/>
        <v>#VALUE!</v>
      </c>
      <c r="U645" s="57" t="e">
        <f t="shared" si="59"/>
        <v>#VALUE!</v>
      </c>
      <c r="V645" s="34" t="e">
        <f>'935'!AA645</f>
        <v>#VALUE!</v>
      </c>
      <c r="W645" s="58" t="e">
        <f t="shared" si="60"/>
        <v>#VALUE!</v>
      </c>
      <c r="X645" s="59" t="e">
        <f t="shared" si="61"/>
        <v>#VALUE!</v>
      </c>
      <c r="Y645" s="57" t="e">
        <f>0.01*('11'!B$17-'935'!X645)*Matrix!BT645</f>
        <v>#VALUE!</v>
      </c>
      <c r="Z645" s="32" t="e">
        <f>0.01*'11'!B$17*Matrix!AT645*Matrix!CV645</f>
        <v>#VALUE!</v>
      </c>
      <c r="AA645" s="32" t="e">
        <f>Matrix!AT645*MAX(Matrix!DD645,0-(Matrix!DC645+IF('935'!Q645=0,0,(1-'935'!Y645/'11'!C$17)*'11'!B$17/('11'!B$17-'935'!X645)*IF(Matrix!AT645=0,1,Matrix!BX645/Matrix!AT645)*Matrix!CU645)))*'11'!B$17*0.01*'DNO totals'!B$228/'DNO totals'!B$296</f>
        <v>#VALUE!</v>
      </c>
      <c r="AB645" s="32" t="e">
        <f>Matrix!AT645*'Charging rates'!B$106*Matrix!DA645</f>
        <v>#VALUE!</v>
      </c>
      <c r="AC645" s="32" t="e">
        <f>Matrix!AT645*MAX(Matrix!DD645,0-(Matrix!DC645+IF('935'!Q645=0,0,(1-'935'!Y645/'11'!C$17)*'11'!B$17/('11'!B$17-'935'!X645)*IF(Matrix!AT645=0,1,Matrix!BX645/Matrix!AT645)*Matrix!CU645)))*'11'!B$17*0.01*'DNO totals'!B$238/'DNO totals'!B$296</f>
        <v>#VALUE!</v>
      </c>
      <c r="AD645" s="32" t="e">
        <f>0.01*(Matrix!BX645*'11'!B$17*Matrix!CA645+Matrix!AT645*Matrix!CC645*'935'!Q645*('11'!C$17-'935'!Y645)*('11'!B$17/('11'!B$17-'935'!X645)))</f>
        <v>#VALUE!</v>
      </c>
      <c r="AE645" s="32" t="e">
        <f>Matrix!AT645*'Charging rates'!B$116*(Parameters!B$21+Matrix!AU645)*IF('DNO totals'!B$323&lt;0,1,'935'!S645)</f>
        <v>#VALUE!</v>
      </c>
      <c r="AF645" s="32" t="e">
        <f>Matrix!AT645*MAX(Matrix!DD645,0-(Matrix!DC645+IF('935'!Q645=0,0,(1-'935'!Y645/'11'!C$17)*'11'!B$17/('11'!B$17-'935'!X645)*IF(Matrix!AT645=0,1,Matrix!BX645/Matrix!AT645)*Matrix!CU645)))*'11'!B$17*0.01*(1-('DNO totals'!B$238+'DNO totals'!B$228)/'DNO totals'!B$296)</f>
        <v>#VALUE!</v>
      </c>
      <c r="AG645" s="49" t="e">
        <f t="shared" si="62"/>
        <v>#VALUE!</v>
      </c>
    </row>
    <row r="646" spans="1:33">
      <c r="A646" s="28">
        <v>546</v>
      </c>
      <c r="B646" s="47" t="e">
        <f>Results!B646</f>
        <v>#VALUE!</v>
      </c>
      <c r="C646" s="35" t="e">
        <f>Results!C646</f>
        <v>#VALUE!</v>
      </c>
      <c r="D646" s="55" t="e">
        <f>Results!D646</f>
        <v>#VALUE!</v>
      </c>
      <c r="E646" s="55" t="e">
        <f>Results!E646</f>
        <v>#VALUE!</v>
      </c>
      <c r="F646" s="56" t="e">
        <f>Results!F646</f>
        <v>#VALUE!</v>
      </c>
      <c r="G646" s="35" t="e">
        <f>Results!G646</f>
        <v>#VALUE!</v>
      </c>
      <c r="H646" s="55" t="e">
        <f>Results!H646</f>
        <v>#VALUE!</v>
      </c>
      <c r="I646" s="55" t="e">
        <f>Results!I646</f>
        <v>#VALUE!</v>
      </c>
      <c r="J646" s="56" t="e">
        <f>Results!J646</f>
        <v>#VALUE!</v>
      </c>
      <c r="K646" s="57" t="e">
        <f>0.01*'11'!B$17*Matrix!AT646*Results!E646</f>
        <v>#VALUE!</v>
      </c>
      <c r="L646" s="32" t="e">
        <f>0.01*('11'!C$17-'935'!Y646)*Results!C646*Matrix!AT646*('11'!B$17/('11'!B$17-'935'!X646))*'935'!Q646</f>
        <v>#VALUE!</v>
      </c>
      <c r="M646" s="49" t="e">
        <f>0.01*('11'!B$17-'935'!X646)*Results!D646</f>
        <v>#VALUE!</v>
      </c>
      <c r="N646" s="32" t="e">
        <f>0.01*'11'!B$17*Matrix!H646*Matrix!BC646</f>
        <v>#VALUE!</v>
      </c>
      <c r="O646" s="32" t="e">
        <f>0.01*('11'!B$17-'935'!X646)*Matrix!BW646</f>
        <v>#VALUE!</v>
      </c>
      <c r="P646" s="49" t="e">
        <f>0.01*Matrix!AS646*'935'!U646</f>
        <v>#VALUE!</v>
      </c>
      <c r="Q646" s="57" t="e">
        <f t="shared" si="56"/>
        <v>#VALUE!</v>
      </c>
      <c r="R646" s="34" t="e">
        <f>'935'!Z646</f>
        <v>#VALUE!</v>
      </c>
      <c r="S646" s="58" t="e">
        <f t="shared" si="57"/>
        <v>#VALUE!</v>
      </c>
      <c r="T646" s="59" t="e">
        <f t="shared" si="58"/>
        <v>#VALUE!</v>
      </c>
      <c r="U646" s="57" t="e">
        <f t="shared" si="59"/>
        <v>#VALUE!</v>
      </c>
      <c r="V646" s="34" t="e">
        <f>'935'!AA646</f>
        <v>#VALUE!</v>
      </c>
      <c r="W646" s="58" t="e">
        <f t="shared" si="60"/>
        <v>#VALUE!</v>
      </c>
      <c r="X646" s="59" t="e">
        <f t="shared" si="61"/>
        <v>#VALUE!</v>
      </c>
      <c r="Y646" s="57" t="e">
        <f>0.01*('11'!B$17-'935'!X646)*Matrix!BT646</f>
        <v>#VALUE!</v>
      </c>
      <c r="Z646" s="32" t="e">
        <f>0.01*'11'!B$17*Matrix!AT646*Matrix!CV646</f>
        <v>#VALUE!</v>
      </c>
      <c r="AA646" s="32" t="e">
        <f>Matrix!AT646*MAX(Matrix!DD646,0-(Matrix!DC646+IF('935'!Q646=0,0,(1-'935'!Y646/'11'!C$17)*'11'!B$17/('11'!B$17-'935'!X646)*IF(Matrix!AT646=0,1,Matrix!BX646/Matrix!AT646)*Matrix!CU646)))*'11'!B$17*0.01*'DNO totals'!B$228/'DNO totals'!B$296</f>
        <v>#VALUE!</v>
      </c>
      <c r="AB646" s="32" t="e">
        <f>Matrix!AT646*'Charging rates'!B$106*Matrix!DA646</f>
        <v>#VALUE!</v>
      </c>
      <c r="AC646" s="32" t="e">
        <f>Matrix!AT646*MAX(Matrix!DD646,0-(Matrix!DC646+IF('935'!Q646=0,0,(1-'935'!Y646/'11'!C$17)*'11'!B$17/('11'!B$17-'935'!X646)*IF(Matrix!AT646=0,1,Matrix!BX646/Matrix!AT646)*Matrix!CU646)))*'11'!B$17*0.01*'DNO totals'!B$238/'DNO totals'!B$296</f>
        <v>#VALUE!</v>
      </c>
      <c r="AD646" s="32" t="e">
        <f>0.01*(Matrix!BX646*'11'!B$17*Matrix!CA646+Matrix!AT646*Matrix!CC646*'935'!Q646*('11'!C$17-'935'!Y646)*('11'!B$17/('11'!B$17-'935'!X646)))</f>
        <v>#VALUE!</v>
      </c>
      <c r="AE646" s="32" t="e">
        <f>Matrix!AT646*'Charging rates'!B$116*(Parameters!B$21+Matrix!AU646)*IF('DNO totals'!B$323&lt;0,1,'935'!S646)</f>
        <v>#VALUE!</v>
      </c>
      <c r="AF646" s="32" t="e">
        <f>Matrix!AT646*MAX(Matrix!DD646,0-(Matrix!DC646+IF('935'!Q646=0,0,(1-'935'!Y646/'11'!C$17)*'11'!B$17/('11'!B$17-'935'!X646)*IF(Matrix!AT646=0,1,Matrix!BX646/Matrix!AT646)*Matrix!CU646)))*'11'!B$17*0.01*(1-('DNO totals'!B$238+'DNO totals'!B$228)/'DNO totals'!B$296)</f>
        <v>#VALUE!</v>
      </c>
      <c r="AG646" s="49" t="e">
        <f t="shared" si="62"/>
        <v>#VALUE!</v>
      </c>
    </row>
    <row r="647" spans="1:33">
      <c r="A647" s="28">
        <v>547</v>
      </c>
      <c r="B647" s="47" t="e">
        <f>Results!B647</f>
        <v>#VALUE!</v>
      </c>
      <c r="C647" s="35" t="e">
        <f>Results!C647</f>
        <v>#VALUE!</v>
      </c>
      <c r="D647" s="55" t="e">
        <f>Results!D647</f>
        <v>#VALUE!</v>
      </c>
      <c r="E647" s="55" t="e">
        <f>Results!E647</f>
        <v>#VALUE!</v>
      </c>
      <c r="F647" s="56" t="e">
        <f>Results!F647</f>
        <v>#VALUE!</v>
      </c>
      <c r="G647" s="35" t="e">
        <f>Results!G647</f>
        <v>#VALUE!</v>
      </c>
      <c r="H647" s="55" t="e">
        <f>Results!H647</f>
        <v>#VALUE!</v>
      </c>
      <c r="I647" s="55" t="e">
        <f>Results!I647</f>
        <v>#VALUE!</v>
      </c>
      <c r="J647" s="56" t="e">
        <f>Results!J647</f>
        <v>#VALUE!</v>
      </c>
      <c r="K647" s="57" t="e">
        <f>0.01*'11'!B$17*Matrix!AT647*Results!E647</f>
        <v>#VALUE!</v>
      </c>
      <c r="L647" s="32" t="e">
        <f>0.01*('11'!C$17-'935'!Y647)*Results!C647*Matrix!AT647*('11'!B$17/('11'!B$17-'935'!X647))*'935'!Q647</f>
        <v>#VALUE!</v>
      </c>
      <c r="M647" s="49" t="e">
        <f>0.01*('11'!B$17-'935'!X647)*Results!D647</f>
        <v>#VALUE!</v>
      </c>
      <c r="N647" s="32" t="e">
        <f>0.01*'11'!B$17*Matrix!H647*Matrix!BC647</f>
        <v>#VALUE!</v>
      </c>
      <c r="O647" s="32" t="e">
        <f>0.01*('11'!B$17-'935'!X647)*Matrix!BW647</f>
        <v>#VALUE!</v>
      </c>
      <c r="P647" s="49" t="e">
        <f>0.01*Matrix!AS647*'935'!U647</f>
        <v>#VALUE!</v>
      </c>
      <c r="Q647" s="57" t="e">
        <f t="shared" si="56"/>
        <v>#VALUE!</v>
      </c>
      <c r="R647" s="34" t="e">
        <f>'935'!Z647</f>
        <v>#VALUE!</v>
      </c>
      <c r="S647" s="58" t="e">
        <f t="shared" si="57"/>
        <v>#VALUE!</v>
      </c>
      <c r="T647" s="59" t="e">
        <f t="shared" si="58"/>
        <v>#VALUE!</v>
      </c>
      <c r="U647" s="57" t="e">
        <f t="shared" si="59"/>
        <v>#VALUE!</v>
      </c>
      <c r="V647" s="34" t="e">
        <f>'935'!AA647</f>
        <v>#VALUE!</v>
      </c>
      <c r="W647" s="58" t="e">
        <f t="shared" si="60"/>
        <v>#VALUE!</v>
      </c>
      <c r="X647" s="59" t="e">
        <f t="shared" si="61"/>
        <v>#VALUE!</v>
      </c>
      <c r="Y647" s="57" t="e">
        <f>0.01*('11'!B$17-'935'!X647)*Matrix!BT647</f>
        <v>#VALUE!</v>
      </c>
      <c r="Z647" s="32" t="e">
        <f>0.01*'11'!B$17*Matrix!AT647*Matrix!CV647</f>
        <v>#VALUE!</v>
      </c>
      <c r="AA647" s="32" t="e">
        <f>Matrix!AT647*MAX(Matrix!DD647,0-(Matrix!DC647+IF('935'!Q647=0,0,(1-'935'!Y647/'11'!C$17)*'11'!B$17/('11'!B$17-'935'!X647)*IF(Matrix!AT647=0,1,Matrix!BX647/Matrix!AT647)*Matrix!CU647)))*'11'!B$17*0.01*'DNO totals'!B$228/'DNO totals'!B$296</f>
        <v>#VALUE!</v>
      </c>
      <c r="AB647" s="32" t="e">
        <f>Matrix!AT647*'Charging rates'!B$106*Matrix!DA647</f>
        <v>#VALUE!</v>
      </c>
      <c r="AC647" s="32" t="e">
        <f>Matrix!AT647*MAX(Matrix!DD647,0-(Matrix!DC647+IF('935'!Q647=0,0,(1-'935'!Y647/'11'!C$17)*'11'!B$17/('11'!B$17-'935'!X647)*IF(Matrix!AT647=0,1,Matrix!BX647/Matrix!AT647)*Matrix!CU647)))*'11'!B$17*0.01*'DNO totals'!B$238/'DNO totals'!B$296</f>
        <v>#VALUE!</v>
      </c>
      <c r="AD647" s="32" t="e">
        <f>0.01*(Matrix!BX647*'11'!B$17*Matrix!CA647+Matrix!AT647*Matrix!CC647*'935'!Q647*('11'!C$17-'935'!Y647)*('11'!B$17/('11'!B$17-'935'!X647)))</f>
        <v>#VALUE!</v>
      </c>
      <c r="AE647" s="32" t="e">
        <f>Matrix!AT647*'Charging rates'!B$116*(Parameters!B$21+Matrix!AU647)*IF('DNO totals'!B$323&lt;0,1,'935'!S647)</f>
        <v>#VALUE!</v>
      </c>
      <c r="AF647" s="32" t="e">
        <f>Matrix!AT647*MAX(Matrix!DD647,0-(Matrix!DC647+IF('935'!Q647=0,0,(1-'935'!Y647/'11'!C$17)*'11'!B$17/('11'!B$17-'935'!X647)*IF(Matrix!AT647=0,1,Matrix!BX647/Matrix!AT647)*Matrix!CU647)))*'11'!B$17*0.01*(1-('DNO totals'!B$238+'DNO totals'!B$228)/'DNO totals'!B$296)</f>
        <v>#VALUE!</v>
      </c>
      <c r="AG647" s="49" t="e">
        <f t="shared" si="62"/>
        <v>#VALUE!</v>
      </c>
    </row>
    <row r="648" spans="1:33">
      <c r="A648" s="28">
        <v>548</v>
      </c>
      <c r="B648" s="47" t="e">
        <f>Results!B648</f>
        <v>#VALUE!</v>
      </c>
      <c r="C648" s="35" t="e">
        <f>Results!C648</f>
        <v>#VALUE!</v>
      </c>
      <c r="D648" s="55" t="e">
        <f>Results!D648</f>
        <v>#VALUE!</v>
      </c>
      <c r="E648" s="55" t="e">
        <f>Results!E648</f>
        <v>#VALUE!</v>
      </c>
      <c r="F648" s="56" t="e">
        <f>Results!F648</f>
        <v>#VALUE!</v>
      </c>
      <c r="G648" s="35" t="e">
        <f>Results!G648</f>
        <v>#VALUE!</v>
      </c>
      <c r="H648" s="55" t="e">
        <f>Results!H648</f>
        <v>#VALUE!</v>
      </c>
      <c r="I648" s="55" t="e">
        <f>Results!I648</f>
        <v>#VALUE!</v>
      </c>
      <c r="J648" s="56" t="e">
        <f>Results!J648</f>
        <v>#VALUE!</v>
      </c>
      <c r="K648" s="57" t="e">
        <f>0.01*'11'!B$17*Matrix!AT648*Results!E648</f>
        <v>#VALUE!</v>
      </c>
      <c r="L648" s="32" t="e">
        <f>0.01*('11'!C$17-'935'!Y648)*Results!C648*Matrix!AT648*('11'!B$17/('11'!B$17-'935'!X648))*'935'!Q648</f>
        <v>#VALUE!</v>
      </c>
      <c r="M648" s="49" t="e">
        <f>0.01*('11'!B$17-'935'!X648)*Results!D648</f>
        <v>#VALUE!</v>
      </c>
      <c r="N648" s="32" t="e">
        <f>0.01*'11'!B$17*Matrix!H648*Matrix!BC648</f>
        <v>#VALUE!</v>
      </c>
      <c r="O648" s="32" t="e">
        <f>0.01*('11'!B$17-'935'!X648)*Matrix!BW648</f>
        <v>#VALUE!</v>
      </c>
      <c r="P648" s="49" t="e">
        <f>0.01*Matrix!AS648*'935'!U648</f>
        <v>#VALUE!</v>
      </c>
      <c r="Q648" s="57" t="e">
        <f t="shared" si="56"/>
        <v>#VALUE!</v>
      </c>
      <c r="R648" s="34" t="e">
        <f>'935'!Z648</f>
        <v>#VALUE!</v>
      </c>
      <c r="S648" s="58" t="e">
        <f t="shared" si="57"/>
        <v>#VALUE!</v>
      </c>
      <c r="T648" s="59" t="e">
        <f t="shared" si="58"/>
        <v>#VALUE!</v>
      </c>
      <c r="U648" s="57" t="e">
        <f t="shared" si="59"/>
        <v>#VALUE!</v>
      </c>
      <c r="V648" s="34" t="e">
        <f>'935'!AA648</f>
        <v>#VALUE!</v>
      </c>
      <c r="W648" s="58" t="e">
        <f t="shared" si="60"/>
        <v>#VALUE!</v>
      </c>
      <c r="X648" s="59" t="e">
        <f t="shared" si="61"/>
        <v>#VALUE!</v>
      </c>
      <c r="Y648" s="57" t="e">
        <f>0.01*('11'!B$17-'935'!X648)*Matrix!BT648</f>
        <v>#VALUE!</v>
      </c>
      <c r="Z648" s="32" t="e">
        <f>0.01*'11'!B$17*Matrix!AT648*Matrix!CV648</f>
        <v>#VALUE!</v>
      </c>
      <c r="AA648" s="32" t="e">
        <f>Matrix!AT648*MAX(Matrix!DD648,0-(Matrix!DC648+IF('935'!Q648=0,0,(1-'935'!Y648/'11'!C$17)*'11'!B$17/('11'!B$17-'935'!X648)*IF(Matrix!AT648=0,1,Matrix!BX648/Matrix!AT648)*Matrix!CU648)))*'11'!B$17*0.01*'DNO totals'!B$228/'DNO totals'!B$296</f>
        <v>#VALUE!</v>
      </c>
      <c r="AB648" s="32" t="e">
        <f>Matrix!AT648*'Charging rates'!B$106*Matrix!DA648</f>
        <v>#VALUE!</v>
      </c>
      <c r="AC648" s="32" t="e">
        <f>Matrix!AT648*MAX(Matrix!DD648,0-(Matrix!DC648+IF('935'!Q648=0,0,(1-'935'!Y648/'11'!C$17)*'11'!B$17/('11'!B$17-'935'!X648)*IF(Matrix!AT648=0,1,Matrix!BX648/Matrix!AT648)*Matrix!CU648)))*'11'!B$17*0.01*'DNO totals'!B$238/'DNO totals'!B$296</f>
        <v>#VALUE!</v>
      </c>
      <c r="AD648" s="32" t="e">
        <f>0.01*(Matrix!BX648*'11'!B$17*Matrix!CA648+Matrix!AT648*Matrix!CC648*'935'!Q648*('11'!C$17-'935'!Y648)*('11'!B$17/('11'!B$17-'935'!X648)))</f>
        <v>#VALUE!</v>
      </c>
      <c r="AE648" s="32" t="e">
        <f>Matrix!AT648*'Charging rates'!B$116*(Parameters!B$21+Matrix!AU648)*IF('DNO totals'!B$323&lt;0,1,'935'!S648)</f>
        <v>#VALUE!</v>
      </c>
      <c r="AF648" s="32" t="e">
        <f>Matrix!AT648*MAX(Matrix!DD648,0-(Matrix!DC648+IF('935'!Q648=0,0,(1-'935'!Y648/'11'!C$17)*'11'!B$17/('11'!B$17-'935'!X648)*IF(Matrix!AT648=0,1,Matrix!BX648/Matrix!AT648)*Matrix!CU648)))*'11'!B$17*0.01*(1-('DNO totals'!B$238+'DNO totals'!B$228)/'DNO totals'!B$296)</f>
        <v>#VALUE!</v>
      </c>
      <c r="AG648" s="49" t="e">
        <f t="shared" si="62"/>
        <v>#VALUE!</v>
      </c>
    </row>
    <row r="649" spans="1:33">
      <c r="A649" s="28">
        <v>549</v>
      </c>
      <c r="B649" s="47" t="e">
        <f>Results!B649</f>
        <v>#VALUE!</v>
      </c>
      <c r="C649" s="35" t="e">
        <f>Results!C649</f>
        <v>#VALUE!</v>
      </c>
      <c r="D649" s="55" t="e">
        <f>Results!D649</f>
        <v>#VALUE!</v>
      </c>
      <c r="E649" s="55" t="e">
        <f>Results!E649</f>
        <v>#VALUE!</v>
      </c>
      <c r="F649" s="56" t="e">
        <f>Results!F649</f>
        <v>#VALUE!</v>
      </c>
      <c r="G649" s="35" t="e">
        <f>Results!G649</f>
        <v>#VALUE!</v>
      </c>
      <c r="H649" s="55" t="e">
        <f>Results!H649</f>
        <v>#VALUE!</v>
      </c>
      <c r="I649" s="55" t="e">
        <f>Results!I649</f>
        <v>#VALUE!</v>
      </c>
      <c r="J649" s="56" t="e">
        <f>Results!J649</f>
        <v>#VALUE!</v>
      </c>
      <c r="K649" s="57" t="e">
        <f>0.01*'11'!B$17*Matrix!AT649*Results!E649</f>
        <v>#VALUE!</v>
      </c>
      <c r="L649" s="32" t="e">
        <f>0.01*('11'!C$17-'935'!Y649)*Results!C649*Matrix!AT649*('11'!B$17/('11'!B$17-'935'!X649))*'935'!Q649</f>
        <v>#VALUE!</v>
      </c>
      <c r="M649" s="49" t="e">
        <f>0.01*('11'!B$17-'935'!X649)*Results!D649</f>
        <v>#VALUE!</v>
      </c>
      <c r="N649" s="32" t="e">
        <f>0.01*'11'!B$17*Matrix!H649*Matrix!BC649</f>
        <v>#VALUE!</v>
      </c>
      <c r="O649" s="32" t="e">
        <f>0.01*('11'!B$17-'935'!X649)*Matrix!BW649</f>
        <v>#VALUE!</v>
      </c>
      <c r="P649" s="49" t="e">
        <f>0.01*Matrix!AS649*'935'!U649</f>
        <v>#VALUE!</v>
      </c>
      <c r="Q649" s="57" t="e">
        <f t="shared" si="56"/>
        <v>#VALUE!</v>
      </c>
      <c r="R649" s="34" t="e">
        <f>'935'!Z649</f>
        <v>#VALUE!</v>
      </c>
      <c r="S649" s="58" t="e">
        <f t="shared" si="57"/>
        <v>#VALUE!</v>
      </c>
      <c r="T649" s="59" t="e">
        <f t="shared" si="58"/>
        <v>#VALUE!</v>
      </c>
      <c r="U649" s="57" t="e">
        <f t="shared" si="59"/>
        <v>#VALUE!</v>
      </c>
      <c r="V649" s="34" t="e">
        <f>'935'!AA649</f>
        <v>#VALUE!</v>
      </c>
      <c r="W649" s="58" t="e">
        <f t="shared" si="60"/>
        <v>#VALUE!</v>
      </c>
      <c r="X649" s="59" t="e">
        <f t="shared" si="61"/>
        <v>#VALUE!</v>
      </c>
      <c r="Y649" s="57" t="e">
        <f>0.01*('11'!B$17-'935'!X649)*Matrix!BT649</f>
        <v>#VALUE!</v>
      </c>
      <c r="Z649" s="32" t="e">
        <f>0.01*'11'!B$17*Matrix!AT649*Matrix!CV649</f>
        <v>#VALUE!</v>
      </c>
      <c r="AA649" s="32" t="e">
        <f>Matrix!AT649*MAX(Matrix!DD649,0-(Matrix!DC649+IF('935'!Q649=0,0,(1-'935'!Y649/'11'!C$17)*'11'!B$17/('11'!B$17-'935'!X649)*IF(Matrix!AT649=0,1,Matrix!BX649/Matrix!AT649)*Matrix!CU649)))*'11'!B$17*0.01*'DNO totals'!B$228/'DNO totals'!B$296</f>
        <v>#VALUE!</v>
      </c>
      <c r="AB649" s="32" t="e">
        <f>Matrix!AT649*'Charging rates'!B$106*Matrix!DA649</f>
        <v>#VALUE!</v>
      </c>
      <c r="AC649" s="32" t="e">
        <f>Matrix!AT649*MAX(Matrix!DD649,0-(Matrix!DC649+IF('935'!Q649=0,0,(1-'935'!Y649/'11'!C$17)*'11'!B$17/('11'!B$17-'935'!X649)*IF(Matrix!AT649=0,1,Matrix!BX649/Matrix!AT649)*Matrix!CU649)))*'11'!B$17*0.01*'DNO totals'!B$238/'DNO totals'!B$296</f>
        <v>#VALUE!</v>
      </c>
      <c r="AD649" s="32" t="e">
        <f>0.01*(Matrix!BX649*'11'!B$17*Matrix!CA649+Matrix!AT649*Matrix!CC649*'935'!Q649*('11'!C$17-'935'!Y649)*('11'!B$17/('11'!B$17-'935'!X649)))</f>
        <v>#VALUE!</v>
      </c>
      <c r="AE649" s="32" t="e">
        <f>Matrix!AT649*'Charging rates'!B$116*(Parameters!B$21+Matrix!AU649)*IF('DNO totals'!B$323&lt;0,1,'935'!S649)</f>
        <v>#VALUE!</v>
      </c>
      <c r="AF649" s="32" t="e">
        <f>Matrix!AT649*MAX(Matrix!DD649,0-(Matrix!DC649+IF('935'!Q649=0,0,(1-'935'!Y649/'11'!C$17)*'11'!B$17/('11'!B$17-'935'!X649)*IF(Matrix!AT649=0,1,Matrix!BX649/Matrix!AT649)*Matrix!CU649)))*'11'!B$17*0.01*(1-('DNO totals'!B$238+'DNO totals'!B$228)/'DNO totals'!B$296)</f>
        <v>#VALUE!</v>
      </c>
      <c r="AG649" s="49" t="e">
        <f t="shared" si="62"/>
        <v>#VALUE!</v>
      </c>
    </row>
    <row r="650" spans="1:33">
      <c r="A650" s="28">
        <v>550</v>
      </c>
      <c r="B650" s="47" t="e">
        <f>Results!B650</f>
        <v>#VALUE!</v>
      </c>
      <c r="C650" s="35" t="e">
        <f>Results!C650</f>
        <v>#VALUE!</v>
      </c>
      <c r="D650" s="55" t="e">
        <f>Results!D650</f>
        <v>#VALUE!</v>
      </c>
      <c r="E650" s="55" t="e">
        <f>Results!E650</f>
        <v>#VALUE!</v>
      </c>
      <c r="F650" s="56" t="e">
        <f>Results!F650</f>
        <v>#VALUE!</v>
      </c>
      <c r="G650" s="35" t="e">
        <f>Results!G650</f>
        <v>#VALUE!</v>
      </c>
      <c r="H650" s="55" t="e">
        <f>Results!H650</f>
        <v>#VALUE!</v>
      </c>
      <c r="I650" s="55" t="e">
        <f>Results!I650</f>
        <v>#VALUE!</v>
      </c>
      <c r="J650" s="56" t="e">
        <f>Results!J650</f>
        <v>#VALUE!</v>
      </c>
      <c r="K650" s="57" t="e">
        <f>0.01*'11'!B$17*Matrix!AT650*Results!E650</f>
        <v>#VALUE!</v>
      </c>
      <c r="L650" s="32" t="e">
        <f>0.01*('11'!C$17-'935'!Y650)*Results!C650*Matrix!AT650*('11'!B$17/('11'!B$17-'935'!X650))*'935'!Q650</f>
        <v>#VALUE!</v>
      </c>
      <c r="M650" s="49" t="e">
        <f>0.01*('11'!B$17-'935'!X650)*Results!D650</f>
        <v>#VALUE!</v>
      </c>
      <c r="N650" s="32" t="e">
        <f>0.01*'11'!B$17*Matrix!H650*Matrix!BC650</f>
        <v>#VALUE!</v>
      </c>
      <c r="O650" s="32" t="e">
        <f>0.01*('11'!B$17-'935'!X650)*Matrix!BW650</f>
        <v>#VALUE!</v>
      </c>
      <c r="P650" s="49" t="e">
        <f>0.01*Matrix!AS650*'935'!U650</f>
        <v>#VALUE!</v>
      </c>
      <c r="Q650" s="57" t="e">
        <f t="shared" si="56"/>
        <v>#VALUE!</v>
      </c>
      <c r="R650" s="34" t="e">
        <f>'935'!Z650</f>
        <v>#VALUE!</v>
      </c>
      <c r="S650" s="58" t="e">
        <f t="shared" si="57"/>
        <v>#VALUE!</v>
      </c>
      <c r="T650" s="59" t="e">
        <f t="shared" si="58"/>
        <v>#VALUE!</v>
      </c>
      <c r="U650" s="57" t="e">
        <f t="shared" si="59"/>
        <v>#VALUE!</v>
      </c>
      <c r="V650" s="34" t="e">
        <f>'935'!AA650</f>
        <v>#VALUE!</v>
      </c>
      <c r="W650" s="58" t="e">
        <f t="shared" si="60"/>
        <v>#VALUE!</v>
      </c>
      <c r="X650" s="59" t="e">
        <f t="shared" si="61"/>
        <v>#VALUE!</v>
      </c>
      <c r="Y650" s="57" t="e">
        <f>0.01*('11'!B$17-'935'!X650)*Matrix!BT650</f>
        <v>#VALUE!</v>
      </c>
      <c r="Z650" s="32" t="e">
        <f>0.01*'11'!B$17*Matrix!AT650*Matrix!CV650</f>
        <v>#VALUE!</v>
      </c>
      <c r="AA650" s="32" t="e">
        <f>Matrix!AT650*MAX(Matrix!DD650,0-(Matrix!DC650+IF('935'!Q650=0,0,(1-'935'!Y650/'11'!C$17)*'11'!B$17/('11'!B$17-'935'!X650)*IF(Matrix!AT650=0,1,Matrix!BX650/Matrix!AT650)*Matrix!CU650)))*'11'!B$17*0.01*'DNO totals'!B$228/'DNO totals'!B$296</f>
        <v>#VALUE!</v>
      </c>
      <c r="AB650" s="32" t="e">
        <f>Matrix!AT650*'Charging rates'!B$106*Matrix!DA650</f>
        <v>#VALUE!</v>
      </c>
      <c r="AC650" s="32" t="e">
        <f>Matrix!AT650*MAX(Matrix!DD650,0-(Matrix!DC650+IF('935'!Q650=0,0,(1-'935'!Y650/'11'!C$17)*'11'!B$17/('11'!B$17-'935'!X650)*IF(Matrix!AT650=0,1,Matrix!BX650/Matrix!AT650)*Matrix!CU650)))*'11'!B$17*0.01*'DNO totals'!B$238/'DNO totals'!B$296</f>
        <v>#VALUE!</v>
      </c>
      <c r="AD650" s="32" t="e">
        <f>0.01*(Matrix!BX650*'11'!B$17*Matrix!CA650+Matrix!AT650*Matrix!CC650*'935'!Q650*('11'!C$17-'935'!Y650)*('11'!B$17/('11'!B$17-'935'!X650)))</f>
        <v>#VALUE!</v>
      </c>
      <c r="AE650" s="32" t="e">
        <f>Matrix!AT650*'Charging rates'!B$116*(Parameters!B$21+Matrix!AU650)*IF('DNO totals'!B$323&lt;0,1,'935'!S650)</f>
        <v>#VALUE!</v>
      </c>
      <c r="AF650" s="32" t="e">
        <f>Matrix!AT650*MAX(Matrix!DD650,0-(Matrix!DC650+IF('935'!Q650=0,0,(1-'935'!Y650/'11'!C$17)*'11'!B$17/('11'!B$17-'935'!X650)*IF(Matrix!AT650=0,1,Matrix!BX650/Matrix!AT650)*Matrix!CU650)))*'11'!B$17*0.01*(1-('DNO totals'!B$238+'DNO totals'!B$228)/'DNO totals'!B$296)</f>
        <v>#VALUE!</v>
      </c>
      <c r="AG650" s="49" t="e">
        <f t="shared" si="62"/>
        <v>#VALUE!</v>
      </c>
    </row>
    <row r="651" spans="1:33">
      <c r="A651" s="28">
        <v>551</v>
      </c>
      <c r="B651" s="47" t="e">
        <f>Results!B651</f>
        <v>#VALUE!</v>
      </c>
      <c r="C651" s="35" t="e">
        <f>Results!C651</f>
        <v>#VALUE!</v>
      </c>
      <c r="D651" s="55" t="e">
        <f>Results!D651</f>
        <v>#VALUE!</v>
      </c>
      <c r="E651" s="55" t="e">
        <f>Results!E651</f>
        <v>#VALUE!</v>
      </c>
      <c r="F651" s="56" t="e">
        <f>Results!F651</f>
        <v>#VALUE!</v>
      </c>
      <c r="G651" s="35" t="e">
        <f>Results!G651</f>
        <v>#VALUE!</v>
      </c>
      <c r="H651" s="55" t="e">
        <f>Results!H651</f>
        <v>#VALUE!</v>
      </c>
      <c r="I651" s="55" t="e">
        <f>Results!I651</f>
        <v>#VALUE!</v>
      </c>
      <c r="J651" s="56" t="e">
        <f>Results!J651</f>
        <v>#VALUE!</v>
      </c>
      <c r="K651" s="57" t="e">
        <f>0.01*'11'!B$17*Matrix!AT651*Results!E651</f>
        <v>#VALUE!</v>
      </c>
      <c r="L651" s="32" t="e">
        <f>0.01*('11'!C$17-'935'!Y651)*Results!C651*Matrix!AT651*('11'!B$17/('11'!B$17-'935'!X651))*'935'!Q651</f>
        <v>#VALUE!</v>
      </c>
      <c r="M651" s="49" t="e">
        <f>0.01*('11'!B$17-'935'!X651)*Results!D651</f>
        <v>#VALUE!</v>
      </c>
      <c r="N651" s="32" t="e">
        <f>0.01*'11'!B$17*Matrix!H651*Matrix!BC651</f>
        <v>#VALUE!</v>
      </c>
      <c r="O651" s="32" t="e">
        <f>0.01*('11'!B$17-'935'!X651)*Matrix!BW651</f>
        <v>#VALUE!</v>
      </c>
      <c r="P651" s="49" t="e">
        <f>0.01*Matrix!AS651*'935'!U651</f>
        <v>#VALUE!</v>
      </c>
      <c r="Q651" s="57" t="e">
        <f t="shared" si="56"/>
        <v>#VALUE!</v>
      </c>
      <c r="R651" s="34" t="e">
        <f>'935'!Z651</f>
        <v>#VALUE!</v>
      </c>
      <c r="S651" s="58" t="e">
        <f t="shared" si="57"/>
        <v>#VALUE!</v>
      </c>
      <c r="T651" s="59" t="e">
        <f t="shared" si="58"/>
        <v>#VALUE!</v>
      </c>
      <c r="U651" s="57" t="e">
        <f t="shared" si="59"/>
        <v>#VALUE!</v>
      </c>
      <c r="V651" s="34" t="e">
        <f>'935'!AA651</f>
        <v>#VALUE!</v>
      </c>
      <c r="W651" s="58" t="e">
        <f t="shared" si="60"/>
        <v>#VALUE!</v>
      </c>
      <c r="X651" s="59" t="e">
        <f t="shared" si="61"/>
        <v>#VALUE!</v>
      </c>
      <c r="Y651" s="57" t="e">
        <f>0.01*('11'!B$17-'935'!X651)*Matrix!BT651</f>
        <v>#VALUE!</v>
      </c>
      <c r="Z651" s="32" t="e">
        <f>0.01*'11'!B$17*Matrix!AT651*Matrix!CV651</f>
        <v>#VALUE!</v>
      </c>
      <c r="AA651" s="32" t="e">
        <f>Matrix!AT651*MAX(Matrix!DD651,0-(Matrix!DC651+IF('935'!Q651=0,0,(1-'935'!Y651/'11'!C$17)*'11'!B$17/('11'!B$17-'935'!X651)*IF(Matrix!AT651=0,1,Matrix!BX651/Matrix!AT651)*Matrix!CU651)))*'11'!B$17*0.01*'DNO totals'!B$228/'DNO totals'!B$296</f>
        <v>#VALUE!</v>
      </c>
      <c r="AB651" s="32" t="e">
        <f>Matrix!AT651*'Charging rates'!B$106*Matrix!DA651</f>
        <v>#VALUE!</v>
      </c>
      <c r="AC651" s="32" t="e">
        <f>Matrix!AT651*MAX(Matrix!DD651,0-(Matrix!DC651+IF('935'!Q651=0,0,(1-'935'!Y651/'11'!C$17)*'11'!B$17/('11'!B$17-'935'!X651)*IF(Matrix!AT651=0,1,Matrix!BX651/Matrix!AT651)*Matrix!CU651)))*'11'!B$17*0.01*'DNO totals'!B$238/'DNO totals'!B$296</f>
        <v>#VALUE!</v>
      </c>
      <c r="AD651" s="32" t="e">
        <f>0.01*(Matrix!BX651*'11'!B$17*Matrix!CA651+Matrix!AT651*Matrix!CC651*'935'!Q651*('11'!C$17-'935'!Y651)*('11'!B$17/('11'!B$17-'935'!X651)))</f>
        <v>#VALUE!</v>
      </c>
      <c r="AE651" s="32" t="e">
        <f>Matrix!AT651*'Charging rates'!B$116*(Parameters!B$21+Matrix!AU651)*IF('DNO totals'!B$323&lt;0,1,'935'!S651)</f>
        <v>#VALUE!</v>
      </c>
      <c r="AF651" s="32" t="e">
        <f>Matrix!AT651*MAX(Matrix!DD651,0-(Matrix!DC651+IF('935'!Q651=0,0,(1-'935'!Y651/'11'!C$17)*'11'!B$17/('11'!B$17-'935'!X651)*IF(Matrix!AT651=0,1,Matrix!BX651/Matrix!AT651)*Matrix!CU651)))*'11'!B$17*0.01*(1-('DNO totals'!B$238+'DNO totals'!B$228)/'DNO totals'!B$296)</f>
        <v>#VALUE!</v>
      </c>
      <c r="AG651" s="49" t="e">
        <f t="shared" si="62"/>
        <v>#VALUE!</v>
      </c>
    </row>
    <row r="652" spans="1:33">
      <c r="A652" s="28">
        <v>552</v>
      </c>
      <c r="B652" s="47" t="e">
        <f>Results!B652</f>
        <v>#VALUE!</v>
      </c>
      <c r="C652" s="35" t="e">
        <f>Results!C652</f>
        <v>#VALUE!</v>
      </c>
      <c r="D652" s="55" t="e">
        <f>Results!D652</f>
        <v>#VALUE!</v>
      </c>
      <c r="E652" s="55" t="e">
        <f>Results!E652</f>
        <v>#VALUE!</v>
      </c>
      <c r="F652" s="56" t="e">
        <f>Results!F652</f>
        <v>#VALUE!</v>
      </c>
      <c r="G652" s="35" t="e">
        <f>Results!G652</f>
        <v>#VALUE!</v>
      </c>
      <c r="H652" s="55" t="e">
        <f>Results!H652</f>
        <v>#VALUE!</v>
      </c>
      <c r="I652" s="55" t="e">
        <f>Results!I652</f>
        <v>#VALUE!</v>
      </c>
      <c r="J652" s="56" t="e">
        <f>Results!J652</f>
        <v>#VALUE!</v>
      </c>
      <c r="K652" s="57" t="e">
        <f>0.01*'11'!B$17*Matrix!AT652*Results!E652</f>
        <v>#VALUE!</v>
      </c>
      <c r="L652" s="32" t="e">
        <f>0.01*('11'!C$17-'935'!Y652)*Results!C652*Matrix!AT652*('11'!B$17/('11'!B$17-'935'!X652))*'935'!Q652</f>
        <v>#VALUE!</v>
      </c>
      <c r="M652" s="49" t="e">
        <f>0.01*('11'!B$17-'935'!X652)*Results!D652</f>
        <v>#VALUE!</v>
      </c>
      <c r="N652" s="32" t="e">
        <f>0.01*'11'!B$17*Matrix!H652*Matrix!BC652</f>
        <v>#VALUE!</v>
      </c>
      <c r="O652" s="32" t="e">
        <f>0.01*('11'!B$17-'935'!X652)*Matrix!BW652</f>
        <v>#VALUE!</v>
      </c>
      <c r="P652" s="49" t="e">
        <f>0.01*Matrix!AS652*'935'!U652</f>
        <v>#VALUE!</v>
      </c>
      <c r="Q652" s="57" t="e">
        <f t="shared" si="56"/>
        <v>#VALUE!</v>
      </c>
      <c r="R652" s="34" t="e">
        <f>'935'!Z652</f>
        <v>#VALUE!</v>
      </c>
      <c r="S652" s="58" t="e">
        <f t="shared" si="57"/>
        <v>#VALUE!</v>
      </c>
      <c r="T652" s="59" t="e">
        <f t="shared" si="58"/>
        <v>#VALUE!</v>
      </c>
      <c r="U652" s="57" t="e">
        <f t="shared" si="59"/>
        <v>#VALUE!</v>
      </c>
      <c r="V652" s="34" t="e">
        <f>'935'!AA652</f>
        <v>#VALUE!</v>
      </c>
      <c r="W652" s="58" t="e">
        <f t="shared" si="60"/>
        <v>#VALUE!</v>
      </c>
      <c r="X652" s="59" t="e">
        <f t="shared" si="61"/>
        <v>#VALUE!</v>
      </c>
      <c r="Y652" s="57" t="e">
        <f>0.01*('11'!B$17-'935'!X652)*Matrix!BT652</f>
        <v>#VALUE!</v>
      </c>
      <c r="Z652" s="32" t="e">
        <f>0.01*'11'!B$17*Matrix!AT652*Matrix!CV652</f>
        <v>#VALUE!</v>
      </c>
      <c r="AA652" s="32" t="e">
        <f>Matrix!AT652*MAX(Matrix!DD652,0-(Matrix!DC652+IF('935'!Q652=0,0,(1-'935'!Y652/'11'!C$17)*'11'!B$17/('11'!B$17-'935'!X652)*IF(Matrix!AT652=0,1,Matrix!BX652/Matrix!AT652)*Matrix!CU652)))*'11'!B$17*0.01*'DNO totals'!B$228/'DNO totals'!B$296</f>
        <v>#VALUE!</v>
      </c>
      <c r="AB652" s="32" t="e">
        <f>Matrix!AT652*'Charging rates'!B$106*Matrix!DA652</f>
        <v>#VALUE!</v>
      </c>
      <c r="AC652" s="32" t="e">
        <f>Matrix!AT652*MAX(Matrix!DD652,0-(Matrix!DC652+IF('935'!Q652=0,0,(1-'935'!Y652/'11'!C$17)*'11'!B$17/('11'!B$17-'935'!X652)*IF(Matrix!AT652=0,1,Matrix!BX652/Matrix!AT652)*Matrix!CU652)))*'11'!B$17*0.01*'DNO totals'!B$238/'DNO totals'!B$296</f>
        <v>#VALUE!</v>
      </c>
      <c r="AD652" s="32" t="e">
        <f>0.01*(Matrix!BX652*'11'!B$17*Matrix!CA652+Matrix!AT652*Matrix!CC652*'935'!Q652*('11'!C$17-'935'!Y652)*('11'!B$17/('11'!B$17-'935'!X652)))</f>
        <v>#VALUE!</v>
      </c>
      <c r="AE652" s="32" t="e">
        <f>Matrix!AT652*'Charging rates'!B$116*(Parameters!B$21+Matrix!AU652)*IF('DNO totals'!B$323&lt;0,1,'935'!S652)</f>
        <v>#VALUE!</v>
      </c>
      <c r="AF652" s="32" t="e">
        <f>Matrix!AT652*MAX(Matrix!DD652,0-(Matrix!DC652+IF('935'!Q652=0,0,(1-'935'!Y652/'11'!C$17)*'11'!B$17/('11'!B$17-'935'!X652)*IF(Matrix!AT652=0,1,Matrix!BX652/Matrix!AT652)*Matrix!CU652)))*'11'!B$17*0.01*(1-('DNO totals'!B$238+'DNO totals'!B$228)/'DNO totals'!B$296)</f>
        <v>#VALUE!</v>
      </c>
      <c r="AG652" s="49" t="e">
        <f t="shared" si="62"/>
        <v>#VALUE!</v>
      </c>
    </row>
    <row r="653" spans="1:33">
      <c r="A653" s="28">
        <v>553</v>
      </c>
      <c r="B653" s="47" t="e">
        <f>Results!B653</f>
        <v>#VALUE!</v>
      </c>
      <c r="C653" s="35" t="e">
        <f>Results!C653</f>
        <v>#VALUE!</v>
      </c>
      <c r="D653" s="55" t="e">
        <f>Results!D653</f>
        <v>#VALUE!</v>
      </c>
      <c r="E653" s="55" t="e">
        <f>Results!E653</f>
        <v>#VALUE!</v>
      </c>
      <c r="F653" s="56" t="e">
        <f>Results!F653</f>
        <v>#VALUE!</v>
      </c>
      <c r="G653" s="35" t="e">
        <f>Results!G653</f>
        <v>#VALUE!</v>
      </c>
      <c r="H653" s="55" t="e">
        <f>Results!H653</f>
        <v>#VALUE!</v>
      </c>
      <c r="I653" s="55" t="e">
        <f>Results!I653</f>
        <v>#VALUE!</v>
      </c>
      <c r="J653" s="56" t="e">
        <f>Results!J653</f>
        <v>#VALUE!</v>
      </c>
      <c r="K653" s="57" t="e">
        <f>0.01*'11'!B$17*Matrix!AT653*Results!E653</f>
        <v>#VALUE!</v>
      </c>
      <c r="L653" s="32" t="e">
        <f>0.01*('11'!C$17-'935'!Y653)*Results!C653*Matrix!AT653*('11'!B$17/('11'!B$17-'935'!X653))*'935'!Q653</f>
        <v>#VALUE!</v>
      </c>
      <c r="M653" s="49" t="e">
        <f>0.01*('11'!B$17-'935'!X653)*Results!D653</f>
        <v>#VALUE!</v>
      </c>
      <c r="N653" s="32" t="e">
        <f>0.01*'11'!B$17*Matrix!H653*Matrix!BC653</f>
        <v>#VALUE!</v>
      </c>
      <c r="O653" s="32" t="e">
        <f>0.01*('11'!B$17-'935'!X653)*Matrix!BW653</f>
        <v>#VALUE!</v>
      </c>
      <c r="P653" s="49" t="e">
        <f>0.01*Matrix!AS653*'935'!U653</f>
        <v>#VALUE!</v>
      </c>
      <c r="Q653" s="57" t="e">
        <f t="shared" si="56"/>
        <v>#VALUE!</v>
      </c>
      <c r="R653" s="34" t="e">
        <f>'935'!Z653</f>
        <v>#VALUE!</v>
      </c>
      <c r="S653" s="58" t="e">
        <f t="shared" si="57"/>
        <v>#VALUE!</v>
      </c>
      <c r="T653" s="59" t="e">
        <f t="shared" si="58"/>
        <v>#VALUE!</v>
      </c>
      <c r="U653" s="57" t="e">
        <f t="shared" si="59"/>
        <v>#VALUE!</v>
      </c>
      <c r="V653" s="34" t="e">
        <f>'935'!AA653</f>
        <v>#VALUE!</v>
      </c>
      <c r="W653" s="58" t="e">
        <f t="shared" si="60"/>
        <v>#VALUE!</v>
      </c>
      <c r="X653" s="59" t="e">
        <f t="shared" si="61"/>
        <v>#VALUE!</v>
      </c>
      <c r="Y653" s="57" t="e">
        <f>0.01*('11'!B$17-'935'!X653)*Matrix!BT653</f>
        <v>#VALUE!</v>
      </c>
      <c r="Z653" s="32" t="e">
        <f>0.01*'11'!B$17*Matrix!AT653*Matrix!CV653</f>
        <v>#VALUE!</v>
      </c>
      <c r="AA653" s="32" t="e">
        <f>Matrix!AT653*MAX(Matrix!DD653,0-(Matrix!DC653+IF('935'!Q653=0,0,(1-'935'!Y653/'11'!C$17)*'11'!B$17/('11'!B$17-'935'!X653)*IF(Matrix!AT653=0,1,Matrix!BX653/Matrix!AT653)*Matrix!CU653)))*'11'!B$17*0.01*'DNO totals'!B$228/'DNO totals'!B$296</f>
        <v>#VALUE!</v>
      </c>
      <c r="AB653" s="32" t="e">
        <f>Matrix!AT653*'Charging rates'!B$106*Matrix!DA653</f>
        <v>#VALUE!</v>
      </c>
      <c r="AC653" s="32" t="e">
        <f>Matrix!AT653*MAX(Matrix!DD653,0-(Matrix!DC653+IF('935'!Q653=0,0,(1-'935'!Y653/'11'!C$17)*'11'!B$17/('11'!B$17-'935'!X653)*IF(Matrix!AT653=0,1,Matrix!BX653/Matrix!AT653)*Matrix!CU653)))*'11'!B$17*0.01*'DNO totals'!B$238/'DNO totals'!B$296</f>
        <v>#VALUE!</v>
      </c>
      <c r="AD653" s="32" t="e">
        <f>0.01*(Matrix!BX653*'11'!B$17*Matrix!CA653+Matrix!AT653*Matrix!CC653*'935'!Q653*('11'!C$17-'935'!Y653)*('11'!B$17/('11'!B$17-'935'!X653)))</f>
        <v>#VALUE!</v>
      </c>
      <c r="AE653" s="32" t="e">
        <f>Matrix!AT653*'Charging rates'!B$116*(Parameters!B$21+Matrix!AU653)*IF('DNO totals'!B$323&lt;0,1,'935'!S653)</f>
        <v>#VALUE!</v>
      </c>
      <c r="AF653" s="32" t="e">
        <f>Matrix!AT653*MAX(Matrix!DD653,0-(Matrix!DC653+IF('935'!Q653=0,0,(1-'935'!Y653/'11'!C$17)*'11'!B$17/('11'!B$17-'935'!X653)*IF(Matrix!AT653=0,1,Matrix!BX653/Matrix!AT653)*Matrix!CU653)))*'11'!B$17*0.01*(1-('DNO totals'!B$238+'DNO totals'!B$228)/'DNO totals'!B$296)</f>
        <v>#VALUE!</v>
      </c>
      <c r="AG653" s="49" t="e">
        <f t="shared" si="62"/>
        <v>#VALUE!</v>
      </c>
    </row>
    <row r="654" spans="1:33">
      <c r="A654" s="28">
        <v>554</v>
      </c>
      <c r="B654" s="47" t="e">
        <f>Results!B654</f>
        <v>#VALUE!</v>
      </c>
      <c r="C654" s="35" t="e">
        <f>Results!C654</f>
        <v>#VALUE!</v>
      </c>
      <c r="D654" s="55" t="e">
        <f>Results!D654</f>
        <v>#VALUE!</v>
      </c>
      <c r="E654" s="55" t="e">
        <f>Results!E654</f>
        <v>#VALUE!</v>
      </c>
      <c r="F654" s="56" t="e">
        <f>Results!F654</f>
        <v>#VALUE!</v>
      </c>
      <c r="G654" s="35" t="e">
        <f>Results!G654</f>
        <v>#VALUE!</v>
      </c>
      <c r="H654" s="55" t="e">
        <f>Results!H654</f>
        <v>#VALUE!</v>
      </c>
      <c r="I654" s="55" t="e">
        <f>Results!I654</f>
        <v>#VALUE!</v>
      </c>
      <c r="J654" s="56" t="e">
        <f>Results!J654</f>
        <v>#VALUE!</v>
      </c>
      <c r="K654" s="57" t="e">
        <f>0.01*'11'!B$17*Matrix!AT654*Results!E654</f>
        <v>#VALUE!</v>
      </c>
      <c r="L654" s="32" t="e">
        <f>0.01*('11'!C$17-'935'!Y654)*Results!C654*Matrix!AT654*('11'!B$17/('11'!B$17-'935'!X654))*'935'!Q654</f>
        <v>#VALUE!</v>
      </c>
      <c r="M654" s="49" t="e">
        <f>0.01*('11'!B$17-'935'!X654)*Results!D654</f>
        <v>#VALUE!</v>
      </c>
      <c r="N654" s="32" t="e">
        <f>0.01*'11'!B$17*Matrix!H654*Matrix!BC654</f>
        <v>#VALUE!</v>
      </c>
      <c r="O654" s="32" t="e">
        <f>0.01*('11'!B$17-'935'!X654)*Matrix!BW654</f>
        <v>#VALUE!</v>
      </c>
      <c r="P654" s="49" t="e">
        <f>0.01*Matrix!AS654*'935'!U654</f>
        <v>#VALUE!</v>
      </c>
      <c r="Q654" s="57" t="e">
        <f t="shared" si="56"/>
        <v>#VALUE!</v>
      </c>
      <c r="R654" s="34" t="e">
        <f>'935'!Z654</f>
        <v>#VALUE!</v>
      </c>
      <c r="S654" s="58" t="e">
        <f t="shared" si="57"/>
        <v>#VALUE!</v>
      </c>
      <c r="T654" s="59" t="e">
        <f t="shared" si="58"/>
        <v>#VALUE!</v>
      </c>
      <c r="U654" s="57" t="e">
        <f t="shared" si="59"/>
        <v>#VALUE!</v>
      </c>
      <c r="V654" s="34" t="e">
        <f>'935'!AA654</f>
        <v>#VALUE!</v>
      </c>
      <c r="W654" s="58" t="e">
        <f t="shared" si="60"/>
        <v>#VALUE!</v>
      </c>
      <c r="X654" s="59" t="e">
        <f t="shared" si="61"/>
        <v>#VALUE!</v>
      </c>
      <c r="Y654" s="57" t="e">
        <f>0.01*('11'!B$17-'935'!X654)*Matrix!BT654</f>
        <v>#VALUE!</v>
      </c>
      <c r="Z654" s="32" t="e">
        <f>0.01*'11'!B$17*Matrix!AT654*Matrix!CV654</f>
        <v>#VALUE!</v>
      </c>
      <c r="AA654" s="32" t="e">
        <f>Matrix!AT654*MAX(Matrix!DD654,0-(Matrix!DC654+IF('935'!Q654=0,0,(1-'935'!Y654/'11'!C$17)*'11'!B$17/('11'!B$17-'935'!X654)*IF(Matrix!AT654=0,1,Matrix!BX654/Matrix!AT654)*Matrix!CU654)))*'11'!B$17*0.01*'DNO totals'!B$228/'DNO totals'!B$296</f>
        <v>#VALUE!</v>
      </c>
      <c r="AB654" s="32" t="e">
        <f>Matrix!AT654*'Charging rates'!B$106*Matrix!DA654</f>
        <v>#VALUE!</v>
      </c>
      <c r="AC654" s="32" t="e">
        <f>Matrix!AT654*MAX(Matrix!DD654,0-(Matrix!DC654+IF('935'!Q654=0,0,(1-'935'!Y654/'11'!C$17)*'11'!B$17/('11'!B$17-'935'!X654)*IF(Matrix!AT654=0,1,Matrix!BX654/Matrix!AT654)*Matrix!CU654)))*'11'!B$17*0.01*'DNO totals'!B$238/'DNO totals'!B$296</f>
        <v>#VALUE!</v>
      </c>
      <c r="AD654" s="32" t="e">
        <f>0.01*(Matrix!BX654*'11'!B$17*Matrix!CA654+Matrix!AT654*Matrix!CC654*'935'!Q654*('11'!C$17-'935'!Y654)*('11'!B$17/('11'!B$17-'935'!X654)))</f>
        <v>#VALUE!</v>
      </c>
      <c r="AE654" s="32" t="e">
        <f>Matrix!AT654*'Charging rates'!B$116*(Parameters!B$21+Matrix!AU654)*IF('DNO totals'!B$323&lt;0,1,'935'!S654)</f>
        <v>#VALUE!</v>
      </c>
      <c r="AF654" s="32" t="e">
        <f>Matrix!AT654*MAX(Matrix!DD654,0-(Matrix!DC654+IF('935'!Q654=0,0,(1-'935'!Y654/'11'!C$17)*'11'!B$17/('11'!B$17-'935'!X654)*IF(Matrix!AT654=0,1,Matrix!BX654/Matrix!AT654)*Matrix!CU654)))*'11'!B$17*0.01*(1-('DNO totals'!B$238+'DNO totals'!B$228)/'DNO totals'!B$296)</f>
        <v>#VALUE!</v>
      </c>
      <c r="AG654" s="49" t="e">
        <f t="shared" si="62"/>
        <v>#VALUE!</v>
      </c>
    </row>
    <row r="655" spans="1:33">
      <c r="A655" s="28">
        <v>555</v>
      </c>
      <c r="B655" s="47" t="e">
        <f>Results!B655</f>
        <v>#VALUE!</v>
      </c>
      <c r="C655" s="35" t="e">
        <f>Results!C655</f>
        <v>#VALUE!</v>
      </c>
      <c r="D655" s="55" t="e">
        <f>Results!D655</f>
        <v>#VALUE!</v>
      </c>
      <c r="E655" s="55" t="e">
        <f>Results!E655</f>
        <v>#VALUE!</v>
      </c>
      <c r="F655" s="56" t="e">
        <f>Results!F655</f>
        <v>#VALUE!</v>
      </c>
      <c r="G655" s="35" t="e">
        <f>Results!G655</f>
        <v>#VALUE!</v>
      </c>
      <c r="H655" s="55" t="e">
        <f>Results!H655</f>
        <v>#VALUE!</v>
      </c>
      <c r="I655" s="55" t="e">
        <f>Results!I655</f>
        <v>#VALUE!</v>
      </c>
      <c r="J655" s="56" t="e">
        <f>Results!J655</f>
        <v>#VALUE!</v>
      </c>
      <c r="K655" s="57" t="e">
        <f>0.01*'11'!B$17*Matrix!AT655*Results!E655</f>
        <v>#VALUE!</v>
      </c>
      <c r="L655" s="32" t="e">
        <f>0.01*('11'!C$17-'935'!Y655)*Results!C655*Matrix!AT655*('11'!B$17/('11'!B$17-'935'!X655))*'935'!Q655</f>
        <v>#VALUE!</v>
      </c>
      <c r="M655" s="49" t="e">
        <f>0.01*('11'!B$17-'935'!X655)*Results!D655</f>
        <v>#VALUE!</v>
      </c>
      <c r="N655" s="32" t="e">
        <f>0.01*'11'!B$17*Matrix!H655*Matrix!BC655</f>
        <v>#VALUE!</v>
      </c>
      <c r="O655" s="32" t="e">
        <f>0.01*('11'!B$17-'935'!X655)*Matrix!BW655</f>
        <v>#VALUE!</v>
      </c>
      <c r="P655" s="49" t="e">
        <f>0.01*Matrix!AS655*'935'!U655</f>
        <v>#VALUE!</v>
      </c>
      <c r="Q655" s="57" t="e">
        <f t="shared" si="56"/>
        <v>#VALUE!</v>
      </c>
      <c r="R655" s="34" t="e">
        <f>'935'!Z655</f>
        <v>#VALUE!</v>
      </c>
      <c r="S655" s="58" t="e">
        <f t="shared" si="57"/>
        <v>#VALUE!</v>
      </c>
      <c r="T655" s="59" t="e">
        <f t="shared" si="58"/>
        <v>#VALUE!</v>
      </c>
      <c r="U655" s="57" t="e">
        <f t="shared" si="59"/>
        <v>#VALUE!</v>
      </c>
      <c r="V655" s="34" t="e">
        <f>'935'!AA655</f>
        <v>#VALUE!</v>
      </c>
      <c r="W655" s="58" t="e">
        <f t="shared" si="60"/>
        <v>#VALUE!</v>
      </c>
      <c r="X655" s="59" t="e">
        <f t="shared" si="61"/>
        <v>#VALUE!</v>
      </c>
      <c r="Y655" s="57" t="e">
        <f>0.01*('11'!B$17-'935'!X655)*Matrix!BT655</f>
        <v>#VALUE!</v>
      </c>
      <c r="Z655" s="32" t="e">
        <f>0.01*'11'!B$17*Matrix!AT655*Matrix!CV655</f>
        <v>#VALUE!</v>
      </c>
      <c r="AA655" s="32" t="e">
        <f>Matrix!AT655*MAX(Matrix!DD655,0-(Matrix!DC655+IF('935'!Q655=0,0,(1-'935'!Y655/'11'!C$17)*'11'!B$17/('11'!B$17-'935'!X655)*IF(Matrix!AT655=0,1,Matrix!BX655/Matrix!AT655)*Matrix!CU655)))*'11'!B$17*0.01*'DNO totals'!B$228/'DNO totals'!B$296</f>
        <v>#VALUE!</v>
      </c>
      <c r="AB655" s="32" t="e">
        <f>Matrix!AT655*'Charging rates'!B$106*Matrix!DA655</f>
        <v>#VALUE!</v>
      </c>
      <c r="AC655" s="32" t="e">
        <f>Matrix!AT655*MAX(Matrix!DD655,0-(Matrix!DC655+IF('935'!Q655=0,0,(1-'935'!Y655/'11'!C$17)*'11'!B$17/('11'!B$17-'935'!X655)*IF(Matrix!AT655=0,1,Matrix!BX655/Matrix!AT655)*Matrix!CU655)))*'11'!B$17*0.01*'DNO totals'!B$238/'DNO totals'!B$296</f>
        <v>#VALUE!</v>
      </c>
      <c r="AD655" s="32" t="e">
        <f>0.01*(Matrix!BX655*'11'!B$17*Matrix!CA655+Matrix!AT655*Matrix!CC655*'935'!Q655*('11'!C$17-'935'!Y655)*('11'!B$17/('11'!B$17-'935'!X655)))</f>
        <v>#VALUE!</v>
      </c>
      <c r="AE655" s="32" t="e">
        <f>Matrix!AT655*'Charging rates'!B$116*(Parameters!B$21+Matrix!AU655)*IF('DNO totals'!B$323&lt;0,1,'935'!S655)</f>
        <v>#VALUE!</v>
      </c>
      <c r="AF655" s="32" t="e">
        <f>Matrix!AT655*MAX(Matrix!DD655,0-(Matrix!DC655+IF('935'!Q655=0,0,(1-'935'!Y655/'11'!C$17)*'11'!B$17/('11'!B$17-'935'!X655)*IF(Matrix!AT655=0,1,Matrix!BX655/Matrix!AT655)*Matrix!CU655)))*'11'!B$17*0.01*(1-('DNO totals'!B$238+'DNO totals'!B$228)/'DNO totals'!B$296)</f>
        <v>#VALUE!</v>
      </c>
      <c r="AG655" s="49" t="e">
        <f t="shared" si="62"/>
        <v>#VALUE!</v>
      </c>
    </row>
    <row r="656" spans="1:33">
      <c r="A656" s="28">
        <v>556</v>
      </c>
      <c r="B656" s="47" t="e">
        <f>Results!B656</f>
        <v>#VALUE!</v>
      </c>
      <c r="C656" s="35" t="e">
        <f>Results!C656</f>
        <v>#VALUE!</v>
      </c>
      <c r="D656" s="55" t="e">
        <f>Results!D656</f>
        <v>#VALUE!</v>
      </c>
      <c r="E656" s="55" t="e">
        <f>Results!E656</f>
        <v>#VALUE!</v>
      </c>
      <c r="F656" s="56" t="e">
        <f>Results!F656</f>
        <v>#VALUE!</v>
      </c>
      <c r="G656" s="35" t="e">
        <f>Results!G656</f>
        <v>#VALUE!</v>
      </c>
      <c r="H656" s="55" t="e">
        <f>Results!H656</f>
        <v>#VALUE!</v>
      </c>
      <c r="I656" s="55" t="e">
        <f>Results!I656</f>
        <v>#VALUE!</v>
      </c>
      <c r="J656" s="56" t="e">
        <f>Results!J656</f>
        <v>#VALUE!</v>
      </c>
      <c r="K656" s="57" t="e">
        <f>0.01*'11'!B$17*Matrix!AT656*Results!E656</f>
        <v>#VALUE!</v>
      </c>
      <c r="L656" s="32" t="e">
        <f>0.01*('11'!C$17-'935'!Y656)*Results!C656*Matrix!AT656*('11'!B$17/('11'!B$17-'935'!X656))*'935'!Q656</f>
        <v>#VALUE!</v>
      </c>
      <c r="M656" s="49" t="e">
        <f>0.01*('11'!B$17-'935'!X656)*Results!D656</f>
        <v>#VALUE!</v>
      </c>
      <c r="N656" s="32" t="e">
        <f>0.01*'11'!B$17*Matrix!H656*Matrix!BC656</f>
        <v>#VALUE!</v>
      </c>
      <c r="O656" s="32" t="e">
        <f>0.01*('11'!B$17-'935'!X656)*Matrix!BW656</f>
        <v>#VALUE!</v>
      </c>
      <c r="P656" s="49" t="e">
        <f>0.01*Matrix!AS656*'935'!U656</f>
        <v>#VALUE!</v>
      </c>
      <c r="Q656" s="57" t="e">
        <f t="shared" si="56"/>
        <v>#VALUE!</v>
      </c>
      <c r="R656" s="34" t="e">
        <f>'935'!Z656</f>
        <v>#VALUE!</v>
      </c>
      <c r="S656" s="58" t="e">
        <f t="shared" si="57"/>
        <v>#VALUE!</v>
      </c>
      <c r="T656" s="59" t="e">
        <f t="shared" si="58"/>
        <v>#VALUE!</v>
      </c>
      <c r="U656" s="57" t="e">
        <f t="shared" si="59"/>
        <v>#VALUE!</v>
      </c>
      <c r="V656" s="34" t="e">
        <f>'935'!AA656</f>
        <v>#VALUE!</v>
      </c>
      <c r="W656" s="58" t="e">
        <f t="shared" si="60"/>
        <v>#VALUE!</v>
      </c>
      <c r="X656" s="59" t="e">
        <f t="shared" si="61"/>
        <v>#VALUE!</v>
      </c>
      <c r="Y656" s="57" t="e">
        <f>0.01*('11'!B$17-'935'!X656)*Matrix!BT656</f>
        <v>#VALUE!</v>
      </c>
      <c r="Z656" s="32" t="e">
        <f>0.01*'11'!B$17*Matrix!AT656*Matrix!CV656</f>
        <v>#VALUE!</v>
      </c>
      <c r="AA656" s="32" t="e">
        <f>Matrix!AT656*MAX(Matrix!DD656,0-(Matrix!DC656+IF('935'!Q656=0,0,(1-'935'!Y656/'11'!C$17)*'11'!B$17/('11'!B$17-'935'!X656)*IF(Matrix!AT656=0,1,Matrix!BX656/Matrix!AT656)*Matrix!CU656)))*'11'!B$17*0.01*'DNO totals'!B$228/'DNO totals'!B$296</f>
        <v>#VALUE!</v>
      </c>
      <c r="AB656" s="32" t="e">
        <f>Matrix!AT656*'Charging rates'!B$106*Matrix!DA656</f>
        <v>#VALUE!</v>
      </c>
      <c r="AC656" s="32" t="e">
        <f>Matrix!AT656*MAX(Matrix!DD656,0-(Matrix!DC656+IF('935'!Q656=0,0,(1-'935'!Y656/'11'!C$17)*'11'!B$17/('11'!B$17-'935'!X656)*IF(Matrix!AT656=0,1,Matrix!BX656/Matrix!AT656)*Matrix!CU656)))*'11'!B$17*0.01*'DNO totals'!B$238/'DNO totals'!B$296</f>
        <v>#VALUE!</v>
      </c>
      <c r="AD656" s="32" t="e">
        <f>0.01*(Matrix!BX656*'11'!B$17*Matrix!CA656+Matrix!AT656*Matrix!CC656*'935'!Q656*('11'!C$17-'935'!Y656)*('11'!B$17/('11'!B$17-'935'!X656)))</f>
        <v>#VALUE!</v>
      </c>
      <c r="AE656" s="32" t="e">
        <f>Matrix!AT656*'Charging rates'!B$116*(Parameters!B$21+Matrix!AU656)*IF('DNO totals'!B$323&lt;0,1,'935'!S656)</f>
        <v>#VALUE!</v>
      </c>
      <c r="AF656" s="32" t="e">
        <f>Matrix!AT656*MAX(Matrix!DD656,0-(Matrix!DC656+IF('935'!Q656=0,0,(1-'935'!Y656/'11'!C$17)*'11'!B$17/('11'!B$17-'935'!X656)*IF(Matrix!AT656=0,1,Matrix!BX656/Matrix!AT656)*Matrix!CU656)))*'11'!B$17*0.01*(1-('DNO totals'!B$238+'DNO totals'!B$228)/'DNO totals'!B$296)</f>
        <v>#VALUE!</v>
      </c>
      <c r="AG656" s="49" t="e">
        <f t="shared" si="62"/>
        <v>#VALUE!</v>
      </c>
    </row>
    <row r="657" spans="1:33">
      <c r="A657" s="28">
        <v>557</v>
      </c>
      <c r="B657" s="47" t="e">
        <f>Results!B657</f>
        <v>#VALUE!</v>
      </c>
      <c r="C657" s="35" t="e">
        <f>Results!C657</f>
        <v>#VALUE!</v>
      </c>
      <c r="D657" s="55" t="e">
        <f>Results!D657</f>
        <v>#VALUE!</v>
      </c>
      <c r="E657" s="55" t="e">
        <f>Results!E657</f>
        <v>#VALUE!</v>
      </c>
      <c r="F657" s="56" t="e">
        <f>Results!F657</f>
        <v>#VALUE!</v>
      </c>
      <c r="G657" s="35" t="e">
        <f>Results!G657</f>
        <v>#VALUE!</v>
      </c>
      <c r="H657" s="55" t="e">
        <f>Results!H657</f>
        <v>#VALUE!</v>
      </c>
      <c r="I657" s="55" t="e">
        <f>Results!I657</f>
        <v>#VALUE!</v>
      </c>
      <c r="J657" s="56" t="e">
        <f>Results!J657</f>
        <v>#VALUE!</v>
      </c>
      <c r="K657" s="57" t="e">
        <f>0.01*'11'!B$17*Matrix!AT657*Results!E657</f>
        <v>#VALUE!</v>
      </c>
      <c r="L657" s="32" t="e">
        <f>0.01*('11'!C$17-'935'!Y657)*Results!C657*Matrix!AT657*('11'!B$17/('11'!B$17-'935'!X657))*'935'!Q657</f>
        <v>#VALUE!</v>
      </c>
      <c r="M657" s="49" t="e">
        <f>0.01*('11'!B$17-'935'!X657)*Results!D657</f>
        <v>#VALUE!</v>
      </c>
      <c r="N657" s="32" t="e">
        <f>0.01*'11'!B$17*Matrix!H657*Matrix!BC657</f>
        <v>#VALUE!</v>
      </c>
      <c r="O657" s="32" t="e">
        <f>0.01*('11'!B$17-'935'!X657)*Matrix!BW657</f>
        <v>#VALUE!</v>
      </c>
      <c r="P657" s="49" t="e">
        <f>0.01*Matrix!AS657*'935'!U657</f>
        <v>#VALUE!</v>
      </c>
      <c r="Q657" s="57" t="e">
        <f t="shared" si="56"/>
        <v>#VALUE!</v>
      </c>
      <c r="R657" s="34" t="e">
        <f>'935'!Z657</f>
        <v>#VALUE!</v>
      </c>
      <c r="S657" s="58" t="e">
        <f t="shared" si="57"/>
        <v>#VALUE!</v>
      </c>
      <c r="T657" s="59" t="e">
        <f t="shared" si="58"/>
        <v>#VALUE!</v>
      </c>
      <c r="U657" s="57" t="e">
        <f t="shared" si="59"/>
        <v>#VALUE!</v>
      </c>
      <c r="V657" s="34" t="e">
        <f>'935'!AA657</f>
        <v>#VALUE!</v>
      </c>
      <c r="W657" s="58" t="e">
        <f t="shared" si="60"/>
        <v>#VALUE!</v>
      </c>
      <c r="X657" s="59" t="e">
        <f t="shared" si="61"/>
        <v>#VALUE!</v>
      </c>
      <c r="Y657" s="57" t="e">
        <f>0.01*('11'!B$17-'935'!X657)*Matrix!BT657</f>
        <v>#VALUE!</v>
      </c>
      <c r="Z657" s="32" t="e">
        <f>0.01*'11'!B$17*Matrix!AT657*Matrix!CV657</f>
        <v>#VALUE!</v>
      </c>
      <c r="AA657" s="32" t="e">
        <f>Matrix!AT657*MAX(Matrix!DD657,0-(Matrix!DC657+IF('935'!Q657=0,0,(1-'935'!Y657/'11'!C$17)*'11'!B$17/('11'!B$17-'935'!X657)*IF(Matrix!AT657=0,1,Matrix!BX657/Matrix!AT657)*Matrix!CU657)))*'11'!B$17*0.01*'DNO totals'!B$228/'DNO totals'!B$296</f>
        <v>#VALUE!</v>
      </c>
      <c r="AB657" s="32" t="e">
        <f>Matrix!AT657*'Charging rates'!B$106*Matrix!DA657</f>
        <v>#VALUE!</v>
      </c>
      <c r="AC657" s="32" t="e">
        <f>Matrix!AT657*MAX(Matrix!DD657,0-(Matrix!DC657+IF('935'!Q657=0,0,(1-'935'!Y657/'11'!C$17)*'11'!B$17/('11'!B$17-'935'!X657)*IF(Matrix!AT657=0,1,Matrix!BX657/Matrix!AT657)*Matrix!CU657)))*'11'!B$17*0.01*'DNO totals'!B$238/'DNO totals'!B$296</f>
        <v>#VALUE!</v>
      </c>
      <c r="AD657" s="32" t="e">
        <f>0.01*(Matrix!BX657*'11'!B$17*Matrix!CA657+Matrix!AT657*Matrix!CC657*'935'!Q657*('11'!C$17-'935'!Y657)*('11'!B$17/('11'!B$17-'935'!X657)))</f>
        <v>#VALUE!</v>
      </c>
      <c r="AE657" s="32" t="e">
        <f>Matrix!AT657*'Charging rates'!B$116*(Parameters!B$21+Matrix!AU657)*IF('DNO totals'!B$323&lt;0,1,'935'!S657)</f>
        <v>#VALUE!</v>
      </c>
      <c r="AF657" s="32" t="e">
        <f>Matrix!AT657*MAX(Matrix!DD657,0-(Matrix!DC657+IF('935'!Q657=0,0,(1-'935'!Y657/'11'!C$17)*'11'!B$17/('11'!B$17-'935'!X657)*IF(Matrix!AT657=0,1,Matrix!BX657/Matrix!AT657)*Matrix!CU657)))*'11'!B$17*0.01*(1-('DNO totals'!B$238+'DNO totals'!B$228)/'DNO totals'!B$296)</f>
        <v>#VALUE!</v>
      </c>
      <c r="AG657" s="49" t="e">
        <f t="shared" si="62"/>
        <v>#VALUE!</v>
      </c>
    </row>
    <row r="658" spans="1:33">
      <c r="A658" s="28">
        <v>558</v>
      </c>
      <c r="B658" s="47" t="e">
        <f>Results!B658</f>
        <v>#VALUE!</v>
      </c>
      <c r="C658" s="35" t="e">
        <f>Results!C658</f>
        <v>#VALUE!</v>
      </c>
      <c r="D658" s="55" t="e">
        <f>Results!D658</f>
        <v>#VALUE!</v>
      </c>
      <c r="E658" s="55" t="e">
        <f>Results!E658</f>
        <v>#VALUE!</v>
      </c>
      <c r="F658" s="56" t="e">
        <f>Results!F658</f>
        <v>#VALUE!</v>
      </c>
      <c r="G658" s="35" t="e">
        <f>Results!G658</f>
        <v>#VALUE!</v>
      </c>
      <c r="H658" s="55" t="e">
        <f>Results!H658</f>
        <v>#VALUE!</v>
      </c>
      <c r="I658" s="55" t="e">
        <f>Results!I658</f>
        <v>#VALUE!</v>
      </c>
      <c r="J658" s="56" t="e">
        <f>Results!J658</f>
        <v>#VALUE!</v>
      </c>
      <c r="K658" s="57" t="e">
        <f>0.01*'11'!B$17*Matrix!AT658*Results!E658</f>
        <v>#VALUE!</v>
      </c>
      <c r="L658" s="32" t="e">
        <f>0.01*('11'!C$17-'935'!Y658)*Results!C658*Matrix!AT658*('11'!B$17/('11'!B$17-'935'!X658))*'935'!Q658</f>
        <v>#VALUE!</v>
      </c>
      <c r="M658" s="49" t="e">
        <f>0.01*('11'!B$17-'935'!X658)*Results!D658</f>
        <v>#VALUE!</v>
      </c>
      <c r="N658" s="32" t="e">
        <f>0.01*'11'!B$17*Matrix!H658*Matrix!BC658</f>
        <v>#VALUE!</v>
      </c>
      <c r="O658" s="32" t="e">
        <f>0.01*('11'!B$17-'935'!X658)*Matrix!BW658</f>
        <v>#VALUE!</v>
      </c>
      <c r="P658" s="49" t="e">
        <f>0.01*Matrix!AS658*'935'!U658</f>
        <v>#VALUE!</v>
      </c>
      <c r="Q658" s="57" t="e">
        <f t="shared" si="56"/>
        <v>#VALUE!</v>
      </c>
      <c r="R658" s="34" t="e">
        <f>'935'!Z658</f>
        <v>#VALUE!</v>
      </c>
      <c r="S658" s="58" t="e">
        <f t="shared" si="57"/>
        <v>#VALUE!</v>
      </c>
      <c r="T658" s="59" t="e">
        <f t="shared" si="58"/>
        <v>#VALUE!</v>
      </c>
      <c r="U658" s="57" t="e">
        <f t="shared" si="59"/>
        <v>#VALUE!</v>
      </c>
      <c r="V658" s="34" t="e">
        <f>'935'!AA658</f>
        <v>#VALUE!</v>
      </c>
      <c r="W658" s="58" t="e">
        <f t="shared" si="60"/>
        <v>#VALUE!</v>
      </c>
      <c r="X658" s="59" t="e">
        <f t="shared" si="61"/>
        <v>#VALUE!</v>
      </c>
      <c r="Y658" s="57" t="e">
        <f>0.01*('11'!B$17-'935'!X658)*Matrix!BT658</f>
        <v>#VALUE!</v>
      </c>
      <c r="Z658" s="32" t="e">
        <f>0.01*'11'!B$17*Matrix!AT658*Matrix!CV658</f>
        <v>#VALUE!</v>
      </c>
      <c r="AA658" s="32" t="e">
        <f>Matrix!AT658*MAX(Matrix!DD658,0-(Matrix!DC658+IF('935'!Q658=0,0,(1-'935'!Y658/'11'!C$17)*'11'!B$17/('11'!B$17-'935'!X658)*IF(Matrix!AT658=0,1,Matrix!BX658/Matrix!AT658)*Matrix!CU658)))*'11'!B$17*0.01*'DNO totals'!B$228/'DNO totals'!B$296</f>
        <v>#VALUE!</v>
      </c>
      <c r="AB658" s="32" t="e">
        <f>Matrix!AT658*'Charging rates'!B$106*Matrix!DA658</f>
        <v>#VALUE!</v>
      </c>
      <c r="AC658" s="32" t="e">
        <f>Matrix!AT658*MAX(Matrix!DD658,0-(Matrix!DC658+IF('935'!Q658=0,0,(1-'935'!Y658/'11'!C$17)*'11'!B$17/('11'!B$17-'935'!X658)*IF(Matrix!AT658=0,1,Matrix!BX658/Matrix!AT658)*Matrix!CU658)))*'11'!B$17*0.01*'DNO totals'!B$238/'DNO totals'!B$296</f>
        <v>#VALUE!</v>
      </c>
      <c r="AD658" s="32" t="e">
        <f>0.01*(Matrix!BX658*'11'!B$17*Matrix!CA658+Matrix!AT658*Matrix!CC658*'935'!Q658*('11'!C$17-'935'!Y658)*('11'!B$17/('11'!B$17-'935'!X658)))</f>
        <v>#VALUE!</v>
      </c>
      <c r="AE658" s="32" t="e">
        <f>Matrix!AT658*'Charging rates'!B$116*(Parameters!B$21+Matrix!AU658)*IF('DNO totals'!B$323&lt;0,1,'935'!S658)</f>
        <v>#VALUE!</v>
      </c>
      <c r="AF658" s="32" t="e">
        <f>Matrix!AT658*MAX(Matrix!DD658,0-(Matrix!DC658+IF('935'!Q658=0,0,(1-'935'!Y658/'11'!C$17)*'11'!B$17/('11'!B$17-'935'!X658)*IF(Matrix!AT658=0,1,Matrix!BX658/Matrix!AT658)*Matrix!CU658)))*'11'!B$17*0.01*(1-('DNO totals'!B$238+'DNO totals'!B$228)/'DNO totals'!B$296)</f>
        <v>#VALUE!</v>
      </c>
      <c r="AG658" s="49" t="e">
        <f t="shared" si="62"/>
        <v>#VALUE!</v>
      </c>
    </row>
    <row r="659" spans="1:33">
      <c r="A659" s="28">
        <v>559</v>
      </c>
      <c r="B659" s="47" t="e">
        <f>Results!B659</f>
        <v>#VALUE!</v>
      </c>
      <c r="C659" s="35" t="e">
        <f>Results!C659</f>
        <v>#VALUE!</v>
      </c>
      <c r="D659" s="55" t="e">
        <f>Results!D659</f>
        <v>#VALUE!</v>
      </c>
      <c r="E659" s="55" t="e">
        <f>Results!E659</f>
        <v>#VALUE!</v>
      </c>
      <c r="F659" s="56" t="e">
        <f>Results!F659</f>
        <v>#VALUE!</v>
      </c>
      <c r="G659" s="35" t="e">
        <f>Results!G659</f>
        <v>#VALUE!</v>
      </c>
      <c r="H659" s="55" t="e">
        <f>Results!H659</f>
        <v>#VALUE!</v>
      </c>
      <c r="I659" s="55" t="e">
        <f>Results!I659</f>
        <v>#VALUE!</v>
      </c>
      <c r="J659" s="56" t="e">
        <f>Results!J659</f>
        <v>#VALUE!</v>
      </c>
      <c r="K659" s="57" t="e">
        <f>0.01*'11'!B$17*Matrix!AT659*Results!E659</f>
        <v>#VALUE!</v>
      </c>
      <c r="L659" s="32" t="e">
        <f>0.01*('11'!C$17-'935'!Y659)*Results!C659*Matrix!AT659*('11'!B$17/('11'!B$17-'935'!X659))*'935'!Q659</f>
        <v>#VALUE!</v>
      </c>
      <c r="M659" s="49" t="e">
        <f>0.01*('11'!B$17-'935'!X659)*Results!D659</f>
        <v>#VALUE!</v>
      </c>
      <c r="N659" s="32" t="e">
        <f>0.01*'11'!B$17*Matrix!H659*Matrix!BC659</f>
        <v>#VALUE!</v>
      </c>
      <c r="O659" s="32" t="e">
        <f>0.01*('11'!B$17-'935'!X659)*Matrix!BW659</f>
        <v>#VALUE!</v>
      </c>
      <c r="P659" s="49" t="e">
        <f>0.01*Matrix!AS659*'935'!U659</f>
        <v>#VALUE!</v>
      </c>
      <c r="Q659" s="57" t="e">
        <f t="shared" si="56"/>
        <v>#VALUE!</v>
      </c>
      <c r="R659" s="34" t="e">
        <f>'935'!Z659</f>
        <v>#VALUE!</v>
      </c>
      <c r="S659" s="58" t="e">
        <f t="shared" si="57"/>
        <v>#VALUE!</v>
      </c>
      <c r="T659" s="59" t="e">
        <f t="shared" si="58"/>
        <v>#VALUE!</v>
      </c>
      <c r="U659" s="57" t="e">
        <f t="shared" si="59"/>
        <v>#VALUE!</v>
      </c>
      <c r="V659" s="34" t="e">
        <f>'935'!AA659</f>
        <v>#VALUE!</v>
      </c>
      <c r="W659" s="58" t="e">
        <f t="shared" si="60"/>
        <v>#VALUE!</v>
      </c>
      <c r="X659" s="59" t="e">
        <f t="shared" si="61"/>
        <v>#VALUE!</v>
      </c>
      <c r="Y659" s="57" t="e">
        <f>0.01*('11'!B$17-'935'!X659)*Matrix!BT659</f>
        <v>#VALUE!</v>
      </c>
      <c r="Z659" s="32" t="e">
        <f>0.01*'11'!B$17*Matrix!AT659*Matrix!CV659</f>
        <v>#VALUE!</v>
      </c>
      <c r="AA659" s="32" t="e">
        <f>Matrix!AT659*MAX(Matrix!DD659,0-(Matrix!DC659+IF('935'!Q659=0,0,(1-'935'!Y659/'11'!C$17)*'11'!B$17/('11'!B$17-'935'!X659)*IF(Matrix!AT659=0,1,Matrix!BX659/Matrix!AT659)*Matrix!CU659)))*'11'!B$17*0.01*'DNO totals'!B$228/'DNO totals'!B$296</f>
        <v>#VALUE!</v>
      </c>
      <c r="AB659" s="32" t="e">
        <f>Matrix!AT659*'Charging rates'!B$106*Matrix!DA659</f>
        <v>#VALUE!</v>
      </c>
      <c r="AC659" s="32" t="e">
        <f>Matrix!AT659*MAX(Matrix!DD659,0-(Matrix!DC659+IF('935'!Q659=0,0,(1-'935'!Y659/'11'!C$17)*'11'!B$17/('11'!B$17-'935'!X659)*IF(Matrix!AT659=0,1,Matrix!BX659/Matrix!AT659)*Matrix!CU659)))*'11'!B$17*0.01*'DNO totals'!B$238/'DNO totals'!B$296</f>
        <v>#VALUE!</v>
      </c>
      <c r="AD659" s="32" t="e">
        <f>0.01*(Matrix!BX659*'11'!B$17*Matrix!CA659+Matrix!AT659*Matrix!CC659*'935'!Q659*('11'!C$17-'935'!Y659)*('11'!B$17/('11'!B$17-'935'!X659)))</f>
        <v>#VALUE!</v>
      </c>
      <c r="AE659" s="32" t="e">
        <f>Matrix!AT659*'Charging rates'!B$116*(Parameters!B$21+Matrix!AU659)*IF('DNO totals'!B$323&lt;0,1,'935'!S659)</f>
        <v>#VALUE!</v>
      </c>
      <c r="AF659" s="32" t="e">
        <f>Matrix!AT659*MAX(Matrix!DD659,0-(Matrix!DC659+IF('935'!Q659=0,0,(1-'935'!Y659/'11'!C$17)*'11'!B$17/('11'!B$17-'935'!X659)*IF(Matrix!AT659=0,1,Matrix!BX659/Matrix!AT659)*Matrix!CU659)))*'11'!B$17*0.01*(1-('DNO totals'!B$238+'DNO totals'!B$228)/'DNO totals'!B$296)</f>
        <v>#VALUE!</v>
      </c>
      <c r="AG659" s="49" t="e">
        <f t="shared" si="62"/>
        <v>#VALUE!</v>
      </c>
    </row>
    <row r="660" spans="1:33">
      <c r="A660" s="28">
        <v>560</v>
      </c>
      <c r="B660" s="47" t="e">
        <f>Results!B660</f>
        <v>#VALUE!</v>
      </c>
      <c r="C660" s="35" t="e">
        <f>Results!C660</f>
        <v>#VALUE!</v>
      </c>
      <c r="D660" s="55" t="e">
        <f>Results!D660</f>
        <v>#VALUE!</v>
      </c>
      <c r="E660" s="55" t="e">
        <f>Results!E660</f>
        <v>#VALUE!</v>
      </c>
      <c r="F660" s="56" t="e">
        <f>Results!F660</f>
        <v>#VALUE!</v>
      </c>
      <c r="G660" s="35" t="e">
        <f>Results!G660</f>
        <v>#VALUE!</v>
      </c>
      <c r="H660" s="55" t="e">
        <f>Results!H660</f>
        <v>#VALUE!</v>
      </c>
      <c r="I660" s="55" t="e">
        <f>Results!I660</f>
        <v>#VALUE!</v>
      </c>
      <c r="J660" s="56" t="e">
        <f>Results!J660</f>
        <v>#VALUE!</v>
      </c>
      <c r="K660" s="57" t="e">
        <f>0.01*'11'!B$17*Matrix!AT660*Results!E660</f>
        <v>#VALUE!</v>
      </c>
      <c r="L660" s="32" t="e">
        <f>0.01*('11'!C$17-'935'!Y660)*Results!C660*Matrix!AT660*('11'!B$17/('11'!B$17-'935'!X660))*'935'!Q660</f>
        <v>#VALUE!</v>
      </c>
      <c r="M660" s="49" t="e">
        <f>0.01*('11'!B$17-'935'!X660)*Results!D660</f>
        <v>#VALUE!</v>
      </c>
      <c r="N660" s="32" t="e">
        <f>0.01*'11'!B$17*Matrix!H660*Matrix!BC660</f>
        <v>#VALUE!</v>
      </c>
      <c r="O660" s="32" t="e">
        <f>0.01*('11'!B$17-'935'!X660)*Matrix!BW660</f>
        <v>#VALUE!</v>
      </c>
      <c r="P660" s="49" t="e">
        <f>0.01*Matrix!AS660*'935'!U660</f>
        <v>#VALUE!</v>
      </c>
      <c r="Q660" s="57" t="e">
        <f t="shared" si="56"/>
        <v>#VALUE!</v>
      </c>
      <c r="R660" s="34" t="e">
        <f>'935'!Z660</f>
        <v>#VALUE!</v>
      </c>
      <c r="S660" s="58" t="e">
        <f t="shared" si="57"/>
        <v>#VALUE!</v>
      </c>
      <c r="T660" s="59" t="e">
        <f t="shared" si="58"/>
        <v>#VALUE!</v>
      </c>
      <c r="U660" s="57" t="e">
        <f t="shared" si="59"/>
        <v>#VALUE!</v>
      </c>
      <c r="V660" s="34" t="e">
        <f>'935'!AA660</f>
        <v>#VALUE!</v>
      </c>
      <c r="W660" s="58" t="e">
        <f t="shared" si="60"/>
        <v>#VALUE!</v>
      </c>
      <c r="X660" s="59" t="e">
        <f t="shared" si="61"/>
        <v>#VALUE!</v>
      </c>
      <c r="Y660" s="57" t="e">
        <f>0.01*('11'!B$17-'935'!X660)*Matrix!BT660</f>
        <v>#VALUE!</v>
      </c>
      <c r="Z660" s="32" t="e">
        <f>0.01*'11'!B$17*Matrix!AT660*Matrix!CV660</f>
        <v>#VALUE!</v>
      </c>
      <c r="AA660" s="32" t="e">
        <f>Matrix!AT660*MAX(Matrix!DD660,0-(Matrix!DC660+IF('935'!Q660=0,0,(1-'935'!Y660/'11'!C$17)*'11'!B$17/('11'!B$17-'935'!X660)*IF(Matrix!AT660=0,1,Matrix!BX660/Matrix!AT660)*Matrix!CU660)))*'11'!B$17*0.01*'DNO totals'!B$228/'DNO totals'!B$296</f>
        <v>#VALUE!</v>
      </c>
      <c r="AB660" s="32" t="e">
        <f>Matrix!AT660*'Charging rates'!B$106*Matrix!DA660</f>
        <v>#VALUE!</v>
      </c>
      <c r="AC660" s="32" t="e">
        <f>Matrix!AT660*MAX(Matrix!DD660,0-(Matrix!DC660+IF('935'!Q660=0,0,(1-'935'!Y660/'11'!C$17)*'11'!B$17/('11'!B$17-'935'!X660)*IF(Matrix!AT660=0,1,Matrix!BX660/Matrix!AT660)*Matrix!CU660)))*'11'!B$17*0.01*'DNO totals'!B$238/'DNO totals'!B$296</f>
        <v>#VALUE!</v>
      </c>
      <c r="AD660" s="32" t="e">
        <f>0.01*(Matrix!BX660*'11'!B$17*Matrix!CA660+Matrix!AT660*Matrix!CC660*'935'!Q660*('11'!C$17-'935'!Y660)*('11'!B$17/('11'!B$17-'935'!X660)))</f>
        <v>#VALUE!</v>
      </c>
      <c r="AE660" s="32" t="e">
        <f>Matrix!AT660*'Charging rates'!B$116*(Parameters!B$21+Matrix!AU660)*IF('DNO totals'!B$323&lt;0,1,'935'!S660)</f>
        <v>#VALUE!</v>
      </c>
      <c r="AF660" s="32" t="e">
        <f>Matrix!AT660*MAX(Matrix!DD660,0-(Matrix!DC660+IF('935'!Q660=0,0,(1-'935'!Y660/'11'!C$17)*'11'!B$17/('11'!B$17-'935'!X660)*IF(Matrix!AT660=0,1,Matrix!BX660/Matrix!AT660)*Matrix!CU660)))*'11'!B$17*0.01*(1-('DNO totals'!B$238+'DNO totals'!B$228)/'DNO totals'!B$296)</f>
        <v>#VALUE!</v>
      </c>
      <c r="AG660" s="49" t="e">
        <f t="shared" si="62"/>
        <v>#VALUE!</v>
      </c>
    </row>
    <row r="661" spans="1:33">
      <c r="A661" s="28">
        <v>561</v>
      </c>
      <c r="B661" s="47" t="e">
        <f>Results!B661</f>
        <v>#VALUE!</v>
      </c>
      <c r="C661" s="35" t="e">
        <f>Results!C661</f>
        <v>#VALUE!</v>
      </c>
      <c r="D661" s="55" t="e">
        <f>Results!D661</f>
        <v>#VALUE!</v>
      </c>
      <c r="E661" s="55" t="e">
        <f>Results!E661</f>
        <v>#VALUE!</v>
      </c>
      <c r="F661" s="56" t="e">
        <f>Results!F661</f>
        <v>#VALUE!</v>
      </c>
      <c r="G661" s="35" t="e">
        <f>Results!G661</f>
        <v>#VALUE!</v>
      </c>
      <c r="H661" s="55" t="e">
        <f>Results!H661</f>
        <v>#VALUE!</v>
      </c>
      <c r="I661" s="55" t="e">
        <f>Results!I661</f>
        <v>#VALUE!</v>
      </c>
      <c r="J661" s="56" t="e">
        <f>Results!J661</f>
        <v>#VALUE!</v>
      </c>
      <c r="K661" s="57" t="e">
        <f>0.01*'11'!B$17*Matrix!AT661*Results!E661</f>
        <v>#VALUE!</v>
      </c>
      <c r="L661" s="32" t="e">
        <f>0.01*('11'!C$17-'935'!Y661)*Results!C661*Matrix!AT661*('11'!B$17/('11'!B$17-'935'!X661))*'935'!Q661</f>
        <v>#VALUE!</v>
      </c>
      <c r="M661" s="49" t="e">
        <f>0.01*('11'!B$17-'935'!X661)*Results!D661</f>
        <v>#VALUE!</v>
      </c>
      <c r="N661" s="32" t="e">
        <f>0.01*'11'!B$17*Matrix!H661*Matrix!BC661</f>
        <v>#VALUE!</v>
      </c>
      <c r="O661" s="32" t="e">
        <f>0.01*('11'!B$17-'935'!X661)*Matrix!BW661</f>
        <v>#VALUE!</v>
      </c>
      <c r="P661" s="49" t="e">
        <f>0.01*Matrix!AS661*'935'!U661</f>
        <v>#VALUE!</v>
      </c>
      <c r="Q661" s="57" t="e">
        <f t="shared" si="56"/>
        <v>#VALUE!</v>
      </c>
      <c r="R661" s="34" t="e">
        <f>'935'!Z661</f>
        <v>#VALUE!</v>
      </c>
      <c r="S661" s="58" t="e">
        <f t="shared" si="57"/>
        <v>#VALUE!</v>
      </c>
      <c r="T661" s="59" t="e">
        <f t="shared" si="58"/>
        <v>#VALUE!</v>
      </c>
      <c r="U661" s="57" t="e">
        <f t="shared" si="59"/>
        <v>#VALUE!</v>
      </c>
      <c r="V661" s="34" t="e">
        <f>'935'!AA661</f>
        <v>#VALUE!</v>
      </c>
      <c r="W661" s="58" t="e">
        <f t="shared" si="60"/>
        <v>#VALUE!</v>
      </c>
      <c r="X661" s="59" t="e">
        <f t="shared" si="61"/>
        <v>#VALUE!</v>
      </c>
      <c r="Y661" s="57" t="e">
        <f>0.01*('11'!B$17-'935'!X661)*Matrix!BT661</f>
        <v>#VALUE!</v>
      </c>
      <c r="Z661" s="32" t="e">
        <f>0.01*'11'!B$17*Matrix!AT661*Matrix!CV661</f>
        <v>#VALUE!</v>
      </c>
      <c r="AA661" s="32" t="e">
        <f>Matrix!AT661*MAX(Matrix!DD661,0-(Matrix!DC661+IF('935'!Q661=0,0,(1-'935'!Y661/'11'!C$17)*'11'!B$17/('11'!B$17-'935'!X661)*IF(Matrix!AT661=0,1,Matrix!BX661/Matrix!AT661)*Matrix!CU661)))*'11'!B$17*0.01*'DNO totals'!B$228/'DNO totals'!B$296</f>
        <v>#VALUE!</v>
      </c>
      <c r="AB661" s="32" t="e">
        <f>Matrix!AT661*'Charging rates'!B$106*Matrix!DA661</f>
        <v>#VALUE!</v>
      </c>
      <c r="AC661" s="32" t="e">
        <f>Matrix!AT661*MAX(Matrix!DD661,0-(Matrix!DC661+IF('935'!Q661=0,0,(1-'935'!Y661/'11'!C$17)*'11'!B$17/('11'!B$17-'935'!X661)*IF(Matrix!AT661=0,1,Matrix!BX661/Matrix!AT661)*Matrix!CU661)))*'11'!B$17*0.01*'DNO totals'!B$238/'DNO totals'!B$296</f>
        <v>#VALUE!</v>
      </c>
      <c r="AD661" s="32" t="e">
        <f>0.01*(Matrix!BX661*'11'!B$17*Matrix!CA661+Matrix!AT661*Matrix!CC661*'935'!Q661*('11'!C$17-'935'!Y661)*('11'!B$17/('11'!B$17-'935'!X661)))</f>
        <v>#VALUE!</v>
      </c>
      <c r="AE661" s="32" t="e">
        <f>Matrix!AT661*'Charging rates'!B$116*(Parameters!B$21+Matrix!AU661)*IF('DNO totals'!B$323&lt;0,1,'935'!S661)</f>
        <v>#VALUE!</v>
      </c>
      <c r="AF661" s="32" t="e">
        <f>Matrix!AT661*MAX(Matrix!DD661,0-(Matrix!DC661+IF('935'!Q661=0,0,(1-'935'!Y661/'11'!C$17)*'11'!B$17/('11'!B$17-'935'!X661)*IF(Matrix!AT661=0,1,Matrix!BX661/Matrix!AT661)*Matrix!CU661)))*'11'!B$17*0.01*(1-('DNO totals'!B$238+'DNO totals'!B$228)/'DNO totals'!B$296)</f>
        <v>#VALUE!</v>
      </c>
      <c r="AG661" s="49" t="e">
        <f t="shared" si="62"/>
        <v>#VALUE!</v>
      </c>
    </row>
    <row r="662" spans="1:33">
      <c r="A662" s="28">
        <v>562</v>
      </c>
      <c r="B662" s="47" t="e">
        <f>Results!B662</f>
        <v>#VALUE!</v>
      </c>
      <c r="C662" s="35" t="e">
        <f>Results!C662</f>
        <v>#VALUE!</v>
      </c>
      <c r="D662" s="55" t="e">
        <f>Results!D662</f>
        <v>#VALUE!</v>
      </c>
      <c r="E662" s="55" t="e">
        <f>Results!E662</f>
        <v>#VALUE!</v>
      </c>
      <c r="F662" s="56" t="e">
        <f>Results!F662</f>
        <v>#VALUE!</v>
      </c>
      <c r="G662" s="35" t="e">
        <f>Results!G662</f>
        <v>#VALUE!</v>
      </c>
      <c r="H662" s="55" t="e">
        <f>Results!H662</f>
        <v>#VALUE!</v>
      </c>
      <c r="I662" s="55" t="e">
        <f>Results!I662</f>
        <v>#VALUE!</v>
      </c>
      <c r="J662" s="56" t="e">
        <f>Results!J662</f>
        <v>#VALUE!</v>
      </c>
      <c r="K662" s="57" t="e">
        <f>0.01*'11'!B$17*Matrix!AT662*Results!E662</f>
        <v>#VALUE!</v>
      </c>
      <c r="L662" s="32" t="e">
        <f>0.01*('11'!C$17-'935'!Y662)*Results!C662*Matrix!AT662*('11'!B$17/('11'!B$17-'935'!X662))*'935'!Q662</f>
        <v>#VALUE!</v>
      </c>
      <c r="M662" s="49" t="e">
        <f>0.01*('11'!B$17-'935'!X662)*Results!D662</f>
        <v>#VALUE!</v>
      </c>
      <c r="N662" s="32" t="e">
        <f>0.01*'11'!B$17*Matrix!H662*Matrix!BC662</f>
        <v>#VALUE!</v>
      </c>
      <c r="O662" s="32" t="e">
        <f>0.01*('11'!B$17-'935'!X662)*Matrix!BW662</f>
        <v>#VALUE!</v>
      </c>
      <c r="P662" s="49" t="e">
        <f>0.01*Matrix!AS662*'935'!U662</f>
        <v>#VALUE!</v>
      </c>
      <c r="Q662" s="57" t="e">
        <f t="shared" si="56"/>
        <v>#VALUE!</v>
      </c>
      <c r="R662" s="34" t="e">
        <f>'935'!Z662</f>
        <v>#VALUE!</v>
      </c>
      <c r="S662" s="58" t="e">
        <f t="shared" si="57"/>
        <v>#VALUE!</v>
      </c>
      <c r="T662" s="59" t="e">
        <f t="shared" si="58"/>
        <v>#VALUE!</v>
      </c>
      <c r="U662" s="57" t="e">
        <f t="shared" si="59"/>
        <v>#VALUE!</v>
      </c>
      <c r="V662" s="34" t="e">
        <f>'935'!AA662</f>
        <v>#VALUE!</v>
      </c>
      <c r="W662" s="58" t="e">
        <f t="shared" si="60"/>
        <v>#VALUE!</v>
      </c>
      <c r="X662" s="59" t="e">
        <f t="shared" si="61"/>
        <v>#VALUE!</v>
      </c>
      <c r="Y662" s="57" t="e">
        <f>0.01*('11'!B$17-'935'!X662)*Matrix!BT662</f>
        <v>#VALUE!</v>
      </c>
      <c r="Z662" s="32" t="e">
        <f>0.01*'11'!B$17*Matrix!AT662*Matrix!CV662</f>
        <v>#VALUE!</v>
      </c>
      <c r="AA662" s="32" t="e">
        <f>Matrix!AT662*MAX(Matrix!DD662,0-(Matrix!DC662+IF('935'!Q662=0,0,(1-'935'!Y662/'11'!C$17)*'11'!B$17/('11'!B$17-'935'!X662)*IF(Matrix!AT662=0,1,Matrix!BX662/Matrix!AT662)*Matrix!CU662)))*'11'!B$17*0.01*'DNO totals'!B$228/'DNO totals'!B$296</f>
        <v>#VALUE!</v>
      </c>
      <c r="AB662" s="32" t="e">
        <f>Matrix!AT662*'Charging rates'!B$106*Matrix!DA662</f>
        <v>#VALUE!</v>
      </c>
      <c r="AC662" s="32" t="e">
        <f>Matrix!AT662*MAX(Matrix!DD662,0-(Matrix!DC662+IF('935'!Q662=0,0,(1-'935'!Y662/'11'!C$17)*'11'!B$17/('11'!B$17-'935'!X662)*IF(Matrix!AT662=0,1,Matrix!BX662/Matrix!AT662)*Matrix!CU662)))*'11'!B$17*0.01*'DNO totals'!B$238/'DNO totals'!B$296</f>
        <v>#VALUE!</v>
      </c>
      <c r="AD662" s="32" t="e">
        <f>0.01*(Matrix!BX662*'11'!B$17*Matrix!CA662+Matrix!AT662*Matrix!CC662*'935'!Q662*('11'!C$17-'935'!Y662)*('11'!B$17/('11'!B$17-'935'!X662)))</f>
        <v>#VALUE!</v>
      </c>
      <c r="AE662" s="32" t="e">
        <f>Matrix!AT662*'Charging rates'!B$116*(Parameters!B$21+Matrix!AU662)*IF('DNO totals'!B$323&lt;0,1,'935'!S662)</f>
        <v>#VALUE!</v>
      </c>
      <c r="AF662" s="32" t="e">
        <f>Matrix!AT662*MAX(Matrix!DD662,0-(Matrix!DC662+IF('935'!Q662=0,0,(1-'935'!Y662/'11'!C$17)*'11'!B$17/('11'!B$17-'935'!X662)*IF(Matrix!AT662=0,1,Matrix!BX662/Matrix!AT662)*Matrix!CU662)))*'11'!B$17*0.01*(1-('DNO totals'!B$238+'DNO totals'!B$228)/'DNO totals'!B$296)</f>
        <v>#VALUE!</v>
      </c>
      <c r="AG662" s="49" t="e">
        <f t="shared" si="62"/>
        <v>#VALUE!</v>
      </c>
    </row>
    <row r="663" spans="1:33">
      <c r="A663" s="28">
        <v>563</v>
      </c>
      <c r="B663" s="47" t="e">
        <f>Results!B663</f>
        <v>#VALUE!</v>
      </c>
      <c r="C663" s="35" t="e">
        <f>Results!C663</f>
        <v>#VALUE!</v>
      </c>
      <c r="D663" s="55" t="e">
        <f>Results!D663</f>
        <v>#VALUE!</v>
      </c>
      <c r="E663" s="55" t="e">
        <f>Results!E663</f>
        <v>#VALUE!</v>
      </c>
      <c r="F663" s="56" t="e">
        <f>Results!F663</f>
        <v>#VALUE!</v>
      </c>
      <c r="G663" s="35" t="e">
        <f>Results!G663</f>
        <v>#VALUE!</v>
      </c>
      <c r="H663" s="55" t="e">
        <f>Results!H663</f>
        <v>#VALUE!</v>
      </c>
      <c r="I663" s="55" t="e">
        <f>Results!I663</f>
        <v>#VALUE!</v>
      </c>
      <c r="J663" s="56" t="e">
        <f>Results!J663</f>
        <v>#VALUE!</v>
      </c>
      <c r="K663" s="57" t="e">
        <f>0.01*'11'!B$17*Matrix!AT663*Results!E663</f>
        <v>#VALUE!</v>
      </c>
      <c r="L663" s="32" t="e">
        <f>0.01*('11'!C$17-'935'!Y663)*Results!C663*Matrix!AT663*('11'!B$17/('11'!B$17-'935'!X663))*'935'!Q663</f>
        <v>#VALUE!</v>
      </c>
      <c r="M663" s="49" t="e">
        <f>0.01*('11'!B$17-'935'!X663)*Results!D663</f>
        <v>#VALUE!</v>
      </c>
      <c r="N663" s="32" t="e">
        <f>0.01*'11'!B$17*Matrix!H663*Matrix!BC663</f>
        <v>#VALUE!</v>
      </c>
      <c r="O663" s="32" t="e">
        <f>0.01*('11'!B$17-'935'!X663)*Matrix!BW663</f>
        <v>#VALUE!</v>
      </c>
      <c r="P663" s="49" t="e">
        <f>0.01*Matrix!AS663*'935'!U663</f>
        <v>#VALUE!</v>
      </c>
      <c r="Q663" s="57" t="e">
        <f t="shared" si="56"/>
        <v>#VALUE!</v>
      </c>
      <c r="R663" s="34" t="e">
        <f>'935'!Z663</f>
        <v>#VALUE!</v>
      </c>
      <c r="S663" s="58" t="e">
        <f t="shared" si="57"/>
        <v>#VALUE!</v>
      </c>
      <c r="T663" s="59" t="e">
        <f t="shared" si="58"/>
        <v>#VALUE!</v>
      </c>
      <c r="U663" s="57" t="e">
        <f t="shared" si="59"/>
        <v>#VALUE!</v>
      </c>
      <c r="V663" s="34" t="e">
        <f>'935'!AA663</f>
        <v>#VALUE!</v>
      </c>
      <c r="W663" s="58" t="e">
        <f t="shared" si="60"/>
        <v>#VALUE!</v>
      </c>
      <c r="X663" s="59" t="e">
        <f t="shared" si="61"/>
        <v>#VALUE!</v>
      </c>
      <c r="Y663" s="57" t="e">
        <f>0.01*('11'!B$17-'935'!X663)*Matrix!BT663</f>
        <v>#VALUE!</v>
      </c>
      <c r="Z663" s="32" t="e">
        <f>0.01*'11'!B$17*Matrix!AT663*Matrix!CV663</f>
        <v>#VALUE!</v>
      </c>
      <c r="AA663" s="32" t="e">
        <f>Matrix!AT663*MAX(Matrix!DD663,0-(Matrix!DC663+IF('935'!Q663=0,0,(1-'935'!Y663/'11'!C$17)*'11'!B$17/('11'!B$17-'935'!X663)*IF(Matrix!AT663=0,1,Matrix!BX663/Matrix!AT663)*Matrix!CU663)))*'11'!B$17*0.01*'DNO totals'!B$228/'DNO totals'!B$296</f>
        <v>#VALUE!</v>
      </c>
      <c r="AB663" s="32" t="e">
        <f>Matrix!AT663*'Charging rates'!B$106*Matrix!DA663</f>
        <v>#VALUE!</v>
      </c>
      <c r="AC663" s="32" t="e">
        <f>Matrix!AT663*MAX(Matrix!DD663,0-(Matrix!DC663+IF('935'!Q663=0,0,(1-'935'!Y663/'11'!C$17)*'11'!B$17/('11'!B$17-'935'!X663)*IF(Matrix!AT663=0,1,Matrix!BX663/Matrix!AT663)*Matrix!CU663)))*'11'!B$17*0.01*'DNO totals'!B$238/'DNO totals'!B$296</f>
        <v>#VALUE!</v>
      </c>
      <c r="AD663" s="32" t="e">
        <f>0.01*(Matrix!BX663*'11'!B$17*Matrix!CA663+Matrix!AT663*Matrix!CC663*'935'!Q663*('11'!C$17-'935'!Y663)*('11'!B$17/('11'!B$17-'935'!X663)))</f>
        <v>#VALUE!</v>
      </c>
      <c r="AE663" s="32" t="e">
        <f>Matrix!AT663*'Charging rates'!B$116*(Parameters!B$21+Matrix!AU663)*IF('DNO totals'!B$323&lt;0,1,'935'!S663)</f>
        <v>#VALUE!</v>
      </c>
      <c r="AF663" s="32" t="e">
        <f>Matrix!AT663*MAX(Matrix!DD663,0-(Matrix!DC663+IF('935'!Q663=0,0,(1-'935'!Y663/'11'!C$17)*'11'!B$17/('11'!B$17-'935'!X663)*IF(Matrix!AT663=0,1,Matrix!BX663/Matrix!AT663)*Matrix!CU663)))*'11'!B$17*0.01*(1-('DNO totals'!B$238+'DNO totals'!B$228)/'DNO totals'!B$296)</f>
        <v>#VALUE!</v>
      </c>
      <c r="AG663" s="49" t="e">
        <f t="shared" si="62"/>
        <v>#VALUE!</v>
      </c>
    </row>
    <row r="664" spans="1:33">
      <c r="A664" s="28">
        <v>564</v>
      </c>
      <c r="B664" s="47" t="e">
        <f>Results!B664</f>
        <v>#VALUE!</v>
      </c>
      <c r="C664" s="35" t="e">
        <f>Results!C664</f>
        <v>#VALUE!</v>
      </c>
      <c r="D664" s="55" t="e">
        <f>Results!D664</f>
        <v>#VALUE!</v>
      </c>
      <c r="E664" s="55" t="e">
        <f>Results!E664</f>
        <v>#VALUE!</v>
      </c>
      <c r="F664" s="56" t="e">
        <f>Results!F664</f>
        <v>#VALUE!</v>
      </c>
      <c r="G664" s="35" t="e">
        <f>Results!G664</f>
        <v>#VALUE!</v>
      </c>
      <c r="H664" s="55" t="e">
        <f>Results!H664</f>
        <v>#VALUE!</v>
      </c>
      <c r="I664" s="55" t="e">
        <f>Results!I664</f>
        <v>#VALUE!</v>
      </c>
      <c r="J664" s="56" t="e">
        <f>Results!J664</f>
        <v>#VALUE!</v>
      </c>
      <c r="K664" s="57" t="e">
        <f>0.01*'11'!B$17*Matrix!AT664*Results!E664</f>
        <v>#VALUE!</v>
      </c>
      <c r="L664" s="32" t="e">
        <f>0.01*('11'!C$17-'935'!Y664)*Results!C664*Matrix!AT664*('11'!B$17/('11'!B$17-'935'!X664))*'935'!Q664</f>
        <v>#VALUE!</v>
      </c>
      <c r="M664" s="49" t="e">
        <f>0.01*('11'!B$17-'935'!X664)*Results!D664</f>
        <v>#VALUE!</v>
      </c>
      <c r="N664" s="32" t="e">
        <f>0.01*'11'!B$17*Matrix!H664*Matrix!BC664</f>
        <v>#VALUE!</v>
      </c>
      <c r="O664" s="32" t="e">
        <f>0.01*('11'!B$17-'935'!X664)*Matrix!BW664</f>
        <v>#VALUE!</v>
      </c>
      <c r="P664" s="49" t="e">
        <f>0.01*Matrix!AS664*'935'!U664</f>
        <v>#VALUE!</v>
      </c>
      <c r="Q664" s="57" t="e">
        <f t="shared" si="56"/>
        <v>#VALUE!</v>
      </c>
      <c r="R664" s="34" t="e">
        <f>'935'!Z664</f>
        <v>#VALUE!</v>
      </c>
      <c r="S664" s="58" t="e">
        <f t="shared" si="57"/>
        <v>#VALUE!</v>
      </c>
      <c r="T664" s="59" t="e">
        <f t="shared" si="58"/>
        <v>#VALUE!</v>
      </c>
      <c r="U664" s="57" t="e">
        <f t="shared" si="59"/>
        <v>#VALUE!</v>
      </c>
      <c r="V664" s="34" t="e">
        <f>'935'!AA664</f>
        <v>#VALUE!</v>
      </c>
      <c r="W664" s="58" t="e">
        <f t="shared" si="60"/>
        <v>#VALUE!</v>
      </c>
      <c r="X664" s="59" t="e">
        <f t="shared" si="61"/>
        <v>#VALUE!</v>
      </c>
      <c r="Y664" s="57" t="e">
        <f>0.01*('11'!B$17-'935'!X664)*Matrix!BT664</f>
        <v>#VALUE!</v>
      </c>
      <c r="Z664" s="32" t="e">
        <f>0.01*'11'!B$17*Matrix!AT664*Matrix!CV664</f>
        <v>#VALUE!</v>
      </c>
      <c r="AA664" s="32" t="e">
        <f>Matrix!AT664*MAX(Matrix!DD664,0-(Matrix!DC664+IF('935'!Q664=0,0,(1-'935'!Y664/'11'!C$17)*'11'!B$17/('11'!B$17-'935'!X664)*IF(Matrix!AT664=0,1,Matrix!BX664/Matrix!AT664)*Matrix!CU664)))*'11'!B$17*0.01*'DNO totals'!B$228/'DNO totals'!B$296</f>
        <v>#VALUE!</v>
      </c>
      <c r="AB664" s="32" t="e">
        <f>Matrix!AT664*'Charging rates'!B$106*Matrix!DA664</f>
        <v>#VALUE!</v>
      </c>
      <c r="AC664" s="32" t="e">
        <f>Matrix!AT664*MAX(Matrix!DD664,0-(Matrix!DC664+IF('935'!Q664=0,0,(1-'935'!Y664/'11'!C$17)*'11'!B$17/('11'!B$17-'935'!X664)*IF(Matrix!AT664=0,1,Matrix!BX664/Matrix!AT664)*Matrix!CU664)))*'11'!B$17*0.01*'DNO totals'!B$238/'DNO totals'!B$296</f>
        <v>#VALUE!</v>
      </c>
      <c r="AD664" s="32" t="e">
        <f>0.01*(Matrix!BX664*'11'!B$17*Matrix!CA664+Matrix!AT664*Matrix!CC664*'935'!Q664*('11'!C$17-'935'!Y664)*('11'!B$17/('11'!B$17-'935'!X664)))</f>
        <v>#VALUE!</v>
      </c>
      <c r="AE664" s="32" t="e">
        <f>Matrix!AT664*'Charging rates'!B$116*(Parameters!B$21+Matrix!AU664)*IF('DNO totals'!B$323&lt;0,1,'935'!S664)</f>
        <v>#VALUE!</v>
      </c>
      <c r="AF664" s="32" t="e">
        <f>Matrix!AT664*MAX(Matrix!DD664,0-(Matrix!DC664+IF('935'!Q664=0,0,(1-'935'!Y664/'11'!C$17)*'11'!B$17/('11'!B$17-'935'!X664)*IF(Matrix!AT664=0,1,Matrix!BX664/Matrix!AT664)*Matrix!CU664)))*'11'!B$17*0.01*(1-('DNO totals'!B$238+'DNO totals'!B$228)/'DNO totals'!B$296)</f>
        <v>#VALUE!</v>
      </c>
      <c r="AG664" s="49" t="e">
        <f t="shared" si="62"/>
        <v>#VALUE!</v>
      </c>
    </row>
    <row r="665" spans="1:33">
      <c r="A665" s="28">
        <v>565</v>
      </c>
      <c r="B665" s="47" t="e">
        <f>Results!B665</f>
        <v>#VALUE!</v>
      </c>
      <c r="C665" s="35" t="e">
        <f>Results!C665</f>
        <v>#VALUE!</v>
      </c>
      <c r="D665" s="55" t="e">
        <f>Results!D665</f>
        <v>#VALUE!</v>
      </c>
      <c r="E665" s="55" t="e">
        <f>Results!E665</f>
        <v>#VALUE!</v>
      </c>
      <c r="F665" s="56" t="e">
        <f>Results!F665</f>
        <v>#VALUE!</v>
      </c>
      <c r="G665" s="35" t="e">
        <f>Results!G665</f>
        <v>#VALUE!</v>
      </c>
      <c r="H665" s="55" t="e">
        <f>Results!H665</f>
        <v>#VALUE!</v>
      </c>
      <c r="I665" s="55" t="e">
        <f>Results!I665</f>
        <v>#VALUE!</v>
      </c>
      <c r="J665" s="56" t="e">
        <f>Results!J665</f>
        <v>#VALUE!</v>
      </c>
      <c r="K665" s="57" t="e">
        <f>0.01*'11'!B$17*Matrix!AT665*Results!E665</f>
        <v>#VALUE!</v>
      </c>
      <c r="L665" s="32" t="e">
        <f>0.01*('11'!C$17-'935'!Y665)*Results!C665*Matrix!AT665*('11'!B$17/('11'!B$17-'935'!X665))*'935'!Q665</f>
        <v>#VALUE!</v>
      </c>
      <c r="M665" s="49" t="e">
        <f>0.01*('11'!B$17-'935'!X665)*Results!D665</f>
        <v>#VALUE!</v>
      </c>
      <c r="N665" s="32" t="e">
        <f>0.01*'11'!B$17*Matrix!H665*Matrix!BC665</f>
        <v>#VALUE!</v>
      </c>
      <c r="O665" s="32" t="e">
        <f>0.01*('11'!B$17-'935'!X665)*Matrix!BW665</f>
        <v>#VALUE!</v>
      </c>
      <c r="P665" s="49" t="e">
        <f>0.01*Matrix!AS665*'935'!U665</f>
        <v>#VALUE!</v>
      </c>
      <c r="Q665" s="57" t="e">
        <f t="shared" si="56"/>
        <v>#VALUE!</v>
      </c>
      <c r="R665" s="34" t="e">
        <f>'935'!Z665</f>
        <v>#VALUE!</v>
      </c>
      <c r="S665" s="58" t="e">
        <f t="shared" si="57"/>
        <v>#VALUE!</v>
      </c>
      <c r="T665" s="59" t="e">
        <f t="shared" si="58"/>
        <v>#VALUE!</v>
      </c>
      <c r="U665" s="57" t="e">
        <f t="shared" si="59"/>
        <v>#VALUE!</v>
      </c>
      <c r="V665" s="34" t="e">
        <f>'935'!AA665</f>
        <v>#VALUE!</v>
      </c>
      <c r="W665" s="58" t="e">
        <f t="shared" si="60"/>
        <v>#VALUE!</v>
      </c>
      <c r="X665" s="59" t="e">
        <f t="shared" si="61"/>
        <v>#VALUE!</v>
      </c>
      <c r="Y665" s="57" t="e">
        <f>0.01*('11'!B$17-'935'!X665)*Matrix!BT665</f>
        <v>#VALUE!</v>
      </c>
      <c r="Z665" s="32" t="e">
        <f>0.01*'11'!B$17*Matrix!AT665*Matrix!CV665</f>
        <v>#VALUE!</v>
      </c>
      <c r="AA665" s="32" t="e">
        <f>Matrix!AT665*MAX(Matrix!DD665,0-(Matrix!DC665+IF('935'!Q665=0,0,(1-'935'!Y665/'11'!C$17)*'11'!B$17/('11'!B$17-'935'!X665)*IF(Matrix!AT665=0,1,Matrix!BX665/Matrix!AT665)*Matrix!CU665)))*'11'!B$17*0.01*'DNO totals'!B$228/'DNO totals'!B$296</f>
        <v>#VALUE!</v>
      </c>
      <c r="AB665" s="32" t="e">
        <f>Matrix!AT665*'Charging rates'!B$106*Matrix!DA665</f>
        <v>#VALUE!</v>
      </c>
      <c r="AC665" s="32" t="e">
        <f>Matrix!AT665*MAX(Matrix!DD665,0-(Matrix!DC665+IF('935'!Q665=0,0,(1-'935'!Y665/'11'!C$17)*'11'!B$17/('11'!B$17-'935'!X665)*IF(Matrix!AT665=0,1,Matrix!BX665/Matrix!AT665)*Matrix!CU665)))*'11'!B$17*0.01*'DNO totals'!B$238/'DNO totals'!B$296</f>
        <v>#VALUE!</v>
      </c>
      <c r="AD665" s="32" t="e">
        <f>0.01*(Matrix!BX665*'11'!B$17*Matrix!CA665+Matrix!AT665*Matrix!CC665*'935'!Q665*('11'!C$17-'935'!Y665)*('11'!B$17/('11'!B$17-'935'!X665)))</f>
        <v>#VALUE!</v>
      </c>
      <c r="AE665" s="32" t="e">
        <f>Matrix!AT665*'Charging rates'!B$116*(Parameters!B$21+Matrix!AU665)*IF('DNO totals'!B$323&lt;0,1,'935'!S665)</f>
        <v>#VALUE!</v>
      </c>
      <c r="AF665" s="32" t="e">
        <f>Matrix!AT665*MAX(Matrix!DD665,0-(Matrix!DC665+IF('935'!Q665=0,0,(1-'935'!Y665/'11'!C$17)*'11'!B$17/('11'!B$17-'935'!X665)*IF(Matrix!AT665=0,1,Matrix!BX665/Matrix!AT665)*Matrix!CU665)))*'11'!B$17*0.01*(1-('DNO totals'!B$238+'DNO totals'!B$228)/'DNO totals'!B$296)</f>
        <v>#VALUE!</v>
      </c>
      <c r="AG665" s="49" t="e">
        <f t="shared" si="62"/>
        <v>#VALUE!</v>
      </c>
    </row>
    <row r="666" spans="1:33">
      <c r="A666" s="28">
        <v>566</v>
      </c>
      <c r="B666" s="47" t="e">
        <f>Results!B666</f>
        <v>#VALUE!</v>
      </c>
      <c r="C666" s="35" t="e">
        <f>Results!C666</f>
        <v>#VALUE!</v>
      </c>
      <c r="D666" s="55" t="e">
        <f>Results!D666</f>
        <v>#VALUE!</v>
      </c>
      <c r="E666" s="55" t="e">
        <f>Results!E666</f>
        <v>#VALUE!</v>
      </c>
      <c r="F666" s="56" t="e">
        <f>Results!F666</f>
        <v>#VALUE!</v>
      </c>
      <c r="G666" s="35" t="e">
        <f>Results!G666</f>
        <v>#VALUE!</v>
      </c>
      <c r="H666" s="55" t="e">
        <f>Results!H666</f>
        <v>#VALUE!</v>
      </c>
      <c r="I666" s="55" t="e">
        <f>Results!I666</f>
        <v>#VALUE!</v>
      </c>
      <c r="J666" s="56" t="e">
        <f>Results!J666</f>
        <v>#VALUE!</v>
      </c>
      <c r="K666" s="57" t="e">
        <f>0.01*'11'!B$17*Matrix!AT666*Results!E666</f>
        <v>#VALUE!</v>
      </c>
      <c r="L666" s="32" t="e">
        <f>0.01*('11'!C$17-'935'!Y666)*Results!C666*Matrix!AT666*('11'!B$17/('11'!B$17-'935'!X666))*'935'!Q666</f>
        <v>#VALUE!</v>
      </c>
      <c r="M666" s="49" t="e">
        <f>0.01*('11'!B$17-'935'!X666)*Results!D666</f>
        <v>#VALUE!</v>
      </c>
      <c r="N666" s="32" t="e">
        <f>0.01*'11'!B$17*Matrix!H666*Matrix!BC666</f>
        <v>#VALUE!</v>
      </c>
      <c r="O666" s="32" t="e">
        <f>0.01*('11'!B$17-'935'!X666)*Matrix!BW666</f>
        <v>#VALUE!</v>
      </c>
      <c r="P666" s="49" t="e">
        <f>0.01*Matrix!AS666*'935'!U666</f>
        <v>#VALUE!</v>
      </c>
      <c r="Q666" s="57" t="e">
        <f t="shared" si="56"/>
        <v>#VALUE!</v>
      </c>
      <c r="R666" s="34" t="e">
        <f>'935'!Z666</f>
        <v>#VALUE!</v>
      </c>
      <c r="S666" s="58" t="e">
        <f t="shared" si="57"/>
        <v>#VALUE!</v>
      </c>
      <c r="T666" s="59" t="e">
        <f t="shared" si="58"/>
        <v>#VALUE!</v>
      </c>
      <c r="U666" s="57" t="e">
        <f t="shared" si="59"/>
        <v>#VALUE!</v>
      </c>
      <c r="V666" s="34" t="e">
        <f>'935'!AA666</f>
        <v>#VALUE!</v>
      </c>
      <c r="W666" s="58" t="e">
        <f t="shared" si="60"/>
        <v>#VALUE!</v>
      </c>
      <c r="X666" s="59" t="e">
        <f t="shared" si="61"/>
        <v>#VALUE!</v>
      </c>
      <c r="Y666" s="57" t="e">
        <f>0.01*('11'!B$17-'935'!X666)*Matrix!BT666</f>
        <v>#VALUE!</v>
      </c>
      <c r="Z666" s="32" t="e">
        <f>0.01*'11'!B$17*Matrix!AT666*Matrix!CV666</f>
        <v>#VALUE!</v>
      </c>
      <c r="AA666" s="32" t="e">
        <f>Matrix!AT666*MAX(Matrix!DD666,0-(Matrix!DC666+IF('935'!Q666=0,0,(1-'935'!Y666/'11'!C$17)*'11'!B$17/('11'!B$17-'935'!X666)*IF(Matrix!AT666=0,1,Matrix!BX666/Matrix!AT666)*Matrix!CU666)))*'11'!B$17*0.01*'DNO totals'!B$228/'DNO totals'!B$296</f>
        <v>#VALUE!</v>
      </c>
      <c r="AB666" s="32" t="e">
        <f>Matrix!AT666*'Charging rates'!B$106*Matrix!DA666</f>
        <v>#VALUE!</v>
      </c>
      <c r="AC666" s="32" t="e">
        <f>Matrix!AT666*MAX(Matrix!DD666,0-(Matrix!DC666+IF('935'!Q666=0,0,(1-'935'!Y666/'11'!C$17)*'11'!B$17/('11'!B$17-'935'!X666)*IF(Matrix!AT666=0,1,Matrix!BX666/Matrix!AT666)*Matrix!CU666)))*'11'!B$17*0.01*'DNO totals'!B$238/'DNO totals'!B$296</f>
        <v>#VALUE!</v>
      </c>
      <c r="AD666" s="32" t="e">
        <f>0.01*(Matrix!BX666*'11'!B$17*Matrix!CA666+Matrix!AT666*Matrix!CC666*'935'!Q666*('11'!C$17-'935'!Y666)*('11'!B$17/('11'!B$17-'935'!X666)))</f>
        <v>#VALUE!</v>
      </c>
      <c r="AE666" s="32" t="e">
        <f>Matrix!AT666*'Charging rates'!B$116*(Parameters!B$21+Matrix!AU666)*IF('DNO totals'!B$323&lt;0,1,'935'!S666)</f>
        <v>#VALUE!</v>
      </c>
      <c r="AF666" s="32" t="e">
        <f>Matrix!AT666*MAX(Matrix!DD666,0-(Matrix!DC666+IF('935'!Q666=0,0,(1-'935'!Y666/'11'!C$17)*'11'!B$17/('11'!B$17-'935'!X666)*IF(Matrix!AT666=0,1,Matrix!BX666/Matrix!AT666)*Matrix!CU666)))*'11'!B$17*0.01*(1-('DNO totals'!B$238+'DNO totals'!B$228)/'DNO totals'!B$296)</f>
        <v>#VALUE!</v>
      </c>
      <c r="AG666" s="49" t="e">
        <f t="shared" si="62"/>
        <v>#VALUE!</v>
      </c>
    </row>
    <row r="667" spans="1:33">
      <c r="A667" s="28">
        <v>567</v>
      </c>
      <c r="B667" s="47" t="e">
        <f>Results!B667</f>
        <v>#VALUE!</v>
      </c>
      <c r="C667" s="35" t="e">
        <f>Results!C667</f>
        <v>#VALUE!</v>
      </c>
      <c r="D667" s="55" t="e">
        <f>Results!D667</f>
        <v>#VALUE!</v>
      </c>
      <c r="E667" s="55" t="e">
        <f>Results!E667</f>
        <v>#VALUE!</v>
      </c>
      <c r="F667" s="56" t="e">
        <f>Results!F667</f>
        <v>#VALUE!</v>
      </c>
      <c r="G667" s="35" t="e">
        <f>Results!G667</f>
        <v>#VALUE!</v>
      </c>
      <c r="H667" s="55" t="e">
        <f>Results!H667</f>
        <v>#VALUE!</v>
      </c>
      <c r="I667" s="55" t="e">
        <f>Results!I667</f>
        <v>#VALUE!</v>
      </c>
      <c r="J667" s="56" t="e">
        <f>Results!J667</f>
        <v>#VALUE!</v>
      </c>
      <c r="K667" s="57" t="e">
        <f>0.01*'11'!B$17*Matrix!AT667*Results!E667</f>
        <v>#VALUE!</v>
      </c>
      <c r="L667" s="32" t="e">
        <f>0.01*('11'!C$17-'935'!Y667)*Results!C667*Matrix!AT667*('11'!B$17/('11'!B$17-'935'!X667))*'935'!Q667</f>
        <v>#VALUE!</v>
      </c>
      <c r="M667" s="49" t="e">
        <f>0.01*('11'!B$17-'935'!X667)*Results!D667</f>
        <v>#VALUE!</v>
      </c>
      <c r="N667" s="32" t="e">
        <f>0.01*'11'!B$17*Matrix!H667*Matrix!BC667</f>
        <v>#VALUE!</v>
      </c>
      <c r="O667" s="32" t="e">
        <f>0.01*('11'!B$17-'935'!X667)*Matrix!BW667</f>
        <v>#VALUE!</v>
      </c>
      <c r="P667" s="49" t="e">
        <f>0.01*Matrix!AS667*'935'!U667</f>
        <v>#VALUE!</v>
      </c>
      <c r="Q667" s="57" t="e">
        <f t="shared" si="56"/>
        <v>#VALUE!</v>
      </c>
      <c r="R667" s="34" t="e">
        <f>'935'!Z667</f>
        <v>#VALUE!</v>
      </c>
      <c r="S667" s="58" t="e">
        <f t="shared" si="57"/>
        <v>#VALUE!</v>
      </c>
      <c r="T667" s="59" t="e">
        <f t="shared" si="58"/>
        <v>#VALUE!</v>
      </c>
      <c r="U667" s="57" t="e">
        <f t="shared" si="59"/>
        <v>#VALUE!</v>
      </c>
      <c r="V667" s="34" t="e">
        <f>'935'!AA667</f>
        <v>#VALUE!</v>
      </c>
      <c r="W667" s="58" t="e">
        <f t="shared" si="60"/>
        <v>#VALUE!</v>
      </c>
      <c r="X667" s="59" t="e">
        <f t="shared" si="61"/>
        <v>#VALUE!</v>
      </c>
      <c r="Y667" s="57" t="e">
        <f>0.01*('11'!B$17-'935'!X667)*Matrix!BT667</f>
        <v>#VALUE!</v>
      </c>
      <c r="Z667" s="32" t="e">
        <f>0.01*'11'!B$17*Matrix!AT667*Matrix!CV667</f>
        <v>#VALUE!</v>
      </c>
      <c r="AA667" s="32" t="e">
        <f>Matrix!AT667*MAX(Matrix!DD667,0-(Matrix!DC667+IF('935'!Q667=0,0,(1-'935'!Y667/'11'!C$17)*'11'!B$17/('11'!B$17-'935'!X667)*IF(Matrix!AT667=0,1,Matrix!BX667/Matrix!AT667)*Matrix!CU667)))*'11'!B$17*0.01*'DNO totals'!B$228/'DNO totals'!B$296</f>
        <v>#VALUE!</v>
      </c>
      <c r="AB667" s="32" t="e">
        <f>Matrix!AT667*'Charging rates'!B$106*Matrix!DA667</f>
        <v>#VALUE!</v>
      </c>
      <c r="AC667" s="32" t="e">
        <f>Matrix!AT667*MAX(Matrix!DD667,0-(Matrix!DC667+IF('935'!Q667=0,0,(1-'935'!Y667/'11'!C$17)*'11'!B$17/('11'!B$17-'935'!X667)*IF(Matrix!AT667=0,1,Matrix!BX667/Matrix!AT667)*Matrix!CU667)))*'11'!B$17*0.01*'DNO totals'!B$238/'DNO totals'!B$296</f>
        <v>#VALUE!</v>
      </c>
      <c r="AD667" s="32" t="e">
        <f>0.01*(Matrix!BX667*'11'!B$17*Matrix!CA667+Matrix!AT667*Matrix!CC667*'935'!Q667*('11'!C$17-'935'!Y667)*('11'!B$17/('11'!B$17-'935'!X667)))</f>
        <v>#VALUE!</v>
      </c>
      <c r="AE667" s="32" t="e">
        <f>Matrix!AT667*'Charging rates'!B$116*(Parameters!B$21+Matrix!AU667)*IF('DNO totals'!B$323&lt;0,1,'935'!S667)</f>
        <v>#VALUE!</v>
      </c>
      <c r="AF667" s="32" t="e">
        <f>Matrix!AT667*MAX(Matrix!DD667,0-(Matrix!DC667+IF('935'!Q667=0,0,(1-'935'!Y667/'11'!C$17)*'11'!B$17/('11'!B$17-'935'!X667)*IF(Matrix!AT667=0,1,Matrix!BX667/Matrix!AT667)*Matrix!CU667)))*'11'!B$17*0.01*(1-('DNO totals'!B$238+'DNO totals'!B$228)/'DNO totals'!B$296)</f>
        <v>#VALUE!</v>
      </c>
      <c r="AG667" s="49" t="e">
        <f t="shared" si="62"/>
        <v>#VALUE!</v>
      </c>
    </row>
    <row r="668" spans="1:33">
      <c r="A668" s="28">
        <v>568</v>
      </c>
      <c r="B668" s="47" t="e">
        <f>Results!B668</f>
        <v>#VALUE!</v>
      </c>
      <c r="C668" s="35" t="e">
        <f>Results!C668</f>
        <v>#VALUE!</v>
      </c>
      <c r="D668" s="55" t="e">
        <f>Results!D668</f>
        <v>#VALUE!</v>
      </c>
      <c r="E668" s="55" t="e">
        <f>Results!E668</f>
        <v>#VALUE!</v>
      </c>
      <c r="F668" s="56" t="e">
        <f>Results!F668</f>
        <v>#VALUE!</v>
      </c>
      <c r="G668" s="35" t="e">
        <f>Results!G668</f>
        <v>#VALUE!</v>
      </c>
      <c r="H668" s="55" t="e">
        <f>Results!H668</f>
        <v>#VALUE!</v>
      </c>
      <c r="I668" s="55" t="e">
        <f>Results!I668</f>
        <v>#VALUE!</v>
      </c>
      <c r="J668" s="56" t="e">
        <f>Results!J668</f>
        <v>#VALUE!</v>
      </c>
      <c r="K668" s="57" t="e">
        <f>0.01*'11'!B$17*Matrix!AT668*Results!E668</f>
        <v>#VALUE!</v>
      </c>
      <c r="L668" s="32" t="e">
        <f>0.01*('11'!C$17-'935'!Y668)*Results!C668*Matrix!AT668*('11'!B$17/('11'!B$17-'935'!X668))*'935'!Q668</f>
        <v>#VALUE!</v>
      </c>
      <c r="M668" s="49" t="e">
        <f>0.01*('11'!B$17-'935'!X668)*Results!D668</f>
        <v>#VALUE!</v>
      </c>
      <c r="N668" s="32" t="e">
        <f>0.01*'11'!B$17*Matrix!H668*Matrix!BC668</f>
        <v>#VALUE!</v>
      </c>
      <c r="O668" s="32" t="e">
        <f>0.01*('11'!B$17-'935'!X668)*Matrix!BW668</f>
        <v>#VALUE!</v>
      </c>
      <c r="P668" s="49" t="e">
        <f>0.01*Matrix!AS668*'935'!U668</f>
        <v>#VALUE!</v>
      </c>
      <c r="Q668" s="57" t="e">
        <f t="shared" si="56"/>
        <v>#VALUE!</v>
      </c>
      <c r="R668" s="34" t="e">
        <f>'935'!Z668</f>
        <v>#VALUE!</v>
      </c>
      <c r="S668" s="58" t="e">
        <f t="shared" si="57"/>
        <v>#VALUE!</v>
      </c>
      <c r="T668" s="59" t="e">
        <f t="shared" si="58"/>
        <v>#VALUE!</v>
      </c>
      <c r="U668" s="57" t="e">
        <f t="shared" si="59"/>
        <v>#VALUE!</v>
      </c>
      <c r="V668" s="34" t="e">
        <f>'935'!AA668</f>
        <v>#VALUE!</v>
      </c>
      <c r="W668" s="58" t="e">
        <f t="shared" si="60"/>
        <v>#VALUE!</v>
      </c>
      <c r="X668" s="59" t="e">
        <f t="shared" si="61"/>
        <v>#VALUE!</v>
      </c>
      <c r="Y668" s="57" t="e">
        <f>0.01*('11'!B$17-'935'!X668)*Matrix!BT668</f>
        <v>#VALUE!</v>
      </c>
      <c r="Z668" s="32" t="e">
        <f>0.01*'11'!B$17*Matrix!AT668*Matrix!CV668</f>
        <v>#VALUE!</v>
      </c>
      <c r="AA668" s="32" t="e">
        <f>Matrix!AT668*MAX(Matrix!DD668,0-(Matrix!DC668+IF('935'!Q668=0,0,(1-'935'!Y668/'11'!C$17)*'11'!B$17/('11'!B$17-'935'!X668)*IF(Matrix!AT668=0,1,Matrix!BX668/Matrix!AT668)*Matrix!CU668)))*'11'!B$17*0.01*'DNO totals'!B$228/'DNO totals'!B$296</f>
        <v>#VALUE!</v>
      </c>
      <c r="AB668" s="32" t="e">
        <f>Matrix!AT668*'Charging rates'!B$106*Matrix!DA668</f>
        <v>#VALUE!</v>
      </c>
      <c r="AC668" s="32" t="e">
        <f>Matrix!AT668*MAX(Matrix!DD668,0-(Matrix!DC668+IF('935'!Q668=0,0,(1-'935'!Y668/'11'!C$17)*'11'!B$17/('11'!B$17-'935'!X668)*IF(Matrix!AT668=0,1,Matrix!BX668/Matrix!AT668)*Matrix!CU668)))*'11'!B$17*0.01*'DNO totals'!B$238/'DNO totals'!B$296</f>
        <v>#VALUE!</v>
      </c>
      <c r="AD668" s="32" t="e">
        <f>0.01*(Matrix!BX668*'11'!B$17*Matrix!CA668+Matrix!AT668*Matrix!CC668*'935'!Q668*('11'!C$17-'935'!Y668)*('11'!B$17/('11'!B$17-'935'!X668)))</f>
        <v>#VALUE!</v>
      </c>
      <c r="AE668" s="32" t="e">
        <f>Matrix!AT668*'Charging rates'!B$116*(Parameters!B$21+Matrix!AU668)*IF('DNO totals'!B$323&lt;0,1,'935'!S668)</f>
        <v>#VALUE!</v>
      </c>
      <c r="AF668" s="32" t="e">
        <f>Matrix!AT668*MAX(Matrix!DD668,0-(Matrix!DC668+IF('935'!Q668=0,0,(1-'935'!Y668/'11'!C$17)*'11'!B$17/('11'!B$17-'935'!X668)*IF(Matrix!AT668=0,1,Matrix!BX668/Matrix!AT668)*Matrix!CU668)))*'11'!B$17*0.01*(1-('DNO totals'!B$238+'DNO totals'!B$228)/'DNO totals'!B$296)</f>
        <v>#VALUE!</v>
      </c>
      <c r="AG668" s="49" t="e">
        <f t="shared" si="62"/>
        <v>#VALUE!</v>
      </c>
    </row>
    <row r="669" spans="1:33">
      <c r="A669" s="28">
        <v>569</v>
      </c>
      <c r="B669" s="47" t="e">
        <f>Results!B669</f>
        <v>#VALUE!</v>
      </c>
      <c r="C669" s="35" t="e">
        <f>Results!C669</f>
        <v>#VALUE!</v>
      </c>
      <c r="D669" s="55" t="e">
        <f>Results!D669</f>
        <v>#VALUE!</v>
      </c>
      <c r="E669" s="55" t="e">
        <f>Results!E669</f>
        <v>#VALUE!</v>
      </c>
      <c r="F669" s="56" t="e">
        <f>Results!F669</f>
        <v>#VALUE!</v>
      </c>
      <c r="G669" s="35" t="e">
        <f>Results!G669</f>
        <v>#VALUE!</v>
      </c>
      <c r="H669" s="55" t="e">
        <f>Results!H669</f>
        <v>#VALUE!</v>
      </c>
      <c r="I669" s="55" t="e">
        <f>Results!I669</f>
        <v>#VALUE!</v>
      </c>
      <c r="J669" s="56" t="e">
        <f>Results!J669</f>
        <v>#VALUE!</v>
      </c>
      <c r="K669" s="57" t="e">
        <f>0.01*'11'!B$17*Matrix!AT669*Results!E669</f>
        <v>#VALUE!</v>
      </c>
      <c r="L669" s="32" t="e">
        <f>0.01*('11'!C$17-'935'!Y669)*Results!C669*Matrix!AT669*('11'!B$17/('11'!B$17-'935'!X669))*'935'!Q669</f>
        <v>#VALUE!</v>
      </c>
      <c r="M669" s="49" t="e">
        <f>0.01*('11'!B$17-'935'!X669)*Results!D669</f>
        <v>#VALUE!</v>
      </c>
      <c r="N669" s="32" t="e">
        <f>0.01*'11'!B$17*Matrix!H669*Matrix!BC669</f>
        <v>#VALUE!</v>
      </c>
      <c r="O669" s="32" t="e">
        <f>0.01*('11'!B$17-'935'!X669)*Matrix!BW669</f>
        <v>#VALUE!</v>
      </c>
      <c r="P669" s="49" t="e">
        <f>0.01*Matrix!AS669*'935'!U669</f>
        <v>#VALUE!</v>
      </c>
      <c r="Q669" s="57" t="e">
        <f t="shared" si="56"/>
        <v>#VALUE!</v>
      </c>
      <c r="R669" s="34" t="e">
        <f>'935'!Z669</f>
        <v>#VALUE!</v>
      </c>
      <c r="S669" s="58" t="e">
        <f t="shared" si="57"/>
        <v>#VALUE!</v>
      </c>
      <c r="T669" s="59" t="e">
        <f t="shared" si="58"/>
        <v>#VALUE!</v>
      </c>
      <c r="U669" s="57" t="e">
        <f t="shared" si="59"/>
        <v>#VALUE!</v>
      </c>
      <c r="V669" s="34" t="e">
        <f>'935'!AA669</f>
        <v>#VALUE!</v>
      </c>
      <c r="W669" s="58" t="e">
        <f t="shared" si="60"/>
        <v>#VALUE!</v>
      </c>
      <c r="X669" s="59" t="e">
        <f t="shared" si="61"/>
        <v>#VALUE!</v>
      </c>
      <c r="Y669" s="57" t="e">
        <f>0.01*('11'!B$17-'935'!X669)*Matrix!BT669</f>
        <v>#VALUE!</v>
      </c>
      <c r="Z669" s="32" t="e">
        <f>0.01*'11'!B$17*Matrix!AT669*Matrix!CV669</f>
        <v>#VALUE!</v>
      </c>
      <c r="AA669" s="32" t="e">
        <f>Matrix!AT669*MAX(Matrix!DD669,0-(Matrix!DC669+IF('935'!Q669=0,0,(1-'935'!Y669/'11'!C$17)*'11'!B$17/('11'!B$17-'935'!X669)*IF(Matrix!AT669=0,1,Matrix!BX669/Matrix!AT669)*Matrix!CU669)))*'11'!B$17*0.01*'DNO totals'!B$228/'DNO totals'!B$296</f>
        <v>#VALUE!</v>
      </c>
      <c r="AB669" s="32" t="e">
        <f>Matrix!AT669*'Charging rates'!B$106*Matrix!DA669</f>
        <v>#VALUE!</v>
      </c>
      <c r="AC669" s="32" t="e">
        <f>Matrix!AT669*MAX(Matrix!DD669,0-(Matrix!DC669+IF('935'!Q669=0,0,(1-'935'!Y669/'11'!C$17)*'11'!B$17/('11'!B$17-'935'!X669)*IF(Matrix!AT669=0,1,Matrix!BX669/Matrix!AT669)*Matrix!CU669)))*'11'!B$17*0.01*'DNO totals'!B$238/'DNO totals'!B$296</f>
        <v>#VALUE!</v>
      </c>
      <c r="AD669" s="32" t="e">
        <f>0.01*(Matrix!BX669*'11'!B$17*Matrix!CA669+Matrix!AT669*Matrix!CC669*'935'!Q669*('11'!C$17-'935'!Y669)*('11'!B$17/('11'!B$17-'935'!X669)))</f>
        <v>#VALUE!</v>
      </c>
      <c r="AE669" s="32" t="e">
        <f>Matrix!AT669*'Charging rates'!B$116*(Parameters!B$21+Matrix!AU669)*IF('DNO totals'!B$323&lt;0,1,'935'!S669)</f>
        <v>#VALUE!</v>
      </c>
      <c r="AF669" s="32" t="e">
        <f>Matrix!AT669*MAX(Matrix!DD669,0-(Matrix!DC669+IF('935'!Q669=0,0,(1-'935'!Y669/'11'!C$17)*'11'!B$17/('11'!B$17-'935'!X669)*IF(Matrix!AT669=0,1,Matrix!BX669/Matrix!AT669)*Matrix!CU669)))*'11'!B$17*0.01*(1-('DNO totals'!B$238+'DNO totals'!B$228)/'DNO totals'!B$296)</f>
        <v>#VALUE!</v>
      </c>
      <c r="AG669" s="49" t="e">
        <f t="shared" si="62"/>
        <v>#VALUE!</v>
      </c>
    </row>
    <row r="670" spans="1:33">
      <c r="A670" s="28">
        <v>570</v>
      </c>
      <c r="B670" s="47" t="e">
        <f>Results!B670</f>
        <v>#VALUE!</v>
      </c>
      <c r="C670" s="35" t="e">
        <f>Results!C670</f>
        <v>#VALUE!</v>
      </c>
      <c r="D670" s="55" t="e">
        <f>Results!D670</f>
        <v>#VALUE!</v>
      </c>
      <c r="E670" s="55" t="e">
        <f>Results!E670</f>
        <v>#VALUE!</v>
      </c>
      <c r="F670" s="56" t="e">
        <f>Results!F670</f>
        <v>#VALUE!</v>
      </c>
      <c r="G670" s="35" t="e">
        <f>Results!G670</f>
        <v>#VALUE!</v>
      </c>
      <c r="H670" s="55" t="e">
        <f>Results!H670</f>
        <v>#VALUE!</v>
      </c>
      <c r="I670" s="55" t="e">
        <f>Results!I670</f>
        <v>#VALUE!</v>
      </c>
      <c r="J670" s="56" t="e">
        <f>Results!J670</f>
        <v>#VALUE!</v>
      </c>
      <c r="K670" s="57" t="e">
        <f>0.01*'11'!B$17*Matrix!AT670*Results!E670</f>
        <v>#VALUE!</v>
      </c>
      <c r="L670" s="32" t="e">
        <f>0.01*('11'!C$17-'935'!Y670)*Results!C670*Matrix!AT670*('11'!B$17/('11'!B$17-'935'!X670))*'935'!Q670</f>
        <v>#VALUE!</v>
      </c>
      <c r="M670" s="49" t="e">
        <f>0.01*('11'!B$17-'935'!X670)*Results!D670</f>
        <v>#VALUE!</v>
      </c>
      <c r="N670" s="32" t="e">
        <f>0.01*'11'!B$17*Matrix!H670*Matrix!BC670</f>
        <v>#VALUE!</v>
      </c>
      <c r="O670" s="32" t="e">
        <f>0.01*('11'!B$17-'935'!X670)*Matrix!BW670</f>
        <v>#VALUE!</v>
      </c>
      <c r="P670" s="49" t="e">
        <f>0.01*Matrix!AS670*'935'!U670</f>
        <v>#VALUE!</v>
      </c>
      <c r="Q670" s="57" t="e">
        <f t="shared" si="56"/>
        <v>#VALUE!</v>
      </c>
      <c r="R670" s="34" t="e">
        <f>'935'!Z670</f>
        <v>#VALUE!</v>
      </c>
      <c r="S670" s="58" t="e">
        <f t="shared" si="57"/>
        <v>#VALUE!</v>
      </c>
      <c r="T670" s="59" t="e">
        <f t="shared" si="58"/>
        <v>#VALUE!</v>
      </c>
      <c r="U670" s="57" t="e">
        <f t="shared" si="59"/>
        <v>#VALUE!</v>
      </c>
      <c r="V670" s="34" t="e">
        <f>'935'!AA670</f>
        <v>#VALUE!</v>
      </c>
      <c r="W670" s="58" t="e">
        <f t="shared" si="60"/>
        <v>#VALUE!</v>
      </c>
      <c r="X670" s="59" t="e">
        <f t="shared" si="61"/>
        <v>#VALUE!</v>
      </c>
      <c r="Y670" s="57" t="e">
        <f>0.01*('11'!B$17-'935'!X670)*Matrix!BT670</f>
        <v>#VALUE!</v>
      </c>
      <c r="Z670" s="32" t="e">
        <f>0.01*'11'!B$17*Matrix!AT670*Matrix!CV670</f>
        <v>#VALUE!</v>
      </c>
      <c r="AA670" s="32" t="e">
        <f>Matrix!AT670*MAX(Matrix!DD670,0-(Matrix!DC670+IF('935'!Q670=0,0,(1-'935'!Y670/'11'!C$17)*'11'!B$17/('11'!B$17-'935'!X670)*IF(Matrix!AT670=0,1,Matrix!BX670/Matrix!AT670)*Matrix!CU670)))*'11'!B$17*0.01*'DNO totals'!B$228/'DNO totals'!B$296</f>
        <v>#VALUE!</v>
      </c>
      <c r="AB670" s="32" t="e">
        <f>Matrix!AT670*'Charging rates'!B$106*Matrix!DA670</f>
        <v>#VALUE!</v>
      </c>
      <c r="AC670" s="32" t="e">
        <f>Matrix!AT670*MAX(Matrix!DD670,0-(Matrix!DC670+IF('935'!Q670=0,0,(1-'935'!Y670/'11'!C$17)*'11'!B$17/('11'!B$17-'935'!X670)*IF(Matrix!AT670=0,1,Matrix!BX670/Matrix!AT670)*Matrix!CU670)))*'11'!B$17*0.01*'DNO totals'!B$238/'DNO totals'!B$296</f>
        <v>#VALUE!</v>
      </c>
      <c r="AD670" s="32" t="e">
        <f>0.01*(Matrix!BX670*'11'!B$17*Matrix!CA670+Matrix!AT670*Matrix!CC670*'935'!Q670*('11'!C$17-'935'!Y670)*('11'!B$17/('11'!B$17-'935'!X670)))</f>
        <v>#VALUE!</v>
      </c>
      <c r="AE670" s="32" t="e">
        <f>Matrix!AT670*'Charging rates'!B$116*(Parameters!B$21+Matrix!AU670)*IF('DNO totals'!B$323&lt;0,1,'935'!S670)</f>
        <v>#VALUE!</v>
      </c>
      <c r="AF670" s="32" t="e">
        <f>Matrix!AT670*MAX(Matrix!DD670,0-(Matrix!DC670+IF('935'!Q670=0,0,(1-'935'!Y670/'11'!C$17)*'11'!B$17/('11'!B$17-'935'!X670)*IF(Matrix!AT670=0,1,Matrix!BX670/Matrix!AT670)*Matrix!CU670)))*'11'!B$17*0.01*(1-('DNO totals'!B$238+'DNO totals'!B$228)/'DNO totals'!B$296)</f>
        <v>#VALUE!</v>
      </c>
      <c r="AG670" s="49" t="e">
        <f t="shared" si="62"/>
        <v>#VALUE!</v>
      </c>
    </row>
    <row r="671" spans="1:33">
      <c r="A671" s="28">
        <v>571</v>
      </c>
      <c r="B671" s="47" t="e">
        <f>Results!B671</f>
        <v>#VALUE!</v>
      </c>
      <c r="C671" s="35" t="e">
        <f>Results!C671</f>
        <v>#VALUE!</v>
      </c>
      <c r="D671" s="55" t="e">
        <f>Results!D671</f>
        <v>#VALUE!</v>
      </c>
      <c r="E671" s="55" t="e">
        <f>Results!E671</f>
        <v>#VALUE!</v>
      </c>
      <c r="F671" s="56" t="e">
        <f>Results!F671</f>
        <v>#VALUE!</v>
      </c>
      <c r="G671" s="35" t="e">
        <f>Results!G671</f>
        <v>#VALUE!</v>
      </c>
      <c r="H671" s="55" t="e">
        <f>Results!H671</f>
        <v>#VALUE!</v>
      </c>
      <c r="I671" s="55" t="e">
        <f>Results!I671</f>
        <v>#VALUE!</v>
      </c>
      <c r="J671" s="56" t="e">
        <f>Results!J671</f>
        <v>#VALUE!</v>
      </c>
      <c r="K671" s="57" t="e">
        <f>0.01*'11'!B$17*Matrix!AT671*Results!E671</f>
        <v>#VALUE!</v>
      </c>
      <c r="L671" s="32" t="e">
        <f>0.01*('11'!C$17-'935'!Y671)*Results!C671*Matrix!AT671*('11'!B$17/('11'!B$17-'935'!X671))*'935'!Q671</f>
        <v>#VALUE!</v>
      </c>
      <c r="M671" s="49" t="e">
        <f>0.01*('11'!B$17-'935'!X671)*Results!D671</f>
        <v>#VALUE!</v>
      </c>
      <c r="N671" s="32" t="e">
        <f>0.01*'11'!B$17*Matrix!H671*Matrix!BC671</f>
        <v>#VALUE!</v>
      </c>
      <c r="O671" s="32" t="e">
        <f>0.01*('11'!B$17-'935'!X671)*Matrix!BW671</f>
        <v>#VALUE!</v>
      </c>
      <c r="P671" s="49" t="e">
        <f>0.01*Matrix!AS671*'935'!U671</f>
        <v>#VALUE!</v>
      </c>
      <c r="Q671" s="57" t="e">
        <f t="shared" si="56"/>
        <v>#VALUE!</v>
      </c>
      <c r="R671" s="34" t="e">
        <f>'935'!Z671</f>
        <v>#VALUE!</v>
      </c>
      <c r="S671" s="58" t="e">
        <f t="shared" si="57"/>
        <v>#VALUE!</v>
      </c>
      <c r="T671" s="59" t="e">
        <f t="shared" si="58"/>
        <v>#VALUE!</v>
      </c>
      <c r="U671" s="57" t="e">
        <f t="shared" si="59"/>
        <v>#VALUE!</v>
      </c>
      <c r="V671" s="34" t="e">
        <f>'935'!AA671</f>
        <v>#VALUE!</v>
      </c>
      <c r="W671" s="58" t="e">
        <f t="shared" si="60"/>
        <v>#VALUE!</v>
      </c>
      <c r="X671" s="59" t="e">
        <f t="shared" si="61"/>
        <v>#VALUE!</v>
      </c>
      <c r="Y671" s="57" t="e">
        <f>0.01*('11'!B$17-'935'!X671)*Matrix!BT671</f>
        <v>#VALUE!</v>
      </c>
      <c r="Z671" s="32" t="e">
        <f>0.01*'11'!B$17*Matrix!AT671*Matrix!CV671</f>
        <v>#VALUE!</v>
      </c>
      <c r="AA671" s="32" t="e">
        <f>Matrix!AT671*MAX(Matrix!DD671,0-(Matrix!DC671+IF('935'!Q671=0,0,(1-'935'!Y671/'11'!C$17)*'11'!B$17/('11'!B$17-'935'!X671)*IF(Matrix!AT671=0,1,Matrix!BX671/Matrix!AT671)*Matrix!CU671)))*'11'!B$17*0.01*'DNO totals'!B$228/'DNO totals'!B$296</f>
        <v>#VALUE!</v>
      </c>
      <c r="AB671" s="32" t="e">
        <f>Matrix!AT671*'Charging rates'!B$106*Matrix!DA671</f>
        <v>#VALUE!</v>
      </c>
      <c r="AC671" s="32" t="e">
        <f>Matrix!AT671*MAX(Matrix!DD671,0-(Matrix!DC671+IF('935'!Q671=0,0,(1-'935'!Y671/'11'!C$17)*'11'!B$17/('11'!B$17-'935'!X671)*IF(Matrix!AT671=0,1,Matrix!BX671/Matrix!AT671)*Matrix!CU671)))*'11'!B$17*0.01*'DNO totals'!B$238/'DNO totals'!B$296</f>
        <v>#VALUE!</v>
      </c>
      <c r="AD671" s="32" t="e">
        <f>0.01*(Matrix!BX671*'11'!B$17*Matrix!CA671+Matrix!AT671*Matrix!CC671*'935'!Q671*('11'!C$17-'935'!Y671)*('11'!B$17/('11'!B$17-'935'!X671)))</f>
        <v>#VALUE!</v>
      </c>
      <c r="AE671" s="32" t="e">
        <f>Matrix!AT671*'Charging rates'!B$116*(Parameters!B$21+Matrix!AU671)*IF('DNO totals'!B$323&lt;0,1,'935'!S671)</f>
        <v>#VALUE!</v>
      </c>
      <c r="AF671" s="32" t="e">
        <f>Matrix!AT671*MAX(Matrix!DD671,0-(Matrix!DC671+IF('935'!Q671=0,0,(1-'935'!Y671/'11'!C$17)*'11'!B$17/('11'!B$17-'935'!X671)*IF(Matrix!AT671=0,1,Matrix!BX671/Matrix!AT671)*Matrix!CU671)))*'11'!B$17*0.01*(1-('DNO totals'!B$238+'DNO totals'!B$228)/'DNO totals'!B$296)</f>
        <v>#VALUE!</v>
      </c>
      <c r="AG671" s="49" t="e">
        <f t="shared" si="62"/>
        <v>#VALUE!</v>
      </c>
    </row>
    <row r="672" spans="1:33">
      <c r="A672" s="28">
        <v>572</v>
      </c>
      <c r="B672" s="47" t="e">
        <f>Results!B672</f>
        <v>#VALUE!</v>
      </c>
      <c r="C672" s="35" t="e">
        <f>Results!C672</f>
        <v>#VALUE!</v>
      </c>
      <c r="D672" s="55" t="e">
        <f>Results!D672</f>
        <v>#VALUE!</v>
      </c>
      <c r="E672" s="55" t="e">
        <f>Results!E672</f>
        <v>#VALUE!</v>
      </c>
      <c r="F672" s="56" t="e">
        <f>Results!F672</f>
        <v>#VALUE!</v>
      </c>
      <c r="G672" s="35" t="e">
        <f>Results!G672</f>
        <v>#VALUE!</v>
      </c>
      <c r="H672" s="55" t="e">
        <f>Results!H672</f>
        <v>#VALUE!</v>
      </c>
      <c r="I672" s="55" t="e">
        <f>Results!I672</f>
        <v>#VALUE!</v>
      </c>
      <c r="J672" s="56" t="e">
        <f>Results!J672</f>
        <v>#VALUE!</v>
      </c>
      <c r="K672" s="57" t="e">
        <f>0.01*'11'!B$17*Matrix!AT672*Results!E672</f>
        <v>#VALUE!</v>
      </c>
      <c r="L672" s="32" t="e">
        <f>0.01*('11'!C$17-'935'!Y672)*Results!C672*Matrix!AT672*('11'!B$17/('11'!B$17-'935'!X672))*'935'!Q672</f>
        <v>#VALUE!</v>
      </c>
      <c r="M672" s="49" t="e">
        <f>0.01*('11'!B$17-'935'!X672)*Results!D672</f>
        <v>#VALUE!</v>
      </c>
      <c r="N672" s="32" t="e">
        <f>0.01*'11'!B$17*Matrix!H672*Matrix!BC672</f>
        <v>#VALUE!</v>
      </c>
      <c r="O672" s="32" t="e">
        <f>0.01*('11'!B$17-'935'!X672)*Matrix!BW672</f>
        <v>#VALUE!</v>
      </c>
      <c r="P672" s="49" t="e">
        <f>0.01*Matrix!AS672*'935'!U672</f>
        <v>#VALUE!</v>
      </c>
      <c r="Q672" s="57" t="e">
        <f t="shared" si="56"/>
        <v>#VALUE!</v>
      </c>
      <c r="R672" s="34" t="e">
        <f>'935'!Z672</f>
        <v>#VALUE!</v>
      </c>
      <c r="S672" s="58" t="e">
        <f t="shared" si="57"/>
        <v>#VALUE!</v>
      </c>
      <c r="T672" s="59" t="e">
        <f t="shared" si="58"/>
        <v>#VALUE!</v>
      </c>
      <c r="U672" s="57" t="e">
        <f t="shared" si="59"/>
        <v>#VALUE!</v>
      </c>
      <c r="V672" s="34" t="e">
        <f>'935'!AA672</f>
        <v>#VALUE!</v>
      </c>
      <c r="W672" s="58" t="e">
        <f t="shared" si="60"/>
        <v>#VALUE!</v>
      </c>
      <c r="X672" s="59" t="e">
        <f t="shared" si="61"/>
        <v>#VALUE!</v>
      </c>
      <c r="Y672" s="57" t="e">
        <f>0.01*('11'!B$17-'935'!X672)*Matrix!BT672</f>
        <v>#VALUE!</v>
      </c>
      <c r="Z672" s="32" t="e">
        <f>0.01*'11'!B$17*Matrix!AT672*Matrix!CV672</f>
        <v>#VALUE!</v>
      </c>
      <c r="AA672" s="32" t="e">
        <f>Matrix!AT672*MAX(Matrix!DD672,0-(Matrix!DC672+IF('935'!Q672=0,0,(1-'935'!Y672/'11'!C$17)*'11'!B$17/('11'!B$17-'935'!X672)*IF(Matrix!AT672=0,1,Matrix!BX672/Matrix!AT672)*Matrix!CU672)))*'11'!B$17*0.01*'DNO totals'!B$228/'DNO totals'!B$296</f>
        <v>#VALUE!</v>
      </c>
      <c r="AB672" s="32" t="e">
        <f>Matrix!AT672*'Charging rates'!B$106*Matrix!DA672</f>
        <v>#VALUE!</v>
      </c>
      <c r="AC672" s="32" t="e">
        <f>Matrix!AT672*MAX(Matrix!DD672,0-(Matrix!DC672+IF('935'!Q672=0,0,(1-'935'!Y672/'11'!C$17)*'11'!B$17/('11'!B$17-'935'!X672)*IF(Matrix!AT672=0,1,Matrix!BX672/Matrix!AT672)*Matrix!CU672)))*'11'!B$17*0.01*'DNO totals'!B$238/'DNO totals'!B$296</f>
        <v>#VALUE!</v>
      </c>
      <c r="AD672" s="32" t="e">
        <f>0.01*(Matrix!BX672*'11'!B$17*Matrix!CA672+Matrix!AT672*Matrix!CC672*'935'!Q672*('11'!C$17-'935'!Y672)*('11'!B$17/('11'!B$17-'935'!X672)))</f>
        <v>#VALUE!</v>
      </c>
      <c r="AE672" s="32" t="e">
        <f>Matrix!AT672*'Charging rates'!B$116*(Parameters!B$21+Matrix!AU672)*IF('DNO totals'!B$323&lt;0,1,'935'!S672)</f>
        <v>#VALUE!</v>
      </c>
      <c r="AF672" s="32" t="e">
        <f>Matrix!AT672*MAX(Matrix!DD672,0-(Matrix!DC672+IF('935'!Q672=0,0,(1-'935'!Y672/'11'!C$17)*'11'!B$17/('11'!B$17-'935'!X672)*IF(Matrix!AT672=0,1,Matrix!BX672/Matrix!AT672)*Matrix!CU672)))*'11'!B$17*0.01*(1-('DNO totals'!B$238+'DNO totals'!B$228)/'DNO totals'!B$296)</f>
        <v>#VALUE!</v>
      </c>
      <c r="AG672" s="49" t="e">
        <f t="shared" si="62"/>
        <v>#VALUE!</v>
      </c>
    </row>
    <row r="673" spans="1:33">
      <c r="A673" s="28">
        <v>573</v>
      </c>
      <c r="B673" s="47" t="e">
        <f>Results!B673</f>
        <v>#VALUE!</v>
      </c>
      <c r="C673" s="35" t="e">
        <f>Results!C673</f>
        <v>#VALUE!</v>
      </c>
      <c r="D673" s="55" t="e">
        <f>Results!D673</f>
        <v>#VALUE!</v>
      </c>
      <c r="E673" s="55" t="e">
        <f>Results!E673</f>
        <v>#VALUE!</v>
      </c>
      <c r="F673" s="56" t="e">
        <f>Results!F673</f>
        <v>#VALUE!</v>
      </c>
      <c r="G673" s="35" t="e">
        <f>Results!G673</f>
        <v>#VALUE!</v>
      </c>
      <c r="H673" s="55" t="e">
        <f>Results!H673</f>
        <v>#VALUE!</v>
      </c>
      <c r="I673" s="55" t="e">
        <f>Results!I673</f>
        <v>#VALUE!</v>
      </c>
      <c r="J673" s="56" t="e">
        <f>Results!J673</f>
        <v>#VALUE!</v>
      </c>
      <c r="K673" s="57" t="e">
        <f>0.01*'11'!B$17*Matrix!AT673*Results!E673</f>
        <v>#VALUE!</v>
      </c>
      <c r="L673" s="32" t="e">
        <f>0.01*('11'!C$17-'935'!Y673)*Results!C673*Matrix!AT673*('11'!B$17/('11'!B$17-'935'!X673))*'935'!Q673</f>
        <v>#VALUE!</v>
      </c>
      <c r="M673" s="49" t="e">
        <f>0.01*('11'!B$17-'935'!X673)*Results!D673</f>
        <v>#VALUE!</v>
      </c>
      <c r="N673" s="32" t="e">
        <f>0.01*'11'!B$17*Matrix!H673*Matrix!BC673</f>
        <v>#VALUE!</v>
      </c>
      <c r="O673" s="32" t="e">
        <f>0.01*('11'!B$17-'935'!X673)*Matrix!BW673</f>
        <v>#VALUE!</v>
      </c>
      <c r="P673" s="49" t="e">
        <f>0.01*Matrix!AS673*'935'!U673</f>
        <v>#VALUE!</v>
      </c>
      <c r="Q673" s="57" t="e">
        <f t="shared" si="56"/>
        <v>#VALUE!</v>
      </c>
      <c r="R673" s="34" t="e">
        <f>'935'!Z673</f>
        <v>#VALUE!</v>
      </c>
      <c r="S673" s="58" t="e">
        <f t="shared" si="57"/>
        <v>#VALUE!</v>
      </c>
      <c r="T673" s="59" t="e">
        <f t="shared" si="58"/>
        <v>#VALUE!</v>
      </c>
      <c r="U673" s="57" t="e">
        <f t="shared" si="59"/>
        <v>#VALUE!</v>
      </c>
      <c r="V673" s="34" t="e">
        <f>'935'!AA673</f>
        <v>#VALUE!</v>
      </c>
      <c r="W673" s="58" t="e">
        <f t="shared" si="60"/>
        <v>#VALUE!</v>
      </c>
      <c r="X673" s="59" t="e">
        <f t="shared" si="61"/>
        <v>#VALUE!</v>
      </c>
      <c r="Y673" s="57" t="e">
        <f>0.01*('11'!B$17-'935'!X673)*Matrix!BT673</f>
        <v>#VALUE!</v>
      </c>
      <c r="Z673" s="32" t="e">
        <f>0.01*'11'!B$17*Matrix!AT673*Matrix!CV673</f>
        <v>#VALUE!</v>
      </c>
      <c r="AA673" s="32" t="e">
        <f>Matrix!AT673*MAX(Matrix!DD673,0-(Matrix!DC673+IF('935'!Q673=0,0,(1-'935'!Y673/'11'!C$17)*'11'!B$17/('11'!B$17-'935'!X673)*IF(Matrix!AT673=0,1,Matrix!BX673/Matrix!AT673)*Matrix!CU673)))*'11'!B$17*0.01*'DNO totals'!B$228/'DNO totals'!B$296</f>
        <v>#VALUE!</v>
      </c>
      <c r="AB673" s="32" t="e">
        <f>Matrix!AT673*'Charging rates'!B$106*Matrix!DA673</f>
        <v>#VALUE!</v>
      </c>
      <c r="AC673" s="32" t="e">
        <f>Matrix!AT673*MAX(Matrix!DD673,0-(Matrix!DC673+IF('935'!Q673=0,0,(1-'935'!Y673/'11'!C$17)*'11'!B$17/('11'!B$17-'935'!X673)*IF(Matrix!AT673=0,1,Matrix!BX673/Matrix!AT673)*Matrix!CU673)))*'11'!B$17*0.01*'DNO totals'!B$238/'DNO totals'!B$296</f>
        <v>#VALUE!</v>
      </c>
      <c r="AD673" s="32" t="e">
        <f>0.01*(Matrix!BX673*'11'!B$17*Matrix!CA673+Matrix!AT673*Matrix!CC673*'935'!Q673*('11'!C$17-'935'!Y673)*('11'!B$17/('11'!B$17-'935'!X673)))</f>
        <v>#VALUE!</v>
      </c>
      <c r="AE673" s="32" t="e">
        <f>Matrix!AT673*'Charging rates'!B$116*(Parameters!B$21+Matrix!AU673)*IF('DNO totals'!B$323&lt;0,1,'935'!S673)</f>
        <v>#VALUE!</v>
      </c>
      <c r="AF673" s="32" t="e">
        <f>Matrix!AT673*MAX(Matrix!DD673,0-(Matrix!DC673+IF('935'!Q673=0,0,(1-'935'!Y673/'11'!C$17)*'11'!B$17/('11'!B$17-'935'!X673)*IF(Matrix!AT673=0,1,Matrix!BX673/Matrix!AT673)*Matrix!CU673)))*'11'!B$17*0.01*(1-('DNO totals'!B$238+'DNO totals'!B$228)/'DNO totals'!B$296)</f>
        <v>#VALUE!</v>
      </c>
      <c r="AG673" s="49" t="e">
        <f t="shared" si="62"/>
        <v>#VALUE!</v>
      </c>
    </row>
    <row r="674" spans="1:33">
      <c r="A674" s="28">
        <v>574</v>
      </c>
      <c r="B674" s="47" t="e">
        <f>Results!B674</f>
        <v>#VALUE!</v>
      </c>
      <c r="C674" s="35" t="e">
        <f>Results!C674</f>
        <v>#VALUE!</v>
      </c>
      <c r="D674" s="55" t="e">
        <f>Results!D674</f>
        <v>#VALUE!</v>
      </c>
      <c r="E674" s="55" t="e">
        <f>Results!E674</f>
        <v>#VALUE!</v>
      </c>
      <c r="F674" s="56" t="e">
        <f>Results!F674</f>
        <v>#VALUE!</v>
      </c>
      <c r="G674" s="35" t="e">
        <f>Results!G674</f>
        <v>#VALUE!</v>
      </c>
      <c r="H674" s="55" t="e">
        <f>Results!H674</f>
        <v>#VALUE!</v>
      </c>
      <c r="I674" s="55" t="e">
        <f>Results!I674</f>
        <v>#VALUE!</v>
      </c>
      <c r="J674" s="56" t="e">
        <f>Results!J674</f>
        <v>#VALUE!</v>
      </c>
      <c r="K674" s="57" t="e">
        <f>0.01*'11'!B$17*Matrix!AT674*Results!E674</f>
        <v>#VALUE!</v>
      </c>
      <c r="L674" s="32" t="e">
        <f>0.01*('11'!C$17-'935'!Y674)*Results!C674*Matrix!AT674*('11'!B$17/('11'!B$17-'935'!X674))*'935'!Q674</f>
        <v>#VALUE!</v>
      </c>
      <c r="M674" s="49" t="e">
        <f>0.01*('11'!B$17-'935'!X674)*Results!D674</f>
        <v>#VALUE!</v>
      </c>
      <c r="N674" s="32" t="e">
        <f>0.01*'11'!B$17*Matrix!H674*Matrix!BC674</f>
        <v>#VALUE!</v>
      </c>
      <c r="O674" s="32" t="e">
        <f>0.01*('11'!B$17-'935'!X674)*Matrix!BW674</f>
        <v>#VALUE!</v>
      </c>
      <c r="P674" s="49" t="e">
        <f>0.01*Matrix!AS674*'935'!U674</f>
        <v>#VALUE!</v>
      </c>
      <c r="Q674" s="57" t="e">
        <f t="shared" si="56"/>
        <v>#VALUE!</v>
      </c>
      <c r="R674" s="34" t="e">
        <f>'935'!Z674</f>
        <v>#VALUE!</v>
      </c>
      <c r="S674" s="58" t="e">
        <f t="shared" si="57"/>
        <v>#VALUE!</v>
      </c>
      <c r="T674" s="59" t="e">
        <f t="shared" si="58"/>
        <v>#VALUE!</v>
      </c>
      <c r="U674" s="57" t="e">
        <f t="shared" si="59"/>
        <v>#VALUE!</v>
      </c>
      <c r="V674" s="34" t="e">
        <f>'935'!AA674</f>
        <v>#VALUE!</v>
      </c>
      <c r="W674" s="58" t="e">
        <f t="shared" si="60"/>
        <v>#VALUE!</v>
      </c>
      <c r="X674" s="59" t="e">
        <f t="shared" si="61"/>
        <v>#VALUE!</v>
      </c>
      <c r="Y674" s="57" t="e">
        <f>0.01*('11'!B$17-'935'!X674)*Matrix!BT674</f>
        <v>#VALUE!</v>
      </c>
      <c r="Z674" s="32" t="e">
        <f>0.01*'11'!B$17*Matrix!AT674*Matrix!CV674</f>
        <v>#VALUE!</v>
      </c>
      <c r="AA674" s="32" t="e">
        <f>Matrix!AT674*MAX(Matrix!DD674,0-(Matrix!DC674+IF('935'!Q674=0,0,(1-'935'!Y674/'11'!C$17)*'11'!B$17/('11'!B$17-'935'!X674)*IF(Matrix!AT674=0,1,Matrix!BX674/Matrix!AT674)*Matrix!CU674)))*'11'!B$17*0.01*'DNO totals'!B$228/'DNO totals'!B$296</f>
        <v>#VALUE!</v>
      </c>
      <c r="AB674" s="32" t="e">
        <f>Matrix!AT674*'Charging rates'!B$106*Matrix!DA674</f>
        <v>#VALUE!</v>
      </c>
      <c r="AC674" s="32" t="e">
        <f>Matrix!AT674*MAX(Matrix!DD674,0-(Matrix!DC674+IF('935'!Q674=0,0,(1-'935'!Y674/'11'!C$17)*'11'!B$17/('11'!B$17-'935'!X674)*IF(Matrix!AT674=0,1,Matrix!BX674/Matrix!AT674)*Matrix!CU674)))*'11'!B$17*0.01*'DNO totals'!B$238/'DNO totals'!B$296</f>
        <v>#VALUE!</v>
      </c>
      <c r="AD674" s="32" t="e">
        <f>0.01*(Matrix!BX674*'11'!B$17*Matrix!CA674+Matrix!AT674*Matrix!CC674*'935'!Q674*('11'!C$17-'935'!Y674)*('11'!B$17/('11'!B$17-'935'!X674)))</f>
        <v>#VALUE!</v>
      </c>
      <c r="AE674" s="32" t="e">
        <f>Matrix!AT674*'Charging rates'!B$116*(Parameters!B$21+Matrix!AU674)*IF('DNO totals'!B$323&lt;0,1,'935'!S674)</f>
        <v>#VALUE!</v>
      </c>
      <c r="AF674" s="32" t="e">
        <f>Matrix!AT674*MAX(Matrix!DD674,0-(Matrix!DC674+IF('935'!Q674=0,0,(1-'935'!Y674/'11'!C$17)*'11'!B$17/('11'!B$17-'935'!X674)*IF(Matrix!AT674=0,1,Matrix!BX674/Matrix!AT674)*Matrix!CU674)))*'11'!B$17*0.01*(1-('DNO totals'!B$238+'DNO totals'!B$228)/'DNO totals'!B$296)</f>
        <v>#VALUE!</v>
      </c>
      <c r="AG674" s="49" t="e">
        <f t="shared" si="62"/>
        <v>#VALUE!</v>
      </c>
    </row>
    <row r="675" spans="1:33">
      <c r="A675" s="28">
        <v>575</v>
      </c>
      <c r="B675" s="47" t="e">
        <f>Results!B675</f>
        <v>#VALUE!</v>
      </c>
      <c r="C675" s="35" t="e">
        <f>Results!C675</f>
        <v>#VALUE!</v>
      </c>
      <c r="D675" s="55" t="e">
        <f>Results!D675</f>
        <v>#VALUE!</v>
      </c>
      <c r="E675" s="55" t="e">
        <f>Results!E675</f>
        <v>#VALUE!</v>
      </c>
      <c r="F675" s="56" t="e">
        <f>Results!F675</f>
        <v>#VALUE!</v>
      </c>
      <c r="G675" s="35" t="e">
        <f>Results!G675</f>
        <v>#VALUE!</v>
      </c>
      <c r="H675" s="55" t="e">
        <f>Results!H675</f>
        <v>#VALUE!</v>
      </c>
      <c r="I675" s="55" t="e">
        <f>Results!I675</f>
        <v>#VALUE!</v>
      </c>
      <c r="J675" s="56" t="e">
        <f>Results!J675</f>
        <v>#VALUE!</v>
      </c>
      <c r="K675" s="57" t="e">
        <f>0.01*'11'!B$17*Matrix!AT675*Results!E675</f>
        <v>#VALUE!</v>
      </c>
      <c r="L675" s="32" t="e">
        <f>0.01*('11'!C$17-'935'!Y675)*Results!C675*Matrix!AT675*('11'!B$17/('11'!B$17-'935'!X675))*'935'!Q675</f>
        <v>#VALUE!</v>
      </c>
      <c r="M675" s="49" t="e">
        <f>0.01*('11'!B$17-'935'!X675)*Results!D675</f>
        <v>#VALUE!</v>
      </c>
      <c r="N675" s="32" t="e">
        <f>0.01*'11'!B$17*Matrix!H675*Matrix!BC675</f>
        <v>#VALUE!</v>
      </c>
      <c r="O675" s="32" t="e">
        <f>0.01*('11'!B$17-'935'!X675)*Matrix!BW675</f>
        <v>#VALUE!</v>
      </c>
      <c r="P675" s="49" t="e">
        <f>0.01*Matrix!AS675*'935'!U675</f>
        <v>#VALUE!</v>
      </c>
      <c r="Q675" s="57" t="e">
        <f t="shared" si="56"/>
        <v>#VALUE!</v>
      </c>
      <c r="R675" s="34" t="e">
        <f>'935'!Z675</f>
        <v>#VALUE!</v>
      </c>
      <c r="S675" s="58" t="e">
        <f t="shared" si="57"/>
        <v>#VALUE!</v>
      </c>
      <c r="T675" s="59" t="e">
        <f t="shared" si="58"/>
        <v>#VALUE!</v>
      </c>
      <c r="U675" s="57" t="e">
        <f t="shared" si="59"/>
        <v>#VALUE!</v>
      </c>
      <c r="V675" s="34" t="e">
        <f>'935'!AA675</f>
        <v>#VALUE!</v>
      </c>
      <c r="W675" s="58" t="e">
        <f t="shared" si="60"/>
        <v>#VALUE!</v>
      </c>
      <c r="X675" s="59" t="e">
        <f t="shared" si="61"/>
        <v>#VALUE!</v>
      </c>
      <c r="Y675" s="57" t="e">
        <f>0.01*('11'!B$17-'935'!X675)*Matrix!BT675</f>
        <v>#VALUE!</v>
      </c>
      <c r="Z675" s="32" t="e">
        <f>0.01*'11'!B$17*Matrix!AT675*Matrix!CV675</f>
        <v>#VALUE!</v>
      </c>
      <c r="AA675" s="32" t="e">
        <f>Matrix!AT675*MAX(Matrix!DD675,0-(Matrix!DC675+IF('935'!Q675=0,0,(1-'935'!Y675/'11'!C$17)*'11'!B$17/('11'!B$17-'935'!X675)*IF(Matrix!AT675=0,1,Matrix!BX675/Matrix!AT675)*Matrix!CU675)))*'11'!B$17*0.01*'DNO totals'!B$228/'DNO totals'!B$296</f>
        <v>#VALUE!</v>
      </c>
      <c r="AB675" s="32" t="e">
        <f>Matrix!AT675*'Charging rates'!B$106*Matrix!DA675</f>
        <v>#VALUE!</v>
      </c>
      <c r="AC675" s="32" t="e">
        <f>Matrix!AT675*MAX(Matrix!DD675,0-(Matrix!DC675+IF('935'!Q675=0,0,(1-'935'!Y675/'11'!C$17)*'11'!B$17/('11'!B$17-'935'!X675)*IF(Matrix!AT675=0,1,Matrix!BX675/Matrix!AT675)*Matrix!CU675)))*'11'!B$17*0.01*'DNO totals'!B$238/'DNO totals'!B$296</f>
        <v>#VALUE!</v>
      </c>
      <c r="AD675" s="32" t="e">
        <f>0.01*(Matrix!BX675*'11'!B$17*Matrix!CA675+Matrix!AT675*Matrix!CC675*'935'!Q675*('11'!C$17-'935'!Y675)*('11'!B$17/('11'!B$17-'935'!X675)))</f>
        <v>#VALUE!</v>
      </c>
      <c r="AE675" s="32" t="e">
        <f>Matrix!AT675*'Charging rates'!B$116*(Parameters!B$21+Matrix!AU675)*IF('DNO totals'!B$323&lt;0,1,'935'!S675)</f>
        <v>#VALUE!</v>
      </c>
      <c r="AF675" s="32" t="e">
        <f>Matrix!AT675*MAX(Matrix!DD675,0-(Matrix!DC675+IF('935'!Q675=0,0,(1-'935'!Y675/'11'!C$17)*'11'!B$17/('11'!B$17-'935'!X675)*IF(Matrix!AT675=0,1,Matrix!BX675/Matrix!AT675)*Matrix!CU675)))*'11'!B$17*0.01*(1-('DNO totals'!B$238+'DNO totals'!B$228)/'DNO totals'!B$296)</f>
        <v>#VALUE!</v>
      </c>
      <c r="AG675" s="49" t="e">
        <f t="shared" si="62"/>
        <v>#VALUE!</v>
      </c>
    </row>
    <row r="676" spans="1:33">
      <c r="A676" s="28">
        <v>576</v>
      </c>
      <c r="B676" s="47" t="e">
        <f>Results!B676</f>
        <v>#VALUE!</v>
      </c>
      <c r="C676" s="35" t="e">
        <f>Results!C676</f>
        <v>#VALUE!</v>
      </c>
      <c r="D676" s="55" t="e">
        <f>Results!D676</f>
        <v>#VALUE!</v>
      </c>
      <c r="E676" s="55" t="e">
        <f>Results!E676</f>
        <v>#VALUE!</v>
      </c>
      <c r="F676" s="56" t="e">
        <f>Results!F676</f>
        <v>#VALUE!</v>
      </c>
      <c r="G676" s="35" t="e">
        <f>Results!G676</f>
        <v>#VALUE!</v>
      </c>
      <c r="H676" s="55" t="e">
        <f>Results!H676</f>
        <v>#VALUE!</v>
      </c>
      <c r="I676" s="55" t="e">
        <f>Results!I676</f>
        <v>#VALUE!</v>
      </c>
      <c r="J676" s="56" t="e">
        <f>Results!J676</f>
        <v>#VALUE!</v>
      </c>
      <c r="K676" s="57" t="e">
        <f>0.01*'11'!B$17*Matrix!AT676*Results!E676</f>
        <v>#VALUE!</v>
      </c>
      <c r="L676" s="32" t="e">
        <f>0.01*('11'!C$17-'935'!Y676)*Results!C676*Matrix!AT676*('11'!B$17/('11'!B$17-'935'!X676))*'935'!Q676</f>
        <v>#VALUE!</v>
      </c>
      <c r="M676" s="49" t="e">
        <f>0.01*('11'!B$17-'935'!X676)*Results!D676</f>
        <v>#VALUE!</v>
      </c>
      <c r="N676" s="32" t="e">
        <f>0.01*'11'!B$17*Matrix!H676*Matrix!BC676</f>
        <v>#VALUE!</v>
      </c>
      <c r="O676" s="32" t="e">
        <f>0.01*('11'!B$17-'935'!X676)*Matrix!BW676</f>
        <v>#VALUE!</v>
      </c>
      <c r="P676" s="49" t="e">
        <f>0.01*Matrix!AS676*'935'!U676</f>
        <v>#VALUE!</v>
      </c>
      <c r="Q676" s="57" t="e">
        <f t="shared" si="56"/>
        <v>#VALUE!</v>
      </c>
      <c r="R676" s="34" t="e">
        <f>'935'!Z676</f>
        <v>#VALUE!</v>
      </c>
      <c r="S676" s="58" t="e">
        <f t="shared" si="57"/>
        <v>#VALUE!</v>
      </c>
      <c r="T676" s="59" t="e">
        <f t="shared" si="58"/>
        <v>#VALUE!</v>
      </c>
      <c r="U676" s="57" t="e">
        <f t="shared" si="59"/>
        <v>#VALUE!</v>
      </c>
      <c r="V676" s="34" t="e">
        <f>'935'!AA676</f>
        <v>#VALUE!</v>
      </c>
      <c r="W676" s="58" t="e">
        <f t="shared" si="60"/>
        <v>#VALUE!</v>
      </c>
      <c r="X676" s="59" t="e">
        <f t="shared" si="61"/>
        <v>#VALUE!</v>
      </c>
      <c r="Y676" s="57" t="e">
        <f>0.01*('11'!B$17-'935'!X676)*Matrix!BT676</f>
        <v>#VALUE!</v>
      </c>
      <c r="Z676" s="32" t="e">
        <f>0.01*'11'!B$17*Matrix!AT676*Matrix!CV676</f>
        <v>#VALUE!</v>
      </c>
      <c r="AA676" s="32" t="e">
        <f>Matrix!AT676*MAX(Matrix!DD676,0-(Matrix!DC676+IF('935'!Q676=0,0,(1-'935'!Y676/'11'!C$17)*'11'!B$17/('11'!B$17-'935'!X676)*IF(Matrix!AT676=0,1,Matrix!BX676/Matrix!AT676)*Matrix!CU676)))*'11'!B$17*0.01*'DNO totals'!B$228/'DNO totals'!B$296</f>
        <v>#VALUE!</v>
      </c>
      <c r="AB676" s="32" t="e">
        <f>Matrix!AT676*'Charging rates'!B$106*Matrix!DA676</f>
        <v>#VALUE!</v>
      </c>
      <c r="AC676" s="32" t="e">
        <f>Matrix!AT676*MAX(Matrix!DD676,0-(Matrix!DC676+IF('935'!Q676=0,0,(1-'935'!Y676/'11'!C$17)*'11'!B$17/('11'!B$17-'935'!X676)*IF(Matrix!AT676=0,1,Matrix!BX676/Matrix!AT676)*Matrix!CU676)))*'11'!B$17*0.01*'DNO totals'!B$238/'DNO totals'!B$296</f>
        <v>#VALUE!</v>
      </c>
      <c r="AD676" s="32" t="e">
        <f>0.01*(Matrix!BX676*'11'!B$17*Matrix!CA676+Matrix!AT676*Matrix!CC676*'935'!Q676*('11'!C$17-'935'!Y676)*('11'!B$17/('11'!B$17-'935'!X676)))</f>
        <v>#VALUE!</v>
      </c>
      <c r="AE676" s="32" t="e">
        <f>Matrix!AT676*'Charging rates'!B$116*(Parameters!B$21+Matrix!AU676)*IF('DNO totals'!B$323&lt;0,1,'935'!S676)</f>
        <v>#VALUE!</v>
      </c>
      <c r="AF676" s="32" t="e">
        <f>Matrix!AT676*MAX(Matrix!DD676,0-(Matrix!DC676+IF('935'!Q676=0,0,(1-'935'!Y676/'11'!C$17)*'11'!B$17/('11'!B$17-'935'!X676)*IF(Matrix!AT676=0,1,Matrix!BX676/Matrix!AT676)*Matrix!CU676)))*'11'!B$17*0.01*(1-('DNO totals'!B$238+'DNO totals'!B$228)/'DNO totals'!B$296)</f>
        <v>#VALUE!</v>
      </c>
      <c r="AG676" s="49" t="e">
        <f t="shared" si="62"/>
        <v>#VALUE!</v>
      </c>
    </row>
    <row r="677" spans="1:33">
      <c r="A677" s="28">
        <v>577</v>
      </c>
      <c r="B677" s="47" t="e">
        <f>Results!B677</f>
        <v>#VALUE!</v>
      </c>
      <c r="C677" s="35" t="e">
        <f>Results!C677</f>
        <v>#VALUE!</v>
      </c>
      <c r="D677" s="55" t="e">
        <f>Results!D677</f>
        <v>#VALUE!</v>
      </c>
      <c r="E677" s="55" t="e">
        <f>Results!E677</f>
        <v>#VALUE!</v>
      </c>
      <c r="F677" s="56" t="e">
        <f>Results!F677</f>
        <v>#VALUE!</v>
      </c>
      <c r="G677" s="35" t="e">
        <f>Results!G677</f>
        <v>#VALUE!</v>
      </c>
      <c r="H677" s="55" t="e">
        <f>Results!H677</f>
        <v>#VALUE!</v>
      </c>
      <c r="I677" s="55" t="e">
        <f>Results!I677</f>
        <v>#VALUE!</v>
      </c>
      <c r="J677" s="56" t="e">
        <f>Results!J677</f>
        <v>#VALUE!</v>
      </c>
      <c r="K677" s="57" t="e">
        <f>0.01*'11'!B$17*Matrix!AT677*Results!E677</f>
        <v>#VALUE!</v>
      </c>
      <c r="L677" s="32" t="e">
        <f>0.01*('11'!C$17-'935'!Y677)*Results!C677*Matrix!AT677*('11'!B$17/('11'!B$17-'935'!X677))*'935'!Q677</f>
        <v>#VALUE!</v>
      </c>
      <c r="M677" s="49" t="e">
        <f>0.01*('11'!B$17-'935'!X677)*Results!D677</f>
        <v>#VALUE!</v>
      </c>
      <c r="N677" s="32" t="e">
        <f>0.01*'11'!B$17*Matrix!H677*Matrix!BC677</f>
        <v>#VALUE!</v>
      </c>
      <c r="O677" s="32" t="e">
        <f>0.01*('11'!B$17-'935'!X677)*Matrix!BW677</f>
        <v>#VALUE!</v>
      </c>
      <c r="P677" s="49" t="e">
        <f>0.01*Matrix!AS677*'935'!U677</f>
        <v>#VALUE!</v>
      </c>
      <c r="Q677" s="57" t="e">
        <f t="shared" ref="Q677:Q700" si="63">K677+L677+M677</f>
        <v>#VALUE!</v>
      </c>
      <c r="R677" s="34" t="e">
        <f>'935'!Z677</f>
        <v>#VALUE!</v>
      </c>
      <c r="S677" s="58" t="e">
        <f t="shared" ref="S677:S740" si="64">Q677-R677</f>
        <v>#VALUE!</v>
      </c>
      <c r="T677" s="59" t="e">
        <f t="shared" ref="T677:T700" si="65">IF(R677,Q677/R677-1,"")</f>
        <v>#VALUE!</v>
      </c>
      <c r="U677" s="57" t="e">
        <f t="shared" ref="U677:U700" si="66">N677+O677+P677</f>
        <v>#VALUE!</v>
      </c>
      <c r="V677" s="34" t="e">
        <f>'935'!AA677</f>
        <v>#VALUE!</v>
      </c>
      <c r="W677" s="58" t="e">
        <f t="shared" ref="W677:W740" si="67">U677-V677</f>
        <v>#VALUE!</v>
      </c>
      <c r="X677" s="59" t="e">
        <f t="shared" ref="X677:X700" si="68">IF(V677,U677/V677-1,"")</f>
        <v>#VALUE!</v>
      </c>
      <c r="Y677" s="57" t="e">
        <f>0.01*('11'!B$17-'935'!X677)*Matrix!BT677</f>
        <v>#VALUE!</v>
      </c>
      <c r="Z677" s="32" t="e">
        <f>0.01*'11'!B$17*Matrix!AT677*Matrix!CV677</f>
        <v>#VALUE!</v>
      </c>
      <c r="AA677" s="32" t="e">
        <f>Matrix!AT677*MAX(Matrix!DD677,0-(Matrix!DC677+IF('935'!Q677=0,0,(1-'935'!Y677/'11'!C$17)*'11'!B$17/('11'!B$17-'935'!X677)*IF(Matrix!AT677=0,1,Matrix!BX677/Matrix!AT677)*Matrix!CU677)))*'11'!B$17*0.01*'DNO totals'!B$228/'DNO totals'!B$296</f>
        <v>#VALUE!</v>
      </c>
      <c r="AB677" s="32" t="e">
        <f>Matrix!AT677*'Charging rates'!B$106*Matrix!DA677</f>
        <v>#VALUE!</v>
      </c>
      <c r="AC677" s="32" t="e">
        <f>Matrix!AT677*MAX(Matrix!DD677,0-(Matrix!DC677+IF('935'!Q677=0,0,(1-'935'!Y677/'11'!C$17)*'11'!B$17/('11'!B$17-'935'!X677)*IF(Matrix!AT677=0,1,Matrix!BX677/Matrix!AT677)*Matrix!CU677)))*'11'!B$17*0.01*'DNO totals'!B$238/'DNO totals'!B$296</f>
        <v>#VALUE!</v>
      </c>
      <c r="AD677" s="32" t="e">
        <f>0.01*(Matrix!BX677*'11'!B$17*Matrix!CA677+Matrix!AT677*Matrix!CC677*'935'!Q677*('11'!C$17-'935'!Y677)*('11'!B$17/('11'!B$17-'935'!X677)))</f>
        <v>#VALUE!</v>
      </c>
      <c r="AE677" s="32" t="e">
        <f>Matrix!AT677*'Charging rates'!B$116*(Parameters!B$21+Matrix!AU677)*IF('DNO totals'!B$323&lt;0,1,'935'!S677)</f>
        <v>#VALUE!</v>
      </c>
      <c r="AF677" s="32" t="e">
        <f>Matrix!AT677*MAX(Matrix!DD677,0-(Matrix!DC677+IF('935'!Q677=0,0,(1-'935'!Y677/'11'!C$17)*'11'!B$17/('11'!B$17-'935'!X677)*IF(Matrix!AT677=0,1,Matrix!BX677/Matrix!AT677)*Matrix!CU677)))*'11'!B$17*0.01*(1-('DNO totals'!B$238+'DNO totals'!B$228)/'DNO totals'!B$296)</f>
        <v>#VALUE!</v>
      </c>
      <c r="AG677" s="49" t="e">
        <f t="shared" ref="AG677:AG740" si="69">Q677-Y677-Z677-AA677-AB677-AC677-AD677-AE677-AF677</f>
        <v>#VALUE!</v>
      </c>
    </row>
    <row r="678" spans="1:33">
      <c r="A678" s="28">
        <v>578</v>
      </c>
      <c r="B678" s="47" t="e">
        <f>Results!B678</f>
        <v>#VALUE!</v>
      </c>
      <c r="C678" s="35" t="e">
        <f>Results!C678</f>
        <v>#VALUE!</v>
      </c>
      <c r="D678" s="55" t="e">
        <f>Results!D678</f>
        <v>#VALUE!</v>
      </c>
      <c r="E678" s="55" t="e">
        <f>Results!E678</f>
        <v>#VALUE!</v>
      </c>
      <c r="F678" s="56" t="e">
        <f>Results!F678</f>
        <v>#VALUE!</v>
      </c>
      <c r="G678" s="35" t="e">
        <f>Results!G678</f>
        <v>#VALUE!</v>
      </c>
      <c r="H678" s="55" t="e">
        <f>Results!H678</f>
        <v>#VALUE!</v>
      </c>
      <c r="I678" s="55" t="e">
        <f>Results!I678</f>
        <v>#VALUE!</v>
      </c>
      <c r="J678" s="56" t="e">
        <f>Results!J678</f>
        <v>#VALUE!</v>
      </c>
      <c r="K678" s="57" t="e">
        <f>0.01*'11'!B$17*Matrix!AT678*Results!E678</f>
        <v>#VALUE!</v>
      </c>
      <c r="L678" s="32" t="e">
        <f>0.01*('11'!C$17-'935'!Y678)*Results!C678*Matrix!AT678*('11'!B$17/('11'!B$17-'935'!X678))*'935'!Q678</f>
        <v>#VALUE!</v>
      </c>
      <c r="M678" s="49" t="e">
        <f>0.01*('11'!B$17-'935'!X678)*Results!D678</f>
        <v>#VALUE!</v>
      </c>
      <c r="N678" s="32" t="e">
        <f>0.01*'11'!B$17*Matrix!H678*Matrix!BC678</f>
        <v>#VALUE!</v>
      </c>
      <c r="O678" s="32" t="e">
        <f>0.01*('11'!B$17-'935'!X678)*Matrix!BW678</f>
        <v>#VALUE!</v>
      </c>
      <c r="P678" s="49" t="e">
        <f>0.01*Matrix!AS678*'935'!U678</f>
        <v>#VALUE!</v>
      </c>
      <c r="Q678" s="57" t="e">
        <f t="shared" si="63"/>
        <v>#VALUE!</v>
      </c>
      <c r="R678" s="34" t="e">
        <f>'935'!Z678</f>
        <v>#VALUE!</v>
      </c>
      <c r="S678" s="58" t="e">
        <f t="shared" si="64"/>
        <v>#VALUE!</v>
      </c>
      <c r="T678" s="59" t="e">
        <f t="shared" si="65"/>
        <v>#VALUE!</v>
      </c>
      <c r="U678" s="57" t="e">
        <f t="shared" si="66"/>
        <v>#VALUE!</v>
      </c>
      <c r="V678" s="34" t="e">
        <f>'935'!AA678</f>
        <v>#VALUE!</v>
      </c>
      <c r="W678" s="58" t="e">
        <f t="shared" si="67"/>
        <v>#VALUE!</v>
      </c>
      <c r="X678" s="59" t="e">
        <f t="shared" si="68"/>
        <v>#VALUE!</v>
      </c>
      <c r="Y678" s="57" t="e">
        <f>0.01*('11'!B$17-'935'!X678)*Matrix!BT678</f>
        <v>#VALUE!</v>
      </c>
      <c r="Z678" s="32" t="e">
        <f>0.01*'11'!B$17*Matrix!AT678*Matrix!CV678</f>
        <v>#VALUE!</v>
      </c>
      <c r="AA678" s="32" t="e">
        <f>Matrix!AT678*MAX(Matrix!DD678,0-(Matrix!DC678+IF('935'!Q678=0,0,(1-'935'!Y678/'11'!C$17)*'11'!B$17/('11'!B$17-'935'!X678)*IF(Matrix!AT678=0,1,Matrix!BX678/Matrix!AT678)*Matrix!CU678)))*'11'!B$17*0.01*'DNO totals'!B$228/'DNO totals'!B$296</f>
        <v>#VALUE!</v>
      </c>
      <c r="AB678" s="32" t="e">
        <f>Matrix!AT678*'Charging rates'!B$106*Matrix!DA678</f>
        <v>#VALUE!</v>
      </c>
      <c r="AC678" s="32" t="e">
        <f>Matrix!AT678*MAX(Matrix!DD678,0-(Matrix!DC678+IF('935'!Q678=0,0,(1-'935'!Y678/'11'!C$17)*'11'!B$17/('11'!B$17-'935'!X678)*IF(Matrix!AT678=0,1,Matrix!BX678/Matrix!AT678)*Matrix!CU678)))*'11'!B$17*0.01*'DNO totals'!B$238/'DNO totals'!B$296</f>
        <v>#VALUE!</v>
      </c>
      <c r="AD678" s="32" t="e">
        <f>0.01*(Matrix!BX678*'11'!B$17*Matrix!CA678+Matrix!AT678*Matrix!CC678*'935'!Q678*('11'!C$17-'935'!Y678)*('11'!B$17/('11'!B$17-'935'!X678)))</f>
        <v>#VALUE!</v>
      </c>
      <c r="AE678" s="32" t="e">
        <f>Matrix!AT678*'Charging rates'!B$116*(Parameters!B$21+Matrix!AU678)*IF('DNO totals'!B$323&lt;0,1,'935'!S678)</f>
        <v>#VALUE!</v>
      </c>
      <c r="AF678" s="32" t="e">
        <f>Matrix!AT678*MAX(Matrix!DD678,0-(Matrix!DC678+IF('935'!Q678=0,0,(1-'935'!Y678/'11'!C$17)*'11'!B$17/('11'!B$17-'935'!X678)*IF(Matrix!AT678=0,1,Matrix!BX678/Matrix!AT678)*Matrix!CU678)))*'11'!B$17*0.01*(1-('DNO totals'!B$238+'DNO totals'!B$228)/'DNO totals'!B$296)</f>
        <v>#VALUE!</v>
      </c>
      <c r="AG678" s="49" t="e">
        <f t="shared" si="69"/>
        <v>#VALUE!</v>
      </c>
    </row>
    <row r="679" spans="1:33">
      <c r="A679" s="28">
        <v>579</v>
      </c>
      <c r="B679" s="47" t="e">
        <f>Results!B679</f>
        <v>#VALUE!</v>
      </c>
      <c r="C679" s="35" t="e">
        <f>Results!C679</f>
        <v>#VALUE!</v>
      </c>
      <c r="D679" s="55" t="e">
        <f>Results!D679</f>
        <v>#VALUE!</v>
      </c>
      <c r="E679" s="55" t="e">
        <f>Results!E679</f>
        <v>#VALUE!</v>
      </c>
      <c r="F679" s="56" t="e">
        <f>Results!F679</f>
        <v>#VALUE!</v>
      </c>
      <c r="G679" s="35" t="e">
        <f>Results!G679</f>
        <v>#VALUE!</v>
      </c>
      <c r="H679" s="55" t="e">
        <f>Results!H679</f>
        <v>#VALUE!</v>
      </c>
      <c r="I679" s="55" t="e">
        <f>Results!I679</f>
        <v>#VALUE!</v>
      </c>
      <c r="J679" s="56" t="e">
        <f>Results!J679</f>
        <v>#VALUE!</v>
      </c>
      <c r="K679" s="57" t="e">
        <f>0.01*'11'!B$17*Matrix!AT679*Results!E679</f>
        <v>#VALUE!</v>
      </c>
      <c r="L679" s="32" t="e">
        <f>0.01*('11'!C$17-'935'!Y679)*Results!C679*Matrix!AT679*('11'!B$17/('11'!B$17-'935'!X679))*'935'!Q679</f>
        <v>#VALUE!</v>
      </c>
      <c r="M679" s="49" t="e">
        <f>0.01*('11'!B$17-'935'!X679)*Results!D679</f>
        <v>#VALUE!</v>
      </c>
      <c r="N679" s="32" t="e">
        <f>0.01*'11'!B$17*Matrix!H679*Matrix!BC679</f>
        <v>#VALUE!</v>
      </c>
      <c r="O679" s="32" t="e">
        <f>0.01*('11'!B$17-'935'!X679)*Matrix!BW679</f>
        <v>#VALUE!</v>
      </c>
      <c r="P679" s="49" t="e">
        <f>0.01*Matrix!AS679*'935'!U679</f>
        <v>#VALUE!</v>
      </c>
      <c r="Q679" s="57" t="e">
        <f t="shared" si="63"/>
        <v>#VALUE!</v>
      </c>
      <c r="R679" s="34" t="e">
        <f>'935'!Z679</f>
        <v>#VALUE!</v>
      </c>
      <c r="S679" s="58" t="e">
        <f t="shared" si="64"/>
        <v>#VALUE!</v>
      </c>
      <c r="T679" s="59" t="e">
        <f t="shared" si="65"/>
        <v>#VALUE!</v>
      </c>
      <c r="U679" s="57" t="e">
        <f t="shared" si="66"/>
        <v>#VALUE!</v>
      </c>
      <c r="V679" s="34" t="e">
        <f>'935'!AA679</f>
        <v>#VALUE!</v>
      </c>
      <c r="W679" s="58" t="e">
        <f t="shared" si="67"/>
        <v>#VALUE!</v>
      </c>
      <c r="X679" s="59" t="e">
        <f t="shared" si="68"/>
        <v>#VALUE!</v>
      </c>
      <c r="Y679" s="57" t="e">
        <f>0.01*('11'!B$17-'935'!X679)*Matrix!BT679</f>
        <v>#VALUE!</v>
      </c>
      <c r="Z679" s="32" t="e">
        <f>0.01*'11'!B$17*Matrix!AT679*Matrix!CV679</f>
        <v>#VALUE!</v>
      </c>
      <c r="AA679" s="32" t="e">
        <f>Matrix!AT679*MAX(Matrix!DD679,0-(Matrix!DC679+IF('935'!Q679=0,0,(1-'935'!Y679/'11'!C$17)*'11'!B$17/('11'!B$17-'935'!X679)*IF(Matrix!AT679=0,1,Matrix!BX679/Matrix!AT679)*Matrix!CU679)))*'11'!B$17*0.01*'DNO totals'!B$228/'DNO totals'!B$296</f>
        <v>#VALUE!</v>
      </c>
      <c r="AB679" s="32" t="e">
        <f>Matrix!AT679*'Charging rates'!B$106*Matrix!DA679</f>
        <v>#VALUE!</v>
      </c>
      <c r="AC679" s="32" t="e">
        <f>Matrix!AT679*MAX(Matrix!DD679,0-(Matrix!DC679+IF('935'!Q679=0,0,(1-'935'!Y679/'11'!C$17)*'11'!B$17/('11'!B$17-'935'!X679)*IF(Matrix!AT679=0,1,Matrix!BX679/Matrix!AT679)*Matrix!CU679)))*'11'!B$17*0.01*'DNO totals'!B$238/'DNO totals'!B$296</f>
        <v>#VALUE!</v>
      </c>
      <c r="AD679" s="32" t="e">
        <f>0.01*(Matrix!BX679*'11'!B$17*Matrix!CA679+Matrix!AT679*Matrix!CC679*'935'!Q679*('11'!C$17-'935'!Y679)*('11'!B$17/('11'!B$17-'935'!X679)))</f>
        <v>#VALUE!</v>
      </c>
      <c r="AE679" s="32" t="e">
        <f>Matrix!AT679*'Charging rates'!B$116*(Parameters!B$21+Matrix!AU679)*IF('DNO totals'!B$323&lt;0,1,'935'!S679)</f>
        <v>#VALUE!</v>
      </c>
      <c r="AF679" s="32" t="e">
        <f>Matrix!AT679*MAX(Matrix!DD679,0-(Matrix!DC679+IF('935'!Q679=0,0,(1-'935'!Y679/'11'!C$17)*'11'!B$17/('11'!B$17-'935'!X679)*IF(Matrix!AT679=0,1,Matrix!BX679/Matrix!AT679)*Matrix!CU679)))*'11'!B$17*0.01*(1-('DNO totals'!B$238+'DNO totals'!B$228)/'DNO totals'!B$296)</f>
        <v>#VALUE!</v>
      </c>
      <c r="AG679" s="49" t="e">
        <f t="shared" si="69"/>
        <v>#VALUE!</v>
      </c>
    </row>
    <row r="680" spans="1:33">
      <c r="A680" s="28">
        <v>580</v>
      </c>
      <c r="B680" s="47" t="e">
        <f>Results!B680</f>
        <v>#VALUE!</v>
      </c>
      <c r="C680" s="35" t="e">
        <f>Results!C680</f>
        <v>#VALUE!</v>
      </c>
      <c r="D680" s="55" t="e">
        <f>Results!D680</f>
        <v>#VALUE!</v>
      </c>
      <c r="E680" s="55" t="e">
        <f>Results!E680</f>
        <v>#VALUE!</v>
      </c>
      <c r="F680" s="56" t="e">
        <f>Results!F680</f>
        <v>#VALUE!</v>
      </c>
      <c r="G680" s="35" t="e">
        <f>Results!G680</f>
        <v>#VALUE!</v>
      </c>
      <c r="H680" s="55" t="e">
        <f>Results!H680</f>
        <v>#VALUE!</v>
      </c>
      <c r="I680" s="55" t="e">
        <f>Results!I680</f>
        <v>#VALUE!</v>
      </c>
      <c r="J680" s="56" t="e">
        <f>Results!J680</f>
        <v>#VALUE!</v>
      </c>
      <c r="K680" s="57" t="e">
        <f>0.01*'11'!B$17*Matrix!AT680*Results!E680</f>
        <v>#VALUE!</v>
      </c>
      <c r="L680" s="32" t="e">
        <f>0.01*('11'!C$17-'935'!Y680)*Results!C680*Matrix!AT680*('11'!B$17/('11'!B$17-'935'!X680))*'935'!Q680</f>
        <v>#VALUE!</v>
      </c>
      <c r="M680" s="49" t="e">
        <f>0.01*('11'!B$17-'935'!X680)*Results!D680</f>
        <v>#VALUE!</v>
      </c>
      <c r="N680" s="32" t="e">
        <f>0.01*'11'!B$17*Matrix!H680*Matrix!BC680</f>
        <v>#VALUE!</v>
      </c>
      <c r="O680" s="32" t="e">
        <f>0.01*('11'!B$17-'935'!X680)*Matrix!BW680</f>
        <v>#VALUE!</v>
      </c>
      <c r="P680" s="49" t="e">
        <f>0.01*Matrix!AS680*'935'!U680</f>
        <v>#VALUE!</v>
      </c>
      <c r="Q680" s="57" t="e">
        <f t="shared" si="63"/>
        <v>#VALUE!</v>
      </c>
      <c r="R680" s="34" t="e">
        <f>'935'!Z680</f>
        <v>#VALUE!</v>
      </c>
      <c r="S680" s="58" t="e">
        <f t="shared" si="64"/>
        <v>#VALUE!</v>
      </c>
      <c r="T680" s="59" t="e">
        <f t="shared" si="65"/>
        <v>#VALUE!</v>
      </c>
      <c r="U680" s="57" t="e">
        <f t="shared" si="66"/>
        <v>#VALUE!</v>
      </c>
      <c r="V680" s="34" t="e">
        <f>'935'!AA680</f>
        <v>#VALUE!</v>
      </c>
      <c r="W680" s="58" t="e">
        <f t="shared" si="67"/>
        <v>#VALUE!</v>
      </c>
      <c r="X680" s="59" t="e">
        <f t="shared" si="68"/>
        <v>#VALUE!</v>
      </c>
      <c r="Y680" s="57" t="e">
        <f>0.01*('11'!B$17-'935'!X680)*Matrix!BT680</f>
        <v>#VALUE!</v>
      </c>
      <c r="Z680" s="32" t="e">
        <f>0.01*'11'!B$17*Matrix!AT680*Matrix!CV680</f>
        <v>#VALUE!</v>
      </c>
      <c r="AA680" s="32" t="e">
        <f>Matrix!AT680*MAX(Matrix!DD680,0-(Matrix!DC680+IF('935'!Q680=0,0,(1-'935'!Y680/'11'!C$17)*'11'!B$17/('11'!B$17-'935'!X680)*IF(Matrix!AT680=0,1,Matrix!BX680/Matrix!AT680)*Matrix!CU680)))*'11'!B$17*0.01*'DNO totals'!B$228/'DNO totals'!B$296</f>
        <v>#VALUE!</v>
      </c>
      <c r="AB680" s="32" t="e">
        <f>Matrix!AT680*'Charging rates'!B$106*Matrix!DA680</f>
        <v>#VALUE!</v>
      </c>
      <c r="AC680" s="32" t="e">
        <f>Matrix!AT680*MAX(Matrix!DD680,0-(Matrix!DC680+IF('935'!Q680=0,0,(1-'935'!Y680/'11'!C$17)*'11'!B$17/('11'!B$17-'935'!X680)*IF(Matrix!AT680=0,1,Matrix!BX680/Matrix!AT680)*Matrix!CU680)))*'11'!B$17*0.01*'DNO totals'!B$238/'DNO totals'!B$296</f>
        <v>#VALUE!</v>
      </c>
      <c r="AD680" s="32" t="e">
        <f>0.01*(Matrix!BX680*'11'!B$17*Matrix!CA680+Matrix!AT680*Matrix!CC680*'935'!Q680*('11'!C$17-'935'!Y680)*('11'!B$17/('11'!B$17-'935'!X680)))</f>
        <v>#VALUE!</v>
      </c>
      <c r="AE680" s="32" t="e">
        <f>Matrix!AT680*'Charging rates'!B$116*(Parameters!B$21+Matrix!AU680)*IF('DNO totals'!B$323&lt;0,1,'935'!S680)</f>
        <v>#VALUE!</v>
      </c>
      <c r="AF680" s="32" t="e">
        <f>Matrix!AT680*MAX(Matrix!DD680,0-(Matrix!DC680+IF('935'!Q680=0,0,(1-'935'!Y680/'11'!C$17)*'11'!B$17/('11'!B$17-'935'!X680)*IF(Matrix!AT680=0,1,Matrix!BX680/Matrix!AT680)*Matrix!CU680)))*'11'!B$17*0.01*(1-('DNO totals'!B$238+'DNO totals'!B$228)/'DNO totals'!B$296)</f>
        <v>#VALUE!</v>
      </c>
      <c r="AG680" s="49" t="e">
        <f t="shared" si="69"/>
        <v>#VALUE!</v>
      </c>
    </row>
    <row r="681" spans="1:33">
      <c r="A681" s="28">
        <v>581</v>
      </c>
      <c r="B681" s="47" t="e">
        <f>Results!B681</f>
        <v>#VALUE!</v>
      </c>
      <c r="C681" s="35" t="e">
        <f>Results!C681</f>
        <v>#VALUE!</v>
      </c>
      <c r="D681" s="55" t="e">
        <f>Results!D681</f>
        <v>#VALUE!</v>
      </c>
      <c r="E681" s="55" t="e">
        <f>Results!E681</f>
        <v>#VALUE!</v>
      </c>
      <c r="F681" s="56" t="e">
        <f>Results!F681</f>
        <v>#VALUE!</v>
      </c>
      <c r="G681" s="35" t="e">
        <f>Results!G681</f>
        <v>#VALUE!</v>
      </c>
      <c r="H681" s="55" t="e">
        <f>Results!H681</f>
        <v>#VALUE!</v>
      </c>
      <c r="I681" s="55" t="e">
        <f>Results!I681</f>
        <v>#VALUE!</v>
      </c>
      <c r="J681" s="56" t="e">
        <f>Results!J681</f>
        <v>#VALUE!</v>
      </c>
      <c r="K681" s="57" t="e">
        <f>0.01*'11'!B$17*Matrix!AT681*Results!E681</f>
        <v>#VALUE!</v>
      </c>
      <c r="L681" s="32" t="e">
        <f>0.01*('11'!C$17-'935'!Y681)*Results!C681*Matrix!AT681*('11'!B$17/('11'!B$17-'935'!X681))*'935'!Q681</f>
        <v>#VALUE!</v>
      </c>
      <c r="M681" s="49" t="e">
        <f>0.01*('11'!B$17-'935'!X681)*Results!D681</f>
        <v>#VALUE!</v>
      </c>
      <c r="N681" s="32" t="e">
        <f>0.01*'11'!B$17*Matrix!H681*Matrix!BC681</f>
        <v>#VALUE!</v>
      </c>
      <c r="O681" s="32" t="e">
        <f>0.01*('11'!B$17-'935'!X681)*Matrix!BW681</f>
        <v>#VALUE!</v>
      </c>
      <c r="P681" s="49" t="e">
        <f>0.01*Matrix!AS681*'935'!U681</f>
        <v>#VALUE!</v>
      </c>
      <c r="Q681" s="57" t="e">
        <f t="shared" si="63"/>
        <v>#VALUE!</v>
      </c>
      <c r="R681" s="34" t="e">
        <f>'935'!Z681</f>
        <v>#VALUE!</v>
      </c>
      <c r="S681" s="58" t="e">
        <f t="shared" si="64"/>
        <v>#VALUE!</v>
      </c>
      <c r="T681" s="59" t="e">
        <f t="shared" si="65"/>
        <v>#VALUE!</v>
      </c>
      <c r="U681" s="57" t="e">
        <f t="shared" si="66"/>
        <v>#VALUE!</v>
      </c>
      <c r="V681" s="34" t="e">
        <f>'935'!AA681</f>
        <v>#VALUE!</v>
      </c>
      <c r="W681" s="58" t="e">
        <f t="shared" si="67"/>
        <v>#VALUE!</v>
      </c>
      <c r="X681" s="59" t="e">
        <f t="shared" si="68"/>
        <v>#VALUE!</v>
      </c>
      <c r="Y681" s="57" t="e">
        <f>0.01*('11'!B$17-'935'!X681)*Matrix!BT681</f>
        <v>#VALUE!</v>
      </c>
      <c r="Z681" s="32" t="e">
        <f>0.01*'11'!B$17*Matrix!AT681*Matrix!CV681</f>
        <v>#VALUE!</v>
      </c>
      <c r="AA681" s="32" t="e">
        <f>Matrix!AT681*MAX(Matrix!DD681,0-(Matrix!DC681+IF('935'!Q681=0,0,(1-'935'!Y681/'11'!C$17)*'11'!B$17/('11'!B$17-'935'!X681)*IF(Matrix!AT681=0,1,Matrix!BX681/Matrix!AT681)*Matrix!CU681)))*'11'!B$17*0.01*'DNO totals'!B$228/'DNO totals'!B$296</f>
        <v>#VALUE!</v>
      </c>
      <c r="AB681" s="32" t="e">
        <f>Matrix!AT681*'Charging rates'!B$106*Matrix!DA681</f>
        <v>#VALUE!</v>
      </c>
      <c r="AC681" s="32" t="e">
        <f>Matrix!AT681*MAX(Matrix!DD681,0-(Matrix!DC681+IF('935'!Q681=0,0,(1-'935'!Y681/'11'!C$17)*'11'!B$17/('11'!B$17-'935'!X681)*IF(Matrix!AT681=0,1,Matrix!BX681/Matrix!AT681)*Matrix!CU681)))*'11'!B$17*0.01*'DNO totals'!B$238/'DNO totals'!B$296</f>
        <v>#VALUE!</v>
      </c>
      <c r="AD681" s="32" t="e">
        <f>0.01*(Matrix!BX681*'11'!B$17*Matrix!CA681+Matrix!AT681*Matrix!CC681*'935'!Q681*('11'!C$17-'935'!Y681)*('11'!B$17/('11'!B$17-'935'!X681)))</f>
        <v>#VALUE!</v>
      </c>
      <c r="AE681" s="32" t="e">
        <f>Matrix!AT681*'Charging rates'!B$116*(Parameters!B$21+Matrix!AU681)*IF('DNO totals'!B$323&lt;0,1,'935'!S681)</f>
        <v>#VALUE!</v>
      </c>
      <c r="AF681" s="32" t="e">
        <f>Matrix!AT681*MAX(Matrix!DD681,0-(Matrix!DC681+IF('935'!Q681=0,0,(1-'935'!Y681/'11'!C$17)*'11'!B$17/('11'!B$17-'935'!X681)*IF(Matrix!AT681=0,1,Matrix!BX681/Matrix!AT681)*Matrix!CU681)))*'11'!B$17*0.01*(1-('DNO totals'!B$238+'DNO totals'!B$228)/'DNO totals'!B$296)</f>
        <v>#VALUE!</v>
      </c>
      <c r="AG681" s="49" t="e">
        <f t="shared" si="69"/>
        <v>#VALUE!</v>
      </c>
    </row>
    <row r="682" spans="1:33">
      <c r="A682" s="28">
        <v>582</v>
      </c>
      <c r="B682" s="47" t="e">
        <f>Results!B682</f>
        <v>#VALUE!</v>
      </c>
      <c r="C682" s="35" t="e">
        <f>Results!C682</f>
        <v>#VALUE!</v>
      </c>
      <c r="D682" s="55" t="e">
        <f>Results!D682</f>
        <v>#VALUE!</v>
      </c>
      <c r="E682" s="55" t="e">
        <f>Results!E682</f>
        <v>#VALUE!</v>
      </c>
      <c r="F682" s="56" t="e">
        <f>Results!F682</f>
        <v>#VALUE!</v>
      </c>
      <c r="G682" s="35" t="e">
        <f>Results!G682</f>
        <v>#VALUE!</v>
      </c>
      <c r="H682" s="55" t="e">
        <f>Results!H682</f>
        <v>#VALUE!</v>
      </c>
      <c r="I682" s="55" t="e">
        <f>Results!I682</f>
        <v>#VALUE!</v>
      </c>
      <c r="J682" s="56" t="e">
        <f>Results!J682</f>
        <v>#VALUE!</v>
      </c>
      <c r="K682" s="57" t="e">
        <f>0.01*'11'!B$17*Matrix!AT682*Results!E682</f>
        <v>#VALUE!</v>
      </c>
      <c r="L682" s="32" t="e">
        <f>0.01*('11'!C$17-'935'!Y682)*Results!C682*Matrix!AT682*('11'!B$17/('11'!B$17-'935'!X682))*'935'!Q682</f>
        <v>#VALUE!</v>
      </c>
      <c r="M682" s="49" t="e">
        <f>0.01*('11'!B$17-'935'!X682)*Results!D682</f>
        <v>#VALUE!</v>
      </c>
      <c r="N682" s="32" t="e">
        <f>0.01*'11'!B$17*Matrix!H682*Matrix!BC682</f>
        <v>#VALUE!</v>
      </c>
      <c r="O682" s="32" t="e">
        <f>0.01*('11'!B$17-'935'!X682)*Matrix!BW682</f>
        <v>#VALUE!</v>
      </c>
      <c r="P682" s="49" t="e">
        <f>0.01*Matrix!AS682*'935'!U682</f>
        <v>#VALUE!</v>
      </c>
      <c r="Q682" s="57" t="e">
        <f t="shared" si="63"/>
        <v>#VALUE!</v>
      </c>
      <c r="R682" s="34" t="e">
        <f>'935'!Z682</f>
        <v>#VALUE!</v>
      </c>
      <c r="S682" s="58" t="e">
        <f t="shared" si="64"/>
        <v>#VALUE!</v>
      </c>
      <c r="T682" s="59" t="e">
        <f t="shared" si="65"/>
        <v>#VALUE!</v>
      </c>
      <c r="U682" s="57" t="e">
        <f t="shared" si="66"/>
        <v>#VALUE!</v>
      </c>
      <c r="V682" s="34" t="e">
        <f>'935'!AA682</f>
        <v>#VALUE!</v>
      </c>
      <c r="W682" s="58" t="e">
        <f t="shared" si="67"/>
        <v>#VALUE!</v>
      </c>
      <c r="X682" s="59" t="e">
        <f t="shared" si="68"/>
        <v>#VALUE!</v>
      </c>
      <c r="Y682" s="57" t="e">
        <f>0.01*('11'!B$17-'935'!X682)*Matrix!BT682</f>
        <v>#VALUE!</v>
      </c>
      <c r="Z682" s="32" t="e">
        <f>0.01*'11'!B$17*Matrix!AT682*Matrix!CV682</f>
        <v>#VALUE!</v>
      </c>
      <c r="AA682" s="32" t="e">
        <f>Matrix!AT682*MAX(Matrix!DD682,0-(Matrix!DC682+IF('935'!Q682=0,0,(1-'935'!Y682/'11'!C$17)*'11'!B$17/('11'!B$17-'935'!X682)*IF(Matrix!AT682=0,1,Matrix!BX682/Matrix!AT682)*Matrix!CU682)))*'11'!B$17*0.01*'DNO totals'!B$228/'DNO totals'!B$296</f>
        <v>#VALUE!</v>
      </c>
      <c r="AB682" s="32" t="e">
        <f>Matrix!AT682*'Charging rates'!B$106*Matrix!DA682</f>
        <v>#VALUE!</v>
      </c>
      <c r="AC682" s="32" t="e">
        <f>Matrix!AT682*MAX(Matrix!DD682,0-(Matrix!DC682+IF('935'!Q682=0,0,(1-'935'!Y682/'11'!C$17)*'11'!B$17/('11'!B$17-'935'!X682)*IF(Matrix!AT682=0,1,Matrix!BX682/Matrix!AT682)*Matrix!CU682)))*'11'!B$17*0.01*'DNO totals'!B$238/'DNO totals'!B$296</f>
        <v>#VALUE!</v>
      </c>
      <c r="AD682" s="32" t="e">
        <f>0.01*(Matrix!BX682*'11'!B$17*Matrix!CA682+Matrix!AT682*Matrix!CC682*'935'!Q682*('11'!C$17-'935'!Y682)*('11'!B$17/('11'!B$17-'935'!X682)))</f>
        <v>#VALUE!</v>
      </c>
      <c r="AE682" s="32" t="e">
        <f>Matrix!AT682*'Charging rates'!B$116*(Parameters!B$21+Matrix!AU682)*IF('DNO totals'!B$323&lt;0,1,'935'!S682)</f>
        <v>#VALUE!</v>
      </c>
      <c r="AF682" s="32" t="e">
        <f>Matrix!AT682*MAX(Matrix!DD682,0-(Matrix!DC682+IF('935'!Q682=0,0,(1-'935'!Y682/'11'!C$17)*'11'!B$17/('11'!B$17-'935'!X682)*IF(Matrix!AT682=0,1,Matrix!BX682/Matrix!AT682)*Matrix!CU682)))*'11'!B$17*0.01*(1-('DNO totals'!B$238+'DNO totals'!B$228)/'DNO totals'!B$296)</f>
        <v>#VALUE!</v>
      </c>
      <c r="AG682" s="49" t="e">
        <f t="shared" si="69"/>
        <v>#VALUE!</v>
      </c>
    </row>
    <row r="683" spans="1:33">
      <c r="A683" s="28">
        <v>583</v>
      </c>
      <c r="B683" s="47" t="e">
        <f>Results!B683</f>
        <v>#VALUE!</v>
      </c>
      <c r="C683" s="35" t="e">
        <f>Results!C683</f>
        <v>#VALUE!</v>
      </c>
      <c r="D683" s="55" t="e">
        <f>Results!D683</f>
        <v>#VALUE!</v>
      </c>
      <c r="E683" s="55" t="e">
        <f>Results!E683</f>
        <v>#VALUE!</v>
      </c>
      <c r="F683" s="56" t="e">
        <f>Results!F683</f>
        <v>#VALUE!</v>
      </c>
      <c r="G683" s="35" t="e">
        <f>Results!G683</f>
        <v>#VALUE!</v>
      </c>
      <c r="H683" s="55" t="e">
        <f>Results!H683</f>
        <v>#VALUE!</v>
      </c>
      <c r="I683" s="55" t="e">
        <f>Results!I683</f>
        <v>#VALUE!</v>
      </c>
      <c r="J683" s="56" t="e">
        <f>Results!J683</f>
        <v>#VALUE!</v>
      </c>
      <c r="K683" s="57" t="e">
        <f>0.01*'11'!B$17*Matrix!AT683*Results!E683</f>
        <v>#VALUE!</v>
      </c>
      <c r="L683" s="32" t="e">
        <f>0.01*('11'!C$17-'935'!Y683)*Results!C683*Matrix!AT683*('11'!B$17/('11'!B$17-'935'!X683))*'935'!Q683</f>
        <v>#VALUE!</v>
      </c>
      <c r="M683" s="49" t="e">
        <f>0.01*('11'!B$17-'935'!X683)*Results!D683</f>
        <v>#VALUE!</v>
      </c>
      <c r="N683" s="32" t="e">
        <f>0.01*'11'!B$17*Matrix!H683*Matrix!BC683</f>
        <v>#VALUE!</v>
      </c>
      <c r="O683" s="32" t="e">
        <f>0.01*('11'!B$17-'935'!X683)*Matrix!BW683</f>
        <v>#VALUE!</v>
      </c>
      <c r="P683" s="49" t="e">
        <f>0.01*Matrix!AS683*'935'!U683</f>
        <v>#VALUE!</v>
      </c>
      <c r="Q683" s="57" t="e">
        <f t="shared" si="63"/>
        <v>#VALUE!</v>
      </c>
      <c r="R683" s="34" t="e">
        <f>'935'!Z683</f>
        <v>#VALUE!</v>
      </c>
      <c r="S683" s="58" t="e">
        <f t="shared" si="64"/>
        <v>#VALUE!</v>
      </c>
      <c r="T683" s="59" t="e">
        <f t="shared" si="65"/>
        <v>#VALUE!</v>
      </c>
      <c r="U683" s="57" t="e">
        <f t="shared" si="66"/>
        <v>#VALUE!</v>
      </c>
      <c r="V683" s="34" t="e">
        <f>'935'!AA683</f>
        <v>#VALUE!</v>
      </c>
      <c r="W683" s="58" t="e">
        <f t="shared" si="67"/>
        <v>#VALUE!</v>
      </c>
      <c r="X683" s="59" t="e">
        <f t="shared" si="68"/>
        <v>#VALUE!</v>
      </c>
      <c r="Y683" s="57" t="e">
        <f>0.01*('11'!B$17-'935'!X683)*Matrix!BT683</f>
        <v>#VALUE!</v>
      </c>
      <c r="Z683" s="32" t="e">
        <f>0.01*'11'!B$17*Matrix!AT683*Matrix!CV683</f>
        <v>#VALUE!</v>
      </c>
      <c r="AA683" s="32" t="e">
        <f>Matrix!AT683*MAX(Matrix!DD683,0-(Matrix!DC683+IF('935'!Q683=0,0,(1-'935'!Y683/'11'!C$17)*'11'!B$17/('11'!B$17-'935'!X683)*IF(Matrix!AT683=0,1,Matrix!BX683/Matrix!AT683)*Matrix!CU683)))*'11'!B$17*0.01*'DNO totals'!B$228/'DNO totals'!B$296</f>
        <v>#VALUE!</v>
      </c>
      <c r="AB683" s="32" t="e">
        <f>Matrix!AT683*'Charging rates'!B$106*Matrix!DA683</f>
        <v>#VALUE!</v>
      </c>
      <c r="AC683" s="32" t="e">
        <f>Matrix!AT683*MAX(Matrix!DD683,0-(Matrix!DC683+IF('935'!Q683=0,0,(1-'935'!Y683/'11'!C$17)*'11'!B$17/('11'!B$17-'935'!X683)*IF(Matrix!AT683=0,1,Matrix!BX683/Matrix!AT683)*Matrix!CU683)))*'11'!B$17*0.01*'DNO totals'!B$238/'DNO totals'!B$296</f>
        <v>#VALUE!</v>
      </c>
      <c r="AD683" s="32" t="e">
        <f>0.01*(Matrix!BX683*'11'!B$17*Matrix!CA683+Matrix!AT683*Matrix!CC683*'935'!Q683*('11'!C$17-'935'!Y683)*('11'!B$17/('11'!B$17-'935'!X683)))</f>
        <v>#VALUE!</v>
      </c>
      <c r="AE683" s="32" t="e">
        <f>Matrix!AT683*'Charging rates'!B$116*(Parameters!B$21+Matrix!AU683)*IF('DNO totals'!B$323&lt;0,1,'935'!S683)</f>
        <v>#VALUE!</v>
      </c>
      <c r="AF683" s="32" t="e">
        <f>Matrix!AT683*MAX(Matrix!DD683,0-(Matrix!DC683+IF('935'!Q683=0,0,(1-'935'!Y683/'11'!C$17)*'11'!B$17/('11'!B$17-'935'!X683)*IF(Matrix!AT683=0,1,Matrix!BX683/Matrix!AT683)*Matrix!CU683)))*'11'!B$17*0.01*(1-('DNO totals'!B$238+'DNO totals'!B$228)/'DNO totals'!B$296)</f>
        <v>#VALUE!</v>
      </c>
      <c r="AG683" s="49" t="e">
        <f t="shared" si="69"/>
        <v>#VALUE!</v>
      </c>
    </row>
    <row r="684" spans="1:33">
      <c r="A684" s="28">
        <v>584</v>
      </c>
      <c r="B684" s="47" t="e">
        <f>Results!B684</f>
        <v>#VALUE!</v>
      </c>
      <c r="C684" s="35" t="e">
        <f>Results!C684</f>
        <v>#VALUE!</v>
      </c>
      <c r="D684" s="55" t="e">
        <f>Results!D684</f>
        <v>#VALUE!</v>
      </c>
      <c r="E684" s="55" t="e">
        <f>Results!E684</f>
        <v>#VALUE!</v>
      </c>
      <c r="F684" s="56" t="e">
        <f>Results!F684</f>
        <v>#VALUE!</v>
      </c>
      <c r="G684" s="35" t="e">
        <f>Results!G684</f>
        <v>#VALUE!</v>
      </c>
      <c r="H684" s="55" t="e">
        <f>Results!H684</f>
        <v>#VALUE!</v>
      </c>
      <c r="I684" s="55" t="e">
        <f>Results!I684</f>
        <v>#VALUE!</v>
      </c>
      <c r="J684" s="56" t="e">
        <f>Results!J684</f>
        <v>#VALUE!</v>
      </c>
      <c r="K684" s="57" t="e">
        <f>0.01*'11'!B$17*Matrix!AT684*Results!E684</f>
        <v>#VALUE!</v>
      </c>
      <c r="L684" s="32" t="e">
        <f>0.01*('11'!C$17-'935'!Y684)*Results!C684*Matrix!AT684*('11'!B$17/('11'!B$17-'935'!X684))*'935'!Q684</f>
        <v>#VALUE!</v>
      </c>
      <c r="M684" s="49" t="e">
        <f>0.01*('11'!B$17-'935'!X684)*Results!D684</f>
        <v>#VALUE!</v>
      </c>
      <c r="N684" s="32" t="e">
        <f>0.01*'11'!B$17*Matrix!H684*Matrix!BC684</f>
        <v>#VALUE!</v>
      </c>
      <c r="O684" s="32" t="e">
        <f>0.01*('11'!B$17-'935'!X684)*Matrix!BW684</f>
        <v>#VALUE!</v>
      </c>
      <c r="P684" s="49" t="e">
        <f>0.01*Matrix!AS684*'935'!U684</f>
        <v>#VALUE!</v>
      </c>
      <c r="Q684" s="57" t="e">
        <f t="shared" si="63"/>
        <v>#VALUE!</v>
      </c>
      <c r="R684" s="34" t="e">
        <f>'935'!Z684</f>
        <v>#VALUE!</v>
      </c>
      <c r="S684" s="58" t="e">
        <f t="shared" si="64"/>
        <v>#VALUE!</v>
      </c>
      <c r="T684" s="59" t="e">
        <f t="shared" si="65"/>
        <v>#VALUE!</v>
      </c>
      <c r="U684" s="57" t="e">
        <f t="shared" si="66"/>
        <v>#VALUE!</v>
      </c>
      <c r="V684" s="34" t="e">
        <f>'935'!AA684</f>
        <v>#VALUE!</v>
      </c>
      <c r="W684" s="58" t="e">
        <f t="shared" si="67"/>
        <v>#VALUE!</v>
      </c>
      <c r="X684" s="59" t="e">
        <f t="shared" si="68"/>
        <v>#VALUE!</v>
      </c>
      <c r="Y684" s="57" t="e">
        <f>0.01*('11'!B$17-'935'!X684)*Matrix!BT684</f>
        <v>#VALUE!</v>
      </c>
      <c r="Z684" s="32" t="e">
        <f>0.01*'11'!B$17*Matrix!AT684*Matrix!CV684</f>
        <v>#VALUE!</v>
      </c>
      <c r="AA684" s="32" t="e">
        <f>Matrix!AT684*MAX(Matrix!DD684,0-(Matrix!DC684+IF('935'!Q684=0,0,(1-'935'!Y684/'11'!C$17)*'11'!B$17/('11'!B$17-'935'!X684)*IF(Matrix!AT684=0,1,Matrix!BX684/Matrix!AT684)*Matrix!CU684)))*'11'!B$17*0.01*'DNO totals'!B$228/'DNO totals'!B$296</f>
        <v>#VALUE!</v>
      </c>
      <c r="AB684" s="32" t="e">
        <f>Matrix!AT684*'Charging rates'!B$106*Matrix!DA684</f>
        <v>#VALUE!</v>
      </c>
      <c r="AC684" s="32" t="e">
        <f>Matrix!AT684*MAX(Matrix!DD684,0-(Matrix!DC684+IF('935'!Q684=0,0,(1-'935'!Y684/'11'!C$17)*'11'!B$17/('11'!B$17-'935'!X684)*IF(Matrix!AT684=0,1,Matrix!BX684/Matrix!AT684)*Matrix!CU684)))*'11'!B$17*0.01*'DNO totals'!B$238/'DNO totals'!B$296</f>
        <v>#VALUE!</v>
      </c>
      <c r="AD684" s="32" t="e">
        <f>0.01*(Matrix!BX684*'11'!B$17*Matrix!CA684+Matrix!AT684*Matrix!CC684*'935'!Q684*('11'!C$17-'935'!Y684)*('11'!B$17/('11'!B$17-'935'!X684)))</f>
        <v>#VALUE!</v>
      </c>
      <c r="AE684" s="32" t="e">
        <f>Matrix!AT684*'Charging rates'!B$116*(Parameters!B$21+Matrix!AU684)*IF('DNO totals'!B$323&lt;0,1,'935'!S684)</f>
        <v>#VALUE!</v>
      </c>
      <c r="AF684" s="32" t="e">
        <f>Matrix!AT684*MAX(Matrix!DD684,0-(Matrix!DC684+IF('935'!Q684=0,0,(1-'935'!Y684/'11'!C$17)*'11'!B$17/('11'!B$17-'935'!X684)*IF(Matrix!AT684=0,1,Matrix!BX684/Matrix!AT684)*Matrix!CU684)))*'11'!B$17*0.01*(1-('DNO totals'!B$238+'DNO totals'!B$228)/'DNO totals'!B$296)</f>
        <v>#VALUE!</v>
      </c>
      <c r="AG684" s="49" t="e">
        <f t="shared" si="69"/>
        <v>#VALUE!</v>
      </c>
    </row>
    <row r="685" spans="1:33">
      <c r="A685" s="28">
        <v>585</v>
      </c>
      <c r="B685" s="47" t="e">
        <f>Results!B685</f>
        <v>#VALUE!</v>
      </c>
      <c r="C685" s="35" t="e">
        <f>Results!C685</f>
        <v>#VALUE!</v>
      </c>
      <c r="D685" s="55" t="e">
        <f>Results!D685</f>
        <v>#VALUE!</v>
      </c>
      <c r="E685" s="55" t="e">
        <f>Results!E685</f>
        <v>#VALUE!</v>
      </c>
      <c r="F685" s="56" t="e">
        <f>Results!F685</f>
        <v>#VALUE!</v>
      </c>
      <c r="G685" s="35" t="e">
        <f>Results!G685</f>
        <v>#VALUE!</v>
      </c>
      <c r="H685" s="55" t="e">
        <f>Results!H685</f>
        <v>#VALUE!</v>
      </c>
      <c r="I685" s="55" t="e">
        <f>Results!I685</f>
        <v>#VALUE!</v>
      </c>
      <c r="J685" s="56" t="e">
        <f>Results!J685</f>
        <v>#VALUE!</v>
      </c>
      <c r="K685" s="57" t="e">
        <f>0.01*'11'!B$17*Matrix!AT685*Results!E685</f>
        <v>#VALUE!</v>
      </c>
      <c r="L685" s="32" t="e">
        <f>0.01*('11'!C$17-'935'!Y685)*Results!C685*Matrix!AT685*('11'!B$17/('11'!B$17-'935'!X685))*'935'!Q685</f>
        <v>#VALUE!</v>
      </c>
      <c r="M685" s="49" t="e">
        <f>0.01*('11'!B$17-'935'!X685)*Results!D685</f>
        <v>#VALUE!</v>
      </c>
      <c r="N685" s="32" t="e">
        <f>0.01*'11'!B$17*Matrix!H685*Matrix!BC685</f>
        <v>#VALUE!</v>
      </c>
      <c r="O685" s="32" t="e">
        <f>0.01*('11'!B$17-'935'!X685)*Matrix!BW685</f>
        <v>#VALUE!</v>
      </c>
      <c r="P685" s="49" t="e">
        <f>0.01*Matrix!AS685*'935'!U685</f>
        <v>#VALUE!</v>
      </c>
      <c r="Q685" s="57" t="e">
        <f t="shared" si="63"/>
        <v>#VALUE!</v>
      </c>
      <c r="R685" s="34" t="e">
        <f>'935'!Z685</f>
        <v>#VALUE!</v>
      </c>
      <c r="S685" s="58" t="e">
        <f t="shared" si="64"/>
        <v>#VALUE!</v>
      </c>
      <c r="T685" s="59" t="e">
        <f t="shared" si="65"/>
        <v>#VALUE!</v>
      </c>
      <c r="U685" s="57" t="e">
        <f t="shared" si="66"/>
        <v>#VALUE!</v>
      </c>
      <c r="V685" s="34" t="e">
        <f>'935'!AA685</f>
        <v>#VALUE!</v>
      </c>
      <c r="W685" s="58" t="e">
        <f t="shared" si="67"/>
        <v>#VALUE!</v>
      </c>
      <c r="X685" s="59" t="e">
        <f t="shared" si="68"/>
        <v>#VALUE!</v>
      </c>
      <c r="Y685" s="57" t="e">
        <f>0.01*('11'!B$17-'935'!X685)*Matrix!BT685</f>
        <v>#VALUE!</v>
      </c>
      <c r="Z685" s="32" t="e">
        <f>0.01*'11'!B$17*Matrix!AT685*Matrix!CV685</f>
        <v>#VALUE!</v>
      </c>
      <c r="AA685" s="32" t="e">
        <f>Matrix!AT685*MAX(Matrix!DD685,0-(Matrix!DC685+IF('935'!Q685=0,0,(1-'935'!Y685/'11'!C$17)*'11'!B$17/('11'!B$17-'935'!X685)*IF(Matrix!AT685=0,1,Matrix!BX685/Matrix!AT685)*Matrix!CU685)))*'11'!B$17*0.01*'DNO totals'!B$228/'DNO totals'!B$296</f>
        <v>#VALUE!</v>
      </c>
      <c r="AB685" s="32" t="e">
        <f>Matrix!AT685*'Charging rates'!B$106*Matrix!DA685</f>
        <v>#VALUE!</v>
      </c>
      <c r="AC685" s="32" t="e">
        <f>Matrix!AT685*MAX(Matrix!DD685,0-(Matrix!DC685+IF('935'!Q685=0,0,(1-'935'!Y685/'11'!C$17)*'11'!B$17/('11'!B$17-'935'!X685)*IF(Matrix!AT685=0,1,Matrix!BX685/Matrix!AT685)*Matrix!CU685)))*'11'!B$17*0.01*'DNO totals'!B$238/'DNO totals'!B$296</f>
        <v>#VALUE!</v>
      </c>
      <c r="AD685" s="32" t="e">
        <f>0.01*(Matrix!BX685*'11'!B$17*Matrix!CA685+Matrix!AT685*Matrix!CC685*'935'!Q685*('11'!C$17-'935'!Y685)*('11'!B$17/('11'!B$17-'935'!X685)))</f>
        <v>#VALUE!</v>
      </c>
      <c r="AE685" s="32" t="e">
        <f>Matrix!AT685*'Charging rates'!B$116*(Parameters!B$21+Matrix!AU685)*IF('DNO totals'!B$323&lt;0,1,'935'!S685)</f>
        <v>#VALUE!</v>
      </c>
      <c r="AF685" s="32" t="e">
        <f>Matrix!AT685*MAX(Matrix!DD685,0-(Matrix!DC685+IF('935'!Q685=0,0,(1-'935'!Y685/'11'!C$17)*'11'!B$17/('11'!B$17-'935'!X685)*IF(Matrix!AT685=0,1,Matrix!BX685/Matrix!AT685)*Matrix!CU685)))*'11'!B$17*0.01*(1-('DNO totals'!B$238+'DNO totals'!B$228)/'DNO totals'!B$296)</f>
        <v>#VALUE!</v>
      </c>
      <c r="AG685" s="49" t="e">
        <f t="shared" si="69"/>
        <v>#VALUE!</v>
      </c>
    </row>
    <row r="686" spans="1:33">
      <c r="A686" s="28">
        <v>586</v>
      </c>
      <c r="B686" s="47" t="e">
        <f>Results!B686</f>
        <v>#VALUE!</v>
      </c>
      <c r="C686" s="35" t="e">
        <f>Results!C686</f>
        <v>#VALUE!</v>
      </c>
      <c r="D686" s="55" t="e">
        <f>Results!D686</f>
        <v>#VALUE!</v>
      </c>
      <c r="E686" s="55" t="e">
        <f>Results!E686</f>
        <v>#VALUE!</v>
      </c>
      <c r="F686" s="56" t="e">
        <f>Results!F686</f>
        <v>#VALUE!</v>
      </c>
      <c r="G686" s="35" t="e">
        <f>Results!G686</f>
        <v>#VALUE!</v>
      </c>
      <c r="H686" s="55" t="e">
        <f>Results!H686</f>
        <v>#VALUE!</v>
      </c>
      <c r="I686" s="55" t="e">
        <f>Results!I686</f>
        <v>#VALUE!</v>
      </c>
      <c r="J686" s="56" t="e">
        <f>Results!J686</f>
        <v>#VALUE!</v>
      </c>
      <c r="K686" s="57" t="e">
        <f>0.01*'11'!B$17*Matrix!AT686*Results!E686</f>
        <v>#VALUE!</v>
      </c>
      <c r="L686" s="32" t="e">
        <f>0.01*('11'!C$17-'935'!Y686)*Results!C686*Matrix!AT686*('11'!B$17/('11'!B$17-'935'!X686))*'935'!Q686</f>
        <v>#VALUE!</v>
      </c>
      <c r="M686" s="49" t="e">
        <f>0.01*('11'!B$17-'935'!X686)*Results!D686</f>
        <v>#VALUE!</v>
      </c>
      <c r="N686" s="32" t="e">
        <f>0.01*'11'!B$17*Matrix!H686*Matrix!BC686</f>
        <v>#VALUE!</v>
      </c>
      <c r="O686" s="32" t="e">
        <f>0.01*('11'!B$17-'935'!X686)*Matrix!BW686</f>
        <v>#VALUE!</v>
      </c>
      <c r="P686" s="49" t="e">
        <f>0.01*Matrix!AS686*'935'!U686</f>
        <v>#VALUE!</v>
      </c>
      <c r="Q686" s="57" t="e">
        <f t="shared" si="63"/>
        <v>#VALUE!</v>
      </c>
      <c r="R686" s="34" t="e">
        <f>'935'!Z686</f>
        <v>#VALUE!</v>
      </c>
      <c r="S686" s="58" t="e">
        <f t="shared" si="64"/>
        <v>#VALUE!</v>
      </c>
      <c r="T686" s="59" t="e">
        <f t="shared" si="65"/>
        <v>#VALUE!</v>
      </c>
      <c r="U686" s="57" t="e">
        <f t="shared" si="66"/>
        <v>#VALUE!</v>
      </c>
      <c r="V686" s="34" t="e">
        <f>'935'!AA686</f>
        <v>#VALUE!</v>
      </c>
      <c r="W686" s="58" t="e">
        <f t="shared" si="67"/>
        <v>#VALUE!</v>
      </c>
      <c r="X686" s="59" t="e">
        <f t="shared" si="68"/>
        <v>#VALUE!</v>
      </c>
      <c r="Y686" s="57" t="e">
        <f>0.01*('11'!B$17-'935'!X686)*Matrix!BT686</f>
        <v>#VALUE!</v>
      </c>
      <c r="Z686" s="32" t="e">
        <f>0.01*'11'!B$17*Matrix!AT686*Matrix!CV686</f>
        <v>#VALUE!</v>
      </c>
      <c r="AA686" s="32" t="e">
        <f>Matrix!AT686*MAX(Matrix!DD686,0-(Matrix!DC686+IF('935'!Q686=0,0,(1-'935'!Y686/'11'!C$17)*'11'!B$17/('11'!B$17-'935'!X686)*IF(Matrix!AT686=0,1,Matrix!BX686/Matrix!AT686)*Matrix!CU686)))*'11'!B$17*0.01*'DNO totals'!B$228/'DNO totals'!B$296</f>
        <v>#VALUE!</v>
      </c>
      <c r="AB686" s="32" t="e">
        <f>Matrix!AT686*'Charging rates'!B$106*Matrix!DA686</f>
        <v>#VALUE!</v>
      </c>
      <c r="AC686" s="32" t="e">
        <f>Matrix!AT686*MAX(Matrix!DD686,0-(Matrix!DC686+IF('935'!Q686=0,0,(1-'935'!Y686/'11'!C$17)*'11'!B$17/('11'!B$17-'935'!X686)*IF(Matrix!AT686=0,1,Matrix!BX686/Matrix!AT686)*Matrix!CU686)))*'11'!B$17*0.01*'DNO totals'!B$238/'DNO totals'!B$296</f>
        <v>#VALUE!</v>
      </c>
      <c r="AD686" s="32" t="e">
        <f>0.01*(Matrix!BX686*'11'!B$17*Matrix!CA686+Matrix!AT686*Matrix!CC686*'935'!Q686*('11'!C$17-'935'!Y686)*('11'!B$17/('11'!B$17-'935'!X686)))</f>
        <v>#VALUE!</v>
      </c>
      <c r="AE686" s="32" t="e">
        <f>Matrix!AT686*'Charging rates'!B$116*(Parameters!B$21+Matrix!AU686)*IF('DNO totals'!B$323&lt;0,1,'935'!S686)</f>
        <v>#VALUE!</v>
      </c>
      <c r="AF686" s="32" t="e">
        <f>Matrix!AT686*MAX(Matrix!DD686,0-(Matrix!DC686+IF('935'!Q686=0,0,(1-'935'!Y686/'11'!C$17)*'11'!B$17/('11'!B$17-'935'!X686)*IF(Matrix!AT686=0,1,Matrix!BX686/Matrix!AT686)*Matrix!CU686)))*'11'!B$17*0.01*(1-('DNO totals'!B$238+'DNO totals'!B$228)/'DNO totals'!B$296)</f>
        <v>#VALUE!</v>
      </c>
      <c r="AG686" s="49" t="e">
        <f t="shared" si="69"/>
        <v>#VALUE!</v>
      </c>
    </row>
    <row r="687" spans="1:33">
      <c r="A687" s="28">
        <v>587</v>
      </c>
      <c r="B687" s="47" t="e">
        <f>Results!B687</f>
        <v>#VALUE!</v>
      </c>
      <c r="C687" s="35" t="e">
        <f>Results!C687</f>
        <v>#VALUE!</v>
      </c>
      <c r="D687" s="55" t="e">
        <f>Results!D687</f>
        <v>#VALUE!</v>
      </c>
      <c r="E687" s="55" t="e">
        <f>Results!E687</f>
        <v>#VALUE!</v>
      </c>
      <c r="F687" s="56" t="e">
        <f>Results!F687</f>
        <v>#VALUE!</v>
      </c>
      <c r="G687" s="35" t="e">
        <f>Results!G687</f>
        <v>#VALUE!</v>
      </c>
      <c r="H687" s="55" t="e">
        <f>Results!H687</f>
        <v>#VALUE!</v>
      </c>
      <c r="I687" s="55" t="e">
        <f>Results!I687</f>
        <v>#VALUE!</v>
      </c>
      <c r="J687" s="56" t="e">
        <f>Results!J687</f>
        <v>#VALUE!</v>
      </c>
      <c r="K687" s="57" t="e">
        <f>0.01*'11'!B$17*Matrix!AT687*Results!E687</f>
        <v>#VALUE!</v>
      </c>
      <c r="L687" s="32" t="e">
        <f>0.01*('11'!C$17-'935'!Y687)*Results!C687*Matrix!AT687*('11'!B$17/('11'!B$17-'935'!X687))*'935'!Q687</f>
        <v>#VALUE!</v>
      </c>
      <c r="M687" s="49" t="e">
        <f>0.01*('11'!B$17-'935'!X687)*Results!D687</f>
        <v>#VALUE!</v>
      </c>
      <c r="N687" s="32" t="e">
        <f>0.01*'11'!B$17*Matrix!H687*Matrix!BC687</f>
        <v>#VALUE!</v>
      </c>
      <c r="O687" s="32" t="e">
        <f>0.01*('11'!B$17-'935'!X687)*Matrix!BW687</f>
        <v>#VALUE!</v>
      </c>
      <c r="P687" s="49" t="e">
        <f>0.01*Matrix!AS687*'935'!U687</f>
        <v>#VALUE!</v>
      </c>
      <c r="Q687" s="57" t="e">
        <f t="shared" si="63"/>
        <v>#VALUE!</v>
      </c>
      <c r="R687" s="34" t="e">
        <f>'935'!Z687</f>
        <v>#VALUE!</v>
      </c>
      <c r="S687" s="58" t="e">
        <f t="shared" si="64"/>
        <v>#VALUE!</v>
      </c>
      <c r="T687" s="59" t="e">
        <f t="shared" si="65"/>
        <v>#VALUE!</v>
      </c>
      <c r="U687" s="57" t="e">
        <f t="shared" si="66"/>
        <v>#VALUE!</v>
      </c>
      <c r="V687" s="34" t="e">
        <f>'935'!AA687</f>
        <v>#VALUE!</v>
      </c>
      <c r="W687" s="58" t="e">
        <f t="shared" si="67"/>
        <v>#VALUE!</v>
      </c>
      <c r="X687" s="59" t="e">
        <f t="shared" si="68"/>
        <v>#VALUE!</v>
      </c>
      <c r="Y687" s="57" t="e">
        <f>0.01*('11'!B$17-'935'!X687)*Matrix!BT687</f>
        <v>#VALUE!</v>
      </c>
      <c r="Z687" s="32" t="e">
        <f>0.01*'11'!B$17*Matrix!AT687*Matrix!CV687</f>
        <v>#VALUE!</v>
      </c>
      <c r="AA687" s="32" t="e">
        <f>Matrix!AT687*MAX(Matrix!DD687,0-(Matrix!DC687+IF('935'!Q687=0,0,(1-'935'!Y687/'11'!C$17)*'11'!B$17/('11'!B$17-'935'!X687)*IF(Matrix!AT687=0,1,Matrix!BX687/Matrix!AT687)*Matrix!CU687)))*'11'!B$17*0.01*'DNO totals'!B$228/'DNO totals'!B$296</f>
        <v>#VALUE!</v>
      </c>
      <c r="AB687" s="32" t="e">
        <f>Matrix!AT687*'Charging rates'!B$106*Matrix!DA687</f>
        <v>#VALUE!</v>
      </c>
      <c r="AC687" s="32" t="e">
        <f>Matrix!AT687*MAX(Matrix!DD687,0-(Matrix!DC687+IF('935'!Q687=0,0,(1-'935'!Y687/'11'!C$17)*'11'!B$17/('11'!B$17-'935'!X687)*IF(Matrix!AT687=0,1,Matrix!BX687/Matrix!AT687)*Matrix!CU687)))*'11'!B$17*0.01*'DNO totals'!B$238/'DNO totals'!B$296</f>
        <v>#VALUE!</v>
      </c>
      <c r="AD687" s="32" t="e">
        <f>0.01*(Matrix!BX687*'11'!B$17*Matrix!CA687+Matrix!AT687*Matrix!CC687*'935'!Q687*('11'!C$17-'935'!Y687)*('11'!B$17/('11'!B$17-'935'!X687)))</f>
        <v>#VALUE!</v>
      </c>
      <c r="AE687" s="32" t="e">
        <f>Matrix!AT687*'Charging rates'!B$116*(Parameters!B$21+Matrix!AU687)*IF('DNO totals'!B$323&lt;0,1,'935'!S687)</f>
        <v>#VALUE!</v>
      </c>
      <c r="AF687" s="32" t="e">
        <f>Matrix!AT687*MAX(Matrix!DD687,0-(Matrix!DC687+IF('935'!Q687=0,0,(1-'935'!Y687/'11'!C$17)*'11'!B$17/('11'!B$17-'935'!X687)*IF(Matrix!AT687=0,1,Matrix!BX687/Matrix!AT687)*Matrix!CU687)))*'11'!B$17*0.01*(1-('DNO totals'!B$238+'DNO totals'!B$228)/'DNO totals'!B$296)</f>
        <v>#VALUE!</v>
      </c>
      <c r="AG687" s="49" t="e">
        <f t="shared" si="69"/>
        <v>#VALUE!</v>
      </c>
    </row>
    <row r="688" spans="1:33">
      <c r="A688" s="28">
        <v>588</v>
      </c>
      <c r="B688" s="47" t="e">
        <f>Results!B688</f>
        <v>#VALUE!</v>
      </c>
      <c r="C688" s="35" t="e">
        <f>Results!C688</f>
        <v>#VALUE!</v>
      </c>
      <c r="D688" s="55" t="e">
        <f>Results!D688</f>
        <v>#VALUE!</v>
      </c>
      <c r="E688" s="55" t="e">
        <f>Results!E688</f>
        <v>#VALUE!</v>
      </c>
      <c r="F688" s="56" t="e">
        <f>Results!F688</f>
        <v>#VALUE!</v>
      </c>
      <c r="G688" s="35" t="e">
        <f>Results!G688</f>
        <v>#VALUE!</v>
      </c>
      <c r="H688" s="55" t="e">
        <f>Results!H688</f>
        <v>#VALUE!</v>
      </c>
      <c r="I688" s="55" t="e">
        <f>Results!I688</f>
        <v>#VALUE!</v>
      </c>
      <c r="J688" s="56" t="e">
        <f>Results!J688</f>
        <v>#VALUE!</v>
      </c>
      <c r="K688" s="57" t="e">
        <f>0.01*'11'!B$17*Matrix!AT688*Results!E688</f>
        <v>#VALUE!</v>
      </c>
      <c r="L688" s="32" t="e">
        <f>0.01*('11'!C$17-'935'!Y688)*Results!C688*Matrix!AT688*('11'!B$17/('11'!B$17-'935'!X688))*'935'!Q688</f>
        <v>#VALUE!</v>
      </c>
      <c r="M688" s="49" t="e">
        <f>0.01*('11'!B$17-'935'!X688)*Results!D688</f>
        <v>#VALUE!</v>
      </c>
      <c r="N688" s="32" t="e">
        <f>0.01*'11'!B$17*Matrix!H688*Matrix!BC688</f>
        <v>#VALUE!</v>
      </c>
      <c r="O688" s="32" t="e">
        <f>0.01*('11'!B$17-'935'!X688)*Matrix!BW688</f>
        <v>#VALUE!</v>
      </c>
      <c r="P688" s="49" t="e">
        <f>0.01*Matrix!AS688*'935'!U688</f>
        <v>#VALUE!</v>
      </c>
      <c r="Q688" s="57" t="e">
        <f t="shared" si="63"/>
        <v>#VALUE!</v>
      </c>
      <c r="R688" s="34" t="e">
        <f>'935'!Z688</f>
        <v>#VALUE!</v>
      </c>
      <c r="S688" s="58" t="e">
        <f t="shared" si="64"/>
        <v>#VALUE!</v>
      </c>
      <c r="T688" s="59" t="e">
        <f t="shared" si="65"/>
        <v>#VALUE!</v>
      </c>
      <c r="U688" s="57" t="e">
        <f t="shared" si="66"/>
        <v>#VALUE!</v>
      </c>
      <c r="V688" s="34" t="e">
        <f>'935'!AA688</f>
        <v>#VALUE!</v>
      </c>
      <c r="W688" s="58" t="e">
        <f t="shared" si="67"/>
        <v>#VALUE!</v>
      </c>
      <c r="X688" s="59" t="e">
        <f t="shared" si="68"/>
        <v>#VALUE!</v>
      </c>
      <c r="Y688" s="57" t="e">
        <f>0.01*('11'!B$17-'935'!X688)*Matrix!BT688</f>
        <v>#VALUE!</v>
      </c>
      <c r="Z688" s="32" t="e">
        <f>0.01*'11'!B$17*Matrix!AT688*Matrix!CV688</f>
        <v>#VALUE!</v>
      </c>
      <c r="AA688" s="32" t="e">
        <f>Matrix!AT688*MAX(Matrix!DD688,0-(Matrix!DC688+IF('935'!Q688=0,0,(1-'935'!Y688/'11'!C$17)*'11'!B$17/('11'!B$17-'935'!X688)*IF(Matrix!AT688=0,1,Matrix!BX688/Matrix!AT688)*Matrix!CU688)))*'11'!B$17*0.01*'DNO totals'!B$228/'DNO totals'!B$296</f>
        <v>#VALUE!</v>
      </c>
      <c r="AB688" s="32" t="e">
        <f>Matrix!AT688*'Charging rates'!B$106*Matrix!DA688</f>
        <v>#VALUE!</v>
      </c>
      <c r="AC688" s="32" t="e">
        <f>Matrix!AT688*MAX(Matrix!DD688,0-(Matrix!DC688+IF('935'!Q688=0,0,(1-'935'!Y688/'11'!C$17)*'11'!B$17/('11'!B$17-'935'!X688)*IF(Matrix!AT688=0,1,Matrix!BX688/Matrix!AT688)*Matrix!CU688)))*'11'!B$17*0.01*'DNO totals'!B$238/'DNO totals'!B$296</f>
        <v>#VALUE!</v>
      </c>
      <c r="AD688" s="32" t="e">
        <f>0.01*(Matrix!BX688*'11'!B$17*Matrix!CA688+Matrix!AT688*Matrix!CC688*'935'!Q688*('11'!C$17-'935'!Y688)*('11'!B$17/('11'!B$17-'935'!X688)))</f>
        <v>#VALUE!</v>
      </c>
      <c r="AE688" s="32" t="e">
        <f>Matrix!AT688*'Charging rates'!B$116*(Parameters!B$21+Matrix!AU688)*IF('DNO totals'!B$323&lt;0,1,'935'!S688)</f>
        <v>#VALUE!</v>
      </c>
      <c r="AF688" s="32" t="e">
        <f>Matrix!AT688*MAX(Matrix!DD688,0-(Matrix!DC688+IF('935'!Q688=0,0,(1-'935'!Y688/'11'!C$17)*'11'!B$17/('11'!B$17-'935'!X688)*IF(Matrix!AT688=0,1,Matrix!BX688/Matrix!AT688)*Matrix!CU688)))*'11'!B$17*0.01*(1-('DNO totals'!B$238+'DNO totals'!B$228)/'DNO totals'!B$296)</f>
        <v>#VALUE!</v>
      </c>
      <c r="AG688" s="49" t="e">
        <f t="shared" si="69"/>
        <v>#VALUE!</v>
      </c>
    </row>
    <row r="689" spans="1:33">
      <c r="A689" s="28">
        <v>589</v>
      </c>
      <c r="B689" s="47" t="e">
        <f>Results!B689</f>
        <v>#VALUE!</v>
      </c>
      <c r="C689" s="35" t="e">
        <f>Results!C689</f>
        <v>#VALUE!</v>
      </c>
      <c r="D689" s="55" t="e">
        <f>Results!D689</f>
        <v>#VALUE!</v>
      </c>
      <c r="E689" s="55" t="e">
        <f>Results!E689</f>
        <v>#VALUE!</v>
      </c>
      <c r="F689" s="56" t="e">
        <f>Results!F689</f>
        <v>#VALUE!</v>
      </c>
      <c r="G689" s="35" t="e">
        <f>Results!G689</f>
        <v>#VALUE!</v>
      </c>
      <c r="H689" s="55" t="e">
        <f>Results!H689</f>
        <v>#VALUE!</v>
      </c>
      <c r="I689" s="55" t="e">
        <f>Results!I689</f>
        <v>#VALUE!</v>
      </c>
      <c r="J689" s="56" t="e">
        <f>Results!J689</f>
        <v>#VALUE!</v>
      </c>
      <c r="K689" s="57" t="e">
        <f>0.01*'11'!B$17*Matrix!AT689*Results!E689</f>
        <v>#VALUE!</v>
      </c>
      <c r="L689" s="32" t="e">
        <f>0.01*('11'!C$17-'935'!Y689)*Results!C689*Matrix!AT689*('11'!B$17/('11'!B$17-'935'!X689))*'935'!Q689</f>
        <v>#VALUE!</v>
      </c>
      <c r="M689" s="49" t="e">
        <f>0.01*('11'!B$17-'935'!X689)*Results!D689</f>
        <v>#VALUE!</v>
      </c>
      <c r="N689" s="32" t="e">
        <f>0.01*'11'!B$17*Matrix!H689*Matrix!BC689</f>
        <v>#VALUE!</v>
      </c>
      <c r="O689" s="32" t="e">
        <f>0.01*('11'!B$17-'935'!X689)*Matrix!BW689</f>
        <v>#VALUE!</v>
      </c>
      <c r="P689" s="49" t="e">
        <f>0.01*Matrix!AS689*'935'!U689</f>
        <v>#VALUE!</v>
      </c>
      <c r="Q689" s="57" t="e">
        <f t="shared" si="63"/>
        <v>#VALUE!</v>
      </c>
      <c r="R689" s="34" t="e">
        <f>'935'!Z689</f>
        <v>#VALUE!</v>
      </c>
      <c r="S689" s="58" t="e">
        <f t="shared" si="64"/>
        <v>#VALUE!</v>
      </c>
      <c r="T689" s="59" t="e">
        <f t="shared" si="65"/>
        <v>#VALUE!</v>
      </c>
      <c r="U689" s="57" t="e">
        <f t="shared" si="66"/>
        <v>#VALUE!</v>
      </c>
      <c r="V689" s="34" t="e">
        <f>'935'!AA689</f>
        <v>#VALUE!</v>
      </c>
      <c r="W689" s="58" t="e">
        <f t="shared" si="67"/>
        <v>#VALUE!</v>
      </c>
      <c r="X689" s="59" t="e">
        <f t="shared" si="68"/>
        <v>#VALUE!</v>
      </c>
      <c r="Y689" s="57" t="e">
        <f>0.01*('11'!B$17-'935'!X689)*Matrix!BT689</f>
        <v>#VALUE!</v>
      </c>
      <c r="Z689" s="32" t="e">
        <f>0.01*'11'!B$17*Matrix!AT689*Matrix!CV689</f>
        <v>#VALUE!</v>
      </c>
      <c r="AA689" s="32" t="e">
        <f>Matrix!AT689*MAX(Matrix!DD689,0-(Matrix!DC689+IF('935'!Q689=0,0,(1-'935'!Y689/'11'!C$17)*'11'!B$17/('11'!B$17-'935'!X689)*IF(Matrix!AT689=0,1,Matrix!BX689/Matrix!AT689)*Matrix!CU689)))*'11'!B$17*0.01*'DNO totals'!B$228/'DNO totals'!B$296</f>
        <v>#VALUE!</v>
      </c>
      <c r="AB689" s="32" t="e">
        <f>Matrix!AT689*'Charging rates'!B$106*Matrix!DA689</f>
        <v>#VALUE!</v>
      </c>
      <c r="AC689" s="32" t="e">
        <f>Matrix!AT689*MAX(Matrix!DD689,0-(Matrix!DC689+IF('935'!Q689=0,0,(1-'935'!Y689/'11'!C$17)*'11'!B$17/('11'!B$17-'935'!X689)*IF(Matrix!AT689=0,1,Matrix!BX689/Matrix!AT689)*Matrix!CU689)))*'11'!B$17*0.01*'DNO totals'!B$238/'DNO totals'!B$296</f>
        <v>#VALUE!</v>
      </c>
      <c r="AD689" s="32" t="e">
        <f>0.01*(Matrix!BX689*'11'!B$17*Matrix!CA689+Matrix!AT689*Matrix!CC689*'935'!Q689*('11'!C$17-'935'!Y689)*('11'!B$17/('11'!B$17-'935'!X689)))</f>
        <v>#VALUE!</v>
      </c>
      <c r="AE689" s="32" t="e">
        <f>Matrix!AT689*'Charging rates'!B$116*(Parameters!B$21+Matrix!AU689)*IF('DNO totals'!B$323&lt;0,1,'935'!S689)</f>
        <v>#VALUE!</v>
      </c>
      <c r="AF689" s="32" t="e">
        <f>Matrix!AT689*MAX(Matrix!DD689,0-(Matrix!DC689+IF('935'!Q689=0,0,(1-'935'!Y689/'11'!C$17)*'11'!B$17/('11'!B$17-'935'!X689)*IF(Matrix!AT689=0,1,Matrix!BX689/Matrix!AT689)*Matrix!CU689)))*'11'!B$17*0.01*(1-('DNO totals'!B$238+'DNO totals'!B$228)/'DNO totals'!B$296)</f>
        <v>#VALUE!</v>
      </c>
      <c r="AG689" s="49" t="e">
        <f t="shared" si="69"/>
        <v>#VALUE!</v>
      </c>
    </row>
    <row r="690" spans="1:33">
      <c r="A690" s="28">
        <v>590</v>
      </c>
      <c r="B690" s="47" t="e">
        <f>Results!B690</f>
        <v>#VALUE!</v>
      </c>
      <c r="C690" s="35" t="e">
        <f>Results!C690</f>
        <v>#VALUE!</v>
      </c>
      <c r="D690" s="55" t="e">
        <f>Results!D690</f>
        <v>#VALUE!</v>
      </c>
      <c r="E690" s="55" t="e">
        <f>Results!E690</f>
        <v>#VALUE!</v>
      </c>
      <c r="F690" s="56" t="e">
        <f>Results!F690</f>
        <v>#VALUE!</v>
      </c>
      <c r="G690" s="35" t="e">
        <f>Results!G690</f>
        <v>#VALUE!</v>
      </c>
      <c r="H690" s="55" t="e">
        <f>Results!H690</f>
        <v>#VALUE!</v>
      </c>
      <c r="I690" s="55" t="e">
        <f>Results!I690</f>
        <v>#VALUE!</v>
      </c>
      <c r="J690" s="56" t="e">
        <f>Results!J690</f>
        <v>#VALUE!</v>
      </c>
      <c r="K690" s="57" t="e">
        <f>0.01*'11'!B$17*Matrix!AT690*Results!E690</f>
        <v>#VALUE!</v>
      </c>
      <c r="L690" s="32" t="e">
        <f>0.01*('11'!C$17-'935'!Y690)*Results!C690*Matrix!AT690*('11'!B$17/('11'!B$17-'935'!X690))*'935'!Q690</f>
        <v>#VALUE!</v>
      </c>
      <c r="M690" s="49" t="e">
        <f>0.01*('11'!B$17-'935'!X690)*Results!D690</f>
        <v>#VALUE!</v>
      </c>
      <c r="N690" s="32" t="e">
        <f>0.01*'11'!B$17*Matrix!H690*Matrix!BC690</f>
        <v>#VALUE!</v>
      </c>
      <c r="O690" s="32" t="e">
        <f>0.01*('11'!B$17-'935'!X690)*Matrix!BW690</f>
        <v>#VALUE!</v>
      </c>
      <c r="P690" s="49" t="e">
        <f>0.01*Matrix!AS690*'935'!U690</f>
        <v>#VALUE!</v>
      </c>
      <c r="Q690" s="57" t="e">
        <f t="shared" si="63"/>
        <v>#VALUE!</v>
      </c>
      <c r="R690" s="34" t="e">
        <f>'935'!Z690</f>
        <v>#VALUE!</v>
      </c>
      <c r="S690" s="58" t="e">
        <f t="shared" si="64"/>
        <v>#VALUE!</v>
      </c>
      <c r="T690" s="59" t="e">
        <f t="shared" si="65"/>
        <v>#VALUE!</v>
      </c>
      <c r="U690" s="57" t="e">
        <f t="shared" si="66"/>
        <v>#VALUE!</v>
      </c>
      <c r="V690" s="34" t="e">
        <f>'935'!AA690</f>
        <v>#VALUE!</v>
      </c>
      <c r="W690" s="58" t="e">
        <f t="shared" si="67"/>
        <v>#VALUE!</v>
      </c>
      <c r="X690" s="59" t="e">
        <f t="shared" si="68"/>
        <v>#VALUE!</v>
      </c>
      <c r="Y690" s="57" t="e">
        <f>0.01*('11'!B$17-'935'!X690)*Matrix!BT690</f>
        <v>#VALUE!</v>
      </c>
      <c r="Z690" s="32" t="e">
        <f>0.01*'11'!B$17*Matrix!AT690*Matrix!CV690</f>
        <v>#VALUE!</v>
      </c>
      <c r="AA690" s="32" t="e">
        <f>Matrix!AT690*MAX(Matrix!DD690,0-(Matrix!DC690+IF('935'!Q690=0,0,(1-'935'!Y690/'11'!C$17)*'11'!B$17/('11'!B$17-'935'!X690)*IF(Matrix!AT690=0,1,Matrix!BX690/Matrix!AT690)*Matrix!CU690)))*'11'!B$17*0.01*'DNO totals'!B$228/'DNO totals'!B$296</f>
        <v>#VALUE!</v>
      </c>
      <c r="AB690" s="32" t="e">
        <f>Matrix!AT690*'Charging rates'!B$106*Matrix!DA690</f>
        <v>#VALUE!</v>
      </c>
      <c r="AC690" s="32" t="e">
        <f>Matrix!AT690*MAX(Matrix!DD690,0-(Matrix!DC690+IF('935'!Q690=0,0,(1-'935'!Y690/'11'!C$17)*'11'!B$17/('11'!B$17-'935'!X690)*IF(Matrix!AT690=0,1,Matrix!BX690/Matrix!AT690)*Matrix!CU690)))*'11'!B$17*0.01*'DNO totals'!B$238/'DNO totals'!B$296</f>
        <v>#VALUE!</v>
      </c>
      <c r="AD690" s="32" t="e">
        <f>0.01*(Matrix!BX690*'11'!B$17*Matrix!CA690+Matrix!AT690*Matrix!CC690*'935'!Q690*('11'!C$17-'935'!Y690)*('11'!B$17/('11'!B$17-'935'!X690)))</f>
        <v>#VALUE!</v>
      </c>
      <c r="AE690" s="32" t="e">
        <f>Matrix!AT690*'Charging rates'!B$116*(Parameters!B$21+Matrix!AU690)*IF('DNO totals'!B$323&lt;0,1,'935'!S690)</f>
        <v>#VALUE!</v>
      </c>
      <c r="AF690" s="32" t="e">
        <f>Matrix!AT690*MAX(Matrix!DD690,0-(Matrix!DC690+IF('935'!Q690=0,0,(1-'935'!Y690/'11'!C$17)*'11'!B$17/('11'!B$17-'935'!X690)*IF(Matrix!AT690=0,1,Matrix!BX690/Matrix!AT690)*Matrix!CU690)))*'11'!B$17*0.01*(1-('DNO totals'!B$238+'DNO totals'!B$228)/'DNO totals'!B$296)</f>
        <v>#VALUE!</v>
      </c>
      <c r="AG690" s="49" t="e">
        <f t="shared" si="69"/>
        <v>#VALUE!</v>
      </c>
    </row>
    <row r="691" spans="1:33">
      <c r="A691" s="28">
        <v>591</v>
      </c>
      <c r="B691" s="47" t="e">
        <f>Results!B691</f>
        <v>#VALUE!</v>
      </c>
      <c r="C691" s="35" t="e">
        <f>Results!C691</f>
        <v>#VALUE!</v>
      </c>
      <c r="D691" s="55" t="e">
        <f>Results!D691</f>
        <v>#VALUE!</v>
      </c>
      <c r="E691" s="55" t="e">
        <f>Results!E691</f>
        <v>#VALUE!</v>
      </c>
      <c r="F691" s="56" t="e">
        <f>Results!F691</f>
        <v>#VALUE!</v>
      </c>
      <c r="G691" s="35" t="e">
        <f>Results!G691</f>
        <v>#VALUE!</v>
      </c>
      <c r="H691" s="55" t="e">
        <f>Results!H691</f>
        <v>#VALUE!</v>
      </c>
      <c r="I691" s="55" t="e">
        <f>Results!I691</f>
        <v>#VALUE!</v>
      </c>
      <c r="J691" s="56" t="e">
        <f>Results!J691</f>
        <v>#VALUE!</v>
      </c>
      <c r="K691" s="57" t="e">
        <f>0.01*'11'!B$17*Matrix!AT691*Results!E691</f>
        <v>#VALUE!</v>
      </c>
      <c r="L691" s="32" t="e">
        <f>0.01*('11'!C$17-'935'!Y691)*Results!C691*Matrix!AT691*('11'!B$17/('11'!B$17-'935'!X691))*'935'!Q691</f>
        <v>#VALUE!</v>
      </c>
      <c r="M691" s="49" t="e">
        <f>0.01*('11'!B$17-'935'!X691)*Results!D691</f>
        <v>#VALUE!</v>
      </c>
      <c r="N691" s="32" t="e">
        <f>0.01*'11'!B$17*Matrix!H691*Matrix!BC691</f>
        <v>#VALUE!</v>
      </c>
      <c r="O691" s="32" t="e">
        <f>0.01*('11'!B$17-'935'!X691)*Matrix!BW691</f>
        <v>#VALUE!</v>
      </c>
      <c r="P691" s="49" t="e">
        <f>0.01*Matrix!AS691*'935'!U691</f>
        <v>#VALUE!</v>
      </c>
      <c r="Q691" s="57" t="e">
        <f t="shared" si="63"/>
        <v>#VALUE!</v>
      </c>
      <c r="R691" s="34" t="e">
        <f>'935'!Z691</f>
        <v>#VALUE!</v>
      </c>
      <c r="S691" s="58" t="e">
        <f t="shared" si="64"/>
        <v>#VALUE!</v>
      </c>
      <c r="T691" s="59" t="e">
        <f t="shared" si="65"/>
        <v>#VALUE!</v>
      </c>
      <c r="U691" s="57" t="e">
        <f t="shared" si="66"/>
        <v>#VALUE!</v>
      </c>
      <c r="V691" s="34" t="e">
        <f>'935'!AA691</f>
        <v>#VALUE!</v>
      </c>
      <c r="W691" s="58" t="e">
        <f t="shared" si="67"/>
        <v>#VALUE!</v>
      </c>
      <c r="X691" s="59" t="e">
        <f t="shared" si="68"/>
        <v>#VALUE!</v>
      </c>
      <c r="Y691" s="57" t="e">
        <f>0.01*('11'!B$17-'935'!X691)*Matrix!BT691</f>
        <v>#VALUE!</v>
      </c>
      <c r="Z691" s="32" t="e">
        <f>0.01*'11'!B$17*Matrix!AT691*Matrix!CV691</f>
        <v>#VALUE!</v>
      </c>
      <c r="AA691" s="32" t="e">
        <f>Matrix!AT691*MAX(Matrix!DD691,0-(Matrix!DC691+IF('935'!Q691=0,0,(1-'935'!Y691/'11'!C$17)*'11'!B$17/('11'!B$17-'935'!X691)*IF(Matrix!AT691=0,1,Matrix!BX691/Matrix!AT691)*Matrix!CU691)))*'11'!B$17*0.01*'DNO totals'!B$228/'DNO totals'!B$296</f>
        <v>#VALUE!</v>
      </c>
      <c r="AB691" s="32" t="e">
        <f>Matrix!AT691*'Charging rates'!B$106*Matrix!DA691</f>
        <v>#VALUE!</v>
      </c>
      <c r="AC691" s="32" t="e">
        <f>Matrix!AT691*MAX(Matrix!DD691,0-(Matrix!DC691+IF('935'!Q691=0,0,(1-'935'!Y691/'11'!C$17)*'11'!B$17/('11'!B$17-'935'!X691)*IF(Matrix!AT691=0,1,Matrix!BX691/Matrix!AT691)*Matrix!CU691)))*'11'!B$17*0.01*'DNO totals'!B$238/'DNO totals'!B$296</f>
        <v>#VALUE!</v>
      </c>
      <c r="AD691" s="32" t="e">
        <f>0.01*(Matrix!BX691*'11'!B$17*Matrix!CA691+Matrix!AT691*Matrix!CC691*'935'!Q691*('11'!C$17-'935'!Y691)*('11'!B$17/('11'!B$17-'935'!X691)))</f>
        <v>#VALUE!</v>
      </c>
      <c r="AE691" s="32" t="e">
        <f>Matrix!AT691*'Charging rates'!B$116*(Parameters!B$21+Matrix!AU691)*IF('DNO totals'!B$323&lt;0,1,'935'!S691)</f>
        <v>#VALUE!</v>
      </c>
      <c r="AF691" s="32" t="e">
        <f>Matrix!AT691*MAX(Matrix!DD691,0-(Matrix!DC691+IF('935'!Q691=0,0,(1-'935'!Y691/'11'!C$17)*'11'!B$17/('11'!B$17-'935'!X691)*IF(Matrix!AT691=0,1,Matrix!BX691/Matrix!AT691)*Matrix!CU691)))*'11'!B$17*0.01*(1-('DNO totals'!B$238+'DNO totals'!B$228)/'DNO totals'!B$296)</f>
        <v>#VALUE!</v>
      </c>
      <c r="AG691" s="49" t="e">
        <f t="shared" si="69"/>
        <v>#VALUE!</v>
      </c>
    </row>
    <row r="692" spans="1:33">
      <c r="A692" s="28">
        <v>592</v>
      </c>
      <c r="B692" s="47" t="e">
        <f>Results!B692</f>
        <v>#VALUE!</v>
      </c>
      <c r="C692" s="35" t="e">
        <f>Results!C692</f>
        <v>#VALUE!</v>
      </c>
      <c r="D692" s="55" t="e">
        <f>Results!D692</f>
        <v>#VALUE!</v>
      </c>
      <c r="E692" s="55" t="e">
        <f>Results!E692</f>
        <v>#VALUE!</v>
      </c>
      <c r="F692" s="56" t="e">
        <f>Results!F692</f>
        <v>#VALUE!</v>
      </c>
      <c r="G692" s="35" t="e">
        <f>Results!G692</f>
        <v>#VALUE!</v>
      </c>
      <c r="H692" s="55" t="e">
        <f>Results!H692</f>
        <v>#VALUE!</v>
      </c>
      <c r="I692" s="55" t="e">
        <f>Results!I692</f>
        <v>#VALUE!</v>
      </c>
      <c r="J692" s="56" t="e">
        <f>Results!J692</f>
        <v>#VALUE!</v>
      </c>
      <c r="K692" s="57" t="e">
        <f>0.01*'11'!B$17*Matrix!AT692*Results!E692</f>
        <v>#VALUE!</v>
      </c>
      <c r="L692" s="32" t="e">
        <f>0.01*('11'!C$17-'935'!Y692)*Results!C692*Matrix!AT692*('11'!B$17/('11'!B$17-'935'!X692))*'935'!Q692</f>
        <v>#VALUE!</v>
      </c>
      <c r="M692" s="49" t="e">
        <f>0.01*('11'!B$17-'935'!X692)*Results!D692</f>
        <v>#VALUE!</v>
      </c>
      <c r="N692" s="32" t="e">
        <f>0.01*'11'!B$17*Matrix!H692*Matrix!BC692</f>
        <v>#VALUE!</v>
      </c>
      <c r="O692" s="32" t="e">
        <f>0.01*('11'!B$17-'935'!X692)*Matrix!BW692</f>
        <v>#VALUE!</v>
      </c>
      <c r="P692" s="49" t="e">
        <f>0.01*Matrix!AS692*'935'!U692</f>
        <v>#VALUE!</v>
      </c>
      <c r="Q692" s="57" t="e">
        <f t="shared" si="63"/>
        <v>#VALUE!</v>
      </c>
      <c r="R692" s="34" t="e">
        <f>'935'!Z692</f>
        <v>#VALUE!</v>
      </c>
      <c r="S692" s="58" t="e">
        <f t="shared" si="64"/>
        <v>#VALUE!</v>
      </c>
      <c r="T692" s="59" t="e">
        <f t="shared" si="65"/>
        <v>#VALUE!</v>
      </c>
      <c r="U692" s="57" t="e">
        <f t="shared" si="66"/>
        <v>#VALUE!</v>
      </c>
      <c r="V692" s="34" t="e">
        <f>'935'!AA692</f>
        <v>#VALUE!</v>
      </c>
      <c r="W692" s="58" t="e">
        <f t="shared" si="67"/>
        <v>#VALUE!</v>
      </c>
      <c r="X692" s="59" t="e">
        <f t="shared" si="68"/>
        <v>#VALUE!</v>
      </c>
      <c r="Y692" s="57" t="e">
        <f>0.01*('11'!B$17-'935'!X692)*Matrix!BT692</f>
        <v>#VALUE!</v>
      </c>
      <c r="Z692" s="32" t="e">
        <f>0.01*'11'!B$17*Matrix!AT692*Matrix!CV692</f>
        <v>#VALUE!</v>
      </c>
      <c r="AA692" s="32" t="e">
        <f>Matrix!AT692*MAX(Matrix!DD692,0-(Matrix!DC692+IF('935'!Q692=0,0,(1-'935'!Y692/'11'!C$17)*'11'!B$17/('11'!B$17-'935'!X692)*IF(Matrix!AT692=0,1,Matrix!BX692/Matrix!AT692)*Matrix!CU692)))*'11'!B$17*0.01*'DNO totals'!B$228/'DNO totals'!B$296</f>
        <v>#VALUE!</v>
      </c>
      <c r="AB692" s="32" t="e">
        <f>Matrix!AT692*'Charging rates'!B$106*Matrix!DA692</f>
        <v>#VALUE!</v>
      </c>
      <c r="AC692" s="32" t="e">
        <f>Matrix!AT692*MAX(Matrix!DD692,0-(Matrix!DC692+IF('935'!Q692=0,0,(1-'935'!Y692/'11'!C$17)*'11'!B$17/('11'!B$17-'935'!X692)*IF(Matrix!AT692=0,1,Matrix!BX692/Matrix!AT692)*Matrix!CU692)))*'11'!B$17*0.01*'DNO totals'!B$238/'DNO totals'!B$296</f>
        <v>#VALUE!</v>
      </c>
      <c r="AD692" s="32" t="e">
        <f>0.01*(Matrix!BX692*'11'!B$17*Matrix!CA692+Matrix!AT692*Matrix!CC692*'935'!Q692*('11'!C$17-'935'!Y692)*('11'!B$17/('11'!B$17-'935'!X692)))</f>
        <v>#VALUE!</v>
      </c>
      <c r="AE692" s="32" t="e">
        <f>Matrix!AT692*'Charging rates'!B$116*(Parameters!B$21+Matrix!AU692)*IF('DNO totals'!B$323&lt;0,1,'935'!S692)</f>
        <v>#VALUE!</v>
      </c>
      <c r="AF692" s="32" t="e">
        <f>Matrix!AT692*MAX(Matrix!DD692,0-(Matrix!DC692+IF('935'!Q692=0,0,(1-'935'!Y692/'11'!C$17)*'11'!B$17/('11'!B$17-'935'!X692)*IF(Matrix!AT692=0,1,Matrix!BX692/Matrix!AT692)*Matrix!CU692)))*'11'!B$17*0.01*(1-('DNO totals'!B$238+'DNO totals'!B$228)/'DNO totals'!B$296)</f>
        <v>#VALUE!</v>
      </c>
      <c r="AG692" s="49" t="e">
        <f t="shared" si="69"/>
        <v>#VALUE!</v>
      </c>
    </row>
    <row r="693" spans="1:33">
      <c r="A693" s="28">
        <v>593</v>
      </c>
      <c r="B693" s="47" t="e">
        <f>Results!B693</f>
        <v>#VALUE!</v>
      </c>
      <c r="C693" s="35" t="e">
        <f>Results!C693</f>
        <v>#VALUE!</v>
      </c>
      <c r="D693" s="55" t="e">
        <f>Results!D693</f>
        <v>#VALUE!</v>
      </c>
      <c r="E693" s="55" t="e">
        <f>Results!E693</f>
        <v>#VALUE!</v>
      </c>
      <c r="F693" s="56" t="e">
        <f>Results!F693</f>
        <v>#VALUE!</v>
      </c>
      <c r="G693" s="35" t="e">
        <f>Results!G693</f>
        <v>#VALUE!</v>
      </c>
      <c r="H693" s="55" t="e">
        <f>Results!H693</f>
        <v>#VALUE!</v>
      </c>
      <c r="I693" s="55" t="e">
        <f>Results!I693</f>
        <v>#VALUE!</v>
      </c>
      <c r="J693" s="56" t="e">
        <f>Results!J693</f>
        <v>#VALUE!</v>
      </c>
      <c r="K693" s="57" t="e">
        <f>0.01*'11'!B$17*Matrix!AT693*Results!E693</f>
        <v>#VALUE!</v>
      </c>
      <c r="L693" s="32" t="e">
        <f>0.01*('11'!C$17-'935'!Y693)*Results!C693*Matrix!AT693*('11'!B$17/('11'!B$17-'935'!X693))*'935'!Q693</f>
        <v>#VALUE!</v>
      </c>
      <c r="M693" s="49" t="e">
        <f>0.01*('11'!B$17-'935'!X693)*Results!D693</f>
        <v>#VALUE!</v>
      </c>
      <c r="N693" s="32" t="e">
        <f>0.01*'11'!B$17*Matrix!H693*Matrix!BC693</f>
        <v>#VALUE!</v>
      </c>
      <c r="O693" s="32" t="e">
        <f>0.01*('11'!B$17-'935'!X693)*Matrix!BW693</f>
        <v>#VALUE!</v>
      </c>
      <c r="P693" s="49" t="e">
        <f>0.01*Matrix!AS693*'935'!U693</f>
        <v>#VALUE!</v>
      </c>
      <c r="Q693" s="57" t="e">
        <f t="shared" si="63"/>
        <v>#VALUE!</v>
      </c>
      <c r="R693" s="34" t="e">
        <f>'935'!Z693</f>
        <v>#VALUE!</v>
      </c>
      <c r="S693" s="58" t="e">
        <f t="shared" si="64"/>
        <v>#VALUE!</v>
      </c>
      <c r="T693" s="59" t="e">
        <f t="shared" si="65"/>
        <v>#VALUE!</v>
      </c>
      <c r="U693" s="57" t="e">
        <f t="shared" si="66"/>
        <v>#VALUE!</v>
      </c>
      <c r="V693" s="34" t="e">
        <f>'935'!AA693</f>
        <v>#VALUE!</v>
      </c>
      <c r="W693" s="58" t="e">
        <f t="shared" si="67"/>
        <v>#VALUE!</v>
      </c>
      <c r="X693" s="59" t="e">
        <f t="shared" si="68"/>
        <v>#VALUE!</v>
      </c>
      <c r="Y693" s="57" t="e">
        <f>0.01*('11'!B$17-'935'!X693)*Matrix!BT693</f>
        <v>#VALUE!</v>
      </c>
      <c r="Z693" s="32" t="e">
        <f>0.01*'11'!B$17*Matrix!AT693*Matrix!CV693</f>
        <v>#VALUE!</v>
      </c>
      <c r="AA693" s="32" t="e">
        <f>Matrix!AT693*MAX(Matrix!DD693,0-(Matrix!DC693+IF('935'!Q693=0,0,(1-'935'!Y693/'11'!C$17)*'11'!B$17/('11'!B$17-'935'!X693)*IF(Matrix!AT693=0,1,Matrix!BX693/Matrix!AT693)*Matrix!CU693)))*'11'!B$17*0.01*'DNO totals'!B$228/'DNO totals'!B$296</f>
        <v>#VALUE!</v>
      </c>
      <c r="AB693" s="32" t="e">
        <f>Matrix!AT693*'Charging rates'!B$106*Matrix!DA693</f>
        <v>#VALUE!</v>
      </c>
      <c r="AC693" s="32" t="e">
        <f>Matrix!AT693*MAX(Matrix!DD693,0-(Matrix!DC693+IF('935'!Q693=0,0,(1-'935'!Y693/'11'!C$17)*'11'!B$17/('11'!B$17-'935'!X693)*IF(Matrix!AT693=0,1,Matrix!BX693/Matrix!AT693)*Matrix!CU693)))*'11'!B$17*0.01*'DNO totals'!B$238/'DNO totals'!B$296</f>
        <v>#VALUE!</v>
      </c>
      <c r="AD693" s="32" t="e">
        <f>0.01*(Matrix!BX693*'11'!B$17*Matrix!CA693+Matrix!AT693*Matrix!CC693*'935'!Q693*('11'!C$17-'935'!Y693)*('11'!B$17/('11'!B$17-'935'!X693)))</f>
        <v>#VALUE!</v>
      </c>
      <c r="AE693" s="32" t="e">
        <f>Matrix!AT693*'Charging rates'!B$116*(Parameters!B$21+Matrix!AU693)*IF('DNO totals'!B$323&lt;0,1,'935'!S693)</f>
        <v>#VALUE!</v>
      </c>
      <c r="AF693" s="32" t="e">
        <f>Matrix!AT693*MAX(Matrix!DD693,0-(Matrix!DC693+IF('935'!Q693=0,0,(1-'935'!Y693/'11'!C$17)*'11'!B$17/('11'!B$17-'935'!X693)*IF(Matrix!AT693=0,1,Matrix!BX693/Matrix!AT693)*Matrix!CU693)))*'11'!B$17*0.01*(1-('DNO totals'!B$238+'DNO totals'!B$228)/'DNO totals'!B$296)</f>
        <v>#VALUE!</v>
      </c>
      <c r="AG693" s="49" t="e">
        <f t="shared" si="69"/>
        <v>#VALUE!</v>
      </c>
    </row>
    <row r="694" spans="1:33">
      <c r="A694" s="28">
        <v>594</v>
      </c>
      <c r="B694" s="47" t="e">
        <f>Results!B694</f>
        <v>#VALUE!</v>
      </c>
      <c r="C694" s="35" t="e">
        <f>Results!C694</f>
        <v>#VALUE!</v>
      </c>
      <c r="D694" s="55" t="e">
        <f>Results!D694</f>
        <v>#VALUE!</v>
      </c>
      <c r="E694" s="55" t="e">
        <f>Results!E694</f>
        <v>#VALUE!</v>
      </c>
      <c r="F694" s="56" t="e">
        <f>Results!F694</f>
        <v>#VALUE!</v>
      </c>
      <c r="G694" s="35" t="e">
        <f>Results!G694</f>
        <v>#VALUE!</v>
      </c>
      <c r="H694" s="55" t="e">
        <f>Results!H694</f>
        <v>#VALUE!</v>
      </c>
      <c r="I694" s="55" t="e">
        <f>Results!I694</f>
        <v>#VALUE!</v>
      </c>
      <c r="J694" s="56" t="e">
        <f>Results!J694</f>
        <v>#VALUE!</v>
      </c>
      <c r="K694" s="57" t="e">
        <f>0.01*'11'!B$17*Matrix!AT694*Results!E694</f>
        <v>#VALUE!</v>
      </c>
      <c r="L694" s="32" t="e">
        <f>0.01*('11'!C$17-'935'!Y694)*Results!C694*Matrix!AT694*('11'!B$17/('11'!B$17-'935'!X694))*'935'!Q694</f>
        <v>#VALUE!</v>
      </c>
      <c r="M694" s="49" t="e">
        <f>0.01*('11'!B$17-'935'!X694)*Results!D694</f>
        <v>#VALUE!</v>
      </c>
      <c r="N694" s="32" t="e">
        <f>0.01*'11'!B$17*Matrix!H694*Matrix!BC694</f>
        <v>#VALUE!</v>
      </c>
      <c r="O694" s="32" t="e">
        <f>0.01*('11'!B$17-'935'!X694)*Matrix!BW694</f>
        <v>#VALUE!</v>
      </c>
      <c r="P694" s="49" t="e">
        <f>0.01*Matrix!AS694*'935'!U694</f>
        <v>#VALUE!</v>
      </c>
      <c r="Q694" s="57" t="e">
        <f t="shared" si="63"/>
        <v>#VALUE!</v>
      </c>
      <c r="R694" s="34" t="e">
        <f>'935'!Z694</f>
        <v>#VALUE!</v>
      </c>
      <c r="S694" s="58" t="e">
        <f t="shared" si="64"/>
        <v>#VALUE!</v>
      </c>
      <c r="T694" s="59" t="e">
        <f t="shared" si="65"/>
        <v>#VALUE!</v>
      </c>
      <c r="U694" s="57" t="e">
        <f t="shared" si="66"/>
        <v>#VALUE!</v>
      </c>
      <c r="V694" s="34" t="e">
        <f>'935'!AA694</f>
        <v>#VALUE!</v>
      </c>
      <c r="W694" s="58" t="e">
        <f t="shared" si="67"/>
        <v>#VALUE!</v>
      </c>
      <c r="X694" s="59" t="e">
        <f t="shared" si="68"/>
        <v>#VALUE!</v>
      </c>
      <c r="Y694" s="57" t="e">
        <f>0.01*('11'!B$17-'935'!X694)*Matrix!BT694</f>
        <v>#VALUE!</v>
      </c>
      <c r="Z694" s="32" t="e">
        <f>0.01*'11'!B$17*Matrix!AT694*Matrix!CV694</f>
        <v>#VALUE!</v>
      </c>
      <c r="AA694" s="32" t="e">
        <f>Matrix!AT694*MAX(Matrix!DD694,0-(Matrix!DC694+IF('935'!Q694=0,0,(1-'935'!Y694/'11'!C$17)*'11'!B$17/('11'!B$17-'935'!X694)*IF(Matrix!AT694=0,1,Matrix!BX694/Matrix!AT694)*Matrix!CU694)))*'11'!B$17*0.01*'DNO totals'!B$228/'DNO totals'!B$296</f>
        <v>#VALUE!</v>
      </c>
      <c r="AB694" s="32" t="e">
        <f>Matrix!AT694*'Charging rates'!B$106*Matrix!DA694</f>
        <v>#VALUE!</v>
      </c>
      <c r="AC694" s="32" t="e">
        <f>Matrix!AT694*MAX(Matrix!DD694,0-(Matrix!DC694+IF('935'!Q694=0,0,(1-'935'!Y694/'11'!C$17)*'11'!B$17/('11'!B$17-'935'!X694)*IF(Matrix!AT694=0,1,Matrix!BX694/Matrix!AT694)*Matrix!CU694)))*'11'!B$17*0.01*'DNO totals'!B$238/'DNO totals'!B$296</f>
        <v>#VALUE!</v>
      </c>
      <c r="AD694" s="32" t="e">
        <f>0.01*(Matrix!BX694*'11'!B$17*Matrix!CA694+Matrix!AT694*Matrix!CC694*'935'!Q694*('11'!C$17-'935'!Y694)*('11'!B$17/('11'!B$17-'935'!X694)))</f>
        <v>#VALUE!</v>
      </c>
      <c r="AE694" s="32" t="e">
        <f>Matrix!AT694*'Charging rates'!B$116*(Parameters!B$21+Matrix!AU694)*IF('DNO totals'!B$323&lt;0,1,'935'!S694)</f>
        <v>#VALUE!</v>
      </c>
      <c r="AF694" s="32" t="e">
        <f>Matrix!AT694*MAX(Matrix!DD694,0-(Matrix!DC694+IF('935'!Q694=0,0,(1-'935'!Y694/'11'!C$17)*'11'!B$17/('11'!B$17-'935'!X694)*IF(Matrix!AT694=0,1,Matrix!BX694/Matrix!AT694)*Matrix!CU694)))*'11'!B$17*0.01*(1-('DNO totals'!B$238+'DNO totals'!B$228)/'DNO totals'!B$296)</f>
        <v>#VALUE!</v>
      </c>
      <c r="AG694" s="49" t="e">
        <f t="shared" si="69"/>
        <v>#VALUE!</v>
      </c>
    </row>
    <row r="695" spans="1:33">
      <c r="A695" s="28">
        <v>595</v>
      </c>
      <c r="B695" s="47" t="e">
        <f>Results!B695</f>
        <v>#VALUE!</v>
      </c>
      <c r="C695" s="35" t="e">
        <f>Results!C695</f>
        <v>#VALUE!</v>
      </c>
      <c r="D695" s="55" t="e">
        <f>Results!D695</f>
        <v>#VALUE!</v>
      </c>
      <c r="E695" s="55" t="e">
        <f>Results!E695</f>
        <v>#VALUE!</v>
      </c>
      <c r="F695" s="56" t="e">
        <f>Results!F695</f>
        <v>#VALUE!</v>
      </c>
      <c r="G695" s="35" t="e">
        <f>Results!G695</f>
        <v>#VALUE!</v>
      </c>
      <c r="H695" s="55" t="e">
        <f>Results!H695</f>
        <v>#VALUE!</v>
      </c>
      <c r="I695" s="55" t="e">
        <f>Results!I695</f>
        <v>#VALUE!</v>
      </c>
      <c r="J695" s="56" t="e">
        <f>Results!J695</f>
        <v>#VALUE!</v>
      </c>
      <c r="K695" s="57" t="e">
        <f>0.01*'11'!B$17*Matrix!AT695*Results!E695</f>
        <v>#VALUE!</v>
      </c>
      <c r="L695" s="32" t="e">
        <f>0.01*('11'!C$17-'935'!Y695)*Results!C695*Matrix!AT695*('11'!B$17/('11'!B$17-'935'!X695))*'935'!Q695</f>
        <v>#VALUE!</v>
      </c>
      <c r="M695" s="49" t="e">
        <f>0.01*('11'!B$17-'935'!X695)*Results!D695</f>
        <v>#VALUE!</v>
      </c>
      <c r="N695" s="32" t="e">
        <f>0.01*'11'!B$17*Matrix!H695*Matrix!BC695</f>
        <v>#VALUE!</v>
      </c>
      <c r="O695" s="32" t="e">
        <f>0.01*('11'!B$17-'935'!X695)*Matrix!BW695</f>
        <v>#VALUE!</v>
      </c>
      <c r="P695" s="49" t="e">
        <f>0.01*Matrix!AS695*'935'!U695</f>
        <v>#VALUE!</v>
      </c>
      <c r="Q695" s="57" t="e">
        <f t="shared" si="63"/>
        <v>#VALUE!</v>
      </c>
      <c r="R695" s="34" t="e">
        <f>'935'!Z695</f>
        <v>#VALUE!</v>
      </c>
      <c r="S695" s="58" t="e">
        <f t="shared" si="64"/>
        <v>#VALUE!</v>
      </c>
      <c r="T695" s="59" t="e">
        <f t="shared" si="65"/>
        <v>#VALUE!</v>
      </c>
      <c r="U695" s="57" t="e">
        <f t="shared" si="66"/>
        <v>#VALUE!</v>
      </c>
      <c r="V695" s="34" t="e">
        <f>'935'!AA695</f>
        <v>#VALUE!</v>
      </c>
      <c r="W695" s="58" t="e">
        <f t="shared" si="67"/>
        <v>#VALUE!</v>
      </c>
      <c r="X695" s="59" t="e">
        <f t="shared" si="68"/>
        <v>#VALUE!</v>
      </c>
      <c r="Y695" s="57" t="e">
        <f>0.01*('11'!B$17-'935'!X695)*Matrix!BT695</f>
        <v>#VALUE!</v>
      </c>
      <c r="Z695" s="32" t="e">
        <f>0.01*'11'!B$17*Matrix!AT695*Matrix!CV695</f>
        <v>#VALUE!</v>
      </c>
      <c r="AA695" s="32" t="e">
        <f>Matrix!AT695*MAX(Matrix!DD695,0-(Matrix!DC695+IF('935'!Q695=0,0,(1-'935'!Y695/'11'!C$17)*'11'!B$17/('11'!B$17-'935'!X695)*IF(Matrix!AT695=0,1,Matrix!BX695/Matrix!AT695)*Matrix!CU695)))*'11'!B$17*0.01*'DNO totals'!B$228/'DNO totals'!B$296</f>
        <v>#VALUE!</v>
      </c>
      <c r="AB695" s="32" t="e">
        <f>Matrix!AT695*'Charging rates'!B$106*Matrix!DA695</f>
        <v>#VALUE!</v>
      </c>
      <c r="AC695" s="32" t="e">
        <f>Matrix!AT695*MAX(Matrix!DD695,0-(Matrix!DC695+IF('935'!Q695=0,0,(1-'935'!Y695/'11'!C$17)*'11'!B$17/('11'!B$17-'935'!X695)*IF(Matrix!AT695=0,1,Matrix!BX695/Matrix!AT695)*Matrix!CU695)))*'11'!B$17*0.01*'DNO totals'!B$238/'DNO totals'!B$296</f>
        <v>#VALUE!</v>
      </c>
      <c r="AD695" s="32" t="e">
        <f>0.01*(Matrix!BX695*'11'!B$17*Matrix!CA695+Matrix!AT695*Matrix!CC695*'935'!Q695*('11'!C$17-'935'!Y695)*('11'!B$17/('11'!B$17-'935'!X695)))</f>
        <v>#VALUE!</v>
      </c>
      <c r="AE695" s="32" t="e">
        <f>Matrix!AT695*'Charging rates'!B$116*(Parameters!B$21+Matrix!AU695)*IF('DNO totals'!B$323&lt;0,1,'935'!S695)</f>
        <v>#VALUE!</v>
      </c>
      <c r="AF695" s="32" t="e">
        <f>Matrix!AT695*MAX(Matrix!DD695,0-(Matrix!DC695+IF('935'!Q695=0,0,(1-'935'!Y695/'11'!C$17)*'11'!B$17/('11'!B$17-'935'!X695)*IF(Matrix!AT695=0,1,Matrix!BX695/Matrix!AT695)*Matrix!CU695)))*'11'!B$17*0.01*(1-('DNO totals'!B$238+'DNO totals'!B$228)/'DNO totals'!B$296)</f>
        <v>#VALUE!</v>
      </c>
      <c r="AG695" s="49" t="e">
        <f t="shared" si="69"/>
        <v>#VALUE!</v>
      </c>
    </row>
    <row r="696" spans="1:33">
      <c r="A696" s="28">
        <v>596</v>
      </c>
      <c r="B696" s="47" t="e">
        <f>Results!B696</f>
        <v>#VALUE!</v>
      </c>
      <c r="C696" s="35" t="e">
        <f>Results!C696</f>
        <v>#VALUE!</v>
      </c>
      <c r="D696" s="55" t="e">
        <f>Results!D696</f>
        <v>#VALUE!</v>
      </c>
      <c r="E696" s="55" t="e">
        <f>Results!E696</f>
        <v>#VALUE!</v>
      </c>
      <c r="F696" s="56" t="e">
        <f>Results!F696</f>
        <v>#VALUE!</v>
      </c>
      <c r="G696" s="35" t="e">
        <f>Results!G696</f>
        <v>#VALUE!</v>
      </c>
      <c r="H696" s="55" t="e">
        <f>Results!H696</f>
        <v>#VALUE!</v>
      </c>
      <c r="I696" s="55" t="e">
        <f>Results!I696</f>
        <v>#VALUE!</v>
      </c>
      <c r="J696" s="56" t="e">
        <f>Results!J696</f>
        <v>#VALUE!</v>
      </c>
      <c r="K696" s="57" t="e">
        <f>0.01*'11'!B$17*Matrix!AT696*Results!E696</f>
        <v>#VALUE!</v>
      </c>
      <c r="L696" s="32" t="e">
        <f>0.01*('11'!C$17-'935'!Y696)*Results!C696*Matrix!AT696*('11'!B$17/('11'!B$17-'935'!X696))*'935'!Q696</f>
        <v>#VALUE!</v>
      </c>
      <c r="M696" s="49" t="e">
        <f>0.01*('11'!B$17-'935'!X696)*Results!D696</f>
        <v>#VALUE!</v>
      </c>
      <c r="N696" s="32" t="e">
        <f>0.01*'11'!B$17*Matrix!H696*Matrix!BC696</f>
        <v>#VALUE!</v>
      </c>
      <c r="O696" s="32" t="e">
        <f>0.01*('11'!B$17-'935'!X696)*Matrix!BW696</f>
        <v>#VALUE!</v>
      </c>
      <c r="P696" s="49" t="e">
        <f>0.01*Matrix!AS696*'935'!U696</f>
        <v>#VALUE!</v>
      </c>
      <c r="Q696" s="57" t="e">
        <f t="shared" si="63"/>
        <v>#VALUE!</v>
      </c>
      <c r="R696" s="34" t="e">
        <f>'935'!Z696</f>
        <v>#VALUE!</v>
      </c>
      <c r="S696" s="58" t="e">
        <f t="shared" si="64"/>
        <v>#VALUE!</v>
      </c>
      <c r="T696" s="59" t="e">
        <f t="shared" si="65"/>
        <v>#VALUE!</v>
      </c>
      <c r="U696" s="57" t="e">
        <f t="shared" si="66"/>
        <v>#VALUE!</v>
      </c>
      <c r="V696" s="34" t="e">
        <f>'935'!AA696</f>
        <v>#VALUE!</v>
      </c>
      <c r="W696" s="58" t="e">
        <f t="shared" si="67"/>
        <v>#VALUE!</v>
      </c>
      <c r="X696" s="59" t="e">
        <f t="shared" si="68"/>
        <v>#VALUE!</v>
      </c>
      <c r="Y696" s="57" t="e">
        <f>0.01*('11'!B$17-'935'!X696)*Matrix!BT696</f>
        <v>#VALUE!</v>
      </c>
      <c r="Z696" s="32" t="e">
        <f>0.01*'11'!B$17*Matrix!AT696*Matrix!CV696</f>
        <v>#VALUE!</v>
      </c>
      <c r="AA696" s="32" t="e">
        <f>Matrix!AT696*MAX(Matrix!DD696,0-(Matrix!DC696+IF('935'!Q696=0,0,(1-'935'!Y696/'11'!C$17)*'11'!B$17/('11'!B$17-'935'!X696)*IF(Matrix!AT696=0,1,Matrix!BX696/Matrix!AT696)*Matrix!CU696)))*'11'!B$17*0.01*'DNO totals'!B$228/'DNO totals'!B$296</f>
        <v>#VALUE!</v>
      </c>
      <c r="AB696" s="32" t="e">
        <f>Matrix!AT696*'Charging rates'!B$106*Matrix!DA696</f>
        <v>#VALUE!</v>
      </c>
      <c r="AC696" s="32" t="e">
        <f>Matrix!AT696*MAX(Matrix!DD696,0-(Matrix!DC696+IF('935'!Q696=0,0,(1-'935'!Y696/'11'!C$17)*'11'!B$17/('11'!B$17-'935'!X696)*IF(Matrix!AT696=0,1,Matrix!BX696/Matrix!AT696)*Matrix!CU696)))*'11'!B$17*0.01*'DNO totals'!B$238/'DNO totals'!B$296</f>
        <v>#VALUE!</v>
      </c>
      <c r="AD696" s="32" t="e">
        <f>0.01*(Matrix!BX696*'11'!B$17*Matrix!CA696+Matrix!AT696*Matrix!CC696*'935'!Q696*('11'!C$17-'935'!Y696)*('11'!B$17/('11'!B$17-'935'!X696)))</f>
        <v>#VALUE!</v>
      </c>
      <c r="AE696" s="32" t="e">
        <f>Matrix!AT696*'Charging rates'!B$116*(Parameters!B$21+Matrix!AU696)*IF('DNO totals'!B$323&lt;0,1,'935'!S696)</f>
        <v>#VALUE!</v>
      </c>
      <c r="AF696" s="32" t="e">
        <f>Matrix!AT696*MAX(Matrix!DD696,0-(Matrix!DC696+IF('935'!Q696=0,0,(1-'935'!Y696/'11'!C$17)*'11'!B$17/('11'!B$17-'935'!X696)*IF(Matrix!AT696=0,1,Matrix!BX696/Matrix!AT696)*Matrix!CU696)))*'11'!B$17*0.01*(1-('DNO totals'!B$238+'DNO totals'!B$228)/'DNO totals'!B$296)</f>
        <v>#VALUE!</v>
      </c>
      <c r="AG696" s="49" t="e">
        <f t="shared" si="69"/>
        <v>#VALUE!</v>
      </c>
    </row>
    <row r="697" spans="1:33">
      <c r="A697" s="28">
        <v>597</v>
      </c>
      <c r="B697" s="47" t="e">
        <f>Results!B697</f>
        <v>#VALUE!</v>
      </c>
      <c r="C697" s="35" t="e">
        <f>Results!C697</f>
        <v>#VALUE!</v>
      </c>
      <c r="D697" s="55" t="e">
        <f>Results!D697</f>
        <v>#VALUE!</v>
      </c>
      <c r="E697" s="55" t="e">
        <f>Results!E697</f>
        <v>#VALUE!</v>
      </c>
      <c r="F697" s="56" t="e">
        <f>Results!F697</f>
        <v>#VALUE!</v>
      </c>
      <c r="G697" s="35" t="e">
        <f>Results!G697</f>
        <v>#VALUE!</v>
      </c>
      <c r="H697" s="55" t="e">
        <f>Results!H697</f>
        <v>#VALUE!</v>
      </c>
      <c r="I697" s="55" t="e">
        <f>Results!I697</f>
        <v>#VALUE!</v>
      </c>
      <c r="J697" s="56" t="e">
        <f>Results!J697</f>
        <v>#VALUE!</v>
      </c>
      <c r="K697" s="57" t="e">
        <f>0.01*'11'!B$17*Matrix!AT697*Results!E697</f>
        <v>#VALUE!</v>
      </c>
      <c r="L697" s="32" t="e">
        <f>0.01*('11'!C$17-'935'!Y697)*Results!C697*Matrix!AT697*('11'!B$17/('11'!B$17-'935'!X697))*'935'!Q697</f>
        <v>#VALUE!</v>
      </c>
      <c r="M697" s="49" t="e">
        <f>0.01*('11'!B$17-'935'!X697)*Results!D697</f>
        <v>#VALUE!</v>
      </c>
      <c r="N697" s="32" t="e">
        <f>0.01*'11'!B$17*Matrix!H697*Matrix!BC697</f>
        <v>#VALUE!</v>
      </c>
      <c r="O697" s="32" t="e">
        <f>0.01*('11'!B$17-'935'!X697)*Matrix!BW697</f>
        <v>#VALUE!</v>
      </c>
      <c r="P697" s="49" t="e">
        <f>0.01*Matrix!AS697*'935'!U697</f>
        <v>#VALUE!</v>
      </c>
      <c r="Q697" s="57" t="e">
        <f t="shared" si="63"/>
        <v>#VALUE!</v>
      </c>
      <c r="R697" s="34" t="e">
        <f>'935'!Z697</f>
        <v>#VALUE!</v>
      </c>
      <c r="S697" s="58" t="e">
        <f t="shared" si="64"/>
        <v>#VALUE!</v>
      </c>
      <c r="T697" s="59" t="e">
        <f t="shared" si="65"/>
        <v>#VALUE!</v>
      </c>
      <c r="U697" s="57" t="e">
        <f t="shared" si="66"/>
        <v>#VALUE!</v>
      </c>
      <c r="V697" s="34" t="e">
        <f>'935'!AA697</f>
        <v>#VALUE!</v>
      </c>
      <c r="W697" s="58" t="e">
        <f t="shared" si="67"/>
        <v>#VALUE!</v>
      </c>
      <c r="X697" s="59" t="e">
        <f t="shared" si="68"/>
        <v>#VALUE!</v>
      </c>
      <c r="Y697" s="57" t="e">
        <f>0.01*('11'!B$17-'935'!X697)*Matrix!BT697</f>
        <v>#VALUE!</v>
      </c>
      <c r="Z697" s="32" t="e">
        <f>0.01*'11'!B$17*Matrix!AT697*Matrix!CV697</f>
        <v>#VALUE!</v>
      </c>
      <c r="AA697" s="32" t="e">
        <f>Matrix!AT697*MAX(Matrix!DD697,0-(Matrix!DC697+IF('935'!Q697=0,0,(1-'935'!Y697/'11'!C$17)*'11'!B$17/('11'!B$17-'935'!X697)*IF(Matrix!AT697=0,1,Matrix!BX697/Matrix!AT697)*Matrix!CU697)))*'11'!B$17*0.01*'DNO totals'!B$228/'DNO totals'!B$296</f>
        <v>#VALUE!</v>
      </c>
      <c r="AB697" s="32" t="e">
        <f>Matrix!AT697*'Charging rates'!B$106*Matrix!DA697</f>
        <v>#VALUE!</v>
      </c>
      <c r="AC697" s="32" t="e">
        <f>Matrix!AT697*MAX(Matrix!DD697,0-(Matrix!DC697+IF('935'!Q697=0,0,(1-'935'!Y697/'11'!C$17)*'11'!B$17/('11'!B$17-'935'!X697)*IF(Matrix!AT697=0,1,Matrix!BX697/Matrix!AT697)*Matrix!CU697)))*'11'!B$17*0.01*'DNO totals'!B$238/'DNO totals'!B$296</f>
        <v>#VALUE!</v>
      </c>
      <c r="AD697" s="32" t="e">
        <f>0.01*(Matrix!BX697*'11'!B$17*Matrix!CA697+Matrix!AT697*Matrix!CC697*'935'!Q697*('11'!C$17-'935'!Y697)*('11'!B$17/('11'!B$17-'935'!X697)))</f>
        <v>#VALUE!</v>
      </c>
      <c r="AE697" s="32" t="e">
        <f>Matrix!AT697*'Charging rates'!B$116*(Parameters!B$21+Matrix!AU697)*IF('DNO totals'!B$323&lt;0,1,'935'!S697)</f>
        <v>#VALUE!</v>
      </c>
      <c r="AF697" s="32" t="e">
        <f>Matrix!AT697*MAX(Matrix!DD697,0-(Matrix!DC697+IF('935'!Q697=0,0,(1-'935'!Y697/'11'!C$17)*'11'!B$17/('11'!B$17-'935'!X697)*IF(Matrix!AT697=0,1,Matrix!BX697/Matrix!AT697)*Matrix!CU697)))*'11'!B$17*0.01*(1-('DNO totals'!B$238+'DNO totals'!B$228)/'DNO totals'!B$296)</f>
        <v>#VALUE!</v>
      </c>
      <c r="AG697" s="49" t="e">
        <f t="shared" si="69"/>
        <v>#VALUE!</v>
      </c>
    </row>
    <row r="698" spans="1:33">
      <c r="A698" s="28">
        <v>598</v>
      </c>
      <c r="B698" s="47" t="e">
        <f>Results!B698</f>
        <v>#VALUE!</v>
      </c>
      <c r="C698" s="35" t="e">
        <f>Results!C698</f>
        <v>#VALUE!</v>
      </c>
      <c r="D698" s="55" t="e">
        <f>Results!D698</f>
        <v>#VALUE!</v>
      </c>
      <c r="E698" s="55" t="e">
        <f>Results!E698</f>
        <v>#VALUE!</v>
      </c>
      <c r="F698" s="56" t="e">
        <f>Results!F698</f>
        <v>#VALUE!</v>
      </c>
      <c r="G698" s="35" t="e">
        <f>Results!G698</f>
        <v>#VALUE!</v>
      </c>
      <c r="H698" s="55" t="e">
        <f>Results!H698</f>
        <v>#VALUE!</v>
      </c>
      <c r="I698" s="55" t="e">
        <f>Results!I698</f>
        <v>#VALUE!</v>
      </c>
      <c r="J698" s="56" t="e">
        <f>Results!J698</f>
        <v>#VALUE!</v>
      </c>
      <c r="K698" s="57" t="e">
        <f>0.01*'11'!B$17*Matrix!AT698*Results!E698</f>
        <v>#VALUE!</v>
      </c>
      <c r="L698" s="32" t="e">
        <f>0.01*('11'!C$17-'935'!Y698)*Results!C698*Matrix!AT698*('11'!B$17/('11'!B$17-'935'!X698))*'935'!Q698</f>
        <v>#VALUE!</v>
      </c>
      <c r="M698" s="49" t="e">
        <f>0.01*('11'!B$17-'935'!X698)*Results!D698</f>
        <v>#VALUE!</v>
      </c>
      <c r="N698" s="32" t="e">
        <f>0.01*'11'!B$17*Matrix!H698*Matrix!BC698</f>
        <v>#VALUE!</v>
      </c>
      <c r="O698" s="32" t="e">
        <f>0.01*('11'!B$17-'935'!X698)*Matrix!BW698</f>
        <v>#VALUE!</v>
      </c>
      <c r="P698" s="49" t="e">
        <f>0.01*Matrix!AS698*'935'!U698</f>
        <v>#VALUE!</v>
      </c>
      <c r="Q698" s="57" t="e">
        <f t="shared" si="63"/>
        <v>#VALUE!</v>
      </c>
      <c r="R698" s="34" t="e">
        <f>'935'!Z698</f>
        <v>#VALUE!</v>
      </c>
      <c r="S698" s="58" t="e">
        <f t="shared" si="64"/>
        <v>#VALUE!</v>
      </c>
      <c r="T698" s="59" t="e">
        <f t="shared" si="65"/>
        <v>#VALUE!</v>
      </c>
      <c r="U698" s="57" t="e">
        <f t="shared" si="66"/>
        <v>#VALUE!</v>
      </c>
      <c r="V698" s="34" t="e">
        <f>'935'!AA698</f>
        <v>#VALUE!</v>
      </c>
      <c r="W698" s="58" t="e">
        <f t="shared" si="67"/>
        <v>#VALUE!</v>
      </c>
      <c r="X698" s="59" t="e">
        <f t="shared" si="68"/>
        <v>#VALUE!</v>
      </c>
      <c r="Y698" s="57" t="e">
        <f>0.01*('11'!B$17-'935'!X698)*Matrix!BT698</f>
        <v>#VALUE!</v>
      </c>
      <c r="Z698" s="32" t="e">
        <f>0.01*'11'!B$17*Matrix!AT698*Matrix!CV698</f>
        <v>#VALUE!</v>
      </c>
      <c r="AA698" s="32" t="e">
        <f>Matrix!AT698*MAX(Matrix!DD698,0-(Matrix!DC698+IF('935'!Q698=0,0,(1-'935'!Y698/'11'!C$17)*'11'!B$17/('11'!B$17-'935'!X698)*IF(Matrix!AT698=0,1,Matrix!BX698/Matrix!AT698)*Matrix!CU698)))*'11'!B$17*0.01*'DNO totals'!B$228/'DNO totals'!B$296</f>
        <v>#VALUE!</v>
      </c>
      <c r="AB698" s="32" t="e">
        <f>Matrix!AT698*'Charging rates'!B$106*Matrix!DA698</f>
        <v>#VALUE!</v>
      </c>
      <c r="AC698" s="32" t="e">
        <f>Matrix!AT698*MAX(Matrix!DD698,0-(Matrix!DC698+IF('935'!Q698=0,0,(1-'935'!Y698/'11'!C$17)*'11'!B$17/('11'!B$17-'935'!X698)*IF(Matrix!AT698=0,1,Matrix!BX698/Matrix!AT698)*Matrix!CU698)))*'11'!B$17*0.01*'DNO totals'!B$238/'DNO totals'!B$296</f>
        <v>#VALUE!</v>
      </c>
      <c r="AD698" s="32" t="e">
        <f>0.01*(Matrix!BX698*'11'!B$17*Matrix!CA698+Matrix!AT698*Matrix!CC698*'935'!Q698*('11'!C$17-'935'!Y698)*('11'!B$17/('11'!B$17-'935'!X698)))</f>
        <v>#VALUE!</v>
      </c>
      <c r="AE698" s="32" t="e">
        <f>Matrix!AT698*'Charging rates'!B$116*(Parameters!B$21+Matrix!AU698)*IF('DNO totals'!B$323&lt;0,1,'935'!S698)</f>
        <v>#VALUE!</v>
      </c>
      <c r="AF698" s="32" t="e">
        <f>Matrix!AT698*MAX(Matrix!DD698,0-(Matrix!DC698+IF('935'!Q698=0,0,(1-'935'!Y698/'11'!C$17)*'11'!B$17/('11'!B$17-'935'!X698)*IF(Matrix!AT698=0,1,Matrix!BX698/Matrix!AT698)*Matrix!CU698)))*'11'!B$17*0.01*(1-('DNO totals'!B$238+'DNO totals'!B$228)/'DNO totals'!B$296)</f>
        <v>#VALUE!</v>
      </c>
      <c r="AG698" s="49" t="e">
        <f t="shared" si="69"/>
        <v>#VALUE!</v>
      </c>
    </row>
    <row r="699" spans="1:33">
      <c r="A699" s="28">
        <v>599</v>
      </c>
      <c r="B699" s="47" t="e">
        <f>Results!B699</f>
        <v>#VALUE!</v>
      </c>
      <c r="C699" s="35" t="e">
        <f>Results!C699</f>
        <v>#VALUE!</v>
      </c>
      <c r="D699" s="55" t="e">
        <f>Results!D699</f>
        <v>#VALUE!</v>
      </c>
      <c r="E699" s="55" t="e">
        <f>Results!E699</f>
        <v>#VALUE!</v>
      </c>
      <c r="F699" s="56" t="e">
        <f>Results!F699</f>
        <v>#VALUE!</v>
      </c>
      <c r="G699" s="35" t="e">
        <f>Results!G699</f>
        <v>#VALUE!</v>
      </c>
      <c r="H699" s="55" t="e">
        <f>Results!H699</f>
        <v>#VALUE!</v>
      </c>
      <c r="I699" s="55" t="e">
        <f>Results!I699</f>
        <v>#VALUE!</v>
      </c>
      <c r="J699" s="56" t="e">
        <f>Results!J699</f>
        <v>#VALUE!</v>
      </c>
      <c r="K699" s="57" t="e">
        <f>0.01*'11'!B$17*Matrix!AT699*Results!E699</f>
        <v>#VALUE!</v>
      </c>
      <c r="L699" s="32" t="e">
        <f>0.01*('11'!C$17-'935'!Y699)*Results!C699*Matrix!AT699*('11'!B$17/('11'!B$17-'935'!X699))*'935'!Q699</f>
        <v>#VALUE!</v>
      </c>
      <c r="M699" s="49" t="e">
        <f>0.01*('11'!B$17-'935'!X699)*Results!D699</f>
        <v>#VALUE!</v>
      </c>
      <c r="N699" s="32" t="e">
        <f>0.01*'11'!B$17*Matrix!H699*Matrix!BC699</f>
        <v>#VALUE!</v>
      </c>
      <c r="O699" s="32" t="e">
        <f>0.01*('11'!B$17-'935'!X699)*Matrix!BW699</f>
        <v>#VALUE!</v>
      </c>
      <c r="P699" s="49" t="e">
        <f>0.01*Matrix!AS699*'935'!U699</f>
        <v>#VALUE!</v>
      </c>
      <c r="Q699" s="57" t="e">
        <f t="shared" si="63"/>
        <v>#VALUE!</v>
      </c>
      <c r="R699" s="34" t="e">
        <f>'935'!Z699</f>
        <v>#VALUE!</v>
      </c>
      <c r="S699" s="58" t="e">
        <f t="shared" si="64"/>
        <v>#VALUE!</v>
      </c>
      <c r="T699" s="59" t="e">
        <f t="shared" si="65"/>
        <v>#VALUE!</v>
      </c>
      <c r="U699" s="57" t="e">
        <f t="shared" si="66"/>
        <v>#VALUE!</v>
      </c>
      <c r="V699" s="34" t="e">
        <f>'935'!AA699</f>
        <v>#VALUE!</v>
      </c>
      <c r="W699" s="58" t="e">
        <f t="shared" si="67"/>
        <v>#VALUE!</v>
      </c>
      <c r="X699" s="59" t="e">
        <f t="shared" si="68"/>
        <v>#VALUE!</v>
      </c>
      <c r="Y699" s="57" t="e">
        <f>0.01*('11'!B$17-'935'!X699)*Matrix!BT699</f>
        <v>#VALUE!</v>
      </c>
      <c r="Z699" s="32" t="e">
        <f>0.01*'11'!B$17*Matrix!AT699*Matrix!CV699</f>
        <v>#VALUE!</v>
      </c>
      <c r="AA699" s="32" t="e">
        <f>Matrix!AT699*MAX(Matrix!DD699,0-(Matrix!DC699+IF('935'!Q699=0,0,(1-'935'!Y699/'11'!C$17)*'11'!B$17/('11'!B$17-'935'!X699)*IF(Matrix!AT699=0,1,Matrix!BX699/Matrix!AT699)*Matrix!CU699)))*'11'!B$17*0.01*'DNO totals'!B$228/'DNO totals'!B$296</f>
        <v>#VALUE!</v>
      </c>
      <c r="AB699" s="32" t="e">
        <f>Matrix!AT699*'Charging rates'!B$106*Matrix!DA699</f>
        <v>#VALUE!</v>
      </c>
      <c r="AC699" s="32" t="e">
        <f>Matrix!AT699*MAX(Matrix!DD699,0-(Matrix!DC699+IF('935'!Q699=0,0,(1-'935'!Y699/'11'!C$17)*'11'!B$17/('11'!B$17-'935'!X699)*IF(Matrix!AT699=0,1,Matrix!BX699/Matrix!AT699)*Matrix!CU699)))*'11'!B$17*0.01*'DNO totals'!B$238/'DNO totals'!B$296</f>
        <v>#VALUE!</v>
      </c>
      <c r="AD699" s="32" t="e">
        <f>0.01*(Matrix!BX699*'11'!B$17*Matrix!CA699+Matrix!AT699*Matrix!CC699*'935'!Q699*('11'!C$17-'935'!Y699)*('11'!B$17/('11'!B$17-'935'!X699)))</f>
        <v>#VALUE!</v>
      </c>
      <c r="AE699" s="32" t="e">
        <f>Matrix!AT699*'Charging rates'!B$116*(Parameters!B$21+Matrix!AU699)*IF('DNO totals'!B$323&lt;0,1,'935'!S699)</f>
        <v>#VALUE!</v>
      </c>
      <c r="AF699" s="32" t="e">
        <f>Matrix!AT699*MAX(Matrix!DD699,0-(Matrix!DC699+IF('935'!Q699=0,0,(1-'935'!Y699/'11'!C$17)*'11'!B$17/('11'!B$17-'935'!X699)*IF(Matrix!AT699=0,1,Matrix!BX699/Matrix!AT699)*Matrix!CU699)))*'11'!B$17*0.01*(1-('DNO totals'!B$238+'DNO totals'!B$228)/'DNO totals'!B$296)</f>
        <v>#VALUE!</v>
      </c>
      <c r="AG699" s="49" t="e">
        <f t="shared" si="69"/>
        <v>#VALUE!</v>
      </c>
    </row>
    <row r="700" spans="1:33">
      <c r="A700" s="28">
        <v>600</v>
      </c>
      <c r="B700" s="47" t="e">
        <f>Results!B700</f>
        <v>#VALUE!</v>
      </c>
      <c r="C700" s="35" t="e">
        <f>Results!C700</f>
        <v>#VALUE!</v>
      </c>
      <c r="D700" s="55" t="e">
        <f>Results!D700</f>
        <v>#VALUE!</v>
      </c>
      <c r="E700" s="55" t="e">
        <f>Results!E700</f>
        <v>#VALUE!</v>
      </c>
      <c r="F700" s="56" t="e">
        <f>Results!F700</f>
        <v>#VALUE!</v>
      </c>
      <c r="G700" s="35" t="e">
        <f>Results!G700</f>
        <v>#VALUE!</v>
      </c>
      <c r="H700" s="55" t="e">
        <f>Results!H700</f>
        <v>#VALUE!</v>
      </c>
      <c r="I700" s="55" t="e">
        <f>Results!I700</f>
        <v>#VALUE!</v>
      </c>
      <c r="J700" s="56" t="e">
        <f>Results!J700</f>
        <v>#VALUE!</v>
      </c>
      <c r="K700" s="57" t="e">
        <f>0.01*'11'!B$17*Matrix!AT700*Results!E700</f>
        <v>#VALUE!</v>
      </c>
      <c r="L700" s="32" t="e">
        <f>0.01*('11'!C$17-'935'!Y700)*Results!C700*Matrix!AT700*('11'!B$17/('11'!B$17-'935'!X700))*'935'!Q700</f>
        <v>#VALUE!</v>
      </c>
      <c r="M700" s="49" t="e">
        <f>0.01*('11'!B$17-'935'!X700)*Results!D700</f>
        <v>#VALUE!</v>
      </c>
      <c r="N700" s="32" t="e">
        <f>0.01*'11'!B$17*Matrix!H700*Matrix!BC700</f>
        <v>#VALUE!</v>
      </c>
      <c r="O700" s="32" t="e">
        <f>0.01*('11'!B$17-'935'!X700)*Matrix!BW700</f>
        <v>#VALUE!</v>
      </c>
      <c r="P700" s="49" t="e">
        <f>0.01*Matrix!AS700*'935'!U700</f>
        <v>#VALUE!</v>
      </c>
      <c r="Q700" s="57" t="e">
        <f t="shared" si="63"/>
        <v>#VALUE!</v>
      </c>
      <c r="R700" s="34" t="e">
        <f>'935'!Z700</f>
        <v>#VALUE!</v>
      </c>
      <c r="S700" s="58" t="e">
        <f t="shared" si="64"/>
        <v>#VALUE!</v>
      </c>
      <c r="T700" s="59" t="e">
        <f t="shared" si="65"/>
        <v>#VALUE!</v>
      </c>
      <c r="U700" s="57" t="e">
        <f t="shared" si="66"/>
        <v>#VALUE!</v>
      </c>
      <c r="V700" s="34" t="e">
        <f>'935'!AA700</f>
        <v>#VALUE!</v>
      </c>
      <c r="W700" s="58" t="e">
        <f t="shared" si="67"/>
        <v>#VALUE!</v>
      </c>
      <c r="X700" s="59" t="e">
        <f t="shared" si="68"/>
        <v>#VALUE!</v>
      </c>
      <c r="Y700" s="57" t="e">
        <f>0.01*('11'!B$17-'935'!X700)*Matrix!BT700</f>
        <v>#VALUE!</v>
      </c>
      <c r="Z700" s="32" t="e">
        <f>0.01*'11'!B$17*Matrix!AT700*Matrix!CV700</f>
        <v>#VALUE!</v>
      </c>
      <c r="AA700" s="32" t="e">
        <f>Matrix!AT700*MAX(Matrix!DD700,0-(Matrix!DC700+IF('935'!Q700=0,0,(1-'935'!Y700/'11'!C$17)*'11'!B$17/('11'!B$17-'935'!X700)*IF(Matrix!AT700=0,1,Matrix!BX700/Matrix!AT700)*Matrix!CU700)))*'11'!B$17*0.01*'DNO totals'!B$228/'DNO totals'!B$296</f>
        <v>#VALUE!</v>
      </c>
      <c r="AB700" s="32" t="e">
        <f>Matrix!AT700*'Charging rates'!B$106*Matrix!DA700</f>
        <v>#VALUE!</v>
      </c>
      <c r="AC700" s="32" t="e">
        <f>Matrix!AT700*MAX(Matrix!DD700,0-(Matrix!DC700+IF('935'!Q700=0,0,(1-'935'!Y700/'11'!C$17)*'11'!B$17/('11'!B$17-'935'!X700)*IF(Matrix!AT700=0,1,Matrix!BX700/Matrix!AT700)*Matrix!CU700)))*'11'!B$17*0.01*'DNO totals'!B$238/'DNO totals'!B$296</f>
        <v>#VALUE!</v>
      </c>
      <c r="AD700" s="32" t="e">
        <f>0.01*(Matrix!BX700*'11'!B$17*Matrix!CA700+Matrix!AT700*Matrix!CC700*'935'!Q700*('11'!C$17-'935'!Y700)*('11'!B$17/('11'!B$17-'935'!X700)))</f>
        <v>#VALUE!</v>
      </c>
      <c r="AE700" s="32" t="e">
        <f>Matrix!AT700*'Charging rates'!B$116*(Parameters!B$21+Matrix!AU700)*IF('DNO totals'!B$323&lt;0,1,'935'!S700)</f>
        <v>#VALUE!</v>
      </c>
      <c r="AF700" s="32" t="e">
        <f>Matrix!AT700*MAX(Matrix!DD700,0-(Matrix!DC700+IF('935'!Q700=0,0,(1-'935'!Y700/'11'!C$17)*'11'!B$17/('11'!B$17-'935'!X700)*IF(Matrix!AT700=0,1,Matrix!BX700/Matrix!AT700)*Matrix!CU700)))*'11'!B$17*0.01*(1-('DNO totals'!B$238+'DNO totals'!B$228)/'DNO totals'!B$296)</f>
        <v>#VALUE!</v>
      </c>
      <c r="AG700" s="49" t="e">
        <f t="shared" si="69"/>
        <v>#VALUE!</v>
      </c>
    </row>
  </sheetData>
  <sheetProtection sheet="1" objects="1" scenarios="1"/>
  <mergeCells count="7">
    <mergeCell ref="U3:X3"/>
    <mergeCell ref="Y3:AG3"/>
    <mergeCell ref="C3:F3"/>
    <mergeCell ref="G3:J3"/>
    <mergeCell ref="K3:M3"/>
    <mergeCell ref="N3:P3"/>
    <mergeCell ref="Q3:T3"/>
  </mergeCells>
  <hyperlinks>
    <hyperlink ref="B83" location="'Results'!B100" display="x1 = 5001. Name (in Tariff data) (copy)"/>
    <hyperlink ref="C83" location="'Results'!C100" display="x1 = 5002. Import super-red unit rate (p/kWh)"/>
    <hyperlink ref="D83" location="'Results'!D100" display="x1 = 5003. Import fixed charge (p/day)"/>
    <hyperlink ref="E83" location="'Results'!E100" display="x1 = 5004. Import capacity rate (p/kVA/day)"/>
    <hyperlink ref="F83" location="'Results'!F100" display="x1 = 5005. Import exceeded capacity rate (p/kVA/day)"/>
    <hyperlink ref="G83" location="'Results'!G100" display="x1 = 5006. Export super-red unit rate (p/kWh) (copy)"/>
    <hyperlink ref="H83" location="'Results'!H100" display="x1 = 5007. Export fixed charge p/day (copy)"/>
    <hyperlink ref="I83" location="'Results'!I100" display="x1 = 5008. Export capacity rate (p/kVA/day) (copy)"/>
    <hyperlink ref="J83" location="'Results'!J100" display="x1 = 5009. Export exceeded capacity rate (p/kVA/day)"/>
    <hyperlink ref="K83" location="'11'!B16" display="x1 = 1110. Days in year (in Calendar and timeband information)"/>
    <hyperlink ref="L83" location="'11'!C16" display="x1 = 1110. Annual hours in super-red (in Calendar and timeband information)"/>
    <hyperlink ref="M83" location="'11'!B16" display="x1 = 1110. Days in year (in Calendar and timeband information)"/>
    <hyperlink ref="N83" location="'11'!B16" display="x1 = 1110. Days in year (in Calendar and timeband information)"/>
    <hyperlink ref="O83" location="'11'!B16" display="x1 = 1110. Days in year (in Calendar and timeband information)"/>
    <hyperlink ref="P83" location="'Matrix'!AS100" display="x1 = 2188. Export super-red unit rate (p/kWh)"/>
    <hyperlink ref="Q83" location="'HSummary'!K100" display="x1 = 5110. Capacity charge for demand (£/year)"/>
    <hyperlink ref="R83" location="'935'!Z100" display="x1 = 935. Import charge in previous charging year (£/year) (in Tariff data)"/>
    <hyperlink ref="S83" location="'HSummary'!Q100" display="x1 = 5116. Total for demand (£/year)"/>
    <hyperlink ref="T83" location="'HSummary'!R100" display="x1 = 5117. Import charge in previous charging year (£/year) (in Tariff data) (copy)"/>
    <hyperlink ref="U83" location="'HSummary'!N100" display="x1 = 5113. Net capacity charge (or credit) for generation (£/year)"/>
    <hyperlink ref="V83" location="'935'!AA100" display="x1 = 935. Export charge in previous charging year (£/year) (in Tariff data)"/>
    <hyperlink ref="W83" location="'HSummary'!U100" display="x1 = 5120. Total for generation (£/year)"/>
    <hyperlink ref="X83" location="'HSummary'!V100" display="x1 = 5121. Export charge in previous charging year (£/year) (in Tariff data) (copy)"/>
    <hyperlink ref="Y83" location="'11'!B16" display="x1 = 1110. Days in year (in Calendar and timeband information)"/>
    <hyperlink ref="Z83" location="'11'!B16" display="x1 = 1110. Days in year (in Calendar and timeband information)"/>
    <hyperlink ref="AA83" location="'Matrix'!AT100" display="x1 = 2302. Maximum import capacity adjusted for part-year (kVA)"/>
    <hyperlink ref="AB83" location="'Matrix'!AT100" display="x1 = 2302. Maximum import capacity adjusted for part-year (kVA)"/>
    <hyperlink ref="AC83" location="'Matrix'!AT100" display="x1 = 2302. Maximum import capacity adjusted for part-year (kVA)"/>
    <hyperlink ref="AD83" location="'Matrix'!AT100" display="x1 = 2302. Maximum import capacity adjusted for part-year (kVA)"/>
    <hyperlink ref="AE83" location="'Matrix'!AT100" display="x1 = 2302. Maximum import capacity adjusted for part-year (kVA)"/>
    <hyperlink ref="AF83" location="'Matrix'!AT100" display="x1 = 2302. Maximum import capacity adjusted for part-year (kVA)"/>
    <hyperlink ref="AG83" location="'HSummary'!Q100" display="x1 = 5116. Total for demand (£/year)"/>
    <hyperlink ref="K84" location="'Matrix'!AT100" display="x2 = 2302. Maximum import capacity adjusted for part-year (kVA)"/>
    <hyperlink ref="L84" location="'935'!Y100" display="x2 = 935. Hours in super-red for which not a customer (in Tariff data)"/>
    <hyperlink ref="M84" location="'935'!X100" display="x2 = 935. Days for which not a customer (in Tariff data)"/>
    <hyperlink ref="N84" location="'Matrix'!H100" display="x2 = 2114. Chargeable export capacity adjusted for part-year (kVA)"/>
    <hyperlink ref="O84" location="'935'!X100" display="x2 = 935. Days for which not a customer (in Tariff data)"/>
    <hyperlink ref="P84" location="'935'!U100" display="x2 = 935. Super-red units exported (kWh) (in Tariff data)"/>
    <hyperlink ref="Q84" location="'HSummary'!L100" display="x2 = 5111. Super-red charge for demand (£/year)"/>
    <hyperlink ref="S84" location="'HSummary'!R100" display="x2 = 5117. Import charge in previous charging year (£/year) (in Tariff data) (copy)"/>
    <hyperlink ref="T84" location="'HSummary'!Q100" display="x2 = 5116. Total for demand (£/year)"/>
    <hyperlink ref="U84" location="'HSummary'!O100" display="x2 = 5114. Fixed charge for generation (£/year)"/>
    <hyperlink ref="W84" location="'HSummary'!V100" display="x2 = 5121. Export charge in previous charging year (£/year) (in Tariff data) (copy)"/>
    <hyperlink ref="X84" location="'HSummary'!U100" display="x2 = 5120. Total for generation (£/year)"/>
    <hyperlink ref="Y84" location="'935'!X100" display="x2 = 935. Days for which not a customer (in Tariff data)"/>
    <hyperlink ref="Z84" location="'Matrix'!AT100" display="x2 = 2302. Maximum import capacity adjusted for part-year (kVA)"/>
    <hyperlink ref="AA84" location="'Matrix'!DD100" display="x2 = 4906. Demand scaling p/kVA/day"/>
    <hyperlink ref="AB84" location="'Charging rates'!B105" display="x2 = 4602. Indirect costs application rate"/>
    <hyperlink ref="AC84" location="'Matrix'!DD100" display="x2 = 4906. Demand scaling p/kVA/day"/>
    <hyperlink ref="AD84" location="'Matrix'!BX100" display="x2 = 3902. Non-DSM import capacity adjusted for part-year (kVA)"/>
    <hyperlink ref="AE84" location="'Charging rates'!B115" display="x2 = 4802. Fixed adder ex indirects application rate"/>
    <hyperlink ref="AF84" location="'Matrix'!DD100" display="x2 = 4906. Demand scaling p/kVA/day"/>
    <hyperlink ref="AG84" location="'HSummary'!Y100" display="x2 = 5124. Fixed charge for demand (unrounded) (£/year)"/>
    <hyperlink ref="K85" location="'Results'!E100" display="x3 = 5004. Import capacity rate (p/kVA/day)"/>
    <hyperlink ref="L85" location="'Results'!C100" display="x3 = 5002. Import super-red unit rate (p/kWh)"/>
    <hyperlink ref="M85" location="'Results'!D100" display="x3 = 5003. Import fixed charge (p/day)"/>
    <hyperlink ref="N85" location="'Matrix'!BC100" display="x3 = 2812. Export capacity rate (p/kVA/day)"/>
    <hyperlink ref="O85" location="'Matrix'!BW100" display="x3 = 3610. Export fixed charge p/day"/>
    <hyperlink ref="Q85" location="'HSummary'!M100" display="x3 = 5112. Fixed charge for demand (£/year)"/>
    <hyperlink ref="U85" location="'HSummary'!P100" display="x3 = 5115. Super-red credit (£/year)"/>
    <hyperlink ref="Y85" location="'Matrix'!BT100" display="x3 = 3604. Demand fixed charge p/day"/>
    <hyperlink ref="Z85" location="'Matrix'!CV100" display="x3 = 4126. Capacity charge p/kVA/day (exit only)"/>
    <hyperlink ref="AA85" location="'Matrix'!DC100" display="x3 = 4904. Capacity charge after applying fixed adder ex indirects p/kVA/day"/>
    <hyperlink ref="AB85" location="'Matrix'!DA100" display="x3 = 4404. Data for capacity-based allocation of indirect costs"/>
    <hyperlink ref="AC85" location="'Matrix'!DC100" display="x3 = 4904. Capacity charge after applying fixed adder ex indirects p/kVA/day"/>
    <hyperlink ref="AD85" location="'11'!B16" display="x3 = 1110. Days in year (in Calendar and timeband information)"/>
    <hyperlink ref="AE85" location="'Parameters'!B20" display="x3 = 2008. Factor for the allocation of capacity scaling"/>
    <hyperlink ref="AF85" location="'Matrix'!DC100" display="x3 = 4904. Capacity charge after applying fixed adder ex indirects p/kVA/day"/>
    <hyperlink ref="AG85" location="'HSummary'!Z100" display="x3 = 5125. Transmission exit charge (£/year)"/>
    <hyperlink ref="L86" location="'Matrix'!AT100" display="x4 = 2302. Maximum import capacity adjusted for part-year (kVA)"/>
    <hyperlink ref="AA86" location="'935'!Q100" display="x4 = 935. Super-red kW import divided by kVA capacity (in Tariff data)"/>
    <hyperlink ref="AC86" location="'935'!Q100" display="x4 = 935. Super-red kW import divided by kVA capacity (in Tariff data)"/>
    <hyperlink ref="AD86" location="'Matrix'!CA100" display="x4 = 3908. Import capacity charge p/kVA/day"/>
    <hyperlink ref="AE86" location="'Matrix'!AU100" display="x4 = 2304. Super-red kW divided by kVA adjusted for part-year"/>
    <hyperlink ref="AF86" location="'935'!Q100" display="x4 = 935. Super-red kW import divided by kVA capacity (in Tariff data)"/>
    <hyperlink ref="AG86" location="'HSummary'!AA100" display="x4 = 5126. Direct cost allocation (£/year)"/>
    <hyperlink ref="L87" location="'11'!B16" display="x5 = 1110. Days in year (in Calendar and timeband information)"/>
    <hyperlink ref="AA87" location="'Matrix'!CU100" display="x5 = 4124. Import demand charge p/kVA/day"/>
    <hyperlink ref="AC87" location="'Matrix'!CU100" display="x5 = 4124. Import demand charge p/kVA/day"/>
    <hyperlink ref="AD87" location="'Matrix'!CC100" display="x5 = 3912. Super-red unit rate adjusted for DSM (p/kWh)"/>
    <hyperlink ref="AE87" location="'DNO totals'!B322" display="x5 = 4202. Amount to be recovered from adders ex costs (£/year)"/>
    <hyperlink ref="AF87" location="'Matrix'!CU100" display="x5 = 4124. Import demand charge p/kVA/day"/>
    <hyperlink ref="AG87" location="'HSummary'!AB100" display="x5 = 5127. Indirect cost allocation (£/year)"/>
    <hyperlink ref="L88" location="'935'!X100" display="x6 = 935. Days for which not a customer (in Tariff data)"/>
    <hyperlink ref="AA88" location="'935'!Y100" display="x6 = 935. Hours in super-red for which not a customer (in Tariff data)"/>
    <hyperlink ref="AC88" location="'935'!Y100" display="x6 = 935. Hours in super-red for which not a customer (in Tariff data)"/>
    <hyperlink ref="AD88" location="'935'!Q100" display="x6 = 935. Super-red kW import divided by kVA capacity (in Tariff data)"/>
    <hyperlink ref="AE88" location="'935'!S100" display="x6 = 935. Proportion exposed to indirect cost allocation and fixed adder (in Tariff data)"/>
    <hyperlink ref="AF88" location="'935'!Y100" display="x6 = 935. Hours in super-red for which not a customer (in Tariff data)"/>
    <hyperlink ref="AG88" location="'HSummary'!AC100" display="x6 = 5128. Network rates allocation (£/year)"/>
    <hyperlink ref="L89" location="'935'!Q100" display="x7 = 935. Super-red kW import divided by kVA capacity (in Tariff data)"/>
    <hyperlink ref="AA89" location="'11'!C16" display="x7 = 1110. Annual hours in super-red (in Calendar and timeband information)"/>
    <hyperlink ref="AC89" location="'11'!C16" display="x7 = 1110. Annual hours in super-red (in Calendar and timeband information)"/>
    <hyperlink ref="AD89" location="'11'!C16" display="x7 = 1110. Annual hours in super-red (in Calendar and timeband information)"/>
    <hyperlink ref="AF89" location="'11'!C16" display="x7 = 1110. Annual hours in super-red (in Calendar and timeband information)"/>
    <hyperlink ref="AG89" location="'HSummary'!AD100" display="x7 = 5129. FCP/LRIC charge (£/year)"/>
    <hyperlink ref="AA90" location="'11'!B16" display="x8 = 1110. Days in year (in Calendar and timeband information)"/>
    <hyperlink ref="AC90" location="'11'!B16" display="x8 = 1110. Days in year (in Calendar and timeband information)"/>
    <hyperlink ref="AD90" location="'935'!Y100" display="x8 = 935. Hours in super-red for which not a customer (in Tariff data)"/>
    <hyperlink ref="AF90" location="'11'!B16" display="x8 = 1110. Days in year (in Calendar and timeband information)"/>
    <hyperlink ref="AG90" location="'HSummary'!AE100" display="x8 = 5130. Demand scaling fixed adder (£/year)"/>
    <hyperlink ref="AA91" location="'935'!X100" display="x9 = 935. Days for which not a customer (in Tariff data)"/>
    <hyperlink ref="AC91" location="'935'!X100" display="x9 = 935. Days for which not a customer (in Tariff data)"/>
    <hyperlink ref="AD91" location="'935'!X100" display="x9 = 935. Days for which not a customer (in Tariff data)"/>
    <hyperlink ref="AF91" location="'935'!X100" display="x9 = 935. Days for which not a customer (in Tariff data)"/>
    <hyperlink ref="AG91" location="'HSummary'!AF100" display="x9 = 5131. Demand scaling asset based (£/year)"/>
    <hyperlink ref="AA92" location="'Matrix'!BX100" display="x10 = 3902. Non-DSM import capacity adjusted for part-year (kVA)"/>
    <hyperlink ref="AC92" location="'Matrix'!BX100" display="x10 = 3902. Non-DSM import capacity adjusted for part-year (kVA)"/>
    <hyperlink ref="AF92" location="'Matrix'!BX100" display="x10 = 3902. Non-DSM import capacity adjusted for part-year (kVA)"/>
    <hyperlink ref="AA93" location="'DNO totals'!B227" display="x11 = 4004. Direct costs on EDCM demand except through sole use asset charges (£/year)"/>
    <hyperlink ref="AC93" location="'DNO totals'!B237" display="x11 = 4006. Network rates on EDCM demand except through sole use asset charges (£/year)"/>
    <hyperlink ref="AF93" location="'DNO totals'!B237" display="x11 = 4006. Network rates on EDCM demand except through sole use asset charges (£/year)"/>
    <hyperlink ref="AA94" location="'DNO totals'!B295" display="x12 = 4014. Residual residual (£/year)"/>
    <hyperlink ref="AC94" location="'DNO totals'!B295" display="x12 = 4014. Residual residual (£/year)"/>
    <hyperlink ref="AF94" location="'DNO totals'!B227" display="x12 = 4004. Direct costs on EDCM demand except through sole use asset charges (£/year)"/>
    <hyperlink ref="AF95" location="'DNO totals'!B295" display="x13 = 4014. Residual residual (£/year)"/>
  </hyperlinks>
  <pageMargins left="0.7" right="0.7" top="0.75" bottom="0.75" header="0.3" footer="0.3"/>
  <pageSetup paperSize="9" fitToHeight="0" orientation="landscape"/>
  <headerFooter>
    <oddHeader>&amp;L&amp;A&amp;C&amp;R&amp;P of &amp;N</oddHeader>
    <oddFooter>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537"/>
  <sheetViews>
    <sheetView showGridLines="0" workbookViewId="0">
      <pane ySplit="1" topLeftCell="A2" activePane="bottomLeft" state="frozen"/>
      <selection pane="bottomLeft"/>
    </sheetView>
  </sheetViews>
  <sheetFormatPr defaultRowHeight="15" outlineLevelRow="1"/>
  <cols>
    <col min="1" max="251" width="30.7109375" customWidth="1"/>
  </cols>
  <sheetData>
    <row r="1" spans="1:5" ht="21" customHeight="1">
      <c r="A1" s="1" t="str">
        <f>"Copy of all single-line tables in the model for "&amp;'11'!B7&amp;" in "&amp;'11'!C7&amp;" ("&amp;'11'!D7&amp;")"</f>
        <v>Copy of all single-line tables in the model for no company in no year (no data version)</v>
      </c>
    </row>
    <row r="3" spans="1:5" ht="21" customHeight="1">
      <c r="A3" s="1" t="s">
        <v>1001</v>
      </c>
    </row>
    <row r="4" spans="1:5" hidden="1" outlineLevel="1">
      <c r="A4" s="2" t="s">
        <v>287</v>
      </c>
    </row>
    <row r="5" spans="1:5" hidden="1" outlineLevel="1">
      <c r="A5" s="31" t="s">
        <v>1002</v>
      </c>
    </row>
    <row r="6" spans="1:5" hidden="1" outlineLevel="1">
      <c r="A6" s="2" t="s">
        <v>459</v>
      </c>
    </row>
    <row r="8" spans="1:5">
      <c r="B8" s="15" t="s">
        <v>1</v>
      </c>
      <c r="C8" s="15" t="s">
        <v>2</v>
      </c>
      <c r="D8" s="15" t="s">
        <v>3</v>
      </c>
    </row>
    <row r="9" spans="1:5" ht="30">
      <c r="A9" s="4" t="s">
        <v>1003</v>
      </c>
      <c r="B9" s="60" t="str">
        <f>'11'!B7</f>
        <v>no company</v>
      </c>
      <c r="C9" s="60" t="str">
        <f>'11'!C7</f>
        <v>no year</v>
      </c>
      <c r="D9" s="60" t="str">
        <f>'11'!D7</f>
        <v>no data version</v>
      </c>
      <c r="E9" s="17"/>
    </row>
    <row r="11" spans="1:5" ht="21" customHeight="1">
      <c r="A11" s="1" t="s">
        <v>1004</v>
      </c>
    </row>
    <row r="12" spans="1:5" hidden="1" outlineLevel="1">
      <c r="A12" s="2" t="s">
        <v>287</v>
      </c>
    </row>
    <row r="13" spans="1:5" hidden="1" outlineLevel="1">
      <c r="A13" s="31" t="s">
        <v>436</v>
      </c>
    </row>
    <row r="14" spans="1:5" hidden="1" outlineLevel="1">
      <c r="A14" s="2" t="s">
        <v>459</v>
      </c>
    </row>
    <row r="16" spans="1:5" ht="45">
      <c r="B16" s="15" t="s">
        <v>1005</v>
      </c>
    </row>
    <row r="17" spans="1:3" ht="45">
      <c r="A17" s="4" t="s">
        <v>1005</v>
      </c>
      <c r="B17" s="35" t="e">
        <f>'11'!B12</f>
        <v>#VALUE!</v>
      </c>
      <c r="C17" s="17"/>
    </row>
    <row r="19" spans="1:3" ht="21" customHeight="1">
      <c r="A19" s="1" t="s">
        <v>1006</v>
      </c>
    </row>
    <row r="20" spans="1:3" hidden="1" outlineLevel="1">
      <c r="A20" s="2" t="s">
        <v>287</v>
      </c>
    </row>
    <row r="21" spans="1:3" hidden="1" outlineLevel="1">
      <c r="A21" s="31" t="s">
        <v>612</v>
      </c>
    </row>
    <row r="22" spans="1:3" hidden="1" outlineLevel="1">
      <c r="A22" s="2" t="s">
        <v>459</v>
      </c>
    </row>
    <row r="24" spans="1:3" ht="30">
      <c r="B24" s="15" t="s">
        <v>1007</v>
      </c>
    </row>
    <row r="25" spans="1:3" ht="30">
      <c r="A25" s="4" t="s">
        <v>1007</v>
      </c>
      <c r="B25" s="34" t="e">
        <f>'11'!C12</f>
        <v>#VALUE!</v>
      </c>
      <c r="C25" s="17"/>
    </row>
    <row r="27" spans="1:3" ht="21" customHeight="1">
      <c r="A27" s="1" t="s">
        <v>1008</v>
      </c>
    </row>
    <row r="28" spans="1:3" hidden="1" outlineLevel="1">
      <c r="A28" s="2" t="s">
        <v>287</v>
      </c>
    </row>
    <row r="29" spans="1:3" hidden="1" outlineLevel="1">
      <c r="A29" s="31" t="s">
        <v>625</v>
      </c>
    </row>
    <row r="30" spans="1:3" hidden="1" outlineLevel="1">
      <c r="A30" s="2" t="s">
        <v>459</v>
      </c>
    </row>
    <row r="32" spans="1:3" ht="45">
      <c r="B32" s="15" t="s">
        <v>1009</v>
      </c>
    </row>
    <row r="33" spans="1:3" ht="45">
      <c r="A33" s="4" t="s">
        <v>1009</v>
      </c>
      <c r="B33" s="34" t="e">
        <f>'11'!D12</f>
        <v>#VALUE!</v>
      </c>
      <c r="C33" s="17"/>
    </row>
    <row r="35" spans="1:3" ht="21" customHeight="1">
      <c r="A35" s="1" t="s">
        <v>1010</v>
      </c>
    </row>
    <row r="36" spans="1:3" hidden="1" outlineLevel="1">
      <c r="A36" s="2" t="s">
        <v>287</v>
      </c>
    </row>
    <row r="37" spans="1:3" hidden="1" outlineLevel="1">
      <c r="A37" s="31" t="s">
        <v>621</v>
      </c>
    </row>
    <row r="38" spans="1:3" hidden="1" outlineLevel="1">
      <c r="A38" s="2" t="s">
        <v>459</v>
      </c>
    </row>
    <row r="40" spans="1:3" ht="45">
      <c r="B40" s="15" t="s">
        <v>1011</v>
      </c>
    </row>
    <row r="41" spans="1:3" ht="45">
      <c r="A41" s="4" t="s">
        <v>1011</v>
      </c>
      <c r="B41" s="34" t="e">
        <f>'11'!E12</f>
        <v>#VALUE!</v>
      </c>
      <c r="C41" s="17"/>
    </row>
    <row r="43" spans="1:3" ht="21" customHeight="1">
      <c r="A43" s="1" t="s">
        <v>1012</v>
      </c>
    </row>
    <row r="44" spans="1:3" hidden="1" outlineLevel="1">
      <c r="A44" s="2" t="s">
        <v>287</v>
      </c>
    </row>
    <row r="45" spans="1:3" hidden="1" outlineLevel="1">
      <c r="A45" s="31" t="s">
        <v>660</v>
      </c>
    </row>
    <row r="46" spans="1:3" hidden="1" outlineLevel="1">
      <c r="A46" s="2" t="s">
        <v>459</v>
      </c>
    </row>
    <row r="48" spans="1:3" ht="75">
      <c r="B48" s="15" t="s">
        <v>1013</v>
      </c>
    </row>
    <row r="49" spans="1:3" ht="75">
      <c r="A49" s="4" t="s">
        <v>1013</v>
      </c>
      <c r="B49" s="34" t="e">
        <f>'11'!F12</f>
        <v>#VALUE!</v>
      </c>
      <c r="C49" s="17"/>
    </row>
    <row r="51" spans="1:3" ht="21" customHeight="1">
      <c r="A51" s="1" t="s">
        <v>1014</v>
      </c>
    </row>
    <row r="52" spans="1:3" hidden="1" outlineLevel="1">
      <c r="A52" s="2" t="s">
        <v>287</v>
      </c>
    </row>
    <row r="53" spans="1:3" hidden="1" outlineLevel="1">
      <c r="A53" s="31" t="s">
        <v>486</v>
      </c>
    </row>
    <row r="54" spans="1:3" hidden="1" outlineLevel="1">
      <c r="A54" s="2" t="s">
        <v>459</v>
      </c>
    </row>
    <row r="56" spans="1:3" ht="45">
      <c r="B56" s="15" t="s">
        <v>1015</v>
      </c>
    </row>
    <row r="57" spans="1:3" ht="45">
      <c r="A57" s="4" t="s">
        <v>1015</v>
      </c>
      <c r="B57" s="34" t="e">
        <f>'11'!G12</f>
        <v>#VALUE!</v>
      </c>
      <c r="C57" s="17"/>
    </row>
    <row r="59" spans="1:3" ht="21" customHeight="1">
      <c r="A59" s="1" t="s">
        <v>1016</v>
      </c>
    </row>
    <row r="60" spans="1:3" hidden="1" outlineLevel="1">
      <c r="A60" s="2" t="s">
        <v>287</v>
      </c>
    </row>
    <row r="61" spans="1:3" hidden="1" outlineLevel="1">
      <c r="A61" s="31" t="s">
        <v>638</v>
      </c>
    </row>
    <row r="62" spans="1:3" hidden="1" outlineLevel="1">
      <c r="A62" s="2" t="s">
        <v>459</v>
      </c>
    </row>
    <row r="64" spans="1:3" ht="45">
      <c r="B64" s="15" t="s">
        <v>1017</v>
      </c>
    </row>
    <row r="65" spans="1:3" ht="45">
      <c r="A65" s="4" t="s">
        <v>1017</v>
      </c>
      <c r="B65" s="34" t="e">
        <f>'11'!B17</f>
        <v>#VALUE!</v>
      </c>
      <c r="C65" s="17"/>
    </row>
    <row r="67" spans="1:3" ht="21" customHeight="1">
      <c r="A67" s="1" t="s">
        <v>1018</v>
      </c>
    </row>
    <row r="68" spans="1:3" hidden="1" outlineLevel="1">
      <c r="A68" s="2" t="s">
        <v>287</v>
      </c>
    </row>
    <row r="69" spans="1:3" hidden="1" outlineLevel="1">
      <c r="A69" s="31" t="s">
        <v>713</v>
      </c>
    </row>
    <row r="70" spans="1:3" hidden="1" outlineLevel="1">
      <c r="A70" s="2" t="s">
        <v>459</v>
      </c>
    </row>
    <row r="72" spans="1:3" ht="45">
      <c r="B72" s="15" t="s">
        <v>1019</v>
      </c>
    </row>
    <row r="73" spans="1:3" ht="45">
      <c r="A73" s="4" t="s">
        <v>1019</v>
      </c>
      <c r="B73" s="61" t="e">
        <f>'11'!C17</f>
        <v>#VALUE!</v>
      </c>
      <c r="C73" s="17"/>
    </row>
    <row r="75" spans="1:3" ht="21" customHeight="1">
      <c r="A75" s="1" t="s">
        <v>1020</v>
      </c>
    </row>
    <row r="76" spans="1:3" hidden="1" outlineLevel="1">
      <c r="A76" s="2" t="s">
        <v>287</v>
      </c>
    </row>
    <row r="77" spans="1:3" hidden="1" outlineLevel="1">
      <c r="A77" s="31" t="s">
        <v>1021</v>
      </c>
    </row>
    <row r="78" spans="1:3" hidden="1" outlineLevel="1">
      <c r="A78" s="2" t="s">
        <v>459</v>
      </c>
    </row>
    <row r="80" spans="1:3" ht="30">
      <c r="B80" s="15" t="s">
        <v>1022</v>
      </c>
    </row>
    <row r="81" spans="1:3" ht="30">
      <c r="A81" s="4" t="s">
        <v>1022</v>
      </c>
      <c r="B81" s="34" t="e">
        <f>'11'!B22</f>
        <v>#VALUE!</v>
      </c>
      <c r="C81" s="17"/>
    </row>
    <row r="83" spans="1:3" ht="21" customHeight="1">
      <c r="A83" s="1" t="s">
        <v>1023</v>
      </c>
    </row>
    <row r="84" spans="1:3" hidden="1" outlineLevel="1">
      <c r="A84" s="2" t="s">
        <v>287</v>
      </c>
    </row>
    <row r="85" spans="1:3" hidden="1" outlineLevel="1">
      <c r="A85" s="31" t="s">
        <v>1024</v>
      </c>
    </row>
    <row r="86" spans="1:3" hidden="1" outlineLevel="1">
      <c r="A86" s="2" t="s">
        <v>459</v>
      </c>
    </row>
    <row r="88" spans="1:3" ht="60">
      <c r="B88" s="15" t="s">
        <v>1025</v>
      </c>
    </row>
    <row r="89" spans="1:3" ht="60">
      <c r="A89" s="4" t="s">
        <v>1025</v>
      </c>
      <c r="B89" s="34" t="e">
        <f>'11'!C22</f>
        <v>#VALUE!</v>
      </c>
      <c r="C89" s="17"/>
    </row>
    <row r="91" spans="1:3" ht="21" customHeight="1">
      <c r="A91" s="1" t="s">
        <v>1026</v>
      </c>
    </row>
    <row r="92" spans="1:3" hidden="1" outlineLevel="1">
      <c r="A92" s="2" t="s">
        <v>287</v>
      </c>
    </row>
    <row r="93" spans="1:3" hidden="1" outlineLevel="1">
      <c r="A93" s="31" t="s">
        <v>1027</v>
      </c>
    </row>
    <row r="94" spans="1:3" hidden="1" outlineLevel="1">
      <c r="A94" s="2" t="s">
        <v>459</v>
      </c>
    </row>
    <row r="96" spans="1:3" ht="45">
      <c r="B96" s="15" t="s">
        <v>1028</v>
      </c>
    </row>
    <row r="97" spans="1:3" ht="45">
      <c r="A97" s="4" t="s">
        <v>1028</v>
      </c>
      <c r="B97" s="34" t="e">
        <f>'11'!D22</f>
        <v>#VALUE!</v>
      </c>
      <c r="C97" s="17"/>
    </row>
    <row r="99" spans="1:3" ht="21" customHeight="1">
      <c r="A99" s="1" t="s">
        <v>1029</v>
      </c>
    </row>
    <row r="100" spans="1:3" hidden="1" outlineLevel="1">
      <c r="A100" s="2" t="s">
        <v>287</v>
      </c>
    </row>
    <row r="101" spans="1:3" hidden="1" outlineLevel="1">
      <c r="A101" s="31" t="s">
        <v>1030</v>
      </c>
    </row>
    <row r="102" spans="1:3" hidden="1" outlineLevel="1">
      <c r="A102" s="2" t="s">
        <v>459</v>
      </c>
    </row>
    <row r="104" spans="1:3" ht="45">
      <c r="B104" s="15" t="s">
        <v>1031</v>
      </c>
    </row>
    <row r="105" spans="1:3" ht="45">
      <c r="A105" s="4" t="s">
        <v>1031</v>
      </c>
      <c r="B105" s="34" t="e">
        <f>'11'!E22</f>
        <v>#VALUE!</v>
      </c>
      <c r="C105" s="17"/>
    </row>
    <row r="107" spans="1:3" ht="21" customHeight="1">
      <c r="A107" s="1" t="s">
        <v>1032</v>
      </c>
    </row>
    <row r="108" spans="1:3" hidden="1" outlineLevel="1">
      <c r="A108" s="2" t="s">
        <v>287</v>
      </c>
    </row>
    <row r="109" spans="1:3" hidden="1" outlineLevel="1">
      <c r="A109" s="31" t="s">
        <v>533</v>
      </c>
    </row>
    <row r="110" spans="1:3" hidden="1" outlineLevel="1">
      <c r="A110" s="2" t="s">
        <v>459</v>
      </c>
    </row>
    <row r="112" spans="1:3">
      <c r="B112" s="15" t="s">
        <v>30</v>
      </c>
    </row>
    <row r="113" spans="1:3" ht="30">
      <c r="A113" s="4" t="s">
        <v>1033</v>
      </c>
      <c r="B113" s="35" t="e">
        <f>'11'!B30</f>
        <v>#VALUE!</v>
      </c>
      <c r="C113" s="17"/>
    </row>
    <row r="115" spans="1:3" ht="21" customHeight="1">
      <c r="A115" s="1" t="s">
        <v>1034</v>
      </c>
    </row>
    <row r="116" spans="1:3" hidden="1" outlineLevel="1">
      <c r="A116" s="2" t="s">
        <v>287</v>
      </c>
    </row>
    <row r="117" spans="1:3" hidden="1" outlineLevel="1">
      <c r="A117" s="31" t="s">
        <v>1035</v>
      </c>
    </row>
    <row r="118" spans="1:3" hidden="1" outlineLevel="1">
      <c r="A118" s="2" t="s">
        <v>459</v>
      </c>
    </row>
    <row r="120" spans="1:3" ht="30">
      <c r="B120" s="15" t="s">
        <v>1036</v>
      </c>
    </row>
    <row r="121" spans="1:3" ht="30">
      <c r="A121" s="4" t="s">
        <v>1036</v>
      </c>
      <c r="B121" s="30">
        <f>Parameters!B6</f>
        <v>0.95</v>
      </c>
      <c r="C121" s="17"/>
    </row>
    <row r="123" spans="1:3" ht="21" customHeight="1">
      <c r="A123" s="1" t="s">
        <v>1037</v>
      </c>
    </row>
    <row r="124" spans="1:3" hidden="1" outlineLevel="1">
      <c r="A124" s="2" t="s">
        <v>287</v>
      </c>
    </row>
    <row r="125" spans="1:3" hidden="1" outlineLevel="1">
      <c r="A125" s="31" t="s">
        <v>1038</v>
      </c>
    </row>
    <row r="126" spans="1:3" hidden="1" outlineLevel="1">
      <c r="A126" s="2" t="s">
        <v>459</v>
      </c>
    </row>
    <row r="128" spans="1:3" ht="30">
      <c r="B128" s="15" t="s">
        <v>1039</v>
      </c>
    </row>
    <row r="129" spans="1:3" ht="30">
      <c r="A129" s="4" t="s">
        <v>1039</v>
      </c>
      <c r="B129" s="30">
        <f>Parameters!B11</f>
        <v>0.68</v>
      </c>
      <c r="C129" s="17"/>
    </row>
    <row r="131" spans="1:3" ht="21" customHeight="1">
      <c r="A131" s="1" t="s">
        <v>1040</v>
      </c>
    </row>
    <row r="132" spans="1:3" hidden="1" outlineLevel="1">
      <c r="A132" s="2" t="s">
        <v>287</v>
      </c>
    </row>
    <row r="133" spans="1:3" hidden="1" outlineLevel="1">
      <c r="A133" s="31" t="s">
        <v>760</v>
      </c>
    </row>
    <row r="134" spans="1:3" hidden="1" outlineLevel="1">
      <c r="A134" s="2" t="s">
        <v>459</v>
      </c>
    </row>
    <row r="136" spans="1:3" ht="30">
      <c r="B136" s="15" t="s">
        <v>1041</v>
      </c>
    </row>
    <row r="137" spans="1:3" ht="30">
      <c r="A137" s="4" t="s">
        <v>1041</v>
      </c>
      <c r="B137" s="30">
        <f>Parameters!B16</f>
        <v>0.2</v>
      </c>
      <c r="C137" s="17"/>
    </row>
    <row r="139" spans="1:3" ht="21" customHeight="1">
      <c r="A139" s="1" t="s">
        <v>1042</v>
      </c>
    </row>
    <row r="140" spans="1:3" hidden="1" outlineLevel="1">
      <c r="A140" s="2" t="s">
        <v>287</v>
      </c>
    </row>
    <row r="141" spans="1:3" hidden="1" outlineLevel="1">
      <c r="A141" s="31" t="s">
        <v>1043</v>
      </c>
    </row>
    <row r="142" spans="1:3" hidden="1" outlineLevel="1">
      <c r="A142" s="2" t="s">
        <v>459</v>
      </c>
    </row>
    <row r="144" spans="1:3" ht="30">
      <c r="B144" s="15" t="s">
        <v>1044</v>
      </c>
    </row>
    <row r="145" spans="1:13" ht="30">
      <c r="A145" s="4" t="s">
        <v>1044</v>
      </c>
      <c r="B145" s="30">
        <f>Parameters!B21</f>
        <v>0.5</v>
      </c>
      <c r="C145" s="17"/>
    </row>
    <row r="147" spans="1:13" ht="21" customHeight="1">
      <c r="A147" s="1" t="s">
        <v>1045</v>
      </c>
    </row>
    <row r="148" spans="1:13" hidden="1" outlineLevel="1">
      <c r="A148" s="2" t="s">
        <v>287</v>
      </c>
    </row>
    <row r="149" spans="1:13" hidden="1" outlineLevel="1">
      <c r="A149" s="31" t="s">
        <v>582</v>
      </c>
    </row>
    <row r="150" spans="1:13" hidden="1" outlineLevel="1">
      <c r="A150" s="2" t="s">
        <v>459</v>
      </c>
    </row>
    <row r="152" spans="1:13">
      <c r="B152" s="15" t="s">
        <v>40</v>
      </c>
      <c r="C152" s="15" t="s">
        <v>33</v>
      </c>
      <c r="D152" s="15" t="s">
        <v>34</v>
      </c>
      <c r="E152" s="15" t="s">
        <v>35</v>
      </c>
      <c r="F152" s="15" t="s">
        <v>36</v>
      </c>
      <c r="G152" s="15" t="s">
        <v>30</v>
      </c>
      <c r="H152" s="15" t="s">
        <v>41</v>
      </c>
      <c r="I152" s="15" t="s">
        <v>42</v>
      </c>
      <c r="J152" s="15" t="s">
        <v>43</v>
      </c>
      <c r="K152" s="15" t="s">
        <v>44</v>
      </c>
      <c r="L152" s="15" t="s">
        <v>45</v>
      </c>
    </row>
    <row r="153" spans="1:13">
      <c r="A153" s="4" t="s">
        <v>1046</v>
      </c>
      <c r="B153" s="30">
        <f>Parameters!B26</f>
        <v>1</v>
      </c>
      <c r="C153" s="30">
        <f>Parameters!C26</f>
        <v>1</v>
      </c>
      <c r="D153" s="30">
        <f>Parameters!D26</f>
        <v>1</v>
      </c>
      <c r="E153" s="30">
        <f>Parameters!E26</f>
        <v>1</v>
      </c>
      <c r="F153" s="30">
        <f>Parameters!F26</f>
        <v>1</v>
      </c>
      <c r="G153" s="30">
        <f>Parameters!G26</f>
        <v>1</v>
      </c>
      <c r="H153" s="30">
        <f>Parameters!H26</f>
        <v>0</v>
      </c>
      <c r="I153" s="30">
        <f>Parameters!I26</f>
        <v>0</v>
      </c>
      <c r="J153" s="30">
        <f>Parameters!J26</f>
        <v>0</v>
      </c>
      <c r="K153" s="30">
        <f>Parameters!K26</f>
        <v>0</v>
      </c>
      <c r="L153" s="30">
        <f>Parameters!L26</f>
        <v>0</v>
      </c>
      <c r="M153" s="17"/>
    </row>
    <row r="155" spans="1:13" ht="21" customHeight="1">
      <c r="A155" s="1" t="s">
        <v>1047</v>
      </c>
    </row>
    <row r="156" spans="1:13" hidden="1" outlineLevel="1">
      <c r="A156" s="2" t="s">
        <v>287</v>
      </c>
    </row>
    <row r="157" spans="1:13" hidden="1" outlineLevel="1">
      <c r="A157" s="31" t="s">
        <v>586</v>
      </c>
    </row>
    <row r="158" spans="1:13" hidden="1" outlineLevel="1">
      <c r="A158" s="2" t="s">
        <v>459</v>
      </c>
    </row>
    <row r="160" spans="1:13">
      <c r="B160" s="15" t="s">
        <v>40</v>
      </c>
      <c r="C160" s="15" t="s">
        <v>33</v>
      </c>
      <c r="D160" s="15" t="s">
        <v>34</v>
      </c>
      <c r="E160" s="15" t="s">
        <v>35</v>
      </c>
      <c r="F160" s="15" t="s">
        <v>36</v>
      </c>
      <c r="G160" s="15" t="s">
        <v>30</v>
      </c>
      <c r="H160" s="15" t="s">
        <v>41</v>
      </c>
      <c r="I160" s="15" t="s">
        <v>42</v>
      </c>
      <c r="J160" s="15" t="s">
        <v>43</v>
      </c>
      <c r="K160" s="15" t="s">
        <v>44</v>
      </c>
      <c r="L160" s="15" t="s">
        <v>45</v>
      </c>
    </row>
    <row r="161" spans="1:13" ht="30">
      <c r="A161" s="4" t="s">
        <v>1048</v>
      </c>
      <c r="B161" s="30">
        <f>Parameters!B31</f>
        <v>0</v>
      </c>
      <c r="C161" s="30">
        <f>Parameters!C31</f>
        <v>0</v>
      </c>
      <c r="D161" s="30">
        <f>Parameters!D31</f>
        <v>0</v>
      </c>
      <c r="E161" s="30">
        <f>Parameters!E31</f>
        <v>0</v>
      </c>
      <c r="F161" s="30">
        <f>Parameters!F31</f>
        <v>0</v>
      </c>
      <c r="G161" s="30">
        <f>Parameters!G31</f>
        <v>0</v>
      </c>
      <c r="H161" s="30">
        <f>Parameters!H31</f>
        <v>1</v>
      </c>
      <c r="I161" s="30">
        <f>Parameters!I31</f>
        <v>1</v>
      </c>
      <c r="J161" s="30">
        <f>Parameters!J31</f>
        <v>1</v>
      </c>
      <c r="K161" s="30">
        <f>Parameters!K31</f>
        <v>0</v>
      </c>
      <c r="L161" s="30">
        <f>Parameters!L31</f>
        <v>0</v>
      </c>
      <c r="M161" s="17"/>
    </row>
    <row r="163" spans="1:13" ht="21" customHeight="1">
      <c r="A163" s="1" t="s">
        <v>1049</v>
      </c>
    </row>
    <row r="164" spans="1:13" hidden="1" outlineLevel="1">
      <c r="A164" s="2" t="s">
        <v>287</v>
      </c>
    </row>
    <row r="165" spans="1:13" hidden="1" outlineLevel="1">
      <c r="A165" s="31" t="s">
        <v>589</v>
      </c>
    </row>
    <row r="166" spans="1:13" hidden="1" outlineLevel="1">
      <c r="A166" s="2" t="s">
        <v>459</v>
      </c>
    </row>
    <row r="168" spans="1:13">
      <c r="B168" s="15" t="s">
        <v>40</v>
      </c>
      <c r="C168" s="15" t="s">
        <v>33</v>
      </c>
      <c r="D168" s="15" t="s">
        <v>34</v>
      </c>
      <c r="E168" s="15" t="s">
        <v>35</v>
      </c>
      <c r="F168" s="15" t="s">
        <v>36</v>
      </c>
      <c r="G168" s="15" t="s">
        <v>30</v>
      </c>
      <c r="H168" s="15" t="s">
        <v>41</v>
      </c>
      <c r="I168" s="15" t="s">
        <v>42</v>
      </c>
      <c r="J168" s="15" t="s">
        <v>43</v>
      </c>
      <c r="K168" s="15" t="s">
        <v>44</v>
      </c>
      <c r="L168" s="15" t="s">
        <v>45</v>
      </c>
    </row>
    <row r="169" spans="1:13" ht="30">
      <c r="A169" s="4" t="s">
        <v>1050</v>
      </c>
      <c r="B169" s="30">
        <f>Parameters!B36</f>
        <v>0</v>
      </c>
      <c r="C169" s="30">
        <f>Parameters!C36</f>
        <v>0</v>
      </c>
      <c r="D169" s="30">
        <f>Parameters!D36</f>
        <v>0</v>
      </c>
      <c r="E169" s="30">
        <f>Parameters!E36</f>
        <v>0</v>
      </c>
      <c r="F169" s="30">
        <f>Parameters!F36</f>
        <v>0</v>
      </c>
      <c r="G169" s="30">
        <f>Parameters!G36</f>
        <v>0</v>
      </c>
      <c r="H169" s="30">
        <f>Parameters!H36</f>
        <v>0</v>
      </c>
      <c r="I169" s="30">
        <f>Parameters!I36</f>
        <v>0</v>
      </c>
      <c r="J169" s="30">
        <f>Parameters!J36</f>
        <v>0</v>
      </c>
      <c r="K169" s="30">
        <f>Parameters!K36</f>
        <v>1</v>
      </c>
      <c r="L169" s="30">
        <f>Parameters!L36</f>
        <v>1</v>
      </c>
      <c r="M169" s="17"/>
    </row>
    <row r="171" spans="1:13" ht="21" customHeight="1">
      <c r="A171" s="1" t="s">
        <v>1051</v>
      </c>
    </row>
    <row r="172" spans="1:13" hidden="1" outlineLevel="1">
      <c r="A172" s="2" t="s">
        <v>287</v>
      </c>
    </row>
    <row r="173" spans="1:13" hidden="1" outlineLevel="1">
      <c r="A173" s="31" t="s">
        <v>1052</v>
      </c>
    </row>
    <row r="174" spans="1:13" hidden="1" outlineLevel="1">
      <c r="A174" s="2" t="s">
        <v>459</v>
      </c>
    </row>
    <row r="176" spans="1:13" ht="45">
      <c r="B176" s="15" t="s">
        <v>1053</v>
      </c>
    </row>
    <row r="177" spans="1:3" ht="45">
      <c r="A177" s="4" t="s">
        <v>1053</v>
      </c>
      <c r="B177" s="34" t="e">
        <f>'DNO totals'!B9</f>
        <v>#VALUE!</v>
      </c>
      <c r="C177" s="17"/>
    </row>
    <row r="179" spans="1:3" ht="21" customHeight="1">
      <c r="A179" s="1" t="s">
        <v>1054</v>
      </c>
    </row>
    <row r="180" spans="1:3" hidden="1" outlineLevel="1">
      <c r="A180" s="2" t="s">
        <v>287</v>
      </c>
    </row>
    <row r="181" spans="1:3" hidden="1" outlineLevel="1">
      <c r="A181" s="31" t="s">
        <v>1055</v>
      </c>
    </row>
    <row r="182" spans="1:3" hidden="1" outlineLevel="1">
      <c r="A182" s="2" t="s">
        <v>459</v>
      </c>
    </row>
    <row r="184" spans="1:3" ht="45">
      <c r="B184" s="15" t="s">
        <v>1056</v>
      </c>
    </row>
    <row r="185" spans="1:3" ht="45">
      <c r="A185" s="4" t="s">
        <v>1056</v>
      </c>
      <c r="B185" s="34" t="e">
        <f>'DNO totals'!B17</f>
        <v>#VALUE!</v>
      </c>
      <c r="C185" s="17"/>
    </row>
    <row r="187" spans="1:3" ht="21" customHeight="1">
      <c r="A187" s="1" t="s">
        <v>1057</v>
      </c>
    </row>
    <row r="188" spans="1:3" hidden="1" outlineLevel="1">
      <c r="A188" s="2" t="s">
        <v>287</v>
      </c>
    </row>
    <row r="189" spans="1:3" hidden="1" outlineLevel="1">
      <c r="A189" s="31" t="s">
        <v>1058</v>
      </c>
    </row>
    <row r="190" spans="1:3" hidden="1" outlineLevel="1">
      <c r="A190" s="2" t="s">
        <v>459</v>
      </c>
    </row>
    <row r="192" spans="1:3" ht="45">
      <c r="B192" s="15" t="s">
        <v>1059</v>
      </c>
    </row>
    <row r="193" spans="1:7" ht="45">
      <c r="A193" s="4" t="s">
        <v>1059</v>
      </c>
      <c r="B193" s="34" t="e">
        <f>'DNO totals'!B25</f>
        <v>#VALUE!</v>
      </c>
      <c r="C193" s="17"/>
    </row>
    <row r="195" spans="1:7" ht="21" customHeight="1">
      <c r="A195" s="1" t="s">
        <v>1060</v>
      </c>
    </row>
    <row r="196" spans="1:7" hidden="1" outlineLevel="1">
      <c r="A196" s="2" t="s">
        <v>287</v>
      </c>
    </row>
    <row r="197" spans="1:7" hidden="1" outlineLevel="1">
      <c r="A197" s="31" t="s">
        <v>1061</v>
      </c>
    </row>
    <row r="198" spans="1:7" hidden="1" outlineLevel="1">
      <c r="A198" s="2" t="s">
        <v>459</v>
      </c>
    </row>
    <row r="200" spans="1:7" ht="30">
      <c r="B200" s="15" t="s">
        <v>1062</v>
      </c>
    </row>
    <row r="201" spans="1:7" ht="30">
      <c r="A201" s="4" t="s">
        <v>1062</v>
      </c>
      <c r="B201" s="55" t="e">
        <f>'DNO totals'!B41</f>
        <v>#VALUE!</v>
      </c>
      <c r="C201" s="17"/>
    </row>
    <row r="203" spans="1:7" ht="21" customHeight="1">
      <c r="A203" s="1" t="s">
        <v>1063</v>
      </c>
    </row>
    <row r="204" spans="1:7" hidden="1" outlineLevel="1">
      <c r="A204" s="2" t="s">
        <v>287</v>
      </c>
    </row>
    <row r="205" spans="1:7" hidden="1" outlineLevel="1">
      <c r="A205" s="31" t="s">
        <v>464</v>
      </c>
    </row>
    <row r="206" spans="1:7" hidden="1" outlineLevel="1">
      <c r="A206" s="2" t="s">
        <v>459</v>
      </c>
    </row>
    <row r="208" spans="1:7">
      <c r="B208" s="15" t="s">
        <v>40</v>
      </c>
      <c r="C208" s="15" t="s">
        <v>33</v>
      </c>
      <c r="D208" s="15" t="s">
        <v>34</v>
      </c>
      <c r="E208" s="15" t="s">
        <v>35</v>
      </c>
      <c r="F208" s="15" t="s">
        <v>36</v>
      </c>
      <c r="G208" s="15" t="s">
        <v>30</v>
      </c>
    </row>
    <row r="209" spans="1:8" ht="45">
      <c r="A209" s="4" t="s">
        <v>1064</v>
      </c>
      <c r="B209" s="34" t="e">
        <f>'DNO totals'!B49</f>
        <v>#VALUE!</v>
      </c>
      <c r="C209" s="34" t="e">
        <f>'DNO totals'!C49</f>
        <v>#VALUE!</v>
      </c>
      <c r="D209" s="34" t="e">
        <f>'DNO totals'!D49</f>
        <v>#VALUE!</v>
      </c>
      <c r="E209" s="34" t="e">
        <f>'DNO totals'!E49</f>
        <v>#VALUE!</v>
      </c>
      <c r="F209" s="34" t="e">
        <f>'DNO totals'!F49</f>
        <v>#VALUE!</v>
      </c>
      <c r="G209" s="34" t="e">
        <f>'DNO totals'!G49</f>
        <v>#VALUE!</v>
      </c>
      <c r="H209" s="17"/>
    </row>
    <row r="211" spans="1:8" ht="21" customHeight="1">
      <c r="A211" s="1" t="s">
        <v>1065</v>
      </c>
    </row>
    <row r="212" spans="1:8" hidden="1" outlineLevel="1">
      <c r="A212" s="2" t="s">
        <v>287</v>
      </c>
    </row>
    <row r="213" spans="1:8" hidden="1" outlineLevel="1">
      <c r="A213" s="31" t="s">
        <v>467</v>
      </c>
    </row>
    <row r="214" spans="1:8" hidden="1" outlineLevel="1">
      <c r="A214" s="2" t="s">
        <v>459</v>
      </c>
    </row>
    <row r="216" spans="1:8">
      <c r="B216" s="15" t="s">
        <v>40</v>
      </c>
      <c r="C216" s="15" t="s">
        <v>33</v>
      </c>
      <c r="D216" s="15" t="s">
        <v>34</v>
      </c>
      <c r="E216" s="15" t="s">
        <v>35</v>
      </c>
      <c r="F216" s="15" t="s">
        <v>36</v>
      </c>
      <c r="G216" s="15" t="s">
        <v>30</v>
      </c>
    </row>
    <row r="217" spans="1:8" ht="45">
      <c r="A217" s="4" t="s">
        <v>1066</v>
      </c>
      <c r="B217" s="35" t="e">
        <f>'DNO totals'!B57</f>
        <v>#VALUE!</v>
      </c>
      <c r="C217" s="35" t="e">
        <f>'DNO totals'!C57</f>
        <v>#VALUE!</v>
      </c>
      <c r="D217" s="35" t="e">
        <f>'DNO totals'!D57</f>
        <v>#VALUE!</v>
      </c>
      <c r="E217" s="35" t="e">
        <f>'DNO totals'!E57</f>
        <v>#VALUE!</v>
      </c>
      <c r="F217" s="35" t="e">
        <f>'DNO totals'!F57</f>
        <v>#VALUE!</v>
      </c>
      <c r="G217" s="35" t="e">
        <f>'DNO totals'!G57</f>
        <v>#VALUE!</v>
      </c>
      <c r="H217" s="17"/>
    </row>
    <row r="219" spans="1:8" ht="21" customHeight="1">
      <c r="A219" s="1" t="s">
        <v>1067</v>
      </c>
    </row>
    <row r="220" spans="1:8" hidden="1" outlineLevel="1">
      <c r="A220" s="2" t="s">
        <v>287</v>
      </c>
    </row>
    <row r="221" spans="1:8" hidden="1" outlineLevel="1">
      <c r="A221" s="31" t="s">
        <v>481</v>
      </c>
    </row>
    <row r="222" spans="1:8" hidden="1" outlineLevel="1">
      <c r="A222" s="2" t="s">
        <v>459</v>
      </c>
    </row>
    <row r="224" spans="1:8">
      <c r="B224" s="15" t="s">
        <v>40</v>
      </c>
    </row>
    <row r="225" spans="1:3" ht="30">
      <c r="A225" s="4" t="s">
        <v>1068</v>
      </c>
      <c r="B225" s="34" t="e">
        <f>'DNO totals'!B65</f>
        <v>#VALUE!</v>
      </c>
      <c r="C225" s="17"/>
    </row>
    <row r="227" spans="1:3" ht="21" customHeight="1">
      <c r="A227" s="1" t="s">
        <v>1069</v>
      </c>
    </row>
    <row r="228" spans="1:3" hidden="1" outlineLevel="1">
      <c r="A228" s="2" t="s">
        <v>287</v>
      </c>
    </row>
    <row r="229" spans="1:3" hidden="1" outlineLevel="1">
      <c r="A229" s="31" t="s">
        <v>1070</v>
      </c>
    </row>
    <row r="230" spans="1:3" hidden="1" outlineLevel="1">
      <c r="A230" s="2" t="s">
        <v>459</v>
      </c>
    </row>
    <row r="232" spans="1:3" ht="30">
      <c r="B232" s="15" t="s">
        <v>1071</v>
      </c>
    </row>
    <row r="233" spans="1:3" ht="30">
      <c r="A233" s="4" t="s">
        <v>1071</v>
      </c>
      <c r="B233" s="34" t="e">
        <f>'DNO totals'!B74</f>
        <v>#VALUE!</v>
      </c>
      <c r="C233" s="17"/>
    </row>
    <row r="235" spans="1:3" ht="21" customHeight="1">
      <c r="A235" s="1" t="s">
        <v>1072</v>
      </c>
    </row>
    <row r="236" spans="1:3" hidden="1" outlineLevel="1">
      <c r="A236" s="2" t="s">
        <v>287</v>
      </c>
    </row>
    <row r="237" spans="1:3" hidden="1" outlineLevel="1">
      <c r="A237" s="31" t="s">
        <v>1073</v>
      </c>
    </row>
    <row r="238" spans="1:3" hidden="1" outlineLevel="1">
      <c r="A238" s="2" t="s">
        <v>459</v>
      </c>
    </row>
    <row r="240" spans="1:3">
      <c r="B240" s="15" t="s">
        <v>40</v>
      </c>
    </row>
    <row r="241" spans="1:12" ht="30">
      <c r="A241" s="4" t="s">
        <v>1074</v>
      </c>
      <c r="B241" s="34" t="e">
        <f>'DNO totals'!B83</f>
        <v>#VALUE!</v>
      </c>
      <c r="C241" s="17"/>
    </row>
    <row r="243" spans="1:12" ht="21" customHeight="1">
      <c r="A243" s="1" t="s">
        <v>1075</v>
      </c>
    </row>
    <row r="244" spans="1:12" hidden="1" outlineLevel="1">
      <c r="A244" s="2" t="s">
        <v>287</v>
      </c>
    </row>
    <row r="245" spans="1:12" hidden="1" outlineLevel="1">
      <c r="A245" s="31" t="s">
        <v>729</v>
      </c>
    </row>
    <row r="246" spans="1:12" hidden="1" outlineLevel="1">
      <c r="A246" s="2" t="s">
        <v>459</v>
      </c>
    </row>
    <row r="248" spans="1:12" ht="30">
      <c r="B248" s="15" t="s">
        <v>1076</v>
      </c>
    </row>
    <row r="249" spans="1:12" ht="30">
      <c r="A249" s="4" t="s">
        <v>1076</v>
      </c>
      <c r="B249" s="35" t="e">
        <f>'Charging rates'!B10</f>
        <v>#VALUE!</v>
      </c>
      <c r="C249" s="17"/>
    </row>
    <row r="251" spans="1:12" ht="21" customHeight="1">
      <c r="A251" s="1" t="s">
        <v>1077</v>
      </c>
    </row>
    <row r="252" spans="1:12" hidden="1" outlineLevel="1">
      <c r="A252" s="2" t="s">
        <v>287</v>
      </c>
    </row>
    <row r="253" spans="1:12" hidden="1" outlineLevel="1">
      <c r="A253" s="31" t="s">
        <v>527</v>
      </c>
    </row>
    <row r="254" spans="1:12" hidden="1" outlineLevel="1">
      <c r="A254" s="2" t="s">
        <v>459</v>
      </c>
    </row>
    <row r="256" spans="1:12">
      <c r="B256" s="15" t="s">
        <v>40</v>
      </c>
      <c r="C256" s="15" t="s">
        <v>33</v>
      </c>
      <c r="D256" s="15" t="s">
        <v>34</v>
      </c>
      <c r="E256" s="15" t="s">
        <v>35</v>
      </c>
      <c r="F256" s="15" t="s">
        <v>36</v>
      </c>
      <c r="G256" s="15" t="s">
        <v>30</v>
      </c>
      <c r="H256" s="15" t="s">
        <v>41</v>
      </c>
      <c r="I256" s="15" t="s">
        <v>42</v>
      </c>
      <c r="J256" s="15" t="s">
        <v>43</v>
      </c>
      <c r="K256" s="15" t="s">
        <v>44</v>
      </c>
      <c r="L256" s="15" t="s">
        <v>45</v>
      </c>
    </row>
    <row r="257" spans="1:13" ht="30">
      <c r="A257" s="4" t="s">
        <v>1078</v>
      </c>
      <c r="B257" s="34">
        <f>'DNO totals'!B91</f>
        <v>0</v>
      </c>
      <c r="C257" s="34" t="e">
        <f>'DNO totals'!C91</f>
        <v>#VALUE!</v>
      </c>
      <c r="D257" s="34" t="e">
        <f>'DNO totals'!D91</f>
        <v>#VALUE!</v>
      </c>
      <c r="E257" s="34" t="e">
        <f>'DNO totals'!E91</f>
        <v>#VALUE!</v>
      </c>
      <c r="F257" s="34" t="e">
        <f>'DNO totals'!F91</f>
        <v>#VALUE!</v>
      </c>
      <c r="G257" s="34" t="e">
        <f>'DNO totals'!G91</f>
        <v>#VALUE!</v>
      </c>
      <c r="H257" s="34" t="e">
        <f>'DNO totals'!H91</f>
        <v>#VALUE!</v>
      </c>
      <c r="I257" s="34" t="e">
        <f>'DNO totals'!I91</f>
        <v>#VALUE!</v>
      </c>
      <c r="J257" s="34" t="e">
        <f>'DNO totals'!J91</f>
        <v>#VALUE!</v>
      </c>
      <c r="K257" s="34" t="e">
        <f>'DNO totals'!K91</f>
        <v>#VALUE!</v>
      </c>
      <c r="L257" s="34" t="e">
        <f>'DNO totals'!L91</f>
        <v>#VALUE!</v>
      </c>
      <c r="M257" s="17"/>
    </row>
    <row r="259" spans="1:13" ht="21" customHeight="1">
      <c r="A259" s="1" t="s">
        <v>1079</v>
      </c>
    </row>
    <row r="260" spans="1:13" hidden="1" outlineLevel="1">
      <c r="A260" s="2" t="s">
        <v>287</v>
      </c>
    </row>
    <row r="261" spans="1:13" hidden="1" outlineLevel="1">
      <c r="A261" s="31" t="s">
        <v>1080</v>
      </c>
    </row>
    <row r="262" spans="1:13" hidden="1" outlineLevel="1">
      <c r="A262" s="2" t="s">
        <v>459</v>
      </c>
    </row>
    <row r="264" spans="1:13">
      <c r="B264" s="15" t="s">
        <v>40</v>
      </c>
      <c r="C264" s="15" t="s">
        <v>33</v>
      </c>
      <c r="D264" s="15" t="s">
        <v>34</v>
      </c>
      <c r="E264" s="15" t="s">
        <v>35</v>
      </c>
      <c r="F264" s="15" t="s">
        <v>36</v>
      </c>
      <c r="G264" s="15" t="s">
        <v>30</v>
      </c>
    </row>
    <row r="265" spans="1:13" ht="30">
      <c r="A265" s="4" t="s">
        <v>1081</v>
      </c>
      <c r="B265" s="35" t="e">
        <f>'Charging rates'!B20</f>
        <v>#VALUE!</v>
      </c>
      <c r="C265" s="35" t="e">
        <f>'Charging rates'!C20</f>
        <v>#VALUE!</v>
      </c>
      <c r="D265" s="35" t="e">
        <f>'Charging rates'!D20</f>
        <v>#VALUE!</v>
      </c>
      <c r="E265" s="35" t="e">
        <f>'Charging rates'!E20</f>
        <v>#VALUE!</v>
      </c>
      <c r="F265" s="35" t="e">
        <f>'Charging rates'!F20</f>
        <v>#VALUE!</v>
      </c>
      <c r="G265" s="35" t="e">
        <f>'Charging rates'!G20</f>
        <v>#VALUE!</v>
      </c>
      <c r="H265" s="17"/>
    </row>
    <row r="267" spans="1:13" ht="21" customHeight="1">
      <c r="A267" s="1" t="s">
        <v>1082</v>
      </c>
    </row>
    <row r="268" spans="1:13" hidden="1" outlineLevel="1">
      <c r="A268" s="2" t="s">
        <v>287</v>
      </c>
    </row>
    <row r="269" spans="1:13" hidden="1" outlineLevel="1">
      <c r="A269" s="31" t="s">
        <v>538</v>
      </c>
    </row>
    <row r="270" spans="1:13" hidden="1" outlineLevel="1">
      <c r="A270" s="2" t="s">
        <v>459</v>
      </c>
    </row>
    <row r="272" spans="1:13">
      <c r="B272" s="15" t="s">
        <v>30</v>
      </c>
    </row>
    <row r="273" spans="1:8" ht="30">
      <c r="A273" s="4" t="s">
        <v>1083</v>
      </c>
      <c r="B273" s="35" t="e">
        <f>'Charging rates'!B29</f>
        <v>#VALUE!</v>
      </c>
      <c r="C273" s="17"/>
    </row>
    <row r="275" spans="1:8" ht="21" customHeight="1">
      <c r="A275" s="1" t="s">
        <v>1084</v>
      </c>
    </row>
    <row r="276" spans="1:8" hidden="1" outlineLevel="1">
      <c r="A276" s="2" t="s">
        <v>287</v>
      </c>
    </row>
    <row r="277" spans="1:8" hidden="1" outlineLevel="1">
      <c r="A277" s="31" t="s">
        <v>1085</v>
      </c>
    </row>
    <row r="278" spans="1:8" hidden="1" outlineLevel="1">
      <c r="A278" s="2" t="s">
        <v>459</v>
      </c>
    </row>
    <row r="280" spans="1:8">
      <c r="B280" s="15" t="s">
        <v>40</v>
      </c>
      <c r="C280" s="15" t="s">
        <v>33</v>
      </c>
      <c r="D280" s="15" t="s">
        <v>34</v>
      </c>
      <c r="E280" s="15" t="s">
        <v>35</v>
      </c>
      <c r="F280" s="15" t="s">
        <v>36</v>
      </c>
      <c r="G280" s="15" t="s">
        <v>30</v>
      </c>
    </row>
    <row r="281" spans="1:8" ht="30">
      <c r="A281" s="4" t="s">
        <v>1086</v>
      </c>
      <c r="B281" s="35" t="e">
        <f>'Charging rates'!B38</f>
        <v>#VALUE!</v>
      </c>
      <c r="C281" s="35" t="e">
        <f>'Charging rates'!C38</f>
        <v>#VALUE!</v>
      </c>
      <c r="D281" s="35" t="e">
        <f>'Charging rates'!D38</f>
        <v>#VALUE!</v>
      </c>
      <c r="E281" s="35" t="e">
        <f>'Charging rates'!E38</f>
        <v>#VALUE!</v>
      </c>
      <c r="F281" s="35" t="e">
        <f>'Charging rates'!F38</f>
        <v>#VALUE!</v>
      </c>
      <c r="G281" s="35" t="e">
        <f>'Charging rates'!G38</f>
        <v>#VALUE!</v>
      </c>
      <c r="H281" s="17"/>
    </row>
    <row r="283" spans="1:8" ht="21" customHeight="1">
      <c r="A283" s="1" t="s">
        <v>1087</v>
      </c>
    </row>
    <row r="284" spans="1:8" hidden="1" outlineLevel="1">
      <c r="A284" s="2" t="s">
        <v>287</v>
      </c>
    </row>
    <row r="285" spans="1:8" hidden="1" outlineLevel="1">
      <c r="A285" s="31" t="s">
        <v>1088</v>
      </c>
    </row>
    <row r="286" spans="1:8" hidden="1" outlineLevel="1">
      <c r="A286" s="2" t="s">
        <v>459</v>
      </c>
    </row>
    <row r="288" spans="1:8">
      <c r="B288" s="15" t="s">
        <v>40</v>
      </c>
      <c r="C288" s="15" t="s">
        <v>33</v>
      </c>
      <c r="D288" s="15" t="s">
        <v>34</v>
      </c>
      <c r="E288" s="15" t="s">
        <v>35</v>
      </c>
      <c r="F288" s="15" t="s">
        <v>36</v>
      </c>
      <c r="G288" s="15" t="s">
        <v>30</v>
      </c>
    </row>
    <row r="289" spans="1:8" ht="45">
      <c r="A289" s="4" t="s">
        <v>1089</v>
      </c>
      <c r="B289" s="36" t="e">
        <f>'DNO totals'!B99</f>
        <v>#VALUE!</v>
      </c>
      <c r="C289" s="36" t="e">
        <f>'DNO totals'!C99</f>
        <v>#VALUE!</v>
      </c>
      <c r="D289" s="36" t="e">
        <f>'DNO totals'!D99</f>
        <v>#VALUE!</v>
      </c>
      <c r="E289" s="36" t="e">
        <f>'DNO totals'!E99</f>
        <v>#VALUE!</v>
      </c>
      <c r="F289" s="36" t="e">
        <f>'DNO totals'!F99</f>
        <v>#VALUE!</v>
      </c>
      <c r="G289" s="36" t="e">
        <f>'DNO totals'!G99</f>
        <v>#VALUE!</v>
      </c>
      <c r="H289" s="17"/>
    </row>
    <row r="291" spans="1:8" ht="21" customHeight="1">
      <c r="A291" s="1" t="s">
        <v>1090</v>
      </c>
    </row>
    <row r="292" spans="1:8" hidden="1" outlineLevel="1">
      <c r="A292" s="2" t="s">
        <v>287</v>
      </c>
    </row>
    <row r="293" spans="1:8" hidden="1" outlineLevel="1">
      <c r="A293" s="31" t="s">
        <v>1091</v>
      </c>
    </row>
    <row r="294" spans="1:8" hidden="1" outlineLevel="1">
      <c r="A294" s="2" t="s">
        <v>459</v>
      </c>
    </row>
    <row r="296" spans="1:8" ht="30">
      <c r="B296" s="15" t="s">
        <v>1092</v>
      </c>
    </row>
    <row r="297" spans="1:8" ht="30">
      <c r="A297" s="4" t="s">
        <v>1092</v>
      </c>
      <c r="B297" s="34" t="e">
        <f>'DNO totals'!B108</f>
        <v>#VALUE!</v>
      </c>
      <c r="C297" s="17"/>
    </row>
    <row r="299" spans="1:8" ht="21" customHeight="1">
      <c r="A299" s="1" t="s">
        <v>1093</v>
      </c>
    </row>
    <row r="300" spans="1:8" hidden="1" outlineLevel="1">
      <c r="A300" s="2" t="s">
        <v>287</v>
      </c>
    </row>
    <row r="301" spans="1:8" hidden="1" outlineLevel="1">
      <c r="A301" s="31" t="s">
        <v>1094</v>
      </c>
    </row>
    <row r="302" spans="1:8" hidden="1" outlineLevel="1">
      <c r="A302" s="2" t="s">
        <v>459</v>
      </c>
    </row>
    <row r="304" spans="1:8" ht="30">
      <c r="B304" s="15" t="s">
        <v>1095</v>
      </c>
    </row>
    <row r="305" spans="1:3" ht="30">
      <c r="A305" s="4" t="s">
        <v>1095</v>
      </c>
      <c r="B305" s="34" t="e">
        <f>'DNO totals'!B117</f>
        <v>#VALUE!</v>
      </c>
      <c r="C305" s="17"/>
    </row>
    <row r="307" spans="1:3" ht="21" customHeight="1">
      <c r="A307" s="1" t="s">
        <v>1096</v>
      </c>
    </row>
    <row r="308" spans="1:3" hidden="1" outlineLevel="1">
      <c r="A308" s="2" t="s">
        <v>287</v>
      </c>
    </row>
    <row r="309" spans="1:3" hidden="1" outlineLevel="1">
      <c r="A309" s="31" t="s">
        <v>1097</v>
      </c>
    </row>
    <row r="310" spans="1:3" hidden="1" outlineLevel="1">
      <c r="A310" s="2" t="s">
        <v>459</v>
      </c>
    </row>
    <row r="312" spans="1:3" ht="30">
      <c r="B312" s="15" t="s">
        <v>1098</v>
      </c>
    </row>
    <row r="313" spans="1:3" ht="30">
      <c r="A313" s="4" t="s">
        <v>1098</v>
      </c>
      <c r="B313" s="34" t="e">
        <f>'DNO totals'!B126</f>
        <v>#VALUE!</v>
      </c>
      <c r="C313" s="17"/>
    </row>
    <row r="315" spans="1:3" ht="21" customHeight="1">
      <c r="A315" s="1" t="s">
        <v>1099</v>
      </c>
    </row>
    <row r="316" spans="1:3" hidden="1" outlineLevel="1">
      <c r="A316" s="2" t="s">
        <v>287</v>
      </c>
    </row>
    <row r="317" spans="1:3" hidden="1" outlineLevel="1">
      <c r="A317" s="31" t="s">
        <v>605</v>
      </c>
    </row>
    <row r="318" spans="1:3" hidden="1" outlineLevel="1">
      <c r="A318" s="2" t="s">
        <v>459</v>
      </c>
    </row>
    <row r="320" spans="1:3" ht="30">
      <c r="B320" s="15" t="s">
        <v>1100</v>
      </c>
    </row>
    <row r="321" spans="1:3" ht="30">
      <c r="A321" s="4" t="s">
        <v>1100</v>
      </c>
      <c r="B321" s="34" t="e">
        <f>'DNO totals'!B134</f>
        <v>#VALUE!</v>
      </c>
      <c r="C321" s="17"/>
    </row>
    <row r="323" spans="1:3" ht="21" customHeight="1">
      <c r="A323" s="1" t="s">
        <v>1101</v>
      </c>
    </row>
    <row r="324" spans="1:3" hidden="1" outlineLevel="1">
      <c r="A324" s="2" t="s">
        <v>287</v>
      </c>
    </row>
    <row r="325" spans="1:3" hidden="1" outlineLevel="1">
      <c r="A325" s="31" t="s">
        <v>1102</v>
      </c>
    </row>
    <row r="326" spans="1:3" hidden="1" outlineLevel="1">
      <c r="A326" s="2" t="s">
        <v>459</v>
      </c>
    </row>
    <row r="328" spans="1:3" ht="30">
      <c r="B328" s="15" t="s">
        <v>1103</v>
      </c>
    </row>
    <row r="329" spans="1:3" ht="30">
      <c r="A329" s="4" t="s">
        <v>1103</v>
      </c>
      <c r="B329" s="34" t="e">
        <f>'DNO totals'!B143</f>
        <v>#VALUE!</v>
      </c>
      <c r="C329" s="17"/>
    </row>
    <row r="331" spans="1:3" ht="21" customHeight="1">
      <c r="A331" s="1" t="s">
        <v>1104</v>
      </c>
    </row>
    <row r="332" spans="1:3" hidden="1" outlineLevel="1">
      <c r="A332" s="2" t="s">
        <v>287</v>
      </c>
    </row>
    <row r="333" spans="1:3" hidden="1" outlineLevel="1">
      <c r="A333" s="31" t="s">
        <v>1105</v>
      </c>
    </row>
    <row r="334" spans="1:3" hidden="1" outlineLevel="1">
      <c r="A334" s="2" t="s">
        <v>459</v>
      </c>
    </row>
    <row r="336" spans="1:3" ht="30">
      <c r="B336" s="15" t="s">
        <v>1106</v>
      </c>
    </row>
    <row r="337" spans="1:3" ht="30">
      <c r="A337" s="4" t="s">
        <v>1106</v>
      </c>
      <c r="B337" s="34" t="e">
        <f>'DNO totals'!B152</f>
        <v>#VALUE!</v>
      </c>
      <c r="C337" s="17"/>
    </row>
    <row r="339" spans="1:3" ht="21" customHeight="1">
      <c r="A339" s="1" t="s">
        <v>1107</v>
      </c>
    </row>
    <row r="340" spans="1:3" hidden="1" outlineLevel="1">
      <c r="A340" s="2" t="s">
        <v>287</v>
      </c>
    </row>
    <row r="341" spans="1:3" hidden="1" outlineLevel="1">
      <c r="A341" s="31" t="s">
        <v>1108</v>
      </c>
    </row>
    <row r="342" spans="1:3" hidden="1" outlineLevel="1">
      <c r="A342" s="2" t="s">
        <v>459</v>
      </c>
    </row>
    <row r="344" spans="1:3" ht="45">
      <c r="B344" s="15" t="s">
        <v>1109</v>
      </c>
    </row>
    <row r="345" spans="1:3" ht="45">
      <c r="A345" s="4" t="s">
        <v>1109</v>
      </c>
      <c r="B345" s="34" t="e">
        <f>'DNO totals'!B160</f>
        <v>#VALUE!</v>
      </c>
      <c r="C345" s="17"/>
    </row>
    <row r="347" spans="1:3" ht="21" customHeight="1">
      <c r="A347" s="1" t="s">
        <v>1110</v>
      </c>
    </row>
    <row r="348" spans="1:3" hidden="1" outlineLevel="1">
      <c r="A348" s="2" t="s">
        <v>287</v>
      </c>
    </row>
    <row r="349" spans="1:3" hidden="1" outlineLevel="1">
      <c r="A349" s="31" t="s">
        <v>1111</v>
      </c>
    </row>
    <row r="350" spans="1:3" hidden="1" outlineLevel="1">
      <c r="A350" s="2" t="s">
        <v>459</v>
      </c>
    </row>
    <row r="352" spans="1:3" ht="30">
      <c r="B352" s="15" t="s">
        <v>1112</v>
      </c>
    </row>
    <row r="353" spans="1:3" ht="30">
      <c r="A353" s="4" t="s">
        <v>1112</v>
      </c>
      <c r="B353" s="34" t="e">
        <f>'DNO totals'!B171</f>
        <v>#VALUE!</v>
      </c>
      <c r="C353" s="17"/>
    </row>
    <row r="355" spans="1:3" ht="21" customHeight="1">
      <c r="A355" s="1" t="s">
        <v>1113</v>
      </c>
    </row>
    <row r="356" spans="1:3" hidden="1" outlineLevel="1">
      <c r="A356" s="2" t="s">
        <v>287</v>
      </c>
    </row>
    <row r="357" spans="1:3" hidden="1" outlineLevel="1">
      <c r="A357" s="31" t="s">
        <v>722</v>
      </c>
    </row>
    <row r="358" spans="1:3" hidden="1" outlineLevel="1">
      <c r="A358" s="2" t="s">
        <v>459</v>
      </c>
    </row>
    <row r="360" spans="1:3" ht="30">
      <c r="B360" s="15" t="s">
        <v>1114</v>
      </c>
    </row>
    <row r="361" spans="1:3" ht="30">
      <c r="A361" s="4" t="s">
        <v>1114</v>
      </c>
      <c r="B361" s="36" t="e">
        <f>'Charging rates'!B51</f>
        <v>#VALUE!</v>
      </c>
      <c r="C361" s="17"/>
    </row>
    <row r="363" spans="1:3" ht="21" customHeight="1">
      <c r="A363" s="1" t="s">
        <v>1115</v>
      </c>
    </row>
    <row r="364" spans="1:3" hidden="1" outlineLevel="1">
      <c r="A364" s="2" t="s">
        <v>287</v>
      </c>
    </row>
    <row r="365" spans="1:3" hidden="1" outlineLevel="1">
      <c r="A365" s="31" t="s">
        <v>726</v>
      </c>
    </row>
    <row r="366" spans="1:3" hidden="1" outlineLevel="1">
      <c r="A366" s="2" t="s">
        <v>459</v>
      </c>
    </row>
    <row r="368" spans="1:3" ht="30">
      <c r="B368" s="15" t="s">
        <v>1116</v>
      </c>
    </row>
    <row r="369" spans="1:3" ht="30">
      <c r="A369" s="4" t="s">
        <v>1116</v>
      </c>
      <c r="B369" s="36" t="e">
        <f>'Charging rates'!B63</f>
        <v>#VALUE!</v>
      </c>
      <c r="C369" s="17"/>
    </row>
    <row r="371" spans="1:3" ht="21" customHeight="1">
      <c r="A371" s="1" t="s">
        <v>1117</v>
      </c>
    </row>
    <row r="372" spans="1:3" hidden="1" outlineLevel="1">
      <c r="A372" s="2" t="s">
        <v>287</v>
      </c>
    </row>
    <row r="373" spans="1:3" hidden="1" outlineLevel="1">
      <c r="A373" s="31" t="s">
        <v>717</v>
      </c>
    </row>
    <row r="374" spans="1:3" hidden="1" outlineLevel="1">
      <c r="A374" s="2" t="s">
        <v>459</v>
      </c>
    </row>
    <row r="376" spans="1:3" ht="30">
      <c r="B376" s="15" t="s">
        <v>1118</v>
      </c>
    </row>
    <row r="377" spans="1:3" ht="30">
      <c r="A377" s="4" t="s">
        <v>1118</v>
      </c>
      <c r="B377" s="36" t="e">
        <f>'Charging rates'!B76</f>
        <v>#VALUE!</v>
      </c>
      <c r="C377" s="17"/>
    </row>
    <row r="379" spans="1:3" ht="21" customHeight="1">
      <c r="A379" s="1" t="s">
        <v>1119</v>
      </c>
    </row>
    <row r="380" spans="1:3" hidden="1" outlineLevel="1">
      <c r="A380" s="2" t="s">
        <v>287</v>
      </c>
    </row>
    <row r="381" spans="1:3" hidden="1" outlineLevel="1">
      <c r="A381" s="31" t="s">
        <v>1120</v>
      </c>
    </row>
    <row r="382" spans="1:3" hidden="1" outlineLevel="1">
      <c r="A382" s="2" t="s">
        <v>459</v>
      </c>
    </row>
    <row r="384" spans="1:3" ht="45">
      <c r="B384" s="15" t="s">
        <v>1121</v>
      </c>
    </row>
    <row r="385" spans="1:3" ht="45">
      <c r="A385" s="4" t="s">
        <v>1121</v>
      </c>
      <c r="B385" s="34" t="e">
        <f>'DNO totals'!B180</f>
        <v>#VALUE!</v>
      </c>
      <c r="C385" s="17"/>
    </row>
    <row r="387" spans="1:3" ht="21" customHeight="1">
      <c r="A387" s="1" t="s">
        <v>1122</v>
      </c>
    </row>
    <row r="388" spans="1:3" hidden="1" outlineLevel="1">
      <c r="A388" s="2" t="s">
        <v>287</v>
      </c>
    </row>
    <row r="389" spans="1:3" hidden="1" outlineLevel="1">
      <c r="A389" s="31" t="s">
        <v>1123</v>
      </c>
    </row>
    <row r="390" spans="1:3" hidden="1" outlineLevel="1">
      <c r="A390" s="2" t="s">
        <v>459</v>
      </c>
    </row>
    <row r="392" spans="1:3" ht="30">
      <c r="B392" s="15" t="s">
        <v>1124</v>
      </c>
    </row>
    <row r="393" spans="1:3" ht="30">
      <c r="A393" s="4" t="s">
        <v>1124</v>
      </c>
      <c r="B393" s="34" t="e">
        <f>'DNO totals'!B193</f>
        <v>#VALUE!</v>
      </c>
      <c r="C393" s="17"/>
    </row>
    <row r="395" spans="1:3" ht="21" customHeight="1">
      <c r="A395" s="1" t="s">
        <v>1125</v>
      </c>
    </row>
    <row r="396" spans="1:3" hidden="1" outlineLevel="1">
      <c r="A396" s="2" t="s">
        <v>287</v>
      </c>
    </row>
    <row r="397" spans="1:3" hidden="1" outlineLevel="1">
      <c r="A397" s="31" t="s">
        <v>671</v>
      </c>
    </row>
    <row r="398" spans="1:3" hidden="1" outlineLevel="1">
      <c r="A398" s="2" t="s">
        <v>459</v>
      </c>
    </row>
    <row r="400" spans="1:3" ht="30">
      <c r="B400" s="15" t="s">
        <v>1126</v>
      </c>
    </row>
    <row r="401" spans="1:3" ht="30">
      <c r="A401" s="4" t="s">
        <v>1126</v>
      </c>
      <c r="B401" s="34" t="e">
        <f>'DNO totals'!B208</f>
        <v>#VALUE!</v>
      </c>
      <c r="C401" s="17"/>
    </row>
    <row r="403" spans="1:3" ht="21" customHeight="1">
      <c r="A403" s="1" t="s">
        <v>1127</v>
      </c>
    </row>
    <row r="404" spans="1:3" hidden="1" outlineLevel="1">
      <c r="A404" s="2" t="s">
        <v>287</v>
      </c>
    </row>
    <row r="405" spans="1:3" hidden="1" outlineLevel="1">
      <c r="A405" s="31" t="s">
        <v>1128</v>
      </c>
    </row>
    <row r="406" spans="1:3" hidden="1" outlineLevel="1">
      <c r="A406" s="2" t="s">
        <v>459</v>
      </c>
    </row>
    <row r="408" spans="1:3" ht="30">
      <c r="B408" s="15" t="s">
        <v>1129</v>
      </c>
    </row>
    <row r="409" spans="1:3" ht="30">
      <c r="A409" s="4" t="s">
        <v>1129</v>
      </c>
      <c r="B409" s="36" t="e">
        <f>'Charging rates'!B88</f>
        <v>#VALUE!</v>
      </c>
      <c r="C409" s="17"/>
    </row>
    <row r="411" spans="1:3" ht="21" customHeight="1">
      <c r="A411" s="1" t="s">
        <v>1130</v>
      </c>
    </row>
    <row r="412" spans="1:3" hidden="1" outlineLevel="1">
      <c r="A412" s="2" t="s">
        <v>287</v>
      </c>
    </row>
    <row r="413" spans="1:3" hidden="1" outlineLevel="1">
      <c r="A413" s="31" t="s">
        <v>845</v>
      </c>
    </row>
    <row r="414" spans="1:3" hidden="1" outlineLevel="1">
      <c r="A414" s="2" t="s">
        <v>459</v>
      </c>
    </row>
    <row r="416" spans="1:3" ht="30">
      <c r="B416" s="15" t="s">
        <v>1131</v>
      </c>
    </row>
    <row r="417" spans="1:3" ht="30">
      <c r="A417" s="4" t="s">
        <v>1131</v>
      </c>
      <c r="B417" s="34" t="e">
        <f>'DNO totals'!B218</f>
        <v>#VALUE!</v>
      </c>
      <c r="C417" s="17"/>
    </row>
    <row r="419" spans="1:3" ht="21" customHeight="1">
      <c r="A419" s="1" t="s">
        <v>1132</v>
      </c>
    </row>
    <row r="420" spans="1:3" hidden="1" outlineLevel="1">
      <c r="A420" s="2" t="s">
        <v>287</v>
      </c>
    </row>
    <row r="421" spans="1:3" hidden="1" outlineLevel="1">
      <c r="A421" s="31" t="s">
        <v>1133</v>
      </c>
    </row>
    <row r="422" spans="1:3" hidden="1" outlineLevel="1">
      <c r="A422" s="2" t="s">
        <v>459</v>
      </c>
    </row>
    <row r="424" spans="1:3" ht="45">
      <c r="B424" s="15" t="s">
        <v>1134</v>
      </c>
    </row>
    <row r="425" spans="1:3" ht="45">
      <c r="A425" s="4" t="s">
        <v>1134</v>
      </c>
      <c r="B425" s="34" t="e">
        <f>'DNO totals'!B228</f>
        <v>#VALUE!</v>
      </c>
      <c r="C425" s="17"/>
    </row>
    <row r="427" spans="1:3" ht="21" customHeight="1">
      <c r="A427" s="1" t="s">
        <v>1135</v>
      </c>
    </row>
    <row r="428" spans="1:3" hidden="1" outlineLevel="1">
      <c r="A428" s="2" t="s">
        <v>287</v>
      </c>
    </row>
    <row r="429" spans="1:3" hidden="1" outlineLevel="1">
      <c r="A429" s="31" t="s">
        <v>1136</v>
      </c>
    </row>
    <row r="430" spans="1:3" hidden="1" outlineLevel="1">
      <c r="A430" s="2" t="s">
        <v>459</v>
      </c>
    </row>
    <row r="432" spans="1:3" ht="45">
      <c r="B432" s="15" t="s">
        <v>1137</v>
      </c>
    </row>
    <row r="433" spans="1:3" ht="45">
      <c r="A433" s="4" t="s">
        <v>1137</v>
      </c>
      <c r="B433" s="34" t="e">
        <f>'DNO totals'!B238</f>
        <v>#VALUE!</v>
      </c>
      <c r="C433" s="17"/>
    </row>
    <row r="435" spans="1:3" ht="21" customHeight="1">
      <c r="A435" s="1" t="s">
        <v>1138</v>
      </c>
    </row>
    <row r="436" spans="1:3" hidden="1" outlineLevel="1">
      <c r="A436" s="2" t="s">
        <v>287</v>
      </c>
    </row>
    <row r="437" spans="1:3" hidden="1" outlineLevel="1">
      <c r="A437" s="31" t="s">
        <v>750</v>
      </c>
    </row>
    <row r="438" spans="1:3" hidden="1" outlineLevel="1">
      <c r="A438" s="2" t="s">
        <v>459</v>
      </c>
    </row>
    <row r="440" spans="1:3" ht="30">
      <c r="B440" s="15" t="s">
        <v>1139</v>
      </c>
    </row>
    <row r="441" spans="1:3" ht="30">
      <c r="A441" s="4" t="s">
        <v>1139</v>
      </c>
      <c r="B441" s="34" t="e">
        <f>'DNO totals'!B255</f>
        <v>#VALUE!</v>
      </c>
      <c r="C441" s="17"/>
    </row>
    <row r="443" spans="1:3" ht="21" customHeight="1">
      <c r="A443" s="1" t="s">
        <v>1140</v>
      </c>
    </row>
    <row r="444" spans="1:3" hidden="1" outlineLevel="1">
      <c r="A444" s="2" t="s">
        <v>287</v>
      </c>
    </row>
    <row r="445" spans="1:3" hidden="1" outlineLevel="1">
      <c r="A445" s="31" t="s">
        <v>1141</v>
      </c>
    </row>
    <row r="446" spans="1:3" hidden="1" outlineLevel="1">
      <c r="A446" s="2" t="s">
        <v>459</v>
      </c>
    </row>
    <row r="448" spans="1:3" ht="30">
      <c r="B448" s="15" t="s">
        <v>1142</v>
      </c>
    </row>
    <row r="449" spans="1:3" ht="30">
      <c r="A449" s="4" t="s">
        <v>1142</v>
      </c>
      <c r="B449" s="34" t="e">
        <f>'DNO totals'!B269</f>
        <v>#VALUE!</v>
      </c>
      <c r="C449" s="17"/>
    </row>
    <row r="451" spans="1:3" ht="21" customHeight="1">
      <c r="A451" s="1" t="s">
        <v>1143</v>
      </c>
    </row>
    <row r="452" spans="1:3" hidden="1" outlineLevel="1">
      <c r="A452" s="2" t="s">
        <v>287</v>
      </c>
    </row>
    <row r="453" spans="1:3" hidden="1" outlineLevel="1">
      <c r="A453" s="31" t="s">
        <v>814</v>
      </c>
    </row>
    <row r="454" spans="1:3" hidden="1" outlineLevel="1">
      <c r="A454" s="2" t="s">
        <v>459</v>
      </c>
    </row>
    <row r="456" spans="1:3" ht="30">
      <c r="B456" s="15" t="s">
        <v>1144</v>
      </c>
    </row>
    <row r="457" spans="1:3" ht="30">
      <c r="A457" s="4" t="s">
        <v>1144</v>
      </c>
      <c r="B457" s="34" t="e">
        <f>'DNO totals'!B284</f>
        <v>#VALUE!</v>
      </c>
      <c r="C457" s="17"/>
    </row>
    <row r="459" spans="1:3" ht="21" customHeight="1">
      <c r="A459" s="1" t="s">
        <v>1145</v>
      </c>
    </row>
    <row r="460" spans="1:3" hidden="1" outlineLevel="1">
      <c r="A460" s="2" t="s">
        <v>287</v>
      </c>
    </row>
    <row r="461" spans="1:3" hidden="1" outlineLevel="1">
      <c r="A461" s="31" t="s">
        <v>824</v>
      </c>
    </row>
    <row r="462" spans="1:3" hidden="1" outlineLevel="1">
      <c r="A462" s="2" t="s">
        <v>459</v>
      </c>
    </row>
    <row r="464" spans="1:3" ht="30">
      <c r="B464" s="15" t="s">
        <v>1146</v>
      </c>
    </row>
    <row r="465" spans="1:7" ht="30">
      <c r="A465" s="4" t="s">
        <v>1146</v>
      </c>
      <c r="B465" s="34" t="e">
        <f>'DNO totals'!B296</f>
        <v>#VALUE!</v>
      </c>
      <c r="C465" s="17"/>
    </row>
    <row r="467" spans="1:7" ht="21" customHeight="1">
      <c r="A467" s="1" t="s">
        <v>1147</v>
      </c>
    </row>
    <row r="468" spans="1:7" hidden="1" outlineLevel="1">
      <c r="A468" s="2" t="s">
        <v>287</v>
      </c>
    </row>
    <row r="469" spans="1:7" hidden="1" outlineLevel="1">
      <c r="A469" s="31" t="s">
        <v>1148</v>
      </c>
    </row>
    <row r="470" spans="1:7" hidden="1" outlineLevel="1">
      <c r="A470" s="2" t="s">
        <v>459</v>
      </c>
    </row>
    <row r="472" spans="1:7">
      <c r="B472" s="15" t="s">
        <v>33</v>
      </c>
      <c r="C472" s="15" t="s">
        <v>34</v>
      </c>
      <c r="D472" s="15" t="s">
        <v>35</v>
      </c>
      <c r="E472" s="15" t="s">
        <v>36</v>
      </c>
      <c r="F472" s="15" t="s">
        <v>30</v>
      </c>
    </row>
    <row r="473" spans="1:7">
      <c r="A473" s="4" t="s">
        <v>37</v>
      </c>
      <c r="B473" s="35" t="e">
        <f>'DNO totals'!B304</f>
        <v>#VALUE!</v>
      </c>
      <c r="C473" s="35" t="e">
        <f>'DNO totals'!C304</f>
        <v>#VALUE!</v>
      </c>
      <c r="D473" s="35" t="e">
        <f>'DNO totals'!D304</f>
        <v>#VALUE!</v>
      </c>
      <c r="E473" s="35" t="e">
        <f>'DNO totals'!E304</f>
        <v>#VALUE!</v>
      </c>
      <c r="F473" s="35" t="e">
        <f>'DNO totals'!F304</f>
        <v>#VALUE!</v>
      </c>
      <c r="G473" s="17"/>
    </row>
    <row r="475" spans="1:7" ht="21" customHeight="1">
      <c r="A475" s="1" t="s">
        <v>1149</v>
      </c>
    </row>
    <row r="476" spans="1:7" hidden="1" outlineLevel="1">
      <c r="A476" s="2" t="s">
        <v>287</v>
      </c>
    </row>
    <row r="477" spans="1:7" hidden="1" outlineLevel="1">
      <c r="A477" s="31" t="s">
        <v>771</v>
      </c>
    </row>
    <row r="478" spans="1:7" hidden="1" outlineLevel="1">
      <c r="A478" s="2" t="s">
        <v>459</v>
      </c>
    </row>
    <row r="480" spans="1:7">
      <c r="B480" s="15" t="s">
        <v>33</v>
      </c>
      <c r="C480" s="15" t="s">
        <v>34</v>
      </c>
      <c r="D480" s="15" t="s">
        <v>35</v>
      </c>
      <c r="E480" s="15" t="s">
        <v>36</v>
      </c>
      <c r="F480" s="15" t="s">
        <v>30</v>
      </c>
    </row>
    <row r="481" spans="1:7">
      <c r="A481" s="4" t="s">
        <v>38</v>
      </c>
      <c r="B481" s="35" t="e">
        <f>'DNO totals'!B312</f>
        <v>#VALUE!</v>
      </c>
      <c r="C481" s="35" t="e">
        <f>'DNO totals'!C312</f>
        <v>#VALUE!</v>
      </c>
      <c r="D481" s="35" t="e">
        <f>'DNO totals'!D312</f>
        <v>#VALUE!</v>
      </c>
      <c r="E481" s="35" t="e">
        <f>'DNO totals'!E312</f>
        <v>#VALUE!</v>
      </c>
      <c r="F481" s="35" t="e">
        <f>'DNO totals'!F312</f>
        <v>#VALUE!</v>
      </c>
      <c r="G481" s="17"/>
    </row>
    <row r="483" spans="1:7" ht="21" customHeight="1">
      <c r="A483" s="1" t="s">
        <v>1150</v>
      </c>
    </row>
    <row r="484" spans="1:7" hidden="1" outlineLevel="1">
      <c r="A484" s="2" t="s">
        <v>287</v>
      </c>
    </row>
    <row r="485" spans="1:7" hidden="1" outlineLevel="1">
      <c r="A485" s="31" t="s">
        <v>835</v>
      </c>
    </row>
    <row r="486" spans="1:7" hidden="1" outlineLevel="1">
      <c r="A486" s="2" t="s">
        <v>459</v>
      </c>
    </row>
    <row r="488" spans="1:7" ht="45">
      <c r="B488" s="15" t="s">
        <v>1151</v>
      </c>
    </row>
    <row r="489" spans="1:7" ht="45">
      <c r="A489" s="4" t="s">
        <v>1151</v>
      </c>
      <c r="B489" s="34" t="e">
        <f>'DNO totals'!B323</f>
        <v>#VALUE!</v>
      </c>
      <c r="C489" s="17"/>
    </row>
    <row r="491" spans="1:7" ht="21" customHeight="1">
      <c r="A491" s="1" t="s">
        <v>1152</v>
      </c>
    </row>
    <row r="492" spans="1:7" hidden="1" outlineLevel="1">
      <c r="A492" s="2" t="s">
        <v>287</v>
      </c>
    </row>
    <row r="493" spans="1:7" hidden="1" outlineLevel="1">
      <c r="A493" s="31" t="s">
        <v>1153</v>
      </c>
    </row>
    <row r="494" spans="1:7" hidden="1" outlineLevel="1">
      <c r="A494" s="2" t="s">
        <v>459</v>
      </c>
    </row>
    <row r="496" spans="1:7" ht="45">
      <c r="B496" s="15" t="s">
        <v>1154</v>
      </c>
    </row>
    <row r="497" spans="1:3" ht="45">
      <c r="A497" s="4" t="s">
        <v>1154</v>
      </c>
      <c r="B497" s="34" t="e">
        <f>'DNO totals'!B331</f>
        <v>#VALUE!</v>
      </c>
      <c r="C497" s="17"/>
    </row>
    <row r="499" spans="1:3" ht="21" customHeight="1">
      <c r="A499" s="1" t="s">
        <v>1155</v>
      </c>
    </row>
    <row r="500" spans="1:3" hidden="1" outlineLevel="1">
      <c r="A500" s="2" t="s">
        <v>287</v>
      </c>
    </row>
    <row r="501" spans="1:3" hidden="1" outlineLevel="1">
      <c r="A501" s="31" t="s">
        <v>868</v>
      </c>
    </row>
    <row r="502" spans="1:3" hidden="1" outlineLevel="1">
      <c r="A502" s="2" t="s">
        <v>459</v>
      </c>
    </row>
    <row r="504" spans="1:3" ht="30">
      <c r="B504" s="15" t="s">
        <v>1156</v>
      </c>
    </row>
    <row r="505" spans="1:3" ht="30">
      <c r="A505" s="4" t="s">
        <v>1156</v>
      </c>
      <c r="B505" s="36" t="e">
        <f>'Charging rates'!B97</f>
        <v>#VALUE!</v>
      </c>
      <c r="C505" s="17"/>
    </row>
    <row r="507" spans="1:3" ht="21" customHeight="1">
      <c r="A507" s="1" t="s">
        <v>1157</v>
      </c>
    </row>
    <row r="508" spans="1:3" hidden="1" outlineLevel="1">
      <c r="A508" s="2" t="s">
        <v>287</v>
      </c>
    </row>
    <row r="509" spans="1:3" hidden="1" outlineLevel="1">
      <c r="A509" s="31" t="s">
        <v>1158</v>
      </c>
    </row>
    <row r="510" spans="1:3" hidden="1" outlineLevel="1">
      <c r="A510" s="2" t="s">
        <v>459</v>
      </c>
    </row>
    <row r="512" spans="1:3" ht="30">
      <c r="B512" s="15" t="s">
        <v>1159</v>
      </c>
    </row>
    <row r="513" spans="1:3" ht="30">
      <c r="A513" s="4" t="s">
        <v>1159</v>
      </c>
      <c r="B513" s="34" t="e">
        <f>'DNO totals'!B340</f>
        <v>#VALUE!</v>
      </c>
      <c r="C513" s="17"/>
    </row>
    <row r="515" spans="1:3" ht="21" customHeight="1">
      <c r="A515" s="1" t="s">
        <v>1160</v>
      </c>
    </row>
    <row r="516" spans="1:3" hidden="1" outlineLevel="1">
      <c r="A516" s="2" t="s">
        <v>287</v>
      </c>
    </row>
    <row r="517" spans="1:3" hidden="1" outlineLevel="1">
      <c r="A517" s="31" t="s">
        <v>1161</v>
      </c>
    </row>
    <row r="518" spans="1:3" hidden="1" outlineLevel="1">
      <c r="A518" s="2" t="s">
        <v>459</v>
      </c>
    </row>
    <row r="520" spans="1:3" ht="30">
      <c r="B520" s="15" t="s">
        <v>1162</v>
      </c>
    </row>
    <row r="521" spans="1:3" ht="30">
      <c r="A521" s="4" t="s">
        <v>1162</v>
      </c>
      <c r="B521" s="35" t="e">
        <f>'Charging rates'!B106</f>
        <v>#VALUE!</v>
      </c>
      <c r="C521" s="17"/>
    </row>
    <row r="523" spans="1:3" ht="21" customHeight="1">
      <c r="A523" s="1" t="s">
        <v>1163</v>
      </c>
    </row>
    <row r="524" spans="1:3" hidden="1" outlineLevel="1">
      <c r="A524" s="2" t="s">
        <v>287</v>
      </c>
    </row>
    <row r="525" spans="1:3" hidden="1" outlineLevel="1">
      <c r="A525" s="31" t="s">
        <v>1164</v>
      </c>
    </row>
    <row r="526" spans="1:3" hidden="1" outlineLevel="1">
      <c r="A526" s="2" t="s">
        <v>459</v>
      </c>
    </row>
    <row r="528" spans="1:3" ht="30">
      <c r="B528" s="15" t="s">
        <v>1165</v>
      </c>
    </row>
    <row r="529" spans="1:3" ht="30">
      <c r="A529" s="4" t="s">
        <v>1165</v>
      </c>
      <c r="B529" s="34" t="e">
        <f>'DNO totals'!B348</f>
        <v>#VALUE!</v>
      </c>
      <c r="C529" s="17"/>
    </row>
    <row r="531" spans="1:3" ht="21" customHeight="1">
      <c r="A531" s="1" t="s">
        <v>1166</v>
      </c>
    </row>
    <row r="532" spans="1:3" hidden="1" outlineLevel="1">
      <c r="A532" s="2" t="s">
        <v>287</v>
      </c>
    </row>
    <row r="533" spans="1:3" hidden="1" outlineLevel="1">
      <c r="A533" s="31" t="s">
        <v>1167</v>
      </c>
    </row>
    <row r="534" spans="1:3" hidden="1" outlineLevel="1">
      <c r="A534" s="2" t="s">
        <v>459</v>
      </c>
    </row>
    <row r="536" spans="1:3" ht="30">
      <c r="B536" s="15" t="s">
        <v>1168</v>
      </c>
    </row>
    <row r="537" spans="1:3" ht="30">
      <c r="A537" s="4" t="s">
        <v>1168</v>
      </c>
      <c r="B537" s="35" t="e">
        <f>'Charging rates'!B116</f>
        <v>#VALUE!</v>
      </c>
      <c r="C537" s="17"/>
    </row>
  </sheetData>
  <sheetProtection sheet="1" objects="1" scenarios="1"/>
  <hyperlinks>
    <hyperlink ref="A5" location="'11'!B6" display="x1 = 1100. Company, charging year, data version"/>
    <hyperlink ref="A13" location="'11'!B11" display="x1 = 1101. O&amp;M charging rate based on FBPQ data (£/kW/year) (in Financial information)"/>
    <hyperlink ref="A21" location="'11'!C11" display="x1 = 1101. Direct cost (£/year) (in Financial information)"/>
    <hyperlink ref="A29" location="'11'!D11" display="x1 = 1101. Indirect cost (£/year) (in Financial information)"/>
    <hyperlink ref="A37" location="'11'!E11" display="x1 = 1101. Network rates (£/year) (in Financial information)"/>
    <hyperlink ref="A45" location="'11'!F11" display="x1 = 1101. The amount of money that the DNO wants to raise from use of system charges (£/year) (in Financial information)"/>
    <hyperlink ref="A53" location="'11'!G11" display="x1 = 1101. Transmission exit charges (£/year) (in Financial information)"/>
    <hyperlink ref="A61" location="'11'!B16" display="x1 = 1110. Days in year (in Calendar and timeband information)"/>
    <hyperlink ref="A69" location="'11'!C16" display="x1 = 1110. Annual hours in super-red (in Calendar and timeband information)"/>
    <hyperlink ref="A77" location="'11'!B21" display="x1 = 1118. Average adjusted GP (£/year) (in Generation data)"/>
    <hyperlink ref="A85" location="'11'!C21" display="x1 = 1118. GL term from the DG incentive revenue calculation (£/year) (in Generation data)"/>
    <hyperlink ref="A93" location="'11'!D21" display="x1 = 1118. Total CDCM generation capacity 2005-2010 (kVA) (in Generation data)"/>
    <hyperlink ref="A101" location="'11'!E21" display="x1 = 1118. Total CDCM generation capacity post-2010 (kVA) (in Generation data)"/>
    <hyperlink ref="A109" location="'11'!B29" display="x1 = 1132. Override notional asset rate for 132kV/HV (£/kW)"/>
    <hyperlink ref="A117" location="'Parameters'!B5" display="x1 = 2002. Power factor in 500 MW model"/>
    <hyperlink ref="A125" location="'Parameters'!B10" display="x1 = 2004. EHV operating expenditure intensity"/>
    <hyperlink ref="A133" location="'Parameters'!B15" display="x1 = 2006. Proportion of residual to go into fixed adder"/>
    <hyperlink ref="A141" location="'Parameters'!B20" display="x1 = 2008. Factor for the allocation of capacity scaling"/>
    <hyperlink ref="A149" location="'Parameters'!B25" display="x1 = 2010. EHV asset levels"/>
    <hyperlink ref="A157" location="'Parameters'!B30" display="x1 = 2012. HV and LV network asset levels"/>
    <hyperlink ref="A165" location="'Parameters'!B35" display="x1 = 2014. HV and LV service asset levels"/>
    <hyperlink ref="A173" location="'DNO totals'!B8" display="x1 = 2202. Chargeable export capacity adjusted for part-year (kVA) (total)"/>
    <hyperlink ref="A181" location="'DNO totals'!B16" display="x1 = 2204. Non-exempt 2005-2010 export capacity (kVA) adjusted for part-year (total)"/>
    <hyperlink ref="A189" location="'DNO totals'!B24" display="x1 = 2206. Non-exempt post-2010 export capacity (kVA) adjusted for part-year (total)"/>
    <hyperlink ref="A197" location="'DNO totals'!B40" display="x1 = 2208. Export capacity charge p/kVA/day"/>
    <hyperlink ref="A205" location="'DNO totals'!B48" display="x1 = 2402. Forecast system simultaneous maximum load (kW) from CDCM users"/>
    <hyperlink ref="A213" location="'DNO totals'!B56" display="x1 = 2404. Loss adjustment factor to transmission for each network level"/>
    <hyperlink ref="A221" location="'DNO totals'!B64" display="x1 = 2406. Total CDCM peak time consumption (kW)"/>
    <hyperlink ref="A229" location="'DNO totals'!B73" display="x1 = 2602. Total EDCM peak time consumption (kW)"/>
    <hyperlink ref="A237" location="'DNO totals'!B82" display="x1 = 2604. Estimated total peak-time consumption (kW)"/>
    <hyperlink ref="A245" location="'Charging rates'!B9" display="x1 = 2702. Transmission exit charging rate (£/kW/year)"/>
    <hyperlink ref="A253" location="'DNO totals'!B90" display="x1 = 2902. Assets in CDCM model (£)"/>
    <hyperlink ref="A261" location="'Charging rates'!B19" display="x1 = 3002. Notional asset rate (£/kW)"/>
    <hyperlink ref="A269" location="'Charging rates'!B28" display="x1 = 3004. Notional asset rate for 132kV/HV (£/kW)"/>
    <hyperlink ref="A277" location="'Charging rates'!B37" display="x1 = 3006. Notional asset rate adjusted (£/kW)"/>
    <hyperlink ref="A285" location="'DNO totals'!B98" display="x1 = 3202. Diversity allowance between level exit and GSP Group"/>
    <hyperlink ref="A293" location="'DNO totals'!B107" display="x1 = 3402. EHV assets in CDCM model (£)"/>
    <hyperlink ref="A301" location="'DNO totals'!B116" display="x1 = 3404. HV and LV network assets in CDCM model (£)"/>
    <hyperlink ref="A309" location="'DNO totals'!B125" display="x1 = 3406. HV and LV service assets in CDCM model (£)"/>
    <hyperlink ref="A317" location="'DNO totals'!B133" display="x1 = 3408. Total sole use assets for demand (£)"/>
    <hyperlink ref="A325" location="'DNO totals'!B142" display="x1 = 3410. Total notional capacity assets (£)"/>
    <hyperlink ref="A333" location="'DNO totals'!B151" display="x1 = 3412. Total notional consumption assets (£)"/>
    <hyperlink ref="A341" location="'DNO totals'!B159" display="x1 = 3414. Generation sole use asset MEAV adjusted for part-year (£) (aggregate)"/>
    <hyperlink ref="A349" location="'DNO totals'!B170" display="x1 = 3416. All notional assets in EDCM (£)"/>
    <hyperlink ref="A357" location="'Charging rates'!B50" display="x1 = 3502. Direct cost charging rate"/>
    <hyperlink ref="A365" location="'Charging rates'!B62" display="x1 = 3504. Network rates charging rate"/>
    <hyperlink ref="A373" location="'Charging rates'!B75" display="x1 = 3506. Indirect cost charging rate"/>
    <hyperlink ref="A381" location="'DNO totals'!B179" display="x1 = 3702. Total demand sole use assets qualifying for DCP 189 discount (£)"/>
    <hyperlink ref="A389" location="'DNO totals'!B192" display="x1 = 3704. Net forecast EDCM generation revenue (£/year)"/>
    <hyperlink ref="A397" location="'DNO totals'!B207" display="x1 = 3706. Revenue less costs and adjustments (£/year)"/>
    <hyperlink ref="A405" location="'Charging rates'!B87" display="x1 = 3802. Other revenue charging rate"/>
    <hyperlink ref="A413" location="'DNO totals'!B217" display="x1 = 4002. Indirect costs on EDCM demand (£/year)"/>
    <hyperlink ref="A421" location="'DNO totals'!B227" display="x1 = 4004. Direct costs on EDCM demand except through sole use asset charges (£/year)"/>
    <hyperlink ref="A429" location="'DNO totals'!B237" display="x1 = 4006. Network rates on EDCM demand except through sole use asset charges (£/year)"/>
    <hyperlink ref="A437" location="'DNO totals'!B254" display="x1 = 4008. Demand revenue target pot (£/year)"/>
    <hyperlink ref="A445" location="'DNO totals'!B268" display="x1 = 4010. Revenue from demand charge 1 (£/year)"/>
    <hyperlink ref="A453" location="'DNO totals'!B283" display="x1 = 4012. Additional amount to be recovered (£/year)"/>
    <hyperlink ref="A461" location="'DNO totals'!B295" display="x1 = 4014. Residual residual (£/year)"/>
    <hyperlink ref="A469" location="'DNO totals'!B303" display="x1 = 4016. Maximum network use factor"/>
    <hyperlink ref="A477" location="'DNO totals'!B311" display="x1 = 4018. Minimum network use factor"/>
    <hyperlink ref="A485" location="'DNO totals'!B322" display="x1 = 4202. Amount to be recovered from adders ex costs (£/year)"/>
    <hyperlink ref="A493" location="'DNO totals'!B330" display="x1 = 4204. Total non sole use notional assets subject to matching (£)"/>
    <hyperlink ref="A501" location="'Charging rates'!B96" display="x1 = 4302. Annual charge on assets"/>
    <hyperlink ref="A509" location="'DNO totals'!B339" display="x1 = 4502. Total marginal effect of indirect cost adder"/>
    <hyperlink ref="A517" location="'Charging rates'!B105" display="x1 = 4602. Indirect costs application rate"/>
    <hyperlink ref="A525" location="'DNO totals'!B347" display="x1 = 4702. Total marginal revenue effect of demand adder"/>
    <hyperlink ref="A533" location="'Charging rates'!B115" display="x1 = 4802. Fixed adder ex indirects application rate"/>
  </hyperlinks>
  <pageMargins left="0.7" right="0.7" top="0.75" bottom="0.75" header="0.3" footer="0.3"/>
  <pageSetup paperSize="9" fitToHeight="0" orientation="portrait"/>
  <headerFooter>
    <oddHeader>&amp;L&amp;A&amp;C&amp;R&amp;P of &amp;N</oddHeader>
    <oddFooter>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87"/>
  <sheetViews>
    <sheetView showGridLines="0" workbookViewId="0">
      <pane ySplit="1" topLeftCell="A2" activePane="bottomLeft" state="frozen"/>
      <selection pane="bottomLeft"/>
    </sheetView>
  </sheetViews>
  <sheetFormatPr defaultRowHeight="15" outlineLevelRow="1"/>
  <cols>
    <col min="1" max="1" width="50.7109375" customWidth="1"/>
    <col min="2" max="251" width="20.7109375" customWidth="1"/>
  </cols>
  <sheetData>
    <row r="1" spans="1:3" ht="21" customHeight="1">
      <c r="A1" s="1" t="str">
        <f>"LDNO revenue model for "&amp;'11'!B7&amp;" in "&amp;'11'!C7&amp;" ("&amp;'11'!D7&amp;")"</f>
        <v>LDNO revenue model for no company in no year (no data version)</v>
      </c>
    </row>
    <row r="3" spans="1:3" ht="21" customHeight="1">
      <c r="A3" s="1" t="s">
        <v>1169</v>
      </c>
    </row>
    <row r="4" spans="1:3" hidden="1" outlineLevel="1">
      <c r="A4" s="2" t="s">
        <v>287</v>
      </c>
    </row>
    <row r="5" spans="1:3" hidden="1" outlineLevel="1">
      <c r="A5" s="31" t="s">
        <v>1170</v>
      </c>
    </row>
    <row r="6" spans="1:3" hidden="1" outlineLevel="1">
      <c r="A6" s="2" t="s">
        <v>1171</v>
      </c>
    </row>
    <row r="8" spans="1:3" ht="30">
      <c r="B8" s="15" t="s">
        <v>1172</v>
      </c>
    </row>
    <row r="9" spans="1:3">
      <c r="A9" s="23" t="s">
        <v>68</v>
      </c>
      <c r="C9" s="17"/>
    </row>
    <row r="10" spans="1:3">
      <c r="A10" s="4" t="s">
        <v>103</v>
      </c>
      <c r="B10" s="36" t="e">
        <f>'11'!$B$49</f>
        <v>#VALUE!</v>
      </c>
      <c r="C10" s="17"/>
    </row>
    <row r="11" spans="1:3">
      <c r="A11" s="4" t="s">
        <v>104</v>
      </c>
      <c r="B11" s="36" t="e">
        <f>'11'!$B$50</f>
        <v>#VALUE!</v>
      </c>
      <c r="C11" s="17"/>
    </row>
    <row r="12" spans="1:3">
      <c r="A12" s="4" t="s">
        <v>105</v>
      </c>
      <c r="B12" s="36" t="e">
        <f>'11'!$B$51</f>
        <v>#VALUE!</v>
      </c>
      <c r="C12" s="17"/>
    </row>
    <row r="13" spans="1:3">
      <c r="A13" s="4" t="s">
        <v>106</v>
      </c>
      <c r="B13" s="36" t="e">
        <f>'11'!$B$52</f>
        <v>#VALUE!</v>
      </c>
      <c r="C13" s="17"/>
    </row>
    <row r="14" spans="1:3">
      <c r="A14" s="4" t="s">
        <v>107</v>
      </c>
      <c r="B14" s="36" t="e">
        <f>'11'!$B$53</f>
        <v>#VALUE!</v>
      </c>
      <c r="C14" s="17"/>
    </row>
    <row r="15" spans="1:3">
      <c r="A15" s="23" t="s">
        <v>69</v>
      </c>
      <c r="C15" s="17"/>
    </row>
    <row r="16" spans="1:3">
      <c r="A16" s="4" t="s">
        <v>108</v>
      </c>
      <c r="B16" s="36" t="e">
        <f>'11'!$B$49</f>
        <v>#VALUE!</v>
      </c>
      <c r="C16" s="17"/>
    </row>
    <row r="17" spans="1:3">
      <c r="A17" s="4" t="s">
        <v>109</v>
      </c>
      <c r="B17" s="36" t="e">
        <f>'11'!$B$50</f>
        <v>#VALUE!</v>
      </c>
      <c r="C17" s="17"/>
    </row>
    <row r="18" spans="1:3">
      <c r="A18" s="4" t="s">
        <v>110</v>
      </c>
      <c r="B18" s="36" t="e">
        <f>'11'!$B$51</f>
        <v>#VALUE!</v>
      </c>
      <c r="C18" s="17"/>
    </row>
    <row r="19" spans="1:3">
      <c r="A19" s="4" t="s">
        <v>111</v>
      </c>
      <c r="B19" s="36" t="e">
        <f>'11'!$B$52</f>
        <v>#VALUE!</v>
      </c>
      <c r="C19" s="17"/>
    </row>
    <row r="20" spans="1:3">
      <c r="A20" s="4" t="s">
        <v>112</v>
      </c>
      <c r="B20" s="36" t="e">
        <f>'11'!$B$53</f>
        <v>#VALUE!</v>
      </c>
      <c r="C20" s="17"/>
    </row>
    <row r="21" spans="1:3">
      <c r="A21" s="23" t="s">
        <v>70</v>
      </c>
      <c r="C21" s="17"/>
    </row>
    <row r="22" spans="1:3">
      <c r="A22" s="4" t="s">
        <v>113</v>
      </c>
      <c r="B22" s="36" t="e">
        <f>'11'!$B$49</f>
        <v>#VALUE!</v>
      </c>
      <c r="C22" s="17"/>
    </row>
    <row r="23" spans="1:3">
      <c r="A23" s="4" t="s">
        <v>114</v>
      </c>
      <c r="B23" s="36" t="e">
        <f>'11'!$B$50</f>
        <v>#VALUE!</v>
      </c>
      <c r="C23" s="17"/>
    </row>
    <row r="24" spans="1:3">
      <c r="A24" s="4" t="s">
        <v>115</v>
      </c>
      <c r="B24" s="36" t="e">
        <f>'11'!$B$51</f>
        <v>#VALUE!</v>
      </c>
      <c r="C24" s="17"/>
    </row>
    <row r="25" spans="1:3">
      <c r="A25" s="4" t="s">
        <v>116</v>
      </c>
      <c r="B25" s="36" t="e">
        <f>'11'!$B$52</f>
        <v>#VALUE!</v>
      </c>
      <c r="C25" s="17"/>
    </row>
    <row r="26" spans="1:3">
      <c r="A26" s="4" t="s">
        <v>117</v>
      </c>
      <c r="B26" s="36" t="e">
        <f>'11'!$B$53</f>
        <v>#VALUE!</v>
      </c>
      <c r="C26" s="17"/>
    </row>
    <row r="27" spans="1:3">
      <c r="A27" s="23" t="s">
        <v>71</v>
      </c>
      <c r="C27" s="17"/>
    </row>
    <row r="28" spans="1:3">
      <c r="A28" s="4" t="s">
        <v>118</v>
      </c>
      <c r="B28" s="36" t="e">
        <f>'11'!$B$49</f>
        <v>#VALUE!</v>
      </c>
      <c r="C28" s="17"/>
    </row>
    <row r="29" spans="1:3">
      <c r="A29" s="4" t="s">
        <v>119</v>
      </c>
      <c r="B29" s="36" t="e">
        <f>'11'!$B$50</f>
        <v>#VALUE!</v>
      </c>
      <c r="C29" s="17"/>
    </row>
    <row r="30" spans="1:3">
      <c r="A30" s="4" t="s">
        <v>120</v>
      </c>
      <c r="B30" s="36" t="e">
        <f>'11'!$B$51</f>
        <v>#VALUE!</v>
      </c>
      <c r="C30" s="17"/>
    </row>
    <row r="31" spans="1:3">
      <c r="A31" s="4" t="s">
        <v>121</v>
      </c>
      <c r="B31" s="36" t="e">
        <f>'11'!$B$52</f>
        <v>#VALUE!</v>
      </c>
      <c r="C31" s="17"/>
    </row>
    <row r="32" spans="1:3">
      <c r="A32" s="4" t="s">
        <v>122</v>
      </c>
      <c r="B32" s="36" t="e">
        <f>'11'!$B$53</f>
        <v>#VALUE!</v>
      </c>
      <c r="C32" s="17"/>
    </row>
    <row r="33" spans="1:3">
      <c r="A33" s="23" t="s">
        <v>72</v>
      </c>
      <c r="C33" s="17"/>
    </row>
    <row r="34" spans="1:3">
      <c r="A34" s="4" t="s">
        <v>123</v>
      </c>
      <c r="B34" s="36" t="e">
        <f>'11'!$B$49</f>
        <v>#VALUE!</v>
      </c>
      <c r="C34" s="17"/>
    </row>
    <row r="35" spans="1:3">
      <c r="A35" s="4" t="s">
        <v>124</v>
      </c>
      <c r="B35" s="36" t="e">
        <f>'11'!$B$50</f>
        <v>#VALUE!</v>
      </c>
      <c r="C35" s="17"/>
    </row>
    <row r="36" spans="1:3">
      <c r="A36" s="4" t="s">
        <v>125</v>
      </c>
      <c r="B36" s="36" t="e">
        <f>'11'!$B$51</f>
        <v>#VALUE!</v>
      </c>
      <c r="C36" s="17"/>
    </row>
    <row r="37" spans="1:3">
      <c r="A37" s="4" t="s">
        <v>126</v>
      </c>
      <c r="B37" s="36" t="e">
        <f>'11'!$B$52</f>
        <v>#VALUE!</v>
      </c>
      <c r="C37" s="17"/>
    </row>
    <row r="38" spans="1:3">
      <c r="A38" s="4" t="s">
        <v>127</v>
      </c>
      <c r="B38" s="36" t="e">
        <f>'11'!$B$53</f>
        <v>#VALUE!</v>
      </c>
      <c r="C38" s="17"/>
    </row>
    <row r="39" spans="1:3">
      <c r="A39" s="23" t="s">
        <v>73</v>
      </c>
      <c r="C39" s="17"/>
    </row>
    <row r="40" spans="1:3" ht="30">
      <c r="A40" s="4" t="s">
        <v>128</v>
      </c>
      <c r="B40" s="36" t="e">
        <f>'11'!$B$49</f>
        <v>#VALUE!</v>
      </c>
      <c r="C40" s="17"/>
    </row>
    <row r="41" spans="1:3" ht="30">
      <c r="A41" s="4" t="s">
        <v>129</v>
      </c>
      <c r="B41" s="36" t="e">
        <f>'11'!$B$50</f>
        <v>#VALUE!</v>
      </c>
      <c r="C41" s="17"/>
    </row>
    <row r="42" spans="1:3" ht="30">
      <c r="A42" s="4" t="s">
        <v>130</v>
      </c>
      <c r="B42" s="36" t="e">
        <f>'11'!$B$51</f>
        <v>#VALUE!</v>
      </c>
      <c r="C42" s="17"/>
    </row>
    <row r="43" spans="1:3" ht="30">
      <c r="A43" s="4" t="s">
        <v>131</v>
      </c>
      <c r="B43" s="36" t="e">
        <f>'11'!$B$52</f>
        <v>#VALUE!</v>
      </c>
      <c r="C43" s="17"/>
    </row>
    <row r="44" spans="1:3" ht="30">
      <c r="A44" s="4" t="s">
        <v>132</v>
      </c>
      <c r="B44" s="36" t="e">
        <f>'11'!$B$53</f>
        <v>#VALUE!</v>
      </c>
      <c r="C44" s="17"/>
    </row>
    <row r="45" spans="1:3">
      <c r="A45" s="23" t="s">
        <v>74</v>
      </c>
      <c r="C45" s="17"/>
    </row>
    <row r="46" spans="1:3">
      <c r="A46" s="4" t="s">
        <v>133</v>
      </c>
      <c r="B46" s="36" t="e">
        <f>'11'!$B$49</f>
        <v>#VALUE!</v>
      </c>
      <c r="C46" s="17"/>
    </row>
    <row r="47" spans="1:3">
      <c r="A47" s="4" t="s">
        <v>134</v>
      </c>
      <c r="B47" s="36" t="e">
        <f>'11'!$B$50</f>
        <v>#VALUE!</v>
      </c>
      <c r="C47" s="17"/>
    </row>
    <row r="48" spans="1:3">
      <c r="A48" s="4" t="s">
        <v>135</v>
      </c>
      <c r="B48" s="36" t="e">
        <f>'11'!$B$51</f>
        <v>#VALUE!</v>
      </c>
      <c r="C48" s="17"/>
    </row>
    <row r="49" spans="1:3">
      <c r="A49" s="4" t="s">
        <v>136</v>
      </c>
      <c r="B49" s="36" t="e">
        <f>'11'!$B$52</f>
        <v>#VALUE!</v>
      </c>
      <c r="C49" s="17"/>
    </row>
    <row r="50" spans="1:3">
      <c r="A50" s="4" t="s">
        <v>137</v>
      </c>
      <c r="B50" s="36" t="e">
        <f>'11'!$B$53</f>
        <v>#VALUE!</v>
      </c>
      <c r="C50" s="17"/>
    </row>
    <row r="51" spans="1:3">
      <c r="A51" s="23" t="s">
        <v>75</v>
      </c>
      <c r="C51" s="17"/>
    </row>
    <row r="52" spans="1:3">
      <c r="A52" s="4" t="s">
        <v>138</v>
      </c>
      <c r="B52" s="36" t="e">
        <f>'11'!$C$49</f>
        <v>#VALUE!</v>
      </c>
      <c r="C52" s="17"/>
    </row>
    <row r="53" spans="1:3">
      <c r="A53" s="4" t="s">
        <v>139</v>
      </c>
      <c r="B53" s="36" t="e">
        <f>'11'!$C$50</f>
        <v>#VALUE!</v>
      </c>
      <c r="C53" s="17"/>
    </row>
    <row r="54" spans="1:3">
      <c r="A54" s="4" t="s">
        <v>140</v>
      </c>
      <c r="B54" s="36" t="e">
        <f>'11'!$C$51</f>
        <v>#VALUE!</v>
      </c>
      <c r="C54" s="17"/>
    </row>
    <row r="55" spans="1:3">
      <c r="A55" s="4" t="s">
        <v>141</v>
      </c>
      <c r="B55" s="36" t="e">
        <f>'11'!$C$52</f>
        <v>#VALUE!</v>
      </c>
      <c r="C55" s="17"/>
    </row>
    <row r="56" spans="1:3">
      <c r="A56" s="4" t="s">
        <v>142</v>
      </c>
      <c r="B56" s="36" t="e">
        <f>'11'!$C$53</f>
        <v>#VALUE!</v>
      </c>
      <c r="C56" s="17"/>
    </row>
    <row r="57" spans="1:3">
      <c r="A57" s="23" t="s">
        <v>76</v>
      </c>
      <c r="C57" s="17"/>
    </row>
    <row r="58" spans="1:3">
      <c r="A58" s="4" t="s">
        <v>143</v>
      </c>
      <c r="B58" s="36" t="e">
        <f>'11'!$D$49</f>
        <v>#VALUE!</v>
      </c>
      <c r="C58" s="17"/>
    </row>
    <row r="59" spans="1:3">
      <c r="A59" s="4" t="s">
        <v>144</v>
      </c>
      <c r="B59" s="36" t="e">
        <f>'11'!$D$50</f>
        <v>#VALUE!</v>
      </c>
      <c r="C59" s="17"/>
    </row>
    <row r="60" spans="1:3">
      <c r="A60" s="4" t="s">
        <v>145</v>
      </c>
      <c r="B60" s="36" t="e">
        <f>'11'!$D$51</f>
        <v>#VALUE!</v>
      </c>
      <c r="C60" s="17"/>
    </row>
    <row r="61" spans="1:3">
      <c r="A61" s="4" t="s">
        <v>146</v>
      </c>
      <c r="B61" s="36" t="e">
        <f>'11'!$D$52</f>
        <v>#VALUE!</v>
      </c>
      <c r="C61" s="17"/>
    </row>
    <row r="62" spans="1:3">
      <c r="A62" s="4" t="s">
        <v>147</v>
      </c>
      <c r="B62" s="36" t="e">
        <f>'11'!$D$53</f>
        <v>#VALUE!</v>
      </c>
      <c r="C62" s="17"/>
    </row>
    <row r="63" spans="1:3">
      <c r="A63" s="23" t="s">
        <v>77</v>
      </c>
      <c r="C63" s="17"/>
    </row>
    <row r="64" spans="1:3">
      <c r="A64" s="4" t="s">
        <v>148</v>
      </c>
      <c r="B64" s="36" t="e">
        <f>'11'!$B$49</f>
        <v>#VALUE!</v>
      </c>
      <c r="C64" s="17"/>
    </row>
    <row r="65" spans="1:3">
      <c r="A65" s="4" t="s">
        <v>149</v>
      </c>
      <c r="B65" s="36" t="e">
        <f>'11'!$B$50</f>
        <v>#VALUE!</v>
      </c>
      <c r="C65" s="17"/>
    </row>
    <row r="66" spans="1:3">
      <c r="A66" s="4" t="s">
        <v>150</v>
      </c>
      <c r="B66" s="36" t="e">
        <f>'11'!$B$51</f>
        <v>#VALUE!</v>
      </c>
      <c r="C66" s="17"/>
    </row>
    <row r="67" spans="1:3">
      <c r="A67" s="4" t="s">
        <v>151</v>
      </c>
      <c r="B67" s="36" t="e">
        <f>'11'!$B$52</f>
        <v>#VALUE!</v>
      </c>
      <c r="C67" s="17"/>
    </row>
    <row r="68" spans="1:3">
      <c r="A68" s="4" t="s">
        <v>152</v>
      </c>
      <c r="B68" s="36" t="e">
        <f>'11'!$B$53</f>
        <v>#VALUE!</v>
      </c>
      <c r="C68" s="17"/>
    </row>
    <row r="69" spans="1:3">
      <c r="A69" s="23" t="s">
        <v>78</v>
      </c>
      <c r="C69" s="17"/>
    </row>
    <row r="70" spans="1:3">
      <c r="A70" s="4" t="s">
        <v>153</v>
      </c>
      <c r="B70" s="36" t="e">
        <f>'11'!$B$49</f>
        <v>#VALUE!</v>
      </c>
      <c r="C70" s="17"/>
    </row>
    <row r="71" spans="1:3">
      <c r="A71" s="4" t="s">
        <v>154</v>
      </c>
      <c r="B71" s="36" t="e">
        <f>'11'!$B$50</f>
        <v>#VALUE!</v>
      </c>
      <c r="C71" s="17"/>
    </row>
    <row r="72" spans="1:3">
      <c r="A72" s="4" t="s">
        <v>155</v>
      </c>
      <c r="B72" s="36" t="e">
        <f>'11'!$B$51</f>
        <v>#VALUE!</v>
      </c>
      <c r="C72" s="17"/>
    </row>
    <row r="73" spans="1:3">
      <c r="A73" s="4" t="s">
        <v>156</v>
      </c>
      <c r="B73" s="36" t="e">
        <f>'11'!$B$52</f>
        <v>#VALUE!</v>
      </c>
      <c r="C73" s="17"/>
    </row>
    <row r="74" spans="1:3">
      <c r="A74" s="4" t="s">
        <v>157</v>
      </c>
      <c r="B74" s="36" t="e">
        <f>'11'!$B$53</f>
        <v>#VALUE!</v>
      </c>
      <c r="C74" s="17"/>
    </row>
    <row r="75" spans="1:3">
      <c r="A75" s="23" t="s">
        <v>79</v>
      </c>
      <c r="C75" s="17"/>
    </row>
    <row r="76" spans="1:3">
      <c r="A76" s="4" t="s">
        <v>158</v>
      </c>
      <c r="B76" s="36" t="e">
        <f>'11'!$B$49</f>
        <v>#VALUE!</v>
      </c>
      <c r="C76" s="17"/>
    </row>
    <row r="77" spans="1:3">
      <c r="A77" s="4" t="s">
        <v>159</v>
      </c>
      <c r="B77" s="36" t="e">
        <f>'11'!$B$50</f>
        <v>#VALUE!</v>
      </c>
      <c r="C77" s="17"/>
    </row>
    <row r="78" spans="1:3">
      <c r="A78" s="4" t="s">
        <v>160</v>
      </c>
      <c r="B78" s="36" t="e">
        <f>'11'!$B$51</f>
        <v>#VALUE!</v>
      </c>
      <c r="C78" s="17"/>
    </row>
    <row r="79" spans="1:3">
      <c r="A79" s="4" t="s">
        <v>161</v>
      </c>
      <c r="B79" s="36" t="e">
        <f>'11'!$B$52</f>
        <v>#VALUE!</v>
      </c>
      <c r="C79" s="17"/>
    </row>
    <row r="80" spans="1:3">
      <c r="A80" s="4" t="s">
        <v>162</v>
      </c>
      <c r="B80" s="36" t="e">
        <f>'11'!$B$53</f>
        <v>#VALUE!</v>
      </c>
      <c r="C80" s="17"/>
    </row>
    <row r="81" spans="1:3">
      <c r="A81" s="23" t="s">
        <v>80</v>
      </c>
      <c r="C81" s="17"/>
    </row>
    <row r="82" spans="1:3">
      <c r="A82" s="4" t="s">
        <v>163</v>
      </c>
      <c r="B82" s="36" t="e">
        <f>'11'!$C$49</f>
        <v>#VALUE!</v>
      </c>
      <c r="C82" s="17"/>
    </row>
    <row r="83" spans="1:3">
      <c r="A83" s="4" t="s">
        <v>164</v>
      </c>
      <c r="B83" s="36" t="e">
        <f>'11'!$C$50</f>
        <v>#VALUE!</v>
      </c>
      <c r="C83" s="17"/>
    </row>
    <row r="84" spans="1:3">
      <c r="A84" s="4" t="s">
        <v>165</v>
      </c>
      <c r="B84" s="36" t="e">
        <f>'11'!$C$51</f>
        <v>#VALUE!</v>
      </c>
      <c r="C84" s="17"/>
    </row>
    <row r="85" spans="1:3">
      <c r="A85" s="4" t="s">
        <v>166</v>
      </c>
      <c r="B85" s="36" t="e">
        <f>'11'!$C$52</f>
        <v>#VALUE!</v>
      </c>
      <c r="C85" s="17"/>
    </row>
    <row r="86" spans="1:3">
      <c r="A86" s="4" t="s">
        <v>167</v>
      </c>
      <c r="B86" s="36" t="e">
        <f>'11'!$C$53</f>
        <v>#VALUE!</v>
      </c>
      <c r="C86" s="17"/>
    </row>
    <row r="87" spans="1:3">
      <c r="A87" s="23" t="s">
        <v>81</v>
      </c>
      <c r="C87" s="17"/>
    </row>
    <row r="88" spans="1:3">
      <c r="A88" s="4" t="s">
        <v>168</v>
      </c>
      <c r="B88" s="36" t="e">
        <f>'11'!$D$49</f>
        <v>#VALUE!</v>
      </c>
      <c r="C88" s="17"/>
    </row>
    <row r="89" spans="1:3">
      <c r="A89" s="4" t="s">
        <v>169</v>
      </c>
      <c r="B89" s="36" t="e">
        <f>'11'!$D$50</f>
        <v>#VALUE!</v>
      </c>
      <c r="C89" s="17"/>
    </row>
    <row r="90" spans="1:3">
      <c r="A90" s="4" t="s">
        <v>170</v>
      </c>
      <c r="B90" s="36" t="e">
        <f>'11'!$D$51</f>
        <v>#VALUE!</v>
      </c>
      <c r="C90" s="17"/>
    </row>
    <row r="91" spans="1:3">
      <c r="A91" s="4" t="s">
        <v>171</v>
      </c>
      <c r="B91" s="36" t="e">
        <f>'11'!$D$52</f>
        <v>#VALUE!</v>
      </c>
      <c r="C91" s="17"/>
    </row>
    <row r="92" spans="1:3">
      <c r="A92" s="4" t="s">
        <v>172</v>
      </c>
      <c r="B92" s="36" t="e">
        <f>'11'!$D$53</f>
        <v>#VALUE!</v>
      </c>
      <c r="C92" s="17"/>
    </row>
    <row r="93" spans="1:3">
      <c r="A93" s="23" t="s">
        <v>82</v>
      </c>
      <c r="C93" s="17"/>
    </row>
    <row r="94" spans="1:3">
      <c r="A94" s="4" t="s">
        <v>173</v>
      </c>
      <c r="B94" s="36" t="e">
        <f>'11'!$B$49</f>
        <v>#VALUE!</v>
      </c>
      <c r="C94" s="17"/>
    </row>
    <row r="95" spans="1:3">
      <c r="A95" s="4" t="s">
        <v>174</v>
      </c>
      <c r="B95" s="36" t="e">
        <f>'11'!$B$50</f>
        <v>#VALUE!</v>
      </c>
      <c r="C95" s="17"/>
    </row>
    <row r="96" spans="1:3">
      <c r="A96" s="4" t="s">
        <v>175</v>
      </c>
      <c r="B96" s="36" t="e">
        <f>'11'!$B$51</f>
        <v>#VALUE!</v>
      </c>
      <c r="C96" s="17"/>
    </row>
    <row r="97" spans="1:3">
      <c r="A97" s="4" t="s">
        <v>176</v>
      </c>
      <c r="B97" s="36" t="e">
        <f>'11'!$B$52</f>
        <v>#VALUE!</v>
      </c>
      <c r="C97" s="17"/>
    </row>
    <row r="98" spans="1:3">
      <c r="A98" s="4" t="s">
        <v>177</v>
      </c>
      <c r="B98" s="36" t="e">
        <f>'11'!$B$53</f>
        <v>#VALUE!</v>
      </c>
      <c r="C98" s="17"/>
    </row>
    <row r="99" spans="1:3">
      <c r="A99" s="23" t="s">
        <v>83</v>
      </c>
      <c r="C99" s="17"/>
    </row>
    <row r="100" spans="1:3">
      <c r="A100" s="4" t="s">
        <v>178</v>
      </c>
      <c r="B100" s="36" t="e">
        <f>'11'!$B$49</f>
        <v>#VALUE!</v>
      </c>
      <c r="C100" s="17"/>
    </row>
    <row r="101" spans="1:3">
      <c r="A101" s="4" t="s">
        <v>179</v>
      </c>
      <c r="B101" s="36" t="e">
        <f>'11'!$B$50</f>
        <v>#VALUE!</v>
      </c>
      <c r="C101" s="17"/>
    </row>
    <row r="102" spans="1:3">
      <c r="A102" s="4" t="s">
        <v>180</v>
      </c>
      <c r="B102" s="36" t="e">
        <f>'11'!$B$51</f>
        <v>#VALUE!</v>
      </c>
      <c r="C102" s="17"/>
    </row>
    <row r="103" spans="1:3">
      <c r="A103" s="4" t="s">
        <v>181</v>
      </c>
      <c r="B103" s="36" t="e">
        <f>'11'!$B$52</f>
        <v>#VALUE!</v>
      </c>
      <c r="C103" s="17"/>
    </row>
    <row r="104" spans="1:3">
      <c r="A104" s="4" t="s">
        <v>182</v>
      </c>
      <c r="B104" s="36" t="e">
        <f>'11'!$B$53</f>
        <v>#VALUE!</v>
      </c>
      <c r="C104" s="17"/>
    </row>
    <row r="105" spans="1:3">
      <c r="A105" s="23" t="s">
        <v>84</v>
      </c>
      <c r="C105" s="17"/>
    </row>
    <row r="106" spans="1:3">
      <c r="A106" s="4" t="s">
        <v>183</v>
      </c>
      <c r="B106" s="36" t="e">
        <f>'11'!$B$49</f>
        <v>#VALUE!</v>
      </c>
      <c r="C106" s="17"/>
    </row>
    <row r="107" spans="1:3">
      <c r="A107" s="4" t="s">
        <v>184</v>
      </c>
      <c r="B107" s="36" t="e">
        <f>'11'!$B$50</f>
        <v>#VALUE!</v>
      </c>
      <c r="C107" s="17"/>
    </row>
    <row r="108" spans="1:3">
      <c r="A108" s="4" t="s">
        <v>185</v>
      </c>
      <c r="B108" s="36" t="e">
        <f>'11'!$B$51</f>
        <v>#VALUE!</v>
      </c>
      <c r="C108" s="17"/>
    </row>
    <row r="109" spans="1:3">
      <c r="A109" s="4" t="s">
        <v>186</v>
      </c>
      <c r="B109" s="36" t="e">
        <f>'11'!$B$52</f>
        <v>#VALUE!</v>
      </c>
      <c r="C109" s="17"/>
    </row>
    <row r="110" spans="1:3">
      <c r="A110" s="4" t="s">
        <v>187</v>
      </c>
      <c r="B110" s="36" t="e">
        <f>'11'!$B$53</f>
        <v>#VALUE!</v>
      </c>
      <c r="C110" s="17"/>
    </row>
    <row r="111" spans="1:3">
      <c r="A111" s="23" t="s">
        <v>85</v>
      </c>
      <c r="C111" s="17"/>
    </row>
    <row r="112" spans="1:3">
      <c r="A112" s="4" t="s">
        <v>188</v>
      </c>
      <c r="B112" s="36" t="e">
        <f>'11'!$B$49</f>
        <v>#VALUE!</v>
      </c>
      <c r="C112" s="17"/>
    </row>
    <row r="113" spans="1:3">
      <c r="A113" s="4" t="s">
        <v>189</v>
      </c>
      <c r="B113" s="36" t="e">
        <f>'11'!$B$50</f>
        <v>#VALUE!</v>
      </c>
      <c r="C113" s="17"/>
    </row>
    <row r="114" spans="1:3">
      <c r="A114" s="4" t="s">
        <v>190</v>
      </c>
      <c r="B114" s="36" t="e">
        <f>'11'!$B$51</f>
        <v>#VALUE!</v>
      </c>
      <c r="C114" s="17"/>
    </row>
    <row r="115" spans="1:3">
      <c r="A115" s="4" t="s">
        <v>191</v>
      </c>
      <c r="B115" s="36" t="e">
        <f>'11'!$B$52</f>
        <v>#VALUE!</v>
      </c>
      <c r="C115" s="17"/>
    </row>
    <row r="116" spans="1:3">
      <c r="A116" s="4" t="s">
        <v>192</v>
      </c>
      <c r="B116" s="36" t="e">
        <f>'11'!$B$53</f>
        <v>#VALUE!</v>
      </c>
      <c r="C116" s="17"/>
    </row>
    <row r="117" spans="1:3">
      <c r="A117" s="23" t="s">
        <v>86</v>
      </c>
      <c r="C117" s="17"/>
    </row>
    <row r="118" spans="1:3">
      <c r="A118" s="4" t="s">
        <v>193</v>
      </c>
      <c r="B118" s="36" t="e">
        <f>'11'!$B$49</f>
        <v>#VALUE!</v>
      </c>
      <c r="C118" s="17"/>
    </row>
    <row r="119" spans="1:3">
      <c r="A119" s="4" t="s">
        <v>194</v>
      </c>
      <c r="B119" s="36" t="e">
        <f>'11'!$B$50</f>
        <v>#VALUE!</v>
      </c>
      <c r="C119" s="17"/>
    </row>
    <row r="120" spans="1:3">
      <c r="A120" s="4" t="s">
        <v>195</v>
      </c>
      <c r="B120" s="36" t="e">
        <f>'11'!$B$51</f>
        <v>#VALUE!</v>
      </c>
      <c r="C120" s="17"/>
    </row>
    <row r="121" spans="1:3">
      <c r="A121" s="4" t="s">
        <v>196</v>
      </c>
      <c r="B121" s="36" t="e">
        <f>'11'!$B$52</f>
        <v>#VALUE!</v>
      </c>
      <c r="C121" s="17"/>
    </row>
    <row r="122" spans="1:3">
      <c r="A122" s="4" t="s">
        <v>197</v>
      </c>
      <c r="B122" s="36" t="e">
        <f>'11'!$B$53</f>
        <v>#VALUE!</v>
      </c>
      <c r="C122" s="17"/>
    </row>
    <row r="123" spans="1:3">
      <c r="A123" s="23" t="s">
        <v>87</v>
      </c>
      <c r="C123" s="17"/>
    </row>
    <row r="124" spans="1:3">
      <c r="A124" s="4" t="s">
        <v>198</v>
      </c>
      <c r="B124" s="36" t="e">
        <f>'11'!$C$49</f>
        <v>#VALUE!</v>
      </c>
      <c r="C124" s="17"/>
    </row>
    <row r="125" spans="1:3">
      <c r="A125" s="4" t="s">
        <v>199</v>
      </c>
      <c r="B125" s="36" t="e">
        <f>'11'!$C$50</f>
        <v>#VALUE!</v>
      </c>
      <c r="C125" s="17"/>
    </row>
    <row r="126" spans="1:3">
      <c r="A126" s="4" t="s">
        <v>200</v>
      </c>
      <c r="B126" s="36" t="e">
        <f>'11'!$C$51</f>
        <v>#VALUE!</v>
      </c>
      <c r="C126" s="17"/>
    </row>
    <row r="127" spans="1:3">
      <c r="A127" s="4" t="s">
        <v>201</v>
      </c>
      <c r="B127" s="36" t="e">
        <f>'11'!$C$52</f>
        <v>#VALUE!</v>
      </c>
      <c r="C127" s="17"/>
    </row>
    <row r="128" spans="1:3">
      <c r="A128" s="4" t="s">
        <v>202</v>
      </c>
      <c r="B128" s="36" t="e">
        <f>'11'!$C$53</f>
        <v>#VALUE!</v>
      </c>
      <c r="C128" s="17"/>
    </row>
    <row r="129" spans="1:3">
      <c r="A129" s="23" t="s">
        <v>88</v>
      </c>
      <c r="C129" s="17"/>
    </row>
    <row r="130" spans="1:3">
      <c r="A130" s="4" t="s">
        <v>203</v>
      </c>
      <c r="B130" s="36" t="e">
        <f>'11'!$D$49</f>
        <v>#VALUE!</v>
      </c>
      <c r="C130" s="17"/>
    </row>
    <row r="131" spans="1:3">
      <c r="A131" s="4" t="s">
        <v>204</v>
      </c>
      <c r="B131" s="36" t="e">
        <f>'11'!$D$50</f>
        <v>#VALUE!</v>
      </c>
      <c r="C131" s="17"/>
    </row>
    <row r="132" spans="1:3">
      <c r="A132" s="4" t="s">
        <v>205</v>
      </c>
      <c r="B132" s="36" t="e">
        <f>'11'!$D$51</f>
        <v>#VALUE!</v>
      </c>
      <c r="C132" s="17"/>
    </row>
    <row r="133" spans="1:3">
      <c r="A133" s="4" t="s">
        <v>206</v>
      </c>
      <c r="B133" s="36" t="e">
        <f>'11'!$D$52</f>
        <v>#VALUE!</v>
      </c>
      <c r="C133" s="17"/>
    </row>
    <row r="134" spans="1:3">
      <c r="A134" s="4" t="s">
        <v>207</v>
      </c>
      <c r="B134" s="36" t="e">
        <f>'11'!$D$53</f>
        <v>#VALUE!</v>
      </c>
      <c r="C134" s="17"/>
    </row>
    <row r="135" spans="1:3">
      <c r="A135" s="23" t="s">
        <v>89</v>
      </c>
      <c r="C135" s="17"/>
    </row>
    <row r="136" spans="1:3">
      <c r="A136" s="4" t="s">
        <v>208</v>
      </c>
      <c r="B136" s="36" t="e">
        <f>'11'!$C$49</f>
        <v>#VALUE!</v>
      </c>
      <c r="C136" s="17"/>
    </row>
    <row r="137" spans="1:3">
      <c r="A137" s="4" t="s">
        <v>209</v>
      </c>
      <c r="B137" s="36" t="e">
        <f>'11'!$C$50</f>
        <v>#VALUE!</v>
      </c>
      <c r="C137" s="17"/>
    </row>
    <row r="138" spans="1:3">
      <c r="A138" s="4" t="s">
        <v>210</v>
      </c>
      <c r="B138" s="36" t="e">
        <f>'11'!$C$51</f>
        <v>#VALUE!</v>
      </c>
      <c r="C138" s="17"/>
    </row>
    <row r="139" spans="1:3">
      <c r="A139" s="4" t="s">
        <v>211</v>
      </c>
      <c r="B139" s="36" t="e">
        <f>'11'!$C$52</f>
        <v>#VALUE!</v>
      </c>
      <c r="C139" s="17"/>
    </row>
    <row r="140" spans="1:3">
      <c r="A140" s="4" t="s">
        <v>212</v>
      </c>
      <c r="B140" s="36" t="e">
        <f>'11'!$C$53</f>
        <v>#VALUE!</v>
      </c>
      <c r="C140" s="17"/>
    </row>
    <row r="141" spans="1:3">
      <c r="A141" s="23" t="s">
        <v>90</v>
      </c>
      <c r="C141" s="17"/>
    </row>
    <row r="142" spans="1:3">
      <c r="A142" s="4" t="s">
        <v>213</v>
      </c>
      <c r="B142" s="36" t="e">
        <f>'11'!$C$49</f>
        <v>#VALUE!</v>
      </c>
      <c r="C142" s="17"/>
    </row>
    <row r="143" spans="1:3">
      <c r="A143" s="4" t="s">
        <v>214</v>
      </c>
      <c r="B143" s="36" t="e">
        <f>'11'!$C$50</f>
        <v>#VALUE!</v>
      </c>
      <c r="C143" s="17"/>
    </row>
    <row r="144" spans="1:3">
      <c r="A144" s="4" t="s">
        <v>215</v>
      </c>
      <c r="B144" s="36" t="e">
        <f>'11'!$C$51</f>
        <v>#VALUE!</v>
      </c>
      <c r="C144" s="17"/>
    </row>
    <row r="145" spans="1:3">
      <c r="A145" s="4" t="s">
        <v>216</v>
      </c>
      <c r="B145" s="36" t="e">
        <f>'11'!$C$52</f>
        <v>#VALUE!</v>
      </c>
      <c r="C145" s="17"/>
    </row>
    <row r="146" spans="1:3">
      <c r="A146" s="4" t="s">
        <v>217</v>
      </c>
      <c r="B146" s="36" t="e">
        <f>'11'!$C$53</f>
        <v>#VALUE!</v>
      </c>
      <c r="C146" s="17"/>
    </row>
    <row r="147" spans="1:3">
      <c r="A147" s="23" t="s">
        <v>91</v>
      </c>
      <c r="C147" s="17"/>
    </row>
    <row r="148" spans="1:3">
      <c r="A148" s="4" t="s">
        <v>218</v>
      </c>
      <c r="B148" s="36" t="e">
        <f>'11'!$D$49</f>
        <v>#VALUE!</v>
      </c>
      <c r="C148" s="17"/>
    </row>
    <row r="149" spans="1:3">
      <c r="A149" s="4" t="s">
        <v>219</v>
      </c>
      <c r="B149" s="36" t="e">
        <f>'11'!$D$50</f>
        <v>#VALUE!</v>
      </c>
      <c r="C149" s="17"/>
    </row>
    <row r="150" spans="1:3">
      <c r="A150" s="4" t="s">
        <v>220</v>
      </c>
      <c r="B150" s="36" t="e">
        <f>'11'!$D$51</f>
        <v>#VALUE!</v>
      </c>
      <c r="C150" s="17"/>
    </row>
    <row r="151" spans="1:3">
      <c r="A151" s="4" t="s">
        <v>221</v>
      </c>
      <c r="B151" s="36" t="e">
        <f>'11'!$D$52</f>
        <v>#VALUE!</v>
      </c>
      <c r="C151" s="17"/>
    </row>
    <row r="152" spans="1:3">
      <c r="A152" s="4" t="s">
        <v>222</v>
      </c>
      <c r="B152" s="36" t="e">
        <f>'11'!$D$53</f>
        <v>#VALUE!</v>
      </c>
      <c r="C152" s="17"/>
    </row>
    <row r="153" spans="1:3">
      <c r="A153" s="23" t="s">
        <v>92</v>
      </c>
      <c r="C153" s="17"/>
    </row>
    <row r="154" spans="1:3">
      <c r="A154" s="4" t="s">
        <v>223</v>
      </c>
      <c r="B154" s="36" t="e">
        <f>'11'!$D$49</f>
        <v>#VALUE!</v>
      </c>
      <c r="C154" s="17"/>
    </row>
    <row r="155" spans="1:3">
      <c r="A155" s="4" t="s">
        <v>224</v>
      </c>
      <c r="B155" s="36" t="e">
        <f>'11'!$D$50</f>
        <v>#VALUE!</v>
      </c>
      <c r="C155" s="17"/>
    </row>
    <row r="156" spans="1:3" ht="30">
      <c r="A156" s="4" t="s">
        <v>225</v>
      </c>
      <c r="B156" s="36" t="e">
        <f>'11'!$D$51</f>
        <v>#VALUE!</v>
      </c>
      <c r="C156" s="17"/>
    </row>
    <row r="157" spans="1:3">
      <c r="A157" s="4" t="s">
        <v>226</v>
      </c>
      <c r="B157" s="36" t="e">
        <f>'11'!$D$52</f>
        <v>#VALUE!</v>
      </c>
      <c r="C157" s="17"/>
    </row>
    <row r="158" spans="1:3">
      <c r="A158" s="4" t="s">
        <v>227</v>
      </c>
      <c r="B158" s="36" t="e">
        <f>'11'!$D$53</f>
        <v>#VALUE!</v>
      </c>
      <c r="C158" s="17"/>
    </row>
    <row r="159" spans="1:3">
      <c r="A159" s="23" t="s">
        <v>93</v>
      </c>
      <c r="C159" s="17"/>
    </row>
    <row r="160" spans="1:3">
      <c r="A160" s="4" t="s">
        <v>228</v>
      </c>
      <c r="B160" s="36" t="e">
        <f>'11'!$E$49</f>
        <v>#VALUE!</v>
      </c>
      <c r="C160" s="17"/>
    </row>
    <row r="161" spans="1:3">
      <c r="A161" s="4" t="s">
        <v>229</v>
      </c>
      <c r="B161" s="36" t="e">
        <f>'11'!$E$50</f>
        <v>#VALUE!</v>
      </c>
      <c r="C161" s="17"/>
    </row>
    <row r="162" spans="1:3">
      <c r="A162" s="4" t="s">
        <v>230</v>
      </c>
      <c r="B162" s="36" t="e">
        <f>'11'!$E$51</f>
        <v>#VALUE!</v>
      </c>
      <c r="C162" s="17"/>
    </row>
    <row r="163" spans="1:3">
      <c r="A163" s="4" t="s">
        <v>231</v>
      </c>
      <c r="B163" s="36" t="e">
        <f>'11'!$E$52</f>
        <v>#VALUE!</v>
      </c>
      <c r="C163" s="17"/>
    </row>
    <row r="164" spans="1:3">
      <c r="A164" s="4" t="s">
        <v>232</v>
      </c>
      <c r="B164" s="36" t="e">
        <f>'11'!$E$53</f>
        <v>#VALUE!</v>
      </c>
      <c r="C164" s="17"/>
    </row>
    <row r="165" spans="1:3">
      <c r="A165" s="23" t="s">
        <v>94</v>
      </c>
      <c r="C165" s="17"/>
    </row>
    <row r="166" spans="1:3">
      <c r="A166" s="4" t="s">
        <v>233</v>
      </c>
      <c r="B166" s="36" t="e">
        <f>'11'!$E$49</f>
        <v>#VALUE!</v>
      </c>
      <c r="C166" s="17"/>
    </row>
    <row r="167" spans="1:3">
      <c r="A167" s="4" t="s">
        <v>234</v>
      </c>
      <c r="B167" s="36" t="e">
        <f>'11'!$E$50</f>
        <v>#VALUE!</v>
      </c>
      <c r="C167" s="17"/>
    </row>
    <row r="168" spans="1:3">
      <c r="A168" s="4" t="s">
        <v>235</v>
      </c>
      <c r="B168" s="36" t="e">
        <f>'11'!$E$51</f>
        <v>#VALUE!</v>
      </c>
      <c r="C168" s="17"/>
    </row>
    <row r="169" spans="1:3">
      <c r="A169" s="4" t="s">
        <v>236</v>
      </c>
      <c r="B169" s="36" t="e">
        <f>'11'!$E$52</f>
        <v>#VALUE!</v>
      </c>
      <c r="C169" s="17"/>
    </row>
    <row r="170" spans="1:3">
      <c r="A170" s="4" t="s">
        <v>237</v>
      </c>
      <c r="B170" s="36" t="e">
        <f>'11'!$E$53</f>
        <v>#VALUE!</v>
      </c>
      <c r="C170" s="17"/>
    </row>
    <row r="172" spans="1:3" ht="21" customHeight="1">
      <c r="A172" s="1" t="s">
        <v>1173</v>
      </c>
    </row>
    <row r="173" spans="1:3" hidden="1" outlineLevel="1">
      <c r="A173" s="2" t="s">
        <v>287</v>
      </c>
    </row>
    <row r="174" spans="1:3" hidden="1" outlineLevel="1">
      <c r="A174" s="31" t="s">
        <v>1174</v>
      </c>
    </row>
    <row r="175" spans="1:3" hidden="1" outlineLevel="1">
      <c r="A175" s="31" t="s">
        <v>1175</v>
      </c>
    </row>
    <row r="176" spans="1:3" hidden="1" outlineLevel="1">
      <c r="A176" s="31" t="s">
        <v>1176</v>
      </c>
    </row>
    <row r="177" spans="1:9" hidden="1" outlineLevel="1">
      <c r="A177" s="31" t="s">
        <v>1177</v>
      </c>
    </row>
    <row r="178" spans="1:9" hidden="1" outlineLevel="1">
      <c r="A178" s="31" t="s">
        <v>1178</v>
      </c>
    </row>
    <row r="179" spans="1:9" hidden="1" outlineLevel="1">
      <c r="A179" s="31" t="s">
        <v>1179</v>
      </c>
    </row>
    <row r="180" spans="1:9" hidden="1" outlineLevel="1">
      <c r="A180" s="31" t="s">
        <v>1180</v>
      </c>
    </row>
    <row r="181" spans="1:9" hidden="1" outlineLevel="1">
      <c r="A181" s="31" t="s">
        <v>1181</v>
      </c>
    </row>
    <row r="182" spans="1:9" hidden="1" outlineLevel="1">
      <c r="A182" s="62" t="s">
        <v>1182</v>
      </c>
      <c r="B182" s="62" t="s">
        <v>296</v>
      </c>
      <c r="C182" s="62" t="s">
        <v>296</v>
      </c>
      <c r="D182" s="62" t="s">
        <v>296</v>
      </c>
      <c r="E182" s="62" t="s">
        <v>296</v>
      </c>
      <c r="F182" s="62" t="s">
        <v>296</v>
      </c>
      <c r="G182" s="62" t="s">
        <v>296</v>
      </c>
      <c r="H182" s="62" t="s">
        <v>296</v>
      </c>
    </row>
    <row r="183" spans="1:9" hidden="1" outlineLevel="1">
      <c r="A183" s="62" t="s">
        <v>1183</v>
      </c>
      <c r="B183" s="62" t="s">
        <v>1184</v>
      </c>
      <c r="C183" s="62" t="s">
        <v>1185</v>
      </c>
      <c r="D183" s="62" t="s">
        <v>1186</v>
      </c>
      <c r="E183" s="62" t="s">
        <v>1187</v>
      </c>
      <c r="F183" s="62" t="s">
        <v>1188</v>
      </c>
      <c r="G183" s="62" t="s">
        <v>1189</v>
      </c>
      <c r="H183" s="62" t="s">
        <v>1190</v>
      </c>
    </row>
    <row r="184" spans="1:9" hidden="1" outlineLevel="1"/>
    <row r="185" spans="1:9" ht="30">
      <c r="B185" s="15" t="s">
        <v>61</v>
      </c>
      <c r="C185" s="15" t="s">
        <v>62</v>
      </c>
      <c r="D185" s="15" t="s">
        <v>63</v>
      </c>
      <c r="E185" s="15" t="s">
        <v>64</v>
      </c>
      <c r="F185" s="15" t="s">
        <v>65</v>
      </c>
      <c r="G185" s="15" t="s">
        <v>66</v>
      </c>
      <c r="H185" s="15" t="s">
        <v>67</v>
      </c>
    </row>
    <row r="186" spans="1:9">
      <c r="A186" s="23" t="s">
        <v>68</v>
      </c>
      <c r="I186" s="17"/>
    </row>
    <row r="187" spans="1:9">
      <c r="A187" s="4" t="s">
        <v>103</v>
      </c>
      <c r="B187" s="37" t="e">
        <f>ROUND('11'!B$58*(1-B10),3)</f>
        <v>#VALUE!</v>
      </c>
      <c r="C187" s="10"/>
      <c r="D187" s="10"/>
      <c r="E187" s="33" t="e">
        <f>ROUND('11'!E$58*(1-B10),2)</f>
        <v>#VALUE!</v>
      </c>
      <c r="F187" s="10"/>
      <c r="G187" s="10"/>
      <c r="H187" s="10"/>
      <c r="I187" s="17"/>
    </row>
    <row r="188" spans="1:9">
      <c r="A188" s="4" t="s">
        <v>104</v>
      </c>
      <c r="B188" s="37" t="e">
        <f>ROUND('11'!B$58*(1-B11),3)</f>
        <v>#VALUE!</v>
      </c>
      <c r="C188" s="10"/>
      <c r="D188" s="10"/>
      <c r="E188" s="33" t="e">
        <f>ROUND('11'!E$58*(1-B11),2)</f>
        <v>#VALUE!</v>
      </c>
      <c r="F188" s="10"/>
      <c r="G188" s="10"/>
      <c r="H188" s="10"/>
      <c r="I188" s="17"/>
    </row>
    <row r="189" spans="1:9">
      <c r="A189" s="4" t="s">
        <v>105</v>
      </c>
      <c r="B189" s="37" t="e">
        <f>ROUND('11'!B$58*(1-B12),3)</f>
        <v>#VALUE!</v>
      </c>
      <c r="C189" s="10"/>
      <c r="D189" s="10"/>
      <c r="E189" s="33" t="e">
        <f>ROUND('11'!E$58*(1-B12),2)</f>
        <v>#VALUE!</v>
      </c>
      <c r="F189" s="10"/>
      <c r="G189" s="10"/>
      <c r="H189" s="10"/>
      <c r="I189" s="17"/>
    </row>
    <row r="190" spans="1:9">
      <c r="A190" s="4" t="s">
        <v>106</v>
      </c>
      <c r="B190" s="37" t="e">
        <f>ROUND('11'!B$58*(1-B13),3)</f>
        <v>#VALUE!</v>
      </c>
      <c r="C190" s="10"/>
      <c r="D190" s="10"/>
      <c r="E190" s="33" t="e">
        <f>ROUND('11'!E$58*(1-B13),2)</f>
        <v>#VALUE!</v>
      </c>
      <c r="F190" s="10"/>
      <c r="G190" s="10"/>
      <c r="H190" s="10"/>
      <c r="I190" s="17"/>
    </row>
    <row r="191" spans="1:9">
      <c r="A191" s="4" t="s">
        <v>107</v>
      </c>
      <c r="B191" s="37" t="e">
        <f>ROUND('11'!B$58*(1-B14),3)</f>
        <v>#VALUE!</v>
      </c>
      <c r="C191" s="10"/>
      <c r="D191" s="10"/>
      <c r="E191" s="33" t="e">
        <f>ROUND('11'!E$58*(1-B14),2)</f>
        <v>#VALUE!</v>
      </c>
      <c r="F191" s="10"/>
      <c r="G191" s="10"/>
      <c r="H191" s="10"/>
      <c r="I191" s="17"/>
    </row>
    <row r="192" spans="1:9">
      <c r="A192" s="23" t="s">
        <v>69</v>
      </c>
      <c r="I192" s="17"/>
    </row>
    <row r="193" spans="1:9">
      <c r="A193" s="4" t="s">
        <v>108</v>
      </c>
      <c r="B193" s="37" t="e">
        <f>ROUND('11'!B$59*(1-B16),3)</f>
        <v>#VALUE!</v>
      </c>
      <c r="C193" s="37" t="e">
        <f>ROUND('11'!C$59*(1-B16),3)</f>
        <v>#VALUE!</v>
      </c>
      <c r="D193" s="10"/>
      <c r="E193" s="33" t="e">
        <f>ROUND('11'!E$59*(1-B16),2)</f>
        <v>#VALUE!</v>
      </c>
      <c r="F193" s="10"/>
      <c r="G193" s="10"/>
      <c r="H193" s="10"/>
      <c r="I193" s="17"/>
    </row>
    <row r="194" spans="1:9">
      <c r="A194" s="4" t="s">
        <v>109</v>
      </c>
      <c r="B194" s="37" t="e">
        <f>ROUND('11'!B$59*(1-B17),3)</f>
        <v>#VALUE!</v>
      </c>
      <c r="C194" s="37" t="e">
        <f>ROUND('11'!C$59*(1-B17),3)</f>
        <v>#VALUE!</v>
      </c>
      <c r="D194" s="10"/>
      <c r="E194" s="33" t="e">
        <f>ROUND('11'!E$59*(1-B17),2)</f>
        <v>#VALUE!</v>
      </c>
      <c r="F194" s="10"/>
      <c r="G194" s="10"/>
      <c r="H194" s="10"/>
      <c r="I194" s="17"/>
    </row>
    <row r="195" spans="1:9">
      <c r="A195" s="4" t="s">
        <v>110</v>
      </c>
      <c r="B195" s="37" t="e">
        <f>ROUND('11'!B$59*(1-B18),3)</f>
        <v>#VALUE!</v>
      </c>
      <c r="C195" s="37" t="e">
        <f>ROUND('11'!C$59*(1-B18),3)</f>
        <v>#VALUE!</v>
      </c>
      <c r="D195" s="10"/>
      <c r="E195" s="33" t="e">
        <f>ROUND('11'!E$59*(1-B18),2)</f>
        <v>#VALUE!</v>
      </c>
      <c r="F195" s="10"/>
      <c r="G195" s="10"/>
      <c r="H195" s="10"/>
      <c r="I195" s="17"/>
    </row>
    <row r="196" spans="1:9">
      <c r="A196" s="4" t="s">
        <v>111</v>
      </c>
      <c r="B196" s="37" t="e">
        <f>ROUND('11'!B$59*(1-B19),3)</f>
        <v>#VALUE!</v>
      </c>
      <c r="C196" s="37" t="e">
        <f>ROUND('11'!C$59*(1-B19),3)</f>
        <v>#VALUE!</v>
      </c>
      <c r="D196" s="10"/>
      <c r="E196" s="33" t="e">
        <f>ROUND('11'!E$59*(1-B19),2)</f>
        <v>#VALUE!</v>
      </c>
      <c r="F196" s="10"/>
      <c r="G196" s="10"/>
      <c r="H196" s="10"/>
      <c r="I196" s="17"/>
    </row>
    <row r="197" spans="1:9">
      <c r="A197" s="4" t="s">
        <v>112</v>
      </c>
      <c r="B197" s="37" t="e">
        <f>ROUND('11'!B$59*(1-B20),3)</f>
        <v>#VALUE!</v>
      </c>
      <c r="C197" s="37" t="e">
        <f>ROUND('11'!C$59*(1-B20),3)</f>
        <v>#VALUE!</v>
      </c>
      <c r="D197" s="10"/>
      <c r="E197" s="33" t="e">
        <f>ROUND('11'!E$59*(1-B20),2)</f>
        <v>#VALUE!</v>
      </c>
      <c r="F197" s="10"/>
      <c r="G197" s="10"/>
      <c r="H197" s="10"/>
      <c r="I197" s="17"/>
    </row>
    <row r="198" spans="1:9">
      <c r="A198" s="23" t="s">
        <v>70</v>
      </c>
      <c r="I198" s="17"/>
    </row>
    <row r="199" spans="1:9">
      <c r="A199" s="4" t="s">
        <v>113</v>
      </c>
      <c r="B199" s="37" t="e">
        <f>ROUND('11'!B$60*(1-B22),3)</f>
        <v>#VALUE!</v>
      </c>
      <c r="C199" s="10"/>
      <c r="D199" s="10"/>
      <c r="E199" s="10"/>
      <c r="F199" s="10"/>
      <c r="G199" s="10"/>
      <c r="H199" s="10"/>
      <c r="I199" s="17"/>
    </row>
    <row r="200" spans="1:9">
      <c r="A200" s="4" t="s">
        <v>114</v>
      </c>
      <c r="B200" s="37" t="e">
        <f>ROUND('11'!B$60*(1-B23),3)</f>
        <v>#VALUE!</v>
      </c>
      <c r="C200" s="10"/>
      <c r="D200" s="10"/>
      <c r="E200" s="10"/>
      <c r="F200" s="10"/>
      <c r="G200" s="10"/>
      <c r="H200" s="10"/>
      <c r="I200" s="17"/>
    </row>
    <row r="201" spans="1:9">
      <c r="A201" s="4" t="s">
        <v>115</v>
      </c>
      <c r="B201" s="37" t="e">
        <f>ROUND('11'!B$60*(1-B24),3)</f>
        <v>#VALUE!</v>
      </c>
      <c r="C201" s="10"/>
      <c r="D201" s="10"/>
      <c r="E201" s="10"/>
      <c r="F201" s="10"/>
      <c r="G201" s="10"/>
      <c r="H201" s="10"/>
      <c r="I201" s="17"/>
    </row>
    <row r="202" spans="1:9">
      <c r="A202" s="4" t="s">
        <v>116</v>
      </c>
      <c r="B202" s="37" t="e">
        <f>ROUND('11'!B$60*(1-B25),3)</f>
        <v>#VALUE!</v>
      </c>
      <c r="C202" s="10"/>
      <c r="D202" s="10"/>
      <c r="E202" s="10"/>
      <c r="F202" s="10"/>
      <c r="G202" s="10"/>
      <c r="H202" s="10"/>
      <c r="I202" s="17"/>
    </row>
    <row r="203" spans="1:9">
      <c r="A203" s="4" t="s">
        <v>117</v>
      </c>
      <c r="B203" s="37" t="e">
        <f>ROUND('11'!B$60*(1-B26),3)</f>
        <v>#VALUE!</v>
      </c>
      <c r="C203" s="10"/>
      <c r="D203" s="10"/>
      <c r="E203" s="10"/>
      <c r="F203" s="10"/>
      <c r="G203" s="10"/>
      <c r="H203" s="10"/>
      <c r="I203" s="17"/>
    </row>
    <row r="204" spans="1:9">
      <c r="A204" s="23" t="s">
        <v>71</v>
      </c>
      <c r="I204" s="17"/>
    </row>
    <row r="205" spans="1:9">
      <c r="A205" s="4" t="s">
        <v>118</v>
      </c>
      <c r="B205" s="37" t="e">
        <f>ROUND('11'!B$61*(1-B28),3)</f>
        <v>#VALUE!</v>
      </c>
      <c r="C205" s="10"/>
      <c r="D205" s="10"/>
      <c r="E205" s="33" t="e">
        <f>ROUND('11'!E$61*(1-B28),2)</f>
        <v>#VALUE!</v>
      </c>
      <c r="F205" s="10"/>
      <c r="G205" s="10"/>
      <c r="H205" s="10"/>
      <c r="I205" s="17"/>
    </row>
    <row r="206" spans="1:9">
      <c r="A206" s="4" t="s">
        <v>119</v>
      </c>
      <c r="B206" s="37" t="e">
        <f>ROUND('11'!B$61*(1-B29),3)</f>
        <v>#VALUE!</v>
      </c>
      <c r="C206" s="10"/>
      <c r="D206" s="10"/>
      <c r="E206" s="33" t="e">
        <f>ROUND('11'!E$61*(1-B29),2)</f>
        <v>#VALUE!</v>
      </c>
      <c r="F206" s="10"/>
      <c r="G206" s="10"/>
      <c r="H206" s="10"/>
      <c r="I206" s="17"/>
    </row>
    <row r="207" spans="1:9">
      <c r="A207" s="4" t="s">
        <v>120</v>
      </c>
      <c r="B207" s="37" t="e">
        <f>ROUND('11'!B$61*(1-B30),3)</f>
        <v>#VALUE!</v>
      </c>
      <c r="C207" s="10"/>
      <c r="D207" s="10"/>
      <c r="E207" s="33" t="e">
        <f>ROUND('11'!E$61*(1-B30),2)</f>
        <v>#VALUE!</v>
      </c>
      <c r="F207" s="10"/>
      <c r="G207" s="10"/>
      <c r="H207" s="10"/>
      <c r="I207" s="17"/>
    </row>
    <row r="208" spans="1:9">
      <c r="A208" s="4" t="s">
        <v>121</v>
      </c>
      <c r="B208" s="37" t="e">
        <f>ROUND('11'!B$61*(1-B31),3)</f>
        <v>#VALUE!</v>
      </c>
      <c r="C208" s="10"/>
      <c r="D208" s="10"/>
      <c r="E208" s="33" t="e">
        <f>ROUND('11'!E$61*(1-B31),2)</f>
        <v>#VALUE!</v>
      </c>
      <c r="F208" s="10"/>
      <c r="G208" s="10"/>
      <c r="H208" s="10"/>
      <c r="I208" s="17"/>
    </row>
    <row r="209" spans="1:9">
      <c r="A209" s="4" t="s">
        <v>122</v>
      </c>
      <c r="B209" s="37" t="e">
        <f>ROUND('11'!B$61*(1-B32),3)</f>
        <v>#VALUE!</v>
      </c>
      <c r="C209" s="10"/>
      <c r="D209" s="10"/>
      <c r="E209" s="33" t="e">
        <f>ROUND('11'!E$61*(1-B32),2)</f>
        <v>#VALUE!</v>
      </c>
      <c r="F209" s="10"/>
      <c r="G209" s="10"/>
      <c r="H209" s="10"/>
      <c r="I209" s="17"/>
    </row>
    <row r="210" spans="1:9">
      <c r="A210" s="23" t="s">
        <v>72</v>
      </c>
      <c r="I210" s="17"/>
    </row>
    <row r="211" spans="1:9">
      <c r="A211" s="4" t="s">
        <v>123</v>
      </c>
      <c r="B211" s="37" t="e">
        <f>ROUND('11'!B$62*(1-B34),3)</f>
        <v>#VALUE!</v>
      </c>
      <c r="C211" s="37" t="e">
        <f>ROUND('11'!C$62*(1-B34),3)</f>
        <v>#VALUE!</v>
      </c>
      <c r="D211" s="10"/>
      <c r="E211" s="33" t="e">
        <f>ROUND('11'!E$62*(1-B34),2)</f>
        <v>#VALUE!</v>
      </c>
      <c r="F211" s="10"/>
      <c r="G211" s="10"/>
      <c r="H211" s="10"/>
      <c r="I211" s="17"/>
    </row>
    <row r="212" spans="1:9">
      <c r="A212" s="4" t="s">
        <v>124</v>
      </c>
      <c r="B212" s="37" t="e">
        <f>ROUND('11'!B$62*(1-B35),3)</f>
        <v>#VALUE!</v>
      </c>
      <c r="C212" s="37" t="e">
        <f>ROUND('11'!C$62*(1-B35),3)</f>
        <v>#VALUE!</v>
      </c>
      <c r="D212" s="10"/>
      <c r="E212" s="33" t="e">
        <f>ROUND('11'!E$62*(1-B35),2)</f>
        <v>#VALUE!</v>
      </c>
      <c r="F212" s="10"/>
      <c r="G212" s="10"/>
      <c r="H212" s="10"/>
      <c r="I212" s="17"/>
    </row>
    <row r="213" spans="1:9">
      <c r="A213" s="4" t="s">
        <v>125</v>
      </c>
      <c r="B213" s="37" t="e">
        <f>ROUND('11'!B$62*(1-B36),3)</f>
        <v>#VALUE!</v>
      </c>
      <c r="C213" s="37" t="e">
        <f>ROUND('11'!C$62*(1-B36),3)</f>
        <v>#VALUE!</v>
      </c>
      <c r="D213" s="10"/>
      <c r="E213" s="33" t="e">
        <f>ROUND('11'!E$62*(1-B36),2)</f>
        <v>#VALUE!</v>
      </c>
      <c r="F213" s="10"/>
      <c r="G213" s="10"/>
      <c r="H213" s="10"/>
      <c r="I213" s="17"/>
    </row>
    <row r="214" spans="1:9">
      <c r="A214" s="4" t="s">
        <v>126</v>
      </c>
      <c r="B214" s="37" t="e">
        <f>ROUND('11'!B$62*(1-B37),3)</f>
        <v>#VALUE!</v>
      </c>
      <c r="C214" s="37" t="e">
        <f>ROUND('11'!C$62*(1-B37),3)</f>
        <v>#VALUE!</v>
      </c>
      <c r="D214" s="10"/>
      <c r="E214" s="33" t="e">
        <f>ROUND('11'!E$62*(1-B37),2)</f>
        <v>#VALUE!</v>
      </c>
      <c r="F214" s="10"/>
      <c r="G214" s="10"/>
      <c r="H214" s="10"/>
      <c r="I214" s="17"/>
    </row>
    <row r="215" spans="1:9">
      <c r="A215" s="4" t="s">
        <v>127</v>
      </c>
      <c r="B215" s="37" t="e">
        <f>ROUND('11'!B$62*(1-B38),3)</f>
        <v>#VALUE!</v>
      </c>
      <c r="C215" s="37" t="e">
        <f>ROUND('11'!C$62*(1-B38),3)</f>
        <v>#VALUE!</v>
      </c>
      <c r="D215" s="10"/>
      <c r="E215" s="33" t="e">
        <f>ROUND('11'!E$62*(1-B38),2)</f>
        <v>#VALUE!</v>
      </c>
      <c r="F215" s="10"/>
      <c r="G215" s="10"/>
      <c r="H215" s="10"/>
      <c r="I215" s="17"/>
    </row>
    <row r="216" spans="1:9">
      <c r="A216" s="23" t="s">
        <v>73</v>
      </c>
      <c r="I216" s="17"/>
    </row>
    <row r="217" spans="1:9" ht="30">
      <c r="A217" s="4" t="s">
        <v>128</v>
      </c>
      <c r="B217" s="37" t="e">
        <f>ROUND('11'!B$63*(1-B40),3)</f>
        <v>#VALUE!</v>
      </c>
      <c r="C217" s="10"/>
      <c r="D217" s="10"/>
      <c r="E217" s="10"/>
      <c r="F217" s="10"/>
      <c r="G217" s="10"/>
      <c r="H217" s="10"/>
      <c r="I217" s="17"/>
    </row>
    <row r="218" spans="1:9" ht="30">
      <c r="A218" s="4" t="s">
        <v>129</v>
      </c>
      <c r="B218" s="37" t="e">
        <f>ROUND('11'!B$63*(1-B41),3)</f>
        <v>#VALUE!</v>
      </c>
      <c r="C218" s="10"/>
      <c r="D218" s="10"/>
      <c r="E218" s="10"/>
      <c r="F218" s="10"/>
      <c r="G218" s="10"/>
      <c r="H218" s="10"/>
      <c r="I218" s="17"/>
    </row>
    <row r="219" spans="1:9" ht="30">
      <c r="A219" s="4" t="s">
        <v>130</v>
      </c>
      <c r="B219" s="37" t="e">
        <f>ROUND('11'!B$63*(1-B42),3)</f>
        <v>#VALUE!</v>
      </c>
      <c r="C219" s="10"/>
      <c r="D219" s="10"/>
      <c r="E219" s="10"/>
      <c r="F219" s="10"/>
      <c r="G219" s="10"/>
      <c r="H219" s="10"/>
      <c r="I219" s="17"/>
    </row>
    <row r="220" spans="1:9" ht="30">
      <c r="A220" s="4" t="s">
        <v>131</v>
      </c>
      <c r="B220" s="37" t="e">
        <f>ROUND('11'!B$63*(1-B43),3)</f>
        <v>#VALUE!</v>
      </c>
      <c r="C220" s="10"/>
      <c r="D220" s="10"/>
      <c r="E220" s="10"/>
      <c r="F220" s="10"/>
      <c r="G220" s="10"/>
      <c r="H220" s="10"/>
      <c r="I220" s="17"/>
    </row>
    <row r="221" spans="1:9" ht="30">
      <c r="A221" s="4" t="s">
        <v>132</v>
      </c>
      <c r="B221" s="37" t="e">
        <f>ROUND('11'!B$63*(1-B44),3)</f>
        <v>#VALUE!</v>
      </c>
      <c r="C221" s="10"/>
      <c r="D221" s="10"/>
      <c r="E221" s="10"/>
      <c r="F221" s="10"/>
      <c r="G221" s="10"/>
      <c r="H221" s="10"/>
      <c r="I221" s="17"/>
    </row>
    <row r="222" spans="1:9">
      <c r="A222" s="23" t="s">
        <v>74</v>
      </c>
      <c r="I222" s="17"/>
    </row>
    <row r="223" spans="1:9">
      <c r="A223" s="4" t="s">
        <v>133</v>
      </c>
      <c r="B223" s="37" t="e">
        <f>ROUND('11'!B$64*(1-B46),3)</f>
        <v>#VALUE!</v>
      </c>
      <c r="C223" s="37" t="e">
        <f>ROUND('11'!C$64*(1-B46),3)</f>
        <v>#VALUE!</v>
      </c>
      <c r="D223" s="10"/>
      <c r="E223" s="33" t="e">
        <f>ROUND('11'!E$64*(1-B46),2)</f>
        <v>#VALUE!</v>
      </c>
      <c r="F223" s="10"/>
      <c r="G223" s="10"/>
      <c r="H223" s="10"/>
      <c r="I223" s="17"/>
    </row>
    <row r="224" spans="1:9">
      <c r="A224" s="4" t="s">
        <v>134</v>
      </c>
      <c r="B224" s="37" t="e">
        <f>ROUND('11'!B$64*(1-B47),3)</f>
        <v>#VALUE!</v>
      </c>
      <c r="C224" s="37" t="e">
        <f>ROUND('11'!C$64*(1-B47),3)</f>
        <v>#VALUE!</v>
      </c>
      <c r="D224" s="10"/>
      <c r="E224" s="33" t="e">
        <f>ROUND('11'!E$64*(1-B47),2)</f>
        <v>#VALUE!</v>
      </c>
      <c r="F224" s="10"/>
      <c r="G224" s="10"/>
      <c r="H224" s="10"/>
      <c r="I224" s="17"/>
    </row>
    <row r="225" spans="1:9">
      <c r="A225" s="4" t="s">
        <v>135</v>
      </c>
      <c r="B225" s="37" t="e">
        <f>ROUND('11'!B$64*(1-B48),3)</f>
        <v>#VALUE!</v>
      </c>
      <c r="C225" s="37" t="e">
        <f>ROUND('11'!C$64*(1-B48),3)</f>
        <v>#VALUE!</v>
      </c>
      <c r="D225" s="10"/>
      <c r="E225" s="33" t="e">
        <f>ROUND('11'!E$64*(1-B48),2)</f>
        <v>#VALUE!</v>
      </c>
      <c r="F225" s="10"/>
      <c r="G225" s="10"/>
      <c r="H225" s="10"/>
      <c r="I225" s="17"/>
    </row>
    <row r="226" spans="1:9">
      <c r="A226" s="4" t="s">
        <v>136</v>
      </c>
      <c r="B226" s="37" t="e">
        <f>ROUND('11'!B$64*(1-B49),3)</f>
        <v>#VALUE!</v>
      </c>
      <c r="C226" s="37" t="e">
        <f>ROUND('11'!C$64*(1-B49),3)</f>
        <v>#VALUE!</v>
      </c>
      <c r="D226" s="10"/>
      <c r="E226" s="33" t="e">
        <f>ROUND('11'!E$64*(1-B49),2)</f>
        <v>#VALUE!</v>
      </c>
      <c r="F226" s="10"/>
      <c r="G226" s="10"/>
      <c r="H226" s="10"/>
      <c r="I226" s="17"/>
    </row>
    <row r="227" spans="1:9">
      <c r="A227" s="4" t="s">
        <v>137</v>
      </c>
      <c r="B227" s="37" t="e">
        <f>ROUND('11'!B$64*(1-B50),3)</f>
        <v>#VALUE!</v>
      </c>
      <c r="C227" s="37" t="e">
        <f>ROUND('11'!C$64*(1-B50),3)</f>
        <v>#VALUE!</v>
      </c>
      <c r="D227" s="10"/>
      <c r="E227" s="33" t="e">
        <f>ROUND('11'!E$64*(1-B50),2)</f>
        <v>#VALUE!</v>
      </c>
      <c r="F227" s="10"/>
      <c r="G227" s="10"/>
      <c r="H227" s="10"/>
      <c r="I227" s="17"/>
    </row>
    <row r="228" spans="1:9">
      <c r="A228" s="23" t="s">
        <v>75</v>
      </c>
      <c r="I228" s="17"/>
    </row>
    <row r="229" spans="1:9">
      <c r="A229" s="4" t="s">
        <v>138</v>
      </c>
      <c r="B229" s="37" t="e">
        <f>ROUND('11'!B$65*(1-B52),3)</f>
        <v>#VALUE!</v>
      </c>
      <c r="C229" s="37" t="e">
        <f>ROUND('11'!C$65*(1-B52),3)</f>
        <v>#VALUE!</v>
      </c>
      <c r="D229" s="10"/>
      <c r="E229" s="33" t="e">
        <f>ROUND('11'!E$65*(1-B52),2)</f>
        <v>#VALUE!</v>
      </c>
      <c r="F229" s="10"/>
      <c r="G229" s="10"/>
      <c r="H229" s="10"/>
      <c r="I229" s="17"/>
    </row>
    <row r="230" spans="1:9">
      <c r="A230" s="4" t="s">
        <v>139</v>
      </c>
      <c r="B230" s="37" t="e">
        <f>ROUND('11'!B$65*(1-B53),3)</f>
        <v>#VALUE!</v>
      </c>
      <c r="C230" s="37" t="e">
        <f>ROUND('11'!C$65*(1-B53),3)</f>
        <v>#VALUE!</v>
      </c>
      <c r="D230" s="10"/>
      <c r="E230" s="33" t="e">
        <f>ROUND('11'!E$65*(1-B53),2)</f>
        <v>#VALUE!</v>
      </c>
      <c r="F230" s="10"/>
      <c r="G230" s="10"/>
      <c r="H230" s="10"/>
      <c r="I230" s="17"/>
    </row>
    <row r="231" spans="1:9">
      <c r="A231" s="4" t="s">
        <v>140</v>
      </c>
      <c r="B231" s="37" t="e">
        <f>ROUND('11'!B$65*(1-B54),3)</f>
        <v>#VALUE!</v>
      </c>
      <c r="C231" s="37" t="e">
        <f>ROUND('11'!C$65*(1-B54),3)</f>
        <v>#VALUE!</v>
      </c>
      <c r="D231" s="10"/>
      <c r="E231" s="33" t="e">
        <f>ROUND('11'!E$65*(1-B54),2)</f>
        <v>#VALUE!</v>
      </c>
      <c r="F231" s="10"/>
      <c r="G231" s="10"/>
      <c r="H231" s="10"/>
      <c r="I231" s="17"/>
    </row>
    <row r="232" spans="1:9">
      <c r="A232" s="4" t="s">
        <v>141</v>
      </c>
      <c r="B232" s="37" t="e">
        <f>ROUND('11'!B$65*(1-B55),3)</f>
        <v>#VALUE!</v>
      </c>
      <c r="C232" s="37" t="e">
        <f>ROUND('11'!C$65*(1-B55),3)</f>
        <v>#VALUE!</v>
      </c>
      <c r="D232" s="10"/>
      <c r="E232" s="33" t="e">
        <f>ROUND('11'!E$65*(1-B55),2)</f>
        <v>#VALUE!</v>
      </c>
      <c r="F232" s="10"/>
      <c r="G232" s="10"/>
      <c r="H232" s="10"/>
      <c r="I232" s="17"/>
    </row>
    <row r="233" spans="1:9">
      <c r="A233" s="4" t="s">
        <v>142</v>
      </c>
      <c r="B233" s="37" t="e">
        <f>ROUND('11'!B$65*(1-B56),3)</f>
        <v>#VALUE!</v>
      </c>
      <c r="C233" s="37" t="e">
        <f>ROUND('11'!C$65*(1-B56),3)</f>
        <v>#VALUE!</v>
      </c>
      <c r="D233" s="10"/>
      <c r="E233" s="33" t="e">
        <f>ROUND('11'!E$65*(1-B56),2)</f>
        <v>#VALUE!</v>
      </c>
      <c r="F233" s="10"/>
      <c r="G233" s="10"/>
      <c r="H233" s="10"/>
      <c r="I233" s="17"/>
    </row>
    <row r="234" spans="1:9">
      <c r="A234" s="23" t="s">
        <v>76</v>
      </c>
      <c r="I234" s="17"/>
    </row>
    <row r="235" spans="1:9">
      <c r="A235" s="4" t="s">
        <v>143</v>
      </c>
      <c r="B235" s="37" t="e">
        <f>ROUND('11'!B$66*(1-B58),3)</f>
        <v>#VALUE!</v>
      </c>
      <c r="C235" s="37" t="e">
        <f>ROUND('11'!C$66*(1-B58),3)</f>
        <v>#VALUE!</v>
      </c>
      <c r="D235" s="10"/>
      <c r="E235" s="33" t="e">
        <f>ROUND('11'!E$66*(1-B58),2)</f>
        <v>#VALUE!</v>
      </c>
      <c r="F235" s="10"/>
      <c r="G235" s="10"/>
      <c r="H235" s="10"/>
      <c r="I235" s="17"/>
    </row>
    <row r="236" spans="1:9">
      <c r="A236" s="4" t="s">
        <v>144</v>
      </c>
      <c r="B236" s="37" t="e">
        <f>ROUND('11'!B$66*(1-B59),3)</f>
        <v>#VALUE!</v>
      </c>
      <c r="C236" s="37" t="e">
        <f>ROUND('11'!C$66*(1-B59),3)</f>
        <v>#VALUE!</v>
      </c>
      <c r="D236" s="10"/>
      <c r="E236" s="33" t="e">
        <f>ROUND('11'!E$66*(1-B59),2)</f>
        <v>#VALUE!</v>
      </c>
      <c r="F236" s="10"/>
      <c r="G236" s="10"/>
      <c r="H236" s="10"/>
      <c r="I236" s="17"/>
    </row>
    <row r="237" spans="1:9">
      <c r="A237" s="4" t="s">
        <v>145</v>
      </c>
      <c r="B237" s="37" t="e">
        <f>ROUND('11'!B$66*(1-B60),3)</f>
        <v>#VALUE!</v>
      </c>
      <c r="C237" s="37" t="e">
        <f>ROUND('11'!C$66*(1-B60),3)</f>
        <v>#VALUE!</v>
      </c>
      <c r="D237" s="10"/>
      <c r="E237" s="33" t="e">
        <f>ROUND('11'!E$66*(1-B60),2)</f>
        <v>#VALUE!</v>
      </c>
      <c r="F237" s="10"/>
      <c r="G237" s="10"/>
      <c r="H237" s="10"/>
      <c r="I237" s="17"/>
    </row>
    <row r="238" spans="1:9">
      <c r="A238" s="4" t="s">
        <v>146</v>
      </c>
      <c r="B238" s="37" t="e">
        <f>ROUND('11'!B$66*(1-B61),3)</f>
        <v>#VALUE!</v>
      </c>
      <c r="C238" s="37" t="e">
        <f>ROUND('11'!C$66*(1-B61),3)</f>
        <v>#VALUE!</v>
      </c>
      <c r="D238" s="10"/>
      <c r="E238" s="33" t="e">
        <f>ROUND('11'!E$66*(1-B61),2)</f>
        <v>#VALUE!</v>
      </c>
      <c r="F238" s="10"/>
      <c r="G238" s="10"/>
      <c r="H238" s="10"/>
      <c r="I238" s="17"/>
    </row>
    <row r="239" spans="1:9">
      <c r="A239" s="4" t="s">
        <v>147</v>
      </c>
      <c r="B239" s="37" t="e">
        <f>ROUND('11'!B$66*(1-B62),3)</f>
        <v>#VALUE!</v>
      </c>
      <c r="C239" s="37" t="e">
        <f>ROUND('11'!C$66*(1-B62),3)</f>
        <v>#VALUE!</v>
      </c>
      <c r="D239" s="10"/>
      <c r="E239" s="33" t="e">
        <f>ROUND('11'!E$66*(1-B62),2)</f>
        <v>#VALUE!</v>
      </c>
      <c r="F239" s="10"/>
      <c r="G239" s="10"/>
      <c r="H239" s="10"/>
      <c r="I239" s="17"/>
    </row>
    <row r="240" spans="1:9">
      <c r="A240" s="23" t="s">
        <v>77</v>
      </c>
      <c r="I240" s="17"/>
    </row>
    <row r="241" spans="1:9">
      <c r="A241" s="4" t="s">
        <v>148</v>
      </c>
      <c r="B241" s="37" t="e">
        <f>ROUND('11'!B$67*(1-B64),3)</f>
        <v>#VALUE!</v>
      </c>
      <c r="C241" s="37" t="e">
        <f>ROUND('11'!C$67*(1-B64),3)</f>
        <v>#VALUE!</v>
      </c>
      <c r="D241" s="37" t="e">
        <f>ROUND('11'!D$67*(1-B64),3)</f>
        <v>#VALUE!</v>
      </c>
      <c r="E241" s="33" t="e">
        <f>ROUND('11'!E$67*(1-B64),2)</f>
        <v>#VALUE!</v>
      </c>
      <c r="F241" s="10"/>
      <c r="G241" s="10"/>
      <c r="H241" s="10"/>
      <c r="I241" s="17"/>
    </row>
    <row r="242" spans="1:9">
      <c r="A242" s="4" t="s">
        <v>149</v>
      </c>
      <c r="B242" s="37" t="e">
        <f>ROUND('11'!B$67*(1-B65),3)</f>
        <v>#VALUE!</v>
      </c>
      <c r="C242" s="37" t="e">
        <f>ROUND('11'!C$67*(1-B65),3)</f>
        <v>#VALUE!</v>
      </c>
      <c r="D242" s="37" t="e">
        <f>ROUND('11'!D$67*(1-B65),3)</f>
        <v>#VALUE!</v>
      </c>
      <c r="E242" s="33" t="e">
        <f>ROUND('11'!E$67*(1-B65),2)</f>
        <v>#VALUE!</v>
      </c>
      <c r="F242" s="10"/>
      <c r="G242" s="10"/>
      <c r="H242" s="10"/>
      <c r="I242" s="17"/>
    </row>
    <row r="243" spans="1:9">
      <c r="A243" s="4" t="s">
        <v>150</v>
      </c>
      <c r="B243" s="37" t="e">
        <f>ROUND('11'!B$67*(1-B66),3)</f>
        <v>#VALUE!</v>
      </c>
      <c r="C243" s="37" t="e">
        <f>ROUND('11'!C$67*(1-B66),3)</f>
        <v>#VALUE!</v>
      </c>
      <c r="D243" s="37" t="e">
        <f>ROUND('11'!D$67*(1-B66),3)</f>
        <v>#VALUE!</v>
      </c>
      <c r="E243" s="33" t="e">
        <f>ROUND('11'!E$67*(1-B66),2)</f>
        <v>#VALUE!</v>
      </c>
      <c r="F243" s="10"/>
      <c r="G243" s="10"/>
      <c r="H243" s="10"/>
      <c r="I243" s="17"/>
    </row>
    <row r="244" spans="1:9">
      <c r="A244" s="4" t="s">
        <v>151</v>
      </c>
      <c r="B244" s="37" t="e">
        <f>ROUND('11'!B$67*(1-B67),3)</f>
        <v>#VALUE!</v>
      </c>
      <c r="C244" s="37" t="e">
        <f>ROUND('11'!C$67*(1-B67),3)</f>
        <v>#VALUE!</v>
      </c>
      <c r="D244" s="37" t="e">
        <f>ROUND('11'!D$67*(1-B67),3)</f>
        <v>#VALUE!</v>
      </c>
      <c r="E244" s="33" t="e">
        <f>ROUND('11'!E$67*(1-B67),2)</f>
        <v>#VALUE!</v>
      </c>
      <c r="F244" s="10"/>
      <c r="G244" s="10"/>
      <c r="H244" s="10"/>
      <c r="I244" s="17"/>
    </row>
    <row r="245" spans="1:9">
      <c r="A245" s="4" t="s">
        <v>152</v>
      </c>
      <c r="B245" s="37" t="e">
        <f>ROUND('11'!B$67*(1-B68),3)</f>
        <v>#VALUE!</v>
      </c>
      <c r="C245" s="37" t="e">
        <f>ROUND('11'!C$67*(1-B68),3)</f>
        <v>#VALUE!</v>
      </c>
      <c r="D245" s="37" t="e">
        <f>ROUND('11'!D$67*(1-B68),3)</f>
        <v>#VALUE!</v>
      </c>
      <c r="E245" s="33" t="e">
        <f>ROUND('11'!E$67*(1-B68),2)</f>
        <v>#VALUE!</v>
      </c>
      <c r="F245" s="10"/>
      <c r="G245" s="10"/>
      <c r="H245" s="10"/>
      <c r="I245" s="17"/>
    </row>
    <row r="246" spans="1:9">
      <c r="A246" s="23" t="s">
        <v>78</v>
      </c>
      <c r="I246" s="17"/>
    </row>
    <row r="247" spans="1:9">
      <c r="A247" s="4" t="s">
        <v>153</v>
      </c>
      <c r="B247" s="37" t="e">
        <f>ROUND('11'!B$68*(1-B70),3)</f>
        <v>#VALUE!</v>
      </c>
      <c r="C247" s="37" t="e">
        <f>ROUND('11'!C$68*(1-B70),3)</f>
        <v>#VALUE!</v>
      </c>
      <c r="D247" s="37" t="e">
        <f>ROUND('11'!D$68*(1-B70),3)</f>
        <v>#VALUE!</v>
      </c>
      <c r="E247" s="33" t="e">
        <f>ROUND('11'!E$68*(1-B70),2)</f>
        <v>#VALUE!</v>
      </c>
      <c r="F247" s="10"/>
      <c r="G247" s="10"/>
      <c r="H247" s="10"/>
      <c r="I247" s="17"/>
    </row>
    <row r="248" spans="1:9">
      <c r="A248" s="4" t="s">
        <v>154</v>
      </c>
      <c r="B248" s="37" t="e">
        <f>ROUND('11'!B$68*(1-B71),3)</f>
        <v>#VALUE!</v>
      </c>
      <c r="C248" s="37" t="e">
        <f>ROUND('11'!C$68*(1-B71),3)</f>
        <v>#VALUE!</v>
      </c>
      <c r="D248" s="37" t="e">
        <f>ROUND('11'!D$68*(1-B71),3)</f>
        <v>#VALUE!</v>
      </c>
      <c r="E248" s="33" t="e">
        <f>ROUND('11'!E$68*(1-B71),2)</f>
        <v>#VALUE!</v>
      </c>
      <c r="F248" s="10"/>
      <c r="G248" s="10"/>
      <c r="H248" s="10"/>
      <c r="I248" s="17"/>
    </row>
    <row r="249" spans="1:9">
      <c r="A249" s="4" t="s">
        <v>155</v>
      </c>
      <c r="B249" s="37" t="e">
        <f>ROUND('11'!B$68*(1-B72),3)</f>
        <v>#VALUE!</v>
      </c>
      <c r="C249" s="37" t="e">
        <f>ROUND('11'!C$68*(1-B72),3)</f>
        <v>#VALUE!</v>
      </c>
      <c r="D249" s="37" t="e">
        <f>ROUND('11'!D$68*(1-B72),3)</f>
        <v>#VALUE!</v>
      </c>
      <c r="E249" s="33" t="e">
        <f>ROUND('11'!E$68*(1-B72),2)</f>
        <v>#VALUE!</v>
      </c>
      <c r="F249" s="10"/>
      <c r="G249" s="10"/>
      <c r="H249" s="10"/>
      <c r="I249" s="17"/>
    </row>
    <row r="250" spans="1:9">
      <c r="A250" s="4" t="s">
        <v>156</v>
      </c>
      <c r="B250" s="37" t="e">
        <f>ROUND('11'!B$68*(1-B73),3)</f>
        <v>#VALUE!</v>
      </c>
      <c r="C250" s="37" t="e">
        <f>ROUND('11'!C$68*(1-B73),3)</f>
        <v>#VALUE!</v>
      </c>
      <c r="D250" s="37" t="e">
        <f>ROUND('11'!D$68*(1-B73),3)</f>
        <v>#VALUE!</v>
      </c>
      <c r="E250" s="33" t="e">
        <f>ROUND('11'!E$68*(1-B73),2)</f>
        <v>#VALUE!</v>
      </c>
      <c r="F250" s="10"/>
      <c r="G250" s="10"/>
      <c r="H250" s="10"/>
      <c r="I250" s="17"/>
    </row>
    <row r="251" spans="1:9">
      <c r="A251" s="4" t="s">
        <v>157</v>
      </c>
      <c r="B251" s="37" t="e">
        <f>ROUND('11'!B$68*(1-B74),3)</f>
        <v>#VALUE!</v>
      </c>
      <c r="C251" s="37" t="e">
        <f>ROUND('11'!C$68*(1-B74),3)</f>
        <v>#VALUE!</v>
      </c>
      <c r="D251" s="37" t="e">
        <f>ROUND('11'!D$68*(1-B74),3)</f>
        <v>#VALUE!</v>
      </c>
      <c r="E251" s="33" t="e">
        <f>ROUND('11'!E$68*(1-B74),2)</f>
        <v>#VALUE!</v>
      </c>
      <c r="F251" s="10"/>
      <c r="G251" s="10"/>
      <c r="H251" s="10"/>
      <c r="I251" s="17"/>
    </row>
    <row r="252" spans="1:9">
      <c r="A252" s="23" t="s">
        <v>79</v>
      </c>
      <c r="I252" s="17"/>
    </row>
    <row r="253" spans="1:9">
      <c r="A253" s="4" t="s">
        <v>158</v>
      </c>
      <c r="B253" s="37" t="e">
        <f>ROUND('11'!B$69*(1-B76),3)</f>
        <v>#VALUE!</v>
      </c>
      <c r="C253" s="37" t="e">
        <f>ROUND('11'!C$69*(1-B76),3)</f>
        <v>#VALUE!</v>
      </c>
      <c r="D253" s="37" t="e">
        <f>ROUND('11'!D$69*(1-B76),3)</f>
        <v>#VALUE!</v>
      </c>
      <c r="E253" s="33" t="e">
        <f>ROUND('11'!E$69*(1-B76),2)</f>
        <v>#VALUE!</v>
      </c>
      <c r="F253" s="33" t="e">
        <f>ROUND('11'!F$69*(1-B76),2)</f>
        <v>#VALUE!</v>
      </c>
      <c r="G253" s="33" t="e">
        <f>ROUND('11'!G$69*(1-B76),2)</f>
        <v>#VALUE!</v>
      </c>
      <c r="H253" s="37" t="e">
        <f>ROUND('11'!H$69*(1-B76),3)</f>
        <v>#VALUE!</v>
      </c>
      <c r="I253" s="17"/>
    </row>
    <row r="254" spans="1:9">
      <c r="A254" s="4" t="s">
        <v>159</v>
      </c>
      <c r="B254" s="37" t="e">
        <f>ROUND('11'!B$69*(1-B77),3)</f>
        <v>#VALUE!</v>
      </c>
      <c r="C254" s="37" t="e">
        <f>ROUND('11'!C$69*(1-B77),3)</f>
        <v>#VALUE!</v>
      </c>
      <c r="D254" s="37" t="e">
        <f>ROUND('11'!D$69*(1-B77),3)</f>
        <v>#VALUE!</v>
      </c>
      <c r="E254" s="33" t="e">
        <f>ROUND('11'!E$69*(1-B77),2)</f>
        <v>#VALUE!</v>
      </c>
      <c r="F254" s="33" t="e">
        <f>ROUND('11'!F$69*(1-B77),2)</f>
        <v>#VALUE!</v>
      </c>
      <c r="G254" s="33" t="e">
        <f>ROUND('11'!G$69*(1-B77),2)</f>
        <v>#VALUE!</v>
      </c>
      <c r="H254" s="37" t="e">
        <f>ROUND('11'!H$69*(1-B77),3)</f>
        <v>#VALUE!</v>
      </c>
      <c r="I254" s="17"/>
    </row>
    <row r="255" spans="1:9">
      <c r="A255" s="4" t="s">
        <v>160</v>
      </c>
      <c r="B255" s="37" t="e">
        <f>ROUND('11'!B$69*(1-B78),3)</f>
        <v>#VALUE!</v>
      </c>
      <c r="C255" s="37" t="e">
        <f>ROUND('11'!C$69*(1-B78),3)</f>
        <v>#VALUE!</v>
      </c>
      <c r="D255" s="37" t="e">
        <f>ROUND('11'!D$69*(1-B78),3)</f>
        <v>#VALUE!</v>
      </c>
      <c r="E255" s="33" t="e">
        <f>ROUND('11'!E$69*(1-B78),2)</f>
        <v>#VALUE!</v>
      </c>
      <c r="F255" s="33" t="e">
        <f>ROUND('11'!F$69*(1-B78),2)</f>
        <v>#VALUE!</v>
      </c>
      <c r="G255" s="33" t="e">
        <f>ROUND('11'!G$69*(1-B78),2)</f>
        <v>#VALUE!</v>
      </c>
      <c r="H255" s="37" t="e">
        <f>ROUND('11'!H$69*(1-B78),3)</f>
        <v>#VALUE!</v>
      </c>
      <c r="I255" s="17"/>
    </row>
    <row r="256" spans="1:9">
      <c r="A256" s="4" t="s">
        <v>161</v>
      </c>
      <c r="B256" s="37" t="e">
        <f>ROUND('11'!B$69*(1-B79),3)</f>
        <v>#VALUE!</v>
      </c>
      <c r="C256" s="37" t="e">
        <f>ROUND('11'!C$69*(1-B79),3)</f>
        <v>#VALUE!</v>
      </c>
      <c r="D256" s="37" t="e">
        <f>ROUND('11'!D$69*(1-B79),3)</f>
        <v>#VALUE!</v>
      </c>
      <c r="E256" s="33" t="e">
        <f>ROUND('11'!E$69*(1-B79),2)</f>
        <v>#VALUE!</v>
      </c>
      <c r="F256" s="33" t="e">
        <f>ROUND('11'!F$69*(1-B79),2)</f>
        <v>#VALUE!</v>
      </c>
      <c r="G256" s="33" t="e">
        <f>ROUND('11'!G$69*(1-B79),2)</f>
        <v>#VALUE!</v>
      </c>
      <c r="H256" s="37" t="e">
        <f>ROUND('11'!H$69*(1-B79),3)</f>
        <v>#VALUE!</v>
      </c>
      <c r="I256" s="17"/>
    </row>
    <row r="257" spans="1:9">
      <c r="A257" s="4" t="s">
        <v>162</v>
      </c>
      <c r="B257" s="37" t="e">
        <f>ROUND('11'!B$69*(1-B80),3)</f>
        <v>#VALUE!</v>
      </c>
      <c r="C257" s="37" t="e">
        <f>ROUND('11'!C$69*(1-B80),3)</f>
        <v>#VALUE!</v>
      </c>
      <c r="D257" s="37" t="e">
        <f>ROUND('11'!D$69*(1-B80),3)</f>
        <v>#VALUE!</v>
      </c>
      <c r="E257" s="33" t="e">
        <f>ROUND('11'!E$69*(1-B80),2)</f>
        <v>#VALUE!</v>
      </c>
      <c r="F257" s="33" t="e">
        <f>ROUND('11'!F$69*(1-B80),2)</f>
        <v>#VALUE!</v>
      </c>
      <c r="G257" s="33" t="e">
        <f>ROUND('11'!G$69*(1-B80),2)</f>
        <v>#VALUE!</v>
      </c>
      <c r="H257" s="37" t="e">
        <f>ROUND('11'!H$69*(1-B80),3)</f>
        <v>#VALUE!</v>
      </c>
      <c r="I257" s="17"/>
    </row>
    <row r="258" spans="1:9">
      <c r="A258" s="23" t="s">
        <v>80</v>
      </c>
      <c r="I258" s="17"/>
    </row>
    <row r="259" spans="1:9">
      <c r="A259" s="4" t="s">
        <v>163</v>
      </c>
      <c r="B259" s="37" t="e">
        <f>ROUND('11'!B$70*(1-B82),3)</f>
        <v>#VALUE!</v>
      </c>
      <c r="C259" s="37" t="e">
        <f>ROUND('11'!C$70*(1-B82),3)</f>
        <v>#VALUE!</v>
      </c>
      <c r="D259" s="37" t="e">
        <f>ROUND('11'!D$70*(1-B82),3)</f>
        <v>#VALUE!</v>
      </c>
      <c r="E259" s="33" t="e">
        <f>ROUND('11'!E$70*(1-B82),2)</f>
        <v>#VALUE!</v>
      </c>
      <c r="F259" s="33" t="e">
        <f>ROUND('11'!F$70*(1-B82),2)</f>
        <v>#VALUE!</v>
      </c>
      <c r="G259" s="33" t="e">
        <f>ROUND('11'!G$70*(1-B82),2)</f>
        <v>#VALUE!</v>
      </c>
      <c r="H259" s="37" t="e">
        <f>ROUND('11'!H$70*(1-B82),3)</f>
        <v>#VALUE!</v>
      </c>
      <c r="I259" s="17"/>
    </row>
    <row r="260" spans="1:9">
      <c r="A260" s="4" t="s">
        <v>164</v>
      </c>
      <c r="B260" s="37" t="e">
        <f>ROUND('11'!B$70*(1-B83),3)</f>
        <v>#VALUE!</v>
      </c>
      <c r="C260" s="37" t="e">
        <f>ROUND('11'!C$70*(1-B83),3)</f>
        <v>#VALUE!</v>
      </c>
      <c r="D260" s="37" t="e">
        <f>ROUND('11'!D$70*(1-B83),3)</f>
        <v>#VALUE!</v>
      </c>
      <c r="E260" s="33" t="e">
        <f>ROUND('11'!E$70*(1-B83),2)</f>
        <v>#VALUE!</v>
      </c>
      <c r="F260" s="33" t="e">
        <f>ROUND('11'!F$70*(1-B83),2)</f>
        <v>#VALUE!</v>
      </c>
      <c r="G260" s="33" t="e">
        <f>ROUND('11'!G$70*(1-B83),2)</f>
        <v>#VALUE!</v>
      </c>
      <c r="H260" s="37" t="e">
        <f>ROUND('11'!H$70*(1-B83),3)</f>
        <v>#VALUE!</v>
      </c>
      <c r="I260" s="17"/>
    </row>
    <row r="261" spans="1:9">
      <c r="A261" s="4" t="s">
        <v>165</v>
      </c>
      <c r="B261" s="37" t="e">
        <f>ROUND('11'!B$70*(1-B84),3)</f>
        <v>#VALUE!</v>
      </c>
      <c r="C261" s="37" t="e">
        <f>ROUND('11'!C$70*(1-B84),3)</f>
        <v>#VALUE!</v>
      </c>
      <c r="D261" s="37" t="e">
        <f>ROUND('11'!D$70*(1-B84),3)</f>
        <v>#VALUE!</v>
      </c>
      <c r="E261" s="33" t="e">
        <f>ROUND('11'!E$70*(1-B84),2)</f>
        <v>#VALUE!</v>
      </c>
      <c r="F261" s="33" t="e">
        <f>ROUND('11'!F$70*(1-B84),2)</f>
        <v>#VALUE!</v>
      </c>
      <c r="G261" s="33" t="e">
        <f>ROUND('11'!G$70*(1-B84),2)</f>
        <v>#VALUE!</v>
      </c>
      <c r="H261" s="37" t="e">
        <f>ROUND('11'!H$70*(1-B84),3)</f>
        <v>#VALUE!</v>
      </c>
      <c r="I261" s="17"/>
    </row>
    <row r="262" spans="1:9">
      <c r="A262" s="4" t="s">
        <v>166</v>
      </c>
      <c r="B262" s="37" t="e">
        <f>ROUND('11'!B$70*(1-B85),3)</f>
        <v>#VALUE!</v>
      </c>
      <c r="C262" s="37" t="e">
        <f>ROUND('11'!C$70*(1-B85),3)</f>
        <v>#VALUE!</v>
      </c>
      <c r="D262" s="37" t="e">
        <f>ROUND('11'!D$70*(1-B85),3)</f>
        <v>#VALUE!</v>
      </c>
      <c r="E262" s="33" t="e">
        <f>ROUND('11'!E$70*(1-B85),2)</f>
        <v>#VALUE!</v>
      </c>
      <c r="F262" s="33" t="e">
        <f>ROUND('11'!F$70*(1-B85),2)</f>
        <v>#VALUE!</v>
      </c>
      <c r="G262" s="33" t="e">
        <f>ROUND('11'!G$70*(1-B85),2)</f>
        <v>#VALUE!</v>
      </c>
      <c r="H262" s="37" t="e">
        <f>ROUND('11'!H$70*(1-B85),3)</f>
        <v>#VALUE!</v>
      </c>
      <c r="I262" s="17"/>
    </row>
    <row r="263" spans="1:9">
      <c r="A263" s="4" t="s">
        <v>167</v>
      </c>
      <c r="B263" s="37" t="e">
        <f>ROUND('11'!B$70*(1-B86),3)</f>
        <v>#VALUE!</v>
      </c>
      <c r="C263" s="37" t="e">
        <f>ROUND('11'!C$70*(1-B86),3)</f>
        <v>#VALUE!</v>
      </c>
      <c r="D263" s="37" t="e">
        <f>ROUND('11'!D$70*(1-B86),3)</f>
        <v>#VALUE!</v>
      </c>
      <c r="E263" s="33" t="e">
        <f>ROUND('11'!E$70*(1-B86),2)</f>
        <v>#VALUE!</v>
      </c>
      <c r="F263" s="33" t="e">
        <f>ROUND('11'!F$70*(1-B86),2)</f>
        <v>#VALUE!</v>
      </c>
      <c r="G263" s="33" t="e">
        <f>ROUND('11'!G$70*(1-B86),2)</f>
        <v>#VALUE!</v>
      </c>
      <c r="H263" s="37" t="e">
        <f>ROUND('11'!H$70*(1-B86),3)</f>
        <v>#VALUE!</v>
      </c>
      <c r="I263" s="17"/>
    </row>
    <row r="264" spans="1:9">
      <c r="A264" s="23" t="s">
        <v>81</v>
      </c>
      <c r="I264" s="17"/>
    </row>
    <row r="265" spans="1:9">
      <c r="A265" s="4" t="s">
        <v>168</v>
      </c>
      <c r="B265" s="37" t="e">
        <f>ROUND('11'!B$71*(1-B88),3)</f>
        <v>#VALUE!</v>
      </c>
      <c r="C265" s="37" t="e">
        <f>ROUND('11'!C$71*(1-B88),3)</f>
        <v>#VALUE!</v>
      </c>
      <c r="D265" s="37" t="e">
        <f>ROUND('11'!D$71*(1-B88),3)</f>
        <v>#VALUE!</v>
      </c>
      <c r="E265" s="33" t="e">
        <f>ROUND('11'!E$71*(1-B88),2)</f>
        <v>#VALUE!</v>
      </c>
      <c r="F265" s="33" t="e">
        <f>ROUND('11'!F$71*(1-B88),2)</f>
        <v>#VALUE!</v>
      </c>
      <c r="G265" s="33" t="e">
        <f>ROUND('11'!G$71*(1-B88),2)</f>
        <v>#VALUE!</v>
      </c>
      <c r="H265" s="37" t="e">
        <f>ROUND('11'!H$71*(1-B88),3)</f>
        <v>#VALUE!</v>
      </c>
      <c r="I265" s="17"/>
    </row>
    <row r="266" spans="1:9">
      <c r="A266" s="4" t="s">
        <v>169</v>
      </c>
      <c r="B266" s="37" t="e">
        <f>ROUND('11'!B$71*(1-B89),3)</f>
        <v>#VALUE!</v>
      </c>
      <c r="C266" s="37" t="e">
        <f>ROUND('11'!C$71*(1-B89),3)</f>
        <v>#VALUE!</v>
      </c>
      <c r="D266" s="37" t="e">
        <f>ROUND('11'!D$71*(1-B89),3)</f>
        <v>#VALUE!</v>
      </c>
      <c r="E266" s="33" t="e">
        <f>ROUND('11'!E$71*(1-B89),2)</f>
        <v>#VALUE!</v>
      </c>
      <c r="F266" s="33" t="e">
        <f>ROUND('11'!F$71*(1-B89),2)</f>
        <v>#VALUE!</v>
      </c>
      <c r="G266" s="33" t="e">
        <f>ROUND('11'!G$71*(1-B89),2)</f>
        <v>#VALUE!</v>
      </c>
      <c r="H266" s="37" t="e">
        <f>ROUND('11'!H$71*(1-B89),3)</f>
        <v>#VALUE!</v>
      </c>
      <c r="I266" s="17"/>
    </row>
    <row r="267" spans="1:9">
      <c r="A267" s="4" t="s">
        <v>170</v>
      </c>
      <c r="B267" s="37" t="e">
        <f>ROUND('11'!B$71*(1-B90),3)</f>
        <v>#VALUE!</v>
      </c>
      <c r="C267" s="37" t="e">
        <f>ROUND('11'!C$71*(1-B90),3)</f>
        <v>#VALUE!</v>
      </c>
      <c r="D267" s="37" t="e">
        <f>ROUND('11'!D$71*(1-B90),3)</f>
        <v>#VALUE!</v>
      </c>
      <c r="E267" s="33" t="e">
        <f>ROUND('11'!E$71*(1-B90),2)</f>
        <v>#VALUE!</v>
      </c>
      <c r="F267" s="33" t="e">
        <f>ROUND('11'!F$71*(1-B90),2)</f>
        <v>#VALUE!</v>
      </c>
      <c r="G267" s="33" t="e">
        <f>ROUND('11'!G$71*(1-B90),2)</f>
        <v>#VALUE!</v>
      </c>
      <c r="H267" s="37" t="e">
        <f>ROUND('11'!H$71*(1-B90),3)</f>
        <v>#VALUE!</v>
      </c>
      <c r="I267" s="17"/>
    </row>
    <row r="268" spans="1:9">
      <c r="A268" s="4" t="s">
        <v>171</v>
      </c>
      <c r="B268" s="37" t="e">
        <f>ROUND('11'!B$71*(1-B91),3)</f>
        <v>#VALUE!</v>
      </c>
      <c r="C268" s="37" t="e">
        <f>ROUND('11'!C$71*(1-B91),3)</f>
        <v>#VALUE!</v>
      </c>
      <c r="D268" s="37" t="e">
        <f>ROUND('11'!D$71*(1-B91),3)</f>
        <v>#VALUE!</v>
      </c>
      <c r="E268" s="33" t="e">
        <f>ROUND('11'!E$71*(1-B91),2)</f>
        <v>#VALUE!</v>
      </c>
      <c r="F268" s="33" t="e">
        <f>ROUND('11'!F$71*(1-B91),2)</f>
        <v>#VALUE!</v>
      </c>
      <c r="G268" s="33" t="e">
        <f>ROUND('11'!G$71*(1-B91),2)</f>
        <v>#VALUE!</v>
      </c>
      <c r="H268" s="37" t="e">
        <f>ROUND('11'!H$71*(1-B91),3)</f>
        <v>#VALUE!</v>
      </c>
      <c r="I268" s="17"/>
    </row>
    <row r="269" spans="1:9">
      <c r="A269" s="4" t="s">
        <v>172</v>
      </c>
      <c r="B269" s="37" t="e">
        <f>ROUND('11'!B$71*(1-B92),3)</f>
        <v>#VALUE!</v>
      </c>
      <c r="C269" s="37" t="e">
        <f>ROUND('11'!C$71*(1-B92),3)</f>
        <v>#VALUE!</v>
      </c>
      <c r="D269" s="37" t="e">
        <f>ROUND('11'!D$71*(1-B92),3)</f>
        <v>#VALUE!</v>
      </c>
      <c r="E269" s="33" t="e">
        <f>ROUND('11'!E$71*(1-B92),2)</f>
        <v>#VALUE!</v>
      </c>
      <c r="F269" s="33" t="e">
        <f>ROUND('11'!F$71*(1-B92),2)</f>
        <v>#VALUE!</v>
      </c>
      <c r="G269" s="33" t="e">
        <f>ROUND('11'!G$71*(1-B92),2)</f>
        <v>#VALUE!</v>
      </c>
      <c r="H269" s="37" t="e">
        <f>ROUND('11'!H$71*(1-B92),3)</f>
        <v>#VALUE!</v>
      </c>
      <c r="I269" s="17"/>
    </row>
    <row r="270" spans="1:9">
      <c r="A270" s="23" t="s">
        <v>82</v>
      </c>
      <c r="I270" s="17"/>
    </row>
    <row r="271" spans="1:9">
      <c r="A271" s="4" t="s">
        <v>173</v>
      </c>
      <c r="B271" s="37" t="e">
        <f>ROUND('11'!B$72*(1-B94),3)</f>
        <v>#VALUE!</v>
      </c>
      <c r="C271" s="10"/>
      <c r="D271" s="10"/>
      <c r="E271" s="10"/>
      <c r="F271" s="10"/>
      <c r="G271" s="10"/>
      <c r="H271" s="10"/>
      <c r="I271" s="17"/>
    </row>
    <row r="272" spans="1:9">
      <c r="A272" s="4" t="s">
        <v>174</v>
      </c>
      <c r="B272" s="37" t="e">
        <f>ROUND('11'!B$72*(1-B95),3)</f>
        <v>#VALUE!</v>
      </c>
      <c r="C272" s="10"/>
      <c r="D272" s="10"/>
      <c r="E272" s="10"/>
      <c r="F272" s="10"/>
      <c r="G272" s="10"/>
      <c r="H272" s="10"/>
      <c r="I272" s="17"/>
    </row>
    <row r="273" spans="1:9">
      <c r="A273" s="4" t="s">
        <v>175</v>
      </c>
      <c r="B273" s="37" t="e">
        <f>ROUND('11'!B$72*(1-B96),3)</f>
        <v>#VALUE!</v>
      </c>
      <c r="C273" s="10"/>
      <c r="D273" s="10"/>
      <c r="E273" s="10"/>
      <c r="F273" s="10"/>
      <c r="G273" s="10"/>
      <c r="H273" s="10"/>
      <c r="I273" s="17"/>
    </row>
    <row r="274" spans="1:9">
      <c r="A274" s="4" t="s">
        <v>176</v>
      </c>
      <c r="B274" s="37" t="e">
        <f>ROUND('11'!B$72*(1-B97),3)</f>
        <v>#VALUE!</v>
      </c>
      <c r="C274" s="10"/>
      <c r="D274" s="10"/>
      <c r="E274" s="10"/>
      <c r="F274" s="10"/>
      <c r="G274" s="10"/>
      <c r="H274" s="10"/>
      <c r="I274" s="17"/>
    </row>
    <row r="275" spans="1:9">
      <c r="A275" s="4" t="s">
        <v>177</v>
      </c>
      <c r="B275" s="37" t="e">
        <f>ROUND('11'!B$72*(1-B98),3)</f>
        <v>#VALUE!</v>
      </c>
      <c r="C275" s="10"/>
      <c r="D275" s="10"/>
      <c r="E275" s="10"/>
      <c r="F275" s="10"/>
      <c r="G275" s="10"/>
      <c r="H275" s="10"/>
      <c r="I275" s="17"/>
    </row>
    <row r="276" spans="1:9">
      <c r="A276" s="23" t="s">
        <v>83</v>
      </c>
      <c r="I276" s="17"/>
    </row>
    <row r="277" spans="1:9">
      <c r="A277" s="4" t="s">
        <v>178</v>
      </c>
      <c r="B277" s="37" t="e">
        <f>ROUND('11'!B$73*(1-B100),3)</f>
        <v>#VALUE!</v>
      </c>
      <c r="C277" s="10"/>
      <c r="D277" s="10"/>
      <c r="E277" s="10"/>
      <c r="F277" s="10"/>
      <c r="G277" s="10"/>
      <c r="H277" s="10"/>
      <c r="I277" s="17"/>
    </row>
    <row r="278" spans="1:9">
      <c r="A278" s="4" t="s">
        <v>179</v>
      </c>
      <c r="B278" s="37" t="e">
        <f>ROUND('11'!B$73*(1-B101),3)</f>
        <v>#VALUE!</v>
      </c>
      <c r="C278" s="10"/>
      <c r="D278" s="10"/>
      <c r="E278" s="10"/>
      <c r="F278" s="10"/>
      <c r="G278" s="10"/>
      <c r="H278" s="10"/>
      <c r="I278" s="17"/>
    </row>
    <row r="279" spans="1:9">
      <c r="A279" s="4" t="s">
        <v>180</v>
      </c>
      <c r="B279" s="37" t="e">
        <f>ROUND('11'!B$73*(1-B102),3)</f>
        <v>#VALUE!</v>
      </c>
      <c r="C279" s="10"/>
      <c r="D279" s="10"/>
      <c r="E279" s="10"/>
      <c r="F279" s="10"/>
      <c r="G279" s="10"/>
      <c r="H279" s="10"/>
      <c r="I279" s="17"/>
    </row>
    <row r="280" spans="1:9">
      <c r="A280" s="4" t="s">
        <v>181</v>
      </c>
      <c r="B280" s="37" t="e">
        <f>ROUND('11'!B$73*(1-B103),3)</f>
        <v>#VALUE!</v>
      </c>
      <c r="C280" s="10"/>
      <c r="D280" s="10"/>
      <c r="E280" s="10"/>
      <c r="F280" s="10"/>
      <c r="G280" s="10"/>
      <c r="H280" s="10"/>
      <c r="I280" s="17"/>
    </row>
    <row r="281" spans="1:9">
      <c r="A281" s="4" t="s">
        <v>182</v>
      </c>
      <c r="B281" s="37" t="e">
        <f>ROUND('11'!B$73*(1-B104),3)</f>
        <v>#VALUE!</v>
      </c>
      <c r="C281" s="10"/>
      <c r="D281" s="10"/>
      <c r="E281" s="10"/>
      <c r="F281" s="10"/>
      <c r="G281" s="10"/>
      <c r="H281" s="10"/>
      <c r="I281" s="17"/>
    </row>
    <row r="282" spans="1:9">
      <c r="A282" s="23" t="s">
        <v>84</v>
      </c>
      <c r="I282" s="17"/>
    </row>
    <row r="283" spans="1:9">
      <c r="A283" s="4" t="s">
        <v>183</v>
      </c>
      <c r="B283" s="37" t="e">
        <f>ROUND('11'!B$74*(1-B106),3)</f>
        <v>#VALUE!</v>
      </c>
      <c r="C283" s="10"/>
      <c r="D283" s="10"/>
      <c r="E283" s="10"/>
      <c r="F283" s="10"/>
      <c r="G283" s="10"/>
      <c r="H283" s="10"/>
      <c r="I283" s="17"/>
    </row>
    <row r="284" spans="1:9">
      <c r="A284" s="4" t="s">
        <v>184</v>
      </c>
      <c r="B284" s="37" t="e">
        <f>ROUND('11'!B$74*(1-B107),3)</f>
        <v>#VALUE!</v>
      </c>
      <c r="C284" s="10"/>
      <c r="D284" s="10"/>
      <c r="E284" s="10"/>
      <c r="F284" s="10"/>
      <c r="G284" s="10"/>
      <c r="H284" s="10"/>
      <c r="I284" s="17"/>
    </row>
    <row r="285" spans="1:9">
      <c r="A285" s="4" t="s">
        <v>185</v>
      </c>
      <c r="B285" s="37" t="e">
        <f>ROUND('11'!B$74*(1-B108),3)</f>
        <v>#VALUE!</v>
      </c>
      <c r="C285" s="10"/>
      <c r="D285" s="10"/>
      <c r="E285" s="10"/>
      <c r="F285" s="10"/>
      <c r="G285" s="10"/>
      <c r="H285" s="10"/>
      <c r="I285" s="17"/>
    </row>
    <row r="286" spans="1:9">
      <c r="A286" s="4" t="s">
        <v>186</v>
      </c>
      <c r="B286" s="37" t="e">
        <f>ROUND('11'!B$74*(1-B109),3)</f>
        <v>#VALUE!</v>
      </c>
      <c r="C286" s="10"/>
      <c r="D286" s="10"/>
      <c r="E286" s="10"/>
      <c r="F286" s="10"/>
      <c r="G286" s="10"/>
      <c r="H286" s="10"/>
      <c r="I286" s="17"/>
    </row>
    <row r="287" spans="1:9">
      <c r="A287" s="4" t="s">
        <v>187</v>
      </c>
      <c r="B287" s="37" t="e">
        <f>ROUND('11'!B$74*(1-B110),3)</f>
        <v>#VALUE!</v>
      </c>
      <c r="C287" s="10"/>
      <c r="D287" s="10"/>
      <c r="E287" s="10"/>
      <c r="F287" s="10"/>
      <c r="G287" s="10"/>
      <c r="H287" s="10"/>
      <c r="I287" s="17"/>
    </row>
    <row r="288" spans="1:9">
      <c r="A288" s="23" t="s">
        <v>85</v>
      </c>
      <c r="I288" s="17"/>
    </row>
    <row r="289" spans="1:9">
      <c r="A289" s="4" t="s">
        <v>188</v>
      </c>
      <c r="B289" s="37" t="e">
        <f>ROUND('11'!B$75*(1-B112),3)</f>
        <v>#VALUE!</v>
      </c>
      <c r="C289" s="10"/>
      <c r="D289" s="10"/>
      <c r="E289" s="10"/>
      <c r="F289" s="10"/>
      <c r="G289" s="10"/>
      <c r="H289" s="10"/>
      <c r="I289" s="17"/>
    </row>
    <row r="290" spans="1:9">
      <c r="A290" s="4" t="s">
        <v>189</v>
      </c>
      <c r="B290" s="37" t="e">
        <f>ROUND('11'!B$75*(1-B113),3)</f>
        <v>#VALUE!</v>
      </c>
      <c r="C290" s="10"/>
      <c r="D290" s="10"/>
      <c r="E290" s="10"/>
      <c r="F290" s="10"/>
      <c r="G290" s="10"/>
      <c r="H290" s="10"/>
      <c r="I290" s="17"/>
    </row>
    <row r="291" spans="1:9">
      <c r="A291" s="4" t="s">
        <v>190</v>
      </c>
      <c r="B291" s="37" t="e">
        <f>ROUND('11'!B$75*(1-B114),3)</f>
        <v>#VALUE!</v>
      </c>
      <c r="C291" s="10"/>
      <c r="D291" s="10"/>
      <c r="E291" s="10"/>
      <c r="F291" s="10"/>
      <c r="G291" s="10"/>
      <c r="H291" s="10"/>
      <c r="I291" s="17"/>
    </row>
    <row r="292" spans="1:9">
      <c r="A292" s="4" t="s">
        <v>191</v>
      </c>
      <c r="B292" s="37" t="e">
        <f>ROUND('11'!B$75*(1-B115),3)</f>
        <v>#VALUE!</v>
      </c>
      <c r="C292" s="10"/>
      <c r="D292" s="10"/>
      <c r="E292" s="10"/>
      <c r="F292" s="10"/>
      <c r="G292" s="10"/>
      <c r="H292" s="10"/>
      <c r="I292" s="17"/>
    </row>
    <row r="293" spans="1:9">
      <c r="A293" s="4" t="s">
        <v>192</v>
      </c>
      <c r="B293" s="37" t="e">
        <f>ROUND('11'!B$75*(1-B116),3)</f>
        <v>#VALUE!</v>
      </c>
      <c r="C293" s="10"/>
      <c r="D293" s="10"/>
      <c r="E293" s="10"/>
      <c r="F293" s="10"/>
      <c r="G293" s="10"/>
      <c r="H293" s="10"/>
      <c r="I293" s="17"/>
    </row>
    <row r="294" spans="1:9">
      <c r="A294" s="23" t="s">
        <v>86</v>
      </c>
      <c r="I294" s="17"/>
    </row>
    <row r="295" spans="1:9">
      <c r="A295" s="4" t="s">
        <v>193</v>
      </c>
      <c r="B295" s="37" t="e">
        <f>ROUND('11'!B$76*(1-B118),3)</f>
        <v>#VALUE!</v>
      </c>
      <c r="C295" s="37" t="e">
        <f>ROUND('11'!C$76*(1-B118),3)</f>
        <v>#VALUE!</v>
      </c>
      <c r="D295" s="37" t="e">
        <f>ROUND('11'!D$76*(1-B118),3)</f>
        <v>#VALUE!</v>
      </c>
      <c r="E295" s="10"/>
      <c r="F295" s="10"/>
      <c r="G295" s="10"/>
      <c r="H295" s="10"/>
      <c r="I295" s="17"/>
    </row>
    <row r="296" spans="1:9">
      <c r="A296" s="4" t="s">
        <v>194</v>
      </c>
      <c r="B296" s="37" t="e">
        <f>ROUND('11'!B$76*(1-B119),3)</f>
        <v>#VALUE!</v>
      </c>
      <c r="C296" s="37" t="e">
        <f>ROUND('11'!C$76*(1-B119),3)</f>
        <v>#VALUE!</v>
      </c>
      <c r="D296" s="37" t="e">
        <f>ROUND('11'!D$76*(1-B119),3)</f>
        <v>#VALUE!</v>
      </c>
      <c r="E296" s="10"/>
      <c r="F296" s="10"/>
      <c r="G296" s="10"/>
      <c r="H296" s="10"/>
      <c r="I296" s="17"/>
    </row>
    <row r="297" spans="1:9">
      <c r="A297" s="4" t="s">
        <v>195</v>
      </c>
      <c r="B297" s="37" t="e">
        <f>ROUND('11'!B$76*(1-B120),3)</f>
        <v>#VALUE!</v>
      </c>
      <c r="C297" s="37" t="e">
        <f>ROUND('11'!C$76*(1-B120),3)</f>
        <v>#VALUE!</v>
      </c>
      <c r="D297" s="37" t="e">
        <f>ROUND('11'!D$76*(1-B120),3)</f>
        <v>#VALUE!</v>
      </c>
      <c r="E297" s="10"/>
      <c r="F297" s="10"/>
      <c r="G297" s="10"/>
      <c r="H297" s="10"/>
      <c r="I297" s="17"/>
    </row>
    <row r="298" spans="1:9">
      <c r="A298" s="4" t="s">
        <v>196</v>
      </c>
      <c r="B298" s="37" t="e">
        <f>ROUND('11'!B$76*(1-B121),3)</f>
        <v>#VALUE!</v>
      </c>
      <c r="C298" s="37" t="e">
        <f>ROUND('11'!C$76*(1-B121),3)</f>
        <v>#VALUE!</v>
      </c>
      <c r="D298" s="37" t="e">
        <f>ROUND('11'!D$76*(1-B121),3)</f>
        <v>#VALUE!</v>
      </c>
      <c r="E298" s="10"/>
      <c r="F298" s="10"/>
      <c r="G298" s="10"/>
      <c r="H298" s="10"/>
      <c r="I298" s="17"/>
    </row>
    <row r="299" spans="1:9">
      <c r="A299" s="4" t="s">
        <v>197</v>
      </c>
      <c r="B299" s="37" t="e">
        <f>ROUND('11'!B$76*(1-B122),3)</f>
        <v>#VALUE!</v>
      </c>
      <c r="C299" s="37" t="e">
        <f>ROUND('11'!C$76*(1-B122),3)</f>
        <v>#VALUE!</v>
      </c>
      <c r="D299" s="37" t="e">
        <f>ROUND('11'!D$76*(1-B122),3)</f>
        <v>#VALUE!</v>
      </c>
      <c r="E299" s="10"/>
      <c r="F299" s="10"/>
      <c r="G299" s="10"/>
      <c r="H299" s="10"/>
      <c r="I299" s="17"/>
    </row>
    <row r="300" spans="1:9">
      <c r="A300" s="23" t="s">
        <v>87</v>
      </c>
      <c r="I300" s="17"/>
    </row>
    <row r="301" spans="1:9">
      <c r="A301" s="4" t="s">
        <v>198</v>
      </c>
      <c r="B301" s="37" t="e">
        <f>ROUND('11'!B$77*(1-B124),3)</f>
        <v>#VALUE!</v>
      </c>
      <c r="C301" s="10"/>
      <c r="D301" s="10"/>
      <c r="E301" s="33" t="e">
        <f>ROUND('11'!E$77*(1-B124),2)</f>
        <v>#VALUE!</v>
      </c>
      <c r="F301" s="10"/>
      <c r="G301" s="10"/>
      <c r="H301" s="10"/>
      <c r="I301" s="17"/>
    </row>
    <row r="302" spans="1:9">
      <c r="A302" s="4" t="s">
        <v>199</v>
      </c>
      <c r="B302" s="37" t="e">
        <f>ROUND('11'!B$77*(1-B125),3)</f>
        <v>#VALUE!</v>
      </c>
      <c r="C302" s="10"/>
      <c r="D302" s="10"/>
      <c r="E302" s="33" t="e">
        <f>ROUND('11'!E$77*(1-B125),2)</f>
        <v>#VALUE!</v>
      </c>
      <c r="F302" s="10"/>
      <c r="G302" s="10"/>
      <c r="H302" s="10"/>
      <c r="I302" s="17"/>
    </row>
    <row r="303" spans="1:9">
      <c r="A303" s="4" t="s">
        <v>200</v>
      </c>
      <c r="B303" s="37" t="e">
        <f>ROUND('11'!B$77*(1-B126),3)</f>
        <v>#VALUE!</v>
      </c>
      <c r="C303" s="10"/>
      <c r="D303" s="10"/>
      <c r="E303" s="33" t="e">
        <f>ROUND('11'!E$77*(1-B126),2)</f>
        <v>#VALUE!</v>
      </c>
      <c r="F303" s="10"/>
      <c r="G303" s="10"/>
      <c r="H303" s="10"/>
      <c r="I303" s="17"/>
    </row>
    <row r="304" spans="1:9">
      <c r="A304" s="4" t="s">
        <v>201</v>
      </c>
      <c r="B304" s="37" t="e">
        <f>ROUND('11'!B$77*(1-B127),3)</f>
        <v>#VALUE!</v>
      </c>
      <c r="C304" s="10"/>
      <c r="D304" s="10"/>
      <c r="E304" s="33" t="e">
        <f>ROUND('11'!E$77*(1-B127),2)</f>
        <v>#VALUE!</v>
      </c>
      <c r="F304" s="10"/>
      <c r="G304" s="10"/>
      <c r="H304" s="10"/>
      <c r="I304" s="17"/>
    </row>
    <row r="305" spans="1:9">
      <c r="A305" s="4" t="s">
        <v>202</v>
      </c>
      <c r="B305" s="37" t="e">
        <f>ROUND('11'!B$77*(1-B128),3)</f>
        <v>#VALUE!</v>
      </c>
      <c r="C305" s="10"/>
      <c r="D305" s="10"/>
      <c r="E305" s="33" t="e">
        <f>ROUND('11'!E$77*(1-B128),2)</f>
        <v>#VALUE!</v>
      </c>
      <c r="F305" s="10"/>
      <c r="G305" s="10"/>
      <c r="H305" s="10"/>
      <c r="I305" s="17"/>
    </row>
    <row r="306" spans="1:9">
      <c r="A306" s="23" t="s">
        <v>88</v>
      </c>
      <c r="I306" s="17"/>
    </row>
    <row r="307" spans="1:9">
      <c r="A307" s="4" t="s">
        <v>203</v>
      </c>
      <c r="B307" s="37" t="e">
        <f>ROUND('11'!B$78*(1-B130),3)</f>
        <v>#VALUE!</v>
      </c>
      <c r="C307" s="10"/>
      <c r="D307" s="10"/>
      <c r="E307" s="33" t="e">
        <f>ROUND('11'!E$78*(1-B130),2)</f>
        <v>#VALUE!</v>
      </c>
      <c r="F307" s="10"/>
      <c r="G307" s="10"/>
      <c r="H307" s="10"/>
      <c r="I307" s="17"/>
    </row>
    <row r="308" spans="1:9">
      <c r="A308" s="4" t="s">
        <v>204</v>
      </c>
      <c r="B308" s="37" t="e">
        <f>ROUND('11'!B$78*(1-B131),3)</f>
        <v>#VALUE!</v>
      </c>
      <c r="C308" s="10"/>
      <c r="D308" s="10"/>
      <c r="E308" s="33" t="e">
        <f>ROUND('11'!E$78*(1-B131),2)</f>
        <v>#VALUE!</v>
      </c>
      <c r="F308" s="10"/>
      <c r="G308" s="10"/>
      <c r="H308" s="10"/>
      <c r="I308" s="17"/>
    </row>
    <row r="309" spans="1:9">
      <c r="A309" s="4" t="s">
        <v>205</v>
      </c>
      <c r="B309" s="37" t="e">
        <f>ROUND('11'!B$78*(1-B132),3)</f>
        <v>#VALUE!</v>
      </c>
      <c r="C309" s="10"/>
      <c r="D309" s="10"/>
      <c r="E309" s="33" t="e">
        <f>ROUND('11'!E$78*(1-B132),2)</f>
        <v>#VALUE!</v>
      </c>
      <c r="F309" s="10"/>
      <c r="G309" s="10"/>
      <c r="H309" s="10"/>
      <c r="I309" s="17"/>
    </row>
    <row r="310" spans="1:9">
      <c r="A310" s="4" t="s">
        <v>206</v>
      </c>
      <c r="B310" s="37" t="e">
        <f>ROUND('11'!B$78*(1-B133),3)</f>
        <v>#VALUE!</v>
      </c>
      <c r="C310" s="10"/>
      <c r="D310" s="10"/>
      <c r="E310" s="33" t="e">
        <f>ROUND('11'!E$78*(1-B133),2)</f>
        <v>#VALUE!</v>
      </c>
      <c r="F310" s="10"/>
      <c r="G310" s="10"/>
      <c r="H310" s="10"/>
      <c r="I310" s="17"/>
    </row>
    <row r="311" spans="1:9">
      <c r="A311" s="4" t="s">
        <v>207</v>
      </c>
      <c r="B311" s="37" t="e">
        <f>ROUND('11'!B$78*(1-B134),3)</f>
        <v>#VALUE!</v>
      </c>
      <c r="C311" s="10"/>
      <c r="D311" s="10"/>
      <c r="E311" s="33" t="e">
        <f>ROUND('11'!E$78*(1-B134),2)</f>
        <v>#VALUE!</v>
      </c>
      <c r="F311" s="10"/>
      <c r="G311" s="10"/>
      <c r="H311" s="10"/>
      <c r="I311" s="17"/>
    </row>
    <row r="312" spans="1:9">
      <c r="A312" s="23" t="s">
        <v>89</v>
      </c>
      <c r="I312" s="17"/>
    </row>
    <row r="313" spans="1:9">
      <c r="A313" s="4" t="s">
        <v>208</v>
      </c>
      <c r="B313" s="37" t="e">
        <f>ROUND('11'!B$79*(1-B136),3)</f>
        <v>#VALUE!</v>
      </c>
      <c r="C313" s="10"/>
      <c r="D313" s="10"/>
      <c r="E313" s="33" t="e">
        <f>ROUND('11'!E$79*(1-B136),2)</f>
        <v>#VALUE!</v>
      </c>
      <c r="F313" s="10"/>
      <c r="G313" s="10"/>
      <c r="H313" s="37" t="e">
        <f>ROUND('11'!H$79*(1-B136),3)</f>
        <v>#VALUE!</v>
      </c>
      <c r="I313" s="17"/>
    </row>
    <row r="314" spans="1:9">
      <c r="A314" s="4" t="s">
        <v>209</v>
      </c>
      <c r="B314" s="37" t="e">
        <f>ROUND('11'!B$79*(1-B137),3)</f>
        <v>#VALUE!</v>
      </c>
      <c r="C314" s="10"/>
      <c r="D314" s="10"/>
      <c r="E314" s="33" t="e">
        <f>ROUND('11'!E$79*(1-B137),2)</f>
        <v>#VALUE!</v>
      </c>
      <c r="F314" s="10"/>
      <c r="G314" s="10"/>
      <c r="H314" s="37" t="e">
        <f>ROUND('11'!H$79*(1-B137),3)</f>
        <v>#VALUE!</v>
      </c>
      <c r="I314" s="17"/>
    </row>
    <row r="315" spans="1:9">
      <c r="A315" s="4" t="s">
        <v>210</v>
      </c>
      <c r="B315" s="37" t="e">
        <f>ROUND('11'!B$79*(1-B138),3)</f>
        <v>#VALUE!</v>
      </c>
      <c r="C315" s="10"/>
      <c r="D315" s="10"/>
      <c r="E315" s="33" t="e">
        <f>ROUND('11'!E$79*(1-B138),2)</f>
        <v>#VALUE!</v>
      </c>
      <c r="F315" s="10"/>
      <c r="G315" s="10"/>
      <c r="H315" s="37" t="e">
        <f>ROUND('11'!H$79*(1-B138),3)</f>
        <v>#VALUE!</v>
      </c>
      <c r="I315" s="17"/>
    </row>
    <row r="316" spans="1:9">
      <c r="A316" s="4" t="s">
        <v>211</v>
      </c>
      <c r="B316" s="37" t="e">
        <f>ROUND('11'!B$79*(1-B139),3)</f>
        <v>#VALUE!</v>
      </c>
      <c r="C316" s="10"/>
      <c r="D316" s="10"/>
      <c r="E316" s="33" t="e">
        <f>ROUND('11'!E$79*(1-B139),2)</f>
        <v>#VALUE!</v>
      </c>
      <c r="F316" s="10"/>
      <c r="G316" s="10"/>
      <c r="H316" s="37" t="e">
        <f>ROUND('11'!H$79*(1-B139),3)</f>
        <v>#VALUE!</v>
      </c>
      <c r="I316" s="17"/>
    </row>
    <row r="317" spans="1:9">
      <c r="A317" s="4" t="s">
        <v>212</v>
      </c>
      <c r="B317" s="37" t="e">
        <f>ROUND('11'!B$79*(1-B140),3)</f>
        <v>#VALUE!</v>
      </c>
      <c r="C317" s="10"/>
      <c r="D317" s="10"/>
      <c r="E317" s="33" t="e">
        <f>ROUND('11'!E$79*(1-B140),2)</f>
        <v>#VALUE!</v>
      </c>
      <c r="F317" s="10"/>
      <c r="G317" s="10"/>
      <c r="H317" s="37" t="e">
        <f>ROUND('11'!H$79*(1-B140),3)</f>
        <v>#VALUE!</v>
      </c>
      <c r="I317" s="17"/>
    </row>
    <row r="318" spans="1:9">
      <c r="A318" s="23" t="s">
        <v>90</v>
      </c>
      <c r="I318" s="17"/>
    </row>
    <row r="319" spans="1:9">
      <c r="A319" s="4" t="s">
        <v>213</v>
      </c>
      <c r="B319" s="37" t="e">
        <f>ROUND('11'!B$80*(1-B142),3)</f>
        <v>#VALUE!</v>
      </c>
      <c r="C319" s="37" t="e">
        <f>ROUND('11'!C$80*(1-B142),3)</f>
        <v>#VALUE!</v>
      </c>
      <c r="D319" s="37" t="e">
        <f>ROUND('11'!D$80*(1-B142),3)</f>
        <v>#VALUE!</v>
      </c>
      <c r="E319" s="33" t="e">
        <f>ROUND('11'!E$80*(1-B142),2)</f>
        <v>#VALUE!</v>
      </c>
      <c r="F319" s="10"/>
      <c r="G319" s="10"/>
      <c r="H319" s="37" t="e">
        <f>ROUND('11'!H$80*(1-B142),3)</f>
        <v>#VALUE!</v>
      </c>
      <c r="I319" s="17"/>
    </row>
    <row r="320" spans="1:9">
      <c r="A320" s="4" t="s">
        <v>214</v>
      </c>
      <c r="B320" s="37" t="e">
        <f>ROUND('11'!B$80*(1-B143),3)</f>
        <v>#VALUE!</v>
      </c>
      <c r="C320" s="37" t="e">
        <f>ROUND('11'!C$80*(1-B143),3)</f>
        <v>#VALUE!</v>
      </c>
      <c r="D320" s="37" t="e">
        <f>ROUND('11'!D$80*(1-B143),3)</f>
        <v>#VALUE!</v>
      </c>
      <c r="E320" s="33" t="e">
        <f>ROUND('11'!E$80*(1-B143),2)</f>
        <v>#VALUE!</v>
      </c>
      <c r="F320" s="10"/>
      <c r="G320" s="10"/>
      <c r="H320" s="37" t="e">
        <f>ROUND('11'!H$80*(1-B143),3)</f>
        <v>#VALUE!</v>
      </c>
      <c r="I320" s="17"/>
    </row>
    <row r="321" spans="1:9">
      <c r="A321" s="4" t="s">
        <v>215</v>
      </c>
      <c r="B321" s="37" t="e">
        <f>ROUND('11'!B$80*(1-B144),3)</f>
        <v>#VALUE!</v>
      </c>
      <c r="C321" s="37" t="e">
        <f>ROUND('11'!C$80*(1-B144),3)</f>
        <v>#VALUE!</v>
      </c>
      <c r="D321" s="37" t="e">
        <f>ROUND('11'!D$80*(1-B144),3)</f>
        <v>#VALUE!</v>
      </c>
      <c r="E321" s="33" t="e">
        <f>ROUND('11'!E$80*(1-B144),2)</f>
        <v>#VALUE!</v>
      </c>
      <c r="F321" s="10"/>
      <c r="G321" s="10"/>
      <c r="H321" s="37" t="e">
        <f>ROUND('11'!H$80*(1-B144),3)</f>
        <v>#VALUE!</v>
      </c>
      <c r="I321" s="17"/>
    </row>
    <row r="322" spans="1:9">
      <c r="A322" s="4" t="s">
        <v>216</v>
      </c>
      <c r="B322" s="37" t="e">
        <f>ROUND('11'!B$80*(1-B145),3)</f>
        <v>#VALUE!</v>
      </c>
      <c r="C322" s="37" t="e">
        <f>ROUND('11'!C$80*(1-B145),3)</f>
        <v>#VALUE!</v>
      </c>
      <c r="D322" s="37" t="e">
        <f>ROUND('11'!D$80*(1-B145),3)</f>
        <v>#VALUE!</v>
      </c>
      <c r="E322" s="33" t="e">
        <f>ROUND('11'!E$80*(1-B145),2)</f>
        <v>#VALUE!</v>
      </c>
      <c r="F322" s="10"/>
      <c r="G322" s="10"/>
      <c r="H322" s="37" t="e">
        <f>ROUND('11'!H$80*(1-B145),3)</f>
        <v>#VALUE!</v>
      </c>
      <c r="I322" s="17"/>
    </row>
    <row r="323" spans="1:9">
      <c r="A323" s="4" t="s">
        <v>217</v>
      </c>
      <c r="B323" s="37" t="e">
        <f>ROUND('11'!B$80*(1-B146),3)</f>
        <v>#VALUE!</v>
      </c>
      <c r="C323" s="37" t="e">
        <f>ROUND('11'!C$80*(1-B146),3)</f>
        <v>#VALUE!</v>
      </c>
      <c r="D323" s="37" t="e">
        <f>ROUND('11'!D$80*(1-B146),3)</f>
        <v>#VALUE!</v>
      </c>
      <c r="E323" s="33" t="e">
        <f>ROUND('11'!E$80*(1-B146),2)</f>
        <v>#VALUE!</v>
      </c>
      <c r="F323" s="10"/>
      <c r="G323" s="10"/>
      <c r="H323" s="37" t="e">
        <f>ROUND('11'!H$80*(1-B146),3)</f>
        <v>#VALUE!</v>
      </c>
      <c r="I323" s="17"/>
    </row>
    <row r="324" spans="1:9">
      <c r="A324" s="23" t="s">
        <v>91</v>
      </c>
      <c r="I324" s="17"/>
    </row>
    <row r="325" spans="1:9">
      <c r="A325" s="4" t="s">
        <v>218</v>
      </c>
      <c r="B325" s="37" t="e">
        <f>ROUND('11'!B$81*(1-B148),3)</f>
        <v>#VALUE!</v>
      </c>
      <c r="C325" s="10"/>
      <c r="D325" s="10"/>
      <c r="E325" s="33" t="e">
        <f>ROUND('11'!E$81*(1-B148),2)</f>
        <v>#VALUE!</v>
      </c>
      <c r="F325" s="10"/>
      <c r="G325" s="10"/>
      <c r="H325" s="37" t="e">
        <f>ROUND('11'!H$81*(1-B148),3)</f>
        <v>#VALUE!</v>
      </c>
      <c r="I325" s="17"/>
    </row>
    <row r="326" spans="1:9">
      <c r="A326" s="4" t="s">
        <v>219</v>
      </c>
      <c r="B326" s="37" t="e">
        <f>ROUND('11'!B$81*(1-B149),3)</f>
        <v>#VALUE!</v>
      </c>
      <c r="C326" s="10"/>
      <c r="D326" s="10"/>
      <c r="E326" s="33" t="e">
        <f>ROUND('11'!E$81*(1-B149),2)</f>
        <v>#VALUE!</v>
      </c>
      <c r="F326" s="10"/>
      <c r="G326" s="10"/>
      <c r="H326" s="37" t="e">
        <f>ROUND('11'!H$81*(1-B149),3)</f>
        <v>#VALUE!</v>
      </c>
      <c r="I326" s="17"/>
    </row>
    <row r="327" spans="1:9">
      <c r="A327" s="4" t="s">
        <v>220</v>
      </c>
      <c r="B327" s="37" t="e">
        <f>ROUND('11'!B$81*(1-B150),3)</f>
        <v>#VALUE!</v>
      </c>
      <c r="C327" s="10"/>
      <c r="D327" s="10"/>
      <c r="E327" s="33" t="e">
        <f>ROUND('11'!E$81*(1-B150),2)</f>
        <v>#VALUE!</v>
      </c>
      <c r="F327" s="10"/>
      <c r="G327" s="10"/>
      <c r="H327" s="37" t="e">
        <f>ROUND('11'!H$81*(1-B150),3)</f>
        <v>#VALUE!</v>
      </c>
      <c r="I327" s="17"/>
    </row>
    <row r="328" spans="1:9">
      <c r="A328" s="4" t="s">
        <v>221</v>
      </c>
      <c r="B328" s="37" t="e">
        <f>ROUND('11'!B$81*(1-B151),3)</f>
        <v>#VALUE!</v>
      </c>
      <c r="C328" s="10"/>
      <c r="D328" s="10"/>
      <c r="E328" s="33" t="e">
        <f>ROUND('11'!E$81*(1-B151),2)</f>
        <v>#VALUE!</v>
      </c>
      <c r="F328" s="10"/>
      <c r="G328" s="10"/>
      <c r="H328" s="37" t="e">
        <f>ROUND('11'!H$81*(1-B151),3)</f>
        <v>#VALUE!</v>
      </c>
      <c r="I328" s="17"/>
    </row>
    <row r="329" spans="1:9">
      <c r="A329" s="4" t="s">
        <v>222</v>
      </c>
      <c r="B329" s="37" t="e">
        <f>ROUND('11'!B$81*(1-B152),3)</f>
        <v>#VALUE!</v>
      </c>
      <c r="C329" s="10"/>
      <c r="D329" s="10"/>
      <c r="E329" s="33" t="e">
        <f>ROUND('11'!E$81*(1-B152),2)</f>
        <v>#VALUE!</v>
      </c>
      <c r="F329" s="10"/>
      <c r="G329" s="10"/>
      <c r="H329" s="37" t="e">
        <f>ROUND('11'!H$81*(1-B152),3)</f>
        <v>#VALUE!</v>
      </c>
      <c r="I329" s="17"/>
    </row>
    <row r="330" spans="1:9">
      <c r="A330" s="23" t="s">
        <v>92</v>
      </c>
      <c r="I330" s="17"/>
    </row>
    <row r="331" spans="1:9">
      <c r="A331" s="4" t="s">
        <v>223</v>
      </c>
      <c r="B331" s="37" t="e">
        <f>ROUND('11'!B$82*(1-B154),3)</f>
        <v>#VALUE!</v>
      </c>
      <c r="C331" s="37" t="e">
        <f>ROUND('11'!C$82*(1-B154),3)</f>
        <v>#VALUE!</v>
      </c>
      <c r="D331" s="37" t="e">
        <f>ROUND('11'!D$82*(1-B154),3)</f>
        <v>#VALUE!</v>
      </c>
      <c r="E331" s="33" t="e">
        <f>ROUND('11'!E$82*(1-B154),2)</f>
        <v>#VALUE!</v>
      </c>
      <c r="F331" s="10"/>
      <c r="G331" s="10"/>
      <c r="H331" s="37" t="e">
        <f>ROUND('11'!H$82*(1-B154),3)</f>
        <v>#VALUE!</v>
      </c>
      <c r="I331" s="17"/>
    </row>
    <row r="332" spans="1:9">
      <c r="A332" s="4" t="s">
        <v>224</v>
      </c>
      <c r="B332" s="37" t="e">
        <f>ROUND('11'!B$82*(1-B155),3)</f>
        <v>#VALUE!</v>
      </c>
      <c r="C332" s="37" t="e">
        <f>ROUND('11'!C$82*(1-B155),3)</f>
        <v>#VALUE!</v>
      </c>
      <c r="D332" s="37" t="e">
        <f>ROUND('11'!D$82*(1-B155),3)</f>
        <v>#VALUE!</v>
      </c>
      <c r="E332" s="33" t="e">
        <f>ROUND('11'!E$82*(1-B155),2)</f>
        <v>#VALUE!</v>
      </c>
      <c r="F332" s="10"/>
      <c r="G332" s="10"/>
      <c r="H332" s="37" t="e">
        <f>ROUND('11'!H$82*(1-B155),3)</f>
        <v>#VALUE!</v>
      </c>
      <c r="I332" s="17"/>
    </row>
    <row r="333" spans="1:9" ht="30">
      <c r="A333" s="4" t="s">
        <v>225</v>
      </c>
      <c r="B333" s="37" t="e">
        <f>ROUND('11'!B$82*(1-B156),3)</f>
        <v>#VALUE!</v>
      </c>
      <c r="C333" s="37" t="e">
        <f>ROUND('11'!C$82*(1-B156),3)</f>
        <v>#VALUE!</v>
      </c>
      <c r="D333" s="37" t="e">
        <f>ROUND('11'!D$82*(1-B156),3)</f>
        <v>#VALUE!</v>
      </c>
      <c r="E333" s="33" t="e">
        <f>ROUND('11'!E$82*(1-B156),2)</f>
        <v>#VALUE!</v>
      </c>
      <c r="F333" s="10"/>
      <c r="G333" s="10"/>
      <c r="H333" s="37" t="e">
        <f>ROUND('11'!H$82*(1-B156),3)</f>
        <v>#VALUE!</v>
      </c>
      <c r="I333" s="17"/>
    </row>
    <row r="334" spans="1:9">
      <c r="A334" s="4" t="s">
        <v>226</v>
      </c>
      <c r="B334" s="37" t="e">
        <f>ROUND('11'!B$82*(1-B157),3)</f>
        <v>#VALUE!</v>
      </c>
      <c r="C334" s="37" t="e">
        <f>ROUND('11'!C$82*(1-B157),3)</f>
        <v>#VALUE!</v>
      </c>
      <c r="D334" s="37" t="e">
        <f>ROUND('11'!D$82*(1-B157),3)</f>
        <v>#VALUE!</v>
      </c>
      <c r="E334" s="33" t="e">
        <f>ROUND('11'!E$82*(1-B157),2)</f>
        <v>#VALUE!</v>
      </c>
      <c r="F334" s="10"/>
      <c r="G334" s="10"/>
      <c r="H334" s="37" t="e">
        <f>ROUND('11'!H$82*(1-B157),3)</f>
        <v>#VALUE!</v>
      </c>
      <c r="I334" s="17"/>
    </row>
    <row r="335" spans="1:9">
      <c r="A335" s="4" t="s">
        <v>227</v>
      </c>
      <c r="B335" s="37" t="e">
        <f>ROUND('11'!B$82*(1-B158),3)</f>
        <v>#VALUE!</v>
      </c>
      <c r="C335" s="37" t="e">
        <f>ROUND('11'!C$82*(1-B158),3)</f>
        <v>#VALUE!</v>
      </c>
      <c r="D335" s="37" t="e">
        <f>ROUND('11'!D$82*(1-B158),3)</f>
        <v>#VALUE!</v>
      </c>
      <c r="E335" s="33" t="e">
        <f>ROUND('11'!E$82*(1-B158),2)</f>
        <v>#VALUE!</v>
      </c>
      <c r="F335" s="10"/>
      <c r="G335" s="10"/>
      <c r="H335" s="37" t="e">
        <f>ROUND('11'!H$82*(1-B158),3)</f>
        <v>#VALUE!</v>
      </c>
      <c r="I335" s="17"/>
    </row>
    <row r="336" spans="1:9">
      <c r="A336" s="23" t="s">
        <v>93</v>
      </c>
      <c r="I336" s="17"/>
    </row>
    <row r="337" spans="1:9">
      <c r="A337" s="4" t="s">
        <v>228</v>
      </c>
      <c r="B337" s="37" t="e">
        <f>ROUND('11'!B$83*(1-B160),3)</f>
        <v>#VALUE!</v>
      </c>
      <c r="C337" s="10"/>
      <c r="D337" s="10"/>
      <c r="E337" s="33" t="e">
        <f>ROUND('11'!E$83*(1-B160),2)</f>
        <v>#VALUE!</v>
      </c>
      <c r="F337" s="10"/>
      <c r="G337" s="10"/>
      <c r="H337" s="37" t="e">
        <f>ROUND('11'!H$83*(1-B160),3)</f>
        <v>#VALUE!</v>
      </c>
      <c r="I337" s="17"/>
    </row>
    <row r="338" spans="1:9">
      <c r="A338" s="4" t="s">
        <v>229</v>
      </c>
      <c r="B338" s="37" t="e">
        <f>ROUND('11'!B$83*(1-B161),3)</f>
        <v>#VALUE!</v>
      </c>
      <c r="C338" s="10"/>
      <c r="D338" s="10"/>
      <c r="E338" s="33" t="e">
        <f>ROUND('11'!E$83*(1-B161),2)</f>
        <v>#VALUE!</v>
      </c>
      <c r="F338" s="10"/>
      <c r="G338" s="10"/>
      <c r="H338" s="37" t="e">
        <f>ROUND('11'!H$83*(1-B161),3)</f>
        <v>#VALUE!</v>
      </c>
      <c r="I338" s="17"/>
    </row>
    <row r="339" spans="1:9">
      <c r="A339" s="4" t="s">
        <v>230</v>
      </c>
      <c r="B339" s="37" t="e">
        <f>ROUND('11'!B$83*(1-B162),3)</f>
        <v>#VALUE!</v>
      </c>
      <c r="C339" s="10"/>
      <c r="D339" s="10"/>
      <c r="E339" s="33" t="e">
        <f>ROUND('11'!E$83*(1-B162),2)</f>
        <v>#VALUE!</v>
      </c>
      <c r="F339" s="10"/>
      <c r="G339" s="10"/>
      <c r="H339" s="37" t="e">
        <f>ROUND('11'!H$83*(1-B162),3)</f>
        <v>#VALUE!</v>
      </c>
      <c r="I339" s="17"/>
    </row>
    <row r="340" spans="1:9">
      <c r="A340" s="4" t="s">
        <v>231</v>
      </c>
      <c r="B340" s="37" t="e">
        <f>ROUND('11'!B$83*(1-B163),3)</f>
        <v>#VALUE!</v>
      </c>
      <c r="C340" s="10"/>
      <c r="D340" s="10"/>
      <c r="E340" s="33" t="e">
        <f>ROUND('11'!E$83*(1-B163),2)</f>
        <v>#VALUE!</v>
      </c>
      <c r="F340" s="10"/>
      <c r="G340" s="10"/>
      <c r="H340" s="37" t="e">
        <f>ROUND('11'!H$83*(1-B163),3)</f>
        <v>#VALUE!</v>
      </c>
      <c r="I340" s="17"/>
    </row>
    <row r="341" spans="1:9">
      <c r="A341" s="4" t="s">
        <v>232</v>
      </c>
      <c r="B341" s="37" t="e">
        <f>ROUND('11'!B$83*(1-B164),3)</f>
        <v>#VALUE!</v>
      </c>
      <c r="C341" s="10"/>
      <c r="D341" s="10"/>
      <c r="E341" s="33" t="e">
        <f>ROUND('11'!E$83*(1-B164),2)</f>
        <v>#VALUE!</v>
      </c>
      <c r="F341" s="10"/>
      <c r="G341" s="10"/>
      <c r="H341" s="37" t="e">
        <f>ROUND('11'!H$83*(1-B164),3)</f>
        <v>#VALUE!</v>
      </c>
      <c r="I341" s="17"/>
    </row>
    <row r="342" spans="1:9">
      <c r="A342" s="23" t="s">
        <v>94</v>
      </c>
      <c r="I342" s="17"/>
    </row>
    <row r="343" spans="1:9">
      <c r="A343" s="4" t="s">
        <v>233</v>
      </c>
      <c r="B343" s="37" t="e">
        <f>ROUND('11'!B$84*(1-B166),3)</f>
        <v>#VALUE!</v>
      </c>
      <c r="C343" s="37" t="e">
        <f>ROUND('11'!C$84*(1-B166),3)</f>
        <v>#VALUE!</v>
      </c>
      <c r="D343" s="37" t="e">
        <f>ROUND('11'!D$84*(1-B166),3)</f>
        <v>#VALUE!</v>
      </c>
      <c r="E343" s="33" t="e">
        <f>ROUND('11'!E$84*(1-B166),2)</f>
        <v>#VALUE!</v>
      </c>
      <c r="F343" s="10"/>
      <c r="G343" s="10"/>
      <c r="H343" s="37" t="e">
        <f>ROUND('11'!H$84*(1-B166),3)</f>
        <v>#VALUE!</v>
      </c>
      <c r="I343" s="17"/>
    </row>
    <row r="344" spans="1:9">
      <c r="A344" s="4" t="s">
        <v>234</v>
      </c>
      <c r="B344" s="37" t="e">
        <f>ROUND('11'!B$84*(1-B167),3)</f>
        <v>#VALUE!</v>
      </c>
      <c r="C344" s="37" t="e">
        <f>ROUND('11'!C$84*(1-B167),3)</f>
        <v>#VALUE!</v>
      </c>
      <c r="D344" s="37" t="e">
        <f>ROUND('11'!D$84*(1-B167),3)</f>
        <v>#VALUE!</v>
      </c>
      <c r="E344" s="33" t="e">
        <f>ROUND('11'!E$84*(1-B167),2)</f>
        <v>#VALUE!</v>
      </c>
      <c r="F344" s="10"/>
      <c r="G344" s="10"/>
      <c r="H344" s="37" t="e">
        <f>ROUND('11'!H$84*(1-B167),3)</f>
        <v>#VALUE!</v>
      </c>
      <c r="I344" s="17"/>
    </row>
    <row r="345" spans="1:9">
      <c r="A345" s="4" t="s">
        <v>235</v>
      </c>
      <c r="B345" s="37" t="e">
        <f>ROUND('11'!B$84*(1-B168),3)</f>
        <v>#VALUE!</v>
      </c>
      <c r="C345" s="37" t="e">
        <f>ROUND('11'!C$84*(1-B168),3)</f>
        <v>#VALUE!</v>
      </c>
      <c r="D345" s="37" t="e">
        <f>ROUND('11'!D$84*(1-B168),3)</f>
        <v>#VALUE!</v>
      </c>
      <c r="E345" s="33" t="e">
        <f>ROUND('11'!E$84*(1-B168),2)</f>
        <v>#VALUE!</v>
      </c>
      <c r="F345" s="10"/>
      <c r="G345" s="10"/>
      <c r="H345" s="37" t="e">
        <f>ROUND('11'!H$84*(1-B168),3)</f>
        <v>#VALUE!</v>
      </c>
      <c r="I345" s="17"/>
    </row>
    <row r="346" spans="1:9">
      <c r="A346" s="4" t="s">
        <v>236</v>
      </c>
      <c r="B346" s="37" t="e">
        <f>ROUND('11'!B$84*(1-B169),3)</f>
        <v>#VALUE!</v>
      </c>
      <c r="C346" s="37" t="e">
        <f>ROUND('11'!C$84*(1-B169),3)</f>
        <v>#VALUE!</v>
      </c>
      <c r="D346" s="37" t="e">
        <f>ROUND('11'!D$84*(1-B169),3)</f>
        <v>#VALUE!</v>
      </c>
      <c r="E346" s="33" t="e">
        <f>ROUND('11'!E$84*(1-B169),2)</f>
        <v>#VALUE!</v>
      </c>
      <c r="F346" s="10"/>
      <c r="G346" s="10"/>
      <c r="H346" s="37" t="e">
        <f>ROUND('11'!H$84*(1-B169),3)</f>
        <v>#VALUE!</v>
      </c>
      <c r="I346" s="17"/>
    </row>
    <row r="347" spans="1:9">
      <c r="A347" s="4" t="s">
        <v>237</v>
      </c>
      <c r="B347" s="37" t="e">
        <f>ROUND('11'!B$84*(1-B170),3)</f>
        <v>#VALUE!</v>
      </c>
      <c r="C347" s="37" t="e">
        <f>ROUND('11'!C$84*(1-B170),3)</f>
        <v>#VALUE!</v>
      </c>
      <c r="D347" s="37" t="e">
        <f>ROUND('11'!D$84*(1-B170),3)</f>
        <v>#VALUE!</v>
      </c>
      <c r="E347" s="33" t="e">
        <f>ROUND('11'!E$84*(1-B170),2)</f>
        <v>#VALUE!</v>
      </c>
      <c r="F347" s="10"/>
      <c r="G347" s="10"/>
      <c r="H347" s="37" t="e">
        <f>ROUND('11'!H$84*(1-B170),3)</f>
        <v>#VALUE!</v>
      </c>
      <c r="I347" s="17"/>
    </row>
    <row r="349" spans="1:9" ht="21" customHeight="1">
      <c r="A349" s="1" t="s">
        <v>1191</v>
      </c>
    </row>
    <row r="350" spans="1:9" hidden="1" outlineLevel="1">
      <c r="A350" s="2" t="s">
        <v>287</v>
      </c>
    </row>
    <row r="351" spans="1:9" hidden="1" outlineLevel="1">
      <c r="A351" s="31" t="s">
        <v>638</v>
      </c>
    </row>
    <row r="352" spans="1:9" hidden="1" outlineLevel="1">
      <c r="A352" s="31" t="s">
        <v>1192</v>
      </c>
    </row>
    <row r="353" spans="1:2" hidden="1" outlineLevel="1">
      <c r="A353" s="31" t="s">
        <v>1193</v>
      </c>
    </row>
    <row r="354" spans="1:2" hidden="1" outlineLevel="1">
      <c r="A354" s="31" t="s">
        <v>1194</v>
      </c>
    </row>
    <row r="355" spans="1:2" hidden="1" outlineLevel="1">
      <c r="A355" s="31" t="s">
        <v>1195</v>
      </c>
    </row>
    <row r="356" spans="1:2" hidden="1" outlineLevel="1">
      <c r="A356" s="31" t="s">
        <v>1196</v>
      </c>
    </row>
    <row r="357" spans="1:2" hidden="1" outlineLevel="1">
      <c r="A357" s="31" t="s">
        <v>1197</v>
      </c>
    </row>
    <row r="358" spans="1:2" hidden="1" outlineLevel="1">
      <c r="A358" s="31" t="s">
        <v>1198</v>
      </c>
    </row>
    <row r="359" spans="1:2" hidden="1" outlineLevel="1">
      <c r="A359" s="31" t="s">
        <v>1199</v>
      </c>
    </row>
    <row r="360" spans="1:2" hidden="1" outlineLevel="1">
      <c r="A360" s="31" t="s">
        <v>1200</v>
      </c>
    </row>
    <row r="361" spans="1:2" hidden="1" outlineLevel="1">
      <c r="A361" s="31" t="s">
        <v>1201</v>
      </c>
    </row>
    <row r="362" spans="1:2" hidden="1" outlineLevel="1">
      <c r="A362" s="31" t="s">
        <v>1202</v>
      </c>
    </row>
    <row r="363" spans="1:2" hidden="1" outlineLevel="1">
      <c r="A363" s="31" t="s">
        <v>1203</v>
      </c>
    </row>
    <row r="364" spans="1:2" hidden="1" outlineLevel="1">
      <c r="A364" s="31" t="s">
        <v>1204</v>
      </c>
    </row>
    <row r="365" spans="1:2" hidden="1" outlineLevel="1">
      <c r="A365" s="31" t="s">
        <v>1205</v>
      </c>
    </row>
    <row r="366" spans="1:2" hidden="1" outlineLevel="1">
      <c r="A366" s="2" t="s">
        <v>1206</v>
      </c>
    </row>
    <row r="368" spans="1:2" ht="45">
      <c r="B368" s="15" t="s">
        <v>1207</v>
      </c>
    </row>
    <row r="369" spans="1:3">
      <c r="A369" s="23" t="s">
        <v>68</v>
      </c>
      <c r="C369" s="17"/>
    </row>
    <row r="370" spans="1:3">
      <c r="A370" s="4" t="s">
        <v>103</v>
      </c>
      <c r="B370" s="32" t="e">
        <f>0.01*'11'!B$17*(E187*'11'!E90+F187*'11'!F90+G187*'11'!G90)+10*(B187*'11'!B90+C187*'11'!C90+D187*'11'!D90+H187*'11'!H90)</f>
        <v>#VALUE!</v>
      </c>
      <c r="C370" s="17"/>
    </row>
    <row r="371" spans="1:3">
      <c r="A371" s="4" t="s">
        <v>104</v>
      </c>
      <c r="B371" s="32" t="e">
        <f>0.01*'11'!B$17*(E188*'11'!E91+F188*'11'!F91+G188*'11'!G91)+10*(B188*'11'!B91+C188*'11'!C91+D188*'11'!D91+H188*'11'!H91)</f>
        <v>#VALUE!</v>
      </c>
      <c r="C371" s="17"/>
    </row>
    <row r="372" spans="1:3">
      <c r="A372" s="4" t="s">
        <v>105</v>
      </c>
      <c r="B372" s="32" t="e">
        <f>0.01*'11'!B$17*(E189*'11'!E92+F189*'11'!F92+G189*'11'!G92)+10*(B189*'11'!B92+C189*'11'!C92+D189*'11'!D92+H189*'11'!H92)</f>
        <v>#VALUE!</v>
      </c>
      <c r="C372" s="17"/>
    </row>
    <row r="373" spans="1:3">
      <c r="A373" s="4" t="s">
        <v>106</v>
      </c>
      <c r="B373" s="32" t="e">
        <f>0.01*'11'!B$17*(E190*'11'!E93+F190*'11'!F93+G190*'11'!G93)+10*(B190*'11'!B93+C190*'11'!C93+D190*'11'!D93+H190*'11'!H93)</f>
        <v>#VALUE!</v>
      </c>
      <c r="C373" s="17"/>
    </row>
    <row r="374" spans="1:3">
      <c r="A374" s="4" t="s">
        <v>107</v>
      </c>
      <c r="B374" s="32" t="e">
        <f>0.01*'11'!B$17*(E191*'11'!E94+F191*'11'!F94+G191*'11'!G94)+10*(B191*'11'!B94+C191*'11'!C94+D191*'11'!D94+H191*'11'!H94)</f>
        <v>#VALUE!</v>
      </c>
      <c r="C374" s="17"/>
    </row>
    <row r="375" spans="1:3">
      <c r="A375" s="23" t="s">
        <v>69</v>
      </c>
      <c r="C375" s="17"/>
    </row>
    <row r="376" spans="1:3">
      <c r="A376" s="4" t="s">
        <v>108</v>
      </c>
      <c r="B376" s="32" t="e">
        <f>0.01*'11'!B$17*(E193*'11'!E96+F193*'11'!F96+G193*'11'!G96)+10*(B193*'11'!B96+C193*'11'!C96+D193*'11'!D96+H193*'11'!H96)</f>
        <v>#VALUE!</v>
      </c>
      <c r="C376" s="17"/>
    </row>
    <row r="377" spans="1:3">
      <c r="A377" s="4" t="s">
        <v>109</v>
      </c>
      <c r="B377" s="32" t="e">
        <f>0.01*'11'!B$17*(E194*'11'!E97+F194*'11'!F97+G194*'11'!G97)+10*(B194*'11'!B97+C194*'11'!C97+D194*'11'!D97+H194*'11'!H97)</f>
        <v>#VALUE!</v>
      </c>
      <c r="C377" s="17"/>
    </row>
    <row r="378" spans="1:3">
      <c r="A378" s="4" t="s">
        <v>110</v>
      </c>
      <c r="B378" s="32" t="e">
        <f>0.01*'11'!B$17*(E195*'11'!E98+F195*'11'!F98+G195*'11'!G98)+10*(B195*'11'!B98+C195*'11'!C98+D195*'11'!D98+H195*'11'!H98)</f>
        <v>#VALUE!</v>
      </c>
      <c r="C378" s="17"/>
    </row>
    <row r="379" spans="1:3">
      <c r="A379" s="4" t="s">
        <v>111</v>
      </c>
      <c r="B379" s="32" t="e">
        <f>0.01*'11'!B$17*(E196*'11'!E99+F196*'11'!F99+G196*'11'!G99)+10*(B196*'11'!B99+C196*'11'!C99+D196*'11'!D99+H196*'11'!H99)</f>
        <v>#VALUE!</v>
      </c>
      <c r="C379" s="17"/>
    </row>
    <row r="380" spans="1:3">
      <c r="A380" s="4" t="s">
        <v>112</v>
      </c>
      <c r="B380" s="32" t="e">
        <f>0.01*'11'!B$17*(E197*'11'!E100+F197*'11'!F100+G197*'11'!G100)+10*(B197*'11'!B100+C197*'11'!C100+D197*'11'!D100+H197*'11'!H100)</f>
        <v>#VALUE!</v>
      </c>
      <c r="C380" s="17"/>
    </row>
    <row r="381" spans="1:3">
      <c r="A381" s="23" t="s">
        <v>70</v>
      </c>
      <c r="C381" s="17"/>
    </row>
    <row r="382" spans="1:3">
      <c r="A382" s="4" t="s">
        <v>113</v>
      </c>
      <c r="B382" s="32" t="e">
        <f>0.01*'11'!B$17*(E199*'11'!E102+F199*'11'!F102+G199*'11'!G102)+10*(B199*'11'!B102+C199*'11'!C102+D199*'11'!D102+H199*'11'!H102)</f>
        <v>#VALUE!</v>
      </c>
      <c r="C382" s="17"/>
    </row>
    <row r="383" spans="1:3">
      <c r="A383" s="4" t="s">
        <v>114</v>
      </c>
      <c r="B383" s="32" t="e">
        <f>0.01*'11'!B$17*(E200*'11'!E103+F200*'11'!F103+G200*'11'!G103)+10*(B200*'11'!B103+C200*'11'!C103+D200*'11'!D103+H200*'11'!H103)</f>
        <v>#VALUE!</v>
      </c>
      <c r="C383" s="17"/>
    </row>
    <row r="384" spans="1:3">
      <c r="A384" s="4" t="s">
        <v>115</v>
      </c>
      <c r="B384" s="32" t="e">
        <f>0.01*'11'!B$17*(E201*'11'!E104+F201*'11'!F104+G201*'11'!G104)+10*(B201*'11'!B104+C201*'11'!C104+D201*'11'!D104+H201*'11'!H104)</f>
        <v>#VALUE!</v>
      </c>
      <c r="C384" s="17"/>
    </row>
    <row r="385" spans="1:3">
      <c r="A385" s="4" t="s">
        <v>116</v>
      </c>
      <c r="B385" s="32" t="e">
        <f>0.01*'11'!B$17*(E202*'11'!E105+F202*'11'!F105+G202*'11'!G105)+10*(B202*'11'!B105+C202*'11'!C105+D202*'11'!D105+H202*'11'!H105)</f>
        <v>#VALUE!</v>
      </c>
      <c r="C385" s="17"/>
    </row>
    <row r="386" spans="1:3">
      <c r="A386" s="4" t="s">
        <v>117</v>
      </c>
      <c r="B386" s="32" t="e">
        <f>0.01*'11'!B$17*(E203*'11'!E106+F203*'11'!F106+G203*'11'!G106)+10*(B203*'11'!B106+C203*'11'!C106+D203*'11'!D106+H203*'11'!H106)</f>
        <v>#VALUE!</v>
      </c>
      <c r="C386" s="17"/>
    </row>
    <row r="387" spans="1:3">
      <c r="A387" s="23" t="s">
        <v>71</v>
      </c>
      <c r="C387" s="17"/>
    </row>
    <row r="388" spans="1:3">
      <c r="A388" s="4" t="s">
        <v>118</v>
      </c>
      <c r="B388" s="32" t="e">
        <f>0.01*'11'!B$17*(E205*'11'!E108+F205*'11'!F108+G205*'11'!G108)+10*(B205*'11'!B108+C205*'11'!C108+D205*'11'!D108+H205*'11'!H108)</f>
        <v>#VALUE!</v>
      </c>
      <c r="C388" s="17"/>
    </row>
    <row r="389" spans="1:3">
      <c r="A389" s="4" t="s">
        <v>119</v>
      </c>
      <c r="B389" s="32" t="e">
        <f>0.01*'11'!B$17*(E206*'11'!E109+F206*'11'!F109+G206*'11'!G109)+10*(B206*'11'!B109+C206*'11'!C109+D206*'11'!D109+H206*'11'!H109)</f>
        <v>#VALUE!</v>
      </c>
      <c r="C389" s="17"/>
    </row>
    <row r="390" spans="1:3">
      <c r="A390" s="4" t="s">
        <v>120</v>
      </c>
      <c r="B390" s="32" t="e">
        <f>0.01*'11'!B$17*(E207*'11'!E110+F207*'11'!F110+G207*'11'!G110)+10*(B207*'11'!B110+C207*'11'!C110+D207*'11'!D110+H207*'11'!H110)</f>
        <v>#VALUE!</v>
      </c>
      <c r="C390" s="17"/>
    </row>
    <row r="391" spans="1:3">
      <c r="A391" s="4" t="s">
        <v>121</v>
      </c>
      <c r="B391" s="32" t="e">
        <f>0.01*'11'!B$17*(E208*'11'!E111+F208*'11'!F111+G208*'11'!G111)+10*(B208*'11'!B111+C208*'11'!C111+D208*'11'!D111+H208*'11'!H111)</f>
        <v>#VALUE!</v>
      </c>
      <c r="C391" s="17"/>
    </row>
    <row r="392" spans="1:3">
      <c r="A392" s="4" t="s">
        <v>122</v>
      </c>
      <c r="B392" s="32" t="e">
        <f>0.01*'11'!B$17*(E209*'11'!E112+F209*'11'!F112+G209*'11'!G112)+10*(B209*'11'!B112+C209*'11'!C112+D209*'11'!D112+H209*'11'!H112)</f>
        <v>#VALUE!</v>
      </c>
      <c r="C392" s="17"/>
    </row>
    <row r="393" spans="1:3">
      <c r="A393" s="23" t="s">
        <v>72</v>
      </c>
      <c r="C393" s="17"/>
    </row>
    <row r="394" spans="1:3">
      <c r="A394" s="4" t="s">
        <v>123</v>
      </c>
      <c r="B394" s="32" t="e">
        <f>0.01*'11'!B$17*(E211*'11'!E114+F211*'11'!F114+G211*'11'!G114)+10*(B211*'11'!B114+C211*'11'!C114+D211*'11'!D114+H211*'11'!H114)</f>
        <v>#VALUE!</v>
      </c>
      <c r="C394" s="17"/>
    </row>
    <row r="395" spans="1:3">
      <c r="A395" s="4" t="s">
        <v>124</v>
      </c>
      <c r="B395" s="32" t="e">
        <f>0.01*'11'!B$17*(E212*'11'!E115+F212*'11'!F115+G212*'11'!G115)+10*(B212*'11'!B115+C212*'11'!C115+D212*'11'!D115+H212*'11'!H115)</f>
        <v>#VALUE!</v>
      </c>
      <c r="C395" s="17"/>
    </row>
    <row r="396" spans="1:3">
      <c r="A396" s="4" t="s">
        <v>125</v>
      </c>
      <c r="B396" s="32" t="e">
        <f>0.01*'11'!B$17*(E213*'11'!E116+F213*'11'!F116+G213*'11'!G116)+10*(B213*'11'!B116+C213*'11'!C116+D213*'11'!D116+H213*'11'!H116)</f>
        <v>#VALUE!</v>
      </c>
      <c r="C396" s="17"/>
    </row>
    <row r="397" spans="1:3">
      <c r="A397" s="4" t="s">
        <v>126</v>
      </c>
      <c r="B397" s="32" t="e">
        <f>0.01*'11'!B$17*(E214*'11'!E117+F214*'11'!F117+G214*'11'!G117)+10*(B214*'11'!B117+C214*'11'!C117+D214*'11'!D117+H214*'11'!H117)</f>
        <v>#VALUE!</v>
      </c>
      <c r="C397" s="17"/>
    </row>
    <row r="398" spans="1:3">
      <c r="A398" s="4" t="s">
        <v>127</v>
      </c>
      <c r="B398" s="32" t="e">
        <f>0.01*'11'!B$17*(E215*'11'!E118+F215*'11'!F118+G215*'11'!G118)+10*(B215*'11'!B118+C215*'11'!C118+D215*'11'!D118+H215*'11'!H118)</f>
        <v>#VALUE!</v>
      </c>
      <c r="C398" s="17"/>
    </row>
    <row r="399" spans="1:3">
      <c r="A399" s="23" t="s">
        <v>73</v>
      </c>
      <c r="C399" s="17"/>
    </row>
    <row r="400" spans="1:3" ht="30">
      <c r="A400" s="4" t="s">
        <v>128</v>
      </c>
      <c r="B400" s="32" t="e">
        <f>0.01*'11'!B$17*(E217*'11'!E120+F217*'11'!F120+G217*'11'!G120)+10*(B217*'11'!B120+C217*'11'!C120+D217*'11'!D120+H217*'11'!H120)</f>
        <v>#VALUE!</v>
      </c>
      <c r="C400" s="17"/>
    </row>
    <row r="401" spans="1:3" ht="30">
      <c r="A401" s="4" t="s">
        <v>129</v>
      </c>
      <c r="B401" s="32" t="e">
        <f>0.01*'11'!B$17*(E218*'11'!E121+F218*'11'!F121+G218*'11'!G121)+10*(B218*'11'!B121+C218*'11'!C121+D218*'11'!D121+H218*'11'!H121)</f>
        <v>#VALUE!</v>
      </c>
      <c r="C401" s="17"/>
    </row>
    <row r="402" spans="1:3" ht="30">
      <c r="A402" s="4" t="s">
        <v>130</v>
      </c>
      <c r="B402" s="32" t="e">
        <f>0.01*'11'!B$17*(E219*'11'!E122+F219*'11'!F122+G219*'11'!G122)+10*(B219*'11'!B122+C219*'11'!C122+D219*'11'!D122+H219*'11'!H122)</f>
        <v>#VALUE!</v>
      </c>
      <c r="C402" s="17"/>
    </row>
    <row r="403" spans="1:3" ht="30">
      <c r="A403" s="4" t="s">
        <v>131</v>
      </c>
      <c r="B403" s="32" t="e">
        <f>0.01*'11'!B$17*(E220*'11'!E123+F220*'11'!F123+G220*'11'!G123)+10*(B220*'11'!B123+C220*'11'!C123+D220*'11'!D123+H220*'11'!H123)</f>
        <v>#VALUE!</v>
      </c>
      <c r="C403" s="17"/>
    </row>
    <row r="404" spans="1:3" ht="30">
      <c r="A404" s="4" t="s">
        <v>132</v>
      </c>
      <c r="B404" s="32" t="e">
        <f>0.01*'11'!B$17*(E221*'11'!E124+F221*'11'!F124+G221*'11'!G124)+10*(B221*'11'!B124+C221*'11'!C124+D221*'11'!D124+H221*'11'!H124)</f>
        <v>#VALUE!</v>
      </c>
      <c r="C404" s="17"/>
    </row>
    <row r="405" spans="1:3">
      <c r="A405" s="23" t="s">
        <v>74</v>
      </c>
      <c r="C405" s="17"/>
    </row>
    <row r="406" spans="1:3">
      <c r="A406" s="4" t="s">
        <v>133</v>
      </c>
      <c r="B406" s="32" t="e">
        <f>0.01*'11'!B$17*(E223*'11'!E126+F223*'11'!F126+G223*'11'!G126)+10*(B223*'11'!B126+C223*'11'!C126+D223*'11'!D126+H223*'11'!H126)</f>
        <v>#VALUE!</v>
      </c>
      <c r="C406" s="17"/>
    </row>
    <row r="407" spans="1:3">
      <c r="A407" s="4" t="s">
        <v>134</v>
      </c>
      <c r="B407" s="32" t="e">
        <f>0.01*'11'!B$17*(E224*'11'!E127+F224*'11'!F127+G224*'11'!G127)+10*(B224*'11'!B127+C224*'11'!C127+D224*'11'!D127+H224*'11'!H127)</f>
        <v>#VALUE!</v>
      </c>
      <c r="C407" s="17"/>
    </row>
    <row r="408" spans="1:3">
      <c r="A408" s="4" t="s">
        <v>135</v>
      </c>
      <c r="B408" s="32" t="e">
        <f>0.01*'11'!B$17*(E225*'11'!E128+F225*'11'!F128+G225*'11'!G128)+10*(B225*'11'!B128+C225*'11'!C128+D225*'11'!D128+H225*'11'!H128)</f>
        <v>#VALUE!</v>
      </c>
      <c r="C408" s="17"/>
    </row>
    <row r="409" spans="1:3">
      <c r="A409" s="4" t="s">
        <v>136</v>
      </c>
      <c r="B409" s="32" t="e">
        <f>0.01*'11'!B$17*(E226*'11'!E129+F226*'11'!F129+G226*'11'!G129)+10*(B226*'11'!B129+C226*'11'!C129+D226*'11'!D129+H226*'11'!H129)</f>
        <v>#VALUE!</v>
      </c>
      <c r="C409" s="17"/>
    </row>
    <row r="410" spans="1:3">
      <c r="A410" s="4" t="s">
        <v>137</v>
      </c>
      <c r="B410" s="32" t="e">
        <f>0.01*'11'!B$17*(E227*'11'!E130+F227*'11'!F130+G227*'11'!G130)+10*(B227*'11'!B130+C227*'11'!C130+D227*'11'!D130+H227*'11'!H130)</f>
        <v>#VALUE!</v>
      </c>
      <c r="C410" s="17"/>
    </row>
    <row r="411" spans="1:3">
      <c r="A411" s="23" t="s">
        <v>75</v>
      </c>
      <c r="C411" s="17"/>
    </row>
    <row r="412" spans="1:3">
      <c r="A412" s="4" t="s">
        <v>138</v>
      </c>
      <c r="B412" s="32" t="e">
        <f>0.01*'11'!B$17*(E229*'11'!E132+F229*'11'!F132+G229*'11'!G132)+10*(B229*'11'!B132+C229*'11'!C132+D229*'11'!D132+H229*'11'!H132)</f>
        <v>#VALUE!</v>
      </c>
      <c r="C412" s="17"/>
    </row>
    <row r="413" spans="1:3">
      <c r="A413" s="4" t="s">
        <v>139</v>
      </c>
      <c r="B413" s="32" t="e">
        <f>0.01*'11'!B$17*(E230*'11'!E133+F230*'11'!F133+G230*'11'!G133)+10*(B230*'11'!B133+C230*'11'!C133+D230*'11'!D133+H230*'11'!H133)</f>
        <v>#VALUE!</v>
      </c>
      <c r="C413" s="17"/>
    </row>
    <row r="414" spans="1:3">
      <c r="A414" s="4" t="s">
        <v>140</v>
      </c>
      <c r="B414" s="32" t="e">
        <f>0.01*'11'!B$17*(E231*'11'!E134+F231*'11'!F134+G231*'11'!G134)+10*(B231*'11'!B134+C231*'11'!C134+D231*'11'!D134+H231*'11'!H134)</f>
        <v>#VALUE!</v>
      </c>
      <c r="C414" s="17"/>
    </row>
    <row r="415" spans="1:3">
      <c r="A415" s="4" t="s">
        <v>141</v>
      </c>
      <c r="B415" s="32" t="e">
        <f>0.01*'11'!B$17*(E232*'11'!E135+F232*'11'!F135+G232*'11'!G135)+10*(B232*'11'!B135+C232*'11'!C135+D232*'11'!D135+H232*'11'!H135)</f>
        <v>#VALUE!</v>
      </c>
      <c r="C415" s="17"/>
    </row>
    <row r="416" spans="1:3">
      <c r="A416" s="4" t="s">
        <v>142</v>
      </c>
      <c r="B416" s="32" t="e">
        <f>0.01*'11'!B$17*(E233*'11'!E136+F233*'11'!F136+G233*'11'!G136)+10*(B233*'11'!B136+C233*'11'!C136+D233*'11'!D136+H233*'11'!H136)</f>
        <v>#VALUE!</v>
      </c>
      <c r="C416" s="17"/>
    </row>
    <row r="417" spans="1:3">
      <c r="A417" s="23" t="s">
        <v>76</v>
      </c>
      <c r="C417" s="17"/>
    </row>
    <row r="418" spans="1:3">
      <c r="A418" s="4" t="s">
        <v>143</v>
      </c>
      <c r="B418" s="32" t="e">
        <f>0.01*'11'!B$17*(E235*'11'!E138+F235*'11'!F138+G235*'11'!G138)+10*(B235*'11'!B138+C235*'11'!C138+D235*'11'!D138+H235*'11'!H138)</f>
        <v>#VALUE!</v>
      </c>
      <c r="C418" s="17"/>
    </row>
    <row r="419" spans="1:3">
      <c r="A419" s="4" t="s">
        <v>144</v>
      </c>
      <c r="B419" s="32" t="e">
        <f>0.01*'11'!B$17*(E236*'11'!E139+F236*'11'!F139+G236*'11'!G139)+10*(B236*'11'!B139+C236*'11'!C139+D236*'11'!D139+H236*'11'!H139)</f>
        <v>#VALUE!</v>
      </c>
      <c r="C419" s="17"/>
    </row>
    <row r="420" spans="1:3">
      <c r="A420" s="4" t="s">
        <v>145</v>
      </c>
      <c r="B420" s="32" t="e">
        <f>0.01*'11'!B$17*(E237*'11'!E140+F237*'11'!F140+G237*'11'!G140)+10*(B237*'11'!B140+C237*'11'!C140+D237*'11'!D140+H237*'11'!H140)</f>
        <v>#VALUE!</v>
      </c>
      <c r="C420" s="17"/>
    </row>
    <row r="421" spans="1:3">
      <c r="A421" s="4" t="s">
        <v>146</v>
      </c>
      <c r="B421" s="32" t="e">
        <f>0.01*'11'!B$17*(E238*'11'!E141+F238*'11'!F141+G238*'11'!G141)+10*(B238*'11'!B141+C238*'11'!C141+D238*'11'!D141+H238*'11'!H141)</f>
        <v>#VALUE!</v>
      </c>
      <c r="C421" s="17"/>
    </row>
    <row r="422" spans="1:3">
      <c r="A422" s="4" t="s">
        <v>147</v>
      </c>
      <c r="B422" s="32" t="e">
        <f>0.01*'11'!B$17*(E239*'11'!E142+F239*'11'!F142+G239*'11'!G142)+10*(B239*'11'!B142+C239*'11'!C142+D239*'11'!D142+H239*'11'!H142)</f>
        <v>#VALUE!</v>
      </c>
      <c r="C422" s="17"/>
    </row>
    <row r="423" spans="1:3">
      <c r="A423" s="23" t="s">
        <v>77</v>
      </c>
      <c r="C423" s="17"/>
    </row>
    <row r="424" spans="1:3">
      <c r="A424" s="4" t="s">
        <v>148</v>
      </c>
      <c r="B424" s="32" t="e">
        <f>0.01*'11'!B$17*(E241*'11'!E144+F241*'11'!F144+G241*'11'!G144)+10*(B241*'11'!B144+C241*'11'!C144+D241*'11'!D144+H241*'11'!H144)</f>
        <v>#VALUE!</v>
      </c>
      <c r="C424" s="17"/>
    </row>
    <row r="425" spans="1:3">
      <c r="A425" s="4" t="s">
        <v>149</v>
      </c>
      <c r="B425" s="32" t="e">
        <f>0.01*'11'!B$17*(E242*'11'!E145+F242*'11'!F145+G242*'11'!G145)+10*(B242*'11'!B145+C242*'11'!C145+D242*'11'!D145+H242*'11'!H145)</f>
        <v>#VALUE!</v>
      </c>
      <c r="C425" s="17"/>
    </row>
    <row r="426" spans="1:3">
      <c r="A426" s="4" t="s">
        <v>150</v>
      </c>
      <c r="B426" s="32" t="e">
        <f>0.01*'11'!B$17*(E243*'11'!E146+F243*'11'!F146+G243*'11'!G146)+10*(B243*'11'!B146+C243*'11'!C146+D243*'11'!D146+H243*'11'!H146)</f>
        <v>#VALUE!</v>
      </c>
      <c r="C426" s="17"/>
    </row>
    <row r="427" spans="1:3">
      <c r="A427" s="4" t="s">
        <v>151</v>
      </c>
      <c r="B427" s="32" t="e">
        <f>0.01*'11'!B$17*(E244*'11'!E147+F244*'11'!F147+G244*'11'!G147)+10*(B244*'11'!B147+C244*'11'!C147+D244*'11'!D147+H244*'11'!H147)</f>
        <v>#VALUE!</v>
      </c>
      <c r="C427" s="17"/>
    </row>
    <row r="428" spans="1:3">
      <c r="A428" s="4" t="s">
        <v>152</v>
      </c>
      <c r="B428" s="32" t="e">
        <f>0.01*'11'!B$17*(E245*'11'!E148+F245*'11'!F148+G245*'11'!G148)+10*(B245*'11'!B148+C245*'11'!C148+D245*'11'!D148+H245*'11'!H148)</f>
        <v>#VALUE!</v>
      </c>
      <c r="C428" s="17"/>
    </row>
    <row r="429" spans="1:3">
      <c r="A429" s="23" t="s">
        <v>78</v>
      </c>
      <c r="C429" s="17"/>
    </row>
    <row r="430" spans="1:3">
      <c r="A430" s="4" t="s">
        <v>153</v>
      </c>
      <c r="B430" s="32" t="e">
        <f>0.01*'11'!B$17*(E247*'11'!E150+F247*'11'!F150+G247*'11'!G150)+10*(B247*'11'!B150+C247*'11'!C150+D247*'11'!D150+H247*'11'!H150)</f>
        <v>#VALUE!</v>
      </c>
      <c r="C430" s="17"/>
    </row>
    <row r="431" spans="1:3">
      <c r="A431" s="4" t="s">
        <v>154</v>
      </c>
      <c r="B431" s="32" t="e">
        <f>0.01*'11'!B$17*(E248*'11'!E151+F248*'11'!F151+G248*'11'!G151)+10*(B248*'11'!B151+C248*'11'!C151+D248*'11'!D151+H248*'11'!H151)</f>
        <v>#VALUE!</v>
      </c>
      <c r="C431" s="17"/>
    </row>
    <row r="432" spans="1:3">
      <c r="A432" s="4" t="s">
        <v>155</v>
      </c>
      <c r="B432" s="32" t="e">
        <f>0.01*'11'!B$17*(E249*'11'!E152+F249*'11'!F152+G249*'11'!G152)+10*(B249*'11'!B152+C249*'11'!C152+D249*'11'!D152+H249*'11'!H152)</f>
        <v>#VALUE!</v>
      </c>
      <c r="C432" s="17"/>
    </row>
    <row r="433" spans="1:3">
      <c r="A433" s="4" t="s">
        <v>156</v>
      </c>
      <c r="B433" s="32" t="e">
        <f>0.01*'11'!B$17*(E250*'11'!E153+F250*'11'!F153+G250*'11'!G153)+10*(B250*'11'!B153+C250*'11'!C153+D250*'11'!D153+H250*'11'!H153)</f>
        <v>#VALUE!</v>
      </c>
      <c r="C433" s="17"/>
    </row>
    <row r="434" spans="1:3">
      <c r="A434" s="4" t="s">
        <v>157</v>
      </c>
      <c r="B434" s="32" t="e">
        <f>0.01*'11'!B$17*(E251*'11'!E154+F251*'11'!F154+G251*'11'!G154)+10*(B251*'11'!B154+C251*'11'!C154+D251*'11'!D154+H251*'11'!H154)</f>
        <v>#VALUE!</v>
      </c>
      <c r="C434" s="17"/>
    </row>
    <row r="435" spans="1:3">
      <c r="A435" s="23" t="s">
        <v>79</v>
      </c>
      <c r="C435" s="17"/>
    </row>
    <row r="436" spans="1:3">
      <c r="A436" s="4" t="s">
        <v>158</v>
      </c>
      <c r="B436" s="32" t="e">
        <f>0.01*'11'!B$17*(E253*'11'!E156+F253*'11'!F156+G253*'11'!G156)+10*(B253*'11'!B156+C253*'11'!C156+D253*'11'!D156+H253*'11'!H156)</f>
        <v>#VALUE!</v>
      </c>
      <c r="C436" s="17"/>
    </row>
    <row r="437" spans="1:3">
      <c r="A437" s="4" t="s">
        <v>159</v>
      </c>
      <c r="B437" s="32" t="e">
        <f>0.01*'11'!B$17*(E254*'11'!E157+F254*'11'!F157+G254*'11'!G157)+10*(B254*'11'!B157+C254*'11'!C157+D254*'11'!D157+H254*'11'!H157)</f>
        <v>#VALUE!</v>
      </c>
      <c r="C437" s="17"/>
    </row>
    <row r="438" spans="1:3">
      <c r="A438" s="4" t="s">
        <v>160</v>
      </c>
      <c r="B438" s="32" t="e">
        <f>0.01*'11'!B$17*(E255*'11'!E158+F255*'11'!F158+G255*'11'!G158)+10*(B255*'11'!B158+C255*'11'!C158+D255*'11'!D158+H255*'11'!H158)</f>
        <v>#VALUE!</v>
      </c>
      <c r="C438" s="17"/>
    </row>
    <row r="439" spans="1:3">
      <c r="A439" s="4" t="s">
        <v>161</v>
      </c>
      <c r="B439" s="32" t="e">
        <f>0.01*'11'!B$17*(E256*'11'!E159+F256*'11'!F159+G256*'11'!G159)+10*(B256*'11'!B159+C256*'11'!C159+D256*'11'!D159+H256*'11'!H159)</f>
        <v>#VALUE!</v>
      </c>
      <c r="C439" s="17"/>
    </row>
    <row r="440" spans="1:3">
      <c r="A440" s="4" t="s">
        <v>162</v>
      </c>
      <c r="B440" s="32" t="e">
        <f>0.01*'11'!B$17*(E257*'11'!E160+F257*'11'!F160+G257*'11'!G160)+10*(B257*'11'!B160+C257*'11'!C160+D257*'11'!D160+H257*'11'!H160)</f>
        <v>#VALUE!</v>
      </c>
      <c r="C440" s="17"/>
    </row>
    <row r="441" spans="1:3">
      <c r="A441" s="23" t="s">
        <v>80</v>
      </c>
      <c r="C441" s="17"/>
    </row>
    <row r="442" spans="1:3">
      <c r="A442" s="4" t="s">
        <v>163</v>
      </c>
      <c r="B442" s="32" t="e">
        <f>0.01*'11'!B$17*(E259*'11'!E162+F259*'11'!F162+G259*'11'!G162)+10*(B259*'11'!B162+C259*'11'!C162+D259*'11'!D162+H259*'11'!H162)</f>
        <v>#VALUE!</v>
      </c>
      <c r="C442" s="17"/>
    </row>
    <row r="443" spans="1:3">
      <c r="A443" s="4" t="s">
        <v>164</v>
      </c>
      <c r="B443" s="32" t="e">
        <f>0.01*'11'!B$17*(E260*'11'!E163+F260*'11'!F163+G260*'11'!G163)+10*(B260*'11'!B163+C260*'11'!C163+D260*'11'!D163+H260*'11'!H163)</f>
        <v>#VALUE!</v>
      </c>
      <c r="C443" s="17"/>
    </row>
    <row r="444" spans="1:3">
      <c r="A444" s="4" t="s">
        <v>165</v>
      </c>
      <c r="B444" s="32" t="e">
        <f>0.01*'11'!B$17*(E261*'11'!E164+F261*'11'!F164+G261*'11'!G164)+10*(B261*'11'!B164+C261*'11'!C164+D261*'11'!D164+H261*'11'!H164)</f>
        <v>#VALUE!</v>
      </c>
      <c r="C444" s="17"/>
    </row>
    <row r="445" spans="1:3">
      <c r="A445" s="4" t="s">
        <v>166</v>
      </c>
      <c r="B445" s="32" t="e">
        <f>0.01*'11'!B$17*(E262*'11'!E165+F262*'11'!F165+G262*'11'!G165)+10*(B262*'11'!B165+C262*'11'!C165+D262*'11'!D165+H262*'11'!H165)</f>
        <v>#VALUE!</v>
      </c>
      <c r="C445" s="17"/>
    </row>
    <row r="446" spans="1:3">
      <c r="A446" s="4" t="s">
        <v>167</v>
      </c>
      <c r="B446" s="32" t="e">
        <f>0.01*'11'!B$17*(E263*'11'!E166+F263*'11'!F166+G263*'11'!G166)+10*(B263*'11'!B166+C263*'11'!C166+D263*'11'!D166+H263*'11'!H166)</f>
        <v>#VALUE!</v>
      </c>
      <c r="C446" s="17"/>
    </row>
    <row r="447" spans="1:3">
      <c r="A447" s="23" t="s">
        <v>81</v>
      </c>
      <c r="C447" s="17"/>
    </row>
    <row r="448" spans="1:3">
      <c r="A448" s="4" t="s">
        <v>168</v>
      </c>
      <c r="B448" s="32" t="e">
        <f>0.01*'11'!B$17*(E265*'11'!E168+F265*'11'!F168+G265*'11'!G168)+10*(B265*'11'!B168+C265*'11'!C168+D265*'11'!D168+H265*'11'!H168)</f>
        <v>#VALUE!</v>
      </c>
      <c r="C448" s="17"/>
    </row>
    <row r="449" spans="1:3">
      <c r="A449" s="4" t="s">
        <v>169</v>
      </c>
      <c r="B449" s="32" t="e">
        <f>0.01*'11'!B$17*(E266*'11'!E169+F266*'11'!F169+G266*'11'!G169)+10*(B266*'11'!B169+C266*'11'!C169+D266*'11'!D169+H266*'11'!H169)</f>
        <v>#VALUE!</v>
      </c>
      <c r="C449" s="17"/>
    </row>
    <row r="450" spans="1:3">
      <c r="A450" s="4" t="s">
        <v>170</v>
      </c>
      <c r="B450" s="32" t="e">
        <f>0.01*'11'!B$17*(E267*'11'!E170+F267*'11'!F170+G267*'11'!G170)+10*(B267*'11'!B170+C267*'11'!C170+D267*'11'!D170+H267*'11'!H170)</f>
        <v>#VALUE!</v>
      </c>
      <c r="C450" s="17"/>
    </row>
    <row r="451" spans="1:3">
      <c r="A451" s="4" t="s">
        <v>171</v>
      </c>
      <c r="B451" s="32" t="e">
        <f>0.01*'11'!B$17*(E268*'11'!E171+F268*'11'!F171+G268*'11'!G171)+10*(B268*'11'!B171+C268*'11'!C171+D268*'11'!D171+H268*'11'!H171)</f>
        <v>#VALUE!</v>
      </c>
      <c r="C451" s="17"/>
    </row>
    <row r="452" spans="1:3">
      <c r="A452" s="4" t="s">
        <v>172</v>
      </c>
      <c r="B452" s="32" t="e">
        <f>0.01*'11'!B$17*(E269*'11'!E172+F269*'11'!F172+G269*'11'!G172)+10*(B269*'11'!B172+C269*'11'!C172+D269*'11'!D172+H269*'11'!H172)</f>
        <v>#VALUE!</v>
      </c>
      <c r="C452" s="17"/>
    </row>
    <row r="453" spans="1:3">
      <c r="A453" s="23" t="s">
        <v>82</v>
      </c>
      <c r="C453" s="17"/>
    </row>
    <row r="454" spans="1:3">
      <c r="A454" s="4" t="s">
        <v>173</v>
      </c>
      <c r="B454" s="32" t="e">
        <f>0.01*'11'!B$17*(E271*'11'!E174+F271*'11'!F174+G271*'11'!G174)+10*(B271*'11'!B174+C271*'11'!C174+D271*'11'!D174+H271*'11'!H174)</f>
        <v>#VALUE!</v>
      </c>
      <c r="C454" s="17"/>
    </row>
    <row r="455" spans="1:3">
      <c r="A455" s="4" t="s">
        <v>174</v>
      </c>
      <c r="B455" s="32" t="e">
        <f>0.01*'11'!B$17*(E272*'11'!E175+F272*'11'!F175+G272*'11'!G175)+10*(B272*'11'!B175+C272*'11'!C175+D272*'11'!D175+H272*'11'!H175)</f>
        <v>#VALUE!</v>
      </c>
      <c r="C455" s="17"/>
    </row>
    <row r="456" spans="1:3">
      <c r="A456" s="4" t="s">
        <v>175</v>
      </c>
      <c r="B456" s="32" t="e">
        <f>0.01*'11'!B$17*(E273*'11'!E176+F273*'11'!F176+G273*'11'!G176)+10*(B273*'11'!B176+C273*'11'!C176+D273*'11'!D176+H273*'11'!H176)</f>
        <v>#VALUE!</v>
      </c>
      <c r="C456" s="17"/>
    </row>
    <row r="457" spans="1:3">
      <c r="A457" s="4" t="s">
        <v>176</v>
      </c>
      <c r="B457" s="32" t="e">
        <f>0.01*'11'!B$17*(E274*'11'!E177+F274*'11'!F177+G274*'11'!G177)+10*(B274*'11'!B177+C274*'11'!C177+D274*'11'!D177+H274*'11'!H177)</f>
        <v>#VALUE!</v>
      </c>
      <c r="C457" s="17"/>
    </row>
    <row r="458" spans="1:3">
      <c r="A458" s="4" t="s">
        <v>177</v>
      </c>
      <c r="B458" s="32" t="e">
        <f>0.01*'11'!B$17*(E275*'11'!E178+F275*'11'!F178+G275*'11'!G178)+10*(B275*'11'!B178+C275*'11'!C178+D275*'11'!D178+H275*'11'!H178)</f>
        <v>#VALUE!</v>
      </c>
      <c r="C458" s="17"/>
    </row>
    <row r="459" spans="1:3">
      <c r="A459" s="23" t="s">
        <v>83</v>
      </c>
      <c r="C459" s="17"/>
    </row>
    <row r="460" spans="1:3">
      <c r="A460" s="4" t="s">
        <v>178</v>
      </c>
      <c r="B460" s="32" t="e">
        <f>0.01*'11'!B$17*(E277*'11'!E180+F277*'11'!F180+G277*'11'!G180)+10*(B277*'11'!B180+C277*'11'!C180+D277*'11'!D180+H277*'11'!H180)</f>
        <v>#VALUE!</v>
      </c>
      <c r="C460" s="17"/>
    </row>
    <row r="461" spans="1:3">
      <c r="A461" s="4" t="s">
        <v>179</v>
      </c>
      <c r="B461" s="32" t="e">
        <f>0.01*'11'!B$17*(E278*'11'!E181+F278*'11'!F181+G278*'11'!G181)+10*(B278*'11'!B181+C278*'11'!C181+D278*'11'!D181+H278*'11'!H181)</f>
        <v>#VALUE!</v>
      </c>
      <c r="C461" s="17"/>
    </row>
    <row r="462" spans="1:3">
      <c r="A462" s="4" t="s">
        <v>180</v>
      </c>
      <c r="B462" s="32" t="e">
        <f>0.01*'11'!B$17*(E279*'11'!E182+F279*'11'!F182+G279*'11'!G182)+10*(B279*'11'!B182+C279*'11'!C182+D279*'11'!D182+H279*'11'!H182)</f>
        <v>#VALUE!</v>
      </c>
      <c r="C462" s="17"/>
    </row>
    <row r="463" spans="1:3">
      <c r="A463" s="4" t="s">
        <v>181</v>
      </c>
      <c r="B463" s="32" t="e">
        <f>0.01*'11'!B$17*(E280*'11'!E183+F280*'11'!F183+G280*'11'!G183)+10*(B280*'11'!B183+C280*'11'!C183+D280*'11'!D183+H280*'11'!H183)</f>
        <v>#VALUE!</v>
      </c>
      <c r="C463" s="17"/>
    </row>
    <row r="464" spans="1:3">
      <c r="A464" s="4" t="s">
        <v>182</v>
      </c>
      <c r="B464" s="32" t="e">
        <f>0.01*'11'!B$17*(E281*'11'!E184+F281*'11'!F184+G281*'11'!G184)+10*(B281*'11'!B184+C281*'11'!C184+D281*'11'!D184+H281*'11'!H184)</f>
        <v>#VALUE!</v>
      </c>
      <c r="C464" s="17"/>
    </row>
    <row r="465" spans="1:3">
      <c r="A465" s="23" t="s">
        <v>84</v>
      </c>
      <c r="C465" s="17"/>
    </row>
    <row r="466" spans="1:3">
      <c r="A466" s="4" t="s">
        <v>183</v>
      </c>
      <c r="B466" s="32" t="e">
        <f>0.01*'11'!B$17*(E283*'11'!E186+F283*'11'!F186+G283*'11'!G186)+10*(B283*'11'!B186+C283*'11'!C186+D283*'11'!D186+H283*'11'!H186)</f>
        <v>#VALUE!</v>
      </c>
      <c r="C466" s="17"/>
    </row>
    <row r="467" spans="1:3">
      <c r="A467" s="4" t="s">
        <v>184</v>
      </c>
      <c r="B467" s="32" t="e">
        <f>0.01*'11'!B$17*(E284*'11'!E187+F284*'11'!F187+G284*'11'!G187)+10*(B284*'11'!B187+C284*'11'!C187+D284*'11'!D187+H284*'11'!H187)</f>
        <v>#VALUE!</v>
      </c>
      <c r="C467" s="17"/>
    </row>
    <row r="468" spans="1:3">
      <c r="A468" s="4" t="s">
        <v>185</v>
      </c>
      <c r="B468" s="32" t="e">
        <f>0.01*'11'!B$17*(E285*'11'!E188+F285*'11'!F188+G285*'11'!G188)+10*(B285*'11'!B188+C285*'11'!C188+D285*'11'!D188+H285*'11'!H188)</f>
        <v>#VALUE!</v>
      </c>
      <c r="C468" s="17"/>
    </row>
    <row r="469" spans="1:3">
      <c r="A469" s="4" t="s">
        <v>186</v>
      </c>
      <c r="B469" s="32" t="e">
        <f>0.01*'11'!B$17*(E286*'11'!E189+F286*'11'!F189+G286*'11'!G189)+10*(B286*'11'!B189+C286*'11'!C189+D286*'11'!D189+H286*'11'!H189)</f>
        <v>#VALUE!</v>
      </c>
      <c r="C469" s="17"/>
    </row>
    <row r="470" spans="1:3">
      <c r="A470" s="4" t="s">
        <v>187</v>
      </c>
      <c r="B470" s="32" t="e">
        <f>0.01*'11'!B$17*(E287*'11'!E190+F287*'11'!F190+G287*'11'!G190)+10*(B287*'11'!B190+C287*'11'!C190+D287*'11'!D190+H287*'11'!H190)</f>
        <v>#VALUE!</v>
      </c>
      <c r="C470" s="17"/>
    </row>
    <row r="471" spans="1:3">
      <c r="A471" s="23" t="s">
        <v>85</v>
      </c>
      <c r="C471" s="17"/>
    </row>
    <row r="472" spans="1:3">
      <c r="A472" s="4" t="s">
        <v>188</v>
      </c>
      <c r="B472" s="32" t="e">
        <f>0.01*'11'!B$17*(E289*'11'!E192+F289*'11'!F192+G289*'11'!G192)+10*(B289*'11'!B192+C289*'11'!C192+D289*'11'!D192+H289*'11'!H192)</f>
        <v>#VALUE!</v>
      </c>
      <c r="C472" s="17"/>
    </row>
    <row r="473" spans="1:3">
      <c r="A473" s="4" t="s">
        <v>189</v>
      </c>
      <c r="B473" s="32" t="e">
        <f>0.01*'11'!B$17*(E290*'11'!E193+F290*'11'!F193+G290*'11'!G193)+10*(B290*'11'!B193+C290*'11'!C193+D290*'11'!D193+H290*'11'!H193)</f>
        <v>#VALUE!</v>
      </c>
      <c r="C473" s="17"/>
    </row>
    <row r="474" spans="1:3">
      <c r="A474" s="4" t="s">
        <v>190</v>
      </c>
      <c r="B474" s="32" t="e">
        <f>0.01*'11'!B$17*(E291*'11'!E194+F291*'11'!F194+G291*'11'!G194)+10*(B291*'11'!B194+C291*'11'!C194+D291*'11'!D194+H291*'11'!H194)</f>
        <v>#VALUE!</v>
      </c>
      <c r="C474" s="17"/>
    </row>
    <row r="475" spans="1:3">
      <c r="A475" s="4" t="s">
        <v>191</v>
      </c>
      <c r="B475" s="32" t="e">
        <f>0.01*'11'!B$17*(E292*'11'!E195+F292*'11'!F195+G292*'11'!G195)+10*(B292*'11'!B195+C292*'11'!C195+D292*'11'!D195+H292*'11'!H195)</f>
        <v>#VALUE!</v>
      </c>
      <c r="C475" s="17"/>
    </row>
    <row r="476" spans="1:3">
      <c r="A476" s="4" t="s">
        <v>192</v>
      </c>
      <c r="B476" s="32" t="e">
        <f>0.01*'11'!B$17*(E293*'11'!E196+F293*'11'!F196+G293*'11'!G196)+10*(B293*'11'!B196+C293*'11'!C196+D293*'11'!D196+H293*'11'!H196)</f>
        <v>#VALUE!</v>
      </c>
      <c r="C476" s="17"/>
    </row>
    <row r="477" spans="1:3">
      <c r="A477" s="23" t="s">
        <v>86</v>
      </c>
      <c r="C477" s="17"/>
    </row>
    <row r="478" spans="1:3">
      <c r="A478" s="4" t="s">
        <v>193</v>
      </c>
      <c r="B478" s="32" t="e">
        <f>0.01*'11'!B$17*(E295*'11'!E198+F295*'11'!F198+G295*'11'!G198)+10*(B295*'11'!B198+C295*'11'!C198+D295*'11'!D198+H295*'11'!H198)</f>
        <v>#VALUE!</v>
      </c>
      <c r="C478" s="17"/>
    </row>
    <row r="479" spans="1:3">
      <c r="A479" s="4" t="s">
        <v>194</v>
      </c>
      <c r="B479" s="32" t="e">
        <f>0.01*'11'!B$17*(E296*'11'!E199+F296*'11'!F199+G296*'11'!G199)+10*(B296*'11'!B199+C296*'11'!C199+D296*'11'!D199+H296*'11'!H199)</f>
        <v>#VALUE!</v>
      </c>
      <c r="C479" s="17"/>
    </row>
    <row r="480" spans="1:3">
      <c r="A480" s="4" t="s">
        <v>195</v>
      </c>
      <c r="B480" s="32" t="e">
        <f>0.01*'11'!B$17*(E297*'11'!E200+F297*'11'!F200+G297*'11'!G200)+10*(B297*'11'!B200+C297*'11'!C200+D297*'11'!D200+H297*'11'!H200)</f>
        <v>#VALUE!</v>
      </c>
      <c r="C480" s="17"/>
    </row>
    <row r="481" spans="1:3">
      <c r="A481" s="4" t="s">
        <v>196</v>
      </c>
      <c r="B481" s="32" t="e">
        <f>0.01*'11'!B$17*(E298*'11'!E201+F298*'11'!F201+G298*'11'!G201)+10*(B298*'11'!B201+C298*'11'!C201+D298*'11'!D201+H298*'11'!H201)</f>
        <v>#VALUE!</v>
      </c>
      <c r="C481" s="17"/>
    </row>
    <row r="482" spans="1:3">
      <c r="A482" s="4" t="s">
        <v>197</v>
      </c>
      <c r="B482" s="32" t="e">
        <f>0.01*'11'!B$17*(E299*'11'!E202+F299*'11'!F202+G299*'11'!G202)+10*(B299*'11'!B202+C299*'11'!C202+D299*'11'!D202+H299*'11'!H202)</f>
        <v>#VALUE!</v>
      </c>
      <c r="C482" s="17"/>
    </row>
    <row r="483" spans="1:3">
      <c r="A483" s="23" t="s">
        <v>87</v>
      </c>
      <c r="C483" s="17"/>
    </row>
    <row r="484" spans="1:3">
      <c r="A484" s="4" t="s">
        <v>198</v>
      </c>
      <c r="B484" s="32" t="e">
        <f>0.01*'11'!B$17*(E301*'11'!E204+F301*'11'!F204+G301*'11'!G204)+10*(B301*'11'!B204+C301*'11'!C204+D301*'11'!D204+H301*'11'!H204)</f>
        <v>#VALUE!</v>
      </c>
      <c r="C484" s="17"/>
    </row>
    <row r="485" spans="1:3">
      <c r="A485" s="4" t="s">
        <v>199</v>
      </c>
      <c r="B485" s="32" t="e">
        <f>0.01*'11'!B$17*(E302*'11'!E205+F302*'11'!F205+G302*'11'!G205)+10*(B302*'11'!B205+C302*'11'!C205+D302*'11'!D205+H302*'11'!H205)</f>
        <v>#VALUE!</v>
      </c>
      <c r="C485" s="17"/>
    </row>
    <row r="486" spans="1:3">
      <c r="A486" s="4" t="s">
        <v>200</v>
      </c>
      <c r="B486" s="32" t="e">
        <f>0.01*'11'!B$17*(E303*'11'!E206+F303*'11'!F206+G303*'11'!G206)+10*(B303*'11'!B206+C303*'11'!C206+D303*'11'!D206+H303*'11'!H206)</f>
        <v>#VALUE!</v>
      </c>
      <c r="C486" s="17"/>
    </row>
    <row r="487" spans="1:3">
      <c r="A487" s="4" t="s">
        <v>201</v>
      </c>
      <c r="B487" s="32" t="e">
        <f>0.01*'11'!B$17*(E304*'11'!E207+F304*'11'!F207+G304*'11'!G207)+10*(B304*'11'!B207+C304*'11'!C207+D304*'11'!D207+H304*'11'!H207)</f>
        <v>#VALUE!</v>
      </c>
      <c r="C487" s="17"/>
    </row>
    <row r="488" spans="1:3">
      <c r="A488" s="4" t="s">
        <v>202</v>
      </c>
      <c r="B488" s="32" t="e">
        <f>0.01*'11'!B$17*(E305*'11'!E208+F305*'11'!F208+G305*'11'!G208)+10*(B305*'11'!B208+C305*'11'!C208+D305*'11'!D208+H305*'11'!H208)</f>
        <v>#VALUE!</v>
      </c>
      <c r="C488" s="17"/>
    </row>
    <row r="489" spans="1:3">
      <c r="A489" s="23" t="s">
        <v>88</v>
      </c>
      <c r="C489" s="17"/>
    </row>
    <row r="490" spans="1:3">
      <c r="A490" s="4" t="s">
        <v>203</v>
      </c>
      <c r="B490" s="32" t="e">
        <f>0.01*'11'!B$17*(E307*'11'!E210+F307*'11'!F210+G307*'11'!G210)+10*(B307*'11'!B210+C307*'11'!C210+D307*'11'!D210+H307*'11'!H210)</f>
        <v>#VALUE!</v>
      </c>
      <c r="C490" s="17"/>
    </row>
    <row r="491" spans="1:3">
      <c r="A491" s="4" t="s">
        <v>204</v>
      </c>
      <c r="B491" s="32" t="e">
        <f>0.01*'11'!B$17*(E308*'11'!E211+F308*'11'!F211+G308*'11'!G211)+10*(B308*'11'!B211+C308*'11'!C211+D308*'11'!D211+H308*'11'!H211)</f>
        <v>#VALUE!</v>
      </c>
      <c r="C491" s="17"/>
    </row>
    <row r="492" spans="1:3">
      <c r="A492" s="4" t="s">
        <v>205</v>
      </c>
      <c r="B492" s="32" t="e">
        <f>0.01*'11'!B$17*(E309*'11'!E212+F309*'11'!F212+G309*'11'!G212)+10*(B309*'11'!B212+C309*'11'!C212+D309*'11'!D212+H309*'11'!H212)</f>
        <v>#VALUE!</v>
      </c>
      <c r="C492" s="17"/>
    </row>
    <row r="493" spans="1:3">
      <c r="A493" s="4" t="s">
        <v>206</v>
      </c>
      <c r="B493" s="32" t="e">
        <f>0.01*'11'!B$17*(E310*'11'!E213+F310*'11'!F213+G310*'11'!G213)+10*(B310*'11'!B213+C310*'11'!C213+D310*'11'!D213+H310*'11'!H213)</f>
        <v>#VALUE!</v>
      </c>
      <c r="C493" s="17"/>
    </row>
    <row r="494" spans="1:3">
      <c r="A494" s="4" t="s">
        <v>207</v>
      </c>
      <c r="B494" s="32" t="e">
        <f>0.01*'11'!B$17*(E311*'11'!E214+F311*'11'!F214+G311*'11'!G214)+10*(B311*'11'!B214+C311*'11'!C214+D311*'11'!D214+H311*'11'!H214)</f>
        <v>#VALUE!</v>
      </c>
      <c r="C494" s="17"/>
    </row>
    <row r="495" spans="1:3">
      <c r="A495" s="23" t="s">
        <v>89</v>
      </c>
      <c r="C495" s="17"/>
    </row>
    <row r="496" spans="1:3">
      <c r="A496" s="4" t="s">
        <v>208</v>
      </c>
      <c r="B496" s="32" t="e">
        <f>0.01*'11'!B$17*(E313*'11'!E216+F313*'11'!F216+G313*'11'!G216)+10*(B313*'11'!B216+C313*'11'!C216+D313*'11'!D216+H313*'11'!H216)</f>
        <v>#VALUE!</v>
      </c>
      <c r="C496" s="17"/>
    </row>
    <row r="497" spans="1:3">
      <c r="A497" s="4" t="s">
        <v>209</v>
      </c>
      <c r="B497" s="32" t="e">
        <f>0.01*'11'!B$17*(E314*'11'!E217+F314*'11'!F217+G314*'11'!G217)+10*(B314*'11'!B217+C314*'11'!C217+D314*'11'!D217+H314*'11'!H217)</f>
        <v>#VALUE!</v>
      </c>
      <c r="C497" s="17"/>
    </row>
    <row r="498" spans="1:3">
      <c r="A498" s="4" t="s">
        <v>210</v>
      </c>
      <c r="B498" s="32" t="e">
        <f>0.01*'11'!B$17*(E315*'11'!E218+F315*'11'!F218+G315*'11'!G218)+10*(B315*'11'!B218+C315*'11'!C218+D315*'11'!D218+H315*'11'!H218)</f>
        <v>#VALUE!</v>
      </c>
      <c r="C498" s="17"/>
    </row>
    <row r="499" spans="1:3">
      <c r="A499" s="4" t="s">
        <v>211</v>
      </c>
      <c r="B499" s="32" t="e">
        <f>0.01*'11'!B$17*(E316*'11'!E219+F316*'11'!F219+G316*'11'!G219)+10*(B316*'11'!B219+C316*'11'!C219+D316*'11'!D219+H316*'11'!H219)</f>
        <v>#VALUE!</v>
      </c>
      <c r="C499" s="17"/>
    </row>
    <row r="500" spans="1:3">
      <c r="A500" s="4" t="s">
        <v>212</v>
      </c>
      <c r="B500" s="32" t="e">
        <f>0.01*'11'!B$17*(E317*'11'!E220+F317*'11'!F220+G317*'11'!G220)+10*(B317*'11'!B220+C317*'11'!C220+D317*'11'!D220+H317*'11'!H220)</f>
        <v>#VALUE!</v>
      </c>
      <c r="C500" s="17"/>
    </row>
    <row r="501" spans="1:3">
      <c r="A501" s="23" t="s">
        <v>90</v>
      </c>
      <c r="C501" s="17"/>
    </row>
    <row r="502" spans="1:3">
      <c r="A502" s="4" t="s">
        <v>213</v>
      </c>
      <c r="B502" s="32" t="e">
        <f>0.01*'11'!B$17*(E319*'11'!E222+F319*'11'!F222+G319*'11'!G222)+10*(B319*'11'!B222+C319*'11'!C222+D319*'11'!D222+H319*'11'!H222)</f>
        <v>#VALUE!</v>
      </c>
      <c r="C502" s="17"/>
    </row>
    <row r="503" spans="1:3">
      <c r="A503" s="4" t="s">
        <v>214</v>
      </c>
      <c r="B503" s="32" t="e">
        <f>0.01*'11'!B$17*(E320*'11'!E223+F320*'11'!F223+G320*'11'!G223)+10*(B320*'11'!B223+C320*'11'!C223+D320*'11'!D223+H320*'11'!H223)</f>
        <v>#VALUE!</v>
      </c>
      <c r="C503" s="17"/>
    </row>
    <row r="504" spans="1:3">
      <c r="A504" s="4" t="s">
        <v>215</v>
      </c>
      <c r="B504" s="32" t="e">
        <f>0.01*'11'!B$17*(E321*'11'!E224+F321*'11'!F224+G321*'11'!G224)+10*(B321*'11'!B224+C321*'11'!C224+D321*'11'!D224+H321*'11'!H224)</f>
        <v>#VALUE!</v>
      </c>
      <c r="C504" s="17"/>
    </row>
    <row r="505" spans="1:3">
      <c r="A505" s="4" t="s">
        <v>216</v>
      </c>
      <c r="B505" s="32" t="e">
        <f>0.01*'11'!B$17*(E322*'11'!E225+F322*'11'!F225+G322*'11'!G225)+10*(B322*'11'!B225+C322*'11'!C225+D322*'11'!D225+H322*'11'!H225)</f>
        <v>#VALUE!</v>
      </c>
      <c r="C505" s="17"/>
    </row>
    <row r="506" spans="1:3">
      <c r="A506" s="4" t="s">
        <v>217</v>
      </c>
      <c r="B506" s="32" t="e">
        <f>0.01*'11'!B$17*(E323*'11'!E226+F323*'11'!F226+G323*'11'!G226)+10*(B323*'11'!B226+C323*'11'!C226+D323*'11'!D226+H323*'11'!H226)</f>
        <v>#VALUE!</v>
      </c>
      <c r="C506" s="17"/>
    </row>
    <row r="507" spans="1:3">
      <c r="A507" s="23" t="s">
        <v>91</v>
      </c>
      <c r="C507" s="17"/>
    </row>
    <row r="508" spans="1:3">
      <c r="A508" s="4" t="s">
        <v>218</v>
      </c>
      <c r="B508" s="32" t="e">
        <f>0.01*'11'!B$17*(E325*'11'!E228+F325*'11'!F228+G325*'11'!G228)+10*(B325*'11'!B228+C325*'11'!C228+D325*'11'!D228+H325*'11'!H228)</f>
        <v>#VALUE!</v>
      </c>
      <c r="C508" s="17"/>
    </row>
    <row r="509" spans="1:3">
      <c r="A509" s="4" t="s">
        <v>219</v>
      </c>
      <c r="B509" s="32" t="e">
        <f>0.01*'11'!B$17*(E326*'11'!E229+F326*'11'!F229+G326*'11'!G229)+10*(B326*'11'!B229+C326*'11'!C229+D326*'11'!D229+H326*'11'!H229)</f>
        <v>#VALUE!</v>
      </c>
      <c r="C509" s="17"/>
    </row>
    <row r="510" spans="1:3">
      <c r="A510" s="4" t="s">
        <v>220</v>
      </c>
      <c r="B510" s="32" t="e">
        <f>0.01*'11'!B$17*(E327*'11'!E230+F327*'11'!F230+G327*'11'!G230)+10*(B327*'11'!B230+C327*'11'!C230+D327*'11'!D230+H327*'11'!H230)</f>
        <v>#VALUE!</v>
      </c>
      <c r="C510" s="17"/>
    </row>
    <row r="511" spans="1:3">
      <c r="A511" s="4" t="s">
        <v>221</v>
      </c>
      <c r="B511" s="32" t="e">
        <f>0.01*'11'!B$17*(E328*'11'!E231+F328*'11'!F231+G328*'11'!G231)+10*(B328*'11'!B231+C328*'11'!C231+D328*'11'!D231+H328*'11'!H231)</f>
        <v>#VALUE!</v>
      </c>
      <c r="C511" s="17"/>
    </row>
    <row r="512" spans="1:3">
      <c r="A512" s="4" t="s">
        <v>222</v>
      </c>
      <c r="B512" s="32" t="e">
        <f>0.01*'11'!B$17*(E329*'11'!E232+F329*'11'!F232+G329*'11'!G232)+10*(B329*'11'!B232+C329*'11'!C232+D329*'11'!D232+H329*'11'!H232)</f>
        <v>#VALUE!</v>
      </c>
      <c r="C512" s="17"/>
    </row>
    <row r="513" spans="1:3">
      <c r="A513" s="23" t="s">
        <v>92</v>
      </c>
      <c r="C513" s="17"/>
    </row>
    <row r="514" spans="1:3">
      <c r="A514" s="4" t="s">
        <v>223</v>
      </c>
      <c r="B514" s="32" t="e">
        <f>0.01*'11'!B$17*(E331*'11'!E234+F331*'11'!F234+G331*'11'!G234)+10*(B331*'11'!B234+C331*'11'!C234+D331*'11'!D234+H331*'11'!H234)</f>
        <v>#VALUE!</v>
      </c>
      <c r="C514" s="17"/>
    </row>
    <row r="515" spans="1:3">
      <c r="A515" s="4" t="s">
        <v>224</v>
      </c>
      <c r="B515" s="32" t="e">
        <f>0.01*'11'!B$17*(E332*'11'!E235+F332*'11'!F235+G332*'11'!G235)+10*(B332*'11'!B235+C332*'11'!C235+D332*'11'!D235+H332*'11'!H235)</f>
        <v>#VALUE!</v>
      </c>
      <c r="C515" s="17"/>
    </row>
    <row r="516" spans="1:3" ht="30">
      <c r="A516" s="4" t="s">
        <v>225</v>
      </c>
      <c r="B516" s="32" t="e">
        <f>0.01*'11'!B$17*(E333*'11'!E236+F333*'11'!F236+G333*'11'!G236)+10*(B333*'11'!B236+C333*'11'!C236+D333*'11'!D236+H333*'11'!H236)</f>
        <v>#VALUE!</v>
      </c>
      <c r="C516" s="17"/>
    </row>
    <row r="517" spans="1:3">
      <c r="A517" s="4" t="s">
        <v>226</v>
      </c>
      <c r="B517" s="32" t="e">
        <f>0.01*'11'!B$17*(E334*'11'!E237+F334*'11'!F237+G334*'11'!G237)+10*(B334*'11'!B237+C334*'11'!C237+D334*'11'!D237+H334*'11'!H237)</f>
        <v>#VALUE!</v>
      </c>
      <c r="C517" s="17"/>
    </row>
    <row r="518" spans="1:3">
      <c r="A518" s="4" t="s">
        <v>227</v>
      </c>
      <c r="B518" s="32" t="e">
        <f>0.01*'11'!B$17*(E335*'11'!E238+F335*'11'!F238+G335*'11'!G238)+10*(B335*'11'!B238+C335*'11'!C238+D335*'11'!D238+H335*'11'!H238)</f>
        <v>#VALUE!</v>
      </c>
      <c r="C518" s="17"/>
    </row>
    <row r="519" spans="1:3">
      <c r="A519" s="23" t="s">
        <v>93</v>
      </c>
      <c r="C519" s="17"/>
    </row>
    <row r="520" spans="1:3">
      <c r="A520" s="4" t="s">
        <v>228</v>
      </c>
      <c r="B520" s="32" t="e">
        <f>0.01*'11'!B$17*(E337*'11'!E240+F337*'11'!F240+G337*'11'!G240)+10*(B337*'11'!B240+C337*'11'!C240+D337*'11'!D240+H337*'11'!H240)</f>
        <v>#VALUE!</v>
      </c>
      <c r="C520" s="17"/>
    </row>
    <row r="521" spans="1:3">
      <c r="A521" s="4" t="s">
        <v>229</v>
      </c>
      <c r="B521" s="32" t="e">
        <f>0.01*'11'!B$17*(E338*'11'!E241+F338*'11'!F241+G338*'11'!G241)+10*(B338*'11'!B241+C338*'11'!C241+D338*'11'!D241+H338*'11'!H241)</f>
        <v>#VALUE!</v>
      </c>
      <c r="C521" s="17"/>
    </row>
    <row r="522" spans="1:3">
      <c r="A522" s="4" t="s">
        <v>230</v>
      </c>
      <c r="B522" s="32" t="e">
        <f>0.01*'11'!B$17*(E339*'11'!E242+F339*'11'!F242+G339*'11'!G242)+10*(B339*'11'!B242+C339*'11'!C242+D339*'11'!D242+H339*'11'!H242)</f>
        <v>#VALUE!</v>
      </c>
      <c r="C522" s="17"/>
    </row>
    <row r="523" spans="1:3">
      <c r="A523" s="4" t="s">
        <v>231</v>
      </c>
      <c r="B523" s="32" t="e">
        <f>0.01*'11'!B$17*(E340*'11'!E243+F340*'11'!F243+G340*'11'!G243)+10*(B340*'11'!B243+C340*'11'!C243+D340*'11'!D243+H340*'11'!H243)</f>
        <v>#VALUE!</v>
      </c>
      <c r="C523" s="17"/>
    </row>
    <row r="524" spans="1:3">
      <c r="A524" s="4" t="s">
        <v>232</v>
      </c>
      <c r="B524" s="32" t="e">
        <f>0.01*'11'!B$17*(E341*'11'!E244+F341*'11'!F244+G341*'11'!G244)+10*(B341*'11'!B244+C341*'11'!C244+D341*'11'!D244+H341*'11'!H244)</f>
        <v>#VALUE!</v>
      </c>
      <c r="C524" s="17"/>
    </row>
    <row r="525" spans="1:3">
      <c r="A525" s="23" t="s">
        <v>94</v>
      </c>
      <c r="C525" s="17"/>
    </row>
    <row r="526" spans="1:3">
      <c r="A526" s="4" t="s">
        <v>233</v>
      </c>
      <c r="B526" s="32" t="e">
        <f>0.01*'11'!B$17*(E343*'11'!E246+F343*'11'!F246+G343*'11'!G246)+10*(B343*'11'!B246+C343*'11'!C246+D343*'11'!D246+H343*'11'!H246)</f>
        <v>#VALUE!</v>
      </c>
      <c r="C526" s="17"/>
    </row>
    <row r="527" spans="1:3">
      <c r="A527" s="4" t="s">
        <v>234</v>
      </c>
      <c r="B527" s="32" t="e">
        <f>0.01*'11'!B$17*(E344*'11'!E247+F344*'11'!F247+G344*'11'!G247)+10*(B344*'11'!B247+C344*'11'!C247+D344*'11'!D247+H344*'11'!H247)</f>
        <v>#VALUE!</v>
      </c>
      <c r="C527" s="17"/>
    </row>
    <row r="528" spans="1:3">
      <c r="A528" s="4" t="s">
        <v>235</v>
      </c>
      <c r="B528" s="32" t="e">
        <f>0.01*'11'!B$17*(E345*'11'!E248+F345*'11'!F248+G345*'11'!G248)+10*(B345*'11'!B248+C345*'11'!C248+D345*'11'!D248+H345*'11'!H248)</f>
        <v>#VALUE!</v>
      </c>
      <c r="C528" s="17"/>
    </row>
    <row r="529" spans="1:3">
      <c r="A529" s="4" t="s">
        <v>236</v>
      </c>
      <c r="B529" s="32" t="e">
        <f>0.01*'11'!B$17*(E346*'11'!E249+F346*'11'!F249+G346*'11'!G249)+10*(B346*'11'!B249+C346*'11'!C249+D346*'11'!D249+H346*'11'!H249)</f>
        <v>#VALUE!</v>
      </c>
      <c r="C529" s="17"/>
    </row>
    <row r="530" spans="1:3">
      <c r="A530" s="4" t="s">
        <v>237</v>
      </c>
      <c r="B530" s="32" t="e">
        <f>0.01*'11'!B$17*(E347*'11'!E250+F347*'11'!F250+G347*'11'!G250)+10*(B347*'11'!B250+C347*'11'!C250+D347*'11'!D250+H347*'11'!H250)</f>
        <v>#VALUE!</v>
      </c>
      <c r="C530" s="17"/>
    </row>
    <row r="532" spans="1:3" ht="21" customHeight="1">
      <c r="A532" s="1" t="s">
        <v>1208</v>
      </c>
    </row>
    <row r="533" spans="1:3" hidden="1" outlineLevel="1">
      <c r="A533" s="2" t="s">
        <v>287</v>
      </c>
    </row>
    <row r="534" spans="1:3" hidden="1" outlineLevel="1">
      <c r="A534" s="31" t="s">
        <v>1209</v>
      </c>
    </row>
    <row r="535" spans="1:3" hidden="1" outlineLevel="1">
      <c r="A535" s="2" t="s">
        <v>427</v>
      </c>
    </row>
    <row r="537" spans="1:3" ht="45">
      <c r="B537" s="15" t="s">
        <v>1210</v>
      </c>
    </row>
    <row r="538" spans="1:3" ht="30">
      <c r="A538" s="4" t="s">
        <v>1210</v>
      </c>
      <c r="B538" s="32" t="e">
        <f>SUM(B$369:B$530)</f>
        <v>#VALUE!</v>
      </c>
      <c r="C538" s="17"/>
    </row>
    <row r="540" spans="1:3" ht="21" customHeight="1">
      <c r="A540" s="1" t="s">
        <v>1211</v>
      </c>
    </row>
    <row r="541" spans="1:3" hidden="1" outlineLevel="1">
      <c r="A541" s="2" t="s">
        <v>287</v>
      </c>
    </row>
    <row r="542" spans="1:3" hidden="1" outlineLevel="1">
      <c r="A542" s="31" t="s">
        <v>1212</v>
      </c>
    </row>
    <row r="543" spans="1:3" hidden="1" outlineLevel="1">
      <c r="A543" s="31" t="s">
        <v>1213</v>
      </c>
    </row>
    <row r="544" spans="1:3" hidden="1" outlineLevel="1">
      <c r="A544" s="31" t="s">
        <v>1214</v>
      </c>
    </row>
    <row r="545" spans="1:9" hidden="1" outlineLevel="1">
      <c r="A545" s="31" t="s">
        <v>1215</v>
      </c>
    </row>
    <row r="546" spans="1:9" hidden="1" outlineLevel="1">
      <c r="A546" s="31" t="s">
        <v>1216</v>
      </c>
    </row>
    <row r="547" spans="1:9" hidden="1" outlineLevel="1">
      <c r="A547" s="31" t="s">
        <v>1196</v>
      </c>
    </row>
    <row r="548" spans="1:9" hidden="1" outlineLevel="1">
      <c r="A548" s="31" t="s">
        <v>1217</v>
      </c>
    </row>
    <row r="549" spans="1:9" hidden="1" outlineLevel="1">
      <c r="A549" s="62" t="s">
        <v>1182</v>
      </c>
      <c r="B549" s="62" t="s">
        <v>289</v>
      </c>
      <c r="C549" s="62" t="s">
        <v>289</v>
      </c>
      <c r="D549" s="62" t="s">
        <v>289</v>
      </c>
      <c r="E549" s="62" t="s">
        <v>289</v>
      </c>
      <c r="F549" s="62" t="s">
        <v>289</v>
      </c>
      <c r="G549" s="62" t="s">
        <v>289</v>
      </c>
      <c r="H549" s="62" t="s">
        <v>289</v>
      </c>
    </row>
    <row r="550" spans="1:9" hidden="1" outlineLevel="1">
      <c r="A550" s="62" t="s">
        <v>1183</v>
      </c>
      <c r="B550" s="62" t="s">
        <v>902</v>
      </c>
      <c r="C550" s="62" t="s">
        <v>1218</v>
      </c>
      <c r="D550" s="62" t="s">
        <v>1219</v>
      </c>
      <c r="E550" s="62" t="s">
        <v>1220</v>
      </c>
      <c r="F550" s="62" t="s">
        <v>1221</v>
      </c>
      <c r="G550" s="62" t="s">
        <v>1222</v>
      </c>
      <c r="H550" s="62" t="s">
        <v>1223</v>
      </c>
    </row>
    <row r="551" spans="1:9" hidden="1" outlineLevel="1"/>
    <row r="552" spans="1:9" ht="30">
      <c r="B552" s="15" t="s">
        <v>61</v>
      </c>
      <c r="C552" s="15" t="s">
        <v>62</v>
      </c>
      <c r="D552" s="15" t="s">
        <v>63</v>
      </c>
      <c r="E552" s="15" t="s">
        <v>64</v>
      </c>
      <c r="F552" s="15" t="s">
        <v>65</v>
      </c>
      <c r="G552" s="15" t="s">
        <v>66</v>
      </c>
      <c r="H552" s="15" t="s">
        <v>67</v>
      </c>
    </row>
    <row r="553" spans="1:9">
      <c r="A553" s="4" t="s">
        <v>107</v>
      </c>
      <c r="B553" s="37" t="e">
        <f>B$191</f>
        <v>#VALUE!</v>
      </c>
      <c r="C553" s="10"/>
      <c r="D553" s="10"/>
      <c r="E553" s="33" t="e">
        <f>E$191</f>
        <v>#VALUE!</v>
      </c>
      <c r="F553" s="10"/>
      <c r="G553" s="10"/>
      <c r="H553" s="10"/>
      <c r="I553" s="17"/>
    </row>
    <row r="554" spans="1:9">
      <c r="A554" s="4" t="s">
        <v>112</v>
      </c>
      <c r="B554" s="37" t="e">
        <f>B$197</f>
        <v>#VALUE!</v>
      </c>
      <c r="C554" s="37" t="e">
        <f>C$197</f>
        <v>#VALUE!</v>
      </c>
      <c r="D554" s="10"/>
      <c r="E554" s="33" t="e">
        <f>E$197</f>
        <v>#VALUE!</v>
      </c>
      <c r="F554" s="10"/>
      <c r="G554" s="10"/>
      <c r="H554" s="10"/>
      <c r="I554" s="17"/>
    </row>
    <row r="555" spans="1:9">
      <c r="A555" s="4" t="s">
        <v>117</v>
      </c>
      <c r="B555" s="37" t="e">
        <f>B$203</f>
        <v>#VALUE!</v>
      </c>
      <c r="C555" s="10"/>
      <c r="D555" s="10"/>
      <c r="E555" s="10"/>
      <c r="F555" s="10"/>
      <c r="G555" s="10"/>
      <c r="H555" s="10"/>
      <c r="I555" s="17"/>
    </row>
    <row r="556" spans="1:9">
      <c r="A556" s="4" t="s">
        <v>122</v>
      </c>
      <c r="B556" s="37" t="e">
        <f>B$209</f>
        <v>#VALUE!</v>
      </c>
      <c r="C556" s="10"/>
      <c r="D556" s="10"/>
      <c r="E556" s="33" t="e">
        <f>E$209</f>
        <v>#VALUE!</v>
      </c>
      <c r="F556" s="10"/>
      <c r="G556" s="10"/>
      <c r="H556" s="10"/>
      <c r="I556" s="17"/>
    </row>
    <row r="557" spans="1:9">
      <c r="A557" s="4" t="s">
        <v>127</v>
      </c>
      <c r="B557" s="37" t="e">
        <f>B$215</f>
        <v>#VALUE!</v>
      </c>
      <c r="C557" s="37" t="e">
        <f>C$215</f>
        <v>#VALUE!</v>
      </c>
      <c r="D557" s="10"/>
      <c r="E557" s="33" t="e">
        <f>E$215</f>
        <v>#VALUE!</v>
      </c>
      <c r="F557" s="10"/>
      <c r="G557" s="10"/>
      <c r="H557" s="10"/>
      <c r="I557" s="17"/>
    </row>
    <row r="558" spans="1:9" ht="30">
      <c r="A558" s="4" t="s">
        <v>132</v>
      </c>
      <c r="B558" s="37" t="e">
        <f>B$221</f>
        <v>#VALUE!</v>
      </c>
      <c r="C558" s="10"/>
      <c r="D558" s="10"/>
      <c r="E558" s="10"/>
      <c r="F558" s="10"/>
      <c r="G558" s="10"/>
      <c r="H558" s="10"/>
      <c r="I558" s="17"/>
    </row>
    <row r="559" spans="1:9">
      <c r="A559" s="4" t="s">
        <v>137</v>
      </c>
      <c r="B559" s="37" t="e">
        <f>B$227</f>
        <v>#VALUE!</v>
      </c>
      <c r="C559" s="37" t="e">
        <f>C$227</f>
        <v>#VALUE!</v>
      </c>
      <c r="D559" s="10"/>
      <c r="E559" s="33" t="e">
        <f>E$227</f>
        <v>#VALUE!</v>
      </c>
      <c r="F559" s="10"/>
      <c r="G559" s="10"/>
      <c r="H559" s="10"/>
      <c r="I559" s="17"/>
    </row>
    <row r="560" spans="1:9">
      <c r="A560" s="4" t="s">
        <v>142</v>
      </c>
      <c r="B560" s="37" t="e">
        <f>B$233</f>
        <v>#VALUE!</v>
      </c>
      <c r="C560" s="37" t="e">
        <f>C$233</f>
        <v>#VALUE!</v>
      </c>
      <c r="D560" s="10"/>
      <c r="E560" s="33" t="e">
        <f>E$233</f>
        <v>#VALUE!</v>
      </c>
      <c r="F560" s="10"/>
      <c r="G560" s="10"/>
      <c r="H560" s="10"/>
      <c r="I560" s="17"/>
    </row>
    <row r="561" spans="1:9">
      <c r="A561" s="4" t="s">
        <v>147</v>
      </c>
      <c r="B561" s="37" t="e">
        <f>B$239</f>
        <v>#VALUE!</v>
      </c>
      <c r="C561" s="37" t="e">
        <f>C$239</f>
        <v>#VALUE!</v>
      </c>
      <c r="D561" s="10"/>
      <c r="E561" s="33" t="e">
        <f>E$239</f>
        <v>#VALUE!</v>
      </c>
      <c r="F561" s="10"/>
      <c r="G561" s="10"/>
      <c r="H561" s="10"/>
      <c r="I561" s="17"/>
    </row>
    <row r="562" spans="1:9">
      <c r="A562" s="4" t="s">
        <v>152</v>
      </c>
      <c r="B562" s="37" t="e">
        <f>B$245</f>
        <v>#VALUE!</v>
      </c>
      <c r="C562" s="37" t="e">
        <f>C$245</f>
        <v>#VALUE!</v>
      </c>
      <c r="D562" s="37" t="e">
        <f>D$245</f>
        <v>#VALUE!</v>
      </c>
      <c r="E562" s="33" t="e">
        <f>E$245</f>
        <v>#VALUE!</v>
      </c>
      <c r="F562" s="10"/>
      <c r="G562" s="10"/>
      <c r="H562" s="10"/>
      <c r="I562" s="17"/>
    </row>
    <row r="563" spans="1:9">
      <c r="A563" s="4" t="s">
        <v>157</v>
      </c>
      <c r="B563" s="37" t="e">
        <f>B$251</f>
        <v>#VALUE!</v>
      </c>
      <c r="C563" s="37" t="e">
        <f>C$251</f>
        <v>#VALUE!</v>
      </c>
      <c r="D563" s="37" t="e">
        <f>D$251</f>
        <v>#VALUE!</v>
      </c>
      <c r="E563" s="33" t="e">
        <f>E$251</f>
        <v>#VALUE!</v>
      </c>
      <c r="F563" s="10"/>
      <c r="G563" s="10"/>
      <c r="H563" s="10"/>
      <c r="I563" s="17"/>
    </row>
    <row r="564" spans="1:9">
      <c r="A564" s="4" t="s">
        <v>162</v>
      </c>
      <c r="B564" s="37" t="e">
        <f t="shared" ref="B564:H564" si="0">B$257</f>
        <v>#VALUE!</v>
      </c>
      <c r="C564" s="37" t="e">
        <f t="shared" si="0"/>
        <v>#VALUE!</v>
      </c>
      <c r="D564" s="37" t="e">
        <f t="shared" si="0"/>
        <v>#VALUE!</v>
      </c>
      <c r="E564" s="33" t="e">
        <f t="shared" si="0"/>
        <v>#VALUE!</v>
      </c>
      <c r="F564" s="33" t="e">
        <f t="shared" si="0"/>
        <v>#VALUE!</v>
      </c>
      <c r="G564" s="33" t="e">
        <f t="shared" si="0"/>
        <v>#VALUE!</v>
      </c>
      <c r="H564" s="37" t="e">
        <f t="shared" si="0"/>
        <v>#VALUE!</v>
      </c>
      <c r="I564" s="17"/>
    </row>
    <row r="565" spans="1:9">
      <c r="A565" s="4" t="s">
        <v>167</v>
      </c>
      <c r="B565" s="37" t="e">
        <f t="shared" ref="B565:H565" si="1">B$263</f>
        <v>#VALUE!</v>
      </c>
      <c r="C565" s="37" t="e">
        <f t="shared" si="1"/>
        <v>#VALUE!</v>
      </c>
      <c r="D565" s="37" t="e">
        <f t="shared" si="1"/>
        <v>#VALUE!</v>
      </c>
      <c r="E565" s="33" t="e">
        <f t="shared" si="1"/>
        <v>#VALUE!</v>
      </c>
      <c r="F565" s="33" t="e">
        <f t="shared" si="1"/>
        <v>#VALUE!</v>
      </c>
      <c r="G565" s="33" t="e">
        <f t="shared" si="1"/>
        <v>#VALUE!</v>
      </c>
      <c r="H565" s="37" t="e">
        <f t="shared" si="1"/>
        <v>#VALUE!</v>
      </c>
      <c r="I565" s="17"/>
    </row>
    <row r="566" spans="1:9">
      <c r="A566" s="4" t="s">
        <v>172</v>
      </c>
      <c r="B566" s="37" t="e">
        <f t="shared" ref="B566:H566" si="2">B$269</f>
        <v>#VALUE!</v>
      </c>
      <c r="C566" s="37" t="e">
        <f t="shared" si="2"/>
        <v>#VALUE!</v>
      </c>
      <c r="D566" s="37" t="e">
        <f t="shared" si="2"/>
        <v>#VALUE!</v>
      </c>
      <c r="E566" s="33" t="e">
        <f t="shared" si="2"/>
        <v>#VALUE!</v>
      </c>
      <c r="F566" s="33" t="e">
        <f t="shared" si="2"/>
        <v>#VALUE!</v>
      </c>
      <c r="G566" s="33" t="e">
        <f t="shared" si="2"/>
        <v>#VALUE!</v>
      </c>
      <c r="H566" s="37" t="e">
        <f t="shared" si="2"/>
        <v>#VALUE!</v>
      </c>
      <c r="I566" s="17"/>
    </row>
    <row r="567" spans="1:9">
      <c r="A567" s="4" t="s">
        <v>177</v>
      </c>
      <c r="B567" s="37" t="e">
        <f>B$275</f>
        <v>#VALUE!</v>
      </c>
      <c r="C567" s="10"/>
      <c r="D567" s="10"/>
      <c r="E567" s="10"/>
      <c r="F567" s="10"/>
      <c r="G567" s="10"/>
      <c r="H567" s="10"/>
      <c r="I567" s="17"/>
    </row>
    <row r="568" spans="1:9">
      <c r="A568" s="4" t="s">
        <v>182</v>
      </c>
      <c r="B568" s="37" t="e">
        <f>B$281</f>
        <v>#VALUE!</v>
      </c>
      <c r="C568" s="10"/>
      <c r="D568" s="10"/>
      <c r="E568" s="10"/>
      <c r="F568" s="10"/>
      <c r="G568" s="10"/>
      <c r="H568" s="10"/>
      <c r="I568" s="17"/>
    </row>
    <row r="569" spans="1:9">
      <c r="A569" s="4" t="s">
        <v>187</v>
      </c>
      <c r="B569" s="37" t="e">
        <f>B$287</f>
        <v>#VALUE!</v>
      </c>
      <c r="C569" s="10"/>
      <c r="D569" s="10"/>
      <c r="E569" s="10"/>
      <c r="F569" s="10"/>
      <c r="G569" s="10"/>
      <c r="H569" s="10"/>
      <c r="I569" s="17"/>
    </row>
    <row r="570" spans="1:9">
      <c r="A570" s="4" t="s">
        <v>192</v>
      </c>
      <c r="B570" s="37" t="e">
        <f>B$293</f>
        <v>#VALUE!</v>
      </c>
      <c r="C570" s="10"/>
      <c r="D570" s="10"/>
      <c r="E570" s="10"/>
      <c r="F570" s="10"/>
      <c r="G570" s="10"/>
      <c r="H570" s="10"/>
      <c r="I570" s="17"/>
    </row>
    <row r="571" spans="1:9">
      <c r="A571" s="4" t="s">
        <v>197</v>
      </c>
      <c r="B571" s="37" t="e">
        <f>B$299</f>
        <v>#VALUE!</v>
      </c>
      <c r="C571" s="37" t="e">
        <f>C$299</f>
        <v>#VALUE!</v>
      </c>
      <c r="D571" s="37" t="e">
        <f>D$299</f>
        <v>#VALUE!</v>
      </c>
      <c r="E571" s="10"/>
      <c r="F571" s="10"/>
      <c r="G571" s="10"/>
      <c r="H571" s="10"/>
      <c r="I571" s="17"/>
    </row>
    <row r="572" spans="1:9">
      <c r="A572" s="4" t="s">
        <v>202</v>
      </c>
      <c r="B572" s="37" t="e">
        <f>B$305</f>
        <v>#VALUE!</v>
      </c>
      <c r="C572" s="10"/>
      <c r="D572" s="10"/>
      <c r="E572" s="33" t="e">
        <f>E$305</f>
        <v>#VALUE!</v>
      </c>
      <c r="F572" s="10"/>
      <c r="G572" s="10"/>
      <c r="H572" s="10"/>
      <c r="I572" s="17"/>
    </row>
    <row r="573" spans="1:9">
      <c r="A573" s="4" t="s">
        <v>207</v>
      </c>
      <c r="B573" s="37" t="e">
        <f>B$311</f>
        <v>#VALUE!</v>
      </c>
      <c r="C573" s="10"/>
      <c r="D573" s="10"/>
      <c r="E573" s="33" t="e">
        <f>E$311</f>
        <v>#VALUE!</v>
      </c>
      <c r="F573" s="10"/>
      <c r="G573" s="10"/>
      <c r="H573" s="10"/>
      <c r="I573" s="17"/>
    </row>
    <row r="574" spans="1:9">
      <c r="A574" s="4" t="s">
        <v>212</v>
      </c>
      <c r="B574" s="37" t="e">
        <f>B$317</f>
        <v>#VALUE!</v>
      </c>
      <c r="C574" s="10"/>
      <c r="D574" s="10"/>
      <c r="E574" s="33" t="e">
        <f>E$317</f>
        <v>#VALUE!</v>
      </c>
      <c r="F574" s="10"/>
      <c r="G574" s="10"/>
      <c r="H574" s="37" t="e">
        <f>H$317</f>
        <v>#VALUE!</v>
      </c>
      <c r="I574" s="17"/>
    </row>
    <row r="575" spans="1:9">
      <c r="A575" s="4" t="s">
        <v>217</v>
      </c>
      <c r="B575" s="37" t="e">
        <f>B$323</f>
        <v>#VALUE!</v>
      </c>
      <c r="C575" s="37" t="e">
        <f>C$323</f>
        <v>#VALUE!</v>
      </c>
      <c r="D575" s="37" t="e">
        <f>D$323</f>
        <v>#VALUE!</v>
      </c>
      <c r="E575" s="33" t="e">
        <f>E$323</f>
        <v>#VALUE!</v>
      </c>
      <c r="F575" s="10"/>
      <c r="G575" s="10"/>
      <c r="H575" s="37" t="e">
        <f>H$323</f>
        <v>#VALUE!</v>
      </c>
      <c r="I575" s="17"/>
    </row>
    <row r="576" spans="1:9">
      <c r="A576" s="4" t="s">
        <v>222</v>
      </c>
      <c r="B576" s="37" t="e">
        <f>B$329</f>
        <v>#VALUE!</v>
      </c>
      <c r="C576" s="10"/>
      <c r="D576" s="10"/>
      <c r="E576" s="33" t="e">
        <f>E$329</f>
        <v>#VALUE!</v>
      </c>
      <c r="F576" s="10"/>
      <c r="G576" s="10"/>
      <c r="H576" s="37" t="e">
        <f>H$329</f>
        <v>#VALUE!</v>
      </c>
      <c r="I576" s="17"/>
    </row>
    <row r="577" spans="1:9">
      <c r="A577" s="4" t="s">
        <v>227</v>
      </c>
      <c r="B577" s="37" t="e">
        <f>B$335</f>
        <v>#VALUE!</v>
      </c>
      <c r="C577" s="37" t="e">
        <f>C$335</f>
        <v>#VALUE!</v>
      </c>
      <c r="D577" s="37" t="e">
        <f>D$335</f>
        <v>#VALUE!</v>
      </c>
      <c r="E577" s="33" t="e">
        <f>E$335</f>
        <v>#VALUE!</v>
      </c>
      <c r="F577" s="10"/>
      <c r="G577" s="10"/>
      <c r="H577" s="37" t="e">
        <f>H$335</f>
        <v>#VALUE!</v>
      </c>
      <c r="I577" s="17"/>
    </row>
    <row r="578" spans="1:9">
      <c r="A578" s="4" t="s">
        <v>232</v>
      </c>
      <c r="B578" s="37" t="e">
        <f>B$341</f>
        <v>#VALUE!</v>
      </c>
      <c r="C578" s="10"/>
      <c r="D578" s="10"/>
      <c r="E578" s="33" t="e">
        <f>E$341</f>
        <v>#VALUE!</v>
      </c>
      <c r="F578" s="10"/>
      <c r="G578" s="10"/>
      <c r="H578" s="37" t="e">
        <f>H$341</f>
        <v>#VALUE!</v>
      </c>
      <c r="I578" s="17"/>
    </row>
    <row r="579" spans="1:9">
      <c r="A579" s="4" t="s">
        <v>237</v>
      </c>
      <c r="B579" s="37" t="e">
        <f>B$347</f>
        <v>#VALUE!</v>
      </c>
      <c r="C579" s="37" t="e">
        <f>C$347</f>
        <v>#VALUE!</v>
      </c>
      <c r="D579" s="37" t="e">
        <f>D$347</f>
        <v>#VALUE!</v>
      </c>
      <c r="E579" s="33" t="e">
        <f>E$347</f>
        <v>#VALUE!</v>
      </c>
      <c r="F579" s="10"/>
      <c r="G579" s="10"/>
      <c r="H579" s="37" t="e">
        <f>H$347</f>
        <v>#VALUE!</v>
      </c>
      <c r="I579" s="17"/>
    </row>
    <row r="580" spans="1:9">
      <c r="A580" s="4" t="s">
        <v>106</v>
      </c>
      <c r="B580" s="37" t="e">
        <f>B$190</f>
        <v>#VALUE!</v>
      </c>
      <c r="C580" s="10"/>
      <c r="D580" s="10"/>
      <c r="E580" s="33" t="e">
        <f>E$190</f>
        <v>#VALUE!</v>
      </c>
      <c r="F580" s="10"/>
      <c r="G580" s="10"/>
      <c r="H580" s="10"/>
      <c r="I580" s="17"/>
    </row>
    <row r="581" spans="1:9">
      <c r="A581" s="4" t="s">
        <v>111</v>
      </c>
      <c r="B581" s="37" t="e">
        <f>B$196</f>
        <v>#VALUE!</v>
      </c>
      <c r="C581" s="37" t="e">
        <f>C$196</f>
        <v>#VALUE!</v>
      </c>
      <c r="D581" s="10"/>
      <c r="E581" s="33" t="e">
        <f>E$196</f>
        <v>#VALUE!</v>
      </c>
      <c r="F581" s="10"/>
      <c r="G581" s="10"/>
      <c r="H581" s="10"/>
      <c r="I581" s="17"/>
    </row>
    <row r="582" spans="1:9">
      <c r="A582" s="4" t="s">
        <v>116</v>
      </c>
      <c r="B582" s="37" t="e">
        <f>B$202</f>
        <v>#VALUE!</v>
      </c>
      <c r="C582" s="10"/>
      <c r="D582" s="10"/>
      <c r="E582" s="10"/>
      <c r="F582" s="10"/>
      <c r="G582" s="10"/>
      <c r="H582" s="10"/>
      <c r="I582" s="17"/>
    </row>
    <row r="583" spans="1:9">
      <c r="A583" s="4" t="s">
        <v>121</v>
      </c>
      <c r="B583" s="37" t="e">
        <f>B$208</f>
        <v>#VALUE!</v>
      </c>
      <c r="C583" s="10"/>
      <c r="D583" s="10"/>
      <c r="E583" s="33" t="e">
        <f>E$208</f>
        <v>#VALUE!</v>
      </c>
      <c r="F583" s="10"/>
      <c r="G583" s="10"/>
      <c r="H583" s="10"/>
      <c r="I583" s="17"/>
    </row>
    <row r="584" spans="1:9">
      <c r="A584" s="4" t="s">
        <v>126</v>
      </c>
      <c r="B584" s="37" t="e">
        <f>B$214</f>
        <v>#VALUE!</v>
      </c>
      <c r="C584" s="37" t="e">
        <f>C$214</f>
        <v>#VALUE!</v>
      </c>
      <c r="D584" s="10"/>
      <c r="E584" s="33" t="e">
        <f>E$214</f>
        <v>#VALUE!</v>
      </c>
      <c r="F584" s="10"/>
      <c r="G584" s="10"/>
      <c r="H584" s="10"/>
      <c r="I584" s="17"/>
    </row>
    <row r="585" spans="1:9" ht="30">
      <c r="A585" s="4" t="s">
        <v>131</v>
      </c>
      <c r="B585" s="37" t="e">
        <f>B$220</f>
        <v>#VALUE!</v>
      </c>
      <c r="C585" s="10"/>
      <c r="D585" s="10"/>
      <c r="E585" s="10"/>
      <c r="F585" s="10"/>
      <c r="G585" s="10"/>
      <c r="H585" s="10"/>
      <c r="I585" s="17"/>
    </row>
    <row r="586" spans="1:9">
      <c r="A586" s="4" t="s">
        <v>136</v>
      </c>
      <c r="B586" s="37" t="e">
        <f>B$226</f>
        <v>#VALUE!</v>
      </c>
      <c r="C586" s="37" t="e">
        <f>C$226</f>
        <v>#VALUE!</v>
      </c>
      <c r="D586" s="10"/>
      <c r="E586" s="33" t="e">
        <f>E$226</f>
        <v>#VALUE!</v>
      </c>
      <c r="F586" s="10"/>
      <c r="G586" s="10"/>
      <c r="H586" s="10"/>
      <c r="I586" s="17"/>
    </row>
    <row r="587" spans="1:9">
      <c r="A587" s="4" t="s">
        <v>141</v>
      </c>
      <c r="B587" s="37" t="e">
        <f>B$232</f>
        <v>#VALUE!</v>
      </c>
      <c r="C587" s="37" t="e">
        <f>C$232</f>
        <v>#VALUE!</v>
      </c>
      <c r="D587" s="10"/>
      <c r="E587" s="33" t="e">
        <f>E$232</f>
        <v>#VALUE!</v>
      </c>
      <c r="F587" s="10"/>
      <c r="G587" s="10"/>
      <c r="H587" s="10"/>
      <c r="I587" s="17"/>
    </row>
    <row r="588" spans="1:9">
      <c r="A588" s="4" t="s">
        <v>146</v>
      </c>
      <c r="B588" s="37" t="e">
        <f>B$238</f>
        <v>#VALUE!</v>
      </c>
      <c r="C588" s="37" t="e">
        <f>C$238</f>
        <v>#VALUE!</v>
      </c>
      <c r="D588" s="10"/>
      <c r="E588" s="33" t="e">
        <f>E$238</f>
        <v>#VALUE!</v>
      </c>
      <c r="F588" s="10"/>
      <c r="G588" s="10"/>
      <c r="H588" s="10"/>
      <c r="I588" s="17"/>
    </row>
    <row r="589" spans="1:9">
      <c r="A589" s="4" t="s">
        <v>151</v>
      </c>
      <c r="B589" s="37" t="e">
        <f>B$244</f>
        <v>#VALUE!</v>
      </c>
      <c r="C589" s="37" t="e">
        <f>C$244</f>
        <v>#VALUE!</v>
      </c>
      <c r="D589" s="37" t="e">
        <f>D$244</f>
        <v>#VALUE!</v>
      </c>
      <c r="E589" s="33" t="e">
        <f>E$244</f>
        <v>#VALUE!</v>
      </c>
      <c r="F589" s="10"/>
      <c r="G589" s="10"/>
      <c r="H589" s="10"/>
      <c r="I589" s="17"/>
    </row>
    <row r="590" spans="1:9">
      <c r="A590" s="4" t="s">
        <v>156</v>
      </c>
      <c r="B590" s="37" t="e">
        <f>B$250</f>
        <v>#VALUE!</v>
      </c>
      <c r="C590" s="37" t="e">
        <f>C$250</f>
        <v>#VALUE!</v>
      </c>
      <c r="D590" s="37" t="e">
        <f>D$250</f>
        <v>#VALUE!</v>
      </c>
      <c r="E590" s="33" t="e">
        <f>E$250</f>
        <v>#VALUE!</v>
      </c>
      <c r="F590" s="10"/>
      <c r="G590" s="10"/>
      <c r="H590" s="10"/>
      <c r="I590" s="17"/>
    </row>
    <row r="591" spans="1:9">
      <c r="A591" s="4" t="s">
        <v>161</v>
      </c>
      <c r="B591" s="37" t="e">
        <f t="shared" ref="B591:H591" si="3">B$256</f>
        <v>#VALUE!</v>
      </c>
      <c r="C591" s="37" t="e">
        <f t="shared" si="3"/>
        <v>#VALUE!</v>
      </c>
      <c r="D591" s="37" t="e">
        <f t="shared" si="3"/>
        <v>#VALUE!</v>
      </c>
      <c r="E591" s="33" t="e">
        <f t="shared" si="3"/>
        <v>#VALUE!</v>
      </c>
      <c r="F591" s="33" t="e">
        <f t="shared" si="3"/>
        <v>#VALUE!</v>
      </c>
      <c r="G591" s="33" t="e">
        <f t="shared" si="3"/>
        <v>#VALUE!</v>
      </c>
      <c r="H591" s="37" t="e">
        <f t="shared" si="3"/>
        <v>#VALUE!</v>
      </c>
      <c r="I591" s="17"/>
    </row>
    <row r="592" spans="1:9">
      <c r="A592" s="4" t="s">
        <v>166</v>
      </c>
      <c r="B592" s="37" t="e">
        <f t="shared" ref="B592:H592" si="4">B$262</f>
        <v>#VALUE!</v>
      </c>
      <c r="C592" s="37" t="e">
        <f t="shared" si="4"/>
        <v>#VALUE!</v>
      </c>
      <c r="D592" s="37" t="e">
        <f t="shared" si="4"/>
        <v>#VALUE!</v>
      </c>
      <c r="E592" s="33" t="e">
        <f t="shared" si="4"/>
        <v>#VALUE!</v>
      </c>
      <c r="F592" s="33" t="e">
        <f t="shared" si="4"/>
        <v>#VALUE!</v>
      </c>
      <c r="G592" s="33" t="e">
        <f t="shared" si="4"/>
        <v>#VALUE!</v>
      </c>
      <c r="H592" s="37" t="e">
        <f t="shared" si="4"/>
        <v>#VALUE!</v>
      </c>
      <c r="I592" s="17"/>
    </row>
    <row r="593" spans="1:9">
      <c r="A593" s="4" t="s">
        <v>171</v>
      </c>
      <c r="B593" s="37" t="e">
        <f t="shared" ref="B593:H593" si="5">B$268</f>
        <v>#VALUE!</v>
      </c>
      <c r="C593" s="37" t="e">
        <f t="shared" si="5"/>
        <v>#VALUE!</v>
      </c>
      <c r="D593" s="37" t="e">
        <f t="shared" si="5"/>
        <v>#VALUE!</v>
      </c>
      <c r="E593" s="33" t="e">
        <f t="shared" si="5"/>
        <v>#VALUE!</v>
      </c>
      <c r="F593" s="33" t="e">
        <f t="shared" si="5"/>
        <v>#VALUE!</v>
      </c>
      <c r="G593" s="33" t="e">
        <f t="shared" si="5"/>
        <v>#VALUE!</v>
      </c>
      <c r="H593" s="37" t="e">
        <f t="shared" si="5"/>
        <v>#VALUE!</v>
      </c>
      <c r="I593" s="17"/>
    </row>
    <row r="594" spans="1:9">
      <c r="A594" s="4" t="s">
        <v>176</v>
      </c>
      <c r="B594" s="37" t="e">
        <f>B$274</f>
        <v>#VALUE!</v>
      </c>
      <c r="C594" s="10"/>
      <c r="D594" s="10"/>
      <c r="E594" s="10"/>
      <c r="F594" s="10"/>
      <c r="G594" s="10"/>
      <c r="H594" s="10"/>
      <c r="I594" s="17"/>
    </row>
    <row r="595" spans="1:9">
      <c r="A595" s="4" t="s">
        <v>181</v>
      </c>
      <c r="B595" s="37" t="e">
        <f>B$280</f>
        <v>#VALUE!</v>
      </c>
      <c r="C595" s="10"/>
      <c r="D595" s="10"/>
      <c r="E595" s="10"/>
      <c r="F595" s="10"/>
      <c r="G595" s="10"/>
      <c r="H595" s="10"/>
      <c r="I595" s="17"/>
    </row>
    <row r="596" spans="1:9">
      <c r="A596" s="4" t="s">
        <v>186</v>
      </c>
      <c r="B596" s="37" t="e">
        <f>B$286</f>
        <v>#VALUE!</v>
      </c>
      <c r="C596" s="10"/>
      <c r="D596" s="10"/>
      <c r="E596" s="10"/>
      <c r="F596" s="10"/>
      <c r="G596" s="10"/>
      <c r="H596" s="10"/>
      <c r="I596" s="17"/>
    </row>
    <row r="597" spans="1:9">
      <c r="A597" s="4" t="s">
        <v>191</v>
      </c>
      <c r="B597" s="37" t="e">
        <f>B$292</f>
        <v>#VALUE!</v>
      </c>
      <c r="C597" s="10"/>
      <c r="D597" s="10"/>
      <c r="E597" s="10"/>
      <c r="F597" s="10"/>
      <c r="G597" s="10"/>
      <c r="H597" s="10"/>
      <c r="I597" s="17"/>
    </row>
    <row r="598" spans="1:9">
      <c r="A598" s="4" t="s">
        <v>196</v>
      </c>
      <c r="B598" s="37" t="e">
        <f>B$298</f>
        <v>#VALUE!</v>
      </c>
      <c r="C598" s="37" t="e">
        <f>C$298</f>
        <v>#VALUE!</v>
      </c>
      <c r="D598" s="37" t="e">
        <f>D$298</f>
        <v>#VALUE!</v>
      </c>
      <c r="E598" s="10"/>
      <c r="F598" s="10"/>
      <c r="G598" s="10"/>
      <c r="H598" s="10"/>
      <c r="I598" s="17"/>
    </row>
    <row r="599" spans="1:9">
      <c r="A599" s="4" t="s">
        <v>201</v>
      </c>
      <c r="B599" s="37" t="e">
        <f>B$304</f>
        <v>#VALUE!</v>
      </c>
      <c r="C599" s="10"/>
      <c r="D599" s="10"/>
      <c r="E599" s="33" t="e">
        <f>E$304</f>
        <v>#VALUE!</v>
      </c>
      <c r="F599" s="10"/>
      <c r="G599" s="10"/>
      <c r="H599" s="10"/>
      <c r="I599" s="17"/>
    </row>
    <row r="600" spans="1:9">
      <c r="A600" s="4" t="s">
        <v>206</v>
      </c>
      <c r="B600" s="37" t="e">
        <f>B$310</f>
        <v>#VALUE!</v>
      </c>
      <c r="C600" s="10"/>
      <c r="D600" s="10"/>
      <c r="E600" s="33" t="e">
        <f>E$310</f>
        <v>#VALUE!</v>
      </c>
      <c r="F600" s="10"/>
      <c r="G600" s="10"/>
      <c r="H600" s="10"/>
      <c r="I600" s="17"/>
    </row>
    <row r="601" spans="1:9">
      <c r="A601" s="4" t="s">
        <v>211</v>
      </c>
      <c r="B601" s="37" t="e">
        <f>B$316</f>
        <v>#VALUE!</v>
      </c>
      <c r="C601" s="10"/>
      <c r="D601" s="10"/>
      <c r="E601" s="33" t="e">
        <f>E$316</f>
        <v>#VALUE!</v>
      </c>
      <c r="F601" s="10"/>
      <c r="G601" s="10"/>
      <c r="H601" s="37" t="e">
        <f>H$316</f>
        <v>#VALUE!</v>
      </c>
      <c r="I601" s="17"/>
    </row>
    <row r="602" spans="1:9">
      <c r="A602" s="4" t="s">
        <v>216</v>
      </c>
      <c r="B602" s="37" t="e">
        <f>B$322</f>
        <v>#VALUE!</v>
      </c>
      <c r="C602" s="37" t="e">
        <f>C$322</f>
        <v>#VALUE!</v>
      </c>
      <c r="D602" s="37" t="e">
        <f>D$322</f>
        <v>#VALUE!</v>
      </c>
      <c r="E602" s="33" t="e">
        <f>E$322</f>
        <v>#VALUE!</v>
      </c>
      <c r="F602" s="10"/>
      <c r="G602" s="10"/>
      <c r="H602" s="37" t="e">
        <f>H$322</f>
        <v>#VALUE!</v>
      </c>
      <c r="I602" s="17"/>
    </row>
    <row r="603" spans="1:9">
      <c r="A603" s="4" t="s">
        <v>221</v>
      </c>
      <c r="B603" s="37" t="e">
        <f>B$328</f>
        <v>#VALUE!</v>
      </c>
      <c r="C603" s="10"/>
      <c r="D603" s="10"/>
      <c r="E603" s="33" t="e">
        <f>E$328</f>
        <v>#VALUE!</v>
      </c>
      <c r="F603" s="10"/>
      <c r="G603" s="10"/>
      <c r="H603" s="37" t="e">
        <f>H$328</f>
        <v>#VALUE!</v>
      </c>
      <c r="I603" s="17"/>
    </row>
    <row r="604" spans="1:9">
      <c r="A604" s="4" t="s">
        <v>226</v>
      </c>
      <c r="B604" s="37" t="e">
        <f>B$334</f>
        <v>#VALUE!</v>
      </c>
      <c r="C604" s="37" t="e">
        <f>C$334</f>
        <v>#VALUE!</v>
      </c>
      <c r="D604" s="37" t="e">
        <f>D$334</f>
        <v>#VALUE!</v>
      </c>
      <c r="E604" s="33" t="e">
        <f>E$334</f>
        <v>#VALUE!</v>
      </c>
      <c r="F604" s="10"/>
      <c r="G604" s="10"/>
      <c r="H604" s="37" t="e">
        <f>H$334</f>
        <v>#VALUE!</v>
      </c>
      <c r="I604" s="17"/>
    </row>
    <row r="605" spans="1:9">
      <c r="A605" s="4" t="s">
        <v>231</v>
      </c>
      <c r="B605" s="37" t="e">
        <f>B$340</f>
        <v>#VALUE!</v>
      </c>
      <c r="C605" s="10"/>
      <c r="D605" s="10"/>
      <c r="E605" s="33" t="e">
        <f>E$340</f>
        <v>#VALUE!</v>
      </c>
      <c r="F605" s="10"/>
      <c r="G605" s="10"/>
      <c r="H605" s="37" t="e">
        <f>H$340</f>
        <v>#VALUE!</v>
      </c>
      <c r="I605" s="17"/>
    </row>
    <row r="606" spans="1:9">
      <c r="A606" s="4" t="s">
        <v>236</v>
      </c>
      <c r="B606" s="37" t="e">
        <f>B$346</f>
        <v>#VALUE!</v>
      </c>
      <c r="C606" s="37" t="e">
        <f>C$346</f>
        <v>#VALUE!</v>
      </c>
      <c r="D606" s="37" t="e">
        <f>D$346</f>
        <v>#VALUE!</v>
      </c>
      <c r="E606" s="33" t="e">
        <f>E$346</f>
        <v>#VALUE!</v>
      </c>
      <c r="F606" s="10"/>
      <c r="G606" s="10"/>
      <c r="H606" s="37" t="e">
        <f>H$346</f>
        <v>#VALUE!</v>
      </c>
      <c r="I606" s="17"/>
    </row>
    <row r="607" spans="1:9">
      <c r="A607" s="4" t="s">
        <v>105</v>
      </c>
      <c r="B607" s="37" t="e">
        <f>B$189</f>
        <v>#VALUE!</v>
      </c>
      <c r="C607" s="10"/>
      <c r="D607" s="10"/>
      <c r="E607" s="33" t="e">
        <f>E$189</f>
        <v>#VALUE!</v>
      </c>
      <c r="F607" s="10"/>
      <c r="G607" s="10"/>
      <c r="H607" s="10"/>
      <c r="I607" s="17"/>
    </row>
    <row r="608" spans="1:9">
      <c r="A608" s="4" t="s">
        <v>110</v>
      </c>
      <c r="B608" s="37" t="e">
        <f>B$195</f>
        <v>#VALUE!</v>
      </c>
      <c r="C608" s="37" t="e">
        <f>C$195</f>
        <v>#VALUE!</v>
      </c>
      <c r="D608" s="10"/>
      <c r="E608" s="33" t="e">
        <f>E$195</f>
        <v>#VALUE!</v>
      </c>
      <c r="F608" s="10"/>
      <c r="G608" s="10"/>
      <c r="H608" s="10"/>
      <c r="I608" s="17"/>
    </row>
    <row r="609" spans="1:9">
      <c r="A609" s="4" t="s">
        <v>115</v>
      </c>
      <c r="B609" s="37" t="e">
        <f>B$201</f>
        <v>#VALUE!</v>
      </c>
      <c r="C609" s="10"/>
      <c r="D609" s="10"/>
      <c r="E609" s="10"/>
      <c r="F609" s="10"/>
      <c r="G609" s="10"/>
      <c r="H609" s="10"/>
      <c r="I609" s="17"/>
    </row>
    <row r="610" spans="1:9">
      <c r="A610" s="4" t="s">
        <v>120</v>
      </c>
      <c r="B610" s="37" t="e">
        <f>B$207</f>
        <v>#VALUE!</v>
      </c>
      <c r="C610" s="10"/>
      <c r="D610" s="10"/>
      <c r="E610" s="33" t="e">
        <f>E$207</f>
        <v>#VALUE!</v>
      </c>
      <c r="F610" s="10"/>
      <c r="G610" s="10"/>
      <c r="H610" s="10"/>
      <c r="I610" s="17"/>
    </row>
    <row r="611" spans="1:9">
      <c r="A611" s="4" t="s">
        <v>125</v>
      </c>
      <c r="B611" s="37" t="e">
        <f>B$213</f>
        <v>#VALUE!</v>
      </c>
      <c r="C611" s="37" t="e">
        <f>C$213</f>
        <v>#VALUE!</v>
      </c>
      <c r="D611" s="10"/>
      <c r="E611" s="33" t="e">
        <f>E$213</f>
        <v>#VALUE!</v>
      </c>
      <c r="F611" s="10"/>
      <c r="G611" s="10"/>
      <c r="H611" s="10"/>
      <c r="I611" s="17"/>
    </row>
    <row r="612" spans="1:9" ht="30">
      <c r="A612" s="4" t="s">
        <v>130</v>
      </c>
      <c r="B612" s="37" t="e">
        <f>B$219</f>
        <v>#VALUE!</v>
      </c>
      <c r="C612" s="10"/>
      <c r="D612" s="10"/>
      <c r="E612" s="10"/>
      <c r="F612" s="10"/>
      <c r="G612" s="10"/>
      <c r="H612" s="10"/>
      <c r="I612" s="17"/>
    </row>
    <row r="613" spans="1:9">
      <c r="A613" s="4" t="s">
        <v>135</v>
      </c>
      <c r="B613" s="37" t="e">
        <f>B$225</f>
        <v>#VALUE!</v>
      </c>
      <c r="C613" s="37" t="e">
        <f>C$225</f>
        <v>#VALUE!</v>
      </c>
      <c r="D613" s="10"/>
      <c r="E613" s="33" t="e">
        <f>E$225</f>
        <v>#VALUE!</v>
      </c>
      <c r="F613" s="10"/>
      <c r="G613" s="10"/>
      <c r="H613" s="10"/>
      <c r="I613" s="17"/>
    </row>
    <row r="614" spans="1:9">
      <c r="A614" s="4" t="s">
        <v>140</v>
      </c>
      <c r="B614" s="37" t="e">
        <f>B$231</f>
        <v>#VALUE!</v>
      </c>
      <c r="C614" s="37" t="e">
        <f>C$231</f>
        <v>#VALUE!</v>
      </c>
      <c r="D614" s="10"/>
      <c r="E614" s="33" t="e">
        <f>E$231</f>
        <v>#VALUE!</v>
      </c>
      <c r="F614" s="10"/>
      <c r="G614" s="10"/>
      <c r="H614" s="10"/>
      <c r="I614" s="17"/>
    </row>
    <row r="615" spans="1:9">
      <c r="A615" s="4" t="s">
        <v>145</v>
      </c>
      <c r="B615" s="37" t="e">
        <f>B$237</f>
        <v>#VALUE!</v>
      </c>
      <c r="C615" s="37" t="e">
        <f>C$237</f>
        <v>#VALUE!</v>
      </c>
      <c r="D615" s="10"/>
      <c r="E615" s="33" t="e">
        <f>E$237</f>
        <v>#VALUE!</v>
      </c>
      <c r="F615" s="10"/>
      <c r="G615" s="10"/>
      <c r="H615" s="10"/>
      <c r="I615" s="17"/>
    </row>
    <row r="616" spans="1:9">
      <c r="A616" s="4" t="s">
        <v>150</v>
      </c>
      <c r="B616" s="37" t="e">
        <f>B$243</f>
        <v>#VALUE!</v>
      </c>
      <c r="C616" s="37" t="e">
        <f>C$243</f>
        <v>#VALUE!</v>
      </c>
      <c r="D616" s="37" t="e">
        <f>D$243</f>
        <v>#VALUE!</v>
      </c>
      <c r="E616" s="33" t="e">
        <f>E$243</f>
        <v>#VALUE!</v>
      </c>
      <c r="F616" s="10"/>
      <c r="G616" s="10"/>
      <c r="H616" s="10"/>
      <c r="I616" s="17"/>
    </row>
    <row r="617" spans="1:9">
      <c r="A617" s="4" t="s">
        <v>155</v>
      </c>
      <c r="B617" s="37" t="e">
        <f>B$249</f>
        <v>#VALUE!</v>
      </c>
      <c r="C617" s="37" t="e">
        <f>C$249</f>
        <v>#VALUE!</v>
      </c>
      <c r="D617" s="37" t="e">
        <f>D$249</f>
        <v>#VALUE!</v>
      </c>
      <c r="E617" s="33" t="e">
        <f>E$249</f>
        <v>#VALUE!</v>
      </c>
      <c r="F617" s="10"/>
      <c r="G617" s="10"/>
      <c r="H617" s="10"/>
      <c r="I617" s="17"/>
    </row>
    <row r="618" spans="1:9">
      <c r="A618" s="4" t="s">
        <v>160</v>
      </c>
      <c r="B618" s="37" t="e">
        <f t="shared" ref="B618:H618" si="6">B$255</f>
        <v>#VALUE!</v>
      </c>
      <c r="C618" s="37" t="e">
        <f t="shared" si="6"/>
        <v>#VALUE!</v>
      </c>
      <c r="D618" s="37" t="e">
        <f t="shared" si="6"/>
        <v>#VALUE!</v>
      </c>
      <c r="E618" s="33" t="e">
        <f t="shared" si="6"/>
        <v>#VALUE!</v>
      </c>
      <c r="F618" s="33" t="e">
        <f t="shared" si="6"/>
        <v>#VALUE!</v>
      </c>
      <c r="G618" s="33" t="e">
        <f t="shared" si="6"/>
        <v>#VALUE!</v>
      </c>
      <c r="H618" s="37" t="e">
        <f t="shared" si="6"/>
        <v>#VALUE!</v>
      </c>
      <c r="I618" s="17"/>
    </row>
    <row r="619" spans="1:9">
      <c r="A619" s="4" t="s">
        <v>165</v>
      </c>
      <c r="B619" s="37" t="e">
        <f t="shared" ref="B619:H619" si="7">B$261</f>
        <v>#VALUE!</v>
      </c>
      <c r="C619" s="37" t="e">
        <f t="shared" si="7"/>
        <v>#VALUE!</v>
      </c>
      <c r="D619" s="37" t="e">
        <f t="shared" si="7"/>
        <v>#VALUE!</v>
      </c>
      <c r="E619" s="33" t="e">
        <f t="shared" si="7"/>
        <v>#VALUE!</v>
      </c>
      <c r="F619" s="33" t="e">
        <f t="shared" si="7"/>
        <v>#VALUE!</v>
      </c>
      <c r="G619" s="33" t="e">
        <f t="shared" si="7"/>
        <v>#VALUE!</v>
      </c>
      <c r="H619" s="37" t="e">
        <f t="shared" si="7"/>
        <v>#VALUE!</v>
      </c>
      <c r="I619" s="17"/>
    </row>
    <row r="620" spans="1:9">
      <c r="A620" s="4" t="s">
        <v>170</v>
      </c>
      <c r="B620" s="37" t="e">
        <f t="shared" ref="B620:H620" si="8">B$267</f>
        <v>#VALUE!</v>
      </c>
      <c r="C620" s="37" t="e">
        <f t="shared" si="8"/>
        <v>#VALUE!</v>
      </c>
      <c r="D620" s="37" t="e">
        <f t="shared" si="8"/>
        <v>#VALUE!</v>
      </c>
      <c r="E620" s="33" t="e">
        <f t="shared" si="8"/>
        <v>#VALUE!</v>
      </c>
      <c r="F620" s="33" t="e">
        <f t="shared" si="8"/>
        <v>#VALUE!</v>
      </c>
      <c r="G620" s="33" t="e">
        <f t="shared" si="8"/>
        <v>#VALUE!</v>
      </c>
      <c r="H620" s="37" t="e">
        <f t="shared" si="8"/>
        <v>#VALUE!</v>
      </c>
      <c r="I620" s="17"/>
    </row>
    <row r="621" spans="1:9">
      <c r="A621" s="4" t="s">
        <v>175</v>
      </c>
      <c r="B621" s="37" t="e">
        <f>B$273</f>
        <v>#VALUE!</v>
      </c>
      <c r="C621" s="10"/>
      <c r="D621" s="10"/>
      <c r="E621" s="10"/>
      <c r="F621" s="10"/>
      <c r="G621" s="10"/>
      <c r="H621" s="10"/>
      <c r="I621" s="17"/>
    </row>
    <row r="622" spans="1:9">
      <c r="A622" s="4" t="s">
        <v>180</v>
      </c>
      <c r="B622" s="37" t="e">
        <f>B$279</f>
        <v>#VALUE!</v>
      </c>
      <c r="C622" s="10"/>
      <c r="D622" s="10"/>
      <c r="E622" s="10"/>
      <c r="F622" s="10"/>
      <c r="G622" s="10"/>
      <c r="H622" s="10"/>
      <c r="I622" s="17"/>
    </row>
    <row r="623" spans="1:9">
      <c r="A623" s="4" t="s">
        <v>185</v>
      </c>
      <c r="B623" s="37" t="e">
        <f>B$285</f>
        <v>#VALUE!</v>
      </c>
      <c r="C623" s="10"/>
      <c r="D623" s="10"/>
      <c r="E623" s="10"/>
      <c r="F623" s="10"/>
      <c r="G623" s="10"/>
      <c r="H623" s="10"/>
      <c r="I623" s="17"/>
    </row>
    <row r="624" spans="1:9">
      <c r="A624" s="4" t="s">
        <v>190</v>
      </c>
      <c r="B624" s="37" t="e">
        <f>B$291</f>
        <v>#VALUE!</v>
      </c>
      <c r="C624" s="10"/>
      <c r="D624" s="10"/>
      <c r="E624" s="10"/>
      <c r="F624" s="10"/>
      <c r="G624" s="10"/>
      <c r="H624" s="10"/>
      <c r="I624" s="17"/>
    </row>
    <row r="625" spans="1:9">
      <c r="A625" s="4" t="s">
        <v>195</v>
      </c>
      <c r="B625" s="37" t="e">
        <f>B$297</f>
        <v>#VALUE!</v>
      </c>
      <c r="C625" s="37" t="e">
        <f>C$297</f>
        <v>#VALUE!</v>
      </c>
      <c r="D625" s="37" t="e">
        <f>D$297</f>
        <v>#VALUE!</v>
      </c>
      <c r="E625" s="10"/>
      <c r="F625" s="10"/>
      <c r="G625" s="10"/>
      <c r="H625" s="10"/>
      <c r="I625" s="17"/>
    </row>
    <row r="626" spans="1:9">
      <c r="A626" s="4" t="s">
        <v>200</v>
      </c>
      <c r="B626" s="37" t="e">
        <f>B$303</f>
        <v>#VALUE!</v>
      </c>
      <c r="C626" s="10"/>
      <c r="D626" s="10"/>
      <c r="E626" s="33" t="e">
        <f>E$303</f>
        <v>#VALUE!</v>
      </c>
      <c r="F626" s="10"/>
      <c r="G626" s="10"/>
      <c r="H626" s="10"/>
      <c r="I626" s="17"/>
    </row>
    <row r="627" spans="1:9">
      <c r="A627" s="4" t="s">
        <v>205</v>
      </c>
      <c r="B627" s="37" t="e">
        <f>B$309</f>
        <v>#VALUE!</v>
      </c>
      <c r="C627" s="10"/>
      <c r="D627" s="10"/>
      <c r="E627" s="33" t="e">
        <f>E$309</f>
        <v>#VALUE!</v>
      </c>
      <c r="F627" s="10"/>
      <c r="G627" s="10"/>
      <c r="H627" s="10"/>
      <c r="I627" s="17"/>
    </row>
    <row r="628" spans="1:9">
      <c r="A628" s="4" t="s">
        <v>210</v>
      </c>
      <c r="B628" s="37" t="e">
        <f>B$315</f>
        <v>#VALUE!</v>
      </c>
      <c r="C628" s="10"/>
      <c r="D628" s="10"/>
      <c r="E628" s="33" t="e">
        <f>E$315</f>
        <v>#VALUE!</v>
      </c>
      <c r="F628" s="10"/>
      <c r="G628" s="10"/>
      <c r="H628" s="37" t="e">
        <f>H$315</f>
        <v>#VALUE!</v>
      </c>
      <c r="I628" s="17"/>
    </row>
    <row r="629" spans="1:9">
      <c r="A629" s="4" t="s">
        <v>215</v>
      </c>
      <c r="B629" s="37" t="e">
        <f>B$321</f>
        <v>#VALUE!</v>
      </c>
      <c r="C629" s="37" t="e">
        <f>C$321</f>
        <v>#VALUE!</v>
      </c>
      <c r="D629" s="37" t="e">
        <f>D$321</f>
        <v>#VALUE!</v>
      </c>
      <c r="E629" s="33" t="e">
        <f>E$321</f>
        <v>#VALUE!</v>
      </c>
      <c r="F629" s="10"/>
      <c r="G629" s="10"/>
      <c r="H629" s="37" t="e">
        <f>H$321</f>
        <v>#VALUE!</v>
      </c>
      <c r="I629" s="17"/>
    </row>
    <row r="630" spans="1:9">
      <c r="A630" s="4" t="s">
        <v>220</v>
      </c>
      <c r="B630" s="37" t="e">
        <f>B$327</f>
        <v>#VALUE!</v>
      </c>
      <c r="C630" s="10"/>
      <c r="D630" s="10"/>
      <c r="E630" s="33" t="e">
        <f>E$327</f>
        <v>#VALUE!</v>
      </c>
      <c r="F630" s="10"/>
      <c r="G630" s="10"/>
      <c r="H630" s="37" t="e">
        <f>H$327</f>
        <v>#VALUE!</v>
      </c>
      <c r="I630" s="17"/>
    </row>
    <row r="631" spans="1:9" ht="30">
      <c r="A631" s="4" t="s">
        <v>225</v>
      </c>
      <c r="B631" s="37" t="e">
        <f>B$333</f>
        <v>#VALUE!</v>
      </c>
      <c r="C631" s="37" t="e">
        <f>C$333</f>
        <v>#VALUE!</v>
      </c>
      <c r="D631" s="37" t="e">
        <f>D$333</f>
        <v>#VALUE!</v>
      </c>
      <c r="E631" s="33" t="e">
        <f>E$333</f>
        <v>#VALUE!</v>
      </c>
      <c r="F631" s="10"/>
      <c r="G631" s="10"/>
      <c r="H631" s="37" t="e">
        <f>H$333</f>
        <v>#VALUE!</v>
      </c>
      <c r="I631" s="17"/>
    </row>
    <row r="632" spans="1:9">
      <c r="A632" s="4" t="s">
        <v>230</v>
      </c>
      <c r="B632" s="37" t="e">
        <f>B$339</f>
        <v>#VALUE!</v>
      </c>
      <c r="C632" s="10"/>
      <c r="D632" s="10"/>
      <c r="E632" s="33" t="e">
        <f>E$339</f>
        <v>#VALUE!</v>
      </c>
      <c r="F632" s="10"/>
      <c r="G632" s="10"/>
      <c r="H632" s="37" t="e">
        <f>H$339</f>
        <v>#VALUE!</v>
      </c>
      <c r="I632" s="17"/>
    </row>
    <row r="633" spans="1:9">
      <c r="A633" s="4" t="s">
        <v>235</v>
      </c>
      <c r="B633" s="37" t="e">
        <f>B$345</f>
        <v>#VALUE!</v>
      </c>
      <c r="C633" s="37" t="e">
        <f>C$345</f>
        <v>#VALUE!</v>
      </c>
      <c r="D633" s="37" t="e">
        <f>D$345</f>
        <v>#VALUE!</v>
      </c>
      <c r="E633" s="33" t="e">
        <f>E$345</f>
        <v>#VALUE!</v>
      </c>
      <c r="F633" s="10"/>
      <c r="G633" s="10"/>
      <c r="H633" s="37" t="e">
        <f>H$345</f>
        <v>#VALUE!</v>
      </c>
      <c r="I633" s="17"/>
    </row>
    <row r="634" spans="1:9">
      <c r="A634" s="4" t="s">
        <v>104</v>
      </c>
      <c r="B634" s="37" t="e">
        <f>B$188</f>
        <v>#VALUE!</v>
      </c>
      <c r="C634" s="10"/>
      <c r="D634" s="10"/>
      <c r="E634" s="33" t="e">
        <f>E$188</f>
        <v>#VALUE!</v>
      </c>
      <c r="F634" s="10"/>
      <c r="G634" s="10"/>
      <c r="H634" s="10"/>
      <c r="I634" s="17"/>
    </row>
    <row r="635" spans="1:9">
      <c r="A635" s="4" t="s">
        <v>109</v>
      </c>
      <c r="B635" s="37" t="e">
        <f>B$194</f>
        <v>#VALUE!</v>
      </c>
      <c r="C635" s="37" t="e">
        <f>C$194</f>
        <v>#VALUE!</v>
      </c>
      <c r="D635" s="10"/>
      <c r="E635" s="33" t="e">
        <f>E$194</f>
        <v>#VALUE!</v>
      </c>
      <c r="F635" s="10"/>
      <c r="G635" s="10"/>
      <c r="H635" s="10"/>
      <c r="I635" s="17"/>
    </row>
    <row r="636" spans="1:9">
      <c r="A636" s="4" t="s">
        <v>114</v>
      </c>
      <c r="B636" s="37" t="e">
        <f>B$200</f>
        <v>#VALUE!</v>
      </c>
      <c r="C636" s="10"/>
      <c r="D636" s="10"/>
      <c r="E636" s="10"/>
      <c r="F636" s="10"/>
      <c r="G636" s="10"/>
      <c r="H636" s="10"/>
      <c r="I636" s="17"/>
    </row>
    <row r="637" spans="1:9">
      <c r="A637" s="4" t="s">
        <v>119</v>
      </c>
      <c r="B637" s="37" t="e">
        <f>B$206</f>
        <v>#VALUE!</v>
      </c>
      <c r="C637" s="10"/>
      <c r="D637" s="10"/>
      <c r="E637" s="33" t="e">
        <f>E$206</f>
        <v>#VALUE!</v>
      </c>
      <c r="F637" s="10"/>
      <c r="G637" s="10"/>
      <c r="H637" s="10"/>
      <c r="I637" s="17"/>
    </row>
    <row r="638" spans="1:9">
      <c r="A638" s="4" t="s">
        <v>124</v>
      </c>
      <c r="B638" s="37" t="e">
        <f>B$212</f>
        <v>#VALUE!</v>
      </c>
      <c r="C638" s="37" t="e">
        <f>C$212</f>
        <v>#VALUE!</v>
      </c>
      <c r="D638" s="10"/>
      <c r="E638" s="33" t="e">
        <f>E$212</f>
        <v>#VALUE!</v>
      </c>
      <c r="F638" s="10"/>
      <c r="G638" s="10"/>
      <c r="H638" s="10"/>
      <c r="I638" s="17"/>
    </row>
    <row r="639" spans="1:9" ht="30">
      <c r="A639" s="4" t="s">
        <v>129</v>
      </c>
      <c r="B639" s="37" t="e">
        <f>B$218</f>
        <v>#VALUE!</v>
      </c>
      <c r="C639" s="10"/>
      <c r="D639" s="10"/>
      <c r="E639" s="10"/>
      <c r="F639" s="10"/>
      <c r="G639" s="10"/>
      <c r="H639" s="10"/>
      <c r="I639" s="17"/>
    </row>
    <row r="640" spans="1:9">
      <c r="A640" s="4" t="s">
        <v>134</v>
      </c>
      <c r="B640" s="37" t="e">
        <f>B$224</f>
        <v>#VALUE!</v>
      </c>
      <c r="C640" s="37" t="e">
        <f>C$224</f>
        <v>#VALUE!</v>
      </c>
      <c r="D640" s="10"/>
      <c r="E640" s="33" t="e">
        <f>E$224</f>
        <v>#VALUE!</v>
      </c>
      <c r="F640" s="10"/>
      <c r="G640" s="10"/>
      <c r="H640" s="10"/>
      <c r="I640" s="17"/>
    </row>
    <row r="641" spans="1:9">
      <c r="A641" s="4" t="s">
        <v>139</v>
      </c>
      <c r="B641" s="37" t="e">
        <f>B$230</f>
        <v>#VALUE!</v>
      </c>
      <c r="C641" s="37" t="e">
        <f>C$230</f>
        <v>#VALUE!</v>
      </c>
      <c r="D641" s="10"/>
      <c r="E641" s="33" t="e">
        <f>E$230</f>
        <v>#VALUE!</v>
      </c>
      <c r="F641" s="10"/>
      <c r="G641" s="10"/>
      <c r="H641" s="10"/>
      <c r="I641" s="17"/>
    </row>
    <row r="642" spans="1:9">
      <c r="A642" s="4" t="s">
        <v>144</v>
      </c>
      <c r="B642" s="37" t="e">
        <f>B$236</f>
        <v>#VALUE!</v>
      </c>
      <c r="C642" s="37" t="e">
        <f>C$236</f>
        <v>#VALUE!</v>
      </c>
      <c r="D642" s="10"/>
      <c r="E642" s="33" t="e">
        <f>E$236</f>
        <v>#VALUE!</v>
      </c>
      <c r="F642" s="10"/>
      <c r="G642" s="10"/>
      <c r="H642" s="10"/>
      <c r="I642" s="17"/>
    </row>
    <row r="643" spans="1:9">
      <c r="A643" s="4" t="s">
        <v>149</v>
      </c>
      <c r="B643" s="37" t="e">
        <f>B$242</f>
        <v>#VALUE!</v>
      </c>
      <c r="C643" s="37" t="e">
        <f>C$242</f>
        <v>#VALUE!</v>
      </c>
      <c r="D643" s="37" t="e">
        <f>D$242</f>
        <v>#VALUE!</v>
      </c>
      <c r="E643" s="33" t="e">
        <f>E$242</f>
        <v>#VALUE!</v>
      </c>
      <c r="F643" s="10"/>
      <c r="G643" s="10"/>
      <c r="H643" s="10"/>
      <c r="I643" s="17"/>
    </row>
    <row r="644" spans="1:9">
      <c r="A644" s="4" t="s">
        <v>154</v>
      </c>
      <c r="B644" s="37" t="e">
        <f>B$248</f>
        <v>#VALUE!</v>
      </c>
      <c r="C644" s="37" t="e">
        <f>C$248</f>
        <v>#VALUE!</v>
      </c>
      <c r="D644" s="37" t="e">
        <f>D$248</f>
        <v>#VALUE!</v>
      </c>
      <c r="E644" s="33" t="e">
        <f>E$248</f>
        <v>#VALUE!</v>
      </c>
      <c r="F644" s="10"/>
      <c r="G644" s="10"/>
      <c r="H644" s="10"/>
      <c r="I644" s="17"/>
    </row>
    <row r="645" spans="1:9">
      <c r="A645" s="4" t="s">
        <v>159</v>
      </c>
      <c r="B645" s="37" t="e">
        <f t="shared" ref="B645:H645" si="9">B$254</f>
        <v>#VALUE!</v>
      </c>
      <c r="C645" s="37" t="e">
        <f t="shared" si="9"/>
        <v>#VALUE!</v>
      </c>
      <c r="D645" s="37" t="e">
        <f t="shared" si="9"/>
        <v>#VALUE!</v>
      </c>
      <c r="E645" s="33" t="e">
        <f t="shared" si="9"/>
        <v>#VALUE!</v>
      </c>
      <c r="F645" s="33" t="e">
        <f t="shared" si="9"/>
        <v>#VALUE!</v>
      </c>
      <c r="G645" s="33" t="e">
        <f t="shared" si="9"/>
        <v>#VALUE!</v>
      </c>
      <c r="H645" s="37" t="e">
        <f t="shared" si="9"/>
        <v>#VALUE!</v>
      </c>
      <c r="I645" s="17"/>
    </row>
    <row r="646" spans="1:9">
      <c r="A646" s="4" t="s">
        <v>164</v>
      </c>
      <c r="B646" s="37" t="e">
        <f t="shared" ref="B646:H646" si="10">B$260</f>
        <v>#VALUE!</v>
      </c>
      <c r="C646" s="37" t="e">
        <f t="shared" si="10"/>
        <v>#VALUE!</v>
      </c>
      <c r="D646" s="37" t="e">
        <f t="shared" si="10"/>
        <v>#VALUE!</v>
      </c>
      <c r="E646" s="33" t="e">
        <f t="shared" si="10"/>
        <v>#VALUE!</v>
      </c>
      <c r="F646" s="33" t="e">
        <f t="shared" si="10"/>
        <v>#VALUE!</v>
      </c>
      <c r="G646" s="33" t="e">
        <f t="shared" si="10"/>
        <v>#VALUE!</v>
      </c>
      <c r="H646" s="37" t="e">
        <f t="shared" si="10"/>
        <v>#VALUE!</v>
      </c>
      <c r="I646" s="17"/>
    </row>
    <row r="647" spans="1:9">
      <c r="A647" s="4" t="s">
        <v>169</v>
      </c>
      <c r="B647" s="37" t="e">
        <f t="shared" ref="B647:H647" si="11">B$266</f>
        <v>#VALUE!</v>
      </c>
      <c r="C647" s="37" t="e">
        <f t="shared" si="11"/>
        <v>#VALUE!</v>
      </c>
      <c r="D647" s="37" t="e">
        <f t="shared" si="11"/>
        <v>#VALUE!</v>
      </c>
      <c r="E647" s="33" t="e">
        <f t="shared" si="11"/>
        <v>#VALUE!</v>
      </c>
      <c r="F647" s="33" t="e">
        <f t="shared" si="11"/>
        <v>#VALUE!</v>
      </c>
      <c r="G647" s="33" t="e">
        <f t="shared" si="11"/>
        <v>#VALUE!</v>
      </c>
      <c r="H647" s="37" t="e">
        <f t="shared" si="11"/>
        <v>#VALUE!</v>
      </c>
      <c r="I647" s="17"/>
    </row>
    <row r="648" spans="1:9">
      <c r="A648" s="4" t="s">
        <v>174</v>
      </c>
      <c r="B648" s="37" t="e">
        <f>B$272</f>
        <v>#VALUE!</v>
      </c>
      <c r="C648" s="10"/>
      <c r="D648" s="10"/>
      <c r="E648" s="10"/>
      <c r="F648" s="10"/>
      <c r="G648" s="10"/>
      <c r="H648" s="10"/>
      <c r="I648" s="17"/>
    </row>
    <row r="649" spans="1:9">
      <c r="A649" s="4" t="s">
        <v>179</v>
      </c>
      <c r="B649" s="37" t="e">
        <f>B$278</f>
        <v>#VALUE!</v>
      </c>
      <c r="C649" s="10"/>
      <c r="D649" s="10"/>
      <c r="E649" s="10"/>
      <c r="F649" s="10"/>
      <c r="G649" s="10"/>
      <c r="H649" s="10"/>
      <c r="I649" s="17"/>
    </row>
    <row r="650" spans="1:9">
      <c r="A650" s="4" t="s">
        <v>184</v>
      </c>
      <c r="B650" s="37" t="e">
        <f>B$284</f>
        <v>#VALUE!</v>
      </c>
      <c r="C650" s="10"/>
      <c r="D650" s="10"/>
      <c r="E650" s="10"/>
      <c r="F650" s="10"/>
      <c r="G650" s="10"/>
      <c r="H650" s="10"/>
      <c r="I650" s="17"/>
    </row>
    <row r="651" spans="1:9">
      <c r="A651" s="4" t="s">
        <v>189</v>
      </c>
      <c r="B651" s="37" t="e">
        <f>B$290</f>
        <v>#VALUE!</v>
      </c>
      <c r="C651" s="10"/>
      <c r="D651" s="10"/>
      <c r="E651" s="10"/>
      <c r="F651" s="10"/>
      <c r="G651" s="10"/>
      <c r="H651" s="10"/>
      <c r="I651" s="17"/>
    </row>
    <row r="652" spans="1:9">
      <c r="A652" s="4" t="s">
        <v>194</v>
      </c>
      <c r="B652" s="37" t="e">
        <f>B$296</f>
        <v>#VALUE!</v>
      </c>
      <c r="C652" s="37" t="e">
        <f>C$296</f>
        <v>#VALUE!</v>
      </c>
      <c r="D652" s="37" t="e">
        <f>D$296</f>
        <v>#VALUE!</v>
      </c>
      <c r="E652" s="10"/>
      <c r="F652" s="10"/>
      <c r="G652" s="10"/>
      <c r="H652" s="10"/>
      <c r="I652" s="17"/>
    </row>
    <row r="653" spans="1:9">
      <c r="A653" s="4" t="s">
        <v>199</v>
      </c>
      <c r="B653" s="37" t="e">
        <f>B$302</f>
        <v>#VALUE!</v>
      </c>
      <c r="C653" s="10"/>
      <c r="D653" s="10"/>
      <c r="E653" s="33" t="e">
        <f>E$302</f>
        <v>#VALUE!</v>
      </c>
      <c r="F653" s="10"/>
      <c r="G653" s="10"/>
      <c r="H653" s="10"/>
      <c r="I653" s="17"/>
    </row>
    <row r="654" spans="1:9">
      <c r="A654" s="4" t="s">
        <v>204</v>
      </c>
      <c r="B654" s="37" t="e">
        <f>B$308</f>
        <v>#VALUE!</v>
      </c>
      <c r="C654" s="10"/>
      <c r="D654" s="10"/>
      <c r="E654" s="33" t="e">
        <f>E$308</f>
        <v>#VALUE!</v>
      </c>
      <c r="F654" s="10"/>
      <c r="G654" s="10"/>
      <c r="H654" s="10"/>
      <c r="I654" s="17"/>
    </row>
    <row r="655" spans="1:9">
      <c r="A655" s="4" t="s">
        <v>209</v>
      </c>
      <c r="B655" s="37" t="e">
        <f>B$314</f>
        <v>#VALUE!</v>
      </c>
      <c r="C655" s="10"/>
      <c r="D655" s="10"/>
      <c r="E655" s="33" t="e">
        <f>E$314</f>
        <v>#VALUE!</v>
      </c>
      <c r="F655" s="10"/>
      <c r="G655" s="10"/>
      <c r="H655" s="37" t="e">
        <f>H$314</f>
        <v>#VALUE!</v>
      </c>
      <c r="I655" s="17"/>
    </row>
    <row r="656" spans="1:9">
      <c r="A656" s="4" t="s">
        <v>214</v>
      </c>
      <c r="B656" s="37" t="e">
        <f>B$320</f>
        <v>#VALUE!</v>
      </c>
      <c r="C656" s="37" t="e">
        <f>C$320</f>
        <v>#VALUE!</v>
      </c>
      <c r="D656" s="37" t="e">
        <f>D$320</f>
        <v>#VALUE!</v>
      </c>
      <c r="E656" s="33" t="e">
        <f>E$320</f>
        <v>#VALUE!</v>
      </c>
      <c r="F656" s="10"/>
      <c r="G656" s="10"/>
      <c r="H656" s="37" t="e">
        <f>H$320</f>
        <v>#VALUE!</v>
      </c>
      <c r="I656" s="17"/>
    </row>
    <row r="657" spans="1:9">
      <c r="A657" s="4" t="s">
        <v>219</v>
      </c>
      <c r="B657" s="37" t="e">
        <f>B$326</f>
        <v>#VALUE!</v>
      </c>
      <c r="C657" s="10"/>
      <c r="D657" s="10"/>
      <c r="E657" s="33" t="e">
        <f>E$326</f>
        <v>#VALUE!</v>
      </c>
      <c r="F657" s="10"/>
      <c r="G657" s="10"/>
      <c r="H657" s="37" t="e">
        <f>H$326</f>
        <v>#VALUE!</v>
      </c>
      <c r="I657" s="17"/>
    </row>
    <row r="658" spans="1:9">
      <c r="A658" s="4" t="s">
        <v>224</v>
      </c>
      <c r="B658" s="37" t="e">
        <f>B$332</f>
        <v>#VALUE!</v>
      </c>
      <c r="C658" s="37" t="e">
        <f>C$332</f>
        <v>#VALUE!</v>
      </c>
      <c r="D658" s="37" t="e">
        <f>D$332</f>
        <v>#VALUE!</v>
      </c>
      <c r="E658" s="33" t="e">
        <f>E$332</f>
        <v>#VALUE!</v>
      </c>
      <c r="F658" s="10"/>
      <c r="G658" s="10"/>
      <c r="H658" s="37" t="e">
        <f>H$332</f>
        <v>#VALUE!</v>
      </c>
      <c r="I658" s="17"/>
    </row>
    <row r="659" spans="1:9">
      <c r="A659" s="4" t="s">
        <v>229</v>
      </c>
      <c r="B659" s="37" t="e">
        <f>B$338</f>
        <v>#VALUE!</v>
      </c>
      <c r="C659" s="10"/>
      <c r="D659" s="10"/>
      <c r="E659" s="33" t="e">
        <f>E$338</f>
        <v>#VALUE!</v>
      </c>
      <c r="F659" s="10"/>
      <c r="G659" s="10"/>
      <c r="H659" s="37" t="e">
        <f>H$338</f>
        <v>#VALUE!</v>
      </c>
      <c r="I659" s="17"/>
    </row>
    <row r="660" spans="1:9">
      <c r="A660" s="4" t="s">
        <v>234</v>
      </c>
      <c r="B660" s="37" t="e">
        <f>B$344</f>
        <v>#VALUE!</v>
      </c>
      <c r="C660" s="37" t="e">
        <f>C$344</f>
        <v>#VALUE!</v>
      </c>
      <c r="D660" s="37" t="e">
        <f>D$344</f>
        <v>#VALUE!</v>
      </c>
      <c r="E660" s="33" t="e">
        <f>E$344</f>
        <v>#VALUE!</v>
      </c>
      <c r="F660" s="10"/>
      <c r="G660" s="10"/>
      <c r="H660" s="37" t="e">
        <f>H$344</f>
        <v>#VALUE!</v>
      </c>
      <c r="I660" s="17"/>
    </row>
    <row r="661" spans="1:9">
      <c r="A661" s="4" t="s">
        <v>103</v>
      </c>
      <c r="B661" s="37" t="e">
        <f>B$187</f>
        <v>#VALUE!</v>
      </c>
      <c r="C661" s="10"/>
      <c r="D661" s="10"/>
      <c r="E661" s="33" t="e">
        <f>E$187</f>
        <v>#VALUE!</v>
      </c>
      <c r="F661" s="10"/>
      <c r="G661" s="10"/>
      <c r="H661" s="10"/>
      <c r="I661" s="17"/>
    </row>
    <row r="662" spans="1:9">
      <c r="A662" s="4" t="s">
        <v>108</v>
      </c>
      <c r="B662" s="37" t="e">
        <f>B$193</f>
        <v>#VALUE!</v>
      </c>
      <c r="C662" s="37" t="e">
        <f>C$193</f>
        <v>#VALUE!</v>
      </c>
      <c r="D662" s="10"/>
      <c r="E662" s="33" t="e">
        <f>E$193</f>
        <v>#VALUE!</v>
      </c>
      <c r="F662" s="10"/>
      <c r="G662" s="10"/>
      <c r="H662" s="10"/>
      <c r="I662" s="17"/>
    </row>
    <row r="663" spans="1:9">
      <c r="A663" s="4" t="s">
        <v>113</v>
      </c>
      <c r="B663" s="37" t="e">
        <f>B$199</f>
        <v>#VALUE!</v>
      </c>
      <c r="C663" s="10"/>
      <c r="D663" s="10"/>
      <c r="E663" s="10"/>
      <c r="F663" s="10"/>
      <c r="G663" s="10"/>
      <c r="H663" s="10"/>
      <c r="I663" s="17"/>
    </row>
    <row r="664" spans="1:9">
      <c r="A664" s="4" t="s">
        <v>118</v>
      </c>
      <c r="B664" s="37" t="e">
        <f>B$205</f>
        <v>#VALUE!</v>
      </c>
      <c r="C664" s="10"/>
      <c r="D664" s="10"/>
      <c r="E664" s="33" t="e">
        <f>E$205</f>
        <v>#VALUE!</v>
      </c>
      <c r="F664" s="10"/>
      <c r="G664" s="10"/>
      <c r="H664" s="10"/>
      <c r="I664" s="17"/>
    </row>
    <row r="665" spans="1:9">
      <c r="A665" s="4" t="s">
        <v>123</v>
      </c>
      <c r="B665" s="37" t="e">
        <f>B$211</f>
        <v>#VALUE!</v>
      </c>
      <c r="C665" s="37" t="e">
        <f>C$211</f>
        <v>#VALUE!</v>
      </c>
      <c r="D665" s="10"/>
      <c r="E665" s="33" t="e">
        <f>E$211</f>
        <v>#VALUE!</v>
      </c>
      <c r="F665" s="10"/>
      <c r="G665" s="10"/>
      <c r="H665" s="10"/>
      <c r="I665" s="17"/>
    </row>
    <row r="666" spans="1:9" ht="30">
      <c r="A666" s="4" t="s">
        <v>128</v>
      </c>
      <c r="B666" s="37" t="e">
        <f>B$217</f>
        <v>#VALUE!</v>
      </c>
      <c r="C666" s="10"/>
      <c r="D666" s="10"/>
      <c r="E666" s="10"/>
      <c r="F666" s="10"/>
      <c r="G666" s="10"/>
      <c r="H666" s="10"/>
      <c r="I666" s="17"/>
    </row>
    <row r="667" spans="1:9">
      <c r="A667" s="4" t="s">
        <v>133</v>
      </c>
      <c r="B667" s="37" t="e">
        <f>B$223</f>
        <v>#VALUE!</v>
      </c>
      <c r="C667" s="37" t="e">
        <f>C$223</f>
        <v>#VALUE!</v>
      </c>
      <c r="D667" s="10"/>
      <c r="E667" s="33" t="e">
        <f>E$223</f>
        <v>#VALUE!</v>
      </c>
      <c r="F667" s="10"/>
      <c r="G667" s="10"/>
      <c r="H667" s="10"/>
      <c r="I667" s="17"/>
    </row>
    <row r="668" spans="1:9">
      <c r="A668" s="4" t="s">
        <v>138</v>
      </c>
      <c r="B668" s="37" t="e">
        <f>B$229</f>
        <v>#VALUE!</v>
      </c>
      <c r="C668" s="37" t="e">
        <f>C$229</f>
        <v>#VALUE!</v>
      </c>
      <c r="D668" s="10"/>
      <c r="E668" s="33" t="e">
        <f>E$229</f>
        <v>#VALUE!</v>
      </c>
      <c r="F668" s="10"/>
      <c r="G668" s="10"/>
      <c r="H668" s="10"/>
      <c r="I668" s="17"/>
    </row>
    <row r="669" spans="1:9">
      <c r="A669" s="4" t="s">
        <v>143</v>
      </c>
      <c r="B669" s="37" t="e">
        <f>B$235</f>
        <v>#VALUE!</v>
      </c>
      <c r="C669" s="37" t="e">
        <f>C$235</f>
        <v>#VALUE!</v>
      </c>
      <c r="D669" s="10"/>
      <c r="E669" s="33" t="e">
        <f>E$235</f>
        <v>#VALUE!</v>
      </c>
      <c r="F669" s="10"/>
      <c r="G669" s="10"/>
      <c r="H669" s="10"/>
      <c r="I669" s="17"/>
    </row>
    <row r="670" spans="1:9">
      <c r="A670" s="4" t="s">
        <v>148</v>
      </c>
      <c r="B670" s="37" t="e">
        <f>B$241</f>
        <v>#VALUE!</v>
      </c>
      <c r="C670" s="37" t="e">
        <f>C$241</f>
        <v>#VALUE!</v>
      </c>
      <c r="D670" s="37" t="e">
        <f>D$241</f>
        <v>#VALUE!</v>
      </c>
      <c r="E670" s="33" t="e">
        <f>E$241</f>
        <v>#VALUE!</v>
      </c>
      <c r="F670" s="10"/>
      <c r="G670" s="10"/>
      <c r="H670" s="10"/>
      <c r="I670" s="17"/>
    </row>
    <row r="671" spans="1:9">
      <c r="A671" s="4" t="s">
        <v>153</v>
      </c>
      <c r="B671" s="37" t="e">
        <f>B$247</f>
        <v>#VALUE!</v>
      </c>
      <c r="C671" s="37" t="e">
        <f>C$247</f>
        <v>#VALUE!</v>
      </c>
      <c r="D671" s="37" t="e">
        <f>D$247</f>
        <v>#VALUE!</v>
      </c>
      <c r="E671" s="33" t="e">
        <f>E$247</f>
        <v>#VALUE!</v>
      </c>
      <c r="F671" s="10"/>
      <c r="G671" s="10"/>
      <c r="H671" s="10"/>
      <c r="I671" s="17"/>
    </row>
    <row r="672" spans="1:9">
      <c r="A672" s="4" t="s">
        <v>158</v>
      </c>
      <c r="B672" s="37" t="e">
        <f t="shared" ref="B672:H672" si="12">B$253</f>
        <v>#VALUE!</v>
      </c>
      <c r="C672" s="37" t="e">
        <f t="shared" si="12"/>
        <v>#VALUE!</v>
      </c>
      <c r="D672" s="37" t="e">
        <f t="shared" si="12"/>
        <v>#VALUE!</v>
      </c>
      <c r="E672" s="33" t="e">
        <f t="shared" si="12"/>
        <v>#VALUE!</v>
      </c>
      <c r="F672" s="33" t="e">
        <f t="shared" si="12"/>
        <v>#VALUE!</v>
      </c>
      <c r="G672" s="33" t="e">
        <f t="shared" si="12"/>
        <v>#VALUE!</v>
      </c>
      <c r="H672" s="37" t="e">
        <f t="shared" si="12"/>
        <v>#VALUE!</v>
      </c>
      <c r="I672" s="17"/>
    </row>
    <row r="673" spans="1:9">
      <c r="A673" s="4" t="s">
        <v>163</v>
      </c>
      <c r="B673" s="37" t="e">
        <f t="shared" ref="B673:H673" si="13">B$259</f>
        <v>#VALUE!</v>
      </c>
      <c r="C673" s="37" t="e">
        <f t="shared" si="13"/>
        <v>#VALUE!</v>
      </c>
      <c r="D673" s="37" t="e">
        <f t="shared" si="13"/>
        <v>#VALUE!</v>
      </c>
      <c r="E673" s="33" t="e">
        <f t="shared" si="13"/>
        <v>#VALUE!</v>
      </c>
      <c r="F673" s="33" t="e">
        <f t="shared" si="13"/>
        <v>#VALUE!</v>
      </c>
      <c r="G673" s="33" t="e">
        <f t="shared" si="13"/>
        <v>#VALUE!</v>
      </c>
      <c r="H673" s="37" t="e">
        <f t="shared" si="13"/>
        <v>#VALUE!</v>
      </c>
      <c r="I673" s="17"/>
    </row>
    <row r="674" spans="1:9">
      <c r="A674" s="4" t="s">
        <v>168</v>
      </c>
      <c r="B674" s="37" t="e">
        <f t="shared" ref="B674:H674" si="14">B$265</f>
        <v>#VALUE!</v>
      </c>
      <c r="C674" s="37" t="e">
        <f t="shared" si="14"/>
        <v>#VALUE!</v>
      </c>
      <c r="D674" s="37" t="e">
        <f t="shared" si="14"/>
        <v>#VALUE!</v>
      </c>
      <c r="E674" s="33" t="e">
        <f t="shared" si="14"/>
        <v>#VALUE!</v>
      </c>
      <c r="F674" s="33" t="e">
        <f t="shared" si="14"/>
        <v>#VALUE!</v>
      </c>
      <c r="G674" s="33" t="e">
        <f t="shared" si="14"/>
        <v>#VALUE!</v>
      </c>
      <c r="H674" s="37" t="e">
        <f t="shared" si="14"/>
        <v>#VALUE!</v>
      </c>
      <c r="I674" s="17"/>
    </row>
    <row r="675" spans="1:9">
      <c r="A675" s="4" t="s">
        <v>173</v>
      </c>
      <c r="B675" s="37" t="e">
        <f>B$271</f>
        <v>#VALUE!</v>
      </c>
      <c r="C675" s="10"/>
      <c r="D675" s="10"/>
      <c r="E675" s="10"/>
      <c r="F675" s="10"/>
      <c r="G675" s="10"/>
      <c r="H675" s="10"/>
      <c r="I675" s="17"/>
    </row>
    <row r="676" spans="1:9">
      <c r="A676" s="4" t="s">
        <v>178</v>
      </c>
      <c r="B676" s="37" t="e">
        <f>B$277</f>
        <v>#VALUE!</v>
      </c>
      <c r="C676" s="10"/>
      <c r="D676" s="10"/>
      <c r="E676" s="10"/>
      <c r="F676" s="10"/>
      <c r="G676" s="10"/>
      <c r="H676" s="10"/>
      <c r="I676" s="17"/>
    </row>
    <row r="677" spans="1:9">
      <c r="A677" s="4" t="s">
        <v>183</v>
      </c>
      <c r="B677" s="37" t="e">
        <f>B$283</f>
        <v>#VALUE!</v>
      </c>
      <c r="C677" s="10"/>
      <c r="D677" s="10"/>
      <c r="E677" s="10"/>
      <c r="F677" s="10"/>
      <c r="G677" s="10"/>
      <c r="H677" s="10"/>
      <c r="I677" s="17"/>
    </row>
    <row r="678" spans="1:9">
      <c r="A678" s="4" t="s">
        <v>188</v>
      </c>
      <c r="B678" s="37" t="e">
        <f>B$289</f>
        <v>#VALUE!</v>
      </c>
      <c r="C678" s="10"/>
      <c r="D678" s="10"/>
      <c r="E678" s="10"/>
      <c r="F678" s="10"/>
      <c r="G678" s="10"/>
      <c r="H678" s="10"/>
      <c r="I678" s="17"/>
    </row>
    <row r="679" spans="1:9">
      <c r="A679" s="4" t="s">
        <v>193</v>
      </c>
      <c r="B679" s="37" t="e">
        <f>B$295</f>
        <v>#VALUE!</v>
      </c>
      <c r="C679" s="37" t="e">
        <f>C$295</f>
        <v>#VALUE!</v>
      </c>
      <c r="D679" s="37" t="e">
        <f>D$295</f>
        <v>#VALUE!</v>
      </c>
      <c r="E679" s="10"/>
      <c r="F679" s="10"/>
      <c r="G679" s="10"/>
      <c r="H679" s="10"/>
      <c r="I679" s="17"/>
    </row>
    <row r="680" spans="1:9">
      <c r="A680" s="4" t="s">
        <v>198</v>
      </c>
      <c r="B680" s="37" t="e">
        <f>B$301</f>
        <v>#VALUE!</v>
      </c>
      <c r="C680" s="10"/>
      <c r="D680" s="10"/>
      <c r="E680" s="33" t="e">
        <f>E$301</f>
        <v>#VALUE!</v>
      </c>
      <c r="F680" s="10"/>
      <c r="G680" s="10"/>
      <c r="H680" s="10"/>
      <c r="I680" s="17"/>
    </row>
    <row r="681" spans="1:9">
      <c r="A681" s="4" t="s">
        <v>203</v>
      </c>
      <c r="B681" s="37" t="e">
        <f>B$307</f>
        <v>#VALUE!</v>
      </c>
      <c r="C681" s="10"/>
      <c r="D681" s="10"/>
      <c r="E681" s="33" t="e">
        <f>E$307</f>
        <v>#VALUE!</v>
      </c>
      <c r="F681" s="10"/>
      <c r="G681" s="10"/>
      <c r="H681" s="10"/>
      <c r="I681" s="17"/>
    </row>
    <row r="682" spans="1:9">
      <c r="A682" s="4" t="s">
        <v>208</v>
      </c>
      <c r="B682" s="37" t="e">
        <f>B$313</f>
        <v>#VALUE!</v>
      </c>
      <c r="C682" s="10"/>
      <c r="D682" s="10"/>
      <c r="E682" s="33" t="e">
        <f>E$313</f>
        <v>#VALUE!</v>
      </c>
      <c r="F682" s="10"/>
      <c r="G682" s="10"/>
      <c r="H682" s="37" t="e">
        <f>H$313</f>
        <v>#VALUE!</v>
      </c>
      <c r="I682" s="17"/>
    </row>
    <row r="683" spans="1:9">
      <c r="A683" s="4" t="s">
        <v>213</v>
      </c>
      <c r="B683" s="37" t="e">
        <f>B$319</f>
        <v>#VALUE!</v>
      </c>
      <c r="C683" s="37" t="e">
        <f>C$319</f>
        <v>#VALUE!</v>
      </c>
      <c r="D683" s="37" t="e">
        <f>D$319</f>
        <v>#VALUE!</v>
      </c>
      <c r="E683" s="33" t="e">
        <f>E$319</f>
        <v>#VALUE!</v>
      </c>
      <c r="F683" s="10"/>
      <c r="G683" s="10"/>
      <c r="H683" s="37" t="e">
        <f>H$319</f>
        <v>#VALUE!</v>
      </c>
      <c r="I683" s="17"/>
    </row>
    <row r="684" spans="1:9">
      <c r="A684" s="4" t="s">
        <v>218</v>
      </c>
      <c r="B684" s="37" t="e">
        <f>B$325</f>
        <v>#VALUE!</v>
      </c>
      <c r="C684" s="10"/>
      <c r="D684" s="10"/>
      <c r="E684" s="33" t="e">
        <f>E$325</f>
        <v>#VALUE!</v>
      </c>
      <c r="F684" s="10"/>
      <c r="G684" s="10"/>
      <c r="H684" s="37" t="e">
        <f>H$325</f>
        <v>#VALUE!</v>
      </c>
      <c r="I684" s="17"/>
    </row>
    <row r="685" spans="1:9">
      <c r="A685" s="4" t="s">
        <v>223</v>
      </c>
      <c r="B685" s="37" t="e">
        <f>B$331</f>
        <v>#VALUE!</v>
      </c>
      <c r="C685" s="37" t="e">
        <f>C$331</f>
        <v>#VALUE!</v>
      </c>
      <c r="D685" s="37" t="e">
        <f>D$331</f>
        <v>#VALUE!</v>
      </c>
      <c r="E685" s="33" t="e">
        <f>E$331</f>
        <v>#VALUE!</v>
      </c>
      <c r="F685" s="10"/>
      <c r="G685" s="10"/>
      <c r="H685" s="37" t="e">
        <f>H$331</f>
        <v>#VALUE!</v>
      </c>
      <c r="I685" s="17"/>
    </row>
    <row r="686" spans="1:9">
      <c r="A686" s="4" t="s">
        <v>228</v>
      </c>
      <c r="B686" s="37" t="e">
        <f>B$337</f>
        <v>#VALUE!</v>
      </c>
      <c r="C686" s="10"/>
      <c r="D686" s="10"/>
      <c r="E686" s="33" t="e">
        <f>E$337</f>
        <v>#VALUE!</v>
      </c>
      <c r="F686" s="10"/>
      <c r="G686" s="10"/>
      <c r="H686" s="37" t="e">
        <f>H$337</f>
        <v>#VALUE!</v>
      </c>
      <c r="I686" s="17"/>
    </row>
    <row r="687" spans="1:9">
      <c r="A687" s="4" t="s">
        <v>233</v>
      </c>
      <c r="B687" s="37" t="e">
        <f>B$343</f>
        <v>#VALUE!</v>
      </c>
      <c r="C687" s="37" t="e">
        <f>C$343</f>
        <v>#VALUE!</v>
      </c>
      <c r="D687" s="37" t="e">
        <f>D$343</f>
        <v>#VALUE!</v>
      </c>
      <c r="E687" s="33" t="e">
        <f>E$343</f>
        <v>#VALUE!</v>
      </c>
      <c r="F687" s="10"/>
      <c r="G687" s="10"/>
      <c r="H687" s="37" t="e">
        <f>H$343</f>
        <v>#VALUE!</v>
      </c>
      <c r="I687" s="17"/>
    </row>
  </sheetData>
  <sheetProtection sheet="1" objects="1" scenarios="1"/>
  <hyperlinks>
    <hyperlink ref="A5" location="'11'!B48" display="x1 = 1181. LDNO discount percentage"/>
    <hyperlink ref="A174" location="'11'!B57" display="x1 = 1182. Unit rate 1 p/kWh (in CDCM end user tariffs)"/>
    <hyperlink ref="A175" location="'LDNORev'!B8" display="x2 = 6001. Applicable discount for each tariff"/>
    <hyperlink ref="A176" location="'11'!C57" display="x3 = 1182. Unit rate 2 p/kWh (in CDCM end user tariffs)"/>
    <hyperlink ref="A177" location="'11'!D57" display="x4 = 1182. Unit rate 3 p/kWh (in CDCM end user tariffs)"/>
    <hyperlink ref="A178" location="'11'!E57" display="x5 = 1182. Fixed charge p/MPAN/day (in CDCM end user tariffs)"/>
    <hyperlink ref="A179" location="'11'!F57" display="x6 = 1182. Capacity charge p/kVA/day (in CDCM end user tariffs)"/>
    <hyperlink ref="A180" location="'11'!G57" display="x7 = 1182. Exceeded capacity charge p/kVA/day (in CDCM end user tariffs)"/>
    <hyperlink ref="A181" location="'11'!H57" display="x8 = 1182. Reactive power charge p/kVArh (in CDCM end user tariffs)"/>
    <hyperlink ref="A351" location="'11'!B16" display="x1 = 1110. Days in year (in Calendar and timeband information)"/>
    <hyperlink ref="A352" location="'LDNORev'!E185" display="x2 = 6002. Fixed charge p/MPAN/day (in LDNO discounted CDCM tariffs)"/>
    <hyperlink ref="A353" location="'11'!E88" display="x3 = 1183. MPANs (in LDNO volume data)"/>
    <hyperlink ref="A354" location="'LDNORev'!F185" display="x4 = 6002. Capacity charge p/kVA/day (in LDNO discounted CDCM tariffs)"/>
    <hyperlink ref="A355" location="'11'!F88" display="x5 = 1183. Import capacity (kVA) (in LDNO volume data)"/>
    <hyperlink ref="A356" location="'LDNORev'!G185" display="x6 = 6002. Exceeded capacity charge p/kVA/day (in LDNO discounted CDCM tariffs)"/>
    <hyperlink ref="A357" location="'11'!G88" display="x7 = 1183. Exceeded capacity (kVA) (in LDNO volume data)"/>
    <hyperlink ref="A358" location="'LDNORev'!B185" display="x8 = 6002. Unit rate 1 p/kWh (in LDNO discounted CDCM tariffs)"/>
    <hyperlink ref="A359" location="'11'!B88" display="x9 = 1183. Rate 1 units (MWh) (in LDNO volume data)"/>
    <hyperlink ref="A360" location="'LDNORev'!C185" display="x10 = 6002. Unit rate 2 p/kWh (in LDNO discounted CDCM tariffs)"/>
    <hyperlink ref="A361" location="'11'!C88" display="x11 = 1183. Rate 2 units (MWh) (in LDNO volume data)"/>
    <hyperlink ref="A362" location="'LDNORev'!D185" display="x12 = 6002. Unit rate 3 p/kWh (in LDNO discounted CDCM tariffs)"/>
    <hyperlink ref="A363" location="'11'!D88" display="x13 = 1183. Rate 3 units (MWh) (in LDNO volume data)"/>
    <hyperlink ref="A364" location="'LDNORev'!H185" display="x14 = 6002. Reactive power charge p/kVArh (in LDNO discounted CDCM tariffs)"/>
    <hyperlink ref="A365" location="'11'!H88" display="x15 = 1183. Reactive power units (MVArh) (in LDNO volume data)"/>
    <hyperlink ref="A534" location="'LDNORev'!B368" display="x1 = 6003. Net revenue from discounted LDNO tariffs (£/year)"/>
    <hyperlink ref="A542" location="'LDNORev'!B185" display="x1 = 6002. Unit rate 1 p/kWh (in LDNO discounted CDCM tariffs)"/>
    <hyperlink ref="A543" location="'LDNORev'!C185" display="x2 = 6002. Unit rate 2 p/kWh (in LDNO discounted CDCM tariffs)"/>
    <hyperlink ref="A544" location="'LDNORev'!D185" display="x3 = 6002. Unit rate 3 p/kWh (in LDNO discounted CDCM tariffs)"/>
    <hyperlink ref="A545" location="'LDNORev'!E185" display="x4 = 6002. Fixed charge p/MPAN/day (in LDNO discounted CDCM tariffs)"/>
    <hyperlink ref="A546" location="'LDNORev'!F185" display="x5 = 6002. Capacity charge p/kVA/day (in LDNO discounted CDCM tariffs)"/>
    <hyperlink ref="A547" location="'LDNORev'!G185" display="x6 = 6002. Exceeded capacity charge p/kVA/day (in LDNO discounted CDCM tariffs)"/>
    <hyperlink ref="A548" location="'LDNORev'!H185" display="x7 = 6002. Reactive power charge p/kVArh (in LDNO discounted CDCM tariffs)"/>
  </hyperlinks>
  <pageMargins left="0.7" right="0.7" top="0.75" bottom="0.75" header="0.3" footer="0.3"/>
  <pageSetup paperSize="9" fitToHeight="0" orientation="portrait"/>
  <headerFooter>
    <oddHeader>&amp;L&amp;A&amp;C&amp;R&amp;P of &amp;N</oddHeader>
    <oddFooter>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24"/>
  <sheetViews>
    <sheetView showGridLines="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outlineLevelRow="1"/>
  <cols>
    <col min="1" max="251" width="28.7109375" customWidth="1"/>
  </cols>
  <sheetData>
    <row r="1" spans="1:5" ht="21" customHeight="1">
      <c r="A1" s="1" t="str">
        <f>"Total revenue for "&amp;'11'!B7&amp;" in "&amp;'11'!C7&amp;" ("&amp;'11'!D7&amp;")"</f>
        <v>Total revenue for no company in no year (no data version)</v>
      </c>
    </row>
    <row r="3" spans="1:5" ht="21" customHeight="1">
      <c r="A3" s="1" t="s">
        <v>1224</v>
      </c>
    </row>
    <row r="4" spans="1:5" hidden="1" outlineLevel="1">
      <c r="A4" s="2" t="s">
        <v>287</v>
      </c>
    </row>
    <row r="5" spans="1:5" hidden="1" outlineLevel="1">
      <c r="A5" s="31" t="s">
        <v>939</v>
      </c>
    </row>
    <row r="6" spans="1:5" hidden="1" outlineLevel="1">
      <c r="A6" s="31" t="s">
        <v>956</v>
      </c>
    </row>
    <row r="7" spans="1:5" hidden="1" outlineLevel="1">
      <c r="A7" s="31" t="s">
        <v>1225</v>
      </c>
    </row>
    <row r="8" spans="1:5" hidden="1" outlineLevel="1">
      <c r="A8" s="31" t="s">
        <v>1226</v>
      </c>
    </row>
    <row r="9" spans="1:5" hidden="1" outlineLevel="1">
      <c r="A9" s="62" t="s">
        <v>1182</v>
      </c>
      <c r="B9" s="62" t="s">
        <v>1227</v>
      </c>
      <c r="C9" s="62" t="s">
        <v>1227</v>
      </c>
      <c r="D9" s="62" t="s">
        <v>296</v>
      </c>
    </row>
    <row r="10" spans="1:5" hidden="1" outlineLevel="1">
      <c r="A10" s="62" t="s">
        <v>1183</v>
      </c>
      <c r="B10" s="62" t="s">
        <v>1228</v>
      </c>
      <c r="C10" s="62" t="s">
        <v>1229</v>
      </c>
      <c r="D10" s="62" t="s">
        <v>1230</v>
      </c>
    </row>
    <row r="11" spans="1:5" hidden="1" outlineLevel="1"/>
    <row r="12" spans="1:5" ht="30">
      <c r="B12" s="15" t="s">
        <v>1231</v>
      </c>
      <c r="C12" s="15" t="s">
        <v>1232</v>
      </c>
      <c r="D12" s="15" t="s">
        <v>1233</v>
      </c>
    </row>
    <row r="13" spans="1:5">
      <c r="A13" s="4" t="s">
        <v>1233</v>
      </c>
      <c r="B13" s="32" t="e">
        <f>SUM(HSummary!Q$101:Q$700)</f>
        <v>#VALUE!</v>
      </c>
      <c r="C13" s="32" t="e">
        <f>SUM(HSummary!U$101:U$700)</f>
        <v>#VALUE!</v>
      </c>
      <c r="D13" s="32" t="e">
        <f>B13+C13</f>
        <v>#VALUE!</v>
      </c>
      <c r="E13" s="17"/>
    </row>
    <row r="15" spans="1:5" ht="21" customHeight="1">
      <c r="A15" s="1" t="s">
        <v>1234</v>
      </c>
    </row>
    <row r="16" spans="1:5" hidden="1" outlineLevel="1">
      <c r="A16" s="2" t="s">
        <v>287</v>
      </c>
    </row>
    <row r="17" spans="1:3" hidden="1" outlineLevel="1">
      <c r="A17" s="31" t="s">
        <v>1235</v>
      </c>
    </row>
    <row r="18" spans="1:3" hidden="1" outlineLevel="1">
      <c r="A18" s="31" t="s">
        <v>1236</v>
      </c>
    </row>
    <row r="19" spans="1:3" hidden="1" outlineLevel="1">
      <c r="A19" s="31" t="s">
        <v>1237</v>
      </c>
    </row>
    <row r="20" spans="1:3" hidden="1" outlineLevel="1">
      <c r="A20" s="62" t="s">
        <v>1182</v>
      </c>
      <c r="B20" s="62" t="s">
        <v>296</v>
      </c>
    </row>
    <row r="21" spans="1:3" hidden="1" outlineLevel="1">
      <c r="A21" s="62" t="s">
        <v>1183</v>
      </c>
      <c r="B21" s="62" t="s">
        <v>312</v>
      </c>
    </row>
    <row r="22" spans="1:3" hidden="1" outlineLevel="1"/>
    <row r="23" spans="1:3" ht="30">
      <c r="B23" s="15" t="s">
        <v>1238</v>
      </c>
    </row>
    <row r="24" spans="1:3">
      <c r="A24" s="4" t="s">
        <v>1239</v>
      </c>
      <c r="B24" s="32" t="e">
        <f>B13+C13+LDNORev!B538</f>
        <v>#VALUE!</v>
      </c>
      <c r="C24" s="17"/>
    </row>
  </sheetData>
  <sheetProtection sheet="1" objects="1" scenarios="1"/>
  <hyperlinks>
    <hyperlink ref="A5" location="'HSummary'!Q100" display="x1 = 5116. Total for demand (£/year)"/>
    <hyperlink ref="A6" location="'HSummary'!U100" display="x2 = 5120. Total for generation (£/year)"/>
    <hyperlink ref="A7" location="'Total revenue'!B12" display="x3 = Total for demand across all tariffs (£/year) (in Total for all tariffs (£/year))"/>
    <hyperlink ref="A8" location="'Total revenue'!C12" display="x4 = Total for generation across all tariffs (£/year) (in Total for all tariffs (£/year))"/>
    <hyperlink ref="A17" location="'Total revenue'!B12" display="x1 = 6101. Total for demand across all tariffs (£/year) (in Total for all tariffs (£/year))"/>
    <hyperlink ref="A18" location="'Total revenue'!C12" display="x2 = 6101. Total for generation across all tariffs (£/year) (in Total for all tariffs (£/year))"/>
    <hyperlink ref="A19" location="'LDNORev'!B537" display="x3 = 6004. Total net revenue from discounted LDNO tariffs (£/year)"/>
  </hyperlinks>
  <pageMargins left="0.7" right="0.7" top="0.75" bottom="0.75" header="0.3" footer="0.3"/>
  <pageSetup paperSize="9" fitToHeight="0" orientation="portrait"/>
  <headerFooter>
    <oddHeader>&amp;L&amp;A&amp;C&amp;R&amp;P of &amp;N</oddHeader>
    <oddFooter>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250"/>
  <sheetViews>
    <sheetView showGridLines="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50.7109375" customWidth="1"/>
    <col min="2" max="251" width="20.7109375" customWidth="1"/>
  </cols>
  <sheetData>
    <row r="1" spans="1:8" ht="21" customHeight="1">
      <c r="A1" s="1" t="str">
        <f>"General input data for "&amp;'11'!B7&amp;" in "&amp;'11'!C7&amp;" ("&amp;'11'!D7&amp;")"</f>
        <v>General input data for no company in no year (no data version)</v>
      </c>
    </row>
    <row r="4" spans="1:8" ht="21" customHeight="1">
      <c r="A4" s="1" t="s">
        <v>0</v>
      </c>
    </row>
    <row r="6" spans="1:8">
      <c r="B6" s="15" t="s">
        <v>1</v>
      </c>
      <c r="C6" s="15" t="s">
        <v>2</v>
      </c>
      <c r="D6" s="15" t="s">
        <v>3</v>
      </c>
    </row>
    <row r="7" spans="1:8">
      <c r="A7" s="4" t="s">
        <v>4</v>
      </c>
      <c r="B7" s="16" t="s">
        <v>5</v>
      </c>
      <c r="C7" s="16" t="s">
        <v>6</v>
      </c>
      <c r="D7" s="16" t="s">
        <v>7</v>
      </c>
      <c r="E7" s="17"/>
    </row>
    <row r="9" spans="1:8" ht="21" customHeight="1">
      <c r="A9" s="1" t="s">
        <v>8</v>
      </c>
    </row>
    <row r="11" spans="1:8" ht="75">
      <c r="B11" s="15" t="s">
        <v>9</v>
      </c>
      <c r="C11" s="15" t="s">
        <v>10</v>
      </c>
      <c r="D11" s="15" t="s">
        <v>11</v>
      </c>
      <c r="E11" s="15" t="s">
        <v>12</v>
      </c>
      <c r="F11" s="15" t="s">
        <v>13</v>
      </c>
      <c r="G11" s="15" t="s">
        <v>14</v>
      </c>
    </row>
    <row r="12" spans="1:8">
      <c r="A12" s="4" t="s">
        <v>15</v>
      </c>
      <c r="B12" s="18" t="e">
        <f>#VALUE!</f>
        <v>#VALUE!</v>
      </c>
      <c r="C12" s="19" t="e">
        <f>#VALUE!</f>
        <v>#VALUE!</v>
      </c>
      <c r="D12" s="19" t="e">
        <f>#VALUE!</f>
        <v>#VALUE!</v>
      </c>
      <c r="E12" s="19" t="e">
        <f>#VALUE!</f>
        <v>#VALUE!</v>
      </c>
      <c r="F12" s="19" t="e">
        <f>#VALUE!</f>
        <v>#VALUE!</v>
      </c>
      <c r="G12" s="19" t="e">
        <f>#VALUE!</f>
        <v>#VALUE!</v>
      </c>
      <c r="H12" s="17"/>
    </row>
    <row r="14" spans="1:8" ht="21" customHeight="1">
      <c r="A14" s="1" t="s">
        <v>16</v>
      </c>
    </row>
    <row r="16" spans="1:8" ht="30">
      <c r="B16" s="15" t="s">
        <v>17</v>
      </c>
      <c r="C16" s="15" t="s">
        <v>18</v>
      </c>
    </row>
    <row r="17" spans="1:6">
      <c r="A17" s="4" t="s">
        <v>19</v>
      </c>
      <c r="B17" s="19" t="e">
        <f>#VALUE!</f>
        <v>#VALUE!</v>
      </c>
      <c r="C17" s="20" t="e">
        <f>#VALUE!</f>
        <v>#VALUE!</v>
      </c>
      <c r="D17" s="17"/>
    </row>
    <row r="19" spans="1:6" ht="21" customHeight="1">
      <c r="A19" s="1" t="s">
        <v>20</v>
      </c>
    </row>
    <row r="21" spans="1:6" ht="45">
      <c r="B21" s="15" t="s">
        <v>21</v>
      </c>
      <c r="C21" s="15" t="s">
        <v>22</v>
      </c>
      <c r="D21" s="15" t="s">
        <v>23</v>
      </c>
      <c r="E21" s="15" t="s">
        <v>24</v>
      </c>
    </row>
    <row r="22" spans="1:6">
      <c r="A22" s="4" t="s">
        <v>25</v>
      </c>
      <c r="B22" s="19" t="e">
        <f>#VALUE!</f>
        <v>#VALUE!</v>
      </c>
      <c r="C22" s="19" t="e">
        <f>#VALUE!</f>
        <v>#VALUE!</v>
      </c>
      <c r="D22" s="19" t="e">
        <f>#VALUE!</f>
        <v>#VALUE!</v>
      </c>
      <c r="E22" s="19" t="e">
        <f>#VALUE!</f>
        <v>#VALUE!</v>
      </c>
      <c r="F22" s="17"/>
    </row>
    <row r="24" spans="1:6" ht="21" customHeight="1">
      <c r="A24" s="1" t="s">
        <v>26</v>
      </c>
    </row>
    <row r="25" spans="1:6">
      <c r="A25" s="2" t="s">
        <v>27</v>
      </c>
    </row>
    <row r="26" spans="1:6">
      <c r="A26" s="2" t="s">
        <v>28</v>
      </c>
    </row>
    <row r="27" spans="1:6">
      <c r="A27" s="2" t="s">
        <v>29</v>
      </c>
    </row>
    <row r="29" spans="1:6">
      <c r="B29" s="15" t="s">
        <v>30</v>
      </c>
    </row>
    <row r="30" spans="1:6">
      <c r="A30" s="4" t="s">
        <v>31</v>
      </c>
      <c r="B30" s="18" t="e">
        <f>#VALUE!</f>
        <v>#VALUE!</v>
      </c>
      <c r="C30" s="17"/>
    </row>
    <row r="32" spans="1:6" ht="21" customHeight="1">
      <c r="A32" s="1" t="s">
        <v>32</v>
      </c>
    </row>
    <row r="34" spans="1:13">
      <c r="B34" s="15" t="s">
        <v>33</v>
      </c>
      <c r="C34" s="15" t="s">
        <v>34</v>
      </c>
      <c r="D34" s="15" t="s">
        <v>35</v>
      </c>
      <c r="E34" s="15" t="s">
        <v>36</v>
      </c>
      <c r="F34" s="15" t="s">
        <v>30</v>
      </c>
    </row>
    <row r="35" spans="1:13">
      <c r="A35" s="4" t="s">
        <v>37</v>
      </c>
      <c r="B35" s="18" t="e">
        <f>#VALUE!</f>
        <v>#VALUE!</v>
      </c>
      <c r="C35" s="18" t="e">
        <f>#VALUE!</f>
        <v>#VALUE!</v>
      </c>
      <c r="D35" s="18" t="e">
        <f>#VALUE!</f>
        <v>#VALUE!</v>
      </c>
      <c r="E35" s="18" t="e">
        <f>#VALUE!</f>
        <v>#VALUE!</v>
      </c>
      <c r="F35" s="18" t="e">
        <f>#VALUE!</f>
        <v>#VALUE!</v>
      </c>
      <c r="G35" s="17"/>
    </row>
    <row r="36" spans="1:13">
      <c r="A36" s="4" t="s">
        <v>38</v>
      </c>
      <c r="B36" s="18" t="e">
        <f>#VALUE!</f>
        <v>#VALUE!</v>
      </c>
      <c r="C36" s="18" t="e">
        <f>#VALUE!</f>
        <v>#VALUE!</v>
      </c>
      <c r="D36" s="18" t="e">
        <f>#VALUE!</f>
        <v>#VALUE!</v>
      </c>
      <c r="E36" s="18" t="e">
        <f>#VALUE!</f>
        <v>#VALUE!</v>
      </c>
      <c r="F36" s="18" t="e">
        <f>#VALUE!</f>
        <v>#VALUE!</v>
      </c>
      <c r="G36" s="17"/>
    </row>
    <row r="38" spans="1:13" ht="21" customHeight="1">
      <c r="A38" s="1" t="s">
        <v>39</v>
      </c>
    </row>
    <row r="40" spans="1:13">
      <c r="B40" s="15" t="s">
        <v>40</v>
      </c>
      <c r="C40" s="15" t="s">
        <v>33</v>
      </c>
      <c r="D40" s="15" t="s">
        <v>34</v>
      </c>
      <c r="E40" s="15" t="s">
        <v>35</v>
      </c>
      <c r="F40" s="15" t="s">
        <v>36</v>
      </c>
      <c r="G40" s="15" t="s">
        <v>30</v>
      </c>
      <c r="H40" s="15" t="s">
        <v>41</v>
      </c>
      <c r="I40" s="15" t="s">
        <v>42</v>
      </c>
      <c r="J40" s="15" t="s">
        <v>43</v>
      </c>
      <c r="K40" s="15" t="s">
        <v>44</v>
      </c>
      <c r="L40" s="15" t="s">
        <v>45</v>
      </c>
    </row>
    <row r="41" spans="1:13">
      <c r="A41" s="4" t="s">
        <v>46</v>
      </c>
      <c r="B41" s="21" t="e">
        <f>#VALUE!</f>
        <v>#VALUE!</v>
      </c>
      <c r="C41" s="21" t="e">
        <f>#VALUE!</f>
        <v>#VALUE!</v>
      </c>
      <c r="D41" s="21" t="e">
        <f>#VALUE!</f>
        <v>#VALUE!</v>
      </c>
      <c r="E41" s="21" t="e">
        <f>#VALUE!</f>
        <v>#VALUE!</v>
      </c>
      <c r="F41" s="21" t="e">
        <f>#VALUE!</f>
        <v>#VALUE!</v>
      </c>
      <c r="G41" s="21" t="e">
        <f>#VALUE!</f>
        <v>#VALUE!</v>
      </c>
      <c r="H41" s="22"/>
      <c r="I41" s="22"/>
      <c r="J41" s="22"/>
      <c r="K41" s="22"/>
      <c r="L41" s="22"/>
      <c r="M41" s="17"/>
    </row>
    <row r="42" spans="1:13">
      <c r="A42" s="4" t="s">
        <v>47</v>
      </c>
      <c r="B42" s="19" t="e">
        <f>#VALUE!</f>
        <v>#VALUE!</v>
      </c>
      <c r="C42" s="19" t="e">
        <f>#VALUE!</f>
        <v>#VALUE!</v>
      </c>
      <c r="D42" s="19" t="e">
        <f>#VALUE!</f>
        <v>#VALUE!</v>
      </c>
      <c r="E42" s="19" t="e">
        <f>#VALUE!</f>
        <v>#VALUE!</v>
      </c>
      <c r="F42" s="19" t="e">
        <f>#VALUE!</f>
        <v>#VALUE!</v>
      </c>
      <c r="G42" s="19" t="e">
        <f>#VALUE!</f>
        <v>#VALUE!</v>
      </c>
      <c r="H42" s="22"/>
      <c r="I42" s="22"/>
      <c r="J42" s="22"/>
      <c r="K42" s="22"/>
      <c r="L42" s="22"/>
      <c r="M42" s="17"/>
    </row>
    <row r="43" spans="1:13">
      <c r="A43" s="4" t="s">
        <v>48</v>
      </c>
      <c r="B43" s="22"/>
      <c r="C43" s="19" t="e">
        <f>#VALUE!</f>
        <v>#VALUE!</v>
      </c>
      <c r="D43" s="19" t="e">
        <f>#VALUE!</f>
        <v>#VALUE!</v>
      </c>
      <c r="E43" s="19" t="e">
        <f>#VALUE!</f>
        <v>#VALUE!</v>
      </c>
      <c r="F43" s="19" t="e">
        <f>#VALUE!</f>
        <v>#VALUE!</v>
      </c>
      <c r="G43" s="19" t="e">
        <f>#VALUE!</f>
        <v>#VALUE!</v>
      </c>
      <c r="H43" s="19" t="e">
        <f>#VALUE!</f>
        <v>#VALUE!</v>
      </c>
      <c r="I43" s="19" t="e">
        <f>#VALUE!</f>
        <v>#VALUE!</v>
      </c>
      <c r="J43" s="19" t="e">
        <f>#VALUE!</f>
        <v>#VALUE!</v>
      </c>
      <c r="K43" s="19" t="e">
        <f>#VALUE!</f>
        <v>#VALUE!</v>
      </c>
      <c r="L43" s="19" t="e">
        <f>#VALUE!</f>
        <v>#VALUE!</v>
      </c>
      <c r="M43" s="17"/>
    </row>
    <row r="44" spans="1:13">
      <c r="A44" s="4" t="s">
        <v>49</v>
      </c>
      <c r="B44" s="18" t="e">
        <f>#VALUE!</f>
        <v>#VALUE!</v>
      </c>
      <c r="C44" s="18" t="e">
        <f>#VALUE!</f>
        <v>#VALUE!</v>
      </c>
      <c r="D44" s="18" t="e">
        <f>#VALUE!</f>
        <v>#VALUE!</v>
      </c>
      <c r="E44" s="18" t="e">
        <f>#VALUE!</f>
        <v>#VALUE!</v>
      </c>
      <c r="F44" s="18" t="e">
        <f>#VALUE!</f>
        <v>#VALUE!</v>
      </c>
      <c r="G44" s="18" t="e">
        <f>#VALUE!</f>
        <v>#VALUE!</v>
      </c>
      <c r="H44" s="22"/>
      <c r="I44" s="22"/>
      <c r="J44" s="22"/>
      <c r="K44" s="22"/>
      <c r="L44" s="22"/>
      <c r="M44" s="17"/>
    </row>
    <row r="46" spans="1:13" ht="21" customHeight="1">
      <c r="A46" s="1" t="s">
        <v>50</v>
      </c>
    </row>
    <row r="48" spans="1:13" ht="30">
      <c r="B48" s="15" t="s">
        <v>51</v>
      </c>
      <c r="C48" s="15" t="s">
        <v>52</v>
      </c>
      <c r="D48" s="15" t="s">
        <v>53</v>
      </c>
      <c r="E48" s="15" t="s">
        <v>54</v>
      </c>
    </row>
    <row r="49" spans="1:9">
      <c r="A49" s="4" t="s">
        <v>55</v>
      </c>
      <c r="B49" s="21" t="e">
        <f>#VALUE!</f>
        <v>#VALUE!</v>
      </c>
      <c r="C49" s="21" t="e">
        <f>#VALUE!</f>
        <v>#VALUE!</v>
      </c>
      <c r="D49" s="21" t="e">
        <f>#VALUE!</f>
        <v>#VALUE!</v>
      </c>
      <c r="E49" s="21" t="e">
        <f>#VALUE!</f>
        <v>#VALUE!</v>
      </c>
      <c r="F49" s="17"/>
    </row>
    <row r="50" spans="1:9">
      <c r="A50" s="4" t="s">
        <v>56</v>
      </c>
      <c r="B50" s="21" t="e">
        <f>#VALUE!</f>
        <v>#VALUE!</v>
      </c>
      <c r="C50" s="21" t="e">
        <f>#VALUE!</f>
        <v>#VALUE!</v>
      </c>
      <c r="D50" s="21" t="e">
        <f>#VALUE!</f>
        <v>#VALUE!</v>
      </c>
      <c r="E50" s="21" t="e">
        <f>#VALUE!</f>
        <v>#VALUE!</v>
      </c>
      <c r="F50" s="17"/>
    </row>
    <row r="51" spans="1:9">
      <c r="A51" s="4" t="s">
        <v>57</v>
      </c>
      <c r="B51" s="21" t="e">
        <f>#VALUE!</f>
        <v>#VALUE!</v>
      </c>
      <c r="C51" s="21" t="e">
        <f>#VALUE!</f>
        <v>#VALUE!</v>
      </c>
      <c r="D51" s="21" t="e">
        <f>#VALUE!</f>
        <v>#VALUE!</v>
      </c>
      <c r="E51" s="21" t="e">
        <f>#VALUE!</f>
        <v>#VALUE!</v>
      </c>
      <c r="F51" s="17"/>
    </row>
    <row r="52" spans="1:9">
      <c r="A52" s="4" t="s">
        <v>58</v>
      </c>
      <c r="B52" s="21" t="e">
        <f>#VALUE!</f>
        <v>#VALUE!</v>
      </c>
      <c r="C52" s="21" t="e">
        <f>#VALUE!</f>
        <v>#VALUE!</v>
      </c>
      <c r="D52" s="21" t="e">
        <f>#VALUE!</f>
        <v>#VALUE!</v>
      </c>
      <c r="E52" s="21" t="e">
        <f>#VALUE!</f>
        <v>#VALUE!</v>
      </c>
      <c r="F52" s="17"/>
    </row>
    <row r="53" spans="1:9">
      <c r="A53" s="4" t="s">
        <v>59</v>
      </c>
      <c r="B53" s="21" t="e">
        <f>#VALUE!</f>
        <v>#VALUE!</v>
      </c>
      <c r="C53" s="21" t="e">
        <f>#VALUE!</f>
        <v>#VALUE!</v>
      </c>
      <c r="D53" s="21" t="e">
        <f>#VALUE!</f>
        <v>#VALUE!</v>
      </c>
      <c r="E53" s="21" t="e">
        <f>#VALUE!</f>
        <v>#VALUE!</v>
      </c>
      <c r="F53" s="17"/>
    </row>
    <row r="55" spans="1:9" ht="21" customHeight="1">
      <c r="A55" s="1" t="s">
        <v>60</v>
      </c>
    </row>
    <row r="57" spans="1:9" ht="30">
      <c r="B57" s="15" t="s">
        <v>61</v>
      </c>
      <c r="C57" s="15" t="s">
        <v>62</v>
      </c>
      <c r="D57" s="15" t="s">
        <v>63</v>
      </c>
      <c r="E57" s="15" t="s">
        <v>64</v>
      </c>
      <c r="F57" s="15" t="s">
        <v>65</v>
      </c>
      <c r="G57" s="15" t="s">
        <v>66</v>
      </c>
      <c r="H57" s="15" t="s">
        <v>67</v>
      </c>
    </row>
    <row r="58" spans="1:9">
      <c r="A58" s="4" t="s">
        <v>68</v>
      </c>
      <c r="B58" s="18" t="e">
        <f>#VALUE!</f>
        <v>#VALUE!</v>
      </c>
      <c r="C58" s="22"/>
      <c r="D58" s="22"/>
      <c r="E58" s="18" t="e">
        <f>#VALUE!</f>
        <v>#VALUE!</v>
      </c>
      <c r="F58" s="22"/>
      <c r="G58" s="22"/>
      <c r="H58" s="22"/>
      <c r="I58" s="17"/>
    </row>
    <row r="59" spans="1:9">
      <c r="A59" s="4" t="s">
        <v>69</v>
      </c>
      <c r="B59" s="18" t="e">
        <f>#VALUE!</f>
        <v>#VALUE!</v>
      </c>
      <c r="C59" s="18" t="e">
        <f>#VALUE!</f>
        <v>#VALUE!</v>
      </c>
      <c r="D59" s="22"/>
      <c r="E59" s="18" t="e">
        <f>#VALUE!</f>
        <v>#VALUE!</v>
      </c>
      <c r="F59" s="22"/>
      <c r="G59" s="22"/>
      <c r="H59" s="22"/>
      <c r="I59" s="17"/>
    </row>
    <row r="60" spans="1:9">
      <c r="A60" s="4" t="s">
        <v>70</v>
      </c>
      <c r="B60" s="18" t="e">
        <f>#VALUE!</f>
        <v>#VALUE!</v>
      </c>
      <c r="C60" s="22"/>
      <c r="D60" s="22"/>
      <c r="E60" s="22"/>
      <c r="F60" s="22"/>
      <c r="G60" s="22"/>
      <c r="H60" s="22"/>
      <c r="I60" s="17"/>
    </row>
    <row r="61" spans="1:9">
      <c r="A61" s="4" t="s">
        <v>71</v>
      </c>
      <c r="B61" s="18" t="e">
        <f>#VALUE!</f>
        <v>#VALUE!</v>
      </c>
      <c r="C61" s="22"/>
      <c r="D61" s="22"/>
      <c r="E61" s="18" t="e">
        <f>#VALUE!</f>
        <v>#VALUE!</v>
      </c>
      <c r="F61" s="22"/>
      <c r="G61" s="22"/>
      <c r="H61" s="22"/>
      <c r="I61" s="17"/>
    </row>
    <row r="62" spans="1:9">
      <c r="A62" s="4" t="s">
        <v>72</v>
      </c>
      <c r="B62" s="18" t="e">
        <f>#VALUE!</f>
        <v>#VALUE!</v>
      </c>
      <c r="C62" s="18" t="e">
        <f>#VALUE!</f>
        <v>#VALUE!</v>
      </c>
      <c r="D62" s="22"/>
      <c r="E62" s="18" t="e">
        <f>#VALUE!</f>
        <v>#VALUE!</v>
      </c>
      <c r="F62" s="22"/>
      <c r="G62" s="22"/>
      <c r="H62" s="22"/>
      <c r="I62" s="17"/>
    </row>
    <row r="63" spans="1:9">
      <c r="A63" s="4" t="s">
        <v>73</v>
      </c>
      <c r="B63" s="18" t="e">
        <f>#VALUE!</f>
        <v>#VALUE!</v>
      </c>
      <c r="C63" s="22"/>
      <c r="D63" s="22"/>
      <c r="E63" s="22"/>
      <c r="F63" s="22"/>
      <c r="G63" s="22"/>
      <c r="H63" s="22"/>
      <c r="I63" s="17"/>
    </row>
    <row r="64" spans="1:9">
      <c r="A64" s="4" t="s">
        <v>74</v>
      </c>
      <c r="B64" s="18" t="e">
        <f>#VALUE!</f>
        <v>#VALUE!</v>
      </c>
      <c r="C64" s="18" t="e">
        <f>#VALUE!</f>
        <v>#VALUE!</v>
      </c>
      <c r="D64" s="22"/>
      <c r="E64" s="18" t="e">
        <f>#VALUE!</f>
        <v>#VALUE!</v>
      </c>
      <c r="F64" s="22"/>
      <c r="G64" s="22"/>
      <c r="H64" s="22"/>
      <c r="I64" s="17"/>
    </row>
    <row r="65" spans="1:9">
      <c r="A65" s="4" t="s">
        <v>75</v>
      </c>
      <c r="B65" s="18" t="e">
        <f>#VALUE!</f>
        <v>#VALUE!</v>
      </c>
      <c r="C65" s="18" t="e">
        <f>#VALUE!</f>
        <v>#VALUE!</v>
      </c>
      <c r="D65" s="22"/>
      <c r="E65" s="18" t="e">
        <f>#VALUE!</f>
        <v>#VALUE!</v>
      </c>
      <c r="F65" s="22"/>
      <c r="G65" s="22"/>
      <c r="H65" s="22"/>
      <c r="I65" s="17"/>
    </row>
    <row r="66" spans="1:9">
      <c r="A66" s="4" t="s">
        <v>76</v>
      </c>
      <c r="B66" s="18" t="e">
        <f>#VALUE!</f>
        <v>#VALUE!</v>
      </c>
      <c r="C66" s="18" t="e">
        <f>#VALUE!</f>
        <v>#VALUE!</v>
      </c>
      <c r="D66" s="22"/>
      <c r="E66" s="18" t="e">
        <f>#VALUE!</f>
        <v>#VALUE!</v>
      </c>
      <c r="F66" s="22"/>
      <c r="G66" s="22"/>
      <c r="H66" s="22"/>
      <c r="I66" s="17"/>
    </row>
    <row r="67" spans="1:9">
      <c r="A67" s="4" t="s">
        <v>77</v>
      </c>
      <c r="B67" s="18" t="e">
        <f>#VALUE!</f>
        <v>#VALUE!</v>
      </c>
      <c r="C67" s="18" t="e">
        <f>#VALUE!</f>
        <v>#VALUE!</v>
      </c>
      <c r="D67" s="18" t="e">
        <f>#VALUE!</f>
        <v>#VALUE!</v>
      </c>
      <c r="E67" s="18" t="e">
        <f>#VALUE!</f>
        <v>#VALUE!</v>
      </c>
      <c r="F67" s="22"/>
      <c r="G67" s="22"/>
      <c r="H67" s="22"/>
      <c r="I67" s="17"/>
    </row>
    <row r="68" spans="1:9">
      <c r="A68" s="4" t="s">
        <v>78</v>
      </c>
      <c r="B68" s="18" t="e">
        <f>#VALUE!</f>
        <v>#VALUE!</v>
      </c>
      <c r="C68" s="18" t="e">
        <f>#VALUE!</f>
        <v>#VALUE!</v>
      </c>
      <c r="D68" s="18" t="e">
        <f>#VALUE!</f>
        <v>#VALUE!</v>
      </c>
      <c r="E68" s="18" t="e">
        <f>#VALUE!</f>
        <v>#VALUE!</v>
      </c>
      <c r="F68" s="22"/>
      <c r="G68" s="22"/>
      <c r="H68" s="22"/>
      <c r="I68" s="17"/>
    </row>
    <row r="69" spans="1:9">
      <c r="A69" s="4" t="s">
        <v>79</v>
      </c>
      <c r="B69" s="18" t="e">
        <f>#VALUE!</f>
        <v>#VALUE!</v>
      </c>
      <c r="C69" s="18" t="e">
        <f>#VALUE!</f>
        <v>#VALUE!</v>
      </c>
      <c r="D69" s="18" t="e">
        <f>#VALUE!</f>
        <v>#VALUE!</v>
      </c>
      <c r="E69" s="18" t="e">
        <f>#VALUE!</f>
        <v>#VALUE!</v>
      </c>
      <c r="F69" s="18" t="e">
        <f>#VALUE!</f>
        <v>#VALUE!</v>
      </c>
      <c r="G69" s="18" t="e">
        <f>#VALUE!</f>
        <v>#VALUE!</v>
      </c>
      <c r="H69" s="18" t="e">
        <f>#VALUE!</f>
        <v>#VALUE!</v>
      </c>
      <c r="I69" s="17"/>
    </row>
    <row r="70" spans="1:9">
      <c r="A70" s="4" t="s">
        <v>80</v>
      </c>
      <c r="B70" s="18" t="e">
        <f>#VALUE!</f>
        <v>#VALUE!</v>
      </c>
      <c r="C70" s="18" t="e">
        <f>#VALUE!</f>
        <v>#VALUE!</v>
      </c>
      <c r="D70" s="18" t="e">
        <f>#VALUE!</f>
        <v>#VALUE!</v>
      </c>
      <c r="E70" s="18" t="e">
        <f>#VALUE!</f>
        <v>#VALUE!</v>
      </c>
      <c r="F70" s="18" t="e">
        <f>#VALUE!</f>
        <v>#VALUE!</v>
      </c>
      <c r="G70" s="18" t="e">
        <f>#VALUE!</f>
        <v>#VALUE!</v>
      </c>
      <c r="H70" s="18" t="e">
        <f>#VALUE!</f>
        <v>#VALUE!</v>
      </c>
      <c r="I70" s="17"/>
    </row>
    <row r="71" spans="1:9">
      <c r="A71" s="4" t="s">
        <v>81</v>
      </c>
      <c r="B71" s="18" t="e">
        <f>#VALUE!</f>
        <v>#VALUE!</v>
      </c>
      <c r="C71" s="18" t="e">
        <f>#VALUE!</f>
        <v>#VALUE!</v>
      </c>
      <c r="D71" s="18" t="e">
        <f>#VALUE!</f>
        <v>#VALUE!</v>
      </c>
      <c r="E71" s="18" t="e">
        <f>#VALUE!</f>
        <v>#VALUE!</v>
      </c>
      <c r="F71" s="18" t="e">
        <f>#VALUE!</f>
        <v>#VALUE!</v>
      </c>
      <c r="G71" s="18" t="e">
        <f>#VALUE!</f>
        <v>#VALUE!</v>
      </c>
      <c r="H71" s="18" t="e">
        <f>#VALUE!</f>
        <v>#VALUE!</v>
      </c>
      <c r="I71" s="17"/>
    </row>
    <row r="72" spans="1:9">
      <c r="A72" s="4" t="s">
        <v>82</v>
      </c>
      <c r="B72" s="18" t="e">
        <f>#VALUE!</f>
        <v>#VALUE!</v>
      </c>
      <c r="C72" s="22"/>
      <c r="D72" s="22"/>
      <c r="E72" s="22"/>
      <c r="F72" s="22"/>
      <c r="G72" s="22"/>
      <c r="H72" s="22"/>
      <c r="I72" s="17"/>
    </row>
    <row r="73" spans="1:9">
      <c r="A73" s="4" t="s">
        <v>83</v>
      </c>
      <c r="B73" s="18" t="e">
        <f>#VALUE!</f>
        <v>#VALUE!</v>
      </c>
      <c r="C73" s="22"/>
      <c r="D73" s="22"/>
      <c r="E73" s="22"/>
      <c r="F73" s="22"/>
      <c r="G73" s="22"/>
      <c r="H73" s="22"/>
      <c r="I73" s="17"/>
    </row>
    <row r="74" spans="1:9">
      <c r="A74" s="4" t="s">
        <v>84</v>
      </c>
      <c r="B74" s="18" t="e">
        <f>#VALUE!</f>
        <v>#VALUE!</v>
      </c>
      <c r="C74" s="22"/>
      <c r="D74" s="22"/>
      <c r="E74" s="22"/>
      <c r="F74" s="22"/>
      <c r="G74" s="22"/>
      <c r="H74" s="22"/>
      <c r="I74" s="17"/>
    </row>
    <row r="75" spans="1:9">
      <c r="A75" s="4" t="s">
        <v>85</v>
      </c>
      <c r="B75" s="18" t="e">
        <f>#VALUE!</f>
        <v>#VALUE!</v>
      </c>
      <c r="C75" s="22"/>
      <c r="D75" s="22"/>
      <c r="E75" s="22"/>
      <c r="F75" s="22"/>
      <c r="G75" s="22"/>
      <c r="H75" s="22"/>
      <c r="I75" s="17"/>
    </row>
    <row r="76" spans="1:9">
      <c r="A76" s="4" t="s">
        <v>86</v>
      </c>
      <c r="B76" s="18" t="e">
        <f>#VALUE!</f>
        <v>#VALUE!</v>
      </c>
      <c r="C76" s="18" t="e">
        <f>#VALUE!</f>
        <v>#VALUE!</v>
      </c>
      <c r="D76" s="18" t="e">
        <f>#VALUE!</f>
        <v>#VALUE!</v>
      </c>
      <c r="E76" s="22"/>
      <c r="F76" s="22"/>
      <c r="G76" s="22"/>
      <c r="H76" s="22"/>
      <c r="I76" s="17"/>
    </row>
    <row r="77" spans="1:9">
      <c r="A77" s="4" t="s">
        <v>87</v>
      </c>
      <c r="B77" s="18" t="e">
        <f>#VALUE!</f>
        <v>#VALUE!</v>
      </c>
      <c r="C77" s="22"/>
      <c r="D77" s="22"/>
      <c r="E77" s="18" t="e">
        <f>#VALUE!</f>
        <v>#VALUE!</v>
      </c>
      <c r="F77" s="22"/>
      <c r="G77" s="22"/>
      <c r="H77" s="22"/>
      <c r="I77" s="17"/>
    </row>
    <row r="78" spans="1:9">
      <c r="A78" s="4" t="s">
        <v>88</v>
      </c>
      <c r="B78" s="18" t="e">
        <f>#VALUE!</f>
        <v>#VALUE!</v>
      </c>
      <c r="C78" s="22"/>
      <c r="D78" s="22"/>
      <c r="E78" s="18" t="e">
        <f>#VALUE!</f>
        <v>#VALUE!</v>
      </c>
      <c r="F78" s="22"/>
      <c r="G78" s="22"/>
      <c r="H78" s="22"/>
      <c r="I78" s="17"/>
    </row>
    <row r="79" spans="1:9">
      <c r="A79" s="4" t="s">
        <v>89</v>
      </c>
      <c r="B79" s="18" t="e">
        <f>#VALUE!</f>
        <v>#VALUE!</v>
      </c>
      <c r="C79" s="22"/>
      <c r="D79" s="22"/>
      <c r="E79" s="18" t="e">
        <f>#VALUE!</f>
        <v>#VALUE!</v>
      </c>
      <c r="F79" s="22"/>
      <c r="G79" s="22"/>
      <c r="H79" s="18" t="e">
        <f>#VALUE!</f>
        <v>#VALUE!</v>
      </c>
      <c r="I79" s="17"/>
    </row>
    <row r="80" spans="1:9">
      <c r="A80" s="4" t="s">
        <v>90</v>
      </c>
      <c r="B80" s="18" t="e">
        <f>#VALUE!</f>
        <v>#VALUE!</v>
      </c>
      <c r="C80" s="18" t="e">
        <f>#VALUE!</f>
        <v>#VALUE!</v>
      </c>
      <c r="D80" s="18" t="e">
        <f>#VALUE!</f>
        <v>#VALUE!</v>
      </c>
      <c r="E80" s="18" t="e">
        <f>#VALUE!</f>
        <v>#VALUE!</v>
      </c>
      <c r="F80" s="22"/>
      <c r="G80" s="22"/>
      <c r="H80" s="18" t="e">
        <f>#VALUE!</f>
        <v>#VALUE!</v>
      </c>
      <c r="I80" s="17"/>
    </row>
    <row r="81" spans="1:9">
      <c r="A81" s="4" t="s">
        <v>91</v>
      </c>
      <c r="B81" s="18" t="e">
        <f>#VALUE!</f>
        <v>#VALUE!</v>
      </c>
      <c r="C81" s="22"/>
      <c r="D81" s="22"/>
      <c r="E81" s="18" t="e">
        <f>#VALUE!</f>
        <v>#VALUE!</v>
      </c>
      <c r="F81" s="22"/>
      <c r="G81" s="22"/>
      <c r="H81" s="18" t="e">
        <f>#VALUE!</f>
        <v>#VALUE!</v>
      </c>
      <c r="I81" s="17"/>
    </row>
    <row r="82" spans="1:9">
      <c r="A82" s="4" t="s">
        <v>92</v>
      </c>
      <c r="B82" s="18" t="e">
        <f>#VALUE!</f>
        <v>#VALUE!</v>
      </c>
      <c r="C82" s="18" t="e">
        <f>#VALUE!</f>
        <v>#VALUE!</v>
      </c>
      <c r="D82" s="18" t="e">
        <f>#VALUE!</f>
        <v>#VALUE!</v>
      </c>
      <c r="E82" s="18" t="e">
        <f>#VALUE!</f>
        <v>#VALUE!</v>
      </c>
      <c r="F82" s="22"/>
      <c r="G82" s="22"/>
      <c r="H82" s="18" t="e">
        <f>#VALUE!</f>
        <v>#VALUE!</v>
      </c>
      <c r="I82" s="17"/>
    </row>
    <row r="83" spans="1:9">
      <c r="A83" s="4" t="s">
        <v>93</v>
      </c>
      <c r="B83" s="18" t="e">
        <f>#VALUE!</f>
        <v>#VALUE!</v>
      </c>
      <c r="C83" s="22"/>
      <c r="D83" s="22"/>
      <c r="E83" s="18" t="e">
        <f>#VALUE!</f>
        <v>#VALUE!</v>
      </c>
      <c r="F83" s="22"/>
      <c r="G83" s="22"/>
      <c r="H83" s="18" t="e">
        <f>#VALUE!</f>
        <v>#VALUE!</v>
      </c>
      <c r="I83" s="17"/>
    </row>
    <row r="84" spans="1:9">
      <c r="A84" s="4" t="s">
        <v>94</v>
      </c>
      <c r="B84" s="18" t="e">
        <f>#VALUE!</f>
        <v>#VALUE!</v>
      </c>
      <c r="C84" s="18" t="e">
        <f>#VALUE!</f>
        <v>#VALUE!</v>
      </c>
      <c r="D84" s="18" t="e">
        <f>#VALUE!</f>
        <v>#VALUE!</v>
      </c>
      <c r="E84" s="18" t="e">
        <f>#VALUE!</f>
        <v>#VALUE!</v>
      </c>
      <c r="F84" s="22"/>
      <c r="G84" s="22"/>
      <c r="H84" s="18" t="e">
        <f>#VALUE!</f>
        <v>#VALUE!</v>
      </c>
      <c r="I84" s="17"/>
    </row>
    <row r="86" spans="1:9" ht="21" customHeight="1">
      <c r="A86" s="1" t="s">
        <v>95</v>
      </c>
    </row>
    <row r="88" spans="1:9" ht="30">
      <c r="B88" s="15" t="s">
        <v>96</v>
      </c>
      <c r="C88" s="15" t="s">
        <v>97</v>
      </c>
      <c r="D88" s="15" t="s">
        <v>98</v>
      </c>
      <c r="E88" s="15" t="s">
        <v>99</v>
      </c>
      <c r="F88" s="15" t="s">
        <v>100</v>
      </c>
      <c r="G88" s="15" t="s">
        <v>101</v>
      </c>
      <c r="H88" s="15" t="s">
        <v>102</v>
      </c>
    </row>
    <row r="89" spans="1:9">
      <c r="A89" s="23" t="s">
        <v>68</v>
      </c>
      <c r="B89" s="24"/>
      <c r="C89" s="24"/>
      <c r="D89" s="24"/>
      <c r="E89" s="24"/>
      <c r="F89" s="24"/>
      <c r="G89" s="24"/>
      <c r="H89" s="24"/>
      <c r="I89" s="17"/>
    </row>
    <row r="90" spans="1:9">
      <c r="A90" s="4" t="s">
        <v>103</v>
      </c>
      <c r="B90" s="18" t="e">
        <f>#VALUE!</f>
        <v>#VALUE!</v>
      </c>
      <c r="C90" s="22"/>
      <c r="D90" s="22"/>
      <c r="E90" s="19" t="e">
        <f>#VALUE!</f>
        <v>#VALUE!</v>
      </c>
      <c r="F90" s="22"/>
      <c r="G90" s="22"/>
      <c r="H90" s="22"/>
      <c r="I90" s="17"/>
    </row>
    <row r="91" spans="1:9">
      <c r="A91" s="4" t="s">
        <v>104</v>
      </c>
      <c r="B91" s="18" t="e">
        <f>#VALUE!</f>
        <v>#VALUE!</v>
      </c>
      <c r="C91" s="22"/>
      <c r="D91" s="22"/>
      <c r="E91" s="19" t="e">
        <f>#VALUE!</f>
        <v>#VALUE!</v>
      </c>
      <c r="F91" s="22"/>
      <c r="G91" s="22"/>
      <c r="H91" s="22"/>
      <c r="I91" s="17"/>
    </row>
    <row r="92" spans="1:9">
      <c r="A92" s="4" t="s">
        <v>105</v>
      </c>
      <c r="B92" s="18" t="e">
        <f>#VALUE!</f>
        <v>#VALUE!</v>
      </c>
      <c r="C92" s="22"/>
      <c r="D92" s="22"/>
      <c r="E92" s="19" t="e">
        <f>#VALUE!</f>
        <v>#VALUE!</v>
      </c>
      <c r="F92" s="22"/>
      <c r="G92" s="22"/>
      <c r="H92" s="22"/>
      <c r="I92" s="17"/>
    </row>
    <row r="93" spans="1:9">
      <c r="A93" s="4" t="s">
        <v>106</v>
      </c>
      <c r="B93" s="18" t="e">
        <f>#VALUE!</f>
        <v>#VALUE!</v>
      </c>
      <c r="C93" s="22"/>
      <c r="D93" s="22"/>
      <c r="E93" s="19" t="e">
        <f>#VALUE!</f>
        <v>#VALUE!</v>
      </c>
      <c r="F93" s="22"/>
      <c r="G93" s="22"/>
      <c r="H93" s="22"/>
      <c r="I93" s="17"/>
    </row>
    <row r="94" spans="1:9">
      <c r="A94" s="4" t="s">
        <v>107</v>
      </c>
      <c r="B94" s="18" t="e">
        <f>#VALUE!</f>
        <v>#VALUE!</v>
      </c>
      <c r="C94" s="22"/>
      <c r="D94" s="22"/>
      <c r="E94" s="19" t="e">
        <f>#VALUE!</f>
        <v>#VALUE!</v>
      </c>
      <c r="F94" s="22"/>
      <c r="G94" s="22"/>
      <c r="H94" s="22"/>
      <c r="I94" s="17"/>
    </row>
    <row r="95" spans="1:9">
      <c r="A95" s="23" t="s">
        <v>69</v>
      </c>
      <c r="B95" s="24"/>
      <c r="C95" s="24"/>
      <c r="D95" s="24"/>
      <c r="E95" s="24"/>
      <c r="F95" s="24"/>
      <c r="G95" s="24"/>
      <c r="H95" s="24"/>
      <c r="I95" s="17"/>
    </row>
    <row r="96" spans="1:9">
      <c r="A96" s="4" t="s">
        <v>108</v>
      </c>
      <c r="B96" s="18" t="e">
        <f>#VALUE!</f>
        <v>#VALUE!</v>
      </c>
      <c r="C96" s="18" t="e">
        <f>#VALUE!</f>
        <v>#VALUE!</v>
      </c>
      <c r="D96" s="22"/>
      <c r="E96" s="19" t="e">
        <f>#VALUE!</f>
        <v>#VALUE!</v>
      </c>
      <c r="F96" s="22"/>
      <c r="G96" s="22"/>
      <c r="H96" s="22"/>
      <c r="I96" s="17"/>
    </row>
    <row r="97" spans="1:9">
      <c r="A97" s="4" t="s">
        <v>109</v>
      </c>
      <c r="B97" s="18" t="e">
        <f>#VALUE!</f>
        <v>#VALUE!</v>
      </c>
      <c r="C97" s="18" t="e">
        <f>#VALUE!</f>
        <v>#VALUE!</v>
      </c>
      <c r="D97" s="22"/>
      <c r="E97" s="19" t="e">
        <f>#VALUE!</f>
        <v>#VALUE!</v>
      </c>
      <c r="F97" s="22"/>
      <c r="G97" s="22"/>
      <c r="H97" s="22"/>
      <c r="I97" s="17"/>
    </row>
    <row r="98" spans="1:9">
      <c r="A98" s="4" t="s">
        <v>110</v>
      </c>
      <c r="B98" s="18" t="e">
        <f>#VALUE!</f>
        <v>#VALUE!</v>
      </c>
      <c r="C98" s="18" t="e">
        <f>#VALUE!</f>
        <v>#VALUE!</v>
      </c>
      <c r="D98" s="22"/>
      <c r="E98" s="19" t="e">
        <f>#VALUE!</f>
        <v>#VALUE!</v>
      </c>
      <c r="F98" s="22"/>
      <c r="G98" s="22"/>
      <c r="H98" s="22"/>
      <c r="I98" s="17"/>
    </row>
    <row r="99" spans="1:9">
      <c r="A99" s="4" t="s">
        <v>111</v>
      </c>
      <c r="B99" s="18" t="e">
        <f>#VALUE!</f>
        <v>#VALUE!</v>
      </c>
      <c r="C99" s="18" t="e">
        <f>#VALUE!</f>
        <v>#VALUE!</v>
      </c>
      <c r="D99" s="22"/>
      <c r="E99" s="19" t="e">
        <f>#VALUE!</f>
        <v>#VALUE!</v>
      </c>
      <c r="F99" s="22"/>
      <c r="G99" s="22"/>
      <c r="H99" s="22"/>
      <c r="I99" s="17"/>
    </row>
    <row r="100" spans="1:9">
      <c r="A100" s="4" t="s">
        <v>112</v>
      </c>
      <c r="B100" s="18" t="e">
        <f>#VALUE!</f>
        <v>#VALUE!</v>
      </c>
      <c r="C100" s="18" t="e">
        <f>#VALUE!</f>
        <v>#VALUE!</v>
      </c>
      <c r="D100" s="22"/>
      <c r="E100" s="19" t="e">
        <f>#VALUE!</f>
        <v>#VALUE!</v>
      </c>
      <c r="F100" s="22"/>
      <c r="G100" s="22"/>
      <c r="H100" s="22"/>
      <c r="I100" s="17"/>
    </row>
    <row r="101" spans="1:9">
      <c r="A101" s="23" t="s">
        <v>70</v>
      </c>
      <c r="B101" s="24"/>
      <c r="C101" s="24"/>
      <c r="D101" s="24"/>
      <c r="E101" s="24"/>
      <c r="F101" s="24"/>
      <c r="G101" s="24"/>
      <c r="H101" s="24"/>
      <c r="I101" s="17"/>
    </row>
    <row r="102" spans="1:9">
      <c r="A102" s="4" t="s">
        <v>113</v>
      </c>
      <c r="B102" s="18" t="e">
        <f>#VALUE!</f>
        <v>#VALUE!</v>
      </c>
      <c r="C102" s="22"/>
      <c r="D102" s="22"/>
      <c r="E102" s="22"/>
      <c r="F102" s="22"/>
      <c r="G102" s="22"/>
      <c r="H102" s="22"/>
      <c r="I102" s="17"/>
    </row>
    <row r="103" spans="1:9">
      <c r="A103" s="4" t="s">
        <v>114</v>
      </c>
      <c r="B103" s="18" t="e">
        <f>#VALUE!</f>
        <v>#VALUE!</v>
      </c>
      <c r="C103" s="22"/>
      <c r="D103" s="22"/>
      <c r="E103" s="22"/>
      <c r="F103" s="22"/>
      <c r="G103" s="22"/>
      <c r="H103" s="22"/>
      <c r="I103" s="17"/>
    </row>
    <row r="104" spans="1:9">
      <c r="A104" s="4" t="s">
        <v>115</v>
      </c>
      <c r="B104" s="18" t="e">
        <f>#VALUE!</f>
        <v>#VALUE!</v>
      </c>
      <c r="C104" s="22"/>
      <c r="D104" s="22"/>
      <c r="E104" s="22"/>
      <c r="F104" s="22"/>
      <c r="G104" s="22"/>
      <c r="H104" s="22"/>
      <c r="I104" s="17"/>
    </row>
    <row r="105" spans="1:9">
      <c r="A105" s="4" t="s">
        <v>116</v>
      </c>
      <c r="B105" s="18" t="e">
        <f>#VALUE!</f>
        <v>#VALUE!</v>
      </c>
      <c r="C105" s="22"/>
      <c r="D105" s="22"/>
      <c r="E105" s="22"/>
      <c r="F105" s="22"/>
      <c r="G105" s="22"/>
      <c r="H105" s="22"/>
      <c r="I105" s="17"/>
    </row>
    <row r="106" spans="1:9">
      <c r="A106" s="4" t="s">
        <v>117</v>
      </c>
      <c r="B106" s="18" t="e">
        <f>#VALUE!</f>
        <v>#VALUE!</v>
      </c>
      <c r="C106" s="22"/>
      <c r="D106" s="22"/>
      <c r="E106" s="22"/>
      <c r="F106" s="22"/>
      <c r="G106" s="22"/>
      <c r="H106" s="22"/>
      <c r="I106" s="17"/>
    </row>
    <row r="107" spans="1:9">
      <c r="A107" s="23" t="s">
        <v>71</v>
      </c>
      <c r="B107" s="24"/>
      <c r="C107" s="24"/>
      <c r="D107" s="24"/>
      <c r="E107" s="24"/>
      <c r="F107" s="24"/>
      <c r="G107" s="24"/>
      <c r="H107" s="24"/>
      <c r="I107" s="17"/>
    </row>
    <row r="108" spans="1:9">
      <c r="A108" s="4" t="s">
        <v>118</v>
      </c>
      <c r="B108" s="18" t="e">
        <f>#VALUE!</f>
        <v>#VALUE!</v>
      </c>
      <c r="C108" s="22"/>
      <c r="D108" s="22"/>
      <c r="E108" s="19" t="e">
        <f>#VALUE!</f>
        <v>#VALUE!</v>
      </c>
      <c r="F108" s="22"/>
      <c r="G108" s="22"/>
      <c r="H108" s="22"/>
      <c r="I108" s="17"/>
    </row>
    <row r="109" spans="1:9">
      <c r="A109" s="4" t="s">
        <v>119</v>
      </c>
      <c r="B109" s="18" t="e">
        <f>#VALUE!</f>
        <v>#VALUE!</v>
      </c>
      <c r="C109" s="22"/>
      <c r="D109" s="22"/>
      <c r="E109" s="19" t="e">
        <f>#VALUE!</f>
        <v>#VALUE!</v>
      </c>
      <c r="F109" s="22"/>
      <c r="G109" s="22"/>
      <c r="H109" s="22"/>
      <c r="I109" s="17"/>
    </row>
    <row r="110" spans="1:9">
      <c r="A110" s="4" t="s">
        <v>120</v>
      </c>
      <c r="B110" s="18" t="e">
        <f>#VALUE!</f>
        <v>#VALUE!</v>
      </c>
      <c r="C110" s="22"/>
      <c r="D110" s="22"/>
      <c r="E110" s="19" t="e">
        <f>#VALUE!</f>
        <v>#VALUE!</v>
      </c>
      <c r="F110" s="22"/>
      <c r="G110" s="22"/>
      <c r="H110" s="22"/>
      <c r="I110" s="17"/>
    </row>
    <row r="111" spans="1:9">
      <c r="A111" s="4" t="s">
        <v>121</v>
      </c>
      <c r="B111" s="18" t="e">
        <f>#VALUE!</f>
        <v>#VALUE!</v>
      </c>
      <c r="C111" s="22"/>
      <c r="D111" s="22"/>
      <c r="E111" s="19" t="e">
        <f>#VALUE!</f>
        <v>#VALUE!</v>
      </c>
      <c r="F111" s="22"/>
      <c r="G111" s="22"/>
      <c r="H111" s="22"/>
      <c r="I111" s="17"/>
    </row>
    <row r="112" spans="1:9">
      <c r="A112" s="4" t="s">
        <v>122</v>
      </c>
      <c r="B112" s="18" t="e">
        <f>#VALUE!</f>
        <v>#VALUE!</v>
      </c>
      <c r="C112" s="22"/>
      <c r="D112" s="22"/>
      <c r="E112" s="19" t="e">
        <f>#VALUE!</f>
        <v>#VALUE!</v>
      </c>
      <c r="F112" s="22"/>
      <c r="G112" s="22"/>
      <c r="H112" s="22"/>
      <c r="I112" s="17"/>
    </row>
    <row r="113" spans="1:9">
      <c r="A113" s="23" t="s">
        <v>72</v>
      </c>
      <c r="B113" s="24"/>
      <c r="C113" s="24"/>
      <c r="D113" s="24"/>
      <c r="E113" s="24"/>
      <c r="F113" s="24"/>
      <c r="G113" s="24"/>
      <c r="H113" s="24"/>
      <c r="I113" s="17"/>
    </row>
    <row r="114" spans="1:9">
      <c r="A114" s="4" t="s">
        <v>123</v>
      </c>
      <c r="B114" s="18" t="e">
        <f>#VALUE!</f>
        <v>#VALUE!</v>
      </c>
      <c r="C114" s="18" t="e">
        <f>#VALUE!</f>
        <v>#VALUE!</v>
      </c>
      <c r="D114" s="22"/>
      <c r="E114" s="19" t="e">
        <f>#VALUE!</f>
        <v>#VALUE!</v>
      </c>
      <c r="F114" s="22"/>
      <c r="G114" s="22"/>
      <c r="H114" s="22"/>
      <c r="I114" s="17"/>
    </row>
    <row r="115" spans="1:9">
      <c r="A115" s="4" t="s">
        <v>124</v>
      </c>
      <c r="B115" s="18" t="e">
        <f>#VALUE!</f>
        <v>#VALUE!</v>
      </c>
      <c r="C115" s="18" t="e">
        <f>#VALUE!</f>
        <v>#VALUE!</v>
      </c>
      <c r="D115" s="22"/>
      <c r="E115" s="19" t="e">
        <f>#VALUE!</f>
        <v>#VALUE!</v>
      </c>
      <c r="F115" s="22"/>
      <c r="G115" s="22"/>
      <c r="H115" s="22"/>
      <c r="I115" s="17"/>
    </row>
    <row r="116" spans="1:9">
      <c r="A116" s="4" t="s">
        <v>125</v>
      </c>
      <c r="B116" s="18" t="e">
        <f>#VALUE!</f>
        <v>#VALUE!</v>
      </c>
      <c r="C116" s="18" t="e">
        <f>#VALUE!</f>
        <v>#VALUE!</v>
      </c>
      <c r="D116" s="22"/>
      <c r="E116" s="19" t="e">
        <f>#VALUE!</f>
        <v>#VALUE!</v>
      </c>
      <c r="F116" s="22"/>
      <c r="G116" s="22"/>
      <c r="H116" s="22"/>
      <c r="I116" s="17"/>
    </row>
    <row r="117" spans="1:9">
      <c r="A117" s="4" t="s">
        <v>126</v>
      </c>
      <c r="B117" s="18" t="e">
        <f>#VALUE!</f>
        <v>#VALUE!</v>
      </c>
      <c r="C117" s="18" t="e">
        <f>#VALUE!</f>
        <v>#VALUE!</v>
      </c>
      <c r="D117" s="22"/>
      <c r="E117" s="19" t="e">
        <f>#VALUE!</f>
        <v>#VALUE!</v>
      </c>
      <c r="F117" s="22"/>
      <c r="G117" s="22"/>
      <c r="H117" s="22"/>
      <c r="I117" s="17"/>
    </row>
    <row r="118" spans="1:9">
      <c r="A118" s="4" t="s">
        <v>127</v>
      </c>
      <c r="B118" s="18" t="e">
        <f>#VALUE!</f>
        <v>#VALUE!</v>
      </c>
      <c r="C118" s="18" t="e">
        <f>#VALUE!</f>
        <v>#VALUE!</v>
      </c>
      <c r="D118" s="22"/>
      <c r="E118" s="19" t="e">
        <f>#VALUE!</f>
        <v>#VALUE!</v>
      </c>
      <c r="F118" s="22"/>
      <c r="G118" s="22"/>
      <c r="H118" s="22"/>
      <c r="I118" s="17"/>
    </row>
    <row r="119" spans="1:9">
      <c r="A119" s="23" t="s">
        <v>73</v>
      </c>
      <c r="B119" s="24"/>
      <c r="C119" s="24"/>
      <c r="D119" s="24"/>
      <c r="E119" s="24"/>
      <c r="F119" s="24"/>
      <c r="G119" s="24"/>
      <c r="H119" s="24"/>
      <c r="I119" s="17"/>
    </row>
    <row r="120" spans="1:9" ht="30">
      <c r="A120" s="4" t="s">
        <v>128</v>
      </c>
      <c r="B120" s="18" t="e">
        <f>#VALUE!</f>
        <v>#VALUE!</v>
      </c>
      <c r="C120" s="22"/>
      <c r="D120" s="22"/>
      <c r="E120" s="22"/>
      <c r="F120" s="22"/>
      <c r="G120" s="22"/>
      <c r="H120" s="22"/>
      <c r="I120" s="17"/>
    </row>
    <row r="121" spans="1:9" ht="30">
      <c r="A121" s="4" t="s">
        <v>129</v>
      </c>
      <c r="B121" s="18" t="e">
        <f>#VALUE!</f>
        <v>#VALUE!</v>
      </c>
      <c r="C121" s="22"/>
      <c r="D121" s="22"/>
      <c r="E121" s="22"/>
      <c r="F121" s="22"/>
      <c r="G121" s="22"/>
      <c r="H121" s="22"/>
      <c r="I121" s="17"/>
    </row>
    <row r="122" spans="1:9" ht="30">
      <c r="A122" s="4" t="s">
        <v>130</v>
      </c>
      <c r="B122" s="18" t="e">
        <f>#VALUE!</f>
        <v>#VALUE!</v>
      </c>
      <c r="C122" s="22"/>
      <c r="D122" s="22"/>
      <c r="E122" s="22"/>
      <c r="F122" s="22"/>
      <c r="G122" s="22"/>
      <c r="H122" s="22"/>
      <c r="I122" s="17"/>
    </row>
    <row r="123" spans="1:9" ht="30">
      <c r="A123" s="4" t="s">
        <v>131</v>
      </c>
      <c r="B123" s="18" t="e">
        <f>#VALUE!</f>
        <v>#VALUE!</v>
      </c>
      <c r="C123" s="22"/>
      <c r="D123" s="22"/>
      <c r="E123" s="22"/>
      <c r="F123" s="22"/>
      <c r="G123" s="22"/>
      <c r="H123" s="22"/>
      <c r="I123" s="17"/>
    </row>
    <row r="124" spans="1:9" ht="30">
      <c r="A124" s="4" t="s">
        <v>132</v>
      </c>
      <c r="B124" s="18" t="e">
        <f>#VALUE!</f>
        <v>#VALUE!</v>
      </c>
      <c r="C124" s="22"/>
      <c r="D124" s="22"/>
      <c r="E124" s="22"/>
      <c r="F124" s="22"/>
      <c r="G124" s="22"/>
      <c r="H124" s="22"/>
      <c r="I124" s="17"/>
    </row>
    <row r="125" spans="1:9">
      <c r="A125" s="23" t="s">
        <v>74</v>
      </c>
      <c r="B125" s="24"/>
      <c r="C125" s="24"/>
      <c r="D125" s="24"/>
      <c r="E125" s="24"/>
      <c r="F125" s="24"/>
      <c r="G125" s="24"/>
      <c r="H125" s="24"/>
      <c r="I125" s="17"/>
    </row>
    <row r="126" spans="1:9">
      <c r="A126" s="4" t="s">
        <v>133</v>
      </c>
      <c r="B126" s="18" t="e">
        <f>#VALUE!</f>
        <v>#VALUE!</v>
      </c>
      <c r="C126" s="18" t="e">
        <f>#VALUE!</f>
        <v>#VALUE!</v>
      </c>
      <c r="D126" s="22"/>
      <c r="E126" s="19" t="e">
        <f>#VALUE!</f>
        <v>#VALUE!</v>
      </c>
      <c r="F126" s="22"/>
      <c r="G126" s="22"/>
      <c r="H126" s="22"/>
      <c r="I126" s="17"/>
    </row>
    <row r="127" spans="1:9">
      <c r="A127" s="4" t="s">
        <v>134</v>
      </c>
      <c r="B127" s="18" t="e">
        <f>#VALUE!</f>
        <v>#VALUE!</v>
      </c>
      <c r="C127" s="18" t="e">
        <f>#VALUE!</f>
        <v>#VALUE!</v>
      </c>
      <c r="D127" s="22"/>
      <c r="E127" s="19" t="e">
        <f>#VALUE!</f>
        <v>#VALUE!</v>
      </c>
      <c r="F127" s="22"/>
      <c r="G127" s="22"/>
      <c r="H127" s="22"/>
      <c r="I127" s="17"/>
    </row>
    <row r="128" spans="1:9">
      <c r="A128" s="4" t="s">
        <v>135</v>
      </c>
      <c r="B128" s="18" t="e">
        <f>#VALUE!</f>
        <v>#VALUE!</v>
      </c>
      <c r="C128" s="18" t="e">
        <f>#VALUE!</f>
        <v>#VALUE!</v>
      </c>
      <c r="D128" s="22"/>
      <c r="E128" s="19" t="e">
        <f>#VALUE!</f>
        <v>#VALUE!</v>
      </c>
      <c r="F128" s="22"/>
      <c r="G128" s="22"/>
      <c r="H128" s="22"/>
      <c r="I128" s="17"/>
    </row>
    <row r="129" spans="1:9">
      <c r="A129" s="4" t="s">
        <v>136</v>
      </c>
      <c r="B129" s="18" t="e">
        <f>#VALUE!</f>
        <v>#VALUE!</v>
      </c>
      <c r="C129" s="18" t="e">
        <f>#VALUE!</f>
        <v>#VALUE!</v>
      </c>
      <c r="D129" s="22"/>
      <c r="E129" s="19" t="e">
        <f>#VALUE!</f>
        <v>#VALUE!</v>
      </c>
      <c r="F129" s="22"/>
      <c r="G129" s="22"/>
      <c r="H129" s="22"/>
      <c r="I129" s="17"/>
    </row>
    <row r="130" spans="1:9">
      <c r="A130" s="4" t="s">
        <v>137</v>
      </c>
      <c r="B130" s="18" t="e">
        <f>#VALUE!</f>
        <v>#VALUE!</v>
      </c>
      <c r="C130" s="18" t="e">
        <f>#VALUE!</f>
        <v>#VALUE!</v>
      </c>
      <c r="D130" s="22"/>
      <c r="E130" s="19" t="e">
        <f>#VALUE!</f>
        <v>#VALUE!</v>
      </c>
      <c r="F130" s="22"/>
      <c r="G130" s="22"/>
      <c r="H130" s="22"/>
      <c r="I130" s="17"/>
    </row>
    <row r="131" spans="1:9">
      <c r="A131" s="23" t="s">
        <v>75</v>
      </c>
      <c r="B131" s="24"/>
      <c r="C131" s="24"/>
      <c r="D131" s="24"/>
      <c r="E131" s="24"/>
      <c r="F131" s="24"/>
      <c r="G131" s="24"/>
      <c r="H131" s="24"/>
      <c r="I131" s="17"/>
    </row>
    <row r="132" spans="1:9">
      <c r="A132" s="4" t="s">
        <v>138</v>
      </c>
      <c r="B132" s="18" t="e">
        <f>#VALUE!</f>
        <v>#VALUE!</v>
      </c>
      <c r="C132" s="18" t="e">
        <f>#VALUE!</f>
        <v>#VALUE!</v>
      </c>
      <c r="D132" s="22"/>
      <c r="E132" s="19" t="e">
        <f>#VALUE!</f>
        <v>#VALUE!</v>
      </c>
      <c r="F132" s="22"/>
      <c r="G132" s="22"/>
      <c r="H132" s="22"/>
      <c r="I132" s="17"/>
    </row>
    <row r="133" spans="1:9">
      <c r="A133" s="4" t="s">
        <v>139</v>
      </c>
      <c r="B133" s="18" t="e">
        <f>#VALUE!</f>
        <v>#VALUE!</v>
      </c>
      <c r="C133" s="18" t="e">
        <f>#VALUE!</f>
        <v>#VALUE!</v>
      </c>
      <c r="D133" s="22"/>
      <c r="E133" s="19" t="e">
        <f>#VALUE!</f>
        <v>#VALUE!</v>
      </c>
      <c r="F133" s="22"/>
      <c r="G133" s="22"/>
      <c r="H133" s="22"/>
      <c r="I133" s="17"/>
    </row>
    <row r="134" spans="1:9">
      <c r="A134" s="4" t="s">
        <v>140</v>
      </c>
      <c r="B134" s="18" t="e">
        <f>#VALUE!</f>
        <v>#VALUE!</v>
      </c>
      <c r="C134" s="18" t="e">
        <f>#VALUE!</f>
        <v>#VALUE!</v>
      </c>
      <c r="D134" s="22"/>
      <c r="E134" s="19" t="e">
        <f>#VALUE!</f>
        <v>#VALUE!</v>
      </c>
      <c r="F134" s="22"/>
      <c r="G134" s="22"/>
      <c r="H134" s="22"/>
      <c r="I134" s="17"/>
    </row>
    <row r="135" spans="1:9">
      <c r="A135" s="4" t="s">
        <v>141</v>
      </c>
      <c r="B135" s="18" t="e">
        <f>#VALUE!</f>
        <v>#VALUE!</v>
      </c>
      <c r="C135" s="18" t="e">
        <f>#VALUE!</f>
        <v>#VALUE!</v>
      </c>
      <c r="D135" s="22"/>
      <c r="E135" s="19" t="e">
        <f>#VALUE!</f>
        <v>#VALUE!</v>
      </c>
      <c r="F135" s="22"/>
      <c r="G135" s="22"/>
      <c r="H135" s="22"/>
      <c r="I135" s="17"/>
    </row>
    <row r="136" spans="1:9">
      <c r="A136" s="4" t="s">
        <v>142</v>
      </c>
      <c r="B136" s="18" t="e">
        <f>#VALUE!</f>
        <v>#VALUE!</v>
      </c>
      <c r="C136" s="18" t="e">
        <f>#VALUE!</f>
        <v>#VALUE!</v>
      </c>
      <c r="D136" s="22"/>
      <c r="E136" s="19" t="e">
        <f>#VALUE!</f>
        <v>#VALUE!</v>
      </c>
      <c r="F136" s="22"/>
      <c r="G136" s="22"/>
      <c r="H136" s="22"/>
      <c r="I136" s="17"/>
    </row>
    <row r="137" spans="1:9">
      <c r="A137" s="23" t="s">
        <v>76</v>
      </c>
      <c r="B137" s="24"/>
      <c r="C137" s="24"/>
      <c r="D137" s="24"/>
      <c r="E137" s="24"/>
      <c r="F137" s="24"/>
      <c r="G137" s="24"/>
      <c r="H137" s="24"/>
      <c r="I137" s="17"/>
    </row>
    <row r="138" spans="1:9">
      <c r="A138" s="4" t="s">
        <v>143</v>
      </c>
      <c r="B138" s="18" t="e">
        <f>#VALUE!</f>
        <v>#VALUE!</v>
      </c>
      <c r="C138" s="18" t="e">
        <f>#VALUE!</f>
        <v>#VALUE!</v>
      </c>
      <c r="D138" s="22"/>
      <c r="E138" s="19" t="e">
        <f>#VALUE!</f>
        <v>#VALUE!</v>
      </c>
      <c r="F138" s="22"/>
      <c r="G138" s="22"/>
      <c r="H138" s="22"/>
      <c r="I138" s="17"/>
    </row>
    <row r="139" spans="1:9">
      <c r="A139" s="4" t="s">
        <v>144</v>
      </c>
      <c r="B139" s="18" t="e">
        <f>#VALUE!</f>
        <v>#VALUE!</v>
      </c>
      <c r="C139" s="18" t="e">
        <f>#VALUE!</f>
        <v>#VALUE!</v>
      </c>
      <c r="D139" s="22"/>
      <c r="E139" s="19" t="e">
        <f>#VALUE!</f>
        <v>#VALUE!</v>
      </c>
      <c r="F139" s="22"/>
      <c r="G139" s="22"/>
      <c r="H139" s="22"/>
      <c r="I139" s="17"/>
    </row>
    <row r="140" spans="1:9">
      <c r="A140" s="4" t="s">
        <v>145</v>
      </c>
      <c r="B140" s="18" t="e">
        <f>#VALUE!</f>
        <v>#VALUE!</v>
      </c>
      <c r="C140" s="18" t="e">
        <f>#VALUE!</f>
        <v>#VALUE!</v>
      </c>
      <c r="D140" s="22"/>
      <c r="E140" s="19" t="e">
        <f>#VALUE!</f>
        <v>#VALUE!</v>
      </c>
      <c r="F140" s="22"/>
      <c r="G140" s="22"/>
      <c r="H140" s="22"/>
      <c r="I140" s="17"/>
    </row>
    <row r="141" spans="1:9">
      <c r="A141" s="4" t="s">
        <v>146</v>
      </c>
      <c r="B141" s="18" t="e">
        <f>#VALUE!</f>
        <v>#VALUE!</v>
      </c>
      <c r="C141" s="18" t="e">
        <f>#VALUE!</f>
        <v>#VALUE!</v>
      </c>
      <c r="D141" s="22"/>
      <c r="E141" s="19" t="e">
        <f>#VALUE!</f>
        <v>#VALUE!</v>
      </c>
      <c r="F141" s="22"/>
      <c r="G141" s="22"/>
      <c r="H141" s="22"/>
      <c r="I141" s="17"/>
    </row>
    <row r="142" spans="1:9">
      <c r="A142" s="4" t="s">
        <v>147</v>
      </c>
      <c r="B142" s="18" t="e">
        <f>#VALUE!</f>
        <v>#VALUE!</v>
      </c>
      <c r="C142" s="18" t="e">
        <f>#VALUE!</f>
        <v>#VALUE!</v>
      </c>
      <c r="D142" s="22"/>
      <c r="E142" s="19" t="e">
        <f>#VALUE!</f>
        <v>#VALUE!</v>
      </c>
      <c r="F142" s="22"/>
      <c r="G142" s="22"/>
      <c r="H142" s="22"/>
      <c r="I142" s="17"/>
    </row>
    <row r="143" spans="1:9">
      <c r="A143" s="23" t="s">
        <v>77</v>
      </c>
      <c r="B143" s="24"/>
      <c r="C143" s="24"/>
      <c r="D143" s="24"/>
      <c r="E143" s="24"/>
      <c r="F143" s="24"/>
      <c r="G143" s="24"/>
      <c r="H143" s="24"/>
      <c r="I143" s="17"/>
    </row>
    <row r="144" spans="1:9">
      <c r="A144" s="4" t="s">
        <v>148</v>
      </c>
      <c r="B144" s="18" t="e">
        <f>#VALUE!</f>
        <v>#VALUE!</v>
      </c>
      <c r="C144" s="18" t="e">
        <f>#VALUE!</f>
        <v>#VALUE!</v>
      </c>
      <c r="D144" s="18" t="e">
        <f>#VALUE!</f>
        <v>#VALUE!</v>
      </c>
      <c r="E144" s="19" t="e">
        <f>#VALUE!</f>
        <v>#VALUE!</v>
      </c>
      <c r="F144" s="22"/>
      <c r="G144" s="22"/>
      <c r="H144" s="22"/>
      <c r="I144" s="17"/>
    </row>
    <row r="145" spans="1:9">
      <c r="A145" s="4" t="s">
        <v>149</v>
      </c>
      <c r="B145" s="18" t="e">
        <f>#VALUE!</f>
        <v>#VALUE!</v>
      </c>
      <c r="C145" s="18" t="e">
        <f>#VALUE!</f>
        <v>#VALUE!</v>
      </c>
      <c r="D145" s="18" t="e">
        <f>#VALUE!</f>
        <v>#VALUE!</v>
      </c>
      <c r="E145" s="19" t="e">
        <f>#VALUE!</f>
        <v>#VALUE!</v>
      </c>
      <c r="F145" s="22"/>
      <c r="G145" s="22"/>
      <c r="H145" s="22"/>
      <c r="I145" s="17"/>
    </row>
    <row r="146" spans="1:9">
      <c r="A146" s="4" t="s">
        <v>150</v>
      </c>
      <c r="B146" s="18" t="e">
        <f>#VALUE!</f>
        <v>#VALUE!</v>
      </c>
      <c r="C146" s="18" t="e">
        <f>#VALUE!</f>
        <v>#VALUE!</v>
      </c>
      <c r="D146" s="18" t="e">
        <f>#VALUE!</f>
        <v>#VALUE!</v>
      </c>
      <c r="E146" s="19" t="e">
        <f>#VALUE!</f>
        <v>#VALUE!</v>
      </c>
      <c r="F146" s="22"/>
      <c r="G146" s="22"/>
      <c r="H146" s="22"/>
      <c r="I146" s="17"/>
    </row>
    <row r="147" spans="1:9">
      <c r="A147" s="4" t="s">
        <v>151</v>
      </c>
      <c r="B147" s="18" t="e">
        <f>#VALUE!</f>
        <v>#VALUE!</v>
      </c>
      <c r="C147" s="18" t="e">
        <f>#VALUE!</f>
        <v>#VALUE!</v>
      </c>
      <c r="D147" s="18" t="e">
        <f>#VALUE!</f>
        <v>#VALUE!</v>
      </c>
      <c r="E147" s="19" t="e">
        <f>#VALUE!</f>
        <v>#VALUE!</v>
      </c>
      <c r="F147" s="22"/>
      <c r="G147" s="22"/>
      <c r="H147" s="22"/>
      <c r="I147" s="17"/>
    </row>
    <row r="148" spans="1:9">
      <c r="A148" s="4" t="s">
        <v>152</v>
      </c>
      <c r="B148" s="18" t="e">
        <f>#VALUE!</f>
        <v>#VALUE!</v>
      </c>
      <c r="C148" s="18" t="e">
        <f>#VALUE!</f>
        <v>#VALUE!</v>
      </c>
      <c r="D148" s="18" t="e">
        <f>#VALUE!</f>
        <v>#VALUE!</v>
      </c>
      <c r="E148" s="19" t="e">
        <f>#VALUE!</f>
        <v>#VALUE!</v>
      </c>
      <c r="F148" s="22"/>
      <c r="G148" s="22"/>
      <c r="H148" s="22"/>
      <c r="I148" s="17"/>
    </row>
    <row r="149" spans="1:9">
      <c r="A149" s="23" t="s">
        <v>78</v>
      </c>
      <c r="B149" s="24"/>
      <c r="C149" s="24"/>
      <c r="D149" s="24"/>
      <c r="E149" s="24"/>
      <c r="F149" s="24"/>
      <c r="G149" s="24"/>
      <c r="H149" s="24"/>
      <c r="I149" s="17"/>
    </row>
    <row r="150" spans="1:9">
      <c r="A150" s="4" t="s">
        <v>153</v>
      </c>
      <c r="B150" s="18" t="e">
        <f>#VALUE!</f>
        <v>#VALUE!</v>
      </c>
      <c r="C150" s="18" t="e">
        <f>#VALUE!</f>
        <v>#VALUE!</v>
      </c>
      <c r="D150" s="18" t="e">
        <f>#VALUE!</f>
        <v>#VALUE!</v>
      </c>
      <c r="E150" s="19" t="e">
        <f>#VALUE!</f>
        <v>#VALUE!</v>
      </c>
      <c r="F150" s="22"/>
      <c r="G150" s="22"/>
      <c r="H150" s="22"/>
      <c r="I150" s="17"/>
    </row>
    <row r="151" spans="1:9">
      <c r="A151" s="4" t="s">
        <v>154</v>
      </c>
      <c r="B151" s="18" t="e">
        <f>#VALUE!</f>
        <v>#VALUE!</v>
      </c>
      <c r="C151" s="18" t="e">
        <f>#VALUE!</f>
        <v>#VALUE!</v>
      </c>
      <c r="D151" s="18" t="e">
        <f>#VALUE!</f>
        <v>#VALUE!</v>
      </c>
      <c r="E151" s="19" t="e">
        <f>#VALUE!</f>
        <v>#VALUE!</v>
      </c>
      <c r="F151" s="22"/>
      <c r="G151" s="22"/>
      <c r="H151" s="22"/>
      <c r="I151" s="17"/>
    </row>
    <row r="152" spans="1:9">
      <c r="A152" s="4" t="s">
        <v>155</v>
      </c>
      <c r="B152" s="18" t="e">
        <f>#VALUE!</f>
        <v>#VALUE!</v>
      </c>
      <c r="C152" s="18" t="e">
        <f>#VALUE!</f>
        <v>#VALUE!</v>
      </c>
      <c r="D152" s="18" t="e">
        <f>#VALUE!</f>
        <v>#VALUE!</v>
      </c>
      <c r="E152" s="19" t="e">
        <f>#VALUE!</f>
        <v>#VALUE!</v>
      </c>
      <c r="F152" s="22"/>
      <c r="G152" s="22"/>
      <c r="H152" s="22"/>
      <c r="I152" s="17"/>
    </row>
    <row r="153" spans="1:9">
      <c r="A153" s="4" t="s">
        <v>156</v>
      </c>
      <c r="B153" s="18" t="e">
        <f>#VALUE!</f>
        <v>#VALUE!</v>
      </c>
      <c r="C153" s="18" t="e">
        <f>#VALUE!</f>
        <v>#VALUE!</v>
      </c>
      <c r="D153" s="18" t="e">
        <f>#VALUE!</f>
        <v>#VALUE!</v>
      </c>
      <c r="E153" s="19" t="e">
        <f>#VALUE!</f>
        <v>#VALUE!</v>
      </c>
      <c r="F153" s="22"/>
      <c r="G153" s="22"/>
      <c r="H153" s="22"/>
      <c r="I153" s="17"/>
    </row>
    <row r="154" spans="1:9">
      <c r="A154" s="4" t="s">
        <v>157</v>
      </c>
      <c r="B154" s="18" t="e">
        <f>#VALUE!</f>
        <v>#VALUE!</v>
      </c>
      <c r="C154" s="18" t="e">
        <f>#VALUE!</f>
        <v>#VALUE!</v>
      </c>
      <c r="D154" s="18" t="e">
        <f>#VALUE!</f>
        <v>#VALUE!</v>
      </c>
      <c r="E154" s="19" t="e">
        <f>#VALUE!</f>
        <v>#VALUE!</v>
      </c>
      <c r="F154" s="22"/>
      <c r="G154" s="22"/>
      <c r="H154" s="22"/>
      <c r="I154" s="17"/>
    </row>
    <row r="155" spans="1:9">
      <c r="A155" s="23" t="s">
        <v>79</v>
      </c>
      <c r="B155" s="24"/>
      <c r="C155" s="24"/>
      <c r="D155" s="24"/>
      <c r="E155" s="24"/>
      <c r="F155" s="24"/>
      <c r="G155" s="24"/>
      <c r="H155" s="24"/>
      <c r="I155" s="17"/>
    </row>
    <row r="156" spans="1:9">
      <c r="A156" s="4" t="s">
        <v>158</v>
      </c>
      <c r="B156" s="18" t="e">
        <f>#VALUE!</f>
        <v>#VALUE!</v>
      </c>
      <c r="C156" s="18" t="e">
        <f>#VALUE!</f>
        <v>#VALUE!</v>
      </c>
      <c r="D156" s="18" t="e">
        <f>#VALUE!</f>
        <v>#VALUE!</v>
      </c>
      <c r="E156" s="19" t="e">
        <f>#VALUE!</f>
        <v>#VALUE!</v>
      </c>
      <c r="F156" s="19" t="e">
        <f>#VALUE!</f>
        <v>#VALUE!</v>
      </c>
      <c r="G156" s="19" t="e">
        <f>#VALUE!</f>
        <v>#VALUE!</v>
      </c>
      <c r="H156" s="18" t="e">
        <f>#VALUE!</f>
        <v>#VALUE!</v>
      </c>
      <c r="I156" s="17"/>
    </row>
    <row r="157" spans="1:9">
      <c r="A157" s="4" t="s">
        <v>159</v>
      </c>
      <c r="B157" s="18" t="e">
        <f>#VALUE!</f>
        <v>#VALUE!</v>
      </c>
      <c r="C157" s="18" t="e">
        <f>#VALUE!</f>
        <v>#VALUE!</v>
      </c>
      <c r="D157" s="18" t="e">
        <f>#VALUE!</f>
        <v>#VALUE!</v>
      </c>
      <c r="E157" s="19" t="e">
        <f>#VALUE!</f>
        <v>#VALUE!</v>
      </c>
      <c r="F157" s="19" t="e">
        <f>#VALUE!</f>
        <v>#VALUE!</v>
      </c>
      <c r="G157" s="19" t="e">
        <f>#VALUE!</f>
        <v>#VALUE!</v>
      </c>
      <c r="H157" s="18" t="e">
        <f>#VALUE!</f>
        <v>#VALUE!</v>
      </c>
      <c r="I157" s="17"/>
    </row>
    <row r="158" spans="1:9">
      <c r="A158" s="4" t="s">
        <v>160</v>
      </c>
      <c r="B158" s="18" t="e">
        <f>#VALUE!</f>
        <v>#VALUE!</v>
      </c>
      <c r="C158" s="18" t="e">
        <f>#VALUE!</f>
        <v>#VALUE!</v>
      </c>
      <c r="D158" s="18" t="e">
        <f>#VALUE!</f>
        <v>#VALUE!</v>
      </c>
      <c r="E158" s="19" t="e">
        <f>#VALUE!</f>
        <v>#VALUE!</v>
      </c>
      <c r="F158" s="19" t="e">
        <f>#VALUE!</f>
        <v>#VALUE!</v>
      </c>
      <c r="G158" s="19" t="e">
        <f>#VALUE!</f>
        <v>#VALUE!</v>
      </c>
      <c r="H158" s="18" t="e">
        <f>#VALUE!</f>
        <v>#VALUE!</v>
      </c>
      <c r="I158" s="17"/>
    </row>
    <row r="159" spans="1:9">
      <c r="A159" s="4" t="s">
        <v>161</v>
      </c>
      <c r="B159" s="18" t="e">
        <f>#VALUE!</f>
        <v>#VALUE!</v>
      </c>
      <c r="C159" s="18" t="e">
        <f>#VALUE!</f>
        <v>#VALUE!</v>
      </c>
      <c r="D159" s="18" t="e">
        <f>#VALUE!</f>
        <v>#VALUE!</v>
      </c>
      <c r="E159" s="19" t="e">
        <f>#VALUE!</f>
        <v>#VALUE!</v>
      </c>
      <c r="F159" s="19" t="e">
        <f>#VALUE!</f>
        <v>#VALUE!</v>
      </c>
      <c r="G159" s="19" t="e">
        <f>#VALUE!</f>
        <v>#VALUE!</v>
      </c>
      <c r="H159" s="18" t="e">
        <f>#VALUE!</f>
        <v>#VALUE!</v>
      </c>
      <c r="I159" s="17"/>
    </row>
    <row r="160" spans="1:9">
      <c r="A160" s="4" t="s">
        <v>162</v>
      </c>
      <c r="B160" s="18" t="e">
        <f>#VALUE!</f>
        <v>#VALUE!</v>
      </c>
      <c r="C160" s="18" t="e">
        <f>#VALUE!</f>
        <v>#VALUE!</v>
      </c>
      <c r="D160" s="18" t="e">
        <f>#VALUE!</f>
        <v>#VALUE!</v>
      </c>
      <c r="E160" s="19" t="e">
        <f>#VALUE!</f>
        <v>#VALUE!</v>
      </c>
      <c r="F160" s="19" t="e">
        <f>#VALUE!</f>
        <v>#VALUE!</v>
      </c>
      <c r="G160" s="19" t="e">
        <f>#VALUE!</f>
        <v>#VALUE!</v>
      </c>
      <c r="H160" s="18" t="e">
        <f>#VALUE!</f>
        <v>#VALUE!</v>
      </c>
      <c r="I160" s="17"/>
    </row>
    <row r="161" spans="1:9">
      <c r="A161" s="23" t="s">
        <v>80</v>
      </c>
      <c r="B161" s="24"/>
      <c r="C161" s="24"/>
      <c r="D161" s="24"/>
      <c r="E161" s="24"/>
      <c r="F161" s="24"/>
      <c r="G161" s="24"/>
      <c r="H161" s="24"/>
      <c r="I161" s="17"/>
    </row>
    <row r="162" spans="1:9">
      <c r="A162" s="4" t="s">
        <v>163</v>
      </c>
      <c r="B162" s="18" t="e">
        <f>#VALUE!</f>
        <v>#VALUE!</v>
      </c>
      <c r="C162" s="18" t="e">
        <f>#VALUE!</f>
        <v>#VALUE!</v>
      </c>
      <c r="D162" s="18" t="e">
        <f>#VALUE!</f>
        <v>#VALUE!</v>
      </c>
      <c r="E162" s="19" t="e">
        <f>#VALUE!</f>
        <v>#VALUE!</v>
      </c>
      <c r="F162" s="19" t="e">
        <f>#VALUE!</f>
        <v>#VALUE!</v>
      </c>
      <c r="G162" s="19" t="e">
        <f>#VALUE!</f>
        <v>#VALUE!</v>
      </c>
      <c r="H162" s="18" t="e">
        <f>#VALUE!</f>
        <v>#VALUE!</v>
      </c>
      <c r="I162" s="17"/>
    </row>
    <row r="163" spans="1:9">
      <c r="A163" s="4" t="s">
        <v>164</v>
      </c>
      <c r="B163" s="18" t="e">
        <f>#VALUE!</f>
        <v>#VALUE!</v>
      </c>
      <c r="C163" s="18" t="e">
        <f>#VALUE!</f>
        <v>#VALUE!</v>
      </c>
      <c r="D163" s="18" t="e">
        <f>#VALUE!</f>
        <v>#VALUE!</v>
      </c>
      <c r="E163" s="19" t="e">
        <f>#VALUE!</f>
        <v>#VALUE!</v>
      </c>
      <c r="F163" s="19" t="e">
        <f>#VALUE!</f>
        <v>#VALUE!</v>
      </c>
      <c r="G163" s="19" t="e">
        <f>#VALUE!</f>
        <v>#VALUE!</v>
      </c>
      <c r="H163" s="18" t="e">
        <f>#VALUE!</f>
        <v>#VALUE!</v>
      </c>
      <c r="I163" s="17"/>
    </row>
    <row r="164" spans="1:9">
      <c r="A164" s="4" t="s">
        <v>165</v>
      </c>
      <c r="B164" s="18" t="e">
        <f>#VALUE!</f>
        <v>#VALUE!</v>
      </c>
      <c r="C164" s="18" t="e">
        <f>#VALUE!</f>
        <v>#VALUE!</v>
      </c>
      <c r="D164" s="18" t="e">
        <f>#VALUE!</f>
        <v>#VALUE!</v>
      </c>
      <c r="E164" s="19" t="e">
        <f>#VALUE!</f>
        <v>#VALUE!</v>
      </c>
      <c r="F164" s="19" t="e">
        <f>#VALUE!</f>
        <v>#VALUE!</v>
      </c>
      <c r="G164" s="19" t="e">
        <f>#VALUE!</f>
        <v>#VALUE!</v>
      </c>
      <c r="H164" s="18" t="e">
        <f>#VALUE!</f>
        <v>#VALUE!</v>
      </c>
      <c r="I164" s="17"/>
    </row>
    <row r="165" spans="1:9">
      <c r="A165" s="4" t="s">
        <v>166</v>
      </c>
      <c r="B165" s="18" t="e">
        <f>#VALUE!</f>
        <v>#VALUE!</v>
      </c>
      <c r="C165" s="18" t="e">
        <f>#VALUE!</f>
        <v>#VALUE!</v>
      </c>
      <c r="D165" s="18" t="e">
        <f>#VALUE!</f>
        <v>#VALUE!</v>
      </c>
      <c r="E165" s="19" t="e">
        <f>#VALUE!</f>
        <v>#VALUE!</v>
      </c>
      <c r="F165" s="19" t="e">
        <f>#VALUE!</f>
        <v>#VALUE!</v>
      </c>
      <c r="G165" s="19" t="e">
        <f>#VALUE!</f>
        <v>#VALUE!</v>
      </c>
      <c r="H165" s="18" t="e">
        <f>#VALUE!</f>
        <v>#VALUE!</v>
      </c>
      <c r="I165" s="17"/>
    </row>
    <row r="166" spans="1:9">
      <c r="A166" s="4" t="s">
        <v>167</v>
      </c>
      <c r="B166" s="18" t="e">
        <f>#VALUE!</f>
        <v>#VALUE!</v>
      </c>
      <c r="C166" s="18" t="e">
        <f>#VALUE!</f>
        <v>#VALUE!</v>
      </c>
      <c r="D166" s="18" t="e">
        <f>#VALUE!</f>
        <v>#VALUE!</v>
      </c>
      <c r="E166" s="19" t="e">
        <f>#VALUE!</f>
        <v>#VALUE!</v>
      </c>
      <c r="F166" s="19" t="e">
        <f>#VALUE!</f>
        <v>#VALUE!</v>
      </c>
      <c r="G166" s="19" t="e">
        <f>#VALUE!</f>
        <v>#VALUE!</v>
      </c>
      <c r="H166" s="18" t="e">
        <f>#VALUE!</f>
        <v>#VALUE!</v>
      </c>
      <c r="I166" s="17"/>
    </row>
    <row r="167" spans="1:9">
      <c r="A167" s="23" t="s">
        <v>81</v>
      </c>
      <c r="B167" s="24"/>
      <c r="C167" s="24"/>
      <c r="D167" s="24"/>
      <c r="E167" s="24"/>
      <c r="F167" s="24"/>
      <c r="G167" s="24"/>
      <c r="H167" s="24"/>
      <c r="I167" s="17"/>
    </row>
    <row r="168" spans="1:9">
      <c r="A168" s="4" t="s">
        <v>168</v>
      </c>
      <c r="B168" s="18" t="e">
        <f>#VALUE!</f>
        <v>#VALUE!</v>
      </c>
      <c r="C168" s="18" t="e">
        <f>#VALUE!</f>
        <v>#VALUE!</v>
      </c>
      <c r="D168" s="18" t="e">
        <f>#VALUE!</f>
        <v>#VALUE!</v>
      </c>
      <c r="E168" s="19" t="e">
        <f>#VALUE!</f>
        <v>#VALUE!</v>
      </c>
      <c r="F168" s="19" t="e">
        <f>#VALUE!</f>
        <v>#VALUE!</v>
      </c>
      <c r="G168" s="19" t="e">
        <f>#VALUE!</f>
        <v>#VALUE!</v>
      </c>
      <c r="H168" s="18" t="e">
        <f>#VALUE!</f>
        <v>#VALUE!</v>
      </c>
      <c r="I168" s="17"/>
    </row>
    <row r="169" spans="1:9">
      <c r="A169" s="4" t="s">
        <v>169</v>
      </c>
      <c r="B169" s="18" t="e">
        <f>#VALUE!</f>
        <v>#VALUE!</v>
      </c>
      <c r="C169" s="18" t="e">
        <f>#VALUE!</f>
        <v>#VALUE!</v>
      </c>
      <c r="D169" s="18" t="e">
        <f>#VALUE!</f>
        <v>#VALUE!</v>
      </c>
      <c r="E169" s="19" t="e">
        <f>#VALUE!</f>
        <v>#VALUE!</v>
      </c>
      <c r="F169" s="19" t="e">
        <f>#VALUE!</f>
        <v>#VALUE!</v>
      </c>
      <c r="G169" s="19" t="e">
        <f>#VALUE!</f>
        <v>#VALUE!</v>
      </c>
      <c r="H169" s="18" t="e">
        <f>#VALUE!</f>
        <v>#VALUE!</v>
      </c>
      <c r="I169" s="17"/>
    </row>
    <row r="170" spans="1:9">
      <c r="A170" s="4" t="s">
        <v>170</v>
      </c>
      <c r="B170" s="18" t="e">
        <f>#VALUE!</f>
        <v>#VALUE!</v>
      </c>
      <c r="C170" s="18" t="e">
        <f>#VALUE!</f>
        <v>#VALUE!</v>
      </c>
      <c r="D170" s="18" t="e">
        <f>#VALUE!</f>
        <v>#VALUE!</v>
      </c>
      <c r="E170" s="19" t="e">
        <f>#VALUE!</f>
        <v>#VALUE!</v>
      </c>
      <c r="F170" s="19" t="e">
        <f>#VALUE!</f>
        <v>#VALUE!</v>
      </c>
      <c r="G170" s="19" t="e">
        <f>#VALUE!</f>
        <v>#VALUE!</v>
      </c>
      <c r="H170" s="18" t="e">
        <f>#VALUE!</f>
        <v>#VALUE!</v>
      </c>
      <c r="I170" s="17"/>
    </row>
    <row r="171" spans="1:9">
      <c r="A171" s="4" t="s">
        <v>171</v>
      </c>
      <c r="B171" s="18" t="e">
        <f>#VALUE!</f>
        <v>#VALUE!</v>
      </c>
      <c r="C171" s="18" t="e">
        <f>#VALUE!</f>
        <v>#VALUE!</v>
      </c>
      <c r="D171" s="18" t="e">
        <f>#VALUE!</f>
        <v>#VALUE!</v>
      </c>
      <c r="E171" s="19" t="e">
        <f>#VALUE!</f>
        <v>#VALUE!</v>
      </c>
      <c r="F171" s="19" t="e">
        <f>#VALUE!</f>
        <v>#VALUE!</v>
      </c>
      <c r="G171" s="19" t="e">
        <f>#VALUE!</f>
        <v>#VALUE!</v>
      </c>
      <c r="H171" s="18" t="e">
        <f>#VALUE!</f>
        <v>#VALUE!</v>
      </c>
      <c r="I171" s="17"/>
    </row>
    <row r="172" spans="1:9">
      <c r="A172" s="4" t="s">
        <v>172</v>
      </c>
      <c r="B172" s="18" t="e">
        <f>#VALUE!</f>
        <v>#VALUE!</v>
      </c>
      <c r="C172" s="18" t="e">
        <f>#VALUE!</f>
        <v>#VALUE!</v>
      </c>
      <c r="D172" s="18" t="e">
        <f>#VALUE!</f>
        <v>#VALUE!</v>
      </c>
      <c r="E172" s="19" t="e">
        <f>#VALUE!</f>
        <v>#VALUE!</v>
      </c>
      <c r="F172" s="19" t="e">
        <f>#VALUE!</f>
        <v>#VALUE!</v>
      </c>
      <c r="G172" s="19" t="e">
        <f>#VALUE!</f>
        <v>#VALUE!</v>
      </c>
      <c r="H172" s="18" t="e">
        <f>#VALUE!</f>
        <v>#VALUE!</v>
      </c>
      <c r="I172" s="17"/>
    </row>
    <row r="173" spans="1:9">
      <c r="A173" s="23" t="s">
        <v>82</v>
      </c>
      <c r="B173" s="24"/>
      <c r="C173" s="24"/>
      <c r="D173" s="24"/>
      <c r="E173" s="24"/>
      <c r="F173" s="24"/>
      <c r="G173" s="24"/>
      <c r="H173" s="24"/>
      <c r="I173" s="17"/>
    </row>
    <row r="174" spans="1:9">
      <c r="A174" s="4" t="s">
        <v>173</v>
      </c>
      <c r="B174" s="18" t="e">
        <f>#VALUE!</f>
        <v>#VALUE!</v>
      </c>
      <c r="C174" s="22"/>
      <c r="D174" s="22"/>
      <c r="E174" s="22"/>
      <c r="F174" s="22"/>
      <c r="G174" s="22"/>
      <c r="H174" s="22"/>
      <c r="I174" s="17"/>
    </row>
    <row r="175" spans="1:9">
      <c r="A175" s="4" t="s">
        <v>174</v>
      </c>
      <c r="B175" s="18" t="e">
        <f>#VALUE!</f>
        <v>#VALUE!</v>
      </c>
      <c r="C175" s="22"/>
      <c r="D175" s="22"/>
      <c r="E175" s="22"/>
      <c r="F175" s="22"/>
      <c r="G175" s="22"/>
      <c r="H175" s="22"/>
      <c r="I175" s="17"/>
    </row>
    <row r="176" spans="1:9">
      <c r="A176" s="4" t="s">
        <v>175</v>
      </c>
      <c r="B176" s="18" t="e">
        <f>#VALUE!</f>
        <v>#VALUE!</v>
      </c>
      <c r="C176" s="22"/>
      <c r="D176" s="22"/>
      <c r="E176" s="22"/>
      <c r="F176" s="22"/>
      <c r="G176" s="22"/>
      <c r="H176" s="22"/>
      <c r="I176" s="17"/>
    </row>
    <row r="177" spans="1:9">
      <c r="A177" s="4" t="s">
        <v>176</v>
      </c>
      <c r="B177" s="18" t="e">
        <f>#VALUE!</f>
        <v>#VALUE!</v>
      </c>
      <c r="C177" s="22"/>
      <c r="D177" s="22"/>
      <c r="E177" s="22"/>
      <c r="F177" s="22"/>
      <c r="G177" s="22"/>
      <c r="H177" s="22"/>
      <c r="I177" s="17"/>
    </row>
    <row r="178" spans="1:9">
      <c r="A178" s="4" t="s">
        <v>177</v>
      </c>
      <c r="B178" s="18" t="e">
        <f>#VALUE!</f>
        <v>#VALUE!</v>
      </c>
      <c r="C178" s="22"/>
      <c r="D178" s="22"/>
      <c r="E178" s="22"/>
      <c r="F178" s="22"/>
      <c r="G178" s="22"/>
      <c r="H178" s="22"/>
      <c r="I178" s="17"/>
    </row>
    <row r="179" spans="1:9">
      <c r="A179" s="23" t="s">
        <v>83</v>
      </c>
      <c r="B179" s="24"/>
      <c r="C179" s="24"/>
      <c r="D179" s="24"/>
      <c r="E179" s="24"/>
      <c r="F179" s="24"/>
      <c r="G179" s="24"/>
      <c r="H179" s="24"/>
      <c r="I179" s="17"/>
    </row>
    <row r="180" spans="1:9">
      <c r="A180" s="4" t="s">
        <v>178</v>
      </c>
      <c r="B180" s="18" t="e">
        <f>#VALUE!</f>
        <v>#VALUE!</v>
      </c>
      <c r="C180" s="22"/>
      <c r="D180" s="22"/>
      <c r="E180" s="22"/>
      <c r="F180" s="22"/>
      <c r="G180" s="22"/>
      <c r="H180" s="22"/>
      <c r="I180" s="17"/>
    </row>
    <row r="181" spans="1:9">
      <c r="A181" s="4" t="s">
        <v>179</v>
      </c>
      <c r="B181" s="18" t="e">
        <f>#VALUE!</f>
        <v>#VALUE!</v>
      </c>
      <c r="C181" s="22"/>
      <c r="D181" s="22"/>
      <c r="E181" s="22"/>
      <c r="F181" s="22"/>
      <c r="G181" s="22"/>
      <c r="H181" s="22"/>
      <c r="I181" s="17"/>
    </row>
    <row r="182" spans="1:9">
      <c r="A182" s="4" t="s">
        <v>180</v>
      </c>
      <c r="B182" s="18" t="e">
        <f>#VALUE!</f>
        <v>#VALUE!</v>
      </c>
      <c r="C182" s="22"/>
      <c r="D182" s="22"/>
      <c r="E182" s="22"/>
      <c r="F182" s="22"/>
      <c r="G182" s="22"/>
      <c r="H182" s="22"/>
      <c r="I182" s="17"/>
    </row>
    <row r="183" spans="1:9">
      <c r="A183" s="4" t="s">
        <v>181</v>
      </c>
      <c r="B183" s="18" t="e">
        <f>#VALUE!</f>
        <v>#VALUE!</v>
      </c>
      <c r="C183" s="22"/>
      <c r="D183" s="22"/>
      <c r="E183" s="22"/>
      <c r="F183" s="22"/>
      <c r="G183" s="22"/>
      <c r="H183" s="22"/>
      <c r="I183" s="17"/>
    </row>
    <row r="184" spans="1:9">
      <c r="A184" s="4" t="s">
        <v>182</v>
      </c>
      <c r="B184" s="18" t="e">
        <f>#VALUE!</f>
        <v>#VALUE!</v>
      </c>
      <c r="C184" s="22"/>
      <c r="D184" s="22"/>
      <c r="E184" s="22"/>
      <c r="F184" s="22"/>
      <c r="G184" s="22"/>
      <c r="H184" s="22"/>
      <c r="I184" s="17"/>
    </row>
    <row r="185" spans="1:9">
      <c r="A185" s="23" t="s">
        <v>84</v>
      </c>
      <c r="B185" s="24"/>
      <c r="C185" s="24"/>
      <c r="D185" s="24"/>
      <c r="E185" s="24"/>
      <c r="F185" s="24"/>
      <c r="G185" s="24"/>
      <c r="H185" s="24"/>
      <c r="I185" s="17"/>
    </row>
    <row r="186" spans="1:9">
      <c r="A186" s="4" t="s">
        <v>183</v>
      </c>
      <c r="B186" s="18" t="e">
        <f>#VALUE!</f>
        <v>#VALUE!</v>
      </c>
      <c r="C186" s="22"/>
      <c r="D186" s="22"/>
      <c r="E186" s="22"/>
      <c r="F186" s="22"/>
      <c r="G186" s="22"/>
      <c r="H186" s="22"/>
      <c r="I186" s="17"/>
    </row>
    <row r="187" spans="1:9">
      <c r="A187" s="4" t="s">
        <v>184</v>
      </c>
      <c r="B187" s="18" t="e">
        <f>#VALUE!</f>
        <v>#VALUE!</v>
      </c>
      <c r="C187" s="22"/>
      <c r="D187" s="22"/>
      <c r="E187" s="22"/>
      <c r="F187" s="22"/>
      <c r="G187" s="22"/>
      <c r="H187" s="22"/>
      <c r="I187" s="17"/>
    </row>
    <row r="188" spans="1:9">
      <c r="A188" s="4" t="s">
        <v>185</v>
      </c>
      <c r="B188" s="18" t="e">
        <f>#VALUE!</f>
        <v>#VALUE!</v>
      </c>
      <c r="C188" s="22"/>
      <c r="D188" s="22"/>
      <c r="E188" s="22"/>
      <c r="F188" s="22"/>
      <c r="G188" s="22"/>
      <c r="H188" s="22"/>
      <c r="I188" s="17"/>
    </row>
    <row r="189" spans="1:9">
      <c r="A189" s="4" t="s">
        <v>186</v>
      </c>
      <c r="B189" s="18" t="e">
        <f>#VALUE!</f>
        <v>#VALUE!</v>
      </c>
      <c r="C189" s="22"/>
      <c r="D189" s="22"/>
      <c r="E189" s="22"/>
      <c r="F189" s="22"/>
      <c r="G189" s="22"/>
      <c r="H189" s="22"/>
      <c r="I189" s="17"/>
    </row>
    <row r="190" spans="1:9">
      <c r="A190" s="4" t="s">
        <v>187</v>
      </c>
      <c r="B190" s="18" t="e">
        <f>#VALUE!</f>
        <v>#VALUE!</v>
      </c>
      <c r="C190" s="22"/>
      <c r="D190" s="22"/>
      <c r="E190" s="22"/>
      <c r="F190" s="22"/>
      <c r="G190" s="22"/>
      <c r="H190" s="22"/>
      <c r="I190" s="17"/>
    </row>
    <row r="191" spans="1:9">
      <c r="A191" s="23" t="s">
        <v>85</v>
      </c>
      <c r="B191" s="24"/>
      <c r="C191" s="24"/>
      <c r="D191" s="24"/>
      <c r="E191" s="24"/>
      <c r="F191" s="24"/>
      <c r="G191" s="24"/>
      <c r="H191" s="24"/>
      <c r="I191" s="17"/>
    </row>
    <row r="192" spans="1:9">
      <c r="A192" s="4" t="s">
        <v>188</v>
      </c>
      <c r="B192" s="18" t="e">
        <f>#VALUE!</f>
        <v>#VALUE!</v>
      </c>
      <c r="C192" s="22"/>
      <c r="D192" s="22"/>
      <c r="E192" s="22"/>
      <c r="F192" s="22"/>
      <c r="G192" s="22"/>
      <c r="H192" s="22"/>
      <c r="I192" s="17"/>
    </row>
    <row r="193" spans="1:9">
      <c r="A193" s="4" t="s">
        <v>189</v>
      </c>
      <c r="B193" s="18" t="e">
        <f>#VALUE!</f>
        <v>#VALUE!</v>
      </c>
      <c r="C193" s="22"/>
      <c r="D193" s="22"/>
      <c r="E193" s="22"/>
      <c r="F193" s="22"/>
      <c r="G193" s="22"/>
      <c r="H193" s="22"/>
      <c r="I193" s="17"/>
    </row>
    <row r="194" spans="1:9">
      <c r="A194" s="4" t="s">
        <v>190</v>
      </c>
      <c r="B194" s="18" t="e">
        <f>#VALUE!</f>
        <v>#VALUE!</v>
      </c>
      <c r="C194" s="22"/>
      <c r="D194" s="22"/>
      <c r="E194" s="22"/>
      <c r="F194" s="22"/>
      <c r="G194" s="22"/>
      <c r="H194" s="22"/>
      <c r="I194" s="17"/>
    </row>
    <row r="195" spans="1:9">
      <c r="A195" s="4" t="s">
        <v>191</v>
      </c>
      <c r="B195" s="18" t="e">
        <f>#VALUE!</f>
        <v>#VALUE!</v>
      </c>
      <c r="C195" s="22"/>
      <c r="D195" s="22"/>
      <c r="E195" s="22"/>
      <c r="F195" s="22"/>
      <c r="G195" s="22"/>
      <c r="H195" s="22"/>
      <c r="I195" s="17"/>
    </row>
    <row r="196" spans="1:9">
      <c r="A196" s="4" t="s">
        <v>192</v>
      </c>
      <c r="B196" s="18" t="e">
        <f>#VALUE!</f>
        <v>#VALUE!</v>
      </c>
      <c r="C196" s="22"/>
      <c r="D196" s="22"/>
      <c r="E196" s="22"/>
      <c r="F196" s="22"/>
      <c r="G196" s="22"/>
      <c r="H196" s="22"/>
      <c r="I196" s="17"/>
    </row>
    <row r="197" spans="1:9">
      <c r="A197" s="23" t="s">
        <v>86</v>
      </c>
      <c r="B197" s="24"/>
      <c r="C197" s="24"/>
      <c r="D197" s="24"/>
      <c r="E197" s="24"/>
      <c r="F197" s="24"/>
      <c r="G197" s="24"/>
      <c r="H197" s="24"/>
      <c r="I197" s="17"/>
    </row>
    <row r="198" spans="1:9">
      <c r="A198" s="4" t="s">
        <v>193</v>
      </c>
      <c r="B198" s="18" t="e">
        <f>#VALUE!</f>
        <v>#VALUE!</v>
      </c>
      <c r="C198" s="18" t="e">
        <f>#VALUE!</f>
        <v>#VALUE!</v>
      </c>
      <c r="D198" s="18" t="e">
        <f>#VALUE!</f>
        <v>#VALUE!</v>
      </c>
      <c r="E198" s="22"/>
      <c r="F198" s="22"/>
      <c r="G198" s="22"/>
      <c r="H198" s="22"/>
      <c r="I198" s="17"/>
    </row>
    <row r="199" spans="1:9">
      <c r="A199" s="4" t="s">
        <v>194</v>
      </c>
      <c r="B199" s="18" t="e">
        <f>#VALUE!</f>
        <v>#VALUE!</v>
      </c>
      <c r="C199" s="18" t="e">
        <f>#VALUE!</f>
        <v>#VALUE!</v>
      </c>
      <c r="D199" s="18" t="e">
        <f>#VALUE!</f>
        <v>#VALUE!</v>
      </c>
      <c r="E199" s="22"/>
      <c r="F199" s="22"/>
      <c r="G199" s="22"/>
      <c r="H199" s="22"/>
      <c r="I199" s="17"/>
    </row>
    <row r="200" spans="1:9">
      <c r="A200" s="4" t="s">
        <v>195</v>
      </c>
      <c r="B200" s="18" t="e">
        <f>#VALUE!</f>
        <v>#VALUE!</v>
      </c>
      <c r="C200" s="18" t="e">
        <f>#VALUE!</f>
        <v>#VALUE!</v>
      </c>
      <c r="D200" s="18" t="e">
        <f>#VALUE!</f>
        <v>#VALUE!</v>
      </c>
      <c r="E200" s="22"/>
      <c r="F200" s="22"/>
      <c r="G200" s="22"/>
      <c r="H200" s="22"/>
      <c r="I200" s="17"/>
    </row>
    <row r="201" spans="1:9">
      <c r="A201" s="4" t="s">
        <v>196</v>
      </c>
      <c r="B201" s="18" t="e">
        <f>#VALUE!</f>
        <v>#VALUE!</v>
      </c>
      <c r="C201" s="18" t="e">
        <f>#VALUE!</f>
        <v>#VALUE!</v>
      </c>
      <c r="D201" s="18" t="e">
        <f>#VALUE!</f>
        <v>#VALUE!</v>
      </c>
      <c r="E201" s="22"/>
      <c r="F201" s="22"/>
      <c r="G201" s="22"/>
      <c r="H201" s="22"/>
      <c r="I201" s="17"/>
    </row>
    <row r="202" spans="1:9">
      <c r="A202" s="4" t="s">
        <v>197</v>
      </c>
      <c r="B202" s="18" t="e">
        <f>#VALUE!</f>
        <v>#VALUE!</v>
      </c>
      <c r="C202" s="18" t="e">
        <f>#VALUE!</f>
        <v>#VALUE!</v>
      </c>
      <c r="D202" s="18" t="e">
        <f>#VALUE!</f>
        <v>#VALUE!</v>
      </c>
      <c r="E202" s="22"/>
      <c r="F202" s="22"/>
      <c r="G202" s="22"/>
      <c r="H202" s="22"/>
      <c r="I202" s="17"/>
    </row>
    <row r="203" spans="1:9">
      <c r="A203" s="23" t="s">
        <v>87</v>
      </c>
      <c r="B203" s="24"/>
      <c r="C203" s="24"/>
      <c r="D203" s="24"/>
      <c r="E203" s="24"/>
      <c r="F203" s="24"/>
      <c r="G203" s="24"/>
      <c r="H203" s="24"/>
      <c r="I203" s="17"/>
    </row>
    <row r="204" spans="1:9">
      <c r="A204" s="4" t="s">
        <v>198</v>
      </c>
      <c r="B204" s="18" t="e">
        <f>#VALUE!</f>
        <v>#VALUE!</v>
      </c>
      <c r="C204" s="22"/>
      <c r="D204" s="22"/>
      <c r="E204" s="19" t="e">
        <f>#VALUE!</f>
        <v>#VALUE!</v>
      </c>
      <c r="F204" s="22"/>
      <c r="G204" s="22"/>
      <c r="H204" s="22"/>
      <c r="I204" s="17"/>
    </row>
    <row r="205" spans="1:9">
      <c r="A205" s="4" t="s">
        <v>199</v>
      </c>
      <c r="B205" s="18" t="e">
        <f>#VALUE!</f>
        <v>#VALUE!</v>
      </c>
      <c r="C205" s="22"/>
      <c r="D205" s="22"/>
      <c r="E205" s="19" t="e">
        <f>#VALUE!</f>
        <v>#VALUE!</v>
      </c>
      <c r="F205" s="22"/>
      <c r="G205" s="22"/>
      <c r="H205" s="22"/>
      <c r="I205" s="17"/>
    </row>
    <row r="206" spans="1:9">
      <c r="A206" s="4" t="s">
        <v>200</v>
      </c>
      <c r="B206" s="18" t="e">
        <f>#VALUE!</f>
        <v>#VALUE!</v>
      </c>
      <c r="C206" s="22"/>
      <c r="D206" s="22"/>
      <c r="E206" s="19" t="e">
        <f>#VALUE!</f>
        <v>#VALUE!</v>
      </c>
      <c r="F206" s="22"/>
      <c r="G206" s="22"/>
      <c r="H206" s="22"/>
      <c r="I206" s="17"/>
    </row>
    <row r="207" spans="1:9">
      <c r="A207" s="4" t="s">
        <v>201</v>
      </c>
      <c r="B207" s="18" t="e">
        <f>#VALUE!</f>
        <v>#VALUE!</v>
      </c>
      <c r="C207" s="22"/>
      <c r="D207" s="22"/>
      <c r="E207" s="19" t="e">
        <f>#VALUE!</f>
        <v>#VALUE!</v>
      </c>
      <c r="F207" s="22"/>
      <c r="G207" s="22"/>
      <c r="H207" s="22"/>
      <c r="I207" s="17"/>
    </row>
    <row r="208" spans="1:9">
      <c r="A208" s="4" t="s">
        <v>202</v>
      </c>
      <c r="B208" s="18" t="e">
        <f>#VALUE!</f>
        <v>#VALUE!</v>
      </c>
      <c r="C208" s="22"/>
      <c r="D208" s="22"/>
      <c r="E208" s="19" t="e">
        <f>#VALUE!</f>
        <v>#VALUE!</v>
      </c>
      <c r="F208" s="22"/>
      <c r="G208" s="22"/>
      <c r="H208" s="22"/>
      <c r="I208" s="17"/>
    </row>
    <row r="209" spans="1:9">
      <c r="A209" s="23" t="s">
        <v>88</v>
      </c>
      <c r="B209" s="24"/>
      <c r="C209" s="24"/>
      <c r="D209" s="24"/>
      <c r="E209" s="24"/>
      <c r="F209" s="24"/>
      <c r="G209" s="24"/>
      <c r="H209" s="24"/>
      <c r="I209" s="17"/>
    </row>
    <row r="210" spans="1:9">
      <c r="A210" s="4" t="s">
        <v>203</v>
      </c>
      <c r="B210" s="18" t="e">
        <f>#VALUE!</f>
        <v>#VALUE!</v>
      </c>
      <c r="C210" s="22"/>
      <c r="D210" s="22"/>
      <c r="E210" s="19" t="e">
        <f>#VALUE!</f>
        <v>#VALUE!</v>
      </c>
      <c r="F210" s="22"/>
      <c r="G210" s="22"/>
      <c r="H210" s="22"/>
      <c r="I210" s="17"/>
    </row>
    <row r="211" spans="1:9">
      <c r="A211" s="4" t="s">
        <v>204</v>
      </c>
      <c r="B211" s="18" t="e">
        <f>#VALUE!</f>
        <v>#VALUE!</v>
      </c>
      <c r="C211" s="22"/>
      <c r="D211" s="22"/>
      <c r="E211" s="19" t="e">
        <f>#VALUE!</f>
        <v>#VALUE!</v>
      </c>
      <c r="F211" s="22"/>
      <c r="G211" s="22"/>
      <c r="H211" s="22"/>
      <c r="I211" s="17"/>
    </row>
    <row r="212" spans="1:9">
      <c r="A212" s="4" t="s">
        <v>205</v>
      </c>
      <c r="B212" s="18" t="e">
        <f>#VALUE!</f>
        <v>#VALUE!</v>
      </c>
      <c r="C212" s="22"/>
      <c r="D212" s="22"/>
      <c r="E212" s="19" t="e">
        <f>#VALUE!</f>
        <v>#VALUE!</v>
      </c>
      <c r="F212" s="22"/>
      <c r="G212" s="22"/>
      <c r="H212" s="22"/>
      <c r="I212" s="17"/>
    </row>
    <row r="213" spans="1:9">
      <c r="A213" s="4" t="s">
        <v>206</v>
      </c>
      <c r="B213" s="18" t="e">
        <f>#VALUE!</f>
        <v>#VALUE!</v>
      </c>
      <c r="C213" s="22"/>
      <c r="D213" s="22"/>
      <c r="E213" s="19" t="e">
        <f>#VALUE!</f>
        <v>#VALUE!</v>
      </c>
      <c r="F213" s="22"/>
      <c r="G213" s="22"/>
      <c r="H213" s="22"/>
      <c r="I213" s="17"/>
    </row>
    <row r="214" spans="1:9">
      <c r="A214" s="4" t="s">
        <v>207</v>
      </c>
      <c r="B214" s="18" t="e">
        <f>#VALUE!</f>
        <v>#VALUE!</v>
      </c>
      <c r="C214" s="22"/>
      <c r="D214" s="22"/>
      <c r="E214" s="19" t="e">
        <f>#VALUE!</f>
        <v>#VALUE!</v>
      </c>
      <c r="F214" s="22"/>
      <c r="G214" s="22"/>
      <c r="H214" s="22"/>
      <c r="I214" s="17"/>
    </row>
    <row r="215" spans="1:9">
      <c r="A215" s="23" t="s">
        <v>89</v>
      </c>
      <c r="B215" s="24"/>
      <c r="C215" s="24"/>
      <c r="D215" s="24"/>
      <c r="E215" s="24"/>
      <c r="F215" s="24"/>
      <c r="G215" s="24"/>
      <c r="H215" s="24"/>
      <c r="I215" s="17"/>
    </row>
    <row r="216" spans="1:9">
      <c r="A216" s="4" t="s">
        <v>208</v>
      </c>
      <c r="B216" s="18" t="e">
        <f>#VALUE!</f>
        <v>#VALUE!</v>
      </c>
      <c r="C216" s="22"/>
      <c r="D216" s="22"/>
      <c r="E216" s="19" t="e">
        <f>#VALUE!</f>
        <v>#VALUE!</v>
      </c>
      <c r="F216" s="22"/>
      <c r="G216" s="22"/>
      <c r="H216" s="18" t="e">
        <f>#VALUE!</f>
        <v>#VALUE!</v>
      </c>
      <c r="I216" s="17"/>
    </row>
    <row r="217" spans="1:9">
      <c r="A217" s="4" t="s">
        <v>209</v>
      </c>
      <c r="B217" s="18" t="e">
        <f>#VALUE!</f>
        <v>#VALUE!</v>
      </c>
      <c r="C217" s="22"/>
      <c r="D217" s="22"/>
      <c r="E217" s="19" t="e">
        <f>#VALUE!</f>
        <v>#VALUE!</v>
      </c>
      <c r="F217" s="22"/>
      <c r="G217" s="22"/>
      <c r="H217" s="18" t="e">
        <f>#VALUE!</f>
        <v>#VALUE!</v>
      </c>
      <c r="I217" s="17"/>
    </row>
    <row r="218" spans="1:9">
      <c r="A218" s="4" t="s">
        <v>210</v>
      </c>
      <c r="B218" s="18" t="e">
        <f>#VALUE!</f>
        <v>#VALUE!</v>
      </c>
      <c r="C218" s="22"/>
      <c r="D218" s="22"/>
      <c r="E218" s="19" t="e">
        <f>#VALUE!</f>
        <v>#VALUE!</v>
      </c>
      <c r="F218" s="22"/>
      <c r="G218" s="22"/>
      <c r="H218" s="18" t="e">
        <f>#VALUE!</f>
        <v>#VALUE!</v>
      </c>
      <c r="I218" s="17"/>
    </row>
    <row r="219" spans="1:9">
      <c r="A219" s="4" t="s">
        <v>211</v>
      </c>
      <c r="B219" s="18" t="e">
        <f>#VALUE!</f>
        <v>#VALUE!</v>
      </c>
      <c r="C219" s="22"/>
      <c r="D219" s="22"/>
      <c r="E219" s="19" t="e">
        <f>#VALUE!</f>
        <v>#VALUE!</v>
      </c>
      <c r="F219" s="22"/>
      <c r="G219" s="22"/>
      <c r="H219" s="18" t="e">
        <f>#VALUE!</f>
        <v>#VALUE!</v>
      </c>
      <c r="I219" s="17"/>
    </row>
    <row r="220" spans="1:9">
      <c r="A220" s="4" t="s">
        <v>212</v>
      </c>
      <c r="B220" s="18" t="e">
        <f>#VALUE!</f>
        <v>#VALUE!</v>
      </c>
      <c r="C220" s="22"/>
      <c r="D220" s="22"/>
      <c r="E220" s="19" t="e">
        <f>#VALUE!</f>
        <v>#VALUE!</v>
      </c>
      <c r="F220" s="22"/>
      <c r="G220" s="22"/>
      <c r="H220" s="18" t="e">
        <f>#VALUE!</f>
        <v>#VALUE!</v>
      </c>
      <c r="I220" s="17"/>
    </row>
    <row r="221" spans="1:9">
      <c r="A221" s="23" t="s">
        <v>90</v>
      </c>
      <c r="B221" s="24"/>
      <c r="C221" s="24"/>
      <c r="D221" s="24"/>
      <c r="E221" s="24"/>
      <c r="F221" s="24"/>
      <c r="G221" s="24"/>
      <c r="H221" s="24"/>
      <c r="I221" s="17"/>
    </row>
    <row r="222" spans="1:9">
      <c r="A222" s="4" t="s">
        <v>213</v>
      </c>
      <c r="B222" s="18" t="e">
        <f>#VALUE!</f>
        <v>#VALUE!</v>
      </c>
      <c r="C222" s="18" t="e">
        <f>#VALUE!</f>
        <v>#VALUE!</v>
      </c>
      <c r="D222" s="18" t="e">
        <f>#VALUE!</f>
        <v>#VALUE!</v>
      </c>
      <c r="E222" s="19" t="e">
        <f>#VALUE!</f>
        <v>#VALUE!</v>
      </c>
      <c r="F222" s="22"/>
      <c r="G222" s="22"/>
      <c r="H222" s="18" t="e">
        <f>#VALUE!</f>
        <v>#VALUE!</v>
      </c>
      <c r="I222" s="17"/>
    </row>
    <row r="223" spans="1:9">
      <c r="A223" s="4" t="s">
        <v>214</v>
      </c>
      <c r="B223" s="18" t="e">
        <f>#VALUE!</f>
        <v>#VALUE!</v>
      </c>
      <c r="C223" s="18" t="e">
        <f>#VALUE!</f>
        <v>#VALUE!</v>
      </c>
      <c r="D223" s="18" t="e">
        <f>#VALUE!</f>
        <v>#VALUE!</v>
      </c>
      <c r="E223" s="19" t="e">
        <f>#VALUE!</f>
        <v>#VALUE!</v>
      </c>
      <c r="F223" s="22"/>
      <c r="G223" s="22"/>
      <c r="H223" s="18" t="e">
        <f>#VALUE!</f>
        <v>#VALUE!</v>
      </c>
      <c r="I223" s="17"/>
    </row>
    <row r="224" spans="1:9">
      <c r="A224" s="4" t="s">
        <v>215</v>
      </c>
      <c r="B224" s="18" t="e">
        <f>#VALUE!</f>
        <v>#VALUE!</v>
      </c>
      <c r="C224" s="18" t="e">
        <f>#VALUE!</f>
        <v>#VALUE!</v>
      </c>
      <c r="D224" s="18" t="e">
        <f>#VALUE!</f>
        <v>#VALUE!</v>
      </c>
      <c r="E224" s="19" t="e">
        <f>#VALUE!</f>
        <v>#VALUE!</v>
      </c>
      <c r="F224" s="22"/>
      <c r="G224" s="22"/>
      <c r="H224" s="18" t="e">
        <f>#VALUE!</f>
        <v>#VALUE!</v>
      </c>
      <c r="I224" s="17"/>
    </row>
    <row r="225" spans="1:9">
      <c r="A225" s="4" t="s">
        <v>216</v>
      </c>
      <c r="B225" s="18" t="e">
        <f>#VALUE!</f>
        <v>#VALUE!</v>
      </c>
      <c r="C225" s="18" t="e">
        <f>#VALUE!</f>
        <v>#VALUE!</v>
      </c>
      <c r="D225" s="18" t="e">
        <f>#VALUE!</f>
        <v>#VALUE!</v>
      </c>
      <c r="E225" s="19" t="e">
        <f>#VALUE!</f>
        <v>#VALUE!</v>
      </c>
      <c r="F225" s="22"/>
      <c r="G225" s="22"/>
      <c r="H225" s="18" t="e">
        <f>#VALUE!</f>
        <v>#VALUE!</v>
      </c>
      <c r="I225" s="17"/>
    </row>
    <row r="226" spans="1:9">
      <c r="A226" s="4" t="s">
        <v>217</v>
      </c>
      <c r="B226" s="18" t="e">
        <f>#VALUE!</f>
        <v>#VALUE!</v>
      </c>
      <c r="C226" s="18" t="e">
        <f>#VALUE!</f>
        <v>#VALUE!</v>
      </c>
      <c r="D226" s="18" t="e">
        <f>#VALUE!</f>
        <v>#VALUE!</v>
      </c>
      <c r="E226" s="19" t="e">
        <f>#VALUE!</f>
        <v>#VALUE!</v>
      </c>
      <c r="F226" s="22"/>
      <c r="G226" s="22"/>
      <c r="H226" s="18" t="e">
        <f>#VALUE!</f>
        <v>#VALUE!</v>
      </c>
      <c r="I226" s="17"/>
    </row>
    <row r="227" spans="1:9">
      <c r="A227" s="23" t="s">
        <v>91</v>
      </c>
      <c r="B227" s="24"/>
      <c r="C227" s="24"/>
      <c r="D227" s="24"/>
      <c r="E227" s="24"/>
      <c r="F227" s="24"/>
      <c r="G227" s="24"/>
      <c r="H227" s="24"/>
      <c r="I227" s="17"/>
    </row>
    <row r="228" spans="1:9">
      <c r="A228" s="4" t="s">
        <v>218</v>
      </c>
      <c r="B228" s="18" t="e">
        <f>#VALUE!</f>
        <v>#VALUE!</v>
      </c>
      <c r="C228" s="22"/>
      <c r="D228" s="22"/>
      <c r="E228" s="19" t="e">
        <f>#VALUE!</f>
        <v>#VALUE!</v>
      </c>
      <c r="F228" s="22"/>
      <c r="G228" s="22"/>
      <c r="H228" s="18" t="e">
        <f>#VALUE!</f>
        <v>#VALUE!</v>
      </c>
      <c r="I228" s="17"/>
    </row>
    <row r="229" spans="1:9">
      <c r="A229" s="4" t="s">
        <v>219</v>
      </c>
      <c r="B229" s="18" t="e">
        <f>#VALUE!</f>
        <v>#VALUE!</v>
      </c>
      <c r="C229" s="22"/>
      <c r="D229" s="22"/>
      <c r="E229" s="19" t="e">
        <f>#VALUE!</f>
        <v>#VALUE!</v>
      </c>
      <c r="F229" s="22"/>
      <c r="G229" s="22"/>
      <c r="H229" s="18" t="e">
        <f>#VALUE!</f>
        <v>#VALUE!</v>
      </c>
      <c r="I229" s="17"/>
    </row>
    <row r="230" spans="1:9">
      <c r="A230" s="4" t="s">
        <v>220</v>
      </c>
      <c r="B230" s="18" t="e">
        <f>#VALUE!</f>
        <v>#VALUE!</v>
      </c>
      <c r="C230" s="22"/>
      <c r="D230" s="22"/>
      <c r="E230" s="19" t="e">
        <f>#VALUE!</f>
        <v>#VALUE!</v>
      </c>
      <c r="F230" s="22"/>
      <c r="G230" s="22"/>
      <c r="H230" s="18" t="e">
        <f>#VALUE!</f>
        <v>#VALUE!</v>
      </c>
      <c r="I230" s="17"/>
    </row>
    <row r="231" spans="1:9">
      <c r="A231" s="4" t="s">
        <v>221</v>
      </c>
      <c r="B231" s="18" t="e">
        <f>#VALUE!</f>
        <v>#VALUE!</v>
      </c>
      <c r="C231" s="22"/>
      <c r="D231" s="22"/>
      <c r="E231" s="19" t="e">
        <f>#VALUE!</f>
        <v>#VALUE!</v>
      </c>
      <c r="F231" s="22"/>
      <c r="G231" s="22"/>
      <c r="H231" s="18" t="e">
        <f>#VALUE!</f>
        <v>#VALUE!</v>
      </c>
      <c r="I231" s="17"/>
    </row>
    <row r="232" spans="1:9">
      <c r="A232" s="4" t="s">
        <v>222</v>
      </c>
      <c r="B232" s="18" t="e">
        <f>#VALUE!</f>
        <v>#VALUE!</v>
      </c>
      <c r="C232" s="22"/>
      <c r="D232" s="22"/>
      <c r="E232" s="19" t="e">
        <f>#VALUE!</f>
        <v>#VALUE!</v>
      </c>
      <c r="F232" s="22"/>
      <c r="G232" s="22"/>
      <c r="H232" s="18" t="e">
        <f>#VALUE!</f>
        <v>#VALUE!</v>
      </c>
      <c r="I232" s="17"/>
    </row>
    <row r="233" spans="1:9">
      <c r="A233" s="23" t="s">
        <v>92</v>
      </c>
      <c r="B233" s="24"/>
      <c r="C233" s="24"/>
      <c r="D233" s="24"/>
      <c r="E233" s="24"/>
      <c r="F233" s="24"/>
      <c r="G233" s="24"/>
      <c r="H233" s="24"/>
      <c r="I233" s="17"/>
    </row>
    <row r="234" spans="1:9">
      <c r="A234" s="4" t="s">
        <v>223</v>
      </c>
      <c r="B234" s="18" t="e">
        <f>#VALUE!</f>
        <v>#VALUE!</v>
      </c>
      <c r="C234" s="18" t="e">
        <f>#VALUE!</f>
        <v>#VALUE!</v>
      </c>
      <c r="D234" s="18" t="e">
        <f>#VALUE!</f>
        <v>#VALUE!</v>
      </c>
      <c r="E234" s="19" t="e">
        <f>#VALUE!</f>
        <v>#VALUE!</v>
      </c>
      <c r="F234" s="22"/>
      <c r="G234" s="22"/>
      <c r="H234" s="18" t="e">
        <f>#VALUE!</f>
        <v>#VALUE!</v>
      </c>
      <c r="I234" s="17"/>
    </row>
    <row r="235" spans="1:9">
      <c r="A235" s="4" t="s">
        <v>224</v>
      </c>
      <c r="B235" s="18" t="e">
        <f>#VALUE!</f>
        <v>#VALUE!</v>
      </c>
      <c r="C235" s="18" t="e">
        <f>#VALUE!</f>
        <v>#VALUE!</v>
      </c>
      <c r="D235" s="18" t="e">
        <f>#VALUE!</f>
        <v>#VALUE!</v>
      </c>
      <c r="E235" s="19" t="e">
        <f>#VALUE!</f>
        <v>#VALUE!</v>
      </c>
      <c r="F235" s="22"/>
      <c r="G235" s="22"/>
      <c r="H235" s="18" t="e">
        <f>#VALUE!</f>
        <v>#VALUE!</v>
      </c>
      <c r="I235" s="17"/>
    </row>
    <row r="236" spans="1:9" ht="30">
      <c r="A236" s="4" t="s">
        <v>225</v>
      </c>
      <c r="B236" s="18" t="e">
        <f>#VALUE!</f>
        <v>#VALUE!</v>
      </c>
      <c r="C236" s="18" t="e">
        <f>#VALUE!</f>
        <v>#VALUE!</v>
      </c>
      <c r="D236" s="18" t="e">
        <f>#VALUE!</f>
        <v>#VALUE!</v>
      </c>
      <c r="E236" s="19" t="e">
        <f>#VALUE!</f>
        <v>#VALUE!</v>
      </c>
      <c r="F236" s="22"/>
      <c r="G236" s="22"/>
      <c r="H236" s="18" t="e">
        <f>#VALUE!</f>
        <v>#VALUE!</v>
      </c>
      <c r="I236" s="17"/>
    </row>
    <row r="237" spans="1:9">
      <c r="A237" s="4" t="s">
        <v>226</v>
      </c>
      <c r="B237" s="18" t="e">
        <f>#VALUE!</f>
        <v>#VALUE!</v>
      </c>
      <c r="C237" s="18" t="e">
        <f>#VALUE!</f>
        <v>#VALUE!</v>
      </c>
      <c r="D237" s="18" t="e">
        <f>#VALUE!</f>
        <v>#VALUE!</v>
      </c>
      <c r="E237" s="19" t="e">
        <f>#VALUE!</f>
        <v>#VALUE!</v>
      </c>
      <c r="F237" s="22"/>
      <c r="G237" s="22"/>
      <c r="H237" s="18" t="e">
        <f>#VALUE!</f>
        <v>#VALUE!</v>
      </c>
      <c r="I237" s="17"/>
    </row>
    <row r="238" spans="1:9">
      <c r="A238" s="4" t="s">
        <v>227</v>
      </c>
      <c r="B238" s="18" t="e">
        <f>#VALUE!</f>
        <v>#VALUE!</v>
      </c>
      <c r="C238" s="18" t="e">
        <f>#VALUE!</f>
        <v>#VALUE!</v>
      </c>
      <c r="D238" s="18" t="e">
        <f>#VALUE!</f>
        <v>#VALUE!</v>
      </c>
      <c r="E238" s="19" t="e">
        <f>#VALUE!</f>
        <v>#VALUE!</v>
      </c>
      <c r="F238" s="22"/>
      <c r="G238" s="22"/>
      <c r="H238" s="18" t="e">
        <f>#VALUE!</f>
        <v>#VALUE!</v>
      </c>
      <c r="I238" s="17"/>
    </row>
    <row r="239" spans="1:9">
      <c r="A239" s="23" t="s">
        <v>93</v>
      </c>
      <c r="B239" s="24"/>
      <c r="C239" s="24"/>
      <c r="D239" s="24"/>
      <c r="E239" s="24"/>
      <c r="F239" s="24"/>
      <c r="G239" s="24"/>
      <c r="H239" s="24"/>
      <c r="I239" s="17"/>
    </row>
    <row r="240" spans="1:9">
      <c r="A240" s="4" t="s">
        <v>228</v>
      </c>
      <c r="B240" s="18" t="e">
        <f>#VALUE!</f>
        <v>#VALUE!</v>
      </c>
      <c r="C240" s="22"/>
      <c r="D240" s="22"/>
      <c r="E240" s="19" t="e">
        <f>#VALUE!</f>
        <v>#VALUE!</v>
      </c>
      <c r="F240" s="22"/>
      <c r="G240" s="22"/>
      <c r="H240" s="18" t="e">
        <f>#VALUE!</f>
        <v>#VALUE!</v>
      </c>
      <c r="I240" s="17"/>
    </row>
    <row r="241" spans="1:9">
      <c r="A241" s="4" t="s">
        <v>229</v>
      </c>
      <c r="B241" s="18" t="e">
        <f>#VALUE!</f>
        <v>#VALUE!</v>
      </c>
      <c r="C241" s="22"/>
      <c r="D241" s="22"/>
      <c r="E241" s="19" t="e">
        <f>#VALUE!</f>
        <v>#VALUE!</v>
      </c>
      <c r="F241" s="22"/>
      <c r="G241" s="22"/>
      <c r="H241" s="18" t="e">
        <f>#VALUE!</f>
        <v>#VALUE!</v>
      </c>
      <c r="I241" s="17"/>
    </row>
    <row r="242" spans="1:9">
      <c r="A242" s="4" t="s">
        <v>230</v>
      </c>
      <c r="B242" s="18" t="e">
        <f>#VALUE!</f>
        <v>#VALUE!</v>
      </c>
      <c r="C242" s="22"/>
      <c r="D242" s="22"/>
      <c r="E242" s="19" t="e">
        <f>#VALUE!</f>
        <v>#VALUE!</v>
      </c>
      <c r="F242" s="22"/>
      <c r="G242" s="22"/>
      <c r="H242" s="18" t="e">
        <f>#VALUE!</f>
        <v>#VALUE!</v>
      </c>
      <c r="I242" s="17"/>
    </row>
    <row r="243" spans="1:9">
      <c r="A243" s="4" t="s">
        <v>231</v>
      </c>
      <c r="B243" s="18" t="e">
        <f>#VALUE!</f>
        <v>#VALUE!</v>
      </c>
      <c r="C243" s="22"/>
      <c r="D243" s="22"/>
      <c r="E243" s="19" t="e">
        <f>#VALUE!</f>
        <v>#VALUE!</v>
      </c>
      <c r="F243" s="22"/>
      <c r="G243" s="22"/>
      <c r="H243" s="18" t="e">
        <f>#VALUE!</f>
        <v>#VALUE!</v>
      </c>
      <c r="I243" s="17"/>
    </row>
    <row r="244" spans="1:9">
      <c r="A244" s="4" t="s">
        <v>232</v>
      </c>
      <c r="B244" s="18" t="e">
        <f>#VALUE!</f>
        <v>#VALUE!</v>
      </c>
      <c r="C244" s="22"/>
      <c r="D244" s="22"/>
      <c r="E244" s="19" t="e">
        <f>#VALUE!</f>
        <v>#VALUE!</v>
      </c>
      <c r="F244" s="22"/>
      <c r="G244" s="22"/>
      <c r="H244" s="18" t="e">
        <f>#VALUE!</f>
        <v>#VALUE!</v>
      </c>
      <c r="I244" s="17"/>
    </row>
    <row r="245" spans="1:9">
      <c r="A245" s="23" t="s">
        <v>94</v>
      </c>
      <c r="B245" s="24"/>
      <c r="C245" s="24"/>
      <c r="D245" s="24"/>
      <c r="E245" s="24"/>
      <c r="F245" s="24"/>
      <c r="G245" s="24"/>
      <c r="H245" s="24"/>
      <c r="I245" s="17"/>
    </row>
    <row r="246" spans="1:9">
      <c r="A246" s="4" t="s">
        <v>233</v>
      </c>
      <c r="B246" s="18" t="e">
        <f>#VALUE!</f>
        <v>#VALUE!</v>
      </c>
      <c r="C246" s="18" t="e">
        <f>#VALUE!</f>
        <v>#VALUE!</v>
      </c>
      <c r="D246" s="18" t="e">
        <f>#VALUE!</f>
        <v>#VALUE!</v>
      </c>
      <c r="E246" s="19" t="e">
        <f>#VALUE!</f>
        <v>#VALUE!</v>
      </c>
      <c r="F246" s="22"/>
      <c r="G246" s="22"/>
      <c r="H246" s="18" t="e">
        <f>#VALUE!</f>
        <v>#VALUE!</v>
      </c>
      <c r="I246" s="17"/>
    </row>
    <row r="247" spans="1:9">
      <c r="A247" s="4" t="s">
        <v>234</v>
      </c>
      <c r="B247" s="18" t="e">
        <f>#VALUE!</f>
        <v>#VALUE!</v>
      </c>
      <c r="C247" s="18" t="e">
        <f>#VALUE!</f>
        <v>#VALUE!</v>
      </c>
      <c r="D247" s="18" t="e">
        <f>#VALUE!</f>
        <v>#VALUE!</v>
      </c>
      <c r="E247" s="19" t="e">
        <f>#VALUE!</f>
        <v>#VALUE!</v>
      </c>
      <c r="F247" s="22"/>
      <c r="G247" s="22"/>
      <c r="H247" s="18" t="e">
        <f>#VALUE!</f>
        <v>#VALUE!</v>
      </c>
      <c r="I247" s="17"/>
    </row>
    <row r="248" spans="1:9">
      <c r="A248" s="4" t="s">
        <v>235</v>
      </c>
      <c r="B248" s="18" t="e">
        <f>#VALUE!</f>
        <v>#VALUE!</v>
      </c>
      <c r="C248" s="18" t="e">
        <f>#VALUE!</f>
        <v>#VALUE!</v>
      </c>
      <c r="D248" s="18" t="e">
        <f>#VALUE!</f>
        <v>#VALUE!</v>
      </c>
      <c r="E248" s="19" t="e">
        <f>#VALUE!</f>
        <v>#VALUE!</v>
      </c>
      <c r="F248" s="22"/>
      <c r="G248" s="22"/>
      <c r="H248" s="18" t="e">
        <f>#VALUE!</f>
        <v>#VALUE!</v>
      </c>
      <c r="I248" s="17"/>
    </row>
    <row r="249" spans="1:9">
      <c r="A249" s="4" t="s">
        <v>236</v>
      </c>
      <c r="B249" s="18" t="e">
        <f>#VALUE!</f>
        <v>#VALUE!</v>
      </c>
      <c r="C249" s="18" t="e">
        <f>#VALUE!</f>
        <v>#VALUE!</v>
      </c>
      <c r="D249" s="18" t="e">
        <f>#VALUE!</f>
        <v>#VALUE!</v>
      </c>
      <c r="E249" s="19" t="e">
        <f>#VALUE!</f>
        <v>#VALUE!</v>
      </c>
      <c r="F249" s="22"/>
      <c r="G249" s="22"/>
      <c r="H249" s="18" t="e">
        <f>#VALUE!</f>
        <v>#VALUE!</v>
      </c>
      <c r="I249" s="17"/>
    </row>
    <row r="250" spans="1:9">
      <c r="A250" s="4" t="s">
        <v>237</v>
      </c>
      <c r="B250" s="18" t="e">
        <f>#VALUE!</f>
        <v>#VALUE!</v>
      </c>
      <c r="C250" s="18" t="e">
        <f>#VALUE!</f>
        <v>#VALUE!</v>
      </c>
      <c r="D250" s="18" t="e">
        <f>#VALUE!</f>
        <v>#VALUE!</v>
      </c>
      <c r="E250" s="19" t="e">
        <f>#VALUE!</f>
        <v>#VALUE!</v>
      </c>
      <c r="F250" s="22"/>
      <c r="G250" s="22"/>
      <c r="H250" s="18" t="e">
        <f>#VALUE!</f>
        <v>#VALUE!</v>
      </c>
      <c r="I250" s="17"/>
    </row>
  </sheetData>
  <sheetProtection sheet="1" objects="1" scenarios="1"/>
  <dataValidations count="386">
    <dataValidation type="decimal" operator="greaterThanOrEqual" allowBlank="1" showInputMessage="1" showErrorMessage="1" sqref="C12">
      <formula1>0</formula1>
    </dataValidation>
    <dataValidation type="decimal" operator="greaterThanOrEqual" allowBlank="1" showInputMessage="1" showErrorMessage="1" sqref="D12">
      <formula1>0</formula1>
    </dataValidation>
    <dataValidation type="decimal" operator="greaterThanOrEqual" allowBlank="1" showInputMessage="1" showErrorMessage="1" sqref="E12">
      <formula1>0</formula1>
    </dataValidation>
    <dataValidation type="decimal" operator="greaterThanOrEqual" allowBlank="1" showInputMessage="1" showErrorMessage="1" sqref="F12">
      <formula1>0</formula1>
    </dataValidation>
    <dataValidation type="decimal" operator="greaterThanOrEqual" allowBlank="1" showInputMessage="1" showErrorMessage="1" sqref="G12">
      <formula1>0</formula1>
    </dataValidation>
    <dataValidation type="decimal" allowBlank="1" showInputMessage="1" showErrorMessage="1" sqref="B17">
      <formula1>365</formula1>
      <formula2>366</formula2>
    </dataValidation>
    <dataValidation type="decimal" operator="greaterThanOrEqual" allowBlank="1" showInputMessage="1" showErrorMessage="1" sqref="B41:L44">
      <formula1>0</formula1>
    </dataValidation>
    <dataValidation type="decimal" operator="greaterThanOrEqual" allowBlank="1" showInputMessage="1" showErrorMessage="1" error="The LDNO discount must not be negative" sqref="B49:E53">
      <formula1>0</formula1>
    </dataValidation>
    <dataValidation type="textLength" operator="equal" allowBlank="1" showInputMessage="1" showErrorMessage="1" error="This cell should remain blank." sqref="B89">
      <formula1>0</formula1>
    </dataValidation>
    <dataValidation type="decimal" operator="greaterThanOrEqual" allowBlank="1" showInputMessage="1" showErrorMessage="1" error="The volume must not be negative." sqref="B90:B94">
      <formula1>0</formula1>
    </dataValidation>
    <dataValidation type="textLength" operator="equal" allowBlank="1" showInputMessage="1" showErrorMessage="1" error="This cell should remain blank." sqref="B95">
      <formula1>0</formula1>
    </dataValidation>
    <dataValidation type="decimal" operator="greaterThanOrEqual" allowBlank="1" showInputMessage="1" showErrorMessage="1" error="The volume must not be negative." sqref="B96:B100">
      <formula1>0</formula1>
    </dataValidation>
    <dataValidation type="textLength" operator="equal" allowBlank="1" showInputMessage="1" showErrorMessage="1" error="This cell should remain blank." sqref="B101">
      <formula1>0</formula1>
    </dataValidation>
    <dataValidation type="decimal" operator="greaterThanOrEqual" allowBlank="1" showInputMessage="1" showErrorMessage="1" error="The volume must not be negative." sqref="B102:B106">
      <formula1>0</formula1>
    </dataValidation>
    <dataValidation type="textLength" operator="equal" allowBlank="1" showInputMessage="1" showErrorMessage="1" error="This cell should remain blank." sqref="B107">
      <formula1>0</formula1>
    </dataValidation>
    <dataValidation type="decimal" operator="greaterThanOrEqual" allowBlank="1" showInputMessage="1" showErrorMessage="1" error="The volume must not be negative." sqref="B108:B112">
      <formula1>0</formula1>
    </dataValidation>
    <dataValidation type="textLength" operator="equal" allowBlank="1" showInputMessage="1" showErrorMessage="1" error="This cell should remain blank." sqref="B113">
      <formula1>0</formula1>
    </dataValidation>
    <dataValidation type="decimal" operator="greaterThanOrEqual" allowBlank="1" showInputMessage="1" showErrorMessage="1" error="The volume must not be negative." sqref="B114:B118">
      <formula1>0</formula1>
    </dataValidation>
    <dataValidation type="textLength" operator="equal" allowBlank="1" showInputMessage="1" showErrorMessage="1" error="This cell should remain blank." sqref="B119">
      <formula1>0</formula1>
    </dataValidation>
    <dataValidation type="decimal" operator="greaterThanOrEqual" allowBlank="1" showInputMessage="1" showErrorMessage="1" error="The volume must not be negative." sqref="B120:B124">
      <formula1>0</formula1>
    </dataValidation>
    <dataValidation type="textLength" operator="equal" allowBlank="1" showInputMessage="1" showErrorMessage="1" error="This cell should remain blank." sqref="B125">
      <formula1>0</formula1>
    </dataValidation>
    <dataValidation type="decimal" operator="greaterThanOrEqual" allowBlank="1" showInputMessage="1" showErrorMessage="1" error="The volume must not be negative." sqref="B126:B130">
      <formula1>0</formula1>
    </dataValidation>
    <dataValidation type="textLength" operator="equal" allowBlank="1" showInputMessage="1" showErrorMessage="1" error="This cell should remain blank." sqref="B131">
      <formula1>0</formula1>
    </dataValidation>
    <dataValidation type="decimal" operator="greaterThanOrEqual" allowBlank="1" showInputMessage="1" showErrorMessage="1" error="The volume must not be negative." sqref="B132:B136">
      <formula1>0</formula1>
    </dataValidation>
    <dataValidation type="textLength" operator="equal" allowBlank="1" showInputMessage="1" showErrorMessage="1" error="This cell should remain blank." sqref="B137">
      <formula1>0</formula1>
    </dataValidation>
    <dataValidation type="decimal" operator="greaterThanOrEqual" allowBlank="1" showInputMessage="1" showErrorMessage="1" error="The volume must not be negative." sqref="B138:B142">
      <formula1>0</formula1>
    </dataValidation>
    <dataValidation type="textLength" operator="equal" allowBlank="1" showInputMessage="1" showErrorMessage="1" error="This cell should remain blank." sqref="B143">
      <formula1>0</formula1>
    </dataValidation>
    <dataValidation type="decimal" operator="greaterThanOrEqual" allowBlank="1" showInputMessage="1" showErrorMessage="1" error="The volume must not be negative." sqref="B144:B148">
      <formula1>0</formula1>
    </dataValidation>
    <dataValidation type="textLength" operator="equal" allowBlank="1" showInputMessage="1" showErrorMessage="1" error="This cell should remain blank." sqref="B149">
      <formula1>0</formula1>
    </dataValidation>
    <dataValidation type="decimal" operator="greaterThanOrEqual" allowBlank="1" showInputMessage="1" showErrorMessage="1" error="The volume must not be negative." sqref="B150:B154">
      <formula1>0</formula1>
    </dataValidation>
    <dataValidation type="textLength" operator="equal" allowBlank="1" showInputMessage="1" showErrorMessage="1" error="This cell should remain blank." sqref="B155">
      <formula1>0</formula1>
    </dataValidation>
    <dataValidation type="decimal" operator="greaterThanOrEqual" allowBlank="1" showInputMessage="1" showErrorMessage="1" error="The volume must not be negative." sqref="B156:B160">
      <formula1>0</formula1>
    </dataValidation>
    <dataValidation type="textLength" operator="equal" allowBlank="1" showInputMessage="1" showErrorMessage="1" error="This cell should remain blank." sqref="B161">
      <formula1>0</formula1>
    </dataValidation>
    <dataValidation type="decimal" operator="greaterThanOrEqual" allowBlank="1" showInputMessage="1" showErrorMessage="1" error="The volume must not be negative." sqref="B162:B166">
      <formula1>0</formula1>
    </dataValidation>
    <dataValidation type="textLength" operator="equal" allowBlank="1" showInputMessage="1" showErrorMessage="1" error="This cell should remain blank." sqref="B167">
      <formula1>0</formula1>
    </dataValidation>
    <dataValidation type="decimal" operator="greaterThanOrEqual" allowBlank="1" showInputMessage="1" showErrorMessage="1" error="The volume must not be negative." sqref="B168:B172">
      <formula1>0</formula1>
    </dataValidation>
    <dataValidation type="textLength" operator="equal" allowBlank="1" showInputMessage="1" showErrorMessage="1" error="This cell should remain blank." sqref="B173">
      <formula1>0</formula1>
    </dataValidation>
    <dataValidation type="decimal" operator="greaterThanOrEqual" allowBlank="1" showInputMessage="1" showErrorMessage="1" error="The volume must not be negative." sqref="B174:B178">
      <formula1>0</formula1>
    </dataValidation>
    <dataValidation type="textLength" operator="equal" allowBlank="1" showInputMessage="1" showErrorMessage="1" error="This cell should remain blank." sqref="B179">
      <formula1>0</formula1>
    </dataValidation>
    <dataValidation type="decimal" operator="greaterThanOrEqual" allowBlank="1" showInputMessage="1" showErrorMessage="1" error="The volume must not be negative." sqref="B180:B184">
      <formula1>0</formula1>
    </dataValidation>
    <dataValidation type="textLength" operator="equal" allowBlank="1" showInputMessage="1" showErrorMessage="1" error="This cell should remain blank." sqref="B185">
      <formula1>0</formula1>
    </dataValidation>
    <dataValidation type="decimal" operator="greaterThanOrEqual" allowBlank="1" showInputMessage="1" showErrorMessage="1" error="The volume must not be negative." sqref="B186:B190">
      <formula1>0</formula1>
    </dataValidation>
    <dataValidation type="textLength" operator="equal" allowBlank="1" showInputMessage="1" showErrorMessage="1" error="This cell should remain blank." sqref="B191">
      <formula1>0</formula1>
    </dataValidation>
    <dataValidation type="decimal" operator="greaterThanOrEqual" allowBlank="1" showInputMessage="1" showErrorMessage="1" error="The volume must not be negative." sqref="B192:B196">
      <formula1>0</formula1>
    </dataValidation>
    <dataValidation type="textLength" operator="equal" allowBlank="1" showInputMessage="1" showErrorMessage="1" error="This cell should remain blank." sqref="B197">
      <formula1>0</formula1>
    </dataValidation>
    <dataValidation type="decimal" operator="greaterThanOrEqual" allowBlank="1" showInputMessage="1" showErrorMessage="1" error="The volume must not be negative." sqref="B198:B202">
      <formula1>0</formula1>
    </dataValidation>
    <dataValidation type="textLength" operator="equal" allowBlank="1" showInputMessage="1" showErrorMessage="1" error="This cell should remain blank." sqref="B203">
      <formula1>0</formula1>
    </dataValidation>
    <dataValidation type="decimal" operator="greaterThanOrEqual" allowBlank="1" showInputMessage="1" showErrorMessage="1" error="The volume must not be negative." sqref="B204:B208">
      <formula1>0</formula1>
    </dataValidation>
    <dataValidation type="textLength" operator="equal" allowBlank="1" showInputMessage="1" showErrorMessage="1" error="This cell should remain blank." sqref="B209">
      <formula1>0</formula1>
    </dataValidation>
    <dataValidation type="decimal" operator="greaterThanOrEqual" allowBlank="1" showInputMessage="1" showErrorMessage="1" error="The volume must not be negative." sqref="B210:B214">
      <formula1>0</formula1>
    </dataValidation>
    <dataValidation type="textLength" operator="equal" allowBlank="1" showInputMessage="1" showErrorMessage="1" error="This cell should remain blank." sqref="B215">
      <formula1>0</formula1>
    </dataValidation>
    <dataValidation type="decimal" operator="greaterThanOrEqual" allowBlank="1" showInputMessage="1" showErrorMessage="1" error="The volume must not be negative." sqref="B216:B220">
      <formula1>0</formula1>
    </dataValidation>
    <dataValidation type="textLength" operator="equal" allowBlank="1" showInputMessage="1" showErrorMessage="1" error="This cell should remain blank." sqref="B221">
      <formula1>0</formula1>
    </dataValidation>
    <dataValidation type="decimal" operator="greaterThanOrEqual" allowBlank="1" showInputMessage="1" showErrorMessage="1" error="The volume must not be negative." sqref="B222:B226">
      <formula1>0</formula1>
    </dataValidation>
    <dataValidation type="textLength" operator="equal" allowBlank="1" showInputMessage="1" showErrorMessage="1" error="This cell should remain blank." sqref="B227">
      <formula1>0</formula1>
    </dataValidation>
    <dataValidation type="decimal" operator="greaterThanOrEqual" allowBlank="1" showInputMessage="1" showErrorMessage="1" error="The volume must not be negative." sqref="B228:B232">
      <formula1>0</formula1>
    </dataValidation>
    <dataValidation type="textLength" operator="equal" allowBlank="1" showInputMessage="1" showErrorMessage="1" error="This cell should remain blank." sqref="B233">
      <formula1>0</formula1>
    </dataValidation>
    <dataValidation type="decimal" operator="greaterThanOrEqual" allowBlank="1" showInputMessage="1" showErrorMessage="1" error="The volume must not be negative." sqref="B234:B238">
      <formula1>0</formula1>
    </dataValidation>
    <dataValidation type="textLength" operator="equal" allowBlank="1" showInputMessage="1" showErrorMessage="1" error="This cell should remain blank." sqref="B239">
      <formula1>0</formula1>
    </dataValidation>
    <dataValidation type="decimal" operator="greaterThanOrEqual" allowBlank="1" showInputMessage="1" showErrorMessage="1" error="The volume must not be negative." sqref="B240:B244">
      <formula1>0</formula1>
    </dataValidation>
    <dataValidation type="textLength" operator="equal" allowBlank="1" showInputMessage="1" showErrorMessage="1" error="This cell should remain blank." sqref="B245">
      <formula1>0</formula1>
    </dataValidation>
    <dataValidation type="decimal" operator="greaterThanOrEqual" allowBlank="1" showInputMessage="1" showErrorMessage="1" error="The volume must not be negative." sqref="B246:B250">
      <formula1>0</formula1>
    </dataValidation>
    <dataValidation type="textLength" operator="equal" allowBlank="1" showInputMessage="1" showErrorMessage="1" error="This cell should remain blank." sqref="C89">
      <formula1>0</formula1>
    </dataValidation>
    <dataValidation type="decimal" operator="greaterThanOrEqual" allowBlank="1" showInputMessage="1" showErrorMessage="1" error="The volume must not be negative." sqref="C90:C94">
      <formula1>0</formula1>
    </dataValidation>
    <dataValidation type="textLength" operator="equal" allowBlank="1" showInputMessage="1" showErrorMessage="1" error="This cell should remain blank." sqref="C95">
      <formula1>0</formula1>
    </dataValidation>
    <dataValidation type="decimal" operator="greaterThanOrEqual" allowBlank="1" showInputMessage="1" showErrorMessage="1" error="The volume must not be negative." sqref="C96:C100">
      <formula1>0</formula1>
    </dataValidation>
    <dataValidation type="textLength" operator="equal" allowBlank="1" showInputMessage="1" showErrorMessage="1" error="This cell should remain blank." sqref="C101">
      <formula1>0</formula1>
    </dataValidation>
    <dataValidation type="decimal" operator="greaterThanOrEqual" allowBlank="1" showInputMessage="1" showErrorMessage="1" error="The volume must not be negative." sqref="C102:C106">
      <formula1>0</formula1>
    </dataValidation>
    <dataValidation type="textLength" operator="equal" allowBlank="1" showInputMessage="1" showErrorMessage="1" error="This cell should remain blank." sqref="C107">
      <formula1>0</formula1>
    </dataValidation>
    <dataValidation type="decimal" operator="greaterThanOrEqual" allowBlank="1" showInputMessage="1" showErrorMessage="1" error="The volume must not be negative." sqref="C108:C112">
      <formula1>0</formula1>
    </dataValidation>
    <dataValidation type="textLength" operator="equal" allowBlank="1" showInputMessage="1" showErrorMessage="1" error="This cell should remain blank." sqref="C113">
      <formula1>0</formula1>
    </dataValidation>
    <dataValidation type="decimal" operator="greaterThanOrEqual" allowBlank="1" showInputMessage="1" showErrorMessage="1" error="The volume must not be negative." sqref="C114:C118">
      <formula1>0</formula1>
    </dataValidation>
    <dataValidation type="textLength" operator="equal" allowBlank="1" showInputMessage="1" showErrorMessage="1" error="This cell should remain blank." sqref="C119">
      <formula1>0</formula1>
    </dataValidation>
    <dataValidation type="decimal" operator="greaterThanOrEqual" allowBlank="1" showInputMessage="1" showErrorMessage="1" error="The volume must not be negative." sqref="C120:C124">
      <formula1>0</formula1>
    </dataValidation>
    <dataValidation type="textLength" operator="equal" allowBlank="1" showInputMessage="1" showErrorMessage="1" error="This cell should remain blank." sqref="C125">
      <formula1>0</formula1>
    </dataValidation>
    <dataValidation type="decimal" operator="greaterThanOrEqual" allowBlank="1" showInputMessage="1" showErrorMessage="1" error="The volume must not be negative." sqref="C126:C130">
      <formula1>0</formula1>
    </dataValidation>
    <dataValidation type="textLength" operator="equal" allowBlank="1" showInputMessage="1" showErrorMessage="1" error="This cell should remain blank." sqref="C131">
      <formula1>0</formula1>
    </dataValidation>
    <dataValidation type="decimal" operator="greaterThanOrEqual" allowBlank="1" showInputMessage="1" showErrorMessage="1" error="The volume must not be negative." sqref="C132:C136">
      <formula1>0</formula1>
    </dataValidation>
    <dataValidation type="textLength" operator="equal" allowBlank="1" showInputMessage="1" showErrorMessage="1" error="This cell should remain blank." sqref="C137">
      <formula1>0</formula1>
    </dataValidation>
    <dataValidation type="decimal" operator="greaterThanOrEqual" allowBlank="1" showInputMessage="1" showErrorMessage="1" error="The volume must not be negative." sqref="C138:C142">
      <formula1>0</formula1>
    </dataValidation>
    <dataValidation type="textLength" operator="equal" allowBlank="1" showInputMessage="1" showErrorMessage="1" error="This cell should remain blank." sqref="C143">
      <formula1>0</formula1>
    </dataValidation>
    <dataValidation type="decimal" operator="greaterThanOrEqual" allowBlank="1" showInputMessage="1" showErrorMessage="1" error="The volume must not be negative." sqref="C144:C148">
      <formula1>0</formula1>
    </dataValidation>
    <dataValidation type="textLength" operator="equal" allowBlank="1" showInputMessage="1" showErrorMessage="1" error="This cell should remain blank." sqref="C149">
      <formula1>0</formula1>
    </dataValidation>
    <dataValidation type="decimal" operator="greaterThanOrEqual" allowBlank="1" showInputMessage="1" showErrorMessage="1" error="The volume must not be negative." sqref="C150:C154">
      <formula1>0</formula1>
    </dataValidation>
    <dataValidation type="textLength" operator="equal" allowBlank="1" showInputMessage="1" showErrorMessage="1" error="This cell should remain blank." sqref="C155">
      <formula1>0</formula1>
    </dataValidation>
    <dataValidation type="decimal" operator="greaterThanOrEqual" allowBlank="1" showInputMessage="1" showErrorMessage="1" error="The volume must not be negative." sqref="C156:C160">
      <formula1>0</formula1>
    </dataValidation>
    <dataValidation type="textLength" operator="equal" allowBlank="1" showInputMessage="1" showErrorMessage="1" error="This cell should remain blank." sqref="C161">
      <formula1>0</formula1>
    </dataValidation>
    <dataValidation type="decimal" operator="greaterThanOrEqual" allowBlank="1" showInputMessage="1" showErrorMessage="1" error="The volume must not be negative." sqref="C162:C166">
      <formula1>0</formula1>
    </dataValidation>
    <dataValidation type="textLength" operator="equal" allowBlank="1" showInputMessage="1" showErrorMessage="1" error="This cell should remain blank." sqref="C167">
      <formula1>0</formula1>
    </dataValidation>
    <dataValidation type="decimal" operator="greaterThanOrEqual" allowBlank="1" showInputMessage="1" showErrorMessage="1" error="The volume must not be negative." sqref="C168:C172">
      <formula1>0</formula1>
    </dataValidation>
    <dataValidation type="textLength" operator="equal" allowBlank="1" showInputMessage="1" showErrorMessage="1" error="This cell should remain blank." sqref="C173">
      <formula1>0</formula1>
    </dataValidation>
    <dataValidation type="decimal" operator="greaterThanOrEqual" allowBlank="1" showInputMessage="1" showErrorMessage="1" error="The volume must not be negative." sqref="C174:C178">
      <formula1>0</formula1>
    </dataValidation>
    <dataValidation type="textLength" operator="equal" allowBlank="1" showInputMessage="1" showErrorMessage="1" error="This cell should remain blank." sqref="C179">
      <formula1>0</formula1>
    </dataValidation>
    <dataValidation type="decimal" operator="greaterThanOrEqual" allowBlank="1" showInputMessage="1" showErrorMessage="1" error="The volume must not be negative." sqref="C180:C184">
      <formula1>0</formula1>
    </dataValidation>
    <dataValidation type="textLength" operator="equal" allowBlank="1" showInputMessage="1" showErrorMessage="1" error="This cell should remain blank." sqref="C185">
      <formula1>0</formula1>
    </dataValidation>
    <dataValidation type="decimal" operator="greaterThanOrEqual" allowBlank="1" showInputMessage="1" showErrorMessage="1" error="The volume must not be negative." sqref="C186:C190">
      <formula1>0</formula1>
    </dataValidation>
    <dataValidation type="textLength" operator="equal" allowBlank="1" showInputMessage="1" showErrorMessage="1" error="This cell should remain blank." sqref="C191">
      <formula1>0</formula1>
    </dataValidation>
    <dataValidation type="decimal" operator="greaterThanOrEqual" allowBlank="1" showInputMessage="1" showErrorMessage="1" error="The volume must not be negative." sqref="C192:C196">
      <formula1>0</formula1>
    </dataValidation>
    <dataValidation type="textLength" operator="equal" allowBlank="1" showInputMessage="1" showErrorMessage="1" error="This cell should remain blank." sqref="C197">
      <formula1>0</formula1>
    </dataValidation>
    <dataValidation type="decimal" operator="greaterThanOrEqual" allowBlank="1" showInputMessage="1" showErrorMessage="1" error="The volume must not be negative." sqref="C198:C202">
      <formula1>0</formula1>
    </dataValidation>
    <dataValidation type="textLength" operator="equal" allowBlank="1" showInputMessage="1" showErrorMessage="1" error="This cell should remain blank." sqref="C203">
      <formula1>0</formula1>
    </dataValidation>
    <dataValidation type="decimal" operator="greaterThanOrEqual" allowBlank="1" showInputMessage="1" showErrorMessage="1" error="The volume must not be negative." sqref="C204:C208">
      <formula1>0</formula1>
    </dataValidation>
    <dataValidation type="textLength" operator="equal" allowBlank="1" showInputMessage="1" showErrorMessage="1" error="This cell should remain blank." sqref="C209">
      <formula1>0</formula1>
    </dataValidation>
    <dataValidation type="decimal" operator="greaterThanOrEqual" allowBlank="1" showInputMessage="1" showErrorMessage="1" error="The volume must not be negative." sqref="C210:C214">
      <formula1>0</formula1>
    </dataValidation>
    <dataValidation type="textLength" operator="equal" allowBlank="1" showInputMessage="1" showErrorMessage="1" error="This cell should remain blank." sqref="C215">
      <formula1>0</formula1>
    </dataValidation>
    <dataValidation type="decimal" operator="greaterThanOrEqual" allowBlank="1" showInputMessage="1" showErrorMessage="1" error="The volume must not be negative." sqref="C216:C220">
      <formula1>0</formula1>
    </dataValidation>
    <dataValidation type="textLength" operator="equal" allowBlank="1" showInputMessage="1" showErrorMessage="1" error="This cell should remain blank." sqref="C221">
      <formula1>0</formula1>
    </dataValidation>
    <dataValidation type="decimal" operator="greaterThanOrEqual" allowBlank="1" showInputMessage="1" showErrorMessage="1" error="The volume must not be negative." sqref="C222:C226">
      <formula1>0</formula1>
    </dataValidation>
    <dataValidation type="textLength" operator="equal" allowBlank="1" showInputMessage="1" showErrorMessage="1" error="This cell should remain blank." sqref="C227">
      <formula1>0</formula1>
    </dataValidation>
    <dataValidation type="decimal" operator="greaterThanOrEqual" allowBlank="1" showInputMessage="1" showErrorMessage="1" error="The volume must not be negative." sqref="C228:C232">
      <formula1>0</formula1>
    </dataValidation>
    <dataValidation type="textLength" operator="equal" allowBlank="1" showInputMessage="1" showErrorMessage="1" error="This cell should remain blank." sqref="C233">
      <formula1>0</formula1>
    </dataValidation>
    <dataValidation type="decimal" operator="greaterThanOrEqual" allowBlank="1" showInputMessage="1" showErrorMessage="1" error="The volume must not be negative." sqref="C234:C238">
      <formula1>0</formula1>
    </dataValidation>
    <dataValidation type="textLength" operator="equal" allowBlank="1" showInputMessage="1" showErrorMessage="1" error="This cell should remain blank." sqref="C239">
      <formula1>0</formula1>
    </dataValidation>
    <dataValidation type="decimal" operator="greaterThanOrEqual" allowBlank="1" showInputMessage="1" showErrorMessage="1" error="The volume must not be negative." sqref="C240:C244">
      <formula1>0</formula1>
    </dataValidation>
    <dataValidation type="textLength" operator="equal" allowBlank="1" showInputMessage="1" showErrorMessage="1" error="This cell should remain blank." sqref="C245">
      <formula1>0</formula1>
    </dataValidation>
    <dataValidation type="decimal" operator="greaterThanOrEqual" allowBlank="1" showInputMessage="1" showErrorMessage="1" error="The volume must not be negative." sqref="C246:C250">
      <formula1>0</formula1>
    </dataValidation>
    <dataValidation type="textLength" operator="equal" allowBlank="1" showInputMessage="1" showErrorMessage="1" error="This cell should remain blank." sqref="D89">
      <formula1>0</formula1>
    </dataValidation>
    <dataValidation type="decimal" operator="greaterThanOrEqual" allowBlank="1" showInputMessage="1" showErrorMessage="1" error="The volume must not be negative." sqref="D90:D94">
      <formula1>0</formula1>
    </dataValidation>
    <dataValidation type="textLength" operator="equal" allowBlank="1" showInputMessage="1" showErrorMessage="1" error="This cell should remain blank." sqref="D95">
      <formula1>0</formula1>
    </dataValidation>
    <dataValidation type="decimal" operator="greaterThanOrEqual" allowBlank="1" showInputMessage="1" showErrorMessage="1" error="The volume must not be negative." sqref="D96:D100">
      <formula1>0</formula1>
    </dataValidation>
    <dataValidation type="textLength" operator="equal" allowBlank="1" showInputMessage="1" showErrorMessage="1" error="This cell should remain blank." sqref="D101">
      <formula1>0</formula1>
    </dataValidation>
    <dataValidation type="decimal" operator="greaterThanOrEqual" allowBlank="1" showInputMessage="1" showErrorMessage="1" error="The volume must not be negative." sqref="D102:D106">
      <formula1>0</formula1>
    </dataValidation>
    <dataValidation type="textLength" operator="equal" allowBlank="1" showInputMessage="1" showErrorMessage="1" error="This cell should remain blank." sqref="D107">
      <formula1>0</formula1>
    </dataValidation>
    <dataValidation type="decimal" operator="greaterThanOrEqual" allowBlank="1" showInputMessage="1" showErrorMessage="1" error="The volume must not be negative." sqref="D108:D112">
      <formula1>0</formula1>
    </dataValidation>
    <dataValidation type="textLength" operator="equal" allowBlank="1" showInputMessage="1" showErrorMessage="1" error="This cell should remain blank." sqref="D113">
      <formula1>0</formula1>
    </dataValidation>
    <dataValidation type="decimal" operator="greaterThanOrEqual" allowBlank="1" showInputMessage="1" showErrorMessage="1" error="The volume must not be negative." sqref="D114:D118">
      <formula1>0</formula1>
    </dataValidation>
    <dataValidation type="textLength" operator="equal" allowBlank="1" showInputMessage="1" showErrorMessage="1" error="This cell should remain blank." sqref="D119">
      <formula1>0</formula1>
    </dataValidation>
    <dataValidation type="decimal" operator="greaterThanOrEqual" allowBlank="1" showInputMessage="1" showErrorMessage="1" error="The volume must not be negative." sqref="D120:D124">
      <formula1>0</formula1>
    </dataValidation>
    <dataValidation type="textLength" operator="equal" allowBlank="1" showInputMessage="1" showErrorMessage="1" error="This cell should remain blank." sqref="D125">
      <formula1>0</formula1>
    </dataValidation>
    <dataValidation type="decimal" operator="greaterThanOrEqual" allowBlank="1" showInputMessage="1" showErrorMessage="1" error="The volume must not be negative." sqref="D126:D130">
      <formula1>0</formula1>
    </dataValidation>
    <dataValidation type="textLength" operator="equal" allowBlank="1" showInputMessage="1" showErrorMessage="1" error="This cell should remain blank." sqref="D131">
      <formula1>0</formula1>
    </dataValidation>
    <dataValidation type="decimal" operator="greaterThanOrEqual" allowBlank="1" showInputMessage="1" showErrorMessage="1" error="The volume must not be negative." sqref="D132:D136">
      <formula1>0</formula1>
    </dataValidation>
    <dataValidation type="textLength" operator="equal" allowBlank="1" showInputMessage="1" showErrorMessage="1" error="This cell should remain blank." sqref="D137">
      <formula1>0</formula1>
    </dataValidation>
    <dataValidation type="decimal" operator="greaterThanOrEqual" allowBlank="1" showInputMessage="1" showErrorMessage="1" error="The volume must not be negative." sqref="D138:D142">
      <formula1>0</formula1>
    </dataValidation>
    <dataValidation type="textLength" operator="equal" allowBlank="1" showInputMessage="1" showErrorMessage="1" error="This cell should remain blank." sqref="D143">
      <formula1>0</formula1>
    </dataValidation>
    <dataValidation type="decimal" operator="greaterThanOrEqual" allowBlank="1" showInputMessage="1" showErrorMessage="1" error="The volume must not be negative." sqref="D144:D148">
      <formula1>0</formula1>
    </dataValidation>
    <dataValidation type="textLength" operator="equal" allowBlank="1" showInputMessage="1" showErrorMessage="1" error="This cell should remain blank." sqref="D149">
      <formula1>0</formula1>
    </dataValidation>
    <dataValidation type="decimal" operator="greaterThanOrEqual" allowBlank="1" showInputMessage="1" showErrorMessage="1" error="The volume must not be negative." sqref="D150:D154">
      <formula1>0</formula1>
    </dataValidation>
    <dataValidation type="textLength" operator="equal" allowBlank="1" showInputMessage="1" showErrorMessage="1" error="This cell should remain blank." sqref="D155">
      <formula1>0</formula1>
    </dataValidation>
    <dataValidation type="decimal" operator="greaterThanOrEqual" allowBlank="1" showInputMessage="1" showErrorMessage="1" error="The volume must not be negative." sqref="D156:D160">
      <formula1>0</formula1>
    </dataValidation>
    <dataValidation type="textLength" operator="equal" allowBlank="1" showInputMessage="1" showErrorMessage="1" error="This cell should remain blank." sqref="D161">
      <formula1>0</formula1>
    </dataValidation>
    <dataValidation type="decimal" operator="greaterThanOrEqual" allowBlank="1" showInputMessage="1" showErrorMessage="1" error="The volume must not be negative." sqref="D162:D166">
      <formula1>0</formula1>
    </dataValidation>
    <dataValidation type="textLength" operator="equal" allowBlank="1" showInputMessage="1" showErrorMessage="1" error="This cell should remain blank." sqref="D167">
      <formula1>0</formula1>
    </dataValidation>
    <dataValidation type="decimal" operator="greaterThanOrEqual" allowBlank="1" showInputMessage="1" showErrorMessage="1" error="The volume must not be negative." sqref="D168:D172">
      <formula1>0</formula1>
    </dataValidation>
    <dataValidation type="textLength" operator="equal" allowBlank="1" showInputMessage="1" showErrorMessage="1" error="This cell should remain blank." sqref="D173">
      <formula1>0</formula1>
    </dataValidation>
    <dataValidation type="decimal" operator="greaterThanOrEqual" allowBlank="1" showInputMessage="1" showErrorMessage="1" error="The volume must not be negative." sqref="D174:D178">
      <formula1>0</formula1>
    </dataValidation>
    <dataValidation type="textLength" operator="equal" allowBlank="1" showInputMessage="1" showErrorMessage="1" error="This cell should remain blank." sqref="D179">
      <formula1>0</formula1>
    </dataValidation>
    <dataValidation type="decimal" operator="greaterThanOrEqual" allowBlank="1" showInputMessage="1" showErrorMessage="1" error="The volume must not be negative." sqref="D180:D184">
      <formula1>0</formula1>
    </dataValidation>
    <dataValidation type="textLength" operator="equal" allowBlank="1" showInputMessage="1" showErrorMessage="1" error="This cell should remain blank." sqref="D185">
      <formula1>0</formula1>
    </dataValidation>
    <dataValidation type="decimal" operator="greaterThanOrEqual" allowBlank="1" showInputMessage="1" showErrorMessage="1" error="The volume must not be negative." sqref="D186:D190">
      <formula1>0</formula1>
    </dataValidation>
    <dataValidation type="textLength" operator="equal" allowBlank="1" showInputMessage="1" showErrorMessage="1" error="This cell should remain blank." sqref="D191">
      <formula1>0</formula1>
    </dataValidation>
    <dataValidation type="decimal" operator="greaterThanOrEqual" allowBlank="1" showInputMessage="1" showErrorMessage="1" error="The volume must not be negative." sqref="D192:D196">
      <formula1>0</formula1>
    </dataValidation>
    <dataValidation type="textLength" operator="equal" allowBlank="1" showInputMessage="1" showErrorMessage="1" error="This cell should remain blank." sqref="D197">
      <formula1>0</formula1>
    </dataValidation>
    <dataValidation type="decimal" operator="greaterThanOrEqual" allowBlank="1" showInputMessage="1" showErrorMessage="1" error="The volume must not be negative." sqref="D198:D202">
      <formula1>0</formula1>
    </dataValidation>
    <dataValidation type="textLength" operator="equal" allowBlank="1" showInputMessage="1" showErrorMessage="1" error="This cell should remain blank." sqref="D203">
      <formula1>0</formula1>
    </dataValidation>
    <dataValidation type="decimal" operator="greaterThanOrEqual" allowBlank="1" showInputMessage="1" showErrorMessage="1" error="The volume must not be negative." sqref="D204:D208">
      <formula1>0</formula1>
    </dataValidation>
    <dataValidation type="textLength" operator="equal" allowBlank="1" showInputMessage="1" showErrorMessage="1" error="This cell should remain blank." sqref="D209">
      <formula1>0</formula1>
    </dataValidation>
    <dataValidation type="decimal" operator="greaterThanOrEqual" allowBlank="1" showInputMessage="1" showErrorMessage="1" error="The volume must not be negative." sqref="D210:D214">
      <formula1>0</formula1>
    </dataValidation>
    <dataValidation type="textLength" operator="equal" allowBlank="1" showInputMessage="1" showErrorMessage="1" error="This cell should remain blank." sqref="D215">
      <formula1>0</formula1>
    </dataValidation>
    <dataValidation type="decimal" operator="greaterThanOrEqual" allowBlank="1" showInputMessage="1" showErrorMessage="1" error="The volume must not be negative." sqref="D216:D220">
      <formula1>0</formula1>
    </dataValidation>
    <dataValidation type="textLength" operator="equal" allowBlank="1" showInputMessage="1" showErrorMessage="1" error="This cell should remain blank." sqref="D221">
      <formula1>0</formula1>
    </dataValidation>
    <dataValidation type="decimal" operator="greaterThanOrEqual" allowBlank="1" showInputMessage="1" showErrorMessage="1" error="The volume must not be negative." sqref="D222:D226">
      <formula1>0</formula1>
    </dataValidation>
    <dataValidation type="textLength" operator="equal" allowBlank="1" showInputMessage="1" showErrorMessage="1" error="This cell should remain blank." sqref="D227">
      <formula1>0</formula1>
    </dataValidation>
    <dataValidation type="decimal" operator="greaterThanOrEqual" allowBlank="1" showInputMessage="1" showErrorMessage="1" error="The volume must not be negative." sqref="D228:D232">
      <formula1>0</formula1>
    </dataValidation>
    <dataValidation type="textLength" operator="equal" allowBlank="1" showInputMessage="1" showErrorMessage="1" error="This cell should remain blank." sqref="D233">
      <formula1>0</formula1>
    </dataValidation>
    <dataValidation type="decimal" operator="greaterThanOrEqual" allowBlank="1" showInputMessage="1" showErrorMessage="1" error="The volume must not be negative." sqref="D234:D238">
      <formula1>0</formula1>
    </dataValidation>
    <dataValidation type="textLength" operator="equal" allowBlank="1" showInputMessage="1" showErrorMessage="1" error="This cell should remain blank." sqref="D239">
      <formula1>0</formula1>
    </dataValidation>
    <dataValidation type="decimal" operator="greaterThanOrEqual" allowBlank="1" showInputMessage="1" showErrorMessage="1" error="The volume must not be negative." sqref="D240:D244">
      <formula1>0</formula1>
    </dataValidation>
    <dataValidation type="textLength" operator="equal" allowBlank="1" showInputMessage="1" showErrorMessage="1" error="This cell should remain blank." sqref="D245">
      <formula1>0</formula1>
    </dataValidation>
    <dataValidation type="decimal" operator="greaterThanOrEqual" allowBlank="1" showInputMessage="1" showErrorMessage="1" error="The volume must not be negative." sqref="D246:D250">
      <formula1>0</formula1>
    </dataValidation>
    <dataValidation type="textLength" operator="equal" allowBlank="1" showInputMessage="1" showErrorMessage="1" error="This cell should remain blank." sqref="E89">
      <formula1>0</formula1>
    </dataValidation>
    <dataValidation type="decimal" operator="greaterThanOrEqual" allowBlank="1" showInputMessage="1" showErrorMessage="1" error="The volume must not be negative." sqref="E90:E94">
      <formula1>0</formula1>
    </dataValidation>
    <dataValidation type="textLength" operator="equal" allowBlank="1" showInputMessage="1" showErrorMessage="1" error="This cell should remain blank." sqref="E95">
      <formula1>0</formula1>
    </dataValidation>
    <dataValidation type="decimal" operator="greaterThanOrEqual" allowBlank="1" showInputMessage="1" showErrorMessage="1" error="The volume must not be negative." sqref="E96:E100">
      <formula1>0</formula1>
    </dataValidation>
    <dataValidation type="textLength" operator="equal" allowBlank="1" showInputMessage="1" showErrorMessage="1" error="This cell should remain blank." sqref="E101">
      <formula1>0</formula1>
    </dataValidation>
    <dataValidation type="decimal" operator="greaterThanOrEqual" allowBlank="1" showInputMessage="1" showErrorMessage="1" error="The volume must not be negative." sqref="E102:E106">
      <formula1>0</formula1>
    </dataValidation>
    <dataValidation type="textLength" operator="equal" allowBlank="1" showInputMessage="1" showErrorMessage="1" error="This cell should remain blank." sqref="E107">
      <formula1>0</formula1>
    </dataValidation>
    <dataValidation type="decimal" operator="greaterThanOrEqual" allowBlank="1" showInputMessage="1" showErrorMessage="1" error="The volume must not be negative." sqref="E108:E112">
      <formula1>0</formula1>
    </dataValidation>
    <dataValidation type="textLength" operator="equal" allowBlank="1" showInputMessage="1" showErrorMessage="1" error="This cell should remain blank." sqref="E113">
      <formula1>0</formula1>
    </dataValidation>
    <dataValidation type="decimal" operator="greaterThanOrEqual" allowBlank="1" showInputMessage="1" showErrorMessage="1" error="The volume must not be negative." sqref="E114:E118">
      <formula1>0</formula1>
    </dataValidation>
    <dataValidation type="textLength" operator="equal" allowBlank="1" showInputMessage="1" showErrorMessage="1" error="This cell should remain blank." sqref="E119">
      <formula1>0</formula1>
    </dataValidation>
    <dataValidation type="decimal" operator="greaterThanOrEqual" allowBlank="1" showInputMessage="1" showErrorMessage="1" error="The volume must not be negative." sqref="E120:E124">
      <formula1>0</formula1>
    </dataValidation>
    <dataValidation type="textLength" operator="equal" allowBlank="1" showInputMessage="1" showErrorMessage="1" error="This cell should remain blank." sqref="E125">
      <formula1>0</formula1>
    </dataValidation>
    <dataValidation type="decimal" operator="greaterThanOrEqual" allowBlank="1" showInputMessage="1" showErrorMessage="1" error="The volume must not be negative." sqref="E126:E130">
      <formula1>0</formula1>
    </dataValidation>
    <dataValidation type="textLength" operator="equal" allowBlank="1" showInputMessage="1" showErrorMessage="1" error="This cell should remain blank." sqref="E131">
      <formula1>0</formula1>
    </dataValidation>
    <dataValidation type="decimal" operator="greaterThanOrEqual" allowBlank="1" showInputMessage="1" showErrorMessage="1" error="The volume must not be negative." sqref="E132:E136">
      <formula1>0</formula1>
    </dataValidation>
    <dataValidation type="textLength" operator="equal" allowBlank="1" showInputMessage="1" showErrorMessage="1" error="This cell should remain blank." sqref="E137">
      <formula1>0</formula1>
    </dataValidation>
    <dataValidation type="decimal" operator="greaterThanOrEqual" allowBlank="1" showInputMessage="1" showErrorMessage="1" error="The volume must not be negative." sqref="E138:E142">
      <formula1>0</formula1>
    </dataValidation>
    <dataValidation type="textLength" operator="equal" allowBlank="1" showInputMessage="1" showErrorMessage="1" error="This cell should remain blank." sqref="E143">
      <formula1>0</formula1>
    </dataValidation>
    <dataValidation type="decimal" operator="greaterThanOrEqual" allowBlank="1" showInputMessage="1" showErrorMessage="1" error="The volume must not be negative." sqref="E144:E148">
      <formula1>0</formula1>
    </dataValidation>
    <dataValidation type="textLength" operator="equal" allowBlank="1" showInputMessage="1" showErrorMessage="1" error="This cell should remain blank." sqref="E149">
      <formula1>0</formula1>
    </dataValidation>
    <dataValidation type="decimal" operator="greaterThanOrEqual" allowBlank="1" showInputMessage="1" showErrorMessage="1" error="The volume must not be negative." sqref="E150:E154">
      <formula1>0</formula1>
    </dataValidation>
    <dataValidation type="textLength" operator="equal" allowBlank="1" showInputMessage="1" showErrorMessage="1" error="This cell should remain blank." sqref="E155">
      <formula1>0</formula1>
    </dataValidation>
    <dataValidation type="decimal" operator="greaterThanOrEqual" allowBlank="1" showInputMessage="1" showErrorMessage="1" error="The volume must not be negative." sqref="E156:E160">
      <formula1>0</formula1>
    </dataValidation>
    <dataValidation type="textLength" operator="equal" allowBlank="1" showInputMessage="1" showErrorMessage="1" error="This cell should remain blank." sqref="E161">
      <formula1>0</formula1>
    </dataValidation>
    <dataValidation type="decimal" operator="greaterThanOrEqual" allowBlank="1" showInputMessage="1" showErrorMessage="1" error="The volume must not be negative." sqref="E162:E166">
      <formula1>0</formula1>
    </dataValidation>
    <dataValidation type="textLength" operator="equal" allowBlank="1" showInputMessage="1" showErrorMessage="1" error="This cell should remain blank." sqref="E167">
      <formula1>0</formula1>
    </dataValidation>
    <dataValidation type="decimal" operator="greaterThanOrEqual" allowBlank="1" showInputMessage="1" showErrorMessage="1" error="The volume must not be negative." sqref="E168:E172">
      <formula1>0</formula1>
    </dataValidation>
    <dataValidation type="textLength" operator="equal" allowBlank="1" showInputMessage="1" showErrorMessage="1" error="This cell should remain blank." sqref="E173">
      <formula1>0</formula1>
    </dataValidation>
    <dataValidation type="decimal" operator="greaterThanOrEqual" allowBlank="1" showInputMessage="1" showErrorMessage="1" error="The volume must not be negative." sqref="E174:E178">
      <formula1>0</formula1>
    </dataValidation>
    <dataValidation type="textLength" operator="equal" allowBlank="1" showInputMessage="1" showErrorMessage="1" error="This cell should remain blank." sqref="E179">
      <formula1>0</formula1>
    </dataValidation>
    <dataValidation type="decimal" operator="greaterThanOrEqual" allowBlank="1" showInputMessage="1" showErrorMessage="1" error="The volume must not be negative." sqref="E180:E184">
      <formula1>0</formula1>
    </dataValidation>
    <dataValidation type="textLength" operator="equal" allowBlank="1" showInputMessage="1" showErrorMessage="1" error="This cell should remain blank." sqref="E185">
      <formula1>0</formula1>
    </dataValidation>
    <dataValidation type="decimal" operator="greaterThanOrEqual" allowBlank="1" showInputMessage="1" showErrorMessage="1" error="The volume must not be negative." sqref="E186:E190">
      <formula1>0</formula1>
    </dataValidation>
    <dataValidation type="textLength" operator="equal" allowBlank="1" showInputMessage="1" showErrorMessage="1" error="This cell should remain blank." sqref="E191">
      <formula1>0</formula1>
    </dataValidation>
    <dataValidation type="decimal" operator="greaterThanOrEqual" allowBlank="1" showInputMessage="1" showErrorMessage="1" error="The volume must not be negative." sqref="E192:E196">
      <formula1>0</formula1>
    </dataValidation>
    <dataValidation type="textLength" operator="equal" allowBlank="1" showInputMessage="1" showErrorMessage="1" error="This cell should remain blank." sqref="E197">
      <formula1>0</formula1>
    </dataValidation>
    <dataValidation type="decimal" operator="greaterThanOrEqual" allowBlank="1" showInputMessage="1" showErrorMessage="1" error="The volume must not be negative." sqref="E198:E202">
      <formula1>0</formula1>
    </dataValidation>
    <dataValidation type="textLength" operator="equal" allowBlank="1" showInputMessage="1" showErrorMessage="1" error="This cell should remain blank." sqref="E203">
      <formula1>0</formula1>
    </dataValidation>
    <dataValidation type="decimal" operator="greaterThanOrEqual" allowBlank="1" showInputMessage="1" showErrorMessage="1" error="The volume must not be negative." sqref="E204:E208">
      <formula1>0</formula1>
    </dataValidation>
    <dataValidation type="textLength" operator="equal" allowBlank="1" showInputMessage="1" showErrorMessage="1" error="This cell should remain blank." sqref="E209">
      <formula1>0</formula1>
    </dataValidation>
    <dataValidation type="decimal" operator="greaterThanOrEqual" allowBlank="1" showInputMessage="1" showErrorMessage="1" error="The volume must not be negative." sqref="E210:E214">
      <formula1>0</formula1>
    </dataValidation>
    <dataValidation type="textLength" operator="equal" allowBlank="1" showInputMessage="1" showErrorMessage="1" error="This cell should remain blank." sqref="E215">
      <formula1>0</formula1>
    </dataValidation>
    <dataValidation type="decimal" operator="greaterThanOrEqual" allowBlank="1" showInputMessage="1" showErrorMessage="1" error="The volume must not be negative." sqref="E216:E220">
      <formula1>0</formula1>
    </dataValidation>
    <dataValidation type="textLength" operator="equal" allowBlank="1" showInputMessage="1" showErrorMessage="1" error="This cell should remain blank." sqref="E221">
      <formula1>0</formula1>
    </dataValidation>
    <dataValidation type="decimal" operator="greaterThanOrEqual" allowBlank="1" showInputMessage="1" showErrorMessage="1" error="The volume must not be negative." sqref="E222:E226">
      <formula1>0</formula1>
    </dataValidation>
    <dataValidation type="textLength" operator="equal" allowBlank="1" showInputMessage="1" showErrorMessage="1" error="This cell should remain blank." sqref="E227">
      <formula1>0</formula1>
    </dataValidation>
    <dataValidation type="decimal" operator="greaterThanOrEqual" allowBlank="1" showInputMessage="1" showErrorMessage="1" error="The volume must not be negative." sqref="E228:E232">
      <formula1>0</formula1>
    </dataValidation>
    <dataValidation type="textLength" operator="equal" allowBlank="1" showInputMessage="1" showErrorMessage="1" error="This cell should remain blank." sqref="E233">
      <formula1>0</formula1>
    </dataValidation>
    <dataValidation type="decimal" operator="greaterThanOrEqual" allowBlank="1" showInputMessage="1" showErrorMessage="1" error="The volume must not be negative." sqref="E234:E238">
      <formula1>0</formula1>
    </dataValidation>
    <dataValidation type="textLength" operator="equal" allowBlank="1" showInputMessage="1" showErrorMessage="1" error="This cell should remain blank." sqref="E239">
      <formula1>0</formula1>
    </dataValidation>
    <dataValidation type="decimal" operator="greaterThanOrEqual" allowBlank="1" showInputMessage="1" showErrorMessage="1" error="The volume must not be negative." sqref="E240:E244">
      <formula1>0</formula1>
    </dataValidation>
    <dataValidation type="textLength" operator="equal" allowBlank="1" showInputMessage="1" showErrorMessage="1" error="This cell should remain blank." sqref="E245">
      <formula1>0</formula1>
    </dataValidation>
    <dataValidation type="decimal" operator="greaterThanOrEqual" allowBlank="1" showInputMessage="1" showErrorMessage="1" error="The volume must not be negative." sqref="E246:E250">
      <formula1>0</formula1>
    </dataValidation>
    <dataValidation type="textLength" operator="equal" allowBlank="1" showInputMessage="1" showErrorMessage="1" error="This cell should remain blank." sqref="F89">
      <formula1>0</formula1>
    </dataValidation>
    <dataValidation type="decimal" operator="greaterThanOrEqual" allowBlank="1" showInputMessage="1" showErrorMessage="1" error="The volume must not be negative." sqref="F90:F94">
      <formula1>0</formula1>
    </dataValidation>
    <dataValidation type="textLength" operator="equal" allowBlank="1" showInputMessage="1" showErrorMessage="1" error="This cell should remain blank." sqref="F95">
      <formula1>0</formula1>
    </dataValidation>
    <dataValidation type="decimal" operator="greaterThanOrEqual" allowBlank="1" showInputMessage="1" showErrorMessage="1" error="The volume must not be negative." sqref="F96:F100">
      <formula1>0</formula1>
    </dataValidation>
    <dataValidation type="textLength" operator="equal" allowBlank="1" showInputMessage="1" showErrorMessage="1" error="This cell should remain blank." sqref="F101">
      <formula1>0</formula1>
    </dataValidation>
    <dataValidation type="decimal" operator="greaterThanOrEqual" allowBlank="1" showInputMessage="1" showErrorMessage="1" error="The volume must not be negative." sqref="F102:F106">
      <formula1>0</formula1>
    </dataValidation>
    <dataValidation type="textLength" operator="equal" allowBlank="1" showInputMessage="1" showErrorMessage="1" error="This cell should remain blank." sqref="F107">
      <formula1>0</formula1>
    </dataValidation>
    <dataValidation type="decimal" operator="greaterThanOrEqual" allowBlank="1" showInputMessage="1" showErrorMessage="1" error="The volume must not be negative." sqref="F108:F112">
      <formula1>0</formula1>
    </dataValidation>
    <dataValidation type="textLength" operator="equal" allowBlank="1" showInputMessage="1" showErrorMessage="1" error="This cell should remain blank." sqref="F113">
      <formula1>0</formula1>
    </dataValidation>
    <dataValidation type="decimal" operator="greaterThanOrEqual" allowBlank="1" showInputMessage="1" showErrorMessage="1" error="The volume must not be negative." sqref="F114:F118">
      <formula1>0</formula1>
    </dataValidation>
    <dataValidation type="textLength" operator="equal" allowBlank="1" showInputMessage="1" showErrorMessage="1" error="This cell should remain blank." sqref="F119">
      <formula1>0</formula1>
    </dataValidation>
    <dataValidation type="decimal" operator="greaterThanOrEqual" allowBlank="1" showInputMessage="1" showErrorMessage="1" error="The volume must not be negative." sqref="F120:F124">
      <formula1>0</formula1>
    </dataValidation>
    <dataValidation type="textLength" operator="equal" allowBlank="1" showInputMessage="1" showErrorMessage="1" error="This cell should remain blank." sqref="F125">
      <formula1>0</formula1>
    </dataValidation>
    <dataValidation type="decimal" operator="greaterThanOrEqual" allowBlank="1" showInputMessage="1" showErrorMessage="1" error="The volume must not be negative." sqref="F126:F130">
      <formula1>0</formula1>
    </dataValidation>
    <dataValidation type="textLength" operator="equal" allowBlank="1" showInputMessage="1" showErrorMessage="1" error="This cell should remain blank." sqref="F131">
      <formula1>0</formula1>
    </dataValidation>
    <dataValidation type="decimal" operator="greaterThanOrEqual" allowBlank="1" showInputMessage="1" showErrorMessage="1" error="The volume must not be negative." sqref="F132:F136">
      <formula1>0</formula1>
    </dataValidation>
    <dataValidation type="textLength" operator="equal" allowBlank="1" showInputMessage="1" showErrorMessage="1" error="This cell should remain blank." sqref="F137">
      <formula1>0</formula1>
    </dataValidation>
    <dataValidation type="decimal" operator="greaterThanOrEqual" allowBlank="1" showInputMessage="1" showErrorMessage="1" error="The volume must not be negative." sqref="F138:F142">
      <formula1>0</formula1>
    </dataValidation>
    <dataValidation type="textLength" operator="equal" allowBlank="1" showInputMessage="1" showErrorMessage="1" error="This cell should remain blank." sqref="F143">
      <formula1>0</formula1>
    </dataValidation>
    <dataValidation type="decimal" operator="greaterThanOrEqual" allowBlank="1" showInputMessage="1" showErrorMessage="1" error="The volume must not be negative." sqref="F144:F148">
      <formula1>0</formula1>
    </dataValidation>
    <dataValidation type="textLength" operator="equal" allowBlank="1" showInputMessage="1" showErrorMessage="1" error="This cell should remain blank." sqref="F149">
      <formula1>0</formula1>
    </dataValidation>
    <dataValidation type="decimal" operator="greaterThanOrEqual" allowBlank="1" showInputMessage="1" showErrorMessage="1" error="The volume must not be negative." sqref="F150:F154">
      <formula1>0</formula1>
    </dataValidation>
    <dataValidation type="textLength" operator="equal" allowBlank="1" showInputMessage="1" showErrorMessage="1" error="This cell should remain blank." sqref="F155">
      <formula1>0</formula1>
    </dataValidation>
    <dataValidation type="decimal" operator="greaterThanOrEqual" allowBlank="1" showInputMessage="1" showErrorMessage="1" error="The volume must not be negative." sqref="F156:F160">
      <formula1>0</formula1>
    </dataValidation>
    <dataValidation type="textLength" operator="equal" allowBlank="1" showInputMessage="1" showErrorMessage="1" error="This cell should remain blank." sqref="F161">
      <formula1>0</formula1>
    </dataValidation>
    <dataValidation type="decimal" operator="greaterThanOrEqual" allowBlank="1" showInputMessage="1" showErrorMessage="1" error="The volume must not be negative." sqref="F162:F166">
      <formula1>0</formula1>
    </dataValidation>
    <dataValidation type="textLength" operator="equal" allowBlank="1" showInputMessage="1" showErrorMessage="1" error="This cell should remain blank." sqref="F167">
      <formula1>0</formula1>
    </dataValidation>
    <dataValidation type="decimal" operator="greaterThanOrEqual" allowBlank="1" showInputMessage="1" showErrorMessage="1" error="The volume must not be negative." sqref="F168:F172">
      <formula1>0</formula1>
    </dataValidation>
    <dataValidation type="textLength" operator="equal" allowBlank="1" showInputMessage="1" showErrorMessage="1" error="This cell should remain blank." sqref="F173">
      <formula1>0</formula1>
    </dataValidation>
    <dataValidation type="decimal" operator="greaterThanOrEqual" allowBlank="1" showInputMessage="1" showErrorMessage="1" error="The volume must not be negative." sqref="F174:F178">
      <formula1>0</formula1>
    </dataValidation>
    <dataValidation type="textLength" operator="equal" allowBlank="1" showInputMessage="1" showErrorMessage="1" error="This cell should remain blank." sqref="F179">
      <formula1>0</formula1>
    </dataValidation>
    <dataValidation type="decimal" operator="greaterThanOrEqual" allowBlank="1" showInputMessage="1" showErrorMessage="1" error="The volume must not be negative." sqref="F180:F184">
      <formula1>0</formula1>
    </dataValidation>
    <dataValidation type="textLength" operator="equal" allowBlank="1" showInputMessage="1" showErrorMessage="1" error="This cell should remain blank." sqref="F185">
      <formula1>0</formula1>
    </dataValidation>
    <dataValidation type="decimal" operator="greaterThanOrEqual" allowBlank="1" showInputMessage="1" showErrorMessage="1" error="The volume must not be negative." sqref="F186:F190">
      <formula1>0</formula1>
    </dataValidation>
    <dataValidation type="textLength" operator="equal" allowBlank="1" showInputMessage="1" showErrorMessage="1" error="This cell should remain blank." sqref="F191">
      <formula1>0</formula1>
    </dataValidation>
    <dataValidation type="decimal" operator="greaterThanOrEqual" allowBlank="1" showInputMessage="1" showErrorMessage="1" error="The volume must not be negative." sqref="F192:F196">
      <formula1>0</formula1>
    </dataValidation>
    <dataValidation type="textLength" operator="equal" allowBlank="1" showInputMessage="1" showErrorMessage="1" error="This cell should remain blank." sqref="F197">
      <formula1>0</formula1>
    </dataValidation>
    <dataValidation type="decimal" operator="greaterThanOrEqual" allowBlank="1" showInputMessage="1" showErrorMessage="1" error="The volume must not be negative." sqref="F198:F202">
      <formula1>0</formula1>
    </dataValidation>
    <dataValidation type="textLength" operator="equal" allowBlank="1" showInputMessage="1" showErrorMessage="1" error="This cell should remain blank." sqref="F203">
      <formula1>0</formula1>
    </dataValidation>
    <dataValidation type="decimal" operator="greaterThanOrEqual" allowBlank="1" showInputMessage="1" showErrorMessage="1" error="The volume must not be negative." sqref="F204:F208">
      <formula1>0</formula1>
    </dataValidation>
    <dataValidation type="textLength" operator="equal" allowBlank="1" showInputMessage="1" showErrorMessage="1" error="This cell should remain blank." sqref="F209">
      <formula1>0</formula1>
    </dataValidation>
    <dataValidation type="decimal" operator="greaterThanOrEqual" allowBlank="1" showInputMessage="1" showErrorMessage="1" error="The volume must not be negative." sqref="F210:F214">
      <formula1>0</formula1>
    </dataValidation>
    <dataValidation type="textLength" operator="equal" allowBlank="1" showInputMessage="1" showErrorMessage="1" error="This cell should remain blank." sqref="F215">
      <formula1>0</formula1>
    </dataValidation>
    <dataValidation type="decimal" operator="greaterThanOrEqual" allowBlank="1" showInputMessage="1" showErrorMessage="1" error="The volume must not be negative." sqref="F216:F220">
      <formula1>0</formula1>
    </dataValidation>
    <dataValidation type="textLength" operator="equal" allowBlank="1" showInputMessage="1" showErrorMessage="1" error="This cell should remain blank." sqref="F221">
      <formula1>0</formula1>
    </dataValidation>
    <dataValidation type="decimal" operator="greaterThanOrEqual" allowBlank="1" showInputMessage="1" showErrorMessage="1" error="The volume must not be negative." sqref="F222:F226">
      <formula1>0</formula1>
    </dataValidation>
    <dataValidation type="textLength" operator="equal" allowBlank="1" showInputMessage="1" showErrorMessage="1" error="This cell should remain blank." sqref="F227">
      <formula1>0</formula1>
    </dataValidation>
    <dataValidation type="decimal" operator="greaterThanOrEqual" allowBlank="1" showInputMessage="1" showErrorMessage="1" error="The volume must not be negative." sqref="F228:F232">
      <formula1>0</formula1>
    </dataValidation>
    <dataValidation type="textLength" operator="equal" allowBlank="1" showInputMessage="1" showErrorMessage="1" error="This cell should remain blank." sqref="F233">
      <formula1>0</formula1>
    </dataValidation>
    <dataValidation type="decimal" operator="greaterThanOrEqual" allowBlank="1" showInputMessage="1" showErrorMessage="1" error="The volume must not be negative." sqref="F234:F238">
      <formula1>0</formula1>
    </dataValidation>
    <dataValidation type="textLength" operator="equal" allowBlank="1" showInputMessage="1" showErrorMessage="1" error="This cell should remain blank." sqref="F239">
      <formula1>0</formula1>
    </dataValidation>
    <dataValidation type="decimal" operator="greaterThanOrEqual" allowBlank="1" showInputMessage="1" showErrorMessage="1" error="The volume must not be negative." sqref="F240:F244">
      <formula1>0</formula1>
    </dataValidation>
    <dataValidation type="textLength" operator="equal" allowBlank="1" showInputMessage="1" showErrorMessage="1" error="This cell should remain blank." sqref="F245">
      <formula1>0</formula1>
    </dataValidation>
    <dataValidation type="decimal" operator="greaterThanOrEqual" allowBlank="1" showInputMessage="1" showErrorMessage="1" error="The volume must not be negative." sqref="F246:F250">
      <formula1>0</formula1>
    </dataValidation>
    <dataValidation type="textLength" operator="equal" allowBlank="1" showInputMessage="1" showErrorMessage="1" error="This cell should remain blank." sqref="G89">
      <formula1>0</formula1>
    </dataValidation>
    <dataValidation type="decimal" operator="greaterThanOrEqual" allowBlank="1" showInputMessage="1" showErrorMessage="1" error="The volume must not be negative." sqref="G90:G94">
      <formula1>0</formula1>
    </dataValidation>
    <dataValidation type="textLength" operator="equal" allowBlank="1" showInputMessage="1" showErrorMessage="1" error="This cell should remain blank." sqref="G95">
      <formula1>0</formula1>
    </dataValidation>
    <dataValidation type="decimal" operator="greaterThanOrEqual" allowBlank="1" showInputMessage="1" showErrorMessage="1" error="The volume must not be negative." sqref="G96:G100">
      <formula1>0</formula1>
    </dataValidation>
    <dataValidation type="textLength" operator="equal" allowBlank="1" showInputMessage="1" showErrorMessage="1" error="This cell should remain blank." sqref="G101">
      <formula1>0</formula1>
    </dataValidation>
    <dataValidation type="decimal" operator="greaterThanOrEqual" allowBlank="1" showInputMessage="1" showErrorMessage="1" error="The volume must not be negative." sqref="G102:G106">
      <formula1>0</formula1>
    </dataValidation>
    <dataValidation type="textLength" operator="equal" allowBlank="1" showInputMessage="1" showErrorMessage="1" error="This cell should remain blank." sqref="G107">
      <formula1>0</formula1>
    </dataValidation>
    <dataValidation type="decimal" operator="greaterThanOrEqual" allowBlank="1" showInputMessage="1" showErrorMessage="1" error="The volume must not be negative." sqref="G108:G112">
      <formula1>0</formula1>
    </dataValidation>
    <dataValidation type="textLength" operator="equal" allowBlank="1" showInputMessage="1" showErrorMessage="1" error="This cell should remain blank." sqref="G113">
      <formula1>0</formula1>
    </dataValidation>
    <dataValidation type="decimal" operator="greaterThanOrEqual" allowBlank="1" showInputMessage="1" showErrorMessage="1" error="The volume must not be negative." sqref="G114:G118">
      <formula1>0</formula1>
    </dataValidation>
    <dataValidation type="textLength" operator="equal" allowBlank="1" showInputMessage="1" showErrorMessage="1" error="This cell should remain blank." sqref="G119">
      <formula1>0</formula1>
    </dataValidation>
    <dataValidation type="decimal" operator="greaterThanOrEqual" allowBlank="1" showInputMessage="1" showErrorMessage="1" error="The volume must not be negative." sqref="G120:G124">
      <formula1>0</formula1>
    </dataValidation>
    <dataValidation type="textLength" operator="equal" allowBlank="1" showInputMessage="1" showErrorMessage="1" error="This cell should remain blank." sqref="G125">
      <formula1>0</formula1>
    </dataValidation>
    <dataValidation type="decimal" operator="greaterThanOrEqual" allowBlank="1" showInputMessage="1" showErrorMessage="1" error="The volume must not be negative." sqref="G126:G130">
      <formula1>0</formula1>
    </dataValidation>
    <dataValidation type="textLength" operator="equal" allowBlank="1" showInputMessage="1" showErrorMessage="1" error="This cell should remain blank." sqref="G131">
      <formula1>0</formula1>
    </dataValidation>
    <dataValidation type="decimal" operator="greaterThanOrEqual" allowBlank="1" showInputMessage="1" showErrorMessage="1" error="The volume must not be negative." sqref="G132:G136">
      <formula1>0</formula1>
    </dataValidation>
    <dataValidation type="textLength" operator="equal" allowBlank="1" showInputMessage="1" showErrorMessage="1" error="This cell should remain blank." sqref="G137">
      <formula1>0</formula1>
    </dataValidation>
    <dataValidation type="decimal" operator="greaterThanOrEqual" allowBlank="1" showInputMessage="1" showErrorMessage="1" error="The volume must not be negative." sqref="G138:G142">
      <formula1>0</formula1>
    </dataValidation>
    <dataValidation type="textLength" operator="equal" allowBlank="1" showInputMessage="1" showErrorMessage="1" error="This cell should remain blank." sqref="G143">
      <formula1>0</formula1>
    </dataValidation>
    <dataValidation type="decimal" operator="greaterThanOrEqual" allowBlank="1" showInputMessage="1" showErrorMessage="1" error="The volume must not be negative." sqref="G144:G148">
      <formula1>0</formula1>
    </dataValidation>
    <dataValidation type="textLength" operator="equal" allowBlank="1" showInputMessage="1" showErrorMessage="1" error="This cell should remain blank." sqref="G149">
      <formula1>0</formula1>
    </dataValidation>
    <dataValidation type="decimal" operator="greaterThanOrEqual" allowBlank="1" showInputMessage="1" showErrorMessage="1" error="The volume must not be negative." sqref="G150:G154">
      <formula1>0</formula1>
    </dataValidation>
    <dataValidation type="textLength" operator="equal" allowBlank="1" showInputMessage="1" showErrorMessage="1" error="This cell should remain blank." sqref="G155">
      <formula1>0</formula1>
    </dataValidation>
    <dataValidation type="decimal" operator="greaterThanOrEqual" allowBlank="1" showInputMessage="1" showErrorMessage="1" error="The volume must not be negative." sqref="G156:G160">
      <formula1>0</formula1>
    </dataValidation>
    <dataValidation type="textLength" operator="equal" allowBlank="1" showInputMessage="1" showErrorMessage="1" error="This cell should remain blank." sqref="G161">
      <formula1>0</formula1>
    </dataValidation>
    <dataValidation type="decimal" operator="greaterThanOrEqual" allowBlank="1" showInputMessage="1" showErrorMessage="1" error="The volume must not be negative." sqref="G162:G166">
      <formula1>0</formula1>
    </dataValidation>
    <dataValidation type="textLength" operator="equal" allowBlank="1" showInputMessage="1" showErrorMessage="1" error="This cell should remain blank." sqref="G167">
      <formula1>0</formula1>
    </dataValidation>
    <dataValidation type="decimal" operator="greaterThanOrEqual" allowBlank="1" showInputMessage="1" showErrorMessage="1" error="The volume must not be negative." sqref="G168:G172">
      <formula1>0</formula1>
    </dataValidation>
    <dataValidation type="textLength" operator="equal" allowBlank="1" showInputMessage="1" showErrorMessage="1" error="This cell should remain blank." sqref="G173">
      <formula1>0</formula1>
    </dataValidation>
    <dataValidation type="decimal" operator="greaterThanOrEqual" allowBlank="1" showInputMessage="1" showErrorMessage="1" error="The volume must not be negative." sqref="G174:G178">
      <formula1>0</formula1>
    </dataValidation>
    <dataValidation type="textLength" operator="equal" allowBlank="1" showInputMessage="1" showErrorMessage="1" error="This cell should remain blank." sqref="G179">
      <formula1>0</formula1>
    </dataValidation>
    <dataValidation type="decimal" operator="greaterThanOrEqual" allowBlank="1" showInputMessage="1" showErrorMessage="1" error="The volume must not be negative." sqref="G180:G184">
      <formula1>0</formula1>
    </dataValidation>
    <dataValidation type="textLength" operator="equal" allowBlank="1" showInputMessage="1" showErrorMessage="1" error="This cell should remain blank." sqref="G185">
      <formula1>0</formula1>
    </dataValidation>
    <dataValidation type="decimal" operator="greaterThanOrEqual" allowBlank="1" showInputMessage="1" showErrorMessage="1" error="The volume must not be negative." sqref="G186:G190">
      <formula1>0</formula1>
    </dataValidation>
    <dataValidation type="textLength" operator="equal" allowBlank="1" showInputMessage="1" showErrorMessage="1" error="This cell should remain blank." sqref="G191">
      <formula1>0</formula1>
    </dataValidation>
    <dataValidation type="decimal" operator="greaterThanOrEqual" allowBlank="1" showInputMessage="1" showErrorMessage="1" error="The volume must not be negative." sqref="G192:G196">
      <formula1>0</formula1>
    </dataValidation>
    <dataValidation type="textLength" operator="equal" allowBlank="1" showInputMessage="1" showErrorMessage="1" error="This cell should remain blank." sqref="G197">
      <formula1>0</formula1>
    </dataValidation>
    <dataValidation type="decimal" operator="greaterThanOrEqual" allowBlank="1" showInputMessage="1" showErrorMessage="1" error="The volume must not be negative." sqref="G198:G202">
      <formula1>0</formula1>
    </dataValidation>
    <dataValidation type="textLength" operator="equal" allowBlank="1" showInputMessage="1" showErrorMessage="1" error="This cell should remain blank." sqref="G203">
      <formula1>0</formula1>
    </dataValidation>
    <dataValidation type="decimal" operator="greaterThanOrEqual" allowBlank="1" showInputMessage="1" showErrorMessage="1" error="The volume must not be negative." sqref="G204:G208">
      <formula1>0</formula1>
    </dataValidation>
    <dataValidation type="textLength" operator="equal" allowBlank="1" showInputMessage="1" showErrorMessage="1" error="This cell should remain blank." sqref="G209">
      <formula1>0</formula1>
    </dataValidation>
    <dataValidation type="decimal" operator="greaterThanOrEqual" allowBlank="1" showInputMessage="1" showErrorMessage="1" error="The volume must not be negative." sqref="G210:G214">
      <formula1>0</formula1>
    </dataValidation>
    <dataValidation type="textLength" operator="equal" allowBlank="1" showInputMessage="1" showErrorMessage="1" error="This cell should remain blank." sqref="G215">
      <formula1>0</formula1>
    </dataValidation>
    <dataValidation type="decimal" operator="greaterThanOrEqual" allowBlank="1" showInputMessage="1" showErrorMessage="1" error="The volume must not be negative." sqref="G216:G220">
      <formula1>0</formula1>
    </dataValidation>
    <dataValidation type="textLength" operator="equal" allowBlank="1" showInputMessage="1" showErrorMessage="1" error="This cell should remain blank." sqref="G221">
      <formula1>0</formula1>
    </dataValidation>
    <dataValidation type="decimal" operator="greaterThanOrEqual" allowBlank="1" showInputMessage="1" showErrorMessage="1" error="The volume must not be negative." sqref="G222:G226">
      <formula1>0</formula1>
    </dataValidation>
    <dataValidation type="textLength" operator="equal" allowBlank="1" showInputMessage="1" showErrorMessage="1" error="This cell should remain blank." sqref="G227">
      <formula1>0</formula1>
    </dataValidation>
    <dataValidation type="decimal" operator="greaterThanOrEqual" allowBlank="1" showInputMessage="1" showErrorMessage="1" error="The volume must not be negative." sqref="G228:G232">
      <formula1>0</formula1>
    </dataValidation>
    <dataValidation type="textLength" operator="equal" allowBlank="1" showInputMessage="1" showErrorMessage="1" error="This cell should remain blank." sqref="G233">
      <formula1>0</formula1>
    </dataValidation>
    <dataValidation type="decimal" operator="greaterThanOrEqual" allowBlank="1" showInputMessage="1" showErrorMessage="1" error="The volume must not be negative." sqref="G234:G238">
      <formula1>0</formula1>
    </dataValidation>
    <dataValidation type="textLength" operator="equal" allowBlank="1" showInputMessage="1" showErrorMessage="1" error="This cell should remain blank." sqref="G239">
      <formula1>0</formula1>
    </dataValidation>
    <dataValidation type="decimal" operator="greaterThanOrEqual" allowBlank="1" showInputMessage="1" showErrorMessage="1" error="The volume must not be negative." sqref="G240:G244">
      <formula1>0</formula1>
    </dataValidation>
    <dataValidation type="textLength" operator="equal" allowBlank="1" showInputMessage="1" showErrorMessage="1" error="This cell should remain blank." sqref="G245">
      <formula1>0</formula1>
    </dataValidation>
    <dataValidation type="decimal" operator="greaterThanOrEqual" allowBlank="1" showInputMessage="1" showErrorMessage="1" error="The volume must not be negative." sqref="G246:G250">
      <formula1>0</formula1>
    </dataValidation>
    <dataValidation type="textLength" operator="equal" allowBlank="1" showInputMessage="1" showErrorMessage="1" error="This cell should remain blank." sqref="H89">
      <formula1>0</formula1>
    </dataValidation>
    <dataValidation type="decimal" operator="greaterThanOrEqual" allowBlank="1" showInputMessage="1" showErrorMessage="1" error="The volume must not be negative." sqref="H90:H94">
      <formula1>0</formula1>
    </dataValidation>
    <dataValidation type="textLength" operator="equal" allowBlank="1" showInputMessage="1" showErrorMessage="1" error="This cell should remain blank." sqref="H95">
      <formula1>0</formula1>
    </dataValidation>
    <dataValidation type="decimal" operator="greaterThanOrEqual" allowBlank="1" showInputMessage="1" showErrorMessage="1" error="The volume must not be negative." sqref="H96:H100">
      <formula1>0</formula1>
    </dataValidation>
    <dataValidation type="textLength" operator="equal" allowBlank="1" showInputMessage="1" showErrorMessage="1" error="This cell should remain blank." sqref="H101">
      <formula1>0</formula1>
    </dataValidation>
    <dataValidation type="decimal" operator="greaterThanOrEqual" allowBlank="1" showInputMessage="1" showErrorMessage="1" error="The volume must not be negative." sqref="H102:H106">
      <formula1>0</formula1>
    </dataValidation>
    <dataValidation type="textLength" operator="equal" allowBlank="1" showInputMessage="1" showErrorMessage="1" error="This cell should remain blank." sqref="H107">
      <formula1>0</formula1>
    </dataValidation>
    <dataValidation type="decimal" operator="greaterThanOrEqual" allowBlank="1" showInputMessage="1" showErrorMessage="1" error="The volume must not be negative." sqref="H108:H112">
      <formula1>0</formula1>
    </dataValidation>
    <dataValidation type="textLength" operator="equal" allowBlank="1" showInputMessage="1" showErrorMessage="1" error="This cell should remain blank." sqref="H113">
      <formula1>0</formula1>
    </dataValidation>
    <dataValidation type="decimal" operator="greaterThanOrEqual" allowBlank="1" showInputMessage="1" showErrorMessage="1" error="The volume must not be negative." sqref="H114:H118">
      <formula1>0</formula1>
    </dataValidation>
    <dataValidation type="textLength" operator="equal" allowBlank="1" showInputMessage="1" showErrorMessage="1" error="This cell should remain blank." sqref="H119">
      <formula1>0</formula1>
    </dataValidation>
    <dataValidation type="decimal" operator="greaterThanOrEqual" allowBlank="1" showInputMessage="1" showErrorMessage="1" error="The volume must not be negative." sqref="H120:H124">
      <formula1>0</formula1>
    </dataValidation>
    <dataValidation type="textLength" operator="equal" allowBlank="1" showInputMessage="1" showErrorMessage="1" error="This cell should remain blank." sqref="H125">
      <formula1>0</formula1>
    </dataValidation>
    <dataValidation type="decimal" operator="greaterThanOrEqual" allowBlank="1" showInputMessage="1" showErrorMessage="1" error="The volume must not be negative." sqref="H126:H130">
      <formula1>0</formula1>
    </dataValidation>
    <dataValidation type="textLength" operator="equal" allowBlank="1" showInputMessage="1" showErrorMessage="1" error="This cell should remain blank." sqref="H131">
      <formula1>0</formula1>
    </dataValidation>
    <dataValidation type="decimal" operator="greaterThanOrEqual" allowBlank="1" showInputMessage="1" showErrorMessage="1" error="The volume must not be negative." sqref="H132:H136">
      <formula1>0</formula1>
    </dataValidation>
    <dataValidation type="textLength" operator="equal" allowBlank="1" showInputMessage="1" showErrorMessage="1" error="This cell should remain blank." sqref="H137">
      <formula1>0</formula1>
    </dataValidation>
    <dataValidation type="decimal" operator="greaterThanOrEqual" allowBlank="1" showInputMessage="1" showErrorMessage="1" error="The volume must not be negative." sqref="H138:H142">
      <formula1>0</formula1>
    </dataValidation>
    <dataValidation type="textLength" operator="equal" allowBlank="1" showInputMessage="1" showErrorMessage="1" error="This cell should remain blank." sqref="H143">
      <formula1>0</formula1>
    </dataValidation>
    <dataValidation type="decimal" operator="greaterThanOrEqual" allowBlank="1" showInputMessage="1" showErrorMessage="1" error="The volume must not be negative." sqref="H144:H148">
      <formula1>0</formula1>
    </dataValidation>
    <dataValidation type="textLength" operator="equal" allowBlank="1" showInputMessage="1" showErrorMessage="1" error="This cell should remain blank." sqref="H149">
      <formula1>0</formula1>
    </dataValidation>
    <dataValidation type="decimal" operator="greaterThanOrEqual" allowBlank="1" showInputMessage="1" showErrorMessage="1" error="The volume must not be negative." sqref="H150:H154">
      <formula1>0</formula1>
    </dataValidation>
    <dataValidation type="textLength" operator="equal" allowBlank="1" showInputMessage="1" showErrorMessage="1" error="This cell should remain blank." sqref="H155">
      <formula1>0</formula1>
    </dataValidation>
    <dataValidation type="decimal" operator="greaterThanOrEqual" allowBlank="1" showInputMessage="1" showErrorMessage="1" error="The volume must not be negative." sqref="H156:H160">
      <formula1>0</formula1>
    </dataValidation>
    <dataValidation type="textLength" operator="equal" allowBlank="1" showInputMessage="1" showErrorMessage="1" error="This cell should remain blank." sqref="H161">
      <formula1>0</formula1>
    </dataValidation>
    <dataValidation type="decimal" operator="greaterThanOrEqual" allowBlank="1" showInputMessage="1" showErrorMessage="1" error="The volume must not be negative." sqref="H162:H166">
      <formula1>0</formula1>
    </dataValidation>
    <dataValidation type="textLength" operator="equal" allowBlank="1" showInputMessage="1" showErrorMessage="1" error="This cell should remain blank." sqref="H167">
      <formula1>0</formula1>
    </dataValidation>
    <dataValidation type="decimal" operator="greaterThanOrEqual" allowBlank="1" showInputMessage="1" showErrorMessage="1" error="The volume must not be negative." sqref="H168:H172">
      <formula1>0</formula1>
    </dataValidation>
    <dataValidation type="textLength" operator="equal" allowBlank="1" showInputMessage="1" showErrorMessage="1" error="This cell should remain blank." sqref="H173">
      <formula1>0</formula1>
    </dataValidation>
    <dataValidation type="decimal" operator="greaterThanOrEqual" allowBlank="1" showInputMessage="1" showErrorMessage="1" error="The volume must not be negative." sqref="H174:H178">
      <formula1>0</formula1>
    </dataValidation>
    <dataValidation type="textLength" operator="equal" allowBlank="1" showInputMessage="1" showErrorMessage="1" error="This cell should remain blank." sqref="H179">
      <formula1>0</formula1>
    </dataValidation>
    <dataValidation type="decimal" operator="greaterThanOrEqual" allowBlank="1" showInputMessage="1" showErrorMessage="1" error="The volume must not be negative." sqref="H180:H184">
      <formula1>0</formula1>
    </dataValidation>
    <dataValidation type="textLength" operator="equal" allowBlank="1" showInputMessage="1" showErrorMessage="1" error="This cell should remain blank." sqref="H185">
      <formula1>0</formula1>
    </dataValidation>
    <dataValidation type="decimal" operator="greaterThanOrEqual" allowBlank="1" showInputMessage="1" showErrorMessage="1" error="The volume must not be negative." sqref="H186:H190">
      <formula1>0</formula1>
    </dataValidation>
    <dataValidation type="textLength" operator="equal" allowBlank="1" showInputMessage="1" showErrorMessage="1" error="This cell should remain blank." sqref="H191">
      <formula1>0</formula1>
    </dataValidation>
    <dataValidation type="decimal" operator="greaterThanOrEqual" allowBlank="1" showInputMessage="1" showErrorMessage="1" error="The volume must not be negative." sqref="H192:H196">
      <formula1>0</formula1>
    </dataValidation>
    <dataValidation type="textLength" operator="equal" allowBlank="1" showInputMessage="1" showErrorMessage="1" error="This cell should remain blank." sqref="H197">
      <formula1>0</formula1>
    </dataValidation>
    <dataValidation type="decimal" operator="greaterThanOrEqual" allowBlank="1" showInputMessage="1" showErrorMessage="1" error="The volume must not be negative." sqref="H198:H202">
      <formula1>0</formula1>
    </dataValidation>
    <dataValidation type="textLength" operator="equal" allowBlank="1" showInputMessage="1" showErrorMessage="1" error="This cell should remain blank." sqref="H203">
      <formula1>0</formula1>
    </dataValidation>
    <dataValidation type="decimal" operator="greaterThanOrEqual" allowBlank="1" showInputMessage="1" showErrorMessage="1" error="The volume must not be negative." sqref="H204:H208">
      <formula1>0</formula1>
    </dataValidation>
    <dataValidation type="textLength" operator="equal" allowBlank="1" showInputMessage="1" showErrorMessage="1" error="This cell should remain blank." sqref="H209">
      <formula1>0</formula1>
    </dataValidation>
    <dataValidation type="decimal" operator="greaterThanOrEqual" allowBlank="1" showInputMessage="1" showErrorMessage="1" error="The volume must not be negative." sqref="H210:H214">
      <formula1>0</formula1>
    </dataValidation>
    <dataValidation type="textLength" operator="equal" allowBlank="1" showInputMessage="1" showErrorMessage="1" error="This cell should remain blank." sqref="H215">
      <formula1>0</formula1>
    </dataValidation>
    <dataValidation type="decimal" operator="greaterThanOrEqual" allowBlank="1" showInputMessage="1" showErrorMessage="1" error="The volume must not be negative." sqref="H216:H220">
      <formula1>0</formula1>
    </dataValidation>
    <dataValidation type="textLength" operator="equal" allowBlank="1" showInputMessage="1" showErrorMessage="1" error="This cell should remain blank." sqref="H221">
      <formula1>0</formula1>
    </dataValidation>
    <dataValidation type="decimal" operator="greaterThanOrEqual" allowBlank="1" showInputMessage="1" showErrorMessage="1" error="The volume must not be negative." sqref="H222:H226">
      <formula1>0</formula1>
    </dataValidation>
    <dataValidation type="textLength" operator="equal" allowBlank="1" showInputMessage="1" showErrorMessage="1" error="This cell should remain blank." sqref="H227">
      <formula1>0</formula1>
    </dataValidation>
    <dataValidation type="decimal" operator="greaterThanOrEqual" allowBlank="1" showInputMessage="1" showErrorMessage="1" error="The volume must not be negative." sqref="H228:H232">
      <formula1>0</formula1>
    </dataValidation>
    <dataValidation type="textLength" operator="equal" allowBlank="1" showInputMessage="1" showErrorMessage="1" error="This cell should remain blank." sqref="H233">
      <formula1>0</formula1>
    </dataValidation>
    <dataValidation type="decimal" operator="greaterThanOrEqual" allowBlank="1" showInputMessage="1" showErrorMessage="1" error="The volume must not be negative." sqref="H234:H238">
      <formula1>0</formula1>
    </dataValidation>
    <dataValidation type="textLength" operator="equal" allowBlank="1" showInputMessage="1" showErrorMessage="1" error="This cell should remain blank." sqref="H239">
      <formula1>0</formula1>
    </dataValidation>
    <dataValidation type="decimal" operator="greaterThanOrEqual" allowBlank="1" showInputMessage="1" showErrorMessage="1" error="The volume must not be negative." sqref="H240:H244">
      <formula1>0</formula1>
    </dataValidation>
    <dataValidation type="textLength" operator="equal" allowBlank="1" showInputMessage="1" showErrorMessage="1" error="This cell should remain blank." sqref="H245">
      <formula1>0</formula1>
    </dataValidation>
    <dataValidation type="decimal" operator="greaterThanOrEqual" allowBlank="1" showInputMessage="1" showErrorMessage="1" error="The volume must not be negative." sqref="H246:H250">
      <formula1>0</formula1>
    </dataValidation>
  </dataValidations>
  <pageMargins left="0.7" right="0.7" top="0.75" bottom="0.75" header="0.3" footer="0.3"/>
  <pageSetup paperSize="9" fitToHeight="0" orientation="portrait"/>
  <headerFooter>
    <oddHeader>&amp;L&amp;A&amp;C&amp;R&amp;P of &amp;N</oddHeader>
    <oddFooter>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205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RowHeight="15"/>
  <cols>
    <col min="1" max="1" width="20.7109375" customWidth="1"/>
    <col min="2" max="2" width="35.7109375" customWidth="1"/>
    <col min="3" max="3" width="20.7109375" customWidth="1"/>
    <col min="4" max="4" width="35.7109375" customWidth="1"/>
    <col min="5" max="251" width="20.7109375" customWidth="1"/>
  </cols>
  <sheetData>
    <row r="1" spans="1:13" ht="21" customHeight="1">
      <c r="A1" s="1" t="str">
        <f>"Power flow input data for "&amp;'11'!B7&amp;" in "&amp;'11'!C7&amp;" ("&amp;'11'!D7&amp;")"</f>
        <v>Power flow input data for no company in no year (no data version)</v>
      </c>
    </row>
    <row r="3" spans="1:13" ht="21" customHeight="1">
      <c r="A3" s="1" t="s">
        <v>238</v>
      </c>
    </row>
    <row r="5" spans="1:13" ht="30">
      <c r="B5" s="15" t="s">
        <v>239</v>
      </c>
      <c r="C5" s="15" t="s">
        <v>240</v>
      </c>
      <c r="D5" s="15" t="s">
        <v>241</v>
      </c>
      <c r="E5" s="15" t="s">
        <v>242</v>
      </c>
      <c r="F5" s="15" t="s">
        <v>243</v>
      </c>
      <c r="G5" s="15" t="s">
        <v>244</v>
      </c>
      <c r="H5" s="15" t="s">
        <v>244</v>
      </c>
      <c r="I5" s="15" t="s">
        <v>245</v>
      </c>
      <c r="J5" s="15" t="s">
        <v>246</v>
      </c>
      <c r="K5" s="15" t="s">
        <v>244</v>
      </c>
      <c r="L5" s="15" t="s">
        <v>244</v>
      </c>
    </row>
    <row r="6" spans="1:13">
      <c r="A6" s="25">
        <v>1</v>
      </c>
      <c r="B6" s="26" t="e">
        <f>#VALUE!</f>
        <v>#VALUE!</v>
      </c>
      <c r="C6" s="26" t="e">
        <f>#VALUE!</f>
        <v>#VALUE!</v>
      </c>
      <c r="D6" s="26" t="e">
        <f>#VALUE!</f>
        <v>#VALUE!</v>
      </c>
      <c r="E6" s="18" t="e">
        <f>#VALUE!</f>
        <v>#VALUE!</v>
      </c>
      <c r="F6" s="18" t="e">
        <f>#VALUE!</f>
        <v>#VALUE!</v>
      </c>
      <c r="G6" s="22">
        <v>0</v>
      </c>
      <c r="H6" s="22">
        <v>0</v>
      </c>
      <c r="I6" s="19" t="e">
        <f>#VALUE!</f>
        <v>#VALUE!</v>
      </c>
      <c r="J6" s="19" t="e">
        <f>#VALUE!</f>
        <v>#VALUE!</v>
      </c>
      <c r="K6" s="22">
        <v>0</v>
      </c>
      <c r="L6" s="22">
        <v>0</v>
      </c>
      <c r="M6" s="17"/>
    </row>
    <row r="7" spans="1:13">
      <c r="A7" s="25">
        <v>2</v>
      </c>
      <c r="B7" s="26" t="e">
        <f>#VALUE!</f>
        <v>#VALUE!</v>
      </c>
      <c r="C7" s="26" t="e">
        <f>#VALUE!</f>
        <v>#VALUE!</v>
      </c>
      <c r="D7" s="26" t="e">
        <f>#VALUE!</f>
        <v>#VALUE!</v>
      </c>
      <c r="E7" s="18" t="e">
        <f>#VALUE!</f>
        <v>#VALUE!</v>
      </c>
      <c r="F7" s="18" t="e">
        <f>#VALUE!</f>
        <v>#VALUE!</v>
      </c>
      <c r="G7" s="22">
        <v>0</v>
      </c>
      <c r="H7" s="22">
        <v>0</v>
      </c>
      <c r="I7" s="19" t="e">
        <f>#VALUE!</f>
        <v>#VALUE!</v>
      </c>
      <c r="J7" s="19" t="e">
        <f>#VALUE!</f>
        <v>#VALUE!</v>
      </c>
      <c r="K7" s="22">
        <v>0</v>
      </c>
      <c r="L7" s="22">
        <v>0</v>
      </c>
      <c r="M7" s="17"/>
    </row>
    <row r="8" spans="1:13">
      <c r="A8" s="25">
        <v>3</v>
      </c>
      <c r="B8" s="26" t="e">
        <f>#VALUE!</f>
        <v>#VALUE!</v>
      </c>
      <c r="C8" s="26" t="e">
        <f>#VALUE!</f>
        <v>#VALUE!</v>
      </c>
      <c r="D8" s="26" t="e">
        <f>#VALUE!</f>
        <v>#VALUE!</v>
      </c>
      <c r="E8" s="18" t="e">
        <f>#VALUE!</f>
        <v>#VALUE!</v>
      </c>
      <c r="F8" s="18" t="e">
        <f>#VALUE!</f>
        <v>#VALUE!</v>
      </c>
      <c r="G8" s="22">
        <v>0</v>
      </c>
      <c r="H8" s="22">
        <v>0</v>
      </c>
      <c r="I8" s="19" t="e">
        <f>#VALUE!</f>
        <v>#VALUE!</v>
      </c>
      <c r="J8" s="19" t="e">
        <f>#VALUE!</f>
        <v>#VALUE!</v>
      </c>
      <c r="K8" s="22">
        <v>0</v>
      </c>
      <c r="L8" s="22">
        <v>0</v>
      </c>
      <c r="M8" s="17"/>
    </row>
    <row r="9" spans="1:13">
      <c r="A9" s="25">
        <v>4</v>
      </c>
      <c r="B9" s="26" t="e">
        <f>#VALUE!</f>
        <v>#VALUE!</v>
      </c>
      <c r="C9" s="26" t="e">
        <f>#VALUE!</f>
        <v>#VALUE!</v>
      </c>
      <c r="D9" s="26" t="e">
        <f>#VALUE!</f>
        <v>#VALUE!</v>
      </c>
      <c r="E9" s="18" t="e">
        <f>#VALUE!</f>
        <v>#VALUE!</v>
      </c>
      <c r="F9" s="18" t="e">
        <f>#VALUE!</f>
        <v>#VALUE!</v>
      </c>
      <c r="G9" s="22">
        <v>0</v>
      </c>
      <c r="H9" s="22">
        <v>0</v>
      </c>
      <c r="I9" s="19" t="e">
        <f>#VALUE!</f>
        <v>#VALUE!</v>
      </c>
      <c r="J9" s="19" t="e">
        <f>#VALUE!</f>
        <v>#VALUE!</v>
      </c>
      <c r="K9" s="22">
        <v>0</v>
      </c>
      <c r="L9" s="22">
        <v>0</v>
      </c>
      <c r="M9" s="17"/>
    </row>
    <row r="10" spans="1:13">
      <c r="A10" s="25">
        <v>5</v>
      </c>
      <c r="B10" s="26" t="e">
        <f>#VALUE!</f>
        <v>#VALUE!</v>
      </c>
      <c r="C10" s="26" t="e">
        <f>#VALUE!</f>
        <v>#VALUE!</v>
      </c>
      <c r="D10" s="26" t="e">
        <f>#VALUE!</f>
        <v>#VALUE!</v>
      </c>
      <c r="E10" s="18" t="e">
        <f>#VALUE!</f>
        <v>#VALUE!</v>
      </c>
      <c r="F10" s="18" t="e">
        <f>#VALUE!</f>
        <v>#VALUE!</v>
      </c>
      <c r="G10" s="22">
        <v>0</v>
      </c>
      <c r="H10" s="22">
        <v>0</v>
      </c>
      <c r="I10" s="19" t="e">
        <f>#VALUE!</f>
        <v>#VALUE!</v>
      </c>
      <c r="J10" s="19" t="e">
        <f>#VALUE!</f>
        <v>#VALUE!</v>
      </c>
      <c r="K10" s="22">
        <v>0</v>
      </c>
      <c r="L10" s="22">
        <v>0</v>
      </c>
      <c r="M10" s="17"/>
    </row>
    <row r="11" spans="1:13">
      <c r="A11" s="25">
        <v>6</v>
      </c>
      <c r="B11" s="26" t="e">
        <f>#VALUE!</f>
        <v>#VALUE!</v>
      </c>
      <c r="C11" s="26" t="e">
        <f>#VALUE!</f>
        <v>#VALUE!</v>
      </c>
      <c r="D11" s="26" t="e">
        <f>#VALUE!</f>
        <v>#VALUE!</v>
      </c>
      <c r="E11" s="18" t="e">
        <f>#VALUE!</f>
        <v>#VALUE!</v>
      </c>
      <c r="F11" s="18" t="e">
        <f>#VALUE!</f>
        <v>#VALUE!</v>
      </c>
      <c r="G11" s="22">
        <v>0</v>
      </c>
      <c r="H11" s="22">
        <v>0</v>
      </c>
      <c r="I11" s="19" t="e">
        <f>#VALUE!</f>
        <v>#VALUE!</v>
      </c>
      <c r="J11" s="19" t="e">
        <f>#VALUE!</f>
        <v>#VALUE!</v>
      </c>
      <c r="K11" s="22">
        <v>0</v>
      </c>
      <c r="L11" s="22">
        <v>0</v>
      </c>
      <c r="M11" s="17"/>
    </row>
    <row r="12" spans="1:13">
      <c r="A12" s="25">
        <v>7</v>
      </c>
      <c r="B12" s="26" t="e">
        <f>#VALUE!</f>
        <v>#VALUE!</v>
      </c>
      <c r="C12" s="26" t="e">
        <f>#VALUE!</f>
        <v>#VALUE!</v>
      </c>
      <c r="D12" s="26" t="e">
        <f>#VALUE!</f>
        <v>#VALUE!</v>
      </c>
      <c r="E12" s="18" t="e">
        <f>#VALUE!</f>
        <v>#VALUE!</v>
      </c>
      <c r="F12" s="18" t="e">
        <f>#VALUE!</f>
        <v>#VALUE!</v>
      </c>
      <c r="G12" s="22">
        <v>0</v>
      </c>
      <c r="H12" s="22">
        <v>0</v>
      </c>
      <c r="I12" s="19" t="e">
        <f>#VALUE!</f>
        <v>#VALUE!</v>
      </c>
      <c r="J12" s="19" t="e">
        <f>#VALUE!</f>
        <v>#VALUE!</v>
      </c>
      <c r="K12" s="22">
        <v>0</v>
      </c>
      <c r="L12" s="22">
        <v>0</v>
      </c>
      <c r="M12" s="17"/>
    </row>
    <row r="13" spans="1:13">
      <c r="A13" s="25">
        <v>8</v>
      </c>
      <c r="B13" s="26" t="e">
        <f>#VALUE!</f>
        <v>#VALUE!</v>
      </c>
      <c r="C13" s="26" t="e">
        <f>#VALUE!</f>
        <v>#VALUE!</v>
      </c>
      <c r="D13" s="26" t="e">
        <f>#VALUE!</f>
        <v>#VALUE!</v>
      </c>
      <c r="E13" s="18" t="e">
        <f>#VALUE!</f>
        <v>#VALUE!</v>
      </c>
      <c r="F13" s="18" t="e">
        <f>#VALUE!</f>
        <v>#VALUE!</v>
      </c>
      <c r="G13" s="22">
        <v>0</v>
      </c>
      <c r="H13" s="22">
        <v>0</v>
      </c>
      <c r="I13" s="19" t="e">
        <f>#VALUE!</f>
        <v>#VALUE!</v>
      </c>
      <c r="J13" s="19" t="e">
        <f>#VALUE!</f>
        <v>#VALUE!</v>
      </c>
      <c r="K13" s="22">
        <v>0</v>
      </c>
      <c r="L13" s="22">
        <v>0</v>
      </c>
      <c r="M13" s="17"/>
    </row>
    <row r="14" spans="1:13">
      <c r="A14" s="25">
        <v>9</v>
      </c>
      <c r="B14" s="26" t="e">
        <f>#VALUE!</f>
        <v>#VALUE!</v>
      </c>
      <c r="C14" s="26" t="e">
        <f>#VALUE!</f>
        <v>#VALUE!</v>
      </c>
      <c r="D14" s="26" t="e">
        <f>#VALUE!</f>
        <v>#VALUE!</v>
      </c>
      <c r="E14" s="18" t="e">
        <f>#VALUE!</f>
        <v>#VALUE!</v>
      </c>
      <c r="F14" s="18" t="e">
        <f>#VALUE!</f>
        <v>#VALUE!</v>
      </c>
      <c r="G14" s="22">
        <v>0</v>
      </c>
      <c r="H14" s="22">
        <v>0</v>
      </c>
      <c r="I14" s="19" t="e">
        <f>#VALUE!</f>
        <v>#VALUE!</v>
      </c>
      <c r="J14" s="19" t="e">
        <f>#VALUE!</f>
        <v>#VALUE!</v>
      </c>
      <c r="K14" s="22">
        <v>0</v>
      </c>
      <c r="L14" s="22">
        <v>0</v>
      </c>
      <c r="M14" s="17"/>
    </row>
    <row r="15" spans="1:13">
      <c r="A15" s="25">
        <v>10</v>
      </c>
      <c r="B15" s="26" t="e">
        <f>#VALUE!</f>
        <v>#VALUE!</v>
      </c>
      <c r="C15" s="26" t="e">
        <f>#VALUE!</f>
        <v>#VALUE!</v>
      </c>
      <c r="D15" s="26" t="e">
        <f>#VALUE!</f>
        <v>#VALUE!</v>
      </c>
      <c r="E15" s="18" t="e">
        <f>#VALUE!</f>
        <v>#VALUE!</v>
      </c>
      <c r="F15" s="18" t="e">
        <f>#VALUE!</f>
        <v>#VALUE!</v>
      </c>
      <c r="G15" s="22">
        <v>0</v>
      </c>
      <c r="H15" s="22">
        <v>0</v>
      </c>
      <c r="I15" s="19" t="e">
        <f>#VALUE!</f>
        <v>#VALUE!</v>
      </c>
      <c r="J15" s="19" t="e">
        <f>#VALUE!</f>
        <v>#VALUE!</v>
      </c>
      <c r="K15" s="22">
        <v>0</v>
      </c>
      <c r="L15" s="22">
        <v>0</v>
      </c>
      <c r="M15" s="17"/>
    </row>
    <row r="16" spans="1:13">
      <c r="A16" s="25">
        <v>11</v>
      </c>
      <c r="B16" s="26" t="e">
        <f>#VALUE!</f>
        <v>#VALUE!</v>
      </c>
      <c r="C16" s="26" t="e">
        <f>#VALUE!</f>
        <v>#VALUE!</v>
      </c>
      <c r="D16" s="26" t="e">
        <f>#VALUE!</f>
        <v>#VALUE!</v>
      </c>
      <c r="E16" s="18" t="e">
        <f>#VALUE!</f>
        <v>#VALUE!</v>
      </c>
      <c r="F16" s="18" t="e">
        <f>#VALUE!</f>
        <v>#VALUE!</v>
      </c>
      <c r="G16" s="22">
        <v>0</v>
      </c>
      <c r="H16" s="22">
        <v>0</v>
      </c>
      <c r="I16" s="19" t="e">
        <f>#VALUE!</f>
        <v>#VALUE!</v>
      </c>
      <c r="J16" s="19" t="e">
        <f>#VALUE!</f>
        <v>#VALUE!</v>
      </c>
      <c r="K16" s="22">
        <v>0</v>
      </c>
      <c r="L16" s="22">
        <v>0</v>
      </c>
      <c r="M16" s="17"/>
    </row>
    <row r="17" spans="1:13">
      <c r="A17" s="25">
        <v>12</v>
      </c>
      <c r="B17" s="26" t="e">
        <f>#VALUE!</f>
        <v>#VALUE!</v>
      </c>
      <c r="C17" s="26" t="e">
        <f>#VALUE!</f>
        <v>#VALUE!</v>
      </c>
      <c r="D17" s="26" t="e">
        <f>#VALUE!</f>
        <v>#VALUE!</v>
      </c>
      <c r="E17" s="18" t="e">
        <f>#VALUE!</f>
        <v>#VALUE!</v>
      </c>
      <c r="F17" s="18" t="e">
        <f>#VALUE!</f>
        <v>#VALUE!</v>
      </c>
      <c r="G17" s="22">
        <v>0</v>
      </c>
      <c r="H17" s="22">
        <v>0</v>
      </c>
      <c r="I17" s="19" t="e">
        <f>#VALUE!</f>
        <v>#VALUE!</v>
      </c>
      <c r="J17" s="19" t="e">
        <f>#VALUE!</f>
        <v>#VALUE!</v>
      </c>
      <c r="K17" s="22">
        <v>0</v>
      </c>
      <c r="L17" s="22">
        <v>0</v>
      </c>
      <c r="M17" s="17"/>
    </row>
    <row r="18" spans="1:13">
      <c r="A18" s="25">
        <v>13</v>
      </c>
      <c r="B18" s="26" t="e">
        <f>#VALUE!</f>
        <v>#VALUE!</v>
      </c>
      <c r="C18" s="26" t="e">
        <f>#VALUE!</f>
        <v>#VALUE!</v>
      </c>
      <c r="D18" s="26" t="e">
        <f>#VALUE!</f>
        <v>#VALUE!</v>
      </c>
      <c r="E18" s="18" t="e">
        <f>#VALUE!</f>
        <v>#VALUE!</v>
      </c>
      <c r="F18" s="18" t="e">
        <f>#VALUE!</f>
        <v>#VALUE!</v>
      </c>
      <c r="G18" s="22">
        <v>0</v>
      </c>
      <c r="H18" s="22">
        <v>0</v>
      </c>
      <c r="I18" s="19" t="e">
        <f>#VALUE!</f>
        <v>#VALUE!</v>
      </c>
      <c r="J18" s="19" t="e">
        <f>#VALUE!</f>
        <v>#VALUE!</v>
      </c>
      <c r="K18" s="22">
        <v>0</v>
      </c>
      <c r="L18" s="22">
        <v>0</v>
      </c>
      <c r="M18" s="17"/>
    </row>
    <row r="19" spans="1:13">
      <c r="A19" s="25">
        <v>14</v>
      </c>
      <c r="B19" s="26" t="e">
        <f>#VALUE!</f>
        <v>#VALUE!</v>
      </c>
      <c r="C19" s="26" t="e">
        <f>#VALUE!</f>
        <v>#VALUE!</v>
      </c>
      <c r="D19" s="26" t="e">
        <f>#VALUE!</f>
        <v>#VALUE!</v>
      </c>
      <c r="E19" s="18" t="e">
        <f>#VALUE!</f>
        <v>#VALUE!</v>
      </c>
      <c r="F19" s="18" t="e">
        <f>#VALUE!</f>
        <v>#VALUE!</v>
      </c>
      <c r="G19" s="22">
        <v>0</v>
      </c>
      <c r="H19" s="22">
        <v>0</v>
      </c>
      <c r="I19" s="19" t="e">
        <f>#VALUE!</f>
        <v>#VALUE!</v>
      </c>
      <c r="J19" s="19" t="e">
        <f>#VALUE!</f>
        <v>#VALUE!</v>
      </c>
      <c r="K19" s="22">
        <v>0</v>
      </c>
      <c r="L19" s="22">
        <v>0</v>
      </c>
      <c r="M19" s="17"/>
    </row>
    <row r="20" spans="1:13">
      <c r="A20" s="25">
        <v>15</v>
      </c>
      <c r="B20" s="26" t="e">
        <f>#VALUE!</f>
        <v>#VALUE!</v>
      </c>
      <c r="C20" s="26" t="e">
        <f>#VALUE!</f>
        <v>#VALUE!</v>
      </c>
      <c r="D20" s="26" t="e">
        <f>#VALUE!</f>
        <v>#VALUE!</v>
      </c>
      <c r="E20" s="18" t="e">
        <f>#VALUE!</f>
        <v>#VALUE!</v>
      </c>
      <c r="F20" s="18" t="e">
        <f>#VALUE!</f>
        <v>#VALUE!</v>
      </c>
      <c r="G20" s="22">
        <v>0</v>
      </c>
      <c r="H20" s="22">
        <v>0</v>
      </c>
      <c r="I20" s="19" t="e">
        <f>#VALUE!</f>
        <v>#VALUE!</v>
      </c>
      <c r="J20" s="19" t="e">
        <f>#VALUE!</f>
        <v>#VALUE!</v>
      </c>
      <c r="K20" s="22">
        <v>0</v>
      </c>
      <c r="L20" s="22">
        <v>0</v>
      </c>
      <c r="M20" s="17"/>
    </row>
    <row r="21" spans="1:13">
      <c r="A21" s="25">
        <v>16</v>
      </c>
      <c r="B21" s="26" t="e">
        <f>#VALUE!</f>
        <v>#VALUE!</v>
      </c>
      <c r="C21" s="26" t="e">
        <f>#VALUE!</f>
        <v>#VALUE!</v>
      </c>
      <c r="D21" s="26" t="e">
        <f>#VALUE!</f>
        <v>#VALUE!</v>
      </c>
      <c r="E21" s="18" t="e">
        <f>#VALUE!</f>
        <v>#VALUE!</v>
      </c>
      <c r="F21" s="18" t="e">
        <f>#VALUE!</f>
        <v>#VALUE!</v>
      </c>
      <c r="G21" s="22">
        <v>0</v>
      </c>
      <c r="H21" s="22">
        <v>0</v>
      </c>
      <c r="I21" s="19" t="e">
        <f>#VALUE!</f>
        <v>#VALUE!</v>
      </c>
      <c r="J21" s="19" t="e">
        <f>#VALUE!</f>
        <v>#VALUE!</v>
      </c>
      <c r="K21" s="22">
        <v>0</v>
      </c>
      <c r="L21" s="22">
        <v>0</v>
      </c>
      <c r="M21" s="17"/>
    </row>
    <row r="22" spans="1:13">
      <c r="A22" s="25">
        <v>17</v>
      </c>
      <c r="B22" s="26" t="e">
        <f>#VALUE!</f>
        <v>#VALUE!</v>
      </c>
      <c r="C22" s="26" t="e">
        <f>#VALUE!</f>
        <v>#VALUE!</v>
      </c>
      <c r="D22" s="26" t="e">
        <f>#VALUE!</f>
        <v>#VALUE!</v>
      </c>
      <c r="E22" s="18" t="e">
        <f>#VALUE!</f>
        <v>#VALUE!</v>
      </c>
      <c r="F22" s="18" t="e">
        <f>#VALUE!</f>
        <v>#VALUE!</v>
      </c>
      <c r="G22" s="22">
        <v>0</v>
      </c>
      <c r="H22" s="22">
        <v>0</v>
      </c>
      <c r="I22" s="19" t="e">
        <f>#VALUE!</f>
        <v>#VALUE!</v>
      </c>
      <c r="J22" s="19" t="e">
        <f>#VALUE!</f>
        <v>#VALUE!</v>
      </c>
      <c r="K22" s="22">
        <v>0</v>
      </c>
      <c r="L22" s="22">
        <v>0</v>
      </c>
      <c r="M22" s="17"/>
    </row>
    <row r="23" spans="1:13">
      <c r="A23" s="25">
        <v>18</v>
      </c>
      <c r="B23" s="26" t="e">
        <f>#VALUE!</f>
        <v>#VALUE!</v>
      </c>
      <c r="C23" s="26" t="e">
        <f>#VALUE!</f>
        <v>#VALUE!</v>
      </c>
      <c r="D23" s="26" t="e">
        <f>#VALUE!</f>
        <v>#VALUE!</v>
      </c>
      <c r="E23" s="18" t="e">
        <f>#VALUE!</f>
        <v>#VALUE!</v>
      </c>
      <c r="F23" s="18" t="e">
        <f>#VALUE!</f>
        <v>#VALUE!</v>
      </c>
      <c r="G23" s="22">
        <v>0</v>
      </c>
      <c r="H23" s="22">
        <v>0</v>
      </c>
      <c r="I23" s="19" t="e">
        <f>#VALUE!</f>
        <v>#VALUE!</v>
      </c>
      <c r="J23" s="19" t="e">
        <f>#VALUE!</f>
        <v>#VALUE!</v>
      </c>
      <c r="K23" s="22">
        <v>0</v>
      </c>
      <c r="L23" s="22">
        <v>0</v>
      </c>
      <c r="M23" s="17"/>
    </row>
    <row r="24" spans="1:13">
      <c r="A24" s="25">
        <v>19</v>
      </c>
      <c r="B24" s="26" t="e">
        <f>#VALUE!</f>
        <v>#VALUE!</v>
      </c>
      <c r="C24" s="26" t="e">
        <f>#VALUE!</f>
        <v>#VALUE!</v>
      </c>
      <c r="D24" s="26" t="e">
        <f>#VALUE!</f>
        <v>#VALUE!</v>
      </c>
      <c r="E24" s="18" t="e">
        <f>#VALUE!</f>
        <v>#VALUE!</v>
      </c>
      <c r="F24" s="18" t="e">
        <f>#VALUE!</f>
        <v>#VALUE!</v>
      </c>
      <c r="G24" s="22">
        <v>0</v>
      </c>
      <c r="H24" s="22">
        <v>0</v>
      </c>
      <c r="I24" s="19" t="e">
        <f>#VALUE!</f>
        <v>#VALUE!</v>
      </c>
      <c r="J24" s="19" t="e">
        <f>#VALUE!</f>
        <v>#VALUE!</v>
      </c>
      <c r="K24" s="22">
        <v>0</v>
      </c>
      <c r="L24" s="22">
        <v>0</v>
      </c>
      <c r="M24" s="17"/>
    </row>
    <row r="25" spans="1:13">
      <c r="A25" s="25">
        <v>20</v>
      </c>
      <c r="B25" s="26" t="e">
        <f>#VALUE!</f>
        <v>#VALUE!</v>
      </c>
      <c r="C25" s="26" t="e">
        <f>#VALUE!</f>
        <v>#VALUE!</v>
      </c>
      <c r="D25" s="26" t="e">
        <f>#VALUE!</f>
        <v>#VALUE!</v>
      </c>
      <c r="E25" s="18" t="e">
        <f>#VALUE!</f>
        <v>#VALUE!</v>
      </c>
      <c r="F25" s="18" t="e">
        <f>#VALUE!</f>
        <v>#VALUE!</v>
      </c>
      <c r="G25" s="22">
        <v>0</v>
      </c>
      <c r="H25" s="22">
        <v>0</v>
      </c>
      <c r="I25" s="19" t="e">
        <f>#VALUE!</f>
        <v>#VALUE!</v>
      </c>
      <c r="J25" s="19" t="e">
        <f>#VALUE!</f>
        <v>#VALUE!</v>
      </c>
      <c r="K25" s="22">
        <v>0</v>
      </c>
      <c r="L25" s="22">
        <v>0</v>
      </c>
      <c r="M25" s="17"/>
    </row>
    <row r="26" spans="1:13">
      <c r="A26" s="25">
        <v>21</v>
      </c>
      <c r="B26" s="26" t="e">
        <f>#VALUE!</f>
        <v>#VALUE!</v>
      </c>
      <c r="C26" s="26" t="e">
        <f>#VALUE!</f>
        <v>#VALUE!</v>
      </c>
      <c r="D26" s="26" t="e">
        <f>#VALUE!</f>
        <v>#VALUE!</v>
      </c>
      <c r="E26" s="18" t="e">
        <f>#VALUE!</f>
        <v>#VALUE!</v>
      </c>
      <c r="F26" s="18" t="e">
        <f>#VALUE!</f>
        <v>#VALUE!</v>
      </c>
      <c r="G26" s="22">
        <v>0</v>
      </c>
      <c r="H26" s="22">
        <v>0</v>
      </c>
      <c r="I26" s="19" t="e">
        <f>#VALUE!</f>
        <v>#VALUE!</v>
      </c>
      <c r="J26" s="19" t="e">
        <f>#VALUE!</f>
        <v>#VALUE!</v>
      </c>
      <c r="K26" s="22">
        <v>0</v>
      </c>
      <c r="L26" s="22">
        <v>0</v>
      </c>
      <c r="M26" s="17"/>
    </row>
    <row r="27" spans="1:13">
      <c r="A27" s="25">
        <v>22</v>
      </c>
      <c r="B27" s="26" t="e">
        <f>#VALUE!</f>
        <v>#VALUE!</v>
      </c>
      <c r="C27" s="26" t="e">
        <f>#VALUE!</f>
        <v>#VALUE!</v>
      </c>
      <c r="D27" s="26" t="e">
        <f>#VALUE!</f>
        <v>#VALUE!</v>
      </c>
      <c r="E27" s="18" t="e">
        <f>#VALUE!</f>
        <v>#VALUE!</v>
      </c>
      <c r="F27" s="18" t="e">
        <f>#VALUE!</f>
        <v>#VALUE!</v>
      </c>
      <c r="G27" s="22">
        <v>0</v>
      </c>
      <c r="H27" s="22">
        <v>0</v>
      </c>
      <c r="I27" s="19" t="e">
        <f>#VALUE!</f>
        <v>#VALUE!</v>
      </c>
      <c r="J27" s="19" t="e">
        <f>#VALUE!</f>
        <v>#VALUE!</v>
      </c>
      <c r="K27" s="22">
        <v>0</v>
      </c>
      <c r="L27" s="22">
        <v>0</v>
      </c>
      <c r="M27" s="17"/>
    </row>
    <row r="28" spans="1:13">
      <c r="A28" s="25">
        <v>23</v>
      </c>
      <c r="B28" s="26" t="e">
        <f>#VALUE!</f>
        <v>#VALUE!</v>
      </c>
      <c r="C28" s="26" t="e">
        <f>#VALUE!</f>
        <v>#VALUE!</v>
      </c>
      <c r="D28" s="26" t="e">
        <f>#VALUE!</f>
        <v>#VALUE!</v>
      </c>
      <c r="E28" s="18" t="e">
        <f>#VALUE!</f>
        <v>#VALUE!</v>
      </c>
      <c r="F28" s="18" t="e">
        <f>#VALUE!</f>
        <v>#VALUE!</v>
      </c>
      <c r="G28" s="22">
        <v>0</v>
      </c>
      <c r="H28" s="22">
        <v>0</v>
      </c>
      <c r="I28" s="19" t="e">
        <f>#VALUE!</f>
        <v>#VALUE!</v>
      </c>
      <c r="J28" s="19" t="e">
        <f>#VALUE!</f>
        <v>#VALUE!</v>
      </c>
      <c r="K28" s="22">
        <v>0</v>
      </c>
      <c r="L28" s="22">
        <v>0</v>
      </c>
      <c r="M28" s="17"/>
    </row>
    <row r="29" spans="1:13">
      <c r="A29" s="25">
        <v>24</v>
      </c>
      <c r="B29" s="26" t="e">
        <f>#VALUE!</f>
        <v>#VALUE!</v>
      </c>
      <c r="C29" s="26" t="e">
        <f>#VALUE!</f>
        <v>#VALUE!</v>
      </c>
      <c r="D29" s="26" t="e">
        <f>#VALUE!</f>
        <v>#VALUE!</v>
      </c>
      <c r="E29" s="18" t="e">
        <f>#VALUE!</f>
        <v>#VALUE!</v>
      </c>
      <c r="F29" s="18" t="e">
        <f>#VALUE!</f>
        <v>#VALUE!</v>
      </c>
      <c r="G29" s="22">
        <v>0</v>
      </c>
      <c r="H29" s="22">
        <v>0</v>
      </c>
      <c r="I29" s="19" t="e">
        <f>#VALUE!</f>
        <v>#VALUE!</v>
      </c>
      <c r="J29" s="19" t="e">
        <f>#VALUE!</f>
        <v>#VALUE!</v>
      </c>
      <c r="K29" s="22">
        <v>0</v>
      </c>
      <c r="L29" s="22">
        <v>0</v>
      </c>
      <c r="M29" s="17"/>
    </row>
    <row r="30" spans="1:13">
      <c r="A30" s="25">
        <v>25</v>
      </c>
      <c r="B30" s="26" t="e">
        <f>#VALUE!</f>
        <v>#VALUE!</v>
      </c>
      <c r="C30" s="26" t="e">
        <f>#VALUE!</f>
        <v>#VALUE!</v>
      </c>
      <c r="D30" s="26" t="e">
        <f>#VALUE!</f>
        <v>#VALUE!</v>
      </c>
      <c r="E30" s="18" t="e">
        <f>#VALUE!</f>
        <v>#VALUE!</v>
      </c>
      <c r="F30" s="18" t="e">
        <f>#VALUE!</f>
        <v>#VALUE!</v>
      </c>
      <c r="G30" s="22">
        <v>0</v>
      </c>
      <c r="H30" s="22">
        <v>0</v>
      </c>
      <c r="I30" s="19" t="e">
        <f>#VALUE!</f>
        <v>#VALUE!</v>
      </c>
      <c r="J30" s="19" t="e">
        <f>#VALUE!</f>
        <v>#VALUE!</v>
      </c>
      <c r="K30" s="22">
        <v>0</v>
      </c>
      <c r="L30" s="22">
        <v>0</v>
      </c>
      <c r="M30" s="17"/>
    </row>
    <row r="31" spans="1:13">
      <c r="A31" s="25">
        <v>26</v>
      </c>
      <c r="B31" s="26" t="e">
        <f>#VALUE!</f>
        <v>#VALUE!</v>
      </c>
      <c r="C31" s="26" t="e">
        <f>#VALUE!</f>
        <v>#VALUE!</v>
      </c>
      <c r="D31" s="26" t="e">
        <f>#VALUE!</f>
        <v>#VALUE!</v>
      </c>
      <c r="E31" s="18" t="e">
        <f>#VALUE!</f>
        <v>#VALUE!</v>
      </c>
      <c r="F31" s="18" t="e">
        <f>#VALUE!</f>
        <v>#VALUE!</v>
      </c>
      <c r="G31" s="22">
        <v>0</v>
      </c>
      <c r="H31" s="22">
        <v>0</v>
      </c>
      <c r="I31" s="19" t="e">
        <f>#VALUE!</f>
        <v>#VALUE!</v>
      </c>
      <c r="J31" s="19" t="e">
        <f>#VALUE!</f>
        <v>#VALUE!</v>
      </c>
      <c r="K31" s="22">
        <v>0</v>
      </c>
      <c r="L31" s="22">
        <v>0</v>
      </c>
      <c r="M31" s="17"/>
    </row>
    <row r="32" spans="1:13">
      <c r="A32" s="25">
        <v>27</v>
      </c>
      <c r="B32" s="26" t="e">
        <f>#VALUE!</f>
        <v>#VALUE!</v>
      </c>
      <c r="C32" s="26" t="e">
        <f>#VALUE!</f>
        <v>#VALUE!</v>
      </c>
      <c r="D32" s="26" t="e">
        <f>#VALUE!</f>
        <v>#VALUE!</v>
      </c>
      <c r="E32" s="18" t="e">
        <f>#VALUE!</f>
        <v>#VALUE!</v>
      </c>
      <c r="F32" s="18" t="e">
        <f>#VALUE!</f>
        <v>#VALUE!</v>
      </c>
      <c r="G32" s="22">
        <v>0</v>
      </c>
      <c r="H32" s="22">
        <v>0</v>
      </c>
      <c r="I32" s="19" t="e">
        <f>#VALUE!</f>
        <v>#VALUE!</v>
      </c>
      <c r="J32" s="19" t="e">
        <f>#VALUE!</f>
        <v>#VALUE!</v>
      </c>
      <c r="K32" s="22">
        <v>0</v>
      </c>
      <c r="L32" s="22">
        <v>0</v>
      </c>
      <c r="M32" s="17"/>
    </row>
    <row r="33" spans="1:13">
      <c r="A33" s="25">
        <v>28</v>
      </c>
      <c r="B33" s="26" t="e">
        <f>#VALUE!</f>
        <v>#VALUE!</v>
      </c>
      <c r="C33" s="26" t="e">
        <f>#VALUE!</f>
        <v>#VALUE!</v>
      </c>
      <c r="D33" s="26" t="e">
        <f>#VALUE!</f>
        <v>#VALUE!</v>
      </c>
      <c r="E33" s="18" t="e">
        <f>#VALUE!</f>
        <v>#VALUE!</v>
      </c>
      <c r="F33" s="18" t="e">
        <f>#VALUE!</f>
        <v>#VALUE!</v>
      </c>
      <c r="G33" s="22">
        <v>0</v>
      </c>
      <c r="H33" s="22">
        <v>0</v>
      </c>
      <c r="I33" s="19" t="e">
        <f>#VALUE!</f>
        <v>#VALUE!</v>
      </c>
      <c r="J33" s="19" t="e">
        <f>#VALUE!</f>
        <v>#VALUE!</v>
      </c>
      <c r="K33" s="22">
        <v>0</v>
      </c>
      <c r="L33" s="22">
        <v>0</v>
      </c>
      <c r="M33" s="17"/>
    </row>
    <row r="34" spans="1:13">
      <c r="A34" s="25">
        <v>29</v>
      </c>
      <c r="B34" s="26" t="e">
        <f>#VALUE!</f>
        <v>#VALUE!</v>
      </c>
      <c r="C34" s="26" t="e">
        <f>#VALUE!</f>
        <v>#VALUE!</v>
      </c>
      <c r="D34" s="26" t="e">
        <f>#VALUE!</f>
        <v>#VALUE!</v>
      </c>
      <c r="E34" s="18" t="e">
        <f>#VALUE!</f>
        <v>#VALUE!</v>
      </c>
      <c r="F34" s="18" t="e">
        <f>#VALUE!</f>
        <v>#VALUE!</v>
      </c>
      <c r="G34" s="22">
        <v>0</v>
      </c>
      <c r="H34" s="22">
        <v>0</v>
      </c>
      <c r="I34" s="19" t="e">
        <f>#VALUE!</f>
        <v>#VALUE!</v>
      </c>
      <c r="J34" s="19" t="e">
        <f>#VALUE!</f>
        <v>#VALUE!</v>
      </c>
      <c r="K34" s="22">
        <v>0</v>
      </c>
      <c r="L34" s="22">
        <v>0</v>
      </c>
      <c r="M34" s="17"/>
    </row>
    <row r="35" spans="1:13">
      <c r="A35" s="25">
        <v>30</v>
      </c>
      <c r="B35" s="26" t="e">
        <f>#VALUE!</f>
        <v>#VALUE!</v>
      </c>
      <c r="C35" s="26" t="e">
        <f>#VALUE!</f>
        <v>#VALUE!</v>
      </c>
      <c r="D35" s="26" t="e">
        <f>#VALUE!</f>
        <v>#VALUE!</v>
      </c>
      <c r="E35" s="18" t="e">
        <f>#VALUE!</f>
        <v>#VALUE!</v>
      </c>
      <c r="F35" s="18" t="e">
        <f>#VALUE!</f>
        <v>#VALUE!</v>
      </c>
      <c r="G35" s="22">
        <v>0</v>
      </c>
      <c r="H35" s="22">
        <v>0</v>
      </c>
      <c r="I35" s="19" t="e">
        <f>#VALUE!</f>
        <v>#VALUE!</v>
      </c>
      <c r="J35" s="19" t="e">
        <f>#VALUE!</f>
        <v>#VALUE!</v>
      </c>
      <c r="K35" s="22">
        <v>0</v>
      </c>
      <c r="L35" s="22">
        <v>0</v>
      </c>
      <c r="M35" s="17"/>
    </row>
    <row r="36" spans="1:13">
      <c r="A36" s="25">
        <v>31</v>
      </c>
      <c r="B36" s="26" t="e">
        <f>#VALUE!</f>
        <v>#VALUE!</v>
      </c>
      <c r="C36" s="26" t="e">
        <f>#VALUE!</f>
        <v>#VALUE!</v>
      </c>
      <c r="D36" s="26" t="e">
        <f>#VALUE!</f>
        <v>#VALUE!</v>
      </c>
      <c r="E36" s="18" t="e">
        <f>#VALUE!</f>
        <v>#VALUE!</v>
      </c>
      <c r="F36" s="18" t="e">
        <f>#VALUE!</f>
        <v>#VALUE!</v>
      </c>
      <c r="G36" s="22">
        <v>0</v>
      </c>
      <c r="H36" s="22">
        <v>0</v>
      </c>
      <c r="I36" s="19" t="e">
        <f>#VALUE!</f>
        <v>#VALUE!</v>
      </c>
      <c r="J36" s="19" t="e">
        <f>#VALUE!</f>
        <v>#VALUE!</v>
      </c>
      <c r="K36" s="22">
        <v>0</v>
      </c>
      <c r="L36" s="22">
        <v>0</v>
      </c>
      <c r="M36" s="17"/>
    </row>
    <row r="37" spans="1:13">
      <c r="A37" s="25">
        <v>32</v>
      </c>
      <c r="B37" s="26" t="e">
        <f>#VALUE!</f>
        <v>#VALUE!</v>
      </c>
      <c r="C37" s="26" t="e">
        <f>#VALUE!</f>
        <v>#VALUE!</v>
      </c>
      <c r="D37" s="26" t="e">
        <f>#VALUE!</f>
        <v>#VALUE!</v>
      </c>
      <c r="E37" s="18" t="e">
        <f>#VALUE!</f>
        <v>#VALUE!</v>
      </c>
      <c r="F37" s="18" t="e">
        <f>#VALUE!</f>
        <v>#VALUE!</v>
      </c>
      <c r="G37" s="22">
        <v>0</v>
      </c>
      <c r="H37" s="22">
        <v>0</v>
      </c>
      <c r="I37" s="19" t="e">
        <f>#VALUE!</f>
        <v>#VALUE!</v>
      </c>
      <c r="J37" s="19" t="e">
        <f>#VALUE!</f>
        <v>#VALUE!</v>
      </c>
      <c r="K37" s="22">
        <v>0</v>
      </c>
      <c r="L37" s="22">
        <v>0</v>
      </c>
      <c r="M37" s="17"/>
    </row>
    <row r="38" spans="1:13">
      <c r="A38" s="25">
        <v>33</v>
      </c>
      <c r="B38" s="26" t="e">
        <f>#VALUE!</f>
        <v>#VALUE!</v>
      </c>
      <c r="C38" s="26" t="e">
        <f>#VALUE!</f>
        <v>#VALUE!</v>
      </c>
      <c r="D38" s="26" t="e">
        <f>#VALUE!</f>
        <v>#VALUE!</v>
      </c>
      <c r="E38" s="18" t="e">
        <f>#VALUE!</f>
        <v>#VALUE!</v>
      </c>
      <c r="F38" s="18" t="e">
        <f>#VALUE!</f>
        <v>#VALUE!</v>
      </c>
      <c r="G38" s="22">
        <v>0</v>
      </c>
      <c r="H38" s="22">
        <v>0</v>
      </c>
      <c r="I38" s="19" t="e">
        <f>#VALUE!</f>
        <v>#VALUE!</v>
      </c>
      <c r="J38" s="19" t="e">
        <f>#VALUE!</f>
        <v>#VALUE!</v>
      </c>
      <c r="K38" s="22">
        <v>0</v>
      </c>
      <c r="L38" s="22">
        <v>0</v>
      </c>
      <c r="M38" s="17"/>
    </row>
    <row r="39" spans="1:13">
      <c r="A39" s="25">
        <v>34</v>
      </c>
      <c r="B39" s="26" t="e">
        <f>#VALUE!</f>
        <v>#VALUE!</v>
      </c>
      <c r="C39" s="26" t="e">
        <f>#VALUE!</f>
        <v>#VALUE!</v>
      </c>
      <c r="D39" s="26" t="e">
        <f>#VALUE!</f>
        <v>#VALUE!</v>
      </c>
      <c r="E39" s="18" t="e">
        <f>#VALUE!</f>
        <v>#VALUE!</v>
      </c>
      <c r="F39" s="18" t="e">
        <f>#VALUE!</f>
        <v>#VALUE!</v>
      </c>
      <c r="G39" s="22">
        <v>0</v>
      </c>
      <c r="H39" s="22">
        <v>0</v>
      </c>
      <c r="I39" s="19" t="e">
        <f>#VALUE!</f>
        <v>#VALUE!</v>
      </c>
      <c r="J39" s="19" t="e">
        <f>#VALUE!</f>
        <v>#VALUE!</v>
      </c>
      <c r="K39" s="22">
        <v>0</v>
      </c>
      <c r="L39" s="22">
        <v>0</v>
      </c>
      <c r="M39" s="17"/>
    </row>
    <row r="40" spans="1:13">
      <c r="A40" s="25">
        <v>35</v>
      </c>
      <c r="B40" s="26" t="e">
        <f>#VALUE!</f>
        <v>#VALUE!</v>
      </c>
      <c r="C40" s="26" t="e">
        <f>#VALUE!</f>
        <v>#VALUE!</v>
      </c>
      <c r="D40" s="26" t="e">
        <f>#VALUE!</f>
        <v>#VALUE!</v>
      </c>
      <c r="E40" s="18" t="e">
        <f>#VALUE!</f>
        <v>#VALUE!</v>
      </c>
      <c r="F40" s="18" t="e">
        <f>#VALUE!</f>
        <v>#VALUE!</v>
      </c>
      <c r="G40" s="22">
        <v>0</v>
      </c>
      <c r="H40" s="22">
        <v>0</v>
      </c>
      <c r="I40" s="19" t="e">
        <f>#VALUE!</f>
        <v>#VALUE!</v>
      </c>
      <c r="J40" s="19" t="e">
        <f>#VALUE!</f>
        <v>#VALUE!</v>
      </c>
      <c r="K40" s="22">
        <v>0</v>
      </c>
      <c r="L40" s="22">
        <v>0</v>
      </c>
      <c r="M40" s="17"/>
    </row>
    <row r="41" spans="1:13">
      <c r="A41" s="25">
        <v>36</v>
      </c>
      <c r="B41" s="26" t="e">
        <f>#VALUE!</f>
        <v>#VALUE!</v>
      </c>
      <c r="C41" s="26" t="e">
        <f>#VALUE!</f>
        <v>#VALUE!</v>
      </c>
      <c r="D41" s="26" t="e">
        <f>#VALUE!</f>
        <v>#VALUE!</v>
      </c>
      <c r="E41" s="18" t="e">
        <f>#VALUE!</f>
        <v>#VALUE!</v>
      </c>
      <c r="F41" s="18" t="e">
        <f>#VALUE!</f>
        <v>#VALUE!</v>
      </c>
      <c r="G41" s="22">
        <v>0</v>
      </c>
      <c r="H41" s="22">
        <v>0</v>
      </c>
      <c r="I41" s="19" t="e">
        <f>#VALUE!</f>
        <v>#VALUE!</v>
      </c>
      <c r="J41" s="19" t="e">
        <f>#VALUE!</f>
        <v>#VALUE!</v>
      </c>
      <c r="K41" s="22">
        <v>0</v>
      </c>
      <c r="L41" s="22">
        <v>0</v>
      </c>
      <c r="M41" s="17"/>
    </row>
    <row r="42" spans="1:13">
      <c r="A42" s="25">
        <v>37</v>
      </c>
      <c r="B42" s="26" t="e">
        <f>#VALUE!</f>
        <v>#VALUE!</v>
      </c>
      <c r="C42" s="26" t="e">
        <f>#VALUE!</f>
        <v>#VALUE!</v>
      </c>
      <c r="D42" s="26" t="e">
        <f>#VALUE!</f>
        <v>#VALUE!</v>
      </c>
      <c r="E42" s="18" t="e">
        <f>#VALUE!</f>
        <v>#VALUE!</v>
      </c>
      <c r="F42" s="18" t="e">
        <f>#VALUE!</f>
        <v>#VALUE!</v>
      </c>
      <c r="G42" s="22">
        <v>0</v>
      </c>
      <c r="H42" s="22">
        <v>0</v>
      </c>
      <c r="I42" s="19" t="e">
        <f>#VALUE!</f>
        <v>#VALUE!</v>
      </c>
      <c r="J42" s="19" t="e">
        <f>#VALUE!</f>
        <v>#VALUE!</v>
      </c>
      <c r="K42" s="22">
        <v>0</v>
      </c>
      <c r="L42" s="22">
        <v>0</v>
      </c>
      <c r="M42" s="17"/>
    </row>
    <row r="43" spans="1:13">
      <c r="A43" s="25">
        <v>38</v>
      </c>
      <c r="B43" s="26" t="e">
        <f>#VALUE!</f>
        <v>#VALUE!</v>
      </c>
      <c r="C43" s="26" t="e">
        <f>#VALUE!</f>
        <v>#VALUE!</v>
      </c>
      <c r="D43" s="26" t="e">
        <f>#VALUE!</f>
        <v>#VALUE!</v>
      </c>
      <c r="E43" s="18" t="e">
        <f>#VALUE!</f>
        <v>#VALUE!</v>
      </c>
      <c r="F43" s="18" t="e">
        <f>#VALUE!</f>
        <v>#VALUE!</v>
      </c>
      <c r="G43" s="22">
        <v>0</v>
      </c>
      <c r="H43" s="22">
        <v>0</v>
      </c>
      <c r="I43" s="19" t="e">
        <f>#VALUE!</f>
        <v>#VALUE!</v>
      </c>
      <c r="J43" s="19" t="e">
        <f>#VALUE!</f>
        <v>#VALUE!</v>
      </c>
      <c r="K43" s="22">
        <v>0</v>
      </c>
      <c r="L43" s="22">
        <v>0</v>
      </c>
      <c r="M43" s="17"/>
    </row>
    <row r="44" spans="1:13">
      <c r="A44" s="25">
        <v>39</v>
      </c>
      <c r="B44" s="26" t="e">
        <f>#VALUE!</f>
        <v>#VALUE!</v>
      </c>
      <c r="C44" s="26" t="e">
        <f>#VALUE!</f>
        <v>#VALUE!</v>
      </c>
      <c r="D44" s="26" t="e">
        <f>#VALUE!</f>
        <v>#VALUE!</v>
      </c>
      <c r="E44" s="18" t="e">
        <f>#VALUE!</f>
        <v>#VALUE!</v>
      </c>
      <c r="F44" s="18" t="e">
        <f>#VALUE!</f>
        <v>#VALUE!</v>
      </c>
      <c r="G44" s="22">
        <v>0</v>
      </c>
      <c r="H44" s="22">
        <v>0</v>
      </c>
      <c r="I44" s="19" t="e">
        <f>#VALUE!</f>
        <v>#VALUE!</v>
      </c>
      <c r="J44" s="19" t="e">
        <f>#VALUE!</f>
        <v>#VALUE!</v>
      </c>
      <c r="K44" s="22">
        <v>0</v>
      </c>
      <c r="L44" s="22">
        <v>0</v>
      </c>
      <c r="M44" s="17"/>
    </row>
    <row r="45" spans="1:13">
      <c r="A45" s="25">
        <v>40</v>
      </c>
      <c r="B45" s="26" t="e">
        <f>#VALUE!</f>
        <v>#VALUE!</v>
      </c>
      <c r="C45" s="26" t="e">
        <f>#VALUE!</f>
        <v>#VALUE!</v>
      </c>
      <c r="D45" s="26" t="e">
        <f>#VALUE!</f>
        <v>#VALUE!</v>
      </c>
      <c r="E45" s="18" t="e">
        <f>#VALUE!</f>
        <v>#VALUE!</v>
      </c>
      <c r="F45" s="18" t="e">
        <f>#VALUE!</f>
        <v>#VALUE!</v>
      </c>
      <c r="G45" s="22">
        <v>0</v>
      </c>
      <c r="H45" s="22">
        <v>0</v>
      </c>
      <c r="I45" s="19" t="e">
        <f>#VALUE!</f>
        <v>#VALUE!</v>
      </c>
      <c r="J45" s="19" t="e">
        <f>#VALUE!</f>
        <v>#VALUE!</v>
      </c>
      <c r="K45" s="22">
        <v>0</v>
      </c>
      <c r="L45" s="22">
        <v>0</v>
      </c>
      <c r="M45" s="17"/>
    </row>
    <row r="46" spans="1:13">
      <c r="A46" s="25">
        <v>41</v>
      </c>
      <c r="B46" s="26" t="e">
        <f>#VALUE!</f>
        <v>#VALUE!</v>
      </c>
      <c r="C46" s="26" t="e">
        <f>#VALUE!</f>
        <v>#VALUE!</v>
      </c>
      <c r="D46" s="26" t="e">
        <f>#VALUE!</f>
        <v>#VALUE!</v>
      </c>
      <c r="E46" s="18" t="e">
        <f>#VALUE!</f>
        <v>#VALUE!</v>
      </c>
      <c r="F46" s="18" t="e">
        <f>#VALUE!</f>
        <v>#VALUE!</v>
      </c>
      <c r="G46" s="22">
        <v>0</v>
      </c>
      <c r="H46" s="22">
        <v>0</v>
      </c>
      <c r="I46" s="19" t="e">
        <f>#VALUE!</f>
        <v>#VALUE!</v>
      </c>
      <c r="J46" s="19" t="e">
        <f>#VALUE!</f>
        <v>#VALUE!</v>
      </c>
      <c r="K46" s="22">
        <v>0</v>
      </c>
      <c r="L46" s="22">
        <v>0</v>
      </c>
      <c r="M46" s="17"/>
    </row>
    <row r="47" spans="1:13">
      <c r="A47" s="25">
        <v>42</v>
      </c>
      <c r="B47" s="26" t="e">
        <f>#VALUE!</f>
        <v>#VALUE!</v>
      </c>
      <c r="C47" s="26" t="e">
        <f>#VALUE!</f>
        <v>#VALUE!</v>
      </c>
      <c r="D47" s="26" t="e">
        <f>#VALUE!</f>
        <v>#VALUE!</v>
      </c>
      <c r="E47" s="18" t="e">
        <f>#VALUE!</f>
        <v>#VALUE!</v>
      </c>
      <c r="F47" s="18" t="e">
        <f>#VALUE!</f>
        <v>#VALUE!</v>
      </c>
      <c r="G47" s="22">
        <v>0</v>
      </c>
      <c r="H47" s="22">
        <v>0</v>
      </c>
      <c r="I47" s="19" t="e">
        <f>#VALUE!</f>
        <v>#VALUE!</v>
      </c>
      <c r="J47" s="19" t="e">
        <f>#VALUE!</f>
        <v>#VALUE!</v>
      </c>
      <c r="K47" s="22">
        <v>0</v>
      </c>
      <c r="L47" s="22">
        <v>0</v>
      </c>
      <c r="M47" s="17"/>
    </row>
    <row r="48" spans="1:13">
      <c r="A48" s="25">
        <v>43</v>
      </c>
      <c r="B48" s="26" t="e">
        <f>#VALUE!</f>
        <v>#VALUE!</v>
      </c>
      <c r="C48" s="26" t="e">
        <f>#VALUE!</f>
        <v>#VALUE!</v>
      </c>
      <c r="D48" s="26" t="e">
        <f>#VALUE!</f>
        <v>#VALUE!</v>
      </c>
      <c r="E48" s="18" t="e">
        <f>#VALUE!</f>
        <v>#VALUE!</v>
      </c>
      <c r="F48" s="18" t="e">
        <f>#VALUE!</f>
        <v>#VALUE!</v>
      </c>
      <c r="G48" s="22">
        <v>0</v>
      </c>
      <c r="H48" s="22">
        <v>0</v>
      </c>
      <c r="I48" s="19" t="e">
        <f>#VALUE!</f>
        <v>#VALUE!</v>
      </c>
      <c r="J48" s="19" t="e">
        <f>#VALUE!</f>
        <v>#VALUE!</v>
      </c>
      <c r="K48" s="22">
        <v>0</v>
      </c>
      <c r="L48" s="22">
        <v>0</v>
      </c>
      <c r="M48" s="17"/>
    </row>
    <row r="49" spans="1:13">
      <c r="A49" s="25">
        <v>44</v>
      </c>
      <c r="B49" s="26" t="e">
        <f>#VALUE!</f>
        <v>#VALUE!</v>
      </c>
      <c r="C49" s="26" t="e">
        <f>#VALUE!</f>
        <v>#VALUE!</v>
      </c>
      <c r="D49" s="26" t="e">
        <f>#VALUE!</f>
        <v>#VALUE!</v>
      </c>
      <c r="E49" s="18" t="e">
        <f>#VALUE!</f>
        <v>#VALUE!</v>
      </c>
      <c r="F49" s="18" t="e">
        <f>#VALUE!</f>
        <v>#VALUE!</v>
      </c>
      <c r="G49" s="22">
        <v>0</v>
      </c>
      <c r="H49" s="22">
        <v>0</v>
      </c>
      <c r="I49" s="19" t="e">
        <f>#VALUE!</f>
        <v>#VALUE!</v>
      </c>
      <c r="J49" s="19" t="e">
        <f>#VALUE!</f>
        <v>#VALUE!</v>
      </c>
      <c r="K49" s="22">
        <v>0</v>
      </c>
      <c r="L49" s="22">
        <v>0</v>
      </c>
      <c r="M49" s="17"/>
    </row>
    <row r="50" spans="1:13">
      <c r="A50" s="25">
        <v>45</v>
      </c>
      <c r="B50" s="26" t="e">
        <f>#VALUE!</f>
        <v>#VALUE!</v>
      </c>
      <c r="C50" s="26" t="e">
        <f>#VALUE!</f>
        <v>#VALUE!</v>
      </c>
      <c r="D50" s="26" t="e">
        <f>#VALUE!</f>
        <v>#VALUE!</v>
      </c>
      <c r="E50" s="18" t="e">
        <f>#VALUE!</f>
        <v>#VALUE!</v>
      </c>
      <c r="F50" s="18" t="e">
        <f>#VALUE!</f>
        <v>#VALUE!</v>
      </c>
      <c r="G50" s="22">
        <v>0</v>
      </c>
      <c r="H50" s="22">
        <v>0</v>
      </c>
      <c r="I50" s="19" t="e">
        <f>#VALUE!</f>
        <v>#VALUE!</v>
      </c>
      <c r="J50" s="19" t="e">
        <f>#VALUE!</f>
        <v>#VALUE!</v>
      </c>
      <c r="K50" s="22">
        <v>0</v>
      </c>
      <c r="L50" s="22">
        <v>0</v>
      </c>
      <c r="M50" s="17"/>
    </row>
    <row r="51" spans="1:13">
      <c r="A51" s="25">
        <v>46</v>
      </c>
      <c r="B51" s="26" t="e">
        <f>#VALUE!</f>
        <v>#VALUE!</v>
      </c>
      <c r="C51" s="26" t="e">
        <f>#VALUE!</f>
        <v>#VALUE!</v>
      </c>
      <c r="D51" s="26" t="e">
        <f>#VALUE!</f>
        <v>#VALUE!</v>
      </c>
      <c r="E51" s="18" t="e">
        <f>#VALUE!</f>
        <v>#VALUE!</v>
      </c>
      <c r="F51" s="18" t="e">
        <f>#VALUE!</f>
        <v>#VALUE!</v>
      </c>
      <c r="G51" s="22">
        <v>0</v>
      </c>
      <c r="H51" s="22">
        <v>0</v>
      </c>
      <c r="I51" s="19" t="e">
        <f>#VALUE!</f>
        <v>#VALUE!</v>
      </c>
      <c r="J51" s="19" t="e">
        <f>#VALUE!</f>
        <v>#VALUE!</v>
      </c>
      <c r="K51" s="22">
        <v>0</v>
      </c>
      <c r="L51" s="22">
        <v>0</v>
      </c>
      <c r="M51" s="17"/>
    </row>
    <row r="52" spans="1:13">
      <c r="A52" s="25">
        <v>47</v>
      </c>
      <c r="B52" s="26" t="e">
        <f>#VALUE!</f>
        <v>#VALUE!</v>
      </c>
      <c r="C52" s="26" t="e">
        <f>#VALUE!</f>
        <v>#VALUE!</v>
      </c>
      <c r="D52" s="26" t="e">
        <f>#VALUE!</f>
        <v>#VALUE!</v>
      </c>
      <c r="E52" s="18" t="e">
        <f>#VALUE!</f>
        <v>#VALUE!</v>
      </c>
      <c r="F52" s="18" t="e">
        <f>#VALUE!</f>
        <v>#VALUE!</v>
      </c>
      <c r="G52" s="22">
        <v>0</v>
      </c>
      <c r="H52" s="22">
        <v>0</v>
      </c>
      <c r="I52" s="19" t="e">
        <f>#VALUE!</f>
        <v>#VALUE!</v>
      </c>
      <c r="J52" s="19" t="e">
        <f>#VALUE!</f>
        <v>#VALUE!</v>
      </c>
      <c r="K52" s="22">
        <v>0</v>
      </c>
      <c r="L52" s="22">
        <v>0</v>
      </c>
      <c r="M52" s="17"/>
    </row>
    <row r="53" spans="1:13">
      <c r="A53" s="25">
        <v>48</v>
      </c>
      <c r="B53" s="26" t="e">
        <f>#VALUE!</f>
        <v>#VALUE!</v>
      </c>
      <c r="C53" s="26" t="e">
        <f>#VALUE!</f>
        <v>#VALUE!</v>
      </c>
      <c r="D53" s="26" t="e">
        <f>#VALUE!</f>
        <v>#VALUE!</v>
      </c>
      <c r="E53" s="18" t="e">
        <f>#VALUE!</f>
        <v>#VALUE!</v>
      </c>
      <c r="F53" s="18" t="e">
        <f>#VALUE!</f>
        <v>#VALUE!</v>
      </c>
      <c r="G53" s="22">
        <v>0</v>
      </c>
      <c r="H53" s="22">
        <v>0</v>
      </c>
      <c r="I53" s="19" t="e">
        <f>#VALUE!</f>
        <v>#VALUE!</v>
      </c>
      <c r="J53" s="19" t="e">
        <f>#VALUE!</f>
        <v>#VALUE!</v>
      </c>
      <c r="K53" s="22">
        <v>0</v>
      </c>
      <c r="L53" s="22">
        <v>0</v>
      </c>
      <c r="M53" s="17"/>
    </row>
    <row r="54" spans="1:13">
      <c r="A54" s="25">
        <v>49</v>
      </c>
      <c r="B54" s="26" t="e">
        <f>#VALUE!</f>
        <v>#VALUE!</v>
      </c>
      <c r="C54" s="26" t="e">
        <f>#VALUE!</f>
        <v>#VALUE!</v>
      </c>
      <c r="D54" s="26" t="e">
        <f>#VALUE!</f>
        <v>#VALUE!</v>
      </c>
      <c r="E54" s="18" t="e">
        <f>#VALUE!</f>
        <v>#VALUE!</v>
      </c>
      <c r="F54" s="18" t="e">
        <f>#VALUE!</f>
        <v>#VALUE!</v>
      </c>
      <c r="G54" s="22">
        <v>0</v>
      </c>
      <c r="H54" s="22">
        <v>0</v>
      </c>
      <c r="I54" s="19" t="e">
        <f>#VALUE!</f>
        <v>#VALUE!</v>
      </c>
      <c r="J54" s="19" t="e">
        <f>#VALUE!</f>
        <v>#VALUE!</v>
      </c>
      <c r="K54" s="22">
        <v>0</v>
      </c>
      <c r="L54" s="22">
        <v>0</v>
      </c>
      <c r="M54" s="17"/>
    </row>
    <row r="55" spans="1:13">
      <c r="A55" s="25">
        <v>50</v>
      </c>
      <c r="B55" s="26" t="e">
        <f>#VALUE!</f>
        <v>#VALUE!</v>
      </c>
      <c r="C55" s="26" t="e">
        <f>#VALUE!</f>
        <v>#VALUE!</v>
      </c>
      <c r="D55" s="26" t="e">
        <f>#VALUE!</f>
        <v>#VALUE!</v>
      </c>
      <c r="E55" s="18" t="e">
        <f>#VALUE!</f>
        <v>#VALUE!</v>
      </c>
      <c r="F55" s="18" t="e">
        <f>#VALUE!</f>
        <v>#VALUE!</v>
      </c>
      <c r="G55" s="22">
        <v>0</v>
      </c>
      <c r="H55" s="22">
        <v>0</v>
      </c>
      <c r="I55" s="19" t="e">
        <f>#VALUE!</f>
        <v>#VALUE!</v>
      </c>
      <c r="J55" s="19" t="e">
        <f>#VALUE!</f>
        <v>#VALUE!</v>
      </c>
      <c r="K55" s="22">
        <v>0</v>
      </c>
      <c r="L55" s="22">
        <v>0</v>
      </c>
      <c r="M55" s="17"/>
    </row>
    <row r="56" spans="1:13">
      <c r="A56" s="25">
        <v>51</v>
      </c>
      <c r="B56" s="26" t="e">
        <f>#VALUE!</f>
        <v>#VALUE!</v>
      </c>
      <c r="C56" s="26" t="e">
        <f>#VALUE!</f>
        <v>#VALUE!</v>
      </c>
      <c r="D56" s="26" t="e">
        <f>#VALUE!</f>
        <v>#VALUE!</v>
      </c>
      <c r="E56" s="18" t="e">
        <f>#VALUE!</f>
        <v>#VALUE!</v>
      </c>
      <c r="F56" s="18" t="e">
        <f>#VALUE!</f>
        <v>#VALUE!</v>
      </c>
      <c r="G56" s="22">
        <v>0</v>
      </c>
      <c r="H56" s="22">
        <v>0</v>
      </c>
      <c r="I56" s="19" t="e">
        <f>#VALUE!</f>
        <v>#VALUE!</v>
      </c>
      <c r="J56" s="19" t="e">
        <f>#VALUE!</f>
        <v>#VALUE!</v>
      </c>
      <c r="K56" s="22">
        <v>0</v>
      </c>
      <c r="L56" s="22">
        <v>0</v>
      </c>
      <c r="M56" s="17"/>
    </row>
    <row r="57" spans="1:13">
      <c r="A57" s="25">
        <v>52</v>
      </c>
      <c r="B57" s="26" t="e">
        <f>#VALUE!</f>
        <v>#VALUE!</v>
      </c>
      <c r="C57" s="26" t="e">
        <f>#VALUE!</f>
        <v>#VALUE!</v>
      </c>
      <c r="D57" s="26" t="e">
        <f>#VALUE!</f>
        <v>#VALUE!</v>
      </c>
      <c r="E57" s="18" t="e">
        <f>#VALUE!</f>
        <v>#VALUE!</v>
      </c>
      <c r="F57" s="18" t="e">
        <f>#VALUE!</f>
        <v>#VALUE!</v>
      </c>
      <c r="G57" s="22">
        <v>0</v>
      </c>
      <c r="H57" s="22">
        <v>0</v>
      </c>
      <c r="I57" s="19" t="e">
        <f>#VALUE!</f>
        <v>#VALUE!</v>
      </c>
      <c r="J57" s="19" t="e">
        <f>#VALUE!</f>
        <v>#VALUE!</v>
      </c>
      <c r="K57" s="22">
        <v>0</v>
      </c>
      <c r="L57" s="22">
        <v>0</v>
      </c>
      <c r="M57" s="17"/>
    </row>
    <row r="58" spans="1:13">
      <c r="A58" s="25">
        <v>53</v>
      </c>
      <c r="B58" s="26" t="e">
        <f>#VALUE!</f>
        <v>#VALUE!</v>
      </c>
      <c r="C58" s="26" t="e">
        <f>#VALUE!</f>
        <v>#VALUE!</v>
      </c>
      <c r="D58" s="26" t="e">
        <f>#VALUE!</f>
        <v>#VALUE!</v>
      </c>
      <c r="E58" s="18" t="e">
        <f>#VALUE!</f>
        <v>#VALUE!</v>
      </c>
      <c r="F58" s="18" t="e">
        <f>#VALUE!</f>
        <v>#VALUE!</v>
      </c>
      <c r="G58" s="22">
        <v>0</v>
      </c>
      <c r="H58" s="22">
        <v>0</v>
      </c>
      <c r="I58" s="19" t="e">
        <f>#VALUE!</f>
        <v>#VALUE!</v>
      </c>
      <c r="J58" s="19" t="e">
        <f>#VALUE!</f>
        <v>#VALUE!</v>
      </c>
      <c r="K58" s="22">
        <v>0</v>
      </c>
      <c r="L58" s="22">
        <v>0</v>
      </c>
      <c r="M58" s="17"/>
    </row>
    <row r="59" spans="1:13">
      <c r="A59" s="25">
        <v>54</v>
      </c>
      <c r="B59" s="26" t="e">
        <f>#VALUE!</f>
        <v>#VALUE!</v>
      </c>
      <c r="C59" s="26" t="e">
        <f>#VALUE!</f>
        <v>#VALUE!</v>
      </c>
      <c r="D59" s="26" t="e">
        <f>#VALUE!</f>
        <v>#VALUE!</v>
      </c>
      <c r="E59" s="18" t="e">
        <f>#VALUE!</f>
        <v>#VALUE!</v>
      </c>
      <c r="F59" s="18" t="e">
        <f>#VALUE!</f>
        <v>#VALUE!</v>
      </c>
      <c r="G59" s="22">
        <v>0</v>
      </c>
      <c r="H59" s="22">
        <v>0</v>
      </c>
      <c r="I59" s="19" t="e">
        <f>#VALUE!</f>
        <v>#VALUE!</v>
      </c>
      <c r="J59" s="19" t="e">
        <f>#VALUE!</f>
        <v>#VALUE!</v>
      </c>
      <c r="K59" s="22">
        <v>0</v>
      </c>
      <c r="L59" s="22">
        <v>0</v>
      </c>
      <c r="M59" s="17"/>
    </row>
    <row r="60" spans="1:13">
      <c r="A60" s="25">
        <v>55</v>
      </c>
      <c r="B60" s="26" t="e">
        <f>#VALUE!</f>
        <v>#VALUE!</v>
      </c>
      <c r="C60" s="26" t="e">
        <f>#VALUE!</f>
        <v>#VALUE!</v>
      </c>
      <c r="D60" s="26" t="e">
        <f>#VALUE!</f>
        <v>#VALUE!</v>
      </c>
      <c r="E60" s="18" t="e">
        <f>#VALUE!</f>
        <v>#VALUE!</v>
      </c>
      <c r="F60" s="18" t="e">
        <f>#VALUE!</f>
        <v>#VALUE!</v>
      </c>
      <c r="G60" s="22">
        <v>0</v>
      </c>
      <c r="H60" s="22">
        <v>0</v>
      </c>
      <c r="I60" s="19" t="e">
        <f>#VALUE!</f>
        <v>#VALUE!</v>
      </c>
      <c r="J60" s="19" t="e">
        <f>#VALUE!</f>
        <v>#VALUE!</v>
      </c>
      <c r="K60" s="22">
        <v>0</v>
      </c>
      <c r="L60" s="22">
        <v>0</v>
      </c>
      <c r="M60" s="17"/>
    </row>
    <row r="61" spans="1:13">
      <c r="A61" s="25">
        <v>56</v>
      </c>
      <c r="B61" s="26" t="e">
        <f>#VALUE!</f>
        <v>#VALUE!</v>
      </c>
      <c r="C61" s="26" t="e">
        <f>#VALUE!</f>
        <v>#VALUE!</v>
      </c>
      <c r="D61" s="26" t="e">
        <f>#VALUE!</f>
        <v>#VALUE!</v>
      </c>
      <c r="E61" s="18" t="e">
        <f>#VALUE!</f>
        <v>#VALUE!</v>
      </c>
      <c r="F61" s="18" t="e">
        <f>#VALUE!</f>
        <v>#VALUE!</v>
      </c>
      <c r="G61" s="22">
        <v>0</v>
      </c>
      <c r="H61" s="22">
        <v>0</v>
      </c>
      <c r="I61" s="19" t="e">
        <f>#VALUE!</f>
        <v>#VALUE!</v>
      </c>
      <c r="J61" s="19" t="e">
        <f>#VALUE!</f>
        <v>#VALUE!</v>
      </c>
      <c r="K61" s="22">
        <v>0</v>
      </c>
      <c r="L61" s="22">
        <v>0</v>
      </c>
      <c r="M61" s="17"/>
    </row>
    <row r="62" spans="1:13">
      <c r="A62" s="25">
        <v>57</v>
      </c>
      <c r="B62" s="26" t="e">
        <f>#VALUE!</f>
        <v>#VALUE!</v>
      </c>
      <c r="C62" s="26" t="e">
        <f>#VALUE!</f>
        <v>#VALUE!</v>
      </c>
      <c r="D62" s="26" t="e">
        <f>#VALUE!</f>
        <v>#VALUE!</v>
      </c>
      <c r="E62" s="18" t="e">
        <f>#VALUE!</f>
        <v>#VALUE!</v>
      </c>
      <c r="F62" s="18" t="e">
        <f>#VALUE!</f>
        <v>#VALUE!</v>
      </c>
      <c r="G62" s="22">
        <v>0</v>
      </c>
      <c r="H62" s="22">
        <v>0</v>
      </c>
      <c r="I62" s="19" t="e">
        <f>#VALUE!</f>
        <v>#VALUE!</v>
      </c>
      <c r="J62" s="19" t="e">
        <f>#VALUE!</f>
        <v>#VALUE!</v>
      </c>
      <c r="K62" s="22">
        <v>0</v>
      </c>
      <c r="L62" s="22">
        <v>0</v>
      </c>
      <c r="M62" s="17"/>
    </row>
    <row r="63" spans="1:13">
      <c r="A63" s="25">
        <v>58</v>
      </c>
      <c r="B63" s="26" t="e">
        <f>#VALUE!</f>
        <v>#VALUE!</v>
      </c>
      <c r="C63" s="26" t="e">
        <f>#VALUE!</f>
        <v>#VALUE!</v>
      </c>
      <c r="D63" s="26" t="e">
        <f>#VALUE!</f>
        <v>#VALUE!</v>
      </c>
      <c r="E63" s="18" t="e">
        <f>#VALUE!</f>
        <v>#VALUE!</v>
      </c>
      <c r="F63" s="18" t="e">
        <f>#VALUE!</f>
        <v>#VALUE!</v>
      </c>
      <c r="G63" s="22">
        <v>0</v>
      </c>
      <c r="H63" s="22">
        <v>0</v>
      </c>
      <c r="I63" s="19" t="e">
        <f>#VALUE!</f>
        <v>#VALUE!</v>
      </c>
      <c r="J63" s="19" t="e">
        <f>#VALUE!</f>
        <v>#VALUE!</v>
      </c>
      <c r="K63" s="22">
        <v>0</v>
      </c>
      <c r="L63" s="22">
        <v>0</v>
      </c>
      <c r="M63" s="17"/>
    </row>
    <row r="64" spans="1:13">
      <c r="A64" s="25">
        <v>59</v>
      </c>
      <c r="B64" s="26" t="e">
        <f>#VALUE!</f>
        <v>#VALUE!</v>
      </c>
      <c r="C64" s="26" t="e">
        <f>#VALUE!</f>
        <v>#VALUE!</v>
      </c>
      <c r="D64" s="26" t="e">
        <f>#VALUE!</f>
        <v>#VALUE!</v>
      </c>
      <c r="E64" s="18" t="e">
        <f>#VALUE!</f>
        <v>#VALUE!</v>
      </c>
      <c r="F64" s="18" t="e">
        <f>#VALUE!</f>
        <v>#VALUE!</v>
      </c>
      <c r="G64" s="22">
        <v>0</v>
      </c>
      <c r="H64" s="22">
        <v>0</v>
      </c>
      <c r="I64" s="19" t="e">
        <f>#VALUE!</f>
        <v>#VALUE!</v>
      </c>
      <c r="J64" s="19" t="e">
        <f>#VALUE!</f>
        <v>#VALUE!</v>
      </c>
      <c r="K64" s="22">
        <v>0</v>
      </c>
      <c r="L64" s="22">
        <v>0</v>
      </c>
      <c r="M64" s="17"/>
    </row>
    <row r="65" spans="1:13">
      <c r="A65" s="25">
        <v>60</v>
      </c>
      <c r="B65" s="26" t="e">
        <f>#VALUE!</f>
        <v>#VALUE!</v>
      </c>
      <c r="C65" s="26" t="e">
        <f>#VALUE!</f>
        <v>#VALUE!</v>
      </c>
      <c r="D65" s="26" t="e">
        <f>#VALUE!</f>
        <v>#VALUE!</v>
      </c>
      <c r="E65" s="18" t="e">
        <f>#VALUE!</f>
        <v>#VALUE!</v>
      </c>
      <c r="F65" s="18" t="e">
        <f>#VALUE!</f>
        <v>#VALUE!</v>
      </c>
      <c r="G65" s="22">
        <v>0</v>
      </c>
      <c r="H65" s="22">
        <v>0</v>
      </c>
      <c r="I65" s="19" t="e">
        <f>#VALUE!</f>
        <v>#VALUE!</v>
      </c>
      <c r="J65" s="19" t="e">
        <f>#VALUE!</f>
        <v>#VALUE!</v>
      </c>
      <c r="K65" s="22">
        <v>0</v>
      </c>
      <c r="L65" s="22">
        <v>0</v>
      </c>
      <c r="M65" s="17"/>
    </row>
    <row r="66" spans="1:13">
      <c r="A66" s="25">
        <v>61</v>
      </c>
      <c r="B66" s="26" t="e">
        <f>#VALUE!</f>
        <v>#VALUE!</v>
      </c>
      <c r="C66" s="26" t="e">
        <f>#VALUE!</f>
        <v>#VALUE!</v>
      </c>
      <c r="D66" s="26" t="e">
        <f>#VALUE!</f>
        <v>#VALUE!</v>
      </c>
      <c r="E66" s="18" t="e">
        <f>#VALUE!</f>
        <v>#VALUE!</v>
      </c>
      <c r="F66" s="18" t="e">
        <f>#VALUE!</f>
        <v>#VALUE!</v>
      </c>
      <c r="G66" s="22">
        <v>0</v>
      </c>
      <c r="H66" s="22">
        <v>0</v>
      </c>
      <c r="I66" s="19" t="e">
        <f>#VALUE!</f>
        <v>#VALUE!</v>
      </c>
      <c r="J66" s="19" t="e">
        <f>#VALUE!</f>
        <v>#VALUE!</v>
      </c>
      <c r="K66" s="22">
        <v>0</v>
      </c>
      <c r="L66" s="22">
        <v>0</v>
      </c>
      <c r="M66" s="17"/>
    </row>
    <row r="67" spans="1:13">
      <c r="A67" s="25">
        <v>62</v>
      </c>
      <c r="B67" s="26" t="e">
        <f>#VALUE!</f>
        <v>#VALUE!</v>
      </c>
      <c r="C67" s="26" t="e">
        <f>#VALUE!</f>
        <v>#VALUE!</v>
      </c>
      <c r="D67" s="26" t="e">
        <f>#VALUE!</f>
        <v>#VALUE!</v>
      </c>
      <c r="E67" s="18" t="e">
        <f>#VALUE!</f>
        <v>#VALUE!</v>
      </c>
      <c r="F67" s="18" t="e">
        <f>#VALUE!</f>
        <v>#VALUE!</v>
      </c>
      <c r="G67" s="22">
        <v>0</v>
      </c>
      <c r="H67" s="22">
        <v>0</v>
      </c>
      <c r="I67" s="19" t="e">
        <f>#VALUE!</f>
        <v>#VALUE!</v>
      </c>
      <c r="J67" s="19" t="e">
        <f>#VALUE!</f>
        <v>#VALUE!</v>
      </c>
      <c r="K67" s="22">
        <v>0</v>
      </c>
      <c r="L67" s="22">
        <v>0</v>
      </c>
      <c r="M67" s="17"/>
    </row>
    <row r="68" spans="1:13">
      <c r="A68" s="25">
        <v>63</v>
      </c>
      <c r="B68" s="26" t="e">
        <f>#VALUE!</f>
        <v>#VALUE!</v>
      </c>
      <c r="C68" s="26" t="e">
        <f>#VALUE!</f>
        <v>#VALUE!</v>
      </c>
      <c r="D68" s="26" t="e">
        <f>#VALUE!</f>
        <v>#VALUE!</v>
      </c>
      <c r="E68" s="18" t="e">
        <f>#VALUE!</f>
        <v>#VALUE!</v>
      </c>
      <c r="F68" s="18" t="e">
        <f>#VALUE!</f>
        <v>#VALUE!</v>
      </c>
      <c r="G68" s="22">
        <v>0</v>
      </c>
      <c r="H68" s="22">
        <v>0</v>
      </c>
      <c r="I68" s="19" t="e">
        <f>#VALUE!</f>
        <v>#VALUE!</v>
      </c>
      <c r="J68" s="19" t="e">
        <f>#VALUE!</f>
        <v>#VALUE!</v>
      </c>
      <c r="K68" s="22">
        <v>0</v>
      </c>
      <c r="L68" s="22">
        <v>0</v>
      </c>
      <c r="M68" s="17"/>
    </row>
    <row r="69" spans="1:13">
      <c r="A69" s="25">
        <v>64</v>
      </c>
      <c r="B69" s="26" t="e">
        <f>#VALUE!</f>
        <v>#VALUE!</v>
      </c>
      <c r="C69" s="26" t="e">
        <f>#VALUE!</f>
        <v>#VALUE!</v>
      </c>
      <c r="D69" s="26" t="e">
        <f>#VALUE!</f>
        <v>#VALUE!</v>
      </c>
      <c r="E69" s="18" t="e">
        <f>#VALUE!</f>
        <v>#VALUE!</v>
      </c>
      <c r="F69" s="18" t="e">
        <f>#VALUE!</f>
        <v>#VALUE!</v>
      </c>
      <c r="G69" s="22">
        <v>0</v>
      </c>
      <c r="H69" s="22">
        <v>0</v>
      </c>
      <c r="I69" s="19" t="e">
        <f>#VALUE!</f>
        <v>#VALUE!</v>
      </c>
      <c r="J69" s="19" t="e">
        <f>#VALUE!</f>
        <v>#VALUE!</v>
      </c>
      <c r="K69" s="22">
        <v>0</v>
      </c>
      <c r="L69" s="22">
        <v>0</v>
      </c>
      <c r="M69" s="17"/>
    </row>
    <row r="70" spans="1:13">
      <c r="A70" s="25">
        <v>65</v>
      </c>
      <c r="B70" s="26" t="e">
        <f>#VALUE!</f>
        <v>#VALUE!</v>
      </c>
      <c r="C70" s="26" t="e">
        <f>#VALUE!</f>
        <v>#VALUE!</v>
      </c>
      <c r="D70" s="26" t="e">
        <f>#VALUE!</f>
        <v>#VALUE!</v>
      </c>
      <c r="E70" s="18" t="e">
        <f>#VALUE!</f>
        <v>#VALUE!</v>
      </c>
      <c r="F70" s="18" t="e">
        <f>#VALUE!</f>
        <v>#VALUE!</v>
      </c>
      <c r="G70" s="22">
        <v>0</v>
      </c>
      <c r="H70" s="22">
        <v>0</v>
      </c>
      <c r="I70" s="19" t="e">
        <f>#VALUE!</f>
        <v>#VALUE!</v>
      </c>
      <c r="J70" s="19" t="e">
        <f>#VALUE!</f>
        <v>#VALUE!</v>
      </c>
      <c r="K70" s="22">
        <v>0</v>
      </c>
      <c r="L70" s="22">
        <v>0</v>
      </c>
      <c r="M70" s="17"/>
    </row>
    <row r="71" spans="1:13">
      <c r="A71" s="25">
        <v>66</v>
      </c>
      <c r="B71" s="26" t="e">
        <f>#VALUE!</f>
        <v>#VALUE!</v>
      </c>
      <c r="C71" s="26" t="e">
        <f>#VALUE!</f>
        <v>#VALUE!</v>
      </c>
      <c r="D71" s="26" t="e">
        <f>#VALUE!</f>
        <v>#VALUE!</v>
      </c>
      <c r="E71" s="18" t="e">
        <f>#VALUE!</f>
        <v>#VALUE!</v>
      </c>
      <c r="F71" s="18" t="e">
        <f>#VALUE!</f>
        <v>#VALUE!</v>
      </c>
      <c r="G71" s="22">
        <v>0</v>
      </c>
      <c r="H71" s="22">
        <v>0</v>
      </c>
      <c r="I71" s="19" t="e">
        <f>#VALUE!</f>
        <v>#VALUE!</v>
      </c>
      <c r="J71" s="19" t="e">
        <f>#VALUE!</f>
        <v>#VALUE!</v>
      </c>
      <c r="K71" s="22">
        <v>0</v>
      </c>
      <c r="L71" s="22">
        <v>0</v>
      </c>
      <c r="M71" s="17"/>
    </row>
    <row r="72" spans="1:13">
      <c r="A72" s="25">
        <v>67</v>
      </c>
      <c r="B72" s="26" t="e">
        <f>#VALUE!</f>
        <v>#VALUE!</v>
      </c>
      <c r="C72" s="26" t="e">
        <f>#VALUE!</f>
        <v>#VALUE!</v>
      </c>
      <c r="D72" s="26" t="e">
        <f>#VALUE!</f>
        <v>#VALUE!</v>
      </c>
      <c r="E72" s="18" t="e">
        <f>#VALUE!</f>
        <v>#VALUE!</v>
      </c>
      <c r="F72" s="18" t="e">
        <f>#VALUE!</f>
        <v>#VALUE!</v>
      </c>
      <c r="G72" s="22">
        <v>0</v>
      </c>
      <c r="H72" s="22">
        <v>0</v>
      </c>
      <c r="I72" s="19" t="e">
        <f>#VALUE!</f>
        <v>#VALUE!</v>
      </c>
      <c r="J72" s="19" t="e">
        <f>#VALUE!</f>
        <v>#VALUE!</v>
      </c>
      <c r="K72" s="22">
        <v>0</v>
      </c>
      <c r="L72" s="22">
        <v>0</v>
      </c>
      <c r="M72" s="17"/>
    </row>
    <row r="73" spans="1:13">
      <c r="A73" s="25">
        <v>68</v>
      </c>
      <c r="B73" s="26" t="e">
        <f>#VALUE!</f>
        <v>#VALUE!</v>
      </c>
      <c r="C73" s="26" t="e">
        <f>#VALUE!</f>
        <v>#VALUE!</v>
      </c>
      <c r="D73" s="26" t="e">
        <f>#VALUE!</f>
        <v>#VALUE!</v>
      </c>
      <c r="E73" s="18" t="e">
        <f>#VALUE!</f>
        <v>#VALUE!</v>
      </c>
      <c r="F73" s="18" t="e">
        <f>#VALUE!</f>
        <v>#VALUE!</v>
      </c>
      <c r="G73" s="22">
        <v>0</v>
      </c>
      <c r="H73" s="22">
        <v>0</v>
      </c>
      <c r="I73" s="19" t="e">
        <f>#VALUE!</f>
        <v>#VALUE!</v>
      </c>
      <c r="J73" s="19" t="e">
        <f>#VALUE!</f>
        <v>#VALUE!</v>
      </c>
      <c r="K73" s="22">
        <v>0</v>
      </c>
      <c r="L73" s="22">
        <v>0</v>
      </c>
      <c r="M73" s="17"/>
    </row>
    <row r="74" spans="1:13">
      <c r="A74" s="25">
        <v>69</v>
      </c>
      <c r="B74" s="26" t="e">
        <f>#VALUE!</f>
        <v>#VALUE!</v>
      </c>
      <c r="C74" s="26" t="e">
        <f>#VALUE!</f>
        <v>#VALUE!</v>
      </c>
      <c r="D74" s="26" t="e">
        <f>#VALUE!</f>
        <v>#VALUE!</v>
      </c>
      <c r="E74" s="18" t="e">
        <f>#VALUE!</f>
        <v>#VALUE!</v>
      </c>
      <c r="F74" s="18" t="e">
        <f>#VALUE!</f>
        <v>#VALUE!</v>
      </c>
      <c r="G74" s="22">
        <v>0</v>
      </c>
      <c r="H74" s="22">
        <v>0</v>
      </c>
      <c r="I74" s="19" t="e">
        <f>#VALUE!</f>
        <v>#VALUE!</v>
      </c>
      <c r="J74" s="19" t="e">
        <f>#VALUE!</f>
        <v>#VALUE!</v>
      </c>
      <c r="K74" s="22">
        <v>0</v>
      </c>
      <c r="L74" s="22">
        <v>0</v>
      </c>
      <c r="M74" s="17"/>
    </row>
    <row r="75" spans="1:13">
      <c r="A75" s="25">
        <v>70</v>
      </c>
      <c r="B75" s="26" t="e">
        <f>#VALUE!</f>
        <v>#VALUE!</v>
      </c>
      <c r="C75" s="26" t="e">
        <f>#VALUE!</f>
        <v>#VALUE!</v>
      </c>
      <c r="D75" s="26" t="e">
        <f>#VALUE!</f>
        <v>#VALUE!</v>
      </c>
      <c r="E75" s="18" t="e">
        <f>#VALUE!</f>
        <v>#VALUE!</v>
      </c>
      <c r="F75" s="18" t="e">
        <f>#VALUE!</f>
        <v>#VALUE!</v>
      </c>
      <c r="G75" s="22">
        <v>0</v>
      </c>
      <c r="H75" s="22">
        <v>0</v>
      </c>
      <c r="I75" s="19" t="e">
        <f>#VALUE!</f>
        <v>#VALUE!</v>
      </c>
      <c r="J75" s="19" t="e">
        <f>#VALUE!</f>
        <v>#VALUE!</v>
      </c>
      <c r="K75" s="22">
        <v>0</v>
      </c>
      <c r="L75" s="22">
        <v>0</v>
      </c>
      <c r="M75" s="17"/>
    </row>
    <row r="76" spans="1:13">
      <c r="A76" s="25">
        <v>71</v>
      </c>
      <c r="B76" s="26" t="e">
        <f>#VALUE!</f>
        <v>#VALUE!</v>
      </c>
      <c r="C76" s="26" t="e">
        <f>#VALUE!</f>
        <v>#VALUE!</v>
      </c>
      <c r="D76" s="26" t="e">
        <f>#VALUE!</f>
        <v>#VALUE!</v>
      </c>
      <c r="E76" s="18" t="e">
        <f>#VALUE!</f>
        <v>#VALUE!</v>
      </c>
      <c r="F76" s="18" t="e">
        <f>#VALUE!</f>
        <v>#VALUE!</v>
      </c>
      <c r="G76" s="22">
        <v>0</v>
      </c>
      <c r="H76" s="22">
        <v>0</v>
      </c>
      <c r="I76" s="19" t="e">
        <f>#VALUE!</f>
        <v>#VALUE!</v>
      </c>
      <c r="J76" s="19" t="e">
        <f>#VALUE!</f>
        <v>#VALUE!</v>
      </c>
      <c r="K76" s="22">
        <v>0</v>
      </c>
      <c r="L76" s="22">
        <v>0</v>
      </c>
      <c r="M76" s="17"/>
    </row>
    <row r="77" spans="1:13">
      <c r="A77" s="25">
        <v>72</v>
      </c>
      <c r="B77" s="26" t="e">
        <f>#VALUE!</f>
        <v>#VALUE!</v>
      </c>
      <c r="C77" s="26" t="e">
        <f>#VALUE!</f>
        <v>#VALUE!</v>
      </c>
      <c r="D77" s="26" t="e">
        <f>#VALUE!</f>
        <v>#VALUE!</v>
      </c>
      <c r="E77" s="18" t="e">
        <f>#VALUE!</f>
        <v>#VALUE!</v>
      </c>
      <c r="F77" s="18" t="e">
        <f>#VALUE!</f>
        <v>#VALUE!</v>
      </c>
      <c r="G77" s="22">
        <v>0</v>
      </c>
      <c r="H77" s="22">
        <v>0</v>
      </c>
      <c r="I77" s="19" t="e">
        <f>#VALUE!</f>
        <v>#VALUE!</v>
      </c>
      <c r="J77" s="19" t="e">
        <f>#VALUE!</f>
        <v>#VALUE!</v>
      </c>
      <c r="K77" s="22">
        <v>0</v>
      </c>
      <c r="L77" s="22">
        <v>0</v>
      </c>
      <c r="M77" s="17"/>
    </row>
    <row r="78" spans="1:13">
      <c r="A78" s="25">
        <v>73</v>
      </c>
      <c r="B78" s="26" t="e">
        <f>#VALUE!</f>
        <v>#VALUE!</v>
      </c>
      <c r="C78" s="26" t="e">
        <f>#VALUE!</f>
        <v>#VALUE!</v>
      </c>
      <c r="D78" s="26" t="e">
        <f>#VALUE!</f>
        <v>#VALUE!</v>
      </c>
      <c r="E78" s="18" t="e">
        <f>#VALUE!</f>
        <v>#VALUE!</v>
      </c>
      <c r="F78" s="18" t="e">
        <f>#VALUE!</f>
        <v>#VALUE!</v>
      </c>
      <c r="G78" s="22">
        <v>0</v>
      </c>
      <c r="H78" s="22">
        <v>0</v>
      </c>
      <c r="I78" s="19" t="e">
        <f>#VALUE!</f>
        <v>#VALUE!</v>
      </c>
      <c r="J78" s="19" t="e">
        <f>#VALUE!</f>
        <v>#VALUE!</v>
      </c>
      <c r="K78" s="22">
        <v>0</v>
      </c>
      <c r="L78" s="22">
        <v>0</v>
      </c>
      <c r="M78" s="17"/>
    </row>
    <row r="79" spans="1:13">
      <c r="A79" s="25">
        <v>74</v>
      </c>
      <c r="B79" s="26" t="e">
        <f>#VALUE!</f>
        <v>#VALUE!</v>
      </c>
      <c r="C79" s="26" t="e">
        <f>#VALUE!</f>
        <v>#VALUE!</v>
      </c>
      <c r="D79" s="26" t="e">
        <f>#VALUE!</f>
        <v>#VALUE!</v>
      </c>
      <c r="E79" s="18" t="e">
        <f>#VALUE!</f>
        <v>#VALUE!</v>
      </c>
      <c r="F79" s="18" t="e">
        <f>#VALUE!</f>
        <v>#VALUE!</v>
      </c>
      <c r="G79" s="22">
        <v>0</v>
      </c>
      <c r="H79" s="22">
        <v>0</v>
      </c>
      <c r="I79" s="19" t="e">
        <f>#VALUE!</f>
        <v>#VALUE!</v>
      </c>
      <c r="J79" s="19" t="e">
        <f>#VALUE!</f>
        <v>#VALUE!</v>
      </c>
      <c r="K79" s="22">
        <v>0</v>
      </c>
      <c r="L79" s="22">
        <v>0</v>
      </c>
      <c r="M79" s="17"/>
    </row>
    <row r="80" spans="1:13">
      <c r="A80" s="25">
        <v>75</v>
      </c>
      <c r="B80" s="26" t="e">
        <f>#VALUE!</f>
        <v>#VALUE!</v>
      </c>
      <c r="C80" s="26" t="e">
        <f>#VALUE!</f>
        <v>#VALUE!</v>
      </c>
      <c r="D80" s="26" t="e">
        <f>#VALUE!</f>
        <v>#VALUE!</v>
      </c>
      <c r="E80" s="18" t="e">
        <f>#VALUE!</f>
        <v>#VALUE!</v>
      </c>
      <c r="F80" s="18" t="e">
        <f>#VALUE!</f>
        <v>#VALUE!</v>
      </c>
      <c r="G80" s="22">
        <v>0</v>
      </c>
      <c r="H80" s="22">
        <v>0</v>
      </c>
      <c r="I80" s="19" t="e">
        <f>#VALUE!</f>
        <v>#VALUE!</v>
      </c>
      <c r="J80" s="19" t="e">
        <f>#VALUE!</f>
        <v>#VALUE!</v>
      </c>
      <c r="K80" s="22">
        <v>0</v>
      </c>
      <c r="L80" s="22">
        <v>0</v>
      </c>
      <c r="M80" s="17"/>
    </row>
    <row r="81" spans="1:13">
      <c r="A81" s="25">
        <v>76</v>
      </c>
      <c r="B81" s="26" t="e">
        <f>#VALUE!</f>
        <v>#VALUE!</v>
      </c>
      <c r="C81" s="26" t="e">
        <f>#VALUE!</f>
        <v>#VALUE!</v>
      </c>
      <c r="D81" s="26" t="e">
        <f>#VALUE!</f>
        <v>#VALUE!</v>
      </c>
      <c r="E81" s="18" t="e">
        <f>#VALUE!</f>
        <v>#VALUE!</v>
      </c>
      <c r="F81" s="18" t="e">
        <f>#VALUE!</f>
        <v>#VALUE!</v>
      </c>
      <c r="G81" s="22">
        <v>0</v>
      </c>
      <c r="H81" s="22">
        <v>0</v>
      </c>
      <c r="I81" s="19" t="e">
        <f>#VALUE!</f>
        <v>#VALUE!</v>
      </c>
      <c r="J81" s="19" t="e">
        <f>#VALUE!</f>
        <v>#VALUE!</v>
      </c>
      <c r="K81" s="22">
        <v>0</v>
      </c>
      <c r="L81" s="22">
        <v>0</v>
      </c>
      <c r="M81" s="17"/>
    </row>
    <row r="82" spans="1:13">
      <c r="A82" s="25">
        <v>77</v>
      </c>
      <c r="B82" s="26" t="e">
        <f>#VALUE!</f>
        <v>#VALUE!</v>
      </c>
      <c r="C82" s="26" t="e">
        <f>#VALUE!</f>
        <v>#VALUE!</v>
      </c>
      <c r="D82" s="26" t="e">
        <f>#VALUE!</f>
        <v>#VALUE!</v>
      </c>
      <c r="E82" s="18" t="e">
        <f>#VALUE!</f>
        <v>#VALUE!</v>
      </c>
      <c r="F82" s="18" t="e">
        <f>#VALUE!</f>
        <v>#VALUE!</v>
      </c>
      <c r="G82" s="22">
        <v>0</v>
      </c>
      <c r="H82" s="22">
        <v>0</v>
      </c>
      <c r="I82" s="19" t="e">
        <f>#VALUE!</f>
        <v>#VALUE!</v>
      </c>
      <c r="J82" s="19" t="e">
        <f>#VALUE!</f>
        <v>#VALUE!</v>
      </c>
      <c r="K82" s="22">
        <v>0</v>
      </c>
      <c r="L82" s="22">
        <v>0</v>
      </c>
      <c r="M82" s="17"/>
    </row>
    <row r="83" spans="1:13">
      <c r="A83" s="25">
        <v>78</v>
      </c>
      <c r="B83" s="26" t="e">
        <f>#VALUE!</f>
        <v>#VALUE!</v>
      </c>
      <c r="C83" s="26" t="e">
        <f>#VALUE!</f>
        <v>#VALUE!</v>
      </c>
      <c r="D83" s="26" t="e">
        <f>#VALUE!</f>
        <v>#VALUE!</v>
      </c>
      <c r="E83" s="18" t="e">
        <f>#VALUE!</f>
        <v>#VALUE!</v>
      </c>
      <c r="F83" s="18" t="e">
        <f>#VALUE!</f>
        <v>#VALUE!</v>
      </c>
      <c r="G83" s="22">
        <v>0</v>
      </c>
      <c r="H83" s="22">
        <v>0</v>
      </c>
      <c r="I83" s="19" t="e">
        <f>#VALUE!</f>
        <v>#VALUE!</v>
      </c>
      <c r="J83" s="19" t="e">
        <f>#VALUE!</f>
        <v>#VALUE!</v>
      </c>
      <c r="K83" s="22">
        <v>0</v>
      </c>
      <c r="L83" s="22">
        <v>0</v>
      </c>
      <c r="M83" s="17"/>
    </row>
    <row r="84" spans="1:13">
      <c r="A84" s="25">
        <v>79</v>
      </c>
      <c r="B84" s="26" t="e">
        <f>#VALUE!</f>
        <v>#VALUE!</v>
      </c>
      <c r="C84" s="26" t="e">
        <f>#VALUE!</f>
        <v>#VALUE!</v>
      </c>
      <c r="D84" s="26" t="e">
        <f>#VALUE!</f>
        <v>#VALUE!</v>
      </c>
      <c r="E84" s="18" t="e">
        <f>#VALUE!</f>
        <v>#VALUE!</v>
      </c>
      <c r="F84" s="18" t="e">
        <f>#VALUE!</f>
        <v>#VALUE!</v>
      </c>
      <c r="G84" s="22">
        <v>0</v>
      </c>
      <c r="H84" s="22">
        <v>0</v>
      </c>
      <c r="I84" s="19" t="e">
        <f>#VALUE!</f>
        <v>#VALUE!</v>
      </c>
      <c r="J84" s="19" t="e">
        <f>#VALUE!</f>
        <v>#VALUE!</v>
      </c>
      <c r="K84" s="22">
        <v>0</v>
      </c>
      <c r="L84" s="22">
        <v>0</v>
      </c>
      <c r="M84" s="17"/>
    </row>
    <row r="85" spans="1:13">
      <c r="A85" s="25">
        <v>80</v>
      </c>
      <c r="B85" s="26" t="e">
        <f>#VALUE!</f>
        <v>#VALUE!</v>
      </c>
      <c r="C85" s="26" t="e">
        <f>#VALUE!</f>
        <v>#VALUE!</v>
      </c>
      <c r="D85" s="26" t="e">
        <f>#VALUE!</f>
        <v>#VALUE!</v>
      </c>
      <c r="E85" s="18" t="e">
        <f>#VALUE!</f>
        <v>#VALUE!</v>
      </c>
      <c r="F85" s="18" t="e">
        <f>#VALUE!</f>
        <v>#VALUE!</v>
      </c>
      <c r="G85" s="22">
        <v>0</v>
      </c>
      <c r="H85" s="22">
        <v>0</v>
      </c>
      <c r="I85" s="19" t="e">
        <f>#VALUE!</f>
        <v>#VALUE!</v>
      </c>
      <c r="J85" s="19" t="e">
        <f>#VALUE!</f>
        <v>#VALUE!</v>
      </c>
      <c r="K85" s="22">
        <v>0</v>
      </c>
      <c r="L85" s="22">
        <v>0</v>
      </c>
      <c r="M85" s="17"/>
    </row>
    <row r="86" spans="1:13">
      <c r="A86" s="25">
        <v>81</v>
      </c>
      <c r="B86" s="26" t="e">
        <f>#VALUE!</f>
        <v>#VALUE!</v>
      </c>
      <c r="C86" s="26" t="e">
        <f>#VALUE!</f>
        <v>#VALUE!</v>
      </c>
      <c r="D86" s="26" t="e">
        <f>#VALUE!</f>
        <v>#VALUE!</v>
      </c>
      <c r="E86" s="18" t="e">
        <f>#VALUE!</f>
        <v>#VALUE!</v>
      </c>
      <c r="F86" s="18" t="e">
        <f>#VALUE!</f>
        <v>#VALUE!</v>
      </c>
      <c r="G86" s="22">
        <v>0</v>
      </c>
      <c r="H86" s="22">
        <v>0</v>
      </c>
      <c r="I86" s="19" t="e">
        <f>#VALUE!</f>
        <v>#VALUE!</v>
      </c>
      <c r="J86" s="19" t="e">
        <f>#VALUE!</f>
        <v>#VALUE!</v>
      </c>
      <c r="K86" s="22">
        <v>0</v>
      </c>
      <c r="L86" s="22">
        <v>0</v>
      </c>
      <c r="M86" s="17"/>
    </row>
    <row r="87" spans="1:13">
      <c r="A87" s="25">
        <v>82</v>
      </c>
      <c r="B87" s="26" t="e">
        <f>#VALUE!</f>
        <v>#VALUE!</v>
      </c>
      <c r="C87" s="26" t="e">
        <f>#VALUE!</f>
        <v>#VALUE!</v>
      </c>
      <c r="D87" s="26" t="e">
        <f>#VALUE!</f>
        <v>#VALUE!</v>
      </c>
      <c r="E87" s="18" t="e">
        <f>#VALUE!</f>
        <v>#VALUE!</v>
      </c>
      <c r="F87" s="18" t="e">
        <f>#VALUE!</f>
        <v>#VALUE!</v>
      </c>
      <c r="G87" s="22">
        <v>0</v>
      </c>
      <c r="H87" s="22">
        <v>0</v>
      </c>
      <c r="I87" s="19" t="e">
        <f>#VALUE!</f>
        <v>#VALUE!</v>
      </c>
      <c r="J87" s="19" t="e">
        <f>#VALUE!</f>
        <v>#VALUE!</v>
      </c>
      <c r="K87" s="22">
        <v>0</v>
      </c>
      <c r="L87" s="22">
        <v>0</v>
      </c>
      <c r="M87" s="17"/>
    </row>
    <row r="88" spans="1:13">
      <c r="A88" s="25">
        <v>83</v>
      </c>
      <c r="B88" s="26" t="e">
        <f>#VALUE!</f>
        <v>#VALUE!</v>
      </c>
      <c r="C88" s="26" t="e">
        <f>#VALUE!</f>
        <v>#VALUE!</v>
      </c>
      <c r="D88" s="26" t="e">
        <f>#VALUE!</f>
        <v>#VALUE!</v>
      </c>
      <c r="E88" s="18" t="e">
        <f>#VALUE!</f>
        <v>#VALUE!</v>
      </c>
      <c r="F88" s="18" t="e">
        <f>#VALUE!</f>
        <v>#VALUE!</v>
      </c>
      <c r="G88" s="22">
        <v>0</v>
      </c>
      <c r="H88" s="22">
        <v>0</v>
      </c>
      <c r="I88" s="19" t="e">
        <f>#VALUE!</f>
        <v>#VALUE!</v>
      </c>
      <c r="J88" s="19" t="e">
        <f>#VALUE!</f>
        <v>#VALUE!</v>
      </c>
      <c r="K88" s="22">
        <v>0</v>
      </c>
      <c r="L88" s="22">
        <v>0</v>
      </c>
      <c r="M88" s="17"/>
    </row>
    <row r="89" spans="1:13">
      <c r="A89" s="25">
        <v>84</v>
      </c>
      <c r="B89" s="26" t="e">
        <f>#VALUE!</f>
        <v>#VALUE!</v>
      </c>
      <c r="C89" s="26" t="e">
        <f>#VALUE!</f>
        <v>#VALUE!</v>
      </c>
      <c r="D89" s="26" t="e">
        <f>#VALUE!</f>
        <v>#VALUE!</v>
      </c>
      <c r="E89" s="18" t="e">
        <f>#VALUE!</f>
        <v>#VALUE!</v>
      </c>
      <c r="F89" s="18" t="e">
        <f>#VALUE!</f>
        <v>#VALUE!</v>
      </c>
      <c r="G89" s="22">
        <v>0</v>
      </c>
      <c r="H89" s="22">
        <v>0</v>
      </c>
      <c r="I89" s="19" t="e">
        <f>#VALUE!</f>
        <v>#VALUE!</v>
      </c>
      <c r="J89" s="19" t="e">
        <f>#VALUE!</f>
        <v>#VALUE!</v>
      </c>
      <c r="K89" s="22">
        <v>0</v>
      </c>
      <c r="L89" s="22">
        <v>0</v>
      </c>
      <c r="M89" s="17"/>
    </row>
    <row r="90" spans="1:13">
      <c r="A90" s="25">
        <v>85</v>
      </c>
      <c r="B90" s="26" t="e">
        <f>#VALUE!</f>
        <v>#VALUE!</v>
      </c>
      <c r="C90" s="26" t="e">
        <f>#VALUE!</f>
        <v>#VALUE!</v>
      </c>
      <c r="D90" s="26" t="e">
        <f>#VALUE!</f>
        <v>#VALUE!</v>
      </c>
      <c r="E90" s="18" t="e">
        <f>#VALUE!</f>
        <v>#VALUE!</v>
      </c>
      <c r="F90" s="18" t="e">
        <f>#VALUE!</f>
        <v>#VALUE!</v>
      </c>
      <c r="G90" s="22">
        <v>0</v>
      </c>
      <c r="H90" s="22">
        <v>0</v>
      </c>
      <c r="I90" s="19" t="e">
        <f>#VALUE!</f>
        <v>#VALUE!</v>
      </c>
      <c r="J90" s="19" t="e">
        <f>#VALUE!</f>
        <v>#VALUE!</v>
      </c>
      <c r="K90" s="22">
        <v>0</v>
      </c>
      <c r="L90" s="22">
        <v>0</v>
      </c>
      <c r="M90" s="17"/>
    </row>
    <row r="91" spans="1:13">
      <c r="A91" s="25">
        <v>86</v>
      </c>
      <c r="B91" s="26" t="e">
        <f>#VALUE!</f>
        <v>#VALUE!</v>
      </c>
      <c r="C91" s="26" t="e">
        <f>#VALUE!</f>
        <v>#VALUE!</v>
      </c>
      <c r="D91" s="26" t="e">
        <f>#VALUE!</f>
        <v>#VALUE!</v>
      </c>
      <c r="E91" s="18" t="e">
        <f>#VALUE!</f>
        <v>#VALUE!</v>
      </c>
      <c r="F91" s="18" t="e">
        <f>#VALUE!</f>
        <v>#VALUE!</v>
      </c>
      <c r="G91" s="22">
        <v>0</v>
      </c>
      <c r="H91" s="22">
        <v>0</v>
      </c>
      <c r="I91" s="19" t="e">
        <f>#VALUE!</f>
        <v>#VALUE!</v>
      </c>
      <c r="J91" s="19" t="e">
        <f>#VALUE!</f>
        <v>#VALUE!</v>
      </c>
      <c r="K91" s="22">
        <v>0</v>
      </c>
      <c r="L91" s="22">
        <v>0</v>
      </c>
      <c r="M91" s="17"/>
    </row>
    <row r="92" spans="1:13">
      <c r="A92" s="25">
        <v>87</v>
      </c>
      <c r="B92" s="26" t="e">
        <f>#VALUE!</f>
        <v>#VALUE!</v>
      </c>
      <c r="C92" s="26" t="e">
        <f>#VALUE!</f>
        <v>#VALUE!</v>
      </c>
      <c r="D92" s="26" t="e">
        <f>#VALUE!</f>
        <v>#VALUE!</v>
      </c>
      <c r="E92" s="18" t="e">
        <f>#VALUE!</f>
        <v>#VALUE!</v>
      </c>
      <c r="F92" s="18" t="e">
        <f>#VALUE!</f>
        <v>#VALUE!</v>
      </c>
      <c r="G92" s="22">
        <v>0</v>
      </c>
      <c r="H92" s="22">
        <v>0</v>
      </c>
      <c r="I92" s="19" t="e">
        <f>#VALUE!</f>
        <v>#VALUE!</v>
      </c>
      <c r="J92" s="19" t="e">
        <f>#VALUE!</f>
        <v>#VALUE!</v>
      </c>
      <c r="K92" s="22">
        <v>0</v>
      </c>
      <c r="L92" s="22">
        <v>0</v>
      </c>
      <c r="M92" s="17"/>
    </row>
    <row r="93" spans="1:13">
      <c r="A93" s="25">
        <v>88</v>
      </c>
      <c r="B93" s="26" t="e">
        <f>#VALUE!</f>
        <v>#VALUE!</v>
      </c>
      <c r="C93" s="26" t="e">
        <f>#VALUE!</f>
        <v>#VALUE!</v>
      </c>
      <c r="D93" s="26" t="e">
        <f>#VALUE!</f>
        <v>#VALUE!</v>
      </c>
      <c r="E93" s="18" t="e">
        <f>#VALUE!</f>
        <v>#VALUE!</v>
      </c>
      <c r="F93" s="18" t="e">
        <f>#VALUE!</f>
        <v>#VALUE!</v>
      </c>
      <c r="G93" s="22">
        <v>0</v>
      </c>
      <c r="H93" s="22">
        <v>0</v>
      </c>
      <c r="I93" s="19" t="e">
        <f>#VALUE!</f>
        <v>#VALUE!</v>
      </c>
      <c r="J93" s="19" t="e">
        <f>#VALUE!</f>
        <v>#VALUE!</v>
      </c>
      <c r="K93" s="22">
        <v>0</v>
      </c>
      <c r="L93" s="22">
        <v>0</v>
      </c>
      <c r="M93" s="17"/>
    </row>
    <row r="94" spans="1:13">
      <c r="A94" s="25">
        <v>89</v>
      </c>
      <c r="B94" s="26" t="e">
        <f>#VALUE!</f>
        <v>#VALUE!</v>
      </c>
      <c r="C94" s="26" t="e">
        <f>#VALUE!</f>
        <v>#VALUE!</v>
      </c>
      <c r="D94" s="26" t="e">
        <f>#VALUE!</f>
        <v>#VALUE!</v>
      </c>
      <c r="E94" s="18" t="e">
        <f>#VALUE!</f>
        <v>#VALUE!</v>
      </c>
      <c r="F94" s="18" t="e">
        <f>#VALUE!</f>
        <v>#VALUE!</v>
      </c>
      <c r="G94" s="22">
        <v>0</v>
      </c>
      <c r="H94" s="22">
        <v>0</v>
      </c>
      <c r="I94" s="19" t="e">
        <f>#VALUE!</f>
        <v>#VALUE!</v>
      </c>
      <c r="J94" s="19" t="e">
        <f>#VALUE!</f>
        <v>#VALUE!</v>
      </c>
      <c r="K94" s="22">
        <v>0</v>
      </c>
      <c r="L94" s="22">
        <v>0</v>
      </c>
      <c r="M94" s="17"/>
    </row>
    <row r="95" spans="1:13">
      <c r="A95" s="25">
        <v>90</v>
      </c>
      <c r="B95" s="26" t="e">
        <f>#VALUE!</f>
        <v>#VALUE!</v>
      </c>
      <c r="C95" s="26" t="e">
        <f>#VALUE!</f>
        <v>#VALUE!</v>
      </c>
      <c r="D95" s="26" t="e">
        <f>#VALUE!</f>
        <v>#VALUE!</v>
      </c>
      <c r="E95" s="18" t="e">
        <f>#VALUE!</f>
        <v>#VALUE!</v>
      </c>
      <c r="F95" s="18" t="e">
        <f>#VALUE!</f>
        <v>#VALUE!</v>
      </c>
      <c r="G95" s="22">
        <v>0</v>
      </c>
      <c r="H95" s="22">
        <v>0</v>
      </c>
      <c r="I95" s="19" t="e">
        <f>#VALUE!</f>
        <v>#VALUE!</v>
      </c>
      <c r="J95" s="19" t="e">
        <f>#VALUE!</f>
        <v>#VALUE!</v>
      </c>
      <c r="K95" s="22">
        <v>0</v>
      </c>
      <c r="L95" s="22">
        <v>0</v>
      </c>
      <c r="M95" s="17"/>
    </row>
    <row r="96" spans="1:13">
      <c r="A96" s="25">
        <v>91</v>
      </c>
      <c r="B96" s="26" t="e">
        <f>#VALUE!</f>
        <v>#VALUE!</v>
      </c>
      <c r="C96" s="26" t="e">
        <f>#VALUE!</f>
        <v>#VALUE!</v>
      </c>
      <c r="D96" s="26" t="e">
        <f>#VALUE!</f>
        <v>#VALUE!</v>
      </c>
      <c r="E96" s="18" t="e">
        <f>#VALUE!</f>
        <v>#VALUE!</v>
      </c>
      <c r="F96" s="18" t="e">
        <f>#VALUE!</f>
        <v>#VALUE!</v>
      </c>
      <c r="G96" s="22">
        <v>0</v>
      </c>
      <c r="H96" s="22">
        <v>0</v>
      </c>
      <c r="I96" s="19" t="e">
        <f>#VALUE!</f>
        <v>#VALUE!</v>
      </c>
      <c r="J96" s="19" t="e">
        <f>#VALUE!</f>
        <v>#VALUE!</v>
      </c>
      <c r="K96" s="22">
        <v>0</v>
      </c>
      <c r="L96" s="22">
        <v>0</v>
      </c>
      <c r="M96" s="17"/>
    </row>
    <row r="97" spans="1:13">
      <c r="A97" s="25">
        <v>92</v>
      </c>
      <c r="B97" s="26" t="e">
        <f>#VALUE!</f>
        <v>#VALUE!</v>
      </c>
      <c r="C97" s="26" t="e">
        <f>#VALUE!</f>
        <v>#VALUE!</v>
      </c>
      <c r="D97" s="26" t="e">
        <f>#VALUE!</f>
        <v>#VALUE!</v>
      </c>
      <c r="E97" s="18" t="e">
        <f>#VALUE!</f>
        <v>#VALUE!</v>
      </c>
      <c r="F97" s="18" t="e">
        <f>#VALUE!</f>
        <v>#VALUE!</v>
      </c>
      <c r="G97" s="22">
        <v>0</v>
      </c>
      <c r="H97" s="22">
        <v>0</v>
      </c>
      <c r="I97" s="19" t="e">
        <f>#VALUE!</f>
        <v>#VALUE!</v>
      </c>
      <c r="J97" s="19" t="e">
        <f>#VALUE!</f>
        <v>#VALUE!</v>
      </c>
      <c r="K97" s="22">
        <v>0</v>
      </c>
      <c r="L97" s="22">
        <v>0</v>
      </c>
      <c r="M97" s="17"/>
    </row>
    <row r="98" spans="1:13">
      <c r="A98" s="25">
        <v>93</v>
      </c>
      <c r="B98" s="26" t="e">
        <f>#VALUE!</f>
        <v>#VALUE!</v>
      </c>
      <c r="C98" s="26" t="e">
        <f>#VALUE!</f>
        <v>#VALUE!</v>
      </c>
      <c r="D98" s="26" t="e">
        <f>#VALUE!</f>
        <v>#VALUE!</v>
      </c>
      <c r="E98" s="18" t="e">
        <f>#VALUE!</f>
        <v>#VALUE!</v>
      </c>
      <c r="F98" s="18" t="e">
        <f>#VALUE!</f>
        <v>#VALUE!</v>
      </c>
      <c r="G98" s="22">
        <v>0</v>
      </c>
      <c r="H98" s="22">
        <v>0</v>
      </c>
      <c r="I98" s="19" t="e">
        <f>#VALUE!</f>
        <v>#VALUE!</v>
      </c>
      <c r="J98" s="19" t="e">
        <f>#VALUE!</f>
        <v>#VALUE!</v>
      </c>
      <c r="K98" s="22">
        <v>0</v>
      </c>
      <c r="L98" s="22">
        <v>0</v>
      </c>
      <c r="M98" s="17"/>
    </row>
    <row r="99" spans="1:13">
      <c r="A99" s="25">
        <v>94</v>
      </c>
      <c r="B99" s="26" t="e">
        <f>#VALUE!</f>
        <v>#VALUE!</v>
      </c>
      <c r="C99" s="26" t="e">
        <f>#VALUE!</f>
        <v>#VALUE!</v>
      </c>
      <c r="D99" s="26" t="e">
        <f>#VALUE!</f>
        <v>#VALUE!</v>
      </c>
      <c r="E99" s="18" t="e">
        <f>#VALUE!</f>
        <v>#VALUE!</v>
      </c>
      <c r="F99" s="18" t="e">
        <f>#VALUE!</f>
        <v>#VALUE!</v>
      </c>
      <c r="G99" s="22">
        <v>0</v>
      </c>
      <c r="H99" s="22">
        <v>0</v>
      </c>
      <c r="I99" s="19" t="e">
        <f>#VALUE!</f>
        <v>#VALUE!</v>
      </c>
      <c r="J99" s="19" t="e">
        <f>#VALUE!</f>
        <v>#VALUE!</v>
      </c>
      <c r="K99" s="22">
        <v>0</v>
      </c>
      <c r="L99" s="22">
        <v>0</v>
      </c>
      <c r="M99" s="17"/>
    </row>
    <row r="100" spans="1:13">
      <c r="A100" s="25">
        <v>95</v>
      </c>
      <c r="B100" s="26" t="e">
        <f>#VALUE!</f>
        <v>#VALUE!</v>
      </c>
      <c r="C100" s="26" t="e">
        <f>#VALUE!</f>
        <v>#VALUE!</v>
      </c>
      <c r="D100" s="26" t="e">
        <f>#VALUE!</f>
        <v>#VALUE!</v>
      </c>
      <c r="E100" s="18" t="e">
        <f>#VALUE!</f>
        <v>#VALUE!</v>
      </c>
      <c r="F100" s="18" t="e">
        <f>#VALUE!</f>
        <v>#VALUE!</v>
      </c>
      <c r="G100" s="22">
        <v>0</v>
      </c>
      <c r="H100" s="22">
        <v>0</v>
      </c>
      <c r="I100" s="19" t="e">
        <f>#VALUE!</f>
        <v>#VALUE!</v>
      </c>
      <c r="J100" s="19" t="e">
        <f>#VALUE!</f>
        <v>#VALUE!</v>
      </c>
      <c r="K100" s="22">
        <v>0</v>
      </c>
      <c r="L100" s="22">
        <v>0</v>
      </c>
      <c r="M100" s="17"/>
    </row>
    <row r="101" spans="1:13">
      <c r="A101" s="25">
        <v>96</v>
      </c>
      <c r="B101" s="26" t="e">
        <f>#VALUE!</f>
        <v>#VALUE!</v>
      </c>
      <c r="C101" s="26" t="e">
        <f>#VALUE!</f>
        <v>#VALUE!</v>
      </c>
      <c r="D101" s="26" t="e">
        <f>#VALUE!</f>
        <v>#VALUE!</v>
      </c>
      <c r="E101" s="18" t="e">
        <f>#VALUE!</f>
        <v>#VALUE!</v>
      </c>
      <c r="F101" s="18" t="e">
        <f>#VALUE!</f>
        <v>#VALUE!</v>
      </c>
      <c r="G101" s="22">
        <v>0</v>
      </c>
      <c r="H101" s="22">
        <v>0</v>
      </c>
      <c r="I101" s="19" t="e">
        <f>#VALUE!</f>
        <v>#VALUE!</v>
      </c>
      <c r="J101" s="19" t="e">
        <f>#VALUE!</f>
        <v>#VALUE!</v>
      </c>
      <c r="K101" s="22">
        <v>0</v>
      </c>
      <c r="L101" s="22">
        <v>0</v>
      </c>
      <c r="M101" s="17"/>
    </row>
    <row r="102" spans="1:13">
      <c r="A102" s="25">
        <v>97</v>
      </c>
      <c r="B102" s="26" t="e">
        <f>#VALUE!</f>
        <v>#VALUE!</v>
      </c>
      <c r="C102" s="26" t="e">
        <f>#VALUE!</f>
        <v>#VALUE!</v>
      </c>
      <c r="D102" s="26" t="e">
        <f>#VALUE!</f>
        <v>#VALUE!</v>
      </c>
      <c r="E102" s="18" t="e">
        <f>#VALUE!</f>
        <v>#VALUE!</v>
      </c>
      <c r="F102" s="18" t="e">
        <f>#VALUE!</f>
        <v>#VALUE!</v>
      </c>
      <c r="G102" s="22">
        <v>0</v>
      </c>
      <c r="H102" s="22">
        <v>0</v>
      </c>
      <c r="I102" s="19" t="e">
        <f>#VALUE!</f>
        <v>#VALUE!</v>
      </c>
      <c r="J102" s="19" t="e">
        <f>#VALUE!</f>
        <v>#VALUE!</v>
      </c>
      <c r="K102" s="22">
        <v>0</v>
      </c>
      <c r="L102" s="22">
        <v>0</v>
      </c>
      <c r="M102" s="17"/>
    </row>
    <row r="103" spans="1:13">
      <c r="A103" s="25">
        <v>98</v>
      </c>
      <c r="B103" s="26" t="e">
        <f>#VALUE!</f>
        <v>#VALUE!</v>
      </c>
      <c r="C103" s="26" t="e">
        <f>#VALUE!</f>
        <v>#VALUE!</v>
      </c>
      <c r="D103" s="26" t="e">
        <f>#VALUE!</f>
        <v>#VALUE!</v>
      </c>
      <c r="E103" s="18" t="e">
        <f>#VALUE!</f>
        <v>#VALUE!</v>
      </c>
      <c r="F103" s="18" t="e">
        <f>#VALUE!</f>
        <v>#VALUE!</v>
      </c>
      <c r="G103" s="22">
        <v>0</v>
      </c>
      <c r="H103" s="22">
        <v>0</v>
      </c>
      <c r="I103" s="19" t="e">
        <f>#VALUE!</f>
        <v>#VALUE!</v>
      </c>
      <c r="J103" s="19" t="e">
        <f>#VALUE!</f>
        <v>#VALUE!</v>
      </c>
      <c r="K103" s="22">
        <v>0</v>
      </c>
      <c r="L103" s="22">
        <v>0</v>
      </c>
      <c r="M103" s="17"/>
    </row>
    <row r="104" spans="1:13">
      <c r="A104" s="25">
        <v>99</v>
      </c>
      <c r="B104" s="26" t="e">
        <f>#VALUE!</f>
        <v>#VALUE!</v>
      </c>
      <c r="C104" s="26" t="e">
        <f>#VALUE!</f>
        <v>#VALUE!</v>
      </c>
      <c r="D104" s="26" t="e">
        <f>#VALUE!</f>
        <v>#VALUE!</v>
      </c>
      <c r="E104" s="18" t="e">
        <f>#VALUE!</f>
        <v>#VALUE!</v>
      </c>
      <c r="F104" s="18" t="e">
        <f>#VALUE!</f>
        <v>#VALUE!</v>
      </c>
      <c r="G104" s="22">
        <v>0</v>
      </c>
      <c r="H104" s="22">
        <v>0</v>
      </c>
      <c r="I104" s="19" t="e">
        <f>#VALUE!</f>
        <v>#VALUE!</v>
      </c>
      <c r="J104" s="19" t="e">
        <f>#VALUE!</f>
        <v>#VALUE!</v>
      </c>
      <c r="K104" s="22">
        <v>0</v>
      </c>
      <c r="L104" s="22">
        <v>0</v>
      </c>
      <c r="M104" s="17"/>
    </row>
    <row r="105" spans="1:13">
      <c r="A105" s="25">
        <v>100</v>
      </c>
      <c r="B105" s="26" t="e">
        <f>#VALUE!</f>
        <v>#VALUE!</v>
      </c>
      <c r="C105" s="26" t="e">
        <f>#VALUE!</f>
        <v>#VALUE!</v>
      </c>
      <c r="D105" s="26" t="e">
        <f>#VALUE!</f>
        <v>#VALUE!</v>
      </c>
      <c r="E105" s="18" t="e">
        <f>#VALUE!</f>
        <v>#VALUE!</v>
      </c>
      <c r="F105" s="18" t="e">
        <f>#VALUE!</f>
        <v>#VALUE!</v>
      </c>
      <c r="G105" s="22">
        <v>0</v>
      </c>
      <c r="H105" s="22">
        <v>0</v>
      </c>
      <c r="I105" s="19" t="e">
        <f>#VALUE!</f>
        <v>#VALUE!</v>
      </c>
      <c r="J105" s="19" t="e">
        <f>#VALUE!</f>
        <v>#VALUE!</v>
      </c>
      <c r="K105" s="22">
        <v>0</v>
      </c>
      <c r="L105" s="22">
        <v>0</v>
      </c>
      <c r="M105" s="17"/>
    </row>
    <row r="106" spans="1:13">
      <c r="A106" s="25">
        <v>101</v>
      </c>
      <c r="B106" s="26" t="e">
        <f>#VALUE!</f>
        <v>#VALUE!</v>
      </c>
      <c r="C106" s="26" t="e">
        <f>#VALUE!</f>
        <v>#VALUE!</v>
      </c>
      <c r="D106" s="26" t="e">
        <f>#VALUE!</f>
        <v>#VALUE!</v>
      </c>
      <c r="E106" s="18" t="e">
        <f>#VALUE!</f>
        <v>#VALUE!</v>
      </c>
      <c r="F106" s="18" t="e">
        <f>#VALUE!</f>
        <v>#VALUE!</v>
      </c>
      <c r="G106" s="22">
        <v>0</v>
      </c>
      <c r="H106" s="22">
        <v>0</v>
      </c>
      <c r="I106" s="19" t="e">
        <f>#VALUE!</f>
        <v>#VALUE!</v>
      </c>
      <c r="J106" s="19" t="e">
        <f>#VALUE!</f>
        <v>#VALUE!</v>
      </c>
      <c r="K106" s="22">
        <v>0</v>
      </c>
      <c r="L106" s="22">
        <v>0</v>
      </c>
      <c r="M106" s="17"/>
    </row>
    <row r="107" spans="1:13">
      <c r="A107" s="25">
        <v>102</v>
      </c>
      <c r="B107" s="26" t="e">
        <f>#VALUE!</f>
        <v>#VALUE!</v>
      </c>
      <c r="C107" s="26" t="e">
        <f>#VALUE!</f>
        <v>#VALUE!</v>
      </c>
      <c r="D107" s="26" t="e">
        <f>#VALUE!</f>
        <v>#VALUE!</v>
      </c>
      <c r="E107" s="18" t="e">
        <f>#VALUE!</f>
        <v>#VALUE!</v>
      </c>
      <c r="F107" s="18" t="e">
        <f>#VALUE!</f>
        <v>#VALUE!</v>
      </c>
      <c r="G107" s="22">
        <v>0</v>
      </c>
      <c r="H107" s="22">
        <v>0</v>
      </c>
      <c r="I107" s="19" t="e">
        <f>#VALUE!</f>
        <v>#VALUE!</v>
      </c>
      <c r="J107" s="19" t="e">
        <f>#VALUE!</f>
        <v>#VALUE!</v>
      </c>
      <c r="K107" s="22">
        <v>0</v>
      </c>
      <c r="L107" s="22">
        <v>0</v>
      </c>
      <c r="M107" s="17"/>
    </row>
    <row r="108" spans="1:13">
      <c r="A108" s="25">
        <v>103</v>
      </c>
      <c r="B108" s="26" t="e">
        <f>#VALUE!</f>
        <v>#VALUE!</v>
      </c>
      <c r="C108" s="26" t="e">
        <f>#VALUE!</f>
        <v>#VALUE!</v>
      </c>
      <c r="D108" s="26" t="e">
        <f>#VALUE!</f>
        <v>#VALUE!</v>
      </c>
      <c r="E108" s="18" t="e">
        <f>#VALUE!</f>
        <v>#VALUE!</v>
      </c>
      <c r="F108" s="18" t="e">
        <f>#VALUE!</f>
        <v>#VALUE!</v>
      </c>
      <c r="G108" s="22">
        <v>0</v>
      </c>
      <c r="H108" s="22">
        <v>0</v>
      </c>
      <c r="I108" s="19" t="e">
        <f>#VALUE!</f>
        <v>#VALUE!</v>
      </c>
      <c r="J108" s="19" t="e">
        <f>#VALUE!</f>
        <v>#VALUE!</v>
      </c>
      <c r="K108" s="22">
        <v>0</v>
      </c>
      <c r="L108" s="22">
        <v>0</v>
      </c>
      <c r="M108" s="17"/>
    </row>
    <row r="109" spans="1:13">
      <c r="A109" s="25">
        <v>104</v>
      </c>
      <c r="B109" s="26" t="e">
        <f>#VALUE!</f>
        <v>#VALUE!</v>
      </c>
      <c r="C109" s="26" t="e">
        <f>#VALUE!</f>
        <v>#VALUE!</v>
      </c>
      <c r="D109" s="26" t="e">
        <f>#VALUE!</f>
        <v>#VALUE!</v>
      </c>
      <c r="E109" s="18" t="e">
        <f>#VALUE!</f>
        <v>#VALUE!</v>
      </c>
      <c r="F109" s="18" t="e">
        <f>#VALUE!</f>
        <v>#VALUE!</v>
      </c>
      <c r="G109" s="22">
        <v>0</v>
      </c>
      <c r="H109" s="22">
        <v>0</v>
      </c>
      <c r="I109" s="19" t="e">
        <f>#VALUE!</f>
        <v>#VALUE!</v>
      </c>
      <c r="J109" s="19" t="e">
        <f>#VALUE!</f>
        <v>#VALUE!</v>
      </c>
      <c r="K109" s="22">
        <v>0</v>
      </c>
      <c r="L109" s="22">
        <v>0</v>
      </c>
      <c r="M109" s="17"/>
    </row>
    <row r="110" spans="1:13">
      <c r="A110" s="25">
        <v>105</v>
      </c>
      <c r="B110" s="26" t="e">
        <f>#VALUE!</f>
        <v>#VALUE!</v>
      </c>
      <c r="C110" s="26" t="e">
        <f>#VALUE!</f>
        <v>#VALUE!</v>
      </c>
      <c r="D110" s="26" t="e">
        <f>#VALUE!</f>
        <v>#VALUE!</v>
      </c>
      <c r="E110" s="18" t="e">
        <f>#VALUE!</f>
        <v>#VALUE!</v>
      </c>
      <c r="F110" s="18" t="e">
        <f>#VALUE!</f>
        <v>#VALUE!</v>
      </c>
      <c r="G110" s="22">
        <v>0</v>
      </c>
      <c r="H110" s="22">
        <v>0</v>
      </c>
      <c r="I110" s="19" t="e">
        <f>#VALUE!</f>
        <v>#VALUE!</v>
      </c>
      <c r="J110" s="19" t="e">
        <f>#VALUE!</f>
        <v>#VALUE!</v>
      </c>
      <c r="K110" s="22">
        <v>0</v>
      </c>
      <c r="L110" s="22">
        <v>0</v>
      </c>
      <c r="M110" s="17"/>
    </row>
    <row r="111" spans="1:13">
      <c r="A111" s="25">
        <v>106</v>
      </c>
      <c r="B111" s="26" t="e">
        <f>#VALUE!</f>
        <v>#VALUE!</v>
      </c>
      <c r="C111" s="26" t="e">
        <f>#VALUE!</f>
        <v>#VALUE!</v>
      </c>
      <c r="D111" s="26" t="e">
        <f>#VALUE!</f>
        <v>#VALUE!</v>
      </c>
      <c r="E111" s="18" t="e">
        <f>#VALUE!</f>
        <v>#VALUE!</v>
      </c>
      <c r="F111" s="18" t="e">
        <f>#VALUE!</f>
        <v>#VALUE!</v>
      </c>
      <c r="G111" s="22">
        <v>0</v>
      </c>
      <c r="H111" s="22">
        <v>0</v>
      </c>
      <c r="I111" s="19" t="e">
        <f>#VALUE!</f>
        <v>#VALUE!</v>
      </c>
      <c r="J111" s="19" t="e">
        <f>#VALUE!</f>
        <v>#VALUE!</v>
      </c>
      <c r="K111" s="22">
        <v>0</v>
      </c>
      <c r="L111" s="22">
        <v>0</v>
      </c>
      <c r="M111" s="17"/>
    </row>
    <row r="112" spans="1:13">
      <c r="A112" s="25">
        <v>107</v>
      </c>
      <c r="B112" s="26" t="e">
        <f>#VALUE!</f>
        <v>#VALUE!</v>
      </c>
      <c r="C112" s="26" t="e">
        <f>#VALUE!</f>
        <v>#VALUE!</v>
      </c>
      <c r="D112" s="26" t="e">
        <f>#VALUE!</f>
        <v>#VALUE!</v>
      </c>
      <c r="E112" s="18" t="e">
        <f>#VALUE!</f>
        <v>#VALUE!</v>
      </c>
      <c r="F112" s="18" t="e">
        <f>#VALUE!</f>
        <v>#VALUE!</v>
      </c>
      <c r="G112" s="22">
        <v>0</v>
      </c>
      <c r="H112" s="22">
        <v>0</v>
      </c>
      <c r="I112" s="19" t="e">
        <f>#VALUE!</f>
        <v>#VALUE!</v>
      </c>
      <c r="J112" s="19" t="e">
        <f>#VALUE!</f>
        <v>#VALUE!</v>
      </c>
      <c r="K112" s="22">
        <v>0</v>
      </c>
      <c r="L112" s="22">
        <v>0</v>
      </c>
      <c r="M112" s="17"/>
    </row>
    <row r="113" spans="1:13">
      <c r="A113" s="25">
        <v>108</v>
      </c>
      <c r="B113" s="26" t="e">
        <f>#VALUE!</f>
        <v>#VALUE!</v>
      </c>
      <c r="C113" s="26" t="e">
        <f>#VALUE!</f>
        <v>#VALUE!</v>
      </c>
      <c r="D113" s="26" t="e">
        <f>#VALUE!</f>
        <v>#VALUE!</v>
      </c>
      <c r="E113" s="18" t="e">
        <f>#VALUE!</f>
        <v>#VALUE!</v>
      </c>
      <c r="F113" s="18" t="e">
        <f>#VALUE!</f>
        <v>#VALUE!</v>
      </c>
      <c r="G113" s="22">
        <v>0</v>
      </c>
      <c r="H113" s="22">
        <v>0</v>
      </c>
      <c r="I113" s="19" t="e">
        <f>#VALUE!</f>
        <v>#VALUE!</v>
      </c>
      <c r="J113" s="19" t="e">
        <f>#VALUE!</f>
        <v>#VALUE!</v>
      </c>
      <c r="K113" s="22">
        <v>0</v>
      </c>
      <c r="L113" s="22">
        <v>0</v>
      </c>
      <c r="M113" s="17"/>
    </row>
    <row r="114" spans="1:13">
      <c r="A114" s="25">
        <v>109</v>
      </c>
      <c r="B114" s="26" t="e">
        <f>#VALUE!</f>
        <v>#VALUE!</v>
      </c>
      <c r="C114" s="26" t="e">
        <f>#VALUE!</f>
        <v>#VALUE!</v>
      </c>
      <c r="D114" s="26" t="e">
        <f>#VALUE!</f>
        <v>#VALUE!</v>
      </c>
      <c r="E114" s="18" t="e">
        <f>#VALUE!</f>
        <v>#VALUE!</v>
      </c>
      <c r="F114" s="18" t="e">
        <f>#VALUE!</f>
        <v>#VALUE!</v>
      </c>
      <c r="G114" s="22">
        <v>0</v>
      </c>
      <c r="H114" s="22">
        <v>0</v>
      </c>
      <c r="I114" s="19" t="e">
        <f>#VALUE!</f>
        <v>#VALUE!</v>
      </c>
      <c r="J114" s="19" t="e">
        <f>#VALUE!</f>
        <v>#VALUE!</v>
      </c>
      <c r="K114" s="22">
        <v>0</v>
      </c>
      <c r="L114" s="22">
        <v>0</v>
      </c>
      <c r="M114" s="17"/>
    </row>
    <row r="115" spans="1:13">
      <c r="A115" s="25">
        <v>110</v>
      </c>
      <c r="B115" s="26" t="e">
        <f>#VALUE!</f>
        <v>#VALUE!</v>
      </c>
      <c r="C115" s="26" t="e">
        <f>#VALUE!</f>
        <v>#VALUE!</v>
      </c>
      <c r="D115" s="26" t="e">
        <f>#VALUE!</f>
        <v>#VALUE!</v>
      </c>
      <c r="E115" s="18" t="e">
        <f>#VALUE!</f>
        <v>#VALUE!</v>
      </c>
      <c r="F115" s="18" t="e">
        <f>#VALUE!</f>
        <v>#VALUE!</v>
      </c>
      <c r="G115" s="22">
        <v>0</v>
      </c>
      <c r="H115" s="22">
        <v>0</v>
      </c>
      <c r="I115" s="19" t="e">
        <f>#VALUE!</f>
        <v>#VALUE!</v>
      </c>
      <c r="J115" s="19" t="e">
        <f>#VALUE!</f>
        <v>#VALUE!</v>
      </c>
      <c r="K115" s="22">
        <v>0</v>
      </c>
      <c r="L115" s="22">
        <v>0</v>
      </c>
      <c r="M115" s="17"/>
    </row>
    <row r="116" spans="1:13">
      <c r="A116" s="25">
        <v>111</v>
      </c>
      <c r="B116" s="26" t="e">
        <f>#VALUE!</f>
        <v>#VALUE!</v>
      </c>
      <c r="C116" s="26" t="e">
        <f>#VALUE!</f>
        <v>#VALUE!</v>
      </c>
      <c r="D116" s="26" t="e">
        <f>#VALUE!</f>
        <v>#VALUE!</v>
      </c>
      <c r="E116" s="18" t="e">
        <f>#VALUE!</f>
        <v>#VALUE!</v>
      </c>
      <c r="F116" s="18" t="e">
        <f>#VALUE!</f>
        <v>#VALUE!</v>
      </c>
      <c r="G116" s="22">
        <v>0</v>
      </c>
      <c r="H116" s="22">
        <v>0</v>
      </c>
      <c r="I116" s="19" t="e">
        <f>#VALUE!</f>
        <v>#VALUE!</v>
      </c>
      <c r="J116" s="19" t="e">
        <f>#VALUE!</f>
        <v>#VALUE!</v>
      </c>
      <c r="K116" s="22">
        <v>0</v>
      </c>
      <c r="L116" s="22">
        <v>0</v>
      </c>
      <c r="M116" s="17"/>
    </row>
    <row r="117" spans="1:13">
      <c r="A117" s="25">
        <v>112</v>
      </c>
      <c r="B117" s="26" t="e">
        <f>#VALUE!</f>
        <v>#VALUE!</v>
      </c>
      <c r="C117" s="26" t="e">
        <f>#VALUE!</f>
        <v>#VALUE!</v>
      </c>
      <c r="D117" s="26" t="e">
        <f>#VALUE!</f>
        <v>#VALUE!</v>
      </c>
      <c r="E117" s="18" t="e">
        <f>#VALUE!</f>
        <v>#VALUE!</v>
      </c>
      <c r="F117" s="18" t="e">
        <f>#VALUE!</f>
        <v>#VALUE!</v>
      </c>
      <c r="G117" s="22">
        <v>0</v>
      </c>
      <c r="H117" s="22">
        <v>0</v>
      </c>
      <c r="I117" s="19" t="e">
        <f>#VALUE!</f>
        <v>#VALUE!</v>
      </c>
      <c r="J117" s="19" t="e">
        <f>#VALUE!</f>
        <v>#VALUE!</v>
      </c>
      <c r="K117" s="22">
        <v>0</v>
      </c>
      <c r="L117" s="22">
        <v>0</v>
      </c>
      <c r="M117" s="17"/>
    </row>
    <row r="118" spans="1:13">
      <c r="A118" s="25">
        <v>113</v>
      </c>
      <c r="B118" s="26" t="e">
        <f>#VALUE!</f>
        <v>#VALUE!</v>
      </c>
      <c r="C118" s="26" t="e">
        <f>#VALUE!</f>
        <v>#VALUE!</v>
      </c>
      <c r="D118" s="26" t="e">
        <f>#VALUE!</f>
        <v>#VALUE!</v>
      </c>
      <c r="E118" s="18" t="e">
        <f>#VALUE!</f>
        <v>#VALUE!</v>
      </c>
      <c r="F118" s="18" t="e">
        <f>#VALUE!</f>
        <v>#VALUE!</v>
      </c>
      <c r="G118" s="22">
        <v>0</v>
      </c>
      <c r="H118" s="22">
        <v>0</v>
      </c>
      <c r="I118" s="19" t="e">
        <f>#VALUE!</f>
        <v>#VALUE!</v>
      </c>
      <c r="J118" s="19" t="e">
        <f>#VALUE!</f>
        <v>#VALUE!</v>
      </c>
      <c r="K118" s="22">
        <v>0</v>
      </c>
      <c r="L118" s="22">
        <v>0</v>
      </c>
      <c r="M118" s="17"/>
    </row>
    <row r="119" spans="1:13">
      <c r="A119" s="25">
        <v>114</v>
      </c>
      <c r="B119" s="26" t="e">
        <f>#VALUE!</f>
        <v>#VALUE!</v>
      </c>
      <c r="C119" s="26" t="e">
        <f>#VALUE!</f>
        <v>#VALUE!</v>
      </c>
      <c r="D119" s="26" t="e">
        <f>#VALUE!</f>
        <v>#VALUE!</v>
      </c>
      <c r="E119" s="18" t="e">
        <f>#VALUE!</f>
        <v>#VALUE!</v>
      </c>
      <c r="F119" s="18" t="e">
        <f>#VALUE!</f>
        <v>#VALUE!</v>
      </c>
      <c r="G119" s="22">
        <v>0</v>
      </c>
      <c r="H119" s="22">
        <v>0</v>
      </c>
      <c r="I119" s="19" t="e">
        <f>#VALUE!</f>
        <v>#VALUE!</v>
      </c>
      <c r="J119" s="19" t="e">
        <f>#VALUE!</f>
        <v>#VALUE!</v>
      </c>
      <c r="K119" s="22">
        <v>0</v>
      </c>
      <c r="L119" s="22">
        <v>0</v>
      </c>
      <c r="M119" s="17"/>
    </row>
    <row r="120" spans="1:13">
      <c r="A120" s="25">
        <v>115</v>
      </c>
      <c r="B120" s="26" t="e">
        <f>#VALUE!</f>
        <v>#VALUE!</v>
      </c>
      <c r="C120" s="26" t="e">
        <f>#VALUE!</f>
        <v>#VALUE!</v>
      </c>
      <c r="D120" s="26" t="e">
        <f>#VALUE!</f>
        <v>#VALUE!</v>
      </c>
      <c r="E120" s="18" t="e">
        <f>#VALUE!</f>
        <v>#VALUE!</v>
      </c>
      <c r="F120" s="18" t="e">
        <f>#VALUE!</f>
        <v>#VALUE!</v>
      </c>
      <c r="G120" s="22">
        <v>0</v>
      </c>
      <c r="H120" s="22">
        <v>0</v>
      </c>
      <c r="I120" s="19" t="e">
        <f>#VALUE!</f>
        <v>#VALUE!</v>
      </c>
      <c r="J120" s="19" t="e">
        <f>#VALUE!</f>
        <v>#VALUE!</v>
      </c>
      <c r="K120" s="22">
        <v>0</v>
      </c>
      <c r="L120" s="22">
        <v>0</v>
      </c>
      <c r="M120" s="17"/>
    </row>
    <row r="121" spans="1:13">
      <c r="A121" s="25">
        <v>116</v>
      </c>
      <c r="B121" s="26" t="e">
        <f>#VALUE!</f>
        <v>#VALUE!</v>
      </c>
      <c r="C121" s="26" t="e">
        <f>#VALUE!</f>
        <v>#VALUE!</v>
      </c>
      <c r="D121" s="26" t="e">
        <f>#VALUE!</f>
        <v>#VALUE!</v>
      </c>
      <c r="E121" s="18" t="e">
        <f>#VALUE!</f>
        <v>#VALUE!</v>
      </c>
      <c r="F121" s="18" t="e">
        <f>#VALUE!</f>
        <v>#VALUE!</v>
      </c>
      <c r="G121" s="22">
        <v>0</v>
      </c>
      <c r="H121" s="22">
        <v>0</v>
      </c>
      <c r="I121" s="19" t="e">
        <f>#VALUE!</f>
        <v>#VALUE!</v>
      </c>
      <c r="J121" s="19" t="e">
        <f>#VALUE!</f>
        <v>#VALUE!</v>
      </c>
      <c r="K121" s="22">
        <v>0</v>
      </c>
      <c r="L121" s="22">
        <v>0</v>
      </c>
      <c r="M121" s="17"/>
    </row>
    <row r="122" spans="1:13">
      <c r="A122" s="25">
        <v>117</v>
      </c>
      <c r="B122" s="26" t="e">
        <f>#VALUE!</f>
        <v>#VALUE!</v>
      </c>
      <c r="C122" s="26" t="e">
        <f>#VALUE!</f>
        <v>#VALUE!</v>
      </c>
      <c r="D122" s="26" t="e">
        <f>#VALUE!</f>
        <v>#VALUE!</v>
      </c>
      <c r="E122" s="18" t="e">
        <f>#VALUE!</f>
        <v>#VALUE!</v>
      </c>
      <c r="F122" s="18" t="e">
        <f>#VALUE!</f>
        <v>#VALUE!</v>
      </c>
      <c r="G122" s="22">
        <v>0</v>
      </c>
      <c r="H122" s="22">
        <v>0</v>
      </c>
      <c r="I122" s="19" t="e">
        <f>#VALUE!</f>
        <v>#VALUE!</v>
      </c>
      <c r="J122" s="19" t="e">
        <f>#VALUE!</f>
        <v>#VALUE!</v>
      </c>
      <c r="K122" s="22">
        <v>0</v>
      </c>
      <c r="L122" s="22">
        <v>0</v>
      </c>
      <c r="M122" s="17"/>
    </row>
    <row r="123" spans="1:13">
      <c r="A123" s="25">
        <v>118</v>
      </c>
      <c r="B123" s="26" t="e">
        <f>#VALUE!</f>
        <v>#VALUE!</v>
      </c>
      <c r="C123" s="26" t="e">
        <f>#VALUE!</f>
        <v>#VALUE!</v>
      </c>
      <c r="D123" s="26" t="e">
        <f>#VALUE!</f>
        <v>#VALUE!</v>
      </c>
      <c r="E123" s="18" t="e">
        <f>#VALUE!</f>
        <v>#VALUE!</v>
      </c>
      <c r="F123" s="18" t="e">
        <f>#VALUE!</f>
        <v>#VALUE!</v>
      </c>
      <c r="G123" s="22">
        <v>0</v>
      </c>
      <c r="H123" s="22">
        <v>0</v>
      </c>
      <c r="I123" s="19" t="e">
        <f>#VALUE!</f>
        <v>#VALUE!</v>
      </c>
      <c r="J123" s="19" t="e">
        <f>#VALUE!</f>
        <v>#VALUE!</v>
      </c>
      <c r="K123" s="22">
        <v>0</v>
      </c>
      <c r="L123" s="22">
        <v>0</v>
      </c>
      <c r="M123" s="17"/>
    </row>
    <row r="124" spans="1:13">
      <c r="A124" s="25">
        <v>119</v>
      </c>
      <c r="B124" s="26" t="e">
        <f>#VALUE!</f>
        <v>#VALUE!</v>
      </c>
      <c r="C124" s="26" t="e">
        <f>#VALUE!</f>
        <v>#VALUE!</v>
      </c>
      <c r="D124" s="26" t="e">
        <f>#VALUE!</f>
        <v>#VALUE!</v>
      </c>
      <c r="E124" s="18" t="e">
        <f>#VALUE!</f>
        <v>#VALUE!</v>
      </c>
      <c r="F124" s="18" t="e">
        <f>#VALUE!</f>
        <v>#VALUE!</v>
      </c>
      <c r="G124" s="22">
        <v>0</v>
      </c>
      <c r="H124" s="22">
        <v>0</v>
      </c>
      <c r="I124" s="19" t="e">
        <f>#VALUE!</f>
        <v>#VALUE!</v>
      </c>
      <c r="J124" s="19" t="e">
        <f>#VALUE!</f>
        <v>#VALUE!</v>
      </c>
      <c r="K124" s="22">
        <v>0</v>
      </c>
      <c r="L124" s="22">
        <v>0</v>
      </c>
      <c r="M124" s="17"/>
    </row>
    <row r="125" spans="1:13">
      <c r="A125" s="25">
        <v>120</v>
      </c>
      <c r="B125" s="26" t="e">
        <f>#VALUE!</f>
        <v>#VALUE!</v>
      </c>
      <c r="C125" s="26" t="e">
        <f>#VALUE!</f>
        <v>#VALUE!</v>
      </c>
      <c r="D125" s="26" t="e">
        <f>#VALUE!</f>
        <v>#VALUE!</v>
      </c>
      <c r="E125" s="18" t="e">
        <f>#VALUE!</f>
        <v>#VALUE!</v>
      </c>
      <c r="F125" s="18" t="e">
        <f>#VALUE!</f>
        <v>#VALUE!</v>
      </c>
      <c r="G125" s="22">
        <v>0</v>
      </c>
      <c r="H125" s="22">
        <v>0</v>
      </c>
      <c r="I125" s="19" t="e">
        <f>#VALUE!</f>
        <v>#VALUE!</v>
      </c>
      <c r="J125" s="19" t="e">
        <f>#VALUE!</f>
        <v>#VALUE!</v>
      </c>
      <c r="K125" s="22">
        <v>0</v>
      </c>
      <c r="L125" s="22">
        <v>0</v>
      </c>
      <c r="M125" s="17"/>
    </row>
    <row r="126" spans="1:13">
      <c r="A126" s="25">
        <v>121</v>
      </c>
      <c r="B126" s="26" t="e">
        <f>#VALUE!</f>
        <v>#VALUE!</v>
      </c>
      <c r="C126" s="26" t="e">
        <f>#VALUE!</f>
        <v>#VALUE!</v>
      </c>
      <c r="D126" s="26" t="e">
        <f>#VALUE!</f>
        <v>#VALUE!</v>
      </c>
      <c r="E126" s="18" t="e">
        <f>#VALUE!</f>
        <v>#VALUE!</v>
      </c>
      <c r="F126" s="18" t="e">
        <f>#VALUE!</f>
        <v>#VALUE!</v>
      </c>
      <c r="G126" s="22">
        <v>0</v>
      </c>
      <c r="H126" s="22">
        <v>0</v>
      </c>
      <c r="I126" s="19" t="e">
        <f>#VALUE!</f>
        <v>#VALUE!</v>
      </c>
      <c r="J126" s="19" t="e">
        <f>#VALUE!</f>
        <v>#VALUE!</v>
      </c>
      <c r="K126" s="22">
        <v>0</v>
      </c>
      <c r="L126" s="22">
        <v>0</v>
      </c>
      <c r="M126" s="17"/>
    </row>
    <row r="127" spans="1:13">
      <c r="A127" s="25">
        <v>122</v>
      </c>
      <c r="B127" s="26" t="e">
        <f>#VALUE!</f>
        <v>#VALUE!</v>
      </c>
      <c r="C127" s="26" t="e">
        <f>#VALUE!</f>
        <v>#VALUE!</v>
      </c>
      <c r="D127" s="26" t="e">
        <f>#VALUE!</f>
        <v>#VALUE!</v>
      </c>
      <c r="E127" s="18" t="e">
        <f>#VALUE!</f>
        <v>#VALUE!</v>
      </c>
      <c r="F127" s="18" t="e">
        <f>#VALUE!</f>
        <v>#VALUE!</v>
      </c>
      <c r="G127" s="22">
        <v>0</v>
      </c>
      <c r="H127" s="22">
        <v>0</v>
      </c>
      <c r="I127" s="19" t="e">
        <f>#VALUE!</f>
        <v>#VALUE!</v>
      </c>
      <c r="J127" s="19" t="e">
        <f>#VALUE!</f>
        <v>#VALUE!</v>
      </c>
      <c r="K127" s="22">
        <v>0</v>
      </c>
      <c r="L127" s="22">
        <v>0</v>
      </c>
      <c r="M127" s="17"/>
    </row>
    <row r="128" spans="1:13">
      <c r="A128" s="25">
        <v>123</v>
      </c>
      <c r="B128" s="26" t="e">
        <f>#VALUE!</f>
        <v>#VALUE!</v>
      </c>
      <c r="C128" s="26" t="e">
        <f>#VALUE!</f>
        <v>#VALUE!</v>
      </c>
      <c r="D128" s="26" t="e">
        <f>#VALUE!</f>
        <v>#VALUE!</v>
      </c>
      <c r="E128" s="18" t="e">
        <f>#VALUE!</f>
        <v>#VALUE!</v>
      </c>
      <c r="F128" s="18" t="e">
        <f>#VALUE!</f>
        <v>#VALUE!</v>
      </c>
      <c r="G128" s="22">
        <v>0</v>
      </c>
      <c r="H128" s="22">
        <v>0</v>
      </c>
      <c r="I128" s="19" t="e">
        <f>#VALUE!</f>
        <v>#VALUE!</v>
      </c>
      <c r="J128" s="19" t="e">
        <f>#VALUE!</f>
        <v>#VALUE!</v>
      </c>
      <c r="K128" s="22">
        <v>0</v>
      </c>
      <c r="L128" s="22">
        <v>0</v>
      </c>
      <c r="M128" s="17"/>
    </row>
    <row r="129" spans="1:13">
      <c r="A129" s="25">
        <v>124</v>
      </c>
      <c r="B129" s="26" t="e">
        <f>#VALUE!</f>
        <v>#VALUE!</v>
      </c>
      <c r="C129" s="26" t="e">
        <f>#VALUE!</f>
        <v>#VALUE!</v>
      </c>
      <c r="D129" s="26" t="e">
        <f>#VALUE!</f>
        <v>#VALUE!</v>
      </c>
      <c r="E129" s="18" t="e">
        <f>#VALUE!</f>
        <v>#VALUE!</v>
      </c>
      <c r="F129" s="18" t="e">
        <f>#VALUE!</f>
        <v>#VALUE!</v>
      </c>
      <c r="G129" s="22">
        <v>0</v>
      </c>
      <c r="H129" s="22">
        <v>0</v>
      </c>
      <c r="I129" s="19" t="e">
        <f>#VALUE!</f>
        <v>#VALUE!</v>
      </c>
      <c r="J129" s="19" t="e">
        <f>#VALUE!</f>
        <v>#VALUE!</v>
      </c>
      <c r="K129" s="22">
        <v>0</v>
      </c>
      <c r="L129" s="22">
        <v>0</v>
      </c>
      <c r="M129" s="17"/>
    </row>
    <row r="130" spans="1:13">
      <c r="A130" s="25">
        <v>125</v>
      </c>
      <c r="B130" s="26" t="e">
        <f>#VALUE!</f>
        <v>#VALUE!</v>
      </c>
      <c r="C130" s="26" t="e">
        <f>#VALUE!</f>
        <v>#VALUE!</v>
      </c>
      <c r="D130" s="26" t="e">
        <f>#VALUE!</f>
        <v>#VALUE!</v>
      </c>
      <c r="E130" s="18" t="e">
        <f>#VALUE!</f>
        <v>#VALUE!</v>
      </c>
      <c r="F130" s="18" t="e">
        <f>#VALUE!</f>
        <v>#VALUE!</v>
      </c>
      <c r="G130" s="22">
        <v>0</v>
      </c>
      <c r="H130" s="22">
        <v>0</v>
      </c>
      <c r="I130" s="19" t="e">
        <f>#VALUE!</f>
        <v>#VALUE!</v>
      </c>
      <c r="J130" s="19" t="e">
        <f>#VALUE!</f>
        <v>#VALUE!</v>
      </c>
      <c r="K130" s="22">
        <v>0</v>
      </c>
      <c r="L130" s="22">
        <v>0</v>
      </c>
      <c r="M130" s="17"/>
    </row>
    <row r="131" spans="1:13">
      <c r="A131" s="25">
        <v>126</v>
      </c>
      <c r="B131" s="26" t="e">
        <f>#VALUE!</f>
        <v>#VALUE!</v>
      </c>
      <c r="C131" s="26" t="e">
        <f>#VALUE!</f>
        <v>#VALUE!</v>
      </c>
      <c r="D131" s="26" t="e">
        <f>#VALUE!</f>
        <v>#VALUE!</v>
      </c>
      <c r="E131" s="18" t="e">
        <f>#VALUE!</f>
        <v>#VALUE!</v>
      </c>
      <c r="F131" s="18" t="e">
        <f>#VALUE!</f>
        <v>#VALUE!</v>
      </c>
      <c r="G131" s="22">
        <v>0</v>
      </c>
      <c r="H131" s="22">
        <v>0</v>
      </c>
      <c r="I131" s="19" t="e">
        <f>#VALUE!</f>
        <v>#VALUE!</v>
      </c>
      <c r="J131" s="19" t="e">
        <f>#VALUE!</f>
        <v>#VALUE!</v>
      </c>
      <c r="K131" s="22">
        <v>0</v>
      </c>
      <c r="L131" s="22">
        <v>0</v>
      </c>
      <c r="M131" s="17"/>
    </row>
    <row r="132" spans="1:13">
      <c r="A132" s="25">
        <v>127</v>
      </c>
      <c r="B132" s="26" t="e">
        <f>#VALUE!</f>
        <v>#VALUE!</v>
      </c>
      <c r="C132" s="26" t="e">
        <f>#VALUE!</f>
        <v>#VALUE!</v>
      </c>
      <c r="D132" s="26" t="e">
        <f>#VALUE!</f>
        <v>#VALUE!</v>
      </c>
      <c r="E132" s="18" t="e">
        <f>#VALUE!</f>
        <v>#VALUE!</v>
      </c>
      <c r="F132" s="18" t="e">
        <f>#VALUE!</f>
        <v>#VALUE!</v>
      </c>
      <c r="G132" s="22">
        <v>0</v>
      </c>
      <c r="H132" s="22">
        <v>0</v>
      </c>
      <c r="I132" s="19" t="e">
        <f>#VALUE!</f>
        <v>#VALUE!</v>
      </c>
      <c r="J132" s="19" t="e">
        <f>#VALUE!</f>
        <v>#VALUE!</v>
      </c>
      <c r="K132" s="22">
        <v>0</v>
      </c>
      <c r="L132" s="22">
        <v>0</v>
      </c>
      <c r="M132" s="17"/>
    </row>
    <row r="133" spans="1:13">
      <c r="A133" s="25">
        <v>128</v>
      </c>
      <c r="B133" s="26" t="e">
        <f>#VALUE!</f>
        <v>#VALUE!</v>
      </c>
      <c r="C133" s="26" t="e">
        <f>#VALUE!</f>
        <v>#VALUE!</v>
      </c>
      <c r="D133" s="26" t="e">
        <f>#VALUE!</f>
        <v>#VALUE!</v>
      </c>
      <c r="E133" s="18" t="e">
        <f>#VALUE!</f>
        <v>#VALUE!</v>
      </c>
      <c r="F133" s="18" t="e">
        <f>#VALUE!</f>
        <v>#VALUE!</v>
      </c>
      <c r="G133" s="22">
        <v>0</v>
      </c>
      <c r="H133" s="22">
        <v>0</v>
      </c>
      <c r="I133" s="19" t="e">
        <f>#VALUE!</f>
        <v>#VALUE!</v>
      </c>
      <c r="J133" s="19" t="e">
        <f>#VALUE!</f>
        <v>#VALUE!</v>
      </c>
      <c r="K133" s="22">
        <v>0</v>
      </c>
      <c r="L133" s="22">
        <v>0</v>
      </c>
      <c r="M133" s="17"/>
    </row>
    <row r="134" spans="1:13">
      <c r="A134" s="25">
        <v>129</v>
      </c>
      <c r="B134" s="26" t="e">
        <f>#VALUE!</f>
        <v>#VALUE!</v>
      </c>
      <c r="C134" s="26" t="e">
        <f>#VALUE!</f>
        <v>#VALUE!</v>
      </c>
      <c r="D134" s="26" t="e">
        <f>#VALUE!</f>
        <v>#VALUE!</v>
      </c>
      <c r="E134" s="18" t="e">
        <f>#VALUE!</f>
        <v>#VALUE!</v>
      </c>
      <c r="F134" s="18" t="e">
        <f>#VALUE!</f>
        <v>#VALUE!</v>
      </c>
      <c r="G134" s="22">
        <v>0</v>
      </c>
      <c r="H134" s="22">
        <v>0</v>
      </c>
      <c r="I134" s="19" t="e">
        <f>#VALUE!</f>
        <v>#VALUE!</v>
      </c>
      <c r="J134" s="19" t="e">
        <f>#VALUE!</f>
        <v>#VALUE!</v>
      </c>
      <c r="K134" s="22">
        <v>0</v>
      </c>
      <c r="L134" s="22">
        <v>0</v>
      </c>
      <c r="M134" s="17"/>
    </row>
    <row r="135" spans="1:13">
      <c r="A135" s="25">
        <v>130</v>
      </c>
      <c r="B135" s="26" t="e">
        <f>#VALUE!</f>
        <v>#VALUE!</v>
      </c>
      <c r="C135" s="26" t="e">
        <f>#VALUE!</f>
        <v>#VALUE!</v>
      </c>
      <c r="D135" s="26" t="e">
        <f>#VALUE!</f>
        <v>#VALUE!</v>
      </c>
      <c r="E135" s="18" t="e">
        <f>#VALUE!</f>
        <v>#VALUE!</v>
      </c>
      <c r="F135" s="18" t="e">
        <f>#VALUE!</f>
        <v>#VALUE!</v>
      </c>
      <c r="G135" s="22">
        <v>0</v>
      </c>
      <c r="H135" s="22">
        <v>0</v>
      </c>
      <c r="I135" s="19" t="e">
        <f>#VALUE!</f>
        <v>#VALUE!</v>
      </c>
      <c r="J135" s="19" t="e">
        <f>#VALUE!</f>
        <v>#VALUE!</v>
      </c>
      <c r="K135" s="22">
        <v>0</v>
      </c>
      <c r="L135" s="22">
        <v>0</v>
      </c>
      <c r="M135" s="17"/>
    </row>
    <row r="136" spans="1:13">
      <c r="A136" s="25">
        <v>131</v>
      </c>
      <c r="B136" s="26" t="e">
        <f>#VALUE!</f>
        <v>#VALUE!</v>
      </c>
      <c r="C136" s="26" t="e">
        <f>#VALUE!</f>
        <v>#VALUE!</v>
      </c>
      <c r="D136" s="26" t="e">
        <f>#VALUE!</f>
        <v>#VALUE!</v>
      </c>
      <c r="E136" s="18" t="e">
        <f>#VALUE!</f>
        <v>#VALUE!</v>
      </c>
      <c r="F136" s="18" t="e">
        <f>#VALUE!</f>
        <v>#VALUE!</v>
      </c>
      <c r="G136" s="22">
        <v>0</v>
      </c>
      <c r="H136" s="22">
        <v>0</v>
      </c>
      <c r="I136" s="19" t="e">
        <f>#VALUE!</f>
        <v>#VALUE!</v>
      </c>
      <c r="J136" s="19" t="e">
        <f>#VALUE!</f>
        <v>#VALUE!</v>
      </c>
      <c r="K136" s="22">
        <v>0</v>
      </c>
      <c r="L136" s="22">
        <v>0</v>
      </c>
      <c r="M136" s="17"/>
    </row>
    <row r="137" spans="1:13">
      <c r="A137" s="25">
        <v>132</v>
      </c>
      <c r="B137" s="26" t="e">
        <f>#VALUE!</f>
        <v>#VALUE!</v>
      </c>
      <c r="C137" s="26" t="e">
        <f>#VALUE!</f>
        <v>#VALUE!</v>
      </c>
      <c r="D137" s="26" t="e">
        <f>#VALUE!</f>
        <v>#VALUE!</v>
      </c>
      <c r="E137" s="18" t="e">
        <f>#VALUE!</f>
        <v>#VALUE!</v>
      </c>
      <c r="F137" s="18" t="e">
        <f>#VALUE!</f>
        <v>#VALUE!</v>
      </c>
      <c r="G137" s="22">
        <v>0</v>
      </c>
      <c r="H137" s="22">
        <v>0</v>
      </c>
      <c r="I137" s="19" t="e">
        <f>#VALUE!</f>
        <v>#VALUE!</v>
      </c>
      <c r="J137" s="19" t="e">
        <f>#VALUE!</f>
        <v>#VALUE!</v>
      </c>
      <c r="K137" s="22">
        <v>0</v>
      </c>
      <c r="L137" s="22">
        <v>0</v>
      </c>
      <c r="M137" s="17"/>
    </row>
    <row r="138" spans="1:13">
      <c r="A138" s="25">
        <v>133</v>
      </c>
      <c r="B138" s="26" t="e">
        <f>#VALUE!</f>
        <v>#VALUE!</v>
      </c>
      <c r="C138" s="26" t="e">
        <f>#VALUE!</f>
        <v>#VALUE!</v>
      </c>
      <c r="D138" s="26" t="e">
        <f>#VALUE!</f>
        <v>#VALUE!</v>
      </c>
      <c r="E138" s="18" t="e">
        <f>#VALUE!</f>
        <v>#VALUE!</v>
      </c>
      <c r="F138" s="18" t="e">
        <f>#VALUE!</f>
        <v>#VALUE!</v>
      </c>
      <c r="G138" s="22">
        <v>0</v>
      </c>
      <c r="H138" s="22">
        <v>0</v>
      </c>
      <c r="I138" s="19" t="e">
        <f>#VALUE!</f>
        <v>#VALUE!</v>
      </c>
      <c r="J138" s="19" t="e">
        <f>#VALUE!</f>
        <v>#VALUE!</v>
      </c>
      <c r="K138" s="22">
        <v>0</v>
      </c>
      <c r="L138" s="22">
        <v>0</v>
      </c>
      <c r="M138" s="17"/>
    </row>
    <row r="139" spans="1:13">
      <c r="A139" s="25">
        <v>134</v>
      </c>
      <c r="B139" s="26" t="e">
        <f>#VALUE!</f>
        <v>#VALUE!</v>
      </c>
      <c r="C139" s="26" t="e">
        <f>#VALUE!</f>
        <v>#VALUE!</v>
      </c>
      <c r="D139" s="26" t="e">
        <f>#VALUE!</f>
        <v>#VALUE!</v>
      </c>
      <c r="E139" s="18" t="e">
        <f>#VALUE!</f>
        <v>#VALUE!</v>
      </c>
      <c r="F139" s="18" t="e">
        <f>#VALUE!</f>
        <v>#VALUE!</v>
      </c>
      <c r="G139" s="22">
        <v>0</v>
      </c>
      <c r="H139" s="22">
        <v>0</v>
      </c>
      <c r="I139" s="19" t="e">
        <f>#VALUE!</f>
        <v>#VALUE!</v>
      </c>
      <c r="J139" s="19" t="e">
        <f>#VALUE!</f>
        <v>#VALUE!</v>
      </c>
      <c r="K139" s="22">
        <v>0</v>
      </c>
      <c r="L139" s="22">
        <v>0</v>
      </c>
      <c r="M139" s="17"/>
    </row>
    <row r="140" spans="1:13">
      <c r="A140" s="25">
        <v>135</v>
      </c>
      <c r="B140" s="26" t="e">
        <f>#VALUE!</f>
        <v>#VALUE!</v>
      </c>
      <c r="C140" s="26" t="e">
        <f>#VALUE!</f>
        <v>#VALUE!</v>
      </c>
      <c r="D140" s="26" t="e">
        <f>#VALUE!</f>
        <v>#VALUE!</v>
      </c>
      <c r="E140" s="18" t="e">
        <f>#VALUE!</f>
        <v>#VALUE!</v>
      </c>
      <c r="F140" s="18" t="e">
        <f>#VALUE!</f>
        <v>#VALUE!</v>
      </c>
      <c r="G140" s="22">
        <v>0</v>
      </c>
      <c r="H140" s="22">
        <v>0</v>
      </c>
      <c r="I140" s="19" t="e">
        <f>#VALUE!</f>
        <v>#VALUE!</v>
      </c>
      <c r="J140" s="19" t="e">
        <f>#VALUE!</f>
        <v>#VALUE!</v>
      </c>
      <c r="K140" s="22">
        <v>0</v>
      </c>
      <c r="L140" s="22">
        <v>0</v>
      </c>
      <c r="M140" s="17"/>
    </row>
    <row r="141" spans="1:13">
      <c r="A141" s="25">
        <v>136</v>
      </c>
      <c r="B141" s="26" t="e">
        <f>#VALUE!</f>
        <v>#VALUE!</v>
      </c>
      <c r="C141" s="26" t="e">
        <f>#VALUE!</f>
        <v>#VALUE!</v>
      </c>
      <c r="D141" s="26" t="e">
        <f>#VALUE!</f>
        <v>#VALUE!</v>
      </c>
      <c r="E141" s="18" t="e">
        <f>#VALUE!</f>
        <v>#VALUE!</v>
      </c>
      <c r="F141" s="18" t="e">
        <f>#VALUE!</f>
        <v>#VALUE!</v>
      </c>
      <c r="G141" s="22">
        <v>0</v>
      </c>
      <c r="H141" s="22">
        <v>0</v>
      </c>
      <c r="I141" s="19" t="e">
        <f>#VALUE!</f>
        <v>#VALUE!</v>
      </c>
      <c r="J141" s="19" t="e">
        <f>#VALUE!</f>
        <v>#VALUE!</v>
      </c>
      <c r="K141" s="22">
        <v>0</v>
      </c>
      <c r="L141" s="22">
        <v>0</v>
      </c>
      <c r="M141" s="17"/>
    </row>
    <row r="142" spans="1:13">
      <c r="A142" s="25">
        <v>137</v>
      </c>
      <c r="B142" s="26" t="e">
        <f>#VALUE!</f>
        <v>#VALUE!</v>
      </c>
      <c r="C142" s="26" t="e">
        <f>#VALUE!</f>
        <v>#VALUE!</v>
      </c>
      <c r="D142" s="26" t="e">
        <f>#VALUE!</f>
        <v>#VALUE!</v>
      </c>
      <c r="E142" s="18" t="e">
        <f>#VALUE!</f>
        <v>#VALUE!</v>
      </c>
      <c r="F142" s="18" t="e">
        <f>#VALUE!</f>
        <v>#VALUE!</v>
      </c>
      <c r="G142" s="22">
        <v>0</v>
      </c>
      <c r="H142" s="22">
        <v>0</v>
      </c>
      <c r="I142" s="19" t="e">
        <f>#VALUE!</f>
        <v>#VALUE!</v>
      </c>
      <c r="J142" s="19" t="e">
        <f>#VALUE!</f>
        <v>#VALUE!</v>
      </c>
      <c r="K142" s="22">
        <v>0</v>
      </c>
      <c r="L142" s="22">
        <v>0</v>
      </c>
      <c r="M142" s="17"/>
    </row>
    <row r="143" spans="1:13">
      <c r="A143" s="25">
        <v>138</v>
      </c>
      <c r="B143" s="26" t="e">
        <f>#VALUE!</f>
        <v>#VALUE!</v>
      </c>
      <c r="C143" s="26" t="e">
        <f>#VALUE!</f>
        <v>#VALUE!</v>
      </c>
      <c r="D143" s="26" t="e">
        <f>#VALUE!</f>
        <v>#VALUE!</v>
      </c>
      <c r="E143" s="18" t="e">
        <f>#VALUE!</f>
        <v>#VALUE!</v>
      </c>
      <c r="F143" s="18" t="e">
        <f>#VALUE!</f>
        <v>#VALUE!</v>
      </c>
      <c r="G143" s="22">
        <v>0</v>
      </c>
      <c r="H143" s="22">
        <v>0</v>
      </c>
      <c r="I143" s="19" t="e">
        <f>#VALUE!</f>
        <v>#VALUE!</v>
      </c>
      <c r="J143" s="19" t="e">
        <f>#VALUE!</f>
        <v>#VALUE!</v>
      </c>
      <c r="K143" s="22">
        <v>0</v>
      </c>
      <c r="L143" s="22">
        <v>0</v>
      </c>
      <c r="M143" s="17"/>
    </row>
    <row r="144" spans="1:13">
      <c r="A144" s="25">
        <v>139</v>
      </c>
      <c r="B144" s="26" t="e">
        <f>#VALUE!</f>
        <v>#VALUE!</v>
      </c>
      <c r="C144" s="26" t="e">
        <f>#VALUE!</f>
        <v>#VALUE!</v>
      </c>
      <c r="D144" s="26" t="e">
        <f>#VALUE!</f>
        <v>#VALUE!</v>
      </c>
      <c r="E144" s="18" t="e">
        <f>#VALUE!</f>
        <v>#VALUE!</v>
      </c>
      <c r="F144" s="18" t="e">
        <f>#VALUE!</f>
        <v>#VALUE!</v>
      </c>
      <c r="G144" s="22">
        <v>0</v>
      </c>
      <c r="H144" s="22">
        <v>0</v>
      </c>
      <c r="I144" s="19" t="e">
        <f>#VALUE!</f>
        <v>#VALUE!</v>
      </c>
      <c r="J144" s="19" t="e">
        <f>#VALUE!</f>
        <v>#VALUE!</v>
      </c>
      <c r="K144" s="22">
        <v>0</v>
      </c>
      <c r="L144" s="22">
        <v>0</v>
      </c>
      <c r="M144" s="17"/>
    </row>
    <row r="145" spans="1:13">
      <c r="A145" s="25">
        <v>140</v>
      </c>
      <c r="B145" s="26" t="e">
        <f>#VALUE!</f>
        <v>#VALUE!</v>
      </c>
      <c r="C145" s="26" t="e">
        <f>#VALUE!</f>
        <v>#VALUE!</v>
      </c>
      <c r="D145" s="26" t="e">
        <f>#VALUE!</f>
        <v>#VALUE!</v>
      </c>
      <c r="E145" s="18" t="e">
        <f>#VALUE!</f>
        <v>#VALUE!</v>
      </c>
      <c r="F145" s="18" t="e">
        <f>#VALUE!</f>
        <v>#VALUE!</v>
      </c>
      <c r="G145" s="22">
        <v>0</v>
      </c>
      <c r="H145" s="22">
        <v>0</v>
      </c>
      <c r="I145" s="19" t="e">
        <f>#VALUE!</f>
        <v>#VALUE!</v>
      </c>
      <c r="J145" s="19" t="e">
        <f>#VALUE!</f>
        <v>#VALUE!</v>
      </c>
      <c r="K145" s="22">
        <v>0</v>
      </c>
      <c r="L145" s="22">
        <v>0</v>
      </c>
      <c r="M145" s="17"/>
    </row>
    <row r="146" spans="1:13">
      <c r="A146" s="25">
        <v>141</v>
      </c>
      <c r="B146" s="26" t="e">
        <f>#VALUE!</f>
        <v>#VALUE!</v>
      </c>
      <c r="C146" s="26" t="e">
        <f>#VALUE!</f>
        <v>#VALUE!</v>
      </c>
      <c r="D146" s="26" t="e">
        <f>#VALUE!</f>
        <v>#VALUE!</v>
      </c>
      <c r="E146" s="18" t="e">
        <f>#VALUE!</f>
        <v>#VALUE!</v>
      </c>
      <c r="F146" s="18" t="e">
        <f>#VALUE!</f>
        <v>#VALUE!</v>
      </c>
      <c r="G146" s="22">
        <v>0</v>
      </c>
      <c r="H146" s="22">
        <v>0</v>
      </c>
      <c r="I146" s="19" t="e">
        <f>#VALUE!</f>
        <v>#VALUE!</v>
      </c>
      <c r="J146" s="19" t="e">
        <f>#VALUE!</f>
        <v>#VALUE!</v>
      </c>
      <c r="K146" s="22">
        <v>0</v>
      </c>
      <c r="L146" s="22">
        <v>0</v>
      </c>
      <c r="M146" s="17"/>
    </row>
    <row r="147" spans="1:13">
      <c r="A147" s="25">
        <v>142</v>
      </c>
      <c r="B147" s="26" t="e">
        <f>#VALUE!</f>
        <v>#VALUE!</v>
      </c>
      <c r="C147" s="26" t="e">
        <f>#VALUE!</f>
        <v>#VALUE!</v>
      </c>
      <c r="D147" s="26" t="e">
        <f>#VALUE!</f>
        <v>#VALUE!</v>
      </c>
      <c r="E147" s="18" t="e">
        <f>#VALUE!</f>
        <v>#VALUE!</v>
      </c>
      <c r="F147" s="18" t="e">
        <f>#VALUE!</f>
        <v>#VALUE!</v>
      </c>
      <c r="G147" s="22">
        <v>0</v>
      </c>
      <c r="H147" s="22">
        <v>0</v>
      </c>
      <c r="I147" s="19" t="e">
        <f>#VALUE!</f>
        <v>#VALUE!</v>
      </c>
      <c r="J147" s="19" t="e">
        <f>#VALUE!</f>
        <v>#VALUE!</v>
      </c>
      <c r="K147" s="22">
        <v>0</v>
      </c>
      <c r="L147" s="22">
        <v>0</v>
      </c>
      <c r="M147" s="17"/>
    </row>
    <row r="148" spans="1:13">
      <c r="A148" s="25">
        <v>143</v>
      </c>
      <c r="B148" s="26" t="e">
        <f>#VALUE!</f>
        <v>#VALUE!</v>
      </c>
      <c r="C148" s="26" t="e">
        <f>#VALUE!</f>
        <v>#VALUE!</v>
      </c>
      <c r="D148" s="26" t="e">
        <f>#VALUE!</f>
        <v>#VALUE!</v>
      </c>
      <c r="E148" s="18" t="e">
        <f>#VALUE!</f>
        <v>#VALUE!</v>
      </c>
      <c r="F148" s="18" t="e">
        <f>#VALUE!</f>
        <v>#VALUE!</v>
      </c>
      <c r="G148" s="22">
        <v>0</v>
      </c>
      <c r="H148" s="22">
        <v>0</v>
      </c>
      <c r="I148" s="19" t="e">
        <f>#VALUE!</f>
        <v>#VALUE!</v>
      </c>
      <c r="J148" s="19" t="e">
        <f>#VALUE!</f>
        <v>#VALUE!</v>
      </c>
      <c r="K148" s="22">
        <v>0</v>
      </c>
      <c r="L148" s="22">
        <v>0</v>
      </c>
      <c r="M148" s="17"/>
    </row>
    <row r="149" spans="1:13">
      <c r="A149" s="25">
        <v>144</v>
      </c>
      <c r="B149" s="26" t="e">
        <f>#VALUE!</f>
        <v>#VALUE!</v>
      </c>
      <c r="C149" s="26" t="e">
        <f>#VALUE!</f>
        <v>#VALUE!</v>
      </c>
      <c r="D149" s="26" t="e">
        <f>#VALUE!</f>
        <v>#VALUE!</v>
      </c>
      <c r="E149" s="18" t="e">
        <f>#VALUE!</f>
        <v>#VALUE!</v>
      </c>
      <c r="F149" s="18" t="e">
        <f>#VALUE!</f>
        <v>#VALUE!</v>
      </c>
      <c r="G149" s="22">
        <v>0</v>
      </c>
      <c r="H149" s="22">
        <v>0</v>
      </c>
      <c r="I149" s="19" t="e">
        <f>#VALUE!</f>
        <v>#VALUE!</v>
      </c>
      <c r="J149" s="19" t="e">
        <f>#VALUE!</f>
        <v>#VALUE!</v>
      </c>
      <c r="K149" s="22">
        <v>0</v>
      </c>
      <c r="L149" s="22">
        <v>0</v>
      </c>
      <c r="M149" s="17"/>
    </row>
    <row r="150" spans="1:13">
      <c r="A150" s="25">
        <v>145</v>
      </c>
      <c r="B150" s="26" t="e">
        <f>#VALUE!</f>
        <v>#VALUE!</v>
      </c>
      <c r="C150" s="26" t="e">
        <f>#VALUE!</f>
        <v>#VALUE!</v>
      </c>
      <c r="D150" s="26" t="e">
        <f>#VALUE!</f>
        <v>#VALUE!</v>
      </c>
      <c r="E150" s="18" t="e">
        <f>#VALUE!</f>
        <v>#VALUE!</v>
      </c>
      <c r="F150" s="18" t="e">
        <f>#VALUE!</f>
        <v>#VALUE!</v>
      </c>
      <c r="G150" s="22">
        <v>0</v>
      </c>
      <c r="H150" s="22">
        <v>0</v>
      </c>
      <c r="I150" s="19" t="e">
        <f>#VALUE!</f>
        <v>#VALUE!</v>
      </c>
      <c r="J150" s="19" t="e">
        <f>#VALUE!</f>
        <v>#VALUE!</v>
      </c>
      <c r="K150" s="22">
        <v>0</v>
      </c>
      <c r="L150" s="22">
        <v>0</v>
      </c>
      <c r="M150" s="17"/>
    </row>
    <row r="151" spans="1:13">
      <c r="A151" s="25">
        <v>146</v>
      </c>
      <c r="B151" s="26" t="e">
        <f>#VALUE!</f>
        <v>#VALUE!</v>
      </c>
      <c r="C151" s="26" t="e">
        <f>#VALUE!</f>
        <v>#VALUE!</v>
      </c>
      <c r="D151" s="26" t="e">
        <f>#VALUE!</f>
        <v>#VALUE!</v>
      </c>
      <c r="E151" s="18" t="e">
        <f>#VALUE!</f>
        <v>#VALUE!</v>
      </c>
      <c r="F151" s="18" t="e">
        <f>#VALUE!</f>
        <v>#VALUE!</v>
      </c>
      <c r="G151" s="22">
        <v>0</v>
      </c>
      <c r="H151" s="22">
        <v>0</v>
      </c>
      <c r="I151" s="19" t="e">
        <f>#VALUE!</f>
        <v>#VALUE!</v>
      </c>
      <c r="J151" s="19" t="e">
        <f>#VALUE!</f>
        <v>#VALUE!</v>
      </c>
      <c r="K151" s="22">
        <v>0</v>
      </c>
      <c r="L151" s="22">
        <v>0</v>
      </c>
      <c r="M151" s="17"/>
    </row>
    <row r="152" spans="1:13">
      <c r="A152" s="25">
        <v>147</v>
      </c>
      <c r="B152" s="26" t="e">
        <f>#VALUE!</f>
        <v>#VALUE!</v>
      </c>
      <c r="C152" s="26" t="e">
        <f>#VALUE!</f>
        <v>#VALUE!</v>
      </c>
      <c r="D152" s="26" t="e">
        <f>#VALUE!</f>
        <v>#VALUE!</v>
      </c>
      <c r="E152" s="18" t="e">
        <f>#VALUE!</f>
        <v>#VALUE!</v>
      </c>
      <c r="F152" s="18" t="e">
        <f>#VALUE!</f>
        <v>#VALUE!</v>
      </c>
      <c r="G152" s="22">
        <v>0</v>
      </c>
      <c r="H152" s="22">
        <v>0</v>
      </c>
      <c r="I152" s="19" t="e">
        <f>#VALUE!</f>
        <v>#VALUE!</v>
      </c>
      <c r="J152" s="19" t="e">
        <f>#VALUE!</f>
        <v>#VALUE!</v>
      </c>
      <c r="K152" s="22">
        <v>0</v>
      </c>
      <c r="L152" s="22">
        <v>0</v>
      </c>
      <c r="M152" s="17"/>
    </row>
    <row r="153" spans="1:13">
      <c r="A153" s="25">
        <v>148</v>
      </c>
      <c r="B153" s="26" t="e">
        <f>#VALUE!</f>
        <v>#VALUE!</v>
      </c>
      <c r="C153" s="26" t="e">
        <f>#VALUE!</f>
        <v>#VALUE!</v>
      </c>
      <c r="D153" s="26" t="e">
        <f>#VALUE!</f>
        <v>#VALUE!</v>
      </c>
      <c r="E153" s="18" t="e">
        <f>#VALUE!</f>
        <v>#VALUE!</v>
      </c>
      <c r="F153" s="18" t="e">
        <f>#VALUE!</f>
        <v>#VALUE!</v>
      </c>
      <c r="G153" s="22">
        <v>0</v>
      </c>
      <c r="H153" s="22">
        <v>0</v>
      </c>
      <c r="I153" s="19" t="e">
        <f>#VALUE!</f>
        <v>#VALUE!</v>
      </c>
      <c r="J153" s="19" t="e">
        <f>#VALUE!</f>
        <v>#VALUE!</v>
      </c>
      <c r="K153" s="22">
        <v>0</v>
      </c>
      <c r="L153" s="22">
        <v>0</v>
      </c>
      <c r="M153" s="17"/>
    </row>
    <row r="154" spans="1:13">
      <c r="A154" s="25">
        <v>149</v>
      </c>
      <c r="B154" s="26" t="e">
        <f>#VALUE!</f>
        <v>#VALUE!</v>
      </c>
      <c r="C154" s="26" t="e">
        <f>#VALUE!</f>
        <v>#VALUE!</v>
      </c>
      <c r="D154" s="26" t="e">
        <f>#VALUE!</f>
        <v>#VALUE!</v>
      </c>
      <c r="E154" s="18" t="e">
        <f>#VALUE!</f>
        <v>#VALUE!</v>
      </c>
      <c r="F154" s="18" t="e">
        <f>#VALUE!</f>
        <v>#VALUE!</v>
      </c>
      <c r="G154" s="22">
        <v>0</v>
      </c>
      <c r="H154" s="22">
        <v>0</v>
      </c>
      <c r="I154" s="19" t="e">
        <f>#VALUE!</f>
        <v>#VALUE!</v>
      </c>
      <c r="J154" s="19" t="e">
        <f>#VALUE!</f>
        <v>#VALUE!</v>
      </c>
      <c r="K154" s="22">
        <v>0</v>
      </c>
      <c r="L154" s="22">
        <v>0</v>
      </c>
      <c r="M154" s="17"/>
    </row>
    <row r="155" spans="1:13">
      <c r="A155" s="25">
        <v>150</v>
      </c>
      <c r="B155" s="26" t="e">
        <f>#VALUE!</f>
        <v>#VALUE!</v>
      </c>
      <c r="C155" s="26" t="e">
        <f>#VALUE!</f>
        <v>#VALUE!</v>
      </c>
      <c r="D155" s="26" t="e">
        <f>#VALUE!</f>
        <v>#VALUE!</v>
      </c>
      <c r="E155" s="18" t="e">
        <f>#VALUE!</f>
        <v>#VALUE!</v>
      </c>
      <c r="F155" s="18" t="e">
        <f>#VALUE!</f>
        <v>#VALUE!</v>
      </c>
      <c r="G155" s="22">
        <v>0</v>
      </c>
      <c r="H155" s="22">
        <v>0</v>
      </c>
      <c r="I155" s="19" t="e">
        <f>#VALUE!</f>
        <v>#VALUE!</v>
      </c>
      <c r="J155" s="19" t="e">
        <f>#VALUE!</f>
        <v>#VALUE!</v>
      </c>
      <c r="K155" s="22">
        <v>0</v>
      </c>
      <c r="L155" s="22">
        <v>0</v>
      </c>
      <c r="M155" s="17"/>
    </row>
    <row r="156" spans="1:13">
      <c r="A156" s="25">
        <v>151</v>
      </c>
      <c r="B156" s="26" t="e">
        <f>#VALUE!</f>
        <v>#VALUE!</v>
      </c>
      <c r="C156" s="26" t="e">
        <f>#VALUE!</f>
        <v>#VALUE!</v>
      </c>
      <c r="D156" s="26" t="e">
        <f>#VALUE!</f>
        <v>#VALUE!</v>
      </c>
      <c r="E156" s="18" t="e">
        <f>#VALUE!</f>
        <v>#VALUE!</v>
      </c>
      <c r="F156" s="18" t="e">
        <f>#VALUE!</f>
        <v>#VALUE!</v>
      </c>
      <c r="G156" s="22">
        <v>0</v>
      </c>
      <c r="H156" s="22">
        <v>0</v>
      </c>
      <c r="I156" s="19" t="e">
        <f>#VALUE!</f>
        <v>#VALUE!</v>
      </c>
      <c r="J156" s="19" t="e">
        <f>#VALUE!</f>
        <v>#VALUE!</v>
      </c>
      <c r="K156" s="22">
        <v>0</v>
      </c>
      <c r="L156" s="22">
        <v>0</v>
      </c>
      <c r="M156" s="17"/>
    </row>
    <row r="157" spans="1:13">
      <c r="A157" s="25">
        <v>152</v>
      </c>
      <c r="B157" s="26" t="e">
        <f>#VALUE!</f>
        <v>#VALUE!</v>
      </c>
      <c r="C157" s="26" t="e">
        <f>#VALUE!</f>
        <v>#VALUE!</v>
      </c>
      <c r="D157" s="26" t="e">
        <f>#VALUE!</f>
        <v>#VALUE!</v>
      </c>
      <c r="E157" s="18" t="e">
        <f>#VALUE!</f>
        <v>#VALUE!</v>
      </c>
      <c r="F157" s="18" t="e">
        <f>#VALUE!</f>
        <v>#VALUE!</v>
      </c>
      <c r="G157" s="22">
        <v>0</v>
      </c>
      <c r="H157" s="22">
        <v>0</v>
      </c>
      <c r="I157" s="19" t="e">
        <f>#VALUE!</f>
        <v>#VALUE!</v>
      </c>
      <c r="J157" s="19" t="e">
        <f>#VALUE!</f>
        <v>#VALUE!</v>
      </c>
      <c r="K157" s="22">
        <v>0</v>
      </c>
      <c r="L157" s="22">
        <v>0</v>
      </c>
      <c r="M157" s="17"/>
    </row>
    <row r="158" spans="1:13">
      <c r="A158" s="25">
        <v>153</v>
      </c>
      <c r="B158" s="26" t="e">
        <f>#VALUE!</f>
        <v>#VALUE!</v>
      </c>
      <c r="C158" s="26" t="e">
        <f>#VALUE!</f>
        <v>#VALUE!</v>
      </c>
      <c r="D158" s="26" t="e">
        <f>#VALUE!</f>
        <v>#VALUE!</v>
      </c>
      <c r="E158" s="18" t="e">
        <f>#VALUE!</f>
        <v>#VALUE!</v>
      </c>
      <c r="F158" s="18" t="e">
        <f>#VALUE!</f>
        <v>#VALUE!</v>
      </c>
      <c r="G158" s="22">
        <v>0</v>
      </c>
      <c r="H158" s="22">
        <v>0</v>
      </c>
      <c r="I158" s="19" t="e">
        <f>#VALUE!</f>
        <v>#VALUE!</v>
      </c>
      <c r="J158" s="19" t="e">
        <f>#VALUE!</f>
        <v>#VALUE!</v>
      </c>
      <c r="K158" s="22">
        <v>0</v>
      </c>
      <c r="L158" s="22">
        <v>0</v>
      </c>
      <c r="M158" s="17"/>
    </row>
    <row r="159" spans="1:13">
      <c r="A159" s="25">
        <v>154</v>
      </c>
      <c r="B159" s="26" t="e">
        <f>#VALUE!</f>
        <v>#VALUE!</v>
      </c>
      <c r="C159" s="26" t="e">
        <f>#VALUE!</f>
        <v>#VALUE!</v>
      </c>
      <c r="D159" s="26" t="e">
        <f>#VALUE!</f>
        <v>#VALUE!</v>
      </c>
      <c r="E159" s="18" t="e">
        <f>#VALUE!</f>
        <v>#VALUE!</v>
      </c>
      <c r="F159" s="18" t="e">
        <f>#VALUE!</f>
        <v>#VALUE!</v>
      </c>
      <c r="G159" s="22">
        <v>0</v>
      </c>
      <c r="H159" s="22">
        <v>0</v>
      </c>
      <c r="I159" s="19" t="e">
        <f>#VALUE!</f>
        <v>#VALUE!</v>
      </c>
      <c r="J159" s="19" t="e">
        <f>#VALUE!</f>
        <v>#VALUE!</v>
      </c>
      <c r="K159" s="22">
        <v>0</v>
      </c>
      <c r="L159" s="22">
        <v>0</v>
      </c>
      <c r="M159" s="17"/>
    </row>
    <row r="160" spans="1:13">
      <c r="A160" s="25">
        <v>155</v>
      </c>
      <c r="B160" s="26" t="e">
        <f>#VALUE!</f>
        <v>#VALUE!</v>
      </c>
      <c r="C160" s="26" t="e">
        <f>#VALUE!</f>
        <v>#VALUE!</v>
      </c>
      <c r="D160" s="26" t="e">
        <f>#VALUE!</f>
        <v>#VALUE!</v>
      </c>
      <c r="E160" s="18" t="e">
        <f>#VALUE!</f>
        <v>#VALUE!</v>
      </c>
      <c r="F160" s="18" t="e">
        <f>#VALUE!</f>
        <v>#VALUE!</v>
      </c>
      <c r="G160" s="22">
        <v>0</v>
      </c>
      <c r="H160" s="22">
        <v>0</v>
      </c>
      <c r="I160" s="19" t="e">
        <f>#VALUE!</f>
        <v>#VALUE!</v>
      </c>
      <c r="J160" s="19" t="e">
        <f>#VALUE!</f>
        <v>#VALUE!</v>
      </c>
      <c r="K160" s="22">
        <v>0</v>
      </c>
      <c r="L160" s="22">
        <v>0</v>
      </c>
      <c r="M160" s="17"/>
    </row>
    <row r="161" spans="1:13">
      <c r="A161" s="25">
        <v>156</v>
      </c>
      <c r="B161" s="26" t="e">
        <f>#VALUE!</f>
        <v>#VALUE!</v>
      </c>
      <c r="C161" s="26" t="e">
        <f>#VALUE!</f>
        <v>#VALUE!</v>
      </c>
      <c r="D161" s="26" t="e">
        <f>#VALUE!</f>
        <v>#VALUE!</v>
      </c>
      <c r="E161" s="18" t="e">
        <f>#VALUE!</f>
        <v>#VALUE!</v>
      </c>
      <c r="F161" s="18" t="e">
        <f>#VALUE!</f>
        <v>#VALUE!</v>
      </c>
      <c r="G161" s="22">
        <v>0</v>
      </c>
      <c r="H161" s="22">
        <v>0</v>
      </c>
      <c r="I161" s="19" t="e">
        <f>#VALUE!</f>
        <v>#VALUE!</v>
      </c>
      <c r="J161" s="19" t="e">
        <f>#VALUE!</f>
        <v>#VALUE!</v>
      </c>
      <c r="K161" s="22">
        <v>0</v>
      </c>
      <c r="L161" s="22">
        <v>0</v>
      </c>
      <c r="M161" s="17"/>
    </row>
    <row r="162" spans="1:13">
      <c r="A162" s="25">
        <v>157</v>
      </c>
      <c r="B162" s="26" t="e">
        <f>#VALUE!</f>
        <v>#VALUE!</v>
      </c>
      <c r="C162" s="26" t="e">
        <f>#VALUE!</f>
        <v>#VALUE!</v>
      </c>
      <c r="D162" s="26" t="e">
        <f>#VALUE!</f>
        <v>#VALUE!</v>
      </c>
      <c r="E162" s="18" t="e">
        <f>#VALUE!</f>
        <v>#VALUE!</v>
      </c>
      <c r="F162" s="18" t="e">
        <f>#VALUE!</f>
        <v>#VALUE!</v>
      </c>
      <c r="G162" s="22">
        <v>0</v>
      </c>
      <c r="H162" s="22">
        <v>0</v>
      </c>
      <c r="I162" s="19" t="e">
        <f>#VALUE!</f>
        <v>#VALUE!</v>
      </c>
      <c r="J162" s="19" t="e">
        <f>#VALUE!</f>
        <v>#VALUE!</v>
      </c>
      <c r="K162" s="22">
        <v>0</v>
      </c>
      <c r="L162" s="22">
        <v>0</v>
      </c>
      <c r="M162" s="17"/>
    </row>
    <row r="163" spans="1:13">
      <c r="A163" s="25">
        <v>158</v>
      </c>
      <c r="B163" s="26" t="e">
        <f>#VALUE!</f>
        <v>#VALUE!</v>
      </c>
      <c r="C163" s="26" t="e">
        <f>#VALUE!</f>
        <v>#VALUE!</v>
      </c>
      <c r="D163" s="26" t="e">
        <f>#VALUE!</f>
        <v>#VALUE!</v>
      </c>
      <c r="E163" s="18" t="e">
        <f>#VALUE!</f>
        <v>#VALUE!</v>
      </c>
      <c r="F163" s="18" t="e">
        <f>#VALUE!</f>
        <v>#VALUE!</v>
      </c>
      <c r="G163" s="22">
        <v>0</v>
      </c>
      <c r="H163" s="22">
        <v>0</v>
      </c>
      <c r="I163" s="19" t="e">
        <f>#VALUE!</f>
        <v>#VALUE!</v>
      </c>
      <c r="J163" s="19" t="e">
        <f>#VALUE!</f>
        <v>#VALUE!</v>
      </c>
      <c r="K163" s="22">
        <v>0</v>
      </c>
      <c r="L163" s="22">
        <v>0</v>
      </c>
      <c r="M163" s="17"/>
    </row>
    <row r="164" spans="1:13">
      <c r="A164" s="25">
        <v>159</v>
      </c>
      <c r="B164" s="26" t="e">
        <f>#VALUE!</f>
        <v>#VALUE!</v>
      </c>
      <c r="C164" s="26" t="e">
        <f>#VALUE!</f>
        <v>#VALUE!</v>
      </c>
      <c r="D164" s="26" t="e">
        <f>#VALUE!</f>
        <v>#VALUE!</v>
      </c>
      <c r="E164" s="18" t="e">
        <f>#VALUE!</f>
        <v>#VALUE!</v>
      </c>
      <c r="F164" s="18" t="e">
        <f>#VALUE!</f>
        <v>#VALUE!</v>
      </c>
      <c r="G164" s="22">
        <v>0</v>
      </c>
      <c r="H164" s="22">
        <v>0</v>
      </c>
      <c r="I164" s="19" t="e">
        <f>#VALUE!</f>
        <v>#VALUE!</v>
      </c>
      <c r="J164" s="19" t="e">
        <f>#VALUE!</f>
        <v>#VALUE!</v>
      </c>
      <c r="K164" s="22">
        <v>0</v>
      </c>
      <c r="L164" s="22">
        <v>0</v>
      </c>
      <c r="M164" s="17"/>
    </row>
    <row r="165" spans="1:13">
      <c r="A165" s="25">
        <v>160</v>
      </c>
      <c r="B165" s="26" t="e">
        <f>#VALUE!</f>
        <v>#VALUE!</v>
      </c>
      <c r="C165" s="26" t="e">
        <f>#VALUE!</f>
        <v>#VALUE!</v>
      </c>
      <c r="D165" s="26" t="e">
        <f>#VALUE!</f>
        <v>#VALUE!</v>
      </c>
      <c r="E165" s="18" t="e">
        <f>#VALUE!</f>
        <v>#VALUE!</v>
      </c>
      <c r="F165" s="18" t="e">
        <f>#VALUE!</f>
        <v>#VALUE!</v>
      </c>
      <c r="G165" s="22">
        <v>0</v>
      </c>
      <c r="H165" s="22">
        <v>0</v>
      </c>
      <c r="I165" s="19" t="e">
        <f>#VALUE!</f>
        <v>#VALUE!</v>
      </c>
      <c r="J165" s="19" t="e">
        <f>#VALUE!</f>
        <v>#VALUE!</v>
      </c>
      <c r="K165" s="22">
        <v>0</v>
      </c>
      <c r="L165" s="22">
        <v>0</v>
      </c>
      <c r="M165" s="17"/>
    </row>
    <row r="166" spans="1:13">
      <c r="A166" s="25">
        <v>161</v>
      </c>
      <c r="B166" s="26" t="e">
        <f>#VALUE!</f>
        <v>#VALUE!</v>
      </c>
      <c r="C166" s="26" t="e">
        <f>#VALUE!</f>
        <v>#VALUE!</v>
      </c>
      <c r="D166" s="26" t="e">
        <f>#VALUE!</f>
        <v>#VALUE!</v>
      </c>
      <c r="E166" s="18" t="e">
        <f>#VALUE!</f>
        <v>#VALUE!</v>
      </c>
      <c r="F166" s="18" t="e">
        <f>#VALUE!</f>
        <v>#VALUE!</v>
      </c>
      <c r="G166" s="22">
        <v>0</v>
      </c>
      <c r="H166" s="22">
        <v>0</v>
      </c>
      <c r="I166" s="19" t="e">
        <f>#VALUE!</f>
        <v>#VALUE!</v>
      </c>
      <c r="J166" s="19" t="e">
        <f>#VALUE!</f>
        <v>#VALUE!</v>
      </c>
      <c r="K166" s="22">
        <v>0</v>
      </c>
      <c r="L166" s="22">
        <v>0</v>
      </c>
      <c r="M166" s="17"/>
    </row>
    <row r="167" spans="1:13">
      <c r="A167" s="25">
        <v>162</v>
      </c>
      <c r="B167" s="26" t="e">
        <f>#VALUE!</f>
        <v>#VALUE!</v>
      </c>
      <c r="C167" s="26" t="e">
        <f>#VALUE!</f>
        <v>#VALUE!</v>
      </c>
      <c r="D167" s="26" t="e">
        <f>#VALUE!</f>
        <v>#VALUE!</v>
      </c>
      <c r="E167" s="18" t="e">
        <f>#VALUE!</f>
        <v>#VALUE!</v>
      </c>
      <c r="F167" s="18" t="e">
        <f>#VALUE!</f>
        <v>#VALUE!</v>
      </c>
      <c r="G167" s="22">
        <v>0</v>
      </c>
      <c r="H167" s="22">
        <v>0</v>
      </c>
      <c r="I167" s="19" t="e">
        <f>#VALUE!</f>
        <v>#VALUE!</v>
      </c>
      <c r="J167" s="19" t="e">
        <f>#VALUE!</f>
        <v>#VALUE!</v>
      </c>
      <c r="K167" s="22">
        <v>0</v>
      </c>
      <c r="L167" s="22">
        <v>0</v>
      </c>
      <c r="M167" s="17"/>
    </row>
    <row r="168" spans="1:13">
      <c r="A168" s="25">
        <v>163</v>
      </c>
      <c r="B168" s="26" t="e">
        <f>#VALUE!</f>
        <v>#VALUE!</v>
      </c>
      <c r="C168" s="26" t="e">
        <f>#VALUE!</f>
        <v>#VALUE!</v>
      </c>
      <c r="D168" s="26" t="e">
        <f>#VALUE!</f>
        <v>#VALUE!</v>
      </c>
      <c r="E168" s="18" t="e">
        <f>#VALUE!</f>
        <v>#VALUE!</v>
      </c>
      <c r="F168" s="18" t="e">
        <f>#VALUE!</f>
        <v>#VALUE!</v>
      </c>
      <c r="G168" s="22">
        <v>0</v>
      </c>
      <c r="H168" s="22">
        <v>0</v>
      </c>
      <c r="I168" s="19" t="e">
        <f>#VALUE!</f>
        <v>#VALUE!</v>
      </c>
      <c r="J168" s="19" t="e">
        <f>#VALUE!</f>
        <v>#VALUE!</v>
      </c>
      <c r="K168" s="22">
        <v>0</v>
      </c>
      <c r="L168" s="22">
        <v>0</v>
      </c>
      <c r="M168" s="17"/>
    </row>
    <row r="169" spans="1:13">
      <c r="A169" s="25">
        <v>164</v>
      </c>
      <c r="B169" s="26" t="e">
        <f>#VALUE!</f>
        <v>#VALUE!</v>
      </c>
      <c r="C169" s="26" t="e">
        <f>#VALUE!</f>
        <v>#VALUE!</v>
      </c>
      <c r="D169" s="26" t="e">
        <f>#VALUE!</f>
        <v>#VALUE!</v>
      </c>
      <c r="E169" s="18" t="e">
        <f>#VALUE!</f>
        <v>#VALUE!</v>
      </c>
      <c r="F169" s="18" t="e">
        <f>#VALUE!</f>
        <v>#VALUE!</v>
      </c>
      <c r="G169" s="22">
        <v>0</v>
      </c>
      <c r="H169" s="22">
        <v>0</v>
      </c>
      <c r="I169" s="19" t="e">
        <f>#VALUE!</f>
        <v>#VALUE!</v>
      </c>
      <c r="J169" s="19" t="e">
        <f>#VALUE!</f>
        <v>#VALUE!</v>
      </c>
      <c r="K169" s="22">
        <v>0</v>
      </c>
      <c r="L169" s="22">
        <v>0</v>
      </c>
      <c r="M169" s="17"/>
    </row>
    <row r="170" spans="1:13">
      <c r="A170" s="25">
        <v>165</v>
      </c>
      <c r="B170" s="26" t="e">
        <f>#VALUE!</f>
        <v>#VALUE!</v>
      </c>
      <c r="C170" s="26" t="e">
        <f>#VALUE!</f>
        <v>#VALUE!</v>
      </c>
      <c r="D170" s="26" t="e">
        <f>#VALUE!</f>
        <v>#VALUE!</v>
      </c>
      <c r="E170" s="18" t="e">
        <f>#VALUE!</f>
        <v>#VALUE!</v>
      </c>
      <c r="F170" s="18" t="e">
        <f>#VALUE!</f>
        <v>#VALUE!</v>
      </c>
      <c r="G170" s="22">
        <v>0</v>
      </c>
      <c r="H170" s="22">
        <v>0</v>
      </c>
      <c r="I170" s="19" t="e">
        <f>#VALUE!</f>
        <v>#VALUE!</v>
      </c>
      <c r="J170" s="19" t="e">
        <f>#VALUE!</f>
        <v>#VALUE!</v>
      </c>
      <c r="K170" s="22">
        <v>0</v>
      </c>
      <c r="L170" s="22">
        <v>0</v>
      </c>
      <c r="M170" s="17"/>
    </row>
    <row r="171" spans="1:13">
      <c r="A171" s="25">
        <v>166</v>
      </c>
      <c r="B171" s="26" t="e">
        <f>#VALUE!</f>
        <v>#VALUE!</v>
      </c>
      <c r="C171" s="26" t="e">
        <f>#VALUE!</f>
        <v>#VALUE!</v>
      </c>
      <c r="D171" s="26" t="e">
        <f>#VALUE!</f>
        <v>#VALUE!</v>
      </c>
      <c r="E171" s="18" t="e">
        <f>#VALUE!</f>
        <v>#VALUE!</v>
      </c>
      <c r="F171" s="18" t="e">
        <f>#VALUE!</f>
        <v>#VALUE!</v>
      </c>
      <c r="G171" s="22">
        <v>0</v>
      </c>
      <c r="H171" s="22">
        <v>0</v>
      </c>
      <c r="I171" s="19" t="e">
        <f>#VALUE!</f>
        <v>#VALUE!</v>
      </c>
      <c r="J171" s="19" t="e">
        <f>#VALUE!</f>
        <v>#VALUE!</v>
      </c>
      <c r="K171" s="22">
        <v>0</v>
      </c>
      <c r="L171" s="22">
        <v>0</v>
      </c>
      <c r="M171" s="17"/>
    </row>
    <row r="172" spans="1:13">
      <c r="A172" s="25">
        <v>167</v>
      </c>
      <c r="B172" s="26" t="e">
        <f>#VALUE!</f>
        <v>#VALUE!</v>
      </c>
      <c r="C172" s="26" t="e">
        <f>#VALUE!</f>
        <v>#VALUE!</v>
      </c>
      <c r="D172" s="26" t="e">
        <f>#VALUE!</f>
        <v>#VALUE!</v>
      </c>
      <c r="E172" s="18" t="e">
        <f>#VALUE!</f>
        <v>#VALUE!</v>
      </c>
      <c r="F172" s="18" t="e">
        <f>#VALUE!</f>
        <v>#VALUE!</v>
      </c>
      <c r="G172" s="22">
        <v>0</v>
      </c>
      <c r="H172" s="22">
        <v>0</v>
      </c>
      <c r="I172" s="19" t="e">
        <f>#VALUE!</f>
        <v>#VALUE!</v>
      </c>
      <c r="J172" s="19" t="e">
        <f>#VALUE!</f>
        <v>#VALUE!</v>
      </c>
      <c r="K172" s="22">
        <v>0</v>
      </c>
      <c r="L172" s="22">
        <v>0</v>
      </c>
      <c r="M172" s="17"/>
    </row>
    <row r="173" spans="1:13">
      <c r="A173" s="25">
        <v>168</v>
      </c>
      <c r="B173" s="26" t="e">
        <f>#VALUE!</f>
        <v>#VALUE!</v>
      </c>
      <c r="C173" s="26" t="e">
        <f>#VALUE!</f>
        <v>#VALUE!</v>
      </c>
      <c r="D173" s="26" t="e">
        <f>#VALUE!</f>
        <v>#VALUE!</v>
      </c>
      <c r="E173" s="18" t="e">
        <f>#VALUE!</f>
        <v>#VALUE!</v>
      </c>
      <c r="F173" s="18" t="e">
        <f>#VALUE!</f>
        <v>#VALUE!</v>
      </c>
      <c r="G173" s="22">
        <v>0</v>
      </c>
      <c r="H173" s="22">
        <v>0</v>
      </c>
      <c r="I173" s="19" t="e">
        <f>#VALUE!</f>
        <v>#VALUE!</v>
      </c>
      <c r="J173" s="19" t="e">
        <f>#VALUE!</f>
        <v>#VALUE!</v>
      </c>
      <c r="K173" s="22">
        <v>0</v>
      </c>
      <c r="L173" s="22">
        <v>0</v>
      </c>
      <c r="M173" s="17"/>
    </row>
    <row r="174" spans="1:13">
      <c r="A174" s="25">
        <v>169</v>
      </c>
      <c r="B174" s="26" t="e">
        <f>#VALUE!</f>
        <v>#VALUE!</v>
      </c>
      <c r="C174" s="26" t="e">
        <f>#VALUE!</f>
        <v>#VALUE!</v>
      </c>
      <c r="D174" s="26" t="e">
        <f>#VALUE!</f>
        <v>#VALUE!</v>
      </c>
      <c r="E174" s="18" t="e">
        <f>#VALUE!</f>
        <v>#VALUE!</v>
      </c>
      <c r="F174" s="18" t="e">
        <f>#VALUE!</f>
        <v>#VALUE!</v>
      </c>
      <c r="G174" s="22">
        <v>0</v>
      </c>
      <c r="H174" s="22">
        <v>0</v>
      </c>
      <c r="I174" s="19" t="e">
        <f>#VALUE!</f>
        <v>#VALUE!</v>
      </c>
      <c r="J174" s="19" t="e">
        <f>#VALUE!</f>
        <v>#VALUE!</v>
      </c>
      <c r="K174" s="22">
        <v>0</v>
      </c>
      <c r="L174" s="22">
        <v>0</v>
      </c>
      <c r="M174" s="17"/>
    </row>
    <row r="175" spans="1:13">
      <c r="A175" s="25">
        <v>170</v>
      </c>
      <c r="B175" s="26" t="e">
        <f>#VALUE!</f>
        <v>#VALUE!</v>
      </c>
      <c r="C175" s="26" t="e">
        <f>#VALUE!</f>
        <v>#VALUE!</v>
      </c>
      <c r="D175" s="26" t="e">
        <f>#VALUE!</f>
        <v>#VALUE!</v>
      </c>
      <c r="E175" s="18" t="e">
        <f>#VALUE!</f>
        <v>#VALUE!</v>
      </c>
      <c r="F175" s="18" t="e">
        <f>#VALUE!</f>
        <v>#VALUE!</v>
      </c>
      <c r="G175" s="22">
        <v>0</v>
      </c>
      <c r="H175" s="22">
        <v>0</v>
      </c>
      <c r="I175" s="19" t="e">
        <f>#VALUE!</f>
        <v>#VALUE!</v>
      </c>
      <c r="J175" s="19" t="e">
        <f>#VALUE!</f>
        <v>#VALUE!</v>
      </c>
      <c r="K175" s="22">
        <v>0</v>
      </c>
      <c r="L175" s="22">
        <v>0</v>
      </c>
      <c r="M175" s="17"/>
    </row>
    <row r="176" spans="1:13">
      <c r="A176" s="25">
        <v>171</v>
      </c>
      <c r="B176" s="26" t="e">
        <f>#VALUE!</f>
        <v>#VALUE!</v>
      </c>
      <c r="C176" s="26" t="e">
        <f>#VALUE!</f>
        <v>#VALUE!</v>
      </c>
      <c r="D176" s="26" t="e">
        <f>#VALUE!</f>
        <v>#VALUE!</v>
      </c>
      <c r="E176" s="18" t="e">
        <f>#VALUE!</f>
        <v>#VALUE!</v>
      </c>
      <c r="F176" s="18" t="e">
        <f>#VALUE!</f>
        <v>#VALUE!</v>
      </c>
      <c r="G176" s="22">
        <v>0</v>
      </c>
      <c r="H176" s="22">
        <v>0</v>
      </c>
      <c r="I176" s="19" t="e">
        <f>#VALUE!</f>
        <v>#VALUE!</v>
      </c>
      <c r="J176" s="19" t="e">
        <f>#VALUE!</f>
        <v>#VALUE!</v>
      </c>
      <c r="K176" s="22">
        <v>0</v>
      </c>
      <c r="L176" s="22">
        <v>0</v>
      </c>
      <c r="M176" s="17"/>
    </row>
    <row r="177" spans="1:13">
      <c r="A177" s="25">
        <v>172</v>
      </c>
      <c r="B177" s="26" t="e">
        <f>#VALUE!</f>
        <v>#VALUE!</v>
      </c>
      <c r="C177" s="26" t="e">
        <f>#VALUE!</f>
        <v>#VALUE!</v>
      </c>
      <c r="D177" s="26" t="e">
        <f>#VALUE!</f>
        <v>#VALUE!</v>
      </c>
      <c r="E177" s="18" t="e">
        <f>#VALUE!</f>
        <v>#VALUE!</v>
      </c>
      <c r="F177" s="18" t="e">
        <f>#VALUE!</f>
        <v>#VALUE!</v>
      </c>
      <c r="G177" s="22">
        <v>0</v>
      </c>
      <c r="H177" s="22">
        <v>0</v>
      </c>
      <c r="I177" s="19" t="e">
        <f>#VALUE!</f>
        <v>#VALUE!</v>
      </c>
      <c r="J177" s="19" t="e">
        <f>#VALUE!</f>
        <v>#VALUE!</v>
      </c>
      <c r="K177" s="22">
        <v>0</v>
      </c>
      <c r="L177" s="22">
        <v>0</v>
      </c>
      <c r="M177" s="17"/>
    </row>
    <row r="178" spans="1:13">
      <c r="A178" s="25">
        <v>173</v>
      </c>
      <c r="B178" s="26" t="e">
        <f>#VALUE!</f>
        <v>#VALUE!</v>
      </c>
      <c r="C178" s="26" t="e">
        <f>#VALUE!</f>
        <v>#VALUE!</v>
      </c>
      <c r="D178" s="26" t="e">
        <f>#VALUE!</f>
        <v>#VALUE!</v>
      </c>
      <c r="E178" s="18" t="e">
        <f>#VALUE!</f>
        <v>#VALUE!</v>
      </c>
      <c r="F178" s="18" t="e">
        <f>#VALUE!</f>
        <v>#VALUE!</v>
      </c>
      <c r="G178" s="22">
        <v>0</v>
      </c>
      <c r="H178" s="22">
        <v>0</v>
      </c>
      <c r="I178" s="19" t="e">
        <f>#VALUE!</f>
        <v>#VALUE!</v>
      </c>
      <c r="J178" s="19" t="e">
        <f>#VALUE!</f>
        <v>#VALUE!</v>
      </c>
      <c r="K178" s="22">
        <v>0</v>
      </c>
      <c r="L178" s="22">
        <v>0</v>
      </c>
      <c r="M178" s="17"/>
    </row>
    <row r="179" spans="1:13">
      <c r="A179" s="25">
        <v>174</v>
      </c>
      <c r="B179" s="26" t="e">
        <f>#VALUE!</f>
        <v>#VALUE!</v>
      </c>
      <c r="C179" s="26" t="e">
        <f>#VALUE!</f>
        <v>#VALUE!</v>
      </c>
      <c r="D179" s="26" t="e">
        <f>#VALUE!</f>
        <v>#VALUE!</v>
      </c>
      <c r="E179" s="18" t="e">
        <f>#VALUE!</f>
        <v>#VALUE!</v>
      </c>
      <c r="F179" s="18" t="e">
        <f>#VALUE!</f>
        <v>#VALUE!</v>
      </c>
      <c r="G179" s="22">
        <v>0</v>
      </c>
      <c r="H179" s="22">
        <v>0</v>
      </c>
      <c r="I179" s="19" t="e">
        <f>#VALUE!</f>
        <v>#VALUE!</v>
      </c>
      <c r="J179" s="19" t="e">
        <f>#VALUE!</f>
        <v>#VALUE!</v>
      </c>
      <c r="K179" s="22">
        <v>0</v>
      </c>
      <c r="L179" s="22">
        <v>0</v>
      </c>
      <c r="M179" s="17"/>
    </row>
    <row r="180" spans="1:13">
      <c r="A180" s="25">
        <v>175</v>
      </c>
      <c r="B180" s="26" t="e">
        <f>#VALUE!</f>
        <v>#VALUE!</v>
      </c>
      <c r="C180" s="26" t="e">
        <f>#VALUE!</f>
        <v>#VALUE!</v>
      </c>
      <c r="D180" s="26" t="e">
        <f>#VALUE!</f>
        <v>#VALUE!</v>
      </c>
      <c r="E180" s="18" t="e">
        <f>#VALUE!</f>
        <v>#VALUE!</v>
      </c>
      <c r="F180" s="18" t="e">
        <f>#VALUE!</f>
        <v>#VALUE!</v>
      </c>
      <c r="G180" s="22">
        <v>0</v>
      </c>
      <c r="H180" s="22">
        <v>0</v>
      </c>
      <c r="I180" s="19" t="e">
        <f>#VALUE!</f>
        <v>#VALUE!</v>
      </c>
      <c r="J180" s="19" t="e">
        <f>#VALUE!</f>
        <v>#VALUE!</v>
      </c>
      <c r="K180" s="22">
        <v>0</v>
      </c>
      <c r="L180" s="22">
        <v>0</v>
      </c>
      <c r="M180" s="17"/>
    </row>
    <row r="181" spans="1:13">
      <c r="A181" s="25">
        <v>176</v>
      </c>
      <c r="B181" s="26" t="e">
        <f>#VALUE!</f>
        <v>#VALUE!</v>
      </c>
      <c r="C181" s="26" t="e">
        <f>#VALUE!</f>
        <v>#VALUE!</v>
      </c>
      <c r="D181" s="26" t="e">
        <f>#VALUE!</f>
        <v>#VALUE!</v>
      </c>
      <c r="E181" s="18" t="e">
        <f>#VALUE!</f>
        <v>#VALUE!</v>
      </c>
      <c r="F181" s="18" t="e">
        <f>#VALUE!</f>
        <v>#VALUE!</v>
      </c>
      <c r="G181" s="22">
        <v>0</v>
      </c>
      <c r="H181" s="22">
        <v>0</v>
      </c>
      <c r="I181" s="19" t="e">
        <f>#VALUE!</f>
        <v>#VALUE!</v>
      </c>
      <c r="J181" s="19" t="e">
        <f>#VALUE!</f>
        <v>#VALUE!</v>
      </c>
      <c r="K181" s="22">
        <v>0</v>
      </c>
      <c r="L181" s="22">
        <v>0</v>
      </c>
      <c r="M181" s="17"/>
    </row>
    <row r="182" spans="1:13">
      <c r="A182" s="25">
        <v>177</v>
      </c>
      <c r="B182" s="26" t="e">
        <f>#VALUE!</f>
        <v>#VALUE!</v>
      </c>
      <c r="C182" s="26" t="e">
        <f>#VALUE!</f>
        <v>#VALUE!</v>
      </c>
      <c r="D182" s="26" t="e">
        <f>#VALUE!</f>
        <v>#VALUE!</v>
      </c>
      <c r="E182" s="18" t="e">
        <f>#VALUE!</f>
        <v>#VALUE!</v>
      </c>
      <c r="F182" s="18" t="e">
        <f>#VALUE!</f>
        <v>#VALUE!</v>
      </c>
      <c r="G182" s="22">
        <v>0</v>
      </c>
      <c r="H182" s="22">
        <v>0</v>
      </c>
      <c r="I182" s="19" t="e">
        <f>#VALUE!</f>
        <v>#VALUE!</v>
      </c>
      <c r="J182" s="19" t="e">
        <f>#VALUE!</f>
        <v>#VALUE!</v>
      </c>
      <c r="K182" s="22">
        <v>0</v>
      </c>
      <c r="L182" s="22">
        <v>0</v>
      </c>
      <c r="M182" s="17"/>
    </row>
    <row r="183" spans="1:13">
      <c r="A183" s="25">
        <v>178</v>
      </c>
      <c r="B183" s="26" t="e">
        <f>#VALUE!</f>
        <v>#VALUE!</v>
      </c>
      <c r="C183" s="26" t="e">
        <f>#VALUE!</f>
        <v>#VALUE!</v>
      </c>
      <c r="D183" s="26" t="e">
        <f>#VALUE!</f>
        <v>#VALUE!</v>
      </c>
      <c r="E183" s="18" t="e">
        <f>#VALUE!</f>
        <v>#VALUE!</v>
      </c>
      <c r="F183" s="18" t="e">
        <f>#VALUE!</f>
        <v>#VALUE!</v>
      </c>
      <c r="G183" s="22">
        <v>0</v>
      </c>
      <c r="H183" s="22">
        <v>0</v>
      </c>
      <c r="I183" s="19" t="e">
        <f>#VALUE!</f>
        <v>#VALUE!</v>
      </c>
      <c r="J183" s="19" t="e">
        <f>#VALUE!</f>
        <v>#VALUE!</v>
      </c>
      <c r="K183" s="22">
        <v>0</v>
      </c>
      <c r="L183" s="22">
        <v>0</v>
      </c>
      <c r="M183" s="17"/>
    </row>
    <row r="184" spans="1:13">
      <c r="A184" s="25">
        <v>179</v>
      </c>
      <c r="B184" s="26" t="e">
        <f>#VALUE!</f>
        <v>#VALUE!</v>
      </c>
      <c r="C184" s="26" t="e">
        <f>#VALUE!</f>
        <v>#VALUE!</v>
      </c>
      <c r="D184" s="26" t="e">
        <f>#VALUE!</f>
        <v>#VALUE!</v>
      </c>
      <c r="E184" s="18" t="e">
        <f>#VALUE!</f>
        <v>#VALUE!</v>
      </c>
      <c r="F184" s="18" t="e">
        <f>#VALUE!</f>
        <v>#VALUE!</v>
      </c>
      <c r="G184" s="22">
        <v>0</v>
      </c>
      <c r="H184" s="22">
        <v>0</v>
      </c>
      <c r="I184" s="19" t="e">
        <f>#VALUE!</f>
        <v>#VALUE!</v>
      </c>
      <c r="J184" s="19" t="e">
        <f>#VALUE!</f>
        <v>#VALUE!</v>
      </c>
      <c r="K184" s="22">
        <v>0</v>
      </c>
      <c r="L184" s="22">
        <v>0</v>
      </c>
      <c r="M184" s="17"/>
    </row>
    <row r="185" spans="1:13">
      <c r="A185" s="25">
        <v>180</v>
      </c>
      <c r="B185" s="26" t="e">
        <f>#VALUE!</f>
        <v>#VALUE!</v>
      </c>
      <c r="C185" s="26" t="e">
        <f>#VALUE!</f>
        <v>#VALUE!</v>
      </c>
      <c r="D185" s="26" t="e">
        <f>#VALUE!</f>
        <v>#VALUE!</v>
      </c>
      <c r="E185" s="18" t="e">
        <f>#VALUE!</f>
        <v>#VALUE!</v>
      </c>
      <c r="F185" s="18" t="e">
        <f>#VALUE!</f>
        <v>#VALUE!</v>
      </c>
      <c r="G185" s="22">
        <v>0</v>
      </c>
      <c r="H185" s="22">
        <v>0</v>
      </c>
      <c r="I185" s="19" t="e">
        <f>#VALUE!</f>
        <v>#VALUE!</v>
      </c>
      <c r="J185" s="19" t="e">
        <f>#VALUE!</f>
        <v>#VALUE!</v>
      </c>
      <c r="K185" s="22">
        <v>0</v>
      </c>
      <c r="L185" s="22">
        <v>0</v>
      </c>
      <c r="M185" s="17"/>
    </row>
    <row r="186" spans="1:13">
      <c r="A186" s="25">
        <v>181</v>
      </c>
      <c r="B186" s="26" t="e">
        <f>#VALUE!</f>
        <v>#VALUE!</v>
      </c>
      <c r="C186" s="26" t="e">
        <f>#VALUE!</f>
        <v>#VALUE!</v>
      </c>
      <c r="D186" s="26" t="e">
        <f>#VALUE!</f>
        <v>#VALUE!</v>
      </c>
      <c r="E186" s="18" t="e">
        <f>#VALUE!</f>
        <v>#VALUE!</v>
      </c>
      <c r="F186" s="18" t="e">
        <f>#VALUE!</f>
        <v>#VALUE!</v>
      </c>
      <c r="G186" s="22">
        <v>0</v>
      </c>
      <c r="H186" s="22">
        <v>0</v>
      </c>
      <c r="I186" s="19" t="e">
        <f>#VALUE!</f>
        <v>#VALUE!</v>
      </c>
      <c r="J186" s="19" t="e">
        <f>#VALUE!</f>
        <v>#VALUE!</v>
      </c>
      <c r="K186" s="22">
        <v>0</v>
      </c>
      <c r="L186" s="22">
        <v>0</v>
      </c>
      <c r="M186" s="17"/>
    </row>
    <row r="187" spans="1:13">
      <c r="A187" s="25">
        <v>182</v>
      </c>
      <c r="B187" s="26" t="e">
        <f>#VALUE!</f>
        <v>#VALUE!</v>
      </c>
      <c r="C187" s="26" t="e">
        <f>#VALUE!</f>
        <v>#VALUE!</v>
      </c>
      <c r="D187" s="26" t="e">
        <f>#VALUE!</f>
        <v>#VALUE!</v>
      </c>
      <c r="E187" s="18" t="e">
        <f>#VALUE!</f>
        <v>#VALUE!</v>
      </c>
      <c r="F187" s="18" t="e">
        <f>#VALUE!</f>
        <v>#VALUE!</v>
      </c>
      <c r="G187" s="22">
        <v>0</v>
      </c>
      <c r="H187" s="22">
        <v>0</v>
      </c>
      <c r="I187" s="19" t="e">
        <f>#VALUE!</f>
        <v>#VALUE!</v>
      </c>
      <c r="J187" s="19" t="e">
        <f>#VALUE!</f>
        <v>#VALUE!</v>
      </c>
      <c r="K187" s="22">
        <v>0</v>
      </c>
      <c r="L187" s="22">
        <v>0</v>
      </c>
      <c r="M187" s="17"/>
    </row>
    <row r="188" spans="1:13">
      <c r="A188" s="25">
        <v>183</v>
      </c>
      <c r="B188" s="26" t="e">
        <f>#VALUE!</f>
        <v>#VALUE!</v>
      </c>
      <c r="C188" s="26" t="e">
        <f>#VALUE!</f>
        <v>#VALUE!</v>
      </c>
      <c r="D188" s="26" t="e">
        <f>#VALUE!</f>
        <v>#VALUE!</v>
      </c>
      <c r="E188" s="18" t="e">
        <f>#VALUE!</f>
        <v>#VALUE!</v>
      </c>
      <c r="F188" s="18" t="e">
        <f>#VALUE!</f>
        <v>#VALUE!</v>
      </c>
      <c r="G188" s="22">
        <v>0</v>
      </c>
      <c r="H188" s="22">
        <v>0</v>
      </c>
      <c r="I188" s="19" t="e">
        <f>#VALUE!</f>
        <v>#VALUE!</v>
      </c>
      <c r="J188" s="19" t="e">
        <f>#VALUE!</f>
        <v>#VALUE!</v>
      </c>
      <c r="K188" s="22">
        <v>0</v>
      </c>
      <c r="L188" s="22">
        <v>0</v>
      </c>
      <c r="M188" s="17"/>
    </row>
    <row r="189" spans="1:13">
      <c r="A189" s="25">
        <v>184</v>
      </c>
      <c r="B189" s="26" t="e">
        <f>#VALUE!</f>
        <v>#VALUE!</v>
      </c>
      <c r="C189" s="26" t="e">
        <f>#VALUE!</f>
        <v>#VALUE!</v>
      </c>
      <c r="D189" s="26" t="e">
        <f>#VALUE!</f>
        <v>#VALUE!</v>
      </c>
      <c r="E189" s="18" t="e">
        <f>#VALUE!</f>
        <v>#VALUE!</v>
      </c>
      <c r="F189" s="18" t="e">
        <f>#VALUE!</f>
        <v>#VALUE!</v>
      </c>
      <c r="G189" s="22">
        <v>0</v>
      </c>
      <c r="H189" s="22">
        <v>0</v>
      </c>
      <c r="I189" s="19" t="e">
        <f>#VALUE!</f>
        <v>#VALUE!</v>
      </c>
      <c r="J189" s="19" t="e">
        <f>#VALUE!</f>
        <v>#VALUE!</v>
      </c>
      <c r="K189" s="22">
        <v>0</v>
      </c>
      <c r="L189" s="22">
        <v>0</v>
      </c>
      <c r="M189" s="17"/>
    </row>
    <row r="190" spans="1:13">
      <c r="A190" s="25">
        <v>185</v>
      </c>
      <c r="B190" s="26" t="e">
        <f>#VALUE!</f>
        <v>#VALUE!</v>
      </c>
      <c r="C190" s="26" t="e">
        <f>#VALUE!</f>
        <v>#VALUE!</v>
      </c>
      <c r="D190" s="26" t="e">
        <f>#VALUE!</f>
        <v>#VALUE!</v>
      </c>
      <c r="E190" s="18" t="e">
        <f>#VALUE!</f>
        <v>#VALUE!</v>
      </c>
      <c r="F190" s="18" t="e">
        <f>#VALUE!</f>
        <v>#VALUE!</v>
      </c>
      <c r="G190" s="22">
        <v>0</v>
      </c>
      <c r="H190" s="22">
        <v>0</v>
      </c>
      <c r="I190" s="19" t="e">
        <f>#VALUE!</f>
        <v>#VALUE!</v>
      </c>
      <c r="J190" s="19" t="e">
        <f>#VALUE!</f>
        <v>#VALUE!</v>
      </c>
      <c r="K190" s="22">
        <v>0</v>
      </c>
      <c r="L190" s="22">
        <v>0</v>
      </c>
      <c r="M190" s="17"/>
    </row>
    <row r="191" spans="1:13">
      <c r="A191" s="25">
        <v>186</v>
      </c>
      <c r="B191" s="26" t="e">
        <f>#VALUE!</f>
        <v>#VALUE!</v>
      </c>
      <c r="C191" s="26" t="e">
        <f>#VALUE!</f>
        <v>#VALUE!</v>
      </c>
      <c r="D191" s="26" t="e">
        <f>#VALUE!</f>
        <v>#VALUE!</v>
      </c>
      <c r="E191" s="18" t="e">
        <f>#VALUE!</f>
        <v>#VALUE!</v>
      </c>
      <c r="F191" s="18" t="e">
        <f>#VALUE!</f>
        <v>#VALUE!</v>
      </c>
      <c r="G191" s="22">
        <v>0</v>
      </c>
      <c r="H191" s="22">
        <v>0</v>
      </c>
      <c r="I191" s="19" t="e">
        <f>#VALUE!</f>
        <v>#VALUE!</v>
      </c>
      <c r="J191" s="19" t="e">
        <f>#VALUE!</f>
        <v>#VALUE!</v>
      </c>
      <c r="K191" s="22">
        <v>0</v>
      </c>
      <c r="L191" s="22">
        <v>0</v>
      </c>
      <c r="M191" s="17"/>
    </row>
    <row r="192" spans="1:13">
      <c r="A192" s="25">
        <v>187</v>
      </c>
      <c r="B192" s="26" t="e">
        <f>#VALUE!</f>
        <v>#VALUE!</v>
      </c>
      <c r="C192" s="26" t="e">
        <f>#VALUE!</f>
        <v>#VALUE!</v>
      </c>
      <c r="D192" s="26" t="e">
        <f>#VALUE!</f>
        <v>#VALUE!</v>
      </c>
      <c r="E192" s="18" t="e">
        <f>#VALUE!</f>
        <v>#VALUE!</v>
      </c>
      <c r="F192" s="18" t="e">
        <f>#VALUE!</f>
        <v>#VALUE!</v>
      </c>
      <c r="G192" s="22">
        <v>0</v>
      </c>
      <c r="H192" s="22">
        <v>0</v>
      </c>
      <c r="I192" s="19" t="e">
        <f>#VALUE!</f>
        <v>#VALUE!</v>
      </c>
      <c r="J192" s="19" t="e">
        <f>#VALUE!</f>
        <v>#VALUE!</v>
      </c>
      <c r="K192" s="22">
        <v>0</v>
      </c>
      <c r="L192" s="22">
        <v>0</v>
      </c>
      <c r="M192" s="17"/>
    </row>
    <row r="193" spans="1:13">
      <c r="A193" s="25">
        <v>188</v>
      </c>
      <c r="B193" s="26" t="e">
        <f>#VALUE!</f>
        <v>#VALUE!</v>
      </c>
      <c r="C193" s="26" t="e">
        <f>#VALUE!</f>
        <v>#VALUE!</v>
      </c>
      <c r="D193" s="26" t="e">
        <f>#VALUE!</f>
        <v>#VALUE!</v>
      </c>
      <c r="E193" s="18" t="e">
        <f>#VALUE!</f>
        <v>#VALUE!</v>
      </c>
      <c r="F193" s="18" t="e">
        <f>#VALUE!</f>
        <v>#VALUE!</v>
      </c>
      <c r="G193" s="22">
        <v>0</v>
      </c>
      <c r="H193" s="22">
        <v>0</v>
      </c>
      <c r="I193" s="19" t="e">
        <f>#VALUE!</f>
        <v>#VALUE!</v>
      </c>
      <c r="J193" s="19" t="e">
        <f>#VALUE!</f>
        <v>#VALUE!</v>
      </c>
      <c r="K193" s="22">
        <v>0</v>
      </c>
      <c r="L193" s="22">
        <v>0</v>
      </c>
      <c r="M193" s="17"/>
    </row>
    <row r="194" spans="1:13">
      <c r="A194" s="25">
        <v>189</v>
      </c>
      <c r="B194" s="26" t="e">
        <f>#VALUE!</f>
        <v>#VALUE!</v>
      </c>
      <c r="C194" s="26" t="e">
        <f>#VALUE!</f>
        <v>#VALUE!</v>
      </c>
      <c r="D194" s="26" t="e">
        <f>#VALUE!</f>
        <v>#VALUE!</v>
      </c>
      <c r="E194" s="18" t="e">
        <f>#VALUE!</f>
        <v>#VALUE!</v>
      </c>
      <c r="F194" s="18" t="e">
        <f>#VALUE!</f>
        <v>#VALUE!</v>
      </c>
      <c r="G194" s="22">
        <v>0</v>
      </c>
      <c r="H194" s="22">
        <v>0</v>
      </c>
      <c r="I194" s="19" t="e">
        <f>#VALUE!</f>
        <v>#VALUE!</v>
      </c>
      <c r="J194" s="19" t="e">
        <f>#VALUE!</f>
        <v>#VALUE!</v>
      </c>
      <c r="K194" s="22">
        <v>0</v>
      </c>
      <c r="L194" s="22">
        <v>0</v>
      </c>
      <c r="M194" s="17"/>
    </row>
    <row r="195" spans="1:13">
      <c r="A195" s="25">
        <v>190</v>
      </c>
      <c r="B195" s="26" t="e">
        <f>#VALUE!</f>
        <v>#VALUE!</v>
      </c>
      <c r="C195" s="26" t="e">
        <f>#VALUE!</f>
        <v>#VALUE!</v>
      </c>
      <c r="D195" s="26" t="e">
        <f>#VALUE!</f>
        <v>#VALUE!</v>
      </c>
      <c r="E195" s="18" t="e">
        <f>#VALUE!</f>
        <v>#VALUE!</v>
      </c>
      <c r="F195" s="18" t="e">
        <f>#VALUE!</f>
        <v>#VALUE!</v>
      </c>
      <c r="G195" s="22">
        <v>0</v>
      </c>
      <c r="H195" s="22">
        <v>0</v>
      </c>
      <c r="I195" s="19" t="e">
        <f>#VALUE!</f>
        <v>#VALUE!</v>
      </c>
      <c r="J195" s="19" t="e">
        <f>#VALUE!</f>
        <v>#VALUE!</v>
      </c>
      <c r="K195" s="22">
        <v>0</v>
      </c>
      <c r="L195" s="22">
        <v>0</v>
      </c>
      <c r="M195" s="17"/>
    </row>
    <row r="196" spans="1:13">
      <c r="A196" s="25">
        <v>191</v>
      </c>
      <c r="B196" s="26" t="e">
        <f>#VALUE!</f>
        <v>#VALUE!</v>
      </c>
      <c r="C196" s="26" t="e">
        <f>#VALUE!</f>
        <v>#VALUE!</v>
      </c>
      <c r="D196" s="26" t="e">
        <f>#VALUE!</f>
        <v>#VALUE!</v>
      </c>
      <c r="E196" s="18" t="e">
        <f>#VALUE!</f>
        <v>#VALUE!</v>
      </c>
      <c r="F196" s="18" t="e">
        <f>#VALUE!</f>
        <v>#VALUE!</v>
      </c>
      <c r="G196" s="22">
        <v>0</v>
      </c>
      <c r="H196" s="22">
        <v>0</v>
      </c>
      <c r="I196" s="19" t="e">
        <f>#VALUE!</f>
        <v>#VALUE!</v>
      </c>
      <c r="J196" s="19" t="e">
        <f>#VALUE!</f>
        <v>#VALUE!</v>
      </c>
      <c r="K196" s="22">
        <v>0</v>
      </c>
      <c r="L196" s="22">
        <v>0</v>
      </c>
      <c r="M196" s="17"/>
    </row>
    <row r="197" spans="1:13">
      <c r="A197" s="25">
        <v>192</v>
      </c>
      <c r="B197" s="26" t="e">
        <f>#VALUE!</f>
        <v>#VALUE!</v>
      </c>
      <c r="C197" s="26" t="e">
        <f>#VALUE!</f>
        <v>#VALUE!</v>
      </c>
      <c r="D197" s="26" t="e">
        <f>#VALUE!</f>
        <v>#VALUE!</v>
      </c>
      <c r="E197" s="18" t="e">
        <f>#VALUE!</f>
        <v>#VALUE!</v>
      </c>
      <c r="F197" s="18" t="e">
        <f>#VALUE!</f>
        <v>#VALUE!</v>
      </c>
      <c r="G197" s="22">
        <v>0</v>
      </c>
      <c r="H197" s="22">
        <v>0</v>
      </c>
      <c r="I197" s="19" t="e">
        <f>#VALUE!</f>
        <v>#VALUE!</v>
      </c>
      <c r="J197" s="19" t="e">
        <f>#VALUE!</f>
        <v>#VALUE!</v>
      </c>
      <c r="K197" s="22">
        <v>0</v>
      </c>
      <c r="L197" s="22">
        <v>0</v>
      </c>
      <c r="M197" s="17"/>
    </row>
    <row r="198" spans="1:13">
      <c r="A198" s="25">
        <v>193</v>
      </c>
      <c r="B198" s="26" t="e">
        <f>#VALUE!</f>
        <v>#VALUE!</v>
      </c>
      <c r="C198" s="26" t="e">
        <f>#VALUE!</f>
        <v>#VALUE!</v>
      </c>
      <c r="D198" s="26" t="e">
        <f>#VALUE!</f>
        <v>#VALUE!</v>
      </c>
      <c r="E198" s="18" t="e">
        <f>#VALUE!</f>
        <v>#VALUE!</v>
      </c>
      <c r="F198" s="18" t="e">
        <f>#VALUE!</f>
        <v>#VALUE!</v>
      </c>
      <c r="G198" s="22">
        <v>0</v>
      </c>
      <c r="H198" s="22">
        <v>0</v>
      </c>
      <c r="I198" s="19" t="e">
        <f>#VALUE!</f>
        <v>#VALUE!</v>
      </c>
      <c r="J198" s="19" t="e">
        <f>#VALUE!</f>
        <v>#VALUE!</v>
      </c>
      <c r="K198" s="22">
        <v>0</v>
      </c>
      <c r="L198" s="22">
        <v>0</v>
      </c>
      <c r="M198" s="17"/>
    </row>
    <row r="199" spans="1:13">
      <c r="A199" s="25">
        <v>194</v>
      </c>
      <c r="B199" s="26" t="e">
        <f>#VALUE!</f>
        <v>#VALUE!</v>
      </c>
      <c r="C199" s="26" t="e">
        <f>#VALUE!</f>
        <v>#VALUE!</v>
      </c>
      <c r="D199" s="26" t="e">
        <f>#VALUE!</f>
        <v>#VALUE!</v>
      </c>
      <c r="E199" s="18" t="e">
        <f>#VALUE!</f>
        <v>#VALUE!</v>
      </c>
      <c r="F199" s="18" t="e">
        <f>#VALUE!</f>
        <v>#VALUE!</v>
      </c>
      <c r="G199" s="22">
        <v>0</v>
      </c>
      <c r="H199" s="22">
        <v>0</v>
      </c>
      <c r="I199" s="19" t="e">
        <f>#VALUE!</f>
        <v>#VALUE!</v>
      </c>
      <c r="J199" s="19" t="e">
        <f>#VALUE!</f>
        <v>#VALUE!</v>
      </c>
      <c r="K199" s="22">
        <v>0</v>
      </c>
      <c r="L199" s="22">
        <v>0</v>
      </c>
      <c r="M199" s="17"/>
    </row>
    <row r="200" spans="1:13">
      <c r="A200" s="25">
        <v>195</v>
      </c>
      <c r="B200" s="26" t="e">
        <f>#VALUE!</f>
        <v>#VALUE!</v>
      </c>
      <c r="C200" s="26" t="e">
        <f>#VALUE!</f>
        <v>#VALUE!</v>
      </c>
      <c r="D200" s="26" t="e">
        <f>#VALUE!</f>
        <v>#VALUE!</v>
      </c>
      <c r="E200" s="18" t="e">
        <f>#VALUE!</f>
        <v>#VALUE!</v>
      </c>
      <c r="F200" s="18" t="e">
        <f>#VALUE!</f>
        <v>#VALUE!</v>
      </c>
      <c r="G200" s="22">
        <v>0</v>
      </c>
      <c r="H200" s="22">
        <v>0</v>
      </c>
      <c r="I200" s="19" t="e">
        <f>#VALUE!</f>
        <v>#VALUE!</v>
      </c>
      <c r="J200" s="19" t="e">
        <f>#VALUE!</f>
        <v>#VALUE!</v>
      </c>
      <c r="K200" s="22">
        <v>0</v>
      </c>
      <c r="L200" s="22">
        <v>0</v>
      </c>
      <c r="M200" s="17"/>
    </row>
    <row r="201" spans="1:13">
      <c r="A201" s="25">
        <v>196</v>
      </c>
      <c r="B201" s="26" t="e">
        <f>#VALUE!</f>
        <v>#VALUE!</v>
      </c>
      <c r="C201" s="26" t="e">
        <f>#VALUE!</f>
        <v>#VALUE!</v>
      </c>
      <c r="D201" s="26" t="e">
        <f>#VALUE!</f>
        <v>#VALUE!</v>
      </c>
      <c r="E201" s="18" t="e">
        <f>#VALUE!</f>
        <v>#VALUE!</v>
      </c>
      <c r="F201" s="18" t="e">
        <f>#VALUE!</f>
        <v>#VALUE!</v>
      </c>
      <c r="G201" s="22">
        <v>0</v>
      </c>
      <c r="H201" s="22">
        <v>0</v>
      </c>
      <c r="I201" s="19" t="e">
        <f>#VALUE!</f>
        <v>#VALUE!</v>
      </c>
      <c r="J201" s="19" t="e">
        <f>#VALUE!</f>
        <v>#VALUE!</v>
      </c>
      <c r="K201" s="22">
        <v>0</v>
      </c>
      <c r="L201" s="22">
        <v>0</v>
      </c>
      <c r="M201" s="17"/>
    </row>
    <row r="202" spans="1:13">
      <c r="A202" s="25">
        <v>197</v>
      </c>
      <c r="B202" s="26" t="e">
        <f>#VALUE!</f>
        <v>#VALUE!</v>
      </c>
      <c r="C202" s="26" t="e">
        <f>#VALUE!</f>
        <v>#VALUE!</v>
      </c>
      <c r="D202" s="26" t="e">
        <f>#VALUE!</f>
        <v>#VALUE!</v>
      </c>
      <c r="E202" s="18" t="e">
        <f>#VALUE!</f>
        <v>#VALUE!</v>
      </c>
      <c r="F202" s="18" t="e">
        <f>#VALUE!</f>
        <v>#VALUE!</v>
      </c>
      <c r="G202" s="22">
        <v>0</v>
      </c>
      <c r="H202" s="22">
        <v>0</v>
      </c>
      <c r="I202" s="19" t="e">
        <f>#VALUE!</f>
        <v>#VALUE!</v>
      </c>
      <c r="J202" s="19" t="e">
        <f>#VALUE!</f>
        <v>#VALUE!</v>
      </c>
      <c r="K202" s="22">
        <v>0</v>
      </c>
      <c r="L202" s="22">
        <v>0</v>
      </c>
      <c r="M202" s="17"/>
    </row>
    <row r="203" spans="1:13">
      <c r="A203" s="25">
        <v>198</v>
      </c>
      <c r="B203" s="26" t="e">
        <f>#VALUE!</f>
        <v>#VALUE!</v>
      </c>
      <c r="C203" s="26" t="e">
        <f>#VALUE!</f>
        <v>#VALUE!</v>
      </c>
      <c r="D203" s="26" t="e">
        <f>#VALUE!</f>
        <v>#VALUE!</v>
      </c>
      <c r="E203" s="18" t="e">
        <f>#VALUE!</f>
        <v>#VALUE!</v>
      </c>
      <c r="F203" s="18" t="e">
        <f>#VALUE!</f>
        <v>#VALUE!</v>
      </c>
      <c r="G203" s="22">
        <v>0</v>
      </c>
      <c r="H203" s="22">
        <v>0</v>
      </c>
      <c r="I203" s="19" t="e">
        <f>#VALUE!</f>
        <v>#VALUE!</v>
      </c>
      <c r="J203" s="19" t="e">
        <f>#VALUE!</f>
        <v>#VALUE!</v>
      </c>
      <c r="K203" s="22">
        <v>0</v>
      </c>
      <c r="L203" s="22">
        <v>0</v>
      </c>
      <c r="M203" s="17"/>
    </row>
    <row r="204" spans="1:13">
      <c r="A204" s="25">
        <v>199</v>
      </c>
      <c r="B204" s="26" t="e">
        <f>#VALUE!</f>
        <v>#VALUE!</v>
      </c>
      <c r="C204" s="26" t="e">
        <f>#VALUE!</f>
        <v>#VALUE!</v>
      </c>
      <c r="D204" s="26" t="e">
        <f>#VALUE!</f>
        <v>#VALUE!</v>
      </c>
      <c r="E204" s="18" t="e">
        <f>#VALUE!</f>
        <v>#VALUE!</v>
      </c>
      <c r="F204" s="18" t="e">
        <f>#VALUE!</f>
        <v>#VALUE!</v>
      </c>
      <c r="G204" s="22">
        <v>0</v>
      </c>
      <c r="H204" s="22">
        <v>0</v>
      </c>
      <c r="I204" s="19" t="e">
        <f>#VALUE!</f>
        <v>#VALUE!</v>
      </c>
      <c r="J204" s="19" t="e">
        <f>#VALUE!</f>
        <v>#VALUE!</v>
      </c>
      <c r="K204" s="22">
        <v>0</v>
      </c>
      <c r="L204" s="22">
        <v>0</v>
      </c>
      <c r="M204" s="17"/>
    </row>
    <row r="205" spans="1:13">
      <c r="A205" s="25">
        <v>200</v>
      </c>
      <c r="B205" s="26" t="e">
        <f>#VALUE!</f>
        <v>#VALUE!</v>
      </c>
      <c r="C205" s="26" t="e">
        <f>#VALUE!</f>
        <v>#VALUE!</v>
      </c>
      <c r="D205" s="26" t="e">
        <f>#VALUE!</f>
        <v>#VALUE!</v>
      </c>
      <c r="E205" s="18" t="e">
        <f>#VALUE!</f>
        <v>#VALUE!</v>
      </c>
      <c r="F205" s="18" t="e">
        <f>#VALUE!</f>
        <v>#VALUE!</v>
      </c>
      <c r="G205" s="22">
        <v>0</v>
      </c>
      <c r="H205" s="22">
        <v>0</v>
      </c>
      <c r="I205" s="19" t="e">
        <f>#VALUE!</f>
        <v>#VALUE!</v>
      </c>
      <c r="J205" s="19" t="e">
        <f>#VALUE!</f>
        <v>#VALUE!</v>
      </c>
      <c r="K205" s="22">
        <v>0</v>
      </c>
      <c r="L205" s="22">
        <v>0</v>
      </c>
      <c r="M205" s="17"/>
    </row>
    <row r="206" spans="1:13">
      <c r="A206" s="25">
        <v>201</v>
      </c>
      <c r="B206" s="26" t="e">
        <f>#VALUE!</f>
        <v>#VALUE!</v>
      </c>
      <c r="C206" s="26" t="e">
        <f>#VALUE!</f>
        <v>#VALUE!</v>
      </c>
      <c r="D206" s="26" t="e">
        <f>#VALUE!</f>
        <v>#VALUE!</v>
      </c>
      <c r="E206" s="18" t="e">
        <f>#VALUE!</f>
        <v>#VALUE!</v>
      </c>
      <c r="F206" s="18" t="e">
        <f>#VALUE!</f>
        <v>#VALUE!</v>
      </c>
      <c r="G206" s="22">
        <v>0</v>
      </c>
      <c r="H206" s="22">
        <v>0</v>
      </c>
      <c r="I206" s="19" t="e">
        <f>#VALUE!</f>
        <v>#VALUE!</v>
      </c>
      <c r="J206" s="19" t="e">
        <f>#VALUE!</f>
        <v>#VALUE!</v>
      </c>
      <c r="K206" s="22">
        <v>0</v>
      </c>
      <c r="L206" s="22">
        <v>0</v>
      </c>
      <c r="M206" s="17"/>
    </row>
    <row r="207" spans="1:13">
      <c r="A207" s="25">
        <v>202</v>
      </c>
      <c r="B207" s="26" t="e">
        <f>#VALUE!</f>
        <v>#VALUE!</v>
      </c>
      <c r="C207" s="26" t="e">
        <f>#VALUE!</f>
        <v>#VALUE!</v>
      </c>
      <c r="D207" s="26" t="e">
        <f>#VALUE!</f>
        <v>#VALUE!</v>
      </c>
      <c r="E207" s="18" t="e">
        <f>#VALUE!</f>
        <v>#VALUE!</v>
      </c>
      <c r="F207" s="18" t="e">
        <f>#VALUE!</f>
        <v>#VALUE!</v>
      </c>
      <c r="G207" s="22">
        <v>0</v>
      </c>
      <c r="H207" s="22">
        <v>0</v>
      </c>
      <c r="I207" s="19" t="e">
        <f>#VALUE!</f>
        <v>#VALUE!</v>
      </c>
      <c r="J207" s="19" t="e">
        <f>#VALUE!</f>
        <v>#VALUE!</v>
      </c>
      <c r="K207" s="22">
        <v>0</v>
      </c>
      <c r="L207" s="22">
        <v>0</v>
      </c>
      <c r="M207" s="17"/>
    </row>
    <row r="208" spans="1:13">
      <c r="A208" s="25">
        <v>203</v>
      </c>
      <c r="B208" s="26" t="e">
        <f>#VALUE!</f>
        <v>#VALUE!</v>
      </c>
      <c r="C208" s="26" t="e">
        <f>#VALUE!</f>
        <v>#VALUE!</v>
      </c>
      <c r="D208" s="26" t="e">
        <f>#VALUE!</f>
        <v>#VALUE!</v>
      </c>
      <c r="E208" s="18" t="e">
        <f>#VALUE!</f>
        <v>#VALUE!</v>
      </c>
      <c r="F208" s="18" t="e">
        <f>#VALUE!</f>
        <v>#VALUE!</v>
      </c>
      <c r="G208" s="22">
        <v>0</v>
      </c>
      <c r="H208" s="22">
        <v>0</v>
      </c>
      <c r="I208" s="19" t="e">
        <f>#VALUE!</f>
        <v>#VALUE!</v>
      </c>
      <c r="J208" s="19" t="e">
        <f>#VALUE!</f>
        <v>#VALUE!</v>
      </c>
      <c r="K208" s="22">
        <v>0</v>
      </c>
      <c r="L208" s="22">
        <v>0</v>
      </c>
      <c r="M208" s="17"/>
    </row>
    <row r="209" spans="1:13">
      <c r="A209" s="25">
        <v>204</v>
      </c>
      <c r="B209" s="26" t="e">
        <f>#VALUE!</f>
        <v>#VALUE!</v>
      </c>
      <c r="C209" s="26" t="e">
        <f>#VALUE!</f>
        <v>#VALUE!</v>
      </c>
      <c r="D209" s="26" t="e">
        <f>#VALUE!</f>
        <v>#VALUE!</v>
      </c>
      <c r="E209" s="18" t="e">
        <f>#VALUE!</f>
        <v>#VALUE!</v>
      </c>
      <c r="F209" s="18" t="e">
        <f>#VALUE!</f>
        <v>#VALUE!</v>
      </c>
      <c r="G209" s="22">
        <v>0</v>
      </c>
      <c r="H209" s="22">
        <v>0</v>
      </c>
      <c r="I209" s="19" t="e">
        <f>#VALUE!</f>
        <v>#VALUE!</v>
      </c>
      <c r="J209" s="19" t="e">
        <f>#VALUE!</f>
        <v>#VALUE!</v>
      </c>
      <c r="K209" s="22">
        <v>0</v>
      </c>
      <c r="L209" s="22">
        <v>0</v>
      </c>
      <c r="M209" s="17"/>
    </row>
    <row r="210" spans="1:13">
      <c r="A210" s="25">
        <v>205</v>
      </c>
      <c r="B210" s="26" t="e">
        <f>#VALUE!</f>
        <v>#VALUE!</v>
      </c>
      <c r="C210" s="26" t="e">
        <f>#VALUE!</f>
        <v>#VALUE!</v>
      </c>
      <c r="D210" s="26" t="e">
        <f>#VALUE!</f>
        <v>#VALUE!</v>
      </c>
      <c r="E210" s="18" t="e">
        <f>#VALUE!</f>
        <v>#VALUE!</v>
      </c>
      <c r="F210" s="18" t="e">
        <f>#VALUE!</f>
        <v>#VALUE!</v>
      </c>
      <c r="G210" s="22">
        <v>0</v>
      </c>
      <c r="H210" s="22">
        <v>0</v>
      </c>
      <c r="I210" s="19" t="e">
        <f>#VALUE!</f>
        <v>#VALUE!</v>
      </c>
      <c r="J210" s="19" t="e">
        <f>#VALUE!</f>
        <v>#VALUE!</v>
      </c>
      <c r="K210" s="22">
        <v>0</v>
      </c>
      <c r="L210" s="22">
        <v>0</v>
      </c>
      <c r="M210" s="17"/>
    </row>
    <row r="211" spans="1:13">
      <c r="A211" s="25">
        <v>206</v>
      </c>
      <c r="B211" s="26" t="e">
        <f>#VALUE!</f>
        <v>#VALUE!</v>
      </c>
      <c r="C211" s="26" t="e">
        <f>#VALUE!</f>
        <v>#VALUE!</v>
      </c>
      <c r="D211" s="26" t="e">
        <f>#VALUE!</f>
        <v>#VALUE!</v>
      </c>
      <c r="E211" s="18" t="e">
        <f>#VALUE!</f>
        <v>#VALUE!</v>
      </c>
      <c r="F211" s="18" t="e">
        <f>#VALUE!</f>
        <v>#VALUE!</v>
      </c>
      <c r="G211" s="22">
        <v>0</v>
      </c>
      <c r="H211" s="22">
        <v>0</v>
      </c>
      <c r="I211" s="19" t="e">
        <f>#VALUE!</f>
        <v>#VALUE!</v>
      </c>
      <c r="J211" s="19" t="e">
        <f>#VALUE!</f>
        <v>#VALUE!</v>
      </c>
      <c r="K211" s="22">
        <v>0</v>
      </c>
      <c r="L211" s="22">
        <v>0</v>
      </c>
      <c r="M211" s="17"/>
    </row>
    <row r="212" spans="1:13">
      <c r="A212" s="25">
        <v>207</v>
      </c>
      <c r="B212" s="26" t="e">
        <f>#VALUE!</f>
        <v>#VALUE!</v>
      </c>
      <c r="C212" s="26" t="e">
        <f>#VALUE!</f>
        <v>#VALUE!</v>
      </c>
      <c r="D212" s="26" t="e">
        <f>#VALUE!</f>
        <v>#VALUE!</v>
      </c>
      <c r="E212" s="18" t="e">
        <f>#VALUE!</f>
        <v>#VALUE!</v>
      </c>
      <c r="F212" s="18" t="e">
        <f>#VALUE!</f>
        <v>#VALUE!</v>
      </c>
      <c r="G212" s="22">
        <v>0</v>
      </c>
      <c r="H212" s="22">
        <v>0</v>
      </c>
      <c r="I212" s="19" t="e">
        <f>#VALUE!</f>
        <v>#VALUE!</v>
      </c>
      <c r="J212" s="19" t="e">
        <f>#VALUE!</f>
        <v>#VALUE!</v>
      </c>
      <c r="K212" s="22">
        <v>0</v>
      </c>
      <c r="L212" s="22">
        <v>0</v>
      </c>
      <c r="M212" s="17"/>
    </row>
    <row r="213" spans="1:13">
      <c r="A213" s="25">
        <v>208</v>
      </c>
      <c r="B213" s="26" t="e">
        <f>#VALUE!</f>
        <v>#VALUE!</v>
      </c>
      <c r="C213" s="26" t="e">
        <f>#VALUE!</f>
        <v>#VALUE!</v>
      </c>
      <c r="D213" s="26" t="e">
        <f>#VALUE!</f>
        <v>#VALUE!</v>
      </c>
      <c r="E213" s="18" t="e">
        <f>#VALUE!</f>
        <v>#VALUE!</v>
      </c>
      <c r="F213" s="18" t="e">
        <f>#VALUE!</f>
        <v>#VALUE!</v>
      </c>
      <c r="G213" s="22">
        <v>0</v>
      </c>
      <c r="H213" s="22">
        <v>0</v>
      </c>
      <c r="I213" s="19" t="e">
        <f>#VALUE!</f>
        <v>#VALUE!</v>
      </c>
      <c r="J213" s="19" t="e">
        <f>#VALUE!</f>
        <v>#VALUE!</v>
      </c>
      <c r="K213" s="22">
        <v>0</v>
      </c>
      <c r="L213" s="22">
        <v>0</v>
      </c>
      <c r="M213" s="17"/>
    </row>
    <row r="214" spans="1:13">
      <c r="A214" s="25">
        <v>209</v>
      </c>
      <c r="B214" s="26" t="e">
        <f>#VALUE!</f>
        <v>#VALUE!</v>
      </c>
      <c r="C214" s="26" t="e">
        <f>#VALUE!</f>
        <v>#VALUE!</v>
      </c>
      <c r="D214" s="26" t="e">
        <f>#VALUE!</f>
        <v>#VALUE!</v>
      </c>
      <c r="E214" s="18" t="e">
        <f>#VALUE!</f>
        <v>#VALUE!</v>
      </c>
      <c r="F214" s="18" t="e">
        <f>#VALUE!</f>
        <v>#VALUE!</v>
      </c>
      <c r="G214" s="22">
        <v>0</v>
      </c>
      <c r="H214" s="22">
        <v>0</v>
      </c>
      <c r="I214" s="19" t="e">
        <f>#VALUE!</f>
        <v>#VALUE!</v>
      </c>
      <c r="J214" s="19" t="e">
        <f>#VALUE!</f>
        <v>#VALUE!</v>
      </c>
      <c r="K214" s="22">
        <v>0</v>
      </c>
      <c r="L214" s="22">
        <v>0</v>
      </c>
      <c r="M214" s="17"/>
    </row>
    <row r="215" spans="1:13">
      <c r="A215" s="25">
        <v>210</v>
      </c>
      <c r="B215" s="26" t="e">
        <f>#VALUE!</f>
        <v>#VALUE!</v>
      </c>
      <c r="C215" s="26" t="e">
        <f>#VALUE!</f>
        <v>#VALUE!</v>
      </c>
      <c r="D215" s="26" t="e">
        <f>#VALUE!</f>
        <v>#VALUE!</v>
      </c>
      <c r="E215" s="18" t="e">
        <f>#VALUE!</f>
        <v>#VALUE!</v>
      </c>
      <c r="F215" s="18" t="e">
        <f>#VALUE!</f>
        <v>#VALUE!</v>
      </c>
      <c r="G215" s="22">
        <v>0</v>
      </c>
      <c r="H215" s="22">
        <v>0</v>
      </c>
      <c r="I215" s="19" t="e">
        <f>#VALUE!</f>
        <v>#VALUE!</v>
      </c>
      <c r="J215" s="19" t="e">
        <f>#VALUE!</f>
        <v>#VALUE!</v>
      </c>
      <c r="K215" s="22">
        <v>0</v>
      </c>
      <c r="L215" s="22">
        <v>0</v>
      </c>
      <c r="M215" s="17"/>
    </row>
    <row r="216" spans="1:13">
      <c r="A216" s="25">
        <v>211</v>
      </c>
      <c r="B216" s="26" t="e">
        <f>#VALUE!</f>
        <v>#VALUE!</v>
      </c>
      <c r="C216" s="26" t="e">
        <f>#VALUE!</f>
        <v>#VALUE!</v>
      </c>
      <c r="D216" s="26" t="e">
        <f>#VALUE!</f>
        <v>#VALUE!</v>
      </c>
      <c r="E216" s="18" t="e">
        <f>#VALUE!</f>
        <v>#VALUE!</v>
      </c>
      <c r="F216" s="18" t="e">
        <f>#VALUE!</f>
        <v>#VALUE!</v>
      </c>
      <c r="G216" s="22">
        <v>0</v>
      </c>
      <c r="H216" s="22">
        <v>0</v>
      </c>
      <c r="I216" s="19" t="e">
        <f>#VALUE!</f>
        <v>#VALUE!</v>
      </c>
      <c r="J216" s="19" t="e">
        <f>#VALUE!</f>
        <v>#VALUE!</v>
      </c>
      <c r="K216" s="22">
        <v>0</v>
      </c>
      <c r="L216" s="22">
        <v>0</v>
      </c>
      <c r="M216" s="17"/>
    </row>
    <row r="217" spans="1:13">
      <c r="A217" s="25">
        <v>212</v>
      </c>
      <c r="B217" s="26" t="e">
        <f>#VALUE!</f>
        <v>#VALUE!</v>
      </c>
      <c r="C217" s="26" t="e">
        <f>#VALUE!</f>
        <v>#VALUE!</v>
      </c>
      <c r="D217" s="26" t="e">
        <f>#VALUE!</f>
        <v>#VALUE!</v>
      </c>
      <c r="E217" s="18" t="e">
        <f>#VALUE!</f>
        <v>#VALUE!</v>
      </c>
      <c r="F217" s="18" t="e">
        <f>#VALUE!</f>
        <v>#VALUE!</v>
      </c>
      <c r="G217" s="22">
        <v>0</v>
      </c>
      <c r="H217" s="22">
        <v>0</v>
      </c>
      <c r="I217" s="19" t="e">
        <f>#VALUE!</f>
        <v>#VALUE!</v>
      </c>
      <c r="J217" s="19" t="e">
        <f>#VALUE!</f>
        <v>#VALUE!</v>
      </c>
      <c r="K217" s="22">
        <v>0</v>
      </c>
      <c r="L217" s="22">
        <v>0</v>
      </c>
      <c r="M217" s="17"/>
    </row>
    <row r="218" spans="1:13">
      <c r="A218" s="25">
        <v>213</v>
      </c>
      <c r="B218" s="26" t="e">
        <f>#VALUE!</f>
        <v>#VALUE!</v>
      </c>
      <c r="C218" s="26" t="e">
        <f>#VALUE!</f>
        <v>#VALUE!</v>
      </c>
      <c r="D218" s="26" t="e">
        <f>#VALUE!</f>
        <v>#VALUE!</v>
      </c>
      <c r="E218" s="18" t="e">
        <f>#VALUE!</f>
        <v>#VALUE!</v>
      </c>
      <c r="F218" s="18" t="e">
        <f>#VALUE!</f>
        <v>#VALUE!</v>
      </c>
      <c r="G218" s="22">
        <v>0</v>
      </c>
      <c r="H218" s="22">
        <v>0</v>
      </c>
      <c r="I218" s="19" t="e">
        <f>#VALUE!</f>
        <v>#VALUE!</v>
      </c>
      <c r="J218" s="19" t="e">
        <f>#VALUE!</f>
        <v>#VALUE!</v>
      </c>
      <c r="K218" s="22">
        <v>0</v>
      </c>
      <c r="L218" s="22">
        <v>0</v>
      </c>
      <c r="M218" s="17"/>
    </row>
    <row r="219" spans="1:13">
      <c r="A219" s="25">
        <v>214</v>
      </c>
      <c r="B219" s="26" t="e">
        <f>#VALUE!</f>
        <v>#VALUE!</v>
      </c>
      <c r="C219" s="26" t="e">
        <f>#VALUE!</f>
        <v>#VALUE!</v>
      </c>
      <c r="D219" s="26" t="e">
        <f>#VALUE!</f>
        <v>#VALUE!</v>
      </c>
      <c r="E219" s="18" t="e">
        <f>#VALUE!</f>
        <v>#VALUE!</v>
      </c>
      <c r="F219" s="18" t="e">
        <f>#VALUE!</f>
        <v>#VALUE!</v>
      </c>
      <c r="G219" s="22">
        <v>0</v>
      </c>
      <c r="H219" s="22">
        <v>0</v>
      </c>
      <c r="I219" s="19" t="e">
        <f>#VALUE!</f>
        <v>#VALUE!</v>
      </c>
      <c r="J219" s="19" t="e">
        <f>#VALUE!</f>
        <v>#VALUE!</v>
      </c>
      <c r="K219" s="22">
        <v>0</v>
      </c>
      <c r="L219" s="22">
        <v>0</v>
      </c>
      <c r="M219" s="17"/>
    </row>
    <row r="220" spans="1:13">
      <c r="A220" s="25">
        <v>215</v>
      </c>
      <c r="B220" s="26" t="e">
        <f>#VALUE!</f>
        <v>#VALUE!</v>
      </c>
      <c r="C220" s="26" t="e">
        <f>#VALUE!</f>
        <v>#VALUE!</v>
      </c>
      <c r="D220" s="26" t="e">
        <f>#VALUE!</f>
        <v>#VALUE!</v>
      </c>
      <c r="E220" s="18" t="e">
        <f>#VALUE!</f>
        <v>#VALUE!</v>
      </c>
      <c r="F220" s="18" t="e">
        <f>#VALUE!</f>
        <v>#VALUE!</v>
      </c>
      <c r="G220" s="22">
        <v>0</v>
      </c>
      <c r="H220" s="22">
        <v>0</v>
      </c>
      <c r="I220" s="19" t="e">
        <f>#VALUE!</f>
        <v>#VALUE!</v>
      </c>
      <c r="J220" s="19" t="e">
        <f>#VALUE!</f>
        <v>#VALUE!</v>
      </c>
      <c r="K220" s="22">
        <v>0</v>
      </c>
      <c r="L220" s="22">
        <v>0</v>
      </c>
      <c r="M220" s="17"/>
    </row>
    <row r="221" spans="1:13">
      <c r="A221" s="25">
        <v>216</v>
      </c>
      <c r="B221" s="26" t="e">
        <f>#VALUE!</f>
        <v>#VALUE!</v>
      </c>
      <c r="C221" s="26" t="e">
        <f>#VALUE!</f>
        <v>#VALUE!</v>
      </c>
      <c r="D221" s="26" t="e">
        <f>#VALUE!</f>
        <v>#VALUE!</v>
      </c>
      <c r="E221" s="18" t="e">
        <f>#VALUE!</f>
        <v>#VALUE!</v>
      </c>
      <c r="F221" s="18" t="e">
        <f>#VALUE!</f>
        <v>#VALUE!</v>
      </c>
      <c r="G221" s="22">
        <v>0</v>
      </c>
      <c r="H221" s="22">
        <v>0</v>
      </c>
      <c r="I221" s="19" t="e">
        <f>#VALUE!</f>
        <v>#VALUE!</v>
      </c>
      <c r="J221" s="19" t="e">
        <f>#VALUE!</f>
        <v>#VALUE!</v>
      </c>
      <c r="K221" s="22">
        <v>0</v>
      </c>
      <c r="L221" s="22">
        <v>0</v>
      </c>
      <c r="M221" s="17"/>
    </row>
    <row r="222" spans="1:13">
      <c r="A222" s="25">
        <v>217</v>
      </c>
      <c r="B222" s="26" t="e">
        <f>#VALUE!</f>
        <v>#VALUE!</v>
      </c>
      <c r="C222" s="26" t="e">
        <f>#VALUE!</f>
        <v>#VALUE!</v>
      </c>
      <c r="D222" s="26" t="e">
        <f>#VALUE!</f>
        <v>#VALUE!</v>
      </c>
      <c r="E222" s="18" t="e">
        <f>#VALUE!</f>
        <v>#VALUE!</v>
      </c>
      <c r="F222" s="18" t="e">
        <f>#VALUE!</f>
        <v>#VALUE!</v>
      </c>
      <c r="G222" s="22">
        <v>0</v>
      </c>
      <c r="H222" s="22">
        <v>0</v>
      </c>
      <c r="I222" s="19" t="e">
        <f>#VALUE!</f>
        <v>#VALUE!</v>
      </c>
      <c r="J222" s="19" t="e">
        <f>#VALUE!</f>
        <v>#VALUE!</v>
      </c>
      <c r="K222" s="22">
        <v>0</v>
      </c>
      <c r="L222" s="22">
        <v>0</v>
      </c>
      <c r="M222" s="17"/>
    </row>
    <row r="223" spans="1:13">
      <c r="A223" s="25">
        <v>218</v>
      </c>
      <c r="B223" s="26" t="e">
        <f>#VALUE!</f>
        <v>#VALUE!</v>
      </c>
      <c r="C223" s="26" t="e">
        <f>#VALUE!</f>
        <v>#VALUE!</v>
      </c>
      <c r="D223" s="26" t="e">
        <f>#VALUE!</f>
        <v>#VALUE!</v>
      </c>
      <c r="E223" s="18" t="e">
        <f>#VALUE!</f>
        <v>#VALUE!</v>
      </c>
      <c r="F223" s="18" t="e">
        <f>#VALUE!</f>
        <v>#VALUE!</v>
      </c>
      <c r="G223" s="22">
        <v>0</v>
      </c>
      <c r="H223" s="22">
        <v>0</v>
      </c>
      <c r="I223" s="19" t="e">
        <f>#VALUE!</f>
        <v>#VALUE!</v>
      </c>
      <c r="J223" s="19" t="e">
        <f>#VALUE!</f>
        <v>#VALUE!</v>
      </c>
      <c r="K223" s="22">
        <v>0</v>
      </c>
      <c r="L223" s="22">
        <v>0</v>
      </c>
      <c r="M223" s="17"/>
    </row>
    <row r="224" spans="1:13">
      <c r="A224" s="25">
        <v>219</v>
      </c>
      <c r="B224" s="26" t="e">
        <f>#VALUE!</f>
        <v>#VALUE!</v>
      </c>
      <c r="C224" s="26" t="e">
        <f>#VALUE!</f>
        <v>#VALUE!</v>
      </c>
      <c r="D224" s="26" t="e">
        <f>#VALUE!</f>
        <v>#VALUE!</v>
      </c>
      <c r="E224" s="18" t="e">
        <f>#VALUE!</f>
        <v>#VALUE!</v>
      </c>
      <c r="F224" s="18" t="e">
        <f>#VALUE!</f>
        <v>#VALUE!</v>
      </c>
      <c r="G224" s="22">
        <v>0</v>
      </c>
      <c r="H224" s="22">
        <v>0</v>
      </c>
      <c r="I224" s="19" t="e">
        <f>#VALUE!</f>
        <v>#VALUE!</v>
      </c>
      <c r="J224" s="19" t="e">
        <f>#VALUE!</f>
        <v>#VALUE!</v>
      </c>
      <c r="K224" s="22">
        <v>0</v>
      </c>
      <c r="L224" s="22">
        <v>0</v>
      </c>
      <c r="M224" s="17"/>
    </row>
    <row r="225" spans="1:13">
      <c r="A225" s="25">
        <v>220</v>
      </c>
      <c r="B225" s="26" t="e">
        <f>#VALUE!</f>
        <v>#VALUE!</v>
      </c>
      <c r="C225" s="26" t="e">
        <f>#VALUE!</f>
        <v>#VALUE!</v>
      </c>
      <c r="D225" s="26" t="e">
        <f>#VALUE!</f>
        <v>#VALUE!</v>
      </c>
      <c r="E225" s="18" t="e">
        <f>#VALUE!</f>
        <v>#VALUE!</v>
      </c>
      <c r="F225" s="18" t="e">
        <f>#VALUE!</f>
        <v>#VALUE!</v>
      </c>
      <c r="G225" s="22">
        <v>0</v>
      </c>
      <c r="H225" s="22">
        <v>0</v>
      </c>
      <c r="I225" s="19" t="e">
        <f>#VALUE!</f>
        <v>#VALUE!</v>
      </c>
      <c r="J225" s="19" t="e">
        <f>#VALUE!</f>
        <v>#VALUE!</v>
      </c>
      <c r="K225" s="22">
        <v>0</v>
      </c>
      <c r="L225" s="22">
        <v>0</v>
      </c>
      <c r="M225" s="17"/>
    </row>
    <row r="226" spans="1:13">
      <c r="A226" s="25">
        <v>221</v>
      </c>
      <c r="B226" s="26" t="e">
        <f>#VALUE!</f>
        <v>#VALUE!</v>
      </c>
      <c r="C226" s="26" t="e">
        <f>#VALUE!</f>
        <v>#VALUE!</v>
      </c>
      <c r="D226" s="26" t="e">
        <f>#VALUE!</f>
        <v>#VALUE!</v>
      </c>
      <c r="E226" s="18" t="e">
        <f>#VALUE!</f>
        <v>#VALUE!</v>
      </c>
      <c r="F226" s="18" t="e">
        <f>#VALUE!</f>
        <v>#VALUE!</v>
      </c>
      <c r="G226" s="22">
        <v>0</v>
      </c>
      <c r="H226" s="22">
        <v>0</v>
      </c>
      <c r="I226" s="19" t="e">
        <f>#VALUE!</f>
        <v>#VALUE!</v>
      </c>
      <c r="J226" s="19" t="e">
        <f>#VALUE!</f>
        <v>#VALUE!</v>
      </c>
      <c r="K226" s="22">
        <v>0</v>
      </c>
      <c r="L226" s="22">
        <v>0</v>
      </c>
      <c r="M226" s="17"/>
    </row>
    <row r="227" spans="1:13">
      <c r="A227" s="25">
        <v>222</v>
      </c>
      <c r="B227" s="26" t="e">
        <f>#VALUE!</f>
        <v>#VALUE!</v>
      </c>
      <c r="C227" s="26" t="e">
        <f>#VALUE!</f>
        <v>#VALUE!</v>
      </c>
      <c r="D227" s="26" t="e">
        <f>#VALUE!</f>
        <v>#VALUE!</v>
      </c>
      <c r="E227" s="18" t="e">
        <f>#VALUE!</f>
        <v>#VALUE!</v>
      </c>
      <c r="F227" s="18" t="e">
        <f>#VALUE!</f>
        <v>#VALUE!</v>
      </c>
      <c r="G227" s="22">
        <v>0</v>
      </c>
      <c r="H227" s="22">
        <v>0</v>
      </c>
      <c r="I227" s="19" t="e">
        <f>#VALUE!</f>
        <v>#VALUE!</v>
      </c>
      <c r="J227" s="19" t="e">
        <f>#VALUE!</f>
        <v>#VALUE!</v>
      </c>
      <c r="K227" s="22">
        <v>0</v>
      </c>
      <c r="L227" s="22">
        <v>0</v>
      </c>
      <c r="M227" s="17"/>
    </row>
    <row r="228" spans="1:13">
      <c r="A228" s="25">
        <v>223</v>
      </c>
      <c r="B228" s="26" t="e">
        <f>#VALUE!</f>
        <v>#VALUE!</v>
      </c>
      <c r="C228" s="26" t="e">
        <f>#VALUE!</f>
        <v>#VALUE!</v>
      </c>
      <c r="D228" s="26" t="e">
        <f>#VALUE!</f>
        <v>#VALUE!</v>
      </c>
      <c r="E228" s="18" t="e">
        <f>#VALUE!</f>
        <v>#VALUE!</v>
      </c>
      <c r="F228" s="18" t="e">
        <f>#VALUE!</f>
        <v>#VALUE!</v>
      </c>
      <c r="G228" s="22">
        <v>0</v>
      </c>
      <c r="H228" s="22">
        <v>0</v>
      </c>
      <c r="I228" s="19" t="e">
        <f>#VALUE!</f>
        <v>#VALUE!</v>
      </c>
      <c r="J228" s="19" t="e">
        <f>#VALUE!</f>
        <v>#VALUE!</v>
      </c>
      <c r="K228" s="22">
        <v>0</v>
      </c>
      <c r="L228" s="22">
        <v>0</v>
      </c>
      <c r="M228" s="17"/>
    </row>
    <row r="229" spans="1:13">
      <c r="A229" s="25">
        <v>224</v>
      </c>
      <c r="B229" s="26" t="e">
        <f>#VALUE!</f>
        <v>#VALUE!</v>
      </c>
      <c r="C229" s="26" t="e">
        <f>#VALUE!</f>
        <v>#VALUE!</v>
      </c>
      <c r="D229" s="26" t="e">
        <f>#VALUE!</f>
        <v>#VALUE!</v>
      </c>
      <c r="E229" s="18" t="e">
        <f>#VALUE!</f>
        <v>#VALUE!</v>
      </c>
      <c r="F229" s="18" t="e">
        <f>#VALUE!</f>
        <v>#VALUE!</v>
      </c>
      <c r="G229" s="22">
        <v>0</v>
      </c>
      <c r="H229" s="22">
        <v>0</v>
      </c>
      <c r="I229" s="19" t="e">
        <f>#VALUE!</f>
        <v>#VALUE!</v>
      </c>
      <c r="J229" s="19" t="e">
        <f>#VALUE!</f>
        <v>#VALUE!</v>
      </c>
      <c r="K229" s="22">
        <v>0</v>
      </c>
      <c r="L229" s="22">
        <v>0</v>
      </c>
      <c r="M229" s="17"/>
    </row>
    <row r="230" spans="1:13">
      <c r="A230" s="25">
        <v>225</v>
      </c>
      <c r="B230" s="26" t="e">
        <f>#VALUE!</f>
        <v>#VALUE!</v>
      </c>
      <c r="C230" s="26" t="e">
        <f>#VALUE!</f>
        <v>#VALUE!</v>
      </c>
      <c r="D230" s="26" t="e">
        <f>#VALUE!</f>
        <v>#VALUE!</v>
      </c>
      <c r="E230" s="18" t="e">
        <f>#VALUE!</f>
        <v>#VALUE!</v>
      </c>
      <c r="F230" s="18" t="e">
        <f>#VALUE!</f>
        <v>#VALUE!</v>
      </c>
      <c r="G230" s="22">
        <v>0</v>
      </c>
      <c r="H230" s="22">
        <v>0</v>
      </c>
      <c r="I230" s="19" t="e">
        <f>#VALUE!</f>
        <v>#VALUE!</v>
      </c>
      <c r="J230" s="19" t="e">
        <f>#VALUE!</f>
        <v>#VALUE!</v>
      </c>
      <c r="K230" s="22">
        <v>0</v>
      </c>
      <c r="L230" s="22">
        <v>0</v>
      </c>
      <c r="M230" s="17"/>
    </row>
    <row r="231" spans="1:13">
      <c r="A231" s="25">
        <v>226</v>
      </c>
      <c r="B231" s="26" t="e">
        <f>#VALUE!</f>
        <v>#VALUE!</v>
      </c>
      <c r="C231" s="26" t="e">
        <f>#VALUE!</f>
        <v>#VALUE!</v>
      </c>
      <c r="D231" s="26" t="e">
        <f>#VALUE!</f>
        <v>#VALUE!</v>
      </c>
      <c r="E231" s="18" t="e">
        <f>#VALUE!</f>
        <v>#VALUE!</v>
      </c>
      <c r="F231" s="18" t="e">
        <f>#VALUE!</f>
        <v>#VALUE!</v>
      </c>
      <c r="G231" s="22">
        <v>0</v>
      </c>
      <c r="H231" s="22">
        <v>0</v>
      </c>
      <c r="I231" s="19" t="e">
        <f>#VALUE!</f>
        <v>#VALUE!</v>
      </c>
      <c r="J231" s="19" t="e">
        <f>#VALUE!</f>
        <v>#VALUE!</v>
      </c>
      <c r="K231" s="22">
        <v>0</v>
      </c>
      <c r="L231" s="22">
        <v>0</v>
      </c>
      <c r="M231" s="17"/>
    </row>
    <row r="232" spans="1:13">
      <c r="A232" s="25">
        <v>227</v>
      </c>
      <c r="B232" s="26" t="e">
        <f>#VALUE!</f>
        <v>#VALUE!</v>
      </c>
      <c r="C232" s="26" t="e">
        <f>#VALUE!</f>
        <v>#VALUE!</v>
      </c>
      <c r="D232" s="26" t="e">
        <f>#VALUE!</f>
        <v>#VALUE!</v>
      </c>
      <c r="E232" s="18" t="e">
        <f>#VALUE!</f>
        <v>#VALUE!</v>
      </c>
      <c r="F232" s="18" t="e">
        <f>#VALUE!</f>
        <v>#VALUE!</v>
      </c>
      <c r="G232" s="22">
        <v>0</v>
      </c>
      <c r="H232" s="22">
        <v>0</v>
      </c>
      <c r="I232" s="19" t="e">
        <f>#VALUE!</f>
        <v>#VALUE!</v>
      </c>
      <c r="J232" s="19" t="e">
        <f>#VALUE!</f>
        <v>#VALUE!</v>
      </c>
      <c r="K232" s="22">
        <v>0</v>
      </c>
      <c r="L232" s="22">
        <v>0</v>
      </c>
      <c r="M232" s="17"/>
    </row>
    <row r="233" spans="1:13">
      <c r="A233" s="25">
        <v>228</v>
      </c>
      <c r="B233" s="26" t="e">
        <f>#VALUE!</f>
        <v>#VALUE!</v>
      </c>
      <c r="C233" s="26" t="e">
        <f>#VALUE!</f>
        <v>#VALUE!</v>
      </c>
      <c r="D233" s="26" t="e">
        <f>#VALUE!</f>
        <v>#VALUE!</v>
      </c>
      <c r="E233" s="18" t="e">
        <f>#VALUE!</f>
        <v>#VALUE!</v>
      </c>
      <c r="F233" s="18" t="e">
        <f>#VALUE!</f>
        <v>#VALUE!</v>
      </c>
      <c r="G233" s="22">
        <v>0</v>
      </c>
      <c r="H233" s="22">
        <v>0</v>
      </c>
      <c r="I233" s="19" t="e">
        <f>#VALUE!</f>
        <v>#VALUE!</v>
      </c>
      <c r="J233" s="19" t="e">
        <f>#VALUE!</f>
        <v>#VALUE!</v>
      </c>
      <c r="K233" s="22">
        <v>0</v>
      </c>
      <c r="L233" s="22">
        <v>0</v>
      </c>
      <c r="M233" s="17"/>
    </row>
    <row r="234" spans="1:13">
      <c r="A234" s="25">
        <v>229</v>
      </c>
      <c r="B234" s="26" t="e">
        <f>#VALUE!</f>
        <v>#VALUE!</v>
      </c>
      <c r="C234" s="26" t="e">
        <f>#VALUE!</f>
        <v>#VALUE!</v>
      </c>
      <c r="D234" s="26" t="e">
        <f>#VALUE!</f>
        <v>#VALUE!</v>
      </c>
      <c r="E234" s="18" t="e">
        <f>#VALUE!</f>
        <v>#VALUE!</v>
      </c>
      <c r="F234" s="18" t="e">
        <f>#VALUE!</f>
        <v>#VALUE!</v>
      </c>
      <c r="G234" s="22">
        <v>0</v>
      </c>
      <c r="H234" s="22">
        <v>0</v>
      </c>
      <c r="I234" s="19" t="e">
        <f>#VALUE!</f>
        <v>#VALUE!</v>
      </c>
      <c r="J234" s="19" t="e">
        <f>#VALUE!</f>
        <v>#VALUE!</v>
      </c>
      <c r="K234" s="22">
        <v>0</v>
      </c>
      <c r="L234" s="22">
        <v>0</v>
      </c>
      <c r="M234" s="17"/>
    </row>
    <row r="235" spans="1:13">
      <c r="A235" s="25">
        <v>230</v>
      </c>
      <c r="B235" s="26" t="e">
        <f>#VALUE!</f>
        <v>#VALUE!</v>
      </c>
      <c r="C235" s="26" t="e">
        <f>#VALUE!</f>
        <v>#VALUE!</v>
      </c>
      <c r="D235" s="26" t="e">
        <f>#VALUE!</f>
        <v>#VALUE!</v>
      </c>
      <c r="E235" s="18" t="e">
        <f>#VALUE!</f>
        <v>#VALUE!</v>
      </c>
      <c r="F235" s="18" t="e">
        <f>#VALUE!</f>
        <v>#VALUE!</v>
      </c>
      <c r="G235" s="22">
        <v>0</v>
      </c>
      <c r="H235" s="22">
        <v>0</v>
      </c>
      <c r="I235" s="19" t="e">
        <f>#VALUE!</f>
        <v>#VALUE!</v>
      </c>
      <c r="J235" s="19" t="e">
        <f>#VALUE!</f>
        <v>#VALUE!</v>
      </c>
      <c r="K235" s="22">
        <v>0</v>
      </c>
      <c r="L235" s="22">
        <v>0</v>
      </c>
      <c r="M235" s="17"/>
    </row>
    <row r="236" spans="1:13">
      <c r="A236" s="25">
        <v>231</v>
      </c>
      <c r="B236" s="26" t="e">
        <f>#VALUE!</f>
        <v>#VALUE!</v>
      </c>
      <c r="C236" s="26" t="e">
        <f>#VALUE!</f>
        <v>#VALUE!</v>
      </c>
      <c r="D236" s="26" t="e">
        <f>#VALUE!</f>
        <v>#VALUE!</v>
      </c>
      <c r="E236" s="18" t="e">
        <f>#VALUE!</f>
        <v>#VALUE!</v>
      </c>
      <c r="F236" s="18" t="e">
        <f>#VALUE!</f>
        <v>#VALUE!</v>
      </c>
      <c r="G236" s="22">
        <v>0</v>
      </c>
      <c r="H236" s="22">
        <v>0</v>
      </c>
      <c r="I236" s="19" t="e">
        <f>#VALUE!</f>
        <v>#VALUE!</v>
      </c>
      <c r="J236" s="19" t="e">
        <f>#VALUE!</f>
        <v>#VALUE!</v>
      </c>
      <c r="K236" s="22">
        <v>0</v>
      </c>
      <c r="L236" s="22">
        <v>0</v>
      </c>
      <c r="M236" s="17"/>
    </row>
    <row r="237" spans="1:13">
      <c r="A237" s="25">
        <v>232</v>
      </c>
      <c r="B237" s="26" t="e">
        <f>#VALUE!</f>
        <v>#VALUE!</v>
      </c>
      <c r="C237" s="26" t="e">
        <f>#VALUE!</f>
        <v>#VALUE!</v>
      </c>
      <c r="D237" s="26" t="e">
        <f>#VALUE!</f>
        <v>#VALUE!</v>
      </c>
      <c r="E237" s="18" t="e">
        <f>#VALUE!</f>
        <v>#VALUE!</v>
      </c>
      <c r="F237" s="18" t="e">
        <f>#VALUE!</f>
        <v>#VALUE!</v>
      </c>
      <c r="G237" s="22">
        <v>0</v>
      </c>
      <c r="H237" s="22">
        <v>0</v>
      </c>
      <c r="I237" s="19" t="e">
        <f>#VALUE!</f>
        <v>#VALUE!</v>
      </c>
      <c r="J237" s="19" t="e">
        <f>#VALUE!</f>
        <v>#VALUE!</v>
      </c>
      <c r="K237" s="22">
        <v>0</v>
      </c>
      <c r="L237" s="22">
        <v>0</v>
      </c>
      <c r="M237" s="17"/>
    </row>
    <row r="238" spans="1:13">
      <c r="A238" s="25">
        <v>233</v>
      </c>
      <c r="B238" s="26" t="e">
        <f>#VALUE!</f>
        <v>#VALUE!</v>
      </c>
      <c r="C238" s="26" t="e">
        <f>#VALUE!</f>
        <v>#VALUE!</v>
      </c>
      <c r="D238" s="26" t="e">
        <f>#VALUE!</f>
        <v>#VALUE!</v>
      </c>
      <c r="E238" s="18" t="e">
        <f>#VALUE!</f>
        <v>#VALUE!</v>
      </c>
      <c r="F238" s="18" t="e">
        <f>#VALUE!</f>
        <v>#VALUE!</v>
      </c>
      <c r="G238" s="22">
        <v>0</v>
      </c>
      <c r="H238" s="22">
        <v>0</v>
      </c>
      <c r="I238" s="19" t="e">
        <f>#VALUE!</f>
        <v>#VALUE!</v>
      </c>
      <c r="J238" s="19" t="e">
        <f>#VALUE!</f>
        <v>#VALUE!</v>
      </c>
      <c r="K238" s="22">
        <v>0</v>
      </c>
      <c r="L238" s="22">
        <v>0</v>
      </c>
      <c r="M238" s="17"/>
    </row>
    <row r="239" spans="1:13">
      <c r="A239" s="25">
        <v>234</v>
      </c>
      <c r="B239" s="26" t="e">
        <f>#VALUE!</f>
        <v>#VALUE!</v>
      </c>
      <c r="C239" s="26" t="e">
        <f>#VALUE!</f>
        <v>#VALUE!</v>
      </c>
      <c r="D239" s="26" t="e">
        <f>#VALUE!</f>
        <v>#VALUE!</v>
      </c>
      <c r="E239" s="18" t="e">
        <f>#VALUE!</f>
        <v>#VALUE!</v>
      </c>
      <c r="F239" s="18" t="e">
        <f>#VALUE!</f>
        <v>#VALUE!</v>
      </c>
      <c r="G239" s="22">
        <v>0</v>
      </c>
      <c r="H239" s="22">
        <v>0</v>
      </c>
      <c r="I239" s="19" t="e">
        <f>#VALUE!</f>
        <v>#VALUE!</v>
      </c>
      <c r="J239" s="19" t="e">
        <f>#VALUE!</f>
        <v>#VALUE!</v>
      </c>
      <c r="K239" s="22">
        <v>0</v>
      </c>
      <c r="L239" s="22">
        <v>0</v>
      </c>
      <c r="M239" s="17"/>
    </row>
    <row r="240" spans="1:13">
      <c r="A240" s="25">
        <v>235</v>
      </c>
      <c r="B240" s="26" t="e">
        <f>#VALUE!</f>
        <v>#VALUE!</v>
      </c>
      <c r="C240" s="26" t="e">
        <f>#VALUE!</f>
        <v>#VALUE!</v>
      </c>
      <c r="D240" s="26" t="e">
        <f>#VALUE!</f>
        <v>#VALUE!</v>
      </c>
      <c r="E240" s="18" t="e">
        <f>#VALUE!</f>
        <v>#VALUE!</v>
      </c>
      <c r="F240" s="18" t="e">
        <f>#VALUE!</f>
        <v>#VALUE!</v>
      </c>
      <c r="G240" s="22">
        <v>0</v>
      </c>
      <c r="H240" s="22">
        <v>0</v>
      </c>
      <c r="I240" s="19" t="e">
        <f>#VALUE!</f>
        <v>#VALUE!</v>
      </c>
      <c r="J240" s="19" t="e">
        <f>#VALUE!</f>
        <v>#VALUE!</v>
      </c>
      <c r="K240" s="22">
        <v>0</v>
      </c>
      <c r="L240" s="22">
        <v>0</v>
      </c>
      <c r="M240" s="17"/>
    </row>
    <row r="241" spans="1:13">
      <c r="A241" s="25">
        <v>236</v>
      </c>
      <c r="B241" s="26" t="e">
        <f>#VALUE!</f>
        <v>#VALUE!</v>
      </c>
      <c r="C241" s="26" t="e">
        <f>#VALUE!</f>
        <v>#VALUE!</v>
      </c>
      <c r="D241" s="26" t="e">
        <f>#VALUE!</f>
        <v>#VALUE!</v>
      </c>
      <c r="E241" s="18" t="e">
        <f>#VALUE!</f>
        <v>#VALUE!</v>
      </c>
      <c r="F241" s="18" t="e">
        <f>#VALUE!</f>
        <v>#VALUE!</v>
      </c>
      <c r="G241" s="22">
        <v>0</v>
      </c>
      <c r="H241" s="22">
        <v>0</v>
      </c>
      <c r="I241" s="19" t="e">
        <f>#VALUE!</f>
        <v>#VALUE!</v>
      </c>
      <c r="J241" s="19" t="e">
        <f>#VALUE!</f>
        <v>#VALUE!</v>
      </c>
      <c r="K241" s="22">
        <v>0</v>
      </c>
      <c r="L241" s="22">
        <v>0</v>
      </c>
      <c r="M241" s="17"/>
    </row>
    <row r="242" spans="1:13">
      <c r="A242" s="25">
        <v>237</v>
      </c>
      <c r="B242" s="26" t="e">
        <f>#VALUE!</f>
        <v>#VALUE!</v>
      </c>
      <c r="C242" s="26" t="e">
        <f>#VALUE!</f>
        <v>#VALUE!</v>
      </c>
      <c r="D242" s="26" t="e">
        <f>#VALUE!</f>
        <v>#VALUE!</v>
      </c>
      <c r="E242" s="18" t="e">
        <f>#VALUE!</f>
        <v>#VALUE!</v>
      </c>
      <c r="F242" s="18" t="e">
        <f>#VALUE!</f>
        <v>#VALUE!</v>
      </c>
      <c r="G242" s="22">
        <v>0</v>
      </c>
      <c r="H242" s="22">
        <v>0</v>
      </c>
      <c r="I242" s="19" t="e">
        <f>#VALUE!</f>
        <v>#VALUE!</v>
      </c>
      <c r="J242" s="19" t="e">
        <f>#VALUE!</f>
        <v>#VALUE!</v>
      </c>
      <c r="K242" s="22">
        <v>0</v>
      </c>
      <c r="L242" s="22">
        <v>0</v>
      </c>
      <c r="M242" s="17"/>
    </row>
    <row r="243" spans="1:13">
      <c r="A243" s="25">
        <v>238</v>
      </c>
      <c r="B243" s="26" t="e">
        <f>#VALUE!</f>
        <v>#VALUE!</v>
      </c>
      <c r="C243" s="26" t="e">
        <f>#VALUE!</f>
        <v>#VALUE!</v>
      </c>
      <c r="D243" s="26" t="e">
        <f>#VALUE!</f>
        <v>#VALUE!</v>
      </c>
      <c r="E243" s="18" t="e">
        <f>#VALUE!</f>
        <v>#VALUE!</v>
      </c>
      <c r="F243" s="18" t="e">
        <f>#VALUE!</f>
        <v>#VALUE!</v>
      </c>
      <c r="G243" s="22">
        <v>0</v>
      </c>
      <c r="H243" s="22">
        <v>0</v>
      </c>
      <c r="I243" s="19" t="e">
        <f>#VALUE!</f>
        <v>#VALUE!</v>
      </c>
      <c r="J243" s="19" t="e">
        <f>#VALUE!</f>
        <v>#VALUE!</v>
      </c>
      <c r="K243" s="22">
        <v>0</v>
      </c>
      <c r="L243" s="22">
        <v>0</v>
      </c>
      <c r="M243" s="17"/>
    </row>
    <row r="244" spans="1:13">
      <c r="A244" s="25">
        <v>239</v>
      </c>
      <c r="B244" s="26" t="e">
        <f>#VALUE!</f>
        <v>#VALUE!</v>
      </c>
      <c r="C244" s="26" t="e">
        <f>#VALUE!</f>
        <v>#VALUE!</v>
      </c>
      <c r="D244" s="26" t="e">
        <f>#VALUE!</f>
        <v>#VALUE!</v>
      </c>
      <c r="E244" s="18" t="e">
        <f>#VALUE!</f>
        <v>#VALUE!</v>
      </c>
      <c r="F244" s="18" t="e">
        <f>#VALUE!</f>
        <v>#VALUE!</v>
      </c>
      <c r="G244" s="22">
        <v>0</v>
      </c>
      <c r="H244" s="22">
        <v>0</v>
      </c>
      <c r="I244" s="19" t="e">
        <f>#VALUE!</f>
        <v>#VALUE!</v>
      </c>
      <c r="J244" s="19" t="e">
        <f>#VALUE!</f>
        <v>#VALUE!</v>
      </c>
      <c r="K244" s="22">
        <v>0</v>
      </c>
      <c r="L244" s="22">
        <v>0</v>
      </c>
      <c r="M244" s="17"/>
    </row>
    <row r="245" spans="1:13">
      <c r="A245" s="25">
        <v>240</v>
      </c>
      <c r="B245" s="26" t="e">
        <f>#VALUE!</f>
        <v>#VALUE!</v>
      </c>
      <c r="C245" s="26" t="e">
        <f>#VALUE!</f>
        <v>#VALUE!</v>
      </c>
      <c r="D245" s="26" t="e">
        <f>#VALUE!</f>
        <v>#VALUE!</v>
      </c>
      <c r="E245" s="18" t="e">
        <f>#VALUE!</f>
        <v>#VALUE!</v>
      </c>
      <c r="F245" s="18" t="e">
        <f>#VALUE!</f>
        <v>#VALUE!</v>
      </c>
      <c r="G245" s="22">
        <v>0</v>
      </c>
      <c r="H245" s="22">
        <v>0</v>
      </c>
      <c r="I245" s="19" t="e">
        <f>#VALUE!</f>
        <v>#VALUE!</v>
      </c>
      <c r="J245" s="19" t="e">
        <f>#VALUE!</f>
        <v>#VALUE!</v>
      </c>
      <c r="K245" s="22">
        <v>0</v>
      </c>
      <c r="L245" s="22">
        <v>0</v>
      </c>
      <c r="M245" s="17"/>
    </row>
    <row r="246" spans="1:13">
      <c r="A246" s="25">
        <v>241</v>
      </c>
      <c r="B246" s="26" t="e">
        <f>#VALUE!</f>
        <v>#VALUE!</v>
      </c>
      <c r="C246" s="26" t="e">
        <f>#VALUE!</f>
        <v>#VALUE!</v>
      </c>
      <c r="D246" s="26" t="e">
        <f>#VALUE!</f>
        <v>#VALUE!</v>
      </c>
      <c r="E246" s="18" t="e">
        <f>#VALUE!</f>
        <v>#VALUE!</v>
      </c>
      <c r="F246" s="18" t="e">
        <f>#VALUE!</f>
        <v>#VALUE!</v>
      </c>
      <c r="G246" s="22">
        <v>0</v>
      </c>
      <c r="H246" s="22">
        <v>0</v>
      </c>
      <c r="I246" s="19" t="e">
        <f>#VALUE!</f>
        <v>#VALUE!</v>
      </c>
      <c r="J246" s="19" t="e">
        <f>#VALUE!</f>
        <v>#VALUE!</v>
      </c>
      <c r="K246" s="22">
        <v>0</v>
      </c>
      <c r="L246" s="22">
        <v>0</v>
      </c>
      <c r="M246" s="17"/>
    </row>
    <row r="247" spans="1:13">
      <c r="A247" s="25">
        <v>242</v>
      </c>
      <c r="B247" s="26" t="e">
        <f>#VALUE!</f>
        <v>#VALUE!</v>
      </c>
      <c r="C247" s="26" t="e">
        <f>#VALUE!</f>
        <v>#VALUE!</v>
      </c>
      <c r="D247" s="26" t="e">
        <f>#VALUE!</f>
        <v>#VALUE!</v>
      </c>
      <c r="E247" s="18" t="e">
        <f>#VALUE!</f>
        <v>#VALUE!</v>
      </c>
      <c r="F247" s="18" t="e">
        <f>#VALUE!</f>
        <v>#VALUE!</v>
      </c>
      <c r="G247" s="22">
        <v>0</v>
      </c>
      <c r="H247" s="22">
        <v>0</v>
      </c>
      <c r="I247" s="19" t="e">
        <f>#VALUE!</f>
        <v>#VALUE!</v>
      </c>
      <c r="J247" s="19" t="e">
        <f>#VALUE!</f>
        <v>#VALUE!</v>
      </c>
      <c r="K247" s="22">
        <v>0</v>
      </c>
      <c r="L247" s="22">
        <v>0</v>
      </c>
      <c r="M247" s="17"/>
    </row>
    <row r="248" spans="1:13">
      <c r="A248" s="25">
        <v>243</v>
      </c>
      <c r="B248" s="26" t="e">
        <f>#VALUE!</f>
        <v>#VALUE!</v>
      </c>
      <c r="C248" s="26" t="e">
        <f>#VALUE!</f>
        <v>#VALUE!</v>
      </c>
      <c r="D248" s="26" t="e">
        <f>#VALUE!</f>
        <v>#VALUE!</v>
      </c>
      <c r="E248" s="18" t="e">
        <f>#VALUE!</f>
        <v>#VALUE!</v>
      </c>
      <c r="F248" s="18" t="e">
        <f>#VALUE!</f>
        <v>#VALUE!</v>
      </c>
      <c r="G248" s="22">
        <v>0</v>
      </c>
      <c r="H248" s="22">
        <v>0</v>
      </c>
      <c r="I248" s="19" t="e">
        <f>#VALUE!</f>
        <v>#VALUE!</v>
      </c>
      <c r="J248" s="19" t="e">
        <f>#VALUE!</f>
        <v>#VALUE!</v>
      </c>
      <c r="K248" s="22">
        <v>0</v>
      </c>
      <c r="L248" s="22">
        <v>0</v>
      </c>
      <c r="M248" s="17"/>
    </row>
    <row r="249" spans="1:13">
      <c r="A249" s="25">
        <v>244</v>
      </c>
      <c r="B249" s="26" t="e">
        <f>#VALUE!</f>
        <v>#VALUE!</v>
      </c>
      <c r="C249" s="26" t="e">
        <f>#VALUE!</f>
        <v>#VALUE!</v>
      </c>
      <c r="D249" s="26" t="e">
        <f>#VALUE!</f>
        <v>#VALUE!</v>
      </c>
      <c r="E249" s="18" t="e">
        <f>#VALUE!</f>
        <v>#VALUE!</v>
      </c>
      <c r="F249" s="18" t="e">
        <f>#VALUE!</f>
        <v>#VALUE!</v>
      </c>
      <c r="G249" s="22">
        <v>0</v>
      </c>
      <c r="H249" s="22">
        <v>0</v>
      </c>
      <c r="I249" s="19" t="e">
        <f>#VALUE!</f>
        <v>#VALUE!</v>
      </c>
      <c r="J249" s="19" t="e">
        <f>#VALUE!</f>
        <v>#VALUE!</v>
      </c>
      <c r="K249" s="22">
        <v>0</v>
      </c>
      <c r="L249" s="22">
        <v>0</v>
      </c>
      <c r="M249" s="17"/>
    </row>
    <row r="250" spans="1:13">
      <c r="A250" s="25">
        <v>245</v>
      </c>
      <c r="B250" s="26" t="e">
        <f>#VALUE!</f>
        <v>#VALUE!</v>
      </c>
      <c r="C250" s="26" t="e">
        <f>#VALUE!</f>
        <v>#VALUE!</v>
      </c>
      <c r="D250" s="26" t="e">
        <f>#VALUE!</f>
        <v>#VALUE!</v>
      </c>
      <c r="E250" s="18" t="e">
        <f>#VALUE!</f>
        <v>#VALUE!</v>
      </c>
      <c r="F250" s="18" t="e">
        <f>#VALUE!</f>
        <v>#VALUE!</v>
      </c>
      <c r="G250" s="22">
        <v>0</v>
      </c>
      <c r="H250" s="22">
        <v>0</v>
      </c>
      <c r="I250" s="19" t="e">
        <f>#VALUE!</f>
        <v>#VALUE!</v>
      </c>
      <c r="J250" s="19" t="e">
        <f>#VALUE!</f>
        <v>#VALUE!</v>
      </c>
      <c r="K250" s="22">
        <v>0</v>
      </c>
      <c r="L250" s="22">
        <v>0</v>
      </c>
      <c r="M250" s="17"/>
    </row>
    <row r="251" spans="1:13">
      <c r="A251" s="25">
        <v>246</v>
      </c>
      <c r="B251" s="26" t="e">
        <f>#VALUE!</f>
        <v>#VALUE!</v>
      </c>
      <c r="C251" s="26" t="e">
        <f>#VALUE!</f>
        <v>#VALUE!</v>
      </c>
      <c r="D251" s="26" t="e">
        <f>#VALUE!</f>
        <v>#VALUE!</v>
      </c>
      <c r="E251" s="18" t="e">
        <f>#VALUE!</f>
        <v>#VALUE!</v>
      </c>
      <c r="F251" s="18" t="e">
        <f>#VALUE!</f>
        <v>#VALUE!</v>
      </c>
      <c r="G251" s="22">
        <v>0</v>
      </c>
      <c r="H251" s="22">
        <v>0</v>
      </c>
      <c r="I251" s="19" t="e">
        <f>#VALUE!</f>
        <v>#VALUE!</v>
      </c>
      <c r="J251" s="19" t="e">
        <f>#VALUE!</f>
        <v>#VALUE!</v>
      </c>
      <c r="K251" s="22">
        <v>0</v>
      </c>
      <c r="L251" s="22">
        <v>0</v>
      </c>
      <c r="M251" s="17"/>
    </row>
    <row r="252" spans="1:13">
      <c r="A252" s="25">
        <v>247</v>
      </c>
      <c r="B252" s="26" t="e">
        <f>#VALUE!</f>
        <v>#VALUE!</v>
      </c>
      <c r="C252" s="26" t="e">
        <f>#VALUE!</f>
        <v>#VALUE!</v>
      </c>
      <c r="D252" s="26" t="e">
        <f>#VALUE!</f>
        <v>#VALUE!</v>
      </c>
      <c r="E252" s="18" t="e">
        <f>#VALUE!</f>
        <v>#VALUE!</v>
      </c>
      <c r="F252" s="18" t="e">
        <f>#VALUE!</f>
        <v>#VALUE!</v>
      </c>
      <c r="G252" s="22">
        <v>0</v>
      </c>
      <c r="H252" s="22">
        <v>0</v>
      </c>
      <c r="I252" s="19" t="e">
        <f>#VALUE!</f>
        <v>#VALUE!</v>
      </c>
      <c r="J252" s="19" t="e">
        <f>#VALUE!</f>
        <v>#VALUE!</v>
      </c>
      <c r="K252" s="22">
        <v>0</v>
      </c>
      <c r="L252" s="22">
        <v>0</v>
      </c>
      <c r="M252" s="17"/>
    </row>
    <row r="253" spans="1:13">
      <c r="A253" s="25">
        <v>248</v>
      </c>
      <c r="B253" s="26" t="e">
        <f>#VALUE!</f>
        <v>#VALUE!</v>
      </c>
      <c r="C253" s="26" t="e">
        <f>#VALUE!</f>
        <v>#VALUE!</v>
      </c>
      <c r="D253" s="26" t="e">
        <f>#VALUE!</f>
        <v>#VALUE!</v>
      </c>
      <c r="E253" s="18" t="e">
        <f>#VALUE!</f>
        <v>#VALUE!</v>
      </c>
      <c r="F253" s="18" t="e">
        <f>#VALUE!</f>
        <v>#VALUE!</v>
      </c>
      <c r="G253" s="22">
        <v>0</v>
      </c>
      <c r="H253" s="22">
        <v>0</v>
      </c>
      <c r="I253" s="19" t="e">
        <f>#VALUE!</f>
        <v>#VALUE!</v>
      </c>
      <c r="J253" s="19" t="e">
        <f>#VALUE!</f>
        <v>#VALUE!</v>
      </c>
      <c r="K253" s="22">
        <v>0</v>
      </c>
      <c r="L253" s="22">
        <v>0</v>
      </c>
      <c r="M253" s="17"/>
    </row>
    <row r="254" spans="1:13">
      <c r="A254" s="25">
        <v>249</v>
      </c>
      <c r="B254" s="26" t="e">
        <f>#VALUE!</f>
        <v>#VALUE!</v>
      </c>
      <c r="C254" s="26" t="e">
        <f>#VALUE!</f>
        <v>#VALUE!</v>
      </c>
      <c r="D254" s="26" t="e">
        <f>#VALUE!</f>
        <v>#VALUE!</v>
      </c>
      <c r="E254" s="18" t="e">
        <f>#VALUE!</f>
        <v>#VALUE!</v>
      </c>
      <c r="F254" s="18" t="e">
        <f>#VALUE!</f>
        <v>#VALUE!</v>
      </c>
      <c r="G254" s="22">
        <v>0</v>
      </c>
      <c r="H254" s="22">
        <v>0</v>
      </c>
      <c r="I254" s="19" t="e">
        <f>#VALUE!</f>
        <v>#VALUE!</v>
      </c>
      <c r="J254" s="19" t="e">
        <f>#VALUE!</f>
        <v>#VALUE!</v>
      </c>
      <c r="K254" s="22">
        <v>0</v>
      </c>
      <c r="L254" s="22">
        <v>0</v>
      </c>
      <c r="M254" s="17"/>
    </row>
    <row r="255" spans="1:13">
      <c r="A255" s="25">
        <v>250</v>
      </c>
      <c r="B255" s="26" t="e">
        <f>#VALUE!</f>
        <v>#VALUE!</v>
      </c>
      <c r="C255" s="26" t="e">
        <f>#VALUE!</f>
        <v>#VALUE!</v>
      </c>
      <c r="D255" s="26" t="e">
        <f>#VALUE!</f>
        <v>#VALUE!</v>
      </c>
      <c r="E255" s="18" t="e">
        <f>#VALUE!</f>
        <v>#VALUE!</v>
      </c>
      <c r="F255" s="18" t="e">
        <f>#VALUE!</f>
        <v>#VALUE!</v>
      </c>
      <c r="G255" s="22">
        <v>0</v>
      </c>
      <c r="H255" s="22">
        <v>0</v>
      </c>
      <c r="I255" s="19" t="e">
        <f>#VALUE!</f>
        <v>#VALUE!</v>
      </c>
      <c r="J255" s="19" t="e">
        <f>#VALUE!</f>
        <v>#VALUE!</v>
      </c>
      <c r="K255" s="22">
        <v>0</v>
      </c>
      <c r="L255" s="22">
        <v>0</v>
      </c>
      <c r="M255" s="17"/>
    </row>
    <row r="256" spans="1:13">
      <c r="A256" s="25">
        <v>251</v>
      </c>
      <c r="B256" s="26" t="e">
        <f>#VALUE!</f>
        <v>#VALUE!</v>
      </c>
      <c r="C256" s="26" t="e">
        <f>#VALUE!</f>
        <v>#VALUE!</v>
      </c>
      <c r="D256" s="26" t="e">
        <f>#VALUE!</f>
        <v>#VALUE!</v>
      </c>
      <c r="E256" s="18" t="e">
        <f>#VALUE!</f>
        <v>#VALUE!</v>
      </c>
      <c r="F256" s="18" t="e">
        <f>#VALUE!</f>
        <v>#VALUE!</v>
      </c>
      <c r="G256" s="22">
        <v>0</v>
      </c>
      <c r="H256" s="22">
        <v>0</v>
      </c>
      <c r="I256" s="19" t="e">
        <f>#VALUE!</f>
        <v>#VALUE!</v>
      </c>
      <c r="J256" s="19" t="e">
        <f>#VALUE!</f>
        <v>#VALUE!</v>
      </c>
      <c r="K256" s="22">
        <v>0</v>
      </c>
      <c r="L256" s="22">
        <v>0</v>
      </c>
      <c r="M256" s="17"/>
    </row>
    <row r="257" spans="1:13">
      <c r="A257" s="25">
        <v>252</v>
      </c>
      <c r="B257" s="26" t="e">
        <f>#VALUE!</f>
        <v>#VALUE!</v>
      </c>
      <c r="C257" s="26" t="e">
        <f>#VALUE!</f>
        <v>#VALUE!</v>
      </c>
      <c r="D257" s="26" t="e">
        <f>#VALUE!</f>
        <v>#VALUE!</v>
      </c>
      <c r="E257" s="18" t="e">
        <f>#VALUE!</f>
        <v>#VALUE!</v>
      </c>
      <c r="F257" s="18" t="e">
        <f>#VALUE!</f>
        <v>#VALUE!</v>
      </c>
      <c r="G257" s="22">
        <v>0</v>
      </c>
      <c r="H257" s="22">
        <v>0</v>
      </c>
      <c r="I257" s="19" t="e">
        <f>#VALUE!</f>
        <v>#VALUE!</v>
      </c>
      <c r="J257" s="19" t="e">
        <f>#VALUE!</f>
        <v>#VALUE!</v>
      </c>
      <c r="K257" s="22">
        <v>0</v>
      </c>
      <c r="L257" s="22">
        <v>0</v>
      </c>
      <c r="M257" s="17"/>
    </row>
    <row r="258" spans="1:13">
      <c r="A258" s="25">
        <v>253</v>
      </c>
      <c r="B258" s="26" t="e">
        <f>#VALUE!</f>
        <v>#VALUE!</v>
      </c>
      <c r="C258" s="26" t="e">
        <f>#VALUE!</f>
        <v>#VALUE!</v>
      </c>
      <c r="D258" s="26" t="e">
        <f>#VALUE!</f>
        <v>#VALUE!</v>
      </c>
      <c r="E258" s="18" t="e">
        <f>#VALUE!</f>
        <v>#VALUE!</v>
      </c>
      <c r="F258" s="18" t="e">
        <f>#VALUE!</f>
        <v>#VALUE!</v>
      </c>
      <c r="G258" s="22">
        <v>0</v>
      </c>
      <c r="H258" s="22">
        <v>0</v>
      </c>
      <c r="I258" s="19" t="e">
        <f>#VALUE!</f>
        <v>#VALUE!</v>
      </c>
      <c r="J258" s="19" t="e">
        <f>#VALUE!</f>
        <v>#VALUE!</v>
      </c>
      <c r="K258" s="22">
        <v>0</v>
      </c>
      <c r="L258" s="22">
        <v>0</v>
      </c>
      <c r="M258" s="17"/>
    </row>
    <row r="259" spans="1:13">
      <c r="A259" s="25">
        <v>254</v>
      </c>
      <c r="B259" s="26" t="e">
        <f>#VALUE!</f>
        <v>#VALUE!</v>
      </c>
      <c r="C259" s="26" t="e">
        <f>#VALUE!</f>
        <v>#VALUE!</v>
      </c>
      <c r="D259" s="26" t="e">
        <f>#VALUE!</f>
        <v>#VALUE!</v>
      </c>
      <c r="E259" s="18" t="e">
        <f>#VALUE!</f>
        <v>#VALUE!</v>
      </c>
      <c r="F259" s="18" t="e">
        <f>#VALUE!</f>
        <v>#VALUE!</v>
      </c>
      <c r="G259" s="22">
        <v>0</v>
      </c>
      <c r="H259" s="22">
        <v>0</v>
      </c>
      <c r="I259" s="19" t="e">
        <f>#VALUE!</f>
        <v>#VALUE!</v>
      </c>
      <c r="J259" s="19" t="e">
        <f>#VALUE!</f>
        <v>#VALUE!</v>
      </c>
      <c r="K259" s="22">
        <v>0</v>
      </c>
      <c r="L259" s="22">
        <v>0</v>
      </c>
      <c r="M259" s="17"/>
    </row>
    <row r="260" spans="1:13">
      <c r="A260" s="25">
        <v>255</v>
      </c>
      <c r="B260" s="26" t="e">
        <f>#VALUE!</f>
        <v>#VALUE!</v>
      </c>
      <c r="C260" s="26" t="e">
        <f>#VALUE!</f>
        <v>#VALUE!</v>
      </c>
      <c r="D260" s="26" t="e">
        <f>#VALUE!</f>
        <v>#VALUE!</v>
      </c>
      <c r="E260" s="18" t="e">
        <f>#VALUE!</f>
        <v>#VALUE!</v>
      </c>
      <c r="F260" s="18" t="e">
        <f>#VALUE!</f>
        <v>#VALUE!</v>
      </c>
      <c r="G260" s="22">
        <v>0</v>
      </c>
      <c r="H260" s="22">
        <v>0</v>
      </c>
      <c r="I260" s="19" t="e">
        <f>#VALUE!</f>
        <v>#VALUE!</v>
      </c>
      <c r="J260" s="19" t="e">
        <f>#VALUE!</f>
        <v>#VALUE!</v>
      </c>
      <c r="K260" s="22">
        <v>0</v>
      </c>
      <c r="L260" s="22">
        <v>0</v>
      </c>
      <c r="M260" s="17"/>
    </row>
    <row r="261" spans="1:13">
      <c r="A261" s="25">
        <v>256</v>
      </c>
      <c r="B261" s="26" t="e">
        <f>#VALUE!</f>
        <v>#VALUE!</v>
      </c>
      <c r="C261" s="26" t="e">
        <f>#VALUE!</f>
        <v>#VALUE!</v>
      </c>
      <c r="D261" s="26" t="e">
        <f>#VALUE!</f>
        <v>#VALUE!</v>
      </c>
      <c r="E261" s="18" t="e">
        <f>#VALUE!</f>
        <v>#VALUE!</v>
      </c>
      <c r="F261" s="18" t="e">
        <f>#VALUE!</f>
        <v>#VALUE!</v>
      </c>
      <c r="G261" s="22">
        <v>0</v>
      </c>
      <c r="H261" s="22">
        <v>0</v>
      </c>
      <c r="I261" s="19" t="e">
        <f>#VALUE!</f>
        <v>#VALUE!</v>
      </c>
      <c r="J261" s="19" t="e">
        <f>#VALUE!</f>
        <v>#VALUE!</v>
      </c>
      <c r="K261" s="22">
        <v>0</v>
      </c>
      <c r="L261" s="22">
        <v>0</v>
      </c>
      <c r="M261" s="17"/>
    </row>
    <row r="262" spans="1:13">
      <c r="A262" s="25">
        <v>257</v>
      </c>
      <c r="B262" s="26" t="e">
        <f>#VALUE!</f>
        <v>#VALUE!</v>
      </c>
      <c r="C262" s="26" t="e">
        <f>#VALUE!</f>
        <v>#VALUE!</v>
      </c>
      <c r="D262" s="26" t="e">
        <f>#VALUE!</f>
        <v>#VALUE!</v>
      </c>
      <c r="E262" s="18" t="e">
        <f>#VALUE!</f>
        <v>#VALUE!</v>
      </c>
      <c r="F262" s="18" t="e">
        <f>#VALUE!</f>
        <v>#VALUE!</v>
      </c>
      <c r="G262" s="22">
        <v>0</v>
      </c>
      <c r="H262" s="22">
        <v>0</v>
      </c>
      <c r="I262" s="19" t="e">
        <f>#VALUE!</f>
        <v>#VALUE!</v>
      </c>
      <c r="J262" s="19" t="e">
        <f>#VALUE!</f>
        <v>#VALUE!</v>
      </c>
      <c r="K262" s="22">
        <v>0</v>
      </c>
      <c r="L262" s="22">
        <v>0</v>
      </c>
      <c r="M262" s="17"/>
    </row>
    <row r="263" spans="1:13">
      <c r="A263" s="25">
        <v>258</v>
      </c>
      <c r="B263" s="26" t="e">
        <f>#VALUE!</f>
        <v>#VALUE!</v>
      </c>
      <c r="C263" s="26" t="e">
        <f>#VALUE!</f>
        <v>#VALUE!</v>
      </c>
      <c r="D263" s="26" t="e">
        <f>#VALUE!</f>
        <v>#VALUE!</v>
      </c>
      <c r="E263" s="18" t="e">
        <f>#VALUE!</f>
        <v>#VALUE!</v>
      </c>
      <c r="F263" s="18" t="e">
        <f>#VALUE!</f>
        <v>#VALUE!</v>
      </c>
      <c r="G263" s="22">
        <v>0</v>
      </c>
      <c r="H263" s="22">
        <v>0</v>
      </c>
      <c r="I263" s="19" t="e">
        <f>#VALUE!</f>
        <v>#VALUE!</v>
      </c>
      <c r="J263" s="19" t="e">
        <f>#VALUE!</f>
        <v>#VALUE!</v>
      </c>
      <c r="K263" s="22">
        <v>0</v>
      </c>
      <c r="L263" s="22">
        <v>0</v>
      </c>
      <c r="M263" s="17"/>
    </row>
    <row r="264" spans="1:13">
      <c r="A264" s="25">
        <v>259</v>
      </c>
      <c r="B264" s="26" t="e">
        <f>#VALUE!</f>
        <v>#VALUE!</v>
      </c>
      <c r="C264" s="26" t="e">
        <f>#VALUE!</f>
        <v>#VALUE!</v>
      </c>
      <c r="D264" s="26" t="e">
        <f>#VALUE!</f>
        <v>#VALUE!</v>
      </c>
      <c r="E264" s="18" t="e">
        <f>#VALUE!</f>
        <v>#VALUE!</v>
      </c>
      <c r="F264" s="18" t="e">
        <f>#VALUE!</f>
        <v>#VALUE!</v>
      </c>
      <c r="G264" s="22">
        <v>0</v>
      </c>
      <c r="H264" s="22">
        <v>0</v>
      </c>
      <c r="I264" s="19" t="e">
        <f>#VALUE!</f>
        <v>#VALUE!</v>
      </c>
      <c r="J264" s="19" t="e">
        <f>#VALUE!</f>
        <v>#VALUE!</v>
      </c>
      <c r="K264" s="22">
        <v>0</v>
      </c>
      <c r="L264" s="22">
        <v>0</v>
      </c>
      <c r="M264" s="17"/>
    </row>
    <row r="265" spans="1:13">
      <c r="A265" s="25">
        <v>260</v>
      </c>
      <c r="B265" s="26" t="e">
        <f>#VALUE!</f>
        <v>#VALUE!</v>
      </c>
      <c r="C265" s="26" t="e">
        <f>#VALUE!</f>
        <v>#VALUE!</v>
      </c>
      <c r="D265" s="26" t="e">
        <f>#VALUE!</f>
        <v>#VALUE!</v>
      </c>
      <c r="E265" s="18" t="e">
        <f>#VALUE!</f>
        <v>#VALUE!</v>
      </c>
      <c r="F265" s="18" t="e">
        <f>#VALUE!</f>
        <v>#VALUE!</v>
      </c>
      <c r="G265" s="22">
        <v>0</v>
      </c>
      <c r="H265" s="22">
        <v>0</v>
      </c>
      <c r="I265" s="19" t="e">
        <f>#VALUE!</f>
        <v>#VALUE!</v>
      </c>
      <c r="J265" s="19" t="e">
        <f>#VALUE!</f>
        <v>#VALUE!</v>
      </c>
      <c r="K265" s="22">
        <v>0</v>
      </c>
      <c r="L265" s="22">
        <v>0</v>
      </c>
      <c r="M265" s="17"/>
    </row>
    <row r="266" spans="1:13">
      <c r="A266" s="25">
        <v>261</v>
      </c>
      <c r="B266" s="26" t="e">
        <f>#VALUE!</f>
        <v>#VALUE!</v>
      </c>
      <c r="C266" s="26" t="e">
        <f>#VALUE!</f>
        <v>#VALUE!</v>
      </c>
      <c r="D266" s="26" t="e">
        <f>#VALUE!</f>
        <v>#VALUE!</v>
      </c>
      <c r="E266" s="18" t="e">
        <f>#VALUE!</f>
        <v>#VALUE!</v>
      </c>
      <c r="F266" s="18" t="e">
        <f>#VALUE!</f>
        <v>#VALUE!</v>
      </c>
      <c r="G266" s="22">
        <v>0</v>
      </c>
      <c r="H266" s="22">
        <v>0</v>
      </c>
      <c r="I266" s="19" t="e">
        <f>#VALUE!</f>
        <v>#VALUE!</v>
      </c>
      <c r="J266" s="19" t="e">
        <f>#VALUE!</f>
        <v>#VALUE!</v>
      </c>
      <c r="K266" s="22">
        <v>0</v>
      </c>
      <c r="L266" s="22">
        <v>0</v>
      </c>
      <c r="M266" s="17"/>
    </row>
    <row r="267" spans="1:13">
      <c r="A267" s="25">
        <v>262</v>
      </c>
      <c r="B267" s="26" t="e">
        <f>#VALUE!</f>
        <v>#VALUE!</v>
      </c>
      <c r="C267" s="26" t="e">
        <f>#VALUE!</f>
        <v>#VALUE!</v>
      </c>
      <c r="D267" s="26" t="e">
        <f>#VALUE!</f>
        <v>#VALUE!</v>
      </c>
      <c r="E267" s="18" t="e">
        <f>#VALUE!</f>
        <v>#VALUE!</v>
      </c>
      <c r="F267" s="18" t="e">
        <f>#VALUE!</f>
        <v>#VALUE!</v>
      </c>
      <c r="G267" s="22">
        <v>0</v>
      </c>
      <c r="H267" s="22">
        <v>0</v>
      </c>
      <c r="I267" s="19" t="e">
        <f>#VALUE!</f>
        <v>#VALUE!</v>
      </c>
      <c r="J267" s="19" t="e">
        <f>#VALUE!</f>
        <v>#VALUE!</v>
      </c>
      <c r="K267" s="22">
        <v>0</v>
      </c>
      <c r="L267" s="22">
        <v>0</v>
      </c>
      <c r="M267" s="17"/>
    </row>
    <row r="268" spans="1:13">
      <c r="A268" s="25">
        <v>263</v>
      </c>
      <c r="B268" s="26" t="e">
        <f>#VALUE!</f>
        <v>#VALUE!</v>
      </c>
      <c r="C268" s="26" t="e">
        <f>#VALUE!</f>
        <v>#VALUE!</v>
      </c>
      <c r="D268" s="26" t="e">
        <f>#VALUE!</f>
        <v>#VALUE!</v>
      </c>
      <c r="E268" s="18" t="e">
        <f>#VALUE!</f>
        <v>#VALUE!</v>
      </c>
      <c r="F268" s="18" t="e">
        <f>#VALUE!</f>
        <v>#VALUE!</v>
      </c>
      <c r="G268" s="22">
        <v>0</v>
      </c>
      <c r="H268" s="22">
        <v>0</v>
      </c>
      <c r="I268" s="19" t="e">
        <f>#VALUE!</f>
        <v>#VALUE!</v>
      </c>
      <c r="J268" s="19" t="e">
        <f>#VALUE!</f>
        <v>#VALUE!</v>
      </c>
      <c r="K268" s="22">
        <v>0</v>
      </c>
      <c r="L268" s="22">
        <v>0</v>
      </c>
      <c r="M268" s="17"/>
    </row>
    <row r="269" spans="1:13">
      <c r="A269" s="25">
        <v>264</v>
      </c>
      <c r="B269" s="26" t="e">
        <f>#VALUE!</f>
        <v>#VALUE!</v>
      </c>
      <c r="C269" s="26" t="e">
        <f>#VALUE!</f>
        <v>#VALUE!</v>
      </c>
      <c r="D269" s="26" t="e">
        <f>#VALUE!</f>
        <v>#VALUE!</v>
      </c>
      <c r="E269" s="18" t="e">
        <f>#VALUE!</f>
        <v>#VALUE!</v>
      </c>
      <c r="F269" s="18" t="e">
        <f>#VALUE!</f>
        <v>#VALUE!</v>
      </c>
      <c r="G269" s="22">
        <v>0</v>
      </c>
      <c r="H269" s="22">
        <v>0</v>
      </c>
      <c r="I269" s="19" t="e">
        <f>#VALUE!</f>
        <v>#VALUE!</v>
      </c>
      <c r="J269" s="19" t="e">
        <f>#VALUE!</f>
        <v>#VALUE!</v>
      </c>
      <c r="K269" s="22">
        <v>0</v>
      </c>
      <c r="L269" s="22">
        <v>0</v>
      </c>
      <c r="M269" s="17"/>
    </row>
    <row r="270" spans="1:13">
      <c r="A270" s="25">
        <v>265</v>
      </c>
      <c r="B270" s="26" t="e">
        <f>#VALUE!</f>
        <v>#VALUE!</v>
      </c>
      <c r="C270" s="26" t="e">
        <f>#VALUE!</f>
        <v>#VALUE!</v>
      </c>
      <c r="D270" s="26" t="e">
        <f>#VALUE!</f>
        <v>#VALUE!</v>
      </c>
      <c r="E270" s="18" t="e">
        <f>#VALUE!</f>
        <v>#VALUE!</v>
      </c>
      <c r="F270" s="18" t="e">
        <f>#VALUE!</f>
        <v>#VALUE!</v>
      </c>
      <c r="G270" s="22">
        <v>0</v>
      </c>
      <c r="H270" s="22">
        <v>0</v>
      </c>
      <c r="I270" s="19" t="e">
        <f>#VALUE!</f>
        <v>#VALUE!</v>
      </c>
      <c r="J270" s="19" t="e">
        <f>#VALUE!</f>
        <v>#VALUE!</v>
      </c>
      <c r="K270" s="22">
        <v>0</v>
      </c>
      <c r="L270" s="22">
        <v>0</v>
      </c>
      <c r="M270" s="17"/>
    </row>
    <row r="271" spans="1:13">
      <c r="A271" s="25">
        <v>266</v>
      </c>
      <c r="B271" s="26" t="e">
        <f>#VALUE!</f>
        <v>#VALUE!</v>
      </c>
      <c r="C271" s="26" t="e">
        <f>#VALUE!</f>
        <v>#VALUE!</v>
      </c>
      <c r="D271" s="26" t="e">
        <f>#VALUE!</f>
        <v>#VALUE!</v>
      </c>
      <c r="E271" s="18" t="e">
        <f>#VALUE!</f>
        <v>#VALUE!</v>
      </c>
      <c r="F271" s="18" t="e">
        <f>#VALUE!</f>
        <v>#VALUE!</v>
      </c>
      <c r="G271" s="22">
        <v>0</v>
      </c>
      <c r="H271" s="22">
        <v>0</v>
      </c>
      <c r="I271" s="19" t="e">
        <f>#VALUE!</f>
        <v>#VALUE!</v>
      </c>
      <c r="J271" s="19" t="e">
        <f>#VALUE!</f>
        <v>#VALUE!</v>
      </c>
      <c r="K271" s="22">
        <v>0</v>
      </c>
      <c r="L271" s="22">
        <v>0</v>
      </c>
      <c r="M271" s="17"/>
    </row>
    <row r="272" spans="1:13">
      <c r="A272" s="25">
        <v>267</v>
      </c>
      <c r="B272" s="26" t="e">
        <f>#VALUE!</f>
        <v>#VALUE!</v>
      </c>
      <c r="C272" s="26" t="e">
        <f>#VALUE!</f>
        <v>#VALUE!</v>
      </c>
      <c r="D272" s="26" t="e">
        <f>#VALUE!</f>
        <v>#VALUE!</v>
      </c>
      <c r="E272" s="18" t="e">
        <f>#VALUE!</f>
        <v>#VALUE!</v>
      </c>
      <c r="F272" s="18" t="e">
        <f>#VALUE!</f>
        <v>#VALUE!</v>
      </c>
      <c r="G272" s="22">
        <v>0</v>
      </c>
      <c r="H272" s="22">
        <v>0</v>
      </c>
      <c r="I272" s="19" t="e">
        <f>#VALUE!</f>
        <v>#VALUE!</v>
      </c>
      <c r="J272" s="19" t="e">
        <f>#VALUE!</f>
        <v>#VALUE!</v>
      </c>
      <c r="K272" s="22">
        <v>0</v>
      </c>
      <c r="L272" s="22">
        <v>0</v>
      </c>
      <c r="M272" s="17"/>
    </row>
    <row r="273" spans="1:13">
      <c r="A273" s="25">
        <v>268</v>
      </c>
      <c r="B273" s="26" t="e">
        <f>#VALUE!</f>
        <v>#VALUE!</v>
      </c>
      <c r="C273" s="26" t="e">
        <f>#VALUE!</f>
        <v>#VALUE!</v>
      </c>
      <c r="D273" s="26" t="e">
        <f>#VALUE!</f>
        <v>#VALUE!</v>
      </c>
      <c r="E273" s="18" t="e">
        <f>#VALUE!</f>
        <v>#VALUE!</v>
      </c>
      <c r="F273" s="18" t="e">
        <f>#VALUE!</f>
        <v>#VALUE!</v>
      </c>
      <c r="G273" s="22">
        <v>0</v>
      </c>
      <c r="H273" s="22">
        <v>0</v>
      </c>
      <c r="I273" s="19" t="e">
        <f>#VALUE!</f>
        <v>#VALUE!</v>
      </c>
      <c r="J273" s="19" t="e">
        <f>#VALUE!</f>
        <v>#VALUE!</v>
      </c>
      <c r="K273" s="22">
        <v>0</v>
      </c>
      <c r="L273" s="22">
        <v>0</v>
      </c>
      <c r="M273" s="17"/>
    </row>
    <row r="274" spans="1:13">
      <c r="A274" s="25">
        <v>269</v>
      </c>
      <c r="B274" s="26" t="e">
        <f>#VALUE!</f>
        <v>#VALUE!</v>
      </c>
      <c r="C274" s="26" t="e">
        <f>#VALUE!</f>
        <v>#VALUE!</v>
      </c>
      <c r="D274" s="26" t="e">
        <f>#VALUE!</f>
        <v>#VALUE!</v>
      </c>
      <c r="E274" s="18" t="e">
        <f>#VALUE!</f>
        <v>#VALUE!</v>
      </c>
      <c r="F274" s="18" t="e">
        <f>#VALUE!</f>
        <v>#VALUE!</v>
      </c>
      <c r="G274" s="22">
        <v>0</v>
      </c>
      <c r="H274" s="22">
        <v>0</v>
      </c>
      <c r="I274" s="19" t="e">
        <f>#VALUE!</f>
        <v>#VALUE!</v>
      </c>
      <c r="J274" s="19" t="e">
        <f>#VALUE!</f>
        <v>#VALUE!</v>
      </c>
      <c r="K274" s="22">
        <v>0</v>
      </c>
      <c r="L274" s="22">
        <v>0</v>
      </c>
      <c r="M274" s="17"/>
    </row>
    <row r="275" spans="1:13">
      <c r="A275" s="25">
        <v>270</v>
      </c>
      <c r="B275" s="26" t="e">
        <f>#VALUE!</f>
        <v>#VALUE!</v>
      </c>
      <c r="C275" s="26" t="e">
        <f>#VALUE!</f>
        <v>#VALUE!</v>
      </c>
      <c r="D275" s="26" t="e">
        <f>#VALUE!</f>
        <v>#VALUE!</v>
      </c>
      <c r="E275" s="18" t="e">
        <f>#VALUE!</f>
        <v>#VALUE!</v>
      </c>
      <c r="F275" s="18" t="e">
        <f>#VALUE!</f>
        <v>#VALUE!</v>
      </c>
      <c r="G275" s="22">
        <v>0</v>
      </c>
      <c r="H275" s="22">
        <v>0</v>
      </c>
      <c r="I275" s="19" t="e">
        <f>#VALUE!</f>
        <v>#VALUE!</v>
      </c>
      <c r="J275" s="19" t="e">
        <f>#VALUE!</f>
        <v>#VALUE!</v>
      </c>
      <c r="K275" s="22">
        <v>0</v>
      </c>
      <c r="L275" s="22">
        <v>0</v>
      </c>
      <c r="M275" s="17"/>
    </row>
    <row r="276" spans="1:13">
      <c r="A276" s="25">
        <v>271</v>
      </c>
      <c r="B276" s="26" t="e">
        <f>#VALUE!</f>
        <v>#VALUE!</v>
      </c>
      <c r="C276" s="26" t="e">
        <f>#VALUE!</f>
        <v>#VALUE!</v>
      </c>
      <c r="D276" s="26" t="e">
        <f>#VALUE!</f>
        <v>#VALUE!</v>
      </c>
      <c r="E276" s="18" t="e">
        <f>#VALUE!</f>
        <v>#VALUE!</v>
      </c>
      <c r="F276" s="18" t="e">
        <f>#VALUE!</f>
        <v>#VALUE!</v>
      </c>
      <c r="G276" s="22">
        <v>0</v>
      </c>
      <c r="H276" s="22">
        <v>0</v>
      </c>
      <c r="I276" s="19" t="e">
        <f>#VALUE!</f>
        <v>#VALUE!</v>
      </c>
      <c r="J276" s="19" t="e">
        <f>#VALUE!</f>
        <v>#VALUE!</v>
      </c>
      <c r="K276" s="22">
        <v>0</v>
      </c>
      <c r="L276" s="22">
        <v>0</v>
      </c>
      <c r="M276" s="17"/>
    </row>
    <row r="277" spans="1:13">
      <c r="A277" s="25">
        <v>272</v>
      </c>
      <c r="B277" s="26" t="e">
        <f>#VALUE!</f>
        <v>#VALUE!</v>
      </c>
      <c r="C277" s="26" t="e">
        <f>#VALUE!</f>
        <v>#VALUE!</v>
      </c>
      <c r="D277" s="26" t="e">
        <f>#VALUE!</f>
        <v>#VALUE!</v>
      </c>
      <c r="E277" s="18" t="e">
        <f>#VALUE!</f>
        <v>#VALUE!</v>
      </c>
      <c r="F277" s="18" t="e">
        <f>#VALUE!</f>
        <v>#VALUE!</v>
      </c>
      <c r="G277" s="22">
        <v>0</v>
      </c>
      <c r="H277" s="22">
        <v>0</v>
      </c>
      <c r="I277" s="19" t="e">
        <f>#VALUE!</f>
        <v>#VALUE!</v>
      </c>
      <c r="J277" s="19" t="e">
        <f>#VALUE!</f>
        <v>#VALUE!</v>
      </c>
      <c r="K277" s="22">
        <v>0</v>
      </c>
      <c r="L277" s="22">
        <v>0</v>
      </c>
      <c r="M277" s="17"/>
    </row>
    <row r="278" spans="1:13">
      <c r="A278" s="25">
        <v>273</v>
      </c>
      <c r="B278" s="26" t="e">
        <f>#VALUE!</f>
        <v>#VALUE!</v>
      </c>
      <c r="C278" s="26" t="e">
        <f>#VALUE!</f>
        <v>#VALUE!</v>
      </c>
      <c r="D278" s="26" t="e">
        <f>#VALUE!</f>
        <v>#VALUE!</v>
      </c>
      <c r="E278" s="18" t="e">
        <f>#VALUE!</f>
        <v>#VALUE!</v>
      </c>
      <c r="F278" s="18" t="e">
        <f>#VALUE!</f>
        <v>#VALUE!</v>
      </c>
      <c r="G278" s="22">
        <v>0</v>
      </c>
      <c r="H278" s="22">
        <v>0</v>
      </c>
      <c r="I278" s="19" t="e">
        <f>#VALUE!</f>
        <v>#VALUE!</v>
      </c>
      <c r="J278" s="19" t="e">
        <f>#VALUE!</f>
        <v>#VALUE!</v>
      </c>
      <c r="K278" s="22">
        <v>0</v>
      </c>
      <c r="L278" s="22">
        <v>0</v>
      </c>
      <c r="M278" s="17"/>
    </row>
    <row r="279" spans="1:13">
      <c r="A279" s="25">
        <v>274</v>
      </c>
      <c r="B279" s="26" t="e">
        <f>#VALUE!</f>
        <v>#VALUE!</v>
      </c>
      <c r="C279" s="26" t="e">
        <f>#VALUE!</f>
        <v>#VALUE!</v>
      </c>
      <c r="D279" s="26" t="e">
        <f>#VALUE!</f>
        <v>#VALUE!</v>
      </c>
      <c r="E279" s="18" t="e">
        <f>#VALUE!</f>
        <v>#VALUE!</v>
      </c>
      <c r="F279" s="18" t="e">
        <f>#VALUE!</f>
        <v>#VALUE!</v>
      </c>
      <c r="G279" s="22">
        <v>0</v>
      </c>
      <c r="H279" s="22">
        <v>0</v>
      </c>
      <c r="I279" s="19" t="e">
        <f>#VALUE!</f>
        <v>#VALUE!</v>
      </c>
      <c r="J279" s="19" t="e">
        <f>#VALUE!</f>
        <v>#VALUE!</v>
      </c>
      <c r="K279" s="22">
        <v>0</v>
      </c>
      <c r="L279" s="22">
        <v>0</v>
      </c>
      <c r="M279" s="17"/>
    </row>
    <row r="280" spans="1:13">
      <c r="A280" s="25">
        <v>275</v>
      </c>
      <c r="B280" s="26" t="e">
        <f>#VALUE!</f>
        <v>#VALUE!</v>
      </c>
      <c r="C280" s="26" t="e">
        <f>#VALUE!</f>
        <v>#VALUE!</v>
      </c>
      <c r="D280" s="26" t="e">
        <f>#VALUE!</f>
        <v>#VALUE!</v>
      </c>
      <c r="E280" s="18" t="e">
        <f>#VALUE!</f>
        <v>#VALUE!</v>
      </c>
      <c r="F280" s="18" t="e">
        <f>#VALUE!</f>
        <v>#VALUE!</v>
      </c>
      <c r="G280" s="22">
        <v>0</v>
      </c>
      <c r="H280" s="22">
        <v>0</v>
      </c>
      <c r="I280" s="19" t="e">
        <f>#VALUE!</f>
        <v>#VALUE!</v>
      </c>
      <c r="J280" s="19" t="e">
        <f>#VALUE!</f>
        <v>#VALUE!</v>
      </c>
      <c r="K280" s="22">
        <v>0</v>
      </c>
      <c r="L280" s="22">
        <v>0</v>
      </c>
      <c r="M280" s="17"/>
    </row>
    <row r="281" spans="1:13">
      <c r="A281" s="25">
        <v>276</v>
      </c>
      <c r="B281" s="26" t="e">
        <f>#VALUE!</f>
        <v>#VALUE!</v>
      </c>
      <c r="C281" s="26" t="e">
        <f>#VALUE!</f>
        <v>#VALUE!</v>
      </c>
      <c r="D281" s="26" t="e">
        <f>#VALUE!</f>
        <v>#VALUE!</v>
      </c>
      <c r="E281" s="18" t="e">
        <f>#VALUE!</f>
        <v>#VALUE!</v>
      </c>
      <c r="F281" s="18" t="e">
        <f>#VALUE!</f>
        <v>#VALUE!</v>
      </c>
      <c r="G281" s="22">
        <v>0</v>
      </c>
      <c r="H281" s="22">
        <v>0</v>
      </c>
      <c r="I281" s="19" t="e">
        <f>#VALUE!</f>
        <v>#VALUE!</v>
      </c>
      <c r="J281" s="19" t="e">
        <f>#VALUE!</f>
        <v>#VALUE!</v>
      </c>
      <c r="K281" s="22">
        <v>0</v>
      </c>
      <c r="L281" s="22">
        <v>0</v>
      </c>
      <c r="M281" s="17"/>
    </row>
    <row r="282" spans="1:13">
      <c r="A282" s="25">
        <v>277</v>
      </c>
      <c r="B282" s="26" t="e">
        <f>#VALUE!</f>
        <v>#VALUE!</v>
      </c>
      <c r="C282" s="26" t="e">
        <f>#VALUE!</f>
        <v>#VALUE!</v>
      </c>
      <c r="D282" s="26" t="e">
        <f>#VALUE!</f>
        <v>#VALUE!</v>
      </c>
      <c r="E282" s="18" t="e">
        <f>#VALUE!</f>
        <v>#VALUE!</v>
      </c>
      <c r="F282" s="18" t="e">
        <f>#VALUE!</f>
        <v>#VALUE!</v>
      </c>
      <c r="G282" s="22">
        <v>0</v>
      </c>
      <c r="H282" s="22">
        <v>0</v>
      </c>
      <c r="I282" s="19" t="e">
        <f>#VALUE!</f>
        <v>#VALUE!</v>
      </c>
      <c r="J282" s="19" t="e">
        <f>#VALUE!</f>
        <v>#VALUE!</v>
      </c>
      <c r="K282" s="22">
        <v>0</v>
      </c>
      <c r="L282" s="22">
        <v>0</v>
      </c>
      <c r="M282" s="17"/>
    </row>
    <row r="283" spans="1:13">
      <c r="A283" s="25">
        <v>278</v>
      </c>
      <c r="B283" s="26" t="e">
        <f>#VALUE!</f>
        <v>#VALUE!</v>
      </c>
      <c r="C283" s="26" t="e">
        <f>#VALUE!</f>
        <v>#VALUE!</v>
      </c>
      <c r="D283" s="26" t="e">
        <f>#VALUE!</f>
        <v>#VALUE!</v>
      </c>
      <c r="E283" s="18" t="e">
        <f>#VALUE!</f>
        <v>#VALUE!</v>
      </c>
      <c r="F283" s="18" t="e">
        <f>#VALUE!</f>
        <v>#VALUE!</v>
      </c>
      <c r="G283" s="22">
        <v>0</v>
      </c>
      <c r="H283" s="22">
        <v>0</v>
      </c>
      <c r="I283" s="19" t="e">
        <f>#VALUE!</f>
        <v>#VALUE!</v>
      </c>
      <c r="J283" s="19" t="e">
        <f>#VALUE!</f>
        <v>#VALUE!</v>
      </c>
      <c r="K283" s="22">
        <v>0</v>
      </c>
      <c r="L283" s="22">
        <v>0</v>
      </c>
      <c r="M283" s="17"/>
    </row>
    <row r="284" spans="1:13">
      <c r="A284" s="25">
        <v>279</v>
      </c>
      <c r="B284" s="26" t="e">
        <f>#VALUE!</f>
        <v>#VALUE!</v>
      </c>
      <c r="C284" s="26" t="e">
        <f>#VALUE!</f>
        <v>#VALUE!</v>
      </c>
      <c r="D284" s="26" t="e">
        <f>#VALUE!</f>
        <v>#VALUE!</v>
      </c>
      <c r="E284" s="18" t="e">
        <f>#VALUE!</f>
        <v>#VALUE!</v>
      </c>
      <c r="F284" s="18" t="e">
        <f>#VALUE!</f>
        <v>#VALUE!</v>
      </c>
      <c r="G284" s="22">
        <v>0</v>
      </c>
      <c r="H284" s="22">
        <v>0</v>
      </c>
      <c r="I284" s="19" t="e">
        <f>#VALUE!</f>
        <v>#VALUE!</v>
      </c>
      <c r="J284" s="19" t="e">
        <f>#VALUE!</f>
        <v>#VALUE!</v>
      </c>
      <c r="K284" s="22">
        <v>0</v>
      </c>
      <c r="L284" s="22">
        <v>0</v>
      </c>
      <c r="M284" s="17"/>
    </row>
    <row r="285" spans="1:13">
      <c r="A285" s="25">
        <v>280</v>
      </c>
      <c r="B285" s="26" t="e">
        <f>#VALUE!</f>
        <v>#VALUE!</v>
      </c>
      <c r="C285" s="26" t="e">
        <f>#VALUE!</f>
        <v>#VALUE!</v>
      </c>
      <c r="D285" s="26" t="e">
        <f>#VALUE!</f>
        <v>#VALUE!</v>
      </c>
      <c r="E285" s="18" t="e">
        <f>#VALUE!</f>
        <v>#VALUE!</v>
      </c>
      <c r="F285" s="18" t="e">
        <f>#VALUE!</f>
        <v>#VALUE!</v>
      </c>
      <c r="G285" s="22">
        <v>0</v>
      </c>
      <c r="H285" s="22">
        <v>0</v>
      </c>
      <c r="I285" s="19" t="e">
        <f>#VALUE!</f>
        <v>#VALUE!</v>
      </c>
      <c r="J285" s="19" t="e">
        <f>#VALUE!</f>
        <v>#VALUE!</v>
      </c>
      <c r="K285" s="22">
        <v>0</v>
      </c>
      <c r="L285" s="22">
        <v>0</v>
      </c>
      <c r="M285" s="17"/>
    </row>
    <row r="286" spans="1:13">
      <c r="A286" s="25">
        <v>281</v>
      </c>
      <c r="B286" s="26" t="e">
        <f>#VALUE!</f>
        <v>#VALUE!</v>
      </c>
      <c r="C286" s="26" t="e">
        <f>#VALUE!</f>
        <v>#VALUE!</v>
      </c>
      <c r="D286" s="26" t="e">
        <f>#VALUE!</f>
        <v>#VALUE!</v>
      </c>
      <c r="E286" s="18" t="e">
        <f>#VALUE!</f>
        <v>#VALUE!</v>
      </c>
      <c r="F286" s="18" t="e">
        <f>#VALUE!</f>
        <v>#VALUE!</v>
      </c>
      <c r="G286" s="22">
        <v>0</v>
      </c>
      <c r="H286" s="22">
        <v>0</v>
      </c>
      <c r="I286" s="19" t="e">
        <f>#VALUE!</f>
        <v>#VALUE!</v>
      </c>
      <c r="J286" s="19" t="e">
        <f>#VALUE!</f>
        <v>#VALUE!</v>
      </c>
      <c r="K286" s="22">
        <v>0</v>
      </c>
      <c r="L286" s="22">
        <v>0</v>
      </c>
      <c r="M286" s="17"/>
    </row>
    <row r="287" spans="1:13">
      <c r="A287" s="25">
        <v>282</v>
      </c>
      <c r="B287" s="26" t="e">
        <f>#VALUE!</f>
        <v>#VALUE!</v>
      </c>
      <c r="C287" s="26" t="e">
        <f>#VALUE!</f>
        <v>#VALUE!</v>
      </c>
      <c r="D287" s="26" t="e">
        <f>#VALUE!</f>
        <v>#VALUE!</v>
      </c>
      <c r="E287" s="18" t="e">
        <f>#VALUE!</f>
        <v>#VALUE!</v>
      </c>
      <c r="F287" s="18" t="e">
        <f>#VALUE!</f>
        <v>#VALUE!</v>
      </c>
      <c r="G287" s="22">
        <v>0</v>
      </c>
      <c r="H287" s="22">
        <v>0</v>
      </c>
      <c r="I287" s="19" t="e">
        <f>#VALUE!</f>
        <v>#VALUE!</v>
      </c>
      <c r="J287" s="19" t="e">
        <f>#VALUE!</f>
        <v>#VALUE!</v>
      </c>
      <c r="K287" s="22">
        <v>0</v>
      </c>
      <c r="L287" s="22">
        <v>0</v>
      </c>
      <c r="M287" s="17"/>
    </row>
    <row r="288" spans="1:13">
      <c r="A288" s="25">
        <v>283</v>
      </c>
      <c r="B288" s="26" t="e">
        <f>#VALUE!</f>
        <v>#VALUE!</v>
      </c>
      <c r="C288" s="26" t="e">
        <f>#VALUE!</f>
        <v>#VALUE!</v>
      </c>
      <c r="D288" s="26" t="e">
        <f>#VALUE!</f>
        <v>#VALUE!</v>
      </c>
      <c r="E288" s="18" t="e">
        <f>#VALUE!</f>
        <v>#VALUE!</v>
      </c>
      <c r="F288" s="18" t="e">
        <f>#VALUE!</f>
        <v>#VALUE!</v>
      </c>
      <c r="G288" s="22">
        <v>0</v>
      </c>
      <c r="H288" s="22">
        <v>0</v>
      </c>
      <c r="I288" s="19" t="e">
        <f>#VALUE!</f>
        <v>#VALUE!</v>
      </c>
      <c r="J288" s="19" t="e">
        <f>#VALUE!</f>
        <v>#VALUE!</v>
      </c>
      <c r="K288" s="22">
        <v>0</v>
      </c>
      <c r="L288" s="22">
        <v>0</v>
      </c>
      <c r="M288" s="17"/>
    </row>
    <row r="289" spans="1:13">
      <c r="A289" s="25">
        <v>284</v>
      </c>
      <c r="B289" s="26" t="e">
        <f>#VALUE!</f>
        <v>#VALUE!</v>
      </c>
      <c r="C289" s="26" t="e">
        <f>#VALUE!</f>
        <v>#VALUE!</v>
      </c>
      <c r="D289" s="26" t="e">
        <f>#VALUE!</f>
        <v>#VALUE!</v>
      </c>
      <c r="E289" s="18" t="e">
        <f>#VALUE!</f>
        <v>#VALUE!</v>
      </c>
      <c r="F289" s="18" t="e">
        <f>#VALUE!</f>
        <v>#VALUE!</v>
      </c>
      <c r="G289" s="22">
        <v>0</v>
      </c>
      <c r="H289" s="22">
        <v>0</v>
      </c>
      <c r="I289" s="19" t="e">
        <f>#VALUE!</f>
        <v>#VALUE!</v>
      </c>
      <c r="J289" s="19" t="e">
        <f>#VALUE!</f>
        <v>#VALUE!</v>
      </c>
      <c r="K289" s="22">
        <v>0</v>
      </c>
      <c r="L289" s="22">
        <v>0</v>
      </c>
      <c r="M289" s="17"/>
    </row>
    <row r="290" spans="1:13">
      <c r="A290" s="25">
        <v>285</v>
      </c>
      <c r="B290" s="26" t="e">
        <f>#VALUE!</f>
        <v>#VALUE!</v>
      </c>
      <c r="C290" s="26" t="e">
        <f>#VALUE!</f>
        <v>#VALUE!</v>
      </c>
      <c r="D290" s="26" t="e">
        <f>#VALUE!</f>
        <v>#VALUE!</v>
      </c>
      <c r="E290" s="18" t="e">
        <f>#VALUE!</f>
        <v>#VALUE!</v>
      </c>
      <c r="F290" s="18" t="e">
        <f>#VALUE!</f>
        <v>#VALUE!</v>
      </c>
      <c r="G290" s="22">
        <v>0</v>
      </c>
      <c r="H290" s="22">
        <v>0</v>
      </c>
      <c r="I290" s="19" t="e">
        <f>#VALUE!</f>
        <v>#VALUE!</v>
      </c>
      <c r="J290" s="19" t="e">
        <f>#VALUE!</f>
        <v>#VALUE!</v>
      </c>
      <c r="K290" s="22">
        <v>0</v>
      </c>
      <c r="L290" s="22">
        <v>0</v>
      </c>
      <c r="M290" s="17"/>
    </row>
    <row r="291" spans="1:13">
      <c r="A291" s="25">
        <v>286</v>
      </c>
      <c r="B291" s="26" t="e">
        <f>#VALUE!</f>
        <v>#VALUE!</v>
      </c>
      <c r="C291" s="26" t="e">
        <f>#VALUE!</f>
        <v>#VALUE!</v>
      </c>
      <c r="D291" s="26" t="e">
        <f>#VALUE!</f>
        <v>#VALUE!</v>
      </c>
      <c r="E291" s="18" t="e">
        <f>#VALUE!</f>
        <v>#VALUE!</v>
      </c>
      <c r="F291" s="18" t="e">
        <f>#VALUE!</f>
        <v>#VALUE!</v>
      </c>
      <c r="G291" s="22">
        <v>0</v>
      </c>
      <c r="H291" s="22">
        <v>0</v>
      </c>
      <c r="I291" s="19" t="e">
        <f>#VALUE!</f>
        <v>#VALUE!</v>
      </c>
      <c r="J291" s="19" t="e">
        <f>#VALUE!</f>
        <v>#VALUE!</v>
      </c>
      <c r="K291" s="22">
        <v>0</v>
      </c>
      <c r="L291" s="22">
        <v>0</v>
      </c>
      <c r="M291" s="17"/>
    </row>
    <row r="292" spans="1:13">
      <c r="A292" s="25">
        <v>287</v>
      </c>
      <c r="B292" s="26" t="e">
        <f>#VALUE!</f>
        <v>#VALUE!</v>
      </c>
      <c r="C292" s="26" t="e">
        <f>#VALUE!</f>
        <v>#VALUE!</v>
      </c>
      <c r="D292" s="26" t="e">
        <f>#VALUE!</f>
        <v>#VALUE!</v>
      </c>
      <c r="E292" s="18" t="e">
        <f>#VALUE!</f>
        <v>#VALUE!</v>
      </c>
      <c r="F292" s="18" t="e">
        <f>#VALUE!</f>
        <v>#VALUE!</v>
      </c>
      <c r="G292" s="22">
        <v>0</v>
      </c>
      <c r="H292" s="22">
        <v>0</v>
      </c>
      <c r="I292" s="19" t="e">
        <f>#VALUE!</f>
        <v>#VALUE!</v>
      </c>
      <c r="J292" s="19" t="e">
        <f>#VALUE!</f>
        <v>#VALUE!</v>
      </c>
      <c r="K292" s="22">
        <v>0</v>
      </c>
      <c r="L292" s="22">
        <v>0</v>
      </c>
      <c r="M292" s="17"/>
    </row>
    <row r="293" spans="1:13">
      <c r="A293" s="25">
        <v>288</v>
      </c>
      <c r="B293" s="26" t="e">
        <f>#VALUE!</f>
        <v>#VALUE!</v>
      </c>
      <c r="C293" s="26" t="e">
        <f>#VALUE!</f>
        <v>#VALUE!</v>
      </c>
      <c r="D293" s="26" t="e">
        <f>#VALUE!</f>
        <v>#VALUE!</v>
      </c>
      <c r="E293" s="18" t="e">
        <f>#VALUE!</f>
        <v>#VALUE!</v>
      </c>
      <c r="F293" s="18" t="e">
        <f>#VALUE!</f>
        <v>#VALUE!</v>
      </c>
      <c r="G293" s="22">
        <v>0</v>
      </c>
      <c r="H293" s="22">
        <v>0</v>
      </c>
      <c r="I293" s="19" t="e">
        <f>#VALUE!</f>
        <v>#VALUE!</v>
      </c>
      <c r="J293" s="19" t="e">
        <f>#VALUE!</f>
        <v>#VALUE!</v>
      </c>
      <c r="K293" s="22">
        <v>0</v>
      </c>
      <c r="L293" s="22">
        <v>0</v>
      </c>
      <c r="M293" s="17"/>
    </row>
    <row r="294" spans="1:13">
      <c r="A294" s="25">
        <v>289</v>
      </c>
      <c r="B294" s="26" t="e">
        <f>#VALUE!</f>
        <v>#VALUE!</v>
      </c>
      <c r="C294" s="26" t="e">
        <f>#VALUE!</f>
        <v>#VALUE!</v>
      </c>
      <c r="D294" s="26" t="e">
        <f>#VALUE!</f>
        <v>#VALUE!</v>
      </c>
      <c r="E294" s="18" t="e">
        <f>#VALUE!</f>
        <v>#VALUE!</v>
      </c>
      <c r="F294" s="18" t="e">
        <f>#VALUE!</f>
        <v>#VALUE!</v>
      </c>
      <c r="G294" s="22">
        <v>0</v>
      </c>
      <c r="H294" s="22">
        <v>0</v>
      </c>
      <c r="I294" s="19" t="e">
        <f>#VALUE!</f>
        <v>#VALUE!</v>
      </c>
      <c r="J294" s="19" t="e">
        <f>#VALUE!</f>
        <v>#VALUE!</v>
      </c>
      <c r="K294" s="22">
        <v>0</v>
      </c>
      <c r="L294" s="22">
        <v>0</v>
      </c>
      <c r="M294" s="17"/>
    </row>
    <row r="295" spans="1:13">
      <c r="A295" s="25">
        <v>290</v>
      </c>
      <c r="B295" s="26" t="e">
        <f>#VALUE!</f>
        <v>#VALUE!</v>
      </c>
      <c r="C295" s="26" t="e">
        <f>#VALUE!</f>
        <v>#VALUE!</v>
      </c>
      <c r="D295" s="26" t="e">
        <f>#VALUE!</f>
        <v>#VALUE!</v>
      </c>
      <c r="E295" s="18" t="e">
        <f>#VALUE!</f>
        <v>#VALUE!</v>
      </c>
      <c r="F295" s="18" t="e">
        <f>#VALUE!</f>
        <v>#VALUE!</v>
      </c>
      <c r="G295" s="22">
        <v>0</v>
      </c>
      <c r="H295" s="22">
        <v>0</v>
      </c>
      <c r="I295" s="19" t="e">
        <f>#VALUE!</f>
        <v>#VALUE!</v>
      </c>
      <c r="J295" s="19" t="e">
        <f>#VALUE!</f>
        <v>#VALUE!</v>
      </c>
      <c r="K295" s="22">
        <v>0</v>
      </c>
      <c r="L295" s="22">
        <v>0</v>
      </c>
      <c r="M295" s="17"/>
    </row>
    <row r="296" spans="1:13">
      <c r="A296" s="25">
        <v>291</v>
      </c>
      <c r="B296" s="26" t="e">
        <f>#VALUE!</f>
        <v>#VALUE!</v>
      </c>
      <c r="C296" s="26" t="e">
        <f>#VALUE!</f>
        <v>#VALUE!</v>
      </c>
      <c r="D296" s="26" t="e">
        <f>#VALUE!</f>
        <v>#VALUE!</v>
      </c>
      <c r="E296" s="18" t="e">
        <f>#VALUE!</f>
        <v>#VALUE!</v>
      </c>
      <c r="F296" s="18" t="e">
        <f>#VALUE!</f>
        <v>#VALUE!</v>
      </c>
      <c r="G296" s="22">
        <v>0</v>
      </c>
      <c r="H296" s="22">
        <v>0</v>
      </c>
      <c r="I296" s="19" t="e">
        <f>#VALUE!</f>
        <v>#VALUE!</v>
      </c>
      <c r="J296" s="19" t="e">
        <f>#VALUE!</f>
        <v>#VALUE!</v>
      </c>
      <c r="K296" s="22">
        <v>0</v>
      </c>
      <c r="L296" s="22">
        <v>0</v>
      </c>
      <c r="M296" s="17"/>
    </row>
    <row r="297" spans="1:13">
      <c r="A297" s="25">
        <v>292</v>
      </c>
      <c r="B297" s="26" t="e">
        <f>#VALUE!</f>
        <v>#VALUE!</v>
      </c>
      <c r="C297" s="26" t="e">
        <f>#VALUE!</f>
        <v>#VALUE!</v>
      </c>
      <c r="D297" s="26" t="e">
        <f>#VALUE!</f>
        <v>#VALUE!</v>
      </c>
      <c r="E297" s="18" t="e">
        <f>#VALUE!</f>
        <v>#VALUE!</v>
      </c>
      <c r="F297" s="18" t="e">
        <f>#VALUE!</f>
        <v>#VALUE!</v>
      </c>
      <c r="G297" s="22">
        <v>0</v>
      </c>
      <c r="H297" s="22">
        <v>0</v>
      </c>
      <c r="I297" s="19" t="e">
        <f>#VALUE!</f>
        <v>#VALUE!</v>
      </c>
      <c r="J297" s="19" t="e">
        <f>#VALUE!</f>
        <v>#VALUE!</v>
      </c>
      <c r="K297" s="22">
        <v>0</v>
      </c>
      <c r="L297" s="22">
        <v>0</v>
      </c>
      <c r="M297" s="17"/>
    </row>
    <row r="298" spans="1:13">
      <c r="A298" s="25">
        <v>293</v>
      </c>
      <c r="B298" s="26" t="e">
        <f>#VALUE!</f>
        <v>#VALUE!</v>
      </c>
      <c r="C298" s="26" t="e">
        <f>#VALUE!</f>
        <v>#VALUE!</v>
      </c>
      <c r="D298" s="26" t="e">
        <f>#VALUE!</f>
        <v>#VALUE!</v>
      </c>
      <c r="E298" s="18" t="e">
        <f>#VALUE!</f>
        <v>#VALUE!</v>
      </c>
      <c r="F298" s="18" t="e">
        <f>#VALUE!</f>
        <v>#VALUE!</v>
      </c>
      <c r="G298" s="22">
        <v>0</v>
      </c>
      <c r="H298" s="22">
        <v>0</v>
      </c>
      <c r="I298" s="19" t="e">
        <f>#VALUE!</f>
        <v>#VALUE!</v>
      </c>
      <c r="J298" s="19" t="e">
        <f>#VALUE!</f>
        <v>#VALUE!</v>
      </c>
      <c r="K298" s="22">
        <v>0</v>
      </c>
      <c r="L298" s="22">
        <v>0</v>
      </c>
      <c r="M298" s="17"/>
    </row>
    <row r="299" spans="1:13">
      <c r="A299" s="25">
        <v>294</v>
      </c>
      <c r="B299" s="26" t="e">
        <f>#VALUE!</f>
        <v>#VALUE!</v>
      </c>
      <c r="C299" s="26" t="e">
        <f>#VALUE!</f>
        <v>#VALUE!</v>
      </c>
      <c r="D299" s="26" t="e">
        <f>#VALUE!</f>
        <v>#VALUE!</v>
      </c>
      <c r="E299" s="18" t="e">
        <f>#VALUE!</f>
        <v>#VALUE!</v>
      </c>
      <c r="F299" s="18" t="e">
        <f>#VALUE!</f>
        <v>#VALUE!</v>
      </c>
      <c r="G299" s="22">
        <v>0</v>
      </c>
      <c r="H299" s="22">
        <v>0</v>
      </c>
      <c r="I299" s="19" t="e">
        <f>#VALUE!</f>
        <v>#VALUE!</v>
      </c>
      <c r="J299" s="19" t="e">
        <f>#VALUE!</f>
        <v>#VALUE!</v>
      </c>
      <c r="K299" s="22">
        <v>0</v>
      </c>
      <c r="L299" s="22">
        <v>0</v>
      </c>
      <c r="M299" s="17"/>
    </row>
    <row r="300" spans="1:13">
      <c r="A300" s="25">
        <v>295</v>
      </c>
      <c r="B300" s="26" t="e">
        <f>#VALUE!</f>
        <v>#VALUE!</v>
      </c>
      <c r="C300" s="26" t="e">
        <f>#VALUE!</f>
        <v>#VALUE!</v>
      </c>
      <c r="D300" s="26" t="e">
        <f>#VALUE!</f>
        <v>#VALUE!</v>
      </c>
      <c r="E300" s="18" t="e">
        <f>#VALUE!</f>
        <v>#VALUE!</v>
      </c>
      <c r="F300" s="18" t="e">
        <f>#VALUE!</f>
        <v>#VALUE!</v>
      </c>
      <c r="G300" s="22">
        <v>0</v>
      </c>
      <c r="H300" s="22">
        <v>0</v>
      </c>
      <c r="I300" s="19" t="e">
        <f>#VALUE!</f>
        <v>#VALUE!</v>
      </c>
      <c r="J300" s="19" t="e">
        <f>#VALUE!</f>
        <v>#VALUE!</v>
      </c>
      <c r="K300" s="22">
        <v>0</v>
      </c>
      <c r="L300" s="22">
        <v>0</v>
      </c>
      <c r="M300" s="17"/>
    </row>
    <row r="301" spans="1:13">
      <c r="A301" s="25">
        <v>296</v>
      </c>
      <c r="B301" s="26" t="e">
        <f>#VALUE!</f>
        <v>#VALUE!</v>
      </c>
      <c r="C301" s="26" t="e">
        <f>#VALUE!</f>
        <v>#VALUE!</v>
      </c>
      <c r="D301" s="26" t="e">
        <f>#VALUE!</f>
        <v>#VALUE!</v>
      </c>
      <c r="E301" s="18" t="e">
        <f>#VALUE!</f>
        <v>#VALUE!</v>
      </c>
      <c r="F301" s="18" t="e">
        <f>#VALUE!</f>
        <v>#VALUE!</v>
      </c>
      <c r="G301" s="22">
        <v>0</v>
      </c>
      <c r="H301" s="22">
        <v>0</v>
      </c>
      <c r="I301" s="19" t="e">
        <f>#VALUE!</f>
        <v>#VALUE!</v>
      </c>
      <c r="J301" s="19" t="e">
        <f>#VALUE!</f>
        <v>#VALUE!</v>
      </c>
      <c r="K301" s="22">
        <v>0</v>
      </c>
      <c r="L301" s="22">
        <v>0</v>
      </c>
      <c r="M301" s="17"/>
    </row>
    <row r="302" spans="1:13">
      <c r="A302" s="25">
        <v>297</v>
      </c>
      <c r="B302" s="26" t="e">
        <f>#VALUE!</f>
        <v>#VALUE!</v>
      </c>
      <c r="C302" s="26" t="e">
        <f>#VALUE!</f>
        <v>#VALUE!</v>
      </c>
      <c r="D302" s="26" t="e">
        <f>#VALUE!</f>
        <v>#VALUE!</v>
      </c>
      <c r="E302" s="18" t="e">
        <f>#VALUE!</f>
        <v>#VALUE!</v>
      </c>
      <c r="F302" s="18" t="e">
        <f>#VALUE!</f>
        <v>#VALUE!</v>
      </c>
      <c r="G302" s="22">
        <v>0</v>
      </c>
      <c r="H302" s="22">
        <v>0</v>
      </c>
      <c r="I302" s="19" t="e">
        <f>#VALUE!</f>
        <v>#VALUE!</v>
      </c>
      <c r="J302" s="19" t="e">
        <f>#VALUE!</f>
        <v>#VALUE!</v>
      </c>
      <c r="K302" s="22">
        <v>0</v>
      </c>
      <c r="L302" s="22">
        <v>0</v>
      </c>
      <c r="M302" s="17"/>
    </row>
    <row r="303" spans="1:13">
      <c r="A303" s="25">
        <v>298</v>
      </c>
      <c r="B303" s="26" t="e">
        <f>#VALUE!</f>
        <v>#VALUE!</v>
      </c>
      <c r="C303" s="26" t="e">
        <f>#VALUE!</f>
        <v>#VALUE!</v>
      </c>
      <c r="D303" s="26" t="e">
        <f>#VALUE!</f>
        <v>#VALUE!</v>
      </c>
      <c r="E303" s="18" t="e">
        <f>#VALUE!</f>
        <v>#VALUE!</v>
      </c>
      <c r="F303" s="18" t="e">
        <f>#VALUE!</f>
        <v>#VALUE!</v>
      </c>
      <c r="G303" s="22">
        <v>0</v>
      </c>
      <c r="H303" s="22">
        <v>0</v>
      </c>
      <c r="I303" s="19" t="e">
        <f>#VALUE!</f>
        <v>#VALUE!</v>
      </c>
      <c r="J303" s="19" t="e">
        <f>#VALUE!</f>
        <v>#VALUE!</v>
      </c>
      <c r="K303" s="22">
        <v>0</v>
      </c>
      <c r="L303" s="22">
        <v>0</v>
      </c>
      <c r="M303" s="17"/>
    </row>
    <row r="304" spans="1:13">
      <c r="A304" s="25">
        <v>299</v>
      </c>
      <c r="B304" s="26" t="e">
        <f>#VALUE!</f>
        <v>#VALUE!</v>
      </c>
      <c r="C304" s="26" t="e">
        <f>#VALUE!</f>
        <v>#VALUE!</v>
      </c>
      <c r="D304" s="26" t="e">
        <f>#VALUE!</f>
        <v>#VALUE!</v>
      </c>
      <c r="E304" s="18" t="e">
        <f>#VALUE!</f>
        <v>#VALUE!</v>
      </c>
      <c r="F304" s="18" t="e">
        <f>#VALUE!</f>
        <v>#VALUE!</v>
      </c>
      <c r="G304" s="22">
        <v>0</v>
      </c>
      <c r="H304" s="22">
        <v>0</v>
      </c>
      <c r="I304" s="19" t="e">
        <f>#VALUE!</f>
        <v>#VALUE!</v>
      </c>
      <c r="J304" s="19" t="e">
        <f>#VALUE!</f>
        <v>#VALUE!</v>
      </c>
      <c r="K304" s="22">
        <v>0</v>
      </c>
      <c r="L304" s="22">
        <v>0</v>
      </c>
      <c r="M304" s="17"/>
    </row>
    <row r="305" spans="1:13">
      <c r="A305" s="25">
        <v>300</v>
      </c>
      <c r="B305" s="26" t="e">
        <f>#VALUE!</f>
        <v>#VALUE!</v>
      </c>
      <c r="C305" s="26" t="e">
        <f>#VALUE!</f>
        <v>#VALUE!</v>
      </c>
      <c r="D305" s="26" t="e">
        <f>#VALUE!</f>
        <v>#VALUE!</v>
      </c>
      <c r="E305" s="18" t="e">
        <f>#VALUE!</f>
        <v>#VALUE!</v>
      </c>
      <c r="F305" s="18" t="e">
        <f>#VALUE!</f>
        <v>#VALUE!</v>
      </c>
      <c r="G305" s="22">
        <v>0</v>
      </c>
      <c r="H305" s="22">
        <v>0</v>
      </c>
      <c r="I305" s="19" t="e">
        <f>#VALUE!</f>
        <v>#VALUE!</v>
      </c>
      <c r="J305" s="19" t="e">
        <f>#VALUE!</f>
        <v>#VALUE!</v>
      </c>
      <c r="K305" s="22">
        <v>0</v>
      </c>
      <c r="L305" s="22">
        <v>0</v>
      </c>
      <c r="M305" s="17"/>
    </row>
    <row r="306" spans="1:13">
      <c r="A306" s="25">
        <v>301</v>
      </c>
      <c r="B306" s="26" t="e">
        <f>#VALUE!</f>
        <v>#VALUE!</v>
      </c>
      <c r="C306" s="26" t="e">
        <f>#VALUE!</f>
        <v>#VALUE!</v>
      </c>
      <c r="D306" s="26" t="e">
        <f>#VALUE!</f>
        <v>#VALUE!</v>
      </c>
      <c r="E306" s="18" t="e">
        <f>#VALUE!</f>
        <v>#VALUE!</v>
      </c>
      <c r="F306" s="18" t="e">
        <f>#VALUE!</f>
        <v>#VALUE!</v>
      </c>
      <c r="G306" s="22">
        <v>0</v>
      </c>
      <c r="H306" s="22">
        <v>0</v>
      </c>
      <c r="I306" s="19" t="e">
        <f>#VALUE!</f>
        <v>#VALUE!</v>
      </c>
      <c r="J306" s="19" t="e">
        <f>#VALUE!</f>
        <v>#VALUE!</v>
      </c>
      <c r="K306" s="22">
        <v>0</v>
      </c>
      <c r="L306" s="22">
        <v>0</v>
      </c>
      <c r="M306" s="17"/>
    </row>
    <row r="307" spans="1:13">
      <c r="A307" s="25">
        <v>302</v>
      </c>
      <c r="B307" s="26" t="e">
        <f>#VALUE!</f>
        <v>#VALUE!</v>
      </c>
      <c r="C307" s="26" t="e">
        <f>#VALUE!</f>
        <v>#VALUE!</v>
      </c>
      <c r="D307" s="26" t="e">
        <f>#VALUE!</f>
        <v>#VALUE!</v>
      </c>
      <c r="E307" s="18" t="e">
        <f>#VALUE!</f>
        <v>#VALUE!</v>
      </c>
      <c r="F307" s="18" t="e">
        <f>#VALUE!</f>
        <v>#VALUE!</v>
      </c>
      <c r="G307" s="22">
        <v>0</v>
      </c>
      <c r="H307" s="22">
        <v>0</v>
      </c>
      <c r="I307" s="19" t="e">
        <f>#VALUE!</f>
        <v>#VALUE!</v>
      </c>
      <c r="J307" s="19" t="e">
        <f>#VALUE!</f>
        <v>#VALUE!</v>
      </c>
      <c r="K307" s="22">
        <v>0</v>
      </c>
      <c r="L307" s="22">
        <v>0</v>
      </c>
      <c r="M307" s="17"/>
    </row>
    <row r="308" spans="1:13">
      <c r="A308" s="25">
        <v>303</v>
      </c>
      <c r="B308" s="26" t="e">
        <f>#VALUE!</f>
        <v>#VALUE!</v>
      </c>
      <c r="C308" s="26" t="e">
        <f>#VALUE!</f>
        <v>#VALUE!</v>
      </c>
      <c r="D308" s="26" t="e">
        <f>#VALUE!</f>
        <v>#VALUE!</v>
      </c>
      <c r="E308" s="18" t="e">
        <f>#VALUE!</f>
        <v>#VALUE!</v>
      </c>
      <c r="F308" s="18" t="e">
        <f>#VALUE!</f>
        <v>#VALUE!</v>
      </c>
      <c r="G308" s="22">
        <v>0</v>
      </c>
      <c r="H308" s="22">
        <v>0</v>
      </c>
      <c r="I308" s="19" t="e">
        <f>#VALUE!</f>
        <v>#VALUE!</v>
      </c>
      <c r="J308" s="19" t="e">
        <f>#VALUE!</f>
        <v>#VALUE!</v>
      </c>
      <c r="K308" s="22">
        <v>0</v>
      </c>
      <c r="L308" s="22">
        <v>0</v>
      </c>
      <c r="M308" s="17"/>
    </row>
    <row r="309" spans="1:13">
      <c r="A309" s="25">
        <v>304</v>
      </c>
      <c r="B309" s="26" t="e">
        <f>#VALUE!</f>
        <v>#VALUE!</v>
      </c>
      <c r="C309" s="26" t="e">
        <f>#VALUE!</f>
        <v>#VALUE!</v>
      </c>
      <c r="D309" s="26" t="e">
        <f>#VALUE!</f>
        <v>#VALUE!</v>
      </c>
      <c r="E309" s="18" t="e">
        <f>#VALUE!</f>
        <v>#VALUE!</v>
      </c>
      <c r="F309" s="18" t="e">
        <f>#VALUE!</f>
        <v>#VALUE!</v>
      </c>
      <c r="G309" s="22">
        <v>0</v>
      </c>
      <c r="H309" s="22">
        <v>0</v>
      </c>
      <c r="I309" s="19" t="e">
        <f>#VALUE!</f>
        <v>#VALUE!</v>
      </c>
      <c r="J309" s="19" t="e">
        <f>#VALUE!</f>
        <v>#VALUE!</v>
      </c>
      <c r="K309" s="22">
        <v>0</v>
      </c>
      <c r="L309" s="22">
        <v>0</v>
      </c>
      <c r="M309" s="17"/>
    </row>
    <row r="310" spans="1:13">
      <c r="A310" s="25">
        <v>305</v>
      </c>
      <c r="B310" s="26" t="e">
        <f>#VALUE!</f>
        <v>#VALUE!</v>
      </c>
      <c r="C310" s="26" t="e">
        <f>#VALUE!</f>
        <v>#VALUE!</v>
      </c>
      <c r="D310" s="26" t="e">
        <f>#VALUE!</f>
        <v>#VALUE!</v>
      </c>
      <c r="E310" s="18" t="e">
        <f>#VALUE!</f>
        <v>#VALUE!</v>
      </c>
      <c r="F310" s="18" t="e">
        <f>#VALUE!</f>
        <v>#VALUE!</v>
      </c>
      <c r="G310" s="22">
        <v>0</v>
      </c>
      <c r="H310" s="22">
        <v>0</v>
      </c>
      <c r="I310" s="19" t="e">
        <f>#VALUE!</f>
        <v>#VALUE!</v>
      </c>
      <c r="J310" s="19" t="e">
        <f>#VALUE!</f>
        <v>#VALUE!</v>
      </c>
      <c r="K310" s="22">
        <v>0</v>
      </c>
      <c r="L310" s="22">
        <v>0</v>
      </c>
      <c r="M310" s="17"/>
    </row>
    <row r="311" spans="1:13">
      <c r="A311" s="25">
        <v>306</v>
      </c>
      <c r="B311" s="26" t="e">
        <f>#VALUE!</f>
        <v>#VALUE!</v>
      </c>
      <c r="C311" s="26" t="e">
        <f>#VALUE!</f>
        <v>#VALUE!</v>
      </c>
      <c r="D311" s="26" t="e">
        <f>#VALUE!</f>
        <v>#VALUE!</v>
      </c>
      <c r="E311" s="18" t="e">
        <f>#VALUE!</f>
        <v>#VALUE!</v>
      </c>
      <c r="F311" s="18" t="e">
        <f>#VALUE!</f>
        <v>#VALUE!</v>
      </c>
      <c r="G311" s="22">
        <v>0</v>
      </c>
      <c r="H311" s="22">
        <v>0</v>
      </c>
      <c r="I311" s="19" t="e">
        <f>#VALUE!</f>
        <v>#VALUE!</v>
      </c>
      <c r="J311" s="19" t="e">
        <f>#VALUE!</f>
        <v>#VALUE!</v>
      </c>
      <c r="K311" s="22">
        <v>0</v>
      </c>
      <c r="L311" s="22">
        <v>0</v>
      </c>
      <c r="M311" s="17"/>
    </row>
    <row r="312" spans="1:13">
      <c r="A312" s="25">
        <v>307</v>
      </c>
      <c r="B312" s="26" t="e">
        <f>#VALUE!</f>
        <v>#VALUE!</v>
      </c>
      <c r="C312" s="26" t="e">
        <f>#VALUE!</f>
        <v>#VALUE!</v>
      </c>
      <c r="D312" s="26" t="e">
        <f>#VALUE!</f>
        <v>#VALUE!</v>
      </c>
      <c r="E312" s="18" t="e">
        <f>#VALUE!</f>
        <v>#VALUE!</v>
      </c>
      <c r="F312" s="18" t="e">
        <f>#VALUE!</f>
        <v>#VALUE!</v>
      </c>
      <c r="G312" s="22">
        <v>0</v>
      </c>
      <c r="H312" s="22">
        <v>0</v>
      </c>
      <c r="I312" s="19" t="e">
        <f>#VALUE!</f>
        <v>#VALUE!</v>
      </c>
      <c r="J312" s="19" t="e">
        <f>#VALUE!</f>
        <v>#VALUE!</v>
      </c>
      <c r="K312" s="22">
        <v>0</v>
      </c>
      <c r="L312" s="22">
        <v>0</v>
      </c>
      <c r="M312" s="17"/>
    </row>
    <row r="313" spans="1:13">
      <c r="A313" s="25">
        <v>308</v>
      </c>
      <c r="B313" s="26" t="e">
        <f>#VALUE!</f>
        <v>#VALUE!</v>
      </c>
      <c r="C313" s="26" t="e">
        <f>#VALUE!</f>
        <v>#VALUE!</v>
      </c>
      <c r="D313" s="26" t="e">
        <f>#VALUE!</f>
        <v>#VALUE!</v>
      </c>
      <c r="E313" s="18" t="e">
        <f>#VALUE!</f>
        <v>#VALUE!</v>
      </c>
      <c r="F313" s="18" t="e">
        <f>#VALUE!</f>
        <v>#VALUE!</v>
      </c>
      <c r="G313" s="22">
        <v>0</v>
      </c>
      <c r="H313" s="22">
        <v>0</v>
      </c>
      <c r="I313" s="19" t="e">
        <f>#VALUE!</f>
        <v>#VALUE!</v>
      </c>
      <c r="J313" s="19" t="e">
        <f>#VALUE!</f>
        <v>#VALUE!</v>
      </c>
      <c r="K313" s="22">
        <v>0</v>
      </c>
      <c r="L313" s="22">
        <v>0</v>
      </c>
      <c r="M313" s="17"/>
    </row>
    <row r="314" spans="1:13">
      <c r="A314" s="25">
        <v>309</v>
      </c>
      <c r="B314" s="26" t="e">
        <f>#VALUE!</f>
        <v>#VALUE!</v>
      </c>
      <c r="C314" s="26" t="e">
        <f>#VALUE!</f>
        <v>#VALUE!</v>
      </c>
      <c r="D314" s="26" t="e">
        <f>#VALUE!</f>
        <v>#VALUE!</v>
      </c>
      <c r="E314" s="18" t="e">
        <f>#VALUE!</f>
        <v>#VALUE!</v>
      </c>
      <c r="F314" s="18" t="e">
        <f>#VALUE!</f>
        <v>#VALUE!</v>
      </c>
      <c r="G314" s="22">
        <v>0</v>
      </c>
      <c r="H314" s="22">
        <v>0</v>
      </c>
      <c r="I314" s="19" t="e">
        <f>#VALUE!</f>
        <v>#VALUE!</v>
      </c>
      <c r="J314" s="19" t="e">
        <f>#VALUE!</f>
        <v>#VALUE!</v>
      </c>
      <c r="K314" s="22">
        <v>0</v>
      </c>
      <c r="L314" s="22">
        <v>0</v>
      </c>
      <c r="M314" s="17"/>
    </row>
    <row r="315" spans="1:13">
      <c r="A315" s="25">
        <v>310</v>
      </c>
      <c r="B315" s="26" t="e">
        <f>#VALUE!</f>
        <v>#VALUE!</v>
      </c>
      <c r="C315" s="26" t="e">
        <f>#VALUE!</f>
        <v>#VALUE!</v>
      </c>
      <c r="D315" s="26" t="e">
        <f>#VALUE!</f>
        <v>#VALUE!</v>
      </c>
      <c r="E315" s="18" t="e">
        <f>#VALUE!</f>
        <v>#VALUE!</v>
      </c>
      <c r="F315" s="18" t="e">
        <f>#VALUE!</f>
        <v>#VALUE!</v>
      </c>
      <c r="G315" s="22">
        <v>0</v>
      </c>
      <c r="H315" s="22">
        <v>0</v>
      </c>
      <c r="I315" s="19" t="e">
        <f>#VALUE!</f>
        <v>#VALUE!</v>
      </c>
      <c r="J315" s="19" t="e">
        <f>#VALUE!</f>
        <v>#VALUE!</v>
      </c>
      <c r="K315" s="22">
        <v>0</v>
      </c>
      <c r="L315" s="22">
        <v>0</v>
      </c>
      <c r="M315" s="17"/>
    </row>
    <row r="316" spans="1:13">
      <c r="A316" s="25">
        <v>311</v>
      </c>
      <c r="B316" s="26" t="e">
        <f>#VALUE!</f>
        <v>#VALUE!</v>
      </c>
      <c r="C316" s="26" t="e">
        <f>#VALUE!</f>
        <v>#VALUE!</v>
      </c>
      <c r="D316" s="26" t="e">
        <f>#VALUE!</f>
        <v>#VALUE!</v>
      </c>
      <c r="E316" s="18" t="e">
        <f>#VALUE!</f>
        <v>#VALUE!</v>
      </c>
      <c r="F316" s="18" t="e">
        <f>#VALUE!</f>
        <v>#VALUE!</v>
      </c>
      <c r="G316" s="22">
        <v>0</v>
      </c>
      <c r="H316" s="22">
        <v>0</v>
      </c>
      <c r="I316" s="19" t="e">
        <f>#VALUE!</f>
        <v>#VALUE!</v>
      </c>
      <c r="J316" s="19" t="e">
        <f>#VALUE!</f>
        <v>#VALUE!</v>
      </c>
      <c r="K316" s="22">
        <v>0</v>
      </c>
      <c r="L316" s="22">
        <v>0</v>
      </c>
      <c r="M316" s="17"/>
    </row>
    <row r="317" spans="1:13">
      <c r="A317" s="25">
        <v>312</v>
      </c>
      <c r="B317" s="26" t="e">
        <f>#VALUE!</f>
        <v>#VALUE!</v>
      </c>
      <c r="C317" s="26" t="e">
        <f>#VALUE!</f>
        <v>#VALUE!</v>
      </c>
      <c r="D317" s="26" t="e">
        <f>#VALUE!</f>
        <v>#VALUE!</v>
      </c>
      <c r="E317" s="18" t="e">
        <f>#VALUE!</f>
        <v>#VALUE!</v>
      </c>
      <c r="F317" s="18" t="e">
        <f>#VALUE!</f>
        <v>#VALUE!</v>
      </c>
      <c r="G317" s="22">
        <v>0</v>
      </c>
      <c r="H317" s="22">
        <v>0</v>
      </c>
      <c r="I317" s="19" t="e">
        <f>#VALUE!</f>
        <v>#VALUE!</v>
      </c>
      <c r="J317" s="19" t="e">
        <f>#VALUE!</f>
        <v>#VALUE!</v>
      </c>
      <c r="K317" s="22">
        <v>0</v>
      </c>
      <c r="L317" s="22">
        <v>0</v>
      </c>
      <c r="M317" s="17"/>
    </row>
    <row r="318" spans="1:13">
      <c r="A318" s="25">
        <v>313</v>
      </c>
      <c r="B318" s="26" t="e">
        <f>#VALUE!</f>
        <v>#VALUE!</v>
      </c>
      <c r="C318" s="26" t="e">
        <f>#VALUE!</f>
        <v>#VALUE!</v>
      </c>
      <c r="D318" s="26" t="e">
        <f>#VALUE!</f>
        <v>#VALUE!</v>
      </c>
      <c r="E318" s="18" t="e">
        <f>#VALUE!</f>
        <v>#VALUE!</v>
      </c>
      <c r="F318" s="18" t="e">
        <f>#VALUE!</f>
        <v>#VALUE!</v>
      </c>
      <c r="G318" s="22">
        <v>0</v>
      </c>
      <c r="H318" s="22">
        <v>0</v>
      </c>
      <c r="I318" s="19" t="e">
        <f>#VALUE!</f>
        <v>#VALUE!</v>
      </c>
      <c r="J318" s="19" t="e">
        <f>#VALUE!</f>
        <v>#VALUE!</v>
      </c>
      <c r="K318" s="22">
        <v>0</v>
      </c>
      <c r="L318" s="22">
        <v>0</v>
      </c>
      <c r="M318" s="17"/>
    </row>
    <row r="319" spans="1:13">
      <c r="A319" s="25">
        <v>314</v>
      </c>
      <c r="B319" s="26" t="e">
        <f>#VALUE!</f>
        <v>#VALUE!</v>
      </c>
      <c r="C319" s="26" t="e">
        <f>#VALUE!</f>
        <v>#VALUE!</v>
      </c>
      <c r="D319" s="26" t="e">
        <f>#VALUE!</f>
        <v>#VALUE!</v>
      </c>
      <c r="E319" s="18" t="e">
        <f>#VALUE!</f>
        <v>#VALUE!</v>
      </c>
      <c r="F319" s="18" t="e">
        <f>#VALUE!</f>
        <v>#VALUE!</v>
      </c>
      <c r="G319" s="22">
        <v>0</v>
      </c>
      <c r="H319" s="22">
        <v>0</v>
      </c>
      <c r="I319" s="19" t="e">
        <f>#VALUE!</f>
        <v>#VALUE!</v>
      </c>
      <c r="J319" s="19" t="e">
        <f>#VALUE!</f>
        <v>#VALUE!</v>
      </c>
      <c r="K319" s="22">
        <v>0</v>
      </c>
      <c r="L319" s="22">
        <v>0</v>
      </c>
      <c r="M319" s="17"/>
    </row>
    <row r="320" spans="1:13">
      <c r="A320" s="25">
        <v>315</v>
      </c>
      <c r="B320" s="26" t="e">
        <f>#VALUE!</f>
        <v>#VALUE!</v>
      </c>
      <c r="C320" s="26" t="e">
        <f>#VALUE!</f>
        <v>#VALUE!</v>
      </c>
      <c r="D320" s="26" t="e">
        <f>#VALUE!</f>
        <v>#VALUE!</v>
      </c>
      <c r="E320" s="18" t="e">
        <f>#VALUE!</f>
        <v>#VALUE!</v>
      </c>
      <c r="F320" s="18" t="e">
        <f>#VALUE!</f>
        <v>#VALUE!</v>
      </c>
      <c r="G320" s="22">
        <v>0</v>
      </c>
      <c r="H320" s="22">
        <v>0</v>
      </c>
      <c r="I320" s="19" t="e">
        <f>#VALUE!</f>
        <v>#VALUE!</v>
      </c>
      <c r="J320" s="19" t="e">
        <f>#VALUE!</f>
        <v>#VALUE!</v>
      </c>
      <c r="K320" s="22">
        <v>0</v>
      </c>
      <c r="L320" s="22">
        <v>0</v>
      </c>
      <c r="M320" s="17"/>
    </row>
    <row r="321" spans="1:13">
      <c r="A321" s="25">
        <v>316</v>
      </c>
      <c r="B321" s="26" t="e">
        <f>#VALUE!</f>
        <v>#VALUE!</v>
      </c>
      <c r="C321" s="26" t="e">
        <f>#VALUE!</f>
        <v>#VALUE!</v>
      </c>
      <c r="D321" s="26" t="e">
        <f>#VALUE!</f>
        <v>#VALUE!</v>
      </c>
      <c r="E321" s="18" t="e">
        <f>#VALUE!</f>
        <v>#VALUE!</v>
      </c>
      <c r="F321" s="18" t="e">
        <f>#VALUE!</f>
        <v>#VALUE!</v>
      </c>
      <c r="G321" s="22">
        <v>0</v>
      </c>
      <c r="H321" s="22">
        <v>0</v>
      </c>
      <c r="I321" s="19" t="e">
        <f>#VALUE!</f>
        <v>#VALUE!</v>
      </c>
      <c r="J321" s="19" t="e">
        <f>#VALUE!</f>
        <v>#VALUE!</v>
      </c>
      <c r="K321" s="22">
        <v>0</v>
      </c>
      <c r="L321" s="22">
        <v>0</v>
      </c>
      <c r="M321" s="17"/>
    </row>
    <row r="322" spans="1:13">
      <c r="A322" s="25">
        <v>317</v>
      </c>
      <c r="B322" s="26" t="e">
        <f>#VALUE!</f>
        <v>#VALUE!</v>
      </c>
      <c r="C322" s="26" t="e">
        <f>#VALUE!</f>
        <v>#VALUE!</v>
      </c>
      <c r="D322" s="26" t="e">
        <f>#VALUE!</f>
        <v>#VALUE!</v>
      </c>
      <c r="E322" s="18" t="e">
        <f>#VALUE!</f>
        <v>#VALUE!</v>
      </c>
      <c r="F322" s="18" t="e">
        <f>#VALUE!</f>
        <v>#VALUE!</v>
      </c>
      <c r="G322" s="22">
        <v>0</v>
      </c>
      <c r="H322" s="22">
        <v>0</v>
      </c>
      <c r="I322" s="19" t="e">
        <f>#VALUE!</f>
        <v>#VALUE!</v>
      </c>
      <c r="J322" s="19" t="e">
        <f>#VALUE!</f>
        <v>#VALUE!</v>
      </c>
      <c r="K322" s="22">
        <v>0</v>
      </c>
      <c r="L322" s="22">
        <v>0</v>
      </c>
      <c r="M322" s="17"/>
    </row>
    <row r="323" spans="1:13">
      <c r="A323" s="25">
        <v>318</v>
      </c>
      <c r="B323" s="26" t="e">
        <f>#VALUE!</f>
        <v>#VALUE!</v>
      </c>
      <c r="C323" s="26" t="e">
        <f>#VALUE!</f>
        <v>#VALUE!</v>
      </c>
      <c r="D323" s="26" t="e">
        <f>#VALUE!</f>
        <v>#VALUE!</v>
      </c>
      <c r="E323" s="18" t="e">
        <f>#VALUE!</f>
        <v>#VALUE!</v>
      </c>
      <c r="F323" s="18" t="e">
        <f>#VALUE!</f>
        <v>#VALUE!</v>
      </c>
      <c r="G323" s="22">
        <v>0</v>
      </c>
      <c r="H323" s="22">
        <v>0</v>
      </c>
      <c r="I323" s="19" t="e">
        <f>#VALUE!</f>
        <v>#VALUE!</v>
      </c>
      <c r="J323" s="19" t="e">
        <f>#VALUE!</f>
        <v>#VALUE!</v>
      </c>
      <c r="K323" s="22">
        <v>0</v>
      </c>
      <c r="L323" s="22">
        <v>0</v>
      </c>
      <c r="M323" s="17"/>
    </row>
    <row r="324" spans="1:13">
      <c r="A324" s="25">
        <v>319</v>
      </c>
      <c r="B324" s="26" t="e">
        <f>#VALUE!</f>
        <v>#VALUE!</v>
      </c>
      <c r="C324" s="26" t="e">
        <f>#VALUE!</f>
        <v>#VALUE!</v>
      </c>
      <c r="D324" s="26" t="e">
        <f>#VALUE!</f>
        <v>#VALUE!</v>
      </c>
      <c r="E324" s="18" t="e">
        <f>#VALUE!</f>
        <v>#VALUE!</v>
      </c>
      <c r="F324" s="18" t="e">
        <f>#VALUE!</f>
        <v>#VALUE!</v>
      </c>
      <c r="G324" s="22">
        <v>0</v>
      </c>
      <c r="H324" s="22">
        <v>0</v>
      </c>
      <c r="I324" s="19" t="e">
        <f>#VALUE!</f>
        <v>#VALUE!</v>
      </c>
      <c r="J324" s="19" t="e">
        <f>#VALUE!</f>
        <v>#VALUE!</v>
      </c>
      <c r="K324" s="22">
        <v>0</v>
      </c>
      <c r="L324" s="22">
        <v>0</v>
      </c>
      <c r="M324" s="17"/>
    </row>
    <row r="325" spans="1:13">
      <c r="A325" s="25">
        <v>320</v>
      </c>
      <c r="B325" s="26" t="e">
        <f>#VALUE!</f>
        <v>#VALUE!</v>
      </c>
      <c r="C325" s="26" t="e">
        <f>#VALUE!</f>
        <v>#VALUE!</v>
      </c>
      <c r="D325" s="26" t="e">
        <f>#VALUE!</f>
        <v>#VALUE!</v>
      </c>
      <c r="E325" s="18" t="e">
        <f>#VALUE!</f>
        <v>#VALUE!</v>
      </c>
      <c r="F325" s="18" t="e">
        <f>#VALUE!</f>
        <v>#VALUE!</v>
      </c>
      <c r="G325" s="22">
        <v>0</v>
      </c>
      <c r="H325" s="22">
        <v>0</v>
      </c>
      <c r="I325" s="19" t="e">
        <f>#VALUE!</f>
        <v>#VALUE!</v>
      </c>
      <c r="J325" s="19" t="e">
        <f>#VALUE!</f>
        <v>#VALUE!</v>
      </c>
      <c r="K325" s="22">
        <v>0</v>
      </c>
      <c r="L325" s="22">
        <v>0</v>
      </c>
      <c r="M325" s="17"/>
    </row>
    <row r="326" spans="1:13">
      <c r="A326" s="25">
        <v>321</v>
      </c>
      <c r="B326" s="26" t="e">
        <f>#VALUE!</f>
        <v>#VALUE!</v>
      </c>
      <c r="C326" s="26" t="e">
        <f>#VALUE!</f>
        <v>#VALUE!</v>
      </c>
      <c r="D326" s="26" t="e">
        <f>#VALUE!</f>
        <v>#VALUE!</v>
      </c>
      <c r="E326" s="18" t="e">
        <f>#VALUE!</f>
        <v>#VALUE!</v>
      </c>
      <c r="F326" s="18" t="e">
        <f>#VALUE!</f>
        <v>#VALUE!</v>
      </c>
      <c r="G326" s="22">
        <v>0</v>
      </c>
      <c r="H326" s="22">
        <v>0</v>
      </c>
      <c r="I326" s="19" t="e">
        <f>#VALUE!</f>
        <v>#VALUE!</v>
      </c>
      <c r="J326" s="19" t="e">
        <f>#VALUE!</f>
        <v>#VALUE!</v>
      </c>
      <c r="K326" s="22">
        <v>0</v>
      </c>
      <c r="L326" s="22">
        <v>0</v>
      </c>
      <c r="M326" s="17"/>
    </row>
    <row r="327" spans="1:13">
      <c r="A327" s="25">
        <v>322</v>
      </c>
      <c r="B327" s="26" t="e">
        <f>#VALUE!</f>
        <v>#VALUE!</v>
      </c>
      <c r="C327" s="26" t="e">
        <f>#VALUE!</f>
        <v>#VALUE!</v>
      </c>
      <c r="D327" s="26" t="e">
        <f>#VALUE!</f>
        <v>#VALUE!</v>
      </c>
      <c r="E327" s="18" t="e">
        <f>#VALUE!</f>
        <v>#VALUE!</v>
      </c>
      <c r="F327" s="18" t="e">
        <f>#VALUE!</f>
        <v>#VALUE!</v>
      </c>
      <c r="G327" s="22">
        <v>0</v>
      </c>
      <c r="H327" s="22">
        <v>0</v>
      </c>
      <c r="I327" s="19" t="e">
        <f>#VALUE!</f>
        <v>#VALUE!</v>
      </c>
      <c r="J327" s="19" t="e">
        <f>#VALUE!</f>
        <v>#VALUE!</v>
      </c>
      <c r="K327" s="22">
        <v>0</v>
      </c>
      <c r="L327" s="22">
        <v>0</v>
      </c>
      <c r="M327" s="17"/>
    </row>
    <row r="328" spans="1:13">
      <c r="A328" s="25">
        <v>323</v>
      </c>
      <c r="B328" s="26" t="e">
        <f>#VALUE!</f>
        <v>#VALUE!</v>
      </c>
      <c r="C328" s="26" t="e">
        <f>#VALUE!</f>
        <v>#VALUE!</v>
      </c>
      <c r="D328" s="26" t="e">
        <f>#VALUE!</f>
        <v>#VALUE!</v>
      </c>
      <c r="E328" s="18" t="e">
        <f>#VALUE!</f>
        <v>#VALUE!</v>
      </c>
      <c r="F328" s="18" t="e">
        <f>#VALUE!</f>
        <v>#VALUE!</v>
      </c>
      <c r="G328" s="22">
        <v>0</v>
      </c>
      <c r="H328" s="22">
        <v>0</v>
      </c>
      <c r="I328" s="19" t="e">
        <f>#VALUE!</f>
        <v>#VALUE!</v>
      </c>
      <c r="J328" s="19" t="e">
        <f>#VALUE!</f>
        <v>#VALUE!</v>
      </c>
      <c r="K328" s="22">
        <v>0</v>
      </c>
      <c r="L328" s="22">
        <v>0</v>
      </c>
      <c r="M328" s="17"/>
    </row>
    <row r="329" spans="1:13">
      <c r="A329" s="25">
        <v>324</v>
      </c>
      <c r="B329" s="26" t="e">
        <f>#VALUE!</f>
        <v>#VALUE!</v>
      </c>
      <c r="C329" s="26" t="e">
        <f>#VALUE!</f>
        <v>#VALUE!</v>
      </c>
      <c r="D329" s="26" t="e">
        <f>#VALUE!</f>
        <v>#VALUE!</v>
      </c>
      <c r="E329" s="18" t="e">
        <f>#VALUE!</f>
        <v>#VALUE!</v>
      </c>
      <c r="F329" s="18" t="e">
        <f>#VALUE!</f>
        <v>#VALUE!</v>
      </c>
      <c r="G329" s="22">
        <v>0</v>
      </c>
      <c r="H329" s="22">
        <v>0</v>
      </c>
      <c r="I329" s="19" t="e">
        <f>#VALUE!</f>
        <v>#VALUE!</v>
      </c>
      <c r="J329" s="19" t="e">
        <f>#VALUE!</f>
        <v>#VALUE!</v>
      </c>
      <c r="K329" s="22">
        <v>0</v>
      </c>
      <c r="L329" s="22">
        <v>0</v>
      </c>
      <c r="M329" s="17"/>
    </row>
    <row r="330" spans="1:13">
      <c r="A330" s="25">
        <v>325</v>
      </c>
      <c r="B330" s="26" t="e">
        <f>#VALUE!</f>
        <v>#VALUE!</v>
      </c>
      <c r="C330" s="26" t="e">
        <f>#VALUE!</f>
        <v>#VALUE!</v>
      </c>
      <c r="D330" s="26" t="e">
        <f>#VALUE!</f>
        <v>#VALUE!</v>
      </c>
      <c r="E330" s="18" t="e">
        <f>#VALUE!</f>
        <v>#VALUE!</v>
      </c>
      <c r="F330" s="18" t="e">
        <f>#VALUE!</f>
        <v>#VALUE!</v>
      </c>
      <c r="G330" s="22">
        <v>0</v>
      </c>
      <c r="H330" s="22">
        <v>0</v>
      </c>
      <c r="I330" s="19" t="e">
        <f>#VALUE!</f>
        <v>#VALUE!</v>
      </c>
      <c r="J330" s="19" t="e">
        <f>#VALUE!</f>
        <v>#VALUE!</v>
      </c>
      <c r="K330" s="22">
        <v>0</v>
      </c>
      <c r="L330" s="22">
        <v>0</v>
      </c>
      <c r="M330" s="17"/>
    </row>
    <row r="331" spans="1:13">
      <c r="A331" s="25">
        <v>326</v>
      </c>
      <c r="B331" s="26" t="e">
        <f>#VALUE!</f>
        <v>#VALUE!</v>
      </c>
      <c r="C331" s="26" t="e">
        <f>#VALUE!</f>
        <v>#VALUE!</v>
      </c>
      <c r="D331" s="26" t="e">
        <f>#VALUE!</f>
        <v>#VALUE!</v>
      </c>
      <c r="E331" s="18" t="e">
        <f>#VALUE!</f>
        <v>#VALUE!</v>
      </c>
      <c r="F331" s="18" t="e">
        <f>#VALUE!</f>
        <v>#VALUE!</v>
      </c>
      <c r="G331" s="22">
        <v>0</v>
      </c>
      <c r="H331" s="22">
        <v>0</v>
      </c>
      <c r="I331" s="19" t="e">
        <f>#VALUE!</f>
        <v>#VALUE!</v>
      </c>
      <c r="J331" s="19" t="e">
        <f>#VALUE!</f>
        <v>#VALUE!</v>
      </c>
      <c r="K331" s="22">
        <v>0</v>
      </c>
      <c r="L331" s="22">
        <v>0</v>
      </c>
      <c r="M331" s="17"/>
    </row>
    <row r="332" spans="1:13">
      <c r="A332" s="25">
        <v>327</v>
      </c>
      <c r="B332" s="26" t="e">
        <f>#VALUE!</f>
        <v>#VALUE!</v>
      </c>
      <c r="C332" s="26" t="e">
        <f>#VALUE!</f>
        <v>#VALUE!</v>
      </c>
      <c r="D332" s="26" t="e">
        <f>#VALUE!</f>
        <v>#VALUE!</v>
      </c>
      <c r="E332" s="18" t="e">
        <f>#VALUE!</f>
        <v>#VALUE!</v>
      </c>
      <c r="F332" s="18" t="e">
        <f>#VALUE!</f>
        <v>#VALUE!</v>
      </c>
      <c r="G332" s="22">
        <v>0</v>
      </c>
      <c r="H332" s="22">
        <v>0</v>
      </c>
      <c r="I332" s="19" t="e">
        <f>#VALUE!</f>
        <v>#VALUE!</v>
      </c>
      <c r="J332" s="19" t="e">
        <f>#VALUE!</f>
        <v>#VALUE!</v>
      </c>
      <c r="K332" s="22">
        <v>0</v>
      </c>
      <c r="L332" s="22">
        <v>0</v>
      </c>
      <c r="M332" s="17"/>
    </row>
    <row r="333" spans="1:13">
      <c r="A333" s="25">
        <v>328</v>
      </c>
      <c r="B333" s="26" t="e">
        <f>#VALUE!</f>
        <v>#VALUE!</v>
      </c>
      <c r="C333" s="26" t="e">
        <f>#VALUE!</f>
        <v>#VALUE!</v>
      </c>
      <c r="D333" s="26" t="e">
        <f>#VALUE!</f>
        <v>#VALUE!</v>
      </c>
      <c r="E333" s="18" t="e">
        <f>#VALUE!</f>
        <v>#VALUE!</v>
      </c>
      <c r="F333" s="18" t="e">
        <f>#VALUE!</f>
        <v>#VALUE!</v>
      </c>
      <c r="G333" s="22">
        <v>0</v>
      </c>
      <c r="H333" s="22">
        <v>0</v>
      </c>
      <c r="I333" s="19" t="e">
        <f>#VALUE!</f>
        <v>#VALUE!</v>
      </c>
      <c r="J333" s="19" t="e">
        <f>#VALUE!</f>
        <v>#VALUE!</v>
      </c>
      <c r="K333" s="22">
        <v>0</v>
      </c>
      <c r="L333" s="22">
        <v>0</v>
      </c>
      <c r="M333" s="17"/>
    </row>
    <row r="334" spans="1:13">
      <c r="A334" s="25">
        <v>329</v>
      </c>
      <c r="B334" s="26" t="e">
        <f>#VALUE!</f>
        <v>#VALUE!</v>
      </c>
      <c r="C334" s="26" t="e">
        <f>#VALUE!</f>
        <v>#VALUE!</v>
      </c>
      <c r="D334" s="26" t="e">
        <f>#VALUE!</f>
        <v>#VALUE!</v>
      </c>
      <c r="E334" s="18" t="e">
        <f>#VALUE!</f>
        <v>#VALUE!</v>
      </c>
      <c r="F334" s="18" t="e">
        <f>#VALUE!</f>
        <v>#VALUE!</v>
      </c>
      <c r="G334" s="22">
        <v>0</v>
      </c>
      <c r="H334" s="22">
        <v>0</v>
      </c>
      <c r="I334" s="19" t="e">
        <f>#VALUE!</f>
        <v>#VALUE!</v>
      </c>
      <c r="J334" s="19" t="e">
        <f>#VALUE!</f>
        <v>#VALUE!</v>
      </c>
      <c r="K334" s="22">
        <v>0</v>
      </c>
      <c r="L334" s="22">
        <v>0</v>
      </c>
      <c r="M334" s="17"/>
    </row>
    <row r="335" spans="1:13">
      <c r="A335" s="25">
        <v>330</v>
      </c>
      <c r="B335" s="26" t="e">
        <f>#VALUE!</f>
        <v>#VALUE!</v>
      </c>
      <c r="C335" s="26" t="e">
        <f>#VALUE!</f>
        <v>#VALUE!</v>
      </c>
      <c r="D335" s="26" t="e">
        <f>#VALUE!</f>
        <v>#VALUE!</v>
      </c>
      <c r="E335" s="18" t="e">
        <f>#VALUE!</f>
        <v>#VALUE!</v>
      </c>
      <c r="F335" s="18" t="e">
        <f>#VALUE!</f>
        <v>#VALUE!</v>
      </c>
      <c r="G335" s="22">
        <v>0</v>
      </c>
      <c r="H335" s="22">
        <v>0</v>
      </c>
      <c r="I335" s="19" t="e">
        <f>#VALUE!</f>
        <v>#VALUE!</v>
      </c>
      <c r="J335" s="19" t="e">
        <f>#VALUE!</f>
        <v>#VALUE!</v>
      </c>
      <c r="K335" s="22">
        <v>0</v>
      </c>
      <c r="L335" s="22">
        <v>0</v>
      </c>
      <c r="M335" s="17"/>
    </row>
    <row r="336" spans="1:13">
      <c r="A336" s="25">
        <v>331</v>
      </c>
      <c r="B336" s="26" t="e">
        <f>#VALUE!</f>
        <v>#VALUE!</v>
      </c>
      <c r="C336" s="26" t="e">
        <f>#VALUE!</f>
        <v>#VALUE!</v>
      </c>
      <c r="D336" s="26" t="e">
        <f>#VALUE!</f>
        <v>#VALUE!</v>
      </c>
      <c r="E336" s="18" t="e">
        <f>#VALUE!</f>
        <v>#VALUE!</v>
      </c>
      <c r="F336" s="18" t="e">
        <f>#VALUE!</f>
        <v>#VALUE!</v>
      </c>
      <c r="G336" s="22">
        <v>0</v>
      </c>
      <c r="H336" s="22">
        <v>0</v>
      </c>
      <c r="I336" s="19" t="e">
        <f>#VALUE!</f>
        <v>#VALUE!</v>
      </c>
      <c r="J336" s="19" t="e">
        <f>#VALUE!</f>
        <v>#VALUE!</v>
      </c>
      <c r="K336" s="22">
        <v>0</v>
      </c>
      <c r="L336" s="22">
        <v>0</v>
      </c>
      <c r="M336" s="17"/>
    </row>
    <row r="337" spans="1:13">
      <c r="A337" s="25">
        <v>332</v>
      </c>
      <c r="B337" s="26" t="e">
        <f>#VALUE!</f>
        <v>#VALUE!</v>
      </c>
      <c r="C337" s="26" t="e">
        <f>#VALUE!</f>
        <v>#VALUE!</v>
      </c>
      <c r="D337" s="26" t="e">
        <f>#VALUE!</f>
        <v>#VALUE!</v>
      </c>
      <c r="E337" s="18" t="e">
        <f>#VALUE!</f>
        <v>#VALUE!</v>
      </c>
      <c r="F337" s="18" t="e">
        <f>#VALUE!</f>
        <v>#VALUE!</v>
      </c>
      <c r="G337" s="22">
        <v>0</v>
      </c>
      <c r="H337" s="22">
        <v>0</v>
      </c>
      <c r="I337" s="19" t="e">
        <f>#VALUE!</f>
        <v>#VALUE!</v>
      </c>
      <c r="J337" s="19" t="e">
        <f>#VALUE!</f>
        <v>#VALUE!</v>
      </c>
      <c r="K337" s="22">
        <v>0</v>
      </c>
      <c r="L337" s="22">
        <v>0</v>
      </c>
      <c r="M337" s="17"/>
    </row>
    <row r="338" spans="1:13">
      <c r="A338" s="25">
        <v>333</v>
      </c>
      <c r="B338" s="26" t="e">
        <f>#VALUE!</f>
        <v>#VALUE!</v>
      </c>
      <c r="C338" s="26" t="e">
        <f>#VALUE!</f>
        <v>#VALUE!</v>
      </c>
      <c r="D338" s="26" t="e">
        <f>#VALUE!</f>
        <v>#VALUE!</v>
      </c>
      <c r="E338" s="18" t="e">
        <f>#VALUE!</f>
        <v>#VALUE!</v>
      </c>
      <c r="F338" s="18" t="e">
        <f>#VALUE!</f>
        <v>#VALUE!</v>
      </c>
      <c r="G338" s="22">
        <v>0</v>
      </c>
      <c r="H338" s="22">
        <v>0</v>
      </c>
      <c r="I338" s="19" t="e">
        <f>#VALUE!</f>
        <v>#VALUE!</v>
      </c>
      <c r="J338" s="19" t="e">
        <f>#VALUE!</f>
        <v>#VALUE!</v>
      </c>
      <c r="K338" s="22">
        <v>0</v>
      </c>
      <c r="L338" s="22">
        <v>0</v>
      </c>
      <c r="M338" s="17"/>
    </row>
    <row r="339" spans="1:13">
      <c r="A339" s="25">
        <v>334</v>
      </c>
      <c r="B339" s="26" t="e">
        <f>#VALUE!</f>
        <v>#VALUE!</v>
      </c>
      <c r="C339" s="26" t="e">
        <f>#VALUE!</f>
        <v>#VALUE!</v>
      </c>
      <c r="D339" s="26" t="e">
        <f>#VALUE!</f>
        <v>#VALUE!</v>
      </c>
      <c r="E339" s="18" t="e">
        <f>#VALUE!</f>
        <v>#VALUE!</v>
      </c>
      <c r="F339" s="18" t="e">
        <f>#VALUE!</f>
        <v>#VALUE!</v>
      </c>
      <c r="G339" s="22">
        <v>0</v>
      </c>
      <c r="H339" s="22">
        <v>0</v>
      </c>
      <c r="I339" s="19" t="e">
        <f>#VALUE!</f>
        <v>#VALUE!</v>
      </c>
      <c r="J339" s="19" t="e">
        <f>#VALUE!</f>
        <v>#VALUE!</v>
      </c>
      <c r="K339" s="22">
        <v>0</v>
      </c>
      <c r="L339" s="22">
        <v>0</v>
      </c>
      <c r="M339" s="17"/>
    </row>
    <row r="340" spans="1:13">
      <c r="A340" s="25">
        <v>335</v>
      </c>
      <c r="B340" s="26" t="e">
        <f>#VALUE!</f>
        <v>#VALUE!</v>
      </c>
      <c r="C340" s="26" t="e">
        <f>#VALUE!</f>
        <v>#VALUE!</v>
      </c>
      <c r="D340" s="26" t="e">
        <f>#VALUE!</f>
        <v>#VALUE!</v>
      </c>
      <c r="E340" s="18" t="e">
        <f>#VALUE!</f>
        <v>#VALUE!</v>
      </c>
      <c r="F340" s="18" t="e">
        <f>#VALUE!</f>
        <v>#VALUE!</v>
      </c>
      <c r="G340" s="22">
        <v>0</v>
      </c>
      <c r="H340" s="22">
        <v>0</v>
      </c>
      <c r="I340" s="19" t="e">
        <f>#VALUE!</f>
        <v>#VALUE!</v>
      </c>
      <c r="J340" s="19" t="e">
        <f>#VALUE!</f>
        <v>#VALUE!</v>
      </c>
      <c r="K340" s="22">
        <v>0</v>
      </c>
      <c r="L340" s="22">
        <v>0</v>
      </c>
      <c r="M340" s="17"/>
    </row>
    <row r="341" spans="1:13">
      <c r="A341" s="25">
        <v>336</v>
      </c>
      <c r="B341" s="26" t="e">
        <f>#VALUE!</f>
        <v>#VALUE!</v>
      </c>
      <c r="C341" s="26" t="e">
        <f>#VALUE!</f>
        <v>#VALUE!</v>
      </c>
      <c r="D341" s="26" t="e">
        <f>#VALUE!</f>
        <v>#VALUE!</v>
      </c>
      <c r="E341" s="18" t="e">
        <f>#VALUE!</f>
        <v>#VALUE!</v>
      </c>
      <c r="F341" s="18" t="e">
        <f>#VALUE!</f>
        <v>#VALUE!</v>
      </c>
      <c r="G341" s="22">
        <v>0</v>
      </c>
      <c r="H341" s="22">
        <v>0</v>
      </c>
      <c r="I341" s="19" t="e">
        <f>#VALUE!</f>
        <v>#VALUE!</v>
      </c>
      <c r="J341" s="19" t="e">
        <f>#VALUE!</f>
        <v>#VALUE!</v>
      </c>
      <c r="K341" s="22">
        <v>0</v>
      </c>
      <c r="L341" s="22">
        <v>0</v>
      </c>
      <c r="M341" s="17"/>
    </row>
    <row r="342" spans="1:13">
      <c r="A342" s="25">
        <v>337</v>
      </c>
      <c r="B342" s="26" t="e">
        <f>#VALUE!</f>
        <v>#VALUE!</v>
      </c>
      <c r="C342" s="26" t="e">
        <f>#VALUE!</f>
        <v>#VALUE!</v>
      </c>
      <c r="D342" s="26" t="e">
        <f>#VALUE!</f>
        <v>#VALUE!</v>
      </c>
      <c r="E342" s="18" t="e">
        <f>#VALUE!</f>
        <v>#VALUE!</v>
      </c>
      <c r="F342" s="18" t="e">
        <f>#VALUE!</f>
        <v>#VALUE!</v>
      </c>
      <c r="G342" s="22">
        <v>0</v>
      </c>
      <c r="H342" s="22">
        <v>0</v>
      </c>
      <c r="I342" s="19" t="e">
        <f>#VALUE!</f>
        <v>#VALUE!</v>
      </c>
      <c r="J342" s="19" t="e">
        <f>#VALUE!</f>
        <v>#VALUE!</v>
      </c>
      <c r="K342" s="22">
        <v>0</v>
      </c>
      <c r="L342" s="22">
        <v>0</v>
      </c>
      <c r="M342" s="17"/>
    </row>
    <row r="343" spans="1:13">
      <c r="A343" s="25">
        <v>338</v>
      </c>
      <c r="B343" s="26" t="e">
        <f>#VALUE!</f>
        <v>#VALUE!</v>
      </c>
      <c r="C343" s="26" t="e">
        <f>#VALUE!</f>
        <v>#VALUE!</v>
      </c>
      <c r="D343" s="26" t="e">
        <f>#VALUE!</f>
        <v>#VALUE!</v>
      </c>
      <c r="E343" s="18" t="e">
        <f>#VALUE!</f>
        <v>#VALUE!</v>
      </c>
      <c r="F343" s="18" t="e">
        <f>#VALUE!</f>
        <v>#VALUE!</v>
      </c>
      <c r="G343" s="22">
        <v>0</v>
      </c>
      <c r="H343" s="22">
        <v>0</v>
      </c>
      <c r="I343" s="19" t="e">
        <f>#VALUE!</f>
        <v>#VALUE!</v>
      </c>
      <c r="J343" s="19" t="e">
        <f>#VALUE!</f>
        <v>#VALUE!</v>
      </c>
      <c r="K343" s="22">
        <v>0</v>
      </c>
      <c r="L343" s="22">
        <v>0</v>
      </c>
      <c r="M343" s="17"/>
    </row>
    <row r="344" spans="1:13">
      <c r="A344" s="25">
        <v>339</v>
      </c>
      <c r="B344" s="26" t="e">
        <f>#VALUE!</f>
        <v>#VALUE!</v>
      </c>
      <c r="C344" s="26" t="e">
        <f>#VALUE!</f>
        <v>#VALUE!</v>
      </c>
      <c r="D344" s="26" t="e">
        <f>#VALUE!</f>
        <v>#VALUE!</v>
      </c>
      <c r="E344" s="18" t="e">
        <f>#VALUE!</f>
        <v>#VALUE!</v>
      </c>
      <c r="F344" s="18" t="e">
        <f>#VALUE!</f>
        <v>#VALUE!</v>
      </c>
      <c r="G344" s="22">
        <v>0</v>
      </c>
      <c r="H344" s="22">
        <v>0</v>
      </c>
      <c r="I344" s="19" t="e">
        <f>#VALUE!</f>
        <v>#VALUE!</v>
      </c>
      <c r="J344" s="19" t="e">
        <f>#VALUE!</f>
        <v>#VALUE!</v>
      </c>
      <c r="K344" s="22">
        <v>0</v>
      </c>
      <c r="L344" s="22">
        <v>0</v>
      </c>
      <c r="M344" s="17"/>
    </row>
    <row r="345" spans="1:13">
      <c r="A345" s="25">
        <v>340</v>
      </c>
      <c r="B345" s="26" t="e">
        <f>#VALUE!</f>
        <v>#VALUE!</v>
      </c>
      <c r="C345" s="26" t="e">
        <f>#VALUE!</f>
        <v>#VALUE!</v>
      </c>
      <c r="D345" s="26" t="e">
        <f>#VALUE!</f>
        <v>#VALUE!</v>
      </c>
      <c r="E345" s="18" t="e">
        <f>#VALUE!</f>
        <v>#VALUE!</v>
      </c>
      <c r="F345" s="18" t="e">
        <f>#VALUE!</f>
        <v>#VALUE!</v>
      </c>
      <c r="G345" s="22">
        <v>0</v>
      </c>
      <c r="H345" s="22">
        <v>0</v>
      </c>
      <c r="I345" s="19" t="e">
        <f>#VALUE!</f>
        <v>#VALUE!</v>
      </c>
      <c r="J345" s="19" t="e">
        <f>#VALUE!</f>
        <v>#VALUE!</v>
      </c>
      <c r="K345" s="22">
        <v>0</v>
      </c>
      <c r="L345" s="22">
        <v>0</v>
      </c>
      <c r="M345" s="17"/>
    </row>
    <row r="346" spans="1:13">
      <c r="A346" s="25">
        <v>341</v>
      </c>
      <c r="B346" s="26" t="e">
        <f>#VALUE!</f>
        <v>#VALUE!</v>
      </c>
      <c r="C346" s="26" t="e">
        <f>#VALUE!</f>
        <v>#VALUE!</v>
      </c>
      <c r="D346" s="26" t="e">
        <f>#VALUE!</f>
        <v>#VALUE!</v>
      </c>
      <c r="E346" s="18" t="e">
        <f>#VALUE!</f>
        <v>#VALUE!</v>
      </c>
      <c r="F346" s="18" t="e">
        <f>#VALUE!</f>
        <v>#VALUE!</v>
      </c>
      <c r="G346" s="22">
        <v>0</v>
      </c>
      <c r="H346" s="22">
        <v>0</v>
      </c>
      <c r="I346" s="19" t="e">
        <f>#VALUE!</f>
        <v>#VALUE!</v>
      </c>
      <c r="J346" s="19" t="e">
        <f>#VALUE!</f>
        <v>#VALUE!</v>
      </c>
      <c r="K346" s="22">
        <v>0</v>
      </c>
      <c r="L346" s="22">
        <v>0</v>
      </c>
      <c r="M346" s="17"/>
    </row>
    <row r="347" spans="1:13">
      <c r="A347" s="25">
        <v>342</v>
      </c>
      <c r="B347" s="26" t="e">
        <f>#VALUE!</f>
        <v>#VALUE!</v>
      </c>
      <c r="C347" s="26" t="e">
        <f>#VALUE!</f>
        <v>#VALUE!</v>
      </c>
      <c r="D347" s="26" t="e">
        <f>#VALUE!</f>
        <v>#VALUE!</v>
      </c>
      <c r="E347" s="18" t="e">
        <f>#VALUE!</f>
        <v>#VALUE!</v>
      </c>
      <c r="F347" s="18" t="e">
        <f>#VALUE!</f>
        <v>#VALUE!</v>
      </c>
      <c r="G347" s="22">
        <v>0</v>
      </c>
      <c r="H347" s="22">
        <v>0</v>
      </c>
      <c r="I347" s="19" t="e">
        <f>#VALUE!</f>
        <v>#VALUE!</v>
      </c>
      <c r="J347" s="19" t="e">
        <f>#VALUE!</f>
        <v>#VALUE!</v>
      </c>
      <c r="K347" s="22">
        <v>0</v>
      </c>
      <c r="L347" s="22">
        <v>0</v>
      </c>
      <c r="M347" s="17"/>
    </row>
    <row r="348" spans="1:13">
      <c r="A348" s="25">
        <v>343</v>
      </c>
      <c r="B348" s="26" t="e">
        <f>#VALUE!</f>
        <v>#VALUE!</v>
      </c>
      <c r="C348" s="26" t="e">
        <f>#VALUE!</f>
        <v>#VALUE!</v>
      </c>
      <c r="D348" s="26" t="e">
        <f>#VALUE!</f>
        <v>#VALUE!</v>
      </c>
      <c r="E348" s="18" t="e">
        <f>#VALUE!</f>
        <v>#VALUE!</v>
      </c>
      <c r="F348" s="18" t="e">
        <f>#VALUE!</f>
        <v>#VALUE!</v>
      </c>
      <c r="G348" s="22">
        <v>0</v>
      </c>
      <c r="H348" s="22">
        <v>0</v>
      </c>
      <c r="I348" s="19" t="e">
        <f>#VALUE!</f>
        <v>#VALUE!</v>
      </c>
      <c r="J348" s="19" t="e">
        <f>#VALUE!</f>
        <v>#VALUE!</v>
      </c>
      <c r="K348" s="22">
        <v>0</v>
      </c>
      <c r="L348" s="22">
        <v>0</v>
      </c>
      <c r="M348" s="17"/>
    </row>
    <row r="349" spans="1:13">
      <c r="A349" s="25">
        <v>344</v>
      </c>
      <c r="B349" s="26" t="e">
        <f>#VALUE!</f>
        <v>#VALUE!</v>
      </c>
      <c r="C349" s="26" t="e">
        <f>#VALUE!</f>
        <v>#VALUE!</v>
      </c>
      <c r="D349" s="26" t="e">
        <f>#VALUE!</f>
        <v>#VALUE!</v>
      </c>
      <c r="E349" s="18" t="e">
        <f>#VALUE!</f>
        <v>#VALUE!</v>
      </c>
      <c r="F349" s="18" t="e">
        <f>#VALUE!</f>
        <v>#VALUE!</v>
      </c>
      <c r="G349" s="22">
        <v>0</v>
      </c>
      <c r="H349" s="22">
        <v>0</v>
      </c>
      <c r="I349" s="19" t="e">
        <f>#VALUE!</f>
        <v>#VALUE!</v>
      </c>
      <c r="J349" s="19" t="e">
        <f>#VALUE!</f>
        <v>#VALUE!</v>
      </c>
      <c r="K349" s="22">
        <v>0</v>
      </c>
      <c r="L349" s="22">
        <v>0</v>
      </c>
      <c r="M349" s="17"/>
    </row>
    <row r="350" spans="1:13">
      <c r="A350" s="25">
        <v>345</v>
      </c>
      <c r="B350" s="26" t="e">
        <f>#VALUE!</f>
        <v>#VALUE!</v>
      </c>
      <c r="C350" s="26" t="e">
        <f>#VALUE!</f>
        <v>#VALUE!</v>
      </c>
      <c r="D350" s="26" t="e">
        <f>#VALUE!</f>
        <v>#VALUE!</v>
      </c>
      <c r="E350" s="18" t="e">
        <f>#VALUE!</f>
        <v>#VALUE!</v>
      </c>
      <c r="F350" s="18" t="e">
        <f>#VALUE!</f>
        <v>#VALUE!</v>
      </c>
      <c r="G350" s="22">
        <v>0</v>
      </c>
      <c r="H350" s="22">
        <v>0</v>
      </c>
      <c r="I350" s="19" t="e">
        <f>#VALUE!</f>
        <v>#VALUE!</v>
      </c>
      <c r="J350" s="19" t="e">
        <f>#VALUE!</f>
        <v>#VALUE!</v>
      </c>
      <c r="K350" s="22">
        <v>0</v>
      </c>
      <c r="L350" s="22">
        <v>0</v>
      </c>
      <c r="M350" s="17"/>
    </row>
    <row r="351" spans="1:13">
      <c r="A351" s="25">
        <v>346</v>
      </c>
      <c r="B351" s="26" t="e">
        <f>#VALUE!</f>
        <v>#VALUE!</v>
      </c>
      <c r="C351" s="26" t="e">
        <f>#VALUE!</f>
        <v>#VALUE!</v>
      </c>
      <c r="D351" s="26" t="e">
        <f>#VALUE!</f>
        <v>#VALUE!</v>
      </c>
      <c r="E351" s="18" t="e">
        <f>#VALUE!</f>
        <v>#VALUE!</v>
      </c>
      <c r="F351" s="18" t="e">
        <f>#VALUE!</f>
        <v>#VALUE!</v>
      </c>
      <c r="G351" s="22">
        <v>0</v>
      </c>
      <c r="H351" s="22">
        <v>0</v>
      </c>
      <c r="I351" s="19" t="e">
        <f>#VALUE!</f>
        <v>#VALUE!</v>
      </c>
      <c r="J351" s="19" t="e">
        <f>#VALUE!</f>
        <v>#VALUE!</v>
      </c>
      <c r="K351" s="22">
        <v>0</v>
      </c>
      <c r="L351" s="22">
        <v>0</v>
      </c>
      <c r="M351" s="17"/>
    </row>
    <row r="352" spans="1:13">
      <c r="A352" s="25">
        <v>347</v>
      </c>
      <c r="B352" s="26" t="e">
        <f>#VALUE!</f>
        <v>#VALUE!</v>
      </c>
      <c r="C352" s="26" t="e">
        <f>#VALUE!</f>
        <v>#VALUE!</v>
      </c>
      <c r="D352" s="26" t="e">
        <f>#VALUE!</f>
        <v>#VALUE!</v>
      </c>
      <c r="E352" s="18" t="e">
        <f>#VALUE!</f>
        <v>#VALUE!</v>
      </c>
      <c r="F352" s="18" t="e">
        <f>#VALUE!</f>
        <v>#VALUE!</v>
      </c>
      <c r="G352" s="22">
        <v>0</v>
      </c>
      <c r="H352" s="22">
        <v>0</v>
      </c>
      <c r="I352" s="19" t="e">
        <f>#VALUE!</f>
        <v>#VALUE!</v>
      </c>
      <c r="J352" s="19" t="e">
        <f>#VALUE!</f>
        <v>#VALUE!</v>
      </c>
      <c r="K352" s="22">
        <v>0</v>
      </c>
      <c r="L352" s="22">
        <v>0</v>
      </c>
      <c r="M352" s="17"/>
    </row>
    <row r="353" spans="1:13">
      <c r="A353" s="25">
        <v>348</v>
      </c>
      <c r="B353" s="26" t="e">
        <f>#VALUE!</f>
        <v>#VALUE!</v>
      </c>
      <c r="C353" s="26" t="e">
        <f>#VALUE!</f>
        <v>#VALUE!</v>
      </c>
      <c r="D353" s="26" t="e">
        <f>#VALUE!</f>
        <v>#VALUE!</v>
      </c>
      <c r="E353" s="18" t="e">
        <f>#VALUE!</f>
        <v>#VALUE!</v>
      </c>
      <c r="F353" s="18" t="e">
        <f>#VALUE!</f>
        <v>#VALUE!</v>
      </c>
      <c r="G353" s="22">
        <v>0</v>
      </c>
      <c r="H353" s="22">
        <v>0</v>
      </c>
      <c r="I353" s="19" t="e">
        <f>#VALUE!</f>
        <v>#VALUE!</v>
      </c>
      <c r="J353" s="19" t="e">
        <f>#VALUE!</f>
        <v>#VALUE!</v>
      </c>
      <c r="K353" s="22">
        <v>0</v>
      </c>
      <c r="L353" s="22">
        <v>0</v>
      </c>
      <c r="M353" s="17"/>
    </row>
    <row r="354" spans="1:13">
      <c r="A354" s="25">
        <v>349</v>
      </c>
      <c r="B354" s="26" t="e">
        <f>#VALUE!</f>
        <v>#VALUE!</v>
      </c>
      <c r="C354" s="26" t="e">
        <f>#VALUE!</f>
        <v>#VALUE!</v>
      </c>
      <c r="D354" s="26" t="e">
        <f>#VALUE!</f>
        <v>#VALUE!</v>
      </c>
      <c r="E354" s="18" t="e">
        <f>#VALUE!</f>
        <v>#VALUE!</v>
      </c>
      <c r="F354" s="18" t="e">
        <f>#VALUE!</f>
        <v>#VALUE!</v>
      </c>
      <c r="G354" s="22">
        <v>0</v>
      </c>
      <c r="H354" s="22">
        <v>0</v>
      </c>
      <c r="I354" s="19" t="e">
        <f>#VALUE!</f>
        <v>#VALUE!</v>
      </c>
      <c r="J354" s="19" t="e">
        <f>#VALUE!</f>
        <v>#VALUE!</v>
      </c>
      <c r="K354" s="22">
        <v>0</v>
      </c>
      <c r="L354" s="22">
        <v>0</v>
      </c>
      <c r="M354" s="17"/>
    </row>
    <row r="355" spans="1:13">
      <c r="A355" s="25">
        <v>350</v>
      </c>
      <c r="B355" s="26" t="e">
        <f>#VALUE!</f>
        <v>#VALUE!</v>
      </c>
      <c r="C355" s="26" t="e">
        <f>#VALUE!</f>
        <v>#VALUE!</v>
      </c>
      <c r="D355" s="26" t="e">
        <f>#VALUE!</f>
        <v>#VALUE!</v>
      </c>
      <c r="E355" s="18" t="e">
        <f>#VALUE!</f>
        <v>#VALUE!</v>
      </c>
      <c r="F355" s="18" t="e">
        <f>#VALUE!</f>
        <v>#VALUE!</v>
      </c>
      <c r="G355" s="22">
        <v>0</v>
      </c>
      <c r="H355" s="22">
        <v>0</v>
      </c>
      <c r="I355" s="19" t="e">
        <f>#VALUE!</f>
        <v>#VALUE!</v>
      </c>
      <c r="J355" s="19" t="e">
        <f>#VALUE!</f>
        <v>#VALUE!</v>
      </c>
      <c r="K355" s="22">
        <v>0</v>
      </c>
      <c r="L355" s="22">
        <v>0</v>
      </c>
      <c r="M355" s="17"/>
    </row>
    <row r="356" spans="1:13">
      <c r="A356" s="25">
        <v>351</v>
      </c>
      <c r="B356" s="26" t="e">
        <f>#VALUE!</f>
        <v>#VALUE!</v>
      </c>
      <c r="C356" s="26" t="e">
        <f>#VALUE!</f>
        <v>#VALUE!</v>
      </c>
      <c r="D356" s="26" t="e">
        <f>#VALUE!</f>
        <v>#VALUE!</v>
      </c>
      <c r="E356" s="18" t="e">
        <f>#VALUE!</f>
        <v>#VALUE!</v>
      </c>
      <c r="F356" s="18" t="e">
        <f>#VALUE!</f>
        <v>#VALUE!</v>
      </c>
      <c r="G356" s="22">
        <v>0</v>
      </c>
      <c r="H356" s="22">
        <v>0</v>
      </c>
      <c r="I356" s="19" t="e">
        <f>#VALUE!</f>
        <v>#VALUE!</v>
      </c>
      <c r="J356" s="19" t="e">
        <f>#VALUE!</f>
        <v>#VALUE!</v>
      </c>
      <c r="K356" s="22">
        <v>0</v>
      </c>
      <c r="L356" s="22">
        <v>0</v>
      </c>
      <c r="M356" s="17"/>
    </row>
    <row r="357" spans="1:13">
      <c r="A357" s="25">
        <v>352</v>
      </c>
      <c r="B357" s="26" t="e">
        <f>#VALUE!</f>
        <v>#VALUE!</v>
      </c>
      <c r="C357" s="26" t="e">
        <f>#VALUE!</f>
        <v>#VALUE!</v>
      </c>
      <c r="D357" s="26" t="e">
        <f>#VALUE!</f>
        <v>#VALUE!</v>
      </c>
      <c r="E357" s="18" t="e">
        <f>#VALUE!</f>
        <v>#VALUE!</v>
      </c>
      <c r="F357" s="18" t="e">
        <f>#VALUE!</f>
        <v>#VALUE!</v>
      </c>
      <c r="G357" s="22">
        <v>0</v>
      </c>
      <c r="H357" s="22">
        <v>0</v>
      </c>
      <c r="I357" s="19" t="e">
        <f>#VALUE!</f>
        <v>#VALUE!</v>
      </c>
      <c r="J357" s="19" t="e">
        <f>#VALUE!</f>
        <v>#VALUE!</v>
      </c>
      <c r="K357" s="22">
        <v>0</v>
      </c>
      <c r="L357" s="22">
        <v>0</v>
      </c>
      <c r="M357" s="17"/>
    </row>
    <row r="358" spans="1:13">
      <c r="A358" s="25">
        <v>353</v>
      </c>
      <c r="B358" s="26" t="e">
        <f>#VALUE!</f>
        <v>#VALUE!</v>
      </c>
      <c r="C358" s="26" t="e">
        <f>#VALUE!</f>
        <v>#VALUE!</v>
      </c>
      <c r="D358" s="26" t="e">
        <f>#VALUE!</f>
        <v>#VALUE!</v>
      </c>
      <c r="E358" s="18" t="e">
        <f>#VALUE!</f>
        <v>#VALUE!</v>
      </c>
      <c r="F358" s="18" t="e">
        <f>#VALUE!</f>
        <v>#VALUE!</v>
      </c>
      <c r="G358" s="22">
        <v>0</v>
      </c>
      <c r="H358" s="22">
        <v>0</v>
      </c>
      <c r="I358" s="19" t="e">
        <f>#VALUE!</f>
        <v>#VALUE!</v>
      </c>
      <c r="J358" s="19" t="e">
        <f>#VALUE!</f>
        <v>#VALUE!</v>
      </c>
      <c r="K358" s="22">
        <v>0</v>
      </c>
      <c r="L358" s="22">
        <v>0</v>
      </c>
      <c r="M358" s="17"/>
    </row>
    <row r="359" spans="1:13">
      <c r="A359" s="25">
        <v>354</v>
      </c>
      <c r="B359" s="26" t="e">
        <f>#VALUE!</f>
        <v>#VALUE!</v>
      </c>
      <c r="C359" s="26" t="e">
        <f>#VALUE!</f>
        <v>#VALUE!</v>
      </c>
      <c r="D359" s="26" t="e">
        <f>#VALUE!</f>
        <v>#VALUE!</v>
      </c>
      <c r="E359" s="18" t="e">
        <f>#VALUE!</f>
        <v>#VALUE!</v>
      </c>
      <c r="F359" s="18" t="e">
        <f>#VALUE!</f>
        <v>#VALUE!</v>
      </c>
      <c r="G359" s="22">
        <v>0</v>
      </c>
      <c r="H359" s="22">
        <v>0</v>
      </c>
      <c r="I359" s="19" t="e">
        <f>#VALUE!</f>
        <v>#VALUE!</v>
      </c>
      <c r="J359" s="19" t="e">
        <f>#VALUE!</f>
        <v>#VALUE!</v>
      </c>
      <c r="K359" s="22">
        <v>0</v>
      </c>
      <c r="L359" s="22">
        <v>0</v>
      </c>
      <c r="M359" s="17"/>
    </row>
    <row r="360" spans="1:13">
      <c r="A360" s="25">
        <v>355</v>
      </c>
      <c r="B360" s="26" t="e">
        <f>#VALUE!</f>
        <v>#VALUE!</v>
      </c>
      <c r="C360" s="26" t="e">
        <f>#VALUE!</f>
        <v>#VALUE!</v>
      </c>
      <c r="D360" s="26" t="e">
        <f>#VALUE!</f>
        <v>#VALUE!</v>
      </c>
      <c r="E360" s="18" t="e">
        <f>#VALUE!</f>
        <v>#VALUE!</v>
      </c>
      <c r="F360" s="18" t="e">
        <f>#VALUE!</f>
        <v>#VALUE!</v>
      </c>
      <c r="G360" s="22">
        <v>0</v>
      </c>
      <c r="H360" s="22">
        <v>0</v>
      </c>
      <c r="I360" s="19" t="e">
        <f>#VALUE!</f>
        <v>#VALUE!</v>
      </c>
      <c r="J360" s="19" t="e">
        <f>#VALUE!</f>
        <v>#VALUE!</v>
      </c>
      <c r="K360" s="22">
        <v>0</v>
      </c>
      <c r="L360" s="22">
        <v>0</v>
      </c>
      <c r="M360" s="17"/>
    </row>
    <row r="361" spans="1:13">
      <c r="A361" s="25">
        <v>356</v>
      </c>
      <c r="B361" s="26" t="e">
        <f>#VALUE!</f>
        <v>#VALUE!</v>
      </c>
      <c r="C361" s="26" t="e">
        <f>#VALUE!</f>
        <v>#VALUE!</v>
      </c>
      <c r="D361" s="26" t="e">
        <f>#VALUE!</f>
        <v>#VALUE!</v>
      </c>
      <c r="E361" s="18" t="e">
        <f>#VALUE!</f>
        <v>#VALUE!</v>
      </c>
      <c r="F361" s="18" t="e">
        <f>#VALUE!</f>
        <v>#VALUE!</v>
      </c>
      <c r="G361" s="22">
        <v>0</v>
      </c>
      <c r="H361" s="22">
        <v>0</v>
      </c>
      <c r="I361" s="19" t="e">
        <f>#VALUE!</f>
        <v>#VALUE!</v>
      </c>
      <c r="J361" s="19" t="e">
        <f>#VALUE!</f>
        <v>#VALUE!</v>
      </c>
      <c r="K361" s="22">
        <v>0</v>
      </c>
      <c r="L361" s="22">
        <v>0</v>
      </c>
      <c r="M361" s="17"/>
    </row>
    <row r="362" spans="1:13">
      <c r="A362" s="25">
        <v>357</v>
      </c>
      <c r="B362" s="26" t="e">
        <f>#VALUE!</f>
        <v>#VALUE!</v>
      </c>
      <c r="C362" s="26" t="e">
        <f>#VALUE!</f>
        <v>#VALUE!</v>
      </c>
      <c r="D362" s="26" t="e">
        <f>#VALUE!</f>
        <v>#VALUE!</v>
      </c>
      <c r="E362" s="18" t="e">
        <f>#VALUE!</f>
        <v>#VALUE!</v>
      </c>
      <c r="F362" s="18" t="e">
        <f>#VALUE!</f>
        <v>#VALUE!</v>
      </c>
      <c r="G362" s="22">
        <v>0</v>
      </c>
      <c r="H362" s="22">
        <v>0</v>
      </c>
      <c r="I362" s="19" t="e">
        <f>#VALUE!</f>
        <v>#VALUE!</v>
      </c>
      <c r="J362" s="19" t="e">
        <f>#VALUE!</f>
        <v>#VALUE!</v>
      </c>
      <c r="K362" s="22">
        <v>0</v>
      </c>
      <c r="L362" s="22">
        <v>0</v>
      </c>
      <c r="M362" s="17"/>
    </row>
    <row r="363" spans="1:13">
      <c r="A363" s="25">
        <v>358</v>
      </c>
      <c r="B363" s="26" t="e">
        <f>#VALUE!</f>
        <v>#VALUE!</v>
      </c>
      <c r="C363" s="26" t="e">
        <f>#VALUE!</f>
        <v>#VALUE!</v>
      </c>
      <c r="D363" s="26" t="e">
        <f>#VALUE!</f>
        <v>#VALUE!</v>
      </c>
      <c r="E363" s="18" t="e">
        <f>#VALUE!</f>
        <v>#VALUE!</v>
      </c>
      <c r="F363" s="18" t="e">
        <f>#VALUE!</f>
        <v>#VALUE!</v>
      </c>
      <c r="G363" s="22">
        <v>0</v>
      </c>
      <c r="H363" s="22">
        <v>0</v>
      </c>
      <c r="I363" s="19" t="e">
        <f>#VALUE!</f>
        <v>#VALUE!</v>
      </c>
      <c r="J363" s="19" t="e">
        <f>#VALUE!</f>
        <v>#VALUE!</v>
      </c>
      <c r="K363" s="22">
        <v>0</v>
      </c>
      <c r="L363" s="22">
        <v>0</v>
      </c>
      <c r="M363" s="17"/>
    </row>
    <row r="364" spans="1:13">
      <c r="A364" s="25">
        <v>359</v>
      </c>
      <c r="B364" s="26" t="e">
        <f>#VALUE!</f>
        <v>#VALUE!</v>
      </c>
      <c r="C364" s="26" t="e">
        <f>#VALUE!</f>
        <v>#VALUE!</v>
      </c>
      <c r="D364" s="26" t="e">
        <f>#VALUE!</f>
        <v>#VALUE!</v>
      </c>
      <c r="E364" s="18" t="e">
        <f>#VALUE!</f>
        <v>#VALUE!</v>
      </c>
      <c r="F364" s="18" t="e">
        <f>#VALUE!</f>
        <v>#VALUE!</v>
      </c>
      <c r="G364" s="22">
        <v>0</v>
      </c>
      <c r="H364" s="22">
        <v>0</v>
      </c>
      <c r="I364" s="19" t="e">
        <f>#VALUE!</f>
        <v>#VALUE!</v>
      </c>
      <c r="J364" s="19" t="e">
        <f>#VALUE!</f>
        <v>#VALUE!</v>
      </c>
      <c r="K364" s="22">
        <v>0</v>
      </c>
      <c r="L364" s="22">
        <v>0</v>
      </c>
      <c r="M364" s="17"/>
    </row>
    <row r="365" spans="1:13">
      <c r="A365" s="25">
        <v>360</v>
      </c>
      <c r="B365" s="26" t="e">
        <f>#VALUE!</f>
        <v>#VALUE!</v>
      </c>
      <c r="C365" s="26" t="e">
        <f>#VALUE!</f>
        <v>#VALUE!</v>
      </c>
      <c r="D365" s="26" t="e">
        <f>#VALUE!</f>
        <v>#VALUE!</v>
      </c>
      <c r="E365" s="18" t="e">
        <f>#VALUE!</f>
        <v>#VALUE!</v>
      </c>
      <c r="F365" s="18" t="e">
        <f>#VALUE!</f>
        <v>#VALUE!</v>
      </c>
      <c r="G365" s="22">
        <v>0</v>
      </c>
      <c r="H365" s="22">
        <v>0</v>
      </c>
      <c r="I365" s="19" t="e">
        <f>#VALUE!</f>
        <v>#VALUE!</v>
      </c>
      <c r="J365" s="19" t="e">
        <f>#VALUE!</f>
        <v>#VALUE!</v>
      </c>
      <c r="K365" s="22">
        <v>0</v>
      </c>
      <c r="L365" s="22">
        <v>0</v>
      </c>
      <c r="M365" s="17"/>
    </row>
    <row r="366" spans="1:13">
      <c r="A366" s="25">
        <v>361</v>
      </c>
      <c r="B366" s="26" t="e">
        <f>#VALUE!</f>
        <v>#VALUE!</v>
      </c>
      <c r="C366" s="26" t="e">
        <f>#VALUE!</f>
        <v>#VALUE!</v>
      </c>
      <c r="D366" s="26" t="e">
        <f>#VALUE!</f>
        <v>#VALUE!</v>
      </c>
      <c r="E366" s="18" t="e">
        <f>#VALUE!</f>
        <v>#VALUE!</v>
      </c>
      <c r="F366" s="18" t="e">
        <f>#VALUE!</f>
        <v>#VALUE!</v>
      </c>
      <c r="G366" s="22">
        <v>0</v>
      </c>
      <c r="H366" s="22">
        <v>0</v>
      </c>
      <c r="I366" s="19" t="e">
        <f>#VALUE!</f>
        <v>#VALUE!</v>
      </c>
      <c r="J366" s="19" t="e">
        <f>#VALUE!</f>
        <v>#VALUE!</v>
      </c>
      <c r="K366" s="22">
        <v>0</v>
      </c>
      <c r="L366" s="22">
        <v>0</v>
      </c>
      <c r="M366" s="17"/>
    </row>
    <row r="367" spans="1:13">
      <c r="A367" s="25">
        <v>362</v>
      </c>
      <c r="B367" s="26" t="e">
        <f>#VALUE!</f>
        <v>#VALUE!</v>
      </c>
      <c r="C367" s="26" t="e">
        <f>#VALUE!</f>
        <v>#VALUE!</v>
      </c>
      <c r="D367" s="26" t="e">
        <f>#VALUE!</f>
        <v>#VALUE!</v>
      </c>
      <c r="E367" s="18" t="e">
        <f>#VALUE!</f>
        <v>#VALUE!</v>
      </c>
      <c r="F367" s="18" t="e">
        <f>#VALUE!</f>
        <v>#VALUE!</v>
      </c>
      <c r="G367" s="22">
        <v>0</v>
      </c>
      <c r="H367" s="22">
        <v>0</v>
      </c>
      <c r="I367" s="19" t="e">
        <f>#VALUE!</f>
        <v>#VALUE!</v>
      </c>
      <c r="J367" s="19" t="e">
        <f>#VALUE!</f>
        <v>#VALUE!</v>
      </c>
      <c r="K367" s="22">
        <v>0</v>
      </c>
      <c r="L367" s="22">
        <v>0</v>
      </c>
      <c r="M367" s="17"/>
    </row>
    <row r="368" spans="1:13">
      <c r="A368" s="25">
        <v>363</v>
      </c>
      <c r="B368" s="26" t="e">
        <f>#VALUE!</f>
        <v>#VALUE!</v>
      </c>
      <c r="C368" s="26" t="e">
        <f>#VALUE!</f>
        <v>#VALUE!</v>
      </c>
      <c r="D368" s="26" t="e">
        <f>#VALUE!</f>
        <v>#VALUE!</v>
      </c>
      <c r="E368" s="18" t="e">
        <f>#VALUE!</f>
        <v>#VALUE!</v>
      </c>
      <c r="F368" s="18" t="e">
        <f>#VALUE!</f>
        <v>#VALUE!</v>
      </c>
      <c r="G368" s="22">
        <v>0</v>
      </c>
      <c r="H368" s="22">
        <v>0</v>
      </c>
      <c r="I368" s="19" t="e">
        <f>#VALUE!</f>
        <v>#VALUE!</v>
      </c>
      <c r="J368" s="19" t="e">
        <f>#VALUE!</f>
        <v>#VALUE!</v>
      </c>
      <c r="K368" s="22">
        <v>0</v>
      </c>
      <c r="L368" s="22">
        <v>0</v>
      </c>
      <c r="M368" s="17"/>
    </row>
    <row r="369" spans="1:13">
      <c r="A369" s="25">
        <v>364</v>
      </c>
      <c r="B369" s="26" t="e">
        <f>#VALUE!</f>
        <v>#VALUE!</v>
      </c>
      <c r="C369" s="26" t="e">
        <f>#VALUE!</f>
        <v>#VALUE!</v>
      </c>
      <c r="D369" s="26" t="e">
        <f>#VALUE!</f>
        <v>#VALUE!</v>
      </c>
      <c r="E369" s="18" t="e">
        <f>#VALUE!</f>
        <v>#VALUE!</v>
      </c>
      <c r="F369" s="18" t="e">
        <f>#VALUE!</f>
        <v>#VALUE!</v>
      </c>
      <c r="G369" s="22">
        <v>0</v>
      </c>
      <c r="H369" s="22">
        <v>0</v>
      </c>
      <c r="I369" s="19" t="e">
        <f>#VALUE!</f>
        <v>#VALUE!</v>
      </c>
      <c r="J369" s="19" t="e">
        <f>#VALUE!</f>
        <v>#VALUE!</v>
      </c>
      <c r="K369" s="22">
        <v>0</v>
      </c>
      <c r="L369" s="22">
        <v>0</v>
      </c>
      <c r="M369" s="17"/>
    </row>
    <row r="370" spans="1:13">
      <c r="A370" s="25">
        <v>365</v>
      </c>
      <c r="B370" s="26" t="e">
        <f>#VALUE!</f>
        <v>#VALUE!</v>
      </c>
      <c r="C370" s="26" t="e">
        <f>#VALUE!</f>
        <v>#VALUE!</v>
      </c>
      <c r="D370" s="26" t="e">
        <f>#VALUE!</f>
        <v>#VALUE!</v>
      </c>
      <c r="E370" s="18" t="e">
        <f>#VALUE!</f>
        <v>#VALUE!</v>
      </c>
      <c r="F370" s="18" t="e">
        <f>#VALUE!</f>
        <v>#VALUE!</v>
      </c>
      <c r="G370" s="22">
        <v>0</v>
      </c>
      <c r="H370" s="22">
        <v>0</v>
      </c>
      <c r="I370" s="19" t="e">
        <f>#VALUE!</f>
        <v>#VALUE!</v>
      </c>
      <c r="J370" s="19" t="e">
        <f>#VALUE!</f>
        <v>#VALUE!</v>
      </c>
      <c r="K370" s="22">
        <v>0</v>
      </c>
      <c r="L370" s="22">
        <v>0</v>
      </c>
      <c r="M370" s="17"/>
    </row>
    <row r="371" spans="1:13">
      <c r="A371" s="25">
        <v>366</v>
      </c>
      <c r="B371" s="26" t="e">
        <f>#VALUE!</f>
        <v>#VALUE!</v>
      </c>
      <c r="C371" s="26" t="e">
        <f>#VALUE!</f>
        <v>#VALUE!</v>
      </c>
      <c r="D371" s="26" t="e">
        <f>#VALUE!</f>
        <v>#VALUE!</v>
      </c>
      <c r="E371" s="18" t="e">
        <f>#VALUE!</f>
        <v>#VALUE!</v>
      </c>
      <c r="F371" s="18" t="e">
        <f>#VALUE!</f>
        <v>#VALUE!</v>
      </c>
      <c r="G371" s="22">
        <v>0</v>
      </c>
      <c r="H371" s="22">
        <v>0</v>
      </c>
      <c r="I371" s="19" t="e">
        <f>#VALUE!</f>
        <v>#VALUE!</v>
      </c>
      <c r="J371" s="19" t="e">
        <f>#VALUE!</f>
        <v>#VALUE!</v>
      </c>
      <c r="K371" s="22">
        <v>0</v>
      </c>
      <c r="L371" s="22">
        <v>0</v>
      </c>
      <c r="M371" s="17"/>
    </row>
    <row r="372" spans="1:13">
      <c r="A372" s="25">
        <v>367</v>
      </c>
      <c r="B372" s="26" t="e">
        <f>#VALUE!</f>
        <v>#VALUE!</v>
      </c>
      <c r="C372" s="26" t="e">
        <f>#VALUE!</f>
        <v>#VALUE!</v>
      </c>
      <c r="D372" s="26" t="e">
        <f>#VALUE!</f>
        <v>#VALUE!</v>
      </c>
      <c r="E372" s="18" t="e">
        <f>#VALUE!</f>
        <v>#VALUE!</v>
      </c>
      <c r="F372" s="18" t="e">
        <f>#VALUE!</f>
        <v>#VALUE!</v>
      </c>
      <c r="G372" s="22">
        <v>0</v>
      </c>
      <c r="H372" s="22">
        <v>0</v>
      </c>
      <c r="I372" s="19" t="e">
        <f>#VALUE!</f>
        <v>#VALUE!</v>
      </c>
      <c r="J372" s="19" t="e">
        <f>#VALUE!</f>
        <v>#VALUE!</v>
      </c>
      <c r="K372" s="22">
        <v>0</v>
      </c>
      <c r="L372" s="22">
        <v>0</v>
      </c>
      <c r="M372" s="17"/>
    </row>
    <row r="373" spans="1:13">
      <c r="A373" s="25">
        <v>368</v>
      </c>
      <c r="B373" s="26" t="e">
        <f>#VALUE!</f>
        <v>#VALUE!</v>
      </c>
      <c r="C373" s="26" t="e">
        <f>#VALUE!</f>
        <v>#VALUE!</v>
      </c>
      <c r="D373" s="26" t="e">
        <f>#VALUE!</f>
        <v>#VALUE!</v>
      </c>
      <c r="E373" s="18" t="e">
        <f>#VALUE!</f>
        <v>#VALUE!</v>
      </c>
      <c r="F373" s="18" t="e">
        <f>#VALUE!</f>
        <v>#VALUE!</v>
      </c>
      <c r="G373" s="22">
        <v>0</v>
      </c>
      <c r="H373" s="22">
        <v>0</v>
      </c>
      <c r="I373" s="19" t="e">
        <f>#VALUE!</f>
        <v>#VALUE!</v>
      </c>
      <c r="J373" s="19" t="e">
        <f>#VALUE!</f>
        <v>#VALUE!</v>
      </c>
      <c r="K373" s="22">
        <v>0</v>
      </c>
      <c r="L373" s="22">
        <v>0</v>
      </c>
      <c r="M373" s="17"/>
    </row>
    <row r="374" spans="1:13">
      <c r="A374" s="25">
        <v>369</v>
      </c>
      <c r="B374" s="26" t="e">
        <f>#VALUE!</f>
        <v>#VALUE!</v>
      </c>
      <c r="C374" s="26" t="e">
        <f>#VALUE!</f>
        <v>#VALUE!</v>
      </c>
      <c r="D374" s="26" t="e">
        <f>#VALUE!</f>
        <v>#VALUE!</v>
      </c>
      <c r="E374" s="18" t="e">
        <f>#VALUE!</f>
        <v>#VALUE!</v>
      </c>
      <c r="F374" s="18" t="e">
        <f>#VALUE!</f>
        <v>#VALUE!</v>
      </c>
      <c r="G374" s="22">
        <v>0</v>
      </c>
      <c r="H374" s="22">
        <v>0</v>
      </c>
      <c r="I374" s="19" t="e">
        <f>#VALUE!</f>
        <v>#VALUE!</v>
      </c>
      <c r="J374" s="19" t="e">
        <f>#VALUE!</f>
        <v>#VALUE!</v>
      </c>
      <c r="K374" s="22">
        <v>0</v>
      </c>
      <c r="L374" s="22">
        <v>0</v>
      </c>
      <c r="M374" s="17"/>
    </row>
    <row r="375" spans="1:13">
      <c r="A375" s="25">
        <v>370</v>
      </c>
      <c r="B375" s="26" t="e">
        <f>#VALUE!</f>
        <v>#VALUE!</v>
      </c>
      <c r="C375" s="26" t="e">
        <f>#VALUE!</f>
        <v>#VALUE!</v>
      </c>
      <c r="D375" s="26" t="e">
        <f>#VALUE!</f>
        <v>#VALUE!</v>
      </c>
      <c r="E375" s="18" t="e">
        <f>#VALUE!</f>
        <v>#VALUE!</v>
      </c>
      <c r="F375" s="18" t="e">
        <f>#VALUE!</f>
        <v>#VALUE!</v>
      </c>
      <c r="G375" s="22">
        <v>0</v>
      </c>
      <c r="H375" s="22">
        <v>0</v>
      </c>
      <c r="I375" s="19" t="e">
        <f>#VALUE!</f>
        <v>#VALUE!</v>
      </c>
      <c r="J375" s="19" t="e">
        <f>#VALUE!</f>
        <v>#VALUE!</v>
      </c>
      <c r="K375" s="22">
        <v>0</v>
      </c>
      <c r="L375" s="22">
        <v>0</v>
      </c>
      <c r="M375" s="17"/>
    </row>
    <row r="376" spans="1:13">
      <c r="A376" s="25">
        <v>371</v>
      </c>
      <c r="B376" s="26" t="e">
        <f>#VALUE!</f>
        <v>#VALUE!</v>
      </c>
      <c r="C376" s="26" t="e">
        <f>#VALUE!</f>
        <v>#VALUE!</v>
      </c>
      <c r="D376" s="26" t="e">
        <f>#VALUE!</f>
        <v>#VALUE!</v>
      </c>
      <c r="E376" s="18" t="e">
        <f>#VALUE!</f>
        <v>#VALUE!</v>
      </c>
      <c r="F376" s="18" t="e">
        <f>#VALUE!</f>
        <v>#VALUE!</v>
      </c>
      <c r="G376" s="22">
        <v>0</v>
      </c>
      <c r="H376" s="22">
        <v>0</v>
      </c>
      <c r="I376" s="19" t="e">
        <f>#VALUE!</f>
        <v>#VALUE!</v>
      </c>
      <c r="J376" s="19" t="e">
        <f>#VALUE!</f>
        <v>#VALUE!</v>
      </c>
      <c r="K376" s="22">
        <v>0</v>
      </c>
      <c r="L376" s="22">
        <v>0</v>
      </c>
      <c r="M376" s="17"/>
    </row>
    <row r="377" spans="1:13">
      <c r="A377" s="25">
        <v>372</v>
      </c>
      <c r="B377" s="26" t="e">
        <f>#VALUE!</f>
        <v>#VALUE!</v>
      </c>
      <c r="C377" s="26" t="e">
        <f>#VALUE!</f>
        <v>#VALUE!</v>
      </c>
      <c r="D377" s="26" t="e">
        <f>#VALUE!</f>
        <v>#VALUE!</v>
      </c>
      <c r="E377" s="18" t="e">
        <f>#VALUE!</f>
        <v>#VALUE!</v>
      </c>
      <c r="F377" s="18" t="e">
        <f>#VALUE!</f>
        <v>#VALUE!</v>
      </c>
      <c r="G377" s="22">
        <v>0</v>
      </c>
      <c r="H377" s="22">
        <v>0</v>
      </c>
      <c r="I377" s="19" t="e">
        <f>#VALUE!</f>
        <v>#VALUE!</v>
      </c>
      <c r="J377" s="19" t="e">
        <f>#VALUE!</f>
        <v>#VALUE!</v>
      </c>
      <c r="K377" s="22">
        <v>0</v>
      </c>
      <c r="L377" s="22">
        <v>0</v>
      </c>
      <c r="M377" s="17"/>
    </row>
    <row r="378" spans="1:13">
      <c r="A378" s="25">
        <v>373</v>
      </c>
      <c r="B378" s="26" t="e">
        <f>#VALUE!</f>
        <v>#VALUE!</v>
      </c>
      <c r="C378" s="26" t="e">
        <f>#VALUE!</f>
        <v>#VALUE!</v>
      </c>
      <c r="D378" s="26" t="e">
        <f>#VALUE!</f>
        <v>#VALUE!</v>
      </c>
      <c r="E378" s="18" t="e">
        <f>#VALUE!</f>
        <v>#VALUE!</v>
      </c>
      <c r="F378" s="18" t="e">
        <f>#VALUE!</f>
        <v>#VALUE!</v>
      </c>
      <c r="G378" s="22">
        <v>0</v>
      </c>
      <c r="H378" s="22">
        <v>0</v>
      </c>
      <c r="I378" s="19" t="e">
        <f>#VALUE!</f>
        <v>#VALUE!</v>
      </c>
      <c r="J378" s="19" t="e">
        <f>#VALUE!</f>
        <v>#VALUE!</v>
      </c>
      <c r="K378" s="22">
        <v>0</v>
      </c>
      <c r="L378" s="22">
        <v>0</v>
      </c>
      <c r="M378" s="17"/>
    </row>
    <row r="379" spans="1:13">
      <c r="A379" s="25">
        <v>374</v>
      </c>
      <c r="B379" s="26" t="e">
        <f>#VALUE!</f>
        <v>#VALUE!</v>
      </c>
      <c r="C379" s="26" t="e">
        <f>#VALUE!</f>
        <v>#VALUE!</v>
      </c>
      <c r="D379" s="26" t="e">
        <f>#VALUE!</f>
        <v>#VALUE!</v>
      </c>
      <c r="E379" s="18" t="e">
        <f>#VALUE!</f>
        <v>#VALUE!</v>
      </c>
      <c r="F379" s="18" t="e">
        <f>#VALUE!</f>
        <v>#VALUE!</v>
      </c>
      <c r="G379" s="22">
        <v>0</v>
      </c>
      <c r="H379" s="22">
        <v>0</v>
      </c>
      <c r="I379" s="19" t="e">
        <f>#VALUE!</f>
        <v>#VALUE!</v>
      </c>
      <c r="J379" s="19" t="e">
        <f>#VALUE!</f>
        <v>#VALUE!</v>
      </c>
      <c r="K379" s="22">
        <v>0</v>
      </c>
      <c r="L379" s="22">
        <v>0</v>
      </c>
      <c r="M379" s="17"/>
    </row>
    <row r="380" spans="1:13">
      <c r="A380" s="25">
        <v>375</v>
      </c>
      <c r="B380" s="26" t="e">
        <f>#VALUE!</f>
        <v>#VALUE!</v>
      </c>
      <c r="C380" s="26" t="e">
        <f>#VALUE!</f>
        <v>#VALUE!</v>
      </c>
      <c r="D380" s="26" t="e">
        <f>#VALUE!</f>
        <v>#VALUE!</v>
      </c>
      <c r="E380" s="18" t="e">
        <f>#VALUE!</f>
        <v>#VALUE!</v>
      </c>
      <c r="F380" s="18" t="e">
        <f>#VALUE!</f>
        <v>#VALUE!</v>
      </c>
      <c r="G380" s="22">
        <v>0</v>
      </c>
      <c r="H380" s="22">
        <v>0</v>
      </c>
      <c r="I380" s="19" t="e">
        <f>#VALUE!</f>
        <v>#VALUE!</v>
      </c>
      <c r="J380" s="19" t="e">
        <f>#VALUE!</f>
        <v>#VALUE!</v>
      </c>
      <c r="K380" s="22">
        <v>0</v>
      </c>
      <c r="L380" s="22">
        <v>0</v>
      </c>
      <c r="M380" s="17"/>
    </row>
    <row r="381" spans="1:13">
      <c r="A381" s="25">
        <v>376</v>
      </c>
      <c r="B381" s="26" t="e">
        <f>#VALUE!</f>
        <v>#VALUE!</v>
      </c>
      <c r="C381" s="26" t="e">
        <f>#VALUE!</f>
        <v>#VALUE!</v>
      </c>
      <c r="D381" s="26" t="e">
        <f>#VALUE!</f>
        <v>#VALUE!</v>
      </c>
      <c r="E381" s="18" t="e">
        <f>#VALUE!</f>
        <v>#VALUE!</v>
      </c>
      <c r="F381" s="18" t="e">
        <f>#VALUE!</f>
        <v>#VALUE!</v>
      </c>
      <c r="G381" s="22">
        <v>0</v>
      </c>
      <c r="H381" s="22">
        <v>0</v>
      </c>
      <c r="I381" s="19" t="e">
        <f>#VALUE!</f>
        <v>#VALUE!</v>
      </c>
      <c r="J381" s="19" t="e">
        <f>#VALUE!</f>
        <v>#VALUE!</v>
      </c>
      <c r="K381" s="22">
        <v>0</v>
      </c>
      <c r="L381" s="22">
        <v>0</v>
      </c>
      <c r="M381" s="17"/>
    </row>
    <row r="382" spans="1:13">
      <c r="A382" s="25">
        <v>377</v>
      </c>
      <c r="B382" s="26" t="e">
        <f>#VALUE!</f>
        <v>#VALUE!</v>
      </c>
      <c r="C382" s="26" t="e">
        <f>#VALUE!</f>
        <v>#VALUE!</v>
      </c>
      <c r="D382" s="26" t="e">
        <f>#VALUE!</f>
        <v>#VALUE!</v>
      </c>
      <c r="E382" s="18" t="e">
        <f>#VALUE!</f>
        <v>#VALUE!</v>
      </c>
      <c r="F382" s="18" t="e">
        <f>#VALUE!</f>
        <v>#VALUE!</v>
      </c>
      <c r="G382" s="22">
        <v>0</v>
      </c>
      <c r="H382" s="22">
        <v>0</v>
      </c>
      <c r="I382" s="19" t="e">
        <f>#VALUE!</f>
        <v>#VALUE!</v>
      </c>
      <c r="J382" s="19" t="e">
        <f>#VALUE!</f>
        <v>#VALUE!</v>
      </c>
      <c r="K382" s="22">
        <v>0</v>
      </c>
      <c r="L382" s="22">
        <v>0</v>
      </c>
      <c r="M382" s="17"/>
    </row>
    <row r="383" spans="1:13">
      <c r="A383" s="25">
        <v>378</v>
      </c>
      <c r="B383" s="26" t="e">
        <f>#VALUE!</f>
        <v>#VALUE!</v>
      </c>
      <c r="C383" s="26" t="e">
        <f>#VALUE!</f>
        <v>#VALUE!</v>
      </c>
      <c r="D383" s="26" t="e">
        <f>#VALUE!</f>
        <v>#VALUE!</v>
      </c>
      <c r="E383" s="18" t="e">
        <f>#VALUE!</f>
        <v>#VALUE!</v>
      </c>
      <c r="F383" s="18" t="e">
        <f>#VALUE!</f>
        <v>#VALUE!</v>
      </c>
      <c r="G383" s="22">
        <v>0</v>
      </c>
      <c r="H383" s="22">
        <v>0</v>
      </c>
      <c r="I383" s="19" t="e">
        <f>#VALUE!</f>
        <v>#VALUE!</v>
      </c>
      <c r="J383" s="19" t="e">
        <f>#VALUE!</f>
        <v>#VALUE!</v>
      </c>
      <c r="K383" s="22">
        <v>0</v>
      </c>
      <c r="L383" s="22">
        <v>0</v>
      </c>
      <c r="M383" s="17"/>
    </row>
    <row r="384" spans="1:13">
      <c r="A384" s="25">
        <v>379</v>
      </c>
      <c r="B384" s="26" t="e">
        <f>#VALUE!</f>
        <v>#VALUE!</v>
      </c>
      <c r="C384" s="26" t="e">
        <f>#VALUE!</f>
        <v>#VALUE!</v>
      </c>
      <c r="D384" s="26" t="e">
        <f>#VALUE!</f>
        <v>#VALUE!</v>
      </c>
      <c r="E384" s="18" t="e">
        <f>#VALUE!</f>
        <v>#VALUE!</v>
      </c>
      <c r="F384" s="18" t="e">
        <f>#VALUE!</f>
        <v>#VALUE!</v>
      </c>
      <c r="G384" s="22">
        <v>0</v>
      </c>
      <c r="H384" s="22">
        <v>0</v>
      </c>
      <c r="I384" s="19" t="e">
        <f>#VALUE!</f>
        <v>#VALUE!</v>
      </c>
      <c r="J384" s="19" t="e">
        <f>#VALUE!</f>
        <v>#VALUE!</v>
      </c>
      <c r="K384" s="22">
        <v>0</v>
      </c>
      <c r="L384" s="22">
        <v>0</v>
      </c>
      <c r="M384" s="17"/>
    </row>
    <row r="385" spans="1:13">
      <c r="A385" s="25">
        <v>380</v>
      </c>
      <c r="B385" s="26" t="e">
        <f>#VALUE!</f>
        <v>#VALUE!</v>
      </c>
      <c r="C385" s="26" t="e">
        <f>#VALUE!</f>
        <v>#VALUE!</v>
      </c>
      <c r="D385" s="26" t="e">
        <f>#VALUE!</f>
        <v>#VALUE!</v>
      </c>
      <c r="E385" s="18" t="e">
        <f>#VALUE!</f>
        <v>#VALUE!</v>
      </c>
      <c r="F385" s="18" t="e">
        <f>#VALUE!</f>
        <v>#VALUE!</v>
      </c>
      <c r="G385" s="22">
        <v>0</v>
      </c>
      <c r="H385" s="22">
        <v>0</v>
      </c>
      <c r="I385" s="19" t="e">
        <f>#VALUE!</f>
        <v>#VALUE!</v>
      </c>
      <c r="J385" s="19" t="e">
        <f>#VALUE!</f>
        <v>#VALUE!</v>
      </c>
      <c r="K385" s="22">
        <v>0</v>
      </c>
      <c r="L385" s="22">
        <v>0</v>
      </c>
      <c r="M385" s="17"/>
    </row>
    <row r="386" spans="1:13">
      <c r="A386" s="25">
        <v>381</v>
      </c>
      <c r="B386" s="26" t="e">
        <f>#VALUE!</f>
        <v>#VALUE!</v>
      </c>
      <c r="C386" s="26" t="e">
        <f>#VALUE!</f>
        <v>#VALUE!</v>
      </c>
      <c r="D386" s="26" t="e">
        <f>#VALUE!</f>
        <v>#VALUE!</v>
      </c>
      <c r="E386" s="18" t="e">
        <f>#VALUE!</f>
        <v>#VALUE!</v>
      </c>
      <c r="F386" s="18" t="e">
        <f>#VALUE!</f>
        <v>#VALUE!</v>
      </c>
      <c r="G386" s="22">
        <v>0</v>
      </c>
      <c r="H386" s="22">
        <v>0</v>
      </c>
      <c r="I386" s="19" t="e">
        <f>#VALUE!</f>
        <v>#VALUE!</v>
      </c>
      <c r="J386" s="19" t="e">
        <f>#VALUE!</f>
        <v>#VALUE!</v>
      </c>
      <c r="K386" s="22">
        <v>0</v>
      </c>
      <c r="L386" s="22">
        <v>0</v>
      </c>
      <c r="M386" s="17"/>
    </row>
    <row r="387" spans="1:13">
      <c r="A387" s="25">
        <v>382</v>
      </c>
      <c r="B387" s="26" t="e">
        <f>#VALUE!</f>
        <v>#VALUE!</v>
      </c>
      <c r="C387" s="26" t="e">
        <f>#VALUE!</f>
        <v>#VALUE!</v>
      </c>
      <c r="D387" s="26" t="e">
        <f>#VALUE!</f>
        <v>#VALUE!</v>
      </c>
      <c r="E387" s="18" t="e">
        <f>#VALUE!</f>
        <v>#VALUE!</v>
      </c>
      <c r="F387" s="18" t="e">
        <f>#VALUE!</f>
        <v>#VALUE!</v>
      </c>
      <c r="G387" s="22">
        <v>0</v>
      </c>
      <c r="H387" s="22">
        <v>0</v>
      </c>
      <c r="I387" s="19" t="e">
        <f>#VALUE!</f>
        <v>#VALUE!</v>
      </c>
      <c r="J387" s="19" t="e">
        <f>#VALUE!</f>
        <v>#VALUE!</v>
      </c>
      <c r="K387" s="22">
        <v>0</v>
      </c>
      <c r="L387" s="22">
        <v>0</v>
      </c>
      <c r="M387" s="17"/>
    </row>
    <row r="388" spans="1:13">
      <c r="A388" s="25">
        <v>383</v>
      </c>
      <c r="B388" s="26" t="e">
        <f>#VALUE!</f>
        <v>#VALUE!</v>
      </c>
      <c r="C388" s="26" t="e">
        <f>#VALUE!</f>
        <v>#VALUE!</v>
      </c>
      <c r="D388" s="26" t="e">
        <f>#VALUE!</f>
        <v>#VALUE!</v>
      </c>
      <c r="E388" s="18" t="e">
        <f>#VALUE!</f>
        <v>#VALUE!</v>
      </c>
      <c r="F388" s="18" t="e">
        <f>#VALUE!</f>
        <v>#VALUE!</v>
      </c>
      <c r="G388" s="22">
        <v>0</v>
      </c>
      <c r="H388" s="22">
        <v>0</v>
      </c>
      <c r="I388" s="19" t="e">
        <f>#VALUE!</f>
        <v>#VALUE!</v>
      </c>
      <c r="J388" s="19" t="e">
        <f>#VALUE!</f>
        <v>#VALUE!</v>
      </c>
      <c r="K388" s="22">
        <v>0</v>
      </c>
      <c r="L388" s="22">
        <v>0</v>
      </c>
      <c r="M388" s="17"/>
    </row>
    <row r="389" spans="1:13">
      <c r="A389" s="25">
        <v>384</v>
      </c>
      <c r="B389" s="26" t="e">
        <f>#VALUE!</f>
        <v>#VALUE!</v>
      </c>
      <c r="C389" s="26" t="e">
        <f>#VALUE!</f>
        <v>#VALUE!</v>
      </c>
      <c r="D389" s="26" t="e">
        <f>#VALUE!</f>
        <v>#VALUE!</v>
      </c>
      <c r="E389" s="18" t="e">
        <f>#VALUE!</f>
        <v>#VALUE!</v>
      </c>
      <c r="F389" s="18" t="e">
        <f>#VALUE!</f>
        <v>#VALUE!</v>
      </c>
      <c r="G389" s="22">
        <v>0</v>
      </c>
      <c r="H389" s="22">
        <v>0</v>
      </c>
      <c r="I389" s="19" t="e">
        <f>#VALUE!</f>
        <v>#VALUE!</v>
      </c>
      <c r="J389" s="19" t="e">
        <f>#VALUE!</f>
        <v>#VALUE!</v>
      </c>
      <c r="K389" s="22">
        <v>0</v>
      </c>
      <c r="L389" s="22">
        <v>0</v>
      </c>
      <c r="M389" s="17"/>
    </row>
    <row r="390" spans="1:13">
      <c r="A390" s="25">
        <v>385</v>
      </c>
      <c r="B390" s="26" t="e">
        <f>#VALUE!</f>
        <v>#VALUE!</v>
      </c>
      <c r="C390" s="26" t="e">
        <f>#VALUE!</f>
        <v>#VALUE!</v>
      </c>
      <c r="D390" s="26" t="e">
        <f>#VALUE!</f>
        <v>#VALUE!</v>
      </c>
      <c r="E390" s="18" t="e">
        <f>#VALUE!</f>
        <v>#VALUE!</v>
      </c>
      <c r="F390" s="18" t="e">
        <f>#VALUE!</f>
        <v>#VALUE!</v>
      </c>
      <c r="G390" s="22">
        <v>0</v>
      </c>
      <c r="H390" s="22">
        <v>0</v>
      </c>
      <c r="I390" s="19" t="e">
        <f>#VALUE!</f>
        <v>#VALUE!</v>
      </c>
      <c r="J390" s="19" t="e">
        <f>#VALUE!</f>
        <v>#VALUE!</v>
      </c>
      <c r="K390" s="22">
        <v>0</v>
      </c>
      <c r="L390" s="22">
        <v>0</v>
      </c>
      <c r="M390" s="17"/>
    </row>
    <row r="391" spans="1:13">
      <c r="A391" s="25">
        <v>386</v>
      </c>
      <c r="B391" s="26" t="e">
        <f>#VALUE!</f>
        <v>#VALUE!</v>
      </c>
      <c r="C391" s="26" t="e">
        <f>#VALUE!</f>
        <v>#VALUE!</v>
      </c>
      <c r="D391" s="26" t="e">
        <f>#VALUE!</f>
        <v>#VALUE!</v>
      </c>
      <c r="E391" s="18" t="e">
        <f>#VALUE!</f>
        <v>#VALUE!</v>
      </c>
      <c r="F391" s="18" t="e">
        <f>#VALUE!</f>
        <v>#VALUE!</v>
      </c>
      <c r="G391" s="22">
        <v>0</v>
      </c>
      <c r="H391" s="22">
        <v>0</v>
      </c>
      <c r="I391" s="19" t="e">
        <f>#VALUE!</f>
        <v>#VALUE!</v>
      </c>
      <c r="J391" s="19" t="e">
        <f>#VALUE!</f>
        <v>#VALUE!</v>
      </c>
      <c r="K391" s="22">
        <v>0</v>
      </c>
      <c r="L391" s="22">
        <v>0</v>
      </c>
      <c r="M391" s="17"/>
    </row>
    <row r="392" spans="1:13">
      <c r="A392" s="25">
        <v>387</v>
      </c>
      <c r="B392" s="26" t="e">
        <f>#VALUE!</f>
        <v>#VALUE!</v>
      </c>
      <c r="C392" s="26" t="e">
        <f>#VALUE!</f>
        <v>#VALUE!</v>
      </c>
      <c r="D392" s="26" t="e">
        <f>#VALUE!</f>
        <v>#VALUE!</v>
      </c>
      <c r="E392" s="18" t="e">
        <f>#VALUE!</f>
        <v>#VALUE!</v>
      </c>
      <c r="F392" s="18" t="e">
        <f>#VALUE!</f>
        <v>#VALUE!</v>
      </c>
      <c r="G392" s="22">
        <v>0</v>
      </c>
      <c r="H392" s="22">
        <v>0</v>
      </c>
      <c r="I392" s="19" t="e">
        <f>#VALUE!</f>
        <v>#VALUE!</v>
      </c>
      <c r="J392" s="19" t="e">
        <f>#VALUE!</f>
        <v>#VALUE!</v>
      </c>
      <c r="K392" s="22">
        <v>0</v>
      </c>
      <c r="L392" s="22">
        <v>0</v>
      </c>
      <c r="M392" s="17"/>
    </row>
    <row r="393" spans="1:13">
      <c r="A393" s="25">
        <v>388</v>
      </c>
      <c r="B393" s="26" t="e">
        <f>#VALUE!</f>
        <v>#VALUE!</v>
      </c>
      <c r="C393" s="26" t="e">
        <f>#VALUE!</f>
        <v>#VALUE!</v>
      </c>
      <c r="D393" s="26" t="e">
        <f>#VALUE!</f>
        <v>#VALUE!</v>
      </c>
      <c r="E393" s="18" t="e">
        <f>#VALUE!</f>
        <v>#VALUE!</v>
      </c>
      <c r="F393" s="18" t="e">
        <f>#VALUE!</f>
        <v>#VALUE!</v>
      </c>
      <c r="G393" s="22">
        <v>0</v>
      </c>
      <c r="H393" s="22">
        <v>0</v>
      </c>
      <c r="I393" s="19" t="e">
        <f>#VALUE!</f>
        <v>#VALUE!</v>
      </c>
      <c r="J393" s="19" t="e">
        <f>#VALUE!</f>
        <v>#VALUE!</v>
      </c>
      <c r="K393" s="22">
        <v>0</v>
      </c>
      <c r="L393" s="22">
        <v>0</v>
      </c>
      <c r="M393" s="17"/>
    </row>
    <row r="394" spans="1:13">
      <c r="A394" s="25">
        <v>389</v>
      </c>
      <c r="B394" s="26" t="e">
        <f>#VALUE!</f>
        <v>#VALUE!</v>
      </c>
      <c r="C394" s="26" t="e">
        <f>#VALUE!</f>
        <v>#VALUE!</v>
      </c>
      <c r="D394" s="26" t="e">
        <f>#VALUE!</f>
        <v>#VALUE!</v>
      </c>
      <c r="E394" s="18" t="e">
        <f>#VALUE!</f>
        <v>#VALUE!</v>
      </c>
      <c r="F394" s="18" t="e">
        <f>#VALUE!</f>
        <v>#VALUE!</v>
      </c>
      <c r="G394" s="22">
        <v>0</v>
      </c>
      <c r="H394" s="22">
        <v>0</v>
      </c>
      <c r="I394" s="19" t="e">
        <f>#VALUE!</f>
        <v>#VALUE!</v>
      </c>
      <c r="J394" s="19" t="e">
        <f>#VALUE!</f>
        <v>#VALUE!</v>
      </c>
      <c r="K394" s="22">
        <v>0</v>
      </c>
      <c r="L394" s="22">
        <v>0</v>
      </c>
      <c r="M394" s="17"/>
    </row>
    <row r="395" spans="1:13">
      <c r="A395" s="25">
        <v>390</v>
      </c>
      <c r="B395" s="26" t="e">
        <f>#VALUE!</f>
        <v>#VALUE!</v>
      </c>
      <c r="C395" s="26" t="e">
        <f>#VALUE!</f>
        <v>#VALUE!</v>
      </c>
      <c r="D395" s="26" t="e">
        <f>#VALUE!</f>
        <v>#VALUE!</v>
      </c>
      <c r="E395" s="18" t="e">
        <f>#VALUE!</f>
        <v>#VALUE!</v>
      </c>
      <c r="F395" s="18" t="e">
        <f>#VALUE!</f>
        <v>#VALUE!</v>
      </c>
      <c r="G395" s="22">
        <v>0</v>
      </c>
      <c r="H395" s="22">
        <v>0</v>
      </c>
      <c r="I395" s="19" t="e">
        <f>#VALUE!</f>
        <v>#VALUE!</v>
      </c>
      <c r="J395" s="19" t="e">
        <f>#VALUE!</f>
        <v>#VALUE!</v>
      </c>
      <c r="K395" s="22">
        <v>0</v>
      </c>
      <c r="L395" s="22">
        <v>0</v>
      </c>
      <c r="M395" s="17"/>
    </row>
    <row r="396" spans="1:13">
      <c r="A396" s="25">
        <v>391</v>
      </c>
      <c r="B396" s="26" t="e">
        <f>#VALUE!</f>
        <v>#VALUE!</v>
      </c>
      <c r="C396" s="26" t="e">
        <f>#VALUE!</f>
        <v>#VALUE!</v>
      </c>
      <c r="D396" s="26" t="e">
        <f>#VALUE!</f>
        <v>#VALUE!</v>
      </c>
      <c r="E396" s="18" t="e">
        <f>#VALUE!</f>
        <v>#VALUE!</v>
      </c>
      <c r="F396" s="18" t="e">
        <f>#VALUE!</f>
        <v>#VALUE!</v>
      </c>
      <c r="G396" s="22">
        <v>0</v>
      </c>
      <c r="H396" s="22">
        <v>0</v>
      </c>
      <c r="I396" s="19" t="e">
        <f>#VALUE!</f>
        <v>#VALUE!</v>
      </c>
      <c r="J396" s="19" t="e">
        <f>#VALUE!</f>
        <v>#VALUE!</v>
      </c>
      <c r="K396" s="22">
        <v>0</v>
      </c>
      <c r="L396" s="22">
        <v>0</v>
      </c>
      <c r="M396" s="17"/>
    </row>
    <row r="397" spans="1:13">
      <c r="A397" s="25">
        <v>392</v>
      </c>
      <c r="B397" s="26" t="e">
        <f>#VALUE!</f>
        <v>#VALUE!</v>
      </c>
      <c r="C397" s="26" t="e">
        <f>#VALUE!</f>
        <v>#VALUE!</v>
      </c>
      <c r="D397" s="26" t="e">
        <f>#VALUE!</f>
        <v>#VALUE!</v>
      </c>
      <c r="E397" s="18" t="e">
        <f>#VALUE!</f>
        <v>#VALUE!</v>
      </c>
      <c r="F397" s="18" t="e">
        <f>#VALUE!</f>
        <v>#VALUE!</v>
      </c>
      <c r="G397" s="22">
        <v>0</v>
      </c>
      <c r="H397" s="22">
        <v>0</v>
      </c>
      <c r="I397" s="19" t="e">
        <f>#VALUE!</f>
        <v>#VALUE!</v>
      </c>
      <c r="J397" s="19" t="e">
        <f>#VALUE!</f>
        <v>#VALUE!</v>
      </c>
      <c r="K397" s="22">
        <v>0</v>
      </c>
      <c r="L397" s="22">
        <v>0</v>
      </c>
      <c r="M397" s="17"/>
    </row>
    <row r="398" spans="1:13">
      <c r="A398" s="25">
        <v>393</v>
      </c>
      <c r="B398" s="26" t="e">
        <f>#VALUE!</f>
        <v>#VALUE!</v>
      </c>
      <c r="C398" s="26" t="e">
        <f>#VALUE!</f>
        <v>#VALUE!</v>
      </c>
      <c r="D398" s="26" t="e">
        <f>#VALUE!</f>
        <v>#VALUE!</v>
      </c>
      <c r="E398" s="18" t="e">
        <f>#VALUE!</f>
        <v>#VALUE!</v>
      </c>
      <c r="F398" s="18" t="e">
        <f>#VALUE!</f>
        <v>#VALUE!</v>
      </c>
      <c r="G398" s="22">
        <v>0</v>
      </c>
      <c r="H398" s="22">
        <v>0</v>
      </c>
      <c r="I398" s="19" t="e">
        <f>#VALUE!</f>
        <v>#VALUE!</v>
      </c>
      <c r="J398" s="19" t="e">
        <f>#VALUE!</f>
        <v>#VALUE!</v>
      </c>
      <c r="K398" s="22">
        <v>0</v>
      </c>
      <c r="L398" s="22">
        <v>0</v>
      </c>
      <c r="M398" s="17"/>
    </row>
    <row r="399" spans="1:13">
      <c r="A399" s="25">
        <v>394</v>
      </c>
      <c r="B399" s="26" t="e">
        <f>#VALUE!</f>
        <v>#VALUE!</v>
      </c>
      <c r="C399" s="26" t="e">
        <f>#VALUE!</f>
        <v>#VALUE!</v>
      </c>
      <c r="D399" s="26" t="e">
        <f>#VALUE!</f>
        <v>#VALUE!</v>
      </c>
      <c r="E399" s="18" t="e">
        <f>#VALUE!</f>
        <v>#VALUE!</v>
      </c>
      <c r="F399" s="18" t="e">
        <f>#VALUE!</f>
        <v>#VALUE!</v>
      </c>
      <c r="G399" s="22">
        <v>0</v>
      </c>
      <c r="H399" s="22">
        <v>0</v>
      </c>
      <c r="I399" s="19" t="e">
        <f>#VALUE!</f>
        <v>#VALUE!</v>
      </c>
      <c r="J399" s="19" t="e">
        <f>#VALUE!</f>
        <v>#VALUE!</v>
      </c>
      <c r="K399" s="22">
        <v>0</v>
      </c>
      <c r="L399" s="22">
        <v>0</v>
      </c>
      <c r="M399" s="17"/>
    </row>
    <row r="400" spans="1:13">
      <c r="A400" s="25">
        <v>395</v>
      </c>
      <c r="B400" s="26" t="e">
        <f>#VALUE!</f>
        <v>#VALUE!</v>
      </c>
      <c r="C400" s="26" t="e">
        <f>#VALUE!</f>
        <v>#VALUE!</v>
      </c>
      <c r="D400" s="26" t="e">
        <f>#VALUE!</f>
        <v>#VALUE!</v>
      </c>
      <c r="E400" s="18" t="e">
        <f>#VALUE!</f>
        <v>#VALUE!</v>
      </c>
      <c r="F400" s="18" t="e">
        <f>#VALUE!</f>
        <v>#VALUE!</v>
      </c>
      <c r="G400" s="22">
        <v>0</v>
      </c>
      <c r="H400" s="22">
        <v>0</v>
      </c>
      <c r="I400" s="19" t="e">
        <f>#VALUE!</f>
        <v>#VALUE!</v>
      </c>
      <c r="J400" s="19" t="e">
        <f>#VALUE!</f>
        <v>#VALUE!</v>
      </c>
      <c r="K400" s="22">
        <v>0</v>
      </c>
      <c r="L400" s="22">
        <v>0</v>
      </c>
      <c r="M400" s="17"/>
    </row>
    <row r="401" spans="1:13">
      <c r="A401" s="25">
        <v>396</v>
      </c>
      <c r="B401" s="26" t="e">
        <f>#VALUE!</f>
        <v>#VALUE!</v>
      </c>
      <c r="C401" s="26" t="e">
        <f>#VALUE!</f>
        <v>#VALUE!</v>
      </c>
      <c r="D401" s="26" t="e">
        <f>#VALUE!</f>
        <v>#VALUE!</v>
      </c>
      <c r="E401" s="18" t="e">
        <f>#VALUE!</f>
        <v>#VALUE!</v>
      </c>
      <c r="F401" s="18" t="e">
        <f>#VALUE!</f>
        <v>#VALUE!</v>
      </c>
      <c r="G401" s="22">
        <v>0</v>
      </c>
      <c r="H401" s="22">
        <v>0</v>
      </c>
      <c r="I401" s="19" t="e">
        <f>#VALUE!</f>
        <v>#VALUE!</v>
      </c>
      <c r="J401" s="19" t="e">
        <f>#VALUE!</f>
        <v>#VALUE!</v>
      </c>
      <c r="K401" s="22">
        <v>0</v>
      </c>
      <c r="L401" s="22">
        <v>0</v>
      </c>
      <c r="M401" s="17"/>
    </row>
    <row r="402" spans="1:13">
      <c r="A402" s="25">
        <v>397</v>
      </c>
      <c r="B402" s="26" t="e">
        <f>#VALUE!</f>
        <v>#VALUE!</v>
      </c>
      <c r="C402" s="26" t="e">
        <f>#VALUE!</f>
        <v>#VALUE!</v>
      </c>
      <c r="D402" s="26" t="e">
        <f>#VALUE!</f>
        <v>#VALUE!</v>
      </c>
      <c r="E402" s="18" t="e">
        <f>#VALUE!</f>
        <v>#VALUE!</v>
      </c>
      <c r="F402" s="18" t="e">
        <f>#VALUE!</f>
        <v>#VALUE!</v>
      </c>
      <c r="G402" s="22">
        <v>0</v>
      </c>
      <c r="H402" s="22">
        <v>0</v>
      </c>
      <c r="I402" s="19" t="e">
        <f>#VALUE!</f>
        <v>#VALUE!</v>
      </c>
      <c r="J402" s="19" t="e">
        <f>#VALUE!</f>
        <v>#VALUE!</v>
      </c>
      <c r="K402" s="22">
        <v>0</v>
      </c>
      <c r="L402" s="22">
        <v>0</v>
      </c>
      <c r="M402" s="17"/>
    </row>
    <row r="403" spans="1:13">
      <c r="A403" s="25">
        <v>398</v>
      </c>
      <c r="B403" s="26" t="e">
        <f>#VALUE!</f>
        <v>#VALUE!</v>
      </c>
      <c r="C403" s="26" t="e">
        <f>#VALUE!</f>
        <v>#VALUE!</v>
      </c>
      <c r="D403" s="26" t="e">
        <f>#VALUE!</f>
        <v>#VALUE!</v>
      </c>
      <c r="E403" s="18" t="e">
        <f>#VALUE!</f>
        <v>#VALUE!</v>
      </c>
      <c r="F403" s="18" t="e">
        <f>#VALUE!</f>
        <v>#VALUE!</v>
      </c>
      <c r="G403" s="22">
        <v>0</v>
      </c>
      <c r="H403" s="22">
        <v>0</v>
      </c>
      <c r="I403" s="19" t="e">
        <f>#VALUE!</f>
        <v>#VALUE!</v>
      </c>
      <c r="J403" s="19" t="e">
        <f>#VALUE!</f>
        <v>#VALUE!</v>
      </c>
      <c r="K403" s="22">
        <v>0</v>
      </c>
      <c r="L403" s="22">
        <v>0</v>
      </c>
      <c r="M403" s="17"/>
    </row>
    <row r="404" spans="1:13">
      <c r="A404" s="25">
        <v>399</v>
      </c>
      <c r="B404" s="26" t="e">
        <f>#VALUE!</f>
        <v>#VALUE!</v>
      </c>
      <c r="C404" s="26" t="e">
        <f>#VALUE!</f>
        <v>#VALUE!</v>
      </c>
      <c r="D404" s="26" t="e">
        <f>#VALUE!</f>
        <v>#VALUE!</v>
      </c>
      <c r="E404" s="18" t="e">
        <f>#VALUE!</f>
        <v>#VALUE!</v>
      </c>
      <c r="F404" s="18" t="e">
        <f>#VALUE!</f>
        <v>#VALUE!</v>
      </c>
      <c r="G404" s="22">
        <v>0</v>
      </c>
      <c r="H404" s="22">
        <v>0</v>
      </c>
      <c r="I404" s="19" t="e">
        <f>#VALUE!</f>
        <v>#VALUE!</v>
      </c>
      <c r="J404" s="19" t="e">
        <f>#VALUE!</f>
        <v>#VALUE!</v>
      </c>
      <c r="K404" s="22">
        <v>0</v>
      </c>
      <c r="L404" s="22">
        <v>0</v>
      </c>
      <c r="M404" s="17"/>
    </row>
    <row r="405" spans="1:13">
      <c r="A405" s="25">
        <v>400</v>
      </c>
      <c r="B405" s="26" t="e">
        <f>#VALUE!</f>
        <v>#VALUE!</v>
      </c>
      <c r="C405" s="26" t="e">
        <f>#VALUE!</f>
        <v>#VALUE!</v>
      </c>
      <c r="D405" s="26" t="e">
        <f>#VALUE!</f>
        <v>#VALUE!</v>
      </c>
      <c r="E405" s="18" t="e">
        <f>#VALUE!</f>
        <v>#VALUE!</v>
      </c>
      <c r="F405" s="18" t="e">
        <f>#VALUE!</f>
        <v>#VALUE!</v>
      </c>
      <c r="G405" s="22">
        <v>0</v>
      </c>
      <c r="H405" s="22">
        <v>0</v>
      </c>
      <c r="I405" s="19" t="e">
        <f>#VALUE!</f>
        <v>#VALUE!</v>
      </c>
      <c r="J405" s="19" t="e">
        <f>#VALUE!</f>
        <v>#VALUE!</v>
      </c>
      <c r="K405" s="22">
        <v>0</v>
      </c>
      <c r="L405" s="22">
        <v>0</v>
      </c>
      <c r="M405" s="17"/>
    </row>
    <row r="406" spans="1:13">
      <c r="A406" s="25">
        <v>401</v>
      </c>
      <c r="B406" s="26" t="e">
        <f>#VALUE!</f>
        <v>#VALUE!</v>
      </c>
      <c r="C406" s="26" t="e">
        <f>#VALUE!</f>
        <v>#VALUE!</v>
      </c>
      <c r="D406" s="26" t="e">
        <f>#VALUE!</f>
        <v>#VALUE!</v>
      </c>
      <c r="E406" s="18" t="e">
        <f>#VALUE!</f>
        <v>#VALUE!</v>
      </c>
      <c r="F406" s="18" t="e">
        <f>#VALUE!</f>
        <v>#VALUE!</v>
      </c>
      <c r="G406" s="22">
        <v>0</v>
      </c>
      <c r="H406" s="22">
        <v>0</v>
      </c>
      <c r="I406" s="19" t="e">
        <f>#VALUE!</f>
        <v>#VALUE!</v>
      </c>
      <c r="J406" s="19" t="e">
        <f>#VALUE!</f>
        <v>#VALUE!</v>
      </c>
      <c r="K406" s="22">
        <v>0</v>
      </c>
      <c r="L406" s="22">
        <v>0</v>
      </c>
      <c r="M406" s="17"/>
    </row>
    <row r="407" spans="1:13">
      <c r="A407" s="25">
        <v>402</v>
      </c>
      <c r="B407" s="26" t="e">
        <f>#VALUE!</f>
        <v>#VALUE!</v>
      </c>
      <c r="C407" s="26" t="e">
        <f>#VALUE!</f>
        <v>#VALUE!</v>
      </c>
      <c r="D407" s="26" t="e">
        <f>#VALUE!</f>
        <v>#VALUE!</v>
      </c>
      <c r="E407" s="18" t="e">
        <f>#VALUE!</f>
        <v>#VALUE!</v>
      </c>
      <c r="F407" s="18" t="e">
        <f>#VALUE!</f>
        <v>#VALUE!</v>
      </c>
      <c r="G407" s="22">
        <v>0</v>
      </c>
      <c r="H407" s="22">
        <v>0</v>
      </c>
      <c r="I407" s="19" t="e">
        <f>#VALUE!</f>
        <v>#VALUE!</v>
      </c>
      <c r="J407" s="19" t="e">
        <f>#VALUE!</f>
        <v>#VALUE!</v>
      </c>
      <c r="K407" s="22">
        <v>0</v>
      </c>
      <c r="L407" s="22">
        <v>0</v>
      </c>
      <c r="M407" s="17"/>
    </row>
    <row r="408" spans="1:13">
      <c r="A408" s="25">
        <v>403</v>
      </c>
      <c r="B408" s="26" t="e">
        <f>#VALUE!</f>
        <v>#VALUE!</v>
      </c>
      <c r="C408" s="26" t="e">
        <f>#VALUE!</f>
        <v>#VALUE!</v>
      </c>
      <c r="D408" s="26" t="e">
        <f>#VALUE!</f>
        <v>#VALUE!</v>
      </c>
      <c r="E408" s="18" t="e">
        <f>#VALUE!</f>
        <v>#VALUE!</v>
      </c>
      <c r="F408" s="18" t="e">
        <f>#VALUE!</f>
        <v>#VALUE!</v>
      </c>
      <c r="G408" s="22">
        <v>0</v>
      </c>
      <c r="H408" s="22">
        <v>0</v>
      </c>
      <c r="I408" s="19" t="e">
        <f>#VALUE!</f>
        <v>#VALUE!</v>
      </c>
      <c r="J408" s="19" t="e">
        <f>#VALUE!</f>
        <v>#VALUE!</v>
      </c>
      <c r="K408" s="22">
        <v>0</v>
      </c>
      <c r="L408" s="22">
        <v>0</v>
      </c>
      <c r="M408" s="17"/>
    </row>
    <row r="409" spans="1:13">
      <c r="A409" s="25">
        <v>404</v>
      </c>
      <c r="B409" s="26" t="e">
        <f>#VALUE!</f>
        <v>#VALUE!</v>
      </c>
      <c r="C409" s="26" t="e">
        <f>#VALUE!</f>
        <v>#VALUE!</v>
      </c>
      <c r="D409" s="26" t="e">
        <f>#VALUE!</f>
        <v>#VALUE!</v>
      </c>
      <c r="E409" s="18" t="e">
        <f>#VALUE!</f>
        <v>#VALUE!</v>
      </c>
      <c r="F409" s="18" t="e">
        <f>#VALUE!</f>
        <v>#VALUE!</v>
      </c>
      <c r="G409" s="22">
        <v>0</v>
      </c>
      <c r="H409" s="22">
        <v>0</v>
      </c>
      <c r="I409" s="19" t="e">
        <f>#VALUE!</f>
        <v>#VALUE!</v>
      </c>
      <c r="J409" s="19" t="e">
        <f>#VALUE!</f>
        <v>#VALUE!</v>
      </c>
      <c r="K409" s="22">
        <v>0</v>
      </c>
      <c r="L409" s="22">
        <v>0</v>
      </c>
      <c r="M409" s="17"/>
    </row>
    <row r="410" spans="1:13">
      <c r="A410" s="25">
        <v>405</v>
      </c>
      <c r="B410" s="26" t="e">
        <f>#VALUE!</f>
        <v>#VALUE!</v>
      </c>
      <c r="C410" s="26" t="e">
        <f>#VALUE!</f>
        <v>#VALUE!</v>
      </c>
      <c r="D410" s="26" t="e">
        <f>#VALUE!</f>
        <v>#VALUE!</v>
      </c>
      <c r="E410" s="18" t="e">
        <f>#VALUE!</f>
        <v>#VALUE!</v>
      </c>
      <c r="F410" s="18" t="e">
        <f>#VALUE!</f>
        <v>#VALUE!</v>
      </c>
      <c r="G410" s="22">
        <v>0</v>
      </c>
      <c r="H410" s="22">
        <v>0</v>
      </c>
      <c r="I410" s="19" t="e">
        <f>#VALUE!</f>
        <v>#VALUE!</v>
      </c>
      <c r="J410" s="19" t="e">
        <f>#VALUE!</f>
        <v>#VALUE!</v>
      </c>
      <c r="K410" s="22">
        <v>0</v>
      </c>
      <c r="L410" s="22">
        <v>0</v>
      </c>
      <c r="M410" s="17"/>
    </row>
    <row r="411" spans="1:13">
      <c r="A411" s="25">
        <v>406</v>
      </c>
      <c r="B411" s="26" t="e">
        <f>#VALUE!</f>
        <v>#VALUE!</v>
      </c>
      <c r="C411" s="26" t="e">
        <f>#VALUE!</f>
        <v>#VALUE!</v>
      </c>
      <c r="D411" s="26" t="e">
        <f>#VALUE!</f>
        <v>#VALUE!</v>
      </c>
      <c r="E411" s="18" t="e">
        <f>#VALUE!</f>
        <v>#VALUE!</v>
      </c>
      <c r="F411" s="18" t="e">
        <f>#VALUE!</f>
        <v>#VALUE!</v>
      </c>
      <c r="G411" s="22">
        <v>0</v>
      </c>
      <c r="H411" s="22">
        <v>0</v>
      </c>
      <c r="I411" s="19" t="e">
        <f>#VALUE!</f>
        <v>#VALUE!</v>
      </c>
      <c r="J411" s="19" t="e">
        <f>#VALUE!</f>
        <v>#VALUE!</v>
      </c>
      <c r="K411" s="22">
        <v>0</v>
      </c>
      <c r="L411" s="22">
        <v>0</v>
      </c>
      <c r="M411" s="17"/>
    </row>
    <row r="412" spans="1:13">
      <c r="A412" s="25">
        <v>407</v>
      </c>
      <c r="B412" s="26" t="e">
        <f>#VALUE!</f>
        <v>#VALUE!</v>
      </c>
      <c r="C412" s="26" t="e">
        <f>#VALUE!</f>
        <v>#VALUE!</v>
      </c>
      <c r="D412" s="26" t="e">
        <f>#VALUE!</f>
        <v>#VALUE!</v>
      </c>
      <c r="E412" s="18" t="e">
        <f>#VALUE!</f>
        <v>#VALUE!</v>
      </c>
      <c r="F412" s="18" t="e">
        <f>#VALUE!</f>
        <v>#VALUE!</v>
      </c>
      <c r="G412" s="22">
        <v>0</v>
      </c>
      <c r="H412" s="22">
        <v>0</v>
      </c>
      <c r="I412" s="19" t="e">
        <f>#VALUE!</f>
        <v>#VALUE!</v>
      </c>
      <c r="J412" s="19" t="e">
        <f>#VALUE!</f>
        <v>#VALUE!</v>
      </c>
      <c r="K412" s="22">
        <v>0</v>
      </c>
      <c r="L412" s="22">
        <v>0</v>
      </c>
      <c r="M412" s="17"/>
    </row>
    <row r="413" spans="1:13">
      <c r="A413" s="25">
        <v>408</v>
      </c>
      <c r="B413" s="26" t="e">
        <f>#VALUE!</f>
        <v>#VALUE!</v>
      </c>
      <c r="C413" s="26" t="e">
        <f>#VALUE!</f>
        <v>#VALUE!</v>
      </c>
      <c r="D413" s="26" t="e">
        <f>#VALUE!</f>
        <v>#VALUE!</v>
      </c>
      <c r="E413" s="18" t="e">
        <f>#VALUE!</f>
        <v>#VALUE!</v>
      </c>
      <c r="F413" s="18" t="e">
        <f>#VALUE!</f>
        <v>#VALUE!</v>
      </c>
      <c r="G413" s="22">
        <v>0</v>
      </c>
      <c r="H413" s="22">
        <v>0</v>
      </c>
      <c r="I413" s="19" t="e">
        <f>#VALUE!</f>
        <v>#VALUE!</v>
      </c>
      <c r="J413" s="19" t="e">
        <f>#VALUE!</f>
        <v>#VALUE!</v>
      </c>
      <c r="K413" s="22">
        <v>0</v>
      </c>
      <c r="L413" s="22">
        <v>0</v>
      </c>
      <c r="M413" s="17"/>
    </row>
    <row r="414" spans="1:13">
      <c r="A414" s="25">
        <v>409</v>
      </c>
      <c r="B414" s="26" t="e">
        <f>#VALUE!</f>
        <v>#VALUE!</v>
      </c>
      <c r="C414" s="26" t="e">
        <f>#VALUE!</f>
        <v>#VALUE!</v>
      </c>
      <c r="D414" s="26" t="e">
        <f>#VALUE!</f>
        <v>#VALUE!</v>
      </c>
      <c r="E414" s="18" t="e">
        <f>#VALUE!</f>
        <v>#VALUE!</v>
      </c>
      <c r="F414" s="18" t="e">
        <f>#VALUE!</f>
        <v>#VALUE!</v>
      </c>
      <c r="G414" s="22">
        <v>0</v>
      </c>
      <c r="H414" s="22">
        <v>0</v>
      </c>
      <c r="I414" s="19" t="e">
        <f>#VALUE!</f>
        <v>#VALUE!</v>
      </c>
      <c r="J414" s="19" t="e">
        <f>#VALUE!</f>
        <v>#VALUE!</v>
      </c>
      <c r="K414" s="22">
        <v>0</v>
      </c>
      <c r="L414" s="22">
        <v>0</v>
      </c>
      <c r="M414" s="17"/>
    </row>
    <row r="415" spans="1:13">
      <c r="A415" s="25">
        <v>410</v>
      </c>
      <c r="B415" s="26" t="e">
        <f>#VALUE!</f>
        <v>#VALUE!</v>
      </c>
      <c r="C415" s="26" t="e">
        <f>#VALUE!</f>
        <v>#VALUE!</v>
      </c>
      <c r="D415" s="26" t="e">
        <f>#VALUE!</f>
        <v>#VALUE!</v>
      </c>
      <c r="E415" s="18" t="e">
        <f>#VALUE!</f>
        <v>#VALUE!</v>
      </c>
      <c r="F415" s="18" t="e">
        <f>#VALUE!</f>
        <v>#VALUE!</v>
      </c>
      <c r="G415" s="22">
        <v>0</v>
      </c>
      <c r="H415" s="22">
        <v>0</v>
      </c>
      <c r="I415" s="19" t="e">
        <f>#VALUE!</f>
        <v>#VALUE!</v>
      </c>
      <c r="J415" s="19" t="e">
        <f>#VALUE!</f>
        <v>#VALUE!</v>
      </c>
      <c r="K415" s="22">
        <v>0</v>
      </c>
      <c r="L415" s="22">
        <v>0</v>
      </c>
      <c r="M415" s="17"/>
    </row>
    <row r="416" spans="1:13">
      <c r="A416" s="25">
        <v>411</v>
      </c>
      <c r="B416" s="26" t="e">
        <f>#VALUE!</f>
        <v>#VALUE!</v>
      </c>
      <c r="C416" s="26" t="e">
        <f>#VALUE!</f>
        <v>#VALUE!</v>
      </c>
      <c r="D416" s="26" t="e">
        <f>#VALUE!</f>
        <v>#VALUE!</v>
      </c>
      <c r="E416" s="18" t="e">
        <f>#VALUE!</f>
        <v>#VALUE!</v>
      </c>
      <c r="F416" s="18" t="e">
        <f>#VALUE!</f>
        <v>#VALUE!</v>
      </c>
      <c r="G416" s="22">
        <v>0</v>
      </c>
      <c r="H416" s="22">
        <v>0</v>
      </c>
      <c r="I416" s="19" t="e">
        <f>#VALUE!</f>
        <v>#VALUE!</v>
      </c>
      <c r="J416" s="19" t="e">
        <f>#VALUE!</f>
        <v>#VALUE!</v>
      </c>
      <c r="K416" s="22">
        <v>0</v>
      </c>
      <c r="L416" s="22">
        <v>0</v>
      </c>
      <c r="M416" s="17"/>
    </row>
    <row r="417" spans="1:13">
      <c r="A417" s="25">
        <v>412</v>
      </c>
      <c r="B417" s="26" t="e">
        <f>#VALUE!</f>
        <v>#VALUE!</v>
      </c>
      <c r="C417" s="26" t="e">
        <f>#VALUE!</f>
        <v>#VALUE!</v>
      </c>
      <c r="D417" s="26" t="e">
        <f>#VALUE!</f>
        <v>#VALUE!</v>
      </c>
      <c r="E417" s="18" t="e">
        <f>#VALUE!</f>
        <v>#VALUE!</v>
      </c>
      <c r="F417" s="18" t="e">
        <f>#VALUE!</f>
        <v>#VALUE!</v>
      </c>
      <c r="G417" s="22">
        <v>0</v>
      </c>
      <c r="H417" s="22">
        <v>0</v>
      </c>
      <c r="I417" s="19" t="e">
        <f>#VALUE!</f>
        <v>#VALUE!</v>
      </c>
      <c r="J417" s="19" t="e">
        <f>#VALUE!</f>
        <v>#VALUE!</v>
      </c>
      <c r="K417" s="22">
        <v>0</v>
      </c>
      <c r="L417" s="22">
        <v>0</v>
      </c>
      <c r="M417" s="17"/>
    </row>
    <row r="418" spans="1:13">
      <c r="A418" s="25">
        <v>413</v>
      </c>
      <c r="B418" s="26" t="e">
        <f>#VALUE!</f>
        <v>#VALUE!</v>
      </c>
      <c r="C418" s="26" t="e">
        <f>#VALUE!</f>
        <v>#VALUE!</v>
      </c>
      <c r="D418" s="26" t="e">
        <f>#VALUE!</f>
        <v>#VALUE!</v>
      </c>
      <c r="E418" s="18" t="e">
        <f>#VALUE!</f>
        <v>#VALUE!</v>
      </c>
      <c r="F418" s="18" t="e">
        <f>#VALUE!</f>
        <v>#VALUE!</v>
      </c>
      <c r="G418" s="22">
        <v>0</v>
      </c>
      <c r="H418" s="22">
        <v>0</v>
      </c>
      <c r="I418" s="19" t="e">
        <f>#VALUE!</f>
        <v>#VALUE!</v>
      </c>
      <c r="J418" s="19" t="e">
        <f>#VALUE!</f>
        <v>#VALUE!</v>
      </c>
      <c r="K418" s="22">
        <v>0</v>
      </c>
      <c r="L418" s="22">
        <v>0</v>
      </c>
      <c r="M418" s="17"/>
    </row>
    <row r="419" spans="1:13">
      <c r="A419" s="25">
        <v>414</v>
      </c>
      <c r="B419" s="26" t="e">
        <f>#VALUE!</f>
        <v>#VALUE!</v>
      </c>
      <c r="C419" s="26" t="e">
        <f>#VALUE!</f>
        <v>#VALUE!</v>
      </c>
      <c r="D419" s="26" t="e">
        <f>#VALUE!</f>
        <v>#VALUE!</v>
      </c>
      <c r="E419" s="18" t="e">
        <f>#VALUE!</f>
        <v>#VALUE!</v>
      </c>
      <c r="F419" s="18" t="e">
        <f>#VALUE!</f>
        <v>#VALUE!</v>
      </c>
      <c r="G419" s="22">
        <v>0</v>
      </c>
      <c r="H419" s="22">
        <v>0</v>
      </c>
      <c r="I419" s="19" t="e">
        <f>#VALUE!</f>
        <v>#VALUE!</v>
      </c>
      <c r="J419" s="19" t="e">
        <f>#VALUE!</f>
        <v>#VALUE!</v>
      </c>
      <c r="K419" s="22">
        <v>0</v>
      </c>
      <c r="L419" s="22">
        <v>0</v>
      </c>
      <c r="M419" s="17"/>
    </row>
    <row r="420" spans="1:13">
      <c r="A420" s="25">
        <v>415</v>
      </c>
      <c r="B420" s="26" t="e">
        <f>#VALUE!</f>
        <v>#VALUE!</v>
      </c>
      <c r="C420" s="26" t="e">
        <f>#VALUE!</f>
        <v>#VALUE!</v>
      </c>
      <c r="D420" s="26" t="e">
        <f>#VALUE!</f>
        <v>#VALUE!</v>
      </c>
      <c r="E420" s="18" t="e">
        <f>#VALUE!</f>
        <v>#VALUE!</v>
      </c>
      <c r="F420" s="18" t="e">
        <f>#VALUE!</f>
        <v>#VALUE!</v>
      </c>
      <c r="G420" s="22">
        <v>0</v>
      </c>
      <c r="H420" s="22">
        <v>0</v>
      </c>
      <c r="I420" s="19" t="e">
        <f>#VALUE!</f>
        <v>#VALUE!</v>
      </c>
      <c r="J420" s="19" t="e">
        <f>#VALUE!</f>
        <v>#VALUE!</v>
      </c>
      <c r="K420" s="22">
        <v>0</v>
      </c>
      <c r="L420" s="22">
        <v>0</v>
      </c>
      <c r="M420" s="17"/>
    </row>
    <row r="421" spans="1:13">
      <c r="A421" s="25">
        <v>416</v>
      </c>
      <c r="B421" s="26" t="e">
        <f>#VALUE!</f>
        <v>#VALUE!</v>
      </c>
      <c r="C421" s="26" t="e">
        <f>#VALUE!</f>
        <v>#VALUE!</v>
      </c>
      <c r="D421" s="26" t="e">
        <f>#VALUE!</f>
        <v>#VALUE!</v>
      </c>
      <c r="E421" s="18" t="e">
        <f>#VALUE!</f>
        <v>#VALUE!</v>
      </c>
      <c r="F421" s="18" t="e">
        <f>#VALUE!</f>
        <v>#VALUE!</v>
      </c>
      <c r="G421" s="22">
        <v>0</v>
      </c>
      <c r="H421" s="22">
        <v>0</v>
      </c>
      <c r="I421" s="19" t="e">
        <f>#VALUE!</f>
        <v>#VALUE!</v>
      </c>
      <c r="J421" s="19" t="e">
        <f>#VALUE!</f>
        <v>#VALUE!</v>
      </c>
      <c r="K421" s="22">
        <v>0</v>
      </c>
      <c r="L421" s="22">
        <v>0</v>
      </c>
      <c r="M421" s="17"/>
    </row>
    <row r="422" spans="1:13">
      <c r="A422" s="25">
        <v>417</v>
      </c>
      <c r="B422" s="26" t="e">
        <f>#VALUE!</f>
        <v>#VALUE!</v>
      </c>
      <c r="C422" s="26" t="e">
        <f>#VALUE!</f>
        <v>#VALUE!</v>
      </c>
      <c r="D422" s="26" t="e">
        <f>#VALUE!</f>
        <v>#VALUE!</v>
      </c>
      <c r="E422" s="18" t="e">
        <f>#VALUE!</f>
        <v>#VALUE!</v>
      </c>
      <c r="F422" s="18" t="e">
        <f>#VALUE!</f>
        <v>#VALUE!</v>
      </c>
      <c r="G422" s="22">
        <v>0</v>
      </c>
      <c r="H422" s="22">
        <v>0</v>
      </c>
      <c r="I422" s="19" t="e">
        <f>#VALUE!</f>
        <v>#VALUE!</v>
      </c>
      <c r="J422" s="19" t="e">
        <f>#VALUE!</f>
        <v>#VALUE!</v>
      </c>
      <c r="K422" s="22">
        <v>0</v>
      </c>
      <c r="L422" s="22">
        <v>0</v>
      </c>
      <c r="M422" s="17"/>
    </row>
    <row r="423" spans="1:13">
      <c r="A423" s="25">
        <v>418</v>
      </c>
      <c r="B423" s="26" t="e">
        <f>#VALUE!</f>
        <v>#VALUE!</v>
      </c>
      <c r="C423" s="26" t="e">
        <f>#VALUE!</f>
        <v>#VALUE!</v>
      </c>
      <c r="D423" s="26" t="e">
        <f>#VALUE!</f>
        <v>#VALUE!</v>
      </c>
      <c r="E423" s="18" t="e">
        <f>#VALUE!</f>
        <v>#VALUE!</v>
      </c>
      <c r="F423" s="18" t="e">
        <f>#VALUE!</f>
        <v>#VALUE!</v>
      </c>
      <c r="G423" s="22">
        <v>0</v>
      </c>
      <c r="H423" s="22">
        <v>0</v>
      </c>
      <c r="I423" s="19" t="e">
        <f>#VALUE!</f>
        <v>#VALUE!</v>
      </c>
      <c r="J423" s="19" t="e">
        <f>#VALUE!</f>
        <v>#VALUE!</v>
      </c>
      <c r="K423" s="22">
        <v>0</v>
      </c>
      <c r="L423" s="22">
        <v>0</v>
      </c>
      <c r="M423" s="17"/>
    </row>
    <row r="424" spans="1:13">
      <c r="A424" s="25">
        <v>419</v>
      </c>
      <c r="B424" s="26" t="e">
        <f>#VALUE!</f>
        <v>#VALUE!</v>
      </c>
      <c r="C424" s="26" t="e">
        <f>#VALUE!</f>
        <v>#VALUE!</v>
      </c>
      <c r="D424" s="26" t="e">
        <f>#VALUE!</f>
        <v>#VALUE!</v>
      </c>
      <c r="E424" s="18" t="e">
        <f>#VALUE!</f>
        <v>#VALUE!</v>
      </c>
      <c r="F424" s="18" t="e">
        <f>#VALUE!</f>
        <v>#VALUE!</v>
      </c>
      <c r="G424" s="22">
        <v>0</v>
      </c>
      <c r="H424" s="22">
        <v>0</v>
      </c>
      <c r="I424" s="19" t="e">
        <f>#VALUE!</f>
        <v>#VALUE!</v>
      </c>
      <c r="J424" s="19" t="e">
        <f>#VALUE!</f>
        <v>#VALUE!</v>
      </c>
      <c r="K424" s="22">
        <v>0</v>
      </c>
      <c r="L424" s="22">
        <v>0</v>
      </c>
      <c r="M424" s="17"/>
    </row>
    <row r="425" spans="1:13">
      <c r="A425" s="25">
        <v>420</v>
      </c>
      <c r="B425" s="26" t="e">
        <f>#VALUE!</f>
        <v>#VALUE!</v>
      </c>
      <c r="C425" s="26" t="e">
        <f>#VALUE!</f>
        <v>#VALUE!</v>
      </c>
      <c r="D425" s="26" t="e">
        <f>#VALUE!</f>
        <v>#VALUE!</v>
      </c>
      <c r="E425" s="18" t="e">
        <f>#VALUE!</f>
        <v>#VALUE!</v>
      </c>
      <c r="F425" s="18" t="e">
        <f>#VALUE!</f>
        <v>#VALUE!</v>
      </c>
      <c r="G425" s="22">
        <v>0</v>
      </c>
      <c r="H425" s="22">
        <v>0</v>
      </c>
      <c r="I425" s="19" t="e">
        <f>#VALUE!</f>
        <v>#VALUE!</v>
      </c>
      <c r="J425" s="19" t="e">
        <f>#VALUE!</f>
        <v>#VALUE!</v>
      </c>
      <c r="K425" s="22">
        <v>0</v>
      </c>
      <c r="L425" s="22">
        <v>0</v>
      </c>
      <c r="M425" s="17"/>
    </row>
    <row r="426" spans="1:13">
      <c r="A426" s="25">
        <v>421</v>
      </c>
      <c r="B426" s="26" t="e">
        <f>#VALUE!</f>
        <v>#VALUE!</v>
      </c>
      <c r="C426" s="26" t="e">
        <f>#VALUE!</f>
        <v>#VALUE!</v>
      </c>
      <c r="D426" s="26" t="e">
        <f>#VALUE!</f>
        <v>#VALUE!</v>
      </c>
      <c r="E426" s="18" t="e">
        <f>#VALUE!</f>
        <v>#VALUE!</v>
      </c>
      <c r="F426" s="18" t="e">
        <f>#VALUE!</f>
        <v>#VALUE!</v>
      </c>
      <c r="G426" s="22">
        <v>0</v>
      </c>
      <c r="H426" s="22">
        <v>0</v>
      </c>
      <c r="I426" s="19" t="e">
        <f>#VALUE!</f>
        <v>#VALUE!</v>
      </c>
      <c r="J426" s="19" t="e">
        <f>#VALUE!</f>
        <v>#VALUE!</v>
      </c>
      <c r="K426" s="22">
        <v>0</v>
      </c>
      <c r="L426" s="22">
        <v>0</v>
      </c>
      <c r="M426" s="17"/>
    </row>
    <row r="427" spans="1:13">
      <c r="A427" s="25">
        <v>422</v>
      </c>
      <c r="B427" s="26" t="e">
        <f>#VALUE!</f>
        <v>#VALUE!</v>
      </c>
      <c r="C427" s="26" t="e">
        <f>#VALUE!</f>
        <v>#VALUE!</v>
      </c>
      <c r="D427" s="26" t="e">
        <f>#VALUE!</f>
        <v>#VALUE!</v>
      </c>
      <c r="E427" s="18" t="e">
        <f>#VALUE!</f>
        <v>#VALUE!</v>
      </c>
      <c r="F427" s="18" t="e">
        <f>#VALUE!</f>
        <v>#VALUE!</v>
      </c>
      <c r="G427" s="22">
        <v>0</v>
      </c>
      <c r="H427" s="22">
        <v>0</v>
      </c>
      <c r="I427" s="19" t="e">
        <f>#VALUE!</f>
        <v>#VALUE!</v>
      </c>
      <c r="J427" s="19" t="e">
        <f>#VALUE!</f>
        <v>#VALUE!</v>
      </c>
      <c r="K427" s="22">
        <v>0</v>
      </c>
      <c r="L427" s="22">
        <v>0</v>
      </c>
      <c r="M427" s="17"/>
    </row>
    <row r="428" spans="1:13">
      <c r="A428" s="25">
        <v>423</v>
      </c>
      <c r="B428" s="26" t="e">
        <f>#VALUE!</f>
        <v>#VALUE!</v>
      </c>
      <c r="C428" s="26" t="e">
        <f>#VALUE!</f>
        <v>#VALUE!</v>
      </c>
      <c r="D428" s="26" t="e">
        <f>#VALUE!</f>
        <v>#VALUE!</v>
      </c>
      <c r="E428" s="18" t="e">
        <f>#VALUE!</f>
        <v>#VALUE!</v>
      </c>
      <c r="F428" s="18" t="e">
        <f>#VALUE!</f>
        <v>#VALUE!</v>
      </c>
      <c r="G428" s="22">
        <v>0</v>
      </c>
      <c r="H428" s="22">
        <v>0</v>
      </c>
      <c r="I428" s="19" t="e">
        <f>#VALUE!</f>
        <v>#VALUE!</v>
      </c>
      <c r="J428" s="19" t="e">
        <f>#VALUE!</f>
        <v>#VALUE!</v>
      </c>
      <c r="K428" s="22">
        <v>0</v>
      </c>
      <c r="L428" s="22">
        <v>0</v>
      </c>
      <c r="M428" s="17"/>
    </row>
    <row r="429" spans="1:13">
      <c r="A429" s="25">
        <v>424</v>
      </c>
      <c r="B429" s="26" t="e">
        <f>#VALUE!</f>
        <v>#VALUE!</v>
      </c>
      <c r="C429" s="26" t="e">
        <f>#VALUE!</f>
        <v>#VALUE!</v>
      </c>
      <c r="D429" s="26" t="e">
        <f>#VALUE!</f>
        <v>#VALUE!</v>
      </c>
      <c r="E429" s="18" t="e">
        <f>#VALUE!</f>
        <v>#VALUE!</v>
      </c>
      <c r="F429" s="18" t="e">
        <f>#VALUE!</f>
        <v>#VALUE!</v>
      </c>
      <c r="G429" s="22">
        <v>0</v>
      </c>
      <c r="H429" s="22">
        <v>0</v>
      </c>
      <c r="I429" s="19" t="e">
        <f>#VALUE!</f>
        <v>#VALUE!</v>
      </c>
      <c r="J429" s="19" t="e">
        <f>#VALUE!</f>
        <v>#VALUE!</v>
      </c>
      <c r="K429" s="22">
        <v>0</v>
      </c>
      <c r="L429" s="22">
        <v>0</v>
      </c>
      <c r="M429" s="17"/>
    </row>
    <row r="430" spans="1:13">
      <c r="A430" s="25">
        <v>425</v>
      </c>
      <c r="B430" s="26" t="e">
        <f>#VALUE!</f>
        <v>#VALUE!</v>
      </c>
      <c r="C430" s="26" t="e">
        <f>#VALUE!</f>
        <v>#VALUE!</v>
      </c>
      <c r="D430" s="26" t="e">
        <f>#VALUE!</f>
        <v>#VALUE!</v>
      </c>
      <c r="E430" s="18" t="e">
        <f>#VALUE!</f>
        <v>#VALUE!</v>
      </c>
      <c r="F430" s="18" t="e">
        <f>#VALUE!</f>
        <v>#VALUE!</v>
      </c>
      <c r="G430" s="22">
        <v>0</v>
      </c>
      <c r="H430" s="22">
        <v>0</v>
      </c>
      <c r="I430" s="19" t="e">
        <f>#VALUE!</f>
        <v>#VALUE!</v>
      </c>
      <c r="J430" s="19" t="e">
        <f>#VALUE!</f>
        <v>#VALUE!</v>
      </c>
      <c r="K430" s="22">
        <v>0</v>
      </c>
      <c r="L430" s="22">
        <v>0</v>
      </c>
      <c r="M430" s="17"/>
    </row>
    <row r="431" spans="1:13">
      <c r="A431" s="25">
        <v>426</v>
      </c>
      <c r="B431" s="26" t="e">
        <f>#VALUE!</f>
        <v>#VALUE!</v>
      </c>
      <c r="C431" s="26" t="e">
        <f>#VALUE!</f>
        <v>#VALUE!</v>
      </c>
      <c r="D431" s="26" t="e">
        <f>#VALUE!</f>
        <v>#VALUE!</v>
      </c>
      <c r="E431" s="18" t="e">
        <f>#VALUE!</f>
        <v>#VALUE!</v>
      </c>
      <c r="F431" s="18" t="e">
        <f>#VALUE!</f>
        <v>#VALUE!</v>
      </c>
      <c r="G431" s="22">
        <v>0</v>
      </c>
      <c r="H431" s="22">
        <v>0</v>
      </c>
      <c r="I431" s="19" t="e">
        <f>#VALUE!</f>
        <v>#VALUE!</v>
      </c>
      <c r="J431" s="19" t="e">
        <f>#VALUE!</f>
        <v>#VALUE!</v>
      </c>
      <c r="K431" s="22">
        <v>0</v>
      </c>
      <c r="L431" s="22">
        <v>0</v>
      </c>
      <c r="M431" s="17"/>
    </row>
    <row r="432" spans="1:13">
      <c r="A432" s="25">
        <v>427</v>
      </c>
      <c r="B432" s="26" t="e">
        <f>#VALUE!</f>
        <v>#VALUE!</v>
      </c>
      <c r="C432" s="26" t="e">
        <f>#VALUE!</f>
        <v>#VALUE!</v>
      </c>
      <c r="D432" s="26" t="e">
        <f>#VALUE!</f>
        <v>#VALUE!</v>
      </c>
      <c r="E432" s="18" t="e">
        <f>#VALUE!</f>
        <v>#VALUE!</v>
      </c>
      <c r="F432" s="18" t="e">
        <f>#VALUE!</f>
        <v>#VALUE!</v>
      </c>
      <c r="G432" s="22">
        <v>0</v>
      </c>
      <c r="H432" s="22">
        <v>0</v>
      </c>
      <c r="I432" s="19" t="e">
        <f>#VALUE!</f>
        <v>#VALUE!</v>
      </c>
      <c r="J432" s="19" t="e">
        <f>#VALUE!</f>
        <v>#VALUE!</v>
      </c>
      <c r="K432" s="22">
        <v>0</v>
      </c>
      <c r="L432" s="22">
        <v>0</v>
      </c>
      <c r="M432" s="17"/>
    </row>
    <row r="433" spans="1:13">
      <c r="A433" s="25">
        <v>428</v>
      </c>
      <c r="B433" s="26" t="e">
        <f>#VALUE!</f>
        <v>#VALUE!</v>
      </c>
      <c r="C433" s="26" t="e">
        <f>#VALUE!</f>
        <v>#VALUE!</v>
      </c>
      <c r="D433" s="26" t="e">
        <f>#VALUE!</f>
        <v>#VALUE!</v>
      </c>
      <c r="E433" s="18" t="e">
        <f>#VALUE!</f>
        <v>#VALUE!</v>
      </c>
      <c r="F433" s="18" t="e">
        <f>#VALUE!</f>
        <v>#VALUE!</v>
      </c>
      <c r="G433" s="22">
        <v>0</v>
      </c>
      <c r="H433" s="22">
        <v>0</v>
      </c>
      <c r="I433" s="19" t="e">
        <f>#VALUE!</f>
        <v>#VALUE!</v>
      </c>
      <c r="J433" s="19" t="e">
        <f>#VALUE!</f>
        <v>#VALUE!</v>
      </c>
      <c r="K433" s="22">
        <v>0</v>
      </c>
      <c r="L433" s="22">
        <v>0</v>
      </c>
      <c r="M433" s="17"/>
    </row>
    <row r="434" spans="1:13">
      <c r="A434" s="25">
        <v>429</v>
      </c>
      <c r="B434" s="26" t="e">
        <f>#VALUE!</f>
        <v>#VALUE!</v>
      </c>
      <c r="C434" s="26" t="e">
        <f>#VALUE!</f>
        <v>#VALUE!</v>
      </c>
      <c r="D434" s="26" t="e">
        <f>#VALUE!</f>
        <v>#VALUE!</v>
      </c>
      <c r="E434" s="18" t="e">
        <f>#VALUE!</f>
        <v>#VALUE!</v>
      </c>
      <c r="F434" s="18" t="e">
        <f>#VALUE!</f>
        <v>#VALUE!</v>
      </c>
      <c r="G434" s="22">
        <v>0</v>
      </c>
      <c r="H434" s="22">
        <v>0</v>
      </c>
      <c r="I434" s="19" t="e">
        <f>#VALUE!</f>
        <v>#VALUE!</v>
      </c>
      <c r="J434" s="19" t="e">
        <f>#VALUE!</f>
        <v>#VALUE!</v>
      </c>
      <c r="K434" s="22">
        <v>0</v>
      </c>
      <c r="L434" s="22">
        <v>0</v>
      </c>
      <c r="M434" s="17"/>
    </row>
    <row r="435" spans="1:13">
      <c r="A435" s="25">
        <v>430</v>
      </c>
      <c r="B435" s="26" t="e">
        <f>#VALUE!</f>
        <v>#VALUE!</v>
      </c>
      <c r="C435" s="26" t="e">
        <f>#VALUE!</f>
        <v>#VALUE!</v>
      </c>
      <c r="D435" s="26" t="e">
        <f>#VALUE!</f>
        <v>#VALUE!</v>
      </c>
      <c r="E435" s="18" t="e">
        <f>#VALUE!</f>
        <v>#VALUE!</v>
      </c>
      <c r="F435" s="18" t="e">
        <f>#VALUE!</f>
        <v>#VALUE!</v>
      </c>
      <c r="G435" s="22">
        <v>0</v>
      </c>
      <c r="H435" s="22">
        <v>0</v>
      </c>
      <c r="I435" s="19" t="e">
        <f>#VALUE!</f>
        <v>#VALUE!</v>
      </c>
      <c r="J435" s="19" t="e">
        <f>#VALUE!</f>
        <v>#VALUE!</v>
      </c>
      <c r="K435" s="22">
        <v>0</v>
      </c>
      <c r="L435" s="22">
        <v>0</v>
      </c>
      <c r="M435" s="17"/>
    </row>
    <row r="436" spans="1:13">
      <c r="A436" s="25">
        <v>431</v>
      </c>
      <c r="B436" s="26" t="e">
        <f>#VALUE!</f>
        <v>#VALUE!</v>
      </c>
      <c r="C436" s="26" t="e">
        <f>#VALUE!</f>
        <v>#VALUE!</v>
      </c>
      <c r="D436" s="26" t="e">
        <f>#VALUE!</f>
        <v>#VALUE!</v>
      </c>
      <c r="E436" s="18" t="e">
        <f>#VALUE!</f>
        <v>#VALUE!</v>
      </c>
      <c r="F436" s="18" t="e">
        <f>#VALUE!</f>
        <v>#VALUE!</v>
      </c>
      <c r="G436" s="22">
        <v>0</v>
      </c>
      <c r="H436" s="22">
        <v>0</v>
      </c>
      <c r="I436" s="19" t="e">
        <f>#VALUE!</f>
        <v>#VALUE!</v>
      </c>
      <c r="J436" s="19" t="e">
        <f>#VALUE!</f>
        <v>#VALUE!</v>
      </c>
      <c r="K436" s="22">
        <v>0</v>
      </c>
      <c r="L436" s="22">
        <v>0</v>
      </c>
      <c r="M436" s="17"/>
    </row>
    <row r="437" spans="1:13">
      <c r="A437" s="25">
        <v>432</v>
      </c>
      <c r="B437" s="26" t="e">
        <f>#VALUE!</f>
        <v>#VALUE!</v>
      </c>
      <c r="C437" s="26" t="e">
        <f>#VALUE!</f>
        <v>#VALUE!</v>
      </c>
      <c r="D437" s="26" t="e">
        <f>#VALUE!</f>
        <v>#VALUE!</v>
      </c>
      <c r="E437" s="18" t="e">
        <f>#VALUE!</f>
        <v>#VALUE!</v>
      </c>
      <c r="F437" s="18" t="e">
        <f>#VALUE!</f>
        <v>#VALUE!</v>
      </c>
      <c r="G437" s="22">
        <v>0</v>
      </c>
      <c r="H437" s="22">
        <v>0</v>
      </c>
      <c r="I437" s="19" t="e">
        <f>#VALUE!</f>
        <v>#VALUE!</v>
      </c>
      <c r="J437" s="19" t="e">
        <f>#VALUE!</f>
        <v>#VALUE!</v>
      </c>
      <c r="K437" s="22">
        <v>0</v>
      </c>
      <c r="L437" s="22">
        <v>0</v>
      </c>
      <c r="M437" s="17"/>
    </row>
    <row r="438" spans="1:13">
      <c r="A438" s="25">
        <v>433</v>
      </c>
      <c r="B438" s="26" t="e">
        <f>#VALUE!</f>
        <v>#VALUE!</v>
      </c>
      <c r="C438" s="26" t="e">
        <f>#VALUE!</f>
        <v>#VALUE!</v>
      </c>
      <c r="D438" s="26" t="e">
        <f>#VALUE!</f>
        <v>#VALUE!</v>
      </c>
      <c r="E438" s="18" t="e">
        <f>#VALUE!</f>
        <v>#VALUE!</v>
      </c>
      <c r="F438" s="18" t="e">
        <f>#VALUE!</f>
        <v>#VALUE!</v>
      </c>
      <c r="G438" s="22">
        <v>0</v>
      </c>
      <c r="H438" s="22">
        <v>0</v>
      </c>
      <c r="I438" s="19" t="e">
        <f>#VALUE!</f>
        <v>#VALUE!</v>
      </c>
      <c r="J438" s="19" t="e">
        <f>#VALUE!</f>
        <v>#VALUE!</v>
      </c>
      <c r="K438" s="22">
        <v>0</v>
      </c>
      <c r="L438" s="22">
        <v>0</v>
      </c>
      <c r="M438" s="17"/>
    </row>
    <row r="439" spans="1:13">
      <c r="A439" s="25">
        <v>434</v>
      </c>
      <c r="B439" s="26" t="e">
        <f>#VALUE!</f>
        <v>#VALUE!</v>
      </c>
      <c r="C439" s="26" t="e">
        <f>#VALUE!</f>
        <v>#VALUE!</v>
      </c>
      <c r="D439" s="26" t="e">
        <f>#VALUE!</f>
        <v>#VALUE!</v>
      </c>
      <c r="E439" s="18" t="e">
        <f>#VALUE!</f>
        <v>#VALUE!</v>
      </c>
      <c r="F439" s="18" t="e">
        <f>#VALUE!</f>
        <v>#VALUE!</v>
      </c>
      <c r="G439" s="22">
        <v>0</v>
      </c>
      <c r="H439" s="22">
        <v>0</v>
      </c>
      <c r="I439" s="19" t="e">
        <f>#VALUE!</f>
        <v>#VALUE!</v>
      </c>
      <c r="J439" s="19" t="e">
        <f>#VALUE!</f>
        <v>#VALUE!</v>
      </c>
      <c r="K439" s="22">
        <v>0</v>
      </c>
      <c r="L439" s="22">
        <v>0</v>
      </c>
      <c r="M439" s="17"/>
    </row>
    <row r="440" spans="1:13">
      <c r="A440" s="25">
        <v>435</v>
      </c>
      <c r="B440" s="26" t="e">
        <f>#VALUE!</f>
        <v>#VALUE!</v>
      </c>
      <c r="C440" s="26" t="e">
        <f>#VALUE!</f>
        <v>#VALUE!</v>
      </c>
      <c r="D440" s="26" t="e">
        <f>#VALUE!</f>
        <v>#VALUE!</v>
      </c>
      <c r="E440" s="18" t="e">
        <f>#VALUE!</f>
        <v>#VALUE!</v>
      </c>
      <c r="F440" s="18" t="e">
        <f>#VALUE!</f>
        <v>#VALUE!</v>
      </c>
      <c r="G440" s="22">
        <v>0</v>
      </c>
      <c r="H440" s="22">
        <v>0</v>
      </c>
      <c r="I440" s="19" t="e">
        <f>#VALUE!</f>
        <v>#VALUE!</v>
      </c>
      <c r="J440" s="19" t="e">
        <f>#VALUE!</f>
        <v>#VALUE!</v>
      </c>
      <c r="K440" s="22">
        <v>0</v>
      </c>
      <c r="L440" s="22">
        <v>0</v>
      </c>
      <c r="M440" s="17"/>
    </row>
    <row r="441" spans="1:13">
      <c r="A441" s="25">
        <v>436</v>
      </c>
      <c r="B441" s="26" t="e">
        <f>#VALUE!</f>
        <v>#VALUE!</v>
      </c>
      <c r="C441" s="26" t="e">
        <f>#VALUE!</f>
        <v>#VALUE!</v>
      </c>
      <c r="D441" s="26" t="e">
        <f>#VALUE!</f>
        <v>#VALUE!</v>
      </c>
      <c r="E441" s="18" t="e">
        <f>#VALUE!</f>
        <v>#VALUE!</v>
      </c>
      <c r="F441" s="18" t="e">
        <f>#VALUE!</f>
        <v>#VALUE!</v>
      </c>
      <c r="G441" s="22">
        <v>0</v>
      </c>
      <c r="H441" s="22">
        <v>0</v>
      </c>
      <c r="I441" s="19" t="e">
        <f>#VALUE!</f>
        <v>#VALUE!</v>
      </c>
      <c r="J441" s="19" t="e">
        <f>#VALUE!</f>
        <v>#VALUE!</v>
      </c>
      <c r="K441" s="22">
        <v>0</v>
      </c>
      <c r="L441" s="22">
        <v>0</v>
      </c>
      <c r="M441" s="17"/>
    </row>
    <row r="442" spans="1:13">
      <c r="A442" s="25">
        <v>437</v>
      </c>
      <c r="B442" s="26" t="e">
        <f>#VALUE!</f>
        <v>#VALUE!</v>
      </c>
      <c r="C442" s="26" t="e">
        <f>#VALUE!</f>
        <v>#VALUE!</v>
      </c>
      <c r="D442" s="26" t="e">
        <f>#VALUE!</f>
        <v>#VALUE!</v>
      </c>
      <c r="E442" s="18" t="e">
        <f>#VALUE!</f>
        <v>#VALUE!</v>
      </c>
      <c r="F442" s="18" t="e">
        <f>#VALUE!</f>
        <v>#VALUE!</v>
      </c>
      <c r="G442" s="22">
        <v>0</v>
      </c>
      <c r="H442" s="22">
        <v>0</v>
      </c>
      <c r="I442" s="19" t="e">
        <f>#VALUE!</f>
        <v>#VALUE!</v>
      </c>
      <c r="J442" s="19" t="e">
        <f>#VALUE!</f>
        <v>#VALUE!</v>
      </c>
      <c r="K442" s="22">
        <v>0</v>
      </c>
      <c r="L442" s="22">
        <v>0</v>
      </c>
      <c r="M442" s="17"/>
    </row>
    <row r="443" spans="1:13">
      <c r="A443" s="25">
        <v>438</v>
      </c>
      <c r="B443" s="26" t="e">
        <f>#VALUE!</f>
        <v>#VALUE!</v>
      </c>
      <c r="C443" s="26" t="e">
        <f>#VALUE!</f>
        <v>#VALUE!</v>
      </c>
      <c r="D443" s="26" t="e">
        <f>#VALUE!</f>
        <v>#VALUE!</v>
      </c>
      <c r="E443" s="18" t="e">
        <f>#VALUE!</f>
        <v>#VALUE!</v>
      </c>
      <c r="F443" s="18" t="e">
        <f>#VALUE!</f>
        <v>#VALUE!</v>
      </c>
      <c r="G443" s="22">
        <v>0</v>
      </c>
      <c r="H443" s="22">
        <v>0</v>
      </c>
      <c r="I443" s="19" t="e">
        <f>#VALUE!</f>
        <v>#VALUE!</v>
      </c>
      <c r="J443" s="19" t="e">
        <f>#VALUE!</f>
        <v>#VALUE!</v>
      </c>
      <c r="K443" s="22">
        <v>0</v>
      </c>
      <c r="L443" s="22">
        <v>0</v>
      </c>
      <c r="M443" s="17"/>
    </row>
    <row r="444" spans="1:13">
      <c r="A444" s="25">
        <v>439</v>
      </c>
      <c r="B444" s="26" t="e">
        <f>#VALUE!</f>
        <v>#VALUE!</v>
      </c>
      <c r="C444" s="26" t="e">
        <f>#VALUE!</f>
        <v>#VALUE!</v>
      </c>
      <c r="D444" s="26" t="e">
        <f>#VALUE!</f>
        <v>#VALUE!</v>
      </c>
      <c r="E444" s="18" t="e">
        <f>#VALUE!</f>
        <v>#VALUE!</v>
      </c>
      <c r="F444" s="18" t="e">
        <f>#VALUE!</f>
        <v>#VALUE!</v>
      </c>
      <c r="G444" s="22">
        <v>0</v>
      </c>
      <c r="H444" s="22">
        <v>0</v>
      </c>
      <c r="I444" s="19" t="e">
        <f>#VALUE!</f>
        <v>#VALUE!</v>
      </c>
      <c r="J444" s="19" t="e">
        <f>#VALUE!</f>
        <v>#VALUE!</v>
      </c>
      <c r="K444" s="22">
        <v>0</v>
      </c>
      <c r="L444" s="22">
        <v>0</v>
      </c>
      <c r="M444" s="17"/>
    </row>
    <row r="445" spans="1:13">
      <c r="A445" s="25">
        <v>440</v>
      </c>
      <c r="B445" s="26" t="e">
        <f>#VALUE!</f>
        <v>#VALUE!</v>
      </c>
      <c r="C445" s="26" t="e">
        <f>#VALUE!</f>
        <v>#VALUE!</v>
      </c>
      <c r="D445" s="26" t="e">
        <f>#VALUE!</f>
        <v>#VALUE!</v>
      </c>
      <c r="E445" s="18" t="e">
        <f>#VALUE!</f>
        <v>#VALUE!</v>
      </c>
      <c r="F445" s="18" t="e">
        <f>#VALUE!</f>
        <v>#VALUE!</v>
      </c>
      <c r="G445" s="22">
        <v>0</v>
      </c>
      <c r="H445" s="22">
        <v>0</v>
      </c>
      <c r="I445" s="19" t="e">
        <f>#VALUE!</f>
        <v>#VALUE!</v>
      </c>
      <c r="J445" s="19" t="e">
        <f>#VALUE!</f>
        <v>#VALUE!</v>
      </c>
      <c r="K445" s="22">
        <v>0</v>
      </c>
      <c r="L445" s="22">
        <v>0</v>
      </c>
      <c r="M445" s="17"/>
    </row>
    <row r="446" spans="1:13">
      <c r="A446" s="25">
        <v>441</v>
      </c>
      <c r="B446" s="26" t="e">
        <f>#VALUE!</f>
        <v>#VALUE!</v>
      </c>
      <c r="C446" s="26" t="e">
        <f>#VALUE!</f>
        <v>#VALUE!</v>
      </c>
      <c r="D446" s="26" t="e">
        <f>#VALUE!</f>
        <v>#VALUE!</v>
      </c>
      <c r="E446" s="18" t="e">
        <f>#VALUE!</f>
        <v>#VALUE!</v>
      </c>
      <c r="F446" s="18" t="e">
        <f>#VALUE!</f>
        <v>#VALUE!</v>
      </c>
      <c r="G446" s="22">
        <v>0</v>
      </c>
      <c r="H446" s="22">
        <v>0</v>
      </c>
      <c r="I446" s="19" t="e">
        <f>#VALUE!</f>
        <v>#VALUE!</v>
      </c>
      <c r="J446" s="19" t="e">
        <f>#VALUE!</f>
        <v>#VALUE!</v>
      </c>
      <c r="K446" s="22">
        <v>0</v>
      </c>
      <c r="L446" s="22">
        <v>0</v>
      </c>
      <c r="M446" s="17"/>
    </row>
    <row r="447" spans="1:13">
      <c r="A447" s="25">
        <v>442</v>
      </c>
      <c r="B447" s="26" t="e">
        <f>#VALUE!</f>
        <v>#VALUE!</v>
      </c>
      <c r="C447" s="26" t="e">
        <f>#VALUE!</f>
        <v>#VALUE!</v>
      </c>
      <c r="D447" s="26" t="e">
        <f>#VALUE!</f>
        <v>#VALUE!</v>
      </c>
      <c r="E447" s="18" t="e">
        <f>#VALUE!</f>
        <v>#VALUE!</v>
      </c>
      <c r="F447" s="18" t="e">
        <f>#VALUE!</f>
        <v>#VALUE!</v>
      </c>
      <c r="G447" s="22">
        <v>0</v>
      </c>
      <c r="H447" s="22">
        <v>0</v>
      </c>
      <c r="I447" s="19" t="e">
        <f>#VALUE!</f>
        <v>#VALUE!</v>
      </c>
      <c r="J447" s="19" t="e">
        <f>#VALUE!</f>
        <v>#VALUE!</v>
      </c>
      <c r="K447" s="22">
        <v>0</v>
      </c>
      <c r="L447" s="22">
        <v>0</v>
      </c>
      <c r="M447" s="17"/>
    </row>
    <row r="448" spans="1:13">
      <c r="A448" s="25">
        <v>443</v>
      </c>
      <c r="B448" s="26" t="e">
        <f>#VALUE!</f>
        <v>#VALUE!</v>
      </c>
      <c r="C448" s="26" t="e">
        <f>#VALUE!</f>
        <v>#VALUE!</v>
      </c>
      <c r="D448" s="26" t="e">
        <f>#VALUE!</f>
        <v>#VALUE!</v>
      </c>
      <c r="E448" s="18" t="e">
        <f>#VALUE!</f>
        <v>#VALUE!</v>
      </c>
      <c r="F448" s="18" t="e">
        <f>#VALUE!</f>
        <v>#VALUE!</v>
      </c>
      <c r="G448" s="22">
        <v>0</v>
      </c>
      <c r="H448" s="22">
        <v>0</v>
      </c>
      <c r="I448" s="19" t="e">
        <f>#VALUE!</f>
        <v>#VALUE!</v>
      </c>
      <c r="J448" s="19" t="e">
        <f>#VALUE!</f>
        <v>#VALUE!</v>
      </c>
      <c r="K448" s="22">
        <v>0</v>
      </c>
      <c r="L448" s="22">
        <v>0</v>
      </c>
      <c r="M448" s="17"/>
    </row>
    <row r="449" spans="1:13">
      <c r="A449" s="25">
        <v>444</v>
      </c>
      <c r="B449" s="26" t="e">
        <f>#VALUE!</f>
        <v>#VALUE!</v>
      </c>
      <c r="C449" s="26" t="e">
        <f>#VALUE!</f>
        <v>#VALUE!</v>
      </c>
      <c r="D449" s="26" t="e">
        <f>#VALUE!</f>
        <v>#VALUE!</v>
      </c>
      <c r="E449" s="18" t="e">
        <f>#VALUE!</f>
        <v>#VALUE!</v>
      </c>
      <c r="F449" s="18" t="e">
        <f>#VALUE!</f>
        <v>#VALUE!</v>
      </c>
      <c r="G449" s="22">
        <v>0</v>
      </c>
      <c r="H449" s="22">
        <v>0</v>
      </c>
      <c r="I449" s="19" t="e">
        <f>#VALUE!</f>
        <v>#VALUE!</v>
      </c>
      <c r="J449" s="19" t="e">
        <f>#VALUE!</f>
        <v>#VALUE!</v>
      </c>
      <c r="K449" s="22">
        <v>0</v>
      </c>
      <c r="L449" s="22">
        <v>0</v>
      </c>
      <c r="M449" s="17"/>
    </row>
    <row r="450" spans="1:13">
      <c r="A450" s="25">
        <v>445</v>
      </c>
      <c r="B450" s="26" t="e">
        <f>#VALUE!</f>
        <v>#VALUE!</v>
      </c>
      <c r="C450" s="26" t="e">
        <f>#VALUE!</f>
        <v>#VALUE!</v>
      </c>
      <c r="D450" s="26" t="e">
        <f>#VALUE!</f>
        <v>#VALUE!</v>
      </c>
      <c r="E450" s="18" t="e">
        <f>#VALUE!</f>
        <v>#VALUE!</v>
      </c>
      <c r="F450" s="18" t="e">
        <f>#VALUE!</f>
        <v>#VALUE!</v>
      </c>
      <c r="G450" s="22">
        <v>0</v>
      </c>
      <c r="H450" s="22">
        <v>0</v>
      </c>
      <c r="I450" s="19" t="e">
        <f>#VALUE!</f>
        <v>#VALUE!</v>
      </c>
      <c r="J450" s="19" t="e">
        <f>#VALUE!</f>
        <v>#VALUE!</v>
      </c>
      <c r="K450" s="22">
        <v>0</v>
      </c>
      <c r="L450" s="22">
        <v>0</v>
      </c>
      <c r="M450" s="17"/>
    </row>
    <row r="451" spans="1:13">
      <c r="A451" s="25">
        <v>446</v>
      </c>
      <c r="B451" s="26" t="e">
        <f>#VALUE!</f>
        <v>#VALUE!</v>
      </c>
      <c r="C451" s="26" t="e">
        <f>#VALUE!</f>
        <v>#VALUE!</v>
      </c>
      <c r="D451" s="26" t="e">
        <f>#VALUE!</f>
        <v>#VALUE!</v>
      </c>
      <c r="E451" s="18" t="e">
        <f>#VALUE!</f>
        <v>#VALUE!</v>
      </c>
      <c r="F451" s="18" t="e">
        <f>#VALUE!</f>
        <v>#VALUE!</v>
      </c>
      <c r="G451" s="22">
        <v>0</v>
      </c>
      <c r="H451" s="22">
        <v>0</v>
      </c>
      <c r="I451" s="19" t="e">
        <f>#VALUE!</f>
        <v>#VALUE!</v>
      </c>
      <c r="J451" s="19" t="e">
        <f>#VALUE!</f>
        <v>#VALUE!</v>
      </c>
      <c r="K451" s="22">
        <v>0</v>
      </c>
      <c r="L451" s="22">
        <v>0</v>
      </c>
      <c r="M451" s="17"/>
    </row>
    <row r="452" spans="1:13">
      <c r="A452" s="25">
        <v>447</v>
      </c>
      <c r="B452" s="26" t="e">
        <f>#VALUE!</f>
        <v>#VALUE!</v>
      </c>
      <c r="C452" s="26" t="e">
        <f>#VALUE!</f>
        <v>#VALUE!</v>
      </c>
      <c r="D452" s="26" t="e">
        <f>#VALUE!</f>
        <v>#VALUE!</v>
      </c>
      <c r="E452" s="18" t="e">
        <f>#VALUE!</f>
        <v>#VALUE!</v>
      </c>
      <c r="F452" s="18" t="e">
        <f>#VALUE!</f>
        <v>#VALUE!</v>
      </c>
      <c r="G452" s="22">
        <v>0</v>
      </c>
      <c r="H452" s="22">
        <v>0</v>
      </c>
      <c r="I452" s="19" t="e">
        <f>#VALUE!</f>
        <v>#VALUE!</v>
      </c>
      <c r="J452" s="19" t="e">
        <f>#VALUE!</f>
        <v>#VALUE!</v>
      </c>
      <c r="K452" s="22">
        <v>0</v>
      </c>
      <c r="L452" s="22">
        <v>0</v>
      </c>
      <c r="M452" s="17"/>
    </row>
    <row r="453" spans="1:13">
      <c r="A453" s="25">
        <v>448</v>
      </c>
      <c r="B453" s="26" t="e">
        <f>#VALUE!</f>
        <v>#VALUE!</v>
      </c>
      <c r="C453" s="26" t="e">
        <f>#VALUE!</f>
        <v>#VALUE!</v>
      </c>
      <c r="D453" s="26" t="e">
        <f>#VALUE!</f>
        <v>#VALUE!</v>
      </c>
      <c r="E453" s="18" t="e">
        <f>#VALUE!</f>
        <v>#VALUE!</v>
      </c>
      <c r="F453" s="18" t="e">
        <f>#VALUE!</f>
        <v>#VALUE!</v>
      </c>
      <c r="G453" s="22">
        <v>0</v>
      </c>
      <c r="H453" s="22">
        <v>0</v>
      </c>
      <c r="I453" s="19" t="e">
        <f>#VALUE!</f>
        <v>#VALUE!</v>
      </c>
      <c r="J453" s="19" t="e">
        <f>#VALUE!</f>
        <v>#VALUE!</v>
      </c>
      <c r="K453" s="22">
        <v>0</v>
      </c>
      <c r="L453" s="22">
        <v>0</v>
      </c>
      <c r="M453" s="17"/>
    </row>
    <row r="454" spans="1:13">
      <c r="A454" s="25">
        <v>449</v>
      </c>
      <c r="B454" s="26" t="e">
        <f>#VALUE!</f>
        <v>#VALUE!</v>
      </c>
      <c r="C454" s="26" t="e">
        <f>#VALUE!</f>
        <v>#VALUE!</v>
      </c>
      <c r="D454" s="26" t="e">
        <f>#VALUE!</f>
        <v>#VALUE!</v>
      </c>
      <c r="E454" s="18" t="e">
        <f>#VALUE!</f>
        <v>#VALUE!</v>
      </c>
      <c r="F454" s="18" t="e">
        <f>#VALUE!</f>
        <v>#VALUE!</v>
      </c>
      <c r="G454" s="22">
        <v>0</v>
      </c>
      <c r="H454" s="22">
        <v>0</v>
      </c>
      <c r="I454" s="19" t="e">
        <f>#VALUE!</f>
        <v>#VALUE!</v>
      </c>
      <c r="J454" s="19" t="e">
        <f>#VALUE!</f>
        <v>#VALUE!</v>
      </c>
      <c r="K454" s="22">
        <v>0</v>
      </c>
      <c r="L454" s="22">
        <v>0</v>
      </c>
      <c r="M454" s="17"/>
    </row>
    <row r="455" spans="1:13">
      <c r="A455" s="25">
        <v>450</v>
      </c>
      <c r="B455" s="26" t="e">
        <f>#VALUE!</f>
        <v>#VALUE!</v>
      </c>
      <c r="C455" s="26" t="e">
        <f>#VALUE!</f>
        <v>#VALUE!</v>
      </c>
      <c r="D455" s="26" t="e">
        <f>#VALUE!</f>
        <v>#VALUE!</v>
      </c>
      <c r="E455" s="18" t="e">
        <f>#VALUE!</f>
        <v>#VALUE!</v>
      </c>
      <c r="F455" s="18" t="e">
        <f>#VALUE!</f>
        <v>#VALUE!</v>
      </c>
      <c r="G455" s="22">
        <v>0</v>
      </c>
      <c r="H455" s="22">
        <v>0</v>
      </c>
      <c r="I455" s="19" t="e">
        <f>#VALUE!</f>
        <v>#VALUE!</v>
      </c>
      <c r="J455" s="19" t="e">
        <f>#VALUE!</f>
        <v>#VALUE!</v>
      </c>
      <c r="K455" s="22">
        <v>0</v>
      </c>
      <c r="L455" s="22">
        <v>0</v>
      </c>
      <c r="M455" s="17"/>
    </row>
    <row r="456" spans="1:13">
      <c r="A456" s="25">
        <v>451</v>
      </c>
      <c r="B456" s="26" t="e">
        <f>#VALUE!</f>
        <v>#VALUE!</v>
      </c>
      <c r="C456" s="26" t="e">
        <f>#VALUE!</f>
        <v>#VALUE!</v>
      </c>
      <c r="D456" s="26" t="e">
        <f>#VALUE!</f>
        <v>#VALUE!</v>
      </c>
      <c r="E456" s="18" t="e">
        <f>#VALUE!</f>
        <v>#VALUE!</v>
      </c>
      <c r="F456" s="18" t="e">
        <f>#VALUE!</f>
        <v>#VALUE!</v>
      </c>
      <c r="G456" s="22">
        <v>0</v>
      </c>
      <c r="H456" s="22">
        <v>0</v>
      </c>
      <c r="I456" s="19" t="e">
        <f>#VALUE!</f>
        <v>#VALUE!</v>
      </c>
      <c r="J456" s="19" t="e">
        <f>#VALUE!</f>
        <v>#VALUE!</v>
      </c>
      <c r="K456" s="22">
        <v>0</v>
      </c>
      <c r="L456" s="22">
        <v>0</v>
      </c>
      <c r="M456" s="17"/>
    </row>
    <row r="457" spans="1:13">
      <c r="A457" s="25">
        <v>452</v>
      </c>
      <c r="B457" s="26" t="e">
        <f>#VALUE!</f>
        <v>#VALUE!</v>
      </c>
      <c r="C457" s="26" t="e">
        <f>#VALUE!</f>
        <v>#VALUE!</v>
      </c>
      <c r="D457" s="26" t="e">
        <f>#VALUE!</f>
        <v>#VALUE!</v>
      </c>
      <c r="E457" s="18" t="e">
        <f>#VALUE!</f>
        <v>#VALUE!</v>
      </c>
      <c r="F457" s="18" t="e">
        <f>#VALUE!</f>
        <v>#VALUE!</v>
      </c>
      <c r="G457" s="22">
        <v>0</v>
      </c>
      <c r="H457" s="22">
        <v>0</v>
      </c>
      <c r="I457" s="19" t="e">
        <f>#VALUE!</f>
        <v>#VALUE!</v>
      </c>
      <c r="J457" s="19" t="e">
        <f>#VALUE!</f>
        <v>#VALUE!</v>
      </c>
      <c r="K457" s="22">
        <v>0</v>
      </c>
      <c r="L457" s="22">
        <v>0</v>
      </c>
      <c r="M457" s="17"/>
    </row>
    <row r="458" spans="1:13">
      <c r="A458" s="25">
        <v>453</v>
      </c>
      <c r="B458" s="26" t="e">
        <f>#VALUE!</f>
        <v>#VALUE!</v>
      </c>
      <c r="C458" s="26" t="e">
        <f>#VALUE!</f>
        <v>#VALUE!</v>
      </c>
      <c r="D458" s="26" t="e">
        <f>#VALUE!</f>
        <v>#VALUE!</v>
      </c>
      <c r="E458" s="18" t="e">
        <f>#VALUE!</f>
        <v>#VALUE!</v>
      </c>
      <c r="F458" s="18" t="e">
        <f>#VALUE!</f>
        <v>#VALUE!</v>
      </c>
      <c r="G458" s="22">
        <v>0</v>
      </c>
      <c r="H458" s="22">
        <v>0</v>
      </c>
      <c r="I458" s="19" t="e">
        <f>#VALUE!</f>
        <v>#VALUE!</v>
      </c>
      <c r="J458" s="19" t="e">
        <f>#VALUE!</f>
        <v>#VALUE!</v>
      </c>
      <c r="K458" s="22">
        <v>0</v>
      </c>
      <c r="L458" s="22">
        <v>0</v>
      </c>
      <c r="M458" s="17"/>
    </row>
    <row r="459" spans="1:13">
      <c r="A459" s="25">
        <v>454</v>
      </c>
      <c r="B459" s="26" t="e">
        <f>#VALUE!</f>
        <v>#VALUE!</v>
      </c>
      <c r="C459" s="26" t="e">
        <f>#VALUE!</f>
        <v>#VALUE!</v>
      </c>
      <c r="D459" s="26" t="e">
        <f>#VALUE!</f>
        <v>#VALUE!</v>
      </c>
      <c r="E459" s="18" t="e">
        <f>#VALUE!</f>
        <v>#VALUE!</v>
      </c>
      <c r="F459" s="18" t="e">
        <f>#VALUE!</f>
        <v>#VALUE!</v>
      </c>
      <c r="G459" s="22">
        <v>0</v>
      </c>
      <c r="H459" s="22">
        <v>0</v>
      </c>
      <c r="I459" s="19" t="e">
        <f>#VALUE!</f>
        <v>#VALUE!</v>
      </c>
      <c r="J459" s="19" t="e">
        <f>#VALUE!</f>
        <v>#VALUE!</v>
      </c>
      <c r="K459" s="22">
        <v>0</v>
      </c>
      <c r="L459" s="22">
        <v>0</v>
      </c>
      <c r="M459" s="17"/>
    </row>
    <row r="460" spans="1:13">
      <c r="A460" s="25">
        <v>455</v>
      </c>
      <c r="B460" s="26" t="e">
        <f>#VALUE!</f>
        <v>#VALUE!</v>
      </c>
      <c r="C460" s="26" t="e">
        <f>#VALUE!</f>
        <v>#VALUE!</v>
      </c>
      <c r="D460" s="26" t="e">
        <f>#VALUE!</f>
        <v>#VALUE!</v>
      </c>
      <c r="E460" s="18" t="e">
        <f>#VALUE!</f>
        <v>#VALUE!</v>
      </c>
      <c r="F460" s="18" t="e">
        <f>#VALUE!</f>
        <v>#VALUE!</v>
      </c>
      <c r="G460" s="22">
        <v>0</v>
      </c>
      <c r="H460" s="22">
        <v>0</v>
      </c>
      <c r="I460" s="19" t="e">
        <f>#VALUE!</f>
        <v>#VALUE!</v>
      </c>
      <c r="J460" s="19" t="e">
        <f>#VALUE!</f>
        <v>#VALUE!</v>
      </c>
      <c r="K460" s="22">
        <v>0</v>
      </c>
      <c r="L460" s="22">
        <v>0</v>
      </c>
      <c r="M460" s="17"/>
    </row>
    <row r="461" spans="1:13">
      <c r="A461" s="25">
        <v>456</v>
      </c>
      <c r="B461" s="26" t="e">
        <f>#VALUE!</f>
        <v>#VALUE!</v>
      </c>
      <c r="C461" s="26" t="e">
        <f>#VALUE!</f>
        <v>#VALUE!</v>
      </c>
      <c r="D461" s="26" t="e">
        <f>#VALUE!</f>
        <v>#VALUE!</v>
      </c>
      <c r="E461" s="18" t="e">
        <f>#VALUE!</f>
        <v>#VALUE!</v>
      </c>
      <c r="F461" s="18" t="e">
        <f>#VALUE!</f>
        <v>#VALUE!</v>
      </c>
      <c r="G461" s="22">
        <v>0</v>
      </c>
      <c r="H461" s="22">
        <v>0</v>
      </c>
      <c r="I461" s="19" t="e">
        <f>#VALUE!</f>
        <v>#VALUE!</v>
      </c>
      <c r="J461" s="19" t="e">
        <f>#VALUE!</f>
        <v>#VALUE!</v>
      </c>
      <c r="K461" s="22">
        <v>0</v>
      </c>
      <c r="L461" s="22">
        <v>0</v>
      </c>
      <c r="M461" s="17"/>
    </row>
    <row r="462" spans="1:13">
      <c r="A462" s="25">
        <v>457</v>
      </c>
      <c r="B462" s="26" t="e">
        <f>#VALUE!</f>
        <v>#VALUE!</v>
      </c>
      <c r="C462" s="26" t="e">
        <f>#VALUE!</f>
        <v>#VALUE!</v>
      </c>
      <c r="D462" s="26" t="e">
        <f>#VALUE!</f>
        <v>#VALUE!</v>
      </c>
      <c r="E462" s="18" t="e">
        <f>#VALUE!</f>
        <v>#VALUE!</v>
      </c>
      <c r="F462" s="18" t="e">
        <f>#VALUE!</f>
        <v>#VALUE!</v>
      </c>
      <c r="G462" s="22">
        <v>0</v>
      </c>
      <c r="H462" s="22">
        <v>0</v>
      </c>
      <c r="I462" s="19" t="e">
        <f>#VALUE!</f>
        <v>#VALUE!</v>
      </c>
      <c r="J462" s="19" t="e">
        <f>#VALUE!</f>
        <v>#VALUE!</v>
      </c>
      <c r="K462" s="22">
        <v>0</v>
      </c>
      <c r="L462" s="22">
        <v>0</v>
      </c>
      <c r="M462" s="17"/>
    </row>
    <row r="463" spans="1:13">
      <c r="A463" s="25">
        <v>458</v>
      </c>
      <c r="B463" s="26" t="e">
        <f>#VALUE!</f>
        <v>#VALUE!</v>
      </c>
      <c r="C463" s="26" t="e">
        <f>#VALUE!</f>
        <v>#VALUE!</v>
      </c>
      <c r="D463" s="26" t="e">
        <f>#VALUE!</f>
        <v>#VALUE!</v>
      </c>
      <c r="E463" s="18" t="e">
        <f>#VALUE!</f>
        <v>#VALUE!</v>
      </c>
      <c r="F463" s="18" t="e">
        <f>#VALUE!</f>
        <v>#VALUE!</v>
      </c>
      <c r="G463" s="22">
        <v>0</v>
      </c>
      <c r="H463" s="22">
        <v>0</v>
      </c>
      <c r="I463" s="19" t="e">
        <f>#VALUE!</f>
        <v>#VALUE!</v>
      </c>
      <c r="J463" s="19" t="e">
        <f>#VALUE!</f>
        <v>#VALUE!</v>
      </c>
      <c r="K463" s="22">
        <v>0</v>
      </c>
      <c r="L463" s="22">
        <v>0</v>
      </c>
      <c r="M463" s="17"/>
    </row>
    <row r="464" spans="1:13">
      <c r="A464" s="25">
        <v>459</v>
      </c>
      <c r="B464" s="26" t="e">
        <f>#VALUE!</f>
        <v>#VALUE!</v>
      </c>
      <c r="C464" s="26" t="e">
        <f>#VALUE!</f>
        <v>#VALUE!</v>
      </c>
      <c r="D464" s="26" t="e">
        <f>#VALUE!</f>
        <v>#VALUE!</v>
      </c>
      <c r="E464" s="18" t="e">
        <f>#VALUE!</f>
        <v>#VALUE!</v>
      </c>
      <c r="F464" s="18" t="e">
        <f>#VALUE!</f>
        <v>#VALUE!</v>
      </c>
      <c r="G464" s="22">
        <v>0</v>
      </c>
      <c r="H464" s="22">
        <v>0</v>
      </c>
      <c r="I464" s="19" t="e">
        <f>#VALUE!</f>
        <v>#VALUE!</v>
      </c>
      <c r="J464" s="19" t="e">
        <f>#VALUE!</f>
        <v>#VALUE!</v>
      </c>
      <c r="K464" s="22">
        <v>0</v>
      </c>
      <c r="L464" s="22">
        <v>0</v>
      </c>
      <c r="M464" s="17"/>
    </row>
    <row r="465" spans="1:13">
      <c r="A465" s="25">
        <v>460</v>
      </c>
      <c r="B465" s="26" t="e">
        <f>#VALUE!</f>
        <v>#VALUE!</v>
      </c>
      <c r="C465" s="26" t="e">
        <f>#VALUE!</f>
        <v>#VALUE!</v>
      </c>
      <c r="D465" s="26" t="e">
        <f>#VALUE!</f>
        <v>#VALUE!</v>
      </c>
      <c r="E465" s="18" t="e">
        <f>#VALUE!</f>
        <v>#VALUE!</v>
      </c>
      <c r="F465" s="18" t="e">
        <f>#VALUE!</f>
        <v>#VALUE!</v>
      </c>
      <c r="G465" s="22">
        <v>0</v>
      </c>
      <c r="H465" s="22">
        <v>0</v>
      </c>
      <c r="I465" s="19" t="e">
        <f>#VALUE!</f>
        <v>#VALUE!</v>
      </c>
      <c r="J465" s="19" t="e">
        <f>#VALUE!</f>
        <v>#VALUE!</v>
      </c>
      <c r="K465" s="22">
        <v>0</v>
      </c>
      <c r="L465" s="22">
        <v>0</v>
      </c>
      <c r="M465" s="17"/>
    </row>
    <row r="466" spans="1:13">
      <c r="A466" s="25">
        <v>461</v>
      </c>
      <c r="B466" s="26" t="e">
        <f>#VALUE!</f>
        <v>#VALUE!</v>
      </c>
      <c r="C466" s="26" t="e">
        <f>#VALUE!</f>
        <v>#VALUE!</v>
      </c>
      <c r="D466" s="26" t="e">
        <f>#VALUE!</f>
        <v>#VALUE!</v>
      </c>
      <c r="E466" s="18" t="e">
        <f>#VALUE!</f>
        <v>#VALUE!</v>
      </c>
      <c r="F466" s="18" t="e">
        <f>#VALUE!</f>
        <v>#VALUE!</v>
      </c>
      <c r="G466" s="22">
        <v>0</v>
      </c>
      <c r="H466" s="22">
        <v>0</v>
      </c>
      <c r="I466" s="19" t="e">
        <f>#VALUE!</f>
        <v>#VALUE!</v>
      </c>
      <c r="J466" s="19" t="e">
        <f>#VALUE!</f>
        <v>#VALUE!</v>
      </c>
      <c r="K466" s="22">
        <v>0</v>
      </c>
      <c r="L466" s="22">
        <v>0</v>
      </c>
      <c r="M466" s="17"/>
    </row>
    <row r="467" spans="1:13">
      <c r="A467" s="25">
        <v>462</v>
      </c>
      <c r="B467" s="26" t="e">
        <f>#VALUE!</f>
        <v>#VALUE!</v>
      </c>
      <c r="C467" s="26" t="e">
        <f>#VALUE!</f>
        <v>#VALUE!</v>
      </c>
      <c r="D467" s="26" t="e">
        <f>#VALUE!</f>
        <v>#VALUE!</v>
      </c>
      <c r="E467" s="18" t="e">
        <f>#VALUE!</f>
        <v>#VALUE!</v>
      </c>
      <c r="F467" s="18" t="e">
        <f>#VALUE!</f>
        <v>#VALUE!</v>
      </c>
      <c r="G467" s="22">
        <v>0</v>
      </c>
      <c r="H467" s="22">
        <v>0</v>
      </c>
      <c r="I467" s="19" t="e">
        <f>#VALUE!</f>
        <v>#VALUE!</v>
      </c>
      <c r="J467" s="19" t="e">
        <f>#VALUE!</f>
        <v>#VALUE!</v>
      </c>
      <c r="K467" s="22">
        <v>0</v>
      </c>
      <c r="L467" s="22">
        <v>0</v>
      </c>
      <c r="M467" s="17"/>
    </row>
    <row r="468" spans="1:13">
      <c r="A468" s="25">
        <v>463</v>
      </c>
      <c r="B468" s="26" t="e">
        <f>#VALUE!</f>
        <v>#VALUE!</v>
      </c>
      <c r="C468" s="26" t="e">
        <f>#VALUE!</f>
        <v>#VALUE!</v>
      </c>
      <c r="D468" s="26" t="e">
        <f>#VALUE!</f>
        <v>#VALUE!</v>
      </c>
      <c r="E468" s="18" t="e">
        <f>#VALUE!</f>
        <v>#VALUE!</v>
      </c>
      <c r="F468" s="18" t="e">
        <f>#VALUE!</f>
        <v>#VALUE!</v>
      </c>
      <c r="G468" s="22">
        <v>0</v>
      </c>
      <c r="H468" s="22">
        <v>0</v>
      </c>
      <c r="I468" s="19" t="e">
        <f>#VALUE!</f>
        <v>#VALUE!</v>
      </c>
      <c r="J468" s="19" t="e">
        <f>#VALUE!</f>
        <v>#VALUE!</v>
      </c>
      <c r="K468" s="22">
        <v>0</v>
      </c>
      <c r="L468" s="22">
        <v>0</v>
      </c>
      <c r="M468" s="17"/>
    </row>
    <row r="469" spans="1:13">
      <c r="A469" s="25">
        <v>464</v>
      </c>
      <c r="B469" s="26" t="e">
        <f>#VALUE!</f>
        <v>#VALUE!</v>
      </c>
      <c r="C469" s="26" t="e">
        <f>#VALUE!</f>
        <v>#VALUE!</v>
      </c>
      <c r="D469" s="26" t="e">
        <f>#VALUE!</f>
        <v>#VALUE!</v>
      </c>
      <c r="E469" s="18" t="e">
        <f>#VALUE!</f>
        <v>#VALUE!</v>
      </c>
      <c r="F469" s="18" t="e">
        <f>#VALUE!</f>
        <v>#VALUE!</v>
      </c>
      <c r="G469" s="22">
        <v>0</v>
      </c>
      <c r="H469" s="22">
        <v>0</v>
      </c>
      <c r="I469" s="19" t="e">
        <f>#VALUE!</f>
        <v>#VALUE!</v>
      </c>
      <c r="J469" s="19" t="e">
        <f>#VALUE!</f>
        <v>#VALUE!</v>
      </c>
      <c r="K469" s="22">
        <v>0</v>
      </c>
      <c r="L469" s="22">
        <v>0</v>
      </c>
      <c r="M469" s="17"/>
    </row>
    <row r="470" spans="1:13">
      <c r="A470" s="25">
        <v>465</v>
      </c>
      <c r="B470" s="26" t="e">
        <f>#VALUE!</f>
        <v>#VALUE!</v>
      </c>
      <c r="C470" s="26" t="e">
        <f>#VALUE!</f>
        <v>#VALUE!</v>
      </c>
      <c r="D470" s="26" t="e">
        <f>#VALUE!</f>
        <v>#VALUE!</v>
      </c>
      <c r="E470" s="18" t="e">
        <f>#VALUE!</f>
        <v>#VALUE!</v>
      </c>
      <c r="F470" s="18" t="e">
        <f>#VALUE!</f>
        <v>#VALUE!</v>
      </c>
      <c r="G470" s="22">
        <v>0</v>
      </c>
      <c r="H470" s="22">
        <v>0</v>
      </c>
      <c r="I470" s="19" t="e">
        <f>#VALUE!</f>
        <v>#VALUE!</v>
      </c>
      <c r="J470" s="19" t="e">
        <f>#VALUE!</f>
        <v>#VALUE!</v>
      </c>
      <c r="K470" s="22">
        <v>0</v>
      </c>
      <c r="L470" s="22">
        <v>0</v>
      </c>
      <c r="M470" s="17"/>
    </row>
    <row r="471" spans="1:13">
      <c r="A471" s="25">
        <v>466</v>
      </c>
      <c r="B471" s="26" t="e">
        <f>#VALUE!</f>
        <v>#VALUE!</v>
      </c>
      <c r="C471" s="26" t="e">
        <f>#VALUE!</f>
        <v>#VALUE!</v>
      </c>
      <c r="D471" s="26" t="e">
        <f>#VALUE!</f>
        <v>#VALUE!</v>
      </c>
      <c r="E471" s="18" t="e">
        <f>#VALUE!</f>
        <v>#VALUE!</v>
      </c>
      <c r="F471" s="18" t="e">
        <f>#VALUE!</f>
        <v>#VALUE!</v>
      </c>
      <c r="G471" s="22">
        <v>0</v>
      </c>
      <c r="H471" s="22">
        <v>0</v>
      </c>
      <c r="I471" s="19" t="e">
        <f>#VALUE!</f>
        <v>#VALUE!</v>
      </c>
      <c r="J471" s="19" t="e">
        <f>#VALUE!</f>
        <v>#VALUE!</v>
      </c>
      <c r="K471" s="22">
        <v>0</v>
      </c>
      <c r="L471" s="22">
        <v>0</v>
      </c>
      <c r="M471" s="17"/>
    </row>
    <row r="472" spans="1:13">
      <c r="A472" s="25">
        <v>467</v>
      </c>
      <c r="B472" s="26" t="e">
        <f>#VALUE!</f>
        <v>#VALUE!</v>
      </c>
      <c r="C472" s="26" t="e">
        <f>#VALUE!</f>
        <v>#VALUE!</v>
      </c>
      <c r="D472" s="26" t="e">
        <f>#VALUE!</f>
        <v>#VALUE!</v>
      </c>
      <c r="E472" s="18" t="e">
        <f>#VALUE!</f>
        <v>#VALUE!</v>
      </c>
      <c r="F472" s="18" t="e">
        <f>#VALUE!</f>
        <v>#VALUE!</v>
      </c>
      <c r="G472" s="22">
        <v>0</v>
      </c>
      <c r="H472" s="22">
        <v>0</v>
      </c>
      <c r="I472" s="19" t="e">
        <f>#VALUE!</f>
        <v>#VALUE!</v>
      </c>
      <c r="J472" s="19" t="e">
        <f>#VALUE!</f>
        <v>#VALUE!</v>
      </c>
      <c r="K472" s="22">
        <v>0</v>
      </c>
      <c r="L472" s="22">
        <v>0</v>
      </c>
      <c r="M472" s="17"/>
    </row>
    <row r="473" spans="1:13">
      <c r="A473" s="25">
        <v>468</v>
      </c>
      <c r="B473" s="26" t="e">
        <f>#VALUE!</f>
        <v>#VALUE!</v>
      </c>
      <c r="C473" s="26" t="e">
        <f>#VALUE!</f>
        <v>#VALUE!</v>
      </c>
      <c r="D473" s="26" t="e">
        <f>#VALUE!</f>
        <v>#VALUE!</v>
      </c>
      <c r="E473" s="18" t="e">
        <f>#VALUE!</f>
        <v>#VALUE!</v>
      </c>
      <c r="F473" s="18" t="e">
        <f>#VALUE!</f>
        <v>#VALUE!</v>
      </c>
      <c r="G473" s="22">
        <v>0</v>
      </c>
      <c r="H473" s="22">
        <v>0</v>
      </c>
      <c r="I473" s="19" t="e">
        <f>#VALUE!</f>
        <v>#VALUE!</v>
      </c>
      <c r="J473" s="19" t="e">
        <f>#VALUE!</f>
        <v>#VALUE!</v>
      </c>
      <c r="K473" s="22">
        <v>0</v>
      </c>
      <c r="L473" s="22">
        <v>0</v>
      </c>
      <c r="M473" s="17"/>
    </row>
    <row r="474" spans="1:13">
      <c r="A474" s="25">
        <v>469</v>
      </c>
      <c r="B474" s="26" t="e">
        <f>#VALUE!</f>
        <v>#VALUE!</v>
      </c>
      <c r="C474" s="26" t="e">
        <f>#VALUE!</f>
        <v>#VALUE!</v>
      </c>
      <c r="D474" s="26" t="e">
        <f>#VALUE!</f>
        <v>#VALUE!</v>
      </c>
      <c r="E474" s="18" t="e">
        <f>#VALUE!</f>
        <v>#VALUE!</v>
      </c>
      <c r="F474" s="18" t="e">
        <f>#VALUE!</f>
        <v>#VALUE!</v>
      </c>
      <c r="G474" s="22">
        <v>0</v>
      </c>
      <c r="H474" s="22">
        <v>0</v>
      </c>
      <c r="I474" s="19" t="e">
        <f>#VALUE!</f>
        <v>#VALUE!</v>
      </c>
      <c r="J474" s="19" t="e">
        <f>#VALUE!</f>
        <v>#VALUE!</v>
      </c>
      <c r="K474" s="22">
        <v>0</v>
      </c>
      <c r="L474" s="22">
        <v>0</v>
      </c>
      <c r="M474" s="17"/>
    </row>
    <row r="475" spans="1:13">
      <c r="A475" s="25">
        <v>470</v>
      </c>
      <c r="B475" s="26" t="e">
        <f>#VALUE!</f>
        <v>#VALUE!</v>
      </c>
      <c r="C475" s="26" t="e">
        <f>#VALUE!</f>
        <v>#VALUE!</v>
      </c>
      <c r="D475" s="26" t="e">
        <f>#VALUE!</f>
        <v>#VALUE!</v>
      </c>
      <c r="E475" s="18" t="e">
        <f>#VALUE!</f>
        <v>#VALUE!</v>
      </c>
      <c r="F475" s="18" t="e">
        <f>#VALUE!</f>
        <v>#VALUE!</v>
      </c>
      <c r="G475" s="22">
        <v>0</v>
      </c>
      <c r="H475" s="22">
        <v>0</v>
      </c>
      <c r="I475" s="19" t="e">
        <f>#VALUE!</f>
        <v>#VALUE!</v>
      </c>
      <c r="J475" s="19" t="e">
        <f>#VALUE!</f>
        <v>#VALUE!</v>
      </c>
      <c r="K475" s="22">
        <v>0</v>
      </c>
      <c r="L475" s="22">
        <v>0</v>
      </c>
      <c r="M475" s="17"/>
    </row>
    <row r="476" spans="1:13">
      <c r="A476" s="25">
        <v>471</v>
      </c>
      <c r="B476" s="26" t="e">
        <f>#VALUE!</f>
        <v>#VALUE!</v>
      </c>
      <c r="C476" s="26" t="e">
        <f>#VALUE!</f>
        <v>#VALUE!</v>
      </c>
      <c r="D476" s="26" t="e">
        <f>#VALUE!</f>
        <v>#VALUE!</v>
      </c>
      <c r="E476" s="18" t="e">
        <f>#VALUE!</f>
        <v>#VALUE!</v>
      </c>
      <c r="F476" s="18" t="e">
        <f>#VALUE!</f>
        <v>#VALUE!</v>
      </c>
      <c r="G476" s="22">
        <v>0</v>
      </c>
      <c r="H476" s="22">
        <v>0</v>
      </c>
      <c r="I476" s="19" t="e">
        <f>#VALUE!</f>
        <v>#VALUE!</v>
      </c>
      <c r="J476" s="19" t="e">
        <f>#VALUE!</f>
        <v>#VALUE!</v>
      </c>
      <c r="K476" s="22">
        <v>0</v>
      </c>
      <c r="L476" s="22">
        <v>0</v>
      </c>
      <c r="M476" s="17"/>
    </row>
    <row r="477" spans="1:13">
      <c r="A477" s="25">
        <v>472</v>
      </c>
      <c r="B477" s="26" t="e">
        <f>#VALUE!</f>
        <v>#VALUE!</v>
      </c>
      <c r="C477" s="26" t="e">
        <f>#VALUE!</f>
        <v>#VALUE!</v>
      </c>
      <c r="D477" s="26" t="e">
        <f>#VALUE!</f>
        <v>#VALUE!</v>
      </c>
      <c r="E477" s="18" t="e">
        <f>#VALUE!</f>
        <v>#VALUE!</v>
      </c>
      <c r="F477" s="18" t="e">
        <f>#VALUE!</f>
        <v>#VALUE!</v>
      </c>
      <c r="G477" s="22">
        <v>0</v>
      </c>
      <c r="H477" s="22">
        <v>0</v>
      </c>
      <c r="I477" s="19" t="e">
        <f>#VALUE!</f>
        <v>#VALUE!</v>
      </c>
      <c r="J477" s="19" t="e">
        <f>#VALUE!</f>
        <v>#VALUE!</v>
      </c>
      <c r="K477" s="22">
        <v>0</v>
      </c>
      <c r="L477" s="22">
        <v>0</v>
      </c>
      <c r="M477" s="17"/>
    </row>
    <row r="478" spans="1:13">
      <c r="A478" s="25">
        <v>473</v>
      </c>
      <c r="B478" s="26" t="e">
        <f>#VALUE!</f>
        <v>#VALUE!</v>
      </c>
      <c r="C478" s="26" t="e">
        <f>#VALUE!</f>
        <v>#VALUE!</v>
      </c>
      <c r="D478" s="26" t="e">
        <f>#VALUE!</f>
        <v>#VALUE!</v>
      </c>
      <c r="E478" s="18" t="e">
        <f>#VALUE!</f>
        <v>#VALUE!</v>
      </c>
      <c r="F478" s="18" t="e">
        <f>#VALUE!</f>
        <v>#VALUE!</v>
      </c>
      <c r="G478" s="22">
        <v>0</v>
      </c>
      <c r="H478" s="22">
        <v>0</v>
      </c>
      <c r="I478" s="19" t="e">
        <f>#VALUE!</f>
        <v>#VALUE!</v>
      </c>
      <c r="J478" s="19" t="e">
        <f>#VALUE!</f>
        <v>#VALUE!</v>
      </c>
      <c r="K478" s="22">
        <v>0</v>
      </c>
      <c r="L478" s="22">
        <v>0</v>
      </c>
      <c r="M478" s="17"/>
    </row>
    <row r="479" spans="1:13">
      <c r="A479" s="25">
        <v>474</v>
      </c>
      <c r="B479" s="26" t="e">
        <f>#VALUE!</f>
        <v>#VALUE!</v>
      </c>
      <c r="C479" s="26" t="e">
        <f>#VALUE!</f>
        <v>#VALUE!</v>
      </c>
      <c r="D479" s="26" t="e">
        <f>#VALUE!</f>
        <v>#VALUE!</v>
      </c>
      <c r="E479" s="18" t="e">
        <f>#VALUE!</f>
        <v>#VALUE!</v>
      </c>
      <c r="F479" s="18" t="e">
        <f>#VALUE!</f>
        <v>#VALUE!</v>
      </c>
      <c r="G479" s="22">
        <v>0</v>
      </c>
      <c r="H479" s="22">
        <v>0</v>
      </c>
      <c r="I479" s="19" t="e">
        <f>#VALUE!</f>
        <v>#VALUE!</v>
      </c>
      <c r="J479" s="19" t="e">
        <f>#VALUE!</f>
        <v>#VALUE!</v>
      </c>
      <c r="K479" s="22">
        <v>0</v>
      </c>
      <c r="L479" s="22">
        <v>0</v>
      </c>
      <c r="M479" s="17"/>
    </row>
    <row r="480" spans="1:13">
      <c r="A480" s="25">
        <v>475</v>
      </c>
      <c r="B480" s="26" t="e">
        <f>#VALUE!</f>
        <v>#VALUE!</v>
      </c>
      <c r="C480" s="26" t="e">
        <f>#VALUE!</f>
        <v>#VALUE!</v>
      </c>
      <c r="D480" s="26" t="e">
        <f>#VALUE!</f>
        <v>#VALUE!</v>
      </c>
      <c r="E480" s="18" t="e">
        <f>#VALUE!</f>
        <v>#VALUE!</v>
      </c>
      <c r="F480" s="18" t="e">
        <f>#VALUE!</f>
        <v>#VALUE!</v>
      </c>
      <c r="G480" s="22">
        <v>0</v>
      </c>
      <c r="H480" s="22">
        <v>0</v>
      </c>
      <c r="I480" s="19" t="e">
        <f>#VALUE!</f>
        <v>#VALUE!</v>
      </c>
      <c r="J480" s="19" t="e">
        <f>#VALUE!</f>
        <v>#VALUE!</v>
      </c>
      <c r="K480" s="22">
        <v>0</v>
      </c>
      <c r="L480" s="22">
        <v>0</v>
      </c>
      <c r="M480" s="17"/>
    </row>
    <row r="481" spans="1:13">
      <c r="A481" s="25">
        <v>476</v>
      </c>
      <c r="B481" s="26" t="e">
        <f>#VALUE!</f>
        <v>#VALUE!</v>
      </c>
      <c r="C481" s="26" t="e">
        <f>#VALUE!</f>
        <v>#VALUE!</v>
      </c>
      <c r="D481" s="26" t="e">
        <f>#VALUE!</f>
        <v>#VALUE!</v>
      </c>
      <c r="E481" s="18" t="e">
        <f>#VALUE!</f>
        <v>#VALUE!</v>
      </c>
      <c r="F481" s="18" t="e">
        <f>#VALUE!</f>
        <v>#VALUE!</v>
      </c>
      <c r="G481" s="22">
        <v>0</v>
      </c>
      <c r="H481" s="22">
        <v>0</v>
      </c>
      <c r="I481" s="19" t="e">
        <f>#VALUE!</f>
        <v>#VALUE!</v>
      </c>
      <c r="J481" s="19" t="e">
        <f>#VALUE!</f>
        <v>#VALUE!</v>
      </c>
      <c r="K481" s="22">
        <v>0</v>
      </c>
      <c r="L481" s="22">
        <v>0</v>
      </c>
      <c r="M481" s="17"/>
    </row>
    <row r="482" spans="1:13">
      <c r="A482" s="25">
        <v>477</v>
      </c>
      <c r="B482" s="26" t="e">
        <f>#VALUE!</f>
        <v>#VALUE!</v>
      </c>
      <c r="C482" s="26" t="e">
        <f>#VALUE!</f>
        <v>#VALUE!</v>
      </c>
      <c r="D482" s="26" t="e">
        <f>#VALUE!</f>
        <v>#VALUE!</v>
      </c>
      <c r="E482" s="18" t="e">
        <f>#VALUE!</f>
        <v>#VALUE!</v>
      </c>
      <c r="F482" s="18" t="e">
        <f>#VALUE!</f>
        <v>#VALUE!</v>
      </c>
      <c r="G482" s="22">
        <v>0</v>
      </c>
      <c r="H482" s="22">
        <v>0</v>
      </c>
      <c r="I482" s="19" t="e">
        <f>#VALUE!</f>
        <v>#VALUE!</v>
      </c>
      <c r="J482" s="19" t="e">
        <f>#VALUE!</f>
        <v>#VALUE!</v>
      </c>
      <c r="K482" s="22">
        <v>0</v>
      </c>
      <c r="L482" s="22">
        <v>0</v>
      </c>
      <c r="M482" s="17"/>
    </row>
    <row r="483" spans="1:13">
      <c r="A483" s="25">
        <v>478</v>
      </c>
      <c r="B483" s="26" t="e">
        <f>#VALUE!</f>
        <v>#VALUE!</v>
      </c>
      <c r="C483" s="26" t="e">
        <f>#VALUE!</f>
        <v>#VALUE!</v>
      </c>
      <c r="D483" s="26" t="e">
        <f>#VALUE!</f>
        <v>#VALUE!</v>
      </c>
      <c r="E483" s="18" t="e">
        <f>#VALUE!</f>
        <v>#VALUE!</v>
      </c>
      <c r="F483" s="18" t="e">
        <f>#VALUE!</f>
        <v>#VALUE!</v>
      </c>
      <c r="G483" s="22">
        <v>0</v>
      </c>
      <c r="H483" s="22">
        <v>0</v>
      </c>
      <c r="I483" s="19" t="e">
        <f>#VALUE!</f>
        <v>#VALUE!</v>
      </c>
      <c r="J483" s="19" t="e">
        <f>#VALUE!</f>
        <v>#VALUE!</v>
      </c>
      <c r="K483" s="22">
        <v>0</v>
      </c>
      <c r="L483" s="22">
        <v>0</v>
      </c>
      <c r="M483" s="17"/>
    </row>
    <row r="484" spans="1:13">
      <c r="A484" s="25">
        <v>479</v>
      </c>
      <c r="B484" s="26" t="e">
        <f>#VALUE!</f>
        <v>#VALUE!</v>
      </c>
      <c r="C484" s="26" t="e">
        <f>#VALUE!</f>
        <v>#VALUE!</v>
      </c>
      <c r="D484" s="26" t="e">
        <f>#VALUE!</f>
        <v>#VALUE!</v>
      </c>
      <c r="E484" s="18" t="e">
        <f>#VALUE!</f>
        <v>#VALUE!</v>
      </c>
      <c r="F484" s="18" t="e">
        <f>#VALUE!</f>
        <v>#VALUE!</v>
      </c>
      <c r="G484" s="22">
        <v>0</v>
      </c>
      <c r="H484" s="22">
        <v>0</v>
      </c>
      <c r="I484" s="19" t="e">
        <f>#VALUE!</f>
        <v>#VALUE!</v>
      </c>
      <c r="J484" s="19" t="e">
        <f>#VALUE!</f>
        <v>#VALUE!</v>
      </c>
      <c r="K484" s="22">
        <v>0</v>
      </c>
      <c r="L484" s="22">
        <v>0</v>
      </c>
      <c r="M484" s="17"/>
    </row>
    <row r="485" spans="1:13">
      <c r="A485" s="25">
        <v>480</v>
      </c>
      <c r="B485" s="26" t="e">
        <f>#VALUE!</f>
        <v>#VALUE!</v>
      </c>
      <c r="C485" s="26" t="e">
        <f>#VALUE!</f>
        <v>#VALUE!</v>
      </c>
      <c r="D485" s="26" t="e">
        <f>#VALUE!</f>
        <v>#VALUE!</v>
      </c>
      <c r="E485" s="18" t="e">
        <f>#VALUE!</f>
        <v>#VALUE!</v>
      </c>
      <c r="F485" s="18" t="e">
        <f>#VALUE!</f>
        <v>#VALUE!</v>
      </c>
      <c r="G485" s="22">
        <v>0</v>
      </c>
      <c r="H485" s="22">
        <v>0</v>
      </c>
      <c r="I485" s="19" t="e">
        <f>#VALUE!</f>
        <v>#VALUE!</v>
      </c>
      <c r="J485" s="19" t="e">
        <f>#VALUE!</f>
        <v>#VALUE!</v>
      </c>
      <c r="K485" s="22">
        <v>0</v>
      </c>
      <c r="L485" s="22">
        <v>0</v>
      </c>
      <c r="M485" s="17"/>
    </row>
    <row r="486" spans="1:13">
      <c r="A486" s="25">
        <v>481</v>
      </c>
      <c r="B486" s="26" t="e">
        <f>#VALUE!</f>
        <v>#VALUE!</v>
      </c>
      <c r="C486" s="26" t="e">
        <f>#VALUE!</f>
        <v>#VALUE!</v>
      </c>
      <c r="D486" s="26" t="e">
        <f>#VALUE!</f>
        <v>#VALUE!</v>
      </c>
      <c r="E486" s="18" t="e">
        <f>#VALUE!</f>
        <v>#VALUE!</v>
      </c>
      <c r="F486" s="18" t="e">
        <f>#VALUE!</f>
        <v>#VALUE!</v>
      </c>
      <c r="G486" s="22">
        <v>0</v>
      </c>
      <c r="H486" s="22">
        <v>0</v>
      </c>
      <c r="I486" s="19" t="e">
        <f>#VALUE!</f>
        <v>#VALUE!</v>
      </c>
      <c r="J486" s="19" t="e">
        <f>#VALUE!</f>
        <v>#VALUE!</v>
      </c>
      <c r="K486" s="22">
        <v>0</v>
      </c>
      <c r="L486" s="22">
        <v>0</v>
      </c>
      <c r="M486" s="17"/>
    </row>
    <row r="487" spans="1:13">
      <c r="A487" s="25">
        <v>482</v>
      </c>
      <c r="B487" s="26" t="e">
        <f>#VALUE!</f>
        <v>#VALUE!</v>
      </c>
      <c r="C487" s="26" t="e">
        <f>#VALUE!</f>
        <v>#VALUE!</v>
      </c>
      <c r="D487" s="26" t="e">
        <f>#VALUE!</f>
        <v>#VALUE!</v>
      </c>
      <c r="E487" s="18" t="e">
        <f>#VALUE!</f>
        <v>#VALUE!</v>
      </c>
      <c r="F487" s="18" t="e">
        <f>#VALUE!</f>
        <v>#VALUE!</v>
      </c>
      <c r="G487" s="22">
        <v>0</v>
      </c>
      <c r="H487" s="22">
        <v>0</v>
      </c>
      <c r="I487" s="19" t="e">
        <f>#VALUE!</f>
        <v>#VALUE!</v>
      </c>
      <c r="J487" s="19" t="e">
        <f>#VALUE!</f>
        <v>#VALUE!</v>
      </c>
      <c r="K487" s="22">
        <v>0</v>
      </c>
      <c r="L487" s="22">
        <v>0</v>
      </c>
      <c r="M487" s="17"/>
    </row>
    <row r="488" spans="1:13">
      <c r="A488" s="25">
        <v>483</v>
      </c>
      <c r="B488" s="26" t="e">
        <f>#VALUE!</f>
        <v>#VALUE!</v>
      </c>
      <c r="C488" s="26" t="e">
        <f>#VALUE!</f>
        <v>#VALUE!</v>
      </c>
      <c r="D488" s="26" t="e">
        <f>#VALUE!</f>
        <v>#VALUE!</v>
      </c>
      <c r="E488" s="18" t="e">
        <f>#VALUE!</f>
        <v>#VALUE!</v>
      </c>
      <c r="F488" s="18" t="e">
        <f>#VALUE!</f>
        <v>#VALUE!</v>
      </c>
      <c r="G488" s="22">
        <v>0</v>
      </c>
      <c r="H488" s="22">
        <v>0</v>
      </c>
      <c r="I488" s="19" t="e">
        <f>#VALUE!</f>
        <v>#VALUE!</v>
      </c>
      <c r="J488" s="19" t="e">
        <f>#VALUE!</f>
        <v>#VALUE!</v>
      </c>
      <c r="K488" s="22">
        <v>0</v>
      </c>
      <c r="L488" s="22">
        <v>0</v>
      </c>
      <c r="M488" s="17"/>
    </row>
    <row r="489" spans="1:13">
      <c r="A489" s="25">
        <v>484</v>
      </c>
      <c r="B489" s="26" t="e">
        <f>#VALUE!</f>
        <v>#VALUE!</v>
      </c>
      <c r="C489" s="26" t="e">
        <f>#VALUE!</f>
        <v>#VALUE!</v>
      </c>
      <c r="D489" s="26" t="e">
        <f>#VALUE!</f>
        <v>#VALUE!</v>
      </c>
      <c r="E489" s="18" t="e">
        <f>#VALUE!</f>
        <v>#VALUE!</v>
      </c>
      <c r="F489" s="18" t="e">
        <f>#VALUE!</f>
        <v>#VALUE!</v>
      </c>
      <c r="G489" s="22">
        <v>0</v>
      </c>
      <c r="H489" s="22">
        <v>0</v>
      </c>
      <c r="I489" s="19" t="e">
        <f>#VALUE!</f>
        <v>#VALUE!</v>
      </c>
      <c r="J489" s="19" t="e">
        <f>#VALUE!</f>
        <v>#VALUE!</v>
      </c>
      <c r="K489" s="22">
        <v>0</v>
      </c>
      <c r="L489" s="22">
        <v>0</v>
      </c>
      <c r="M489" s="17"/>
    </row>
    <row r="490" spans="1:13">
      <c r="A490" s="25">
        <v>485</v>
      </c>
      <c r="B490" s="26" t="e">
        <f>#VALUE!</f>
        <v>#VALUE!</v>
      </c>
      <c r="C490" s="26" t="e">
        <f>#VALUE!</f>
        <v>#VALUE!</v>
      </c>
      <c r="D490" s="26" t="e">
        <f>#VALUE!</f>
        <v>#VALUE!</v>
      </c>
      <c r="E490" s="18" t="e">
        <f>#VALUE!</f>
        <v>#VALUE!</v>
      </c>
      <c r="F490" s="18" t="e">
        <f>#VALUE!</f>
        <v>#VALUE!</v>
      </c>
      <c r="G490" s="22">
        <v>0</v>
      </c>
      <c r="H490" s="22">
        <v>0</v>
      </c>
      <c r="I490" s="19" t="e">
        <f>#VALUE!</f>
        <v>#VALUE!</v>
      </c>
      <c r="J490" s="19" t="e">
        <f>#VALUE!</f>
        <v>#VALUE!</v>
      </c>
      <c r="K490" s="22">
        <v>0</v>
      </c>
      <c r="L490" s="22">
        <v>0</v>
      </c>
      <c r="M490" s="17"/>
    </row>
    <row r="491" spans="1:13">
      <c r="A491" s="25">
        <v>486</v>
      </c>
      <c r="B491" s="26" t="e">
        <f>#VALUE!</f>
        <v>#VALUE!</v>
      </c>
      <c r="C491" s="26" t="e">
        <f>#VALUE!</f>
        <v>#VALUE!</v>
      </c>
      <c r="D491" s="26" t="e">
        <f>#VALUE!</f>
        <v>#VALUE!</v>
      </c>
      <c r="E491" s="18" t="e">
        <f>#VALUE!</f>
        <v>#VALUE!</v>
      </c>
      <c r="F491" s="18" t="e">
        <f>#VALUE!</f>
        <v>#VALUE!</v>
      </c>
      <c r="G491" s="22">
        <v>0</v>
      </c>
      <c r="H491" s="22">
        <v>0</v>
      </c>
      <c r="I491" s="19" t="e">
        <f>#VALUE!</f>
        <v>#VALUE!</v>
      </c>
      <c r="J491" s="19" t="e">
        <f>#VALUE!</f>
        <v>#VALUE!</v>
      </c>
      <c r="K491" s="22">
        <v>0</v>
      </c>
      <c r="L491" s="22">
        <v>0</v>
      </c>
      <c r="M491" s="17"/>
    </row>
    <row r="492" spans="1:13">
      <c r="A492" s="25">
        <v>487</v>
      </c>
      <c r="B492" s="26" t="e">
        <f>#VALUE!</f>
        <v>#VALUE!</v>
      </c>
      <c r="C492" s="26" t="e">
        <f>#VALUE!</f>
        <v>#VALUE!</v>
      </c>
      <c r="D492" s="26" t="e">
        <f>#VALUE!</f>
        <v>#VALUE!</v>
      </c>
      <c r="E492" s="18" t="e">
        <f>#VALUE!</f>
        <v>#VALUE!</v>
      </c>
      <c r="F492" s="18" t="e">
        <f>#VALUE!</f>
        <v>#VALUE!</v>
      </c>
      <c r="G492" s="22">
        <v>0</v>
      </c>
      <c r="H492" s="22">
        <v>0</v>
      </c>
      <c r="I492" s="19" t="e">
        <f>#VALUE!</f>
        <v>#VALUE!</v>
      </c>
      <c r="J492" s="19" t="e">
        <f>#VALUE!</f>
        <v>#VALUE!</v>
      </c>
      <c r="K492" s="22">
        <v>0</v>
      </c>
      <c r="L492" s="22">
        <v>0</v>
      </c>
      <c r="M492" s="17"/>
    </row>
    <row r="493" spans="1:13">
      <c r="A493" s="25">
        <v>488</v>
      </c>
      <c r="B493" s="26" t="e">
        <f>#VALUE!</f>
        <v>#VALUE!</v>
      </c>
      <c r="C493" s="26" t="e">
        <f>#VALUE!</f>
        <v>#VALUE!</v>
      </c>
      <c r="D493" s="26" t="e">
        <f>#VALUE!</f>
        <v>#VALUE!</v>
      </c>
      <c r="E493" s="18" t="e">
        <f>#VALUE!</f>
        <v>#VALUE!</v>
      </c>
      <c r="F493" s="18" t="e">
        <f>#VALUE!</f>
        <v>#VALUE!</v>
      </c>
      <c r="G493" s="22">
        <v>0</v>
      </c>
      <c r="H493" s="22">
        <v>0</v>
      </c>
      <c r="I493" s="19" t="e">
        <f>#VALUE!</f>
        <v>#VALUE!</v>
      </c>
      <c r="J493" s="19" t="e">
        <f>#VALUE!</f>
        <v>#VALUE!</v>
      </c>
      <c r="K493" s="22">
        <v>0</v>
      </c>
      <c r="L493" s="22">
        <v>0</v>
      </c>
      <c r="M493" s="17"/>
    </row>
    <row r="494" spans="1:13">
      <c r="A494" s="25">
        <v>489</v>
      </c>
      <c r="B494" s="26" t="e">
        <f>#VALUE!</f>
        <v>#VALUE!</v>
      </c>
      <c r="C494" s="26" t="e">
        <f>#VALUE!</f>
        <v>#VALUE!</v>
      </c>
      <c r="D494" s="26" t="e">
        <f>#VALUE!</f>
        <v>#VALUE!</v>
      </c>
      <c r="E494" s="18" t="e">
        <f>#VALUE!</f>
        <v>#VALUE!</v>
      </c>
      <c r="F494" s="18" t="e">
        <f>#VALUE!</f>
        <v>#VALUE!</v>
      </c>
      <c r="G494" s="22">
        <v>0</v>
      </c>
      <c r="H494" s="22">
        <v>0</v>
      </c>
      <c r="I494" s="19" t="e">
        <f>#VALUE!</f>
        <v>#VALUE!</v>
      </c>
      <c r="J494" s="19" t="e">
        <f>#VALUE!</f>
        <v>#VALUE!</v>
      </c>
      <c r="K494" s="22">
        <v>0</v>
      </c>
      <c r="L494" s="22">
        <v>0</v>
      </c>
      <c r="M494" s="17"/>
    </row>
    <row r="495" spans="1:13">
      <c r="A495" s="25">
        <v>490</v>
      </c>
      <c r="B495" s="26" t="e">
        <f>#VALUE!</f>
        <v>#VALUE!</v>
      </c>
      <c r="C495" s="26" t="e">
        <f>#VALUE!</f>
        <v>#VALUE!</v>
      </c>
      <c r="D495" s="26" t="e">
        <f>#VALUE!</f>
        <v>#VALUE!</v>
      </c>
      <c r="E495" s="18" t="e">
        <f>#VALUE!</f>
        <v>#VALUE!</v>
      </c>
      <c r="F495" s="18" t="e">
        <f>#VALUE!</f>
        <v>#VALUE!</v>
      </c>
      <c r="G495" s="22">
        <v>0</v>
      </c>
      <c r="H495" s="22">
        <v>0</v>
      </c>
      <c r="I495" s="19" t="e">
        <f>#VALUE!</f>
        <v>#VALUE!</v>
      </c>
      <c r="J495" s="19" t="e">
        <f>#VALUE!</f>
        <v>#VALUE!</v>
      </c>
      <c r="K495" s="22">
        <v>0</v>
      </c>
      <c r="L495" s="22">
        <v>0</v>
      </c>
      <c r="M495" s="17"/>
    </row>
    <row r="496" spans="1:13">
      <c r="A496" s="25">
        <v>491</v>
      </c>
      <c r="B496" s="26" t="e">
        <f>#VALUE!</f>
        <v>#VALUE!</v>
      </c>
      <c r="C496" s="26" t="e">
        <f>#VALUE!</f>
        <v>#VALUE!</v>
      </c>
      <c r="D496" s="26" t="e">
        <f>#VALUE!</f>
        <v>#VALUE!</v>
      </c>
      <c r="E496" s="18" t="e">
        <f>#VALUE!</f>
        <v>#VALUE!</v>
      </c>
      <c r="F496" s="18" t="e">
        <f>#VALUE!</f>
        <v>#VALUE!</v>
      </c>
      <c r="G496" s="22">
        <v>0</v>
      </c>
      <c r="H496" s="22">
        <v>0</v>
      </c>
      <c r="I496" s="19" t="e">
        <f>#VALUE!</f>
        <v>#VALUE!</v>
      </c>
      <c r="J496" s="19" t="e">
        <f>#VALUE!</f>
        <v>#VALUE!</v>
      </c>
      <c r="K496" s="22">
        <v>0</v>
      </c>
      <c r="L496" s="22">
        <v>0</v>
      </c>
      <c r="M496" s="17"/>
    </row>
    <row r="497" spans="1:13">
      <c r="A497" s="25">
        <v>492</v>
      </c>
      <c r="B497" s="26" t="e">
        <f>#VALUE!</f>
        <v>#VALUE!</v>
      </c>
      <c r="C497" s="26" t="e">
        <f>#VALUE!</f>
        <v>#VALUE!</v>
      </c>
      <c r="D497" s="26" t="e">
        <f>#VALUE!</f>
        <v>#VALUE!</v>
      </c>
      <c r="E497" s="18" t="e">
        <f>#VALUE!</f>
        <v>#VALUE!</v>
      </c>
      <c r="F497" s="18" t="e">
        <f>#VALUE!</f>
        <v>#VALUE!</v>
      </c>
      <c r="G497" s="22">
        <v>0</v>
      </c>
      <c r="H497" s="22">
        <v>0</v>
      </c>
      <c r="I497" s="19" t="e">
        <f>#VALUE!</f>
        <v>#VALUE!</v>
      </c>
      <c r="J497" s="19" t="e">
        <f>#VALUE!</f>
        <v>#VALUE!</v>
      </c>
      <c r="K497" s="22">
        <v>0</v>
      </c>
      <c r="L497" s="22">
        <v>0</v>
      </c>
      <c r="M497" s="17"/>
    </row>
    <row r="498" spans="1:13">
      <c r="A498" s="25">
        <v>493</v>
      </c>
      <c r="B498" s="26" t="e">
        <f>#VALUE!</f>
        <v>#VALUE!</v>
      </c>
      <c r="C498" s="26" t="e">
        <f>#VALUE!</f>
        <v>#VALUE!</v>
      </c>
      <c r="D498" s="26" t="e">
        <f>#VALUE!</f>
        <v>#VALUE!</v>
      </c>
      <c r="E498" s="18" t="e">
        <f>#VALUE!</f>
        <v>#VALUE!</v>
      </c>
      <c r="F498" s="18" t="e">
        <f>#VALUE!</f>
        <v>#VALUE!</v>
      </c>
      <c r="G498" s="22">
        <v>0</v>
      </c>
      <c r="H498" s="22">
        <v>0</v>
      </c>
      <c r="I498" s="19" t="e">
        <f>#VALUE!</f>
        <v>#VALUE!</v>
      </c>
      <c r="J498" s="19" t="e">
        <f>#VALUE!</f>
        <v>#VALUE!</v>
      </c>
      <c r="K498" s="22">
        <v>0</v>
      </c>
      <c r="L498" s="22">
        <v>0</v>
      </c>
      <c r="M498" s="17"/>
    </row>
    <row r="499" spans="1:13">
      <c r="A499" s="25">
        <v>494</v>
      </c>
      <c r="B499" s="26" t="e">
        <f>#VALUE!</f>
        <v>#VALUE!</v>
      </c>
      <c r="C499" s="26" t="e">
        <f>#VALUE!</f>
        <v>#VALUE!</v>
      </c>
      <c r="D499" s="26" t="e">
        <f>#VALUE!</f>
        <v>#VALUE!</v>
      </c>
      <c r="E499" s="18" t="e">
        <f>#VALUE!</f>
        <v>#VALUE!</v>
      </c>
      <c r="F499" s="18" t="e">
        <f>#VALUE!</f>
        <v>#VALUE!</v>
      </c>
      <c r="G499" s="22">
        <v>0</v>
      </c>
      <c r="H499" s="22">
        <v>0</v>
      </c>
      <c r="I499" s="19" t="e">
        <f>#VALUE!</f>
        <v>#VALUE!</v>
      </c>
      <c r="J499" s="19" t="e">
        <f>#VALUE!</f>
        <v>#VALUE!</v>
      </c>
      <c r="K499" s="22">
        <v>0</v>
      </c>
      <c r="L499" s="22">
        <v>0</v>
      </c>
      <c r="M499" s="17"/>
    </row>
    <row r="500" spans="1:13">
      <c r="A500" s="25">
        <v>495</v>
      </c>
      <c r="B500" s="26" t="e">
        <f>#VALUE!</f>
        <v>#VALUE!</v>
      </c>
      <c r="C500" s="26" t="e">
        <f>#VALUE!</f>
        <v>#VALUE!</v>
      </c>
      <c r="D500" s="26" t="e">
        <f>#VALUE!</f>
        <v>#VALUE!</v>
      </c>
      <c r="E500" s="18" t="e">
        <f>#VALUE!</f>
        <v>#VALUE!</v>
      </c>
      <c r="F500" s="18" t="e">
        <f>#VALUE!</f>
        <v>#VALUE!</v>
      </c>
      <c r="G500" s="22">
        <v>0</v>
      </c>
      <c r="H500" s="22">
        <v>0</v>
      </c>
      <c r="I500" s="19" t="e">
        <f>#VALUE!</f>
        <v>#VALUE!</v>
      </c>
      <c r="J500" s="19" t="e">
        <f>#VALUE!</f>
        <v>#VALUE!</v>
      </c>
      <c r="K500" s="22">
        <v>0</v>
      </c>
      <c r="L500" s="22">
        <v>0</v>
      </c>
      <c r="M500" s="17"/>
    </row>
    <row r="501" spans="1:13">
      <c r="A501" s="25">
        <v>496</v>
      </c>
      <c r="B501" s="26" t="e">
        <f>#VALUE!</f>
        <v>#VALUE!</v>
      </c>
      <c r="C501" s="26" t="e">
        <f>#VALUE!</f>
        <v>#VALUE!</v>
      </c>
      <c r="D501" s="26" t="e">
        <f>#VALUE!</f>
        <v>#VALUE!</v>
      </c>
      <c r="E501" s="18" t="e">
        <f>#VALUE!</f>
        <v>#VALUE!</v>
      </c>
      <c r="F501" s="18" t="e">
        <f>#VALUE!</f>
        <v>#VALUE!</v>
      </c>
      <c r="G501" s="22">
        <v>0</v>
      </c>
      <c r="H501" s="22">
        <v>0</v>
      </c>
      <c r="I501" s="19" t="e">
        <f>#VALUE!</f>
        <v>#VALUE!</v>
      </c>
      <c r="J501" s="19" t="e">
        <f>#VALUE!</f>
        <v>#VALUE!</v>
      </c>
      <c r="K501" s="22">
        <v>0</v>
      </c>
      <c r="L501" s="22">
        <v>0</v>
      </c>
      <c r="M501" s="17"/>
    </row>
    <row r="502" spans="1:13">
      <c r="A502" s="25">
        <v>497</v>
      </c>
      <c r="B502" s="26" t="e">
        <f>#VALUE!</f>
        <v>#VALUE!</v>
      </c>
      <c r="C502" s="26" t="e">
        <f>#VALUE!</f>
        <v>#VALUE!</v>
      </c>
      <c r="D502" s="26" t="e">
        <f>#VALUE!</f>
        <v>#VALUE!</v>
      </c>
      <c r="E502" s="18" t="e">
        <f>#VALUE!</f>
        <v>#VALUE!</v>
      </c>
      <c r="F502" s="18" t="e">
        <f>#VALUE!</f>
        <v>#VALUE!</v>
      </c>
      <c r="G502" s="22">
        <v>0</v>
      </c>
      <c r="H502" s="22">
        <v>0</v>
      </c>
      <c r="I502" s="19" t="e">
        <f>#VALUE!</f>
        <v>#VALUE!</v>
      </c>
      <c r="J502" s="19" t="e">
        <f>#VALUE!</f>
        <v>#VALUE!</v>
      </c>
      <c r="K502" s="22">
        <v>0</v>
      </c>
      <c r="L502" s="22">
        <v>0</v>
      </c>
      <c r="M502" s="17"/>
    </row>
    <row r="503" spans="1:13">
      <c r="A503" s="25">
        <v>498</v>
      </c>
      <c r="B503" s="26" t="e">
        <f>#VALUE!</f>
        <v>#VALUE!</v>
      </c>
      <c r="C503" s="26" t="e">
        <f>#VALUE!</f>
        <v>#VALUE!</v>
      </c>
      <c r="D503" s="26" t="e">
        <f>#VALUE!</f>
        <v>#VALUE!</v>
      </c>
      <c r="E503" s="18" t="e">
        <f>#VALUE!</f>
        <v>#VALUE!</v>
      </c>
      <c r="F503" s="18" t="e">
        <f>#VALUE!</f>
        <v>#VALUE!</v>
      </c>
      <c r="G503" s="22">
        <v>0</v>
      </c>
      <c r="H503" s="22">
        <v>0</v>
      </c>
      <c r="I503" s="19" t="e">
        <f>#VALUE!</f>
        <v>#VALUE!</v>
      </c>
      <c r="J503" s="19" t="e">
        <f>#VALUE!</f>
        <v>#VALUE!</v>
      </c>
      <c r="K503" s="22">
        <v>0</v>
      </c>
      <c r="L503" s="22">
        <v>0</v>
      </c>
      <c r="M503" s="17"/>
    </row>
    <row r="504" spans="1:13">
      <c r="A504" s="25">
        <v>499</v>
      </c>
      <c r="B504" s="26" t="e">
        <f>#VALUE!</f>
        <v>#VALUE!</v>
      </c>
      <c r="C504" s="26" t="e">
        <f>#VALUE!</f>
        <v>#VALUE!</v>
      </c>
      <c r="D504" s="26" t="e">
        <f>#VALUE!</f>
        <v>#VALUE!</v>
      </c>
      <c r="E504" s="18" t="e">
        <f>#VALUE!</f>
        <v>#VALUE!</v>
      </c>
      <c r="F504" s="18" t="e">
        <f>#VALUE!</f>
        <v>#VALUE!</v>
      </c>
      <c r="G504" s="22">
        <v>0</v>
      </c>
      <c r="H504" s="22">
        <v>0</v>
      </c>
      <c r="I504" s="19" t="e">
        <f>#VALUE!</f>
        <v>#VALUE!</v>
      </c>
      <c r="J504" s="19" t="e">
        <f>#VALUE!</f>
        <v>#VALUE!</v>
      </c>
      <c r="K504" s="22">
        <v>0</v>
      </c>
      <c r="L504" s="22">
        <v>0</v>
      </c>
      <c r="M504" s="17"/>
    </row>
    <row r="505" spans="1:13">
      <c r="A505" s="25">
        <v>500</v>
      </c>
      <c r="B505" s="26" t="e">
        <f>#VALUE!</f>
        <v>#VALUE!</v>
      </c>
      <c r="C505" s="26" t="e">
        <f>#VALUE!</f>
        <v>#VALUE!</v>
      </c>
      <c r="D505" s="26" t="e">
        <f>#VALUE!</f>
        <v>#VALUE!</v>
      </c>
      <c r="E505" s="18" t="e">
        <f>#VALUE!</f>
        <v>#VALUE!</v>
      </c>
      <c r="F505" s="18" t="e">
        <f>#VALUE!</f>
        <v>#VALUE!</v>
      </c>
      <c r="G505" s="22">
        <v>0</v>
      </c>
      <c r="H505" s="22">
        <v>0</v>
      </c>
      <c r="I505" s="19" t="e">
        <f>#VALUE!</f>
        <v>#VALUE!</v>
      </c>
      <c r="J505" s="19" t="e">
        <f>#VALUE!</f>
        <v>#VALUE!</v>
      </c>
      <c r="K505" s="22">
        <v>0</v>
      </c>
      <c r="L505" s="22">
        <v>0</v>
      </c>
      <c r="M505" s="17"/>
    </row>
    <row r="506" spans="1:13">
      <c r="A506" s="25">
        <v>501</v>
      </c>
      <c r="B506" s="26" t="e">
        <f>#VALUE!</f>
        <v>#VALUE!</v>
      </c>
      <c r="C506" s="26" t="e">
        <f>#VALUE!</f>
        <v>#VALUE!</v>
      </c>
      <c r="D506" s="26" t="e">
        <f>#VALUE!</f>
        <v>#VALUE!</v>
      </c>
      <c r="E506" s="18" t="e">
        <f>#VALUE!</f>
        <v>#VALUE!</v>
      </c>
      <c r="F506" s="18" t="e">
        <f>#VALUE!</f>
        <v>#VALUE!</v>
      </c>
      <c r="G506" s="22">
        <v>0</v>
      </c>
      <c r="H506" s="22">
        <v>0</v>
      </c>
      <c r="I506" s="19" t="e">
        <f>#VALUE!</f>
        <v>#VALUE!</v>
      </c>
      <c r="J506" s="19" t="e">
        <f>#VALUE!</f>
        <v>#VALUE!</v>
      </c>
      <c r="K506" s="22">
        <v>0</v>
      </c>
      <c r="L506" s="22">
        <v>0</v>
      </c>
      <c r="M506" s="17"/>
    </row>
    <row r="507" spans="1:13">
      <c r="A507" s="25">
        <v>502</v>
      </c>
      <c r="B507" s="26" t="e">
        <f>#VALUE!</f>
        <v>#VALUE!</v>
      </c>
      <c r="C507" s="26" t="e">
        <f>#VALUE!</f>
        <v>#VALUE!</v>
      </c>
      <c r="D507" s="26" t="e">
        <f>#VALUE!</f>
        <v>#VALUE!</v>
      </c>
      <c r="E507" s="18" t="e">
        <f>#VALUE!</f>
        <v>#VALUE!</v>
      </c>
      <c r="F507" s="18" t="e">
        <f>#VALUE!</f>
        <v>#VALUE!</v>
      </c>
      <c r="G507" s="22">
        <v>0</v>
      </c>
      <c r="H507" s="22">
        <v>0</v>
      </c>
      <c r="I507" s="19" t="e">
        <f>#VALUE!</f>
        <v>#VALUE!</v>
      </c>
      <c r="J507" s="19" t="e">
        <f>#VALUE!</f>
        <v>#VALUE!</v>
      </c>
      <c r="K507" s="22">
        <v>0</v>
      </c>
      <c r="L507" s="22">
        <v>0</v>
      </c>
      <c r="M507" s="17"/>
    </row>
    <row r="508" spans="1:13">
      <c r="A508" s="25">
        <v>503</v>
      </c>
      <c r="B508" s="26" t="e">
        <f>#VALUE!</f>
        <v>#VALUE!</v>
      </c>
      <c r="C508" s="26" t="e">
        <f>#VALUE!</f>
        <v>#VALUE!</v>
      </c>
      <c r="D508" s="26" t="e">
        <f>#VALUE!</f>
        <v>#VALUE!</v>
      </c>
      <c r="E508" s="18" t="e">
        <f>#VALUE!</f>
        <v>#VALUE!</v>
      </c>
      <c r="F508" s="18" t="e">
        <f>#VALUE!</f>
        <v>#VALUE!</v>
      </c>
      <c r="G508" s="22">
        <v>0</v>
      </c>
      <c r="H508" s="22">
        <v>0</v>
      </c>
      <c r="I508" s="19" t="e">
        <f>#VALUE!</f>
        <v>#VALUE!</v>
      </c>
      <c r="J508" s="19" t="e">
        <f>#VALUE!</f>
        <v>#VALUE!</v>
      </c>
      <c r="K508" s="22">
        <v>0</v>
      </c>
      <c r="L508" s="22">
        <v>0</v>
      </c>
      <c r="M508" s="17"/>
    </row>
    <row r="509" spans="1:13">
      <c r="A509" s="25">
        <v>504</v>
      </c>
      <c r="B509" s="26" t="e">
        <f>#VALUE!</f>
        <v>#VALUE!</v>
      </c>
      <c r="C509" s="26" t="e">
        <f>#VALUE!</f>
        <v>#VALUE!</v>
      </c>
      <c r="D509" s="26" t="e">
        <f>#VALUE!</f>
        <v>#VALUE!</v>
      </c>
      <c r="E509" s="18" t="e">
        <f>#VALUE!</f>
        <v>#VALUE!</v>
      </c>
      <c r="F509" s="18" t="e">
        <f>#VALUE!</f>
        <v>#VALUE!</v>
      </c>
      <c r="G509" s="22">
        <v>0</v>
      </c>
      <c r="H509" s="22">
        <v>0</v>
      </c>
      <c r="I509" s="19" t="e">
        <f>#VALUE!</f>
        <v>#VALUE!</v>
      </c>
      <c r="J509" s="19" t="e">
        <f>#VALUE!</f>
        <v>#VALUE!</v>
      </c>
      <c r="K509" s="22">
        <v>0</v>
      </c>
      <c r="L509" s="22">
        <v>0</v>
      </c>
      <c r="M509" s="17"/>
    </row>
    <row r="510" spans="1:13">
      <c r="A510" s="25">
        <v>505</v>
      </c>
      <c r="B510" s="26" t="e">
        <f>#VALUE!</f>
        <v>#VALUE!</v>
      </c>
      <c r="C510" s="26" t="e">
        <f>#VALUE!</f>
        <v>#VALUE!</v>
      </c>
      <c r="D510" s="26" t="e">
        <f>#VALUE!</f>
        <v>#VALUE!</v>
      </c>
      <c r="E510" s="18" t="e">
        <f>#VALUE!</f>
        <v>#VALUE!</v>
      </c>
      <c r="F510" s="18" t="e">
        <f>#VALUE!</f>
        <v>#VALUE!</v>
      </c>
      <c r="G510" s="22">
        <v>0</v>
      </c>
      <c r="H510" s="22">
        <v>0</v>
      </c>
      <c r="I510" s="19" t="e">
        <f>#VALUE!</f>
        <v>#VALUE!</v>
      </c>
      <c r="J510" s="19" t="e">
        <f>#VALUE!</f>
        <v>#VALUE!</v>
      </c>
      <c r="K510" s="22">
        <v>0</v>
      </c>
      <c r="L510" s="22">
        <v>0</v>
      </c>
      <c r="M510" s="17"/>
    </row>
    <row r="511" spans="1:13">
      <c r="A511" s="25">
        <v>506</v>
      </c>
      <c r="B511" s="26" t="e">
        <f>#VALUE!</f>
        <v>#VALUE!</v>
      </c>
      <c r="C511" s="26" t="e">
        <f>#VALUE!</f>
        <v>#VALUE!</v>
      </c>
      <c r="D511" s="26" t="e">
        <f>#VALUE!</f>
        <v>#VALUE!</v>
      </c>
      <c r="E511" s="18" t="e">
        <f>#VALUE!</f>
        <v>#VALUE!</v>
      </c>
      <c r="F511" s="18" t="e">
        <f>#VALUE!</f>
        <v>#VALUE!</v>
      </c>
      <c r="G511" s="22">
        <v>0</v>
      </c>
      <c r="H511" s="22">
        <v>0</v>
      </c>
      <c r="I511" s="19" t="e">
        <f>#VALUE!</f>
        <v>#VALUE!</v>
      </c>
      <c r="J511" s="19" t="e">
        <f>#VALUE!</f>
        <v>#VALUE!</v>
      </c>
      <c r="K511" s="22">
        <v>0</v>
      </c>
      <c r="L511" s="22">
        <v>0</v>
      </c>
      <c r="M511" s="17"/>
    </row>
    <row r="512" spans="1:13">
      <c r="A512" s="25">
        <v>507</v>
      </c>
      <c r="B512" s="26" t="e">
        <f>#VALUE!</f>
        <v>#VALUE!</v>
      </c>
      <c r="C512" s="26" t="e">
        <f>#VALUE!</f>
        <v>#VALUE!</v>
      </c>
      <c r="D512" s="26" t="e">
        <f>#VALUE!</f>
        <v>#VALUE!</v>
      </c>
      <c r="E512" s="18" t="e">
        <f>#VALUE!</f>
        <v>#VALUE!</v>
      </c>
      <c r="F512" s="18" t="e">
        <f>#VALUE!</f>
        <v>#VALUE!</v>
      </c>
      <c r="G512" s="22">
        <v>0</v>
      </c>
      <c r="H512" s="22">
        <v>0</v>
      </c>
      <c r="I512" s="19" t="e">
        <f>#VALUE!</f>
        <v>#VALUE!</v>
      </c>
      <c r="J512" s="19" t="e">
        <f>#VALUE!</f>
        <v>#VALUE!</v>
      </c>
      <c r="K512" s="22">
        <v>0</v>
      </c>
      <c r="L512" s="22">
        <v>0</v>
      </c>
      <c r="M512" s="17"/>
    </row>
    <row r="513" spans="1:13">
      <c r="A513" s="25">
        <v>508</v>
      </c>
      <c r="B513" s="26" t="e">
        <f>#VALUE!</f>
        <v>#VALUE!</v>
      </c>
      <c r="C513" s="26" t="e">
        <f>#VALUE!</f>
        <v>#VALUE!</v>
      </c>
      <c r="D513" s="26" t="e">
        <f>#VALUE!</f>
        <v>#VALUE!</v>
      </c>
      <c r="E513" s="18" t="e">
        <f>#VALUE!</f>
        <v>#VALUE!</v>
      </c>
      <c r="F513" s="18" t="e">
        <f>#VALUE!</f>
        <v>#VALUE!</v>
      </c>
      <c r="G513" s="22">
        <v>0</v>
      </c>
      <c r="H513" s="22">
        <v>0</v>
      </c>
      <c r="I513" s="19" t="e">
        <f>#VALUE!</f>
        <v>#VALUE!</v>
      </c>
      <c r="J513" s="19" t="e">
        <f>#VALUE!</f>
        <v>#VALUE!</v>
      </c>
      <c r="K513" s="22">
        <v>0</v>
      </c>
      <c r="L513" s="22">
        <v>0</v>
      </c>
      <c r="M513" s="17"/>
    </row>
    <row r="514" spans="1:13">
      <c r="A514" s="25">
        <v>509</v>
      </c>
      <c r="B514" s="26" t="e">
        <f>#VALUE!</f>
        <v>#VALUE!</v>
      </c>
      <c r="C514" s="26" t="e">
        <f>#VALUE!</f>
        <v>#VALUE!</v>
      </c>
      <c r="D514" s="26" t="e">
        <f>#VALUE!</f>
        <v>#VALUE!</v>
      </c>
      <c r="E514" s="18" t="e">
        <f>#VALUE!</f>
        <v>#VALUE!</v>
      </c>
      <c r="F514" s="18" t="e">
        <f>#VALUE!</f>
        <v>#VALUE!</v>
      </c>
      <c r="G514" s="22">
        <v>0</v>
      </c>
      <c r="H514" s="22">
        <v>0</v>
      </c>
      <c r="I514" s="19" t="e">
        <f>#VALUE!</f>
        <v>#VALUE!</v>
      </c>
      <c r="J514" s="19" t="e">
        <f>#VALUE!</f>
        <v>#VALUE!</v>
      </c>
      <c r="K514" s="22">
        <v>0</v>
      </c>
      <c r="L514" s="22">
        <v>0</v>
      </c>
      <c r="M514" s="17"/>
    </row>
    <row r="515" spans="1:13">
      <c r="A515" s="25">
        <v>510</v>
      </c>
      <c r="B515" s="26" t="e">
        <f>#VALUE!</f>
        <v>#VALUE!</v>
      </c>
      <c r="C515" s="26" t="e">
        <f>#VALUE!</f>
        <v>#VALUE!</v>
      </c>
      <c r="D515" s="26" t="e">
        <f>#VALUE!</f>
        <v>#VALUE!</v>
      </c>
      <c r="E515" s="18" t="e">
        <f>#VALUE!</f>
        <v>#VALUE!</v>
      </c>
      <c r="F515" s="18" t="e">
        <f>#VALUE!</f>
        <v>#VALUE!</v>
      </c>
      <c r="G515" s="22">
        <v>0</v>
      </c>
      <c r="H515" s="22">
        <v>0</v>
      </c>
      <c r="I515" s="19" t="e">
        <f>#VALUE!</f>
        <v>#VALUE!</v>
      </c>
      <c r="J515" s="19" t="e">
        <f>#VALUE!</f>
        <v>#VALUE!</v>
      </c>
      <c r="K515" s="22">
        <v>0</v>
      </c>
      <c r="L515" s="22">
        <v>0</v>
      </c>
      <c r="M515" s="17"/>
    </row>
    <row r="516" spans="1:13">
      <c r="A516" s="25">
        <v>511</v>
      </c>
      <c r="B516" s="26" t="e">
        <f>#VALUE!</f>
        <v>#VALUE!</v>
      </c>
      <c r="C516" s="26" t="e">
        <f>#VALUE!</f>
        <v>#VALUE!</v>
      </c>
      <c r="D516" s="26" t="e">
        <f>#VALUE!</f>
        <v>#VALUE!</v>
      </c>
      <c r="E516" s="18" t="e">
        <f>#VALUE!</f>
        <v>#VALUE!</v>
      </c>
      <c r="F516" s="18" t="e">
        <f>#VALUE!</f>
        <v>#VALUE!</v>
      </c>
      <c r="G516" s="22">
        <v>0</v>
      </c>
      <c r="H516" s="22">
        <v>0</v>
      </c>
      <c r="I516" s="19" t="e">
        <f>#VALUE!</f>
        <v>#VALUE!</v>
      </c>
      <c r="J516" s="19" t="e">
        <f>#VALUE!</f>
        <v>#VALUE!</v>
      </c>
      <c r="K516" s="22">
        <v>0</v>
      </c>
      <c r="L516" s="22">
        <v>0</v>
      </c>
      <c r="M516" s="17"/>
    </row>
    <row r="517" spans="1:13">
      <c r="A517" s="25">
        <v>512</v>
      </c>
      <c r="B517" s="26" t="e">
        <f>#VALUE!</f>
        <v>#VALUE!</v>
      </c>
      <c r="C517" s="26" t="e">
        <f>#VALUE!</f>
        <v>#VALUE!</v>
      </c>
      <c r="D517" s="26" t="e">
        <f>#VALUE!</f>
        <v>#VALUE!</v>
      </c>
      <c r="E517" s="18" t="e">
        <f>#VALUE!</f>
        <v>#VALUE!</v>
      </c>
      <c r="F517" s="18" t="e">
        <f>#VALUE!</f>
        <v>#VALUE!</v>
      </c>
      <c r="G517" s="22">
        <v>0</v>
      </c>
      <c r="H517" s="22">
        <v>0</v>
      </c>
      <c r="I517" s="19" t="e">
        <f>#VALUE!</f>
        <v>#VALUE!</v>
      </c>
      <c r="J517" s="19" t="e">
        <f>#VALUE!</f>
        <v>#VALUE!</v>
      </c>
      <c r="K517" s="22">
        <v>0</v>
      </c>
      <c r="L517" s="22">
        <v>0</v>
      </c>
      <c r="M517" s="17"/>
    </row>
    <row r="518" spans="1:13">
      <c r="A518" s="25">
        <v>513</v>
      </c>
      <c r="B518" s="26" t="e">
        <f>#VALUE!</f>
        <v>#VALUE!</v>
      </c>
      <c r="C518" s="26" t="e">
        <f>#VALUE!</f>
        <v>#VALUE!</v>
      </c>
      <c r="D518" s="26" t="e">
        <f>#VALUE!</f>
        <v>#VALUE!</v>
      </c>
      <c r="E518" s="18" t="e">
        <f>#VALUE!</f>
        <v>#VALUE!</v>
      </c>
      <c r="F518" s="18" t="e">
        <f>#VALUE!</f>
        <v>#VALUE!</v>
      </c>
      <c r="G518" s="22">
        <v>0</v>
      </c>
      <c r="H518" s="22">
        <v>0</v>
      </c>
      <c r="I518" s="19" t="e">
        <f>#VALUE!</f>
        <v>#VALUE!</v>
      </c>
      <c r="J518" s="19" t="e">
        <f>#VALUE!</f>
        <v>#VALUE!</v>
      </c>
      <c r="K518" s="22">
        <v>0</v>
      </c>
      <c r="L518" s="22">
        <v>0</v>
      </c>
      <c r="M518" s="17"/>
    </row>
    <row r="519" spans="1:13">
      <c r="A519" s="25">
        <v>514</v>
      </c>
      <c r="B519" s="26" t="e">
        <f>#VALUE!</f>
        <v>#VALUE!</v>
      </c>
      <c r="C519" s="26" t="e">
        <f>#VALUE!</f>
        <v>#VALUE!</v>
      </c>
      <c r="D519" s="26" t="e">
        <f>#VALUE!</f>
        <v>#VALUE!</v>
      </c>
      <c r="E519" s="18" t="e">
        <f>#VALUE!</f>
        <v>#VALUE!</v>
      </c>
      <c r="F519" s="18" t="e">
        <f>#VALUE!</f>
        <v>#VALUE!</v>
      </c>
      <c r="G519" s="22">
        <v>0</v>
      </c>
      <c r="H519" s="22">
        <v>0</v>
      </c>
      <c r="I519" s="19" t="e">
        <f>#VALUE!</f>
        <v>#VALUE!</v>
      </c>
      <c r="J519" s="19" t="e">
        <f>#VALUE!</f>
        <v>#VALUE!</v>
      </c>
      <c r="K519" s="22">
        <v>0</v>
      </c>
      <c r="L519" s="22">
        <v>0</v>
      </c>
      <c r="M519" s="17"/>
    </row>
    <row r="520" spans="1:13">
      <c r="A520" s="25">
        <v>515</v>
      </c>
      <c r="B520" s="26" t="e">
        <f>#VALUE!</f>
        <v>#VALUE!</v>
      </c>
      <c r="C520" s="26" t="e">
        <f>#VALUE!</f>
        <v>#VALUE!</v>
      </c>
      <c r="D520" s="26" t="e">
        <f>#VALUE!</f>
        <v>#VALUE!</v>
      </c>
      <c r="E520" s="18" t="e">
        <f>#VALUE!</f>
        <v>#VALUE!</v>
      </c>
      <c r="F520" s="18" t="e">
        <f>#VALUE!</f>
        <v>#VALUE!</v>
      </c>
      <c r="G520" s="22">
        <v>0</v>
      </c>
      <c r="H520" s="22">
        <v>0</v>
      </c>
      <c r="I520" s="19" t="e">
        <f>#VALUE!</f>
        <v>#VALUE!</v>
      </c>
      <c r="J520" s="19" t="e">
        <f>#VALUE!</f>
        <v>#VALUE!</v>
      </c>
      <c r="K520" s="22">
        <v>0</v>
      </c>
      <c r="L520" s="22">
        <v>0</v>
      </c>
      <c r="M520" s="17"/>
    </row>
    <row r="521" spans="1:13">
      <c r="A521" s="25">
        <v>516</v>
      </c>
      <c r="B521" s="26" t="e">
        <f>#VALUE!</f>
        <v>#VALUE!</v>
      </c>
      <c r="C521" s="26" t="e">
        <f>#VALUE!</f>
        <v>#VALUE!</v>
      </c>
      <c r="D521" s="26" t="e">
        <f>#VALUE!</f>
        <v>#VALUE!</v>
      </c>
      <c r="E521" s="18" t="e">
        <f>#VALUE!</f>
        <v>#VALUE!</v>
      </c>
      <c r="F521" s="18" t="e">
        <f>#VALUE!</f>
        <v>#VALUE!</v>
      </c>
      <c r="G521" s="22">
        <v>0</v>
      </c>
      <c r="H521" s="22">
        <v>0</v>
      </c>
      <c r="I521" s="19" t="e">
        <f>#VALUE!</f>
        <v>#VALUE!</v>
      </c>
      <c r="J521" s="19" t="e">
        <f>#VALUE!</f>
        <v>#VALUE!</v>
      </c>
      <c r="K521" s="22">
        <v>0</v>
      </c>
      <c r="L521" s="22">
        <v>0</v>
      </c>
      <c r="M521" s="17"/>
    </row>
    <row r="522" spans="1:13">
      <c r="A522" s="25">
        <v>517</v>
      </c>
      <c r="B522" s="26" t="e">
        <f>#VALUE!</f>
        <v>#VALUE!</v>
      </c>
      <c r="C522" s="26" t="e">
        <f>#VALUE!</f>
        <v>#VALUE!</v>
      </c>
      <c r="D522" s="26" t="e">
        <f>#VALUE!</f>
        <v>#VALUE!</v>
      </c>
      <c r="E522" s="18" t="e">
        <f>#VALUE!</f>
        <v>#VALUE!</v>
      </c>
      <c r="F522" s="18" t="e">
        <f>#VALUE!</f>
        <v>#VALUE!</v>
      </c>
      <c r="G522" s="22">
        <v>0</v>
      </c>
      <c r="H522" s="22">
        <v>0</v>
      </c>
      <c r="I522" s="19" t="e">
        <f>#VALUE!</f>
        <v>#VALUE!</v>
      </c>
      <c r="J522" s="19" t="e">
        <f>#VALUE!</f>
        <v>#VALUE!</v>
      </c>
      <c r="K522" s="22">
        <v>0</v>
      </c>
      <c r="L522" s="22">
        <v>0</v>
      </c>
      <c r="M522" s="17"/>
    </row>
    <row r="523" spans="1:13">
      <c r="A523" s="25">
        <v>518</v>
      </c>
      <c r="B523" s="26" t="e">
        <f>#VALUE!</f>
        <v>#VALUE!</v>
      </c>
      <c r="C523" s="26" t="e">
        <f>#VALUE!</f>
        <v>#VALUE!</v>
      </c>
      <c r="D523" s="26" t="e">
        <f>#VALUE!</f>
        <v>#VALUE!</v>
      </c>
      <c r="E523" s="18" t="e">
        <f>#VALUE!</f>
        <v>#VALUE!</v>
      </c>
      <c r="F523" s="18" t="e">
        <f>#VALUE!</f>
        <v>#VALUE!</v>
      </c>
      <c r="G523" s="22">
        <v>0</v>
      </c>
      <c r="H523" s="22">
        <v>0</v>
      </c>
      <c r="I523" s="19" t="e">
        <f>#VALUE!</f>
        <v>#VALUE!</v>
      </c>
      <c r="J523" s="19" t="e">
        <f>#VALUE!</f>
        <v>#VALUE!</v>
      </c>
      <c r="K523" s="22">
        <v>0</v>
      </c>
      <c r="L523" s="22">
        <v>0</v>
      </c>
      <c r="M523" s="17"/>
    </row>
    <row r="524" spans="1:13">
      <c r="A524" s="25">
        <v>519</v>
      </c>
      <c r="B524" s="26" t="e">
        <f>#VALUE!</f>
        <v>#VALUE!</v>
      </c>
      <c r="C524" s="26" t="e">
        <f>#VALUE!</f>
        <v>#VALUE!</v>
      </c>
      <c r="D524" s="26" t="e">
        <f>#VALUE!</f>
        <v>#VALUE!</v>
      </c>
      <c r="E524" s="18" t="e">
        <f>#VALUE!</f>
        <v>#VALUE!</v>
      </c>
      <c r="F524" s="18" t="e">
        <f>#VALUE!</f>
        <v>#VALUE!</v>
      </c>
      <c r="G524" s="22">
        <v>0</v>
      </c>
      <c r="H524" s="22">
        <v>0</v>
      </c>
      <c r="I524" s="19" t="e">
        <f>#VALUE!</f>
        <v>#VALUE!</v>
      </c>
      <c r="J524" s="19" t="e">
        <f>#VALUE!</f>
        <v>#VALUE!</v>
      </c>
      <c r="K524" s="22">
        <v>0</v>
      </c>
      <c r="L524" s="22">
        <v>0</v>
      </c>
      <c r="M524" s="17"/>
    </row>
    <row r="525" spans="1:13">
      <c r="A525" s="25">
        <v>520</v>
      </c>
      <c r="B525" s="26" t="e">
        <f>#VALUE!</f>
        <v>#VALUE!</v>
      </c>
      <c r="C525" s="26" t="e">
        <f>#VALUE!</f>
        <v>#VALUE!</v>
      </c>
      <c r="D525" s="26" t="e">
        <f>#VALUE!</f>
        <v>#VALUE!</v>
      </c>
      <c r="E525" s="18" t="e">
        <f>#VALUE!</f>
        <v>#VALUE!</v>
      </c>
      <c r="F525" s="18" t="e">
        <f>#VALUE!</f>
        <v>#VALUE!</v>
      </c>
      <c r="G525" s="22">
        <v>0</v>
      </c>
      <c r="H525" s="22">
        <v>0</v>
      </c>
      <c r="I525" s="19" t="e">
        <f>#VALUE!</f>
        <v>#VALUE!</v>
      </c>
      <c r="J525" s="19" t="e">
        <f>#VALUE!</f>
        <v>#VALUE!</v>
      </c>
      <c r="K525" s="22">
        <v>0</v>
      </c>
      <c r="L525" s="22">
        <v>0</v>
      </c>
      <c r="M525" s="17"/>
    </row>
    <row r="526" spans="1:13">
      <c r="A526" s="25">
        <v>521</v>
      </c>
      <c r="B526" s="26" t="e">
        <f>#VALUE!</f>
        <v>#VALUE!</v>
      </c>
      <c r="C526" s="26" t="e">
        <f>#VALUE!</f>
        <v>#VALUE!</v>
      </c>
      <c r="D526" s="26" t="e">
        <f>#VALUE!</f>
        <v>#VALUE!</v>
      </c>
      <c r="E526" s="18" t="e">
        <f>#VALUE!</f>
        <v>#VALUE!</v>
      </c>
      <c r="F526" s="18" t="e">
        <f>#VALUE!</f>
        <v>#VALUE!</v>
      </c>
      <c r="G526" s="22">
        <v>0</v>
      </c>
      <c r="H526" s="22">
        <v>0</v>
      </c>
      <c r="I526" s="19" t="e">
        <f>#VALUE!</f>
        <v>#VALUE!</v>
      </c>
      <c r="J526" s="19" t="e">
        <f>#VALUE!</f>
        <v>#VALUE!</v>
      </c>
      <c r="K526" s="22">
        <v>0</v>
      </c>
      <c r="L526" s="22">
        <v>0</v>
      </c>
      <c r="M526" s="17"/>
    </row>
    <row r="527" spans="1:13">
      <c r="A527" s="25">
        <v>522</v>
      </c>
      <c r="B527" s="26" t="e">
        <f>#VALUE!</f>
        <v>#VALUE!</v>
      </c>
      <c r="C527" s="26" t="e">
        <f>#VALUE!</f>
        <v>#VALUE!</v>
      </c>
      <c r="D527" s="26" t="e">
        <f>#VALUE!</f>
        <v>#VALUE!</v>
      </c>
      <c r="E527" s="18" t="e">
        <f>#VALUE!</f>
        <v>#VALUE!</v>
      </c>
      <c r="F527" s="18" t="e">
        <f>#VALUE!</f>
        <v>#VALUE!</v>
      </c>
      <c r="G527" s="22">
        <v>0</v>
      </c>
      <c r="H527" s="22">
        <v>0</v>
      </c>
      <c r="I527" s="19" t="e">
        <f>#VALUE!</f>
        <v>#VALUE!</v>
      </c>
      <c r="J527" s="19" t="e">
        <f>#VALUE!</f>
        <v>#VALUE!</v>
      </c>
      <c r="K527" s="22">
        <v>0</v>
      </c>
      <c r="L527" s="22">
        <v>0</v>
      </c>
      <c r="M527" s="17"/>
    </row>
    <row r="528" spans="1:13">
      <c r="A528" s="25">
        <v>523</v>
      </c>
      <c r="B528" s="26" t="e">
        <f>#VALUE!</f>
        <v>#VALUE!</v>
      </c>
      <c r="C528" s="26" t="e">
        <f>#VALUE!</f>
        <v>#VALUE!</v>
      </c>
      <c r="D528" s="26" t="e">
        <f>#VALUE!</f>
        <v>#VALUE!</v>
      </c>
      <c r="E528" s="18" t="e">
        <f>#VALUE!</f>
        <v>#VALUE!</v>
      </c>
      <c r="F528" s="18" t="e">
        <f>#VALUE!</f>
        <v>#VALUE!</v>
      </c>
      <c r="G528" s="22">
        <v>0</v>
      </c>
      <c r="H528" s="22">
        <v>0</v>
      </c>
      <c r="I528" s="19" t="e">
        <f>#VALUE!</f>
        <v>#VALUE!</v>
      </c>
      <c r="J528" s="19" t="e">
        <f>#VALUE!</f>
        <v>#VALUE!</v>
      </c>
      <c r="K528" s="22">
        <v>0</v>
      </c>
      <c r="L528" s="22">
        <v>0</v>
      </c>
      <c r="M528" s="17"/>
    </row>
    <row r="529" spans="1:13">
      <c r="A529" s="25">
        <v>524</v>
      </c>
      <c r="B529" s="26" t="e">
        <f>#VALUE!</f>
        <v>#VALUE!</v>
      </c>
      <c r="C529" s="26" t="e">
        <f>#VALUE!</f>
        <v>#VALUE!</v>
      </c>
      <c r="D529" s="26" t="e">
        <f>#VALUE!</f>
        <v>#VALUE!</v>
      </c>
      <c r="E529" s="18" t="e">
        <f>#VALUE!</f>
        <v>#VALUE!</v>
      </c>
      <c r="F529" s="18" t="e">
        <f>#VALUE!</f>
        <v>#VALUE!</v>
      </c>
      <c r="G529" s="22">
        <v>0</v>
      </c>
      <c r="H529" s="22">
        <v>0</v>
      </c>
      <c r="I529" s="19" t="e">
        <f>#VALUE!</f>
        <v>#VALUE!</v>
      </c>
      <c r="J529" s="19" t="e">
        <f>#VALUE!</f>
        <v>#VALUE!</v>
      </c>
      <c r="K529" s="22">
        <v>0</v>
      </c>
      <c r="L529" s="22">
        <v>0</v>
      </c>
      <c r="M529" s="17"/>
    </row>
    <row r="530" spans="1:13">
      <c r="A530" s="25">
        <v>525</v>
      </c>
      <c r="B530" s="26" t="e">
        <f>#VALUE!</f>
        <v>#VALUE!</v>
      </c>
      <c r="C530" s="26" t="e">
        <f>#VALUE!</f>
        <v>#VALUE!</v>
      </c>
      <c r="D530" s="26" t="e">
        <f>#VALUE!</f>
        <v>#VALUE!</v>
      </c>
      <c r="E530" s="18" t="e">
        <f>#VALUE!</f>
        <v>#VALUE!</v>
      </c>
      <c r="F530" s="18" t="e">
        <f>#VALUE!</f>
        <v>#VALUE!</v>
      </c>
      <c r="G530" s="22">
        <v>0</v>
      </c>
      <c r="H530" s="22">
        <v>0</v>
      </c>
      <c r="I530" s="19" t="e">
        <f>#VALUE!</f>
        <v>#VALUE!</v>
      </c>
      <c r="J530" s="19" t="e">
        <f>#VALUE!</f>
        <v>#VALUE!</v>
      </c>
      <c r="K530" s="22">
        <v>0</v>
      </c>
      <c r="L530" s="22">
        <v>0</v>
      </c>
      <c r="M530" s="17"/>
    </row>
    <row r="531" spans="1:13">
      <c r="A531" s="25">
        <v>526</v>
      </c>
      <c r="B531" s="26" t="e">
        <f>#VALUE!</f>
        <v>#VALUE!</v>
      </c>
      <c r="C531" s="26" t="e">
        <f>#VALUE!</f>
        <v>#VALUE!</v>
      </c>
      <c r="D531" s="26" t="e">
        <f>#VALUE!</f>
        <v>#VALUE!</v>
      </c>
      <c r="E531" s="18" t="e">
        <f>#VALUE!</f>
        <v>#VALUE!</v>
      </c>
      <c r="F531" s="18" t="e">
        <f>#VALUE!</f>
        <v>#VALUE!</v>
      </c>
      <c r="G531" s="22">
        <v>0</v>
      </c>
      <c r="H531" s="22">
        <v>0</v>
      </c>
      <c r="I531" s="19" t="e">
        <f>#VALUE!</f>
        <v>#VALUE!</v>
      </c>
      <c r="J531" s="19" t="e">
        <f>#VALUE!</f>
        <v>#VALUE!</v>
      </c>
      <c r="K531" s="22">
        <v>0</v>
      </c>
      <c r="L531" s="22">
        <v>0</v>
      </c>
      <c r="M531" s="17"/>
    </row>
    <row r="532" spans="1:13">
      <c r="A532" s="25">
        <v>527</v>
      </c>
      <c r="B532" s="26" t="e">
        <f>#VALUE!</f>
        <v>#VALUE!</v>
      </c>
      <c r="C532" s="26" t="e">
        <f>#VALUE!</f>
        <v>#VALUE!</v>
      </c>
      <c r="D532" s="26" t="e">
        <f>#VALUE!</f>
        <v>#VALUE!</v>
      </c>
      <c r="E532" s="18" t="e">
        <f>#VALUE!</f>
        <v>#VALUE!</v>
      </c>
      <c r="F532" s="18" t="e">
        <f>#VALUE!</f>
        <v>#VALUE!</v>
      </c>
      <c r="G532" s="22">
        <v>0</v>
      </c>
      <c r="H532" s="22">
        <v>0</v>
      </c>
      <c r="I532" s="19" t="e">
        <f>#VALUE!</f>
        <v>#VALUE!</v>
      </c>
      <c r="J532" s="19" t="e">
        <f>#VALUE!</f>
        <v>#VALUE!</v>
      </c>
      <c r="K532" s="22">
        <v>0</v>
      </c>
      <c r="L532" s="22">
        <v>0</v>
      </c>
      <c r="M532" s="17"/>
    </row>
    <row r="533" spans="1:13">
      <c r="A533" s="25">
        <v>528</v>
      </c>
      <c r="B533" s="26" t="e">
        <f>#VALUE!</f>
        <v>#VALUE!</v>
      </c>
      <c r="C533" s="26" t="e">
        <f>#VALUE!</f>
        <v>#VALUE!</v>
      </c>
      <c r="D533" s="26" t="e">
        <f>#VALUE!</f>
        <v>#VALUE!</v>
      </c>
      <c r="E533" s="18" t="e">
        <f>#VALUE!</f>
        <v>#VALUE!</v>
      </c>
      <c r="F533" s="18" t="e">
        <f>#VALUE!</f>
        <v>#VALUE!</v>
      </c>
      <c r="G533" s="22">
        <v>0</v>
      </c>
      <c r="H533" s="22">
        <v>0</v>
      </c>
      <c r="I533" s="19" t="e">
        <f>#VALUE!</f>
        <v>#VALUE!</v>
      </c>
      <c r="J533" s="19" t="e">
        <f>#VALUE!</f>
        <v>#VALUE!</v>
      </c>
      <c r="K533" s="22">
        <v>0</v>
      </c>
      <c r="L533" s="22">
        <v>0</v>
      </c>
      <c r="M533" s="17"/>
    </row>
    <row r="534" spans="1:13">
      <c r="A534" s="25">
        <v>529</v>
      </c>
      <c r="B534" s="26" t="e">
        <f>#VALUE!</f>
        <v>#VALUE!</v>
      </c>
      <c r="C534" s="26" t="e">
        <f>#VALUE!</f>
        <v>#VALUE!</v>
      </c>
      <c r="D534" s="26" t="e">
        <f>#VALUE!</f>
        <v>#VALUE!</v>
      </c>
      <c r="E534" s="18" t="e">
        <f>#VALUE!</f>
        <v>#VALUE!</v>
      </c>
      <c r="F534" s="18" t="e">
        <f>#VALUE!</f>
        <v>#VALUE!</v>
      </c>
      <c r="G534" s="22">
        <v>0</v>
      </c>
      <c r="H534" s="22">
        <v>0</v>
      </c>
      <c r="I534" s="19" t="e">
        <f>#VALUE!</f>
        <v>#VALUE!</v>
      </c>
      <c r="J534" s="19" t="e">
        <f>#VALUE!</f>
        <v>#VALUE!</v>
      </c>
      <c r="K534" s="22">
        <v>0</v>
      </c>
      <c r="L534" s="22">
        <v>0</v>
      </c>
      <c r="M534" s="17"/>
    </row>
    <row r="535" spans="1:13">
      <c r="A535" s="25">
        <v>530</v>
      </c>
      <c r="B535" s="26" t="e">
        <f>#VALUE!</f>
        <v>#VALUE!</v>
      </c>
      <c r="C535" s="26" t="e">
        <f>#VALUE!</f>
        <v>#VALUE!</v>
      </c>
      <c r="D535" s="26" t="e">
        <f>#VALUE!</f>
        <v>#VALUE!</v>
      </c>
      <c r="E535" s="18" t="e">
        <f>#VALUE!</f>
        <v>#VALUE!</v>
      </c>
      <c r="F535" s="18" t="e">
        <f>#VALUE!</f>
        <v>#VALUE!</v>
      </c>
      <c r="G535" s="22">
        <v>0</v>
      </c>
      <c r="H535" s="22">
        <v>0</v>
      </c>
      <c r="I535" s="19" t="e">
        <f>#VALUE!</f>
        <v>#VALUE!</v>
      </c>
      <c r="J535" s="19" t="e">
        <f>#VALUE!</f>
        <v>#VALUE!</v>
      </c>
      <c r="K535" s="22">
        <v>0</v>
      </c>
      <c r="L535" s="22">
        <v>0</v>
      </c>
      <c r="M535" s="17"/>
    </row>
    <row r="536" spans="1:13">
      <c r="A536" s="25">
        <v>531</v>
      </c>
      <c r="B536" s="26" t="e">
        <f>#VALUE!</f>
        <v>#VALUE!</v>
      </c>
      <c r="C536" s="26" t="e">
        <f>#VALUE!</f>
        <v>#VALUE!</v>
      </c>
      <c r="D536" s="26" t="e">
        <f>#VALUE!</f>
        <v>#VALUE!</v>
      </c>
      <c r="E536" s="18" t="e">
        <f>#VALUE!</f>
        <v>#VALUE!</v>
      </c>
      <c r="F536" s="18" t="e">
        <f>#VALUE!</f>
        <v>#VALUE!</v>
      </c>
      <c r="G536" s="22">
        <v>0</v>
      </c>
      <c r="H536" s="22">
        <v>0</v>
      </c>
      <c r="I536" s="19" t="e">
        <f>#VALUE!</f>
        <v>#VALUE!</v>
      </c>
      <c r="J536" s="19" t="e">
        <f>#VALUE!</f>
        <v>#VALUE!</v>
      </c>
      <c r="K536" s="22">
        <v>0</v>
      </c>
      <c r="L536" s="22">
        <v>0</v>
      </c>
      <c r="M536" s="17"/>
    </row>
    <row r="537" spans="1:13">
      <c r="A537" s="25">
        <v>532</v>
      </c>
      <c r="B537" s="26" t="e">
        <f>#VALUE!</f>
        <v>#VALUE!</v>
      </c>
      <c r="C537" s="26" t="e">
        <f>#VALUE!</f>
        <v>#VALUE!</v>
      </c>
      <c r="D537" s="26" t="e">
        <f>#VALUE!</f>
        <v>#VALUE!</v>
      </c>
      <c r="E537" s="18" t="e">
        <f>#VALUE!</f>
        <v>#VALUE!</v>
      </c>
      <c r="F537" s="18" t="e">
        <f>#VALUE!</f>
        <v>#VALUE!</v>
      </c>
      <c r="G537" s="22">
        <v>0</v>
      </c>
      <c r="H537" s="22">
        <v>0</v>
      </c>
      <c r="I537" s="19" t="e">
        <f>#VALUE!</f>
        <v>#VALUE!</v>
      </c>
      <c r="J537" s="19" t="e">
        <f>#VALUE!</f>
        <v>#VALUE!</v>
      </c>
      <c r="K537" s="22">
        <v>0</v>
      </c>
      <c r="L537" s="22">
        <v>0</v>
      </c>
      <c r="M537" s="17"/>
    </row>
    <row r="538" spans="1:13">
      <c r="A538" s="25">
        <v>533</v>
      </c>
      <c r="B538" s="26" t="e">
        <f>#VALUE!</f>
        <v>#VALUE!</v>
      </c>
      <c r="C538" s="26" t="e">
        <f>#VALUE!</f>
        <v>#VALUE!</v>
      </c>
      <c r="D538" s="26" t="e">
        <f>#VALUE!</f>
        <v>#VALUE!</v>
      </c>
      <c r="E538" s="18" t="e">
        <f>#VALUE!</f>
        <v>#VALUE!</v>
      </c>
      <c r="F538" s="18" t="e">
        <f>#VALUE!</f>
        <v>#VALUE!</v>
      </c>
      <c r="G538" s="22">
        <v>0</v>
      </c>
      <c r="H538" s="22">
        <v>0</v>
      </c>
      <c r="I538" s="19" t="e">
        <f>#VALUE!</f>
        <v>#VALUE!</v>
      </c>
      <c r="J538" s="19" t="e">
        <f>#VALUE!</f>
        <v>#VALUE!</v>
      </c>
      <c r="K538" s="22">
        <v>0</v>
      </c>
      <c r="L538" s="22">
        <v>0</v>
      </c>
      <c r="M538" s="17"/>
    </row>
    <row r="539" spans="1:13">
      <c r="A539" s="25">
        <v>534</v>
      </c>
      <c r="B539" s="26" t="e">
        <f>#VALUE!</f>
        <v>#VALUE!</v>
      </c>
      <c r="C539" s="26" t="e">
        <f>#VALUE!</f>
        <v>#VALUE!</v>
      </c>
      <c r="D539" s="26" t="e">
        <f>#VALUE!</f>
        <v>#VALUE!</v>
      </c>
      <c r="E539" s="18" t="e">
        <f>#VALUE!</f>
        <v>#VALUE!</v>
      </c>
      <c r="F539" s="18" t="e">
        <f>#VALUE!</f>
        <v>#VALUE!</v>
      </c>
      <c r="G539" s="22">
        <v>0</v>
      </c>
      <c r="H539" s="22">
        <v>0</v>
      </c>
      <c r="I539" s="19" t="e">
        <f>#VALUE!</f>
        <v>#VALUE!</v>
      </c>
      <c r="J539" s="19" t="e">
        <f>#VALUE!</f>
        <v>#VALUE!</v>
      </c>
      <c r="K539" s="22">
        <v>0</v>
      </c>
      <c r="L539" s="22">
        <v>0</v>
      </c>
      <c r="M539" s="17"/>
    </row>
    <row r="540" spans="1:13">
      <c r="A540" s="25">
        <v>535</v>
      </c>
      <c r="B540" s="26" t="e">
        <f>#VALUE!</f>
        <v>#VALUE!</v>
      </c>
      <c r="C540" s="26" t="e">
        <f>#VALUE!</f>
        <v>#VALUE!</v>
      </c>
      <c r="D540" s="26" t="e">
        <f>#VALUE!</f>
        <v>#VALUE!</v>
      </c>
      <c r="E540" s="18" t="e">
        <f>#VALUE!</f>
        <v>#VALUE!</v>
      </c>
      <c r="F540" s="18" t="e">
        <f>#VALUE!</f>
        <v>#VALUE!</v>
      </c>
      <c r="G540" s="22">
        <v>0</v>
      </c>
      <c r="H540" s="22">
        <v>0</v>
      </c>
      <c r="I540" s="19" t="e">
        <f>#VALUE!</f>
        <v>#VALUE!</v>
      </c>
      <c r="J540" s="19" t="e">
        <f>#VALUE!</f>
        <v>#VALUE!</v>
      </c>
      <c r="K540" s="22">
        <v>0</v>
      </c>
      <c r="L540" s="22">
        <v>0</v>
      </c>
      <c r="M540" s="17"/>
    </row>
    <row r="541" spans="1:13">
      <c r="A541" s="25">
        <v>536</v>
      </c>
      <c r="B541" s="26" t="e">
        <f>#VALUE!</f>
        <v>#VALUE!</v>
      </c>
      <c r="C541" s="26" t="e">
        <f>#VALUE!</f>
        <v>#VALUE!</v>
      </c>
      <c r="D541" s="26" t="e">
        <f>#VALUE!</f>
        <v>#VALUE!</v>
      </c>
      <c r="E541" s="18" t="e">
        <f>#VALUE!</f>
        <v>#VALUE!</v>
      </c>
      <c r="F541" s="18" t="e">
        <f>#VALUE!</f>
        <v>#VALUE!</v>
      </c>
      <c r="G541" s="22">
        <v>0</v>
      </c>
      <c r="H541" s="22">
        <v>0</v>
      </c>
      <c r="I541" s="19" t="e">
        <f>#VALUE!</f>
        <v>#VALUE!</v>
      </c>
      <c r="J541" s="19" t="e">
        <f>#VALUE!</f>
        <v>#VALUE!</v>
      </c>
      <c r="K541" s="22">
        <v>0</v>
      </c>
      <c r="L541" s="22">
        <v>0</v>
      </c>
      <c r="M541" s="17"/>
    </row>
    <row r="542" spans="1:13">
      <c r="A542" s="25">
        <v>537</v>
      </c>
      <c r="B542" s="26" t="e">
        <f>#VALUE!</f>
        <v>#VALUE!</v>
      </c>
      <c r="C542" s="26" t="e">
        <f>#VALUE!</f>
        <v>#VALUE!</v>
      </c>
      <c r="D542" s="26" t="e">
        <f>#VALUE!</f>
        <v>#VALUE!</v>
      </c>
      <c r="E542" s="18" t="e">
        <f>#VALUE!</f>
        <v>#VALUE!</v>
      </c>
      <c r="F542" s="18" t="e">
        <f>#VALUE!</f>
        <v>#VALUE!</v>
      </c>
      <c r="G542" s="22">
        <v>0</v>
      </c>
      <c r="H542" s="22">
        <v>0</v>
      </c>
      <c r="I542" s="19" t="e">
        <f>#VALUE!</f>
        <v>#VALUE!</v>
      </c>
      <c r="J542" s="19" t="e">
        <f>#VALUE!</f>
        <v>#VALUE!</v>
      </c>
      <c r="K542" s="22">
        <v>0</v>
      </c>
      <c r="L542" s="22">
        <v>0</v>
      </c>
      <c r="M542" s="17"/>
    </row>
    <row r="543" spans="1:13">
      <c r="A543" s="25">
        <v>538</v>
      </c>
      <c r="B543" s="26" t="e">
        <f>#VALUE!</f>
        <v>#VALUE!</v>
      </c>
      <c r="C543" s="26" t="e">
        <f>#VALUE!</f>
        <v>#VALUE!</v>
      </c>
      <c r="D543" s="26" t="e">
        <f>#VALUE!</f>
        <v>#VALUE!</v>
      </c>
      <c r="E543" s="18" t="e">
        <f>#VALUE!</f>
        <v>#VALUE!</v>
      </c>
      <c r="F543" s="18" t="e">
        <f>#VALUE!</f>
        <v>#VALUE!</v>
      </c>
      <c r="G543" s="22">
        <v>0</v>
      </c>
      <c r="H543" s="22">
        <v>0</v>
      </c>
      <c r="I543" s="19" t="e">
        <f>#VALUE!</f>
        <v>#VALUE!</v>
      </c>
      <c r="J543" s="19" t="e">
        <f>#VALUE!</f>
        <v>#VALUE!</v>
      </c>
      <c r="K543" s="22">
        <v>0</v>
      </c>
      <c r="L543" s="22">
        <v>0</v>
      </c>
      <c r="M543" s="17"/>
    </row>
    <row r="544" spans="1:13">
      <c r="A544" s="25">
        <v>539</v>
      </c>
      <c r="B544" s="26" t="e">
        <f>#VALUE!</f>
        <v>#VALUE!</v>
      </c>
      <c r="C544" s="26" t="e">
        <f>#VALUE!</f>
        <v>#VALUE!</v>
      </c>
      <c r="D544" s="26" t="e">
        <f>#VALUE!</f>
        <v>#VALUE!</v>
      </c>
      <c r="E544" s="18" t="e">
        <f>#VALUE!</f>
        <v>#VALUE!</v>
      </c>
      <c r="F544" s="18" t="e">
        <f>#VALUE!</f>
        <v>#VALUE!</v>
      </c>
      <c r="G544" s="22">
        <v>0</v>
      </c>
      <c r="H544" s="22">
        <v>0</v>
      </c>
      <c r="I544" s="19" t="e">
        <f>#VALUE!</f>
        <v>#VALUE!</v>
      </c>
      <c r="J544" s="19" t="e">
        <f>#VALUE!</f>
        <v>#VALUE!</v>
      </c>
      <c r="K544" s="22">
        <v>0</v>
      </c>
      <c r="L544" s="22">
        <v>0</v>
      </c>
      <c r="M544" s="17"/>
    </row>
    <row r="545" spans="1:13">
      <c r="A545" s="25">
        <v>540</v>
      </c>
      <c r="B545" s="26" t="e">
        <f>#VALUE!</f>
        <v>#VALUE!</v>
      </c>
      <c r="C545" s="26" t="e">
        <f>#VALUE!</f>
        <v>#VALUE!</v>
      </c>
      <c r="D545" s="26" t="e">
        <f>#VALUE!</f>
        <v>#VALUE!</v>
      </c>
      <c r="E545" s="18" t="e">
        <f>#VALUE!</f>
        <v>#VALUE!</v>
      </c>
      <c r="F545" s="18" t="e">
        <f>#VALUE!</f>
        <v>#VALUE!</v>
      </c>
      <c r="G545" s="22">
        <v>0</v>
      </c>
      <c r="H545" s="22">
        <v>0</v>
      </c>
      <c r="I545" s="19" t="e">
        <f>#VALUE!</f>
        <v>#VALUE!</v>
      </c>
      <c r="J545" s="19" t="e">
        <f>#VALUE!</f>
        <v>#VALUE!</v>
      </c>
      <c r="K545" s="22">
        <v>0</v>
      </c>
      <c r="L545" s="22">
        <v>0</v>
      </c>
      <c r="M545" s="17"/>
    </row>
    <row r="546" spans="1:13">
      <c r="A546" s="25">
        <v>541</v>
      </c>
      <c r="B546" s="26" t="e">
        <f>#VALUE!</f>
        <v>#VALUE!</v>
      </c>
      <c r="C546" s="26" t="e">
        <f>#VALUE!</f>
        <v>#VALUE!</v>
      </c>
      <c r="D546" s="26" t="e">
        <f>#VALUE!</f>
        <v>#VALUE!</v>
      </c>
      <c r="E546" s="18" t="e">
        <f>#VALUE!</f>
        <v>#VALUE!</v>
      </c>
      <c r="F546" s="18" t="e">
        <f>#VALUE!</f>
        <v>#VALUE!</v>
      </c>
      <c r="G546" s="22">
        <v>0</v>
      </c>
      <c r="H546" s="22">
        <v>0</v>
      </c>
      <c r="I546" s="19" t="e">
        <f>#VALUE!</f>
        <v>#VALUE!</v>
      </c>
      <c r="J546" s="19" t="e">
        <f>#VALUE!</f>
        <v>#VALUE!</v>
      </c>
      <c r="K546" s="22">
        <v>0</v>
      </c>
      <c r="L546" s="22">
        <v>0</v>
      </c>
      <c r="M546" s="17"/>
    </row>
    <row r="547" spans="1:13">
      <c r="A547" s="25">
        <v>542</v>
      </c>
      <c r="B547" s="26" t="e">
        <f>#VALUE!</f>
        <v>#VALUE!</v>
      </c>
      <c r="C547" s="26" t="e">
        <f>#VALUE!</f>
        <v>#VALUE!</v>
      </c>
      <c r="D547" s="26" t="e">
        <f>#VALUE!</f>
        <v>#VALUE!</v>
      </c>
      <c r="E547" s="18" t="e">
        <f>#VALUE!</f>
        <v>#VALUE!</v>
      </c>
      <c r="F547" s="18" t="e">
        <f>#VALUE!</f>
        <v>#VALUE!</v>
      </c>
      <c r="G547" s="22">
        <v>0</v>
      </c>
      <c r="H547" s="22">
        <v>0</v>
      </c>
      <c r="I547" s="19" t="e">
        <f>#VALUE!</f>
        <v>#VALUE!</v>
      </c>
      <c r="J547" s="19" t="e">
        <f>#VALUE!</f>
        <v>#VALUE!</v>
      </c>
      <c r="K547" s="22">
        <v>0</v>
      </c>
      <c r="L547" s="22">
        <v>0</v>
      </c>
      <c r="M547" s="17"/>
    </row>
    <row r="548" spans="1:13">
      <c r="A548" s="25">
        <v>543</v>
      </c>
      <c r="B548" s="26" t="e">
        <f>#VALUE!</f>
        <v>#VALUE!</v>
      </c>
      <c r="C548" s="26" t="e">
        <f>#VALUE!</f>
        <v>#VALUE!</v>
      </c>
      <c r="D548" s="26" t="e">
        <f>#VALUE!</f>
        <v>#VALUE!</v>
      </c>
      <c r="E548" s="18" t="e">
        <f>#VALUE!</f>
        <v>#VALUE!</v>
      </c>
      <c r="F548" s="18" t="e">
        <f>#VALUE!</f>
        <v>#VALUE!</v>
      </c>
      <c r="G548" s="22">
        <v>0</v>
      </c>
      <c r="H548" s="22">
        <v>0</v>
      </c>
      <c r="I548" s="19" t="e">
        <f>#VALUE!</f>
        <v>#VALUE!</v>
      </c>
      <c r="J548" s="19" t="e">
        <f>#VALUE!</f>
        <v>#VALUE!</v>
      </c>
      <c r="K548" s="22">
        <v>0</v>
      </c>
      <c r="L548" s="22">
        <v>0</v>
      </c>
      <c r="M548" s="17"/>
    </row>
    <row r="549" spans="1:13">
      <c r="A549" s="25">
        <v>544</v>
      </c>
      <c r="B549" s="26" t="e">
        <f>#VALUE!</f>
        <v>#VALUE!</v>
      </c>
      <c r="C549" s="26" t="e">
        <f>#VALUE!</f>
        <v>#VALUE!</v>
      </c>
      <c r="D549" s="26" t="e">
        <f>#VALUE!</f>
        <v>#VALUE!</v>
      </c>
      <c r="E549" s="18" t="e">
        <f>#VALUE!</f>
        <v>#VALUE!</v>
      </c>
      <c r="F549" s="18" t="e">
        <f>#VALUE!</f>
        <v>#VALUE!</v>
      </c>
      <c r="G549" s="22">
        <v>0</v>
      </c>
      <c r="H549" s="22">
        <v>0</v>
      </c>
      <c r="I549" s="19" t="e">
        <f>#VALUE!</f>
        <v>#VALUE!</v>
      </c>
      <c r="J549" s="19" t="e">
        <f>#VALUE!</f>
        <v>#VALUE!</v>
      </c>
      <c r="K549" s="22">
        <v>0</v>
      </c>
      <c r="L549" s="22">
        <v>0</v>
      </c>
      <c r="M549" s="17"/>
    </row>
    <row r="550" spans="1:13">
      <c r="A550" s="25">
        <v>545</v>
      </c>
      <c r="B550" s="26" t="e">
        <f>#VALUE!</f>
        <v>#VALUE!</v>
      </c>
      <c r="C550" s="26" t="e">
        <f>#VALUE!</f>
        <v>#VALUE!</v>
      </c>
      <c r="D550" s="26" t="e">
        <f>#VALUE!</f>
        <v>#VALUE!</v>
      </c>
      <c r="E550" s="18" t="e">
        <f>#VALUE!</f>
        <v>#VALUE!</v>
      </c>
      <c r="F550" s="18" t="e">
        <f>#VALUE!</f>
        <v>#VALUE!</v>
      </c>
      <c r="G550" s="22">
        <v>0</v>
      </c>
      <c r="H550" s="22">
        <v>0</v>
      </c>
      <c r="I550" s="19" t="e">
        <f>#VALUE!</f>
        <v>#VALUE!</v>
      </c>
      <c r="J550" s="19" t="e">
        <f>#VALUE!</f>
        <v>#VALUE!</v>
      </c>
      <c r="K550" s="22">
        <v>0</v>
      </c>
      <c r="L550" s="22">
        <v>0</v>
      </c>
      <c r="M550" s="17"/>
    </row>
    <row r="551" spans="1:13">
      <c r="A551" s="25">
        <v>546</v>
      </c>
      <c r="B551" s="26" t="e">
        <f>#VALUE!</f>
        <v>#VALUE!</v>
      </c>
      <c r="C551" s="26" t="e">
        <f>#VALUE!</f>
        <v>#VALUE!</v>
      </c>
      <c r="D551" s="26" t="e">
        <f>#VALUE!</f>
        <v>#VALUE!</v>
      </c>
      <c r="E551" s="18" t="e">
        <f>#VALUE!</f>
        <v>#VALUE!</v>
      </c>
      <c r="F551" s="18" t="e">
        <f>#VALUE!</f>
        <v>#VALUE!</v>
      </c>
      <c r="G551" s="22">
        <v>0</v>
      </c>
      <c r="H551" s="22">
        <v>0</v>
      </c>
      <c r="I551" s="19" t="e">
        <f>#VALUE!</f>
        <v>#VALUE!</v>
      </c>
      <c r="J551" s="19" t="e">
        <f>#VALUE!</f>
        <v>#VALUE!</v>
      </c>
      <c r="K551" s="22">
        <v>0</v>
      </c>
      <c r="L551" s="22">
        <v>0</v>
      </c>
      <c r="M551" s="17"/>
    </row>
    <row r="552" spans="1:13">
      <c r="A552" s="25">
        <v>547</v>
      </c>
      <c r="B552" s="26" t="e">
        <f>#VALUE!</f>
        <v>#VALUE!</v>
      </c>
      <c r="C552" s="26" t="e">
        <f>#VALUE!</f>
        <v>#VALUE!</v>
      </c>
      <c r="D552" s="26" t="e">
        <f>#VALUE!</f>
        <v>#VALUE!</v>
      </c>
      <c r="E552" s="18" t="e">
        <f>#VALUE!</f>
        <v>#VALUE!</v>
      </c>
      <c r="F552" s="18" t="e">
        <f>#VALUE!</f>
        <v>#VALUE!</v>
      </c>
      <c r="G552" s="22">
        <v>0</v>
      </c>
      <c r="H552" s="22">
        <v>0</v>
      </c>
      <c r="I552" s="19" t="e">
        <f>#VALUE!</f>
        <v>#VALUE!</v>
      </c>
      <c r="J552" s="19" t="e">
        <f>#VALUE!</f>
        <v>#VALUE!</v>
      </c>
      <c r="K552" s="22">
        <v>0</v>
      </c>
      <c r="L552" s="22">
        <v>0</v>
      </c>
      <c r="M552" s="17"/>
    </row>
    <row r="553" spans="1:13">
      <c r="A553" s="25">
        <v>548</v>
      </c>
      <c r="B553" s="26" t="e">
        <f>#VALUE!</f>
        <v>#VALUE!</v>
      </c>
      <c r="C553" s="26" t="e">
        <f>#VALUE!</f>
        <v>#VALUE!</v>
      </c>
      <c r="D553" s="26" t="e">
        <f>#VALUE!</f>
        <v>#VALUE!</v>
      </c>
      <c r="E553" s="18" t="e">
        <f>#VALUE!</f>
        <v>#VALUE!</v>
      </c>
      <c r="F553" s="18" t="e">
        <f>#VALUE!</f>
        <v>#VALUE!</v>
      </c>
      <c r="G553" s="22">
        <v>0</v>
      </c>
      <c r="H553" s="22">
        <v>0</v>
      </c>
      <c r="I553" s="19" t="e">
        <f>#VALUE!</f>
        <v>#VALUE!</v>
      </c>
      <c r="J553" s="19" t="e">
        <f>#VALUE!</f>
        <v>#VALUE!</v>
      </c>
      <c r="K553" s="22">
        <v>0</v>
      </c>
      <c r="L553" s="22">
        <v>0</v>
      </c>
      <c r="M553" s="17"/>
    </row>
    <row r="554" spans="1:13">
      <c r="A554" s="25">
        <v>549</v>
      </c>
      <c r="B554" s="26" t="e">
        <f>#VALUE!</f>
        <v>#VALUE!</v>
      </c>
      <c r="C554" s="26" t="e">
        <f>#VALUE!</f>
        <v>#VALUE!</v>
      </c>
      <c r="D554" s="26" t="e">
        <f>#VALUE!</f>
        <v>#VALUE!</v>
      </c>
      <c r="E554" s="18" t="e">
        <f>#VALUE!</f>
        <v>#VALUE!</v>
      </c>
      <c r="F554" s="18" t="e">
        <f>#VALUE!</f>
        <v>#VALUE!</v>
      </c>
      <c r="G554" s="22">
        <v>0</v>
      </c>
      <c r="H554" s="22">
        <v>0</v>
      </c>
      <c r="I554" s="19" t="e">
        <f>#VALUE!</f>
        <v>#VALUE!</v>
      </c>
      <c r="J554" s="19" t="e">
        <f>#VALUE!</f>
        <v>#VALUE!</v>
      </c>
      <c r="K554" s="22">
        <v>0</v>
      </c>
      <c r="L554" s="22">
        <v>0</v>
      </c>
      <c r="M554" s="17"/>
    </row>
    <row r="555" spans="1:13">
      <c r="A555" s="25">
        <v>550</v>
      </c>
      <c r="B555" s="26" t="e">
        <f>#VALUE!</f>
        <v>#VALUE!</v>
      </c>
      <c r="C555" s="26" t="e">
        <f>#VALUE!</f>
        <v>#VALUE!</v>
      </c>
      <c r="D555" s="26" t="e">
        <f>#VALUE!</f>
        <v>#VALUE!</v>
      </c>
      <c r="E555" s="18" t="e">
        <f>#VALUE!</f>
        <v>#VALUE!</v>
      </c>
      <c r="F555" s="18" t="e">
        <f>#VALUE!</f>
        <v>#VALUE!</v>
      </c>
      <c r="G555" s="22">
        <v>0</v>
      </c>
      <c r="H555" s="22">
        <v>0</v>
      </c>
      <c r="I555" s="19" t="e">
        <f>#VALUE!</f>
        <v>#VALUE!</v>
      </c>
      <c r="J555" s="19" t="e">
        <f>#VALUE!</f>
        <v>#VALUE!</v>
      </c>
      <c r="K555" s="22">
        <v>0</v>
      </c>
      <c r="L555" s="22">
        <v>0</v>
      </c>
      <c r="M555" s="17"/>
    </row>
    <row r="556" spans="1:13">
      <c r="A556" s="25">
        <v>551</v>
      </c>
      <c r="B556" s="26" t="e">
        <f>#VALUE!</f>
        <v>#VALUE!</v>
      </c>
      <c r="C556" s="26" t="e">
        <f>#VALUE!</f>
        <v>#VALUE!</v>
      </c>
      <c r="D556" s="26" t="e">
        <f>#VALUE!</f>
        <v>#VALUE!</v>
      </c>
      <c r="E556" s="18" t="e">
        <f>#VALUE!</f>
        <v>#VALUE!</v>
      </c>
      <c r="F556" s="18" t="e">
        <f>#VALUE!</f>
        <v>#VALUE!</v>
      </c>
      <c r="G556" s="22">
        <v>0</v>
      </c>
      <c r="H556" s="22">
        <v>0</v>
      </c>
      <c r="I556" s="19" t="e">
        <f>#VALUE!</f>
        <v>#VALUE!</v>
      </c>
      <c r="J556" s="19" t="e">
        <f>#VALUE!</f>
        <v>#VALUE!</v>
      </c>
      <c r="K556" s="22">
        <v>0</v>
      </c>
      <c r="L556" s="22">
        <v>0</v>
      </c>
      <c r="M556" s="17"/>
    </row>
    <row r="557" spans="1:13">
      <c r="A557" s="25">
        <v>552</v>
      </c>
      <c r="B557" s="26" t="e">
        <f>#VALUE!</f>
        <v>#VALUE!</v>
      </c>
      <c r="C557" s="26" t="e">
        <f>#VALUE!</f>
        <v>#VALUE!</v>
      </c>
      <c r="D557" s="26" t="e">
        <f>#VALUE!</f>
        <v>#VALUE!</v>
      </c>
      <c r="E557" s="18" t="e">
        <f>#VALUE!</f>
        <v>#VALUE!</v>
      </c>
      <c r="F557" s="18" t="e">
        <f>#VALUE!</f>
        <v>#VALUE!</v>
      </c>
      <c r="G557" s="22">
        <v>0</v>
      </c>
      <c r="H557" s="22">
        <v>0</v>
      </c>
      <c r="I557" s="19" t="e">
        <f>#VALUE!</f>
        <v>#VALUE!</v>
      </c>
      <c r="J557" s="19" t="e">
        <f>#VALUE!</f>
        <v>#VALUE!</v>
      </c>
      <c r="K557" s="22">
        <v>0</v>
      </c>
      <c r="L557" s="22">
        <v>0</v>
      </c>
      <c r="M557" s="17"/>
    </row>
    <row r="558" spans="1:13">
      <c r="A558" s="25">
        <v>553</v>
      </c>
      <c r="B558" s="26" t="e">
        <f>#VALUE!</f>
        <v>#VALUE!</v>
      </c>
      <c r="C558" s="26" t="e">
        <f>#VALUE!</f>
        <v>#VALUE!</v>
      </c>
      <c r="D558" s="26" t="e">
        <f>#VALUE!</f>
        <v>#VALUE!</v>
      </c>
      <c r="E558" s="18" t="e">
        <f>#VALUE!</f>
        <v>#VALUE!</v>
      </c>
      <c r="F558" s="18" t="e">
        <f>#VALUE!</f>
        <v>#VALUE!</v>
      </c>
      <c r="G558" s="22">
        <v>0</v>
      </c>
      <c r="H558" s="22">
        <v>0</v>
      </c>
      <c r="I558" s="19" t="e">
        <f>#VALUE!</f>
        <v>#VALUE!</v>
      </c>
      <c r="J558" s="19" t="e">
        <f>#VALUE!</f>
        <v>#VALUE!</v>
      </c>
      <c r="K558" s="22">
        <v>0</v>
      </c>
      <c r="L558" s="22">
        <v>0</v>
      </c>
      <c r="M558" s="17"/>
    </row>
    <row r="559" spans="1:13">
      <c r="A559" s="25">
        <v>554</v>
      </c>
      <c r="B559" s="26" t="e">
        <f>#VALUE!</f>
        <v>#VALUE!</v>
      </c>
      <c r="C559" s="26" t="e">
        <f>#VALUE!</f>
        <v>#VALUE!</v>
      </c>
      <c r="D559" s="26" t="e">
        <f>#VALUE!</f>
        <v>#VALUE!</v>
      </c>
      <c r="E559" s="18" t="e">
        <f>#VALUE!</f>
        <v>#VALUE!</v>
      </c>
      <c r="F559" s="18" t="e">
        <f>#VALUE!</f>
        <v>#VALUE!</v>
      </c>
      <c r="G559" s="22">
        <v>0</v>
      </c>
      <c r="H559" s="22">
        <v>0</v>
      </c>
      <c r="I559" s="19" t="e">
        <f>#VALUE!</f>
        <v>#VALUE!</v>
      </c>
      <c r="J559" s="19" t="e">
        <f>#VALUE!</f>
        <v>#VALUE!</v>
      </c>
      <c r="K559" s="22">
        <v>0</v>
      </c>
      <c r="L559" s="22">
        <v>0</v>
      </c>
      <c r="M559" s="17"/>
    </row>
    <row r="560" spans="1:13">
      <c r="A560" s="25">
        <v>555</v>
      </c>
      <c r="B560" s="26" t="e">
        <f>#VALUE!</f>
        <v>#VALUE!</v>
      </c>
      <c r="C560" s="26" t="e">
        <f>#VALUE!</f>
        <v>#VALUE!</v>
      </c>
      <c r="D560" s="26" t="e">
        <f>#VALUE!</f>
        <v>#VALUE!</v>
      </c>
      <c r="E560" s="18" t="e">
        <f>#VALUE!</f>
        <v>#VALUE!</v>
      </c>
      <c r="F560" s="18" t="e">
        <f>#VALUE!</f>
        <v>#VALUE!</v>
      </c>
      <c r="G560" s="22">
        <v>0</v>
      </c>
      <c r="H560" s="22">
        <v>0</v>
      </c>
      <c r="I560" s="19" t="e">
        <f>#VALUE!</f>
        <v>#VALUE!</v>
      </c>
      <c r="J560" s="19" t="e">
        <f>#VALUE!</f>
        <v>#VALUE!</v>
      </c>
      <c r="K560" s="22">
        <v>0</v>
      </c>
      <c r="L560" s="22">
        <v>0</v>
      </c>
      <c r="M560" s="17"/>
    </row>
    <row r="561" spans="1:13">
      <c r="A561" s="25">
        <v>556</v>
      </c>
      <c r="B561" s="26" t="e">
        <f>#VALUE!</f>
        <v>#VALUE!</v>
      </c>
      <c r="C561" s="26" t="e">
        <f>#VALUE!</f>
        <v>#VALUE!</v>
      </c>
      <c r="D561" s="26" t="e">
        <f>#VALUE!</f>
        <v>#VALUE!</v>
      </c>
      <c r="E561" s="18" t="e">
        <f>#VALUE!</f>
        <v>#VALUE!</v>
      </c>
      <c r="F561" s="18" t="e">
        <f>#VALUE!</f>
        <v>#VALUE!</v>
      </c>
      <c r="G561" s="22">
        <v>0</v>
      </c>
      <c r="H561" s="22">
        <v>0</v>
      </c>
      <c r="I561" s="19" t="e">
        <f>#VALUE!</f>
        <v>#VALUE!</v>
      </c>
      <c r="J561" s="19" t="e">
        <f>#VALUE!</f>
        <v>#VALUE!</v>
      </c>
      <c r="K561" s="22">
        <v>0</v>
      </c>
      <c r="L561" s="22">
        <v>0</v>
      </c>
      <c r="M561" s="17"/>
    </row>
    <row r="562" spans="1:13">
      <c r="A562" s="25">
        <v>557</v>
      </c>
      <c r="B562" s="26" t="e">
        <f>#VALUE!</f>
        <v>#VALUE!</v>
      </c>
      <c r="C562" s="26" t="e">
        <f>#VALUE!</f>
        <v>#VALUE!</v>
      </c>
      <c r="D562" s="26" t="e">
        <f>#VALUE!</f>
        <v>#VALUE!</v>
      </c>
      <c r="E562" s="18" t="e">
        <f>#VALUE!</f>
        <v>#VALUE!</v>
      </c>
      <c r="F562" s="18" t="e">
        <f>#VALUE!</f>
        <v>#VALUE!</v>
      </c>
      <c r="G562" s="22">
        <v>0</v>
      </c>
      <c r="H562" s="22">
        <v>0</v>
      </c>
      <c r="I562" s="19" t="e">
        <f>#VALUE!</f>
        <v>#VALUE!</v>
      </c>
      <c r="J562" s="19" t="e">
        <f>#VALUE!</f>
        <v>#VALUE!</v>
      </c>
      <c r="K562" s="22">
        <v>0</v>
      </c>
      <c r="L562" s="22">
        <v>0</v>
      </c>
      <c r="M562" s="17"/>
    </row>
    <row r="563" spans="1:13">
      <c r="A563" s="25">
        <v>558</v>
      </c>
      <c r="B563" s="26" t="e">
        <f>#VALUE!</f>
        <v>#VALUE!</v>
      </c>
      <c r="C563" s="26" t="e">
        <f>#VALUE!</f>
        <v>#VALUE!</v>
      </c>
      <c r="D563" s="26" t="e">
        <f>#VALUE!</f>
        <v>#VALUE!</v>
      </c>
      <c r="E563" s="18" t="e">
        <f>#VALUE!</f>
        <v>#VALUE!</v>
      </c>
      <c r="F563" s="18" t="e">
        <f>#VALUE!</f>
        <v>#VALUE!</v>
      </c>
      <c r="G563" s="22">
        <v>0</v>
      </c>
      <c r="H563" s="22">
        <v>0</v>
      </c>
      <c r="I563" s="19" t="e">
        <f>#VALUE!</f>
        <v>#VALUE!</v>
      </c>
      <c r="J563" s="19" t="e">
        <f>#VALUE!</f>
        <v>#VALUE!</v>
      </c>
      <c r="K563" s="22">
        <v>0</v>
      </c>
      <c r="L563" s="22">
        <v>0</v>
      </c>
      <c r="M563" s="17"/>
    </row>
    <row r="564" spans="1:13">
      <c r="A564" s="25">
        <v>559</v>
      </c>
      <c r="B564" s="26" t="e">
        <f>#VALUE!</f>
        <v>#VALUE!</v>
      </c>
      <c r="C564" s="26" t="e">
        <f>#VALUE!</f>
        <v>#VALUE!</v>
      </c>
      <c r="D564" s="26" t="e">
        <f>#VALUE!</f>
        <v>#VALUE!</v>
      </c>
      <c r="E564" s="18" t="e">
        <f>#VALUE!</f>
        <v>#VALUE!</v>
      </c>
      <c r="F564" s="18" t="e">
        <f>#VALUE!</f>
        <v>#VALUE!</v>
      </c>
      <c r="G564" s="22">
        <v>0</v>
      </c>
      <c r="H564" s="22">
        <v>0</v>
      </c>
      <c r="I564" s="19" t="e">
        <f>#VALUE!</f>
        <v>#VALUE!</v>
      </c>
      <c r="J564" s="19" t="e">
        <f>#VALUE!</f>
        <v>#VALUE!</v>
      </c>
      <c r="K564" s="22">
        <v>0</v>
      </c>
      <c r="L564" s="22">
        <v>0</v>
      </c>
      <c r="M564" s="17"/>
    </row>
    <row r="565" spans="1:13">
      <c r="A565" s="25">
        <v>560</v>
      </c>
      <c r="B565" s="26" t="e">
        <f>#VALUE!</f>
        <v>#VALUE!</v>
      </c>
      <c r="C565" s="26" t="e">
        <f>#VALUE!</f>
        <v>#VALUE!</v>
      </c>
      <c r="D565" s="26" t="e">
        <f>#VALUE!</f>
        <v>#VALUE!</v>
      </c>
      <c r="E565" s="18" t="e">
        <f>#VALUE!</f>
        <v>#VALUE!</v>
      </c>
      <c r="F565" s="18" t="e">
        <f>#VALUE!</f>
        <v>#VALUE!</v>
      </c>
      <c r="G565" s="22">
        <v>0</v>
      </c>
      <c r="H565" s="22">
        <v>0</v>
      </c>
      <c r="I565" s="19" t="e">
        <f>#VALUE!</f>
        <v>#VALUE!</v>
      </c>
      <c r="J565" s="19" t="e">
        <f>#VALUE!</f>
        <v>#VALUE!</v>
      </c>
      <c r="K565" s="22">
        <v>0</v>
      </c>
      <c r="L565" s="22">
        <v>0</v>
      </c>
      <c r="M565" s="17"/>
    </row>
    <row r="566" spans="1:13">
      <c r="A566" s="25">
        <v>561</v>
      </c>
      <c r="B566" s="26" t="e">
        <f>#VALUE!</f>
        <v>#VALUE!</v>
      </c>
      <c r="C566" s="26" t="e">
        <f>#VALUE!</f>
        <v>#VALUE!</v>
      </c>
      <c r="D566" s="26" t="e">
        <f>#VALUE!</f>
        <v>#VALUE!</v>
      </c>
      <c r="E566" s="18" t="e">
        <f>#VALUE!</f>
        <v>#VALUE!</v>
      </c>
      <c r="F566" s="18" t="e">
        <f>#VALUE!</f>
        <v>#VALUE!</v>
      </c>
      <c r="G566" s="22">
        <v>0</v>
      </c>
      <c r="H566" s="22">
        <v>0</v>
      </c>
      <c r="I566" s="19" t="e">
        <f>#VALUE!</f>
        <v>#VALUE!</v>
      </c>
      <c r="J566" s="19" t="e">
        <f>#VALUE!</f>
        <v>#VALUE!</v>
      </c>
      <c r="K566" s="22">
        <v>0</v>
      </c>
      <c r="L566" s="22">
        <v>0</v>
      </c>
      <c r="M566" s="17"/>
    </row>
    <row r="567" spans="1:13">
      <c r="A567" s="25">
        <v>562</v>
      </c>
      <c r="B567" s="26" t="e">
        <f>#VALUE!</f>
        <v>#VALUE!</v>
      </c>
      <c r="C567" s="26" t="e">
        <f>#VALUE!</f>
        <v>#VALUE!</v>
      </c>
      <c r="D567" s="26" t="e">
        <f>#VALUE!</f>
        <v>#VALUE!</v>
      </c>
      <c r="E567" s="18" t="e">
        <f>#VALUE!</f>
        <v>#VALUE!</v>
      </c>
      <c r="F567" s="18" t="e">
        <f>#VALUE!</f>
        <v>#VALUE!</v>
      </c>
      <c r="G567" s="22">
        <v>0</v>
      </c>
      <c r="H567" s="22">
        <v>0</v>
      </c>
      <c r="I567" s="19" t="e">
        <f>#VALUE!</f>
        <v>#VALUE!</v>
      </c>
      <c r="J567" s="19" t="e">
        <f>#VALUE!</f>
        <v>#VALUE!</v>
      </c>
      <c r="K567" s="22">
        <v>0</v>
      </c>
      <c r="L567" s="22">
        <v>0</v>
      </c>
      <c r="M567" s="17"/>
    </row>
    <row r="568" spans="1:13">
      <c r="A568" s="25">
        <v>563</v>
      </c>
      <c r="B568" s="26" t="e">
        <f>#VALUE!</f>
        <v>#VALUE!</v>
      </c>
      <c r="C568" s="26" t="e">
        <f>#VALUE!</f>
        <v>#VALUE!</v>
      </c>
      <c r="D568" s="26" t="e">
        <f>#VALUE!</f>
        <v>#VALUE!</v>
      </c>
      <c r="E568" s="18" t="e">
        <f>#VALUE!</f>
        <v>#VALUE!</v>
      </c>
      <c r="F568" s="18" t="e">
        <f>#VALUE!</f>
        <v>#VALUE!</v>
      </c>
      <c r="G568" s="22">
        <v>0</v>
      </c>
      <c r="H568" s="22">
        <v>0</v>
      </c>
      <c r="I568" s="19" t="e">
        <f>#VALUE!</f>
        <v>#VALUE!</v>
      </c>
      <c r="J568" s="19" t="e">
        <f>#VALUE!</f>
        <v>#VALUE!</v>
      </c>
      <c r="K568" s="22">
        <v>0</v>
      </c>
      <c r="L568" s="22">
        <v>0</v>
      </c>
      <c r="M568" s="17"/>
    </row>
    <row r="569" spans="1:13">
      <c r="A569" s="25">
        <v>564</v>
      </c>
      <c r="B569" s="26" t="e">
        <f>#VALUE!</f>
        <v>#VALUE!</v>
      </c>
      <c r="C569" s="26" t="e">
        <f>#VALUE!</f>
        <v>#VALUE!</v>
      </c>
      <c r="D569" s="26" t="e">
        <f>#VALUE!</f>
        <v>#VALUE!</v>
      </c>
      <c r="E569" s="18" t="e">
        <f>#VALUE!</f>
        <v>#VALUE!</v>
      </c>
      <c r="F569" s="18" t="e">
        <f>#VALUE!</f>
        <v>#VALUE!</v>
      </c>
      <c r="G569" s="22">
        <v>0</v>
      </c>
      <c r="H569" s="22">
        <v>0</v>
      </c>
      <c r="I569" s="19" t="e">
        <f>#VALUE!</f>
        <v>#VALUE!</v>
      </c>
      <c r="J569" s="19" t="e">
        <f>#VALUE!</f>
        <v>#VALUE!</v>
      </c>
      <c r="K569" s="22">
        <v>0</v>
      </c>
      <c r="L569" s="22">
        <v>0</v>
      </c>
      <c r="M569" s="17"/>
    </row>
    <row r="570" spans="1:13">
      <c r="A570" s="25">
        <v>565</v>
      </c>
      <c r="B570" s="26" t="e">
        <f>#VALUE!</f>
        <v>#VALUE!</v>
      </c>
      <c r="C570" s="26" t="e">
        <f>#VALUE!</f>
        <v>#VALUE!</v>
      </c>
      <c r="D570" s="26" t="e">
        <f>#VALUE!</f>
        <v>#VALUE!</v>
      </c>
      <c r="E570" s="18" t="e">
        <f>#VALUE!</f>
        <v>#VALUE!</v>
      </c>
      <c r="F570" s="18" t="e">
        <f>#VALUE!</f>
        <v>#VALUE!</v>
      </c>
      <c r="G570" s="22">
        <v>0</v>
      </c>
      <c r="H570" s="22">
        <v>0</v>
      </c>
      <c r="I570" s="19" t="e">
        <f>#VALUE!</f>
        <v>#VALUE!</v>
      </c>
      <c r="J570" s="19" t="e">
        <f>#VALUE!</f>
        <v>#VALUE!</v>
      </c>
      <c r="K570" s="22">
        <v>0</v>
      </c>
      <c r="L570" s="22">
        <v>0</v>
      </c>
      <c r="M570" s="17"/>
    </row>
    <row r="571" spans="1:13">
      <c r="A571" s="25">
        <v>566</v>
      </c>
      <c r="B571" s="26" t="e">
        <f>#VALUE!</f>
        <v>#VALUE!</v>
      </c>
      <c r="C571" s="26" t="e">
        <f>#VALUE!</f>
        <v>#VALUE!</v>
      </c>
      <c r="D571" s="26" t="e">
        <f>#VALUE!</f>
        <v>#VALUE!</v>
      </c>
      <c r="E571" s="18" t="e">
        <f>#VALUE!</f>
        <v>#VALUE!</v>
      </c>
      <c r="F571" s="18" t="e">
        <f>#VALUE!</f>
        <v>#VALUE!</v>
      </c>
      <c r="G571" s="22">
        <v>0</v>
      </c>
      <c r="H571" s="22">
        <v>0</v>
      </c>
      <c r="I571" s="19" t="e">
        <f>#VALUE!</f>
        <v>#VALUE!</v>
      </c>
      <c r="J571" s="19" t="e">
        <f>#VALUE!</f>
        <v>#VALUE!</v>
      </c>
      <c r="K571" s="22">
        <v>0</v>
      </c>
      <c r="L571" s="22">
        <v>0</v>
      </c>
      <c r="M571" s="17"/>
    </row>
    <row r="572" spans="1:13">
      <c r="A572" s="25">
        <v>567</v>
      </c>
      <c r="B572" s="26" t="e">
        <f>#VALUE!</f>
        <v>#VALUE!</v>
      </c>
      <c r="C572" s="26" t="e">
        <f>#VALUE!</f>
        <v>#VALUE!</v>
      </c>
      <c r="D572" s="26" t="e">
        <f>#VALUE!</f>
        <v>#VALUE!</v>
      </c>
      <c r="E572" s="18" t="e">
        <f>#VALUE!</f>
        <v>#VALUE!</v>
      </c>
      <c r="F572" s="18" t="e">
        <f>#VALUE!</f>
        <v>#VALUE!</v>
      </c>
      <c r="G572" s="22">
        <v>0</v>
      </c>
      <c r="H572" s="22">
        <v>0</v>
      </c>
      <c r="I572" s="19" t="e">
        <f>#VALUE!</f>
        <v>#VALUE!</v>
      </c>
      <c r="J572" s="19" t="e">
        <f>#VALUE!</f>
        <v>#VALUE!</v>
      </c>
      <c r="K572" s="22">
        <v>0</v>
      </c>
      <c r="L572" s="22">
        <v>0</v>
      </c>
      <c r="M572" s="17"/>
    </row>
    <row r="573" spans="1:13">
      <c r="A573" s="25">
        <v>568</v>
      </c>
      <c r="B573" s="26" t="e">
        <f>#VALUE!</f>
        <v>#VALUE!</v>
      </c>
      <c r="C573" s="26" t="e">
        <f>#VALUE!</f>
        <v>#VALUE!</v>
      </c>
      <c r="D573" s="26" t="e">
        <f>#VALUE!</f>
        <v>#VALUE!</v>
      </c>
      <c r="E573" s="18" t="e">
        <f>#VALUE!</f>
        <v>#VALUE!</v>
      </c>
      <c r="F573" s="18" t="e">
        <f>#VALUE!</f>
        <v>#VALUE!</v>
      </c>
      <c r="G573" s="22">
        <v>0</v>
      </c>
      <c r="H573" s="22">
        <v>0</v>
      </c>
      <c r="I573" s="19" t="e">
        <f>#VALUE!</f>
        <v>#VALUE!</v>
      </c>
      <c r="J573" s="19" t="e">
        <f>#VALUE!</f>
        <v>#VALUE!</v>
      </c>
      <c r="K573" s="22">
        <v>0</v>
      </c>
      <c r="L573" s="22">
        <v>0</v>
      </c>
      <c r="M573" s="17"/>
    </row>
    <row r="574" spans="1:13">
      <c r="A574" s="25">
        <v>569</v>
      </c>
      <c r="B574" s="26" t="e">
        <f>#VALUE!</f>
        <v>#VALUE!</v>
      </c>
      <c r="C574" s="26" t="e">
        <f>#VALUE!</f>
        <v>#VALUE!</v>
      </c>
      <c r="D574" s="26" t="e">
        <f>#VALUE!</f>
        <v>#VALUE!</v>
      </c>
      <c r="E574" s="18" t="e">
        <f>#VALUE!</f>
        <v>#VALUE!</v>
      </c>
      <c r="F574" s="18" t="e">
        <f>#VALUE!</f>
        <v>#VALUE!</v>
      </c>
      <c r="G574" s="22">
        <v>0</v>
      </c>
      <c r="H574" s="22">
        <v>0</v>
      </c>
      <c r="I574" s="19" t="e">
        <f>#VALUE!</f>
        <v>#VALUE!</v>
      </c>
      <c r="J574" s="19" t="e">
        <f>#VALUE!</f>
        <v>#VALUE!</v>
      </c>
      <c r="K574" s="22">
        <v>0</v>
      </c>
      <c r="L574" s="22">
        <v>0</v>
      </c>
      <c r="M574" s="17"/>
    </row>
    <row r="575" spans="1:13">
      <c r="A575" s="25">
        <v>570</v>
      </c>
      <c r="B575" s="26" t="e">
        <f>#VALUE!</f>
        <v>#VALUE!</v>
      </c>
      <c r="C575" s="26" t="e">
        <f>#VALUE!</f>
        <v>#VALUE!</v>
      </c>
      <c r="D575" s="26" t="e">
        <f>#VALUE!</f>
        <v>#VALUE!</v>
      </c>
      <c r="E575" s="18" t="e">
        <f>#VALUE!</f>
        <v>#VALUE!</v>
      </c>
      <c r="F575" s="18" t="e">
        <f>#VALUE!</f>
        <v>#VALUE!</v>
      </c>
      <c r="G575" s="22">
        <v>0</v>
      </c>
      <c r="H575" s="22">
        <v>0</v>
      </c>
      <c r="I575" s="19" t="e">
        <f>#VALUE!</f>
        <v>#VALUE!</v>
      </c>
      <c r="J575" s="19" t="e">
        <f>#VALUE!</f>
        <v>#VALUE!</v>
      </c>
      <c r="K575" s="22">
        <v>0</v>
      </c>
      <c r="L575" s="22">
        <v>0</v>
      </c>
      <c r="M575" s="17"/>
    </row>
    <row r="576" spans="1:13">
      <c r="A576" s="25">
        <v>571</v>
      </c>
      <c r="B576" s="26" t="e">
        <f>#VALUE!</f>
        <v>#VALUE!</v>
      </c>
      <c r="C576" s="26" t="e">
        <f>#VALUE!</f>
        <v>#VALUE!</v>
      </c>
      <c r="D576" s="26" t="e">
        <f>#VALUE!</f>
        <v>#VALUE!</v>
      </c>
      <c r="E576" s="18" t="e">
        <f>#VALUE!</f>
        <v>#VALUE!</v>
      </c>
      <c r="F576" s="18" t="e">
        <f>#VALUE!</f>
        <v>#VALUE!</v>
      </c>
      <c r="G576" s="22">
        <v>0</v>
      </c>
      <c r="H576" s="22">
        <v>0</v>
      </c>
      <c r="I576" s="19" t="e">
        <f>#VALUE!</f>
        <v>#VALUE!</v>
      </c>
      <c r="J576" s="19" t="e">
        <f>#VALUE!</f>
        <v>#VALUE!</v>
      </c>
      <c r="K576" s="22">
        <v>0</v>
      </c>
      <c r="L576" s="22">
        <v>0</v>
      </c>
      <c r="M576" s="17"/>
    </row>
    <row r="577" spans="1:13">
      <c r="A577" s="25">
        <v>572</v>
      </c>
      <c r="B577" s="26" t="e">
        <f>#VALUE!</f>
        <v>#VALUE!</v>
      </c>
      <c r="C577" s="26" t="e">
        <f>#VALUE!</f>
        <v>#VALUE!</v>
      </c>
      <c r="D577" s="26" t="e">
        <f>#VALUE!</f>
        <v>#VALUE!</v>
      </c>
      <c r="E577" s="18" t="e">
        <f>#VALUE!</f>
        <v>#VALUE!</v>
      </c>
      <c r="F577" s="18" t="e">
        <f>#VALUE!</f>
        <v>#VALUE!</v>
      </c>
      <c r="G577" s="22">
        <v>0</v>
      </c>
      <c r="H577" s="22">
        <v>0</v>
      </c>
      <c r="I577" s="19" t="e">
        <f>#VALUE!</f>
        <v>#VALUE!</v>
      </c>
      <c r="J577" s="19" t="e">
        <f>#VALUE!</f>
        <v>#VALUE!</v>
      </c>
      <c r="K577" s="22">
        <v>0</v>
      </c>
      <c r="L577" s="22">
        <v>0</v>
      </c>
      <c r="M577" s="17"/>
    </row>
    <row r="578" spans="1:13">
      <c r="A578" s="25">
        <v>573</v>
      </c>
      <c r="B578" s="26" t="e">
        <f>#VALUE!</f>
        <v>#VALUE!</v>
      </c>
      <c r="C578" s="26" t="e">
        <f>#VALUE!</f>
        <v>#VALUE!</v>
      </c>
      <c r="D578" s="26" t="e">
        <f>#VALUE!</f>
        <v>#VALUE!</v>
      </c>
      <c r="E578" s="18" t="e">
        <f>#VALUE!</f>
        <v>#VALUE!</v>
      </c>
      <c r="F578" s="18" t="e">
        <f>#VALUE!</f>
        <v>#VALUE!</v>
      </c>
      <c r="G578" s="22">
        <v>0</v>
      </c>
      <c r="H578" s="22">
        <v>0</v>
      </c>
      <c r="I578" s="19" t="e">
        <f>#VALUE!</f>
        <v>#VALUE!</v>
      </c>
      <c r="J578" s="19" t="e">
        <f>#VALUE!</f>
        <v>#VALUE!</v>
      </c>
      <c r="K578" s="22">
        <v>0</v>
      </c>
      <c r="L578" s="22">
        <v>0</v>
      </c>
      <c r="M578" s="17"/>
    </row>
    <row r="579" spans="1:13">
      <c r="A579" s="25">
        <v>574</v>
      </c>
      <c r="B579" s="26" t="e">
        <f>#VALUE!</f>
        <v>#VALUE!</v>
      </c>
      <c r="C579" s="26" t="e">
        <f>#VALUE!</f>
        <v>#VALUE!</v>
      </c>
      <c r="D579" s="26" t="e">
        <f>#VALUE!</f>
        <v>#VALUE!</v>
      </c>
      <c r="E579" s="18" t="e">
        <f>#VALUE!</f>
        <v>#VALUE!</v>
      </c>
      <c r="F579" s="18" t="e">
        <f>#VALUE!</f>
        <v>#VALUE!</v>
      </c>
      <c r="G579" s="22">
        <v>0</v>
      </c>
      <c r="H579" s="22">
        <v>0</v>
      </c>
      <c r="I579" s="19" t="e">
        <f>#VALUE!</f>
        <v>#VALUE!</v>
      </c>
      <c r="J579" s="19" t="e">
        <f>#VALUE!</f>
        <v>#VALUE!</v>
      </c>
      <c r="K579" s="22">
        <v>0</v>
      </c>
      <c r="L579" s="22">
        <v>0</v>
      </c>
      <c r="M579" s="17"/>
    </row>
    <row r="580" spans="1:13">
      <c r="A580" s="25">
        <v>575</v>
      </c>
      <c r="B580" s="26" t="e">
        <f>#VALUE!</f>
        <v>#VALUE!</v>
      </c>
      <c r="C580" s="26" t="e">
        <f>#VALUE!</f>
        <v>#VALUE!</v>
      </c>
      <c r="D580" s="26" t="e">
        <f>#VALUE!</f>
        <v>#VALUE!</v>
      </c>
      <c r="E580" s="18" t="e">
        <f>#VALUE!</f>
        <v>#VALUE!</v>
      </c>
      <c r="F580" s="18" t="e">
        <f>#VALUE!</f>
        <v>#VALUE!</v>
      </c>
      <c r="G580" s="22">
        <v>0</v>
      </c>
      <c r="H580" s="22">
        <v>0</v>
      </c>
      <c r="I580" s="19" t="e">
        <f>#VALUE!</f>
        <v>#VALUE!</v>
      </c>
      <c r="J580" s="19" t="e">
        <f>#VALUE!</f>
        <v>#VALUE!</v>
      </c>
      <c r="K580" s="22">
        <v>0</v>
      </c>
      <c r="L580" s="22">
        <v>0</v>
      </c>
      <c r="M580" s="17"/>
    </row>
    <row r="581" spans="1:13">
      <c r="A581" s="25">
        <v>576</v>
      </c>
      <c r="B581" s="26" t="e">
        <f>#VALUE!</f>
        <v>#VALUE!</v>
      </c>
      <c r="C581" s="26" t="e">
        <f>#VALUE!</f>
        <v>#VALUE!</v>
      </c>
      <c r="D581" s="26" t="e">
        <f>#VALUE!</f>
        <v>#VALUE!</v>
      </c>
      <c r="E581" s="18" t="e">
        <f>#VALUE!</f>
        <v>#VALUE!</v>
      </c>
      <c r="F581" s="18" t="e">
        <f>#VALUE!</f>
        <v>#VALUE!</v>
      </c>
      <c r="G581" s="22">
        <v>0</v>
      </c>
      <c r="H581" s="22">
        <v>0</v>
      </c>
      <c r="I581" s="19" t="e">
        <f>#VALUE!</f>
        <v>#VALUE!</v>
      </c>
      <c r="J581" s="19" t="e">
        <f>#VALUE!</f>
        <v>#VALUE!</v>
      </c>
      <c r="K581" s="22">
        <v>0</v>
      </c>
      <c r="L581" s="22">
        <v>0</v>
      </c>
      <c r="M581" s="17"/>
    </row>
    <row r="582" spans="1:13">
      <c r="A582" s="25">
        <v>577</v>
      </c>
      <c r="B582" s="26" t="e">
        <f>#VALUE!</f>
        <v>#VALUE!</v>
      </c>
      <c r="C582" s="26" t="e">
        <f>#VALUE!</f>
        <v>#VALUE!</v>
      </c>
      <c r="D582" s="26" t="e">
        <f>#VALUE!</f>
        <v>#VALUE!</v>
      </c>
      <c r="E582" s="18" t="e">
        <f>#VALUE!</f>
        <v>#VALUE!</v>
      </c>
      <c r="F582" s="18" t="e">
        <f>#VALUE!</f>
        <v>#VALUE!</v>
      </c>
      <c r="G582" s="22">
        <v>0</v>
      </c>
      <c r="H582" s="22">
        <v>0</v>
      </c>
      <c r="I582" s="19" t="e">
        <f>#VALUE!</f>
        <v>#VALUE!</v>
      </c>
      <c r="J582" s="19" t="e">
        <f>#VALUE!</f>
        <v>#VALUE!</v>
      </c>
      <c r="K582" s="22">
        <v>0</v>
      </c>
      <c r="L582" s="22">
        <v>0</v>
      </c>
      <c r="M582" s="17"/>
    </row>
    <row r="583" spans="1:13">
      <c r="A583" s="25">
        <v>578</v>
      </c>
      <c r="B583" s="26" t="e">
        <f>#VALUE!</f>
        <v>#VALUE!</v>
      </c>
      <c r="C583" s="26" t="e">
        <f>#VALUE!</f>
        <v>#VALUE!</v>
      </c>
      <c r="D583" s="26" t="e">
        <f>#VALUE!</f>
        <v>#VALUE!</v>
      </c>
      <c r="E583" s="18" t="e">
        <f>#VALUE!</f>
        <v>#VALUE!</v>
      </c>
      <c r="F583" s="18" t="e">
        <f>#VALUE!</f>
        <v>#VALUE!</v>
      </c>
      <c r="G583" s="22">
        <v>0</v>
      </c>
      <c r="H583" s="22">
        <v>0</v>
      </c>
      <c r="I583" s="19" t="e">
        <f>#VALUE!</f>
        <v>#VALUE!</v>
      </c>
      <c r="J583" s="19" t="e">
        <f>#VALUE!</f>
        <v>#VALUE!</v>
      </c>
      <c r="K583" s="22">
        <v>0</v>
      </c>
      <c r="L583" s="22">
        <v>0</v>
      </c>
      <c r="M583" s="17"/>
    </row>
    <row r="584" spans="1:13">
      <c r="A584" s="25">
        <v>579</v>
      </c>
      <c r="B584" s="26" t="e">
        <f>#VALUE!</f>
        <v>#VALUE!</v>
      </c>
      <c r="C584" s="26" t="e">
        <f>#VALUE!</f>
        <v>#VALUE!</v>
      </c>
      <c r="D584" s="26" t="e">
        <f>#VALUE!</f>
        <v>#VALUE!</v>
      </c>
      <c r="E584" s="18" t="e">
        <f>#VALUE!</f>
        <v>#VALUE!</v>
      </c>
      <c r="F584" s="18" t="e">
        <f>#VALUE!</f>
        <v>#VALUE!</v>
      </c>
      <c r="G584" s="22">
        <v>0</v>
      </c>
      <c r="H584" s="22">
        <v>0</v>
      </c>
      <c r="I584" s="19" t="e">
        <f>#VALUE!</f>
        <v>#VALUE!</v>
      </c>
      <c r="J584" s="19" t="e">
        <f>#VALUE!</f>
        <v>#VALUE!</v>
      </c>
      <c r="K584" s="22">
        <v>0</v>
      </c>
      <c r="L584" s="22">
        <v>0</v>
      </c>
      <c r="M584" s="17"/>
    </row>
    <row r="585" spans="1:13">
      <c r="A585" s="25">
        <v>580</v>
      </c>
      <c r="B585" s="26" t="e">
        <f>#VALUE!</f>
        <v>#VALUE!</v>
      </c>
      <c r="C585" s="26" t="e">
        <f>#VALUE!</f>
        <v>#VALUE!</v>
      </c>
      <c r="D585" s="26" t="e">
        <f>#VALUE!</f>
        <v>#VALUE!</v>
      </c>
      <c r="E585" s="18" t="e">
        <f>#VALUE!</f>
        <v>#VALUE!</v>
      </c>
      <c r="F585" s="18" t="e">
        <f>#VALUE!</f>
        <v>#VALUE!</v>
      </c>
      <c r="G585" s="22">
        <v>0</v>
      </c>
      <c r="H585" s="22">
        <v>0</v>
      </c>
      <c r="I585" s="19" t="e">
        <f>#VALUE!</f>
        <v>#VALUE!</v>
      </c>
      <c r="J585" s="19" t="e">
        <f>#VALUE!</f>
        <v>#VALUE!</v>
      </c>
      <c r="K585" s="22">
        <v>0</v>
      </c>
      <c r="L585" s="22">
        <v>0</v>
      </c>
      <c r="M585" s="17"/>
    </row>
    <row r="586" spans="1:13">
      <c r="A586" s="25">
        <v>581</v>
      </c>
      <c r="B586" s="26" t="e">
        <f>#VALUE!</f>
        <v>#VALUE!</v>
      </c>
      <c r="C586" s="26" t="e">
        <f>#VALUE!</f>
        <v>#VALUE!</v>
      </c>
      <c r="D586" s="26" t="e">
        <f>#VALUE!</f>
        <v>#VALUE!</v>
      </c>
      <c r="E586" s="18" t="e">
        <f>#VALUE!</f>
        <v>#VALUE!</v>
      </c>
      <c r="F586" s="18" t="e">
        <f>#VALUE!</f>
        <v>#VALUE!</v>
      </c>
      <c r="G586" s="22">
        <v>0</v>
      </c>
      <c r="H586" s="22">
        <v>0</v>
      </c>
      <c r="I586" s="19" t="e">
        <f>#VALUE!</f>
        <v>#VALUE!</v>
      </c>
      <c r="J586" s="19" t="e">
        <f>#VALUE!</f>
        <v>#VALUE!</v>
      </c>
      <c r="K586" s="22">
        <v>0</v>
      </c>
      <c r="L586" s="22">
        <v>0</v>
      </c>
      <c r="M586" s="17"/>
    </row>
    <row r="587" spans="1:13">
      <c r="A587" s="25">
        <v>582</v>
      </c>
      <c r="B587" s="26" t="e">
        <f>#VALUE!</f>
        <v>#VALUE!</v>
      </c>
      <c r="C587" s="26" t="e">
        <f>#VALUE!</f>
        <v>#VALUE!</v>
      </c>
      <c r="D587" s="26" t="e">
        <f>#VALUE!</f>
        <v>#VALUE!</v>
      </c>
      <c r="E587" s="18" t="e">
        <f>#VALUE!</f>
        <v>#VALUE!</v>
      </c>
      <c r="F587" s="18" t="e">
        <f>#VALUE!</f>
        <v>#VALUE!</v>
      </c>
      <c r="G587" s="22">
        <v>0</v>
      </c>
      <c r="H587" s="22">
        <v>0</v>
      </c>
      <c r="I587" s="19" t="e">
        <f>#VALUE!</f>
        <v>#VALUE!</v>
      </c>
      <c r="J587" s="19" t="e">
        <f>#VALUE!</f>
        <v>#VALUE!</v>
      </c>
      <c r="K587" s="22">
        <v>0</v>
      </c>
      <c r="L587" s="22">
        <v>0</v>
      </c>
      <c r="M587" s="17"/>
    </row>
    <row r="588" spans="1:13">
      <c r="A588" s="25">
        <v>583</v>
      </c>
      <c r="B588" s="26" t="e">
        <f>#VALUE!</f>
        <v>#VALUE!</v>
      </c>
      <c r="C588" s="26" t="e">
        <f>#VALUE!</f>
        <v>#VALUE!</v>
      </c>
      <c r="D588" s="26" t="e">
        <f>#VALUE!</f>
        <v>#VALUE!</v>
      </c>
      <c r="E588" s="18" t="e">
        <f>#VALUE!</f>
        <v>#VALUE!</v>
      </c>
      <c r="F588" s="18" t="e">
        <f>#VALUE!</f>
        <v>#VALUE!</v>
      </c>
      <c r="G588" s="22">
        <v>0</v>
      </c>
      <c r="H588" s="22">
        <v>0</v>
      </c>
      <c r="I588" s="19" t="e">
        <f>#VALUE!</f>
        <v>#VALUE!</v>
      </c>
      <c r="J588" s="19" t="e">
        <f>#VALUE!</f>
        <v>#VALUE!</v>
      </c>
      <c r="K588" s="22">
        <v>0</v>
      </c>
      <c r="L588" s="22">
        <v>0</v>
      </c>
      <c r="M588" s="17"/>
    </row>
    <row r="589" spans="1:13">
      <c r="A589" s="25">
        <v>584</v>
      </c>
      <c r="B589" s="26" t="e">
        <f>#VALUE!</f>
        <v>#VALUE!</v>
      </c>
      <c r="C589" s="26" t="e">
        <f>#VALUE!</f>
        <v>#VALUE!</v>
      </c>
      <c r="D589" s="26" t="e">
        <f>#VALUE!</f>
        <v>#VALUE!</v>
      </c>
      <c r="E589" s="18" t="e">
        <f>#VALUE!</f>
        <v>#VALUE!</v>
      </c>
      <c r="F589" s="18" t="e">
        <f>#VALUE!</f>
        <v>#VALUE!</v>
      </c>
      <c r="G589" s="22">
        <v>0</v>
      </c>
      <c r="H589" s="22">
        <v>0</v>
      </c>
      <c r="I589" s="19" t="e">
        <f>#VALUE!</f>
        <v>#VALUE!</v>
      </c>
      <c r="J589" s="19" t="e">
        <f>#VALUE!</f>
        <v>#VALUE!</v>
      </c>
      <c r="K589" s="22">
        <v>0</v>
      </c>
      <c r="L589" s="22">
        <v>0</v>
      </c>
      <c r="M589" s="17"/>
    </row>
    <row r="590" spans="1:13">
      <c r="A590" s="25">
        <v>585</v>
      </c>
      <c r="B590" s="26" t="e">
        <f>#VALUE!</f>
        <v>#VALUE!</v>
      </c>
      <c r="C590" s="26" t="e">
        <f>#VALUE!</f>
        <v>#VALUE!</v>
      </c>
      <c r="D590" s="26" t="e">
        <f>#VALUE!</f>
        <v>#VALUE!</v>
      </c>
      <c r="E590" s="18" t="e">
        <f>#VALUE!</f>
        <v>#VALUE!</v>
      </c>
      <c r="F590" s="18" t="e">
        <f>#VALUE!</f>
        <v>#VALUE!</v>
      </c>
      <c r="G590" s="22">
        <v>0</v>
      </c>
      <c r="H590" s="22">
        <v>0</v>
      </c>
      <c r="I590" s="19" t="e">
        <f>#VALUE!</f>
        <v>#VALUE!</v>
      </c>
      <c r="J590" s="19" t="e">
        <f>#VALUE!</f>
        <v>#VALUE!</v>
      </c>
      <c r="K590" s="22">
        <v>0</v>
      </c>
      <c r="L590" s="22">
        <v>0</v>
      </c>
      <c r="M590" s="17"/>
    </row>
    <row r="591" spans="1:13">
      <c r="A591" s="25">
        <v>586</v>
      </c>
      <c r="B591" s="26" t="e">
        <f>#VALUE!</f>
        <v>#VALUE!</v>
      </c>
      <c r="C591" s="26" t="e">
        <f>#VALUE!</f>
        <v>#VALUE!</v>
      </c>
      <c r="D591" s="26" t="e">
        <f>#VALUE!</f>
        <v>#VALUE!</v>
      </c>
      <c r="E591" s="18" t="e">
        <f>#VALUE!</f>
        <v>#VALUE!</v>
      </c>
      <c r="F591" s="18" t="e">
        <f>#VALUE!</f>
        <v>#VALUE!</v>
      </c>
      <c r="G591" s="22">
        <v>0</v>
      </c>
      <c r="H591" s="22">
        <v>0</v>
      </c>
      <c r="I591" s="19" t="e">
        <f>#VALUE!</f>
        <v>#VALUE!</v>
      </c>
      <c r="J591" s="19" t="e">
        <f>#VALUE!</f>
        <v>#VALUE!</v>
      </c>
      <c r="K591" s="22">
        <v>0</v>
      </c>
      <c r="L591" s="22">
        <v>0</v>
      </c>
      <c r="M591" s="17"/>
    </row>
    <row r="592" spans="1:13">
      <c r="A592" s="25">
        <v>587</v>
      </c>
      <c r="B592" s="26" t="e">
        <f>#VALUE!</f>
        <v>#VALUE!</v>
      </c>
      <c r="C592" s="26" t="e">
        <f>#VALUE!</f>
        <v>#VALUE!</v>
      </c>
      <c r="D592" s="26" t="e">
        <f>#VALUE!</f>
        <v>#VALUE!</v>
      </c>
      <c r="E592" s="18" t="e">
        <f>#VALUE!</f>
        <v>#VALUE!</v>
      </c>
      <c r="F592" s="18" t="e">
        <f>#VALUE!</f>
        <v>#VALUE!</v>
      </c>
      <c r="G592" s="22">
        <v>0</v>
      </c>
      <c r="H592" s="22">
        <v>0</v>
      </c>
      <c r="I592" s="19" t="e">
        <f>#VALUE!</f>
        <v>#VALUE!</v>
      </c>
      <c r="J592" s="19" t="e">
        <f>#VALUE!</f>
        <v>#VALUE!</v>
      </c>
      <c r="K592" s="22">
        <v>0</v>
      </c>
      <c r="L592" s="22">
        <v>0</v>
      </c>
      <c r="M592" s="17"/>
    </row>
    <row r="593" spans="1:13">
      <c r="A593" s="25">
        <v>588</v>
      </c>
      <c r="B593" s="26" t="e">
        <f>#VALUE!</f>
        <v>#VALUE!</v>
      </c>
      <c r="C593" s="26" t="e">
        <f>#VALUE!</f>
        <v>#VALUE!</v>
      </c>
      <c r="D593" s="26" t="e">
        <f>#VALUE!</f>
        <v>#VALUE!</v>
      </c>
      <c r="E593" s="18" t="e">
        <f>#VALUE!</f>
        <v>#VALUE!</v>
      </c>
      <c r="F593" s="18" t="e">
        <f>#VALUE!</f>
        <v>#VALUE!</v>
      </c>
      <c r="G593" s="22">
        <v>0</v>
      </c>
      <c r="H593" s="22">
        <v>0</v>
      </c>
      <c r="I593" s="19" t="e">
        <f>#VALUE!</f>
        <v>#VALUE!</v>
      </c>
      <c r="J593" s="19" t="e">
        <f>#VALUE!</f>
        <v>#VALUE!</v>
      </c>
      <c r="K593" s="22">
        <v>0</v>
      </c>
      <c r="L593" s="22">
        <v>0</v>
      </c>
      <c r="M593" s="17"/>
    </row>
    <row r="594" spans="1:13">
      <c r="A594" s="25">
        <v>589</v>
      </c>
      <c r="B594" s="26" t="e">
        <f>#VALUE!</f>
        <v>#VALUE!</v>
      </c>
      <c r="C594" s="26" t="e">
        <f>#VALUE!</f>
        <v>#VALUE!</v>
      </c>
      <c r="D594" s="26" t="e">
        <f>#VALUE!</f>
        <v>#VALUE!</v>
      </c>
      <c r="E594" s="18" t="e">
        <f>#VALUE!</f>
        <v>#VALUE!</v>
      </c>
      <c r="F594" s="18" t="e">
        <f>#VALUE!</f>
        <v>#VALUE!</v>
      </c>
      <c r="G594" s="22">
        <v>0</v>
      </c>
      <c r="H594" s="22">
        <v>0</v>
      </c>
      <c r="I594" s="19" t="e">
        <f>#VALUE!</f>
        <v>#VALUE!</v>
      </c>
      <c r="J594" s="19" t="e">
        <f>#VALUE!</f>
        <v>#VALUE!</v>
      </c>
      <c r="K594" s="22">
        <v>0</v>
      </c>
      <c r="L594" s="22">
        <v>0</v>
      </c>
      <c r="M594" s="17"/>
    </row>
    <row r="595" spans="1:13">
      <c r="A595" s="25">
        <v>590</v>
      </c>
      <c r="B595" s="26" t="e">
        <f>#VALUE!</f>
        <v>#VALUE!</v>
      </c>
      <c r="C595" s="26" t="e">
        <f>#VALUE!</f>
        <v>#VALUE!</v>
      </c>
      <c r="D595" s="26" t="e">
        <f>#VALUE!</f>
        <v>#VALUE!</v>
      </c>
      <c r="E595" s="18" t="e">
        <f>#VALUE!</f>
        <v>#VALUE!</v>
      </c>
      <c r="F595" s="18" t="e">
        <f>#VALUE!</f>
        <v>#VALUE!</v>
      </c>
      <c r="G595" s="22">
        <v>0</v>
      </c>
      <c r="H595" s="22">
        <v>0</v>
      </c>
      <c r="I595" s="19" t="e">
        <f>#VALUE!</f>
        <v>#VALUE!</v>
      </c>
      <c r="J595" s="19" t="e">
        <f>#VALUE!</f>
        <v>#VALUE!</v>
      </c>
      <c r="K595" s="22">
        <v>0</v>
      </c>
      <c r="L595" s="22">
        <v>0</v>
      </c>
      <c r="M595" s="17"/>
    </row>
    <row r="596" spans="1:13">
      <c r="A596" s="25">
        <v>591</v>
      </c>
      <c r="B596" s="26" t="e">
        <f>#VALUE!</f>
        <v>#VALUE!</v>
      </c>
      <c r="C596" s="26" t="e">
        <f>#VALUE!</f>
        <v>#VALUE!</v>
      </c>
      <c r="D596" s="26" t="e">
        <f>#VALUE!</f>
        <v>#VALUE!</v>
      </c>
      <c r="E596" s="18" t="e">
        <f>#VALUE!</f>
        <v>#VALUE!</v>
      </c>
      <c r="F596" s="18" t="e">
        <f>#VALUE!</f>
        <v>#VALUE!</v>
      </c>
      <c r="G596" s="22">
        <v>0</v>
      </c>
      <c r="H596" s="22">
        <v>0</v>
      </c>
      <c r="I596" s="19" t="e">
        <f>#VALUE!</f>
        <v>#VALUE!</v>
      </c>
      <c r="J596" s="19" t="e">
        <f>#VALUE!</f>
        <v>#VALUE!</v>
      </c>
      <c r="K596" s="22">
        <v>0</v>
      </c>
      <c r="L596" s="22">
        <v>0</v>
      </c>
      <c r="M596" s="17"/>
    </row>
    <row r="597" spans="1:13">
      <c r="A597" s="25">
        <v>592</v>
      </c>
      <c r="B597" s="26" t="e">
        <f>#VALUE!</f>
        <v>#VALUE!</v>
      </c>
      <c r="C597" s="26" t="e">
        <f>#VALUE!</f>
        <v>#VALUE!</v>
      </c>
      <c r="D597" s="26" t="e">
        <f>#VALUE!</f>
        <v>#VALUE!</v>
      </c>
      <c r="E597" s="18" t="e">
        <f>#VALUE!</f>
        <v>#VALUE!</v>
      </c>
      <c r="F597" s="18" t="e">
        <f>#VALUE!</f>
        <v>#VALUE!</v>
      </c>
      <c r="G597" s="22">
        <v>0</v>
      </c>
      <c r="H597" s="22">
        <v>0</v>
      </c>
      <c r="I597" s="19" t="e">
        <f>#VALUE!</f>
        <v>#VALUE!</v>
      </c>
      <c r="J597" s="19" t="e">
        <f>#VALUE!</f>
        <v>#VALUE!</v>
      </c>
      <c r="K597" s="22">
        <v>0</v>
      </c>
      <c r="L597" s="22">
        <v>0</v>
      </c>
      <c r="M597" s="17"/>
    </row>
    <row r="598" spans="1:13">
      <c r="A598" s="25">
        <v>593</v>
      </c>
      <c r="B598" s="26" t="e">
        <f>#VALUE!</f>
        <v>#VALUE!</v>
      </c>
      <c r="C598" s="26" t="e">
        <f>#VALUE!</f>
        <v>#VALUE!</v>
      </c>
      <c r="D598" s="26" t="e">
        <f>#VALUE!</f>
        <v>#VALUE!</v>
      </c>
      <c r="E598" s="18" t="e">
        <f>#VALUE!</f>
        <v>#VALUE!</v>
      </c>
      <c r="F598" s="18" t="e">
        <f>#VALUE!</f>
        <v>#VALUE!</v>
      </c>
      <c r="G598" s="22">
        <v>0</v>
      </c>
      <c r="H598" s="22">
        <v>0</v>
      </c>
      <c r="I598" s="19" t="e">
        <f>#VALUE!</f>
        <v>#VALUE!</v>
      </c>
      <c r="J598" s="19" t="e">
        <f>#VALUE!</f>
        <v>#VALUE!</v>
      </c>
      <c r="K598" s="22">
        <v>0</v>
      </c>
      <c r="L598" s="22">
        <v>0</v>
      </c>
      <c r="M598" s="17"/>
    </row>
    <row r="599" spans="1:13">
      <c r="A599" s="25">
        <v>594</v>
      </c>
      <c r="B599" s="26" t="e">
        <f>#VALUE!</f>
        <v>#VALUE!</v>
      </c>
      <c r="C599" s="26" t="e">
        <f>#VALUE!</f>
        <v>#VALUE!</v>
      </c>
      <c r="D599" s="26" t="e">
        <f>#VALUE!</f>
        <v>#VALUE!</v>
      </c>
      <c r="E599" s="18" t="e">
        <f>#VALUE!</f>
        <v>#VALUE!</v>
      </c>
      <c r="F599" s="18" t="e">
        <f>#VALUE!</f>
        <v>#VALUE!</v>
      </c>
      <c r="G599" s="22">
        <v>0</v>
      </c>
      <c r="H599" s="22">
        <v>0</v>
      </c>
      <c r="I599" s="19" t="e">
        <f>#VALUE!</f>
        <v>#VALUE!</v>
      </c>
      <c r="J599" s="19" t="e">
        <f>#VALUE!</f>
        <v>#VALUE!</v>
      </c>
      <c r="K599" s="22">
        <v>0</v>
      </c>
      <c r="L599" s="22">
        <v>0</v>
      </c>
      <c r="M599" s="17"/>
    </row>
    <row r="600" spans="1:13">
      <c r="A600" s="25">
        <v>595</v>
      </c>
      <c r="B600" s="26" t="e">
        <f>#VALUE!</f>
        <v>#VALUE!</v>
      </c>
      <c r="C600" s="26" t="e">
        <f>#VALUE!</f>
        <v>#VALUE!</v>
      </c>
      <c r="D600" s="26" t="e">
        <f>#VALUE!</f>
        <v>#VALUE!</v>
      </c>
      <c r="E600" s="18" t="e">
        <f>#VALUE!</f>
        <v>#VALUE!</v>
      </c>
      <c r="F600" s="18" t="e">
        <f>#VALUE!</f>
        <v>#VALUE!</v>
      </c>
      <c r="G600" s="22">
        <v>0</v>
      </c>
      <c r="H600" s="22">
        <v>0</v>
      </c>
      <c r="I600" s="19" t="e">
        <f>#VALUE!</f>
        <v>#VALUE!</v>
      </c>
      <c r="J600" s="19" t="e">
        <f>#VALUE!</f>
        <v>#VALUE!</v>
      </c>
      <c r="K600" s="22">
        <v>0</v>
      </c>
      <c r="L600" s="22">
        <v>0</v>
      </c>
      <c r="M600" s="17"/>
    </row>
    <row r="601" spans="1:13">
      <c r="A601" s="25">
        <v>596</v>
      </c>
      <c r="B601" s="26" t="e">
        <f>#VALUE!</f>
        <v>#VALUE!</v>
      </c>
      <c r="C601" s="26" t="e">
        <f>#VALUE!</f>
        <v>#VALUE!</v>
      </c>
      <c r="D601" s="26" t="e">
        <f>#VALUE!</f>
        <v>#VALUE!</v>
      </c>
      <c r="E601" s="18" t="e">
        <f>#VALUE!</f>
        <v>#VALUE!</v>
      </c>
      <c r="F601" s="18" t="e">
        <f>#VALUE!</f>
        <v>#VALUE!</v>
      </c>
      <c r="G601" s="22">
        <v>0</v>
      </c>
      <c r="H601" s="22">
        <v>0</v>
      </c>
      <c r="I601" s="19" t="e">
        <f>#VALUE!</f>
        <v>#VALUE!</v>
      </c>
      <c r="J601" s="19" t="e">
        <f>#VALUE!</f>
        <v>#VALUE!</v>
      </c>
      <c r="K601" s="22">
        <v>0</v>
      </c>
      <c r="L601" s="22">
        <v>0</v>
      </c>
      <c r="M601" s="17"/>
    </row>
    <row r="602" spans="1:13">
      <c r="A602" s="25">
        <v>597</v>
      </c>
      <c r="B602" s="26" t="e">
        <f>#VALUE!</f>
        <v>#VALUE!</v>
      </c>
      <c r="C602" s="26" t="e">
        <f>#VALUE!</f>
        <v>#VALUE!</v>
      </c>
      <c r="D602" s="26" t="e">
        <f>#VALUE!</f>
        <v>#VALUE!</v>
      </c>
      <c r="E602" s="18" t="e">
        <f>#VALUE!</f>
        <v>#VALUE!</v>
      </c>
      <c r="F602" s="18" t="e">
        <f>#VALUE!</f>
        <v>#VALUE!</v>
      </c>
      <c r="G602" s="22">
        <v>0</v>
      </c>
      <c r="H602" s="22">
        <v>0</v>
      </c>
      <c r="I602" s="19" t="e">
        <f>#VALUE!</f>
        <v>#VALUE!</v>
      </c>
      <c r="J602" s="19" t="e">
        <f>#VALUE!</f>
        <v>#VALUE!</v>
      </c>
      <c r="K602" s="22">
        <v>0</v>
      </c>
      <c r="L602" s="22">
        <v>0</v>
      </c>
      <c r="M602" s="17"/>
    </row>
    <row r="603" spans="1:13">
      <c r="A603" s="25">
        <v>598</v>
      </c>
      <c r="B603" s="26" t="e">
        <f>#VALUE!</f>
        <v>#VALUE!</v>
      </c>
      <c r="C603" s="26" t="e">
        <f>#VALUE!</f>
        <v>#VALUE!</v>
      </c>
      <c r="D603" s="26" t="e">
        <f>#VALUE!</f>
        <v>#VALUE!</v>
      </c>
      <c r="E603" s="18" t="e">
        <f>#VALUE!</f>
        <v>#VALUE!</v>
      </c>
      <c r="F603" s="18" t="e">
        <f>#VALUE!</f>
        <v>#VALUE!</v>
      </c>
      <c r="G603" s="22">
        <v>0</v>
      </c>
      <c r="H603" s="22">
        <v>0</v>
      </c>
      <c r="I603" s="19" t="e">
        <f>#VALUE!</f>
        <v>#VALUE!</v>
      </c>
      <c r="J603" s="19" t="e">
        <f>#VALUE!</f>
        <v>#VALUE!</v>
      </c>
      <c r="K603" s="22">
        <v>0</v>
      </c>
      <c r="L603" s="22">
        <v>0</v>
      </c>
      <c r="M603" s="17"/>
    </row>
    <row r="604" spans="1:13">
      <c r="A604" s="25">
        <v>599</v>
      </c>
      <c r="B604" s="26" t="e">
        <f>#VALUE!</f>
        <v>#VALUE!</v>
      </c>
      <c r="C604" s="26" t="e">
        <f>#VALUE!</f>
        <v>#VALUE!</v>
      </c>
      <c r="D604" s="26" t="e">
        <f>#VALUE!</f>
        <v>#VALUE!</v>
      </c>
      <c r="E604" s="18" t="e">
        <f>#VALUE!</f>
        <v>#VALUE!</v>
      </c>
      <c r="F604" s="18" t="e">
        <f>#VALUE!</f>
        <v>#VALUE!</v>
      </c>
      <c r="G604" s="22">
        <v>0</v>
      </c>
      <c r="H604" s="22">
        <v>0</v>
      </c>
      <c r="I604" s="19" t="e">
        <f>#VALUE!</f>
        <v>#VALUE!</v>
      </c>
      <c r="J604" s="19" t="e">
        <f>#VALUE!</f>
        <v>#VALUE!</v>
      </c>
      <c r="K604" s="22">
        <v>0</v>
      </c>
      <c r="L604" s="22">
        <v>0</v>
      </c>
      <c r="M604" s="17"/>
    </row>
    <row r="605" spans="1:13">
      <c r="A605" s="25">
        <v>600</v>
      </c>
      <c r="B605" s="26" t="e">
        <f>#VALUE!</f>
        <v>#VALUE!</v>
      </c>
      <c r="C605" s="26" t="e">
        <f>#VALUE!</f>
        <v>#VALUE!</v>
      </c>
      <c r="D605" s="26" t="e">
        <f>#VALUE!</f>
        <v>#VALUE!</v>
      </c>
      <c r="E605" s="18" t="e">
        <f>#VALUE!</f>
        <v>#VALUE!</v>
      </c>
      <c r="F605" s="18" t="e">
        <f>#VALUE!</f>
        <v>#VALUE!</v>
      </c>
      <c r="G605" s="22">
        <v>0</v>
      </c>
      <c r="H605" s="22">
        <v>0</v>
      </c>
      <c r="I605" s="19" t="e">
        <f>#VALUE!</f>
        <v>#VALUE!</v>
      </c>
      <c r="J605" s="19" t="e">
        <f>#VALUE!</f>
        <v>#VALUE!</v>
      </c>
      <c r="K605" s="22">
        <v>0</v>
      </c>
      <c r="L605" s="22">
        <v>0</v>
      </c>
      <c r="M605" s="17"/>
    </row>
    <row r="606" spans="1:13">
      <c r="A606" s="25">
        <v>601</v>
      </c>
      <c r="B606" s="26" t="e">
        <f>#VALUE!</f>
        <v>#VALUE!</v>
      </c>
      <c r="C606" s="26" t="e">
        <f>#VALUE!</f>
        <v>#VALUE!</v>
      </c>
      <c r="D606" s="26" t="e">
        <f>#VALUE!</f>
        <v>#VALUE!</v>
      </c>
      <c r="E606" s="18" t="e">
        <f>#VALUE!</f>
        <v>#VALUE!</v>
      </c>
      <c r="F606" s="18" t="e">
        <f>#VALUE!</f>
        <v>#VALUE!</v>
      </c>
      <c r="G606" s="22">
        <v>0</v>
      </c>
      <c r="H606" s="22">
        <v>0</v>
      </c>
      <c r="I606" s="19" t="e">
        <f>#VALUE!</f>
        <v>#VALUE!</v>
      </c>
      <c r="J606" s="19" t="e">
        <f>#VALUE!</f>
        <v>#VALUE!</v>
      </c>
      <c r="K606" s="22">
        <v>0</v>
      </c>
      <c r="L606" s="22">
        <v>0</v>
      </c>
      <c r="M606" s="17"/>
    </row>
    <row r="607" spans="1:13">
      <c r="A607" s="25">
        <v>602</v>
      </c>
      <c r="B607" s="26" t="e">
        <f>#VALUE!</f>
        <v>#VALUE!</v>
      </c>
      <c r="C607" s="26" t="e">
        <f>#VALUE!</f>
        <v>#VALUE!</v>
      </c>
      <c r="D607" s="26" t="e">
        <f>#VALUE!</f>
        <v>#VALUE!</v>
      </c>
      <c r="E607" s="18" t="e">
        <f>#VALUE!</f>
        <v>#VALUE!</v>
      </c>
      <c r="F607" s="18" t="e">
        <f>#VALUE!</f>
        <v>#VALUE!</v>
      </c>
      <c r="G607" s="22">
        <v>0</v>
      </c>
      <c r="H607" s="22">
        <v>0</v>
      </c>
      <c r="I607" s="19" t="e">
        <f>#VALUE!</f>
        <v>#VALUE!</v>
      </c>
      <c r="J607" s="19" t="e">
        <f>#VALUE!</f>
        <v>#VALUE!</v>
      </c>
      <c r="K607" s="22">
        <v>0</v>
      </c>
      <c r="L607" s="22">
        <v>0</v>
      </c>
      <c r="M607" s="17"/>
    </row>
    <row r="608" spans="1:13">
      <c r="A608" s="25">
        <v>603</v>
      </c>
      <c r="B608" s="26" t="e">
        <f>#VALUE!</f>
        <v>#VALUE!</v>
      </c>
      <c r="C608" s="26" t="e">
        <f>#VALUE!</f>
        <v>#VALUE!</v>
      </c>
      <c r="D608" s="26" t="e">
        <f>#VALUE!</f>
        <v>#VALUE!</v>
      </c>
      <c r="E608" s="18" t="e">
        <f>#VALUE!</f>
        <v>#VALUE!</v>
      </c>
      <c r="F608" s="18" t="e">
        <f>#VALUE!</f>
        <v>#VALUE!</v>
      </c>
      <c r="G608" s="22">
        <v>0</v>
      </c>
      <c r="H608" s="22">
        <v>0</v>
      </c>
      <c r="I608" s="19" t="e">
        <f>#VALUE!</f>
        <v>#VALUE!</v>
      </c>
      <c r="J608" s="19" t="e">
        <f>#VALUE!</f>
        <v>#VALUE!</v>
      </c>
      <c r="K608" s="22">
        <v>0</v>
      </c>
      <c r="L608" s="22">
        <v>0</v>
      </c>
      <c r="M608" s="17"/>
    </row>
    <row r="609" spans="1:13">
      <c r="A609" s="25">
        <v>604</v>
      </c>
      <c r="B609" s="26" t="e">
        <f>#VALUE!</f>
        <v>#VALUE!</v>
      </c>
      <c r="C609" s="26" t="e">
        <f>#VALUE!</f>
        <v>#VALUE!</v>
      </c>
      <c r="D609" s="26" t="e">
        <f>#VALUE!</f>
        <v>#VALUE!</v>
      </c>
      <c r="E609" s="18" t="e">
        <f>#VALUE!</f>
        <v>#VALUE!</v>
      </c>
      <c r="F609" s="18" t="e">
        <f>#VALUE!</f>
        <v>#VALUE!</v>
      </c>
      <c r="G609" s="22">
        <v>0</v>
      </c>
      <c r="H609" s="22">
        <v>0</v>
      </c>
      <c r="I609" s="19" t="e">
        <f>#VALUE!</f>
        <v>#VALUE!</v>
      </c>
      <c r="J609" s="19" t="e">
        <f>#VALUE!</f>
        <v>#VALUE!</v>
      </c>
      <c r="K609" s="22">
        <v>0</v>
      </c>
      <c r="L609" s="22">
        <v>0</v>
      </c>
      <c r="M609" s="17"/>
    </row>
    <row r="610" spans="1:13">
      <c r="A610" s="25">
        <v>605</v>
      </c>
      <c r="B610" s="26" t="e">
        <f>#VALUE!</f>
        <v>#VALUE!</v>
      </c>
      <c r="C610" s="26" t="e">
        <f>#VALUE!</f>
        <v>#VALUE!</v>
      </c>
      <c r="D610" s="26" t="e">
        <f>#VALUE!</f>
        <v>#VALUE!</v>
      </c>
      <c r="E610" s="18" t="e">
        <f>#VALUE!</f>
        <v>#VALUE!</v>
      </c>
      <c r="F610" s="18" t="e">
        <f>#VALUE!</f>
        <v>#VALUE!</v>
      </c>
      <c r="G610" s="22">
        <v>0</v>
      </c>
      <c r="H610" s="22">
        <v>0</v>
      </c>
      <c r="I610" s="19" t="e">
        <f>#VALUE!</f>
        <v>#VALUE!</v>
      </c>
      <c r="J610" s="19" t="e">
        <f>#VALUE!</f>
        <v>#VALUE!</v>
      </c>
      <c r="K610" s="22">
        <v>0</v>
      </c>
      <c r="L610" s="22">
        <v>0</v>
      </c>
      <c r="M610" s="17"/>
    </row>
    <row r="611" spans="1:13">
      <c r="A611" s="25">
        <v>606</v>
      </c>
      <c r="B611" s="26" t="e">
        <f>#VALUE!</f>
        <v>#VALUE!</v>
      </c>
      <c r="C611" s="26" t="e">
        <f>#VALUE!</f>
        <v>#VALUE!</v>
      </c>
      <c r="D611" s="26" t="e">
        <f>#VALUE!</f>
        <v>#VALUE!</v>
      </c>
      <c r="E611" s="18" t="e">
        <f>#VALUE!</f>
        <v>#VALUE!</v>
      </c>
      <c r="F611" s="18" t="e">
        <f>#VALUE!</f>
        <v>#VALUE!</v>
      </c>
      <c r="G611" s="22">
        <v>0</v>
      </c>
      <c r="H611" s="22">
        <v>0</v>
      </c>
      <c r="I611" s="19" t="e">
        <f>#VALUE!</f>
        <v>#VALUE!</v>
      </c>
      <c r="J611" s="19" t="e">
        <f>#VALUE!</f>
        <v>#VALUE!</v>
      </c>
      <c r="K611" s="22">
        <v>0</v>
      </c>
      <c r="L611" s="22">
        <v>0</v>
      </c>
      <c r="M611" s="17"/>
    </row>
    <row r="612" spans="1:13">
      <c r="A612" s="25">
        <v>607</v>
      </c>
      <c r="B612" s="26" t="e">
        <f>#VALUE!</f>
        <v>#VALUE!</v>
      </c>
      <c r="C612" s="26" t="e">
        <f>#VALUE!</f>
        <v>#VALUE!</v>
      </c>
      <c r="D612" s="26" t="e">
        <f>#VALUE!</f>
        <v>#VALUE!</v>
      </c>
      <c r="E612" s="18" t="e">
        <f>#VALUE!</f>
        <v>#VALUE!</v>
      </c>
      <c r="F612" s="18" t="e">
        <f>#VALUE!</f>
        <v>#VALUE!</v>
      </c>
      <c r="G612" s="22">
        <v>0</v>
      </c>
      <c r="H612" s="22">
        <v>0</v>
      </c>
      <c r="I612" s="19" t="e">
        <f>#VALUE!</f>
        <v>#VALUE!</v>
      </c>
      <c r="J612" s="19" t="e">
        <f>#VALUE!</f>
        <v>#VALUE!</v>
      </c>
      <c r="K612" s="22">
        <v>0</v>
      </c>
      <c r="L612" s="22">
        <v>0</v>
      </c>
      <c r="M612" s="17"/>
    </row>
    <row r="613" spans="1:13">
      <c r="A613" s="25">
        <v>608</v>
      </c>
      <c r="B613" s="26" t="e">
        <f>#VALUE!</f>
        <v>#VALUE!</v>
      </c>
      <c r="C613" s="26" t="e">
        <f>#VALUE!</f>
        <v>#VALUE!</v>
      </c>
      <c r="D613" s="26" t="e">
        <f>#VALUE!</f>
        <v>#VALUE!</v>
      </c>
      <c r="E613" s="18" t="e">
        <f>#VALUE!</f>
        <v>#VALUE!</v>
      </c>
      <c r="F613" s="18" t="e">
        <f>#VALUE!</f>
        <v>#VALUE!</v>
      </c>
      <c r="G613" s="22">
        <v>0</v>
      </c>
      <c r="H613" s="22">
        <v>0</v>
      </c>
      <c r="I613" s="19" t="e">
        <f>#VALUE!</f>
        <v>#VALUE!</v>
      </c>
      <c r="J613" s="19" t="e">
        <f>#VALUE!</f>
        <v>#VALUE!</v>
      </c>
      <c r="K613" s="22">
        <v>0</v>
      </c>
      <c r="L613" s="22">
        <v>0</v>
      </c>
      <c r="M613" s="17"/>
    </row>
    <row r="614" spans="1:13">
      <c r="A614" s="25">
        <v>609</v>
      </c>
      <c r="B614" s="26" t="e">
        <f>#VALUE!</f>
        <v>#VALUE!</v>
      </c>
      <c r="C614" s="26" t="e">
        <f>#VALUE!</f>
        <v>#VALUE!</v>
      </c>
      <c r="D614" s="26" t="e">
        <f>#VALUE!</f>
        <v>#VALUE!</v>
      </c>
      <c r="E614" s="18" t="e">
        <f>#VALUE!</f>
        <v>#VALUE!</v>
      </c>
      <c r="F614" s="18" t="e">
        <f>#VALUE!</f>
        <v>#VALUE!</v>
      </c>
      <c r="G614" s="22">
        <v>0</v>
      </c>
      <c r="H614" s="22">
        <v>0</v>
      </c>
      <c r="I614" s="19" t="e">
        <f>#VALUE!</f>
        <v>#VALUE!</v>
      </c>
      <c r="J614" s="19" t="e">
        <f>#VALUE!</f>
        <v>#VALUE!</v>
      </c>
      <c r="K614" s="22">
        <v>0</v>
      </c>
      <c r="L614" s="22">
        <v>0</v>
      </c>
      <c r="M614" s="17"/>
    </row>
    <row r="615" spans="1:13">
      <c r="A615" s="25">
        <v>610</v>
      </c>
      <c r="B615" s="26" t="e">
        <f>#VALUE!</f>
        <v>#VALUE!</v>
      </c>
      <c r="C615" s="26" t="e">
        <f>#VALUE!</f>
        <v>#VALUE!</v>
      </c>
      <c r="D615" s="26" t="e">
        <f>#VALUE!</f>
        <v>#VALUE!</v>
      </c>
      <c r="E615" s="18" t="e">
        <f>#VALUE!</f>
        <v>#VALUE!</v>
      </c>
      <c r="F615" s="18" t="e">
        <f>#VALUE!</f>
        <v>#VALUE!</v>
      </c>
      <c r="G615" s="22">
        <v>0</v>
      </c>
      <c r="H615" s="22">
        <v>0</v>
      </c>
      <c r="I615" s="19" t="e">
        <f>#VALUE!</f>
        <v>#VALUE!</v>
      </c>
      <c r="J615" s="19" t="e">
        <f>#VALUE!</f>
        <v>#VALUE!</v>
      </c>
      <c r="K615" s="22">
        <v>0</v>
      </c>
      <c r="L615" s="22">
        <v>0</v>
      </c>
      <c r="M615" s="17"/>
    </row>
    <row r="616" spans="1:13">
      <c r="A616" s="25">
        <v>611</v>
      </c>
      <c r="B616" s="26" t="e">
        <f>#VALUE!</f>
        <v>#VALUE!</v>
      </c>
      <c r="C616" s="26" t="e">
        <f>#VALUE!</f>
        <v>#VALUE!</v>
      </c>
      <c r="D616" s="26" t="e">
        <f>#VALUE!</f>
        <v>#VALUE!</v>
      </c>
      <c r="E616" s="18" t="e">
        <f>#VALUE!</f>
        <v>#VALUE!</v>
      </c>
      <c r="F616" s="18" t="e">
        <f>#VALUE!</f>
        <v>#VALUE!</v>
      </c>
      <c r="G616" s="22">
        <v>0</v>
      </c>
      <c r="H616" s="22">
        <v>0</v>
      </c>
      <c r="I616" s="19" t="e">
        <f>#VALUE!</f>
        <v>#VALUE!</v>
      </c>
      <c r="J616" s="19" t="e">
        <f>#VALUE!</f>
        <v>#VALUE!</v>
      </c>
      <c r="K616" s="22">
        <v>0</v>
      </c>
      <c r="L616" s="22">
        <v>0</v>
      </c>
      <c r="M616" s="17"/>
    </row>
    <row r="617" spans="1:13">
      <c r="A617" s="25">
        <v>612</v>
      </c>
      <c r="B617" s="26" t="e">
        <f>#VALUE!</f>
        <v>#VALUE!</v>
      </c>
      <c r="C617" s="26" t="e">
        <f>#VALUE!</f>
        <v>#VALUE!</v>
      </c>
      <c r="D617" s="26" t="e">
        <f>#VALUE!</f>
        <v>#VALUE!</v>
      </c>
      <c r="E617" s="18" t="e">
        <f>#VALUE!</f>
        <v>#VALUE!</v>
      </c>
      <c r="F617" s="18" t="e">
        <f>#VALUE!</f>
        <v>#VALUE!</v>
      </c>
      <c r="G617" s="22">
        <v>0</v>
      </c>
      <c r="H617" s="22">
        <v>0</v>
      </c>
      <c r="I617" s="19" t="e">
        <f>#VALUE!</f>
        <v>#VALUE!</v>
      </c>
      <c r="J617" s="19" t="e">
        <f>#VALUE!</f>
        <v>#VALUE!</v>
      </c>
      <c r="K617" s="22">
        <v>0</v>
      </c>
      <c r="L617" s="22">
        <v>0</v>
      </c>
      <c r="M617" s="17"/>
    </row>
    <row r="618" spans="1:13">
      <c r="A618" s="25">
        <v>613</v>
      </c>
      <c r="B618" s="26" t="e">
        <f>#VALUE!</f>
        <v>#VALUE!</v>
      </c>
      <c r="C618" s="26" t="e">
        <f>#VALUE!</f>
        <v>#VALUE!</v>
      </c>
      <c r="D618" s="26" t="e">
        <f>#VALUE!</f>
        <v>#VALUE!</v>
      </c>
      <c r="E618" s="18" t="e">
        <f>#VALUE!</f>
        <v>#VALUE!</v>
      </c>
      <c r="F618" s="18" t="e">
        <f>#VALUE!</f>
        <v>#VALUE!</v>
      </c>
      <c r="G618" s="22">
        <v>0</v>
      </c>
      <c r="H618" s="22">
        <v>0</v>
      </c>
      <c r="I618" s="19" t="e">
        <f>#VALUE!</f>
        <v>#VALUE!</v>
      </c>
      <c r="J618" s="19" t="e">
        <f>#VALUE!</f>
        <v>#VALUE!</v>
      </c>
      <c r="K618" s="22">
        <v>0</v>
      </c>
      <c r="L618" s="22">
        <v>0</v>
      </c>
      <c r="M618" s="17"/>
    </row>
    <row r="619" spans="1:13">
      <c r="A619" s="25">
        <v>614</v>
      </c>
      <c r="B619" s="26" t="e">
        <f>#VALUE!</f>
        <v>#VALUE!</v>
      </c>
      <c r="C619" s="26" t="e">
        <f>#VALUE!</f>
        <v>#VALUE!</v>
      </c>
      <c r="D619" s="26" t="e">
        <f>#VALUE!</f>
        <v>#VALUE!</v>
      </c>
      <c r="E619" s="18" t="e">
        <f>#VALUE!</f>
        <v>#VALUE!</v>
      </c>
      <c r="F619" s="18" t="e">
        <f>#VALUE!</f>
        <v>#VALUE!</v>
      </c>
      <c r="G619" s="22">
        <v>0</v>
      </c>
      <c r="H619" s="22">
        <v>0</v>
      </c>
      <c r="I619" s="19" t="e">
        <f>#VALUE!</f>
        <v>#VALUE!</v>
      </c>
      <c r="J619" s="19" t="e">
        <f>#VALUE!</f>
        <v>#VALUE!</v>
      </c>
      <c r="K619" s="22">
        <v>0</v>
      </c>
      <c r="L619" s="22">
        <v>0</v>
      </c>
      <c r="M619" s="17"/>
    </row>
    <row r="620" spans="1:13">
      <c r="A620" s="25">
        <v>615</v>
      </c>
      <c r="B620" s="26" t="e">
        <f>#VALUE!</f>
        <v>#VALUE!</v>
      </c>
      <c r="C620" s="26" t="e">
        <f>#VALUE!</f>
        <v>#VALUE!</v>
      </c>
      <c r="D620" s="26" t="e">
        <f>#VALUE!</f>
        <v>#VALUE!</v>
      </c>
      <c r="E620" s="18" t="e">
        <f>#VALUE!</f>
        <v>#VALUE!</v>
      </c>
      <c r="F620" s="18" t="e">
        <f>#VALUE!</f>
        <v>#VALUE!</v>
      </c>
      <c r="G620" s="22">
        <v>0</v>
      </c>
      <c r="H620" s="22">
        <v>0</v>
      </c>
      <c r="I620" s="19" t="e">
        <f>#VALUE!</f>
        <v>#VALUE!</v>
      </c>
      <c r="J620" s="19" t="e">
        <f>#VALUE!</f>
        <v>#VALUE!</v>
      </c>
      <c r="K620" s="22">
        <v>0</v>
      </c>
      <c r="L620" s="22">
        <v>0</v>
      </c>
      <c r="M620" s="17"/>
    </row>
    <row r="621" spans="1:13">
      <c r="A621" s="25">
        <v>616</v>
      </c>
      <c r="B621" s="26" t="e">
        <f>#VALUE!</f>
        <v>#VALUE!</v>
      </c>
      <c r="C621" s="26" t="e">
        <f>#VALUE!</f>
        <v>#VALUE!</v>
      </c>
      <c r="D621" s="26" t="e">
        <f>#VALUE!</f>
        <v>#VALUE!</v>
      </c>
      <c r="E621" s="18" t="e">
        <f>#VALUE!</f>
        <v>#VALUE!</v>
      </c>
      <c r="F621" s="18" t="e">
        <f>#VALUE!</f>
        <v>#VALUE!</v>
      </c>
      <c r="G621" s="22">
        <v>0</v>
      </c>
      <c r="H621" s="22">
        <v>0</v>
      </c>
      <c r="I621" s="19" t="e">
        <f>#VALUE!</f>
        <v>#VALUE!</v>
      </c>
      <c r="J621" s="19" t="e">
        <f>#VALUE!</f>
        <v>#VALUE!</v>
      </c>
      <c r="K621" s="22">
        <v>0</v>
      </c>
      <c r="L621" s="22">
        <v>0</v>
      </c>
      <c r="M621" s="17"/>
    </row>
    <row r="622" spans="1:13">
      <c r="A622" s="25">
        <v>617</v>
      </c>
      <c r="B622" s="26" t="e">
        <f>#VALUE!</f>
        <v>#VALUE!</v>
      </c>
      <c r="C622" s="26" t="e">
        <f>#VALUE!</f>
        <v>#VALUE!</v>
      </c>
      <c r="D622" s="26" t="e">
        <f>#VALUE!</f>
        <v>#VALUE!</v>
      </c>
      <c r="E622" s="18" t="e">
        <f>#VALUE!</f>
        <v>#VALUE!</v>
      </c>
      <c r="F622" s="18" t="e">
        <f>#VALUE!</f>
        <v>#VALUE!</v>
      </c>
      <c r="G622" s="22">
        <v>0</v>
      </c>
      <c r="H622" s="22">
        <v>0</v>
      </c>
      <c r="I622" s="19" t="e">
        <f>#VALUE!</f>
        <v>#VALUE!</v>
      </c>
      <c r="J622" s="19" t="e">
        <f>#VALUE!</f>
        <v>#VALUE!</v>
      </c>
      <c r="K622" s="22">
        <v>0</v>
      </c>
      <c r="L622" s="22">
        <v>0</v>
      </c>
      <c r="M622" s="17"/>
    </row>
    <row r="623" spans="1:13">
      <c r="A623" s="25">
        <v>618</v>
      </c>
      <c r="B623" s="26" t="e">
        <f>#VALUE!</f>
        <v>#VALUE!</v>
      </c>
      <c r="C623" s="26" t="e">
        <f>#VALUE!</f>
        <v>#VALUE!</v>
      </c>
      <c r="D623" s="26" t="e">
        <f>#VALUE!</f>
        <v>#VALUE!</v>
      </c>
      <c r="E623" s="18" t="e">
        <f>#VALUE!</f>
        <v>#VALUE!</v>
      </c>
      <c r="F623" s="18" t="e">
        <f>#VALUE!</f>
        <v>#VALUE!</v>
      </c>
      <c r="G623" s="22">
        <v>0</v>
      </c>
      <c r="H623" s="22">
        <v>0</v>
      </c>
      <c r="I623" s="19" t="e">
        <f>#VALUE!</f>
        <v>#VALUE!</v>
      </c>
      <c r="J623" s="19" t="e">
        <f>#VALUE!</f>
        <v>#VALUE!</v>
      </c>
      <c r="K623" s="22">
        <v>0</v>
      </c>
      <c r="L623" s="22">
        <v>0</v>
      </c>
      <c r="M623" s="17"/>
    </row>
    <row r="624" spans="1:13">
      <c r="A624" s="25">
        <v>619</v>
      </c>
      <c r="B624" s="26" t="e">
        <f>#VALUE!</f>
        <v>#VALUE!</v>
      </c>
      <c r="C624" s="26" t="e">
        <f>#VALUE!</f>
        <v>#VALUE!</v>
      </c>
      <c r="D624" s="26" t="e">
        <f>#VALUE!</f>
        <v>#VALUE!</v>
      </c>
      <c r="E624" s="18" t="e">
        <f>#VALUE!</f>
        <v>#VALUE!</v>
      </c>
      <c r="F624" s="18" t="e">
        <f>#VALUE!</f>
        <v>#VALUE!</v>
      </c>
      <c r="G624" s="22">
        <v>0</v>
      </c>
      <c r="H624" s="22">
        <v>0</v>
      </c>
      <c r="I624" s="19" t="e">
        <f>#VALUE!</f>
        <v>#VALUE!</v>
      </c>
      <c r="J624" s="19" t="e">
        <f>#VALUE!</f>
        <v>#VALUE!</v>
      </c>
      <c r="K624" s="22">
        <v>0</v>
      </c>
      <c r="L624" s="22">
        <v>0</v>
      </c>
      <c r="M624" s="17"/>
    </row>
    <row r="625" spans="1:13">
      <c r="A625" s="25">
        <v>620</v>
      </c>
      <c r="B625" s="26" t="e">
        <f>#VALUE!</f>
        <v>#VALUE!</v>
      </c>
      <c r="C625" s="26" t="e">
        <f>#VALUE!</f>
        <v>#VALUE!</v>
      </c>
      <c r="D625" s="26" t="e">
        <f>#VALUE!</f>
        <v>#VALUE!</v>
      </c>
      <c r="E625" s="18" t="e">
        <f>#VALUE!</f>
        <v>#VALUE!</v>
      </c>
      <c r="F625" s="18" t="e">
        <f>#VALUE!</f>
        <v>#VALUE!</v>
      </c>
      <c r="G625" s="22">
        <v>0</v>
      </c>
      <c r="H625" s="22">
        <v>0</v>
      </c>
      <c r="I625" s="19" t="e">
        <f>#VALUE!</f>
        <v>#VALUE!</v>
      </c>
      <c r="J625" s="19" t="e">
        <f>#VALUE!</f>
        <v>#VALUE!</v>
      </c>
      <c r="K625" s="22">
        <v>0</v>
      </c>
      <c r="L625" s="22">
        <v>0</v>
      </c>
      <c r="M625" s="17"/>
    </row>
    <row r="626" spans="1:13">
      <c r="A626" s="25">
        <v>621</v>
      </c>
      <c r="B626" s="26" t="e">
        <f>#VALUE!</f>
        <v>#VALUE!</v>
      </c>
      <c r="C626" s="26" t="e">
        <f>#VALUE!</f>
        <v>#VALUE!</v>
      </c>
      <c r="D626" s="26" t="e">
        <f>#VALUE!</f>
        <v>#VALUE!</v>
      </c>
      <c r="E626" s="18" t="e">
        <f>#VALUE!</f>
        <v>#VALUE!</v>
      </c>
      <c r="F626" s="18" t="e">
        <f>#VALUE!</f>
        <v>#VALUE!</v>
      </c>
      <c r="G626" s="22">
        <v>0</v>
      </c>
      <c r="H626" s="22">
        <v>0</v>
      </c>
      <c r="I626" s="19" t="e">
        <f>#VALUE!</f>
        <v>#VALUE!</v>
      </c>
      <c r="J626" s="19" t="e">
        <f>#VALUE!</f>
        <v>#VALUE!</v>
      </c>
      <c r="K626" s="22">
        <v>0</v>
      </c>
      <c r="L626" s="22">
        <v>0</v>
      </c>
      <c r="M626" s="17"/>
    </row>
    <row r="627" spans="1:13">
      <c r="A627" s="25">
        <v>622</v>
      </c>
      <c r="B627" s="26" t="e">
        <f>#VALUE!</f>
        <v>#VALUE!</v>
      </c>
      <c r="C627" s="26" t="e">
        <f>#VALUE!</f>
        <v>#VALUE!</v>
      </c>
      <c r="D627" s="26" t="e">
        <f>#VALUE!</f>
        <v>#VALUE!</v>
      </c>
      <c r="E627" s="18" t="e">
        <f>#VALUE!</f>
        <v>#VALUE!</v>
      </c>
      <c r="F627" s="18" t="e">
        <f>#VALUE!</f>
        <v>#VALUE!</v>
      </c>
      <c r="G627" s="22">
        <v>0</v>
      </c>
      <c r="H627" s="22">
        <v>0</v>
      </c>
      <c r="I627" s="19" t="e">
        <f>#VALUE!</f>
        <v>#VALUE!</v>
      </c>
      <c r="J627" s="19" t="e">
        <f>#VALUE!</f>
        <v>#VALUE!</v>
      </c>
      <c r="K627" s="22">
        <v>0</v>
      </c>
      <c r="L627" s="22">
        <v>0</v>
      </c>
      <c r="M627" s="17"/>
    </row>
    <row r="628" spans="1:13">
      <c r="A628" s="25">
        <v>623</v>
      </c>
      <c r="B628" s="26" t="e">
        <f>#VALUE!</f>
        <v>#VALUE!</v>
      </c>
      <c r="C628" s="26" t="e">
        <f>#VALUE!</f>
        <v>#VALUE!</v>
      </c>
      <c r="D628" s="26" t="e">
        <f>#VALUE!</f>
        <v>#VALUE!</v>
      </c>
      <c r="E628" s="18" t="e">
        <f>#VALUE!</f>
        <v>#VALUE!</v>
      </c>
      <c r="F628" s="18" t="e">
        <f>#VALUE!</f>
        <v>#VALUE!</v>
      </c>
      <c r="G628" s="22">
        <v>0</v>
      </c>
      <c r="H628" s="22">
        <v>0</v>
      </c>
      <c r="I628" s="19" t="e">
        <f>#VALUE!</f>
        <v>#VALUE!</v>
      </c>
      <c r="J628" s="19" t="e">
        <f>#VALUE!</f>
        <v>#VALUE!</v>
      </c>
      <c r="K628" s="22">
        <v>0</v>
      </c>
      <c r="L628" s="22">
        <v>0</v>
      </c>
      <c r="M628" s="17"/>
    </row>
    <row r="629" spans="1:13">
      <c r="A629" s="25">
        <v>624</v>
      </c>
      <c r="B629" s="26" t="e">
        <f>#VALUE!</f>
        <v>#VALUE!</v>
      </c>
      <c r="C629" s="26" t="e">
        <f>#VALUE!</f>
        <v>#VALUE!</v>
      </c>
      <c r="D629" s="26" t="e">
        <f>#VALUE!</f>
        <v>#VALUE!</v>
      </c>
      <c r="E629" s="18" t="e">
        <f>#VALUE!</f>
        <v>#VALUE!</v>
      </c>
      <c r="F629" s="18" t="e">
        <f>#VALUE!</f>
        <v>#VALUE!</v>
      </c>
      <c r="G629" s="22">
        <v>0</v>
      </c>
      <c r="H629" s="22">
        <v>0</v>
      </c>
      <c r="I629" s="19" t="e">
        <f>#VALUE!</f>
        <v>#VALUE!</v>
      </c>
      <c r="J629" s="19" t="e">
        <f>#VALUE!</f>
        <v>#VALUE!</v>
      </c>
      <c r="K629" s="22">
        <v>0</v>
      </c>
      <c r="L629" s="22">
        <v>0</v>
      </c>
      <c r="M629" s="17"/>
    </row>
    <row r="630" spans="1:13">
      <c r="A630" s="25">
        <v>625</v>
      </c>
      <c r="B630" s="26" t="e">
        <f>#VALUE!</f>
        <v>#VALUE!</v>
      </c>
      <c r="C630" s="26" t="e">
        <f>#VALUE!</f>
        <v>#VALUE!</v>
      </c>
      <c r="D630" s="26" t="e">
        <f>#VALUE!</f>
        <v>#VALUE!</v>
      </c>
      <c r="E630" s="18" t="e">
        <f>#VALUE!</f>
        <v>#VALUE!</v>
      </c>
      <c r="F630" s="18" t="e">
        <f>#VALUE!</f>
        <v>#VALUE!</v>
      </c>
      <c r="G630" s="22">
        <v>0</v>
      </c>
      <c r="H630" s="22">
        <v>0</v>
      </c>
      <c r="I630" s="19" t="e">
        <f>#VALUE!</f>
        <v>#VALUE!</v>
      </c>
      <c r="J630" s="19" t="e">
        <f>#VALUE!</f>
        <v>#VALUE!</v>
      </c>
      <c r="K630" s="22">
        <v>0</v>
      </c>
      <c r="L630" s="22">
        <v>0</v>
      </c>
      <c r="M630" s="17"/>
    </row>
    <row r="631" spans="1:13">
      <c r="A631" s="25">
        <v>626</v>
      </c>
      <c r="B631" s="26" t="e">
        <f>#VALUE!</f>
        <v>#VALUE!</v>
      </c>
      <c r="C631" s="26" t="e">
        <f>#VALUE!</f>
        <v>#VALUE!</v>
      </c>
      <c r="D631" s="26" t="e">
        <f>#VALUE!</f>
        <v>#VALUE!</v>
      </c>
      <c r="E631" s="18" t="e">
        <f>#VALUE!</f>
        <v>#VALUE!</v>
      </c>
      <c r="F631" s="18" t="e">
        <f>#VALUE!</f>
        <v>#VALUE!</v>
      </c>
      <c r="G631" s="22">
        <v>0</v>
      </c>
      <c r="H631" s="22">
        <v>0</v>
      </c>
      <c r="I631" s="19" t="e">
        <f>#VALUE!</f>
        <v>#VALUE!</v>
      </c>
      <c r="J631" s="19" t="e">
        <f>#VALUE!</f>
        <v>#VALUE!</v>
      </c>
      <c r="K631" s="22">
        <v>0</v>
      </c>
      <c r="L631" s="22">
        <v>0</v>
      </c>
      <c r="M631" s="17"/>
    </row>
    <row r="632" spans="1:13">
      <c r="A632" s="25">
        <v>627</v>
      </c>
      <c r="B632" s="26" t="e">
        <f>#VALUE!</f>
        <v>#VALUE!</v>
      </c>
      <c r="C632" s="26" t="e">
        <f>#VALUE!</f>
        <v>#VALUE!</v>
      </c>
      <c r="D632" s="26" t="e">
        <f>#VALUE!</f>
        <v>#VALUE!</v>
      </c>
      <c r="E632" s="18" t="e">
        <f>#VALUE!</f>
        <v>#VALUE!</v>
      </c>
      <c r="F632" s="18" t="e">
        <f>#VALUE!</f>
        <v>#VALUE!</v>
      </c>
      <c r="G632" s="22">
        <v>0</v>
      </c>
      <c r="H632" s="22">
        <v>0</v>
      </c>
      <c r="I632" s="19" t="e">
        <f>#VALUE!</f>
        <v>#VALUE!</v>
      </c>
      <c r="J632" s="19" t="e">
        <f>#VALUE!</f>
        <v>#VALUE!</v>
      </c>
      <c r="K632" s="22">
        <v>0</v>
      </c>
      <c r="L632" s="22">
        <v>0</v>
      </c>
      <c r="M632" s="17"/>
    </row>
    <row r="633" spans="1:13">
      <c r="A633" s="25">
        <v>628</v>
      </c>
      <c r="B633" s="26" t="e">
        <f>#VALUE!</f>
        <v>#VALUE!</v>
      </c>
      <c r="C633" s="26" t="e">
        <f>#VALUE!</f>
        <v>#VALUE!</v>
      </c>
      <c r="D633" s="26" t="e">
        <f>#VALUE!</f>
        <v>#VALUE!</v>
      </c>
      <c r="E633" s="18" t="e">
        <f>#VALUE!</f>
        <v>#VALUE!</v>
      </c>
      <c r="F633" s="18" t="e">
        <f>#VALUE!</f>
        <v>#VALUE!</v>
      </c>
      <c r="G633" s="22">
        <v>0</v>
      </c>
      <c r="H633" s="22">
        <v>0</v>
      </c>
      <c r="I633" s="19" t="e">
        <f>#VALUE!</f>
        <v>#VALUE!</v>
      </c>
      <c r="J633" s="19" t="e">
        <f>#VALUE!</f>
        <v>#VALUE!</v>
      </c>
      <c r="K633" s="22">
        <v>0</v>
      </c>
      <c r="L633" s="22">
        <v>0</v>
      </c>
      <c r="M633" s="17"/>
    </row>
    <row r="634" spans="1:13">
      <c r="A634" s="25">
        <v>629</v>
      </c>
      <c r="B634" s="26" t="e">
        <f>#VALUE!</f>
        <v>#VALUE!</v>
      </c>
      <c r="C634" s="26" t="e">
        <f>#VALUE!</f>
        <v>#VALUE!</v>
      </c>
      <c r="D634" s="26" t="e">
        <f>#VALUE!</f>
        <v>#VALUE!</v>
      </c>
      <c r="E634" s="18" t="e">
        <f>#VALUE!</f>
        <v>#VALUE!</v>
      </c>
      <c r="F634" s="18" t="e">
        <f>#VALUE!</f>
        <v>#VALUE!</v>
      </c>
      <c r="G634" s="22">
        <v>0</v>
      </c>
      <c r="H634" s="22">
        <v>0</v>
      </c>
      <c r="I634" s="19" t="e">
        <f>#VALUE!</f>
        <v>#VALUE!</v>
      </c>
      <c r="J634" s="19" t="e">
        <f>#VALUE!</f>
        <v>#VALUE!</v>
      </c>
      <c r="K634" s="22">
        <v>0</v>
      </c>
      <c r="L634" s="22">
        <v>0</v>
      </c>
      <c r="M634" s="17"/>
    </row>
    <row r="635" spans="1:13">
      <c r="A635" s="25">
        <v>630</v>
      </c>
      <c r="B635" s="26" t="e">
        <f>#VALUE!</f>
        <v>#VALUE!</v>
      </c>
      <c r="C635" s="26" t="e">
        <f>#VALUE!</f>
        <v>#VALUE!</v>
      </c>
      <c r="D635" s="26" t="e">
        <f>#VALUE!</f>
        <v>#VALUE!</v>
      </c>
      <c r="E635" s="18" t="e">
        <f>#VALUE!</f>
        <v>#VALUE!</v>
      </c>
      <c r="F635" s="18" t="e">
        <f>#VALUE!</f>
        <v>#VALUE!</v>
      </c>
      <c r="G635" s="22">
        <v>0</v>
      </c>
      <c r="H635" s="22">
        <v>0</v>
      </c>
      <c r="I635" s="19" t="e">
        <f>#VALUE!</f>
        <v>#VALUE!</v>
      </c>
      <c r="J635" s="19" t="e">
        <f>#VALUE!</f>
        <v>#VALUE!</v>
      </c>
      <c r="K635" s="22">
        <v>0</v>
      </c>
      <c r="L635" s="22">
        <v>0</v>
      </c>
      <c r="M635" s="17"/>
    </row>
    <row r="636" spans="1:13">
      <c r="A636" s="25">
        <v>631</v>
      </c>
      <c r="B636" s="26" t="e">
        <f>#VALUE!</f>
        <v>#VALUE!</v>
      </c>
      <c r="C636" s="26" t="e">
        <f>#VALUE!</f>
        <v>#VALUE!</v>
      </c>
      <c r="D636" s="26" t="e">
        <f>#VALUE!</f>
        <v>#VALUE!</v>
      </c>
      <c r="E636" s="18" t="e">
        <f>#VALUE!</f>
        <v>#VALUE!</v>
      </c>
      <c r="F636" s="18" t="e">
        <f>#VALUE!</f>
        <v>#VALUE!</v>
      </c>
      <c r="G636" s="22">
        <v>0</v>
      </c>
      <c r="H636" s="22">
        <v>0</v>
      </c>
      <c r="I636" s="19" t="e">
        <f>#VALUE!</f>
        <v>#VALUE!</v>
      </c>
      <c r="J636" s="19" t="e">
        <f>#VALUE!</f>
        <v>#VALUE!</v>
      </c>
      <c r="K636" s="22">
        <v>0</v>
      </c>
      <c r="L636" s="22">
        <v>0</v>
      </c>
      <c r="M636" s="17"/>
    </row>
    <row r="637" spans="1:13">
      <c r="A637" s="25">
        <v>632</v>
      </c>
      <c r="B637" s="26" t="e">
        <f>#VALUE!</f>
        <v>#VALUE!</v>
      </c>
      <c r="C637" s="26" t="e">
        <f>#VALUE!</f>
        <v>#VALUE!</v>
      </c>
      <c r="D637" s="26" t="e">
        <f>#VALUE!</f>
        <v>#VALUE!</v>
      </c>
      <c r="E637" s="18" t="e">
        <f>#VALUE!</f>
        <v>#VALUE!</v>
      </c>
      <c r="F637" s="18" t="e">
        <f>#VALUE!</f>
        <v>#VALUE!</v>
      </c>
      <c r="G637" s="22">
        <v>0</v>
      </c>
      <c r="H637" s="22">
        <v>0</v>
      </c>
      <c r="I637" s="19" t="e">
        <f>#VALUE!</f>
        <v>#VALUE!</v>
      </c>
      <c r="J637" s="19" t="e">
        <f>#VALUE!</f>
        <v>#VALUE!</v>
      </c>
      <c r="K637" s="22">
        <v>0</v>
      </c>
      <c r="L637" s="22">
        <v>0</v>
      </c>
      <c r="M637" s="17"/>
    </row>
    <row r="638" spans="1:13">
      <c r="A638" s="25">
        <v>633</v>
      </c>
      <c r="B638" s="26" t="e">
        <f>#VALUE!</f>
        <v>#VALUE!</v>
      </c>
      <c r="C638" s="26" t="e">
        <f>#VALUE!</f>
        <v>#VALUE!</v>
      </c>
      <c r="D638" s="26" t="e">
        <f>#VALUE!</f>
        <v>#VALUE!</v>
      </c>
      <c r="E638" s="18" t="e">
        <f>#VALUE!</f>
        <v>#VALUE!</v>
      </c>
      <c r="F638" s="18" t="e">
        <f>#VALUE!</f>
        <v>#VALUE!</v>
      </c>
      <c r="G638" s="22">
        <v>0</v>
      </c>
      <c r="H638" s="22">
        <v>0</v>
      </c>
      <c r="I638" s="19" t="e">
        <f>#VALUE!</f>
        <v>#VALUE!</v>
      </c>
      <c r="J638" s="19" t="e">
        <f>#VALUE!</f>
        <v>#VALUE!</v>
      </c>
      <c r="K638" s="22">
        <v>0</v>
      </c>
      <c r="L638" s="22">
        <v>0</v>
      </c>
      <c r="M638" s="17"/>
    </row>
    <row r="639" spans="1:13">
      <c r="A639" s="25">
        <v>634</v>
      </c>
      <c r="B639" s="26" t="e">
        <f>#VALUE!</f>
        <v>#VALUE!</v>
      </c>
      <c r="C639" s="26" t="e">
        <f>#VALUE!</f>
        <v>#VALUE!</v>
      </c>
      <c r="D639" s="26" t="e">
        <f>#VALUE!</f>
        <v>#VALUE!</v>
      </c>
      <c r="E639" s="18" t="e">
        <f>#VALUE!</f>
        <v>#VALUE!</v>
      </c>
      <c r="F639" s="18" t="e">
        <f>#VALUE!</f>
        <v>#VALUE!</v>
      </c>
      <c r="G639" s="22">
        <v>0</v>
      </c>
      <c r="H639" s="22">
        <v>0</v>
      </c>
      <c r="I639" s="19" t="e">
        <f>#VALUE!</f>
        <v>#VALUE!</v>
      </c>
      <c r="J639" s="19" t="e">
        <f>#VALUE!</f>
        <v>#VALUE!</v>
      </c>
      <c r="K639" s="22">
        <v>0</v>
      </c>
      <c r="L639" s="22">
        <v>0</v>
      </c>
      <c r="M639" s="17"/>
    </row>
    <row r="640" spans="1:13">
      <c r="A640" s="25">
        <v>635</v>
      </c>
      <c r="B640" s="26" t="e">
        <f>#VALUE!</f>
        <v>#VALUE!</v>
      </c>
      <c r="C640" s="26" t="e">
        <f>#VALUE!</f>
        <v>#VALUE!</v>
      </c>
      <c r="D640" s="26" t="e">
        <f>#VALUE!</f>
        <v>#VALUE!</v>
      </c>
      <c r="E640" s="18" t="e">
        <f>#VALUE!</f>
        <v>#VALUE!</v>
      </c>
      <c r="F640" s="18" t="e">
        <f>#VALUE!</f>
        <v>#VALUE!</v>
      </c>
      <c r="G640" s="22">
        <v>0</v>
      </c>
      <c r="H640" s="22">
        <v>0</v>
      </c>
      <c r="I640" s="19" t="e">
        <f>#VALUE!</f>
        <v>#VALUE!</v>
      </c>
      <c r="J640" s="19" t="e">
        <f>#VALUE!</f>
        <v>#VALUE!</v>
      </c>
      <c r="K640" s="22">
        <v>0</v>
      </c>
      <c r="L640" s="22">
        <v>0</v>
      </c>
      <c r="M640" s="17"/>
    </row>
    <row r="641" spans="1:13">
      <c r="A641" s="25">
        <v>636</v>
      </c>
      <c r="B641" s="26" t="e">
        <f>#VALUE!</f>
        <v>#VALUE!</v>
      </c>
      <c r="C641" s="26" t="e">
        <f>#VALUE!</f>
        <v>#VALUE!</v>
      </c>
      <c r="D641" s="26" t="e">
        <f>#VALUE!</f>
        <v>#VALUE!</v>
      </c>
      <c r="E641" s="18" t="e">
        <f>#VALUE!</f>
        <v>#VALUE!</v>
      </c>
      <c r="F641" s="18" t="e">
        <f>#VALUE!</f>
        <v>#VALUE!</v>
      </c>
      <c r="G641" s="22">
        <v>0</v>
      </c>
      <c r="H641" s="22">
        <v>0</v>
      </c>
      <c r="I641" s="19" t="e">
        <f>#VALUE!</f>
        <v>#VALUE!</v>
      </c>
      <c r="J641" s="19" t="e">
        <f>#VALUE!</f>
        <v>#VALUE!</v>
      </c>
      <c r="K641" s="22">
        <v>0</v>
      </c>
      <c r="L641" s="22">
        <v>0</v>
      </c>
      <c r="M641" s="17"/>
    </row>
    <row r="642" spans="1:13">
      <c r="A642" s="25">
        <v>637</v>
      </c>
      <c r="B642" s="26" t="e">
        <f>#VALUE!</f>
        <v>#VALUE!</v>
      </c>
      <c r="C642" s="26" t="e">
        <f>#VALUE!</f>
        <v>#VALUE!</v>
      </c>
      <c r="D642" s="26" t="e">
        <f>#VALUE!</f>
        <v>#VALUE!</v>
      </c>
      <c r="E642" s="18" t="e">
        <f>#VALUE!</f>
        <v>#VALUE!</v>
      </c>
      <c r="F642" s="18" t="e">
        <f>#VALUE!</f>
        <v>#VALUE!</v>
      </c>
      <c r="G642" s="22">
        <v>0</v>
      </c>
      <c r="H642" s="22">
        <v>0</v>
      </c>
      <c r="I642" s="19" t="e">
        <f>#VALUE!</f>
        <v>#VALUE!</v>
      </c>
      <c r="J642" s="19" t="e">
        <f>#VALUE!</f>
        <v>#VALUE!</v>
      </c>
      <c r="K642" s="22">
        <v>0</v>
      </c>
      <c r="L642" s="22">
        <v>0</v>
      </c>
      <c r="M642" s="17"/>
    </row>
    <row r="643" spans="1:13">
      <c r="A643" s="25">
        <v>638</v>
      </c>
      <c r="B643" s="26" t="e">
        <f>#VALUE!</f>
        <v>#VALUE!</v>
      </c>
      <c r="C643" s="26" t="e">
        <f>#VALUE!</f>
        <v>#VALUE!</v>
      </c>
      <c r="D643" s="26" t="e">
        <f>#VALUE!</f>
        <v>#VALUE!</v>
      </c>
      <c r="E643" s="18" t="e">
        <f>#VALUE!</f>
        <v>#VALUE!</v>
      </c>
      <c r="F643" s="18" t="e">
        <f>#VALUE!</f>
        <v>#VALUE!</v>
      </c>
      <c r="G643" s="22">
        <v>0</v>
      </c>
      <c r="H643" s="22">
        <v>0</v>
      </c>
      <c r="I643" s="19" t="e">
        <f>#VALUE!</f>
        <v>#VALUE!</v>
      </c>
      <c r="J643" s="19" t="e">
        <f>#VALUE!</f>
        <v>#VALUE!</v>
      </c>
      <c r="K643" s="22">
        <v>0</v>
      </c>
      <c r="L643" s="22">
        <v>0</v>
      </c>
      <c r="M643" s="17"/>
    </row>
    <row r="644" spans="1:13">
      <c r="A644" s="25">
        <v>639</v>
      </c>
      <c r="B644" s="26" t="e">
        <f>#VALUE!</f>
        <v>#VALUE!</v>
      </c>
      <c r="C644" s="26" t="e">
        <f>#VALUE!</f>
        <v>#VALUE!</v>
      </c>
      <c r="D644" s="26" t="e">
        <f>#VALUE!</f>
        <v>#VALUE!</v>
      </c>
      <c r="E644" s="18" t="e">
        <f>#VALUE!</f>
        <v>#VALUE!</v>
      </c>
      <c r="F644" s="18" t="e">
        <f>#VALUE!</f>
        <v>#VALUE!</v>
      </c>
      <c r="G644" s="22">
        <v>0</v>
      </c>
      <c r="H644" s="22">
        <v>0</v>
      </c>
      <c r="I644" s="19" t="e">
        <f>#VALUE!</f>
        <v>#VALUE!</v>
      </c>
      <c r="J644" s="19" t="e">
        <f>#VALUE!</f>
        <v>#VALUE!</v>
      </c>
      <c r="K644" s="22">
        <v>0</v>
      </c>
      <c r="L644" s="22">
        <v>0</v>
      </c>
      <c r="M644" s="17"/>
    </row>
    <row r="645" spans="1:13">
      <c r="A645" s="25">
        <v>640</v>
      </c>
      <c r="B645" s="26" t="e">
        <f>#VALUE!</f>
        <v>#VALUE!</v>
      </c>
      <c r="C645" s="26" t="e">
        <f>#VALUE!</f>
        <v>#VALUE!</v>
      </c>
      <c r="D645" s="26" t="e">
        <f>#VALUE!</f>
        <v>#VALUE!</v>
      </c>
      <c r="E645" s="18" t="e">
        <f>#VALUE!</f>
        <v>#VALUE!</v>
      </c>
      <c r="F645" s="18" t="e">
        <f>#VALUE!</f>
        <v>#VALUE!</v>
      </c>
      <c r="G645" s="22">
        <v>0</v>
      </c>
      <c r="H645" s="22">
        <v>0</v>
      </c>
      <c r="I645" s="19" t="e">
        <f>#VALUE!</f>
        <v>#VALUE!</v>
      </c>
      <c r="J645" s="19" t="e">
        <f>#VALUE!</f>
        <v>#VALUE!</v>
      </c>
      <c r="K645" s="22">
        <v>0</v>
      </c>
      <c r="L645" s="22">
        <v>0</v>
      </c>
      <c r="M645" s="17"/>
    </row>
    <row r="646" spans="1:13">
      <c r="A646" s="25">
        <v>641</v>
      </c>
      <c r="B646" s="26" t="e">
        <f>#VALUE!</f>
        <v>#VALUE!</v>
      </c>
      <c r="C646" s="26" t="e">
        <f>#VALUE!</f>
        <v>#VALUE!</v>
      </c>
      <c r="D646" s="26" t="e">
        <f>#VALUE!</f>
        <v>#VALUE!</v>
      </c>
      <c r="E646" s="18" t="e">
        <f>#VALUE!</f>
        <v>#VALUE!</v>
      </c>
      <c r="F646" s="18" t="e">
        <f>#VALUE!</f>
        <v>#VALUE!</v>
      </c>
      <c r="G646" s="22">
        <v>0</v>
      </c>
      <c r="H646" s="22">
        <v>0</v>
      </c>
      <c r="I646" s="19" t="e">
        <f>#VALUE!</f>
        <v>#VALUE!</v>
      </c>
      <c r="J646" s="19" t="e">
        <f>#VALUE!</f>
        <v>#VALUE!</v>
      </c>
      <c r="K646" s="22">
        <v>0</v>
      </c>
      <c r="L646" s="22">
        <v>0</v>
      </c>
      <c r="M646" s="17"/>
    </row>
    <row r="647" spans="1:13">
      <c r="A647" s="25">
        <v>642</v>
      </c>
      <c r="B647" s="26" t="e">
        <f>#VALUE!</f>
        <v>#VALUE!</v>
      </c>
      <c r="C647" s="26" t="e">
        <f>#VALUE!</f>
        <v>#VALUE!</v>
      </c>
      <c r="D647" s="26" t="e">
        <f>#VALUE!</f>
        <v>#VALUE!</v>
      </c>
      <c r="E647" s="18" t="e">
        <f>#VALUE!</f>
        <v>#VALUE!</v>
      </c>
      <c r="F647" s="18" t="e">
        <f>#VALUE!</f>
        <v>#VALUE!</v>
      </c>
      <c r="G647" s="22">
        <v>0</v>
      </c>
      <c r="H647" s="22">
        <v>0</v>
      </c>
      <c r="I647" s="19" t="e">
        <f>#VALUE!</f>
        <v>#VALUE!</v>
      </c>
      <c r="J647" s="19" t="e">
        <f>#VALUE!</f>
        <v>#VALUE!</v>
      </c>
      <c r="K647" s="22">
        <v>0</v>
      </c>
      <c r="L647" s="22">
        <v>0</v>
      </c>
      <c r="M647" s="17"/>
    </row>
    <row r="648" spans="1:13">
      <c r="A648" s="25">
        <v>643</v>
      </c>
      <c r="B648" s="26" t="e">
        <f>#VALUE!</f>
        <v>#VALUE!</v>
      </c>
      <c r="C648" s="26" t="e">
        <f>#VALUE!</f>
        <v>#VALUE!</v>
      </c>
      <c r="D648" s="26" t="e">
        <f>#VALUE!</f>
        <v>#VALUE!</v>
      </c>
      <c r="E648" s="18" t="e">
        <f>#VALUE!</f>
        <v>#VALUE!</v>
      </c>
      <c r="F648" s="18" t="e">
        <f>#VALUE!</f>
        <v>#VALUE!</v>
      </c>
      <c r="G648" s="22">
        <v>0</v>
      </c>
      <c r="H648" s="22">
        <v>0</v>
      </c>
      <c r="I648" s="19" t="e">
        <f>#VALUE!</f>
        <v>#VALUE!</v>
      </c>
      <c r="J648" s="19" t="e">
        <f>#VALUE!</f>
        <v>#VALUE!</v>
      </c>
      <c r="K648" s="22">
        <v>0</v>
      </c>
      <c r="L648" s="22">
        <v>0</v>
      </c>
      <c r="M648" s="17"/>
    </row>
    <row r="649" spans="1:13">
      <c r="A649" s="25">
        <v>644</v>
      </c>
      <c r="B649" s="26" t="e">
        <f>#VALUE!</f>
        <v>#VALUE!</v>
      </c>
      <c r="C649" s="26" t="e">
        <f>#VALUE!</f>
        <v>#VALUE!</v>
      </c>
      <c r="D649" s="26" t="e">
        <f>#VALUE!</f>
        <v>#VALUE!</v>
      </c>
      <c r="E649" s="18" t="e">
        <f>#VALUE!</f>
        <v>#VALUE!</v>
      </c>
      <c r="F649" s="18" t="e">
        <f>#VALUE!</f>
        <v>#VALUE!</v>
      </c>
      <c r="G649" s="22">
        <v>0</v>
      </c>
      <c r="H649" s="22">
        <v>0</v>
      </c>
      <c r="I649" s="19" t="e">
        <f>#VALUE!</f>
        <v>#VALUE!</v>
      </c>
      <c r="J649" s="19" t="e">
        <f>#VALUE!</f>
        <v>#VALUE!</v>
      </c>
      <c r="K649" s="22">
        <v>0</v>
      </c>
      <c r="L649" s="22">
        <v>0</v>
      </c>
      <c r="M649" s="17"/>
    </row>
    <row r="650" spans="1:13">
      <c r="A650" s="25">
        <v>645</v>
      </c>
      <c r="B650" s="26" t="e">
        <f>#VALUE!</f>
        <v>#VALUE!</v>
      </c>
      <c r="C650" s="26" t="e">
        <f>#VALUE!</f>
        <v>#VALUE!</v>
      </c>
      <c r="D650" s="26" t="e">
        <f>#VALUE!</f>
        <v>#VALUE!</v>
      </c>
      <c r="E650" s="18" t="e">
        <f>#VALUE!</f>
        <v>#VALUE!</v>
      </c>
      <c r="F650" s="18" t="e">
        <f>#VALUE!</f>
        <v>#VALUE!</v>
      </c>
      <c r="G650" s="22">
        <v>0</v>
      </c>
      <c r="H650" s="22">
        <v>0</v>
      </c>
      <c r="I650" s="19" t="e">
        <f>#VALUE!</f>
        <v>#VALUE!</v>
      </c>
      <c r="J650" s="19" t="e">
        <f>#VALUE!</f>
        <v>#VALUE!</v>
      </c>
      <c r="K650" s="22">
        <v>0</v>
      </c>
      <c r="L650" s="22">
        <v>0</v>
      </c>
      <c r="M650" s="17"/>
    </row>
    <row r="651" spans="1:13">
      <c r="A651" s="25">
        <v>646</v>
      </c>
      <c r="B651" s="26" t="e">
        <f>#VALUE!</f>
        <v>#VALUE!</v>
      </c>
      <c r="C651" s="26" t="e">
        <f>#VALUE!</f>
        <v>#VALUE!</v>
      </c>
      <c r="D651" s="26" t="e">
        <f>#VALUE!</f>
        <v>#VALUE!</v>
      </c>
      <c r="E651" s="18" t="e">
        <f>#VALUE!</f>
        <v>#VALUE!</v>
      </c>
      <c r="F651" s="18" t="e">
        <f>#VALUE!</f>
        <v>#VALUE!</v>
      </c>
      <c r="G651" s="22">
        <v>0</v>
      </c>
      <c r="H651" s="22">
        <v>0</v>
      </c>
      <c r="I651" s="19" t="e">
        <f>#VALUE!</f>
        <v>#VALUE!</v>
      </c>
      <c r="J651" s="19" t="e">
        <f>#VALUE!</f>
        <v>#VALUE!</v>
      </c>
      <c r="K651" s="22">
        <v>0</v>
      </c>
      <c r="L651" s="22">
        <v>0</v>
      </c>
      <c r="M651" s="17"/>
    </row>
    <row r="652" spans="1:13">
      <c r="A652" s="25">
        <v>647</v>
      </c>
      <c r="B652" s="26" t="e">
        <f>#VALUE!</f>
        <v>#VALUE!</v>
      </c>
      <c r="C652" s="26" t="e">
        <f>#VALUE!</f>
        <v>#VALUE!</v>
      </c>
      <c r="D652" s="26" t="e">
        <f>#VALUE!</f>
        <v>#VALUE!</v>
      </c>
      <c r="E652" s="18" t="e">
        <f>#VALUE!</f>
        <v>#VALUE!</v>
      </c>
      <c r="F652" s="18" t="e">
        <f>#VALUE!</f>
        <v>#VALUE!</v>
      </c>
      <c r="G652" s="22">
        <v>0</v>
      </c>
      <c r="H652" s="22">
        <v>0</v>
      </c>
      <c r="I652" s="19" t="e">
        <f>#VALUE!</f>
        <v>#VALUE!</v>
      </c>
      <c r="J652" s="19" t="e">
        <f>#VALUE!</f>
        <v>#VALUE!</v>
      </c>
      <c r="K652" s="22">
        <v>0</v>
      </c>
      <c r="L652" s="22">
        <v>0</v>
      </c>
      <c r="M652" s="17"/>
    </row>
    <row r="653" spans="1:13">
      <c r="A653" s="25">
        <v>648</v>
      </c>
      <c r="B653" s="26" t="e">
        <f>#VALUE!</f>
        <v>#VALUE!</v>
      </c>
      <c r="C653" s="26" t="e">
        <f>#VALUE!</f>
        <v>#VALUE!</v>
      </c>
      <c r="D653" s="26" t="e">
        <f>#VALUE!</f>
        <v>#VALUE!</v>
      </c>
      <c r="E653" s="18" t="e">
        <f>#VALUE!</f>
        <v>#VALUE!</v>
      </c>
      <c r="F653" s="18" t="e">
        <f>#VALUE!</f>
        <v>#VALUE!</v>
      </c>
      <c r="G653" s="22">
        <v>0</v>
      </c>
      <c r="H653" s="22">
        <v>0</v>
      </c>
      <c r="I653" s="19" t="e">
        <f>#VALUE!</f>
        <v>#VALUE!</v>
      </c>
      <c r="J653" s="19" t="e">
        <f>#VALUE!</f>
        <v>#VALUE!</v>
      </c>
      <c r="K653" s="22">
        <v>0</v>
      </c>
      <c r="L653" s="22">
        <v>0</v>
      </c>
      <c r="M653" s="17"/>
    </row>
    <row r="654" spans="1:13">
      <c r="A654" s="25">
        <v>649</v>
      </c>
      <c r="B654" s="26" t="e">
        <f>#VALUE!</f>
        <v>#VALUE!</v>
      </c>
      <c r="C654" s="26" t="e">
        <f>#VALUE!</f>
        <v>#VALUE!</v>
      </c>
      <c r="D654" s="26" t="e">
        <f>#VALUE!</f>
        <v>#VALUE!</v>
      </c>
      <c r="E654" s="18" t="e">
        <f>#VALUE!</f>
        <v>#VALUE!</v>
      </c>
      <c r="F654" s="18" t="e">
        <f>#VALUE!</f>
        <v>#VALUE!</v>
      </c>
      <c r="G654" s="22">
        <v>0</v>
      </c>
      <c r="H654" s="22">
        <v>0</v>
      </c>
      <c r="I654" s="19" t="e">
        <f>#VALUE!</f>
        <v>#VALUE!</v>
      </c>
      <c r="J654" s="19" t="e">
        <f>#VALUE!</f>
        <v>#VALUE!</v>
      </c>
      <c r="K654" s="22">
        <v>0</v>
      </c>
      <c r="L654" s="22">
        <v>0</v>
      </c>
      <c r="M654" s="17"/>
    </row>
    <row r="655" spans="1:13">
      <c r="A655" s="25">
        <v>650</v>
      </c>
      <c r="B655" s="26" t="e">
        <f>#VALUE!</f>
        <v>#VALUE!</v>
      </c>
      <c r="C655" s="26" t="e">
        <f>#VALUE!</f>
        <v>#VALUE!</v>
      </c>
      <c r="D655" s="26" t="e">
        <f>#VALUE!</f>
        <v>#VALUE!</v>
      </c>
      <c r="E655" s="18" t="e">
        <f>#VALUE!</f>
        <v>#VALUE!</v>
      </c>
      <c r="F655" s="18" t="e">
        <f>#VALUE!</f>
        <v>#VALUE!</v>
      </c>
      <c r="G655" s="22">
        <v>0</v>
      </c>
      <c r="H655" s="22">
        <v>0</v>
      </c>
      <c r="I655" s="19" t="e">
        <f>#VALUE!</f>
        <v>#VALUE!</v>
      </c>
      <c r="J655" s="19" t="e">
        <f>#VALUE!</f>
        <v>#VALUE!</v>
      </c>
      <c r="K655" s="22">
        <v>0</v>
      </c>
      <c r="L655" s="22">
        <v>0</v>
      </c>
      <c r="M655" s="17"/>
    </row>
    <row r="656" spans="1:13">
      <c r="A656" s="25">
        <v>651</v>
      </c>
      <c r="B656" s="26" t="e">
        <f>#VALUE!</f>
        <v>#VALUE!</v>
      </c>
      <c r="C656" s="26" t="e">
        <f>#VALUE!</f>
        <v>#VALUE!</v>
      </c>
      <c r="D656" s="26" t="e">
        <f>#VALUE!</f>
        <v>#VALUE!</v>
      </c>
      <c r="E656" s="18" t="e">
        <f>#VALUE!</f>
        <v>#VALUE!</v>
      </c>
      <c r="F656" s="18" t="e">
        <f>#VALUE!</f>
        <v>#VALUE!</v>
      </c>
      <c r="G656" s="22">
        <v>0</v>
      </c>
      <c r="H656" s="22">
        <v>0</v>
      </c>
      <c r="I656" s="19" t="e">
        <f>#VALUE!</f>
        <v>#VALUE!</v>
      </c>
      <c r="J656" s="19" t="e">
        <f>#VALUE!</f>
        <v>#VALUE!</v>
      </c>
      <c r="K656" s="22">
        <v>0</v>
      </c>
      <c r="L656" s="22">
        <v>0</v>
      </c>
      <c r="M656" s="17"/>
    </row>
    <row r="657" spans="1:13">
      <c r="A657" s="25">
        <v>652</v>
      </c>
      <c r="B657" s="26" t="e">
        <f>#VALUE!</f>
        <v>#VALUE!</v>
      </c>
      <c r="C657" s="26" t="e">
        <f>#VALUE!</f>
        <v>#VALUE!</v>
      </c>
      <c r="D657" s="26" t="e">
        <f>#VALUE!</f>
        <v>#VALUE!</v>
      </c>
      <c r="E657" s="18" t="e">
        <f>#VALUE!</f>
        <v>#VALUE!</v>
      </c>
      <c r="F657" s="18" t="e">
        <f>#VALUE!</f>
        <v>#VALUE!</v>
      </c>
      <c r="G657" s="22">
        <v>0</v>
      </c>
      <c r="H657" s="22">
        <v>0</v>
      </c>
      <c r="I657" s="19" t="e">
        <f>#VALUE!</f>
        <v>#VALUE!</v>
      </c>
      <c r="J657" s="19" t="e">
        <f>#VALUE!</f>
        <v>#VALUE!</v>
      </c>
      <c r="K657" s="22">
        <v>0</v>
      </c>
      <c r="L657" s="22">
        <v>0</v>
      </c>
      <c r="M657" s="17"/>
    </row>
    <row r="658" spans="1:13">
      <c r="A658" s="25">
        <v>653</v>
      </c>
      <c r="B658" s="26" t="e">
        <f>#VALUE!</f>
        <v>#VALUE!</v>
      </c>
      <c r="C658" s="26" t="e">
        <f>#VALUE!</f>
        <v>#VALUE!</v>
      </c>
      <c r="D658" s="26" t="e">
        <f>#VALUE!</f>
        <v>#VALUE!</v>
      </c>
      <c r="E658" s="18" t="e">
        <f>#VALUE!</f>
        <v>#VALUE!</v>
      </c>
      <c r="F658" s="18" t="e">
        <f>#VALUE!</f>
        <v>#VALUE!</v>
      </c>
      <c r="G658" s="22">
        <v>0</v>
      </c>
      <c r="H658" s="22">
        <v>0</v>
      </c>
      <c r="I658" s="19" t="e">
        <f>#VALUE!</f>
        <v>#VALUE!</v>
      </c>
      <c r="J658" s="19" t="e">
        <f>#VALUE!</f>
        <v>#VALUE!</v>
      </c>
      <c r="K658" s="22">
        <v>0</v>
      </c>
      <c r="L658" s="22">
        <v>0</v>
      </c>
      <c r="M658" s="17"/>
    </row>
    <row r="659" spans="1:13">
      <c r="A659" s="25">
        <v>654</v>
      </c>
      <c r="B659" s="26" t="e">
        <f>#VALUE!</f>
        <v>#VALUE!</v>
      </c>
      <c r="C659" s="26" t="e">
        <f>#VALUE!</f>
        <v>#VALUE!</v>
      </c>
      <c r="D659" s="26" t="e">
        <f>#VALUE!</f>
        <v>#VALUE!</v>
      </c>
      <c r="E659" s="18" t="e">
        <f>#VALUE!</f>
        <v>#VALUE!</v>
      </c>
      <c r="F659" s="18" t="e">
        <f>#VALUE!</f>
        <v>#VALUE!</v>
      </c>
      <c r="G659" s="22">
        <v>0</v>
      </c>
      <c r="H659" s="22">
        <v>0</v>
      </c>
      <c r="I659" s="19" t="e">
        <f>#VALUE!</f>
        <v>#VALUE!</v>
      </c>
      <c r="J659" s="19" t="e">
        <f>#VALUE!</f>
        <v>#VALUE!</v>
      </c>
      <c r="K659" s="22">
        <v>0</v>
      </c>
      <c r="L659" s="22">
        <v>0</v>
      </c>
      <c r="M659" s="17"/>
    </row>
    <row r="660" spans="1:13">
      <c r="A660" s="25">
        <v>655</v>
      </c>
      <c r="B660" s="26" t="e">
        <f>#VALUE!</f>
        <v>#VALUE!</v>
      </c>
      <c r="C660" s="26" t="e">
        <f>#VALUE!</f>
        <v>#VALUE!</v>
      </c>
      <c r="D660" s="26" t="e">
        <f>#VALUE!</f>
        <v>#VALUE!</v>
      </c>
      <c r="E660" s="18" t="e">
        <f>#VALUE!</f>
        <v>#VALUE!</v>
      </c>
      <c r="F660" s="18" t="e">
        <f>#VALUE!</f>
        <v>#VALUE!</v>
      </c>
      <c r="G660" s="22">
        <v>0</v>
      </c>
      <c r="H660" s="22">
        <v>0</v>
      </c>
      <c r="I660" s="19" t="e">
        <f>#VALUE!</f>
        <v>#VALUE!</v>
      </c>
      <c r="J660" s="19" t="e">
        <f>#VALUE!</f>
        <v>#VALUE!</v>
      </c>
      <c r="K660" s="22">
        <v>0</v>
      </c>
      <c r="L660" s="22">
        <v>0</v>
      </c>
      <c r="M660" s="17"/>
    </row>
    <row r="661" spans="1:13">
      <c r="A661" s="25">
        <v>656</v>
      </c>
      <c r="B661" s="26" t="e">
        <f>#VALUE!</f>
        <v>#VALUE!</v>
      </c>
      <c r="C661" s="26" t="e">
        <f>#VALUE!</f>
        <v>#VALUE!</v>
      </c>
      <c r="D661" s="26" t="e">
        <f>#VALUE!</f>
        <v>#VALUE!</v>
      </c>
      <c r="E661" s="18" t="e">
        <f>#VALUE!</f>
        <v>#VALUE!</v>
      </c>
      <c r="F661" s="18" t="e">
        <f>#VALUE!</f>
        <v>#VALUE!</v>
      </c>
      <c r="G661" s="22">
        <v>0</v>
      </c>
      <c r="H661" s="22">
        <v>0</v>
      </c>
      <c r="I661" s="19" t="e">
        <f>#VALUE!</f>
        <v>#VALUE!</v>
      </c>
      <c r="J661" s="19" t="e">
        <f>#VALUE!</f>
        <v>#VALUE!</v>
      </c>
      <c r="K661" s="22">
        <v>0</v>
      </c>
      <c r="L661" s="22">
        <v>0</v>
      </c>
      <c r="M661" s="17"/>
    </row>
    <row r="662" spans="1:13">
      <c r="A662" s="25">
        <v>657</v>
      </c>
      <c r="B662" s="26" t="e">
        <f>#VALUE!</f>
        <v>#VALUE!</v>
      </c>
      <c r="C662" s="26" t="e">
        <f>#VALUE!</f>
        <v>#VALUE!</v>
      </c>
      <c r="D662" s="26" t="e">
        <f>#VALUE!</f>
        <v>#VALUE!</v>
      </c>
      <c r="E662" s="18" t="e">
        <f>#VALUE!</f>
        <v>#VALUE!</v>
      </c>
      <c r="F662" s="18" t="e">
        <f>#VALUE!</f>
        <v>#VALUE!</v>
      </c>
      <c r="G662" s="22">
        <v>0</v>
      </c>
      <c r="H662" s="22">
        <v>0</v>
      </c>
      <c r="I662" s="19" t="e">
        <f>#VALUE!</f>
        <v>#VALUE!</v>
      </c>
      <c r="J662" s="19" t="e">
        <f>#VALUE!</f>
        <v>#VALUE!</v>
      </c>
      <c r="K662" s="22">
        <v>0</v>
      </c>
      <c r="L662" s="22">
        <v>0</v>
      </c>
      <c r="M662" s="17"/>
    </row>
    <row r="663" spans="1:13">
      <c r="A663" s="25">
        <v>658</v>
      </c>
      <c r="B663" s="26" t="e">
        <f>#VALUE!</f>
        <v>#VALUE!</v>
      </c>
      <c r="C663" s="26" t="e">
        <f>#VALUE!</f>
        <v>#VALUE!</v>
      </c>
      <c r="D663" s="26" t="e">
        <f>#VALUE!</f>
        <v>#VALUE!</v>
      </c>
      <c r="E663" s="18" t="e">
        <f>#VALUE!</f>
        <v>#VALUE!</v>
      </c>
      <c r="F663" s="18" t="e">
        <f>#VALUE!</f>
        <v>#VALUE!</v>
      </c>
      <c r="G663" s="22">
        <v>0</v>
      </c>
      <c r="H663" s="22">
        <v>0</v>
      </c>
      <c r="I663" s="19" t="e">
        <f>#VALUE!</f>
        <v>#VALUE!</v>
      </c>
      <c r="J663" s="19" t="e">
        <f>#VALUE!</f>
        <v>#VALUE!</v>
      </c>
      <c r="K663" s="22">
        <v>0</v>
      </c>
      <c r="L663" s="22">
        <v>0</v>
      </c>
      <c r="M663" s="17"/>
    </row>
    <row r="664" spans="1:13">
      <c r="A664" s="25">
        <v>659</v>
      </c>
      <c r="B664" s="26" t="e">
        <f>#VALUE!</f>
        <v>#VALUE!</v>
      </c>
      <c r="C664" s="26" t="e">
        <f>#VALUE!</f>
        <v>#VALUE!</v>
      </c>
      <c r="D664" s="26" t="e">
        <f>#VALUE!</f>
        <v>#VALUE!</v>
      </c>
      <c r="E664" s="18" t="e">
        <f>#VALUE!</f>
        <v>#VALUE!</v>
      </c>
      <c r="F664" s="18" t="e">
        <f>#VALUE!</f>
        <v>#VALUE!</v>
      </c>
      <c r="G664" s="22">
        <v>0</v>
      </c>
      <c r="H664" s="22">
        <v>0</v>
      </c>
      <c r="I664" s="19" t="e">
        <f>#VALUE!</f>
        <v>#VALUE!</v>
      </c>
      <c r="J664" s="19" t="e">
        <f>#VALUE!</f>
        <v>#VALUE!</v>
      </c>
      <c r="K664" s="22">
        <v>0</v>
      </c>
      <c r="L664" s="22">
        <v>0</v>
      </c>
      <c r="M664" s="17"/>
    </row>
    <row r="665" spans="1:13">
      <c r="A665" s="25">
        <v>660</v>
      </c>
      <c r="B665" s="26" t="e">
        <f>#VALUE!</f>
        <v>#VALUE!</v>
      </c>
      <c r="C665" s="26" t="e">
        <f>#VALUE!</f>
        <v>#VALUE!</v>
      </c>
      <c r="D665" s="26" t="e">
        <f>#VALUE!</f>
        <v>#VALUE!</v>
      </c>
      <c r="E665" s="18" t="e">
        <f>#VALUE!</f>
        <v>#VALUE!</v>
      </c>
      <c r="F665" s="18" t="e">
        <f>#VALUE!</f>
        <v>#VALUE!</v>
      </c>
      <c r="G665" s="22">
        <v>0</v>
      </c>
      <c r="H665" s="22">
        <v>0</v>
      </c>
      <c r="I665" s="19" t="e">
        <f>#VALUE!</f>
        <v>#VALUE!</v>
      </c>
      <c r="J665" s="19" t="e">
        <f>#VALUE!</f>
        <v>#VALUE!</v>
      </c>
      <c r="K665" s="22">
        <v>0</v>
      </c>
      <c r="L665" s="22">
        <v>0</v>
      </c>
      <c r="M665" s="17"/>
    </row>
    <row r="666" spans="1:13">
      <c r="A666" s="25">
        <v>661</v>
      </c>
      <c r="B666" s="26" t="e">
        <f>#VALUE!</f>
        <v>#VALUE!</v>
      </c>
      <c r="C666" s="26" t="e">
        <f>#VALUE!</f>
        <v>#VALUE!</v>
      </c>
      <c r="D666" s="26" t="e">
        <f>#VALUE!</f>
        <v>#VALUE!</v>
      </c>
      <c r="E666" s="18" t="e">
        <f>#VALUE!</f>
        <v>#VALUE!</v>
      </c>
      <c r="F666" s="18" t="e">
        <f>#VALUE!</f>
        <v>#VALUE!</v>
      </c>
      <c r="G666" s="22">
        <v>0</v>
      </c>
      <c r="H666" s="22">
        <v>0</v>
      </c>
      <c r="I666" s="19" t="e">
        <f>#VALUE!</f>
        <v>#VALUE!</v>
      </c>
      <c r="J666" s="19" t="e">
        <f>#VALUE!</f>
        <v>#VALUE!</v>
      </c>
      <c r="K666" s="22">
        <v>0</v>
      </c>
      <c r="L666" s="22">
        <v>0</v>
      </c>
      <c r="M666" s="17"/>
    </row>
    <row r="667" spans="1:13">
      <c r="A667" s="25">
        <v>662</v>
      </c>
      <c r="B667" s="26" t="e">
        <f>#VALUE!</f>
        <v>#VALUE!</v>
      </c>
      <c r="C667" s="26" t="e">
        <f>#VALUE!</f>
        <v>#VALUE!</v>
      </c>
      <c r="D667" s="26" t="e">
        <f>#VALUE!</f>
        <v>#VALUE!</v>
      </c>
      <c r="E667" s="18" t="e">
        <f>#VALUE!</f>
        <v>#VALUE!</v>
      </c>
      <c r="F667" s="18" t="e">
        <f>#VALUE!</f>
        <v>#VALUE!</v>
      </c>
      <c r="G667" s="22">
        <v>0</v>
      </c>
      <c r="H667" s="22">
        <v>0</v>
      </c>
      <c r="I667" s="19" t="e">
        <f>#VALUE!</f>
        <v>#VALUE!</v>
      </c>
      <c r="J667" s="19" t="e">
        <f>#VALUE!</f>
        <v>#VALUE!</v>
      </c>
      <c r="K667" s="22">
        <v>0</v>
      </c>
      <c r="L667" s="22">
        <v>0</v>
      </c>
      <c r="M667" s="17"/>
    </row>
    <row r="668" spans="1:13">
      <c r="A668" s="25">
        <v>663</v>
      </c>
      <c r="B668" s="26" t="e">
        <f>#VALUE!</f>
        <v>#VALUE!</v>
      </c>
      <c r="C668" s="26" t="e">
        <f>#VALUE!</f>
        <v>#VALUE!</v>
      </c>
      <c r="D668" s="26" t="e">
        <f>#VALUE!</f>
        <v>#VALUE!</v>
      </c>
      <c r="E668" s="18" t="e">
        <f>#VALUE!</f>
        <v>#VALUE!</v>
      </c>
      <c r="F668" s="18" t="e">
        <f>#VALUE!</f>
        <v>#VALUE!</v>
      </c>
      <c r="G668" s="22">
        <v>0</v>
      </c>
      <c r="H668" s="22">
        <v>0</v>
      </c>
      <c r="I668" s="19" t="e">
        <f>#VALUE!</f>
        <v>#VALUE!</v>
      </c>
      <c r="J668" s="19" t="e">
        <f>#VALUE!</f>
        <v>#VALUE!</v>
      </c>
      <c r="K668" s="22">
        <v>0</v>
      </c>
      <c r="L668" s="22">
        <v>0</v>
      </c>
      <c r="M668" s="17"/>
    </row>
    <row r="669" spans="1:13">
      <c r="A669" s="25">
        <v>664</v>
      </c>
      <c r="B669" s="26" t="e">
        <f>#VALUE!</f>
        <v>#VALUE!</v>
      </c>
      <c r="C669" s="26" t="e">
        <f>#VALUE!</f>
        <v>#VALUE!</v>
      </c>
      <c r="D669" s="26" t="e">
        <f>#VALUE!</f>
        <v>#VALUE!</v>
      </c>
      <c r="E669" s="18" t="e">
        <f>#VALUE!</f>
        <v>#VALUE!</v>
      </c>
      <c r="F669" s="18" t="e">
        <f>#VALUE!</f>
        <v>#VALUE!</v>
      </c>
      <c r="G669" s="22">
        <v>0</v>
      </c>
      <c r="H669" s="22">
        <v>0</v>
      </c>
      <c r="I669" s="19" t="e">
        <f>#VALUE!</f>
        <v>#VALUE!</v>
      </c>
      <c r="J669" s="19" t="e">
        <f>#VALUE!</f>
        <v>#VALUE!</v>
      </c>
      <c r="K669" s="22">
        <v>0</v>
      </c>
      <c r="L669" s="22">
        <v>0</v>
      </c>
      <c r="M669" s="17"/>
    </row>
    <row r="670" spans="1:13">
      <c r="A670" s="25">
        <v>665</v>
      </c>
      <c r="B670" s="26" t="e">
        <f>#VALUE!</f>
        <v>#VALUE!</v>
      </c>
      <c r="C670" s="26" t="e">
        <f>#VALUE!</f>
        <v>#VALUE!</v>
      </c>
      <c r="D670" s="26" t="e">
        <f>#VALUE!</f>
        <v>#VALUE!</v>
      </c>
      <c r="E670" s="18" t="e">
        <f>#VALUE!</f>
        <v>#VALUE!</v>
      </c>
      <c r="F670" s="18" t="e">
        <f>#VALUE!</f>
        <v>#VALUE!</v>
      </c>
      <c r="G670" s="22">
        <v>0</v>
      </c>
      <c r="H670" s="22">
        <v>0</v>
      </c>
      <c r="I670" s="19" t="e">
        <f>#VALUE!</f>
        <v>#VALUE!</v>
      </c>
      <c r="J670" s="19" t="e">
        <f>#VALUE!</f>
        <v>#VALUE!</v>
      </c>
      <c r="K670" s="22">
        <v>0</v>
      </c>
      <c r="L670" s="22">
        <v>0</v>
      </c>
      <c r="M670" s="17"/>
    </row>
    <row r="671" spans="1:13">
      <c r="A671" s="25">
        <v>666</v>
      </c>
      <c r="B671" s="26" t="e">
        <f>#VALUE!</f>
        <v>#VALUE!</v>
      </c>
      <c r="C671" s="26" t="e">
        <f>#VALUE!</f>
        <v>#VALUE!</v>
      </c>
      <c r="D671" s="26" t="e">
        <f>#VALUE!</f>
        <v>#VALUE!</v>
      </c>
      <c r="E671" s="18" t="e">
        <f>#VALUE!</f>
        <v>#VALUE!</v>
      </c>
      <c r="F671" s="18" t="e">
        <f>#VALUE!</f>
        <v>#VALUE!</v>
      </c>
      <c r="G671" s="22">
        <v>0</v>
      </c>
      <c r="H671" s="22">
        <v>0</v>
      </c>
      <c r="I671" s="19" t="e">
        <f>#VALUE!</f>
        <v>#VALUE!</v>
      </c>
      <c r="J671" s="19" t="e">
        <f>#VALUE!</f>
        <v>#VALUE!</v>
      </c>
      <c r="K671" s="22">
        <v>0</v>
      </c>
      <c r="L671" s="22">
        <v>0</v>
      </c>
      <c r="M671" s="17"/>
    </row>
    <row r="672" spans="1:13">
      <c r="A672" s="25">
        <v>667</v>
      </c>
      <c r="B672" s="26" t="e">
        <f>#VALUE!</f>
        <v>#VALUE!</v>
      </c>
      <c r="C672" s="26" t="e">
        <f>#VALUE!</f>
        <v>#VALUE!</v>
      </c>
      <c r="D672" s="26" t="e">
        <f>#VALUE!</f>
        <v>#VALUE!</v>
      </c>
      <c r="E672" s="18" t="e">
        <f>#VALUE!</f>
        <v>#VALUE!</v>
      </c>
      <c r="F672" s="18" t="e">
        <f>#VALUE!</f>
        <v>#VALUE!</v>
      </c>
      <c r="G672" s="22">
        <v>0</v>
      </c>
      <c r="H672" s="22">
        <v>0</v>
      </c>
      <c r="I672" s="19" t="e">
        <f>#VALUE!</f>
        <v>#VALUE!</v>
      </c>
      <c r="J672" s="19" t="e">
        <f>#VALUE!</f>
        <v>#VALUE!</v>
      </c>
      <c r="K672" s="22">
        <v>0</v>
      </c>
      <c r="L672" s="22">
        <v>0</v>
      </c>
      <c r="M672" s="17"/>
    </row>
    <row r="673" spans="1:13">
      <c r="A673" s="25">
        <v>668</v>
      </c>
      <c r="B673" s="26" t="e">
        <f>#VALUE!</f>
        <v>#VALUE!</v>
      </c>
      <c r="C673" s="26" t="e">
        <f>#VALUE!</f>
        <v>#VALUE!</v>
      </c>
      <c r="D673" s="26" t="e">
        <f>#VALUE!</f>
        <v>#VALUE!</v>
      </c>
      <c r="E673" s="18" t="e">
        <f>#VALUE!</f>
        <v>#VALUE!</v>
      </c>
      <c r="F673" s="18" t="e">
        <f>#VALUE!</f>
        <v>#VALUE!</v>
      </c>
      <c r="G673" s="22">
        <v>0</v>
      </c>
      <c r="H673" s="22">
        <v>0</v>
      </c>
      <c r="I673" s="19" t="e">
        <f>#VALUE!</f>
        <v>#VALUE!</v>
      </c>
      <c r="J673" s="19" t="e">
        <f>#VALUE!</f>
        <v>#VALUE!</v>
      </c>
      <c r="K673" s="22">
        <v>0</v>
      </c>
      <c r="L673" s="22">
        <v>0</v>
      </c>
      <c r="M673" s="17"/>
    </row>
    <row r="674" spans="1:13">
      <c r="A674" s="25">
        <v>669</v>
      </c>
      <c r="B674" s="26" t="e">
        <f>#VALUE!</f>
        <v>#VALUE!</v>
      </c>
      <c r="C674" s="26" t="e">
        <f>#VALUE!</f>
        <v>#VALUE!</v>
      </c>
      <c r="D674" s="26" t="e">
        <f>#VALUE!</f>
        <v>#VALUE!</v>
      </c>
      <c r="E674" s="18" t="e">
        <f>#VALUE!</f>
        <v>#VALUE!</v>
      </c>
      <c r="F674" s="18" t="e">
        <f>#VALUE!</f>
        <v>#VALUE!</v>
      </c>
      <c r="G674" s="22">
        <v>0</v>
      </c>
      <c r="H674" s="22">
        <v>0</v>
      </c>
      <c r="I674" s="19" t="e">
        <f>#VALUE!</f>
        <v>#VALUE!</v>
      </c>
      <c r="J674" s="19" t="e">
        <f>#VALUE!</f>
        <v>#VALUE!</v>
      </c>
      <c r="K674" s="22">
        <v>0</v>
      </c>
      <c r="L674" s="22">
        <v>0</v>
      </c>
      <c r="M674" s="17"/>
    </row>
    <row r="675" spans="1:13">
      <c r="A675" s="25">
        <v>670</v>
      </c>
      <c r="B675" s="26" t="e">
        <f>#VALUE!</f>
        <v>#VALUE!</v>
      </c>
      <c r="C675" s="26" t="e">
        <f>#VALUE!</f>
        <v>#VALUE!</v>
      </c>
      <c r="D675" s="26" t="e">
        <f>#VALUE!</f>
        <v>#VALUE!</v>
      </c>
      <c r="E675" s="18" t="e">
        <f>#VALUE!</f>
        <v>#VALUE!</v>
      </c>
      <c r="F675" s="18" t="e">
        <f>#VALUE!</f>
        <v>#VALUE!</v>
      </c>
      <c r="G675" s="22">
        <v>0</v>
      </c>
      <c r="H675" s="22">
        <v>0</v>
      </c>
      <c r="I675" s="19" t="e">
        <f>#VALUE!</f>
        <v>#VALUE!</v>
      </c>
      <c r="J675" s="19" t="e">
        <f>#VALUE!</f>
        <v>#VALUE!</v>
      </c>
      <c r="K675" s="22">
        <v>0</v>
      </c>
      <c r="L675" s="22">
        <v>0</v>
      </c>
      <c r="M675" s="17"/>
    </row>
    <row r="676" spans="1:13">
      <c r="A676" s="25">
        <v>671</v>
      </c>
      <c r="B676" s="26" t="e">
        <f>#VALUE!</f>
        <v>#VALUE!</v>
      </c>
      <c r="C676" s="26" t="e">
        <f>#VALUE!</f>
        <v>#VALUE!</v>
      </c>
      <c r="D676" s="26" t="e">
        <f>#VALUE!</f>
        <v>#VALUE!</v>
      </c>
      <c r="E676" s="18" t="e">
        <f>#VALUE!</f>
        <v>#VALUE!</v>
      </c>
      <c r="F676" s="18" t="e">
        <f>#VALUE!</f>
        <v>#VALUE!</v>
      </c>
      <c r="G676" s="22">
        <v>0</v>
      </c>
      <c r="H676" s="22">
        <v>0</v>
      </c>
      <c r="I676" s="19" t="e">
        <f>#VALUE!</f>
        <v>#VALUE!</v>
      </c>
      <c r="J676" s="19" t="e">
        <f>#VALUE!</f>
        <v>#VALUE!</v>
      </c>
      <c r="K676" s="22">
        <v>0</v>
      </c>
      <c r="L676" s="22">
        <v>0</v>
      </c>
      <c r="M676" s="17"/>
    </row>
    <row r="677" spans="1:13">
      <c r="A677" s="25">
        <v>672</v>
      </c>
      <c r="B677" s="26" t="e">
        <f>#VALUE!</f>
        <v>#VALUE!</v>
      </c>
      <c r="C677" s="26" t="e">
        <f>#VALUE!</f>
        <v>#VALUE!</v>
      </c>
      <c r="D677" s="26" t="e">
        <f>#VALUE!</f>
        <v>#VALUE!</v>
      </c>
      <c r="E677" s="18" t="e">
        <f>#VALUE!</f>
        <v>#VALUE!</v>
      </c>
      <c r="F677" s="18" t="e">
        <f>#VALUE!</f>
        <v>#VALUE!</v>
      </c>
      <c r="G677" s="22">
        <v>0</v>
      </c>
      <c r="H677" s="22">
        <v>0</v>
      </c>
      <c r="I677" s="19" t="e">
        <f>#VALUE!</f>
        <v>#VALUE!</v>
      </c>
      <c r="J677" s="19" t="e">
        <f>#VALUE!</f>
        <v>#VALUE!</v>
      </c>
      <c r="K677" s="22">
        <v>0</v>
      </c>
      <c r="L677" s="22">
        <v>0</v>
      </c>
      <c r="M677" s="17"/>
    </row>
    <row r="678" spans="1:13">
      <c r="A678" s="25">
        <v>673</v>
      </c>
      <c r="B678" s="26" t="e">
        <f>#VALUE!</f>
        <v>#VALUE!</v>
      </c>
      <c r="C678" s="26" t="e">
        <f>#VALUE!</f>
        <v>#VALUE!</v>
      </c>
      <c r="D678" s="26" t="e">
        <f>#VALUE!</f>
        <v>#VALUE!</v>
      </c>
      <c r="E678" s="18" t="e">
        <f>#VALUE!</f>
        <v>#VALUE!</v>
      </c>
      <c r="F678" s="18" t="e">
        <f>#VALUE!</f>
        <v>#VALUE!</v>
      </c>
      <c r="G678" s="22">
        <v>0</v>
      </c>
      <c r="H678" s="22">
        <v>0</v>
      </c>
      <c r="I678" s="19" t="e">
        <f>#VALUE!</f>
        <v>#VALUE!</v>
      </c>
      <c r="J678" s="19" t="e">
        <f>#VALUE!</f>
        <v>#VALUE!</v>
      </c>
      <c r="K678" s="22">
        <v>0</v>
      </c>
      <c r="L678" s="22">
        <v>0</v>
      </c>
      <c r="M678" s="17"/>
    </row>
    <row r="679" spans="1:13">
      <c r="A679" s="25">
        <v>674</v>
      </c>
      <c r="B679" s="26" t="e">
        <f>#VALUE!</f>
        <v>#VALUE!</v>
      </c>
      <c r="C679" s="26" t="e">
        <f>#VALUE!</f>
        <v>#VALUE!</v>
      </c>
      <c r="D679" s="26" t="e">
        <f>#VALUE!</f>
        <v>#VALUE!</v>
      </c>
      <c r="E679" s="18" t="e">
        <f>#VALUE!</f>
        <v>#VALUE!</v>
      </c>
      <c r="F679" s="18" t="e">
        <f>#VALUE!</f>
        <v>#VALUE!</v>
      </c>
      <c r="G679" s="22">
        <v>0</v>
      </c>
      <c r="H679" s="22">
        <v>0</v>
      </c>
      <c r="I679" s="19" t="e">
        <f>#VALUE!</f>
        <v>#VALUE!</v>
      </c>
      <c r="J679" s="19" t="e">
        <f>#VALUE!</f>
        <v>#VALUE!</v>
      </c>
      <c r="K679" s="22">
        <v>0</v>
      </c>
      <c r="L679" s="22">
        <v>0</v>
      </c>
      <c r="M679" s="17"/>
    </row>
    <row r="680" spans="1:13">
      <c r="A680" s="25">
        <v>675</v>
      </c>
      <c r="B680" s="26" t="e">
        <f>#VALUE!</f>
        <v>#VALUE!</v>
      </c>
      <c r="C680" s="26" t="e">
        <f>#VALUE!</f>
        <v>#VALUE!</v>
      </c>
      <c r="D680" s="26" t="e">
        <f>#VALUE!</f>
        <v>#VALUE!</v>
      </c>
      <c r="E680" s="18" t="e">
        <f>#VALUE!</f>
        <v>#VALUE!</v>
      </c>
      <c r="F680" s="18" t="e">
        <f>#VALUE!</f>
        <v>#VALUE!</v>
      </c>
      <c r="G680" s="22">
        <v>0</v>
      </c>
      <c r="H680" s="22">
        <v>0</v>
      </c>
      <c r="I680" s="19" t="e">
        <f>#VALUE!</f>
        <v>#VALUE!</v>
      </c>
      <c r="J680" s="19" t="e">
        <f>#VALUE!</f>
        <v>#VALUE!</v>
      </c>
      <c r="K680" s="22">
        <v>0</v>
      </c>
      <c r="L680" s="22">
        <v>0</v>
      </c>
      <c r="M680" s="17"/>
    </row>
    <row r="681" spans="1:13">
      <c r="A681" s="25">
        <v>676</v>
      </c>
      <c r="B681" s="26" t="e">
        <f>#VALUE!</f>
        <v>#VALUE!</v>
      </c>
      <c r="C681" s="26" t="e">
        <f>#VALUE!</f>
        <v>#VALUE!</v>
      </c>
      <c r="D681" s="26" t="e">
        <f>#VALUE!</f>
        <v>#VALUE!</v>
      </c>
      <c r="E681" s="18" t="e">
        <f>#VALUE!</f>
        <v>#VALUE!</v>
      </c>
      <c r="F681" s="18" t="e">
        <f>#VALUE!</f>
        <v>#VALUE!</v>
      </c>
      <c r="G681" s="22">
        <v>0</v>
      </c>
      <c r="H681" s="22">
        <v>0</v>
      </c>
      <c r="I681" s="19" t="e">
        <f>#VALUE!</f>
        <v>#VALUE!</v>
      </c>
      <c r="J681" s="19" t="e">
        <f>#VALUE!</f>
        <v>#VALUE!</v>
      </c>
      <c r="K681" s="22">
        <v>0</v>
      </c>
      <c r="L681" s="22">
        <v>0</v>
      </c>
      <c r="M681" s="17"/>
    </row>
    <row r="682" spans="1:13">
      <c r="A682" s="25">
        <v>677</v>
      </c>
      <c r="B682" s="26" t="e">
        <f>#VALUE!</f>
        <v>#VALUE!</v>
      </c>
      <c r="C682" s="26" t="e">
        <f>#VALUE!</f>
        <v>#VALUE!</v>
      </c>
      <c r="D682" s="26" t="e">
        <f>#VALUE!</f>
        <v>#VALUE!</v>
      </c>
      <c r="E682" s="18" t="e">
        <f>#VALUE!</f>
        <v>#VALUE!</v>
      </c>
      <c r="F682" s="18" t="e">
        <f>#VALUE!</f>
        <v>#VALUE!</v>
      </c>
      <c r="G682" s="22">
        <v>0</v>
      </c>
      <c r="H682" s="22">
        <v>0</v>
      </c>
      <c r="I682" s="19" t="e">
        <f>#VALUE!</f>
        <v>#VALUE!</v>
      </c>
      <c r="J682" s="19" t="e">
        <f>#VALUE!</f>
        <v>#VALUE!</v>
      </c>
      <c r="K682" s="22">
        <v>0</v>
      </c>
      <c r="L682" s="22">
        <v>0</v>
      </c>
      <c r="M682" s="17"/>
    </row>
    <row r="683" spans="1:13">
      <c r="A683" s="25">
        <v>678</v>
      </c>
      <c r="B683" s="26" t="e">
        <f>#VALUE!</f>
        <v>#VALUE!</v>
      </c>
      <c r="C683" s="26" t="e">
        <f>#VALUE!</f>
        <v>#VALUE!</v>
      </c>
      <c r="D683" s="26" t="e">
        <f>#VALUE!</f>
        <v>#VALUE!</v>
      </c>
      <c r="E683" s="18" t="e">
        <f>#VALUE!</f>
        <v>#VALUE!</v>
      </c>
      <c r="F683" s="18" t="e">
        <f>#VALUE!</f>
        <v>#VALUE!</v>
      </c>
      <c r="G683" s="22">
        <v>0</v>
      </c>
      <c r="H683" s="22">
        <v>0</v>
      </c>
      <c r="I683" s="19" t="e">
        <f>#VALUE!</f>
        <v>#VALUE!</v>
      </c>
      <c r="J683" s="19" t="e">
        <f>#VALUE!</f>
        <v>#VALUE!</v>
      </c>
      <c r="K683" s="22">
        <v>0</v>
      </c>
      <c r="L683" s="22">
        <v>0</v>
      </c>
      <c r="M683" s="17"/>
    </row>
    <row r="684" spans="1:13">
      <c r="A684" s="25">
        <v>679</v>
      </c>
      <c r="B684" s="26" t="e">
        <f>#VALUE!</f>
        <v>#VALUE!</v>
      </c>
      <c r="C684" s="26" t="e">
        <f>#VALUE!</f>
        <v>#VALUE!</v>
      </c>
      <c r="D684" s="26" t="e">
        <f>#VALUE!</f>
        <v>#VALUE!</v>
      </c>
      <c r="E684" s="18" t="e">
        <f>#VALUE!</f>
        <v>#VALUE!</v>
      </c>
      <c r="F684" s="18" t="e">
        <f>#VALUE!</f>
        <v>#VALUE!</v>
      </c>
      <c r="G684" s="22">
        <v>0</v>
      </c>
      <c r="H684" s="22">
        <v>0</v>
      </c>
      <c r="I684" s="19" t="e">
        <f>#VALUE!</f>
        <v>#VALUE!</v>
      </c>
      <c r="J684" s="19" t="e">
        <f>#VALUE!</f>
        <v>#VALUE!</v>
      </c>
      <c r="K684" s="22">
        <v>0</v>
      </c>
      <c r="L684" s="22">
        <v>0</v>
      </c>
      <c r="M684" s="17"/>
    </row>
    <row r="685" spans="1:13">
      <c r="A685" s="25">
        <v>680</v>
      </c>
      <c r="B685" s="26" t="e">
        <f>#VALUE!</f>
        <v>#VALUE!</v>
      </c>
      <c r="C685" s="26" t="e">
        <f>#VALUE!</f>
        <v>#VALUE!</v>
      </c>
      <c r="D685" s="26" t="e">
        <f>#VALUE!</f>
        <v>#VALUE!</v>
      </c>
      <c r="E685" s="18" t="e">
        <f>#VALUE!</f>
        <v>#VALUE!</v>
      </c>
      <c r="F685" s="18" t="e">
        <f>#VALUE!</f>
        <v>#VALUE!</v>
      </c>
      <c r="G685" s="22">
        <v>0</v>
      </c>
      <c r="H685" s="22">
        <v>0</v>
      </c>
      <c r="I685" s="19" t="e">
        <f>#VALUE!</f>
        <v>#VALUE!</v>
      </c>
      <c r="J685" s="19" t="e">
        <f>#VALUE!</f>
        <v>#VALUE!</v>
      </c>
      <c r="K685" s="22">
        <v>0</v>
      </c>
      <c r="L685" s="22">
        <v>0</v>
      </c>
      <c r="M685" s="17"/>
    </row>
    <row r="686" spans="1:13">
      <c r="A686" s="25">
        <v>681</v>
      </c>
      <c r="B686" s="26" t="e">
        <f>#VALUE!</f>
        <v>#VALUE!</v>
      </c>
      <c r="C686" s="26" t="e">
        <f>#VALUE!</f>
        <v>#VALUE!</v>
      </c>
      <c r="D686" s="26" t="e">
        <f>#VALUE!</f>
        <v>#VALUE!</v>
      </c>
      <c r="E686" s="18" t="e">
        <f>#VALUE!</f>
        <v>#VALUE!</v>
      </c>
      <c r="F686" s="18" t="e">
        <f>#VALUE!</f>
        <v>#VALUE!</v>
      </c>
      <c r="G686" s="22">
        <v>0</v>
      </c>
      <c r="H686" s="22">
        <v>0</v>
      </c>
      <c r="I686" s="19" t="e">
        <f>#VALUE!</f>
        <v>#VALUE!</v>
      </c>
      <c r="J686" s="19" t="e">
        <f>#VALUE!</f>
        <v>#VALUE!</v>
      </c>
      <c r="K686" s="22">
        <v>0</v>
      </c>
      <c r="L686" s="22">
        <v>0</v>
      </c>
      <c r="M686" s="17"/>
    </row>
    <row r="687" spans="1:13">
      <c r="A687" s="25">
        <v>682</v>
      </c>
      <c r="B687" s="26" t="e">
        <f>#VALUE!</f>
        <v>#VALUE!</v>
      </c>
      <c r="C687" s="26" t="e">
        <f>#VALUE!</f>
        <v>#VALUE!</v>
      </c>
      <c r="D687" s="26" t="e">
        <f>#VALUE!</f>
        <v>#VALUE!</v>
      </c>
      <c r="E687" s="18" t="e">
        <f>#VALUE!</f>
        <v>#VALUE!</v>
      </c>
      <c r="F687" s="18" t="e">
        <f>#VALUE!</f>
        <v>#VALUE!</v>
      </c>
      <c r="G687" s="22">
        <v>0</v>
      </c>
      <c r="H687" s="22">
        <v>0</v>
      </c>
      <c r="I687" s="19" t="e">
        <f>#VALUE!</f>
        <v>#VALUE!</v>
      </c>
      <c r="J687" s="19" t="e">
        <f>#VALUE!</f>
        <v>#VALUE!</v>
      </c>
      <c r="K687" s="22">
        <v>0</v>
      </c>
      <c r="L687" s="22">
        <v>0</v>
      </c>
      <c r="M687" s="17"/>
    </row>
    <row r="688" spans="1:13">
      <c r="A688" s="25">
        <v>683</v>
      </c>
      <c r="B688" s="26" t="e">
        <f>#VALUE!</f>
        <v>#VALUE!</v>
      </c>
      <c r="C688" s="26" t="e">
        <f>#VALUE!</f>
        <v>#VALUE!</v>
      </c>
      <c r="D688" s="26" t="e">
        <f>#VALUE!</f>
        <v>#VALUE!</v>
      </c>
      <c r="E688" s="18" t="e">
        <f>#VALUE!</f>
        <v>#VALUE!</v>
      </c>
      <c r="F688" s="18" t="e">
        <f>#VALUE!</f>
        <v>#VALUE!</v>
      </c>
      <c r="G688" s="22">
        <v>0</v>
      </c>
      <c r="H688" s="22">
        <v>0</v>
      </c>
      <c r="I688" s="19" t="e">
        <f>#VALUE!</f>
        <v>#VALUE!</v>
      </c>
      <c r="J688" s="19" t="e">
        <f>#VALUE!</f>
        <v>#VALUE!</v>
      </c>
      <c r="K688" s="22">
        <v>0</v>
      </c>
      <c r="L688" s="22">
        <v>0</v>
      </c>
      <c r="M688" s="17"/>
    </row>
    <row r="689" spans="1:13">
      <c r="A689" s="25">
        <v>684</v>
      </c>
      <c r="B689" s="26" t="e">
        <f>#VALUE!</f>
        <v>#VALUE!</v>
      </c>
      <c r="C689" s="26" t="e">
        <f>#VALUE!</f>
        <v>#VALUE!</v>
      </c>
      <c r="D689" s="26" t="e">
        <f>#VALUE!</f>
        <v>#VALUE!</v>
      </c>
      <c r="E689" s="18" t="e">
        <f>#VALUE!</f>
        <v>#VALUE!</v>
      </c>
      <c r="F689" s="18" t="e">
        <f>#VALUE!</f>
        <v>#VALUE!</v>
      </c>
      <c r="G689" s="22">
        <v>0</v>
      </c>
      <c r="H689" s="22">
        <v>0</v>
      </c>
      <c r="I689" s="19" t="e">
        <f>#VALUE!</f>
        <v>#VALUE!</v>
      </c>
      <c r="J689" s="19" t="e">
        <f>#VALUE!</f>
        <v>#VALUE!</v>
      </c>
      <c r="K689" s="22">
        <v>0</v>
      </c>
      <c r="L689" s="22">
        <v>0</v>
      </c>
      <c r="M689" s="17"/>
    </row>
    <row r="690" spans="1:13">
      <c r="A690" s="25">
        <v>685</v>
      </c>
      <c r="B690" s="26" t="e">
        <f>#VALUE!</f>
        <v>#VALUE!</v>
      </c>
      <c r="C690" s="26" t="e">
        <f>#VALUE!</f>
        <v>#VALUE!</v>
      </c>
      <c r="D690" s="26" t="e">
        <f>#VALUE!</f>
        <v>#VALUE!</v>
      </c>
      <c r="E690" s="18" t="e">
        <f>#VALUE!</f>
        <v>#VALUE!</v>
      </c>
      <c r="F690" s="18" t="e">
        <f>#VALUE!</f>
        <v>#VALUE!</v>
      </c>
      <c r="G690" s="22">
        <v>0</v>
      </c>
      <c r="H690" s="22">
        <v>0</v>
      </c>
      <c r="I690" s="19" t="e">
        <f>#VALUE!</f>
        <v>#VALUE!</v>
      </c>
      <c r="J690" s="19" t="e">
        <f>#VALUE!</f>
        <v>#VALUE!</v>
      </c>
      <c r="K690" s="22">
        <v>0</v>
      </c>
      <c r="L690" s="22">
        <v>0</v>
      </c>
      <c r="M690" s="17"/>
    </row>
    <row r="691" spans="1:13">
      <c r="A691" s="25">
        <v>686</v>
      </c>
      <c r="B691" s="26" t="e">
        <f>#VALUE!</f>
        <v>#VALUE!</v>
      </c>
      <c r="C691" s="26" t="e">
        <f>#VALUE!</f>
        <v>#VALUE!</v>
      </c>
      <c r="D691" s="26" t="e">
        <f>#VALUE!</f>
        <v>#VALUE!</v>
      </c>
      <c r="E691" s="18" t="e">
        <f>#VALUE!</f>
        <v>#VALUE!</v>
      </c>
      <c r="F691" s="18" t="e">
        <f>#VALUE!</f>
        <v>#VALUE!</v>
      </c>
      <c r="G691" s="22">
        <v>0</v>
      </c>
      <c r="H691" s="22">
        <v>0</v>
      </c>
      <c r="I691" s="19" t="e">
        <f>#VALUE!</f>
        <v>#VALUE!</v>
      </c>
      <c r="J691" s="19" t="e">
        <f>#VALUE!</f>
        <v>#VALUE!</v>
      </c>
      <c r="K691" s="22">
        <v>0</v>
      </c>
      <c r="L691" s="22">
        <v>0</v>
      </c>
      <c r="M691" s="17"/>
    </row>
    <row r="692" spans="1:13">
      <c r="A692" s="25">
        <v>687</v>
      </c>
      <c r="B692" s="26" t="e">
        <f>#VALUE!</f>
        <v>#VALUE!</v>
      </c>
      <c r="C692" s="26" t="e">
        <f>#VALUE!</f>
        <v>#VALUE!</v>
      </c>
      <c r="D692" s="26" t="e">
        <f>#VALUE!</f>
        <v>#VALUE!</v>
      </c>
      <c r="E692" s="18" t="e">
        <f>#VALUE!</f>
        <v>#VALUE!</v>
      </c>
      <c r="F692" s="18" t="e">
        <f>#VALUE!</f>
        <v>#VALUE!</v>
      </c>
      <c r="G692" s="22">
        <v>0</v>
      </c>
      <c r="H692" s="22">
        <v>0</v>
      </c>
      <c r="I692" s="19" t="e">
        <f>#VALUE!</f>
        <v>#VALUE!</v>
      </c>
      <c r="J692" s="19" t="e">
        <f>#VALUE!</f>
        <v>#VALUE!</v>
      </c>
      <c r="K692" s="22">
        <v>0</v>
      </c>
      <c r="L692" s="22">
        <v>0</v>
      </c>
      <c r="M692" s="17"/>
    </row>
    <row r="693" spans="1:13">
      <c r="A693" s="25">
        <v>688</v>
      </c>
      <c r="B693" s="26" t="e">
        <f>#VALUE!</f>
        <v>#VALUE!</v>
      </c>
      <c r="C693" s="26" t="e">
        <f>#VALUE!</f>
        <v>#VALUE!</v>
      </c>
      <c r="D693" s="26" t="e">
        <f>#VALUE!</f>
        <v>#VALUE!</v>
      </c>
      <c r="E693" s="18" t="e">
        <f>#VALUE!</f>
        <v>#VALUE!</v>
      </c>
      <c r="F693" s="18" t="e">
        <f>#VALUE!</f>
        <v>#VALUE!</v>
      </c>
      <c r="G693" s="22">
        <v>0</v>
      </c>
      <c r="H693" s="22">
        <v>0</v>
      </c>
      <c r="I693" s="19" t="e">
        <f>#VALUE!</f>
        <v>#VALUE!</v>
      </c>
      <c r="J693" s="19" t="e">
        <f>#VALUE!</f>
        <v>#VALUE!</v>
      </c>
      <c r="K693" s="22">
        <v>0</v>
      </c>
      <c r="L693" s="22">
        <v>0</v>
      </c>
      <c r="M693" s="17"/>
    </row>
    <row r="694" spans="1:13">
      <c r="A694" s="25">
        <v>689</v>
      </c>
      <c r="B694" s="26" t="e">
        <f>#VALUE!</f>
        <v>#VALUE!</v>
      </c>
      <c r="C694" s="26" t="e">
        <f>#VALUE!</f>
        <v>#VALUE!</v>
      </c>
      <c r="D694" s="26" t="e">
        <f>#VALUE!</f>
        <v>#VALUE!</v>
      </c>
      <c r="E694" s="18" t="e">
        <f>#VALUE!</f>
        <v>#VALUE!</v>
      </c>
      <c r="F694" s="18" t="e">
        <f>#VALUE!</f>
        <v>#VALUE!</v>
      </c>
      <c r="G694" s="22">
        <v>0</v>
      </c>
      <c r="H694" s="22">
        <v>0</v>
      </c>
      <c r="I694" s="19" t="e">
        <f>#VALUE!</f>
        <v>#VALUE!</v>
      </c>
      <c r="J694" s="19" t="e">
        <f>#VALUE!</f>
        <v>#VALUE!</v>
      </c>
      <c r="K694" s="22">
        <v>0</v>
      </c>
      <c r="L694" s="22">
        <v>0</v>
      </c>
      <c r="M694" s="17"/>
    </row>
    <row r="695" spans="1:13">
      <c r="A695" s="25">
        <v>690</v>
      </c>
      <c r="B695" s="26" t="e">
        <f>#VALUE!</f>
        <v>#VALUE!</v>
      </c>
      <c r="C695" s="26" t="e">
        <f>#VALUE!</f>
        <v>#VALUE!</v>
      </c>
      <c r="D695" s="26" t="e">
        <f>#VALUE!</f>
        <v>#VALUE!</v>
      </c>
      <c r="E695" s="18" t="e">
        <f>#VALUE!</f>
        <v>#VALUE!</v>
      </c>
      <c r="F695" s="18" t="e">
        <f>#VALUE!</f>
        <v>#VALUE!</v>
      </c>
      <c r="G695" s="22">
        <v>0</v>
      </c>
      <c r="H695" s="22">
        <v>0</v>
      </c>
      <c r="I695" s="19" t="e">
        <f>#VALUE!</f>
        <v>#VALUE!</v>
      </c>
      <c r="J695" s="19" t="e">
        <f>#VALUE!</f>
        <v>#VALUE!</v>
      </c>
      <c r="K695" s="22">
        <v>0</v>
      </c>
      <c r="L695" s="22">
        <v>0</v>
      </c>
      <c r="M695" s="17"/>
    </row>
    <row r="696" spans="1:13">
      <c r="A696" s="25">
        <v>691</v>
      </c>
      <c r="B696" s="26" t="e">
        <f>#VALUE!</f>
        <v>#VALUE!</v>
      </c>
      <c r="C696" s="26" t="e">
        <f>#VALUE!</f>
        <v>#VALUE!</v>
      </c>
      <c r="D696" s="26" t="e">
        <f>#VALUE!</f>
        <v>#VALUE!</v>
      </c>
      <c r="E696" s="18" t="e">
        <f>#VALUE!</f>
        <v>#VALUE!</v>
      </c>
      <c r="F696" s="18" t="e">
        <f>#VALUE!</f>
        <v>#VALUE!</v>
      </c>
      <c r="G696" s="22">
        <v>0</v>
      </c>
      <c r="H696" s="22">
        <v>0</v>
      </c>
      <c r="I696" s="19" t="e">
        <f>#VALUE!</f>
        <v>#VALUE!</v>
      </c>
      <c r="J696" s="19" t="e">
        <f>#VALUE!</f>
        <v>#VALUE!</v>
      </c>
      <c r="K696" s="22">
        <v>0</v>
      </c>
      <c r="L696" s="22">
        <v>0</v>
      </c>
      <c r="M696" s="17"/>
    </row>
    <row r="697" spans="1:13">
      <c r="A697" s="25">
        <v>692</v>
      </c>
      <c r="B697" s="26" t="e">
        <f>#VALUE!</f>
        <v>#VALUE!</v>
      </c>
      <c r="C697" s="26" t="e">
        <f>#VALUE!</f>
        <v>#VALUE!</v>
      </c>
      <c r="D697" s="26" t="e">
        <f>#VALUE!</f>
        <v>#VALUE!</v>
      </c>
      <c r="E697" s="18" t="e">
        <f>#VALUE!</f>
        <v>#VALUE!</v>
      </c>
      <c r="F697" s="18" t="e">
        <f>#VALUE!</f>
        <v>#VALUE!</v>
      </c>
      <c r="G697" s="22">
        <v>0</v>
      </c>
      <c r="H697" s="22">
        <v>0</v>
      </c>
      <c r="I697" s="19" t="e">
        <f>#VALUE!</f>
        <v>#VALUE!</v>
      </c>
      <c r="J697" s="19" t="e">
        <f>#VALUE!</f>
        <v>#VALUE!</v>
      </c>
      <c r="K697" s="22">
        <v>0</v>
      </c>
      <c r="L697" s="22">
        <v>0</v>
      </c>
      <c r="M697" s="17"/>
    </row>
    <row r="698" spans="1:13">
      <c r="A698" s="25">
        <v>693</v>
      </c>
      <c r="B698" s="26" t="e">
        <f>#VALUE!</f>
        <v>#VALUE!</v>
      </c>
      <c r="C698" s="26" t="e">
        <f>#VALUE!</f>
        <v>#VALUE!</v>
      </c>
      <c r="D698" s="26" t="e">
        <f>#VALUE!</f>
        <v>#VALUE!</v>
      </c>
      <c r="E698" s="18" t="e">
        <f>#VALUE!</f>
        <v>#VALUE!</v>
      </c>
      <c r="F698" s="18" t="e">
        <f>#VALUE!</f>
        <v>#VALUE!</v>
      </c>
      <c r="G698" s="22">
        <v>0</v>
      </c>
      <c r="H698" s="22">
        <v>0</v>
      </c>
      <c r="I698" s="19" t="e">
        <f>#VALUE!</f>
        <v>#VALUE!</v>
      </c>
      <c r="J698" s="19" t="e">
        <f>#VALUE!</f>
        <v>#VALUE!</v>
      </c>
      <c r="K698" s="22">
        <v>0</v>
      </c>
      <c r="L698" s="22">
        <v>0</v>
      </c>
      <c r="M698" s="17"/>
    </row>
    <row r="699" spans="1:13">
      <c r="A699" s="25">
        <v>694</v>
      </c>
      <c r="B699" s="26" t="e">
        <f>#VALUE!</f>
        <v>#VALUE!</v>
      </c>
      <c r="C699" s="26" t="e">
        <f>#VALUE!</f>
        <v>#VALUE!</v>
      </c>
      <c r="D699" s="26" t="e">
        <f>#VALUE!</f>
        <v>#VALUE!</v>
      </c>
      <c r="E699" s="18" t="e">
        <f>#VALUE!</f>
        <v>#VALUE!</v>
      </c>
      <c r="F699" s="18" t="e">
        <f>#VALUE!</f>
        <v>#VALUE!</v>
      </c>
      <c r="G699" s="22">
        <v>0</v>
      </c>
      <c r="H699" s="22">
        <v>0</v>
      </c>
      <c r="I699" s="19" t="e">
        <f>#VALUE!</f>
        <v>#VALUE!</v>
      </c>
      <c r="J699" s="19" t="e">
        <f>#VALUE!</f>
        <v>#VALUE!</v>
      </c>
      <c r="K699" s="22">
        <v>0</v>
      </c>
      <c r="L699" s="22">
        <v>0</v>
      </c>
      <c r="M699" s="17"/>
    </row>
    <row r="700" spans="1:13">
      <c r="A700" s="25">
        <v>695</v>
      </c>
      <c r="B700" s="26" t="e">
        <f>#VALUE!</f>
        <v>#VALUE!</v>
      </c>
      <c r="C700" s="26" t="e">
        <f>#VALUE!</f>
        <v>#VALUE!</v>
      </c>
      <c r="D700" s="26" t="e">
        <f>#VALUE!</f>
        <v>#VALUE!</v>
      </c>
      <c r="E700" s="18" t="e">
        <f>#VALUE!</f>
        <v>#VALUE!</v>
      </c>
      <c r="F700" s="18" t="e">
        <f>#VALUE!</f>
        <v>#VALUE!</v>
      </c>
      <c r="G700" s="22">
        <v>0</v>
      </c>
      <c r="H700" s="22">
        <v>0</v>
      </c>
      <c r="I700" s="19" t="e">
        <f>#VALUE!</f>
        <v>#VALUE!</v>
      </c>
      <c r="J700" s="19" t="e">
        <f>#VALUE!</f>
        <v>#VALUE!</v>
      </c>
      <c r="K700" s="22">
        <v>0</v>
      </c>
      <c r="L700" s="22">
        <v>0</v>
      </c>
      <c r="M700" s="17"/>
    </row>
    <row r="701" spans="1:13">
      <c r="A701" s="25">
        <v>696</v>
      </c>
      <c r="B701" s="26" t="e">
        <f>#VALUE!</f>
        <v>#VALUE!</v>
      </c>
      <c r="C701" s="26" t="e">
        <f>#VALUE!</f>
        <v>#VALUE!</v>
      </c>
      <c r="D701" s="26" t="e">
        <f>#VALUE!</f>
        <v>#VALUE!</v>
      </c>
      <c r="E701" s="18" t="e">
        <f>#VALUE!</f>
        <v>#VALUE!</v>
      </c>
      <c r="F701" s="18" t="e">
        <f>#VALUE!</f>
        <v>#VALUE!</v>
      </c>
      <c r="G701" s="22">
        <v>0</v>
      </c>
      <c r="H701" s="22">
        <v>0</v>
      </c>
      <c r="I701" s="19" t="e">
        <f>#VALUE!</f>
        <v>#VALUE!</v>
      </c>
      <c r="J701" s="19" t="e">
        <f>#VALUE!</f>
        <v>#VALUE!</v>
      </c>
      <c r="K701" s="22">
        <v>0</v>
      </c>
      <c r="L701" s="22">
        <v>0</v>
      </c>
      <c r="M701" s="17"/>
    </row>
    <row r="702" spans="1:13">
      <c r="A702" s="25">
        <v>697</v>
      </c>
      <c r="B702" s="26" t="e">
        <f>#VALUE!</f>
        <v>#VALUE!</v>
      </c>
      <c r="C702" s="26" t="e">
        <f>#VALUE!</f>
        <v>#VALUE!</v>
      </c>
      <c r="D702" s="26" t="e">
        <f>#VALUE!</f>
        <v>#VALUE!</v>
      </c>
      <c r="E702" s="18" t="e">
        <f>#VALUE!</f>
        <v>#VALUE!</v>
      </c>
      <c r="F702" s="18" t="e">
        <f>#VALUE!</f>
        <v>#VALUE!</v>
      </c>
      <c r="G702" s="22">
        <v>0</v>
      </c>
      <c r="H702" s="22">
        <v>0</v>
      </c>
      <c r="I702" s="19" t="e">
        <f>#VALUE!</f>
        <v>#VALUE!</v>
      </c>
      <c r="J702" s="19" t="e">
        <f>#VALUE!</f>
        <v>#VALUE!</v>
      </c>
      <c r="K702" s="22">
        <v>0</v>
      </c>
      <c r="L702" s="22">
        <v>0</v>
      </c>
      <c r="M702" s="17"/>
    </row>
    <row r="703" spans="1:13">
      <c r="A703" s="25">
        <v>698</v>
      </c>
      <c r="B703" s="26" t="e">
        <f>#VALUE!</f>
        <v>#VALUE!</v>
      </c>
      <c r="C703" s="26" t="e">
        <f>#VALUE!</f>
        <v>#VALUE!</v>
      </c>
      <c r="D703" s="26" t="e">
        <f>#VALUE!</f>
        <v>#VALUE!</v>
      </c>
      <c r="E703" s="18" t="e">
        <f>#VALUE!</f>
        <v>#VALUE!</v>
      </c>
      <c r="F703" s="18" t="e">
        <f>#VALUE!</f>
        <v>#VALUE!</v>
      </c>
      <c r="G703" s="22">
        <v>0</v>
      </c>
      <c r="H703" s="22">
        <v>0</v>
      </c>
      <c r="I703" s="19" t="e">
        <f>#VALUE!</f>
        <v>#VALUE!</v>
      </c>
      <c r="J703" s="19" t="e">
        <f>#VALUE!</f>
        <v>#VALUE!</v>
      </c>
      <c r="K703" s="22">
        <v>0</v>
      </c>
      <c r="L703" s="22">
        <v>0</v>
      </c>
      <c r="M703" s="17"/>
    </row>
    <row r="704" spans="1:13">
      <c r="A704" s="25">
        <v>699</v>
      </c>
      <c r="B704" s="26" t="e">
        <f>#VALUE!</f>
        <v>#VALUE!</v>
      </c>
      <c r="C704" s="26" t="e">
        <f>#VALUE!</f>
        <v>#VALUE!</v>
      </c>
      <c r="D704" s="26" t="e">
        <f>#VALUE!</f>
        <v>#VALUE!</v>
      </c>
      <c r="E704" s="18" t="e">
        <f>#VALUE!</f>
        <v>#VALUE!</v>
      </c>
      <c r="F704" s="18" t="e">
        <f>#VALUE!</f>
        <v>#VALUE!</v>
      </c>
      <c r="G704" s="22">
        <v>0</v>
      </c>
      <c r="H704" s="22">
        <v>0</v>
      </c>
      <c r="I704" s="19" t="e">
        <f>#VALUE!</f>
        <v>#VALUE!</v>
      </c>
      <c r="J704" s="19" t="e">
        <f>#VALUE!</f>
        <v>#VALUE!</v>
      </c>
      <c r="K704" s="22">
        <v>0</v>
      </c>
      <c r="L704" s="22">
        <v>0</v>
      </c>
      <c r="M704" s="17"/>
    </row>
    <row r="705" spans="1:13">
      <c r="A705" s="25">
        <v>700</v>
      </c>
      <c r="B705" s="26" t="e">
        <f>#VALUE!</f>
        <v>#VALUE!</v>
      </c>
      <c r="C705" s="26" t="e">
        <f>#VALUE!</f>
        <v>#VALUE!</v>
      </c>
      <c r="D705" s="26" t="e">
        <f>#VALUE!</f>
        <v>#VALUE!</v>
      </c>
      <c r="E705" s="18" t="e">
        <f>#VALUE!</f>
        <v>#VALUE!</v>
      </c>
      <c r="F705" s="18" t="e">
        <f>#VALUE!</f>
        <v>#VALUE!</v>
      </c>
      <c r="G705" s="22">
        <v>0</v>
      </c>
      <c r="H705" s="22">
        <v>0</v>
      </c>
      <c r="I705" s="19" t="e">
        <f>#VALUE!</f>
        <v>#VALUE!</v>
      </c>
      <c r="J705" s="19" t="e">
        <f>#VALUE!</f>
        <v>#VALUE!</v>
      </c>
      <c r="K705" s="22">
        <v>0</v>
      </c>
      <c r="L705" s="22">
        <v>0</v>
      </c>
      <c r="M705" s="17"/>
    </row>
    <row r="706" spans="1:13">
      <c r="A706" s="25">
        <v>701</v>
      </c>
      <c r="B706" s="26" t="e">
        <f>#VALUE!</f>
        <v>#VALUE!</v>
      </c>
      <c r="C706" s="26" t="e">
        <f>#VALUE!</f>
        <v>#VALUE!</v>
      </c>
      <c r="D706" s="26" t="e">
        <f>#VALUE!</f>
        <v>#VALUE!</v>
      </c>
      <c r="E706" s="18" t="e">
        <f>#VALUE!</f>
        <v>#VALUE!</v>
      </c>
      <c r="F706" s="18" t="e">
        <f>#VALUE!</f>
        <v>#VALUE!</v>
      </c>
      <c r="G706" s="22">
        <v>0</v>
      </c>
      <c r="H706" s="22">
        <v>0</v>
      </c>
      <c r="I706" s="19" t="e">
        <f>#VALUE!</f>
        <v>#VALUE!</v>
      </c>
      <c r="J706" s="19" t="e">
        <f>#VALUE!</f>
        <v>#VALUE!</v>
      </c>
      <c r="K706" s="22">
        <v>0</v>
      </c>
      <c r="L706" s="22">
        <v>0</v>
      </c>
      <c r="M706" s="17"/>
    </row>
    <row r="707" spans="1:13">
      <c r="A707" s="25">
        <v>702</v>
      </c>
      <c r="B707" s="26" t="e">
        <f>#VALUE!</f>
        <v>#VALUE!</v>
      </c>
      <c r="C707" s="26" t="e">
        <f>#VALUE!</f>
        <v>#VALUE!</v>
      </c>
      <c r="D707" s="26" t="e">
        <f>#VALUE!</f>
        <v>#VALUE!</v>
      </c>
      <c r="E707" s="18" t="e">
        <f>#VALUE!</f>
        <v>#VALUE!</v>
      </c>
      <c r="F707" s="18" t="e">
        <f>#VALUE!</f>
        <v>#VALUE!</v>
      </c>
      <c r="G707" s="22">
        <v>0</v>
      </c>
      <c r="H707" s="22">
        <v>0</v>
      </c>
      <c r="I707" s="19" t="e">
        <f>#VALUE!</f>
        <v>#VALUE!</v>
      </c>
      <c r="J707" s="19" t="e">
        <f>#VALUE!</f>
        <v>#VALUE!</v>
      </c>
      <c r="K707" s="22">
        <v>0</v>
      </c>
      <c r="L707" s="22">
        <v>0</v>
      </c>
      <c r="M707" s="17"/>
    </row>
    <row r="708" spans="1:13">
      <c r="A708" s="25">
        <v>703</v>
      </c>
      <c r="B708" s="26" t="e">
        <f>#VALUE!</f>
        <v>#VALUE!</v>
      </c>
      <c r="C708" s="26" t="e">
        <f>#VALUE!</f>
        <v>#VALUE!</v>
      </c>
      <c r="D708" s="26" t="e">
        <f>#VALUE!</f>
        <v>#VALUE!</v>
      </c>
      <c r="E708" s="18" t="e">
        <f>#VALUE!</f>
        <v>#VALUE!</v>
      </c>
      <c r="F708" s="18" t="e">
        <f>#VALUE!</f>
        <v>#VALUE!</v>
      </c>
      <c r="G708" s="22">
        <v>0</v>
      </c>
      <c r="H708" s="22">
        <v>0</v>
      </c>
      <c r="I708" s="19" t="e">
        <f>#VALUE!</f>
        <v>#VALUE!</v>
      </c>
      <c r="J708" s="19" t="e">
        <f>#VALUE!</f>
        <v>#VALUE!</v>
      </c>
      <c r="K708" s="22">
        <v>0</v>
      </c>
      <c r="L708" s="22">
        <v>0</v>
      </c>
      <c r="M708" s="17"/>
    </row>
    <row r="709" spans="1:13">
      <c r="A709" s="25">
        <v>704</v>
      </c>
      <c r="B709" s="26" t="e">
        <f>#VALUE!</f>
        <v>#VALUE!</v>
      </c>
      <c r="C709" s="26" t="e">
        <f>#VALUE!</f>
        <v>#VALUE!</v>
      </c>
      <c r="D709" s="26" t="e">
        <f>#VALUE!</f>
        <v>#VALUE!</v>
      </c>
      <c r="E709" s="18" t="e">
        <f>#VALUE!</f>
        <v>#VALUE!</v>
      </c>
      <c r="F709" s="18" t="e">
        <f>#VALUE!</f>
        <v>#VALUE!</v>
      </c>
      <c r="G709" s="22">
        <v>0</v>
      </c>
      <c r="H709" s="22">
        <v>0</v>
      </c>
      <c r="I709" s="19" t="e">
        <f>#VALUE!</f>
        <v>#VALUE!</v>
      </c>
      <c r="J709" s="19" t="e">
        <f>#VALUE!</f>
        <v>#VALUE!</v>
      </c>
      <c r="K709" s="22">
        <v>0</v>
      </c>
      <c r="L709" s="22">
        <v>0</v>
      </c>
      <c r="M709" s="17"/>
    </row>
    <row r="710" spans="1:13">
      <c r="A710" s="25">
        <v>705</v>
      </c>
      <c r="B710" s="26" t="e">
        <f>#VALUE!</f>
        <v>#VALUE!</v>
      </c>
      <c r="C710" s="26" t="e">
        <f>#VALUE!</f>
        <v>#VALUE!</v>
      </c>
      <c r="D710" s="26" t="e">
        <f>#VALUE!</f>
        <v>#VALUE!</v>
      </c>
      <c r="E710" s="18" t="e">
        <f>#VALUE!</f>
        <v>#VALUE!</v>
      </c>
      <c r="F710" s="18" t="e">
        <f>#VALUE!</f>
        <v>#VALUE!</v>
      </c>
      <c r="G710" s="22">
        <v>0</v>
      </c>
      <c r="H710" s="22">
        <v>0</v>
      </c>
      <c r="I710" s="19" t="e">
        <f>#VALUE!</f>
        <v>#VALUE!</v>
      </c>
      <c r="J710" s="19" t="e">
        <f>#VALUE!</f>
        <v>#VALUE!</v>
      </c>
      <c r="K710" s="22">
        <v>0</v>
      </c>
      <c r="L710" s="22">
        <v>0</v>
      </c>
      <c r="M710" s="17"/>
    </row>
    <row r="711" spans="1:13">
      <c r="A711" s="25">
        <v>706</v>
      </c>
      <c r="B711" s="26" t="e">
        <f>#VALUE!</f>
        <v>#VALUE!</v>
      </c>
      <c r="C711" s="26" t="e">
        <f>#VALUE!</f>
        <v>#VALUE!</v>
      </c>
      <c r="D711" s="26" t="e">
        <f>#VALUE!</f>
        <v>#VALUE!</v>
      </c>
      <c r="E711" s="18" t="e">
        <f>#VALUE!</f>
        <v>#VALUE!</v>
      </c>
      <c r="F711" s="18" t="e">
        <f>#VALUE!</f>
        <v>#VALUE!</v>
      </c>
      <c r="G711" s="22">
        <v>0</v>
      </c>
      <c r="H711" s="22">
        <v>0</v>
      </c>
      <c r="I711" s="19" t="e">
        <f>#VALUE!</f>
        <v>#VALUE!</v>
      </c>
      <c r="J711" s="19" t="e">
        <f>#VALUE!</f>
        <v>#VALUE!</v>
      </c>
      <c r="K711" s="22">
        <v>0</v>
      </c>
      <c r="L711" s="22">
        <v>0</v>
      </c>
      <c r="M711" s="17"/>
    </row>
    <row r="712" spans="1:13">
      <c r="A712" s="25">
        <v>707</v>
      </c>
      <c r="B712" s="26" t="e">
        <f>#VALUE!</f>
        <v>#VALUE!</v>
      </c>
      <c r="C712" s="26" t="e">
        <f>#VALUE!</f>
        <v>#VALUE!</v>
      </c>
      <c r="D712" s="26" t="e">
        <f>#VALUE!</f>
        <v>#VALUE!</v>
      </c>
      <c r="E712" s="18" t="e">
        <f>#VALUE!</f>
        <v>#VALUE!</v>
      </c>
      <c r="F712" s="18" t="e">
        <f>#VALUE!</f>
        <v>#VALUE!</v>
      </c>
      <c r="G712" s="22">
        <v>0</v>
      </c>
      <c r="H712" s="22">
        <v>0</v>
      </c>
      <c r="I712" s="19" t="e">
        <f>#VALUE!</f>
        <v>#VALUE!</v>
      </c>
      <c r="J712" s="19" t="e">
        <f>#VALUE!</f>
        <v>#VALUE!</v>
      </c>
      <c r="K712" s="22">
        <v>0</v>
      </c>
      <c r="L712" s="22">
        <v>0</v>
      </c>
      <c r="M712" s="17"/>
    </row>
    <row r="713" spans="1:13">
      <c r="A713" s="25">
        <v>708</v>
      </c>
      <c r="B713" s="26" t="e">
        <f>#VALUE!</f>
        <v>#VALUE!</v>
      </c>
      <c r="C713" s="26" t="e">
        <f>#VALUE!</f>
        <v>#VALUE!</v>
      </c>
      <c r="D713" s="26" t="e">
        <f>#VALUE!</f>
        <v>#VALUE!</v>
      </c>
      <c r="E713" s="18" t="e">
        <f>#VALUE!</f>
        <v>#VALUE!</v>
      </c>
      <c r="F713" s="18" t="e">
        <f>#VALUE!</f>
        <v>#VALUE!</v>
      </c>
      <c r="G713" s="22">
        <v>0</v>
      </c>
      <c r="H713" s="22">
        <v>0</v>
      </c>
      <c r="I713" s="19" t="e">
        <f>#VALUE!</f>
        <v>#VALUE!</v>
      </c>
      <c r="J713" s="19" t="e">
        <f>#VALUE!</f>
        <v>#VALUE!</v>
      </c>
      <c r="K713" s="22">
        <v>0</v>
      </c>
      <c r="L713" s="22">
        <v>0</v>
      </c>
      <c r="M713" s="17"/>
    </row>
    <row r="714" spans="1:13">
      <c r="A714" s="25">
        <v>709</v>
      </c>
      <c r="B714" s="26" t="e">
        <f>#VALUE!</f>
        <v>#VALUE!</v>
      </c>
      <c r="C714" s="26" t="e">
        <f>#VALUE!</f>
        <v>#VALUE!</v>
      </c>
      <c r="D714" s="26" t="e">
        <f>#VALUE!</f>
        <v>#VALUE!</v>
      </c>
      <c r="E714" s="18" t="e">
        <f>#VALUE!</f>
        <v>#VALUE!</v>
      </c>
      <c r="F714" s="18" t="e">
        <f>#VALUE!</f>
        <v>#VALUE!</v>
      </c>
      <c r="G714" s="22">
        <v>0</v>
      </c>
      <c r="H714" s="22">
        <v>0</v>
      </c>
      <c r="I714" s="19" t="e">
        <f>#VALUE!</f>
        <v>#VALUE!</v>
      </c>
      <c r="J714" s="19" t="e">
        <f>#VALUE!</f>
        <v>#VALUE!</v>
      </c>
      <c r="K714" s="22">
        <v>0</v>
      </c>
      <c r="L714" s="22">
        <v>0</v>
      </c>
      <c r="M714" s="17"/>
    </row>
    <row r="715" spans="1:13">
      <c r="A715" s="25">
        <v>710</v>
      </c>
      <c r="B715" s="26" t="e">
        <f>#VALUE!</f>
        <v>#VALUE!</v>
      </c>
      <c r="C715" s="26" t="e">
        <f>#VALUE!</f>
        <v>#VALUE!</v>
      </c>
      <c r="D715" s="26" t="e">
        <f>#VALUE!</f>
        <v>#VALUE!</v>
      </c>
      <c r="E715" s="18" t="e">
        <f>#VALUE!</f>
        <v>#VALUE!</v>
      </c>
      <c r="F715" s="18" t="e">
        <f>#VALUE!</f>
        <v>#VALUE!</v>
      </c>
      <c r="G715" s="22">
        <v>0</v>
      </c>
      <c r="H715" s="22">
        <v>0</v>
      </c>
      <c r="I715" s="19" t="e">
        <f>#VALUE!</f>
        <v>#VALUE!</v>
      </c>
      <c r="J715" s="19" t="e">
        <f>#VALUE!</f>
        <v>#VALUE!</v>
      </c>
      <c r="K715" s="22">
        <v>0</v>
      </c>
      <c r="L715" s="22">
        <v>0</v>
      </c>
      <c r="M715" s="17"/>
    </row>
    <row r="716" spans="1:13">
      <c r="A716" s="25">
        <v>711</v>
      </c>
      <c r="B716" s="26" t="e">
        <f>#VALUE!</f>
        <v>#VALUE!</v>
      </c>
      <c r="C716" s="26" t="e">
        <f>#VALUE!</f>
        <v>#VALUE!</v>
      </c>
      <c r="D716" s="26" t="e">
        <f>#VALUE!</f>
        <v>#VALUE!</v>
      </c>
      <c r="E716" s="18" t="e">
        <f>#VALUE!</f>
        <v>#VALUE!</v>
      </c>
      <c r="F716" s="18" t="e">
        <f>#VALUE!</f>
        <v>#VALUE!</v>
      </c>
      <c r="G716" s="22">
        <v>0</v>
      </c>
      <c r="H716" s="22">
        <v>0</v>
      </c>
      <c r="I716" s="19" t="e">
        <f>#VALUE!</f>
        <v>#VALUE!</v>
      </c>
      <c r="J716" s="19" t="e">
        <f>#VALUE!</f>
        <v>#VALUE!</v>
      </c>
      <c r="K716" s="22">
        <v>0</v>
      </c>
      <c r="L716" s="22">
        <v>0</v>
      </c>
      <c r="M716" s="17"/>
    </row>
    <row r="717" spans="1:13">
      <c r="A717" s="25">
        <v>712</v>
      </c>
      <c r="B717" s="26" t="e">
        <f>#VALUE!</f>
        <v>#VALUE!</v>
      </c>
      <c r="C717" s="26" t="e">
        <f>#VALUE!</f>
        <v>#VALUE!</v>
      </c>
      <c r="D717" s="26" t="e">
        <f>#VALUE!</f>
        <v>#VALUE!</v>
      </c>
      <c r="E717" s="18" t="e">
        <f>#VALUE!</f>
        <v>#VALUE!</v>
      </c>
      <c r="F717" s="18" t="e">
        <f>#VALUE!</f>
        <v>#VALUE!</v>
      </c>
      <c r="G717" s="22">
        <v>0</v>
      </c>
      <c r="H717" s="22">
        <v>0</v>
      </c>
      <c r="I717" s="19" t="e">
        <f>#VALUE!</f>
        <v>#VALUE!</v>
      </c>
      <c r="J717" s="19" t="e">
        <f>#VALUE!</f>
        <v>#VALUE!</v>
      </c>
      <c r="K717" s="22">
        <v>0</v>
      </c>
      <c r="L717" s="22">
        <v>0</v>
      </c>
      <c r="M717" s="17"/>
    </row>
    <row r="718" spans="1:13">
      <c r="A718" s="25">
        <v>713</v>
      </c>
      <c r="B718" s="26" t="e">
        <f>#VALUE!</f>
        <v>#VALUE!</v>
      </c>
      <c r="C718" s="26" t="e">
        <f>#VALUE!</f>
        <v>#VALUE!</v>
      </c>
      <c r="D718" s="26" t="e">
        <f>#VALUE!</f>
        <v>#VALUE!</v>
      </c>
      <c r="E718" s="18" t="e">
        <f>#VALUE!</f>
        <v>#VALUE!</v>
      </c>
      <c r="F718" s="18" t="e">
        <f>#VALUE!</f>
        <v>#VALUE!</v>
      </c>
      <c r="G718" s="22">
        <v>0</v>
      </c>
      <c r="H718" s="22">
        <v>0</v>
      </c>
      <c r="I718" s="19" t="e">
        <f>#VALUE!</f>
        <v>#VALUE!</v>
      </c>
      <c r="J718" s="19" t="e">
        <f>#VALUE!</f>
        <v>#VALUE!</v>
      </c>
      <c r="K718" s="22">
        <v>0</v>
      </c>
      <c r="L718" s="22">
        <v>0</v>
      </c>
      <c r="M718" s="17"/>
    </row>
    <row r="719" spans="1:13">
      <c r="A719" s="25">
        <v>714</v>
      </c>
      <c r="B719" s="26" t="e">
        <f>#VALUE!</f>
        <v>#VALUE!</v>
      </c>
      <c r="C719" s="26" t="e">
        <f>#VALUE!</f>
        <v>#VALUE!</v>
      </c>
      <c r="D719" s="26" t="e">
        <f>#VALUE!</f>
        <v>#VALUE!</v>
      </c>
      <c r="E719" s="18" t="e">
        <f>#VALUE!</f>
        <v>#VALUE!</v>
      </c>
      <c r="F719" s="18" t="e">
        <f>#VALUE!</f>
        <v>#VALUE!</v>
      </c>
      <c r="G719" s="22">
        <v>0</v>
      </c>
      <c r="H719" s="22">
        <v>0</v>
      </c>
      <c r="I719" s="19" t="e">
        <f>#VALUE!</f>
        <v>#VALUE!</v>
      </c>
      <c r="J719" s="19" t="e">
        <f>#VALUE!</f>
        <v>#VALUE!</v>
      </c>
      <c r="K719" s="22">
        <v>0</v>
      </c>
      <c r="L719" s="22">
        <v>0</v>
      </c>
      <c r="M719" s="17"/>
    </row>
    <row r="720" spans="1:13">
      <c r="A720" s="25">
        <v>715</v>
      </c>
      <c r="B720" s="26" t="e">
        <f>#VALUE!</f>
        <v>#VALUE!</v>
      </c>
      <c r="C720" s="26" t="e">
        <f>#VALUE!</f>
        <v>#VALUE!</v>
      </c>
      <c r="D720" s="26" t="e">
        <f>#VALUE!</f>
        <v>#VALUE!</v>
      </c>
      <c r="E720" s="18" t="e">
        <f>#VALUE!</f>
        <v>#VALUE!</v>
      </c>
      <c r="F720" s="18" t="e">
        <f>#VALUE!</f>
        <v>#VALUE!</v>
      </c>
      <c r="G720" s="22">
        <v>0</v>
      </c>
      <c r="H720" s="22">
        <v>0</v>
      </c>
      <c r="I720" s="19" t="e">
        <f>#VALUE!</f>
        <v>#VALUE!</v>
      </c>
      <c r="J720" s="19" t="e">
        <f>#VALUE!</f>
        <v>#VALUE!</v>
      </c>
      <c r="K720" s="22">
        <v>0</v>
      </c>
      <c r="L720" s="22">
        <v>0</v>
      </c>
      <c r="M720" s="17"/>
    </row>
    <row r="721" spans="1:13">
      <c r="A721" s="25">
        <v>716</v>
      </c>
      <c r="B721" s="26" t="e">
        <f>#VALUE!</f>
        <v>#VALUE!</v>
      </c>
      <c r="C721" s="26" t="e">
        <f>#VALUE!</f>
        <v>#VALUE!</v>
      </c>
      <c r="D721" s="26" t="e">
        <f>#VALUE!</f>
        <v>#VALUE!</v>
      </c>
      <c r="E721" s="18" t="e">
        <f>#VALUE!</f>
        <v>#VALUE!</v>
      </c>
      <c r="F721" s="18" t="e">
        <f>#VALUE!</f>
        <v>#VALUE!</v>
      </c>
      <c r="G721" s="22">
        <v>0</v>
      </c>
      <c r="H721" s="22">
        <v>0</v>
      </c>
      <c r="I721" s="19" t="e">
        <f>#VALUE!</f>
        <v>#VALUE!</v>
      </c>
      <c r="J721" s="19" t="e">
        <f>#VALUE!</f>
        <v>#VALUE!</v>
      </c>
      <c r="K721" s="22">
        <v>0</v>
      </c>
      <c r="L721" s="22">
        <v>0</v>
      </c>
      <c r="M721" s="17"/>
    </row>
    <row r="722" spans="1:13">
      <c r="A722" s="25">
        <v>717</v>
      </c>
      <c r="B722" s="26" t="e">
        <f>#VALUE!</f>
        <v>#VALUE!</v>
      </c>
      <c r="C722" s="26" t="e">
        <f>#VALUE!</f>
        <v>#VALUE!</v>
      </c>
      <c r="D722" s="26" t="e">
        <f>#VALUE!</f>
        <v>#VALUE!</v>
      </c>
      <c r="E722" s="18" t="e">
        <f>#VALUE!</f>
        <v>#VALUE!</v>
      </c>
      <c r="F722" s="18" t="e">
        <f>#VALUE!</f>
        <v>#VALUE!</v>
      </c>
      <c r="G722" s="22">
        <v>0</v>
      </c>
      <c r="H722" s="22">
        <v>0</v>
      </c>
      <c r="I722" s="19" t="e">
        <f>#VALUE!</f>
        <v>#VALUE!</v>
      </c>
      <c r="J722" s="19" t="e">
        <f>#VALUE!</f>
        <v>#VALUE!</v>
      </c>
      <c r="K722" s="22">
        <v>0</v>
      </c>
      <c r="L722" s="22">
        <v>0</v>
      </c>
      <c r="M722" s="17"/>
    </row>
    <row r="723" spans="1:13">
      <c r="A723" s="25">
        <v>718</v>
      </c>
      <c r="B723" s="26" t="e">
        <f>#VALUE!</f>
        <v>#VALUE!</v>
      </c>
      <c r="C723" s="26" t="e">
        <f>#VALUE!</f>
        <v>#VALUE!</v>
      </c>
      <c r="D723" s="26" t="e">
        <f>#VALUE!</f>
        <v>#VALUE!</v>
      </c>
      <c r="E723" s="18" t="e">
        <f>#VALUE!</f>
        <v>#VALUE!</v>
      </c>
      <c r="F723" s="18" t="e">
        <f>#VALUE!</f>
        <v>#VALUE!</v>
      </c>
      <c r="G723" s="22">
        <v>0</v>
      </c>
      <c r="H723" s="22">
        <v>0</v>
      </c>
      <c r="I723" s="19" t="e">
        <f>#VALUE!</f>
        <v>#VALUE!</v>
      </c>
      <c r="J723" s="19" t="e">
        <f>#VALUE!</f>
        <v>#VALUE!</v>
      </c>
      <c r="K723" s="22">
        <v>0</v>
      </c>
      <c r="L723" s="22">
        <v>0</v>
      </c>
      <c r="M723" s="17"/>
    </row>
    <row r="724" spans="1:13">
      <c r="A724" s="25">
        <v>719</v>
      </c>
      <c r="B724" s="26" t="e">
        <f>#VALUE!</f>
        <v>#VALUE!</v>
      </c>
      <c r="C724" s="26" t="e">
        <f>#VALUE!</f>
        <v>#VALUE!</v>
      </c>
      <c r="D724" s="26" t="e">
        <f>#VALUE!</f>
        <v>#VALUE!</v>
      </c>
      <c r="E724" s="18" t="e">
        <f>#VALUE!</f>
        <v>#VALUE!</v>
      </c>
      <c r="F724" s="18" t="e">
        <f>#VALUE!</f>
        <v>#VALUE!</v>
      </c>
      <c r="G724" s="22">
        <v>0</v>
      </c>
      <c r="H724" s="22">
        <v>0</v>
      </c>
      <c r="I724" s="19" t="e">
        <f>#VALUE!</f>
        <v>#VALUE!</v>
      </c>
      <c r="J724" s="19" t="e">
        <f>#VALUE!</f>
        <v>#VALUE!</v>
      </c>
      <c r="K724" s="22">
        <v>0</v>
      </c>
      <c r="L724" s="22">
        <v>0</v>
      </c>
      <c r="M724" s="17"/>
    </row>
    <row r="725" spans="1:13">
      <c r="A725" s="25">
        <v>720</v>
      </c>
      <c r="B725" s="26" t="e">
        <f>#VALUE!</f>
        <v>#VALUE!</v>
      </c>
      <c r="C725" s="26" t="e">
        <f>#VALUE!</f>
        <v>#VALUE!</v>
      </c>
      <c r="D725" s="26" t="e">
        <f>#VALUE!</f>
        <v>#VALUE!</v>
      </c>
      <c r="E725" s="18" t="e">
        <f>#VALUE!</f>
        <v>#VALUE!</v>
      </c>
      <c r="F725" s="18" t="e">
        <f>#VALUE!</f>
        <v>#VALUE!</v>
      </c>
      <c r="G725" s="22">
        <v>0</v>
      </c>
      <c r="H725" s="22">
        <v>0</v>
      </c>
      <c r="I725" s="19" t="e">
        <f>#VALUE!</f>
        <v>#VALUE!</v>
      </c>
      <c r="J725" s="19" t="e">
        <f>#VALUE!</f>
        <v>#VALUE!</v>
      </c>
      <c r="K725" s="22">
        <v>0</v>
      </c>
      <c r="L725" s="22">
        <v>0</v>
      </c>
      <c r="M725" s="17"/>
    </row>
    <row r="726" spans="1:13">
      <c r="A726" s="25">
        <v>721</v>
      </c>
      <c r="B726" s="26" t="e">
        <f>#VALUE!</f>
        <v>#VALUE!</v>
      </c>
      <c r="C726" s="26" t="e">
        <f>#VALUE!</f>
        <v>#VALUE!</v>
      </c>
      <c r="D726" s="26" t="e">
        <f>#VALUE!</f>
        <v>#VALUE!</v>
      </c>
      <c r="E726" s="18" t="e">
        <f>#VALUE!</f>
        <v>#VALUE!</v>
      </c>
      <c r="F726" s="18" t="e">
        <f>#VALUE!</f>
        <v>#VALUE!</v>
      </c>
      <c r="G726" s="22">
        <v>0</v>
      </c>
      <c r="H726" s="22">
        <v>0</v>
      </c>
      <c r="I726" s="19" t="e">
        <f>#VALUE!</f>
        <v>#VALUE!</v>
      </c>
      <c r="J726" s="19" t="e">
        <f>#VALUE!</f>
        <v>#VALUE!</v>
      </c>
      <c r="K726" s="22">
        <v>0</v>
      </c>
      <c r="L726" s="22">
        <v>0</v>
      </c>
      <c r="M726" s="17"/>
    </row>
    <row r="727" spans="1:13">
      <c r="A727" s="25">
        <v>722</v>
      </c>
      <c r="B727" s="26" t="e">
        <f>#VALUE!</f>
        <v>#VALUE!</v>
      </c>
      <c r="C727" s="26" t="e">
        <f>#VALUE!</f>
        <v>#VALUE!</v>
      </c>
      <c r="D727" s="26" t="e">
        <f>#VALUE!</f>
        <v>#VALUE!</v>
      </c>
      <c r="E727" s="18" t="e">
        <f>#VALUE!</f>
        <v>#VALUE!</v>
      </c>
      <c r="F727" s="18" t="e">
        <f>#VALUE!</f>
        <v>#VALUE!</v>
      </c>
      <c r="G727" s="22">
        <v>0</v>
      </c>
      <c r="H727" s="22">
        <v>0</v>
      </c>
      <c r="I727" s="19" t="e">
        <f>#VALUE!</f>
        <v>#VALUE!</v>
      </c>
      <c r="J727" s="19" t="e">
        <f>#VALUE!</f>
        <v>#VALUE!</v>
      </c>
      <c r="K727" s="22">
        <v>0</v>
      </c>
      <c r="L727" s="22">
        <v>0</v>
      </c>
      <c r="M727" s="17"/>
    </row>
    <row r="728" spans="1:13">
      <c r="A728" s="25">
        <v>723</v>
      </c>
      <c r="B728" s="26" t="e">
        <f>#VALUE!</f>
        <v>#VALUE!</v>
      </c>
      <c r="C728" s="26" t="e">
        <f>#VALUE!</f>
        <v>#VALUE!</v>
      </c>
      <c r="D728" s="26" t="e">
        <f>#VALUE!</f>
        <v>#VALUE!</v>
      </c>
      <c r="E728" s="18" t="e">
        <f>#VALUE!</f>
        <v>#VALUE!</v>
      </c>
      <c r="F728" s="18" t="e">
        <f>#VALUE!</f>
        <v>#VALUE!</v>
      </c>
      <c r="G728" s="22">
        <v>0</v>
      </c>
      <c r="H728" s="22">
        <v>0</v>
      </c>
      <c r="I728" s="19" t="e">
        <f>#VALUE!</f>
        <v>#VALUE!</v>
      </c>
      <c r="J728" s="19" t="e">
        <f>#VALUE!</f>
        <v>#VALUE!</v>
      </c>
      <c r="K728" s="22">
        <v>0</v>
      </c>
      <c r="L728" s="22">
        <v>0</v>
      </c>
      <c r="M728" s="17"/>
    </row>
    <row r="729" spans="1:13">
      <c r="A729" s="25">
        <v>724</v>
      </c>
      <c r="B729" s="26" t="e">
        <f>#VALUE!</f>
        <v>#VALUE!</v>
      </c>
      <c r="C729" s="26" t="e">
        <f>#VALUE!</f>
        <v>#VALUE!</v>
      </c>
      <c r="D729" s="26" t="e">
        <f>#VALUE!</f>
        <v>#VALUE!</v>
      </c>
      <c r="E729" s="18" t="e">
        <f>#VALUE!</f>
        <v>#VALUE!</v>
      </c>
      <c r="F729" s="18" t="e">
        <f>#VALUE!</f>
        <v>#VALUE!</v>
      </c>
      <c r="G729" s="22">
        <v>0</v>
      </c>
      <c r="H729" s="22">
        <v>0</v>
      </c>
      <c r="I729" s="19" t="e">
        <f>#VALUE!</f>
        <v>#VALUE!</v>
      </c>
      <c r="J729" s="19" t="e">
        <f>#VALUE!</f>
        <v>#VALUE!</v>
      </c>
      <c r="K729" s="22">
        <v>0</v>
      </c>
      <c r="L729" s="22">
        <v>0</v>
      </c>
      <c r="M729" s="17"/>
    </row>
    <row r="730" spans="1:13">
      <c r="A730" s="25">
        <v>725</v>
      </c>
      <c r="B730" s="26" t="e">
        <f>#VALUE!</f>
        <v>#VALUE!</v>
      </c>
      <c r="C730" s="26" t="e">
        <f>#VALUE!</f>
        <v>#VALUE!</v>
      </c>
      <c r="D730" s="26" t="e">
        <f>#VALUE!</f>
        <v>#VALUE!</v>
      </c>
      <c r="E730" s="18" t="e">
        <f>#VALUE!</f>
        <v>#VALUE!</v>
      </c>
      <c r="F730" s="18" t="e">
        <f>#VALUE!</f>
        <v>#VALUE!</v>
      </c>
      <c r="G730" s="22">
        <v>0</v>
      </c>
      <c r="H730" s="22">
        <v>0</v>
      </c>
      <c r="I730" s="19" t="e">
        <f>#VALUE!</f>
        <v>#VALUE!</v>
      </c>
      <c r="J730" s="19" t="e">
        <f>#VALUE!</f>
        <v>#VALUE!</v>
      </c>
      <c r="K730" s="22">
        <v>0</v>
      </c>
      <c r="L730" s="22">
        <v>0</v>
      </c>
      <c r="M730" s="17"/>
    </row>
    <row r="731" spans="1:13">
      <c r="A731" s="25">
        <v>726</v>
      </c>
      <c r="B731" s="26" t="e">
        <f>#VALUE!</f>
        <v>#VALUE!</v>
      </c>
      <c r="C731" s="26" t="e">
        <f>#VALUE!</f>
        <v>#VALUE!</v>
      </c>
      <c r="D731" s="26" t="e">
        <f>#VALUE!</f>
        <v>#VALUE!</v>
      </c>
      <c r="E731" s="18" t="e">
        <f>#VALUE!</f>
        <v>#VALUE!</v>
      </c>
      <c r="F731" s="18" t="e">
        <f>#VALUE!</f>
        <v>#VALUE!</v>
      </c>
      <c r="G731" s="22">
        <v>0</v>
      </c>
      <c r="H731" s="22">
        <v>0</v>
      </c>
      <c r="I731" s="19" t="e">
        <f>#VALUE!</f>
        <v>#VALUE!</v>
      </c>
      <c r="J731" s="19" t="e">
        <f>#VALUE!</f>
        <v>#VALUE!</v>
      </c>
      <c r="K731" s="22">
        <v>0</v>
      </c>
      <c r="L731" s="22">
        <v>0</v>
      </c>
      <c r="M731" s="17"/>
    </row>
    <row r="732" spans="1:13">
      <c r="A732" s="25">
        <v>727</v>
      </c>
      <c r="B732" s="26" t="e">
        <f>#VALUE!</f>
        <v>#VALUE!</v>
      </c>
      <c r="C732" s="26" t="e">
        <f>#VALUE!</f>
        <v>#VALUE!</v>
      </c>
      <c r="D732" s="26" t="e">
        <f>#VALUE!</f>
        <v>#VALUE!</v>
      </c>
      <c r="E732" s="18" t="e">
        <f>#VALUE!</f>
        <v>#VALUE!</v>
      </c>
      <c r="F732" s="18" t="e">
        <f>#VALUE!</f>
        <v>#VALUE!</v>
      </c>
      <c r="G732" s="22">
        <v>0</v>
      </c>
      <c r="H732" s="22">
        <v>0</v>
      </c>
      <c r="I732" s="19" t="e">
        <f>#VALUE!</f>
        <v>#VALUE!</v>
      </c>
      <c r="J732" s="19" t="e">
        <f>#VALUE!</f>
        <v>#VALUE!</v>
      </c>
      <c r="K732" s="22">
        <v>0</v>
      </c>
      <c r="L732" s="22">
        <v>0</v>
      </c>
      <c r="M732" s="17"/>
    </row>
    <row r="733" spans="1:13">
      <c r="A733" s="25">
        <v>728</v>
      </c>
      <c r="B733" s="26" t="e">
        <f>#VALUE!</f>
        <v>#VALUE!</v>
      </c>
      <c r="C733" s="26" t="e">
        <f>#VALUE!</f>
        <v>#VALUE!</v>
      </c>
      <c r="D733" s="26" t="e">
        <f>#VALUE!</f>
        <v>#VALUE!</v>
      </c>
      <c r="E733" s="18" t="e">
        <f>#VALUE!</f>
        <v>#VALUE!</v>
      </c>
      <c r="F733" s="18" t="e">
        <f>#VALUE!</f>
        <v>#VALUE!</v>
      </c>
      <c r="G733" s="22">
        <v>0</v>
      </c>
      <c r="H733" s="22">
        <v>0</v>
      </c>
      <c r="I733" s="19" t="e">
        <f>#VALUE!</f>
        <v>#VALUE!</v>
      </c>
      <c r="J733" s="19" t="e">
        <f>#VALUE!</f>
        <v>#VALUE!</v>
      </c>
      <c r="K733" s="22">
        <v>0</v>
      </c>
      <c r="L733" s="22">
        <v>0</v>
      </c>
      <c r="M733" s="17"/>
    </row>
    <row r="734" spans="1:13">
      <c r="A734" s="25">
        <v>729</v>
      </c>
      <c r="B734" s="26" t="e">
        <f>#VALUE!</f>
        <v>#VALUE!</v>
      </c>
      <c r="C734" s="26" t="e">
        <f>#VALUE!</f>
        <v>#VALUE!</v>
      </c>
      <c r="D734" s="26" t="e">
        <f>#VALUE!</f>
        <v>#VALUE!</v>
      </c>
      <c r="E734" s="18" t="e">
        <f>#VALUE!</f>
        <v>#VALUE!</v>
      </c>
      <c r="F734" s="18" t="e">
        <f>#VALUE!</f>
        <v>#VALUE!</v>
      </c>
      <c r="G734" s="22">
        <v>0</v>
      </c>
      <c r="H734" s="22">
        <v>0</v>
      </c>
      <c r="I734" s="19" t="e">
        <f>#VALUE!</f>
        <v>#VALUE!</v>
      </c>
      <c r="J734" s="19" t="e">
        <f>#VALUE!</f>
        <v>#VALUE!</v>
      </c>
      <c r="K734" s="22">
        <v>0</v>
      </c>
      <c r="L734" s="22">
        <v>0</v>
      </c>
      <c r="M734" s="17"/>
    </row>
    <row r="735" spans="1:13">
      <c r="A735" s="25">
        <v>730</v>
      </c>
      <c r="B735" s="26" t="e">
        <f>#VALUE!</f>
        <v>#VALUE!</v>
      </c>
      <c r="C735" s="26" t="e">
        <f>#VALUE!</f>
        <v>#VALUE!</v>
      </c>
      <c r="D735" s="26" t="e">
        <f>#VALUE!</f>
        <v>#VALUE!</v>
      </c>
      <c r="E735" s="18" t="e">
        <f>#VALUE!</f>
        <v>#VALUE!</v>
      </c>
      <c r="F735" s="18" t="e">
        <f>#VALUE!</f>
        <v>#VALUE!</v>
      </c>
      <c r="G735" s="22">
        <v>0</v>
      </c>
      <c r="H735" s="22">
        <v>0</v>
      </c>
      <c r="I735" s="19" t="e">
        <f>#VALUE!</f>
        <v>#VALUE!</v>
      </c>
      <c r="J735" s="19" t="e">
        <f>#VALUE!</f>
        <v>#VALUE!</v>
      </c>
      <c r="K735" s="22">
        <v>0</v>
      </c>
      <c r="L735" s="22">
        <v>0</v>
      </c>
      <c r="M735" s="17"/>
    </row>
    <row r="736" spans="1:13">
      <c r="A736" s="25">
        <v>731</v>
      </c>
      <c r="B736" s="26" t="e">
        <f>#VALUE!</f>
        <v>#VALUE!</v>
      </c>
      <c r="C736" s="26" t="e">
        <f>#VALUE!</f>
        <v>#VALUE!</v>
      </c>
      <c r="D736" s="26" t="e">
        <f>#VALUE!</f>
        <v>#VALUE!</v>
      </c>
      <c r="E736" s="18" t="e">
        <f>#VALUE!</f>
        <v>#VALUE!</v>
      </c>
      <c r="F736" s="18" t="e">
        <f>#VALUE!</f>
        <v>#VALUE!</v>
      </c>
      <c r="G736" s="22">
        <v>0</v>
      </c>
      <c r="H736" s="22">
        <v>0</v>
      </c>
      <c r="I736" s="19" t="e">
        <f>#VALUE!</f>
        <v>#VALUE!</v>
      </c>
      <c r="J736" s="19" t="e">
        <f>#VALUE!</f>
        <v>#VALUE!</v>
      </c>
      <c r="K736" s="22">
        <v>0</v>
      </c>
      <c r="L736" s="22">
        <v>0</v>
      </c>
      <c r="M736" s="17"/>
    </row>
    <row r="737" spans="1:13">
      <c r="A737" s="25">
        <v>732</v>
      </c>
      <c r="B737" s="26" t="e">
        <f>#VALUE!</f>
        <v>#VALUE!</v>
      </c>
      <c r="C737" s="26" t="e">
        <f>#VALUE!</f>
        <v>#VALUE!</v>
      </c>
      <c r="D737" s="26" t="e">
        <f>#VALUE!</f>
        <v>#VALUE!</v>
      </c>
      <c r="E737" s="18" t="e">
        <f>#VALUE!</f>
        <v>#VALUE!</v>
      </c>
      <c r="F737" s="18" t="e">
        <f>#VALUE!</f>
        <v>#VALUE!</v>
      </c>
      <c r="G737" s="22">
        <v>0</v>
      </c>
      <c r="H737" s="22">
        <v>0</v>
      </c>
      <c r="I737" s="19" t="e">
        <f>#VALUE!</f>
        <v>#VALUE!</v>
      </c>
      <c r="J737" s="19" t="e">
        <f>#VALUE!</f>
        <v>#VALUE!</v>
      </c>
      <c r="K737" s="22">
        <v>0</v>
      </c>
      <c r="L737" s="22">
        <v>0</v>
      </c>
      <c r="M737" s="17"/>
    </row>
    <row r="738" spans="1:13">
      <c r="A738" s="25">
        <v>733</v>
      </c>
      <c r="B738" s="26" t="e">
        <f>#VALUE!</f>
        <v>#VALUE!</v>
      </c>
      <c r="C738" s="26" t="e">
        <f>#VALUE!</f>
        <v>#VALUE!</v>
      </c>
      <c r="D738" s="26" t="e">
        <f>#VALUE!</f>
        <v>#VALUE!</v>
      </c>
      <c r="E738" s="18" t="e">
        <f>#VALUE!</f>
        <v>#VALUE!</v>
      </c>
      <c r="F738" s="18" t="e">
        <f>#VALUE!</f>
        <v>#VALUE!</v>
      </c>
      <c r="G738" s="22">
        <v>0</v>
      </c>
      <c r="H738" s="22">
        <v>0</v>
      </c>
      <c r="I738" s="19" t="e">
        <f>#VALUE!</f>
        <v>#VALUE!</v>
      </c>
      <c r="J738" s="19" t="e">
        <f>#VALUE!</f>
        <v>#VALUE!</v>
      </c>
      <c r="K738" s="22">
        <v>0</v>
      </c>
      <c r="L738" s="22">
        <v>0</v>
      </c>
      <c r="M738" s="17"/>
    </row>
    <row r="739" spans="1:13">
      <c r="A739" s="25">
        <v>734</v>
      </c>
      <c r="B739" s="26" t="e">
        <f>#VALUE!</f>
        <v>#VALUE!</v>
      </c>
      <c r="C739" s="26" t="e">
        <f>#VALUE!</f>
        <v>#VALUE!</v>
      </c>
      <c r="D739" s="26" t="e">
        <f>#VALUE!</f>
        <v>#VALUE!</v>
      </c>
      <c r="E739" s="18" t="e">
        <f>#VALUE!</f>
        <v>#VALUE!</v>
      </c>
      <c r="F739" s="18" t="e">
        <f>#VALUE!</f>
        <v>#VALUE!</v>
      </c>
      <c r="G739" s="22">
        <v>0</v>
      </c>
      <c r="H739" s="22">
        <v>0</v>
      </c>
      <c r="I739" s="19" t="e">
        <f>#VALUE!</f>
        <v>#VALUE!</v>
      </c>
      <c r="J739" s="19" t="e">
        <f>#VALUE!</f>
        <v>#VALUE!</v>
      </c>
      <c r="K739" s="22">
        <v>0</v>
      </c>
      <c r="L739" s="22">
        <v>0</v>
      </c>
      <c r="M739" s="17"/>
    </row>
    <row r="740" spans="1:13">
      <c r="A740" s="25">
        <v>735</v>
      </c>
      <c r="B740" s="26" t="e">
        <f>#VALUE!</f>
        <v>#VALUE!</v>
      </c>
      <c r="C740" s="26" t="e">
        <f>#VALUE!</f>
        <v>#VALUE!</v>
      </c>
      <c r="D740" s="26" t="e">
        <f>#VALUE!</f>
        <v>#VALUE!</v>
      </c>
      <c r="E740" s="18" t="e">
        <f>#VALUE!</f>
        <v>#VALUE!</v>
      </c>
      <c r="F740" s="18" t="e">
        <f>#VALUE!</f>
        <v>#VALUE!</v>
      </c>
      <c r="G740" s="22">
        <v>0</v>
      </c>
      <c r="H740" s="22">
        <v>0</v>
      </c>
      <c r="I740" s="19" t="e">
        <f>#VALUE!</f>
        <v>#VALUE!</v>
      </c>
      <c r="J740" s="19" t="e">
        <f>#VALUE!</f>
        <v>#VALUE!</v>
      </c>
      <c r="K740" s="22">
        <v>0</v>
      </c>
      <c r="L740" s="22">
        <v>0</v>
      </c>
      <c r="M740" s="17"/>
    </row>
    <row r="741" spans="1:13">
      <c r="A741" s="25">
        <v>736</v>
      </c>
      <c r="B741" s="26" t="e">
        <f>#VALUE!</f>
        <v>#VALUE!</v>
      </c>
      <c r="C741" s="26" t="e">
        <f>#VALUE!</f>
        <v>#VALUE!</v>
      </c>
      <c r="D741" s="26" t="e">
        <f>#VALUE!</f>
        <v>#VALUE!</v>
      </c>
      <c r="E741" s="18" t="e">
        <f>#VALUE!</f>
        <v>#VALUE!</v>
      </c>
      <c r="F741" s="18" t="e">
        <f>#VALUE!</f>
        <v>#VALUE!</v>
      </c>
      <c r="G741" s="22">
        <v>0</v>
      </c>
      <c r="H741" s="22">
        <v>0</v>
      </c>
      <c r="I741" s="19" t="e">
        <f>#VALUE!</f>
        <v>#VALUE!</v>
      </c>
      <c r="J741" s="19" t="e">
        <f>#VALUE!</f>
        <v>#VALUE!</v>
      </c>
      <c r="K741" s="22">
        <v>0</v>
      </c>
      <c r="L741" s="22">
        <v>0</v>
      </c>
      <c r="M741" s="17"/>
    </row>
    <row r="742" spans="1:13">
      <c r="A742" s="25">
        <v>737</v>
      </c>
      <c r="B742" s="26" t="e">
        <f>#VALUE!</f>
        <v>#VALUE!</v>
      </c>
      <c r="C742" s="26" t="e">
        <f>#VALUE!</f>
        <v>#VALUE!</v>
      </c>
      <c r="D742" s="26" t="e">
        <f>#VALUE!</f>
        <v>#VALUE!</v>
      </c>
      <c r="E742" s="18" t="e">
        <f>#VALUE!</f>
        <v>#VALUE!</v>
      </c>
      <c r="F742" s="18" t="e">
        <f>#VALUE!</f>
        <v>#VALUE!</v>
      </c>
      <c r="G742" s="22">
        <v>0</v>
      </c>
      <c r="H742" s="22">
        <v>0</v>
      </c>
      <c r="I742" s="19" t="e">
        <f>#VALUE!</f>
        <v>#VALUE!</v>
      </c>
      <c r="J742" s="19" t="e">
        <f>#VALUE!</f>
        <v>#VALUE!</v>
      </c>
      <c r="K742" s="22">
        <v>0</v>
      </c>
      <c r="L742" s="22">
        <v>0</v>
      </c>
      <c r="M742" s="17"/>
    </row>
    <row r="743" spans="1:13">
      <c r="A743" s="25">
        <v>738</v>
      </c>
      <c r="B743" s="26" t="e">
        <f>#VALUE!</f>
        <v>#VALUE!</v>
      </c>
      <c r="C743" s="26" t="e">
        <f>#VALUE!</f>
        <v>#VALUE!</v>
      </c>
      <c r="D743" s="26" t="e">
        <f>#VALUE!</f>
        <v>#VALUE!</v>
      </c>
      <c r="E743" s="18" t="e">
        <f>#VALUE!</f>
        <v>#VALUE!</v>
      </c>
      <c r="F743" s="18" t="e">
        <f>#VALUE!</f>
        <v>#VALUE!</v>
      </c>
      <c r="G743" s="22">
        <v>0</v>
      </c>
      <c r="H743" s="22">
        <v>0</v>
      </c>
      <c r="I743" s="19" t="e">
        <f>#VALUE!</f>
        <v>#VALUE!</v>
      </c>
      <c r="J743" s="19" t="e">
        <f>#VALUE!</f>
        <v>#VALUE!</v>
      </c>
      <c r="K743" s="22">
        <v>0</v>
      </c>
      <c r="L743" s="22">
        <v>0</v>
      </c>
      <c r="M743" s="17"/>
    </row>
    <row r="744" spans="1:13">
      <c r="A744" s="25">
        <v>739</v>
      </c>
      <c r="B744" s="26" t="e">
        <f>#VALUE!</f>
        <v>#VALUE!</v>
      </c>
      <c r="C744" s="26" t="e">
        <f>#VALUE!</f>
        <v>#VALUE!</v>
      </c>
      <c r="D744" s="26" t="e">
        <f>#VALUE!</f>
        <v>#VALUE!</v>
      </c>
      <c r="E744" s="18" t="e">
        <f>#VALUE!</f>
        <v>#VALUE!</v>
      </c>
      <c r="F744" s="18" t="e">
        <f>#VALUE!</f>
        <v>#VALUE!</v>
      </c>
      <c r="G744" s="22">
        <v>0</v>
      </c>
      <c r="H744" s="22">
        <v>0</v>
      </c>
      <c r="I744" s="19" t="e">
        <f>#VALUE!</f>
        <v>#VALUE!</v>
      </c>
      <c r="J744" s="19" t="e">
        <f>#VALUE!</f>
        <v>#VALUE!</v>
      </c>
      <c r="K744" s="22">
        <v>0</v>
      </c>
      <c r="L744" s="22">
        <v>0</v>
      </c>
      <c r="M744" s="17"/>
    </row>
    <row r="745" spans="1:13">
      <c r="A745" s="25">
        <v>740</v>
      </c>
      <c r="B745" s="26" t="e">
        <f>#VALUE!</f>
        <v>#VALUE!</v>
      </c>
      <c r="C745" s="26" t="e">
        <f>#VALUE!</f>
        <v>#VALUE!</v>
      </c>
      <c r="D745" s="26" t="e">
        <f>#VALUE!</f>
        <v>#VALUE!</v>
      </c>
      <c r="E745" s="18" t="e">
        <f>#VALUE!</f>
        <v>#VALUE!</v>
      </c>
      <c r="F745" s="18" t="e">
        <f>#VALUE!</f>
        <v>#VALUE!</v>
      </c>
      <c r="G745" s="22">
        <v>0</v>
      </c>
      <c r="H745" s="22">
        <v>0</v>
      </c>
      <c r="I745" s="19" t="e">
        <f>#VALUE!</f>
        <v>#VALUE!</v>
      </c>
      <c r="J745" s="19" t="e">
        <f>#VALUE!</f>
        <v>#VALUE!</v>
      </c>
      <c r="K745" s="22">
        <v>0</v>
      </c>
      <c r="L745" s="22">
        <v>0</v>
      </c>
      <c r="M745" s="17"/>
    </row>
    <row r="746" spans="1:13">
      <c r="A746" s="25">
        <v>741</v>
      </c>
      <c r="B746" s="26" t="e">
        <f>#VALUE!</f>
        <v>#VALUE!</v>
      </c>
      <c r="C746" s="26" t="e">
        <f>#VALUE!</f>
        <v>#VALUE!</v>
      </c>
      <c r="D746" s="26" t="e">
        <f>#VALUE!</f>
        <v>#VALUE!</v>
      </c>
      <c r="E746" s="18" t="e">
        <f>#VALUE!</f>
        <v>#VALUE!</v>
      </c>
      <c r="F746" s="18" t="e">
        <f>#VALUE!</f>
        <v>#VALUE!</v>
      </c>
      <c r="G746" s="22">
        <v>0</v>
      </c>
      <c r="H746" s="22">
        <v>0</v>
      </c>
      <c r="I746" s="19" t="e">
        <f>#VALUE!</f>
        <v>#VALUE!</v>
      </c>
      <c r="J746" s="19" t="e">
        <f>#VALUE!</f>
        <v>#VALUE!</v>
      </c>
      <c r="K746" s="22">
        <v>0</v>
      </c>
      <c r="L746" s="22">
        <v>0</v>
      </c>
      <c r="M746" s="17"/>
    </row>
    <row r="747" spans="1:13">
      <c r="A747" s="25">
        <v>742</v>
      </c>
      <c r="B747" s="26" t="e">
        <f>#VALUE!</f>
        <v>#VALUE!</v>
      </c>
      <c r="C747" s="26" t="e">
        <f>#VALUE!</f>
        <v>#VALUE!</v>
      </c>
      <c r="D747" s="26" t="e">
        <f>#VALUE!</f>
        <v>#VALUE!</v>
      </c>
      <c r="E747" s="18" t="e">
        <f>#VALUE!</f>
        <v>#VALUE!</v>
      </c>
      <c r="F747" s="18" t="e">
        <f>#VALUE!</f>
        <v>#VALUE!</v>
      </c>
      <c r="G747" s="22">
        <v>0</v>
      </c>
      <c r="H747" s="22">
        <v>0</v>
      </c>
      <c r="I747" s="19" t="e">
        <f>#VALUE!</f>
        <v>#VALUE!</v>
      </c>
      <c r="J747" s="19" t="e">
        <f>#VALUE!</f>
        <v>#VALUE!</v>
      </c>
      <c r="K747" s="22">
        <v>0</v>
      </c>
      <c r="L747" s="22">
        <v>0</v>
      </c>
      <c r="M747" s="17"/>
    </row>
    <row r="748" spans="1:13">
      <c r="A748" s="25">
        <v>743</v>
      </c>
      <c r="B748" s="26" t="e">
        <f>#VALUE!</f>
        <v>#VALUE!</v>
      </c>
      <c r="C748" s="26" t="e">
        <f>#VALUE!</f>
        <v>#VALUE!</v>
      </c>
      <c r="D748" s="26" t="e">
        <f>#VALUE!</f>
        <v>#VALUE!</v>
      </c>
      <c r="E748" s="18" t="e">
        <f>#VALUE!</f>
        <v>#VALUE!</v>
      </c>
      <c r="F748" s="18" t="e">
        <f>#VALUE!</f>
        <v>#VALUE!</v>
      </c>
      <c r="G748" s="22">
        <v>0</v>
      </c>
      <c r="H748" s="22">
        <v>0</v>
      </c>
      <c r="I748" s="19" t="e">
        <f>#VALUE!</f>
        <v>#VALUE!</v>
      </c>
      <c r="J748" s="19" t="e">
        <f>#VALUE!</f>
        <v>#VALUE!</v>
      </c>
      <c r="K748" s="22">
        <v>0</v>
      </c>
      <c r="L748" s="22">
        <v>0</v>
      </c>
      <c r="M748" s="17"/>
    </row>
    <row r="749" spans="1:13">
      <c r="A749" s="25">
        <v>744</v>
      </c>
      <c r="B749" s="26" t="e">
        <f>#VALUE!</f>
        <v>#VALUE!</v>
      </c>
      <c r="C749" s="26" t="e">
        <f>#VALUE!</f>
        <v>#VALUE!</v>
      </c>
      <c r="D749" s="26" t="e">
        <f>#VALUE!</f>
        <v>#VALUE!</v>
      </c>
      <c r="E749" s="18" t="e">
        <f>#VALUE!</f>
        <v>#VALUE!</v>
      </c>
      <c r="F749" s="18" t="e">
        <f>#VALUE!</f>
        <v>#VALUE!</v>
      </c>
      <c r="G749" s="22">
        <v>0</v>
      </c>
      <c r="H749" s="22">
        <v>0</v>
      </c>
      <c r="I749" s="19" t="e">
        <f>#VALUE!</f>
        <v>#VALUE!</v>
      </c>
      <c r="J749" s="19" t="e">
        <f>#VALUE!</f>
        <v>#VALUE!</v>
      </c>
      <c r="K749" s="22">
        <v>0</v>
      </c>
      <c r="L749" s="22">
        <v>0</v>
      </c>
      <c r="M749" s="17"/>
    </row>
    <row r="750" spans="1:13">
      <c r="A750" s="25">
        <v>745</v>
      </c>
      <c r="B750" s="26" t="e">
        <f>#VALUE!</f>
        <v>#VALUE!</v>
      </c>
      <c r="C750" s="26" t="e">
        <f>#VALUE!</f>
        <v>#VALUE!</v>
      </c>
      <c r="D750" s="26" t="e">
        <f>#VALUE!</f>
        <v>#VALUE!</v>
      </c>
      <c r="E750" s="18" t="e">
        <f>#VALUE!</f>
        <v>#VALUE!</v>
      </c>
      <c r="F750" s="18" t="e">
        <f>#VALUE!</f>
        <v>#VALUE!</v>
      </c>
      <c r="G750" s="22">
        <v>0</v>
      </c>
      <c r="H750" s="22">
        <v>0</v>
      </c>
      <c r="I750" s="19" t="e">
        <f>#VALUE!</f>
        <v>#VALUE!</v>
      </c>
      <c r="J750" s="19" t="e">
        <f>#VALUE!</f>
        <v>#VALUE!</v>
      </c>
      <c r="K750" s="22">
        <v>0</v>
      </c>
      <c r="L750" s="22">
        <v>0</v>
      </c>
      <c r="M750" s="17"/>
    </row>
    <row r="751" spans="1:13">
      <c r="A751" s="25">
        <v>746</v>
      </c>
      <c r="B751" s="26" t="e">
        <f>#VALUE!</f>
        <v>#VALUE!</v>
      </c>
      <c r="C751" s="26" t="e">
        <f>#VALUE!</f>
        <v>#VALUE!</v>
      </c>
      <c r="D751" s="26" t="e">
        <f>#VALUE!</f>
        <v>#VALUE!</v>
      </c>
      <c r="E751" s="18" t="e">
        <f>#VALUE!</f>
        <v>#VALUE!</v>
      </c>
      <c r="F751" s="18" t="e">
        <f>#VALUE!</f>
        <v>#VALUE!</v>
      </c>
      <c r="G751" s="22">
        <v>0</v>
      </c>
      <c r="H751" s="22">
        <v>0</v>
      </c>
      <c r="I751" s="19" t="e">
        <f>#VALUE!</f>
        <v>#VALUE!</v>
      </c>
      <c r="J751" s="19" t="e">
        <f>#VALUE!</f>
        <v>#VALUE!</v>
      </c>
      <c r="K751" s="22">
        <v>0</v>
      </c>
      <c r="L751" s="22">
        <v>0</v>
      </c>
      <c r="M751" s="17"/>
    </row>
    <row r="752" spans="1:13">
      <c r="A752" s="25">
        <v>747</v>
      </c>
      <c r="B752" s="26" t="e">
        <f>#VALUE!</f>
        <v>#VALUE!</v>
      </c>
      <c r="C752" s="26" t="e">
        <f>#VALUE!</f>
        <v>#VALUE!</v>
      </c>
      <c r="D752" s="26" t="e">
        <f>#VALUE!</f>
        <v>#VALUE!</v>
      </c>
      <c r="E752" s="18" t="e">
        <f>#VALUE!</f>
        <v>#VALUE!</v>
      </c>
      <c r="F752" s="18" t="e">
        <f>#VALUE!</f>
        <v>#VALUE!</v>
      </c>
      <c r="G752" s="22">
        <v>0</v>
      </c>
      <c r="H752" s="22">
        <v>0</v>
      </c>
      <c r="I752" s="19" t="e">
        <f>#VALUE!</f>
        <v>#VALUE!</v>
      </c>
      <c r="J752" s="19" t="e">
        <f>#VALUE!</f>
        <v>#VALUE!</v>
      </c>
      <c r="K752" s="22">
        <v>0</v>
      </c>
      <c r="L752" s="22">
        <v>0</v>
      </c>
      <c r="M752" s="17"/>
    </row>
    <row r="753" spans="1:13">
      <c r="A753" s="25">
        <v>748</v>
      </c>
      <c r="B753" s="26" t="e">
        <f>#VALUE!</f>
        <v>#VALUE!</v>
      </c>
      <c r="C753" s="26" t="e">
        <f>#VALUE!</f>
        <v>#VALUE!</v>
      </c>
      <c r="D753" s="26" t="e">
        <f>#VALUE!</f>
        <v>#VALUE!</v>
      </c>
      <c r="E753" s="18" t="e">
        <f>#VALUE!</f>
        <v>#VALUE!</v>
      </c>
      <c r="F753" s="18" t="e">
        <f>#VALUE!</f>
        <v>#VALUE!</v>
      </c>
      <c r="G753" s="22">
        <v>0</v>
      </c>
      <c r="H753" s="22">
        <v>0</v>
      </c>
      <c r="I753" s="19" t="e">
        <f>#VALUE!</f>
        <v>#VALUE!</v>
      </c>
      <c r="J753" s="19" t="e">
        <f>#VALUE!</f>
        <v>#VALUE!</v>
      </c>
      <c r="K753" s="22">
        <v>0</v>
      </c>
      <c r="L753" s="22">
        <v>0</v>
      </c>
      <c r="M753" s="17"/>
    </row>
    <row r="754" spans="1:13">
      <c r="A754" s="25">
        <v>749</v>
      </c>
      <c r="B754" s="26" t="e">
        <f>#VALUE!</f>
        <v>#VALUE!</v>
      </c>
      <c r="C754" s="26" t="e">
        <f>#VALUE!</f>
        <v>#VALUE!</v>
      </c>
      <c r="D754" s="26" t="e">
        <f>#VALUE!</f>
        <v>#VALUE!</v>
      </c>
      <c r="E754" s="18" t="e">
        <f>#VALUE!</f>
        <v>#VALUE!</v>
      </c>
      <c r="F754" s="18" t="e">
        <f>#VALUE!</f>
        <v>#VALUE!</v>
      </c>
      <c r="G754" s="22">
        <v>0</v>
      </c>
      <c r="H754" s="22">
        <v>0</v>
      </c>
      <c r="I754" s="19" t="e">
        <f>#VALUE!</f>
        <v>#VALUE!</v>
      </c>
      <c r="J754" s="19" t="e">
        <f>#VALUE!</f>
        <v>#VALUE!</v>
      </c>
      <c r="K754" s="22">
        <v>0</v>
      </c>
      <c r="L754" s="22">
        <v>0</v>
      </c>
      <c r="M754" s="17"/>
    </row>
    <row r="755" spans="1:13">
      <c r="A755" s="25">
        <v>750</v>
      </c>
      <c r="B755" s="26" t="e">
        <f>#VALUE!</f>
        <v>#VALUE!</v>
      </c>
      <c r="C755" s="26" t="e">
        <f>#VALUE!</f>
        <v>#VALUE!</v>
      </c>
      <c r="D755" s="26" t="e">
        <f>#VALUE!</f>
        <v>#VALUE!</v>
      </c>
      <c r="E755" s="18" t="e">
        <f>#VALUE!</f>
        <v>#VALUE!</v>
      </c>
      <c r="F755" s="18" t="e">
        <f>#VALUE!</f>
        <v>#VALUE!</v>
      </c>
      <c r="G755" s="22">
        <v>0</v>
      </c>
      <c r="H755" s="22">
        <v>0</v>
      </c>
      <c r="I755" s="19" t="e">
        <f>#VALUE!</f>
        <v>#VALUE!</v>
      </c>
      <c r="J755" s="19" t="e">
        <f>#VALUE!</f>
        <v>#VALUE!</v>
      </c>
      <c r="K755" s="22">
        <v>0</v>
      </c>
      <c r="L755" s="22">
        <v>0</v>
      </c>
      <c r="M755" s="17"/>
    </row>
    <row r="756" spans="1:13">
      <c r="A756" s="25">
        <v>751</v>
      </c>
      <c r="B756" s="26" t="e">
        <f>#VALUE!</f>
        <v>#VALUE!</v>
      </c>
      <c r="C756" s="26" t="e">
        <f>#VALUE!</f>
        <v>#VALUE!</v>
      </c>
      <c r="D756" s="26" t="e">
        <f>#VALUE!</f>
        <v>#VALUE!</v>
      </c>
      <c r="E756" s="18" t="e">
        <f>#VALUE!</f>
        <v>#VALUE!</v>
      </c>
      <c r="F756" s="18" t="e">
        <f>#VALUE!</f>
        <v>#VALUE!</v>
      </c>
      <c r="G756" s="22">
        <v>0</v>
      </c>
      <c r="H756" s="22">
        <v>0</v>
      </c>
      <c r="I756" s="19" t="e">
        <f>#VALUE!</f>
        <v>#VALUE!</v>
      </c>
      <c r="J756" s="19" t="e">
        <f>#VALUE!</f>
        <v>#VALUE!</v>
      </c>
      <c r="K756" s="22">
        <v>0</v>
      </c>
      <c r="L756" s="22">
        <v>0</v>
      </c>
      <c r="M756" s="17"/>
    </row>
    <row r="757" spans="1:13">
      <c r="A757" s="25">
        <v>752</v>
      </c>
      <c r="B757" s="26" t="e">
        <f>#VALUE!</f>
        <v>#VALUE!</v>
      </c>
      <c r="C757" s="26" t="e">
        <f>#VALUE!</f>
        <v>#VALUE!</v>
      </c>
      <c r="D757" s="26" t="e">
        <f>#VALUE!</f>
        <v>#VALUE!</v>
      </c>
      <c r="E757" s="18" t="e">
        <f>#VALUE!</f>
        <v>#VALUE!</v>
      </c>
      <c r="F757" s="18" t="e">
        <f>#VALUE!</f>
        <v>#VALUE!</v>
      </c>
      <c r="G757" s="22">
        <v>0</v>
      </c>
      <c r="H757" s="22">
        <v>0</v>
      </c>
      <c r="I757" s="19" t="e">
        <f>#VALUE!</f>
        <v>#VALUE!</v>
      </c>
      <c r="J757" s="19" t="e">
        <f>#VALUE!</f>
        <v>#VALUE!</v>
      </c>
      <c r="K757" s="22">
        <v>0</v>
      </c>
      <c r="L757" s="22">
        <v>0</v>
      </c>
      <c r="M757" s="17"/>
    </row>
    <row r="758" spans="1:13">
      <c r="A758" s="25">
        <v>753</v>
      </c>
      <c r="B758" s="26" t="e">
        <f>#VALUE!</f>
        <v>#VALUE!</v>
      </c>
      <c r="C758" s="26" t="e">
        <f>#VALUE!</f>
        <v>#VALUE!</v>
      </c>
      <c r="D758" s="26" t="e">
        <f>#VALUE!</f>
        <v>#VALUE!</v>
      </c>
      <c r="E758" s="18" t="e">
        <f>#VALUE!</f>
        <v>#VALUE!</v>
      </c>
      <c r="F758" s="18" t="e">
        <f>#VALUE!</f>
        <v>#VALUE!</v>
      </c>
      <c r="G758" s="22">
        <v>0</v>
      </c>
      <c r="H758" s="22">
        <v>0</v>
      </c>
      <c r="I758" s="19" t="e">
        <f>#VALUE!</f>
        <v>#VALUE!</v>
      </c>
      <c r="J758" s="19" t="e">
        <f>#VALUE!</f>
        <v>#VALUE!</v>
      </c>
      <c r="K758" s="22">
        <v>0</v>
      </c>
      <c r="L758" s="22">
        <v>0</v>
      </c>
      <c r="M758" s="17"/>
    </row>
    <row r="759" spans="1:13">
      <c r="A759" s="25">
        <v>754</v>
      </c>
      <c r="B759" s="26" t="e">
        <f>#VALUE!</f>
        <v>#VALUE!</v>
      </c>
      <c r="C759" s="26" t="e">
        <f>#VALUE!</f>
        <v>#VALUE!</v>
      </c>
      <c r="D759" s="26" t="e">
        <f>#VALUE!</f>
        <v>#VALUE!</v>
      </c>
      <c r="E759" s="18" t="e">
        <f>#VALUE!</f>
        <v>#VALUE!</v>
      </c>
      <c r="F759" s="18" t="e">
        <f>#VALUE!</f>
        <v>#VALUE!</v>
      </c>
      <c r="G759" s="22">
        <v>0</v>
      </c>
      <c r="H759" s="22">
        <v>0</v>
      </c>
      <c r="I759" s="19" t="e">
        <f>#VALUE!</f>
        <v>#VALUE!</v>
      </c>
      <c r="J759" s="19" t="e">
        <f>#VALUE!</f>
        <v>#VALUE!</v>
      </c>
      <c r="K759" s="22">
        <v>0</v>
      </c>
      <c r="L759" s="22">
        <v>0</v>
      </c>
      <c r="M759" s="17"/>
    </row>
    <row r="760" spans="1:13">
      <c r="A760" s="25">
        <v>755</v>
      </c>
      <c r="B760" s="26" t="e">
        <f>#VALUE!</f>
        <v>#VALUE!</v>
      </c>
      <c r="C760" s="26" t="e">
        <f>#VALUE!</f>
        <v>#VALUE!</v>
      </c>
      <c r="D760" s="26" t="e">
        <f>#VALUE!</f>
        <v>#VALUE!</v>
      </c>
      <c r="E760" s="18" t="e">
        <f>#VALUE!</f>
        <v>#VALUE!</v>
      </c>
      <c r="F760" s="18" t="e">
        <f>#VALUE!</f>
        <v>#VALUE!</v>
      </c>
      <c r="G760" s="22">
        <v>0</v>
      </c>
      <c r="H760" s="22">
        <v>0</v>
      </c>
      <c r="I760" s="19" t="e">
        <f>#VALUE!</f>
        <v>#VALUE!</v>
      </c>
      <c r="J760" s="19" t="e">
        <f>#VALUE!</f>
        <v>#VALUE!</v>
      </c>
      <c r="K760" s="22">
        <v>0</v>
      </c>
      <c r="L760" s="22">
        <v>0</v>
      </c>
      <c r="M760" s="17"/>
    </row>
    <row r="761" spans="1:13">
      <c r="A761" s="25">
        <v>756</v>
      </c>
      <c r="B761" s="26" t="e">
        <f>#VALUE!</f>
        <v>#VALUE!</v>
      </c>
      <c r="C761" s="26" t="e">
        <f>#VALUE!</f>
        <v>#VALUE!</v>
      </c>
      <c r="D761" s="26" t="e">
        <f>#VALUE!</f>
        <v>#VALUE!</v>
      </c>
      <c r="E761" s="18" t="e">
        <f>#VALUE!</f>
        <v>#VALUE!</v>
      </c>
      <c r="F761" s="18" t="e">
        <f>#VALUE!</f>
        <v>#VALUE!</v>
      </c>
      <c r="G761" s="22">
        <v>0</v>
      </c>
      <c r="H761" s="22">
        <v>0</v>
      </c>
      <c r="I761" s="19" t="e">
        <f>#VALUE!</f>
        <v>#VALUE!</v>
      </c>
      <c r="J761" s="19" t="e">
        <f>#VALUE!</f>
        <v>#VALUE!</v>
      </c>
      <c r="K761" s="22">
        <v>0</v>
      </c>
      <c r="L761" s="22">
        <v>0</v>
      </c>
      <c r="M761" s="17"/>
    </row>
    <row r="762" spans="1:13">
      <c r="A762" s="25">
        <v>757</v>
      </c>
      <c r="B762" s="26" t="e">
        <f>#VALUE!</f>
        <v>#VALUE!</v>
      </c>
      <c r="C762" s="26" t="e">
        <f>#VALUE!</f>
        <v>#VALUE!</v>
      </c>
      <c r="D762" s="26" t="e">
        <f>#VALUE!</f>
        <v>#VALUE!</v>
      </c>
      <c r="E762" s="18" t="e">
        <f>#VALUE!</f>
        <v>#VALUE!</v>
      </c>
      <c r="F762" s="18" t="e">
        <f>#VALUE!</f>
        <v>#VALUE!</v>
      </c>
      <c r="G762" s="22">
        <v>0</v>
      </c>
      <c r="H762" s="22">
        <v>0</v>
      </c>
      <c r="I762" s="19" t="e">
        <f>#VALUE!</f>
        <v>#VALUE!</v>
      </c>
      <c r="J762" s="19" t="e">
        <f>#VALUE!</f>
        <v>#VALUE!</v>
      </c>
      <c r="K762" s="22">
        <v>0</v>
      </c>
      <c r="L762" s="22">
        <v>0</v>
      </c>
      <c r="M762" s="17"/>
    </row>
    <row r="763" spans="1:13">
      <c r="A763" s="25">
        <v>758</v>
      </c>
      <c r="B763" s="26" t="e">
        <f>#VALUE!</f>
        <v>#VALUE!</v>
      </c>
      <c r="C763" s="26" t="e">
        <f>#VALUE!</f>
        <v>#VALUE!</v>
      </c>
      <c r="D763" s="26" t="e">
        <f>#VALUE!</f>
        <v>#VALUE!</v>
      </c>
      <c r="E763" s="18" t="e">
        <f>#VALUE!</f>
        <v>#VALUE!</v>
      </c>
      <c r="F763" s="18" t="e">
        <f>#VALUE!</f>
        <v>#VALUE!</v>
      </c>
      <c r="G763" s="22">
        <v>0</v>
      </c>
      <c r="H763" s="22">
        <v>0</v>
      </c>
      <c r="I763" s="19" t="e">
        <f>#VALUE!</f>
        <v>#VALUE!</v>
      </c>
      <c r="J763" s="19" t="e">
        <f>#VALUE!</f>
        <v>#VALUE!</v>
      </c>
      <c r="K763" s="22">
        <v>0</v>
      </c>
      <c r="L763" s="22">
        <v>0</v>
      </c>
      <c r="M763" s="17"/>
    </row>
    <row r="764" spans="1:13">
      <c r="A764" s="25">
        <v>759</v>
      </c>
      <c r="B764" s="26" t="e">
        <f>#VALUE!</f>
        <v>#VALUE!</v>
      </c>
      <c r="C764" s="26" t="e">
        <f>#VALUE!</f>
        <v>#VALUE!</v>
      </c>
      <c r="D764" s="26" t="e">
        <f>#VALUE!</f>
        <v>#VALUE!</v>
      </c>
      <c r="E764" s="18" t="e">
        <f>#VALUE!</f>
        <v>#VALUE!</v>
      </c>
      <c r="F764" s="18" t="e">
        <f>#VALUE!</f>
        <v>#VALUE!</v>
      </c>
      <c r="G764" s="22">
        <v>0</v>
      </c>
      <c r="H764" s="22">
        <v>0</v>
      </c>
      <c r="I764" s="19" t="e">
        <f>#VALUE!</f>
        <v>#VALUE!</v>
      </c>
      <c r="J764" s="19" t="e">
        <f>#VALUE!</f>
        <v>#VALUE!</v>
      </c>
      <c r="K764" s="22">
        <v>0</v>
      </c>
      <c r="L764" s="22">
        <v>0</v>
      </c>
      <c r="M764" s="17"/>
    </row>
    <row r="765" spans="1:13">
      <c r="A765" s="25">
        <v>760</v>
      </c>
      <c r="B765" s="26" t="e">
        <f>#VALUE!</f>
        <v>#VALUE!</v>
      </c>
      <c r="C765" s="26" t="e">
        <f>#VALUE!</f>
        <v>#VALUE!</v>
      </c>
      <c r="D765" s="26" t="e">
        <f>#VALUE!</f>
        <v>#VALUE!</v>
      </c>
      <c r="E765" s="18" t="e">
        <f>#VALUE!</f>
        <v>#VALUE!</v>
      </c>
      <c r="F765" s="18" t="e">
        <f>#VALUE!</f>
        <v>#VALUE!</v>
      </c>
      <c r="G765" s="22">
        <v>0</v>
      </c>
      <c r="H765" s="22">
        <v>0</v>
      </c>
      <c r="I765" s="19" t="e">
        <f>#VALUE!</f>
        <v>#VALUE!</v>
      </c>
      <c r="J765" s="19" t="e">
        <f>#VALUE!</f>
        <v>#VALUE!</v>
      </c>
      <c r="K765" s="22">
        <v>0</v>
      </c>
      <c r="L765" s="22">
        <v>0</v>
      </c>
      <c r="M765" s="17"/>
    </row>
    <row r="766" spans="1:13">
      <c r="A766" s="25">
        <v>761</v>
      </c>
      <c r="B766" s="26" t="e">
        <f>#VALUE!</f>
        <v>#VALUE!</v>
      </c>
      <c r="C766" s="26" t="e">
        <f>#VALUE!</f>
        <v>#VALUE!</v>
      </c>
      <c r="D766" s="26" t="e">
        <f>#VALUE!</f>
        <v>#VALUE!</v>
      </c>
      <c r="E766" s="18" t="e">
        <f>#VALUE!</f>
        <v>#VALUE!</v>
      </c>
      <c r="F766" s="18" t="e">
        <f>#VALUE!</f>
        <v>#VALUE!</v>
      </c>
      <c r="G766" s="22">
        <v>0</v>
      </c>
      <c r="H766" s="22">
        <v>0</v>
      </c>
      <c r="I766" s="19" t="e">
        <f>#VALUE!</f>
        <v>#VALUE!</v>
      </c>
      <c r="J766" s="19" t="e">
        <f>#VALUE!</f>
        <v>#VALUE!</v>
      </c>
      <c r="K766" s="22">
        <v>0</v>
      </c>
      <c r="L766" s="22">
        <v>0</v>
      </c>
      <c r="M766" s="17"/>
    </row>
    <row r="767" spans="1:13">
      <c r="A767" s="25">
        <v>762</v>
      </c>
      <c r="B767" s="26" t="e">
        <f>#VALUE!</f>
        <v>#VALUE!</v>
      </c>
      <c r="C767" s="26" t="e">
        <f>#VALUE!</f>
        <v>#VALUE!</v>
      </c>
      <c r="D767" s="26" t="e">
        <f>#VALUE!</f>
        <v>#VALUE!</v>
      </c>
      <c r="E767" s="18" t="e">
        <f>#VALUE!</f>
        <v>#VALUE!</v>
      </c>
      <c r="F767" s="18" t="e">
        <f>#VALUE!</f>
        <v>#VALUE!</v>
      </c>
      <c r="G767" s="22">
        <v>0</v>
      </c>
      <c r="H767" s="22">
        <v>0</v>
      </c>
      <c r="I767" s="19" t="e">
        <f>#VALUE!</f>
        <v>#VALUE!</v>
      </c>
      <c r="J767" s="19" t="e">
        <f>#VALUE!</f>
        <v>#VALUE!</v>
      </c>
      <c r="K767" s="22">
        <v>0</v>
      </c>
      <c r="L767" s="22">
        <v>0</v>
      </c>
      <c r="M767" s="17"/>
    </row>
    <row r="768" spans="1:13">
      <c r="A768" s="25">
        <v>763</v>
      </c>
      <c r="B768" s="26" t="e">
        <f>#VALUE!</f>
        <v>#VALUE!</v>
      </c>
      <c r="C768" s="26" t="e">
        <f>#VALUE!</f>
        <v>#VALUE!</v>
      </c>
      <c r="D768" s="26" t="e">
        <f>#VALUE!</f>
        <v>#VALUE!</v>
      </c>
      <c r="E768" s="18" t="e">
        <f>#VALUE!</f>
        <v>#VALUE!</v>
      </c>
      <c r="F768" s="18" t="e">
        <f>#VALUE!</f>
        <v>#VALUE!</v>
      </c>
      <c r="G768" s="22">
        <v>0</v>
      </c>
      <c r="H768" s="22">
        <v>0</v>
      </c>
      <c r="I768" s="19" t="e">
        <f>#VALUE!</f>
        <v>#VALUE!</v>
      </c>
      <c r="J768" s="19" t="e">
        <f>#VALUE!</f>
        <v>#VALUE!</v>
      </c>
      <c r="K768" s="22">
        <v>0</v>
      </c>
      <c r="L768" s="22">
        <v>0</v>
      </c>
      <c r="M768" s="17"/>
    </row>
    <row r="769" spans="1:13">
      <c r="A769" s="25">
        <v>764</v>
      </c>
      <c r="B769" s="26" t="e">
        <f>#VALUE!</f>
        <v>#VALUE!</v>
      </c>
      <c r="C769" s="26" t="e">
        <f>#VALUE!</f>
        <v>#VALUE!</v>
      </c>
      <c r="D769" s="26" t="e">
        <f>#VALUE!</f>
        <v>#VALUE!</v>
      </c>
      <c r="E769" s="18" t="e">
        <f>#VALUE!</f>
        <v>#VALUE!</v>
      </c>
      <c r="F769" s="18" t="e">
        <f>#VALUE!</f>
        <v>#VALUE!</v>
      </c>
      <c r="G769" s="22">
        <v>0</v>
      </c>
      <c r="H769" s="22">
        <v>0</v>
      </c>
      <c r="I769" s="19" t="e">
        <f>#VALUE!</f>
        <v>#VALUE!</v>
      </c>
      <c r="J769" s="19" t="e">
        <f>#VALUE!</f>
        <v>#VALUE!</v>
      </c>
      <c r="K769" s="22">
        <v>0</v>
      </c>
      <c r="L769" s="22">
        <v>0</v>
      </c>
      <c r="M769" s="17"/>
    </row>
    <row r="770" spans="1:13">
      <c r="A770" s="25">
        <v>765</v>
      </c>
      <c r="B770" s="26" t="e">
        <f>#VALUE!</f>
        <v>#VALUE!</v>
      </c>
      <c r="C770" s="26" t="e">
        <f>#VALUE!</f>
        <v>#VALUE!</v>
      </c>
      <c r="D770" s="26" t="e">
        <f>#VALUE!</f>
        <v>#VALUE!</v>
      </c>
      <c r="E770" s="18" t="e">
        <f>#VALUE!</f>
        <v>#VALUE!</v>
      </c>
      <c r="F770" s="18" t="e">
        <f>#VALUE!</f>
        <v>#VALUE!</v>
      </c>
      <c r="G770" s="22">
        <v>0</v>
      </c>
      <c r="H770" s="22">
        <v>0</v>
      </c>
      <c r="I770" s="19" t="e">
        <f>#VALUE!</f>
        <v>#VALUE!</v>
      </c>
      <c r="J770" s="19" t="e">
        <f>#VALUE!</f>
        <v>#VALUE!</v>
      </c>
      <c r="K770" s="22">
        <v>0</v>
      </c>
      <c r="L770" s="22">
        <v>0</v>
      </c>
      <c r="M770" s="17"/>
    </row>
    <row r="771" spans="1:13">
      <c r="A771" s="25">
        <v>766</v>
      </c>
      <c r="B771" s="26" t="e">
        <f>#VALUE!</f>
        <v>#VALUE!</v>
      </c>
      <c r="C771" s="26" t="e">
        <f>#VALUE!</f>
        <v>#VALUE!</v>
      </c>
      <c r="D771" s="26" t="e">
        <f>#VALUE!</f>
        <v>#VALUE!</v>
      </c>
      <c r="E771" s="18" t="e">
        <f>#VALUE!</f>
        <v>#VALUE!</v>
      </c>
      <c r="F771" s="18" t="e">
        <f>#VALUE!</f>
        <v>#VALUE!</v>
      </c>
      <c r="G771" s="22">
        <v>0</v>
      </c>
      <c r="H771" s="22">
        <v>0</v>
      </c>
      <c r="I771" s="19" t="e">
        <f>#VALUE!</f>
        <v>#VALUE!</v>
      </c>
      <c r="J771" s="19" t="e">
        <f>#VALUE!</f>
        <v>#VALUE!</v>
      </c>
      <c r="K771" s="22">
        <v>0</v>
      </c>
      <c r="L771" s="22">
        <v>0</v>
      </c>
      <c r="M771" s="17"/>
    </row>
    <row r="772" spans="1:13">
      <c r="A772" s="25">
        <v>767</v>
      </c>
      <c r="B772" s="26" t="e">
        <f>#VALUE!</f>
        <v>#VALUE!</v>
      </c>
      <c r="C772" s="26" t="e">
        <f>#VALUE!</f>
        <v>#VALUE!</v>
      </c>
      <c r="D772" s="26" t="e">
        <f>#VALUE!</f>
        <v>#VALUE!</v>
      </c>
      <c r="E772" s="18" t="e">
        <f>#VALUE!</f>
        <v>#VALUE!</v>
      </c>
      <c r="F772" s="18" t="e">
        <f>#VALUE!</f>
        <v>#VALUE!</v>
      </c>
      <c r="G772" s="22">
        <v>0</v>
      </c>
      <c r="H772" s="22">
        <v>0</v>
      </c>
      <c r="I772" s="19" t="e">
        <f>#VALUE!</f>
        <v>#VALUE!</v>
      </c>
      <c r="J772" s="19" t="e">
        <f>#VALUE!</f>
        <v>#VALUE!</v>
      </c>
      <c r="K772" s="22">
        <v>0</v>
      </c>
      <c r="L772" s="22">
        <v>0</v>
      </c>
      <c r="M772" s="17"/>
    </row>
    <row r="773" spans="1:13">
      <c r="A773" s="25">
        <v>768</v>
      </c>
      <c r="B773" s="26" t="e">
        <f>#VALUE!</f>
        <v>#VALUE!</v>
      </c>
      <c r="C773" s="26" t="e">
        <f>#VALUE!</f>
        <v>#VALUE!</v>
      </c>
      <c r="D773" s="26" t="e">
        <f>#VALUE!</f>
        <v>#VALUE!</v>
      </c>
      <c r="E773" s="18" t="e">
        <f>#VALUE!</f>
        <v>#VALUE!</v>
      </c>
      <c r="F773" s="18" t="e">
        <f>#VALUE!</f>
        <v>#VALUE!</v>
      </c>
      <c r="G773" s="22">
        <v>0</v>
      </c>
      <c r="H773" s="22">
        <v>0</v>
      </c>
      <c r="I773" s="19" t="e">
        <f>#VALUE!</f>
        <v>#VALUE!</v>
      </c>
      <c r="J773" s="19" t="e">
        <f>#VALUE!</f>
        <v>#VALUE!</v>
      </c>
      <c r="K773" s="22">
        <v>0</v>
      </c>
      <c r="L773" s="22">
        <v>0</v>
      </c>
      <c r="M773" s="17"/>
    </row>
    <row r="774" spans="1:13">
      <c r="A774" s="25">
        <v>769</v>
      </c>
      <c r="B774" s="26" t="e">
        <f>#VALUE!</f>
        <v>#VALUE!</v>
      </c>
      <c r="C774" s="26" t="e">
        <f>#VALUE!</f>
        <v>#VALUE!</v>
      </c>
      <c r="D774" s="26" t="e">
        <f>#VALUE!</f>
        <v>#VALUE!</v>
      </c>
      <c r="E774" s="18" t="e">
        <f>#VALUE!</f>
        <v>#VALUE!</v>
      </c>
      <c r="F774" s="18" t="e">
        <f>#VALUE!</f>
        <v>#VALUE!</v>
      </c>
      <c r="G774" s="22">
        <v>0</v>
      </c>
      <c r="H774" s="22">
        <v>0</v>
      </c>
      <c r="I774" s="19" t="e">
        <f>#VALUE!</f>
        <v>#VALUE!</v>
      </c>
      <c r="J774" s="19" t="e">
        <f>#VALUE!</f>
        <v>#VALUE!</v>
      </c>
      <c r="K774" s="22">
        <v>0</v>
      </c>
      <c r="L774" s="22">
        <v>0</v>
      </c>
      <c r="M774" s="17"/>
    </row>
    <row r="775" spans="1:13">
      <c r="A775" s="25">
        <v>770</v>
      </c>
      <c r="B775" s="26" t="e">
        <f>#VALUE!</f>
        <v>#VALUE!</v>
      </c>
      <c r="C775" s="26" t="e">
        <f>#VALUE!</f>
        <v>#VALUE!</v>
      </c>
      <c r="D775" s="26" t="e">
        <f>#VALUE!</f>
        <v>#VALUE!</v>
      </c>
      <c r="E775" s="18" t="e">
        <f>#VALUE!</f>
        <v>#VALUE!</v>
      </c>
      <c r="F775" s="18" t="e">
        <f>#VALUE!</f>
        <v>#VALUE!</v>
      </c>
      <c r="G775" s="22">
        <v>0</v>
      </c>
      <c r="H775" s="22">
        <v>0</v>
      </c>
      <c r="I775" s="19" t="e">
        <f>#VALUE!</f>
        <v>#VALUE!</v>
      </c>
      <c r="J775" s="19" t="e">
        <f>#VALUE!</f>
        <v>#VALUE!</v>
      </c>
      <c r="K775" s="22">
        <v>0</v>
      </c>
      <c r="L775" s="22">
        <v>0</v>
      </c>
      <c r="M775" s="17"/>
    </row>
    <row r="776" spans="1:13">
      <c r="A776" s="25">
        <v>771</v>
      </c>
      <c r="B776" s="26" t="e">
        <f>#VALUE!</f>
        <v>#VALUE!</v>
      </c>
      <c r="C776" s="26" t="e">
        <f>#VALUE!</f>
        <v>#VALUE!</v>
      </c>
      <c r="D776" s="26" t="e">
        <f>#VALUE!</f>
        <v>#VALUE!</v>
      </c>
      <c r="E776" s="18" t="e">
        <f>#VALUE!</f>
        <v>#VALUE!</v>
      </c>
      <c r="F776" s="18" t="e">
        <f>#VALUE!</f>
        <v>#VALUE!</v>
      </c>
      <c r="G776" s="22">
        <v>0</v>
      </c>
      <c r="H776" s="22">
        <v>0</v>
      </c>
      <c r="I776" s="19" t="e">
        <f>#VALUE!</f>
        <v>#VALUE!</v>
      </c>
      <c r="J776" s="19" t="e">
        <f>#VALUE!</f>
        <v>#VALUE!</v>
      </c>
      <c r="K776" s="22">
        <v>0</v>
      </c>
      <c r="L776" s="22">
        <v>0</v>
      </c>
      <c r="M776" s="17"/>
    </row>
    <row r="777" spans="1:13">
      <c r="A777" s="25">
        <v>772</v>
      </c>
      <c r="B777" s="26" t="e">
        <f>#VALUE!</f>
        <v>#VALUE!</v>
      </c>
      <c r="C777" s="26" t="e">
        <f>#VALUE!</f>
        <v>#VALUE!</v>
      </c>
      <c r="D777" s="26" t="e">
        <f>#VALUE!</f>
        <v>#VALUE!</v>
      </c>
      <c r="E777" s="18" t="e">
        <f>#VALUE!</f>
        <v>#VALUE!</v>
      </c>
      <c r="F777" s="18" t="e">
        <f>#VALUE!</f>
        <v>#VALUE!</v>
      </c>
      <c r="G777" s="22">
        <v>0</v>
      </c>
      <c r="H777" s="22">
        <v>0</v>
      </c>
      <c r="I777" s="19" t="e">
        <f>#VALUE!</f>
        <v>#VALUE!</v>
      </c>
      <c r="J777" s="19" t="e">
        <f>#VALUE!</f>
        <v>#VALUE!</v>
      </c>
      <c r="K777" s="22">
        <v>0</v>
      </c>
      <c r="L777" s="22">
        <v>0</v>
      </c>
      <c r="M777" s="17"/>
    </row>
    <row r="778" spans="1:13">
      <c r="A778" s="25">
        <v>773</v>
      </c>
      <c r="B778" s="26" t="e">
        <f>#VALUE!</f>
        <v>#VALUE!</v>
      </c>
      <c r="C778" s="26" t="e">
        <f>#VALUE!</f>
        <v>#VALUE!</v>
      </c>
      <c r="D778" s="26" t="e">
        <f>#VALUE!</f>
        <v>#VALUE!</v>
      </c>
      <c r="E778" s="18" t="e">
        <f>#VALUE!</f>
        <v>#VALUE!</v>
      </c>
      <c r="F778" s="18" t="e">
        <f>#VALUE!</f>
        <v>#VALUE!</v>
      </c>
      <c r="G778" s="22">
        <v>0</v>
      </c>
      <c r="H778" s="22">
        <v>0</v>
      </c>
      <c r="I778" s="19" t="e">
        <f>#VALUE!</f>
        <v>#VALUE!</v>
      </c>
      <c r="J778" s="19" t="e">
        <f>#VALUE!</f>
        <v>#VALUE!</v>
      </c>
      <c r="K778" s="22">
        <v>0</v>
      </c>
      <c r="L778" s="22">
        <v>0</v>
      </c>
      <c r="M778" s="17"/>
    </row>
    <row r="779" spans="1:13">
      <c r="A779" s="25">
        <v>774</v>
      </c>
      <c r="B779" s="26" t="e">
        <f>#VALUE!</f>
        <v>#VALUE!</v>
      </c>
      <c r="C779" s="26" t="e">
        <f>#VALUE!</f>
        <v>#VALUE!</v>
      </c>
      <c r="D779" s="26" t="e">
        <f>#VALUE!</f>
        <v>#VALUE!</v>
      </c>
      <c r="E779" s="18" t="e">
        <f>#VALUE!</f>
        <v>#VALUE!</v>
      </c>
      <c r="F779" s="18" t="e">
        <f>#VALUE!</f>
        <v>#VALUE!</v>
      </c>
      <c r="G779" s="22">
        <v>0</v>
      </c>
      <c r="H779" s="22">
        <v>0</v>
      </c>
      <c r="I779" s="19" t="e">
        <f>#VALUE!</f>
        <v>#VALUE!</v>
      </c>
      <c r="J779" s="19" t="e">
        <f>#VALUE!</f>
        <v>#VALUE!</v>
      </c>
      <c r="K779" s="22">
        <v>0</v>
      </c>
      <c r="L779" s="22">
        <v>0</v>
      </c>
      <c r="M779" s="17"/>
    </row>
    <row r="780" spans="1:13">
      <c r="A780" s="25">
        <v>775</v>
      </c>
      <c r="B780" s="26" t="e">
        <f>#VALUE!</f>
        <v>#VALUE!</v>
      </c>
      <c r="C780" s="26" t="e">
        <f>#VALUE!</f>
        <v>#VALUE!</v>
      </c>
      <c r="D780" s="26" t="e">
        <f>#VALUE!</f>
        <v>#VALUE!</v>
      </c>
      <c r="E780" s="18" t="e">
        <f>#VALUE!</f>
        <v>#VALUE!</v>
      </c>
      <c r="F780" s="18" t="e">
        <f>#VALUE!</f>
        <v>#VALUE!</v>
      </c>
      <c r="G780" s="22">
        <v>0</v>
      </c>
      <c r="H780" s="22">
        <v>0</v>
      </c>
      <c r="I780" s="19" t="e">
        <f>#VALUE!</f>
        <v>#VALUE!</v>
      </c>
      <c r="J780" s="19" t="e">
        <f>#VALUE!</f>
        <v>#VALUE!</v>
      </c>
      <c r="K780" s="22">
        <v>0</v>
      </c>
      <c r="L780" s="22">
        <v>0</v>
      </c>
      <c r="M780" s="17"/>
    </row>
    <row r="781" spans="1:13">
      <c r="A781" s="25">
        <v>776</v>
      </c>
      <c r="B781" s="26" t="e">
        <f>#VALUE!</f>
        <v>#VALUE!</v>
      </c>
      <c r="C781" s="26" t="e">
        <f>#VALUE!</f>
        <v>#VALUE!</v>
      </c>
      <c r="D781" s="26" t="e">
        <f>#VALUE!</f>
        <v>#VALUE!</v>
      </c>
      <c r="E781" s="18" t="e">
        <f>#VALUE!</f>
        <v>#VALUE!</v>
      </c>
      <c r="F781" s="18" t="e">
        <f>#VALUE!</f>
        <v>#VALUE!</v>
      </c>
      <c r="G781" s="22">
        <v>0</v>
      </c>
      <c r="H781" s="22">
        <v>0</v>
      </c>
      <c r="I781" s="19" t="e">
        <f>#VALUE!</f>
        <v>#VALUE!</v>
      </c>
      <c r="J781" s="19" t="e">
        <f>#VALUE!</f>
        <v>#VALUE!</v>
      </c>
      <c r="K781" s="22">
        <v>0</v>
      </c>
      <c r="L781" s="22">
        <v>0</v>
      </c>
      <c r="M781" s="17"/>
    </row>
    <row r="782" spans="1:13">
      <c r="A782" s="25">
        <v>777</v>
      </c>
      <c r="B782" s="26" t="e">
        <f>#VALUE!</f>
        <v>#VALUE!</v>
      </c>
      <c r="C782" s="26" t="e">
        <f>#VALUE!</f>
        <v>#VALUE!</v>
      </c>
      <c r="D782" s="26" t="e">
        <f>#VALUE!</f>
        <v>#VALUE!</v>
      </c>
      <c r="E782" s="18" t="e">
        <f>#VALUE!</f>
        <v>#VALUE!</v>
      </c>
      <c r="F782" s="18" t="e">
        <f>#VALUE!</f>
        <v>#VALUE!</v>
      </c>
      <c r="G782" s="22">
        <v>0</v>
      </c>
      <c r="H782" s="22">
        <v>0</v>
      </c>
      <c r="I782" s="19" t="e">
        <f>#VALUE!</f>
        <v>#VALUE!</v>
      </c>
      <c r="J782" s="19" t="e">
        <f>#VALUE!</f>
        <v>#VALUE!</v>
      </c>
      <c r="K782" s="22">
        <v>0</v>
      </c>
      <c r="L782" s="22">
        <v>0</v>
      </c>
      <c r="M782" s="17"/>
    </row>
    <row r="783" spans="1:13">
      <c r="A783" s="25">
        <v>778</v>
      </c>
      <c r="B783" s="26" t="e">
        <f>#VALUE!</f>
        <v>#VALUE!</v>
      </c>
      <c r="C783" s="26" t="e">
        <f>#VALUE!</f>
        <v>#VALUE!</v>
      </c>
      <c r="D783" s="26" t="e">
        <f>#VALUE!</f>
        <v>#VALUE!</v>
      </c>
      <c r="E783" s="18" t="e">
        <f>#VALUE!</f>
        <v>#VALUE!</v>
      </c>
      <c r="F783" s="18" t="e">
        <f>#VALUE!</f>
        <v>#VALUE!</v>
      </c>
      <c r="G783" s="22">
        <v>0</v>
      </c>
      <c r="H783" s="22">
        <v>0</v>
      </c>
      <c r="I783" s="19" t="e">
        <f>#VALUE!</f>
        <v>#VALUE!</v>
      </c>
      <c r="J783" s="19" t="e">
        <f>#VALUE!</f>
        <v>#VALUE!</v>
      </c>
      <c r="K783" s="22">
        <v>0</v>
      </c>
      <c r="L783" s="22">
        <v>0</v>
      </c>
      <c r="M783" s="17"/>
    </row>
    <row r="784" spans="1:13">
      <c r="A784" s="25">
        <v>779</v>
      </c>
      <c r="B784" s="26" t="e">
        <f>#VALUE!</f>
        <v>#VALUE!</v>
      </c>
      <c r="C784" s="26" t="e">
        <f>#VALUE!</f>
        <v>#VALUE!</v>
      </c>
      <c r="D784" s="26" t="e">
        <f>#VALUE!</f>
        <v>#VALUE!</v>
      </c>
      <c r="E784" s="18" t="e">
        <f>#VALUE!</f>
        <v>#VALUE!</v>
      </c>
      <c r="F784" s="18" t="e">
        <f>#VALUE!</f>
        <v>#VALUE!</v>
      </c>
      <c r="G784" s="22">
        <v>0</v>
      </c>
      <c r="H784" s="22">
        <v>0</v>
      </c>
      <c r="I784" s="19" t="e">
        <f>#VALUE!</f>
        <v>#VALUE!</v>
      </c>
      <c r="J784" s="19" t="e">
        <f>#VALUE!</f>
        <v>#VALUE!</v>
      </c>
      <c r="K784" s="22">
        <v>0</v>
      </c>
      <c r="L784" s="22">
        <v>0</v>
      </c>
      <c r="M784" s="17"/>
    </row>
    <row r="785" spans="1:13">
      <c r="A785" s="25">
        <v>780</v>
      </c>
      <c r="B785" s="26" t="e">
        <f>#VALUE!</f>
        <v>#VALUE!</v>
      </c>
      <c r="C785" s="26" t="e">
        <f>#VALUE!</f>
        <v>#VALUE!</v>
      </c>
      <c r="D785" s="26" t="e">
        <f>#VALUE!</f>
        <v>#VALUE!</v>
      </c>
      <c r="E785" s="18" t="e">
        <f>#VALUE!</f>
        <v>#VALUE!</v>
      </c>
      <c r="F785" s="18" t="e">
        <f>#VALUE!</f>
        <v>#VALUE!</v>
      </c>
      <c r="G785" s="22">
        <v>0</v>
      </c>
      <c r="H785" s="22">
        <v>0</v>
      </c>
      <c r="I785" s="19" t="e">
        <f>#VALUE!</f>
        <v>#VALUE!</v>
      </c>
      <c r="J785" s="19" t="e">
        <f>#VALUE!</f>
        <v>#VALUE!</v>
      </c>
      <c r="K785" s="22">
        <v>0</v>
      </c>
      <c r="L785" s="22">
        <v>0</v>
      </c>
      <c r="M785" s="17"/>
    </row>
    <row r="786" spans="1:13">
      <c r="A786" s="25">
        <v>781</v>
      </c>
      <c r="B786" s="26" t="e">
        <f>#VALUE!</f>
        <v>#VALUE!</v>
      </c>
      <c r="C786" s="26" t="e">
        <f>#VALUE!</f>
        <v>#VALUE!</v>
      </c>
      <c r="D786" s="26" t="e">
        <f>#VALUE!</f>
        <v>#VALUE!</v>
      </c>
      <c r="E786" s="18" t="e">
        <f>#VALUE!</f>
        <v>#VALUE!</v>
      </c>
      <c r="F786" s="18" t="e">
        <f>#VALUE!</f>
        <v>#VALUE!</v>
      </c>
      <c r="G786" s="22">
        <v>0</v>
      </c>
      <c r="H786" s="22">
        <v>0</v>
      </c>
      <c r="I786" s="19" t="e">
        <f>#VALUE!</f>
        <v>#VALUE!</v>
      </c>
      <c r="J786" s="19" t="e">
        <f>#VALUE!</f>
        <v>#VALUE!</v>
      </c>
      <c r="K786" s="22">
        <v>0</v>
      </c>
      <c r="L786" s="22">
        <v>0</v>
      </c>
      <c r="M786" s="17"/>
    </row>
    <row r="787" spans="1:13">
      <c r="A787" s="25">
        <v>782</v>
      </c>
      <c r="B787" s="26" t="e">
        <f>#VALUE!</f>
        <v>#VALUE!</v>
      </c>
      <c r="C787" s="26" t="e">
        <f>#VALUE!</f>
        <v>#VALUE!</v>
      </c>
      <c r="D787" s="26" t="e">
        <f>#VALUE!</f>
        <v>#VALUE!</v>
      </c>
      <c r="E787" s="18" t="e">
        <f>#VALUE!</f>
        <v>#VALUE!</v>
      </c>
      <c r="F787" s="18" t="e">
        <f>#VALUE!</f>
        <v>#VALUE!</v>
      </c>
      <c r="G787" s="22">
        <v>0</v>
      </c>
      <c r="H787" s="22">
        <v>0</v>
      </c>
      <c r="I787" s="19" t="e">
        <f>#VALUE!</f>
        <v>#VALUE!</v>
      </c>
      <c r="J787" s="19" t="e">
        <f>#VALUE!</f>
        <v>#VALUE!</v>
      </c>
      <c r="K787" s="22">
        <v>0</v>
      </c>
      <c r="L787" s="22">
        <v>0</v>
      </c>
      <c r="M787" s="17"/>
    </row>
    <row r="788" spans="1:13">
      <c r="A788" s="25">
        <v>783</v>
      </c>
      <c r="B788" s="26" t="e">
        <f>#VALUE!</f>
        <v>#VALUE!</v>
      </c>
      <c r="C788" s="26" t="e">
        <f>#VALUE!</f>
        <v>#VALUE!</v>
      </c>
      <c r="D788" s="26" t="e">
        <f>#VALUE!</f>
        <v>#VALUE!</v>
      </c>
      <c r="E788" s="18" t="e">
        <f>#VALUE!</f>
        <v>#VALUE!</v>
      </c>
      <c r="F788" s="18" t="e">
        <f>#VALUE!</f>
        <v>#VALUE!</v>
      </c>
      <c r="G788" s="22">
        <v>0</v>
      </c>
      <c r="H788" s="22">
        <v>0</v>
      </c>
      <c r="I788" s="19" t="e">
        <f>#VALUE!</f>
        <v>#VALUE!</v>
      </c>
      <c r="J788" s="19" t="e">
        <f>#VALUE!</f>
        <v>#VALUE!</v>
      </c>
      <c r="K788" s="22">
        <v>0</v>
      </c>
      <c r="L788" s="22">
        <v>0</v>
      </c>
      <c r="M788" s="17"/>
    </row>
    <row r="789" spans="1:13">
      <c r="A789" s="25">
        <v>784</v>
      </c>
      <c r="B789" s="26" t="e">
        <f>#VALUE!</f>
        <v>#VALUE!</v>
      </c>
      <c r="C789" s="26" t="e">
        <f>#VALUE!</f>
        <v>#VALUE!</v>
      </c>
      <c r="D789" s="26" t="e">
        <f>#VALUE!</f>
        <v>#VALUE!</v>
      </c>
      <c r="E789" s="18" t="e">
        <f>#VALUE!</f>
        <v>#VALUE!</v>
      </c>
      <c r="F789" s="18" t="e">
        <f>#VALUE!</f>
        <v>#VALUE!</v>
      </c>
      <c r="G789" s="22">
        <v>0</v>
      </c>
      <c r="H789" s="22">
        <v>0</v>
      </c>
      <c r="I789" s="19" t="e">
        <f>#VALUE!</f>
        <v>#VALUE!</v>
      </c>
      <c r="J789" s="19" t="e">
        <f>#VALUE!</f>
        <v>#VALUE!</v>
      </c>
      <c r="K789" s="22">
        <v>0</v>
      </c>
      <c r="L789" s="22">
        <v>0</v>
      </c>
      <c r="M789" s="17"/>
    </row>
    <row r="790" spans="1:13">
      <c r="A790" s="25">
        <v>785</v>
      </c>
      <c r="B790" s="26" t="e">
        <f>#VALUE!</f>
        <v>#VALUE!</v>
      </c>
      <c r="C790" s="26" t="e">
        <f>#VALUE!</f>
        <v>#VALUE!</v>
      </c>
      <c r="D790" s="26" t="e">
        <f>#VALUE!</f>
        <v>#VALUE!</v>
      </c>
      <c r="E790" s="18" t="e">
        <f>#VALUE!</f>
        <v>#VALUE!</v>
      </c>
      <c r="F790" s="18" t="e">
        <f>#VALUE!</f>
        <v>#VALUE!</v>
      </c>
      <c r="G790" s="22">
        <v>0</v>
      </c>
      <c r="H790" s="22">
        <v>0</v>
      </c>
      <c r="I790" s="19" t="e">
        <f>#VALUE!</f>
        <v>#VALUE!</v>
      </c>
      <c r="J790" s="19" t="e">
        <f>#VALUE!</f>
        <v>#VALUE!</v>
      </c>
      <c r="K790" s="22">
        <v>0</v>
      </c>
      <c r="L790" s="22">
        <v>0</v>
      </c>
      <c r="M790" s="17"/>
    </row>
    <row r="791" spans="1:13">
      <c r="A791" s="25">
        <v>786</v>
      </c>
      <c r="B791" s="26" t="e">
        <f>#VALUE!</f>
        <v>#VALUE!</v>
      </c>
      <c r="C791" s="26" t="e">
        <f>#VALUE!</f>
        <v>#VALUE!</v>
      </c>
      <c r="D791" s="26" t="e">
        <f>#VALUE!</f>
        <v>#VALUE!</v>
      </c>
      <c r="E791" s="18" t="e">
        <f>#VALUE!</f>
        <v>#VALUE!</v>
      </c>
      <c r="F791" s="18" t="e">
        <f>#VALUE!</f>
        <v>#VALUE!</v>
      </c>
      <c r="G791" s="22">
        <v>0</v>
      </c>
      <c r="H791" s="22">
        <v>0</v>
      </c>
      <c r="I791" s="19" t="e">
        <f>#VALUE!</f>
        <v>#VALUE!</v>
      </c>
      <c r="J791" s="19" t="e">
        <f>#VALUE!</f>
        <v>#VALUE!</v>
      </c>
      <c r="K791" s="22">
        <v>0</v>
      </c>
      <c r="L791" s="22">
        <v>0</v>
      </c>
      <c r="M791" s="17"/>
    </row>
    <row r="792" spans="1:13">
      <c r="A792" s="25">
        <v>787</v>
      </c>
      <c r="B792" s="26" t="e">
        <f>#VALUE!</f>
        <v>#VALUE!</v>
      </c>
      <c r="C792" s="26" t="e">
        <f>#VALUE!</f>
        <v>#VALUE!</v>
      </c>
      <c r="D792" s="26" t="e">
        <f>#VALUE!</f>
        <v>#VALUE!</v>
      </c>
      <c r="E792" s="18" t="e">
        <f>#VALUE!</f>
        <v>#VALUE!</v>
      </c>
      <c r="F792" s="18" t="e">
        <f>#VALUE!</f>
        <v>#VALUE!</v>
      </c>
      <c r="G792" s="22">
        <v>0</v>
      </c>
      <c r="H792" s="22">
        <v>0</v>
      </c>
      <c r="I792" s="19" t="e">
        <f>#VALUE!</f>
        <v>#VALUE!</v>
      </c>
      <c r="J792" s="19" t="e">
        <f>#VALUE!</f>
        <v>#VALUE!</v>
      </c>
      <c r="K792" s="22">
        <v>0</v>
      </c>
      <c r="L792" s="22">
        <v>0</v>
      </c>
      <c r="M792" s="17"/>
    </row>
    <row r="793" spans="1:13">
      <c r="A793" s="25">
        <v>788</v>
      </c>
      <c r="B793" s="26" t="e">
        <f>#VALUE!</f>
        <v>#VALUE!</v>
      </c>
      <c r="C793" s="26" t="e">
        <f>#VALUE!</f>
        <v>#VALUE!</v>
      </c>
      <c r="D793" s="26" t="e">
        <f>#VALUE!</f>
        <v>#VALUE!</v>
      </c>
      <c r="E793" s="18" t="e">
        <f>#VALUE!</f>
        <v>#VALUE!</v>
      </c>
      <c r="F793" s="18" t="e">
        <f>#VALUE!</f>
        <v>#VALUE!</v>
      </c>
      <c r="G793" s="22">
        <v>0</v>
      </c>
      <c r="H793" s="22">
        <v>0</v>
      </c>
      <c r="I793" s="19" t="e">
        <f>#VALUE!</f>
        <v>#VALUE!</v>
      </c>
      <c r="J793" s="19" t="e">
        <f>#VALUE!</f>
        <v>#VALUE!</v>
      </c>
      <c r="K793" s="22">
        <v>0</v>
      </c>
      <c r="L793" s="22">
        <v>0</v>
      </c>
      <c r="M793" s="17"/>
    </row>
    <row r="794" spans="1:13">
      <c r="A794" s="25">
        <v>789</v>
      </c>
      <c r="B794" s="26" t="e">
        <f>#VALUE!</f>
        <v>#VALUE!</v>
      </c>
      <c r="C794" s="26" t="e">
        <f>#VALUE!</f>
        <v>#VALUE!</v>
      </c>
      <c r="D794" s="26" t="e">
        <f>#VALUE!</f>
        <v>#VALUE!</v>
      </c>
      <c r="E794" s="18" t="e">
        <f>#VALUE!</f>
        <v>#VALUE!</v>
      </c>
      <c r="F794" s="18" t="e">
        <f>#VALUE!</f>
        <v>#VALUE!</v>
      </c>
      <c r="G794" s="22">
        <v>0</v>
      </c>
      <c r="H794" s="22">
        <v>0</v>
      </c>
      <c r="I794" s="19" t="e">
        <f>#VALUE!</f>
        <v>#VALUE!</v>
      </c>
      <c r="J794" s="19" t="e">
        <f>#VALUE!</f>
        <v>#VALUE!</v>
      </c>
      <c r="K794" s="22">
        <v>0</v>
      </c>
      <c r="L794" s="22">
        <v>0</v>
      </c>
      <c r="M794" s="17"/>
    </row>
    <row r="795" spans="1:13">
      <c r="A795" s="25">
        <v>790</v>
      </c>
      <c r="B795" s="26" t="e">
        <f>#VALUE!</f>
        <v>#VALUE!</v>
      </c>
      <c r="C795" s="26" t="e">
        <f>#VALUE!</f>
        <v>#VALUE!</v>
      </c>
      <c r="D795" s="26" t="e">
        <f>#VALUE!</f>
        <v>#VALUE!</v>
      </c>
      <c r="E795" s="18" t="e">
        <f>#VALUE!</f>
        <v>#VALUE!</v>
      </c>
      <c r="F795" s="18" t="e">
        <f>#VALUE!</f>
        <v>#VALUE!</v>
      </c>
      <c r="G795" s="22">
        <v>0</v>
      </c>
      <c r="H795" s="22">
        <v>0</v>
      </c>
      <c r="I795" s="19" t="e">
        <f>#VALUE!</f>
        <v>#VALUE!</v>
      </c>
      <c r="J795" s="19" t="e">
        <f>#VALUE!</f>
        <v>#VALUE!</v>
      </c>
      <c r="K795" s="22">
        <v>0</v>
      </c>
      <c r="L795" s="22">
        <v>0</v>
      </c>
      <c r="M795" s="17"/>
    </row>
    <row r="796" spans="1:13">
      <c r="A796" s="25">
        <v>791</v>
      </c>
      <c r="B796" s="26" t="e">
        <f>#VALUE!</f>
        <v>#VALUE!</v>
      </c>
      <c r="C796" s="26" t="e">
        <f>#VALUE!</f>
        <v>#VALUE!</v>
      </c>
      <c r="D796" s="26" t="e">
        <f>#VALUE!</f>
        <v>#VALUE!</v>
      </c>
      <c r="E796" s="18" t="e">
        <f>#VALUE!</f>
        <v>#VALUE!</v>
      </c>
      <c r="F796" s="18" t="e">
        <f>#VALUE!</f>
        <v>#VALUE!</v>
      </c>
      <c r="G796" s="22">
        <v>0</v>
      </c>
      <c r="H796" s="22">
        <v>0</v>
      </c>
      <c r="I796" s="19" t="e">
        <f>#VALUE!</f>
        <v>#VALUE!</v>
      </c>
      <c r="J796" s="19" t="e">
        <f>#VALUE!</f>
        <v>#VALUE!</v>
      </c>
      <c r="K796" s="22">
        <v>0</v>
      </c>
      <c r="L796" s="22">
        <v>0</v>
      </c>
      <c r="M796" s="17"/>
    </row>
    <row r="797" spans="1:13">
      <c r="A797" s="25">
        <v>792</v>
      </c>
      <c r="B797" s="26" t="e">
        <f>#VALUE!</f>
        <v>#VALUE!</v>
      </c>
      <c r="C797" s="26" t="e">
        <f>#VALUE!</f>
        <v>#VALUE!</v>
      </c>
      <c r="D797" s="26" t="e">
        <f>#VALUE!</f>
        <v>#VALUE!</v>
      </c>
      <c r="E797" s="18" t="e">
        <f>#VALUE!</f>
        <v>#VALUE!</v>
      </c>
      <c r="F797" s="18" t="e">
        <f>#VALUE!</f>
        <v>#VALUE!</v>
      </c>
      <c r="G797" s="22">
        <v>0</v>
      </c>
      <c r="H797" s="22">
        <v>0</v>
      </c>
      <c r="I797" s="19" t="e">
        <f>#VALUE!</f>
        <v>#VALUE!</v>
      </c>
      <c r="J797" s="19" t="e">
        <f>#VALUE!</f>
        <v>#VALUE!</v>
      </c>
      <c r="K797" s="22">
        <v>0</v>
      </c>
      <c r="L797" s="22">
        <v>0</v>
      </c>
      <c r="M797" s="17"/>
    </row>
    <row r="798" spans="1:13">
      <c r="A798" s="25">
        <v>793</v>
      </c>
      <c r="B798" s="26" t="e">
        <f>#VALUE!</f>
        <v>#VALUE!</v>
      </c>
      <c r="C798" s="26" t="e">
        <f>#VALUE!</f>
        <v>#VALUE!</v>
      </c>
      <c r="D798" s="26" t="e">
        <f>#VALUE!</f>
        <v>#VALUE!</v>
      </c>
      <c r="E798" s="18" t="e">
        <f>#VALUE!</f>
        <v>#VALUE!</v>
      </c>
      <c r="F798" s="18" t="e">
        <f>#VALUE!</f>
        <v>#VALUE!</v>
      </c>
      <c r="G798" s="22">
        <v>0</v>
      </c>
      <c r="H798" s="22">
        <v>0</v>
      </c>
      <c r="I798" s="19" t="e">
        <f>#VALUE!</f>
        <v>#VALUE!</v>
      </c>
      <c r="J798" s="19" t="e">
        <f>#VALUE!</f>
        <v>#VALUE!</v>
      </c>
      <c r="K798" s="22">
        <v>0</v>
      </c>
      <c r="L798" s="22">
        <v>0</v>
      </c>
      <c r="M798" s="17"/>
    </row>
    <row r="799" spans="1:13">
      <c r="A799" s="25">
        <v>794</v>
      </c>
      <c r="B799" s="26" t="e">
        <f>#VALUE!</f>
        <v>#VALUE!</v>
      </c>
      <c r="C799" s="26" t="e">
        <f>#VALUE!</f>
        <v>#VALUE!</v>
      </c>
      <c r="D799" s="26" t="e">
        <f>#VALUE!</f>
        <v>#VALUE!</v>
      </c>
      <c r="E799" s="18" t="e">
        <f>#VALUE!</f>
        <v>#VALUE!</v>
      </c>
      <c r="F799" s="18" t="e">
        <f>#VALUE!</f>
        <v>#VALUE!</v>
      </c>
      <c r="G799" s="22">
        <v>0</v>
      </c>
      <c r="H799" s="22">
        <v>0</v>
      </c>
      <c r="I799" s="19" t="e">
        <f>#VALUE!</f>
        <v>#VALUE!</v>
      </c>
      <c r="J799" s="19" t="e">
        <f>#VALUE!</f>
        <v>#VALUE!</v>
      </c>
      <c r="K799" s="22">
        <v>0</v>
      </c>
      <c r="L799" s="22">
        <v>0</v>
      </c>
      <c r="M799" s="17"/>
    </row>
    <row r="800" spans="1:13">
      <c r="A800" s="25">
        <v>795</v>
      </c>
      <c r="B800" s="26" t="e">
        <f>#VALUE!</f>
        <v>#VALUE!</v>
      </c>
      <c r="C800" s="26" t="e">
        <f>#VALUE!</f>
        <v>#VALUE!</v>
      </c>
      <c r="D800" s="26" t="e">
        <f>#VALUE!</f>
        <v>#VALUE!</v>
      </c>
      <c r="E800" s="18" t="e">
        <f>#VALUE!</f>
        <v>#VALUE!</v>
      </c>
      <c r="F800" s="18" t="e">
        <f>#VALUE!</f>
        <v>#VALUE!</v>
      </c>
      <c r="G800" s="22">
        <v>0</v>
      </c>
      <c r="H800" s="22">
        <v>0</v>
      </c>
      <c r="I800" s="19" t="e">
        <f>#VALUE!</f>
        <v>#VALUE!</v>
      </c>
      <c r="J800" s="19" t="e">
        <f>#VALUE!</f>
        <v>#VALUE!</v>
      </c>
      <c r="K800" s="22">
        <v>0</v>
      </c>
      <c r="L800" s="22">
        <v>0</v>
      </c>
      <c r="M800" s="17"/>
    </row>
    <row r="801" spans="1:13">
      <c r="A801" s="25">
        <v>796</v>
      </c>
      <c r="B801" s="26" t="e">
        <f>#VALUE!</f>
        <v>#VALUE!</v>
      </c>
      <c r="C801" s="26" t="e">
        <f>#VALUE!</f>
        <v>#VALUE!</v>
      </c>
      <c r="D801" s="26" t="e">
        <f>#VALUE!</f>
        <v>#VALUE!</v>
      </c>
      <c r="E801" s="18" t="e">
        <f>#VALUE!</f>
        <v>#VALUE!</v>
      </c>
      <c r="F801" s="18" t="e">
        <f>#VALUE!</f>
        <v>#VALUE!</v>
      </c>
      <c r="G801" s="22">
        <v>0</v>
      </c>
      <c r="H801" s="22">
        <v>0</v>
      </c>
      <c r="I801" s="19" t="e">
        <f>#VALUE!</f>
        <v>#VALUE!</v>
      </c>
      <c r="J801" s="19" t="e">
        <f>#VALUE!</f>
        <v>#VALUE!</v>
      </c>
      <c r="K801" s="22">
        <v>0</v>
      </c>
      <c r="L801" s="22">
        <v>0</v>
      </c>
      <c r="M801" s="17"/>
    </row>
    <row r="802" spans="1:13">
      <c r="A802" s="25">
        <v>797</v>
      </c>
      <c r="B802" s="26" t="e">
        <f>#VALUE!</f>
        <v>#VALUE!</v>
      </c>
      <c r="C802" s="26" t="e">
        <f>#VALUE!</f>
        <v>#VALUE!</v>
      </c>
      <c r="D802" s="26" t="e">
        <f>#VALUE!</f>
        <v>#VALUE!</v>
      </c>
      <c r="E802" s="18" t="e">
        <f>#VALUE!</f>
        <v>#VALUE!</v>
      </c>
      <c r="F802" s="18" t="e">
        <f>#VALUE!</f>
        <v>#VALUE!</v>
      </c>
      <c r="G802" s="22">
        <v>0</v>
      </c>
      <c r="H802" s="22">
        <v>0</v>
      </c>
      <c r="I802" s="19" t="e">
        <f>#VALUE!</f>
        <v>#VALUE!</v>
      </c>
      <c r="J802" s="19" t="e">
        <f>#VALUE!</f>
        <v>#VALUE!</v>
      </c>
      <c r="K802" s="22">
        <v>0</v>
      </c>
      <c r="L802" s="22">
        <v>0</v>
      </c>
      <c r="M802" s="17"/>
    </row>
    <row r="803" spans="1:13">
      <c r="A803" s="25">
        <v>798</v>
      </c>
      <c r="B803" s="26" t="e">
        <f>#VALUE!</f>
        <v>#VALUE!</v>
      </c>
      <c r="C803" s="26" t="e">
        <f>#VALUE!</f>
        <v>#VALUE!</v>
      </c>
      <c r="D803" s="26" t="e">
        <f>#VALUE!</f>
        <v>#VALUE!</v>
      </c>
      <c r="E803" s="18" t="e">
        <f>#VALUE!</f>
        <v>#VALUE!</v>
      </c>
      <c r="F803" s="18" t="e">
        <f>#VALUE!</f>
        <v>#VALUE!</v>
      </c>
      <c r="G803" s="22">
        <v>0</v>
      </c>
      <c r="H803" s="22">
        <v>0</v>
      </c>
      <c r="I803" s="19" t="e">
        <f>#VALUE!</f>
        <v>#VALUE!</v>
      </c>
      <c r="J803" s="19" t="e">
        <f>#VALUE!</f>
        <v>#VALUE!</v>
      </c>
      <c r="K803" s="22">
        <v>0</v>
      </c>
      <c r="L803" s="22">
        <v>0</v>
      </c>
      <c r="M803" s="17"/>
    </row>
    <row r="804" spans="1:13">
      <c r="A804" s="25">
        <v>799</v>
      </c>
      <c r="B804" s="26" t="e">
        <f>#VALUE!</f>
        <v>#VALUE!</v>
      </c>
      <c r="C804" s="26" t="e">
        <f>#VALUE!</f>
        <v>#VALUE!</v>
      </c>
      <c r="D804" s="26" t="e">
        <f>#VALUE!</f>
        <v>#VALUE!</v>
      </c>
      <c r="E804" s="18" t="e">
        <f>#VALUE!</f>
        <v>#VALUE!</v>
      </c>
      <c r="F804" s="18" t="e">
        <f>#VALUE!</f>
        <v>#VALUE!</v>
      </c>
      <c r="G804" s="22">
        <v>0</v>
      </c>
      <c r="H804" s="22">
        <v>0</v>
      </c>
      <c r="I804" s="19" t="e">
        <f>#VALUE!</f>
        <v>#VALUE!</v>
      </c>
      <c r="J804" s="19" t="e">
        <f>#VALUE!</f>
        <v>#VALUE!</v>
      </c>
      <c r="K804" s="22">
        <v>0</v>
      </c>
      <c r="L804" s="22">
        <v>0</v>
      </c>
      <c r="M804" s="17"/>
    </row>
    <row r="805" spans="1:13">
      <c r="A805" s="25">
        <v>800</v>
      </c>
      <c r="B805" s="26" t="e">
        <f>#VALUE!</f>
        <v>#VALUE!</v>
      </c>
      <c r="C805" s="26" t="e">
        <f>#VALUE!</f>
        <v>#VALUE!</v>
      </c>
      <c r="D805" s="26" t="e">
        <f>#VALUE!</f>
        <v>#VALUE!</v>
      </c>
      <c r="E805" s="18" t="e">
        <f>#VALUE!</f>
        <v>#VALUE!</v>
      </c>
      <c r="F805" s="18" t="e">
        <f>#VALUE!</f>
        <v>#VALUE!</v>
      </c>
      <c r="G805" s="22">
        <v>0</v>
      </c>
      <c r="H805" s="22">
        <v>0</v>
      </c>
      <c r="I805" s="19" t="e">
        <f>#VALUE!</f>
        <v>#VALUE!</v>
      </c>
      <c r="J805" s="19" t="e">
        <f>#VALUE!</f>
        <v>#VALUE!</v>
      </c>
      <c r="K805" s="22">
        <v>0</v>
      </c>
      <c r="L805" s="22">
        <v>0</v>
      </c>
      <c r="M805" s="17"/>
    </row>
    <row r="806" spans="1:13">
      <c r="A806" s="25">
        <v>801</v>
      </c>
      <c r="B806" s="26" t="e">
        <f>#VALUE!</f>
        <v>#VALUE!</v>
      </c>
      <c r="C806" s="26" t="e">
        <f>#VALUE!</f>
        <v>#VALUE!</v>
      </c>
      <c r="D806" s="26" t="e">
        <f>#VALUE!</f>
        <v>#VALUE!</v>
      </c>
      <c r="E806" s="18" t="e">
        <f>#VALUE!</f>
        <v>#VALUE!</v>
      </c>
      <c r="F806" s="18" t="e">
        <f>#VALUE!</f>
        <v>#VALUE!</v>
      </c>
      <c r="G806" s="22">
        <v>0</v>
      </c>
      <c r="H806" s="22">
        <v>0</v>
      </c>
      <c r="I806" s="19" t="e">
        <f>#VALUE!</f>
        <v>#VALUE!</v>
      </c>
      <c r="J806" s="19" t="e">
        <f>#VALUE!</f>
        <v>#VALUE!</v>
      </c>
      <c r="K806" s="22">
        <v>0</v>
      </c>
      <c r="L806" s="22">
        <v>0</v>
      </c>
      <c r="M806" s="17"/>
    </row>
    <row r="807" spans="1:13">
      <c r="A807" s="25">
        <v>802</v>
      </c>
      <c r="B807" s="26" t="e">
        <f>#VALUE!</f>
        <v>#VALUE!</v>
      </c>
      <c r="C807" s="26" t="e">
        <f>#VALUE!</f>
        <v>#VALUE!</v>
      </c>
      <c r="D807" s="26" t="e">
        <f>#VALUE!</f>
        <v>#VALUE!</v>
      </c>
      <c r="E807" s="18" t="e">
        <f>#VALUE!</f>
        <v>#VALUE!</v>
      </c>
      <c r="F807" s="18" t="e">
        <f>#VALUE!</f>
        <v>#VALUE!</v>
      </c>
      <c r="G807" s="22">
        <v>0</v>
      </c>
      <c r="H807" s="22">
        <v>0</v>
      </c>
      <c r="I807" s="19" t="e">
        <f>#VALUE!</f>
        <v>#VALUE!</v>
      </c>
      <c r="J807" s="19" t="e">
        <f>#VALUE!</f>
        <v>#VALUE!</v>
      </c>
      <c r="K807" s="22">
        <v>0</v>
      </c>
      <c r="L807" s="22">
        <v>0</v>
      </c>
      <c r="M807" s="17"/>
    </row>
    <row r="808" spans="1:13">
      <c r="A808" s="25">
        <v>803</v>
      </c>
      <c r="B808" s="26" t="e">
        <f>#VALUE!</f>
        <v>#VALUE!</v>
      </c>
      <c r="C808" s="26" t="e">
        <f>#VALUE!</f>
        <v>#VALUE!</v>
      </c>
      <c r="D808" s="26" t="e">
        <f>#VALUE!</f>
        <v>#VALUE!</v>
      </c>
      <c r="E808" s="18" t="e">
        <f>#VALUE!</f>
        <v>#VALUE!</v>
      </c>
      <c r="F808" s="18" t="e">
        <f>#VALUE!</f>
        <v>#VALUE!</v>
      </c>
      <c r="G808" s="22">
        <v>0</v>
      </c>
      <c r="H808" s="22">
        <v>0</v>
      </c>
      <c r="I808" s="19" t="e">
        <f>#VALUE!</f>
        <v>#VALUE!</v>
      </c>
      <c r="J808" s="19" t="e">
        <f>#VALUE!</f>
        <v>#VALUE!</v>
      </c>
      <c r="K808" s="22">
        <v>0</v>
      </c>
      <c r="L808" s="22">
        <v>0</v>
      </c>
      <c r="M808" s="17"/>
    </row>
    <row r="809" spans="1:13">
      <c r="A809" s="25">
        <v>804</v>
      </c>
      <c r="B809" s="26" t="e">
        <f>#VALUE!</f>
        <v>#VALUE!</v>
      </c>
      <c r="C809" s="26" t="e">
        <f>#VALUE!</f>
        <v>#VALUE!</v>
      </c>
      <c r="D809" s="26" t="e">
        <f>#VALUE!</f>
        <v>#VALUE!</v>
      </c>
      <c r="E809" s="18" t="e">
        <f>#VALUE!</f>
        <v>#VALUE!</v>
      </c>
      <c r="F809" s="18" t="e">
        <f>#VALUE!</f>
        <v>#VALUE!</v>
      </c>
      <c r="G809" s="22">
        <v>0</v>
      </c>
      <c r="H809" s="22">
        <v>0</v>
      </c>
      <c r="I809" s="19" t="e">
        <f>#VALUE!</f>
        <v>#VALUE!</v>
      </c>
      <c r="J809" s="19" t="e">
        <f>#VALUE!</f>
        <v>#VALUE!</v>
      </c>
      <c r="K809" s="22">
        <v>0</v>
      </c>
      <c r="L809" s="22">
        <v>0</v>
      </c>
      <c r="M809" s="17"/>
    </row>
    <row r="810" spans="1:13">
      <c r="A810" s="25">
        <v>805</v>
      </c>
      <c r="B810" s="26" t="e">
        <f>#VALUE!</f>
        <v>#VALUE!</v>
      </c>
      <c r="C810" s="26" t="e">
        <f>#VALUE!</f>
        <v>#VALUE!</v>
      </c>
      <c r="D810" s="26" t="e">
        <f>#VALUE!</f>
        <v>#VALUE!</v>
      </c>
      <c r="E810" s="18" t="e">
        <f>#VALUE!</f>
        <v>#VALUE!</v>
      </c>
      <c r="F810" s="18" t="e">
        <f>#VALUE!</f>
        <v>#VALUE!</v>
      </c>
      <c r="G810" s="22">
        <v>0</v>
      </c>
      <c r="H810" s="22">
        <v>0</v>
      </c>
      <c r="I810" s="19" t="e">
        <f>#VALUE!</f>
        <v>#VALUE!</v>
      </c>
      <c r="J810" s="19" t="e">
        <f>#VALUE!</f>
        <v>#VALUE!</v>
      </c>
      <c r="K810" s="22">
        <v>0</v>
      </c>
      <c r="L810" s="22">
        <v>0</v>
      </c>
      <c r="M810" s="17"/>
    </row>
    <row r="811" spans="1:13">
      <c r="A811" s="25">
        <v>806</v>
      </c>
      <c r="B811" s="26" t="e">
        <f>#VALUE!</f>
        <v>#VALUE!</v>
      </c>
      <c r="C811" s="26" t="e">
        <f>#VALUE!</f>
        <v>#VALUE!</v>
      </c>
      <c r="D811" s="26" t="e">
        <f>#VALUE!</f>
        <v>#VALUE!</v>
      </c>
      <c r="E811" s="18" t="e">
        <f>#VALUE!</f>
        <v>#VALUE!</v>
      </c>
      <c r="F811" s="18" t="e">
        <f>#VALUE!</f>
        <v>#VALUE!</v>
      </c>
      <c r="G811" s="22">
        <v>0</v>
      </c>
      <c r="H811" s="22">
        <v>0</v>
      </c>
      <c r="I811" s="19" t="e">
        <f>#VALUE!</f>
        <v>#VALUE!</v>
      </c>
      <c r="J811" s="19" t="e">
        <f>#VALUE!</f>
        <v>#VALUE!</v>
      </c>
      <c r="K811" s="22">
        <v>0</v>
      </c>
      <c r="L811" s="22">
        <v>0</v>
      </c>
      <c r="M811" s="17"/>
    </row>
    <row r="812" spans="1:13">
      <c r="A812" s="25">
        <v>807</v>
      </c>
      <c r="B812" s="26" t="e">
        <f>#VALUE!</f>
        <v>#VALUE!</v>
      </c>
      <c r="C812" s="26" t="e">
        <f>#VALUE!</f>
        <v>#VALUE!</v>
      </c>
      <c r="D812" s="26" t="e">
        <f>#VALUE!</f>
        <v>#VALUE!</v>
      </c>
      <c r="E812" s="18" t="e">
        <f>#VALUE!</f>
        <v>#VALUE!</v>
      </c>
      <c r="F812" s="18" t="e">
        <f>#VALUE!</f>
        <v>#VALUE!</v>
      </c>
      <c r="G812" s="22">
        <v>0</v>
      </c>
      <c r="H812" s="22">
        <v>0</v>
      </c>
      <c r="I812" s="19" t="e">
        <f>#VALUE!</f>
        <v>#VALUE!</v>
      </c>
      <c r="J812" s="19" t="e">
        <f>#VALUE!</f>
        <v>#VALUE!</v>
      </c>
      <c r="K812" s="22">
        <v>0</v>
      </c>
      <c r="L812" s="22">
        <v>0</v>
      </c>
      <c r="M812" s="17"/>
    </row>
    <row r="813" spans="1:13">
      <c r="A813" s="25">
        <v>808</v>
      </c>
      <c r="B813" s="26" t="e">
        <f>#VALUE!</f>
        <v>#VALUE!</v>
      </c>
      <c r="C813" s="26" t="e">
        <f>#VALUE!</f>
        <v>#VALUE!</v>
      </c>
      <c r="D813" s="26" t="e">
        <f>#VALUE!</f>
        <v>#VALUE!</v>
      </c>
      <c r="E813" s="18" t="e">
        <f>#VALUE!</f>
        <v>#VALUE!</v>
      </c>
      <c r="F813" s="18" t="e">
        <f>#VALUE!</f>
        <v>#VALUE!</v>
      </c>
      <c r="G813" s="22">
        <v>0</v>
      </c>
      <c r="H813" s="22">
        <v>0</v>
      </c>
      <c r="I813" s="19" t="e">
        <f>#VALUE!</f>
        <v>#VALUE!</v>
      </c>
      <c r="J813" s="19" t="e">
        <f>#VALUE!</f>
        <v>#VALUE!</v>
      </c>
      <c r="K813" s="22">
        <v>0</v>
      </c>
      <c r="L813" s="22">
        <v>0</v>
      </c>
      <c r="M813" s="17"/>
    </row>
    <row r="814" spans="1:13">
      <c r="A814" s="25">
        <v>809</v>
      </c>
      <c r="B814" s="26" t="e">
        <f>#VALUE!</f>
        <v>#VALUE!</v>
      </c>
      <c r="C814" s="26" t="e">
        <f>#VALUE!</f>
        <v>#VALUE!</v>
      </c>
      <c r="D814" s="26" t="e">
        <f>#VALUE!</f>
        <v>#VALUE!</v>
      </c>
      <c r="E814" s="18" t="e">
        <f>#VALUE!</f>
        <v>#VALUE!</v>
      </c>
      <c r="F814" s="18" t="e">
        <f>#VALUE!</f>
        <v>#VALUE!</v>
      </c>
      <c r="G814" s="22">
        <v>0</v>
      </c>
      <c r="H814" s="22">
        <v>0</v>
      </c>
      <c r="I814" s="19" t="e">
        <f>#VALUE!</f>
        <v>#VALUE!</v>
      </c>
      <c r="J814" s="19" t="e">
        <f>#VALUE!</f>
        <v>#VALUE!</v>
      </c>
      <c r="K814" s="22">
        <v>0</v>
      </c>
      <c r="L814" s="22">
        <v>0</v>
      </c>
      <c r="M814" s="17"/>
    </row>
    <row r="815" spans="1:13">
      <c r="A815" s="25">
        <v>810</v>
      </c>
      <c r="B815" s="26" t="e">
        <f>#VALUE!</f>
        <v>#VALUE!</v>
      </c>
      <c r="C815" s="26" t="e">
        <f>#VALUE!</f>
        <v>#VALUE!</v>
      </c>
      <c r="D815" s="26" t="e">
        <f>#VALUE!</f>
        <v>#VALUE!</v>
      </c>
      <c r="E815" s="18" t="e">
        <f>#VALUE!</f>
        <v>#VALUE!</v>
      </c>
      <c r="F815" s="18" t="e">
        <f>#VALUE!</f>
        <v>#VALUE!</v>
      </c>
      <c r="G815" s="22">
        <v>0</v>
      </c>
      <c r="H815" s="22">
        <v>0</v>
      </c>
      <c r="I815" s="19" t="e">
        <f>#VALUE!</f>
        <v>#VALUE!</v>
      </c>
      <c r="J815" s="19" t="e">
        <f>#VALUE!</f>
        <v>#VALUE!</v>
      </c>
      <c r="K815" s="22">
        <v>0</v>
      </c>
      <c r="L815" s="22">
        <v>0</v>
      </c>
      <c r="M815" s="17"/>
    </row>
    <row r="816" spans="1:13">
      <c r="A816" s="25">
        <v>811</v>
      </c>
      <c r="B816" s="26" t="e">
        <f>#VALUE!</f>
        <v>#VALUE!</v>
      </c>
      <c r="C816" s="26" t="e">
        <f>#VALUE!</f>
        <v>#VALUE!</v>
      </c>
      <c r="D816" s="26" t="e">
        <f>#VALUE!</f>
        <v>#VALUE!</v>
      </c>
      <c r="E816" s="18" t="e">
        <f>#VALUE!</f>
        <v>#VALUE!</v>
      </c>
      <c r="F816" s="18" t="e">
        <f>#VALUE!</f>
        <v>#VALUE!</v>
      </c>
      <c r="G816" s="22">
        <v>0</v>
      </c>
      <c r="H816" s="22">
        <v>0</v>
      </c>
      <c r="I816" s="19" t="e">
        <f>#VALUE!</f>
        <v>#VALUE!</v>
      </c>
      <c r="J816" s="19" t="e">
        <f>#VALUE!</f>
        <v>#VALUE!</v>
      </c>
      <c r="K816" s="22">
        <v>0</v>
      </c>
      <c r="L816" s="22">
        <v>0</v>
      </c>
      <c r="M816" s="17"/>
    </row>
    <row r="817" spans="1:13">
      <c r="A817" s="25">
        <v>812</v>
      </c>
      <c r="B817" s="26" t="e">
        <f>#VALUE!</f>
        <v>#VALUE!</v>
      </c>
      <c r="C817" s="26" t="e">
        <f>#VALUE!</f>
        <v>#VALUE!</v>
      </c>
      <c r="D817" s="26" t="e">
        <f>#VALUE!</f>
        <v>#VALUE!</v>
      </c>
      <c r="E817" s="18" t="e">
        <f>#VALUE!</f>
        <v>#VALUE!</v>
      </c>
      <c r="F817" s="18" t="e">
        <f>#VALUE!</f>
        <v>#VALUE!</v>
      </c>
      <c r="G817" s="22">
        <v>0</v>
      </c>
      <c r="H817" s="22">
        <v>0</v>
      </c>
      <c r="I817" s="19" t="e">
        <f>#VALUE!</f>
        <v>#VALUE!</v>
      </c>
      <c r="J817" s="19" t="e">
        <f>#VALUE!</f>
        <v>#VALUE!</v>
      </c>
      <c r="K817" s="22">
        <v>0</v>
      </c>
      <c r="L817" s="22">
        <v>0</v>
      </c>
      <c r="M817" s="17"/>
    </row>
    <row r="818" spans="1:13">
      <c r="A818" s="25">
        <v>813</v>
      </c>
      <c r="B818" s="26" t="e">
        <f>#VALUE!</f>
        <v>#VALUE!</v>
      </c>
      <c r="C818" s="26" t="e">
        <f>#VALUE!</f>
        <v>#VALUE!</v>
      </c>
      <c r="D818" s="26" t="e">
        <f>#VALUE!</f>
        <v>#VALUE!</v>
      </c>
      <c r="E818" s="18" t="e">
        <f>#VALUE!</f>
        <v>#VALUE!</v>
      </c>
      <c r="F818" s="18" t="e">
        <f>#VALUE!</f>
        <v>#VALUE!</v>
      </c>
      <c r="G818" s="22">
        <v>0</v>
      </c>
      <c r="H818" s="22">
        <v>0</v>
      </c>
      <c r="I818" s="19" t="e">
        <f>#VALUE!</f>
        <v>#VALUE!</v>
      </c>
      <c r="J818" s="19" t="e">
        <f>#VALUE!</f>
        <v>#VALUE!</v>
      </c>
      <c r="K818" s="22">
        <v>0</v>
      </c>
      <c r="L818" s="22">
        <v>0</v>
      </c>
      <c r="M818" s="17"/>
    </row>
    <row r="819" spans="1:13">
      <c r="A819" s="25">
        <v>814</v>
      </c>
      <c r="B819" s="26" t="e">
        <f>#VALUE!</f>
        <v>#VALUE!</v>
      </c>
      <c r="C819" s="26" t="e">
        <f>#VALUE!</f>
        <v>#VALUE!</v>
      </c>
      <c r="D819" s="26" t="e">
        <f>#VALUE!</f>
        <v>#VALUE!</v>
      </c>
      <c r="E819" s="18" t="e">
        <f>#VALUE!</f>
        <v>#VALUE!</v>
      </c>
      <c r="F819" s="18" t="e">
        <f>#VALUE!</f>
        <v>#VALUE!</v>
      </c>
      <c r="G819" s="22">
        <v>0</v>
      </c>
      <c r="H819" s="22">
        <v>0</v>
      </c>
      <c r="I819" s="19" t="e">
        <f>#VALUE!</f>
        <v>#VALUE!</v>
      </c>
      <c r="J819" s="19" t="e">
        <f>#VALUE!</f>
        <v>#VALUE!</v>
      </c>
      <c r="K819" s="22">
        <v>0</v>
      </c>
      <c r="L819" s="22">
        <v>0</v>
      </c>
      <c r="M819" s="17"/>
    </row>
    <row r="820" spans="1:13">
      <c r="A820" s="25">
        <v>815</v>
      </c>
      <c r="B820" s="26" t="e">
        <f>#VALUE!</f>
        <v>#VALUE!</v>
      </c>
      <c r="C820" s="26" t="e">
        <f>#VALUE!</f>
        <v>#VALUE!</v>
      </c>
      <c r="D820" s="26" t="e">
        <f>#VALUE!</f>
        <v>#VALUE!</v>
      </c>
      <c r="E820" s="18" t="e">
        <f>#VALUE!</f>
        <v>#VALUE!</v>
      </c>
      <c r="F820" s="18" t="e">
        <f>#VALUE!</f>
        <v>#VALUE!</v>
      </c>
      <c r="G820" s="22">
        <v>0</v>
      </c>
      <c r="H820" s="22">
        <v>0</v>
      </c>
      <c r="I820" s="19" t="e">
        <f>#VALUE!</f>
        <v>#VALUE!</v>
      </c>
      <c r="J820" s="19" t="e">
        <f>#VALUE!</f>
        <v>#VALUE!</v>
      </c>
      <c r="K820" s="22">
        <v>0</v>
      </c>
      <c r="L820" s="22">
        <v>0</v>
      </c>
      <c r="M820" s="17"/>
    </row>
    <row r="821" spans="1:13">
      <c r="A821" s="25">
        <v>816</v>
      </c>
      <c r="B821" s="26" t="e">
        <f>#VALUE!</f>
        <v>#VALUE!</v>
      </c>
      <c r="C821" s="26" t="e">
        <f>#VALUE!</f>
        <v>#VALUE!</v>
      </c>
      <c r="D821" s="26" t="e">
        <f>#VALUE!</f>
        <v>#VALUE!</v>
      </c>
      <c r="E821" s="18" t="e">
        <f>#VALUE!</f>
        <v>#VALUE!</v>
      </c>
      <c r="F821" s="18" t="e">
        <f>#VALUE!</f>
        <v>#VALUE!</v>
      </c>
      <c r="G821" s="22">
        <v>0</v>
      </c>
      <c r="H821" s="22">
        <v>0</v>
      </c>
      <c r="I821" s="19" t="e">
        <f>#VALUE!</f>
        <v>#VALUE!</v>
      </c>
      <c r="J821" s="19" t="e">
        <f>#VALUE!</f>
        <v>#VALUE!</v>
      </c>
      <c r="K821" s="22">
        <v>0</v>
      </c>
      <c r="L821" s="22">
        <v>0</v>
      </c>
      <c r="M821" s="17"/>
    </row>
    <row r="822" spans="1:13">
      <c r="A822" s="25">
        <v>817</v>
      </c>
      <c r="B822" s="26" t="e">
        <f>#VALUE!</f>
        <v>#VALUE!</v>
      </c>
      <c r="C822" s="26" t="e">
        <f>#VALUE!</f>
        <v>#VALUE!</v>
      </c>
      <c r="D822" s="26" t="e">
        <f>#VALUE!</f>
        <v>#VALUE!</v>
      </c>
      <c r="E822" s="18" t="e">
        <f>#VALUE!</f>
        <v>#VALUE!</v>
      </c>
      <c r="F822" s="18" t="e">
        <f>#VALUE!</f>
        <v>#VALUE!</v>
      </c>
      <c r="G822" s="22">
        <v>0</v>
      </c>
      <c r="H822" s="22">
        <v>0</v>
      </c>
      <c r="I822" s="19" t="e">
        <f>#VALUE!</f>
        <v>#VALUE!</v>
      </c>
      <c r="J822" s="19" t="e">
        <f>#VALUE!</f>
        <v>#VALUE!</v>
      </c>
      <c r="K822" s="22">
        <v>0</v>
      </c>
      <c r="L822" s="22">
        <v>0</v>
      </c>
      <c r="M822" s="17"/>
    </row>
    <row r="823" spans="1:13">
      <c r="A823" s="25">
        <v>818</v>
      </c>
      <c r="B823" s="26" t="e">
        <f>#VALUE!</f>
        <v>#VALUE!</v>
      </c>
      <c r="C823" s="26" t="e">
        <f>#VALUE!</f>
        <v>#VALUE!</v>
      </c>
      <c r="D823" s="26" t="e">
        <f>#VALUE!</f>
        <v>#VALUE!</v>
      </c>
      <c r="E823" s="18" t="e">
        <f>#VALUE!</f>
        <v>#VALUE!</v>
      </c>
      <c r="F823" s="18" t="e">
        <f>#VALUE!</f>
        <v>#VALUE!</v>
      </c>
      <c r="G823" s="22">
        <v>0</v>
      </c>
      <c r="H823" s="22">
        <v>0</v>
      </c>
      <c r="I823" s="19" t="e">
        <f>#VALUE!</f>
        <v>#VALUE!</v>
      </c>
      <c r="J823" s="19" t="e">
        <f>#VALUE!</f>
        <v>#VALUE!</v>
      </c>
      <c r="K823" s="22">
        <v>0</v>
      </c>
      <c r="L823" s="22">
        <v>0</v>
      </c>
      <c r="M823" s="17"/>
    </row>
    <row r="824" spans="1:13">
      <c r="A824" s="25">
        <v>819</v>
      </c>
      <c r="B824" s="26" t="e">
        <f>#VALUE!</f>
        <v>#VALUE!</v>
      </c>
      <c r="C824" s="26" t="e">
        <f>#VALUE!</f>
        <v>#VALUE!</v>
      </c>
      <c r="D824" s="26" t="e">
        <f>#VALUE!</f>
        <v>#VALUE!</v>
      </c>
      <c r="E824" s="18" t="e">
        <f>#VALUE!</f>
        <v>#VALUE!</v>
      </c>
      <c r="F824" s="18" t="e">
        <f>#VALUE!</f>
        <v>#VALUE!</v>
      </c>
      <c r="G824" s="22">
        <v>0</v>
      </c>
      <c r="H824" s="22">
        <v>0</v>
      </c>
      <c r="I824" s="19" t="e">
        <f>#VALUE!</f>
        <v>#VALUE!</v>
      </c>
      <c r="J824" s="19" t="e">
        <f>#VALUE!</f>
        <v>#VALUE!</v>
      </c>
      <c r="K824" s="22">
        <v>0</v>
      </c>
      <c r="L824" s="22">
        <v>0</v>
      </c>
      <c r="M824" s="17"/>
    </row>
    <row r="825" spans="1:13">
      <c r="A825" s="25">
        <v>820</v>
      </c>
      <c r="B825" s="26" t="e">
        <f>#VALUE!</f>
        <v>#VALUE!</v>
      </c>
      <c r="C825" s="26" t="e">
        <f>#VALUE!</f>
        <v>#VALUE!</v>
      </c>
      <c r="D825" s="26" t="e">
        <f>#VALUE!</f>
        <v>#VALUE!</v>
      </c>
      <c r="E825" s="18" t="e">
        <f>#VALUE!</f>
        <v>#VALUE!</v>
      </c>
      <c r="F825" s="18" t="e">
        <f>#VALUE!</f>
        <v>#VALUE!</v>
      </c>
      <c r="G825" s="22">
        <v>0</v>
      </c>
      <c r="H825" s="22">
        <v>0</v>
      </c>
      <c r="I825" s="19" t="e">
        <f>#VALUE!</f>
        <v>#VALUE!</v>
      </c>
      <c r="J825" s="19" t="e">
        <f>#VALUE!</f>
        <v>#VALUE!</v>
      </c>
      <c r="K825" s="22">
        <v>0</v>
      </c>
      <c r="L825" s="22">
        <v>0</v>
      </c>
      <c r="M825" s="17"/>
    </row>
    <row r="826" spans="1:13">
      <c r="A826" s="25">
        <v>821</v>
      </c>
      <c r="B826" s="26" t="e">
        <f>#VALUE!</f>
        <v>#VALUE!</v>
      </c>
      <c r="C826" s="26" t="e">
        <f>#VALUE!</f>
        <v>#VALUE!</v>
      </c>
      <c r="D826" s="26" t="e">
        <f>#VALUE!</f>
        <v>#VALUE!</v>
      </c>
      <c r="E826" s="18" t="e">
        <f>#VALUE!</f>
        <v>#VALUE!</v>
      </c>
      <c r="F826" s="18" t="e">
        <f>#VALUE!</f>
        <v>#VALUE!</v>
      </c>
      <c r="G826" s="22">
        <v>0</v>
      </c>
      <c r="H826" s="22">
        <v>0</v>
      </c>
      <c r="I826" s="19" t="e">
        <f>#VALUE!</f>
        <v>#VALUE!</v>
      </c>
      <c r="J826" s="19" t="e">
        <f>#VALUE!</f>
        <v>#VALUE!</v>
      </c>
      <c r="K826" s="22">
        <v>0</v>
      </c>
      <c r="L826" s="22">
        <v>0</v>
      </c>
      <c r="M826" s="17"/>
    </row>
    <row r="827" spans="1:13">
      <c r="A827" s="25">
        <v>822</v>
      </c>
      <c r="B827" s="26" t="e">
        <f>#VALUE!</f>
        <v>#VALUE!</v>
      </c>
      <c r="C827" s="26" t="e">
        <f>#VALUE!</f>
        <v>#VALUE!</v>
      </c>
      <c r="D827" s="26" t="e">
        <f>#VALUE!</f>
        <v>#VALUE!</v>
      </c>
      <c r="E827" s="18" t="e">
        <f>#VALUE!</f>
        <v>#VALUE!</v>
      </c>
      <c r="F827" s="18" t="e">
        <f>#VALUE!</f>
        <v>#VALUE!</v>
      </c>
      <c r="G827" s="22">
        <v>0</v>
      </c>
      <c r="H827" s="22">
        <v>0</v>
      </c>
      <c r="I827" s="19" t="e">
        <f>#VALUE!</f>
        <v>#VALUE!</v>
      </c>
      <c r="J827" s="19" t="e">
        <f>#VALUE!</f>
        <v>#VALUE!</v>
      </c>
      <c r="K827" s="22">
        <v>0</v>
      </c>
      <c r="L827" s="22">
        <v>0</v>
      </c>
      <c r="M827" s="17"/>
    </row>
    <row r="828" spans="1:13">
      <c r="A828" s="25">
        <v>823</v>
      </c>
      <c r="B828" s="26" t="e">
        <f>#VALUE!</f>
        <v>#VALUE!</v>
      </c>
      <c r="C828" s="26" t="e">
        <f>#VALUE!</f>
        <v>#VALUE!</v>
      </c>
      <c r="D828" s="26" t="e">
        <f>#VALUE!</f>
        <v>#VALUE!</v>
      </c>
      <c r="E828" s="18" t="e">
        <f>#VALUE!</f>
        <v>#VALUE!</v>
      </c>
      <c r="F828" s="18" t="e">
        <f>#VALUE!</f>
        <v>#VALUE!</v>
      </c>
      <c r="G828" s="22">
        <v>0</v>
      </c>
      <c r="H828" s="22">
        <v>0</v>
      </c>
      <c r="I828" s="19" t="e">
        <f>#VALUE!</f>
        <v>#VALUE!</v>
      </c>
      <c r="J828" s="19" t="e">
        <f>#VALUE!</f>
        <v>#VALUE!</v>
      </c>
      <c r="K828" s="22">
        <v>0</v>
      </c>
      <c r="L828" s="22">
        <v>0</v>
      </c>
      <c r="M828" s="17"/>
    </row>
    <row r="829" spans="1:13">
      <c r="A829" s="25">
        <v>824</v>
      </c>
      <c r="B829" s="26" t="e">
        <f>#VALUE!</f>
        <v>#VALUE!</v>
      </c>
      <c r="C829" s="26" t="e">
        <f>#VALUE!</f>
        <v>#VALUE!</v>
      </c>
      <c r="D829" s="26" t="e">
        <f>#VALUE!</f>
        <v>#VALUE!</v>
      </c>
      <c r="E829" s="18" t="e">
        <f>#VALUE!</f>
        <v>#VALUE!</v>
      </c>
      <c r="F829" s="18" t="e">
        <f>#VALUE!</f>
        <v>#VALUE!</v>
      </c>
      <c r="G829" s="22">
        <v>0</v>
      </c>
      <c r="H829" s="22">
        <v>0</v>
      </c>
      <c r="I829" s="19" t="e">
        <f>#VALUE!</f>
        <v>#VALUE!</v>
      </c>
      <c r="J829" s="19" t="e">
        <f>#VALUE!</f>
        <v>#VALUE!</v>
      </c>
      <c r="K829" s="22">
        <v>0</v>
      </c>
      <c r="L829" s="22">
        <v>0</v>
      </c>
      <c r="M829" s="17"/>
    </row>
    <row r="830" spans="1:13">
      <c r="A830" s="25">
        <v>825</v>
      </c>
      <c r="B830" s="26" t="e">
        <f>#VALUE!</f>
        <v>#VALUE!</v>
      </c>
      <c r="C830" s="26" t="e">
        <f>#VALUE!</f>
        <v>#VALUE!</v>
      </c>
      <c r="D830" s="26" t="e">
        <f>#VALUE!</f>
        <v>#VALUE!</v>
      </c>
      <c r="E830" s="18" t="e">
        <f>#VALUE!</f>
        <v>#VALUE!</v>
      </c>
      <c r="F830" s="18" t="e">
        <f>#VALUE!</f>
        <v>#VALUE!</v>
      </c>
      <c r="G830" s="22">
        <v>0</v>
      </c>
      <c r="H830" s="22">
        <v>0</v>
      </c>
      <c r="I830" s="19" t="e">
        <f>#VALUE!</f>
        <v>#VALUE!</v>
      </c>
      <c r="J830" s="19" t="e">
        <f>#VALUE!</f>
        <v>#VALUE!</v>
      </c>
      <c r="K830" s="22">
        <v>0</v>
      </c>
      <c r="L830" s="22">
        <v>0</v>
      </c>
      <c r="M830" s="17"/>
    </row>
    <row r="831" spans="1:13">
      <c r="A831" s="25">
        <v>826</v>
      </c>
      <c r="B831" s="26" t="e">
        <f>#VALUE!</f>
        <v>#VALUE!</v>
      </c>
      <c r="C831" s="26" t="e">
        <f>#VALUE!</f>
        <v>#VALUE!</v>
      </c>
      <c r="D831" s="26" t="e">
        <f>#VALUE!</f>
        <v>#VALUE!</v>
      </c>
      <c r="E831" s="18" t="e">
        <f>#VALUE!</f>
        <v>#VALUE!</v>
      </c>
      <c r="F831" s="18" t="e">
        <f>#VALUE!</f>
        <v>#VALUE!</v>
      </c>
      <c r="G831" s="22">
        <v>0</v>
      </c>
      <c r="H831" s="22">
        <v>0</v>
      </c>
      <c r="I831" s="19" t="e">
        <f>#VALUE!</f>
        <v>#VALUE!</v>
      </c>
      <c r="J831" s="19" t="e">
        <f>#VALUE!</f>
        <v>#VALUE!</v>
      </c>
      <c r="K831" s="22">
        <v>0</v>
      </c>
      <c r="L831" s="22">
        <v>0</v>
      </c>
      <c r="M831" s="17"/>
    </row>
    <row r="832" spans="1:13">
      <c r="A832" s="25">
        <v>827</v>
      </c>
      <c r="B832" s="26" t="e">
        <f>#VALUE!</f>
        <v>#VALUE!</v>
      </c>
      <c r="C832" s="26" t="e">
        <f>#VALUE!</f>
        <v>#VALUE!</v>
      </c>
      <c r="D832" s="26" t="e">
        <f>#VALUE!</f>
        <v>#VALUE!</v>
      </c>
      <c r="E832" s="18" t="e">
        <f>#VALUE!</f>
        <v>#VALUE!</v>
      </c>
      <c r="F832" s="18" t="e">
        <f>#VALUE!</f>
        <v>#VALUE!</v>
      </c>
      <c r="G832" s="22">
        <v>0</v>
      </c>
      <c r="H832" s="22">
        <v>0</v>
      </c>
      <c r="I832" s="19" t="e">
        <f>#VALUE!</f>
        <v>#VALUE!</v>
      </c>
      <c r="J832" s="19" t="e">
        <f>#VALUE!</f>
        <v>#VALUE!</v>
      </c>
      <c r="K832" s="22">
        <v>0</v>
      </c>
      <c r="L832" s="22">
        <v>0</v>
      </c>
      <c r="M832" s="17"/>
    </row>
    <row r="833" spans="1:13">
      <c r="A833" s="25">
        <v>828</v>
      </c>
      <c r="B833" s="26" t="e">
        <f>#VALUE!</f>
        <v>#VALUE!</v>
      </c>
      <c r="C833" s="26" t="e">
        <f>#VALUE!</f>
        <v>#VALUE!</v>
      </c>
      <c r="D833" s="26" t="e">
        <f>#VALUE!</f>
        <v>#VALUE!</v>
      </c>
      <c r="E833" s="18" t="e">
        <f>#VALUE!</f>
        <v>#VALUE!</v>
      </c>
      <c r="F833" s="18" t="e">
        <f>#VALUE!</f>
        <v>#VALUE!</v>
      </c>
      <c r="G833" s="22">
        <v>0</v>
      </c>
      <c r="H833" s="22">
        <v>0</v>
      </c>
      <c r="I833" s="19" t="e">
        <f>#VALUE!</f>
        <v>#VALUE!</v>
      </c>
      <c r="J833" s="19" t="e">
        <f>#VALUE!</f>
        <v>#VALUE!</v>
      </c>
      <c r="K833" s="22">
        <v>0</v>
      </c>
      <c r="L833" s="22">
        <v>0</v>
      </c>
      <c r="M833" s="17"/>
    </row>
    <row r="834" spans="1:13">
      <c r="A834" s="25">
        <v>829</v>
      </c>
      <c r="B834" s="26" t="e">
        <f>#VALUE!</f>
        <v>#VALUE!</v>
      </c>
      <c r="C834" s="26" t="e">
        <f>#VALUE!</f>
        <v>#VALUE!</v>
      </c>
      <c r="D834" s="26" t="e">
        <f>#VALUE!</f>
        <v>#VALUE!</v>
      </c>
      <c r="E834" s="18" t="e">
        <f>#VALUE!</f>
        <v>#VALUE!</v>
      </c>
      <c r="F834" s="18" t="e">
        <f>#VALUE!</f>
        <v>#VALUE!</v>
      </c>
      <c r="G834" s="22">
        <v>0</v>
      </c>
      <c r="H834" s="22">
        <v>0</v>
      </c>
      <c r="I834" s="19" t="e">
        <f>#VALUE!</f>
        <v>#VALUE!</v>
      </c>
      <c r="J834" s="19" t="e">
        <f>#VALUE!</f>
        <v>#VALUE!</v>
      </c>
      <c r="K834" s="22">
        <v>0</v>
      </c>
      <c r="L834" s="22">
        <v>0</v>
      </c>
      <c r="M834" s="17"/>
    </row>
    <row r="835" spans="1:13">
      <c r="A835" s="25">
        <v>830</v>
      </c>
      <c r="B835" s="26" t="e">
        <f>#VALUE!</f>
        <v>#VALUE!</v>
      </c>
      <c r="C835" s="26" t="e">
        <f>#VALUE!</f>
        <v>#VALUE!</v>
      </c>
      <c r="D835" s="26" t="e">
        <f>#VALUE!</f>
        <v>#VALUE!</v>
      </c>
      <c r="E835" s="18" t="e">
        <f>#VALUE!</f>
        <v>#VALUE!</v>
      </c>
      <c r="F835" s="18" t="e">
        <f>#VALUE!</f>
        <v>#VALUE!</v>
      </c>
      <c r="G835" s="22">
        <v>0</v>
      </c>
      <c r="H835" s="22">
        <v>0</v>
      </c>
      <c r="I835" s="19" t="e">
        <f>#VALUE!</f>
        <v>#VALUE!</v>
      </c>
      <c r="J835" s="19" t="e">
        <f>#VALUE!</f>
        <v>#VALUE!</v>
      </c>
      <c r="K835" s="22">
        <v>0</v>
      </c>
      <c r="L835" s="22">
        <v>0</v>
      </c>
      <c r="M835" s="17"/>
    </row>
    <row r="836" spans="1:13">
      <c r="A836" s="25">
        <v>831</v>
      </c>
      <c r="B836" s="26" t="e">
        <f>#VALUE!</f>
        <v>#VALUE!</v>
      </c>
      <c r="C836" s="26" t="e">
        <f>#VALUE!</f>
        <v>#VALUE!</v>
      </c>
      <c r="D836" s="26" t="e">
        <f>#VALUE!</f>
        <v>#VALUE!</v>
      </c>
      <c r="E836" s="18" t="e">
        <f>#VALUE!</f>
        <v>#VALUE!</v>
      </c>
      <c r="F836" s="18" t="e">
        <f>#VALUE!</f>
        <v>#VALUE!</v>
      </c>
      <c r="G836" s="22">
        <v>0</v>
      </c>
      <c r="H836" s="22">
        <v>0</v>
      </c>
      <c r="I836" s="19" t="e">
        <f>#VALUE!</f>
        <v>#VALUE!</v>
      </c>
      <c r="J836" s="19" t="e">
        <f>#VALUE!</f>
        <v>#VALUE!</v>
      </c>
      <c r="K836" s="22">
        <v>0</v>
      </c>
      <c r="L836" s="22">
        <v>0</v>
      </c>
      <c r="M836" s="17"/>
    </row>
    <row r="837" spans="1:13">
      <c r="A837" s="25">
        <v>832</v>
      </c>
      <c r="B837" s="26" t="e">
        <f>#VALUE!</f>
        <v>#VALUE!</v>
      </c>
      <c r="C837" s="26" t="e">
        <f>#VALUE!</f>
        <v>#VALUE!</v>
      </c>
      <c r="D837" s="26" t="e">
        <f>#VALUE!</f>
        <v>#VALUE!</v>
      </c>
      <c r="E837" s="18" t="e">
        <f>#VALUE!</f>
        <v>#VALUE!</v>
      </c>
      <c r="F837" s="18" t="e">
        <f>#VALUE!</f>
        <v>#VALUE!</v>
      </c>
      <c r="G837" s="22">
        <v>0</v>
      </c>
      <c r="H837" s="22">
        <v>0</v>
      </c>
      <c r="I837" s="19" t="e">
        <f>#VALUE!</f>
        <v>#VALUE!</v>
      </c>
      <c r="J837" s="19" t="e">
        <f>#VALUE!</f>
        <v>#VALUE!</v>
      </c>
      <c r="K837" s="22">
        <v>0</v>
      </c>
      <c r="L837" s="22">
        <v>0</v>
      </c>
      <c r="M837" s="17"/>
    </row>
    <row r="838" spans="1:13">
      <c r="A838" s="25">
        <v>833</v>
      </c>
      <c r="B838" s="26" t="e">
        <f>#VALUE!</f>
        <v>#VALUE!</v>
      </c>
      <c r="C838" s="26" t="e">
        <f>#VALUE!</f>
        <v>#VALUE!</v>
      </c>
      <c r="D838" s="26" t="e">
        <f>#VALUE!</f>
        <v>#VALUE!</v>
      </c>
      <c r="E838" s="18" t="e">
        <f>#VALUE!</f>
        <v>#VALUE!</v>
      </c>
      <c r="F838" s="18" t="e">
        <f>#VALUE!</f>
        <v>#VALUE!</v>
      </c>
      <c r="G838" s="22">
        <v>0</v>
      </c>
      <c r="H838" s="22">
        <v>0</v>
      </c>
      <c r="I838" s="19" t="e">
        <f>#VALUE!</f>
        <v>#VALUE!</v>
      </c>
      <c r="J838" s="19" t="e">
        <f>#VALUE!</f>
        <v>#VALUE!</v>
      </c>
      <c r="K838" s="22">
        <v>0</v>
      </c>
      <c r="L838" s="22">
        <v>0</v>
      </c>
      <c r="M838" s="17"/>
    </row>
    <row r="839" spans="1:13">
      <c r="A839" s="25">
        <v>834</v>
      </c>
      <c r="B839" s="26" t="e">
        <f>#VALUE!</f>
        <v>#VALUE!</v>
      </c>
      <c r="C839" s="26" t="e">
        <f>#VALUE!</f>
        <v>#VALUE!</v>
      </c>
      <c r="D839" s="26" t="e">
        <f>#VALUE!</f>
        <v>#VALUE!</v>
      </c>
      <c r="E839" s="18" t="e">
        <f>#VALUE!</f>
        <v>#VALUE!</v>
      </c>
      <c r="F839" s="18" t="e">
        <f>#VALUE!</f>
        <v>#VALUE!</v>
      </c>
      <c r="G839" s="22">
        <v>0</v>
      </c>
      <c r="H839" s="22">
        <v>0</v>
      </c>
      <c r="I839" s="19" t="e">
        <f>#VALUE!</f>
        <v>#VALUE!</v>
      </c>
      <c r="J839" s="19" t="e">
        <f>#VALUE!</f>
        <v>#VALUE!</v>
      </c>
      <c r="K839" s="22">
        <v>0</v>
      </c>
      <c r="L839" s="22">
        <v>0</v>
      </c>
      <c r="M839" s="17"/>
    </row>
    <row r="840" spans="1:13">
      <c r="A840" s="25">
        <v>835</v>
      </c>
      <c r="B840" s="26" t="e">
        <f>#VALUE!</f>
        <v>#VALUE!</v>
      </c>
      <c r="C840" s="26" t="e">
        <f>#VALUE!</f>
        <v>#VALUE!</v>
      </c>
      <c r="D840" s="26" t="e">
        <f>#VALUE!</f>
        <v>#VALUE!</v>
      </c>
      <c r="E840" s="18" t="e">
        <f>#VALUE!</f>
        <v>#VALUE!</v>
      </c>
      <c r="F840" s="18" t="e">
        <f>#VALUE!</f>
        <v>#VALUE!</v>
      </c>
      <c r="G840" s="22">
        <v>0</v>
      </c>
      <c r="H840" s="22">
        <v>0</v>
      </c>
      <c r="I840" s="19" t="e">
        <f>#VALUE!</f>
        <v>#VALUE!</v>
      </c>
      <c r="J840" s="19" t="e">
        <f>#VALUE!</f>
        <v>#VALUE!</v>
      </c>
      <c r="K840" s="22">
        <v>0</v>
      </c>
      <c r="L840" s="22">
        <v>0</v>
      </c>
      <c r="M840" s="17"/>
    </row>
    <row r="841" spans="1:13">
      <c r="A841" s="25">
        <v>836</v>
      </c>
      <c r="B841" s="26" t="e">
        <f>#VALUE!</f>
        <v>#VALUE!</v>
      </c>
      <c r="C841" s="26" t="e">
        <f>#VALUE!</f>
        <v>#VALUE!</v>
      </c>
      <c r="D841" s="26" t="e">
        <f>#VALUE!</f>
        <v>#VALUE!</v>
      </c>
      <c r="E841" s="18" t="e">
        <f>#VALUE!</f>
        <v>#VALUE!</v>
      </c>
      <c r="F841" s="18" t="e">
        <f>#VALUE!</f>
        <v>#VALUE!</v>
      </c>
      <c r="G841" s="22">
        <v>0</v>
      </c>
      <c r="H841" s="22">
        <v>0</v>
      </c>
      <c r="I841" s="19" t="e">
        <f>#VALUE!</f>
        <v>#VALUE!</v>
      </c>
      <c r="J841" s="19" t="e">
        <f>#VALUE!</f>
        <v>#VALUE!</v>
      </c>
      <c r="K841" s="22">
        <v>0</v>
      </c>
      <c r="L841" s="22">
        <v>0</v>
      </c>
      <c r="M841" s="17"/>
    </row>
    <row r="842" spans="1:13">
      <c r="A842" s="25">
        <v>837</v>
      </c>
      <c r="B842" s="26" t="e">
        <f>#VALUE!</f>
        <v>#VALUE!</v>
      </c>
      <c r="C842" s="26" t="e">
        <f>#VALUE!</f>
        <v>#VALUE!</v>
      </c>
      <c r="D842" s="26" t="e">
        <f>#VALUE!</f>
        <v>#VALUE!</v>
      </c>
      <c r="E842" s="18" t="e">
        <f>#VALUE!</f>
        <v>#VALUE!</v>
      </c>
      <c r="F842" s="18" t="e">
        <f>#VALUE!</f>
        <v>#VALUE!</v>
      </c>
      <c r="G842" s="22">
        <v>0</v>
      </c>
      <c r="H842" s="22">
        <v>0</v>
      </c>
      <c r="I842" s="19" t="e">
        <f>#VALUE!</f>
        <v>#VALUE!</v>
      </c>
      <c r="J842" s="19" t="e">
        <f>#VALUE!</f>
        <v>#VALUE!</v>
      </c>
      <c r="K842" s="22">
        <v>0</v>
      </c>
      <c r="L842" s="22">
        <v>0</v>
      </c>
      <c r="M842" s="17"/>
    </row>
    <row r="843" spans="1:13">
      <c r="A843" s="25">
        <v>838</v>
      </c>
      <c r="B843" s="26" t="e">
        <f>#VALUE!</f>
        <v>#VALUE!</v>
      </c>
      <c r="C843" s="26" t="e">
        <f>#VALUE!</f>
        <v>#VALUE!</v>
      </c>
      <c r="D843" s="26" t="e">
        <f>#VALUE!</f>
        <v>#VALUE!</v>
      </c>
      <c r="E843" s="18" t="e">
        <f>#VALUE!</f>
        <v>#VALUE!</v>
      </c>
      <c r="F843" s="18" t="e">
        <f>#VALUE!</f>
        <v>#VALUE!</v>
      </c>
      <c r="G843" s="22">
        <v>0</v>
      </c>
      <c r="H843" s="22">
        <v>0</v>
      </c>
      <c r="I843" s="19" t="e">
        <f>#VALUE!</f>
        <v>#VALUE!</v>
      </c>
      <c r="J843" s="19" t="e">
        <f>#VALUE!</f>
        <v>#VALUE!</v>
      </c>
      <c r="K843" s="22">
        <v>0</v>
      </c>
      <c r="L843" s="22">
        <v>0</v>
      </c>
      <c r="M843" s="17"/>
    </row>
    <row r="844" spans="1:13">
      <c r="A844" s="25">
        <v>839</v>
      </c>
      <c r="B844" s="26" t="e">
        <f>#VALUE!</f>
        <v>#VALUE!</v>
      </c>
      <c r="C844" s="26" t="e">
        <f>#VALUE!</f>
        <v>#VALUE!</v>
      </c>
      <c r="D844" s="26" t="e">
        <f>#VALUE!</f>
        <v>#VALUE!</v>
      </c>
      <c r="E844" s="18" t="e">
        <f>#VALUE!</f>
        <v>#VALUE!</v>
      </c>
      <c r="F844" s="18" t="e">
        <f>#VALUE!</f>
        <v>#VALUE!</v>
      </c>
      <c r="G844" s="22">
        <v>0</v>
      </c>
      <c r="H844" s="22">
        <v>0</v>
      </c>
      <c r="I844" s="19" t="e">
        <f>#VALUE!</f>
        <v>#VALUE!</v>
      </c>
      <c r="J844" s="19" t="e">
        <f>#VALUE!</f>
        <v>#VALUE!</v>
      </c>
      <c r="K844" s="22">
        <v>0</v>
      </c>
      <c r="L844" s="22">
        <v>0</v>
      </c>
      <c r="M844" s="17"/>
    </row>
    <row r="845" spans="1:13">
      <c r="A845" s="25">
        <v>840</v>
      </c>
      <c r="B845" s="26" t="e">
        <f>#VALUE!</f>
        <v>#VALUE!</v>
      </c>
      <c r="C845" s="26" t="e">
        <f>#VALUE!</f>
        <v>#VALUE!</v>
      </c>
      <c r="D845" s="26" t="e">
        <f>#VALUE!</f>
        <v>#VALUE!</v>
      </c>
      <c r="E845" s="18" t="e">
        <f>#VALUE!</f>
        <v>#VALUE!</v>
      </c>
      <c r="F845" s="18" t="e">
        <f>#VALUE!</f>
        <v>#VALUE!</v>
      </c>
      <c r="G845" s="22">
        <v>0</v>
      </c>
      <c r="H845" s="22">
        <v>0</v>
      </c>
      <c r="I845" s="19" t="e">
        <f>#VALUE!</f>
        <v>#VALUE!</v>
      </c>
      <c r="J845" s="19" t="e">
        <f>#VALUE!</f>
        <v>#VALUE!</v>
      </c>
      <c r="K845" s="22">
        <v>0</v>
      </c>
      <c r="L845" s="22">
        <v>0</v>
      </c>
      <c r="M845" s="17"/>
    </row>
    <row r="846" spans="1:13">
      <c r="A846" s="25">
        <v>841</v>
      </c>
      <c r="B846" s="26" t="e">
        <f>#VALUE!</f>
        <v>#VALUE!</v>
      </c>
      <c r="C846" s="26" t="e">
        <f>#VALUE!</f>
        <v>#VALUE!</v>
      </c>
      <c r="D846" s="26" t="e">
        <f>#VALUE!</f>
        <v>#VALUE!</v>
      </c>
      <c r="E846" s="18" t="e">
        <f>#VALUE!</f>
        <v>#VALUE!</v>
      </c>
      <c r="F846" s="18" t="e">
        <f>#VALUE!</f>
        <v>#VALUE!</v>
      </c>
      <c r="G846" s="22">
        <v>0</v>
      </c>
      <c r="H846" s="22">
        <v>0</v>
      </c>
      <c r="I846" s="19" t="e">
        <f>#VALUE!</f>
        <v>#VALUE!</v>
      </c>
      <c r="J846" s="19" t="e">
        <f>#VALUE!</f>
        <v>#VALUE!</v>
      </c>
      <c r="K846" s="22">
        <v>0</v>
      </c>
      <c r="L846" s="22">
        <v>0</v>
      </c>
      <c r="M846" s="17"/>
    </row>
    <row r="847" spans="1:13">
      <c r="A847" s="25">
        <v>842</v>
      </c>
      <c r="B847" s="26" t="e">
        <f>#VALUE!</f>
        <v>#VALUE!</v>
      </c>
      <c r="C847" s="26" t="e">
        <f>#VALUE!</f>
        <v>#VALUE!</v>
      </c>
      <c r="D847" s="26" t="e">
        <f>#VALUE!</f>
        <v>#VALUE!</v>
      </c>
      <c r="E847" s="18" t="e">
        <f>#VALUE!</f>
        <v>#VALUE!</v>
      </c>
      <c r="F847" s="18" t="e">
        <f>#VALUE!</f>
        <v>#VALUE!</v>
      </c>
      <c r="G847" s="22">
        <v>0</v>
      </c>
      <c r="H847" s="22">
        <v>0</v>
      </c>
      <c r="I847" s="19" t="e">
        <f>#VALUE!</f>
        <v>#VALUE!</v>
      </c>
      <c r="J847" s="19" t="e">
        <f>#VALUE!</f>
        <v>#VALUE!</v>
      </c>
      <c r="K847" s="22">
        <v>0</v>
      </c>
      <c r="L847" s="22">
        <v>0</v>
      </c>
      <c r="M847" s="17"/>
    </row>
    <row r="848" spans="1:13">
      <c r="A848" s="25">
        <v>843</v>
      </c>
      <c r="B848" s="26" t="e">
        <f>#VALUE!</f>
        <v>#VALUE!</v>
      </c>
      <c r="C848" s="26" t="e">
        <f>#VALUE!</f>
        <v>#VALUE!</v>
      </c>
      <c r="D848" s="26" t="e">
        <f>#VALUE!</f>
        <v>#VALUE!</v>
      </c>
      <c r="E848" s="18" t="e">
        <f>#VALUE!</f>
        <v>#VALUE!</v>
      </c>
      <c r="F848" s="18" t="e">
        <f>#VALUE!</f>
        <v>#VALUE!</v>
      </c>
      <c r="G848" s="22">
        <v>0</v>
      </c>
      <c r="H848" s="22">
        <v>0</v>
      </c>
      <c r="I848" s="19" t="e">
        <f>#VALUE!</f>
        <v>#VALUE!</v>
      </c>
      <c r="J848" s="19" t="e">
        <f>#VALUE!</f>
        <v>#VALUE!</v>
      </c>
      <c r="K848" s="22">
        <v>0</v>
      </c>
      <c r="L848" s="22">
        <v>0</v>
      </c>
      <c r="M848" s="17"/>
    </row>
    <row r="849" spans="1:13">
      <c r="A849" s="25">
        <v>844</v>
      </c>
      <c r="B849" s="26" t="e">
        <f>#VALUE!</f>
        <v>#VALUE!</v>
      </c>
      <c r="C849" s="26" t="e">
        <f>#VALUE!</f>
        <v>#VALUE!</v>
      </c>
      <c r="D849" s="26" t="e">
        <f>#VALUE!</f>
        <v>#VALUE!</v>
      </c>
      <c r="E849" s="18" t="e">
        <f>#VALUE!</f>
        <v>#VALUE!</v>
      </c>
      <c r="F849" s="18" t="e">
        <f>#VALUE!</f>
        <v>#VALUE!</v>
      </c>
      <c r="G849" s="22">
        <v>0</v>
      </c>
      <c r="H849" s="22">
        <v>0</v>
      </c>
      <c r="I849" s="19" t="e">
        <f>#VALUE!</f>
        <v>#VALUE!</v>
      </c>
      <c r="J849" s="19" t="e">
        <f>#VALUE!</f>
        <v>#VALUE!</v>
      </c>
      <c r="K849" s="22">
        <v>0</v>
      </c>
      <c r="L849" s="22">
        <v>0</v>
      </c>
      <c r="M849" s="17"/>
    </row>
    <row r="850" spans="1:13">
      <c r="A850" s="25">
        <v>845</v>
      </c>
      <c r="B850" s="26" t="e">
        <f>#VALUE!</f>
        <v>#VALUE!</v>
      </c>
      <c r="C850" s="26" t="e">
        <f>#VALUE!</f>
        <v>#VALUE!</v>
      </c>
      <c r="D850" s="26" t="e">
        <f>#VALUE!</f>
        <v>#VALUE!</v>
      </c>
      <c r="E850" s="18" t="e">
        <f>#VALUE!</f>
        <v>#VALUE!</v>
      </c>
      <c r="F850" s="18" t="e">
        <f>#VALUE!</f>
        <v>#VALUE!</v>
      </c>
      <c r="G850" s="22">
        <v>0</v>
      </c>
      <c r="H850" s="22">
        <v>0</v>
      </c>
      <c r="I850" s="19" t="e">
        <f>#VALUE!</f>
        <v>#VALUE!</v>
      </c>
      <c r="J850" s="19" t="e">
        <f>#VALUE!</f>
        <v>#VALUE!</v>
      </c>
      <c r="K850" s="22">
        <v>0</v>
      </c>
      <c r="L850" s="22">
        <v>0</v>
      </c>
      <c r="M850" s="17"/>
    </row>
    <row r="851" spans="1:13">
      <c r="A851" s="25">
        <v>846</v>
      </c>
      <c r="B851" s="26" t="e">
        <f>#VALUE!</f>
        <v>#VALUE!</v>
      </c>
      <c r="C851" s="26" t="e">
        <f>#VALUE!</f>
        <v>#VALUE!</v>
      </c>
      <c r="D851" s="26" t="e">
        <f>#VALUE!</f>
        <v>#VALUE!</v>
      </c>
      <c r="E851" s="18" t="e">
        <f>#VALUE!</f>
        <v>#VALUE!</v>
      </c>
      <c r="F851" s="18" t="e">
        <f>#VALUE!</f>
        <v>#VALUE!</v>
      </c>
      <c r="G851" s="22">
        <v>0</v>
      </c>
      <c r="H851" s="22">
        <v>0</v>
      </c>
      <c r="I851" s="19" t="e">
        <f>#VALUE!</f>
        <v>#VALUE!</v>
      </c>
      <c r="J851" s="19" t="e">
        <f>#VALUE!</f>
        <v>#VALUE!</v>
      </c>
      <c r="K851" s="22">
        <v>0</v>
      </c>
      <c r="L851" s="22">
        <v>0</v>
      </c>
      <c r="M851" s="17"/>
    </row>
    <row r="852" spans="1:13">
      <c r="A852" s="25">
        <v>847</v>
      </c>
      <c r="B852" s="26" t="e">
        <f>#VALUE!</f>
        <v>#VALUE!</v>
      </c>
      <c r="C852" s="26" t="e">
        <f>#VALUE!</f>
        <v>#VALUE!</v>
      </c>
      <c r="D852" s="26" t="e">
        <f>#VALUE!</f>
        <v>#VALUE!</v>
      </c>
      <c r="E852" s="18" t="e">
        <f>#VALUE!</f>
        <v>#VALUE!</v>
      </c>
      <c r="F852" s="18" t="e">
        <f>#VALUE!</f>
        <v>#VALUE!</v>
      </c>
      <c r="G852" s="22">
        <v>0</v>
      </c>
      <c r="H852" s="22">
        <v>0</v>
      </c>
      <c r="I852" s="19" t="e">
        <f>#VALUE!</f>
        <v>#VALUE!</v>
      </c>
      <c r="J852" s="19" t="e">
        <f>#VALUE!</f>
        <v>#VALUE!</v>
      </c>
      <c r="K852" s="22">
        <v>0</v>
      </c>
      <c r="L852" s="22">
        <v>0</v>
      </c>
      <c r="M852" s="17"/>
    </row>
    <row r="853" spans="1:13">
      <c r="A853" s="25">
        <v>848</v>
      </c>
      <c r="B853" s="26" t="e">
        <f>#VALUE!</f>
        <v>#VALUE!</v>
      </c>
      <c r="C853" s="26" t="e">
        <f>#VALUE!</f>
        <v>#VALUE!</v>
      </c>
      <c r="D853" s="26" t="e">
        <f>#VALUE!</f>
        <v>#VALUE!</v>
      </c>
      <c r="E853" s="18" t="e">
        <f>#VALUE!</f>
        <v>#VALUE!</v>
      </c>
      <c r="F853" s="18" t="e">
        <f>#VALUE!</f>
        <v>#VALUE!</v>
      </c>
      <c r="G853" s="22">
        <v>0</v>
      </c>
      <c r="H853" s="22">
        <v>0</v>
      </c>
      <c r="I853" s="19" t="e">
        <f>#VALUE!</f>
        <v>#VALUE!</v>
      </c>
      <c r="J853" s="19" t="e">
        <f>#VALUE!</f>
        <v>#VALUE!</v>
      </c>
      <c r="K853" s="22">
        <v>0</v>
      </c>
      <c r="L853" s="22">
        <v>0</v>
      </c>
      <c r="M853" s="17"/>
    </row>
    <row r="854" spans="1:13">
      <c r="A854" s="25">
        <v>849</v>
      </c>
      <c r="B854" s="26" t="e">
        <f>#VALUE!</f>
        <v>#VALUE!</v>
      </c>
      <c r="C854" s="26" t="e">
        <f>#VALUE!</f>
        <v>#VALUE!</v>
      </c>
      <c r="D854" s="26" t="e">
        <f>#VALUE!</f>
        <v>#VALUE!</v>
      </c>
      <c r="E854" s="18" t="e">
        <f>#VALUE!</f>
        <v>#VALUE!</v>
      </c>
      <c r="F854" s="18" t="e">
        <f>#VALUE!</f>
        <v>#VALUE!</v>
      </c>
      <c r="G854" s="22">
        <v>0</v>
      </c>
      <c r="H854" s="22">
        <v>0</v>
      </c>
      <c r="I854" s="19" t="e">
        <f>#VALUE!</f>
        <v>#VALUE!</v>
      </c>
      <c r="J854" s="19" t="e">
        <f>#VALUE!</f>
        <v>#VALUE!</v>
      </c>
      <c r="K854" s="22">
        <v>0</v>
      </c>
      <c r="L854" s="22">
        <v>0</v>
      </c>
      <c r="M854" s="17"/>
    </row>
    <row r="855" spans="1:13">
      <c r="A855" s="25">
        <v>850</v>
      </c>
      <c r="B855" s="26" t="e">
        <f>#VALUE!</f>
        <v>#VALUE!</v>
      </c>
      <c r="C855" s="26" t="e">
        <f>#VALUE!</f>
        <v>#VALUE!</v>
      </c>
      <c r="D855" s="26" t="e">
        <f>#VALUE!</f>
        <v>#VALUE!</v>
      </c>
      <c r="E855" s="18" t="e">
        <f>#VALUE!</f>
        <v>#VALUE!</v>
      </c>
      <c r="F855" s="18" t="e">
        <f>#VALUE!</f>
        <v>#VALUE!</v>
      </c>
      <c r="G855" s="22">
        <v>0</v>
      </c>
      <c r="H855" s="22">
        <v>0</v>
      </c>
      <c r="I855" s="19" t="e">
        <f>#VALUE!</f>
        <v>#VALUE!</v>
      </c>
      <c r="J855" s="19" t="e">
        <f>#VALUE!</f>
        <v>#VALUE!</v>
      </c>
      <c r="K855" s="22">
        <v>0</v>
      </c>
      <c r="L855" s="22">
        <v>0</v>
      </c>
      <c r="M855" s="17"/>
    </row>
    <row r="856" spans="1:13">
      <c r="A856" s="25">
        <v>851</v>
      </c>
      <c r="B856" s="26" t="e">
        <f>#VALUE!</f>
        <v>#VALUE!</v>
      </c>
      <c r="C856" s="26" t="e">
        <f>#VALUE!</f>
        <v>#VALUE!</v>
      </c>
      <c r="D856" s="26" t="e">
        <f>#VALUE!</f>
        <v>#VALUE!</v>
      </c>
      <c r="E856" s="18" t="e">
        <f>#VALUE!</f>
        <v>#VALUE!</v>
      </c>
      <c r="F856" s="18" t="e">
        <f>#VALUE!</f>
        <v>#VALUE!</v>
      </c>
      <c r="G856" s="22">
        <v>0</v>
      </c>
      <c r="H856" s="22">
        <v>0</v>
      </c>
      <c r="I856" s="19" t="e">
        <f>#VALUE!</f>
        <v>#VALUE!</v>
      </c>
      <c r="J856" s="19" t="e">
        <f>#VALUE!</f>
        <v>#VALUE!</v>
      </c>
      <c r="K856" s="22">
        <v>0</v>
      </c>
      <c r="L856" s="22">
        <v>0</v>
      </c>
      <c r="M856" s="17"/>
    </row>
    <row r="857" spans="1:13">
      <c r="A857" s="25">
        <v>852</v>
      </c>
      <c r="B857" s="26" t="e">
        <f>#VALUE!</f>
        <v>#VALUE!</v>
      </c>
      <c r="C857" s="26" t="e">
        <f>#VALUE!</f>
        <v>#VALUE!</v>
      </c>
      <c r="D857" s="26" t="e">
        <f>#VALUE!</f>
        <v>#VALUE!</v>
      </c>
      <c r="E857" s="18" t="e">
        <f>#VALUE!</f>
        <v>#VALUE!</v>
      </c>
      <c r="F857" s="18" t="e">
        <f>#VALUE!</f>
        <v>#VALUE!</v>
      </c>
      <c r="G857" s="22">
        <v>0</v>
      </c>
      <c r="H857" s="22">
        <v>0</v>
      </c>
      <c r="I857" s="19" t="e">
        <f>#VALUE!</f>
        <v>#VALUE!</v>
      </c>
      <c r="J857" s="19" t="e">
        <f>#VALUE!</f>
        <v>#VALUE!</v>
      </c>
      <c r="K857" s="22">
        <v>0</v>
      </c>
      <c r="L857" s="22">
        <v>0</v>
      </c>
      <c r="M857" s="17"/>
    </row>
    <row r="858" spans="1:13">
      <c r="A858" s="25">
        <v>853</v>
      </c>
      <c r="B858" s="26" t="e">
        <f>#VALUE!</f>
        <v>#VALUE!</v>
      </c>
      <c r="C858" s="26" t="e">
        <f>#VALUE!</f>
        <v>#VALUE!</v>
      </c>
      <c r="D858" s="26" t="e">
        <f>#VALUE!</f>
        <v>#VALUE!</v>
      </c>
      <c r="E858" s="18" t="e">
        <f>#VALUE!</f>
        <v>#VALUE!</v>
      </c>
      <c r="F858" s="18" t="e">
        <f>#VALUE!</f>
        <v>#VALUE!</v>
      </c>
      <c r="G858" s="22">
        <v>0</v>
      </c>
      <c r="H858" s="22">
        <v>0</v>
      </c>
      <c r="I858" s="19" t="e">
        <f>#VALUE!</f>
        <v>#VALUE!</v>
      </c>
      <c r="J858" s="19" t="e">
        <f>#VALUE!</f>
        <v>#VALUE!</v>
      </c>
      <c r="K858" s="22">
        <v>0</v>
      </c>
      <c r="L858" s="22">
        <v>0</v>
      </c>
      <c r="M858" s="17"/>
    </row>
    <row r="859" spans="1:13">
      <c r="A859" s="25">
        <v>854</v>
      </c>
      <c r="B859" s="26" t="e">
        <f>#VALUE!</f>
        <v>#VALUE!</v>
      </c>
      <c r="C859" s="26" t="e">
        <f>#VALUE!</f>
        <v>#VALUE!</v>
      </c>
      <c r="D859" s="26" t="e">
        <f>#VALUE!</f>
        <v>#VALUE!</v>
      </c>
      <c r="E859" s="18" t="e">
        <f>#VALUE!</f>
        <v>#VALUE!</v>
      </c>
      <c r="F859" s="18" t="e">
        <f>#VALUE!</f>
        <v>#VALUE!</v>
      </c>
      <c r="G859" s="22">
        <v>0</v>
      </c>
      <c r="H859" s="22">
        <v>0</v>
      </c>
      <c r="I859" s="19" t="e">
        <f>#VALUE!</f>
        <v>#VALUE!</v>
      </c>
      <c r="J859" s="19" t="e">
        <f>#VALUE!</f>
        <v>#VALUE!</v>
      </c>
      <c r="K859" s="22">
        <v>0</v>
      </c>
      <c r="L859" s="22">
        <v>0</v>
      </c>
      <c r="M859" s="17"/>
    </row>
    <row r="860" spans="1:13">
      <c r="A860" s="25">
        <v>855</v>
      </c>
      <c r="B860" s="26" t="e">
        <f>#VALUE!</f>
        <v>#VALUE!</v>
      </c>
      <c r="C860" s="26" t="e">
        <f>#VALUE!</f>
        <v>#VALUE!</v>
      </c>
      <c r="D860" s="26" t="e">
        <f>#VALUE!</f>
        <v>#VALUE!</v>
      </c>
      <c r="E860" s="18" t="e">
        <f>#VALUE!</f>
        <v>#VALUE!</v>
      </c>
      <c r="F860" s="18" t="e">
        <f>#VALUE!</f>
        <v>#VALUE!</v>
      </c>
      <c r="G860" s="22">
        <v>0</v>
      </c>
      <c r="H860" s="22">
        <v>0</v>
      </c>
      <c r="I860" s="19" t="e">
        <f>#VALUE!</f>
        <v>#VALUE!</v>
      </c>
      <c r="J860" s="19" t="e">
        <f>#VALUE!</f>
        <v>#VALUE!</v>
      </c>
      <c r="K860" s="22">
        <v>0</v>
      </c>
      <c r="L860" s="22">
        <v>0</v>
      </c>
      <c r="M860" s="17"/>
    </row>
    <row r="861" spans="1:13">
      <c r="A861" s="25">
        <v>856</v>
      </c>
      <c r="B861" s="26" t="e">
        <f>#VALUE!</f>
        <v>#VALUE!</v>
      </c>
      <c r="C861" s="26" t="e">
        <f>#VALUE!</f>
        <v>#VALUE!</v>
      </c>
      <c r="D861" s="26" t="e">
        <f>#VALUE!</f>
        <v>#VALUE!</v>
      </c>
      <c r="E861" s="18" t="e">
        <f>#VALUE!</f>
        <v>#VALUE!</v>
      </c>
      <c r="F861" s="18" t="e">
        <f>#VALUE!</f>
        <v>#VALUE!</v>
      </c>
      <c r="G861" s="22">
        <v>0</v>
      </c>
      <c r="H861" s="22">
        <v>0</v>
      </c>
      <c r="I861" s="19" t="e">
        <f>#VALUE!</f>
        <v>#VALUE!</v>
      </c>
      <c r="J861" s="19" t="e">
        <f>#VALUE!</f>
        <v>#VALUE!</v>
      </c>
      <c r="K861" s="22">
        <v>0</v>
      </c>
      <c r="L861" s="22">
        <v>0</v>
      </c>
      <c r="M861" s="17"/>
    </row>
    <row r="862" spans="1:13">
      <c r="A862" s="25">
        <v>857</v>
      </c>
      <c r="B862" s="26" t="e">
        <f>#VALUE!</f>
        <v>#VALUE!</v>
      </c>
      <c r="C862" s="26" t="e">
        <f>#VALUE!</f>
        <v>#VALUE!</v>
      </c>
      <c r="D862" s="26" t="e">
        <f>#VALUE!</f>
        <v>#VALUE!</v>
      </c>
      <c r="E862" s="18" t="e">
        <f>#VALUE!</f>
        <v>#VALUE!</v>
      </c>
      <c r="F862" s="18" t="e">
        <f>#VALUE!</f>
        <v>#VALUE!</v>
      </c>
      <c r="G862" s="22">
        <v>0</v>
      </c>
      <c r="H862" s="22">
        <v>0</v>
      </c>
      <c r="I862" s="19" t="e">
        <f>#VALUE!</f>
        <v>#VALUE!</v>
      </c>
      <c r="J862" s="19" t="e">
        <f>#VALUE!</f>
        <v>#VALUE!</v>
      </c>
      <c r="K862" s="22">
        <v>0</v>
      </c>
      <c r="L862" s="22">
        <v>0</v>
      </c>
      <c r="M862" s="17"/>
    </row>
    <row r="863" spans="1:13">
      <c r="A863" s="25">
        <v>858</v>
      </c>
      <c r="B863" s="26" t="e">
        <f>#VALUE!</f>
        <v>#VALUE!</v>
      </c>
      <c r="C863" s="26" t="e">
        <f>#VALUE!</f>
        <v>#VALUE!</v>
      </c>
      <c r="D863" s="26" t="e">
        <f>#VALUE!</f>
        <v>#VALUE!</v>
      </c>
      <c r="E863" s="18" t="e">
        <f>#VALUE!</f>
        <v>#VALUE!</v>
      </c>
      <c r="F863" s="18" t="e">
        <f>#VALUE!</f>
        <v>#VALUE!</v>
      </c>
      <c r="G863" s="22">
        <v>0</v>
      </c>
      <c r="H863" s="22">
        <v>0</v>
      </c>
      <c r="I863" s="19" t="e">
        <f>#VALUE!</f>
        <v>#VALUE!</v>
      </c>
      <c r="J863" s="19" t="e">
        <f>#VALUE!</f>
        <v>#VALUE!</v>
      </c>
      <c r="K863" s="22">
        <v>0</v>
      </c>
      <c r="L863" s="22">
        <v>0</v>
      </c>
      <c r="M863" s="17"/>
    </row>
    <row r="864" spans="1:13">
      <c r="A864" s="25">
        <v>859</v>
      </c>
      <c r="B864" s="26" t="e">
        <f>#VALUE!</f>
        <v>#VALUE!</v>
      </c>
      <c r="C864" s="26" t="e">
        <f>#VALUE!</f>
        <v>#VALUE!</v>
      </c>
      <c r="D864" s="26" t="e">
        <f>#VALUE!</f>
        <v>#VALUE!</v>
      </c>
      <c r="E864" s="18" t="e">
        <f>#VALUE!</f>
        <v>#VALUE!</v>
      </c>
      <c r="F864" s="18" t="e">
        <f>#VALUE!</f>
        <v>#VALUE!</v>
      </c>
      <c r="G864" s="22">
        <v>0</v>
      </c>
      <c r="H864" s="22">
        <v>0</v>
      </c>
      <c r="I864" s="19" t="e">
        <f>#VALUE!</f>
        <v>#VALUE!</v>
      </c>
      <c r="J864" s="19" t="e">
        <f>#VALUE!</f>
        <v>#VALUE!</v>
      </c>
      <c r="K864" s="22">
        <v>0</v>
      </c>
      <c r="L864" s="22">
        <v>0</v>
      </c>
      <c r="M864" s="17"/>
    </row>
    <row r="865" spans="1:13">
      <c r="A865" s="25">
        <v>860</v>
      </c>
      <c r="B865" s="26" t="e">
        <f>#VALUE!</f>
        <v>#VALUE!</v>
      </c>
      <c r="C865" s="26" t="e">
        <f>#VALUE!</f>
        <v>#VALUE!</v>
      </c>
      <c r="D865" s="26" t="e">
        <f>#VALUE!</f>
        <v>#VALUE!</v>
      </c>
      <c r="E865" s="18" t="e">
        <f>#VALUE!</f>
        <v>#VALUE!</v>
      </c>
      <c r="F865" s="18" t="e">
        <f>#VALUE!</f>
        <v>#VALUE!</v>
      </c>
      <c r="G865" s="22">
        <v>0</v>
      </c>
      <c r="H865" s="22">
        <v>0</v>
      </c>
      <c r="I865" s="19" t="e">
        <f>#VALUE!</f>
        <v>#VALUE!</v>
      </c>
      <c r="J865" s="19" t="e">
        <f>#VALUE!</f>
        <v>#VALUE!</v>
      </c>
      <c r="K865" s="22">
        <v>0</v>
      </c>
      <c r="L865" s="22">
        <v>0</v>
      </c>
      <c r="M865" s="17"/>
    </row>
    <row r="866" spans="1:13">
      <c r="A866" s="25">
        <v>861</v>
      </c>
      <c r="B866" s="26" t="e">
        <f>#VALUE!</f>
        <v>#VALUE!</v>
      </c>
      <c r="C866" s="26" t="e">
        <f>#VALUE!</f>
        <v>#VALUE!</v>
      </c>
      <c r="D866" s="26" t="e">
        <f>#VALUE!</f>
        <v>#VALUE!</v>
      </c>
      <c r="E866" s="18" t="e">
        <f>#VALUE!</f>
        <v>#VALUE!</v>
      </c>
      <c r="F866" s="18" t="e">
        <f>#VALUE!</f>
        <v>#VALUE!</v>
      </c>
      <c r="G866" s="22">
        <v>0</v>
      </c>
      <c r="H866" s="22">
        <v>0</v>
      </c>
      <c r="I866" s="19" t="e">
        <f>#VALUE!</f>
        <v>#VALUE!</v>
      </c>
      <c r="J866" s="19" t="e">
        <f>#VALUE!</f>
        <v>#VALUE!</v>
      </c>
      <c r="K866" s="22">
        <v>0</v>
      </c>
      <c r="L866" s="22">
        <v>0</v>
      </c>
      <c r="M866" s="17"/>
    </row>
    <row r="867" spans="1:13">
      <c r="A867" s="25">
        <v>862</v>
      </c>
      <c r="B867" s="26" t="e">
        <f>#VALUE!</f>
        <v>#VALUE!</v>
      </c>
      <c r="C867" s="26" t="e">
        <f>#VALUE!</f>
        <v>#VALUE!</v>
      </c>
      <c r="D867" s="26" t="e">
        <f>#VALUE!</f>
        <v>#VALUE!</v>
      </c>
      <c r="E867" s="18" t="e">
        <f>#VALUE!</f>
        <v>#VALUE!</v>
      </c>
      <c r="F867" s="18" t="e">
        <f>#VALUE!</f>
        <v>#VALUE!</v>
      </c>
      <c r="G867" s="22">
        <v>0</v>
      </c>
      <c r="H867" s="22">
        <v>0</v>
      </c>
      <c r="I867" s="19" t="e">
        <f>#VALUE!</f>
        <v>#VALUE!</v>
      </c>
      <c r="J867" s="19" t="e">
        <f>#VALUE!</f>
        <v>#VALUE!</v>
      </c>
      <c r="K867" s="22">
        <v>0</v>
      </c>
      <c r="L867" s="22">
        <v>0</v>
      </c>
      <c r="M867" s="17"/>
    </row>
    <row r="868" spans="1:13">
      <c r="A868" s="25">
        <v>863</v>
      </c>
      <c r="B868" s="26" t="e">
        <f>#VALUE!</f>
        <v>#VALUE!</v>
      </c>
      <c r="C868" s="26" t="e">
        <f>#VALUE!</f>
        <v>#VALUE!</v>
      </c>
      <c r="D868" s="26" t="e">
        <f>#VALUE!</f>
        <v>#VALUE!</v>
      </c>
      <c r="E868" s="18" t="e">
        <f>#VALUE!</f>
        <v>#VALUE!</v>
      </c>
      <c r="F868" s="18" t="e">
        <f>#VALUE!</f>
        <v>#VALUE!</v>
      </c>
      <c r="G868" s="22">
        <v>0</v>
      </c>
      <c r="H868" s="22">
        <v>0</v>
      </c>
      <c r="I868" s="19" t="e">
        <f>#VALUE!</f>
        <v>#VALUE!</v>
      </c>
      <c r="J868" s="19" t="e">
        <f>#VALUE!</f>
        <v>#VALUE!</v>
      </c>
      <c r="K868" s="22">
        <v>0</v>
      </c>
      <c r="L868" s="22">
        <v>0</v>
      </c>
      <c r="M868" s="17"/>
    </row>
    <row r="869" spans="1:13">
      <c r="A869" s="25">
        <v>864</v>
      </c>
      <c r="B869" s="26" t="e">
        <f>#VALUE!</f>
        <v>#VALUE!</v>
      </c>
      <c r="C869" s="26" t="e">
        <f>#VALUE!</f>
        <v>#VALUE!</v>
      </c>
      <c r="D869" s="26" t="e">
        <f>#VALUE!</f>
        <v>#VALUE!</v>
      </c>
      <c r="E869" s="18" t="e">
        <f>#VALUE!</f>
        <v>#VALUE!</v>
      </c>
      <c r="F869" s="18" t="e">
        <f>#VALUE!</f>
        <v>#VALUE!</v>
      </c>
      <c r="G869" s="22">
        <v>0</v>
      </c>
      <c r="H869" s="22">
        <v>0</v>
      </c>
      <c r="I869" s="19" t="e">
        <f>#VALUE!</f>
        <v>#VALUE!</v>
      </c>
      <c r="J869" s="19" t="e">
        <f>#VALUE!</f>
        <v>#VALUE!</v>
      </c>
      <c r="K869" s="22">
        <v>0</v>
      </c>
      <c r="L869" s="22">
        <v>0</v>
      </c>
      <c r="M869" s="17"/>
    </row>
    <row r="870" spans="1:13">
      <c r="A870" s="25">
        <v>865</v>
      </c>
      <c r="B870" s="26" t="e">
        <f>#VALUE!</f>
        <v>#VALUE!</v>
      </c>
      <c r="C870" s="26" t="e">
        <f>#VALUE!</f>
        <v>#VALUE!</v>
      </c>
      <c r="D870" s="26" t="e">
        <f>#VALUE!</f>
        <v>#VALUE!</v>
      </c>
      <c r="E870" s="18" t="e">
        <f>#VALUE!</f>
        <v>#VALUE!</v>
      </c>
      <c r="F870" s="18" t="e">
        <f>#VALUE!</f>
        <v>#VALUE!</v>
      </c>
      <c r="G870" s="22">
        <v>0</v>
      </c>
      <c r="H870" s="22">
        <v>0</v>
      </c>
      <c r="I870" s="19" t="e">
        <f>#VALUE!</f>
        <v>#VALUE!</v>
      </c>
      <c r="J870" s="19" t="e">
        <f>#VALUE!</f>
        <v>#VALUE!</v>
      </c>
      <c r="K870" s="22">
        <v>0</v>
      </c>
      <c r="L870" s="22">
        <v>0</v>
      </c>
      <c r="M870" s="17"/>
    </row>
    <row r="871" spans="1:13">
      <c r="A871" s="25">
        <v>866</v>
      </c>
      <c r="B871" s="26" t="e">
        <f>#VALUE!</f>
        <v>#VALUE!</v>
      </c>
      <c r="C871" s="26" t="e">
        <f>#VALUE!</f>
        <v>#VALUE!</v>
      </c>
      <c r="D871" s="26" t="e">
        <f>#VALUE!</f>
        <v>#VALUE!</v>
      </c>
      <c r="E871" s="18" t="e">
        <f>#VALUE!</f>
        <v>#VALUE!</v>
      </c>
      <c r="F871" s="18" t="e">
        <f>#VALUE!</f>
        <v>#VALUE!</v>
      </c>
      <c r="G871" s="22">
        <v>0</v>
      </c>
      <c r="H871" s="22">
        <v>0</v>
      </c>
      <c r="I871" s="19" t="e">
        <f>#VALUE!</f>
        <v>#VALUE!</v>
      </c>
      <c r="J871" s="19" t="e">
        <f>#VALUE!</f>
        <v>#VALUE!</v>
      </c>
      <c r="K871" s="22">
        <v>0</v>
      </c>
      <c r="L871" s="22">
        <v>0</v>
      </c>
      <c r="M871" s="17"/>
    </row>
    <row r="872" spans="1:13">
      <c r="A872" s="25">
        <v>867</v>
      </c>
      <c r="B872" s="26" t="e">
        <f>#VALUE!</f>
        <v>#VALUE!</v>
      </c>
      <c r="C872" s="26" t="e">
        <f>#VALUE!</f>
        <v>#VALUE!</v>
      </c>
      <c r="D872" s="26" t="e">
        <f>#VALUE!</f>
        <v>#VALUE!</v>
      </c>
      <c r="E872" s="18" t="e">
        <f>#VALUE!</f>
        <v>#VALUE!</v>
      </c>
      <c r="F872" s="18" t="e">
        <f>#VALUE!</f>
        <v>#VALUE!</v>
      </c>
      <c r="G872" s="22">
        <v>0</v>
      </c>
      <c r="H872" s="22">
        <v>0</v>
      </c>
      <c r="I872" s="19" t="e">
        <f>#VALUE!</f>
        <v>#VALUE!</v>
      </c>
      <c r="J872" s="19" t="e">
        <f>#VALUE!</f>
        <v>#VALUE!</v>
      </c>
      <c r="K872" s="22">
        <v>0</v>
      </c>
      <c r="L872" s="22">
        <v>0</v>
      </c>
      <c r="M872" s="17"/>
    </row>
    <row r="873" spans="1:13">
      <c r="A873" s="25">
        <v>868</v>
      </c>
      <c r="B873" s="26" t="e">
        <f>#VALUE!</f>
        <v>#VALUE!</v>
      </c>
      <c r="C873" s="26" t="e">
        <f>#VALUE!</f>
        <v>#VALUE!</v>
      </c>
      <c r="D873" s="26" t="e">
        <f>#VALUE!</f>
        <v>#VALUE!</v>
      </c>
      <c r="E873" s="18" t="e">
        <f>#VALUE!</f>
        <v>#VALUE!</v>
      </c>
      <c r="F873" s="18" t="e">
        <f>#VALUE!</f>
        <v>#VALUE!</v>
      </c>
      <c r="G873" s="22">
        <v>0</v>
      </c>
      <c r="H873" s="22">
        <v>0</v>
      </c>
      <c r="I873" s="19" t="e">
        <f>#VALUE!</f>
        <v>#VALUE!</v>
      </c>
      <c r="J873" s="19" t="e">
        <f>#VALUE!</f>
        <v>#VALUE!</v>
      </c>
      <c r="K873" s="22">
        <v>0</v>
      </c>
      <c r="L873" s="22">
        <v>0</v>
      </c>
      <c r="M873" s="17"/>
    </row>
    <row r="874" spans="1:13">
      <c r="A874" s="25">
        <v>869</v>
      </c>
      <c r="B874" s="26" t="e">
        <f>#VALUE!</f>
        <v>#VALUE!</v>
      </c>
      <c r="C874" s="26" t="e">
        <f>#VALUE!</f>
        <v>#VALUE!</v>
      </c>
      <c r="D874" s="26" t="e">
        <f>#VALUE!</f>
        <v>#VALUE!</v>
      </c>
      <c r="E874" s="18" t="e">
        <f>#VALUE!</f>
        <v>#VALUE!</v>
      </c>
      <c r="F874" s="18" t="e">
        <f>#VALUE!</f>
        <v>#VALUE!</v>
      </c>
      <c r="G874" s="22">
        <v>0</v>
      </c>
      <c r="H874" s="22">
        <v>0</v>
      </c>
      <c r="I874" s="19" t="e">
        <f>#VALUE!</f>
        <v>#VALUE!</v>
      </c>
      <c r="J874" s="19" t="e">
        <f>#VALUE!</f>
        <v>#VALUE!</v>
      </c>
      <c r="K874" s="22">
        <v>0</v>
      </c>
      <c r="L874" s="22">
        <v>0</v>
      </c>
      <c r="M874" s="17"/>
    </row>
    <row r="875" spans="1:13">
      <c r="A875" s="25">
        <v>870</v>
      </c>
      <c r="B875" s="26" t="e">
        <f>#VALUE!</f>
        <v>#VALUE!</v>
      </c>
      <c r="C875" s="26" t="e">
        <f>#VALUE!</f>
        <v>#VALUE!</v>
      </c>
      <c r="D875" s="26" t="e">
        <f>#VALUE!</f>
        <v>#VALUE!</v>
      </c>
      <c r="E875" s="18" t="e">
        <f>#VALUE!</f>
        <v>#VALUE!</v>
      </c>
      <c r="F875" s="18" t="e">
        <f>#VALUE!</f>
        <v>#VALUE!</v>
      </c>
      <c r="G875" s="22">
        <v>0</v>
      </c>
      <c r="H875" s="22">
        <v>0</v>
      </c>
      <c r="I875" s="19" t="e">
        <f>#VALUE!</f>
        <v>#VALUE!</v>
      </c>
      <c r="J875" s="19" t="e">
        <f>#VALUE!</f>
        <v>#VALUE!</v>
      </c>
      <c r="K875" s="22">
        <v>0</v>
      </c>
      <c r="L875" s="22">
        <v>0</v>
      </c>
      <c r="M875" s="17"/>
    </row>
    <row r="876" spans="1:13">
      <c r="A876" s="25">
        <v>871</v>
      </c>
      <c r="B876" s="26" t="e">
        <f>#VALUE!</f>
        <v>#VALUE!</v>
      </c>
      <c r="C876" s="26" t="e">
        <f>#VALUE!</f>
        <v>#VALUE!</v>
      </c>
      <c r="D876" s="26" t="e">
        <f>#VALUE!</f>
        <v>#VALUE!</v>
      </c>
      <c r="E876" s="18" t="e">
        <f>#VALUE!</f>
        <v>#VALUE!</v>
      </c>
      <c r="F876" s="18" t="e">
        <f>#VALUE!</f>
        <v>#VALUE!</v>
      </c>
      <c r="G876" s="22">
        <v>0</v>
      </c>
      <c r="H876" s="22">
        <v>0</v>
      </c>
      <c r="I876" s="19" t="e">
        <f>#VALUE!</f>
        <v>#VALUE!</v>
      </c>
      <c r="J876" s="19" t="e">
        <f>#VALUE!</f>
        <v>#VALUE!</v>
      </c>
      <c r="K876" s="22">
        <v>0</v>
      </c>
      <c r="L876" s="22">
        <v>0</v>
      </c>
      <c r="M876" s="17"/>
    </row>
    <row r="877" spans="1:13">
      <c r="A877" s="25">
        <v>872</v>
      </c>
      <c r="B877" s="26" t="e">
        <f>#VALUE!</f>
        <v>#VALUE!</v>
      </c>
      <c r="C877" s="26" t="e">
        <f>#VALUE!</f>
        <v>#VALUE!</v>
      </c>
      <c r="D877" s="26" t="e">
        <f>#VALUE!</f>
        <v>#VALUE!</v>
      </c>
      <c r="E877" s="18" t="e">
        <f>#VALUE!</f>
        <v>#VALUE!</v>
      </c>
      <c r="F877" s="18" t="e">
        <f>#VALUE!</f>
        <v>#VALUE!</v>
      </c>
      <c r="G877" s="22">
        <v>0</v>
      </c>
      <c r="H877" s="22">
        <v>0</v>
      </c>
      <c r="I877" s="19" t="e">
        <f>#VALUE!</f>
        <v>#VALUE!</v>
      </c>
      <c r="J877" s="19" t="e">
        <f>#VALUE!</f>
        <v>#VALUE!</v>
      </c>
      <c r="K877" s="22">
        <v>0</v>
      </c>
      <c r="L877" s="22">
        <v>0</v>
      </c>
      <c r="M877" s="17"/>
    </row>
    <row r="878" spans="1:13">
      <c r="A878" s="25">
        <v>873</v>
      </c>
      <c r="B878" s="26" t="e">
        <f>#VALUE!</f>
        <v>#VALUE!</v>
      </c>
      <c r="C878" s="26" t="e">
        <f>#VALUE!</f>
        <v>#VALUE!</v>
      </c>
      <c r="D878" s="26" t="e">
        <f>#VALUE!</f>
        <v>#VALUE!</v>
      </c>
      <c r="E878" s="18" t="e">
        <f>#VALUE!</f>
        <v>#VALUE!</v>
      </c>
      <c r="F878" s="18" t="e">
        <f>#VALUE!</f>
        <v>#VALUE!</v>
      </c>
      <c r="G878" s="22">
        <v>0</v>
      </c>
      <c r="H878" s="22">
        <v>0</v>
      </c>
      <c r="I878" s="19" t="e">
        <f>#VALUE!</f>
        <v>#VALUE!</v>
      </c>
      <c r="J878" s="19" t="e">
        <f>#VALUE!</f>
        <v>#VALUE!</v>
      </c>
      <c r="K878" s="22">
        <v>0</v>
      </c>
      <c r="L878" s="22">
        <v>0</v>
      </c>
      <c r="M878" s="17"/>
    </row>
    <row r="879" spans="1:13">
      <c r="A879" s="25">
        <v>874</v>
      </c>
      <c r="B879" s="26" t="e">
        <f>#VALUE!</f>
        <v>#VALUE!</v>
      </c>
      <c r="C879" s="26" t="e">
        <f>#VALUE!</f>
        <v>#VALUE!</v>
      </c>
      <c r="D879" s="26" t="e">
        <f>#VALUE!</f>
        <v>#VALUE!</v>
      </c>
      <c r="E879" s="18" t="e">
        <f>#VALUE!</f>
        <v>#VALUE!</v>
      </c>
      <c r="F879" s="18" t="e">
        <f>#VALUE!</f>
        <v>#VALUE!</v>
      </c>
      <c r="G879" s="22">
        <v>0</v>
      </c>
      <c r="H879" s="22">
        <v>0</v>
      </c>
      <c r="I879" s="19" t="e">
        <f>#VALUE!</f>
        <v>#VALUE!</v>
      </c>
      <c r="J879" s="19" t="e">
        <f>#VALUE!</f>
        <v>#VALUE!</v>
      </c>
      <c r="K879" s="22">
        <v>0</v>
      </c>
      <c r="L879" s="22">
        <v>0</v>
      </c>
      <c r="M879" s="17"/>
    </row>
    <row r="880" spans="1:13">
      <c r="A880" s="25">
        <v>875</v>
      </c>
      <c r="B880" s="26" t="e">
        <f>#VALUE!</f>
        <v>#VALUE!</v>
      </c>
      <c r="C880" s="26" t="e">
        <f>#VALUE!</f>
        <v>#VALUE!</v>
      </c>
      <c r="D880" s="26" t="e">
        <f>#VALUE!</f>
        <v>#VALUE!</v>
      </c>
      <c r="E880" s="18" t="e">
        <f>#VALUE!</f>
        <v>#VALUE!</v>
      </c>
      <c r="F880" s="18" t="e">
        <f>#VALUE!</f>
        <v>#VALUE!</v>
      </c>
      <c r="G880" s="22">
        <v>0</v>
      </c>
      <c r="H880" s="22">
        <v>0</v>
      </c>
      <c r="I880" s="19" t="e">
        <f>#VALUE!</f>
        <v>#VALUE!</v>
      </c>
      <c r="J880" s="19" t="e">
        <f>#VALUE!</f>
        <v>#VALUE!</v>
      </c>
      <c r="K880" s="22">
        <v>0</v>
      </c>
      <c r="L880" s="22">
        <v>0</v>
      </c>
      <c r="M880" s="17"/>
    </row>
    <row r="881" spans="1:13">
      <c r="A881" s="25">
        <v>876</v>
      </c>
      <c r="B881" s="26" t="e">
        <f>#VALUE!</f>
        <v>#VALUE!</v>
      </c>
      <c r="C881" s="26" t="e">
        <f>#VALUE!</f>
        <v>#VALUE!</v>
      </c>
      <c r="D881" s="26" t="e">
        <f>#VALUE!</f>
        <v>#VALUE!</v>
      </c>
      <c r="E881" s="18" t="e">
        <f>#VALUE!</f>
        <v>#VALUE!</v>
      </c>
      <c r="F881" s="18" t="e">
        <f>#VALUE!</f>
        <v>#VALUE!</v>
      </c>
      <c r="G881" s="22">
        <v>0</v>
      </c>
      <c r="H881" s="22">
        <v>0</v>
      </c>
      <c r="I881" s="19" t="e">
        <f>#VALUE!</f>
        <v>#VALUE!</v>
      </c>
      <c r="J881" s="19" t="e">
        <f>#VALUE!</f>
        <v>#VALUE!</v>
      </c>
      <c r="K881" s="22">
        <v>0</v>
      </c>
      <c r="L881" s="22">
        <v>0</v>
      </c>
      <c r="M881" s="17"/>
    </row>
    <row r="882" spans="1:13">
      <c r="A882" s="25">
        <v>877</v>
      </c>
      <c r="B882" s="26" t="e">
        <f>#VALUE!</f>
        <v>#VALUE!</v>
      </c>
      <c r="C882" s="26" t="e">
        <f>#VALUE!</f>
        <v>#VALUE!</v>
      </c>
      <c r="D882" s="26" t="e">
        <f>#VALUE!</f>
        <v>#VALUE!</v>
      </c>
      <c r="E882" s="18" t="e">
        <f>#VALUE!</f>
        <v>#VALUE!</v>
      </c>
      <c r="F882" s="18" t="e">
        <f>#VALUE!</f>
        <v>#VALUE!</v>
      </c>
      <c r="G882" s="22">
        <v>0</v>
      </c>
      <c r="H882" s="22">
        <v>0</v>
      </c>
      <c r="I882" s="19" t="e">
        <f>#VALUE!</f>
        <v>#VALUE!</v>
      </c>
      <c r="J882" s="19" t="e">
        <f>#VALUE!</f>
        <v>#VALUE!</v>
      </c>
      <c r="K882" s="22">
        <v>0</v>
      </c>
      <c r="L882" s="22">
        <v>0</v>
      </c>
      <c r="M882" s="17"/>
    </row>
    <row r="883" spans="1:13">
      <c r="A883" s="25">
        <v>878</v>
      </c>
      <c r="B883" s="26" t="e">
        <f>#VALUE!</f>
        <v>#VALUE!</v>
      </c>
      <c r="C883" s="26" t="e">
        <f>#VALUE!</f>
        <v>#VALUE!</v>
      </c>
      <c r="D883" s="26" t="e">
        <f>#VALUE!</f>
        <v>#VALUE!</v>
      </c>
      <c r="E883" s="18" t="e">
        <f>#VALUE!</f>
        <v>#VALUE!</v>
      </c>
      <c r="F883" s="18" t="e">
        <f>#VALUE!</f>
        <v>#VALUE!</v>
      </c>
      <c r="G883" s="22">
        <v>0</v>
      </c>
      <c r="H883" s="22">
        <v>0</v>
      </c>
      <c r="I883" s="19" t="e">
        <f>#VALUE!</f>
        <v>#VALUE!</v>
      </c>
      <c r="J883" s="19" t="e">
        <f>#VALUE!</f>
        <v>#VALUE!</v>
      </c>
      <c r="K883" s="22">
        <v>0</v>
      </c>
      <c r="L883" s="22">
        <v>0</v>
      </c>
      <c r="M883" s="17"/>
    </row>
    <row r="884" spans="1:13">
      <c r="A884" s="25">
        <v>879</v>
      </c>
      <c r="B884" s="26" t="e">
        <f>#VALUE!</f>
        <v>#VALUE!</v>
      </c>
      <c r="C884" s="26" t="e">
        <f>#VALUE!</f>
        <v>#VALUE!</v>
      </c>
      <c r="D884" s="26" t="e">
        <f>#VALUE!</f>
        <v>#VALUE!</v>
      </c>
      <c r="E884" s="18" t="e">
        <f>#VALUE!</f>
        <v>#VALUE!</v>
      </c>
      <c r="F884" s="18" t="e">
        <f>#VALUE!</f>
        <v>#VALUE!</v>
      </c>
      <c r="G884" s="22">
        <v>0</v>
      </c>
      <c r="H884" s="22">
        <v>0</v>
      </c>
      <c r="I884" s="19" t="e">
        <f>#VALUE!</f>
        <v>#VALUE!</v>
      </c>
      <c r="J884" s="19" t="e">
        <f>#VALUE!</f>
        <v>#VALUE!</v>
      </c>
      <c r="K884" s="22">
        <v>0</v>
      </c>
      <c r="L884" s="22">
        <v>0</v>
      </c>
      <c r="M884" s="17"/>
    </row>
    <row r="885" spans="1:13">
      <c r="A885" s="25">
        <v>880</v>
      </c>
      <c r="B885" s="26" t="e">
        <f>#VALUE!</f>
        <v>#VALUE!</v>
      </c>
      <c r="C885" s="26" t="e">
        <f>#VALUE!</f>
        <v>#VALUE!</v>
      </c>
      <c r="D885" s="26" t="e">
        <f>#VALUE!</f>
        <v>#VALUE!</v>
      </c>
      <c r="E885" s="18" t="e">
        <f>#VALUE!</f>
        <v>#VALUE!</v>
      </c>
      <c r="F885" s="18" t="e">
        <f>#VALUE!</f>
        <v>#VALUE!</v>
      </c>
      <c r="G885" s="22">
        <v>0</v>
      </c>
      <c r="H885" s="22">
        <v>0</v>
      </c>
      <c r="I885" s="19" t="e">
        <f>#VALUE!</f>
        <v>#VALUE!</v>
      </c>
      <c r="J885" s="19" t="e">
        <f>#VALUE!</f>
        <v>#VALUE!</v>
      </c>
      <c r="K885" s="22">
        <v>0</v>
      </c>
      <c r="L885" s="22">
        <v>0</v>
      </c>
      <c r="M885" s="17"/>
    </row>
    <row r="886" spans="1:13">
      <c r="A886" s="25">
        <v>881</v>
      </c>
      <c r="B886" s="26" t="e">
        <f>#VALUE!</f>
        <v>#VALUE!</v>
      </c>
      <c r="C886" s="26" t="e">
        <f>#VALUE!</f>
        <v>#VALUE!</v>
      </c>
      <c r="D886" s="26" t="e">
        <f>#VALUE!</f>
        <v>#VALUE!</v>
      </c>
      <c r="E886" s="18" t="e">
        <f>#VALUE!</f>
        <v>#VALUE!</v>
      </c>
      <c r="F886" s="18" t="e">
        <f>#VALUE!</f>
        <v>#VALUE!</v>
      </c>
      <c r="G886" s="22">
        <v>0</v>
      </c>
      <c r="H886" s="22">
        <v>0</v>
      </c>
      <c r="I886" s="19" t="e">
        <f>#VALUE!</f>
        <v>#VALUE!</v>
      </c>
      <c r="J886" s="19" t="e">
        <f>#VALUE!</f>
        <v>#VALUE!</v>
      </c>
      <c r="K886" s="22">
        <v>0</v>
      </c>
      <c r="L886" s="22">
        <v>0</v>
      </c>
      <c r="M886" s="17"/>
    </row>
    <row r="887" spans="1:13">
      <c r="A887" s="25">
        <v>882</v>
      </c>
      <c r="B887" s="26" t="e">
        <f>#VALUE!</f>
        <v>#VALUE!</v>
      </c>
      <c r="C887" s="26" t="e">
        <f>#VALUE!</f>
        <v>#VALUE!</v>
      </c>
      <c r="D887" s="26" t="e">
        <f>#VALUE!</f>
        <v>#VALUE!</v>
      </c>
      <c r="E887" s="18" t="e">
        <f>#VALUE!</f>
        <v>#VALUE!</v>
      </c>
      <c r="F887" s="18" t="e">
        <f>#VALUE!</f>
        <v>#VALUE!</v>
      </c>
      <c r="G887" s="22">
        <v>0</v>
      </c>
      <c r="H887" s="22">
        <v>0</v>
      </c>
      <c r="I887" s="19" t="e">
        <f>#VALUE!</f>
        <v>#VALUE!</v>
      </c>
      <c r="J887" s="19" t="e">
        <f>#VALUE!</f>
        <v>#VALUE!</v>
      </c>
      <c r="K887" s="22">
        <v>0</v>
      </c>
      <c r="L887" s="22">
        <v>0</v>
      </c>
      <c r="M887" s="17"/>
    </row>
    <row r="888" spans="1:13">
      <c r="A888" s="25">
        <v>883</v>
      </c>
      <c r="B888" s="26" t="e">
        <f>#VALUE!</f>
        <v>#VALUE!</v>
      </c>
      <c r="C888" s="26" t="e">
        <f>#VALUE!</f>
        <v>#VALUE!</v>
      </c>
      <c r="D888" s="26" t="e">
        <f>#VALUE!</f>
        <v>#VALUE!</v>
      </c>
      <c r="E888" s="18" t="e">
        <f>#VALUE!</f>
        <v>#VALUE!</v>
      </c>
      <c r="F888" s="18" t="e">
        <f>#VALUE!</f>
        <v>#VALUE!</v>
      </c>
      <c r="G888" s="22">
        <v>0</v>
      </c>
      <c r="H888" s="22">
        <v>0</v>
      </c>
      <c r="I888" s="19" t="e">
        <f>#VALUE!</f>
        <v>#VALUE!</v>
      </c>
      <c r="J888" s="19" t="e">
        <f>#VALUE!</f>
        <v>#VALUE!</v>
      </c>
      <c r="K888" s="22">
        <v>0</v>
      </c>
      <c r="L888" s="22">
        <v>0</v>
      </c>
      <c r="M888" s="17"/>
    </row>
    <row r="889" spans="1:13">
      <c r="A889" s="25">
        <v>884</v>
      </c>
      <c r="B889" s="26" t="e">
        <f>#VALUE!</f>
        <v>#VALUE!</v>
      </c>
      <c r="C889" s="26" t="e">
        <f>#VALUE!</f>
        <v>#VALUE!</v>
      </c>
      <c r="D889" s="26" t="e">
        <f>#VALUE!</f>
        <v>#VALUE!</v>
      </c>
      <c r="E889" s="18" t="e">
        <f>#VALUE!</f>
        <v>#VALUE!</v>
      </c>
      <c r="F889" s="18" t="e">
        <f>#VALUE!</f>
        <v>#VALUE!</v>
      </c>
      <c r="G889" s="22">
        <v>0</v>
      </c>
      <c r="H889" s="22">
        <v>0</v>
      </c>
      <c r="I889" s="19" t="e">
        <f>#VALUE!</f>
        <v>#VALUE!</v>
      </c>
      <c r="J889" s="19" t="e">
        <f>#VALUE!</f>
        <v>#VALUE!</v>
      </c>
      <c r="K889" s="22">
        <v>0</v>
      </c>
      <c r="L889" s="22">
        <v>0</v>
      </c>
      <c r="M889" s="17"/>
    </row>
    <row r="890" spans="1:13">
      <c r="A890" s="25">
        <v>885</v>
      </c>
      <c r="B890" s="26" t="e">
        <f>#VALUE!</f>
        <v>#VALUE!</v>
      </c>
      <c r="C890" s="26" t="e">
        <f>#VALUE!</f>
        <v>#VALUE!</v>
      </c>
      <c r="D890" s="26" t="e">
        <f>#VALUE!</f>
        <v>#VALUE!</v>
      </c>
      <c r="E890" s="18" t="e">
        <f>#VALUE!</f>
        <v>#VALUE!</v>
      </c>
      <c r="F890" s="18" t="e">
        <f>#VALUE!</f>
        <v>#VALUE!</v>
      </c>
      <c r="G890" s="22">
        <v>0</v>
      </c>
      <c r="H890" s="22">
        <v>0</v>
      </c>
      <c r="I890" s="19" t="e">
        <f>#VALUE!</f>
        <v>#VALUE!</v>
      </c>
      <c r="J890" s="19" t="e">
        <f>#VALUE!</f>
        <v>#VALUE!</v>
      </c>
      <c r="K890" s="22">
        <v>0</v>
      </c>
      <c r="L890" s="22">
        <v>0</v>
      </c>
      <c r="M890" s="17"/>
    </row>
    <row r="891" spans="1:13">
      <c r="A891" s="25">
        <v>886</v>
      </c>
      <c r="B891" s="26" t="e">
        <f>#VALUE!</f>
        <v>#VALUE!</v>
      </c>
      <c r="C891" s="26" t="e">
        <f>#VALUE!</f>
        <v>#VALUE!</v>
      </c>
      <c r="D891" s="26" t="e">
        <f>#VALUE!</f>
        <v>#VALUE!</v>
      </c>
      <c r="E891" s="18" t="e">
        <f>#VALUE!</f>
        <v>#VALUE!</v>
      </c>
      <c r="F891" s="18" t="e">
        <f>#VALUE!</f>
        <v>#VALUE!</v>
      </c>
      <c r="G891" s="22">
        <v>0</v>
      </c>
      <c r="H891" s="22">
        <v>0</v>
      </c>
      <c r="I891" s="19" t="e">
        <f>#VALUE!</f>
        <v>#VALUE!</v>
      </c>
      <c r="J891" s="19" t="e">
        <f>#VALUE!</f>
        <v>#VALUE!</v>
      </c>
      <c r="K891" s="22">
        <v>0</v>
      </c>
      <c r="L891" s="22">
        <v>0</v>
      </c>
      <c r="M891" s="17"/>
    </row>
    <row r="892" spans="1:13">
      <c r="A892" s="25">
        <v>887</v>
      </c>
      <c r="B892" s="26" t="e">
        <f>#VALUE!</f>
        <v>#VALUE!</v>
      </c>
      <c r="C892" s="26" t="e">
        <f>#VALUE!</f>
        <v>#VALUE!</v>
      </c>
      <c r="D892" s="26" t="e">
        <f>#VALUE!</f>
        <v>#VALUE!</v>
      </c>
      <c r="E892" s="18" t="e">
        <f>#VALUE!</f>
        <v>#VALUE!</v>
      </c>
      <c r="F892" s="18" t="e">
        <f>#VALUE!</f>
        <v>#VALUE!</v>
      </c>
      <c r="G892" s="22">
        <v>0</v>
      </c>
      <c r="H892" s="22">
        <v>0</v>
      </c>
      <c r="I892" s="19" t="e">
        <f>#VALUE!</f>
        <v>#VALUE!</v>
      </c>
      <c r="J892" s="19" t="e">
        <f>#VALUE!</f>
        <v>#VALUE!</v>
      </c>
      <c r="K892" s="22">
        <v>0</v>
      </c>
      <c r="L892" s="22">
        <v>0</v>
      </c>
      <c r="M892" s="17"/>
    </row>
    <row r="893" spans="1:13">
      <c r="A893" s="25">
        <v>888</v>
      </c>
      <c r="B893" s="26" t="e">
        <f>#VALUE!</f>
        <v>#VALUE!</v>
      </c>
      <c r="C893" s="26" t="e">
        <f>#VALUE!</f>
        <v>#VALUE!</v>
      </c>
      <c r="D893" s="26" t="e">
        <f>#VALUE!</f>
        <v>#VALUE!</v>
      </c>
      <c r="E893" s="18" t="e">
        <f>#VALUE!</f>
        <v>#VALUE!</v>
      </c>
      <c r="F893" s="18" t="e">
        <f>#VALUE!</f>
        <v>#VALUE!</v>
      </c>
      <c r="G893" s="22">
        <v>0</v>
      </c>
      <c r="H893" s="22">
        <v>0</v>
      </c>
      <c r="I893" s="19" t="e">
        <f>#VALUE!</f>
        <v>#VALUE!</v>
      </c>
      <c r="J893" s="19" t="e">
        <f>#VALUE!</f>
        <v>#VALUE!</v>
      </c>
      <c r="K893" s="22">
        <v>0</v>
      </c>
      <c r="L893" s="22">
        <v>0</v>
      </c>
      <c r="M893" s="17"/>
    </row>
    <row r="894" spans="1:13">
      <c r="A894" s="25">
        <v>889</v>
      </c>
      <c r="B894" s="26" t="e">
        <f>#VALUE!</f>
        <v>#VALUE!</v>
      </c>
      <c r="C894" s="26" t="e">
        <f>#VALUE!</f>
        <v>#VALUE!</v>
      </c>
      <c r="D894" s="26" t="e">
        <f>#VALUE!</f>
        <v>#VALUE!</v>
      </c>
      <c r="E894" s="18" t="e">
        <f>#VALUE!</f>
        <v>#VALUE!</v>
      </c>
      <c r="F894" s="18" t="e">
        <f>#VALUE!</f>
        <v>#VALUE!</v>
      </c>
      <c r="G894" s="22">
        <v>0</v>
      </c>
      <c r="H894" s="22">
        <v>0</v>
      </c>
      <c r="I894" s="19" t="e">
        <f>#VALUE!</f>
        <v>#VALUE!</v>
      </c>
      <c r="J894" s="19" t="e">
        <f>#VALUE!</f>
        <v>#VALUE!</v>
      </c>
      <c r="K894" s="22">
        <v>0</v>
      </c>
      <c r="L894" s="22">
        <v>0</v>
      </c>
      <c r="M894" s="17"/>
    </row>
    <row r="895" spans="1:13">
      <c r="A895" s="25">
        <v>890</v>
      </c>
      <c r="B895" s="26" t="e">
        <f>#VALUE!</f>
        <v>#VALUE!</v>
      </c>
      <c r="C895" s="26" t="e">
        <f>#VALUE!</f>
        <v>#VALUE!</v>
      </c>
      <c r="D895" s="26" t="e">
        <f>#VALUE!</f>
        <v>#VALUE!</v>
      </c>
      <c r="E895" s="18" t="e">
        <f>#VALUE!</f>
        <v>#VALUE!</v>
      </c>
      <c r="F895" s="18" t="e">
        <f>#VALUE!</f>
        <v>#VALUE!</v>
      </c>
      <c r="G895" s="22">
        <v>0</v>
      </c>
      <c r="H895" s="22">
        <v>0</v>
      </c>
      <c r="I895" s="19" t="e">
        <f>#VALUE!</f>
        <v>#VALUE!</v>
      </c>
      <c r="J895" s="19" t="e">
        <f>#VALUE!</f>
        <v>#VALUE!</v>
      </c>
      <c r="K895" s="22">
        <v>0</v>
      </c>
      <c r="L895" s="22">
        <v>0</v>
      </c>
      <c r="M895" s="17"/>
    </row>
    <row r="896" spans="1:13">
      <c r="A896" s="25">
        <v>891</v>
      </c>
      <c r="B896" s="26" t="e">
        <f>#VALUE!</f>
        <v>#VALUE!</v>
      </c>
      <c r="C896" s="26" t="e">
        <f>#VALUE!</f>
        <v>#VALUE!</v>
      </c>
      <c r="D896" s="26" t="e">
        <f>#VALUE!</f>
        <v>#VALUE!</v>
      </c>
      <c r="E896" s="18" t="e">
        <f>#VALUE!</f>
        <v>#VALUE!</v>
      </c>
      <c r="F896" s="18" t="e">
        <f>#VALUE!</f>
        <v>#VALUE!</v>
      </c>
      <c r="G896" s="22">
        <v>0</v>
      </c>
      <c r="H896" s="22">
        <v>0</v>
      </c>
      <c r="I896" s="19" t="e">
        <f>#VALUE!</f>
        <v>#VALUE!</v>
      </c>
      <c r="J896" s="19" t="e">
        <f>#VALUE!</f>
        <v>#VALUE!</v>
      </c>
      <c r="K896" s="22">
        <v>0</v>
      </c>
      <c r="L896" s="22">
        <v>0</v>
      </c>
      <c r="M896" s="17"/>
    </row>
    <row r="897" spans="1:13">
      <c r="A897" s="25">
        <v>892</v>
      </c>
      <c r="B897" s="26" t="e">
        <f>#VALUE!</f>
        <v>#VALUE!</v>
      </c>
      <c r="C897" s="26" t="e">
        <f>#VALUE!</f>
        <v>#VALUE!</v>
      </c>
      <c r="D897" s="26" t="e">
        <f>#VALUE!</f>
        <v>#VALUE!</v>
      </c>
      <c r="E897" s="18" t="e">
        <f>#VALUE!</f>
        <v>#VALUE!</v>
      </c>
      <c r="F897" s="18" t="e">
        <f>#VALUE!</f>
        <v>#VALUE!</v>
      </c>
      <c r="G897" s="22">
        <v>0</v>
      </c>
      <c r="H897" s="22">
        <v>0</v>
      </c>
      <c r="I897" s="19" t="e">
        <f>#VALUE!</f>
        <v>#VALUE!</v>
      </c>
      <c r="J897" s="19" t="e">
        <f>#VALUE!</f>
        <v>#VALUE!</v>
      </c>
      <c r="K897" s="22">
        <v>0</v>
      </c>
      <c r="L897" s="22">
        <v>0</v>
      </c>
      <c r="M897" s="17"/>
    </row>
    <row r="898" spans="1:13">
      <c r="A898" s="25">
        <v>893</v>
      </c>
      <c r="B898" s="26" t="e">
        <f>#VALUE!</f>
        <v>#VALUE!</v>
      </c>
      <c r="C898" s="26" t="e">
        <f>#VALUE!</f>
        <v>#VALUE!</v>
      </c>
      <c r="D898" s="26" t="e">
        <f>#VALUE!</f>
        <v>#VALUE!</v>
      </c>
      <c r="E898" s="18" t="e">
        <f>#VALUE!</f>
        <v>#VALUE!</v>
      </c>
      <c r="F898" s="18" t="e">
        <f>#VALUE!</f>
        <v>#VALUE!</v>
      </c>
      <c r="G898" s="22">
        <v>0</v>
      </c>
      <c r="H898" s="22">
        <v>0</v>
      </c>
      <c r="I898" s="19" t="e">
        <f>#VALUE!</f>
        <v>#VALUE!</v>
      </c>
      <c r="J898" s="19" t="e">
        <f>#VALUE!</f>
        <v>#VALUE!</v>
      </c>
      <c r="K898" s="22">
        <v>0</v>
      </c>
      <c r="L898" s="22">
        <v>0</v>
      </c>
      <c r="M898" s="17"/>
    </row>
    <row r="899" spans="1:13">
      <c r="A899" s="25">
        <v>894</v>
      </c>
      <c r="B899" s="26" t="e">
        <f>#VALUE!</f>
        <v>#VALUE!</v>
      </c>
      <c r="C899" s="26" t="e">
        <f>#VALUE!</f>
        <v>#VALUE!</v>
      </c>
      <c r="D899" s="26" t="e">
        <f>#VALUE!</f>
        <v>#VALUE!</v>
      </c>
      <c r="E899" s="18" t="e">
        <f>#VALUE!</f>
        <v>#VALUE!</v>
      </c>
      <c r="F899" s="18" t="e">
        <f>#VALUE!</f>
        <v>#VALUE!</v>
      </c>
      <c r="G899" s="22">
        <v>0</v>
      </c>
      <c r="H899" s="22">
        <v>0</v>
      </c>
      <c r="I899" s="19" t="e">
        <f>#VALUE!</f>
        <v>#VALUE!</v>
      </c>
      <c r="J899" s="19" t="e">
        <f>#VALUE!</f>
        <v>#VALUE!</v>
      </c>
      <c r="K899" s="22">
        <v>0</v>
      </c>
      <c r="L899" s="22">
        <v>0</v>
      </c>
      <c r="M899" s="17"/>
    </row>
    <row r="900" spans="1:13">
      <c r="A900" s="25">
        <v>895</v>
      </c>
      <c r="B900" s="26" t="e">
        <f>#VALUE!</f>
        <v>#VALUE!</v>
      </c>
      <c r="C900" s="26" t="e">
        <f>#VALUE!</f>
        <v>#VALUE!</v>
      </c>
      <c r="D900" s="26" t="e">
        <f>#VALUE!</f>
        <v>#VALUE!</v>
      </c>
      <c r="E900" s="18" t="e">
        <f>#VALUE!</f>
        <v>#VALUE!</v>
      </c>
      <c r="F900" s="18" t="e">
        <f>#VALUE!</f>
        <v>#VALUE!</v>
      </c>
      <c r="G900" s="22">
        <v>0</v>
      </c>
      <c r="H900" s="22">
        <v>0</v>
      </c>
      <c r="I900" s="19" t="e">
        <f>#VALUE!</f>
        <v>#VALUE!</v>
      </c>
      <c r="J900" s="19" t="e">
        <f>#VALUE!</f>
        <v>#VALUE!</v>
      </c>
      <c r="K900" s="22">
        <v>0</v>
      </c>
      <c r="L900" s="22">
        <v>0</v>
      </c>
      <c r="M900" s="17"/>
    </row>
    <row r="901" spans="1:13">
      <c r="A901" s="25">
        <v>896</v>
      </c>
      <c r="B901" s="26" t="e">
        <f>#VALUE!</f>
        <v>#VALUE!</v>
      </c>
      <c r="C901" s="26" t="e">
        <f>#VALUE!</f>
        <v>#VALUE!</v>
      </c>
      <c r="D901" s="26" t="e">
        <f>#VALUE!</f>
        <v>#VALUE!</v>
      </c>
      <c r="E901" s="18" t="e">
        <f>#VALUE!</f>
        <v>#VALUE!</v>
      </c>
      <c r="F901" s="18" t="e">
        <f>#VALUE!</f>
        <v>#VALUE!</v>
      </c>
      <c r="G901" s="22">
        <v>0</v>
      </c>
      <c r="H901" s="22">
        <v>0</v>
      </c>
      <c r="I901" s="19" t="e">
        <f>#VALUE!</f>
        <v>#VALUE!</v>
      </c>
      <c r="J901" s="19" t="e">
        <f>#VALUE!</f>
        <v>#VALUE!</v>
      </c>
      <c r="K901" s="22">
        <v>0</v>
      </c>
      <c r="L901" s="22">
        <v>0</v>
      </c>
      <c r="M901" s="17"/>
    </row>
    <row r="902" spans="1:13">
      <c r="A902" s="25">
        <v>897</v>
      </c>
      <c r="B902" s="26" t="e">
        <f>#VALUE!</f>
        <v>#VALUE!</v>
      </c>
      <c r="C902" s="26" t="e">
        <f>#VALUE!</f>
        <v>#VALUE!</v>
      </c>
      <c r="D902" s="26" t="e">
        <f>#VALUE!</f>
        <v>#VALUE!</v>
      </c>
      <c r="E902" s="18" t="e">
        <f>#VALUE!</f>
        <v>#VALUE!</v>
      </c>
      <c r="F902" s="18" t="e">
        <f>#VALUE!</f>
        <v>#VALUE!</v>
      </c>
      <c r="G902" s="22">
        <v>0</v>
      </c>
      <c r="H902" s="22">
        <v>0</v>
      </c>
      <c r="I902" s="19" t="e">
        <f>#VALUE!</f>
        <v>#VALUE!</v>
      </c>
      <c r="J902" s="19" t="e">
        <f>#VALUE!</f>
        <v>#VALUE!</v>
      </c>
      <c r="K902" s="22">
        <v>0</v>
      </c>
      <c r="L902" s="22">
        <v>0</v>
      </c>
      <c r="M902" s="17"/>
    </row>
    <row r="903" spans="1:13">
      <c r="A903" s="25">
        <v>898</v>
      </c>
      <c r="B903" s="26" t="e">
        <f>#VALUE!</f>
        <v>#VALUE!</v>
      </c>
      <c r="C903" s="26" t="e">
        <f>#VALUE!</f>
        <v>#VALUE!</v>
      </c>
      <c r="D903" s="26" t="e">
        <f>#VALUE!</f>
        <v>#VALUE!</v>
      </c>
      <c r="E903" s="18" t="e">
        <f>#VALUE!</f>
        <v>#VALUE!</v>
      </c>
      <c r="F903" s="18" t="e">
        <f>#VALUE!</f>
        <v>#VALUE!</v>
      </c>
      <c r="G903" s="22">
        <v>0</v>
      </c>
      <c r="H903" s="22">
        <v>0</v>
      </c>
      <c r="I903" s="19" t="e">
        <f>#VALUE!</f>
        <v>#VALUE!</v>
      </c>
      <c r="J903" s="19" t="e">
        <f>#VALUE!</f>
        <v>#VALUE!</v>
      </c>
      <c r="K903" s="22">
        <v>0</v>
      </c>
      <c r="L903" s="22">
        <v>0</v>
      </c>
      <c r="M903" s="17"/>
    </row>
    <row r="904" spans="1:13">
      <c r="A904" s="25">
        <v>899</v>
      </c>
      <c r="B904" s="26" t="e">
        <f>#VALUE!</f>
        <v>#VALUE!</v>
      </c>
      <c r="C904" s="26" t="e">
        <f>#VALUE!</f>
        <v>#VALUE!</v>
      </c>
      <c r="D904" s="26" t="e">
        <f>#VALUE!</f>
        <v>#VALUE!</v>
      </c>
      <c r="E904" s="18" t="e">
        <f>#VALUE!</f>
        <v>#VALUE!</v>
      </c>
      <c r="F904" s="18" t="e">
        <f>#VALUE!</f>
        <v>#VALUE!</v>
      </c>
      <c r="G904" s="22">
        <v>0</v>
      </c>
      <c r="H904" s="22">
        <v>0</v>
      </c>
      <c r="I904" s="19" t="e">
        <f>#VALUE!</f>
        <v>#VALUE!</v>
      </c>
      <c r="J904" s="19" t="e">
        <f>#VALUE!</f>
        <v>#VALUE!</v>
      </c>
      <c r="K904" s="22">
        <v>0</v>
      </c>
      <c r="L904" s="22">
        <v>0</v>
      </c>
      <c r="M904" s="17"/>
    </row>
    <row r="905" spans="1:13">
      <c r="A905" s="25">
        <v>900</v>
      </c>
      <c r="B905" s="26" t="e">
        <f>#VALUE!</f>
        <v>#VALUE!</v>
      </c>
      <c r="C905" s="26" t="e">
        <f>#VALUE!</f>
        <v>#VALUE!</v>
      </c>
      <c r="D905" s="26" t="e">
        <f>#VALUE!</f>
        <v>#VALUE!</v>
      </c>
      <c r="E905" s="18" t="e">
        <f>#VALUE!</f>
        <v>#VALUE!</v>
      </c>
      <c r="F905" s="18" t="e">
        <f>#VALUE!</f>
        <v>#VALUE!</v>
      </c>
      <c r="G905" s="22">
        <v>0</v>
      </c>
      <c r="H905" s="22">
        <v>0</v>
      </c>
      <c r="I905" s="19" t="e">
        <f>#VALUE!</f>
        <v>#VALUE!</v>
      </c>
      <c r="J905" s="19" t="e">
        <f>#VALUE!</f>
        <v>#VALUE!</v>
      </c>
      <c r="K905" s="22">
        <v>0</v>
      </c>
      <c r="L905" s="22">
        <v>0</v>
      </c>
      <c r="M905" s="17"/>
    </row>
    <row r="906" spans="1:13">
      <c r="A906" s="25">
        <v>901</v>
      </c>
      <c r="B906" s="26" t="e">
        <f>#VALUE!</f>
        <v>#VALUE!</v>
      </c>
      <c r="C906" s="26" t="e">
        <f>#VALUE!</f>
        <v>#VALUE!</v>
      </c>
      <c r="D906" s="26" t="e">
        <f>#VALUE!</f>
        <v>#VALUE!</v>
      </c>
      <c r="E906" s="18" t="e">
        <f>#VALUE!</f>
        <v>#VALUE!</v>
      </c>
      <c r="F906" s="18" t="e">
        <f>#VALUE!</f>
        <v>#VALUE!</v>
      </c>
      <c r="G906" s="22">
        <v>0</v>
      </c>
      <c r="H906" s="22">
        <v>0</v>
      </c>
      <c r="I906" s="19" t="e">
        <f>#VALUE!</f>
        <v>#VALUE!</v>
      </c>
      <c r="J906" s="19" t="e">
        <f>#VALUE!</f>
        <v>#VALUE!</v>
      </c>
      <c r="K906" s="22">
        <v>0</v>
      </c>
      <c r="L906" s="22">
        <v>0</v>
      </c>
      <c r="M906" s="17"/>
    </row>
    <row r="907" spans="1:13">
      <c r="A907" s="25">
        <v>902</v>
      </c>
      <c r="B907" s="26" t="e">
        <f>#VALUE!</f>
        <v>#VALUE!</v>
      </c>
      <c r="C907" s="26" t="e">
        <f>#VALUE!</f>
        <v>#VALUE!</v>
      </c>
      <c r="D907" s="26" t="e">
        <f>#VALUE!</f>
        <v>#VALUE!</v>
      </c>
      <c r="E907" s="18" t="e">
        <f>#VALUE!</f>
        <v>#VALUE!</v>
      </c>
      <c r="F907" s="18" t="e">
        <f>#VALUE!</f>
        <v>#VALUE!</v>
      </c>
      <c r="G907" s="22">
        <v>0</v>
      </c>
      <c r="H907" s="22">
        <v>0</v>
      </c>
      <c r="I907" s="19" t="e">
        <f>#VALUE!</f>
        <v>#VALUE!</v>
      </c>
      <c r="J907" s="19" t="e">
        <f>#VALUE!</f>
        <v>#VALUE!</v>
      </c>
      <c r="K907" s="22">
        <v>0</v>
      </c>
      <c r="L907" s="22">
        <v>0</v>
      </c>
      <c r="M907" s="17"/>
    </row>
    <row r="908" spans="1:13">
      <c r="A908" s="25">
        <v>903</v>
      </c>
      <c r="B908" s="26" t="e">
        <f>#VALUE!</f>
        <v>#VALUE!</v>
      </c>
      <c r="C908" s="26" t="e">
        <f>#VALUE!</f>
        <v>#VALUE!</v>
      </c>
      <c r="D908" s="26" t="e">
        <f>#VALUE!</f>
        <v>#VALUE!</v>
      </c>
      <c r="E908" s="18" t="e">
        <f>#VALUE!</f>
        <v>#VALUE!</v>
      </c>
      <c r="F908" s="18" t="e">
        <f>#VALUE!</f>
        <v>#VALUE!</v>
      </c>
      <c r="G908" s="22">
        <v>0</v>
      </c>
      <c r="H908" s="22">
        <v>0</v>
      </c>
      <c r="I908" s="19" t="e">
        <f>#VALUE!</f>
        <v>#VALUE!</v>
      </c>
      <c r="J908" s="19" t="e">
        <f>#VALUE!</f>
        <v>#VALUE!</v>
      </c>
      <c r="K908" s="22">
        <v>0</v>
      </c>
      <c r="L908" s="22">
        <v>0</v>
      </c>
      <c r="M908" s="17"/>
    </row>
    <row r="909" spans="1:13">
      <c r="A909" s="25">
        <v>904</v>
      </c>
      <c r="B909" s="26" t="e">
        <f>#VALUE!</f>
        <v>#VALUE!</v>
      </c>
      <c r="C909" s="26" t="e">
        <f>#VALUE!</f>
        <v>#VALUE!</v>
      </c>
      <c r="D909" s="26" t="e">
        <f>#VALUE!</f>
        <v>#VALUE!</v>
      </c>
      <c r="E909" s="18" t="e">
        <f>#VALUE!</f>
        <v>#VALUE!</v>
      </c>
      <c r="F909" s="18" t="e">
        <f>#VALUE!</f>
        <v>#VALUE!</v>
      </c>
      <c r="G909" s="22">
        <v>0</v>
      </c>
      <c r="H909" s="22">
        <v>0</v>
      </c>
      <c r="I909" s="19" t="e">
        <f>#VALUE!</f>
        <v>#VALUE!</v>
      </c>
      <c r="J909" s="19" t="e">
        <f>#VALUE!</f>
        <v>#VALUE!</v>
      </c>
      <c r="K909" s="22">
        <v>0</v>
      </c>
      <c r="L909" s="22">
        <v>0</v>
      </c>
      <c r="M909" s="17"/>
    </row>
    <row r="910" spans="1:13">
      <c r="A910" s="25">
        <v>905</v>
      </c>
      <c r="B910" s="26" t="e">
        <f>#VALUE!</f>
        <v>#VALUE!</v>
      </c>
      <c r="C910" s="26" t="e">
        <f>#VALUE!</f>
        <v>#VALUE!</v>
      </c>
      <c r="D910" s="26" t="e">
        <f>#VALUE!</f>
        <v>#VALUE!</v>
      </c>
      <c r="E910" s="18" t="e">
        <f>#VALUE!</f>
        <v>#VALUE!</v>
      </c>
      <c r="F910" s="18" t="e">
        <f>#VALUE!</f>
        <v>#VALUE!</v>
      </c>
      <c r="G910" s="22">
        <v>0</v>
      </c>
      <c r="H910" s="22">
        <v>0</v>
      </c>
      <c r="I910" s="19" t="e">
        <f>#VALUE!</f>
        <v>#VALUE!</v>
      </c>
      <c r="J910" s="19" t="e">
        <f>#VALUE!</f>
        <v>#VALUE!</v>
      </c>
      <c r="K910" s="22">
        <v>0</v>
      </c>
      <c r="L910" s="22">
        <v>0</v>
      </c>
      <c r="M910" s="17"/>
    </row>
    <row r="911" spans="1:13">
      <c r="A911" s="25">
        <v>906</v>
      </c>
      <c r="B911" s="26" t="e">
        <f>#VALUE!</f>
        <v>#VALUE!</v>
      </c>
      <c r="C911" s="26" t="e">
        <f>#VALUE!</f>
        <v>#VALUE!</v>
      </c>
      <c r="D911" s="26" t="e">
        <f>#VALUE!</f>
        <v>#VALUE!</v>
      </c>
      <c r="E911" s="18" t="e">
        <f>#VALUE!</f>
        <v>#VALUE!</v>
      </c>
      <c r="F911" s="18" t="e">
        <f>#VALUE!</f>
        <v>#VALUE!</v>
      </c>
      <c r="G911" s="22">
        <v>0</v>
      </c>
      <c r="H911" s="22">
        <v>0</v>
      </c>
      <c r="I911" s="19" t="e">
        <f>#VALUE!</f>
        <v>#VALUE!</v>
      </c>
      <c r="J911" s="19" t="e">
        <f>#VALUE!</f>
        <v>#VALUE!</v>
      </c>
      <c r="K911" s="22">
        <v>0</v>
      </c>
      <c r="L911" s="22">
        <v>0</v>
      </c>
      <c r="M911" s="17"/>
    </row>
    <row r="912" spans="1:13">
      <c r="A912" s="25">
        <v>907</v>
      </c>
      <c r="B912" s="26" t="e">
        <f>#VALUE!</f>
        <v>#VALUE!</v>
      </c>
      <c r="C912" s="26" t="e">
        <f>#VALUE!</f>
        <v>#VALUE!</v>
      </c>
      <c r="D912" s="26" t="e">
        <f>#VALUE!</f>
        <v>#VALUE!</v>
      </c>
      <c r="E912" s="18" t="e">
        <f>#VALUE!</f>
        <v>#VALUE!</v>
      </c>
      <c r="F912" s="18" t="e">
        <f>#VALUE!</f>
        <v>#VALUE!</v>
      </c>
      <c r="G912" s="22">
        <v>0</v>
      </c>
      <c r="H912" s="22">
        <v>0</v>
      </c>
      <c r="I912" s="19" t="e">
        <f>#VALUE!</f>
        <v>#VALUE!</v>
      </c>
      <c r="J912" s="19" t="e">
        <f>#VALUE!</f>
        <v>#VALUE!</v>
      </c>
      <c r="K912" s="22">
        <v>0</v>
      </c>
      <c r="L912" s="22">
        <v>0</v>
      </c>
      <c r="M912" s="17"/>
    </row>
    <row r="913" spans="1:13">
      <c r="A913" s="25">
        <v>908</v>
      </c>
      <c r="B913" s="26" t="e">
        <f>#VALUE!</f>
        <v>#VALUE!</v>
      </c>
      <c r="C913" s="26" t="e">
        <f>#VALUE!</f>
        <v>#VALUE!</v>
      </c>
      <c r="D913" s="26" t="e">
        <f>#VALUE!</f>
        <v>#VALUE!</v>
      </c>
      <c r="E913" s="18" t="e">
        <f>#VALUE!</f>
        <v>#VALUE!</v>
      </c>
      <c r="F913" s="18" t="e">
        <f>#VALUE!</f>
        <v>#VALUE!</v>
      </c>
      <c r="G913" s="22">
        <v>0</v>
      </c>
      <c r="H913" s="22">
        <v>0</v>
      </c>
      <c r="I913" s="19" t="e">
        <f>#VALUE!</f>
        <v>#VALUE!</v>
      </c>
      <c r="J913" s="19" t="e">
        <f>#VALUE!</f>
        <v>#VALUE!</v>
      </c>
      <c r="K913" s="22">
        <v>0</v>
      </c>
      <c r="L913" s="22">
        <v>0</v>
      </c>
      <c r="M913" s="17"/>
    </row>
    <row r="914" spans="1:13">
      <c r="A914" s="25">
        <v>909</v>
      </c>
      <c r="B914" s="26" t="e">
        <f>#VALUE!</f>
        <v>#VALUE!</v>
      </c>
      <c r="C914" s="26" t="e">
        <f>#VALUE!</f>
        <v>#VALUE!</v>
      </c>
      <c r="D914" s="26" t="e">
        <f>#VALUE!</f>
        <v>#VALUE!</v>
      </c>
      <c r="E914" s="18" t="e">
        <f>#VALUE!</f>
        <v>#VALUE!</v>
      </c>
      <c r="F914" s="18" t="e">
        <f>#VALUE!</f>
        <v>#VALUE!</v>
      </c>
      <c r="G914" s="22">
        <v>0</v>
      </c>
      <c r="H914" s="22">
        <v>0</v>
      </c>
      <c r="I914" s="19" t="e">
        <f>#VALUE!</f>
        <v>#VALUE!</v>
      </c>
      <c r="J914" s="19" t="e">
        <f>#VALUE!</f>
        <v>#VALUE!</v>
      </c>
      <c r="K914" s="22">
        <v>0</v>
      </c>
      <c r="L914" s="22">
        <v>0</v>
      </c>
      <c r="M914" s="17"/>
    </row>
    <row r="915" spans="1:13">
      <c r="A915" s="25">
        <v>910</v>
      </c>
      <c r="B915" s="26" t="e">
        <f>#VALUE!</f>
        <v>#VALUE!</v>
      </c>
      <c r="C915" s="26" t="e">
        <f>#VALUE!</f>
        <v>#VALUE!</v>
      </c>
      <c r="D915" s="26" t="e">
        <f>#VALUE!</f>
        <v>#VALUE!</v>
      </c>
      <c r="E915" s="18" t="e">
        <f>#VALUE!</f>
        <v>#VALUE!</v>
      </c>
      <c r="F915" s="18" t="e">
        <f>#VALUE!</f>
        <v>#VALUE!</v>
      </c>
      <c r="G915" s="22">
        <v>0</v>
      </c>
      <c r="H915" s="22">
        <v>0</v>
      </c>
      <c r="I915" s="19" t="e">
        <f>#VALUE!</f>
        <v>#VALUE!</v>
      </c>
      <c r="J915" s="19" t="e">
        <f>#VALUE!</f>
        <v>#VALUE!</v>
      </c>
      <c r="K915" s="22">
        <v>0</v>
      </c>
      <c r="L915" s="22">
        <v>0</v>
      </c>
      <c r="M915" s="17"/>
    </row>
    <row r="916" spans="1:13">
      <c r="A916" s="25">
        <v>911</v>
      </c>
      <c r="B916" s="26" t="e">
        <f>#VALUE!</f>
        <v>#VALUE!</v>
      </c>
      <c r="C916" s="26" t="e">
        <f>#VALUE!</f>
        <v>#VALUE!</v>
      </c>
      <c r="D916" s="26" t="e">
        <f>#VALUE!</f>
        <v>#VALUE!</v>
      </c>
      <c r="E916" s="18" t="e">
        <f>#VALUE!</f>
        <v>#VALUE!</v>
      </c>
      <c r="F916" s="18" t="e">
        <f>#VALUE!</f>
        <v>#VALUE!</v>
      </c>
      <c r="G916" s="22">
        <v>0</v>
      </c>
      <c r="H916" s="22">
        <v>0</v>
      </c>
      <c r="I916" s="19" t="e">
        <f>#VALUE!</f>
        <v>#VALUE!</v>
      </c>
      <c r="J916" s="19" t="e">
        <f>#VALUE!</f>
        <v>#VALUE!</v>
      </c>
      <c r="K916" s="22">
        <v>0</v>
      </c>
      <c r="L916" s="22">
        <v>0</v>
      </c>
      <c r="M916" s="17"/>
    </row>
    <row r="917" spans="1:13">
      <c r="A917" s="25">
        <v>912</v>
      </c>
      <c r="B917" s="26" t="e">
        <f>#VALUE!</f>
        <v>#VALUE!</v>
      </c>
      <c r="C917" s="26" t="e">
        <f>#VALUE!</f>
        <v>#VALUE!</v>
      </c>
      <c r="D917" s="26" t="e">
        <f>#VALUE!</f>
        <v>#VALUE!</v>
      </c>
      <c r="E917" s="18" t="e">
        <f>#VALUE!</f>
        <v>#VALUE!</v>
      </c>
      <c r="F917" s="18" t="e">
        <f>#VALUE!</f>
        <v>#VALUE!</v>
      </c>
      <c r="G917" s="22">
        <v>0</v>
      </c>
      <c r="H917" s="22">
        <v>0</v>
      </c>
      <c r="I917" s="19" t="e">
        <f>#VALUE!</f>
        <v>#VALUE!</v>
      </c>
      <c r="J917" s="19" t="e">
        <f>#VALUE!</f>
        <v>#VALUE!</v>
      </c>
      <c r="K917" s="22">
        <v>0</v>
      </c>
      <c r="L917" s="22">
        <v>0</v>
      </c>
      <c r="M917" s="17"/>
    </row>
    <row r="918" spans="1:13">
      <c r="A918" s="25">
        <v>913</v>
      </c>
      <c r="B918" s="26" t="e">
        <f>#VALUE!</f>
        <v>#VALUE!</v>
      </c>
      <c r="C918" s="26" t="e">
        <f>#VALUE!</f>
        <v>#VALUE!</v>
      </c>
      <c r="D918" s="26" t="e">
        <f>#VALUE!</f>
        <v>#VALUE!</v>
      </c>
      <c r="E918" s="18" t="e">
        <f>#VALUE!</f>
        <v>#VALUE!</v>
      </c>
      <c r="F918" s="18" t="e">
        <f>#VALUE!</f>
        <v>#VALUE!</v>
      </c>
      <c r="G918" s="22">
        <v>0</v>
      </c>
      <c r="H918" s="22">
        <v>0</v>
      </c>
      <c r="I918" s="19" t="e">
        <f>#VALUE!</f>
        <v>#VALUE!</v>
      </c>
      <c r="J918" s="19" t="e">
        <f>#VALUE!</f>
        <v>#VALUE!</v>
      </c>
      <c r="K918" s="22">
        <v>0</v>
      </c>
      <c r="L918" s="22">
        <v>0</v>
      </c>
      <c r="M918" s="17"/>
    </row>
    <row r="919" spans="1:13">
      <c r="A919" s="25">
        <v>914</v>
      </c>
      <c r="B919" s="26" t="e">
        <f>#VALUE!</f>
        <v>#VALUE!</v>
      </c>
      <c r="C919" s="26" t="e">
        <f>#VALUE!</f>
        <v>#VALUE!</v>
      </c>
      <c r="D919" s="26" t="e">
        <f>#VALUE!</f>
        <v>#VALUE!</v>
      </c>
      <c r="E919" s="18" t="e">
        <f>#VALUE!</f>
        <v>#VALUE!</v>
      </c>
      <c r="F919" s="18" t="e">
        <f>#VALUE!</f>
        <v>#VALUE!</v>
      </c>
      <c r="G919" s="22">
        <v>0</v>
      </c>
      <c r="H919" s="22">
        <v>0</v>
      </c>
      <c r="I919" s="19" t="e">
        <f>#VALUE!</f>
        <v>#VALUE!</v>
      </c>
      <c r="J919" s="19" t="e">
        <f>#VALUE!</f>
        <v>#VALUE!</v>
      </c>
      <c r="K919" s="22">
        <v>0</v>
      </c>
      <c r="L919" s="22">
        <v>0</v>
      </c>
      <c r="M919" s="17"/>
    </row>
    <row r="920" spans="1:13">
      <c r="A920" s="25">
        <v>915</v>
      </c>
      <c r="B920" s="26" t="e">
        <f>#VALUE!</f>
        <v>#VALUE!</v>
      </c>
      <c r="C920" s="26" t="e">
        <f>#VALUE!</f>
        <v>#VALUE!</v>
      </c>
      <c r="D920" s="26" t="e">
        <f>#VALUE!</f>
        <v>#VALUE!</v>
      </c>
      <c r="E920" s="18" t="e">
        <f>#VALUE!</f>
        <v>#VALUE!</v>
      </c>
      <c r="F920" s="18" t="e">
        <f>#VALUE!</f>
        <v>#VALUE!</v>
      </c>
      <c r="G920" s="22">
        <v>0</v>
      </c>
      <c r="H920" s="22">
        <v>0</v>
      </c>
      <c r="I920" s="19" t="e">
        <f>#VALUE!</f>
        <v>#VALUE!</v>
      </c>
      <c r="J920" s="19" t="e">
        <f>#VALUE!</f>
        <v>#VALUE!</v>
      </c>
      <c r="K920" s="22">
        <v>0</v>
      </c>
      <c r="L920" s="22">
        <v>0</v>
      </c>
      <c r="M920" s="17"/>
    </row>
    <row r="921" spans="1:13">
      <c r="A921" s="25">
        <v>916</v>
      </c>
      <c r="B921" s="26" t="e">
        <f>#VALUE!</f>
        <v>#VALUE!</v>
      </c>
      <c r="C921" s="26" t="e">
        <f>#VALUE!</f>
        <v>#VALUE!</v>
      </c>
      <c r="D921" s="26" t="e">
        <f>#VALUE!</f>
        <v>#VALUE!</v>
      </c>
      <c r="E921" s="18" t="e">
        <f>#VALUE!</f>
        <v>#VALUE!</v>
      </c>
      <c r="F921" s="18" t="e">
        <f>#VALUE!</f>
        <v>#VALUE!</v>
      </c>
      <c r="G921" s="22">
        <v>0</v>
      </c>
      <c r="H921" s="22">
        <v>0</v>
      </c>
      <c r="I921" s="19" t="e">
        <f>#VALUE!</f>
        <v>#VALUE!</v>
      </c>
      <c r="J921" s="19" t="e">
        <f>#VALUE!</f>
        <v>#VALUE!</v>
      </c>
      <c r="K921" s="22">
        <v>0</v>
      </c>
      <c r="L921" s="22">
        <v>0</v>
      </c>
      <c r="M921" s="17"/>
    </row>
    <row r="922" spans="1:13">
      <c r="A922" s="25">
        <v>917</v>
      </c>
      <c r="B922" s="26" t="e">
        <f>#VALUE!</f>
        <v>#VALUE!</v>
      </c>
      <c r="C922" s="26" t="e">
        <f>#VALUE!</f>
        <v>#VALUE!</v>
      </c>
      <c r="D922" s="26" t="e">
        <f>#VALUE!</f>
        <v>#VALUE!</v>
      </c>
      <c r="E922" s="18" t="e">
        <f>#VALUE!</f>
        <v>#VALUE!</v>
      </c>
      <c r="F922" s="18" t="e">
        <f>#VALUE!</f>
        <v>#VALUE!</v>
      </c>
      <c r="G922" s="22">
        <v>0</v>
      </c>
      <c r="H922" s="22">
        <v>0</v>
      </c>
      <c r="I922" s="19" t="e">
        <f>#VALUE!</f>
        <v>#VALUE!</v>
      </c>
      <c r="J922" s="19" t="e">
        <f>#VALUE!</f>
        <v>#VALUE!</v>
      </c>
      <c r="K922" s="22">
        <v>0</v>
      </c>
      <c r="L922" s="22">
        <v>0</v>
      </c>
      <c r="M922" s="17"/>
    </row>
    <row r="923" spans="1:13">
      <c r="A923" s="25">
        <v>918</v>
      </c>
      <c r="B923" s="26" t="e">
        <f>#VALUE!</f>
        <v>#VALUE!</v>
      </c>
      <c r="C923" s="26" t="e">
        <f>#VALUE!</f>
        <v>#VALUE!</v>
      </c>
      <c r="D923" s="26" t="e">
        <f>#VALUE!</f>
        <v>#VALUE!</v>
      </c>
      <c r="E923" s="18" t="e">
        <f>#VALUE!</f>
        <v>#VALUE!</v>
      </c>
      <c r="F923" s="18" t="e">
        <f>#VALUE!</f>
        <v>#VALUE!</v>
      </c>
      <c r="G923" s="22">
        <v>0</v>
      </c>
      <c r="H923" s="22">
        <v>0</v>
      </c>
      <c r="I923" s="19" t="e">
        <f>#VALUE!</f>
        <v>#VALUE!</v>
      </c>
      <c r="J923" s="19" t="e">
        <f>#VALUE!</f>
        <v>#VALUE!</v>
      </c>
      <c r="K923" s="22">
        <v>0</v>
      </c>
      <c r="L923" s="22">
        <v>0</v>
      </c>
      <c r="M923" s="17"/>
    </row>
    <row r="924" spans="1:13">
      <c r="A924" s="25">
        <v>919</v>
      </c>
      <c r="B924" s="26" t="e">
        <f>#VALUE!</f>
        <v>#VALUE!</v>
      </c>
      <c r="C924" s="26" t="e">
        <f>#VALUE!</f>
        <v>#VALUE!</v>
      </c>
      <c r="D924" s="26" t="e">
        <f>#VALUE!</f>
        <v>#VALUE!</v>
      </c>
      <c r="E924" s="18" t="e">
        <f>#VALUE!</f>
        <v>#VALUE!</v>
      </c>
      <c r="F924" s="18" t="e">
        <f>#VALUE!</f>
        <v>#VALUE!</v>
      </c>
      <c r="G924" s="22">
        <v>0</v>
      </c>
      <c r="H924" s="22">
        <v>0</v>
      </c>
      <c r="I924" s="19" t="e">
        <f>#VALUE!</f>
        <v>#VALUE!</v>
      </c>
      <c r="J924" s="19" t="e">
        <f>#VALUE!</f>
        <v>#VALUE!</v>
      </c>
      <c r="K924" s="22">
        <v>0</v>
      </c>
      <c r="L924" s="22">
        <v>0</v>
      </c>
      <c r="M924" s="17"/>
    </row>
    <row r="925" spans="1:13">
      <c r="A925" s="25">
        <v>920</v>
      </c>
      <c r="B925" s="26" t="e">
        <f>#VALUE!</f>
        <v>#VALUE!</v>
      </c>
      <c r="C925" s="26" t="e">
        <f>#VALUE!</f>
        <v>#VALUE!</v>
      </c>
      <c r="D925" s="26" t="e">
        <f>#VALUE!</f>
        <v>#VALUE!</v>
      </c>
      <c r="E925" s="18" t="e">
        <f>#VALUE!</f>
        <v>#VALUE!</v>
      </c>
      <c r="F925" s="18" t="e">
        <f>#VALUE!</f>
        <v>#VALUE!</v>
      </c>
      <c r="G925" s="22">
        <v>0</v>
      </c>
      <c r="H925" s="22">
        <v>0</v>
      </c>
      <c r="I925" s="19" t="e">
        <f>#VALUE!</f>
        <v>#VALUE!</v>
      </c>
      <c r="J925" s="19" t="e">
        <f>#VALUE!</f>
        <v>#VALUE!</v>
      </c>
      <c r="K925" s="22">
        <v>0</v>
      </c>
      <c r="L925" s="22">
        <v>0</v>
      </c>
      <c r="M925" s="17"/>
    </row>
    <row r="926" spans="1:13">
      <c r="A926" s="25">
        <v>921</v>
      </c>
      <c r="B926" s="26" t="e">
        <f>#VALUE!</f>
        <v>#VALUE!</v>
      </c>
      <c r="C926" s="26" t="e">
        <f>#VALUE!</f>
        <v>#VALUE!</v>
      </c>
      <c r="D926" s="26" t="e">
        <f>#VALUE!</f>
        <v>#VALUE!</v>
      </c>
      <c r="E926" s="18" t="e">
        <f>#VALUE!</f>
        <v>#VALUE!</v>
      </c>
      <c r="F926" s="18" t="e">
        <f>#VALUE!</f>
        <v>#VALUE!</v>
      </c>
      <c r="G926" s="22">
        <v>0</v>
      </c>
      <c r="H926" s="22">
        <v>0</v>
      </c>
      <c r="I926" s="19" t="e">
        <f>#VALUE!</f>
        <v>#VALUE!</v>
      </c>
      <c r="J926" s="19" t="e">
        <f>#VALUE!</f>
        <v>#VALUE!</v>
      </c>
      <c r="K926" s="22">
        <v>0</v>
      </c>
      <c r="L926" s="22">
        <v>0</v>
      </c>
      <c r="M926" s="17"/>
    </row>
    <row r="927" spans="1:13">
      <c r="A927" s="25">
        <v>922</v>
      </c>
      <c r="B927" s="26" t="e">
        <f>#VALUE!</f>
        <v>#VALUE!</v>
      </c>
      <c r="C927" s="26" t="e">
        <f>#VALUE!</f>
        <v>#VALUE!</v>
      </c>
      <c r="D927" s="26" t="e">
        <f>#VALUE!</f>
        <v>#VALUE!</v>
      </c>
      <c r="E927" s="18" t="e">
        <f>#VALUE!</f>
        <v>#VALUE!</v>
      </c>
      <c r="F927" s="18" t="e">
        <f>#VALUE!</f>
        <v>#VALUE!</v>
      </c>
      <c r="G927" s="22">
        <v>0</v>
      </c>
      <c r="H927" s="22">
        <v>0</v>
      </c>
      <c r="I927" s="19" t="e">
        <f>#VALUE!</f>
        <v>#VALUE!</v>
      </c>
      <c r="J927" s="19" t="e">
        <f>#VALUE!</f>
        <v>#VALUE!</v>
      </c>
      <c r="K927" s="22">
        <v>0</v>
      </c>
      <c r="L927" s="22">
        <v>0</v>
      </c>
      <c r="M927" s="17"/>
    </row>
    <row r="928" spans="1:13">
      <c r="A928" s="25">
        <v>923</v>
      </c>
      <c r="B928" s="26" t="e">
        <f>#VALUE!</f>
        <v>#VALUE!</v>
      </c>
      <c r="C928" s="26" t="e">
        <f>#VALUE!</f>
        <v>#VALUE!</v>
      </c>
      <c r="D928" s="26" t="e">
        <f>#VALUE!</f>
        <v>#VALUE!</v>
      </c>
      <c r="E928" s="18" t="e">
        <f>#VALUE!</f>
        <v>#VALUE!</v>
      </c>
      <c r="F928" s="18" t="e">
        <f>#VALUE!</f>
        <v>#VALUE!</v>
      </c>
      <c r="G928" s="22">
        <v>0</v>
      </c>
      <c r="H928" s="22">
        <v>0</v>
      </c>
      <c r="I928" s="19" t="e">
        <f>#VALUE!</f>
        <v>#VALUE!</v>
      </c>
      <c r="J928" s="19" t="e">
        <f>#VALUE!</f>
        <v>#VALUE!</v>
      </c>
      <c r="K928" s="22">
        <v>0</v>
      </c>
      <c r="L928" s="22">
        <v>0</v>
      </c>
      <c r="M928" s="17"/>
    </row>
    <row r="929" spans="1:13">
      <c r="A929" s="25">
        <v>924</v>
      </c>
      <c r="B929" s="26" t="e">
        <f>#VALUE!</f>
        <v>#VALUE!</v>
      </c>
      <c r="C929" s="26" t="e">
        <f>#VALUE!</f>
        <v>#VALUE!</v>
      </c>
      <c r="D929" s="26" t="e">
        <f>#VALUE!</f>
        <v>#VALUE!</v>
      </c>
      <c r="E929" s="18" t="e">
        <f>#VALUE!</f>
        <v>#VALUE!</v>
      </c>
      <c r="F929" s="18" t="e">
        <f>#VALUE!</f>
        <v>#VALUE!</v>
      </c>
      <c r="G929" s="22">
        <v>0</v>
      </c>
      <c r="H929" s="22">
        <v>0</v>
      </c>
      <c r="I929" s="19" t="e">
        <f>#VALUE!</f>
        <v>#VALUE!</v>
      </c>
      <c r="J929" s="19" t="e">
        <f>#VALUE!</f>
        <v>#VALUE!</v>
      </c>
      <c r="K929" s="22">
        <v>0</v>
      </c>
      <c r="L929" s="22">
        <v>0</v>
      </c>
      <c r="M929" s="17"/>
    </row>
    <row r="930" spans="1:13">
      <c r="A930" s="25">
        <v>925</v>
      </c>
      <c r="B930" s="26" t="e">
        <f>#VALUE!</f>
        <v>#VALUE!</v>
      </c>
      <c r="C930" s="26" t="e">
        <f>#VALUE!</f>
        <v>#VALUE!</v>
      </c>
      <c r="D930" s="26" t="e">
        <f>#VALUE!</f>
        <v>#VALUE!</v>
      </c>
      <c r="E930" s="18" t="e">
        <f>#VALUE!</f>
        <v>#VALUE!</v>
      </c>
      <c r="F930" s="18" t="e">
        <f>#VALUE!</f>
        <v>#VALUE!</v>
      </c>
      <c r="G930" s="22">
        <v>0</v>
      </c>
      <c r="H930" s="22">
        <v>0</v>
      </c>
      <c r="I930" s="19" t="e">
        <f>#VALUE!</f>
        <v>#VALUE!</v>
      </c>
      <c r="J930" s="19" t="e">
        <f>#VALUE!</f>
        <v>#VALUE!</v>
      </c>
      <c r="K930" s="22">
        <v>0</v>
      </c>
      <c r="L930" s="22">
        <v>0</v>
      </c>
      <c r="M930" s="17"/>
    </row>
    <row r="931" spans="1:13">
      <c r="A931" s="25">
        <v>926</v>
      </c>
      <c r="B931" s="26" t="e">
        <f>#VALUE!</f>
        <v>#VALUE!</v>
      </c>
      <c r="C931" s="26" t="e">
        <f>#VALUE!</f>
        <v>#VALUE!</v>
      </c>
      <c r="D931" s="26" t="e">
        <f>#VALUE!</f>
        <v>#VALUE!</v>
      </c>
      <c r="E931" s="18" t="e">
        <f>#VALUE!</f>
        <v>#VALUE!</v>
      </c>
      <c r="F931" s="18" t="e">
        <f>#VALUE!</f>
        <v>#VALUE!</v>
      </c>
      <c r="G931" s="22">
        <v>0</v>
      </c>
      <c r="H931" s="22">
        <v>0</v>
      </c>
      <c r="I931" s="19" t="e">
        <f>#VALUE!</f>
        <v>#VALUE!</v>
      </c>
      <c r="J931" s="19" t="e">
        <f>#VALUE!</f>
        <v>#VALUE!</v>
      </c>
      <c r="K931" s="22">
        <v>0</v>
      </c>
      <c r="L931" s="22">
        <v>0</v>
      </c>
      <c r="M931" s="17"/>
    </row>
    <row r="932" spans="1:13">
      <c r="A932" s="25">
        <v>927</v>
      </c>
      <c r="B932" s="26" t="e">
        <f>#VALUE!</f>
        <v>#VALUE!</v>
      </c>
      <c r="C932" s="26" t="e">
        <f>#VALUE!</f>
        <v>#VALUE!</v>
      </c>
      <c r="D932" s="26" t="e">
        <f>#VALUE!</f>
        <v>#VALUE!</v>
      </c>
      <c r="E932" s="18" t="e">
        <f>#VALUE!</f>
        <v>#VALUE!</v>
      </c>
      <c r="F932" s="18" t="e">
        <f>#VALUE!</f>
        <v>#VALUE!</v>
      </c>
      <c r="G932" s="22">
        <v>0</v>
      </c>
      <c r="H932" s="22">
        <v>0</v>
      </c>
      <c r="I932" s="19" t="e">
        <f>#VALUE!</f>
        <v>#VALUE!</v>
      </c>
      <c r="J932" s="19" t="e">
        <f>#VALUE!</f>
        <v>#VALUE!</v>
      </c>
      <c r="K932" s="22">
        <v>0</v>
      </c>
      <c r="L932" s="22">
        <v>0</v>
      </c>
      <c r="M932" s="17"/>
    </row>
    <row r="933" spans="1:13">
      <c r="A933" s="25">
        <v>928</v>
      </c>
      <c r="B933" s="26" t="e">
        <f>#VALUE!</f>
        <v>#VALUE!</v>
      </c>
      <c r="C933" s="26" t="e">
        <f>#VALUE!</f>
        <v>#VALUE!</v>
      </c>
      <c r="D933" s="26" t="e">
        <f>#VALUE!</f>
        <v>#VALUE!</v>
      </c>
      <c r="E933" s="18" t="e">
        <f>#VALUE!</f>
        <v>#VALUE!</v>
      </c>
      <c r="F933" s="18" t="e">
        <f>#VALUE!</f>
        <v>#VALUE!</v>
      </c>
      <c r="G933" s="22">
        <v>0</v>
      </c>
      <c r="H933" s="22">
        <v>0</v>
      </c>
      <c r="I933" s="19" t="e">
        <f>#VALUE!</f>
        <v>#VALUE!</v>
      </c>
      <c r="J933" s="19" t="e">
        <f>#VALUE!</f>
        <v>#VALUE!</v>
      </c>
      <c r="K933" s="22">
        <v>0</v>
      </c>
      <c r="L933" s="22">
        <v>0</v>
      </c>
      <c r="M933" s="17"/>
    </row>
    <row r="934" spans="1:13">
      <c r="A934" s="25">
        <v>929</v>
      </c>
      <c r="B934" s="26" t="e">
        <f>#VALUE!</f>
        <v>#VALUE!</v>
      </c>
      <c r="C934" s="26" t="e">
        <f>#VALUE!</f>
        <v>#VALUE!</v>
      </c>
      <c r="D934" s="26" t="e">
        <f>#VALUE!</f>
        <v>#VALUE!</v>
      </c>
      <c r="E934" s="18" t="e">
        <f>#VALUE!</f>
        <v>#VALUE!</v>
      </c>
      <c r="F934" s="18" t="e">
        <f>#VALUE!</f>
        <v>#VALUE!</v>
      </c>
      <c r="G934" s="22">
        <v>0</v>
      </c>
      <c r="H934" s="22">
        <v>0</v>
      </c>
      <c r="I934" s="19" t="e">
        <f>#VALUE!</f>
        <v>#VALUE!</v>
      </c>
      <c r="J934" s="19" t="e">
        <f>#VALUE!</f>
        <v>#VALUE!</v>
      </c>
      <c r="K934" s="22">
        <v>0</v>
      </c>
      <c r="L934" s="22">
        <v>0</v>
      </c>
      <c r="M934" s="17"/>
    </row>
    <row r="935" spans="1:13">
      <c r="A935" s="25">
        <v>930</v>
      </c>
      <c r="B935" s="26" t="e">
        <f>#VALUE!</f>
        <v>#VALUE!</v>
      </c>
      <c r="C935" s="26" t="e">
        <f>#VALUE!</f>
        <v>#VALUE!</v>
      </c>
      <c r="D935" s="26" t="e">
        <f>#VALUE!</f>
        <v>#VALUE!</v>
      </c>
      <c r="E935" s="18" t="e">
        <f>#VALUE!</f>
        <v>#VALUE!</v>
      </c>
      <c r="F935" s="18" t="e">
        <f>#VALUE!</f>
        <v>#VALUE!</v>
      </c>
      <c r="G935" s="22">
        <v>0</v>
      </c>
      <c r="H935" s="22">
        <v>0</v>
      </c>
      <c r="I935" s="19" t="e">
        <f>#VALUE!</f>
        <v>#VALUE!</v>
      </c>
      <c r="J935" s="19" t="e">
        <f>#VALUE!</f>
        <v>#VALUE!</v>
      </c>
      <c r="K935" s="22">
        <v>0</v>
      </c>
      <c r="L935" s="22">
        <v>0</v>
      </c>
      <c r="M935" s="17"/>
    </row>
    <row r="936" spans="1:13">
      <c r="A936" s="25">
        <v>931</v>
      </c>
      <c r="B936" s="26" t="e">
        <f>#VALUE!</f>
        <v>#VALUE!</v>
      </c>
      <c r="C936" s="26" t="e">
        <f>#VALUE!</f>
        <v>#VALUE!</v>
      </c>
      <c r="D936" s="26" t="e">
        <f>#VALUE!</f>
        <v>#VALUE!</v>
      </c>
      <c r="E936" s="18" t="e">
        <f>#VALUE!</f>
        <v>#VALUE!</v>
      </c>
      <c r="F936" s="18" t="e">
        <f>#VALUE!</f>
        <v>#VALUE!</v>
      </c>
      <c r="G936" s="22">
        <v>0</v>
      </c>
      <c r="H936" s="22">
        <v>0</v>
      </c>
      <c r="I936" s="19" t="e">
        <f>#VALUE!</f>
        <v>#VALUE!</v>
      </c>
      <c r="J936" s="19" t="e">
        <f>#VALUE!</f>
        <v>#VALUE!</v>
      </c>
      <c r="K936" s="22">
        <v>0</v>
      </c>
      <c r="L936" s="22">
        <v>0</v>
      </c>
      <c r="M936" s="17"/>
    </row>
    <row r="937" spans="1:13">
      <c r="A937" s="25">
        <v>932</v>
      </c>
      <c r="B937" s="26" t="e">
        <f>#VALUE!</f>
        <v>#VALUE!</v>
      </c>
      <c r="C937" s="26" t="e">
        <f>#VALUE!</f>
        <v>#VALUE!</v>
      </c>
      <c r="D937" s="26" t="e">
        <f>#VALUE!</f>
        <v>#VALUE!</v>
      </c>
      <c r="E937" s="18" t="e">
        <f>#VALUE!</f>
        <v>#VALUE!</v>
      </c>
      <c r="F937" s="18" t="e">
        <f>#VALUE!</f>
        <v>#VALUE!</v>
      </c>
      <c r="G937" s="22">
        <v>0</v>
      </c>
      <c r="H937" s="22">
        <v>0</v>
      </c>
      <c r="I937" s="19" t="e">
        <f>#VALUE!</f>
        <v>#VALUE!</v>
      </c>
      <c r="J937" s="19" t="e">
        <f>#VALUE!</f>
        <v>#VALUE!</v>
      </c>
      <c r="K937" s="22">
        <v>0</v>
      </c>
      <c r="L937" s="22">
        <v>0</v>
      </c>
      <c r="M937" s="17"/>
    </row>
    <row r="938" spans="1:13">
      <c r="A938" s="25">
        <v>933</v>
      </c>
      <c r="B938" s="26" t="e">
        <f>#VALUE!</f>
        <v>#VALUE!</v>
      </c>
      <c r="C938" s="26" t="e">
        <f>#VALUE!</f>
        <v>#VALUE!</v>
      </c>
      <c r="D938" s="26" t="e">
        <f>#VALUE!</f>
        <v>#VALUE!</v>
      </c>
      <c r="E938" s="18" t="e">
        <f>#VALUE!</f>
        <v>#VALUE!</v>
      </c>
      <c r="F938" s="18" t="e">
        <f>#VALUE!</f>
        <v>#VALUE!</v>
      </c>
      <c r="G938" s="22">
        <v>0</v>
      </c>
      <c r="H938" s="22">
        <v>0</v>
      </c>
      <c r="I938" s="19" t="e">
        <f>#VALUE!</f>
        <v>#VALUE!</v>
      </c>
      <c r="J938" s="19" t="e">
        <f>#VALUE!</f>
        <v>#VALUE!</v>
      </c>
      <c r="K938" s="22">
        <v>0</v>
      </c>
      <c r="L938" s="22">
        <v>0</v>
      </c>
      <c r="M938" s="17"/>
    </row>
    <row r="939" spans="1:13">
      <c r="A939" s="25">
        <v>934</v>
      </c>
      <c r="B939" s="26" t="e">
        <f>#VALUE!</f>
        <v>#VALUE!</v>
      </c>
      <c r="C939" s="26" t="e">
        <f>#VALUE!</f>
        <v>#VALUE!</v>
      </c>
      <c r="D939" s="26" t="e">
        <f>#VALUE!</f>
        <v>#VALUE!</v>
      </c>
      <c r="E939" s="18" t="e">
        <f>#VALUE!</f>
        <v>#VALUE!</v>
      </c>
      <c r="F939" s="18" t="e">
        <f>#VALUE!</f>
        <v>#VALUE!</v>
      </c>
      <c r="G939" s="22">
        <v>0</v>
      </c>
      <c r="H939" s="22">
        <v>0</v>
      </c>
      <c r="I939" s="19" t="e">
        <f>#VALUE!</f>
        <v>#VALUE!</v>
      </c>
      <c r="J939" s="19" t="e">
        <f>#VALUE!</f>
        <v>#VALUE!</v>
      </c>
      <c r="K939" s="22">
        <v>0</v>
      </c>
      <c r="L939" s="22">
        <v>0</v>
      </c>
      <c r="M939" s="17"/>
    </row>
    <row r="940" spans="1:13">
      <c r="A940" s="25">
        <v>935</v>
      </c>
      <c r="B940" s="26" t="e">
        <f>#VALUE!</f>
        <v>#VALUE!</v>
      </c>
      <c r="C940" s="26" t="e">
        <f>#VALUE!</f>
        <v>#VALUE!</v>
      </c>
      <c r="D940" s="26" t="e">
        <f>#VALUE!</f>
        <v>#VALUE!</v>
      </c>
      <c r="E940" s="18" t="e">
        <f>#VALUE!</f>
        <v>#VALUE!</v>
      </c>
      <c r="F940" s="18" t="e">
        <f>#VALUE!</f>
        <v>#VALUE!</v>
      </c>
      <c r="G940" s="22">
        <v>0</v>
      </c>
      <c r="H940" s="22">
        <v>0</v>
      </c>
      <c r="I940" s="19" t="e">
        <f>#VALUE!</f>
        <v>#VALUE!</v>
      </c>
      <c r="J940" s="19" t="e">
        <f>#VALUE!</f>
        <v>#VALUE!</v>
      </c>
      <c r="K940" s="22">
        <v>0</v>
      </c>
      <c r="L940" s="22">
        <v>0</v>
      </c>
      <c r="M940" s="17"/>
    </row>
    <row r="941" spans="1:13">
      <c r="A941" s="25">
        <v>936</v>
      </c>
      <c r="B941" s="26" t="e">
        <f>#VALUE!</f>
        <v>#VALUE!</v>
      </c>
      <c r="C941" s="26" t="e">
        <f>#VALUE!</f>
        <v>#VALUE!</v>
      </c>
      <c r="D941" s="26" t="e">
        <f>#VALUE!</f>
        <v>#VALUE!</v>
      </c>
      <c r="E941" s="18" t="e">
        <f>#VALUE!</f>
        <v>#VALUE!</v>
      </c>
      <c r="F941" s="18" t="e">
        <f>#VALUE!</f>
        <v>#VALUE!</v>
      </c>
      <c r="G941" s="22">
        <v>0</v>
      </c>
      <c r="H941" s="22">
        <v>0</v>
      </c>
      <c r="I941" s="19" t="e">
        <f>#VALUE!</f>
        <v>#VALUE!</v>
      </c>
      <c r="J941" s="19" t="e">
        <f>#VALUE!</f>
        <v>#VALUE!</v>
      </c>
      <c r="K941" s="22">
        <v>0</v>
      </c>
      <c r="L941" s="22">
        <v>0</v>
      </c>
      <c r="M941" s="17"/>
    </row>
    <row r="942" spans="1:13">
      <c r="A942" s="25">
        <v>937</v>
      </c>
      <c r="B942" s="26" t="e">
        <f>#VALUE!</f>
        <v>#VALUE!</v>
      </c>
      <c r="C942" s="26" t="e">
        <f>#VALUE!</f>
        <v>#VALUE!</v>
      </c>
      <c r="D942" s="26" t="e">
        <f>#VALUE!</f>
        <v>#VALUE!</v>
      </c>
      <c r="E942" s="18" t="e">
        <f>#VALUE!</f>
        <v>#VALUE!</v>
      </c>
      <c r="F942" s="18" t="e">
        <f>#VALUE!</f>
        <v>#VALUE!</v>
      </c>
      <c r="G942" s="22">
        <v>0</v>
      </c>
      <c r="H942" s="22">
        <v>0</v>
      </c>
      <c r="I942" s="19" t="e">
        <f>#VALUE!</f>
        <v>#VALUE!</v>
      </c>
      <c r="J942" s="19" t="e">
        <f>#VALUE!</f>
        <v>#VALUE!</v>
      </c>
      <c r="K942" s="22">
        <v>0</v>
      </c>
      <c r="L942" s="22">
        <v>0</v>
      </c>
      <c r="M942" s="17"/>
    </row>
    <row r="943" spans="1:13">
      <c r="A943" s="25">
        <v>938</v>
      </c>
      <c r="B943" s="26" t="e">
        <f>#VALUE!</f>
        <v>#VALUE!</v>
      </c>
      <c r="C943" s="26" t="e">
        <f>#VALUE!</f>
        <v>#VALUE!</v>
      </c>
      <c r="D943" s="26" t="e">
        <f>#VALUE!</f>
        <v>#VALUE!</v>
      </c>
      <c r="E943" s="18" t="e">
        <f>#VALUE!</f>
        <v>#VALUE!</v>
      </c>
      <c r="F943" s="18" t="e">
        <f>#VALUE!</f>
        <v>#VALUE!</v>
      </c>
      <c r="G943" s="22">
        <v>0</v>
      </c>
      <c r="H943" s="22">
        <v>0</v>
      </c>
      <c r="I943" s="19" t="e">
        <f>#VALUE!</f>
        <v>#VALUE!</v>
      </c>
      <c r="J943" s="19" t="e">
        <f>#VALUE!</f>
        <v>#VALUE!</v>
      </c>
      <c r="K943" s="22">
        <v>0</v>
      </c>
      <c r="L943" s="22">
        <v>0</v>
      </c>
      <c r="M943" s="17"/>
    </row>
    <row r="944" spans="1:13">
      <c r="A944" s="25">
        <v>939</v>
      </c>
      <c r="B944" s="26" t="e">
        <f>#VALUE!</f>
        <v>#VALUE!</v>
      </c>
      <c r="C944" s="26" t="e">
        <f>#VALUE!</f>
        <v>#VALUE!</v>
      </c>
      <c r="D944" s="26" t="e">
        <f>#VALUE!</f>
        <v>#VALUE!</v>
      </c>
      <c r="E944" s="18" t="e">
        <f>#VALUE!</f>
        <v>#VALUE!</v>
      </c>
      <c r="F944" s="18" t="e">
        <f>#VALUE!</f>
        <v>#VALUE!</v>
      </c>
      <c r="G944" s="22">
        <v>0</v>
      </c>
      <c r="H944" s="22">
        <v>0</v>
      </c>
      <c r="I944" s="19" t="e">
        <f>#VALUE!</f>
        <v>#VALUE!</v>
      </c>
      <c r="J944" s="19" t="e">
        <f>#VALUE!</f>
        <v>#VALUE!</v>
      </c>
      <c r="K944" s="22">
        <v>0</v>
      </c>
      <c r="L944" s="22">
        <v>0</v>
      </c>
      <c r="M944" s="17"/>
    </row>
    <row r="945" spans="1:13">
      <c r="A945" s="25">
        <v>940</v>
      </c>
      <c r="B945" s="26" t="e">
        <f>#VALUE!</f>
        <v>#VALUE!</v>
      </c>
      <c r="C945" s="26" t="e">
        <f>#VALUE!</f>
        <v>#VALUE!</v>
      </c>
      <c r="D945" s="26" t="e">
        <f>#VALUE!</f>
        <v>#VALUE!</v>
      </c>
      <c r="E945" s="18" t="e">
        <f>#VALUE!</f>
        <v>#VALUE!</v>
      </c>
      <c r="F945" s="18" t="e">
        <f>#VALUE!</f>
        <v>#VALUE!</v>
      </c>
      <c r="G945" s="22">
        <v>0</v>
      </c>
      <c r="H945" s="22">
        <v>0</v>
      </c>
      <c r="I945" s="19" t="e">
        <f>#VALUE!</f>
        <v>#VALUE!</v>
      </c>
      <c r="J945" s="19" t="e">
        <f>#VALUE!</f>
        <v>#VALUE!</v>
      </c>
      <c r="K945" s="22">
        <v>0</v>
      </c>
      <c r="L945" s="22">
        <v>0</v>
      </c>
      <c r="M945" s="17"/>
    </row>
    <row r="946" spans="1:13">
      <c r="A946" s="25">
        <v>941</v>
      </c>
      <c r="B946" s="26" t="e">
        <f>#VALUE!</f>
        <v>#VALUE!</v>
      </c>
      <c r="C946" s="26" t="e">
        <f>#VALUE!</f>
        <v>#VALUE!</v>
      </c>
      <c r="D946" s="26" t="e">
        <f>#VALUE!</f>
        <v>#VALUE!</v>
      </c>
      <c r="E946" s="18" t="e">
        <f>#VALUE!</f>
        <v>#VALUE!</v>
      </c>
      <c r="F946" s="18" t="e">
        <f>#VALUE!</f>
        <v>#VALUE!</v>
      </c>
      <c r="G946" s="22">
        <v>0</v>
      </c>
      <c r="H946" s="22">
        <v>0</v>
      </c>
      <c r="I946" s="19" t="e">
        <f>#VALUE!</f>
        <v>#VALUE!</v>
      </c>
      <c r="J946" s="19" t="e">
        <f>#VALUE!</f>
        <v>#VALUE!</v>
      </c>
      <c r="K946" s="22">
        <v>0</v>
      </c>
      <c r="L946" s="22">
        <v>0</v>
      </c>
      <c r="M946" s="17"/>
    </row>
    <row r="947" spans="1:13">
      <c r="A947" s="25">
        <v>942</v>
      </c>
      <c r="B947" s="26" t="e">
        <f>#VALUE!</f>
        <v>#VALUE!</v>
      </c>
      <c r="C947" s="26" t="e">
        <f>#VALUE!</f>
        <v>#VALUE!</v>
      </c>
      <c r="D947" s="26" t="e">
        <f>#VALUE!</f>
        <v>#VALUE!</v>
      </c>
      <c r="E947" s="18" t="e">
        <f>#VALUE!</f>
        <v>#VALUE!</v>
      </c>
      <c r="F947" s="18" t="e">
        <f>#VALUE!</f>
        <v>#VALUE!</v>
      </c>
      <c r="G947" s="22">
        <v>0</v>
      </c>
      <c r="H947" s="22">
        <v>0</v>
      </c>
      <c r="I947" s="19" t="e">
        <f>#VALUE!</f>
        <v>#VALUE!</v>
      </c>
      <c r="J947" s="19" t="e">
        <f>#VALUE!</f>
        <v>#VALUE!</v>
      </c>
      <c r="K947" s="22">
        <v>0</v>
      </c>
      <c r="L947" s="22">
        <v>0</v>
      </c>
      <c r="M947" s="17"/>
    </row>
    <row r="948" spans="1:13">
      <c r="A948" s="25">
        <v>943</v>
      </c>
      <c r="B948" s="26" t="e">
        <f>#VALUE!</f>
        <v>#VALUE!</v>
      </c>
      <c r="C948" s="26" t="e">
        <f>#VALUE!</f>
        <v>#VALUE!</v>
      </c>
      <c r="D948" s="26" t="e">
        <f>#VALUE!</f>
        <v>#VALUE!</v>
      </c>
      <c r="E948" s="18" t="e">
        <f>#VALUE!</f>
        <v>#VALUE!</v>
      </c>
      <c r="F948" s="18" t="e">
        <f>#VALUE!</f>
        <v>#VALUE!</v>
      </c>
      <c r="G948" s="22">
        <v>0</v>
      </c>
      <c r="H948" s="22">
        <v>0</v>
      </c>
      <c r="I948" s="19" t="e">
        <f>#VALUE!</f>
        <v>#VALUE!</v>
      </c>
      <c r="J948" s="19" t="e">
        <f>#VALUE!</f>
        <v>#VALUE!</v>
      </c>
      <c r="K948" s="22">
        <v>0</v>
      </c>
      <c r="L948" s="22">
        <v>0</v>
      </c>
      <c r="M948" s="17"/>
    </row>
    <row r="949" spans="1:13">
      <c r="A949" s="25">
        <v>944</v>
      </c>
      <c r="B949" s="26" t="e">
        <f>#VALUE!</f>
        <v>#VALUE!</v>
      </c>
      <c r="C949" s="26" t="e">
        <f>#VALUE!</f>
        <v>#VALUE!</v>
      </c>
      <c r="D949" s="26" t="e">
        <f>#VALUE!</f>
        <v>#VALUE!</v>
      </c>
      <c r="E949" s="18" t="e">
        <f>#VALUE!</f>
        <v>#VALUE!</v>
      </c>
      <c r="F949" s="18" t="e">
        <f>#VALUE!</f>
        <v>#VALUE!</v>
      </c>
      <c r="G949" s="22">
        <v>0</v>
      </c>
      <c r="H949" s="22">
        <v>0</v>
      </c>
      <c r="I949" s="19" t="e">
        <f>#VALUE!</f>
        <v>#VALUE!</v>
      </c>
      <c r="J949" s="19" t="e">
        <f>#VALUE!</f>
        <v>#VALUE!</v>
      </c>
      <c r="K949" s="22">
        <v>0</v>
      </c>
      <c r="L949" s="22">
        <v>0</v>
      </c>
      <c r="M949" s="17"/>
    </row>
    <row r="950" spans="1:13">
      <c r="A950" s="25">
        <v>945</v>
      </c>
      <c r="B950" s="26" t="e">
        <f>#VALUE!</f>
        <v>#VALUE!</v>
      </c>
      <c r="C950" s="26" t="e">
        <f>#VALUE!</f>
        <v>#VALUE!</v>
      </c>
      <c r="D950" s="26" t="e">
        <f>#VALUE!</f>
        <v>#VALUE!</v>
      </c>
      <c r="E950" s="18" t="e">
        <f>#VALUE!</f>
        <v>#VALUE!</v>
      </c>
      <c r="F950" s="18" t="e">
        <f>#VALUE!</f>
        <v>#VALUE!</v>
      </c>
      <c r="G950" s="22">
        <v>0</v>
      </c>
      <c r="H950" s="22">
        <v>0</v>
      </c>
      <c r="I950" s="19" t="e">
        <f>#VALUE!</f>
        <v>#VALUE!</v>
      </c>
      <c r="J950" s="19" t="e">
        <f>#VALUE!</f>
        <v>#VALUE!</v>
      </c>
      <c r="K950" s="22">
        <v>0</v>
      </c>
      <c r="L950" s="22">
        <v>0</v>
      </c>
      <c r="M950" s="17"/>
    </row>
    <row r="951" spans="1:13">
      <c r="A951" s="25">
        <v>946</v>
      </c>
      <c r="B951" s="26" t="e">
        <f>#VALUE!</f>
        <v>#VALUE!</v>
      </c>
      <c r="C951" s="26" t="e">
        <f>#VALUE!</f>
        <v>#VALUE!</v>
      </c>
      <c r="D951" s="26" t="e">
        <f>#VALUE!</f>
        <v>#VALUE!</v>
      </c>
      <c r="E951" s="18" t="e">
        <f>#VALUE!</f>
        <v>#VALUE!</v>
      </c>
      <c r="F951" s="18" t="e">
        <f>#VALUE!</f>
        <v>#VALUE!</v>
      </c>
      <c r="G951" s="22">
        <v>0</v>
      </c>
      <c r="H951" s="22">
        <v>0</v>
      </c>
      <c r="I951" s="19" t="e">
        <f>#VALUE!</f>
        <v>#VALUE!</v>
      </c>
      <c r="J951" s="19" t="e">
        <f>#VALUE!</f>
        <v>#VALUE!</v>
      </c>
      <c r="K951" s="22">
        <v>0</v>
      </c>
      <c r="L951" s="22">
        <v>0</v>
      </c>
      <c r="M951" s="17"/>
    </row>
    <row r="952" spans="1:13">
      <c r="A952" s="25">
        <v>947</v>
      </c>
      <c r="B952" s="26" t="e">
        <f>#VALUE!</f>
        <v>#VALUE!</v>
      </c>
      <c r="C952" s="26" t="e">
        <f>#VALUE!</f>
        <v>#VALUE!</v>
      </c>
      <c r="D952" s="26" t="e">
        <f>#VALUE!</f>
        <v>#VALUE!</v>
      </c>
      <c r="E952" s="18" t="e">
        <f>#VALUE!</f>
        <v>#VALUE!</v>
      </c>
      <c r="F952" s="18" t="e">
        <f>#VALUE!</f>
        <v>#VALUE!</v>
      </c>
      <c r="G952" s="22">
        <v>0</v>
      </c>
      <c r="H952" s="22">
        <v>0</v>
      </c>
      <c r="I952" s="19" t="e">
        <f>#VALUE!</f>
        <v>#VALUE!</v>
      </c>
      <c r="J952" s="19" t="e">
        <f>#VALUE!</f>
        <v>#VALUE!</v>
      </c>
      <c r="K952" s="22">
        <v>0</v>
      </c>
      <c r="L952" s="22">
        <v>0</v>
      </c>
      <c r="M952" s="17"/>
    </row>
    <row r="953" spans="1:13">
      <c r="A953" s="25">
        <v>948</v>
      </c>
      <c r="B953" s="26" t="e">
        <f>#VALUE!</f>
        <v>#VALUE!</v>
      </c>
      <c r="C953" s="26" t="e">
        <f>#VALUE!</f>
        <v>#VALUE!</v>
      </c>
      <c r="D953" s="26" t="e">
        <f>#VALUE!</f>
        <v>#VALUE!</v>
      </c>
      <c r="E953" s="18" t="e">
        <f>#VALUE!</f>
        <v>#VALUE!</v>
      </c>
      <c r="F953" s="18" t="e">
        <f>#VALUE!</f>
        <v>#VALUE!</v>
      </c>
      <c r="G953" s="22">
        <v>0</v>
      </c>
      <c r="H953" s="22">
        <v>0</v>
      </c>
      <c r="I953" s="19" t="e">
        <f>#VALUE!</f>
        <v>#VALUE!</v>
      </c>
      <c r="J953" s="19" t="e">
        <f>#VALUE!</f>
        <v>#VALUE!</v>
      </c>
      <c r="K953" s="22">
        <v>0</v>
      </c>
      <c r="L953" s="22">
        <v>0</v>
      </c>
      <c r="M953" s="17"/>
    </row>
    <row r="954" spans="1:13">
      <c r="A954" s="25">
        <v>949</v>
      </c>
      <c r="B954" s="26" t="e">
        <f>#VALUE!</f>
        <v>#VALUE!</v>
      </c>
      <c r="C954" s="26" t="e">
        <f>#VALUE!</f>
        <v>#VALUE!</v>
      </c>
      <c r="D954" s="26" t="e">
        <f>#VALUE!</f>
        <v>#VALUE!</v>
      </c>
      <c r="E954" s="18" t="e">
        <f>#VALUE!</f>
        <v>#VALUE!</v>
      </c>
      <c r="F954" s="18" t="e">
        <f>#VALUE!</f>
        <v>#VALUE!</v>
      </c>
      <c r="G954" s="22">
        <v>0</v>
      </c>
      <c r="H954" s="22">
        <v>0</v>
      </c>
      <c r="I954" s="19" t="e">
        <f>#VALUE!</f>
        <v>#VALUE!</v>
      </c>
      <c r="J954" s="19" t="e">
        <f>#VALUE!</f>
        <v>#VALUE!</v>
      </c>
      <c r="K954" s="22">
        <v>0</v>
      </c>
      <c r="L954" s="22">
        <v>0</v>
      </c>
      <c r="M954" s="17"/>
    </row>
    <row r="955" spans="1:13">
      <c r="A955" s="25">
        <v>950</v>
      </c>
      <c r="B955" s="26" t="e">
        <f>#VALUE!</f>
        <v>#VALUE!</v>
      </c>
      <c r="C955" s="26" t="e">
        <f>#VALUE!</f>
        <v>#VALUE!</v>
      </c>
      <c r="D955" s="26" t="e">
        <f>#VALUE!</f>
        <v>#VALUE!</v>
      </c>
      <c r="E955" s="18" t="e">
        <f>#VALUE!</f>
        <v>#VALUE!</v>
      </c>
      <c r="F955" s="18" t="e">
        <f>#VALUE!</f>
        <v>#VALUE!</v>
      </c>
      <c r="G955" s="22">
        <v>0</v>
      </c>
      <c r="H955" s="22">
        <v>0</v>
      </c>
      <c r="I955" s="19" t="e">
        <f>#VALUE!</f>
        <v>#VALUE!</v>
      </c>
      <c r="J955" s="19" t="e">
        <f>#VALUE!</f>
        <v>#VALUE!</v>
      </c>
      <c r="K955" s="22">
        <v>0</v>
      </c>
      <c r="L955" s="22">
        <v>0</v>
      </c>
      <c r="M955" s="17"/>
    </row>
    <row r="956" spans="1:13">
      <c r="A956" s="25">
        <v>951</v>
      </c>
      <c r="B956" s="26" t="e">
        <f>#VALUE!</f>
        <v>#VALUE!</v>
      </c>
      <c r="C956" s="26" t="e">
        <f>#VALUE!</f>
        <v>#VALUE!</v>
      </c>
      <c r="D956" s="26" t="e">
        <f>#VALUE!</f>
        <v>#VALUE!</v>
      </c>
      <c r="E956" s="18" t="e">
        <f>#VALUE!</f>
        <v>#VALUE!</v>
      </c>
      <c r="F956" s="18" t="e">
        <f>#VALUE!</f>
        <v>#VALUE!</v>
      </c>
      <c r="G956" s="22">
        <v>0</v>
      </c>
      <c r="H956" s="22">
        <v>0</v>
      </c>
      <c r="I956" s="19" t="e">
        <f>#VALUE!</f>
        <v>#VALUE!</v>
      </c>
      <c r="J956" s="19" t="e">
        <f>#VALUE!</f>
        <v>#VALUE!</v>
      </c>
      <c r="K956" s="22">
        <v>0</v>
      </c>
      <c r="L956" s="22">
        <v>0</v>
      </c>
      <c r="M956" s="17"/>
    </row>
    <row r="957" spans="1:13">
      <c r="A957" s="25">
        <v>952</v>
      </c>
      <c r="B957" s="26" t="e">
        <f>#VALUE!</f>
        <v>#VALUE!</v>
      </c>
      <c r="C957" s="26" t="e">
        <f>#VALUE!</f>
        <v>#VALUE!</v>
      </c>
      <c r="D957" s="26" t="e">
        <f>#VALUE!</f>
        <v>#VALUE!</v>
      </c>
      <c r="E957" s="18" t="e">
        <f>#VALUE!</f>
        <v>#VALUE!</v>
      </c>
      <c r="F957" s="18" t="e">
        <f>#VALUE!</f>
        <v>#VALUE!</v>
      </c>
      <c r="G957" s="22">
        <v>0</v>
      </c>
      <c r="H957" s="22">
        <v>0</v>
      </c>
      <c r="I957" s="19" t="e">
        <f>#VALUE!</f>
        <v>#VALUE!</v>
      </c>
      <c r="J957" s="19" t="e">
        <f>#VALUE!</f>
        <v>#VALUE!</v>
      </c>
      <c r="K957" s="22">
        <v>0</v>
      </c>
      <c r="L957" s="22">
        <v>0</v>
      </c>
      <c r="M957" s="17"/>
    </row>
    <row r="958" spans="1:13">
      <c r="A958" s="25">
        <v>953</v>
      </c>
      <c r="B958" s="26" t="e">
        <f>#VALUE!</f>
        <v>#VALUE!</v>
      </c>
      <c r="C958" s="26" t="e">
        <f>#VALUE!</f>
        <v>#VALUE!</v>
      </c>
      <c r="D958" s="26" t="e">
        <f>#VALUE!</f>
        <v>#VALUE!</v>
      </c>
      <c r="E958" s="18" t="e">
        <f>#VALUE!</f>
        <v>#VALUE!</v>
      </c>
      <c r="F958" s="18" t="e">
        <f>#VALUE!</f>
        <v>#VALUE!</v>
      </c>
      <c r="G958" s="22">
        <v>0</v>
      </c>
      <c r="H958" s="22">
        <v>0</v>
      </c>
      <c r="I958" s="19" t="e">
        <f>#VALUE!</f>
        <v>#VALUE!</v>
      </c>
      <c r="J958" s="19" t="e">
        <f>#VALUE!</f>
        <v>#VALUE!</v>
      </c>
      <c r="K958" s="22">
        <v>0</v>
      </c>
      <c r="L958" s="22">
        <v>0</v>
      </c>
      <c r="M958" s="17"/>
    </row>
    <row r="959" spans="1:13">
      <c r="A959" s="25">
        <v>954</v>
      </c>
      <c r="B959" s="26" t="e">
        <f>#VALUE!</f>
        <v>#VALUE!</v>
      </c>
      <c r="C959" s="26" t="e">
        <f>#VALUE!</f>
        <v>#VALUE!</v>
      </c>
      <c r="D959" s="26" t="e">
        <f>#VALUE!</f>
        <v>#VALUE!</v>
      </c>
      <c r="E959" s="18" t="e">
        <f>#VALUE!</f>
        <v>#VALUE!</v>
      </c>
      <c r="F959" s="18" t="e">
        <f>#VALUE!</f>
        <v>#VALUE!</v>
      </c>
      <c r="G959" s="22">
        <v>0</v>
      </c>
      <c r="H959" s="22">
        <v>0</v>
      </c>
      <c r="I959" s="19" t="e">
        <f>#VALUE!</f>
        <v>#VALUE!</v>
      </c>
      <c r="J959" s="19" t="e">
        <f>#VALUE!</f>
        <v>#VALUE!</v>
      </c>
      <c r="K959" s="22">
        <v>0</v>
      </c>
      <c r="L959" s="22">
        <v>0</v>
      </c>
      <c r="M959" s="17"/>
    </row>
    <row r="960" spans="1:13">
      <c r="A960" s="25">
        <v>955</v>
      </c>
      <c r="B960" s="26" t="e">
        <f>#VALUE!</f>
        <v>#VALUE!</v>
      </c>
      <c r="C960" s="26" t="e">
        <f>#VALUE!</f>
        <v>#VALUE!</v>
      </c>
      <c r="D960" s="26" t="e">
        <f>#VALUE!</f>
        <v>#VALUE!</v>
      </c>
      <c r="E960" s="18" t="e">
        <f>#VALUE!</f>
        <v>#VALUE!</v>
      </c>
      <c r="F960" s="18" t="e">
        <f>#VALUE!</f>
        <v>#VALUE!</v>
      </c>
      <c r="G960" s="22">
        <v>0</v>
      </c>
      <c r="H960" s="22">
        <v>0</v>
      </c>
      <c r="I960" s="19" t="e">
        <f>#VALUE!</f>
        <v>#VALUE!</v>
      </c>
      <c r="J960" s="19" t="e">
        <f>#VALUE!</f>
        <v>#VALUE!</v>
      </c>
      <c r="K960" s="22">
        <v>0</v>
      </c>
      <c r="L960" s="22">
        <v>0</v>
      </c>
      <c r="M960" s="17"/>
    </row>
    <row r="961" spans="1:13">
      <c r="A961" s="25">
        <v>956</v>
      </c>
      <c r="B961" s="26" t="e">
        <f>#VALUE!</f>
        <v>#VALUE!</v>
      </c>
      <c r="C961" s="26" t="e">
        <f>#VALUE!</f>
        <v>#VALUE!</v>
      </c>
      <c r="D961" s="26" t="e">
        <f>#VALUE!</f>
        <v>#VALUE!</v>
      </c>
      <c r="E961" s="18" t="e">
        <f>#VALUE!</f>
        <v>#VALUE!</v>
      </c>
      <c r="F961" s="18" t="e">
        <f>#VALUE!</f>
        <v>#VALUE!</v>
      </c>
      <c r="G961" s="22">
        <v>0</v>
      </c>
      <c r="H961" s="22">
        <v>0</v>
      </c>
      <c r="I961" s="19" t="e">
        <f>#VALUE!</f>
        <v>#VALUE!</v>
      </c>
      <c r="J961" s="19" t="e">
        <f>#VALUE!</f>
        <v>#VALUE!</v>
      </c>
      <c r="K961" s="22">
        <v>0</v>
      </c>
      <c r="L961" s="22">
        <v>0</v>
      </c>
      <c r="M961" s="17"/>
    </row>
    <row r="962" spans="1:13">
      <c r="A962" s="25">
        <v>957</v>
      </c>
      <c r="B962" s="26" t="e">
        <f>#VALUE!</f>
        <v>#VALUE!</v>
      </c>
      <c r="C962" s="26" t="e">
        <f>#VALUE!</f>
        <v>#VALUE!</v>
      </c>
      <c r="D962" s="26" t="e">
        <f>#VALUE!</f>
        <v>#VALUE!</v>
      </c>
      <c r="E962" s="18" t="e">
        <f>#VALUE!</f>
        <v>#VALUE!</v>
      </c>
      <c r="F962" s="18" t="e">
        <f>#VALUE!</f>
        <v>#VALUE!</v>
      </c>
      <c r="G962" s="22">
        <v>0</v>
      </c>
      <c r="H962" s="22">
        <v>0</v>
      </c>
      <c r="I962" s="19" t="e">
        <f>#VALUE!</f>
        <v>#VALUE!</v>
      </c>
      <c r="J962" s="19" t="e">
        <f>#VALUE!</f>
        <v>#VALUE!</v>
      </c>
      <c r="K962" s="22">
        <v>0</v>
      </c>
      <c r="L962" s="22">
        <v>0</v>
      </c>
      <c r="M962" s="17"/>
    </row>
    <row r="963" spans="1:13">
      <c r="A963" s="25">
        <v>958</v>
      </c>
      <c r="B963" s="26" t="e">
        <f>#VALUE!</f>
        <v>#VALUE!</v>
      </c>
      <c r="C963" s="26" t="e">
        <f>#VALUE!</f>
        <v>#VALUE!</v>
      </c>
      <c r="D963" s="26" t="e">
        <f>#VALUE!</f>
        <v>#VALUE!</v>
      </c>
      <c r="E963" s="18" t="e">
        <f>#VALUE!</f>
        <v>#VALUE!</v>
      </c>
      <c r="F963" s="18" t="e">
        <f>#VALUE!</f>
        <v>#VALUE!</v>
      </c>
      <c r="G963" s="22">
        <v>0</v>
      </c>
      <c r="H963" s="22">
        <v>0</v>
      </c>
      <c r="I963" s="19" t="e">
        <f>#VALUE!</f>
        <v>#VALUE!</v>
      </c>
      <c r="J963" s="19" t="e">
        <f>#VALUE!</f>
        <v>#VALUE!</v>
      </c>
      <c r="K963" s="22">
        <v>0</v>
      </c>
      <c r="L963" s="22">
        <v>0</v>
      </c>
      <c r="M963" s="17"/>
    </row>
    <row r="964" spans="1:13">
      <c r="A964" s="25">
        <v>959</v>
      </c>
      <c r="B964" s="26" t="e">
        <f>#VALUE!</f>
        <v>#VALUE!</v>
      </c>
      <c r="C964" s="26" t="e">
        <f>#VALUE!</f>
        <v>#VALUE!</v>
      </c>
      <c r="D964" s="26" t="e">
        <f>#VALUE!</f>
        <v>#VALUE!</v>
      </c>
      <c r="E964" s="18" t="e">
        <f>#VALUE!</f>
        <v>#VALUE!</v>
      </c>
      <c r="F964" s="18" t="e">
        <f>#VALUE!</f>
        <v>#VALUE!</v>
      </c>
      <c r="G964" s="22">
        <v>0</v>
      </c>
      <c r="H964" s="22">
        <v>0</v>
      </c>
      <c r="I964" s="19" t="e">
        <f>#VALUE!</f>
        <v>#VALUE!</v>
      </c>
      <c r="J964" s="19" t="e">
        <f>#VALUE!</f>
        <v>#VALUE!</v>
      </c>
      <c r="K964" s="22">
        <v>0</v>
      </c>
      <c r="L964" s="22">
        <v>0</v>
      </c>
      <c r="M964" s="17"/>
    </row>
    <row r="965" spans="1:13">
      <c r="A965" s="25">
        <v>960</v>
      </c>
      <c r="B965" s="26" t="e">
        <f>#VALUE!</f>
        <v>#VALUE!</v>
      </c>
      <c r="C965" s="26" t="e">
        <f>#VALUE!</f>
        <v>#VALUE!</v>
      </c>
      <c r="D965" s="26" t="e">
        <f>#VALUE!</f>
        <v>#VALUE!</v>
      </c>
      <c r="E965" s="18" t="e">
        <f>#VALUE!</f>
        <v>#VALUE!</v>
      </c>
      <c r="F965" s="18" t="e">
        <f>#VALUE!</f>
        <v>#VALUE!</v>
      </c>
      <c r="G965" s="22">
        <v>0</v>
      </c>
      <c r="H965" s="22">
        <v>0</v>
      </c>
      <c r="I965" s="19" t="e">
        <f>#VALUE!</f>
        <v>#VALUE!</v>
      </c>
      <c r="J965" s="19" t="e">
        <f>#VALUE!</f>
        <v>#VALUE!</v>
      </c>
      <c r="K965" s="22">
        <v>0</v>
      </c>
      <c r="L965" s="22">
        <v>0</v>
      </c>
      <c r="M965" s="17"/>
    </row>
    <row r="966" spans="1:13">
      <c r="A966" s="25">
        <v>961</v>
      </c>
      <c r="B966" s="26" t="e">
        <f>#VALUE!</f>
        <v>#VALUE!</v>
      </c>
      <c r="C966" s="26" t="e">
        <f>#VALUE!</f>
        <v>#VALUE!</v>
      </c>
      <c r="D966" s="26" t="e">
        <f>#VALUE!</f>
        <v>#VALUE!</v>
      </c>
      <c r="E966" s="18" t="e">
        <f>#VALUE!</f>
        <v>#VALUE!</v>
      </c>
      <c r="F966" s="18" t="e">
        <f>#VALUE!</f>
        <v>#VALUE!</v>
      </c>
      <c r="G966" s="22">
        <v>0</v>
      </c>
      <c r="H966" s="22">
        <v>0</v>
      </c>
      <c r="I966" s="19" t="e">
        <f>#VALUE!</f>
        <v>#VALUE!</v>
      </c>
      <c r="J966" s="19" t="e">
        <f>#VALUE!</f>
        <v>#VALUE!</v>
      </c>
      <c r="K966" s="22">
        <v>0</v>
      </c>
      <c r="L966" s="22">
        <v>0</v>
      </c>
      <c r="M966" s="17"/>
    </row>
    <row r="967" spans="1:13">
      <c r="A967" s="25">
        <v>962</v>
      </c>
      <c r="B967" s="26" t="e">
        <f>#VALUE!</f>
        <v>#VALUE!</v>
      </c>
      <c r="C967" s="26" t="e">
        <f>#VALUE!</f>
        <v>#VALUE!</v>
      </c>
      <c r="D967" s="26" t="e">
        <f>#VALUE!</f>
        <v>#VALUE!</v>
      </c>
      <c r="E967" s="18" t="e">
        <f>#VALUE!</f>
        <v>#VALUE!</v>
      </c>
      <c r="F967" s="18" t="e">
        <f>#VALUE!</f>
        <v>#VALUE!</v>
      </c>
      <c r="G967" s="22">
        <v>0</v>
      </c>
      <c r="H967" s="22">
        <v>0</v>
      </c>
      <c r="I967" s="19" t="e">
        <f>#VALUE!</f>
        <v>#VALUE!</v>
      </c>
      <c r="J967" s="19" t="e">
        <f>#VALUE!</f>
        <v>#VALUE!</v>
      </c>
      <c r="K967" s="22">
        <v>0</v>
      </c>
      <c r="L967" s="22">
        <v>0</v>
      </c>
      <c r="M967" s="17"/>
    </row>
    <row r="968" spans="1:13">
      <c r="A968" s="25">
        <v>963</v>
      </c>
      <c r="B968" s="26" t="e">
        <f>#VALUE!</f>
        <v>#VALUE!</v>
      </c>
      <c r="C968" s="26" t="e">
        <f>#VALUE!</f>
        <v>#VALUE!</v>
      </c>
      <c r="D968" s="26" t="e">
        <f>#VALUE!</f>
        <v>#VALUE!</v>
      </c>
      <c r="E968" s="18" t="e">
        <f>#VALUE!</f>
        <v>#VALUE!</v>
      </c>
      <c r="F968" s="18" t="e">
        <f>#VALUE!</f>
        <v>#VALUE!</v>
      </c>
      <c r="G968" s="22">
        <v>0</v>
      </c>
      <c r="H968" s="22">
        <v>0</v>
      </c>
      <c r="I968" s="19" t="e">
        <f>#VALUE!</f>
        <v>#VALUE!</v>
      </c>
      <c r="J968" s="19" t="e">
        <f>#VALUE!</f>
        <v>#VALUE!</v>
      </c>
      <c r="K968" s="22">
        <v>0</v>
      </c>
      <c r="L968" s="22">
        <v>0</v>
      </c>
      <c r="M968" s="17"/>
    </row>
    <row r="969" spans="1:13">
      <c r="A969" s="25">
        <v>964</v>
      </c>
      <c r="B969" s="26" t="e">
        <f>#VALUE!</f>
        <v>#VALUE!</v>
      </c>
      <c r="C969" s="26" t="e">
        <f>#VALUE!</f>
        <v>#VALUE!</v>
      </c>
      <c r="D969" s="26" t="e">
        <f>#VALUE!</f>
        <v>#VALUE!</v>
      </c>
      <c r="E969" s="18" t="e">
        <f>#VALUE!</f>
        <v>#VALUE!</v>
      </c>
      <c r="F969" s="18" t="e">
        <f>#VALUE!</f>
        <v>#VALUE!</v>
      </c>
      <c r="G969" s="22">
        <v>0</v>
      </c>
      <c r="H969" s="22">
        <v>0</v>
      </c>
      <c r="I969" s="19" t="e">
        <f>#VALUE!</f>
        <v>#VALUE!</v>
      </c>
      <c r="J969" s="19" t="e">
        <f>#VALUE!</f>
        <v>#VALUE!</v>
      </c>
      <c r="K969" s="22">
        <v>0</v>
      </c>
      <c r="L969" s="22">
        <v>0</v>
      </c>
      <c r="M969" s="17"/>
    </row>
    <row r="970" spans="1:13">
      <c r="A970" s="25">
        <v>965</v>
      </c>
      <c r="B970" s="26" t="e">
        <f>#VALUE!</f>
        <v>#VALUE!</v>
      </c>
      <c r="C970" s="26" t="e">
        <f>#VALUE!</f>
        <v>#VALUE!</v>
      </c>
      <c r="D970" s="26" t="e">
        <f>#VALUE!</f>
        <v>#VALUE!</v>
      </c>
      <c r="E970" s="18" t="e">
        <f>#VALUE!</f>
        <v>#VALUE!</v>
      </c>
      <c r="F970" s="18" t="e">
        <f>#VALUE!</f>
        <v>#VALUE!</v>
      </c>
      <c r="G970" s="22">
        <v>0</v>
      </c>
      <c r="H970" s="22">
        <v>0</v>
      </c>
      <c r="I970" s="19" t="e">
        <f>#VALUE!</f>
        <v>#VALUE!</v>
      </c>
      <c r="J970" s="19" t="e">
        <f>#VALUE!</f>
        <v>#VALUE!</v>
      </c>
      <c r="K970" s="22">
        <v>0</v>
      </c>
      <c r="L970" s="22">
        <v>0</v>
      </c>
      <c r="M970" s="17"/>
    </row>
    <row r="971" spans="1:13">
      <c r="A971" s="25">
        <v>966</v>
      </c>
      <c r="B971" s="26" t="e">
        <f>#VALUE!</f>
        <v>#VALUE!</v>
      </c>
      <c r="C971" s="26" t="e">
        <f>#VALUE!</f>
        <v>#VALUE!</v>
      </c>
      <c r="D971" s="26" t="e">
        <f>#VALUE!</f>
        <v>#VALUE!</v>
      </c>
      <c r="E971" s="18" t="e">
        <f>#VALUE!</f>
        <v>#VALUE!</v>
      </c>
      <c r="F971" s="18" t="e">
        <f>#VALUE!</f>
        <v>#VALUE!</v>
      </c>
      <c r="G971" s="22">
        <v>0</v>
      </c>
      <c r="H971" s="22">
        <v>0</v>
      </c>
      <c r="I971" s="19" t="e">
        <f>#VALUE!</f>
        <v>#VALUE!</v>
      </c>
      <c r="J971" s="19" t="e">
        <f>#VALUE!</f>
        <v>#VALUE!</v>
      </c>
      <c r="K971" s="22">
        <v>0</v>
      </c>
      <c r="L971" s="22">
        <v>0</v>
      </c>
      <c r="M971" s="17"/>
    </row>
    <row r="972" spans="1:13">
      <c r="A972" s="25">
        <v>967</v>
      </c>
      <c r="B972" s="26" t="e">
        <f>#VALUE!</f>
        <v>#VALUE!</v>
      </c>
      <c r="C972" s="26" t="e">
        <f>#VALUE!</f>
        <v>#VALUE!</v>
      </c>
      <c r="D972" s="26" t="e">
        <f>#VALUE!</f>
        <v>#VALUE!</v>
      </c>
      <c r="E972" s="18" t="e">
        <f>#VALUE!</f>
        <v>#VALUE!</v>
      </c>
      <c r="F972" s="18" t="e">
        <f>#VALUE!</f>
        <v>#VALUE!</v>
      </c>
      <c r="G972" s="22">
        <v>0</v>
      </c>
      <c r="H972" s="22">
        <v>0</v>
      </c>
      <c r="I972" s="19" t="e">
        <f>#VALUE!</f>
        <v>#VALUE!</v>
      </c>
      <c r="J972" s="19" t="e">
        <f>#VALUE!</f>
        <v>#VALUE!</v>
      </c>
      <c r="K972" s="22">
        <v>0</v>
      </c>
      <c r="L972" s="22">
        <v>0</v>
      </c>
      <c r="M972" s="17"/>
    </row>
    <row r="973" spans="1:13">
      <c r="A973" s="25">
        <v>968</v>
      </c>
      <c r="B973" s="26" t="e">
        <f>#VALUE!</f>
        <v>#VALUE!</v>
      </c>
      <c r="C973" s="26" t="e">
        <f>#VALUE!</f>
        <v>#VALUE!</v>
      </c>
      <c r="D973" s="26" t="e">
        <f>#VALUE!</f>
        <v>#VALUE!</v>
      </c>
      <c r="E973" s="18" t="e">
        <f>#VALUE!</f>
        <v>#VALUE!</v>
      </c>
      <c r="F973" s="18" t="e">
        <f>#VALUE!</f>
        <v>#VALUE!</v>
      </c>
      <c r="G973" s="22">
        <v>0</v>
      </c>
      <c r="H973" s="22">
        <v>0</v>
      </c>
      <c r="I973" s="19" t="e">
        <f>#VALUE!</f>
        <v>#VALUE!</v>
      </c>
      <c r="J973" s="19" t="e">
        <f>#VALUE!</f>
        <v>#VALUE!</v>
      </c>
      <c r="K973" s="22">
        <v>0</v>
      </c>
      <c r="L973" s="22">
        <v>0</v>
      </c>
      <c r="M973" s="17"/>
    </row>
    <row r="974" spans="1:13">
      <c r="A974" s="25">
        <v>969</v>
      </c>
      <c r="B974" s="26" t="e">
        <f>#VALUE!</f>
        <v>#VALUE!</v>
      </c>
      <c r="C974" s="26" t="e">
        <f>#VALUE!</f>
        <v>#VALUE!</v>
      </c>
      <c r="D974" s="26" t="e">
        <f>#VALUE!</f>
        <v>#VALUE!</v>
      </c>
      <c r="E974" s="18" t="e">
        <f>#VALUE!</f>
        <v>#VALUE!</v>
      </c>
      <c r="F974" s="18" t="e">
        <f>#VALUE!</f>
        <v>#VALUE!</v>
      </c>
      <c r="G974" s="22">
        <v>0</v>
      </c>
      <c r="H974" s="22">
        <v>0</v>
      </c>
      <c r="I974" s="19" t="e">
        <f>#VALUE!</f>
        <v>#VALUE!</v>
      </c>
      <c r="J974" s="19" t="e">
        <f>#VALUE!</f>
        <v>#VALUE!</v>
      </c>
      <c r="K974" s="22">
        <v>0</v>
      </c>
      <c r="L974" s="22">
        <v>0</v>
      </c>
      <c r="M974" s="17"/>
    </row>
    <row r="975" spans="1:13">
      <c r="A975" s="25">
        <v>970</v>
      </c>
      <c r="B975" s="26" t="e">
        <f>#VALUE!</f>
        <v>#VALUE!</v>
      </c>
      <c r="C975" s="26" t="e">
        <f>#VALUE!</f>
        <v>#VALUE!</v>
      </c>
      <c r="D975" s="26" t="e">
        <f>#VALUE!</f>
        <v>#VALUE!</v>
      </c>
      <c r="E975" s="18" t="e">
        <f>#VALUE!</f>
        <v>#VALUE!</v>
      </c>
      <c r="F975" s="18" t="e">
        <f>#VALUE!</f>
        <v>#VALUE!</v>
      </c>
      <c r="G975" s="22">
        <v>0</v>
      </c>
      <c r="H975" s="22">
        <v>0</v>
      </c>
      <c r="I975" s="19" t="e">
        <f>#VALUE!</f>
        <v>#VALUE!</v>
      </c>
      <c r="J975" s="19" t="e">
        <f>#VALUE!</f>
        <v>#VALUE!</v>
      </c>
      <c r="K975" s="22">
        <v>0</v>
      </c>
      <c r="L975" s="22">
        <v>0</v>
      </c>
      <c r="M975" s="17"/>
    </row>
    <row r="976" spans="1:13">
      <c r="A976" s="25">
        <v>971</v>
      </c>
      <c r="B976" s="26" t="e">
        <f>#VALUE!</f>
        <v>#VALUE!</v>
      </c>
      <c r="C976" s="26" t="e">
        <f>#VALUE!</f>
        <v>#VALUE!</v>
      </c>
      <c r="D976" s="26" t="e">
        <f>#VALUE!</f>
        <v>#VALUE!</v>
      </c>
      <c r="E976" s="18" t="e">
        <f>#VALUE!</f>
        <v>#VALUE!</v>
      </c>
      <c r="F976" s="18" t="e">
        <f>#VALUE!</f>
        <v>#VALUE!</v>
      </c>
      <c r="G976" s="22">
        <v>0</v>
      </c>
      <c r="H976" s="22">
        <v>0</v>
      </c>
      <c r="I976" s="19" t="e">
        <f>#VALUE!</f>
        <v>#VALUE!</v>
      </c>
      <c r="J976" s="19" t="e">
        <f>#VALUE!</f>
        <v>#VALUE!</v>
      </c>
      <c r="K976" s="22">
        <v>0</v>
      </c>
      <c r="L976" s="22">
        <v>0</v>
      </c>
      <c r="M976" s="17"/>
    </row>
    <row r="977" spans="1:13">
      <c r="A977" s="25">
        <v>972</v>
      </c>
      <c r="B977" s="26" t="e">
        <f>#VALUE!</f>
        <v>#VALUE!</v>
      </c>
      <c r="C977" s="26" t="e">
        <f>#VALUE!</f>
        <v>#VALUE!</v>
      </c>
      <c r="D977" s="26" t="e">
        <f>#VALUE!</f>
        <v>#VALUE!</v>
      </c>
      <c r="E977" s="18" t="e">
        <f>#VALUE!</f>
        <v>#VALUE!</v>
      </c>
      <c r="F977" s="18" t="e">
        <f>#VALUE!</f>
        <v>#VALUE!</v>
      </c>
      <c r="G977" s="22">
        <v>0</v>
      </c>
      <c r="H977" s="22">
        <v>0</v>
      </c>
      <c r="I977" s="19" t="e">
        <f>#VALUE!</f>
        <v>#VALUE!</v>
      </c>
      <c r="J977" s="19" t="e">
        <f>#VALUE!</f>
        <v>#VALUE!</v>
      </c>
      <c r="K977" s="22">
        <v>0</v>
      </c>
      <c r="L977" s="22">
        <v>0</v>
      </c>
      <c r="M977" s="17"/>
    </row>
    <row r="978" spans="1:13">
      <c r="A978" s="25">
        <v>973</v>
      </c>
      <c r="B978" s="26" t="e">
        <f>#VALUE!</f>
        <v>#VALUE!</v>
      </c>
      <c r="C978" s="26" t="e">
        <f>#VALUE!</f>
        <v>#VALUE!</v>
      </c>
      <c r="D978" s="26" t="e">
        <f>#VALUE!</f>
        <v>#VALUE!</v>
      </c>
      <c r="E978" s="18" t="e">
        <f>#VALUE!</f>
        <v>#VALUE!</v>
      </c>
      <c r="F978" s="18" t="e">
        <f>#VALUE!</f>
        <v>#VALUE!</v>
      </c>
      <c r="G978" s="22">
        <v>0</v>
      </c>
      <c r="H978" s="22">
        <v>0</v>
      </c>
      <c r="I978" s="19" t="e">
        <f>#VALUE!</f>
        <v>#VALUE!</v>
      </c>
      <c r="J978" s="19" t="e">
        <f>#VALUE!</f>
        <v>#VALUE!</v>
      </c>
      <c r="K978" s="22">
        <v>0</v>
      </c>
      <c r="L978" s="22">
        <v>0</v>
      </c>
      <c r="M978" s="17"/>
    </row>
    <row r="979" spans="1:13">
      <c r="A979" s="25">
        <v>974</v>
      </c>
      <c r="B979" s="26" t="e">
        <f>#VALUE!</f>
        <v>#VALUE!</v>
      </c>
      <c r="C979" s="26" t="e">
        <f>#VALUE!</f>
        <v>#VALUE!</v>
      </c>
      <c r="D979" s="26" t="e">
        <f>#VALUE!</f>
        <v>#VALUE!</v>
      </c>
      <c r="E979" s="18" t="e">
        <f>#VALUE!</f>
        <v>#VALUE!</v>
      </c>
      <c r="F979" s="18" t="e">
        <f>#VALUE!</f>
        <v>#VALUE!</v>
      </c>
      <c r="G979" s="22">
        <v>0</v>
      </c>
      <c r="H979" s="22">
        <v>0</v>
      </c>
      <c r="I979" s="19" t="e">
        <f>#VALUE!</f>
        <v>#VALUE!</v>
      </c>
      <c r="J979" s="19" t="e">
        <f>#VALUE!</f>
        <v>#VALUE!</v>
      </c>
      <c r="K979" s="22">
        <v>0</v>
      </c>
      <c r="L979" s="22">
        <v>0</v>
      </c>
      <c r="M979" s="17"/>
    </row>
    <row r="980" spans="1:13">
      <c r="A980" s="25">
        <v>975</v>
      </c>
      <c r="B980" s="26" t="e">
        <f>#VALUE!</f>
        <v>#VALUE!</v>
      </c>
      <c r="C980" s="26" t="e">
        <f>#VALUE!</f>
        <v>#VALUE!</v>
      </c>
      <c r="D980" s="26" t="e">
        <f>#VALUE!</f>
        <v>#VALUE!</v>
      </c>
      <c r="E980" s="18" t="e">
        <f>#VALUE!</f>
        <v>#VALUE!</v>
      </c>
      <c r="F980" s="18" t="e">
        <f>#VALUE!</f>
        <v>#VALUE!</v>
      </c>
      <c r="G980" s="22">
        <v>0</v>
      </c>
      <c r="H980" s="22">
        <v>0</v>
      </c>
      <c r="I980" s="19" t="e">
        <f>#VALUE!</f>
        <v>#VALUE!</v>
      </c>
      <c r="J980" s="19" t="e">
        <f>#VALUE!</f>
        <v>#VALUE!</v>
      </c>
      <c r="K980" s="22">
        <v>0</v>
      </c>
      <c r="L980" s="22">
        <v>0</v>
      </c>
      <c r="M980" s="17"/>
    </row>
    <row r="981" spans="1:13">
      <c r="A981" s="25">
        <v>976</v>
      </c>
      <c r="B981" s="26" t="e">
        <f>#VALUE!</f>
        <v>#VALUE!</v>
      </c>
      <c r="C981" s="26" t="e">
        <f>#VALUE!</f>
        <v>#VALUE!</v>
      </c>
      <c r="D981" s="26" t="e">
        <f>#VALUE!</f>
        <v>#VALUE!</v>
      </c>
      <c r="E981" s="18" t="e">
        <f>#VALUE!</f>
        <v>#VALUE!</v>
      </c>
      <c r="F981" s="18" t="e">
        <f>#VALUE!</f>
        <v>#VALUE!</v>
      </c>
      <c r="G981" s="22">
        <v>0</v>
      </c>
      <c r="H981" s="22">
        <v>0</v>
      </c>
      <c r="I981" s="19" t="e">
        <f>#VALUE!</f>
        <v>#VALUE!</v>
      </c>
      <c r="J981" s="19" t="e">
        <f>#VALUE!</f>
        <v>#VALUE!</v>
      </c>
      <c r="K981" s="22">
        <v>0</v>
      </c>
      <c r="L981" s="22">
        <v>0</v>
      </c>
      <c r="M981" s="17"/>
    </row>
    <row r="982" spans="1:13">
      <c r="A982" s="25">
        <v>977</v>
      </c>
      <c r="B982" s="26" t="e">
        <f>#VALUE!</f>
        <v>#VALUE!</v>
      </c>
      <c r="C982" s="26" t="e">
        <f>#VALUE!</f>
        <v>#VALUE!</v>
      </c>
      <c r="D982" s="26" t="e">
        <f>#VALUE!</f>
        <v>#VALUE!</v>
      </c>
      <c r="E982" s="18" t="e">
        <f>#VALUE!</f>
        <v>#VALUE!</v>
      </c>
      <c r="F982" s="18" t="e">
        <f>#VALUE!</f>
        <v>#VALUE!</v>
      </c>
      <c r="G982" s="22">
        <v>0</v>
      </c>
      <c r="H982" s="22">
        <v>0</v>
      </c>
      <c r="I982" s="19" t="e">
        <f>#VALUE!</f>
        <v>#VALUE!</v>
      </c>
      <c r="J982" s="19" t="e">
        <f>#VALUE!</f>
        <v>#VALUE!</v>
      </c>
      <c r="K982" s="22">
        <v>0</v>
      </c>
      <c r="L982" s="22">
        <v>0</v>
      </c>
      <c r="M982" s="17"/>
    </row>
    <row r="983" spans="1:13">
      <c r="A983" s="25">
        <v>978</v>
      </c>
      <c r="B983" s="26" t="e">
        <f>#VALUE!</f>
        <v>#VALUE!</v>
      </c>
      <c r="C983" s="26" t="e">
        <f>#VALUE!</f>
        <v>#VALUE!</v>
      </c>
      <c r="D983" s="26" t="e">
        <f>#VALUE!</f>
        <v>#VALUE!</v>
      </c>
      <c r="E983" s="18" t="e">
        <f>#VALUE!</f>
        <v>#VALUE!</v>
      </c>
      <c r="F983" s="18" t="e">
        <f>#VALUE!</f>
        <v>#VALUE!</v>
      </c>
      <c r="G983" s="22">
        <v>0</v>
      </c>
      <c r="H983" s="22">
        <v>0</v>
      </c>
      <c r="I983" s="19" t="e">
        <f>#VALUE!</f>
        <v>#VALUE!</v>
      </c>
      <c r="J983" s="19" t="e">
        <f>#VALUE!</f>
        <v>#VALUE!</v>
      </c>
      <c r="K983" s="22">
        <v>0</v>
      </c>
      <c r="L983" s="22">
        <v>0</v>
      </c>
      <c r="M983" s="17"/>
    </row>
    <row r="984" spans="1:13">
      <c r="A984" s="25">
        <v>979</v>
      </c>
      <c r="B984" s="26" t="e">
        <f>#VALUE!</f>
        <v>#VALUE!</v>
      </c>
      <c r="C984" s="26" t="e">
        <f>#VALUE!</f>
        <v>#VALUE!</v>
      </c>
      <c r="D984" s="26" t="e">
        <f>#VALUE!</f>
        <v>#VALUE!</v>
      </c>
      <c r="E984" s="18" t="e">
        <f>#VALUE!</f>
        <v>#VALUE!</v>
      </c>
      <c r="F984" s="18" t="e">
        <f>#VALUE!</f>
        <v>#VALUE!</v>
      </c>
      <c r="G984" s="22">
        <v>0</v>
      </c>
      <c r="H984" s="22">
        <v>0</v>
      </c>
      <c r="I984" s="19" t="e">
        <f>#VALUE!</f>
        <v>#VALUE!</v>
      </c>
      <c r="J984" s="19" t="e">
        <f>#VALUE!</f>
        <v>#VALUE!</v>
      </c>
      <c r="K984" s="22">
        <v>0</v>
      </c>
      <c r="L984" s="22">
        <v>0</v>
      </c>
      <c r="M984" s="17"/>
    </row>
    <row r="985" spans="1:13">
      <c r="A985" s="25">
        <v>980</v>
      </c>
      <c r="B985" s="26" t="e">
        <f>#VALUE!</f>
        <v>#VALUE!</v>
      </c>
      <c r="C985" s="26" t="e">
        <f>#VALUE!</f>
        <v>#VALUE!</v>
      </c>
      <c r="D985" s="26" t="e">
        <f>#VALUE!</f>
        <v>#VALUE!</v>
      </c>
      <c r="E985" s="18" t="e">
        <f>#VALUE!</f>
        <v>#VALUE!</v>
      </c>
      <c r="F985" s="18" t="e">
        <f>#VALUE!</f>
        <v>#VALUE!</v>
      </c>
      <c r="G985" s="22">
        <v>0</v>
      </c>
      <c r="H985" s="22">
        <v>0</v>
      </c>
      <c r="I985" s="19" t="e">
        <f>#VALUE!</f>
        <v>#VALUE!</v>
      </c>
      <c r="J985" s="19" t="e">
        <f>#VALUE!</f>
        <v>#VALUE!</v>
      </c>
      <c r="K985" s="22">
        <v>0</v>
      </c>
      <c r="L985" s="22">
        <v>0</v>
      </c>
      <c r="M985" s="17"/>
    </row>
    <row r="986" spans="1:13">
      <c r="A986" s="25">
        <v>981</v>
      </c>
      <c r="B986" s="26" t="e">
        <f>#VALUE!</f>
        <v>#VALUE!</v>
      </c>
      <c r="C986" s="26" t="e">
        <f>#VALUE!</f>
        <v>#VALUE!</v>
      </c>
      <c r="D986" s="26" t="e">
        <f>#VALUE!</f>
        <v>#VALUE!</v>
      </c>
      <c r="E986" s="18" t="e">
        <f>#VALUE!</f>
        <v>#VALUE!</v>
      </c>
      <c r="F986" s="18" t="e">
        <f>#VALUE!</f>
        <v>#VALUE!</v>
      </c>
      <c r="G986" s="22">
        <v>0</v>
      </c>
      <c r="H986" s="22">
        <v>0</v>
      </c>
      <c r="I986" s="19" t="e">
        <f>#VALUE!</f>
        <v>#VALUE!</v>
      </c>
      <c r="J986" s="19" t="e">
        <f>#VALUE!</f>
        <v>#VALUE!</v>
      </c>
      <c r="K986" s="22">
        <v>0</v>
      </c>
      <c r="L986" s="22">
        <v>0</v>
      </c>
      <c r="M986" s="17"/>
    </row>
    <row r="987" spans="1:13">
      <c r="A987" s="25">
        <v>982</v>
      </c>
      <c r="B987" s="26" t="e">
        <f>#VALUE!</f>
        <v>#VALUE!</v>
      </c>
      <c r="C987" s="26" t="e">
        <f>#VALUE!</f>
        <v>#VALUE!</v>
      </c>
      <c r="D987" s="26" t="e">
        <f>#VALUE!</f>
        <v>#VALUE!</v>
      </c>
      <c r="E987" s="18" t="e">
        <f>#VALUE!</f>
        <v>#VALUE!</v>
      </c>
      <c r="F987" s="18" t="e">
        <f>#VALUE!</f>
        <v>#VALUE!</v>
      </c>
      <c r="G987" s="22">
        <v>0</v>
      </c>
      <c r="H987" s="22">
        <v>0</v>
      </c>
      <c r="I987" s="19" t="e">
        <f>#VALUE!</f>
        <v>#VALUE!</v>
      </c>
      <c r="J987" s="19" t="e">
        <f>#VALUE!</f>
        <v>#VALUE!</v>
      </c>
      <c r="K987" s="22">
        <v>0</v>
      </c>
      <c r="L987" s="22">
        <v>0</v>
      </c>
      <c r="M987" s="17"/>
    </row>
    <row r="988" spans="1:13">
      <c r="A988" s="25">
        <v>983</v>
      </c>
      <c r="B988" s="26" t="e">
        <f>#VALUE!</f>
        <v>#VALUE!</v>
      </c>
      <c r="C988" s="26" t="e">
        <f>#VALUE!</f>
        <v>#VALUE!</v>
      </c>
      <c r="D988" s="26" t="e">
        <f>#VALUE!</f>
        <v>#VALUE!</v>
      </c>
      <c r="E988" s="18" t="e">
        <f>#VALUE!</f>
        <v>#VALUE!</v>
      </c>
      <c r="F988" s="18" t="e">
        <f>#VALUE!</f>
        <v>#VALUE!</v>
      </c>
      <c r="G988" s="22">
        <v>0</v>
      </c>
      <c r="H988" s="22">
        <v>0</v>
      </c>
      <c r="I988" s="19" t="e">
        <f>#VALUE!</f>
        <v>#VALUE!</v>
      </c>
      <c r="J988" s="19" t="e">
        <f>#VALUE!</f>
        <v>#VALUE!</v>
      </c>
      <c r="K988" s="22">
        <v>0</v>
      </c>
      <c r="L988" s="22">
        <v>0</v>
      </c>
      <c r="M988" s="17"/>
    </row>
    <row r="989" spans="1:13">
      <c r="A989" s="25">
        <v>984</v>
      </c>
      <c r="B989" s="26" t="e">
        <f>#VALUE!</f>
        <v>#VALUE!</v>
      </c>
      <c r="C989" s="26" t="e">
        <f>#VALUE!</f>
        <v>#VALUE!</v>
      </c>
      <c r="D989" s="26" t="e">
        <f>#VALUE!</f>
        <v>#VALUE!</v>
      </c>
      <c r="E989" s="18" t="e">
        <f>#VALUE!</f>
        <v>#VALUE!</v>
      </c>
      <c r="F989" s="18" t="e">
        <f>#VALUE!</f>
        <v>#VALUE!</v>
      </c>
      <c r="G989" s="22">
        <v>0</v>
      </c>
      <c r="H989" s="22">
        <v>0</v>
      </c>
      <c r="I989" s="19" t="e">
        <f>#VALUE!</f>
        <v>#VALUE!</v>
      </c>
      <c r="J989" s="19" t="e">
        <f>#VALUE!</f>
        <v>#VALUE!</v>
      </c>
      <c r="K989" s="22">
        <v>0</v>
      </c>
      <c r="L989" s="22">
        <v>0</v>
      </c>
      <c r="M989" s="17"/>
    </row>
    <row r="990" spans="1:13">
      <c r="A990" s="25">
        <v>985</v>
      </c>
      <c r="B990" s="26" t="e">
        <f>#VALUE!</f>
        <v>#VALUE!</v>
      </c>
      <c r="C990" s="26" t="e">
        <f>#VALUE!</f>
        <v>#VALUE!</v>
      </c>
      <c r="D990" s="26" t="e">
        <f>#VALUE!</f>
        <v>#VALUE!</v>
      </c>
      <c r="E990" s="18" t="e">
        <f>#VALUE!</f>
        <v>#VALUE!</v>
      </c>
      <c r="F990" s="18" t="e">
        <f>#VALUE!</f>
        <v>#VALUE!</v>
      </c>
      <c r="G990" s="22">
        <v>0</v>
      </c>
      <c r="H990" s="22">
        <v>0</v>
      </c>
      <c r="I990" s="19" t="e">
        <f>#VALUE!</f>
        <v>#VALUE!</v>
      </c>
      <c r="J990" s="19" t="e">
        <f>#VALUE!</f>
        <v>#VALUE!</v>
      </c>
      <c r="K990" s="22">
        <v>0</v>
      </c>
      <c r="L990" s="22">
        <v>0</v>
      </c>
      <c r="M990" s="17"/>
    </row>
    <row r="991" spans="1:13">
      <c r="A991" s="25">
        <v>986</v>
      </c>
      <c r="B991" s="26" t="e">
        <f>#VALUE!</f>
        <v>#VALUE!</v>
      </c>
      <c r="C991" s="26" t="e">
        <f>#VALUE!</f>
        <v>#VALUE!</v>
      </c>
      <c r="D991" s="26" t="e">
        <f>#VALUE!</f>
        <v>#VALUE!</v>
      </c>
      <c r="E991" s="18" t="e">
        <f>#VALUE!</f>
        <v>#VALUE!</v>
      </c>
      <c r="F991" s="18" t="e">
        <f>#VALUE!</f>
        <v>#VALUE!</v>
      </c>
      <c r="G991" s="22">
        <v>0</v>
      </c>
      <c r="H991" s="22">
        <v>0</v>
      </c>
      <c r="I991" s="19" t="e">
        <f>#VALUE!</f>
        <v>#VALUE!</v>
      </c>
      <c r="J991" s="19" t="e">
        <f>#VALUE!</f>
        <v>#VALUE!</v>
      </c>
      <c r="K991" s="22">
        <v>0</v>
      </c>
      <c r="L991" s="22">
        <v>0</v>
      </c>
      <c r="M991" s="17"/>
    </row>
    <row r="992" spans="1:13">
      <c r="A992" s="25">
        <v>987</v>
      </c>
      <c r="B992" s="26" t="e">
        <f>#VALUE!</f>
        <v>#VALUE!</v>
      </c>
      <c r="C992" s="26" t="e">
        <f>#VALUE!</f>
        <v>#VALUE!</v>
      </c>
      <c r="D992" s="26" t="e">
        <f>#VALUE!</f>
        <v>#VALUE!</v>
      </c>
      <c r="E992" s="18" t="e">
        <f>#VALUE!</f>
        <v>#VALUE!</v>
      </c>
      <c r="F992" s="18" t="e">
        <f>#VALUE!</f>
        <v>#VALUE!</v>
      </c>
      <c r="G992" s="22">
        <v>0</v>
      </c>
      <c r="H992" s="22">
        <v>0</v>
      </c>
      <c r="I992" s="19" t="e">
        <f>#VALUE!</f>
        <v>#VALUE!</v>
      </c>
      <c r="J992" s="19" t="e">
        <f>#VALUE!</f>
        <v>#VALUE!</v>
      </c>
      <c r="K992" s="22">
        <v>0</v>
      </c>
      <c r="L992" s="22">
        <v>0</v>
      </c>
      <c r="M992" s="17"/>
    </row>
    <row r="993" spans="1:13">
      <c r="A993" s="25">
        <v>988</v>
      </c>
      <c r="B993" s="26" t="e">
        <f>#VALUE!</f>
        <v>#VALUE!</v>
      </c>
      <c r="C993" s="26" t="e">
        <f>#VALUE!</f>
        <v>#VALUE!</v>
      </c>
      <c r="D993" s="26" t="e">
        <f>#VALUE!</f>
        <v>#VALUE!</v>
      </c>
      <c r="E993" s="18" t="e">
        <f>#VALUE!</f>
        <v>#VALUE!</v>
      </c>
      <c r="F993" s="18" t="e">
        <f>#VALUE!</f>
        <v>#VALUE!</v>
      </c>
      <c r="G993" s="22">
        <v>0</v>
      </c>
      <c r="H993" s="22">
        <v>0</v>
      </c>
      <c r="I993" s="19" t="e">
        <f>#VALUE!</f>
        <v>#VALUE!</v>
      </c>
      <c r="J993" s="19" t="e">
        <f>#VALUE!</f>
        <v>#VALUE!</v>
      </c>
      <c r="K993" s="22">
        <v>0</v>
      </c>
      <c r="L993" s="22">
        <v>0</v>
      </c>
      <c r="M993" s="17"/>
    </row>
    <row r="994" spans="1:13">
      <c r="A994" s="25">
        <v>989</v>
      </c>
      <c r="B994" s="26" t="e">
        <f>#VALUE!</f>
        <v>#VALUE!</v>
      </c>
      <c r="C994" s="26" t="e">
        <f>#VALUE!</f>
        <v>#VALUE!</v>
      </c>
      <c r="D994" s="26" t="e">
        <f>#VALUE!</f>
        <v>#VALUE!</v>
      </c>
      <c r="E994" s="18" t="e">
        <f>#VALUE!</f>
        <v>#VALUE!</v>
      </c>
      <c r="F994" s="18" t="e">
        <f>#VALUE!</f>
        <v>#VALUE!</v>
      </c>
      <c r="G994" s="22">
        <v>0</v>
      </c>
      <c r="H994" s="22">
        <v>0</v>
      </c>
      <c r="I994" s="19" t="e">
        <f>#VALUE!</f>
        <v>#VALUE!</v>
      </c>
      <c r="J994" s="19" t="e">
        <f>#VALUE!</f>
        <v>#VALUE!</v>
      </c>
      <c r="K994" s="22">
        <v>0</v>
      </c>
      <c r="L994" s="22">
        <v>0</v>
      </c>
      <c r="M994" s="17"/>
    </row>
    <row r="995" spans="1:13">
      <c r="A995" s="25">
        <v>990</v>
      </c>
      <c r="B995" s="26" t="e">
        <f>#VALUE!</f>
        <v>#VALUE!</v>
      </c>
      <c r="C995" s="26" t="e">
        <f>#VALUE!</f>
        <v>#VALUE!</v>
      </c>
      <c r="D995" s="26" t="e">
        <f>#VALUE!</f>
        <v>#VALUE!</v>
      </c>
      <c r="E995" s="18" t="e">
        <f>#VALUE!</f>
        <v>#VALUE!</v>
      </c>
      <c r="F995" s="18" t="e">
        <f>#VALUE!</f>
        <v>#VALUE!</v>
      </c>
      <c r="G995" s="22">
        <v>0</v>
      </c>
      <c r="H995" s="22">
        <v>0</v>
      </c>
      <c r="I995" s="19" t="e">
        <f>#VALUE!</f>
        <v>#VALUE!</v>
      </c>
      <c r="J995" s="19" t="e">
        <f>#VALUE!</f>
        <v>#VALUE!</v>
      </c>
      <c r="K995" s="22">
        <v>0</v>
      </c>
      <c r="L995" s="22">
        <v>0</v>
      </c>
      <c r="M995" s="17"/>
    </row>
    <row r="996" spans="1:13">
      <c r="A996" s="25">
        <v>991</v>
      </c>
      <c r="B996" s="26" t="e">
        <f>#VALUE!</f>
        <v>#VALUE!</v>
      </c>
      <c r="C996" s="26" t="e">
        <f>#VALUE!</f>
        <v>#VALUE!</v>
      </c>
      <c r="D996" s="26" t="e">
        <f>#VALUE!</f>
        <v>#VALUE!</v>
      </c>
      <c r="E996" s="18" t="e">
        <f>#VALUE!</f>
        <v>#VALUE!</v>
      </c>
      <c r="F996" s="18" t="e">
        <f>#VALUE!</f>
        <v>#VALUE!</v>
      </c>
      <c r="G996" s="22">
        <v>0</v>
      </c>
      <c r="H996" s="22">
        <v>0</v>
      </c>
      <c r="I996" s="19" t="e">
        <f>#VALUE!</f>
        <v>#VALUE!</v>
      </c>
      <c r="J996" s="19" t="e">
        <f>#VALUE!</f>
        <v>#VALUE!</v>
      </c>
      <c r="K996" s="22">
        <v>0</v>
      </c>
      <c r="L996" s="22">
        <v>0</v>
      </c>
      <c r="M996" s="17"/>
    </row>
    <row r="997" spans="1:13">
      <c r="A997" s="25">
        <v>992</v>
      </c>
      <c r="B997" s="26" t="e">
        <f>#VALUE!</f>
        <v>#VALUE!</v>
      </c>
      <c r="C997" s="26" t="e">
        <f>#VALUE!</f>
        <v>#VALUE!</v>
      </c>
      <c r="D997" s="26" t="e">
        <f>#VALUE!</f>
        <v>#VALUE!</v>
      </c>
      <c r="E997" s="18" t="e">
        <f>#VALUE!</f>
        <v>#VALUE!</v>
      </c>
      <c r="F997" s="18" t="e">
        <f>#VALUE!</f>
        <v>#VALUE!</v>
      </c>
      <c r="G997" s="22">
        <v>0</v>
      </c>
      <c r="H997" s="22">
        <v>0</v>
      </c>
      <c r="I997" s="19" t="e">
        <f>#VALUE!</f>
        <v>#VALUE!</v>
      </c>
      <c r="J997" s="19" t="e">
        <f>#VALUE!</f>
        <v>#VALUE!</v>
      </c>
      <c r="K997" s="22">
        <v>0</v>
      </c>
      <c r="L997" s="22">
        <v>0</v>
      </c>
      <c r="M997" s="17"/>
    </row>
    <row r="998" spans="1:13">
      <c r="A998" s="25">
        <v>993</v>
      </c>
      <c r="B998" s="26" t="e">
        <f>#VALUE!</f>
        <v>#VALUE!</v>
      </c>
      <c r="C998" s="26" t="e">
        <f>#VALUE!</f>
        <v>#VALUE!</v>
      </c>
      <c r="D998" s="26" t="e">
        <f>#VALUE!</f>
        <v>#VALUE!</v>
      </c>
      <c r="E998" s="18" t="e">
        <f>#VALUE!</f>
        <v>#VALUE!</v>
      </c>
      <c r="F998" s="18" t="e">
        <f>#VALUE!</f>
        <v>#VALUE!</v>
      </c>
      <c r="G998" s="22">
        <v>0</v>
      </c>
      <c r="H998" s="22">
        <v>0</v>
      </c>
      <c r="I998" s="19" t="e">
        <f>#VALUE!</f>
        <v>#VALUE!</v>
      </c>
      <c r="J998" s="19" t="e">
        <f>#VALUE!</f>
        <v>#VALUE!</v>
      </c>
      <c r="K998" s="22">
        <v>0</v>
      </c>
      <c r="L998" s="22">
        <v>0</v>
      </c>
      <c r="M998" s="17"/>
    </row>
    <row r="999" spans="1:13">
      <c r="A999" s="25">
        <v>994</v>
      </c>
      <c r="B999" s="26" t="e">
        <f>#VALUE!</f>
        <v>#VALUE!</v>
      </c>
      <c r="C999" s="26" t="e">
        <f>#VALUE!</f>
        <v>#VALUE!</v>
      </c>
      <c r="D999" s="26" t="e">
        <f>#VALUE!</f>
        <v>#VALUE!</v>
      </c>
      <c r="E999" s="18" t="e">
        <f>#VALUE!</f>
        <v>#VALUE!</v>
      </c>
      <c r="F999" s="18" t="e">
        <f>#VALUE!</f>
        <v>#VALUE!</v>
      </c>
      <c r="G999" s="22">
        <v>0</v>
      </c>
      <c r="H999" s="22">
        <v>0</v>
      </c>
      <c r="I999" s="19" t="e">
        <f>#VALUE!</f>
        <v>#VALUE!</v>
      </c>
      <c r="J999" s="19" t="e">
        <f>#VALUE!</f>
        <v>#VALUE!</v>
      </c>
      <c r="K999" s="22">
        <v>0</v>
      </c>
      <c r="L999" s="22">
        <v>0</v>
      </c>
      <c r="M999" s="17"/>
    </row>
    <row r="1000" spans="1:13">
      <c r="A1000" s="25">
        <v>995</v>
      </c>
      <c r="B1000" s="26" t="e">
        <f>#VALUE!</f>
        <v>#VALUE!</v>
      </c>
      <c r="C1000" s="26" t="e">
        <f>#VALUE!</f>
        <v>#VALUE!</v>
      </c>
      <c r="D1000" s="26" t="e">
        <f>#VALUE!</f>
        <v>#VALUE!</v>
      </c>
      <c r="E1000" s="18" t="e">
        <f>#VALUE!</f>
        <v>#VALUE!</v>
      </c>
      <c r="F1000" s="18" t="e">
        <f>#VALUE!</f>
        <v>#VALUE!</v>
      </c>
      <c r="G1000" s="22">
        <v>0</v>
      </c>
      <c r="H1000" s="22">
        <v>0</v>
      </c>
      <c r="I1000" s="19" t="e">
        <f>#VALUE!</f>
        <v>#VALUE!</v>
      </c>
      <c r="J1000" s="19" t="e">
        <f>#VALUE!</f>
        <v>#VALUE!</v>
      </c>
      <c r="K1000" s="22">
        <v>0</v>
      </c>
      <c r="L1000" s="22">
        <v>0</v>
      </c>
      <c r="M1000" s="17"/>
    </row>
    <row r="1001" spans="1:13">
      <c r="A1001" s="25">
        <v>996</v>
      </c>
      <c r="B1001" s="26" t="e">
        <f>#VALUE!</f>
        <v>#VALUE!</v>
      </c>
      <c r="C1001" s="26" t="e">
        <f>#VALUE!</f>
        <v>#VALUE!</v>
      </c>
      <c r="D1001" s="26" t="e">
        <f>#VALUE!</f>
        <v>#VALUE!</v>
      </c>
      <c r="E1001" s="18" t="e">
        <f>#VALUE!</f>
        <v>#VALUE!</v>
      </c>
      <c r="F1001" s="18" t="e">
        <f>#VALUE!</f>
        <v>#VALUE!</v>
      </c>
      <c r="G1001" s="22">
        <v>0</v>
      </c>
      <c r="H1001" s="22">
        <v>0</v>
      </c>
      <c r="I1001" s="19" t="e">
        <f>#VALUE!</f>
        <v>#VALUE!</v>
      </c>
      <c r="J1001" s="19" t="e">
        <f>#VALUE!</f>
        <v>#VALUE!</v>
      </c>
      <c r="K1001" s="22">
        <v>0</v>
      </c>
      <c r="L1001" s="22">
        <v>0</v>
      </c>
      <c r="M1001" s="17"/>
    </row>
    <row r="1002" spans="1:13">
      <c r="A1002" s="25">
        <v>997</v>
      </c>
      <c r="B1002" s="26" t="e">
        <f>#VALUE!</f>
        <v>#VALUE!</v>
      </c>
      <c r="C1002" s="26" t="e">
        <f>#VALUE!</f>
        <v>#VALUE!</v>
      </c>
      <c r="D1002" s="26" t="e">
        <f>#VALUE!</f>
        <v>#VALUE!</v>
      </c>
      <c r="E1002" s="18" t="e">
        <f>#VALUE!</f>
        <v>#VALUE!</v>
      </c>
      <c r="F1002" s="18" t="e">
        <f>#VALUE!</f>
        <v>#VALUE!</v>
      </c>
      <c r="G1002" s="22">
        <v>0</v>
      </c>
      <c r="H1002" s="22">
        <v>0</v>
      </c>
      <c r="I1002" s="19" t="e">
        <f>#VALUE!</f>
        <v>#VALUE!</v>
      </c>
      <c r="J1002" s="19" t="e">
        <f>#VALUE!</f>
        <v>#VALUE!</v>
      </c>
      <c r="K1002" s="22">
        <v>0</v>
      </c>
      <c r="L1002" s="22">
        <v>0</v>
      </c>
      <c r="M1002" s="17"/>
    </row>
    <row r="1003" spans="1:13">
      <c r="A1003" s="25">
        <v>998</v>
      </c>
      <c r="B1003" s="26" t="e">
        <f>#VALUE!</f>
        <v>#VALUE!</v>
      </c>
      <c r="C1003" s="26" t="e">
        <f>#VALUE!</f>
        <v>#VALUE!</v>
      </c>
      <c r="D1003" s="26" t="e">
        <f>#VALUE!</f>
        <v>#VALUE!</v>
      </c>
      <c r="E1003" s="18" t="e">
        <f>#VALUE!</f>
        <v>#VALUE!</v>
      </c>
      <c r="F1003" s="18" t="e">
        <f>#VALUE!</f>
        <v>#VALUE!</v>
      </c>
      <c r="G1003" s="22">
        <v>0</v>
      </c>
      <c r="H1003" s="22">
        <v>0</v>
      </c>
      <c r="I1003" s="19" t="e">
        <f>#VALUE!</f>
        <v>#VALUE!</v>
      </c>
      <c r="J1003" s="19" t="e">
        <f>#VALUE!</f>
        <v>#VALUE!</v>
      </c>
      <c r="K1003" s="22">
        <v>0</v>
      </c>
      <c r="L1003" s="22">
        <v>0</v>
      </c>
      <c r="M1003" s="17"/>
    </row>
    <row r="1004" spans="1:13">
      <c r="A1004" s="25">
        <v>999</v>
      </c>
      <c r="B1004" s="26" t="e">
        <f>#VALUE!</f>
        <v>#VALUE!</v>
      </c>
      <c r="C1004" s="26" t="e">
        <f>#VALUE!</f>
        <v>#VALUE!</v>
      </c>
      <c r="D1004" s="26" t="e">
        <f>#VALUE!</f>
        <v>#VALUE!</v>
      </c>
      <c r="E1004" s="18" t="e">
        <f>#VALUE!</f>
        <v>#VALUE!</v>
      </c>
      <c r="F1004" s="18" t="e">
        <f>#VALUE!</f>
        <v>#VALUE!</v>
      </c>
      <c r="G1004" s="22">
        <v>0</v>
      </c>
      <c r="H1004" s="22">
        <v>0</v>
      </c>
      <c r="I1004" s="19" t="e">
        <f>#VALUE!</f>
        <v>#VALUE!</v>
      </c>
      <c r="J1004" s="19" t="e">
        <f>#VALUE!</f>
        <v>#VALUE!</v>
      </c>
      <c r="K1004" s="22">
        <v>0</v>
      </c>
      <c r="L1004" s="22">
        <v>0</v>
      </c>
      <c r="M1004" s="17"/>
    </row>
    <row r="1005" spans="1:13">
      <c r="A1005" s="25">
        <v>1000</v>
      </c>
      <c r="B1005" s="26" t="e">
        <f>#VALUE!</f>
        <v>#VALUE!</v>
      </c>
      <c r="C1005" s="26" t="e">
        <f>#VALUE!</f>
        <v>#VALUE!</v>
      </c>
      <c r="D1005" s="26" t="e">
        <f>#VALUE!</f>
        <v>#VALUE!</v>
      </c>
      <c r="E1005" s="18" t="e">
        <f>#VALUE!</f>
        <v>#VALUE!</v>
      </c>
      <c r="F1005" s="18" t="e">
        <f>#VALUE!</f>
        <v>#VALUE!</v>
      </c>
      <c r="G1005" s="22">
        <v>0</v>
      </c>
      <c r="H1005" s="22">
        <v>0</v>
      </c>
      <c r="I1005" s="19" t="e">
        <f>#VALUE!</f>
        <v>#VALUE!</v>
      </c>
      <c r="J1005" s="19" t="e">
        <f>#VALUE!</f>
        <v>#VALUE!</v>
      </c>
      <c r="K1005" s="22">
        <v>0</v>
      </c>
      <c r="L1005" s="22">
        <v>0</v>
      </c>
      <c r="M1005" s="17"/>
    </row>
    <row r="1006" spans="1:13">
      <c r="A1006" s="25">
        <v>1001</v>
      </c>
      <c r="B1006" s="26" t="e">
        <f>#VALUE!</f>
        <v>#VALUE!</v>
      </c>
      <c r="C1006" s="26" t="e">
        <f>#VALUE!</f>
        <v>#VALUE!</v>
      </c>
      <c r="D1006" s="26" t="e">
        <f>#VALUE!</f>
        <v>#VALUE!</v>
      </c>
      <c r="E1006" s="18" t="e">
        <f>#VALUE!</f>
        <v>#VALUE!</v>
      </c>
      <c r="F1006" s="18" t="e">
        <f>#VALUE!</f>
        <v>#VALUE!</v>
      </c>
      <c r="G1006" s="22">
        <v>0</v>
      </c>
      <c r="H1006" s="22">
        <v>0</v>
      </c>
      <c r="I1006" s="19" t="e">
        <f>#VALUE!</f>
        <v>#VALUE!</v>
      </c>
      <c r="J1006" s="19" t="e">
        <f>#VALUE!</f>
        <v>#VALUE!</v>
      </c>
      <c r="K1006" s="22">
        <v>0</v>
      </c>
      <c r="L1006" s="22">
        <v>0</v>
      </c>
      <c r="M1006" s="17"/>
    </row>
    <row r="1007" spans="1:13">
      <c r="A1007" s="25">
        <v>1002</v>
      </c>
      <c r="B1007" s="26" t="e">
        <f>#VALUE!</f>
        <v>#VALUE!</v>
      </c>
      <c r="C1007" s="26" t="e">
        <f>#VALUE!</f>
        <v>#VALUE!</v>
      </c>
      <c r="D1007" s="26" t="e">
        <f>#VALUE!</f>
        <v>#VALUE!</v>
      </c>
      <c r="E1007" s="18" t="e">
        <f>#VALUE!</f>
        <v>#VALUE!</v>
      </c>
      <c r="F1007" s="18" t="e">
        <f>#VALUE!</f>
        <v>#VALUE!</v>
      </c>
      <c r="G1007" s="22">
        <v>0</v>
      </c>
      <c r="H1007" s="22">
        <v>0</v>
      </c>
      <c r="I1007" s="19" t="e">
        <f>#VALUE!</f>
        <v>#VALUE!</v>
      </c>
      <c r="J1007" s="19" t="e">
        <f>#VALUE!</f>
        <v>#VALUE!</v>
      </c>
      <c r="K1007" s="22">
        <v>0</v>
      </c>
      <c r="L1007" s="22">
        <v>0</v>
      </c>
      <c r="M1007" s="17"/>
    </row>
    <row r="1008" spans="1:13">
      <c r="A1008" s="25">
        <v>1003</v>
      </c>
      <c r="B1008" s="26" t="e">
        <f>#VALUE!</f>
        <v>#VALUE!</v>
      </c>
      <c r="C1008" s="26" t="e">
        <f>#VALUE!</f>
        <v>#VALUE!</v>
      </c>
      <c r="D1008" s="26" t="e">
        <f>#VALUE!</f>
        <v>#VALUE!</v>
      </c>
      <c r="E1008" s="18" t="e">
        <f>#VALUE!</f>
        <v>#VALUE!</v>
      </c>
      <c r="F1008" s="18" t="e">
        <f>#VALUE!</f>
        <v>#VALUE!</v>
      </c>
      <c r="G1008" s="22">
        <v>0</v>
      </c>
      <c r="H1008" s="22">
        <v>0</v>
      </c>
      <c r="I1008" s="19" t="e">
        <f>#VALUE!</f>
        <v>#VALUE!</v>
      </c>
      <c r="J1008" s="19" t="e">
        <f>#VALUE!</f>
        <v>#VALUE!</v>
      </c>
      <c r="K1008" s="22">
        <v>0</v>
      </c>
      <c r="L1008" s="22">
        <v>0</v>
      </c>
      <c r="M1008" s="17"/>
    </row>
    <row r="1009" spans="1:13">
      <c r="A1009" s="25">
        <v>1004</v>
      </c>
      <c r="B1009" s="26" t="e">
        <f>#VALUE!</f>
        <v>#VALUE!</v>
      </c>
      <c r="C1009" s="26" t="e">
        <f>#VALUE!</f>
        <v>#VALUE!</v>
      </c>
      <c r="D1009" s="26" t="e">
        <f>#VALUE!</f>
        <v>#VALUE!</v>
      </c>
      <c r="E1009" s="18" t="e">
        <f>#VALUE!</f>
        <v>#VALUE!</v>
      </c>
      <c r="F1009" s="18" t="e">
        <f>#VALUE!</f>
        <v>#VALUE!</v>
      </c>
      <c r="G1009" s="22">
        <v>0</v>
      </c>
      <c r="H1009" s="22">
        <v>0</v>
      </c>
      <c r="I1009" s="19" t="e">
        <f>#VALUE!</f>
        <v>#VALUE!</v>
      </c>
      <c r="J1009" s="19" t="e">
        <f>#VALUE!</f>
        <v>#VALUE!</v>
      </c>
      <c r="K1009" s="22">
        <v>0</v>
      </c>
      <c r="L1009" s="22">
        <v>0</v>
      </c>
      <c r="M1009" s="17"/>
    </row>
    <row r="1010" spans="1:13">
      <c r="A1010" s="25">
        <v>1005</v>
      </c>
      <c r="B1010" s="26" t="e">
        <f>#VALUE!</f>
        <v>#VALUE!</v>
      </c>
      <c r="C1010" s="26" t="e">
        <f>#VALUE!</f>
        <v>#VALUE!</v>
      </c>
      <c r="D1010" s="26" t="e">
        <f>#VALUE!</f>
        <v>#VALUE!</v>
      </c>
      <c r="E1010" s="18" t="e">
        <f>#VALUE!</f>
        <v>#VALUE!</v>
      </c>
      <c r="F1010" s="18" t="e">
        <f>#VALUE!</f>
        <v>#VALUE!</v>
      </c>
      <c r="G1010" s="22">
        <v>0</v>
      </c>
      <c r="H1010" s="22">
        <v>0</v>
      </c>
      <c r="I1010" s="19" t="e">
        <f>#VALUE!</f>
        <v>#VALUE!</v>
      </c>
      <c r="J1010" s="19" t="e">
        <f>#VALUE!</f>
        <v>#VALUE!</v>
      </c>
      <c r="K1010" s="22">
        <v>0</v>
      </c>
      <c r="L1010" s="22">
        <v>0</v>
      </c>
      <c r="M1010" s="17"/>
    </row>
    <row r="1011" spans="1:13">
      <c r="A1011" s="25">
        <v>1006</v>
      </c>
      <c r="B1011" s="26" t="e">
        <f>#VALUE!</f>
        <v>#VALUE!</v>
      </c>
      <c r="C1011" s="26" t="e">
        <f>#VALUE!</f>
        <v>#VALUE!</v>
      </c>
      <c r="D1011" s="26" t="e">
        <f>#VALUE!</f>
        <v>#VALUE!</v>
      </c>
      <c r="E1011" s="18" t="e">
        <f>#VALUE!</f>
        <v>#VALUE!</v>
      </c>
      <c r="F1011" s="18" t="e">
        <f>#VALUE!</f>
        <v>#VALUE!</v>
      </c>
      <c r="G1011" s="22">
        <v>0</v>
      </c>
      <c r="H1011" s="22">
        <v>0</v>
      </c>
      <c r="I1011" s="19" t="e">
        <f>#VALUE!</f>
        <v>#VALUE!</v>
      </c>
      <c r="J1011" s="19" t="e">
        <f>#VALUE!</f>
        <v>#VALUE!</v>
      </c>
      <c r="K1011" s="22">
        <v>0</v>
      </c>
      <c r="L1011" s="22">
        <v>0</v>
      </c>
      <c r="M1011" s="17"/>
    </row>
    <row r="1012" spans="1:13">
      <c r="A1012" s="25">
        <v>1007</v>
      </c>
      <c r="B1012" s="26" t="e">
        <f>#VALUE!</f>
        <v>#VALUE!</v>
      </c>
      <c r="C1012" s="26" t="e">
        <f>#VALUE!</f>
        <v>#VALUE!</v>
      </c>
      <c r="D1012" s="26" t="e">
        <f>#VALUE!</f>
        <v>#VALUE!</v>
      </c>
      <c r="E1012" s="18" t="e">
        <f>#VALUE!</f>
        <v>#VALUE!</v>
      </c>
      <c r="F1012" s="18" t="e">
        <f>#VALUE!</f>
        <v>#VALUE!</v>
      </c>
      <c r="G1012" s="22">
        <v>0</v>
      </c>
      <c r="H1012" s="22">
        <v>0</v>
      </c>
      <c r="I1012" s="19" t="e">
        <f>#VALUE!</f>
        <v>#VALUE!</v>
      </c>
      <c r="J1012" s="19" t="e">
        <f>#VALUE!</f>
        <v>#VALUE!</v>
      </c>
      <c r="K1012" s="22">
        <v>0</v>
      </c>
      <c r="L1012" s="22">
        <v>0</v>
      </c>
      <c r="M1012" s="17"/>
    </row>
    <row r="1013" spans="1:13">
      <c r="A1013" s="25">
        <v>1008</v>
      </c>
      <c r="B1013" s="26" t="e">
        <f>#VALUE!</f>
        <v>#VALUE!</v>
      </c>
      <c r="C1013" s="26" t="e">
        <f>#VALUE!</f>
        <v>#VALUE!</v>
      </c>
      <c r="D1013" s="26" t="e">
        <f>#VALUE!</f>
        <v>#VALUE!</v>
      </c>
      <c r="E1013" s="18" t="e">
        <f>#VALUE!</f>
        <v>#VALUE!</v>
      </c>
      <c r="F1013" s="18" t="e">
        <f>#VALUE!</f>
        <v>#VALUE!</v>
      </c>
      <c r="G1013" s="22">
        <v>0</v>
      </c>
      <c r="H1013" s="22">
        <v>0</v>
      </c>
      <c r="I1013" s="19" t="e">
        <f>#VALUE!</f>
        <v>#VALUE!</v>
      </c>
      <c r="J1013" s="19" t="e">
        <f>#VALUE!</f>
        <v>#VALUE!</v>
      </c>
      <c r="K1013" s="22">
        <v>0</v>
      </c>
      <c r="L1013" s="22">
        <v>0</v>
      </c>
      <c r="M1013" s="17"/>
    </row>
    <row r="1014" spans="1:13">
      <c r="A1014" s="25">
        <v>1009</v>
      </c>
      <c r="B1014" s="26" t="e">
        <f>#VALUE!</f>
        <v>#VALUE!</v>
      </c>
      <c r="C1014" s="26" t="e">
        <f>#VALUE!</f>
        <v>#VALUE!</v>
      </c>
      <c r="D1014" s="26" t="e">
        <f>#VALUE!</f>
        <v>#VALUE!</v>
      </c>
      <c r="E1014" s="18" t="e">
        <f>#VALUE!</f>
        <v>#VALUE!</v>
      </c>
      <c r="F1014" s="18" t="e">
        <f>#VALUE!</f>
        <v>#VALUE!</v>
      </c>
      <c r="G1014" s="22">
        <v>0</v>
      </c>
      <c r="H1014" s="22">
        <v>0</v>
      </c>
      <c r="I1014" s="19" t="e">
        <f>#VALUE!</f>
        <v>#VALUE!</v>
      </c>
      <c r="J1014" s="19" t="e">
        <f>#VALUE!</f>
        <v>#VALUE!</v>
      </c>
      <c r="K1014" s="22">
        <v>0</v>
      </c>
      <c r="L1014" s="22">
        <v>0</v>
      </c>
      <c r="M1014" s="17"/>
    </row>
    <row r="1015" spans="1:13">
      <c r="A1015" s="25">
        <v>1010</v>
      </c>
      <c r="B1015" s="26" t="e">
        <f>#VALUE!</f>
        <v>#VALUE!</v>
      </c>
      <c r="C1015" s="26" t="e">
        <f>#VALUE!</f>
        <v>#VALUE!</v>
      </c>
      <c r="D1015" s="26" t="e">
        <f>#VALUE!</f>
        <v>#VALUE!</v>
      </c>
      <c r="E1015" s="18" t="e">
        <f>#VALUE!</f>
        <v>#VALUE!</v>
      </c>
      <c r="F1015" s="18" t="e">
        <f>#VALUE!</f>
        <v>#VALUE!</v>
      </c>
      <c r="G1015" s="22">
        <v>0</v>
      </c>
      <c r="H1015" s="22">
        <v>0</v>
      </c>
      <c r="I1015" s="19" t="e">
        <f>#VALUE!</f>
        <v>#VALUE!</v>
      </c>
      <c r="J1015" s="19" t="e">
        <f>#VALUE!</f>
        <v>#VALUE!</v>
      </c>
      <c r="K1015" s="22">
        <v>0</v>
      </c>
      <c r="L1015" s="22">
        <v>0</v>
      </c>
      <c r="M1015" s="17"/>
    </row>
    <row r="1016" spans="1:13">
      <c r="A1016" s="25">
        <v>1011</v>
      </c>
      <c r="B1016" s="26" t="e">
        <f>#VALUE!</f>
        <v>#VALUE!</v>
      </c>
      <c r="C1016" s="26" t="e">
        <f>#VALUE!</f>
        <v>#VALUE!</v>
      </c>
      <c r="D1016" s="26" t="e">
        <f>#VALUE!</f>
        <v>#VALUE!</v>
      </c>
      <c r="E1016" s="18" t="e">
        <f>#VALUE!</f>
        <v>#VALUE!</v>
      </c>
      <c r="F1016" s="18" t="e">
        <f>#VALUE!</f>
        <v>#VALUE!</v>
      </c>
      <c r="G1016" s="22">
        <v>0</v>
      </c>
      <c r="H1016" s="22">
        <v>0</v>
      </c>
      <c r="I1016" s="19" t="e">
        <f>#VALUE!</f>
        <v>#VALUE!</v>
      </c>
      <c r="J1016" s="19" t="e">
        <f>#VALUE!</f>
        <v>#VALUE!</v>
      </c>
      <c r="K1016" s="22">
        <v>0</v>
      </c>
      <c r="L1016" s="22">
        <v>0</v>
      </c>
      <c r="M1016" s="17"/>
    </row>
    <row r="1017" spans="1:13">
      <c r="A1017" s="25">
        <v>1012</v>
      </c>
      <c r="B1017" s="26" t="e">
        <f>#VALUE!</f>
        <v>#VALUE!</v>
      </c>
      <c r="C1017" s="26" t="e">
        <f>#VALUE!</f>
        <v>#VALUE!</v>
      </c>
      <c r="D1017" s="26" t="e">
        <f>#VALUE!</f>
        <v>#VALUE!</v>
      </c>
      <c r="E1017" s="18" t="e">
        <f>#VALUE!</f>
        <v>#VALUE!</v>
      </c>
      <c r="F1017" s="18" t="e">
        <f>#VALUE!</f>
        <v>#VALUE!</v>
      </c>
      <c r="G1017" s="22">
        <v>0</v>
      </c>
      <c r="H1017" s="22">
        <v>0</v>
      </c>
      <c r="I1017" s="19" t="e">
        <f>#VALUE!</f>
        <v>#VALUE!</v>
      </c>
      <c r="J1017" s="19" t="e">
        <f>#VALUE!</f>
        <v>#VALUE!</v>
      </c>
      <c r="K1017" s="22">
        <v>0</v>
      </c>
      <c r="L1017" s="22">
        <v>0</v>
      </c>
      <c r="M1017" s="17"/>
    </row>
    <row r="1018" spans="1:13">
      <c r="A1018" s="25">
        <v>1013</v>
      </c>
      <c r="B1018" s="26" t="e">
        <f>#VALUE!</f>
        <v>#VALUE!</v>
      </c>
      <c r="C1018" s="26" t="e">
        <f>#VALUE!</f>
        <v>#VALUE!</v>
      </c>
      <c r="D1018" s="26" t="e">
        <f>#VALUE!</f>
        <v>#VALUE!</v>
      </c>
      <c r="E1018" s="18" t="e">
        <f>#VALUE!</f>
        <v>#VALUE!</v>
      </c>
      <c r="F1018" s="18" t="e">
        <f>#VALUE!</f>
        <v>#VALUE!</v>
      </c>
      <c r="G1018" s="22">
        <v>0</v>
      </c>
      <c r="H1018" s="22">
        <v>0</v>
      </c>
      <c r="I1018" s="19" t="e">
        <f>#VALUE!</f>
        <v>#VALUE!</v>
      </c>
      <c r="J1018" s="19" t="e">
        <f>#VALUE!</f>
        <v>#VALUE!</v>
      </c>
      <c r="K1018" s="22">
        <v>0</v>
      </c>
      <c r="L1018" s="22">
        <v>0</v>
      </c>
      <c r="M1018" s="17"/>
    </row>
    <row r="1019" spans="1:13">
      <c r="A1019" s="25">
        <v>1014</v>
      </c>
      <c r="B1019" s="26" t="e">
        <f>#VALUE!</f>
        <v>#VALUE!</v>
      </c>
      <c r="C1019" s="26" t="e">
        <f>#VALUE!</f>
        <v>#VALUE!</v>
      </c>
      <c r="D1019" s="26" t="e">
        <f>#VALUE!</f>
        <v>#VALUE!</v>
      </c>
      <c r="E1019" s="18" t="e">
        <f>#VALUE!</f>
        <v>#VALUE!</v>
      </c>
      <c r="F1019" s="18" t="e">
        <f>#VALUE!</f>
        <v>#VALUE!</v>
      </c>
      <c r="G1019" s="22">
        <v>0</v>
      </c>
      <c r="H1019" s="22">
        <v>0</v>
      </c>
      <c r="I1019" s="19" t="e">
        <f>#VALUE!</f>
        <v>#VALUE!</v>
      </c>
      <c r="J1019" s="19" t="e">
        <f>#VALUE!</f>
        <v>#VALUE!</v>
      </c>
      <c r="K1019" s="22">
        <v>0</v>
      </c>
      <c r="L1019" s="22">
        <v>0</v>
      </c>
      <c r="M1019" s="17"/>
    </row>
    <row r="1020" spans="1:13">
      <c r="A1020" s="25">
        <v>1015</v>
      </c>
      <c r="B1020" s="26" t="e">
        <f>#VALUE!</f>
        <v>#VALUE!</v>
      </c>
      <c r="C1020" s="26" t="e">
        <f>#VALUE!</f>
        <v>#VALUE!</v>
      </c>
      <c r="D1020" s="26" t="e">
        <f>#VALUE!</f>
        <v>#VALUE!</v>
      </c>
      <c r="E1020" s="18" t="e">
        <f>#VALUE!</f>
        <v>#VALUE!</v>
      </c>
      <c r="F1020" s="18" t="e">
        <f>#VALUE!</f>
        <v>#VALUE!</v>
      </c>
      <c r="G1020" s="22">
        <v>0</v>
      </c>
      <c r="H1020" s="22">
        <v>0</v>
      </c>
      <c r="I1020" s="19" t="e">
        <f>#VALUE!</f>
        <v>#VALUE!</v>
      </c>
      <c r="J1020" s="19" t="e">
        <f>#VALUE!</f>
        <v>#VALUE!</v>
      </c>
      <c r="K1020" s="22">
        <v>0</v>
      </c>
      <c r="L1020" s="22">
        <v>0</v>
      </c>
      <c r="M1020" s="17"/>
    </row>
    <row r="1021" spans="1:13">
      <c r="A1021" s="25">
        <v>1016</v>
      </c>
      <c r="B1021" s="26" t="e">
        <f>#VALUE!</f>
        <v>#VALUE!</v>
      </c>
      <c r="C1021" s="26" t="e">
        <f>#VALUE!</f>
        <v>#VALUE!</v>
      </c>
      <c r="D1021" s="26" t="e">
        <f>#VALUE!</f>
        <v>#VALUE!</v>
      </c>
      <c r="E1021" s="18" t="e">
        <f>#VALUE!</f>
        <v>#VALUE!</v>
      </c>
      <c r="F1021" s="18" t="e">
        <f>#VALUE!</f>
        <v>#VALUE!</v>
      </c>
      <c r="G1021" s="22">
        <v>0</v>
      </c>
      <c r="H1021" s="22">
        <v>0</v>
      </c>
      <c r="I1021" s="19" t="e">
        <f>#VALUE!</f>
        <v>#VALUE!</v>
      </c>
      <c r="J1021" s="19" t="e">
        <f>#VALUE!</f>
        <v>#VALUE!</v>
      </c>
      <c r="K1021" s="22">
        <v>0</v>
      </c>
      <c r="L1021" s="22">
        <v>0</v>
      </c>
      <c r="M1021" s="17"/>
    </row>
    <row r="1022" spans="1:13">
      <c r="A1022" s="25">
        <v>1017</v>
      </c>
      <c r="B1022" s="26" t="e">
        <f>#VALUE!</f>
        <v>#VALUE!</v>
      </c>
      <c r="C1022" s="26" t="e">
        <f>#VALUE!</f>
        <v>#VALUE!</v>
      </c>
      <c r="D1022" s="26" t="e">
        <f>#VALUE!</f>
        <v>#VALUE!</v>
      </c>
      <c r="E1022" s="18" t="e">
        <f>#VALUE!</f>
        <v>#VALUE!</v>
      </c>
      <c r="F1022" s="18" t="e">
        <f>#VALUE!</f>
        <v>#VALUE!</v>
      </c>
      <c r="G1022" s="22">
        <v>0</v>
      </c>
      <c r="H1022" s="22">
        <v>0</v>
      </c>
      <c r="I1022" s="19" t="e">
        <f>#VALUE!</f>
        <v>#VALUE!</v>
      </c>
      <c r="J1022" s="19" t="e">
        <f>#VALUE!</f>
        <v>#VALUE!</v>
      </c>
      <c r="K1022" s="22">
        <v>0</v>
      </c>
      <c r="L1022" s="22">
        <v>0</v>
      </c>
      <c r="M1022" s="17"/>
    </row>
    <row r="1023" spans="1:13">
      <c r="A1023" s="25">
        <v>1018</v>
      </c>
      <c r="B1023" s="26" t="e">
        <f>#VALUE!</f>
        <v>#VALUE!</v>
      </c>
      <c r="C1023" s="26" t="e">
        <f>#VALUE!</f>
        <v>#VALUE!</v>
      </c>
      <c r="D1023" s="26" t="e">
        <f>#VALUE!</f>
        <v>#VALUE!</v>
      </c>
      <c r="E1023" s="18" t="e">
        <f>#VALUE!</f>
        <v>#VALUE!</v>
      </c>
      <c r="F1023" s="18" t="e">
        <f>#VALUE!</f>
        <v>#VALUE!</v>
      </c>
      <c r="G1023" s="22">
        <v>0</v>
      </c>
      <c r="H1023" s="22">
        <v>0</v>
      </c>
      <c r="I1023" s="19" t="e">
        <f>#VALUE!</f>
        <v>#VALUE!</v>
      </c>
      <c r="J1023" s="19" t="e">
        <f>#VALUE!</f>
        <v>#VALUE!</v>
      </c>
      <c r="K1023" s="22">
        <v>0</v>
      </c>
      <c r="L1023" s="22">
        <v>0</v>
      </c>
      <c r="M1023" s="17"/>
    </row>
    <row r="1024" spans="1:13">
      <c r="A1024" s="25">
        <v>1019</v>
      </c>
      <c r="B1024" s="26" t="e">
        <f>#VALUE!</f>
        <v>#VALUE!</v>
      </c>
      <c r="C1024" s="26" t="e">
        <f>#VALUE!</f>
        <v>#VALUE!</v>
      </c>
      <c r="D1024" s="26" t="e">
        <f>#VALUE!</f>
        <v>#VALUE!</v>
      </c>
      <c r="E1024" s="18" t="e">
        <f>#VALUE!</f>
        <v>#VALUE!</v>
      </c>
      <c r="F1024" s="18" t="e">
        <f>#VALUE!</f>
        <v>#VALUE!</v>
      </c>
      <c r="G1024" s="22">
        <v>0</v>
      </c>
      <c r="H1024" s="22">
        <v>0</v>
      </c>
      <c r="I1024" s="19" t="e">
        <f>#VALUE!</f>
        <v>#VALUE!</v>
      </c>
      <c r="J1024" s="19" t="e">
        <f>#VALUE!</f>
        <v>#VALUE!</v>
      </c>
      <c r="K1024" s="22">
        <v>0</v>
      </c>
      <c r="L1024" s="22">
        <v>0</v>
      </c>
      <c r="M1024" s="17"/>
    </row>
    <row r="1025" spans="1:13">
      <c r="A1025" s="25">
        <v>1020</v>
      </c>
      <c r="B1025" s="26" t="e">
        <f>#VALUE!</f>
        <v>#VALUE!</v>
      </c>
      <c r="C1025" s="26" t="e">
        <f>#VALUE!</f>
        <v>#VALUE!</v>
      </c>
      <c r="D1025" s="26" t="e">
        <f>#VALUE!</f>
        <v>#VALUE!</v>
      </c>
      <c r="E1025" s="18" t="e">
        <f>#VALUE!</f>
        <v>#VALUE!</v>
      </c>
      <c r="F1025" s="18" t="e">
        <f>#VALUE!</f>
        <v>#VALUE!</v>
      </c>
      <c r="G1025" s="22">
        <v>0</v>
      </c>
      <c r="H1025" s="22">
        <v>0</v>
      </c>
      <c r="I1025" s="19" t="e">
        <f>#VALUE!</f>
        <v>#VALUE!</v>
      </c>
      <c r="J1025" s="19" t="e">
        <f>#VALUE!</f>
        <v>#VALUE!</v>
      </c>
      <c r="K1025" s="22">
        <v>0</v>
      </c>
      <c r="L1025" s="22">
        <v>0</v>
      </c>
      <c r="M1025" s="17"/>
    </row>
    <row r="1026" spans="1:13">
      <c r="A1026" s="25">
        <v>1021</v>
      </c>
      <c r="B1026" s="26" t="e">
        <f>#VALUE!</f>
        <v>#VALUE!</v>
      </c>
      <c r="C1026" s="26" t="e">
        <f>#VALUE!</f>
        <v>#VALUE!</v>
      </c>
      <c r="D1026" s="26" t="e">
        <f>#VALUE!</f>
        <v>#VALUE!</v>
      </c>
      <c r="E1026" s="18" t="e">
        <f>#VALUE!</f>
        <v>#VALUE!</v>
      </c>
      <c r="F1026" s="18" t="e">
        <f>#VALUE!</f>
        <v>#VALUE!</v>
      </c>
      <c r="G1026" s="22">
        <v>0</v>
      </c>
      <c r="H1026" s="22">
        <v>0</v>
      </c>
      <c r="I1026" s="19" t="e">
        <f>#VALUE!</f>
        <v>#VALUE!</v>
      </c>
      <c r="J1026" s="19" t="e">
        <f>#VALUE!</f>
        <v>#VALUE!</v>
      </c>
      <c r="K1026" s="22">
        <v>0</v>
      </c>
      <c r="L1026" s="22">
        <v>0</v>
      </c>
      <c r="M1026" s="17"/>
    </row>
    <row r="1027" spans="1:13">
      <c r="A1027" s="25">
        <v>1022</v>
      </c>
      <c r="B1027" s="26" t="e">
        <f>#VALUE!</f>
        <v>#VALUE!</v>
      </c>
      <c r="C1027" s="26" t="e">
        <f>#VALUE!</f>
        <v>#VALUE!</v>
      </c>
      <c r="D1027" s="26" t="e">
        <f>#VALUE!</f>
        <v>#VALUE!</v>
      </c>
      <c r="E1027" s="18" t="e">
        <f>#VALUE!</f>
        <v>#VALUE!</v>
      </c>
      <c r="F1027" s="18" t="e">
        <f>#VALUE!</f>
        <v>#VALUE!</v>
      </c>
      <c r="G1027" s="22">
        <v>0</v>
      </c>
      <c r="H1027" s="22">
        <v>0</v>
      </c>
      <c r="I1027" s="19" t="e">
        <f>#VALUE!</f>
        <v>#VALUE!</v>
      </c>
      <c r="J1027" s="19" t="e">
        <f>#VALUE!</f>
        <v>#VALUE!</v>
      </c>
      <c r="K1027" s="22">
        <v>0</v>
      </c>
      <c r="L1027" s="22">
        <v>0</v>
      </c>
      <c r="M1027" s="17"/>
    </row>
    <row r="1028" spans="1:13">
      <c r="A1028" s="25">
        <v>1023</v>
      </c>
      <c r="B1028" s="26" t="e">
        <f>#VALUE!</f>
        <v>#VALUE!</v>
      </c>
      <c r="C1028" s="26" t="e">
        <f>#VALUE!</f>
        <v>#VALUE!</v>
      </c>
      <c r="D1028" s="26" t="e">
        <f>#VALUE!</f>
        <v>#VALUE!</v>
      </c>
      <c r="E1028" s="18" t="e">
        <f>#VALUE!</f>
        <v>#VALUE!</v>
      </c>
      <c r="F1028" s="18" t="e">
        <f>#VALUE!</f>
        <v>#VALUE!</v>
      </c>
      <c r="G1028" s="22">
        <v>0</v>
      </c>
      <c r="H1028" s="22">
        <v>0</v>
      </c>
      <c r="I1028" s="19" t="e">
        <f>#VALUE!</f>
        <v>#VALUE!</v>
      </c>
      <c r="J1028" s="19" t="e">
        <f>#VALUE!</f>
        <v>#VALUE!</v>
      </c>
      <c r="K1028" s="22">
        <v>0</v>
      </c>
      <c r="L1028" s="22">
        <v>0</v>
      </c>
      <c r="M1028" s="17"/>
    </row>
    <row r="1029" spans="1:13">
      <c r="A1029" s="25">
        <v>1024</v>
      </c>
      <c r="B1029" s="26" t="e">
        <f>#VALUE!</f>
        <v>#VALUE!</v>
      </c>
      <c r="C1029" s="26" t="e">
        <f>#VALUE!</f>
        <v>#VALUE!</v>
      </c>
      <c r="D1029" s="26" t="e">
        <f>#VALUE!</f>
        <v>#VALUE!</v>
      </c>
      <c r="E1029" s="18" t="e">
        <f>#VALUE!</f>
        <v>#VALUE!</v>
      </c>
      <c r="F1029" s="18" t="e">
        <f>#VALUE!</f>
        <v>#VALUE!</v>
      </c>
      <c r="G1029" s="22">
        <v>0</v>
      </c>
      <c r="H1029" s="22">
        <v>0</v>
      </c>
      <c r="I1029" s="19" t="e">
        <f>#VALUE!</f>
        <v>#VALUE!</v>
      </c>
      <c r="J1029" s="19" t="e">
        <f>#VALUE!</f>
        <v>#VALUE!</v>
      </c>
      <c r="K1029" s="22">
        <v>0</v>
      </c>
      <c r="L1029" s="22">
        <v>0</v>
      </c>
      <c r="M1029" s="17"/>
    </row>
    <row r="1030" spans="1:13">
      <c r="A1030" s="25">
        <v>1025</v>
      </c>
      <c r="B1030" s="26" t="e">
        <f>#VALUE!</f>
        <v>#VALUE!</v>
      </c>
      <c r="C1030" s="26" t="e">
        <f>#VALUE!</f>
        <v>#VALUE!</v>
      </c>
      <c r="D1030" s="26" t="e">
        <f>#VALUE!</f>
        <v>#VALUE!</v>
      </c>
      <c r="E1030" s="18" t="e">
        <f>#VALUE!</f>
        <v>#VALUE!</v>
      </c>
      <c r="F1030" s="18" t="e">
        <f>#VALUE!</f>
        <v>#VALUE!</v>
      </c>
      <c r="G1030" s="22">
        <v>0</v>
      </c>
      <c r="H1030" s="22">
        <v>0</v>
      </c>
      <c r="I1030" s="19" t="e">
        <f>#VALUE!</f>
        <v>#VALUE!</v>
      </c>
      <c r="J1030" s="19" t="e">
        <f>#VALUE!</f>
        <v>#VALUE!</v>
      </c>
      <c r="K1030" s="22">
        <v>0</v>
      </c>
      <c r="L1030" s="22">
        <v>0</v>
      </c>
      <c r="M1030" s="17"/>
    </row>
    <row r="1031" spans="1:13">
      <c r="A1031" s="25">
        <v>1026</v>
      </c>
      <c r="B1031" s="26" t="e">
        <f>#VALUE!</f>
        <v>#VALUE!</v>
      </c>
      <c r="C1031" s="26" t="e">
        <f>#VALUE!</f>
        <v>#VALUE!</v>
      </c>
      <c r="D1031" s="26" t="e">
        <f>#VALUE!</f>
        <v>#VALUE!</v>
      </c>
      <c r="E1031" s="18" t="e">
        <f>#VALUE!</f>
        <v>#VALUE!</v>
      </c>
      <c r="F1031" s="18" t="e">
        <f>#VALUE!</f>
        <v>#VALUE!</v>
      </c>
      <c r="G1031" s="22">
        <v>0</v>
      </c>
      <c r="H1031" s="22">
        <v>0</v>
      </c>
      <c r="I1031" s="19" t="e">
        <f>#VALUE!</f>
        <v>#VALUE!</v>
      </c>
      <c r="J1031" s="19" t="e">
        <f>#VALUE!</f>
        <v>#VALUE!</v>
      </c>
      <c r="K1031" s="22">
        <v>0</v>
      </c>
      <c r="L1031" s="22">
        <v>0</v>
      </c>
      <c r="M1031" s="17"/>
    </row>
    <row r="1032" spans="1:13">
      <c r="A1032" s="25">
        <v>1027</v>
      </c>
      <c r="B1032" s="26" t="e">
        <f>#VALUE!</f>
        <v>#VALUE!</v>
      </c>
      <c r="C1032" s="26" t="e">
        <f>#VALUE!</f>
        <v>#VALUE!</v>
      </c>
      <c r="D1032" s="26" t="e">
        <f>#VALUE!</f>
        <v>#VALUE!</v>
      </c>
      <c r="E1032" s="18" t="e">
        <f>#VALUE!</f>
        <v>#VALUE!</v>
      </c>
      <c r="F1032" s="18" t="e">
        <f>#VALUE!</f>
        <v>#VALUE!</v>
      </c>
      <c r="G1032" s="22">
        <v>0</v>
      </c>
      <c r="H1032" s="22">
        <v>0</v>
      </c>
      <c r="I1032" s="19" t="e">
        <f>#VALUE!</f>
        <v>#VALUE!</v>
      </c>
      <c r="J1032" s="19" t="e">
        <f>#VALUE!</f>
        <v>#VALUE!</v>
      </c>
      <c r="K1032" s="22">
        <v>0</v>
      </c>
      <c r="L1032" s="22">
        <v>0</v>
      </c>
      <c r="M1032" s="17"/>
    </row>
    <row r="1033" spans="1:13">
      <c r="A1033" s="25">
        <v>1028</v>
      </c>
      <c r="B1033" s="26" t="e">
        <f>#VALUE!</f>
        <v>#VALUE!</v>
      </c>
      <c r="C1033" s="26" t="e">
        <f>#VALUE!</f>
        <v>#VALUE!</v>
      </c>
      <c r="D1033" s="26" t="e">
        <f>#VALUE!</f>
        <v>#VALUE!</v>
      </c>
      <c r="E1033" s="18" t="e">
        <f>#VALUE!</f>
        <v>#VALUE!</v>
      </c>
      <c r="F1033" s="18" t="e">
        <f>#VALUE!</f>
        <v>#VALUE!</v>
      </c>
      <c r="G1033" s="22">
        <v>0</v>
      </c>
      <c r="H1033" s="22">
        <v>0</v>
      </c>
      <c r="I1033" s="19" t="e">
        <f>#VALUE!</f>
        <v>#VALUE!</v>
      </c>
      <c r="J1033" s="19" t="e">
        <f>#VALUE!</f>
        <v>#VALUE!</v>
      </c>
      <c r="K1033" s="22">
        <v>0</v>
      </c>
      <c r="L1033" s="22">
        <v>0</v>
      </c>
      <c r="M1033" s="17"/>
    </row>
    <row r="1034" spans="1:13">
      <c r="A1034" s="25">
        <v>1029</v>
      </c>
      <c r="B1034" s="26" t="e">
        <f>#VALUE!</f>
        <v>#VALUE!</v>
      </c>
      <c r="C1034" s="26" t="e">
        <f>#VALUE!</f>
        <v>#VALUE!</v>
      </c>
      <c r="D1034" s="26" t="e">
        <f>#VALUE!</f>
        <v>#VALUE!</v>
      </c>
      <c r="E1034" s="18" t="e">
        <f>#VALUE!</f>
        <v>#VALUE!</v>
      </c>
      <c r="F1034" s="18" t="e">
        <f>#VALUE!</f>
        <v>#VALUE!</v>
      </c>
      <c r="G1034" s="22">
        <v>0</v>
      </c>
      <c r="H1034" s="22">
        <v>0</v>
      </c>
      <c r="I1034" s="19" t="e">
        <f>#VALUE!</f>
        <v>#VALUE!</v>
      </c>
      <c r="J1034" s="19" t="e">
        <f>#VALUE!</f>
        <v>#VALUE!</v>
      </c>
      <c r="K1034" s="22">
        <v>0</v>
      </c>
      <c r="L1034" s="22">
        <v>0</v>
      </c>
      <c r="M1034" s="17"/>
    </row>
    <row r="1035" spans="1:13">
      <c r="A1035" s="25">
        <v>1030</v>
      </c>
      <c r="B1035" s="26" t="e">
        <f>#VALUE!</f>
        <v>#VALUE!</v>
      </c>
      <c r="C1035" s="26" t="e">
        <f>#VALUE!</f>
        <v>#VALUE!</v>
      </c>
      <c r="D1035" s="26" t="e">
        <f>#VALUE!</f>
        <v>#VALUE!</v>
      </c>
      <c r="E1035" s="18" t="e">
        <f>#VALUE!</f>
        <v>#VALUE!</v>
      </c>
      <c r="F1035" s="18" t="e">
        <f>#VALUE!</f>
        <v>#VALUE!</v>
      </c>
      <c r="G1035" s="22">
        <v>0</v>
      </c>
      <c r="H1035" s="22">
        <v>0</v>
      </c>
      <c r="I1035" s="19" t="e">
        <f>#VALUE!</f>
        <v>#VALUE!</v>
      </c>
      <c r="J1035" s="19" t="e">
        <f>#VALUE!</f>
        <v>#VALUE!</v>
      </c>
      <c r="K1035" s="22">
        <v>0</v>
      </c>
      <c r="L1035" s="22">
        <v>0</v>
      </c>
      <c r="M1035" s="17"/>
    </row>
    <row r="1036" spans="1:13">
      <c r="A1036" s="25">
        <v>1031</v>
      </c>
      <c r="B1036" s="26" t="e">
        <f>#VALUE!</f>
        <v>#VALUE!</v>
      </c>
      <c r="C1036" s="26" t="e">
        <f>#VALUE!</f>
        <v>#VALUE!</v>
      </c>
      <c r="D1036" s="26" t="e">
        <f>#VALUE!</f>
        <v>#VALUE!</v>
      </c>
      <c r="E1036" s="18" t="e">
        <f>#VALUE!</f>
        <v>#VALUE!</v>
      </c>
      <c r="F1036" s="18" t="e">
        <f>#VALUE!</f>
        <v>#VALUE!</v>
      </c>
      <c r="G1036" s="22">
        <v>0</v>
      </c>
      <c r="H1036" s="22">
        <v>0</v>
      </c>
      <c r="I1036" s="19" t="e">
        <f>#VALUE!</f>
        <v>#VALUE!</v>
      </c>
      <c r="J1036" s="19" t="e">
        <f>#VALUE!</f>
        <v>#VALUE!</v>
      </c>
      <c r="K1036" s="22">
        <v>0</v>
      </c>
      <c r="L1036" s="22">
        <v>0</v>
      </c>
      <c r="M1036" s="17"/>
    </row>
    <row r="1037" spans="1:13">
      <c r="A1037" s="25">
        <v>1032</v>
      </c>
      <c r="B1037" s="26" t="e">
        <f>#VALUE!</f>
        <v>#VALUE!</v>
      </c>
      <c r="C1037" s="26" t="e">
        <f>#VALUE!</f>
        <v>#VALUE!</v>
      </c>
      <c r="D1037" s="26" t="e">
        <f>#VALUE!</f>
        <v>#VALUE!</v>
      </c>
      <c r="E1037" s="18" t="e">
        <f>#VALUE!</f>
        <v>#VALUE!</v>
      </c>
      <c r="F1037" s="18" t="e">
        <f>#VALUE!</f>
        <v>#VALUE!</v>
      </c>
      <c r="G1037" s="22">
        <v>0</v>
      </c>
      <c r="H1037" s="22">
        <v>0</v>
      </c>
      <c r="I1037" s="19" t="e">
        <f>#VALUE!</f>
        <v>#VALUE!</v>
      </c>
      <c r="J1037" s="19" t="e">
        <f>#VALUE!</f>
        <v>#VALUE!</v>
      </c>
      <c r="K1037" s="22">
        <v>0</v>
      </c>
      <c r="L1037" s="22">
        <v>0</v>
      </c>
      <c r="M1037" s="17"/>
    </row>
    <row r="1038" spans="1:13">
      <c r="A1038" s="25">
        <v>1033</v>
      </c>
      <c r="B1038" s="26" t="e">
        <f>#VALUE!</f>
        <v>#VALUE!</v>
      </c>
      <c r="C1038" s="26" t="e">
        <f>#VALUE!</f>
        <v>#VALUE!</v>
      </c>
      <c r="D1038" s="26" t="e">
        <f>#VALUE!</f>
        <v>#VALUE!</v>
      </c>
      <c r="E1038" s="18" t="e">
        <f>#VALUE!</f>
        <v>#VALUE!</v>
      </c>
      <c r="F1038" s="18" t="e">
        <f>#VALUE!</f>
        <v>#VALUE!</v>
      </c>
      <c r="G1038" s="22">
        <v>0</v>
      </c>
      <c r="H1038" s="22">
        <v>0</v>
      </c>
      <c r="I1038" s="19" t="e">
        <f>#VALUE!</f>
        <v>#VALUE!</v>
      </c>
      <c r="J1038" s="19" t="e">
        <f>#VALUE!</f>
        <v>#VALUE!</v>
      </c>
      <c r="K1038" s="22">
        <v>0</v>
      </c>
      <c r="L1038" s="22">
        <v>0</v>
      </c>
      <c r="M1038" s="17"/>
    </row>
    <row r="1039" spans="1:13">
      <c r="A1039" s="25">
        <v>1034</v>
      </c>
      <c r="B1039" s="26" t="e">
        <f>#VALUE!</f>
        <v>#VALUE!</v>
      </c>
      <c r="C1039" s="26" t="e">
        <f>#VALUE!</f>
        <v>#VALUE!</v>
      </c>
      <c r="D1039" s="26" t="e">
        <f>#VALUE!</f>
        <v>#VALUE!</v>
      </c>
      <c r="E1039" s="18" t="e">
        <f>#VALUE!</f>
        <v>#VALUE!</v>
      </c>
      <c r="F1039" s="18" t="e">
        <f>#VALUE!</f>
        <v>#VALUE!</v>
      </c>
      <c r="G1039" s="22">
        <v>0</v>
      </c>
      <c r="H1039" s="22">
        <v>0</v>
      </c>
      <c r="I1039" s="19" t="e">
        <f>#VALUE!</f>
        <v>#VALUE!</v>
      </c>
      <c r="J1039" s="19" t="e">
        <f>#VALUE!</f>
        <v>#VALUE!</v>
      </c>
      <c r="K1039" s="22">
        <v>0</v>
      </c>
      <c r="L1039" s="22">
        <v>0</v>
      </c>
      <c r="M1039" s="17"/>
    </row>
    <row r="1040" spans="1:13">
      <c r="A1040" s="25">
        <v>1035</v>
      </c>
      <c r="B1040" s="26" t="e">
        <f>#VALUE!</f>
        <v>#VALUE!</v>
      </c>
      <c r="C1040" s="26" t="e">
        <f>#VALUE!</f>
        <v>#VALUE!</v>
      </c>
      <c r="D1040" s="26" t="e">
        <f>#VALUE!</f>
        <v>#VALUE!</v>
      </c>
      <c r="E1040" s="18" t="e">
        <f>#VALUE!</f>
        <v>#VALUE!</v>
      </c>
      <c r="F1040" s="18" t="e">
        <f>#VALUE!</f>
        <v>#VALUE!</v>
      </c>
      <c r="G1040" s="22">
        <v>0</v>
      </c>
      <c r="H1040" s="22">
        <v>0</v>
      </c>
      <c r="I1040" s="19" t="e">
        <f>#VALUE!</f>
        <v>#VALUE!</v>
      </c>
      <c r="J1040" s="19" t="e">
        <f>#VALUE!</f>
        <v>#VALUE!</v>
      </c>
      <c r="K1040" s="22">
        <v>0</v>
      </c>
      <c r="L1040" s="22">
        <v>0</v>
      </c>
      <c r="M1040" s="17"/>
    </row>
    <row r="1041" spans="1:13">
      <c r="A1041" s="25">
        <v>1036</v>
      </c>
      <c r="B1041" s="26" t="e">
        <f>#VALUE!</f>
        <v>#VALUE!</v>
      </c>
      <c r="C1041" s="26" t="e">
        <f>#VALUE!</f>
        <v>#VALUE!</v>
      </c>
      <c r="D1041" s="26" t="e">
        <f>#VALUE!</f>
        <v>#VALUE!</v>
      </c>
      <c r="E1041" s="18" t="e">
        <f>#VALUE!</f>
        <v>#VALUE!</v>
      </c>
      <c r="F1041" s="18" t="e">
        <f>#VALUE!</f>
        <v>#VALUE!</v>
      </c>
      <c r="G1041" s="22">
        <v>0</v>
      </c>
      <c r="H1041" s="22">
        <v>0</v>
      </c>
      <c r="I1041" s="19" t="e">
        <f>#VALUE!</f>
        <v>#VALUE!</v>
      </c>
      <c r="J1041" s="19" t="e">
        <f>#VALUE!</f>
        <v>#VALUE!</v>
      </c>
      <c r="K1041" s="22">
        <v>0</v>
      </c>
      <c r="L1041" s="22">
        <v>0</v>
      </c>
      <c r="M1041" s="17"/>
    </row>
    <row r="1042" spans="1:13">
      <c r="A1042" s="25">
        <v>1037</v>
      </c>
      <c r="B1042" s="26" t="e">
        <f>#VALUE!</f>
        <v>#VALUE!</v>
      </c>
      <c r="C1042" s="26" t="e">
        <f>#VALUE!</f>
        <v>#VALUE!</v>
      </c>
      <c r="D1042" s="26" t="e">
        <f>#VALUE!</f>
        <v>#VALUE!</v>
      </c>
      <c r="E1042" s="18" t="e">
        <f>#VALUE!</f>
        <v>#VALUE!</v>
      </c>
      <c r="F1042" s="18" t="e">
        <f>#VALUE!</f>
        <v>#VALUE!</v>
      </c>
      <c r="G1042" s="22">
        <v>0</v>
      </c>
      <c r="H1042" s="22">
        <v>0</v>
      </c>
      <c r="I1042" s="19" t="e">
        <f>#VALUE!</f>
        <v>#VALUE!</v>
      </c>
      <c r="J1042" s="19" t="e">
        <f>#VALUE!</f>
        <v>#VALUE!</v>
      </c>
      <c r="K1042" s="22">
        <v>0</v>
      </c>
      <c r="L1042" s="22">
        <v>0</v>
      </c>
      <c r="M1042" s="17"/>
    </row>
    <row r="1043" spans="1:13">
      <c r="A1043" s="25">
        <v>1038</v>
      </c>
      <c r="B1043" s="26" t="e">
        <f>#VALUE!</f>
        <v>#VALUE!</v>
      </c>
      <c r="C1043" s="26" t="e">
        <f>#VALUE!</f>
        <v>#VALUE!</v>
      </c>
      <c r="D1043" s="26" t="e">
        <f>#VALUE!</f>
        <v>#VALUE!</v>
      </c>
      <c r="E1043" s="18" t="e">
        <f>#VALUE!</f>
        <v>#VALUE!</v>
      </c>
      <c r="F1043" s="18" t="e">
        <f>#VALUE!</f>
        <v>#VALUE!</v>
      </c>
      <c r="G1043" s="22">
        <v>0</v>
      </c>
      <c r="H1043" s="22">
        <v>0</v>
      </c>
      <c r="I1043" s="19" t="e">
        <f>#VALUE!</f>
        <v>#VALUE!</v>
      </c>
      <c r="J1043" s="19" t="e">
        <f>#VALUE!</f>
        <v>#VALUE!</v>
      </c>
      <c r="K1043" s="22">
        <v>0</v>
      </c>
      <c r="L1043" s="22">
        <v>0</v>
      </c>
      <c r="M1043" s="17"/>
    </row>
    <row r="1044" spans="1:13">
      <c r="A1044" s="25">
        <v>1039</v>
      </c>
      <c r="B1044" s="26" t="e">
        <f>#VALUE!</f>
        <v>#VALUE!</v>
      </c>
      <c r="C1044" s="26" t="e">
        <f>#VALUE!</f>
        <v>#VALUE!</v>
      </c>
      <c r="D1044" s="26" t="e">
        <f>#VALUE!</f>
        <v>#VALUE!</v>
      </c>
      <c r="E1044" s="18" t="e">
        <f>#VALUE!</f>
        <v>#VALUE!</v>
      </c>
      <c r="F1044" s="18" t="e">
        <f>#VALUE!</f>
        <v>#VALUE!</v>
      </c>
      <c r="G1044" s="22">
        <v>0</v>
      </c>
      <c r="H1044" s="22">
        <v>0</v>
      </c>
      <c r="I1044" s="19" t="e">
        <f>#VALUE!</f>
        <v>#VALUE!</v>
      </c>
      <c r="J1044" s="19" t="e">
        <f>#VALUE!</f>
        <v>#VALUE!</v>
      </c>
      <c r="K1044" s="22">
        <v>0</v>
      </c>
      <c r="L1044" s="22">
        <v>0</v>
      </c>
      <c r="M1044" s="17"/>
    </row>
    <row r="1045" spans="1:13">
      <c r="A1045" s="25">
        <v>1040</v>
      </c>
      <c r="B1045" s="26" t="e">
        <f>#VALUE!</f>
        <v>#VALUE!</v>
      </c>
      <c r="C1045" s="26" t="e">
        <f>#VALUE!</f>
        <v>#VALUE!</v>
      </c>
      <c r="D1045" s="26" t="e">
        <f>#VALUE!</f>
        <v>#VALUE!</v>
      </c>
      <c r="E1045" s="18" t="e">
        <f>#VALUE!</f>
        <v>#VALUE!</v>
      </c>
      <c r="F1045" s="18" t="e">
        <f>#VALUE!</f>
        <v>#VALUE!</v>
      </c>
      <c r="G1045" s="22">
        <v>0</v>
      </c>
      <c r="H1045" s="22">
        <v>0</v>
      </c>
      <c r="I1045" s="19" t="e">
        <f>#VALUE!</f>
        <v>#VALUE!</v>
      </c>
      <c r="J1045" s="19" t="e">
        <f>#VALUE!</f>
        <v>#VALUE!</v>
      </c>
      <c r="K1045" s="22">
        <v>0</v>
      </c>
      <c r="L1045" s="22">
        <v>0</v>
      </c>
      <c r="M1045" s="17"/>
    </row>
    <row r="1046" spans="1:13">
      <c r="A1046" s="25">
        <v>1041</v>
      </c>
      <c r="B1046" s="26" t="e">
        <f>#VALUE!</f>
        <v>#VALUE!</v>
      </c>
      <c r="C1046" s="26" t="e">
        <f>#VALUE!</f>
        <v>#VALUE!</v>
      </c>
      <c r="D1046" s="26" t="e">
        <f>#VALUE!</f>
        <v>#VALUE!</v>
      </c>
      <c r="E1046" s="18" t="e">
        <f>#VALUE!</f>
        <v>#VALUE!</v>
      </c>
      <c r="F1046" s="18" t="e">
        <f>#VALUE!</f>
        <v>#VALUE!</v>
      </c>
      <c r="G1046" s="22">
        <v>0</v>
      </c>
      <c r="H1046" s="22">
        <v>0</v>
      </c>
      <c r="I1046" s="19" t="e">
        <f>#VALUE!</f>
        <v>#VALUE!</v>
      </c>
      <c r="J1046" s="19" t="e">
        <f>#VALUE!</f>
        <v>#VALUE!</v>
      </c>
      <c r="K1046" s="22">
        <v>0</v>
      </c>
      <c r="L1046" s="22">
        <v>0</v>
      </c>
      <c r="M1046" s="17"/>
    </row>
    <row r="1047" spans="1:13">
      <c r="A1047" s="25">
        <v>1042</v>
      </c>
      <c r="B1047" s="26" t="e">
        <f>#VALUE!</f>
        <v>#VALUE!</v>
      </c>
      <c r="C1047" s="26" t="e">
        <f>#VALUE!</f>
        <v>#VALUE!</v>
      </c>
      <c r="D1047" s="26" t="e">
        <f>#VALUE!</f>
        <v>#VALUE!</v>
      </c>
      <c r="E1047" s="18" t="e">
        <f>#VALUE!</f>
        <v>#VALUE!</v>
      </c>
      <c r="F1047" s="18" t="e">
        <f>#VALUE!</f>
        <v>#VALUE!</v>
      </c>
      <c r="G1047" s="22">
        <v>0</v>
      </c>
      <c r="H1047" s="22">
        <v>0</v>
      </c>
      <c r="I1047" s="19" t="e">
        <f>#VALUE!</f>
        <v>#VALUE!</v>
      </c>
      <c r="J1047" s="19" t="e">
        <f>#VALUE!</f>
        <v>#VALUE!</v>
      </c>
      <c r="K1047" s="22">
        <v>0</v>
      </c>
      <c r="L1047" s="22">
        <v>0</v>
      </c>
      <c r="M1047" s="17"/>
    </row>
    <row r="1048" spans="1:13">
      <c r="A1048" s="25">
        <v>1043</v>
      </c>
      <c r="B1048" s="26" t="e">
        <f>#VALUE!</f>
        <v>#VALUE!</v>
      </c>
      <c r="C1048" s="26" t="e">
        <f>#VALUE!</f>
        <v>#VALUE!</v>
      </c>
      <c r="D1048" s="26" t="e">
        <f>#VALUE!</f>
        <v>#VALUE!</v>
      </c>
      <c r="E1048" s="18" t="e">
        <f>#VALUE!</f>
        <v>#VALUE!</v>
      </c>
      <c r="F1048" s="18" t="e">
        <f>#VALUE!</f>
        <v>#VALUE!</v>
      </c>
      <c r="G1048" s="22">
        <v>0</v>
      </c>
      <c r="H1048" s="22">
        <v>0</v>
      </c>
      <c r="I1048" s="19" t="e">
        <f>#VALUE!</f>
        <v>#VALUE!</v>
      </c>
      <c r="J1048" s="19" t="e">
        <f>#VALUE!</f>
        <v>#VALUE!</v>
      </c>
      <c r="K1048" s="22">
        <v>0</v>
      </c>
      <c r="L1048" s="22">
        <v>0</v>
      </c>
      <c r="M1048" s="17"/>
    </row>
    <row r="1049" spans="1:13">
      <c r="A1049" s="25">
        <v>1044</v>
      </c>
      <c r="B1049" s="26" t="e">
        <f>#VALUE!</f>
        <v>#VALUE!</v>
      </c>
      <c r="C1049" s="26" t="e">
        <f>#VALUE!</f>
        <v>#VALUE!</v>
      </c>
      <c r="D1049" s="26" t="e">
        <f>#VALUE!</f>
        <v>#VALUE!</v>
      </c>
      <c r="E1049" s="18" t="e">
        <f>#VALUE!</f>
        <v>#VALUE!</v>
      </c>
      <c r="F1049" s="18" t="e">
        <f>#VALUE!</f>
        <v>#VALUE!</v>
      </c>
      <c r="G1049" s="22">
        <v>0</v>
      </c>
      <c r="H1049" s="22">
        <v>0</v>
      </c>
      <c r="I1049" s="19" t="e">
        <f>#VALUE!</f>
        <v>#VALUE!</v>
      </c>
      <c r="J1049" s="19" t="e">
        <f>#VALUE!</f>
        <v>#VALUE!</v>
      </c>
      <c r="K1049" s="22">
        <v>0</v>
      </c>
      <c r="L1049" s="22">
        <v>0</v>
      </c>
      <c r="M1049" s="17"/>
    </row>
    <row r="1050" spans="1:13">
      <c r="A1050" s="25">
        <v>1045</v>
      </c>
      <c r="B1050" s="26" t="e">
        <f>#VALUE!</f>
        <v>#VALUE!</v>
      </c>
      <c r="C1050" s="26" t="e">
        <f>#VALUE!</f>
        <v>#VALUE!</v>
      </c>
      <c r="D1050" s="26" t="e">
        <f>#VALUE!</f>
        <v>#VALUE!</v>
      </c>
      <c r="E1050" s="18" t="e">
        <f>#VALUE!</f>
        <v>#VALUE!</v>
      </c>
      <c r="F1050" s="18" t="e">
        <f>#VALUE!</f>
        <v>#VALUE!</v>
      </c>
      <c r="G1050" s="22">
        <v>0</v>
      </c>
      <c r="H1050" s="22">
        <v>0</v>
      </c>
      <c r="I1050" s="19" t="e">
        <f>#VALUE!</f>
        <v>#VALUE!</v>
      </c>
      <c r="J1050" s="19" t="e">
        <f>#VALUE!</f>
        <v>#VALUE!</v>
      </c>
      <c r="K1050" s="22">
        <v>0</v>
      </c>
      <c r="L1050" s="22">
        <v>0</v>
      </c>
      <c r="M1050" s="17"/>
    </row>
    <row r="1051" spans="1:13">
      <c r="A1051" s="25">
        <v>1046</v>
      </c>
      <c r="B1051" s="26" t="e">
        <f>#VALUE!</f>
        <v>#VALUE!</v>
      </c>
      <c r="C1051" s="26" t="e">
        <f>#VALUE!</f>
        <v>#VALUE!</v>
      </c>
      <c r="D1051" s="26" t="e">
        <f>#VALUE!</f>
        <v>#VALUE!</v>
      </c>
      <c r="E1051" s="18" t="e">
        <f>#VALUE!</f>
        <v>#VALUE!</v>
      </c>
      <c r="F1051" s="18" t="e">
        <f>#VALUE!</f>
        <v>#VALUE!</v>
      </c>
      <c r="G1051" s="22">
        <v>0</v>
      </c>
      <c r="H1051" s="22">
        <v>0</v>
      </c>
      <c r="I1051" s="19" t="e">
        <f>#VALUE!</f>
        <v>#VALUE!</v>
      </c>
      <c r="J1051" s="19" t="e">
        <f>#VALUE!</f>
        <v>#VALUE!</v>
      </c>
      <c r="K1051" s="22">
        <v>0</v>
      </c>
      <c r="L1051" s="22">
        <v>0</v>
      </c>
      <c r="M1051" s="17"/>
    </row>
    <row r="1052" spans="1:13">
      <c r="A1052" s="25">
        <v>1047</v>
      </c>
      <c r="B1052" s="26" t="e">
        <f>#VALUE!</f>
        <v>#VALUE!</v>
      </c>
      <c r="C1052" s="26" t="e">
        <f>#VALUE!</f>
        <v>#VALUE!</v>
      </c>
      <c r="D1052" s="26" t="e">
        <f>#VALUE!</f>
        <v>#VALUE!</v>
      </c>
      <c r="E1052" s="18" t="e">
        <f>#VALUE!</f>
        <v>#VALUE!</v>
      </c>
      <c r="F1052" s="18" t="e">
        <f>#VALUE!</f>
        <v>#VALUE!</v>
      </c>
      <c r="G1052" s="22">
        <v>0</v>
      </c>
      <c r="H1052" s="22">
        <v>0</v>
      </c>
      <c r="I1052" s="19" t="e">
        <f>#VALUE!</f>
        <v>#VALUE!</v>
      </c>
      <c r="J1052" s="19" t="e">
        <f>#VALUE!</f>
        <v>#VALUE!</v>
      </c>
      <c r="K1052" s="22">
        <v>0</v>
      </c>
      <c r="L1052" s="22">
        <v>0</v>
      </c>
      <c r="M1052" s="17"/>
    </row>
    <row r="1053" spans="1:13">
      <c r="A1053" s="25">
        <v>1048</v>
      </c>
      <c r="B1053" s="26" t="e">
        <f>#VALUE!</f>
        <v>#VALUE!</v>
      </c>
      <c r="C1053" s="26" t="e">
        <f>#VALUE!</f>
        <v>#VALUE!</v>
      </c>
      <c r="D1053" s="26" t="e">
        <f>#VALUE!</f>
        <v>#VALUE!</v>
      </c>
      <c r="E1053" s="18" t="e">
        <f>#VALUE!</f>
        <v>#VALUE!</v>
      </c>
      <c r="F1053" s="18" t="e">
        <f>#VALUE!</f>
        <v>#VALUE!</v>
      </c>
      <c r="G1053" s="22">
        <v>0</v>
      </c>
      <c r="H1053" s="22">
        <v>0</v>
      </c>
      <c r="I1053" s="19" t="e">
        <f>#VALUE!</f>
        <v>#VALUE!</v>
      </c>
      <c r="J1053" s="19" t="e">
        <f>#VALUE!</f>
        <v>#VALUE!</v>
      </c>
      <c r="K1053" s="22">
        <v>0</v>
      </c>
      <c r="L1053" s="22">
        <v>0</v>
      </c>
      <c r="M1053" s="17"/>
    </row>
    <row r="1054" spans="1:13">
      <c r="A1054" s="25">
        <v>1049</v>
      </c>
      <c r="B1054" s="26" t="e">
        <f>#VALUE!</f>
        <v>#VALUE!</v>
      </c>
      <c r="C1054" s="26" t="e">
        <f>#VALUE!</f>
        <v>#VALUE!</v>
      </c>
      <c r="D1054" s="26" t="e">
        <f>#VALUE!</f>
        <v>#VALUE!</v>
      </c>
      <c r="E1054" s="18" t="e">
        <f>#VALUE!</f>
        <v>#VALUE!</v>
      </c>
      <c r="F1054" s="18" t="e">
        <f>#VALUE!</f>
        <v>#VALUE!</v>
      </c>
      <c r="G1054" s="22">
        <v>0</v>
      </c>
      <c r="H1054" s="22">
        <v>0</v>
      </c>
      <c r="I1054" s="19" t="e">
        <f>#VALUE!</f>
        <v>#VALUE!</v>
      </c>
      <c r="J1054" s="19" t="e">
        <f>#VALUE!</f>
        <v>#VALUE!</v>
      </c>
      <c r="K1054" s="22">
        <v>0</v>
      </c>
      <c r="L1054" s="22">
        <v>0</v>
      </c>
      <c r="M1054" s="17"/>
    </row>
    <row r="1055" spans="1:13">
      <c r="A1055" s="25">
        <v>1050</v>
      </c>
      <c r="B1055" s="26" t="e">
        <f>#VALUE!</f>
        <v>#VALUE!</v>
      </c>
      <c r="C1055" s="26" t="e">
        <f>#VALUE!</f>
        <v>#VALUE!</v>
      </c>
      <c r="D1055" s="26" t="e">
        <f>#VALUE!</f>
        <v>#VALUE!</v>
      </c>
      <c r="E1055" s="18" t="e">
        <f>#VALUE!</f>
        <v>#VALUE!</v>
      </c>
      <c r="F1055" s="18" t="e">
        <f>#VALUE!</f>
        <v>#VALUE!</v>
      </c>
      <c r="G1055" s="22">
        <v>0</v>
      </c>
      <c r="H1055" s="22">
        <v>0</v>
      </c>
      <c r="I1055" s="19" t="e">
        <f>#VALUE!</f>
        <v>#VALUE!</v>
      </c>
      <c r="J1055" s="19" t="e">
        <f>#VALUE!</f>
        <v>#VALUE!</v>
      </c>
      <c r="K1055" s="22">
        <v>0</v>
      </c>
      <c r="L1055" s="22">
        <v>0</v>
      </c>
      <c r="M1055" s="17"/>
    </row>
    <row r="1056" spans="1:13">
      <c r="A1056" s="25">
        <v>1051</v>
      </c>
      <c r="B1056" s="26" t="e">
        <f>#VALUE!</f>
        <v>#VALUE!</v>
      </c>
      <c r="C1056" s="26" t="e">
        <f>#VALUE!</f>
        <v>#VALUE!</v>
      </c>
      <c r="D1056" s="26" t="e">
        <f>#VALUE!</f>
        <v>#VALUE!</v>
      </c>
      <c r="E1056" s="18" t="e">
        <f>#VALUE!</f>
        <v>#VALUE!</v>
      </c>
      <c r="F1056" s="18" t="e">
        <f>#VALUE!</f>
        <v>#VALUE!</v>
      </c>
      <c r="G1056" s="22">
        <v>0</v>
      </c>
      <c r="H1056" s="22">
        <v>0</v>
      </c>
      <c r="I1056" s="19" t="e">
        <f>#VALUE!</f>
        <v>#VALUE!</v>
      </c>
      <c r="J1056" s="19" t="e">
        <f>#VALUE!</f>
        <v>#VALUE!</v>
      </c>
      <c r="K1056" s="22">
        <v>0</v>
      </c>
      <c r="L1056" s="22">
        <v>0</v>
      </c>
      <c r="M1056" s="17"/>
    </row>
    <row r="1057" spans="1:13">
      <c r="A1057" s="25">
        <v>1052</v>
      </c>
      <c r="B1057" s="26" t="e">
        <f>#VALUE!</f>
        <v>#VALUE!</v>
      </c>
      <c r="C1057" s="26" t="e">
        <f>#VALUE!</f>
        <v>#VALUE!</v>
      </c>
      <c r="D1057" s="26" t="e">
        <f>#VALUE!</f>
        <v>#VALUE!</v>
      </c>
      <c r="E1057" s="18" t="e">
        <f>#VALUE!</f>
        <v>#VALUE!</v>
      </c>
      <c r="F1057" s="18" t="e">
        <f>#VALUE!</f>
        <v>#VALUE!</v>
      </c>
      <c r="G1057" s="22">
        <v>0</v>
      </c>
      <c r="H1057" s="22">
        <v>0</v>
      </c>
      <c r="I1057" s="19" t="e">
        <f>#VALUE!</f>
        <v>#VALUE!</v>
      </c>
      <c r="J1057" s="19" t="e">
        <f>#VALUE!</f>
        <v>#VALUE!</v>
      </c>
      <c r="K1057" s="22">
        <v>0</v>
      </c>
      <c r="L1057" s="22">
        <v>0</v>
      </c>
      <c r="M1057" s="17"/>
    </row>
    <row r="1058" spans="1:13">
      <c r="A1058" s="25">
        <v>1053</v>
      </c>
      <c r="B1058" s="26" t="e">
        <f>#VALUE!</f>
        <v>#VALUE!</v>
      </c>
      <c r="C1058" s="26" t="e">
        <f>#VALUE!</f>
        <v>#VALUE!</v>
      </c>
      <c r="D1058" s="26" t="e">
        <f>#VALUE!</f>
        <v>#VALUE!</v>
      </c>
      <c r="E1058" s="18" t="e">
        <f>#VALUE!</f>
        <v>#VALUE!</v>
      </c>
      <c r="F1058" s="18" t="e">
        <f>#VALUE!</f>
        <v>#VALUE!</v>
      </c>
      <c r="G1058" s="22">
        <v>0</v>
      </c>
      <c r="H1058" s="22">
        <v>0</v>
      </c>
      <c r="I1058" s="19" t="e">
        <f>#VALUE!</f>
        <v>#VALUE!</v>
      </c>
      <c r="J1058" s="19" t="e">
        <f>#VALUE!</f>
        <v>#VALUE!</v>
      </c>
      <c r="K1058" s="22">
        <v>0</v>
      </c>
      <c r="L1058" s="22">
        <v>0</v>
      </c>
      <c r="M1058" s="17"/>
    </row>
    <row r="1059" spans="1:13">
      <c r="A1059" s="25">
        <v>1054</v>
      </c>
      <c r="B1059" s="26" t="e">
        <f>#VALUE!</f>
        <v>#VALUE!</v>
      </c>
      <c r="C1059" s="26" t="e">
        <f>#VALUE!</f>
        <v>#VALUE!</v>
      </c>
      <c r="D1059" s="26" t="e">
        <f>#VALUE!</f>
        <v>#VALUE!</v>
      </c>
      <c r="E1059" s="18" t="e">
        <f>#VALUE!</f>
        <v>#VALUE!</v>
      </c>
      <c r="F1059" s="18" t="e">
        <f>#VALUE!</f>
        <v>#VALUE!</v>
      </c>
      <c r="G1059" s="22">
        <v>0</v>
      </c>
      <c r="H1059" s="22">
        <v>0</v>
      </c>
      <c r="I1059" s="19" t="e">
        <f>#VALUE!</f>
        <v>#VALUE!</v>
      </c>
      <c r="J1059" s="19" t="e">
        <f>#VALUE!</f>
        <v>#VALUE!</v>
      </c>
      <c r="K1059" s="22">
        <v>0</v>
      </c>
      <c r="L1059" s="22">
        <v>0</v>
      </c>
      <c r="M1059" s="17"/>
    </row>
    <row r="1060" spans="1:13">
      <c r="A1060" s="25">
        <v>1055</v>
      </c>
      <c r="B1060" s="26" t="e">
        <f>#VALUE!</f>
        <v>#VALUE!</v>
      </c>
      <c r="C1060" s="26" t="e">
        <f>#VALUE!</f>
        <v>#VALUE!</v>
      </c>
      <c r="D1060" s="26" t="e">
        <f>#VALUE!</f>
        <v>#VALUE!</v>
      </c>
      <c r="E1060" s="18" t="e">
        <f>#VALUE!</f>
        <v>#VALUE!</v>
      </c>
      <c r="F1060" s="18" t="e">
        <f>#VALUE!</f>
        <v>#VALUE!</v>
      </c>
      <c r="G1060" s="22">
        <v>0</v>
      </c>
      <c r="H1060" s="22">
        <v>0</v>
      </c>
      <c r="I1060" s="19" t="e">
        <f>#VALUE!</f>
        <v>#VALUE!</v>
      </c>
      <c r="J1060" s="19" t="e">
        <f>#VALUE!</f>
        <v>#VALUE!</v>
      </c>
      <c r="K1060" s="22">
        <v>0</v>
      </c>
      <c r="L1060" s="22">
        <v>0</v>
      </c>
      <c r="M1060" s="17"/>
    </row>
    <row r="1061" spans="1:13">
      <c r="A1061" s="25">
        <v>1056</v>
      </c>
      <c r="B1061" s="26" t="e">
        <f>#VALUE!</f>
        <v>#VALUE!</v>
      </c>
      <c r="C1061" s="26" t="e">
        <f>#VALUE!</f>
        <v>#VALUE!</v>
      </c>
      <c r="D1061" s="26" t="e">
        <f>#VALUE!</f>
        <v>#VALUE!</v>
      </c>
      <c r="E1061" s="18" t="e">
        <f>#VALUE!</f>
        <v>#VALUE!</v>
      </c>
      <c r="F1061" s="18" t="e">
        <f>#VALUE!</f>
        <v>#VALUE!</v>
      </c>
      <c r="G1061" s="22">
        <v>0</v>
      </c>
      <c r="H1061" s="22">
        <v>0</v>
      </c>
      <c r="I1061" s="19" t="e">
        <f>#VALUE!</f>
        <v>#VALUE!</v>
      </c>
      <c r="J1061" s="19" t="e">
        <f>#VALUE!</f>
        <v>#VALUE!</v>
      </c>
      <c r="K1061" s="22">
        <v>0</v>
      </c>
      <c r="L1061" s="22">
        <v>0</v>
      </c>
      <c r="M1061" s="17"/>
    </row>
    <row r="1062" spans="1:13">
      <c r="A1062" s="25">
        <v>1057</v>
      </c>
      <c r="B1062" s="26" t="e">
        <f>#VALUE!</f>
        <v>#VALUE!</v>
      </c>
      <c r="C1062" s="26" t="e">
        <f>#VALUE!</f>
        <v>#VALUE!</v>
      </c>
      <c r="D1062" s="26" t="e">
        <f>#VALUE!</f>
        <v>#VALUE!</v>
      </c>
      <c r="E1062" s="18" t="e">
        <f>#VALUE!</f>
        <v>#VALUE!</v>
      </c>
      <c r="F1062" s="18" t="e">
        <f>#VALUE!</f>
        <v>#VALUE!</v>
      </c>
      <c r="G1062" s="22">
        <v>0</v>
      </c>
      <c r="H1062" s="22">
        <v>0</v>
      </c>
      <c r="I1062" s="19" t="e">
        <f>#VALUE!</f>
        <v>#VALUE!</v>
      </c>
      <c r="J1062" s="19" t="e">
        <f>#VALUE!</f>
        <v>#VALUE!</v>
      </c>
      <c r="K1062" s="22">
        <v>0</v>
      </c>
      <c r="L1062" s="22">
        <v>0</v>
      </c>
      <c r="M1062" s="17"/>
    </row>
    <row r="1063" spans="1:13">
      <c r="A1063" s="25">
        <v>1058</v>
      </c>
      <c r="B1063" s="26" t="e">
        <f>#VALUE!</f>
        <v>#VALUE!</v>
      </c>
      <c r="C1063" s="26" t="e">
        <f>#VALUE!</f>
        <v>#VALUE!</v>
      </c>
      <c r="D1063" s="26" t="e">
        <f>#VALUE!</f>
        <v>#VALUE!</v>
      </c>
      <c r="E1063" s="18" t="e">
        <f>#VALUE!</f>
        <v>#VALUE!</v>
      </c>
      <c r="F1063" s="18" t="e">
        <f>#VALUE!</f>
        <v>#VALUE!</v>
      </c>
      <c r="G1063" s="22">
        <v>0</v>
      </c>
      <c r="H1063" s="22">
        <v>0</v>
      </c>
      <c r="I1063" s="19" t="e">
        <f>#VALUE!</f>
        <v>#VALUE!</v>
      </c>
      <c r="J1063" s="19" t="e">
        <f>#VALUE!</f>
        <v>#VALUE!</v>
      </c>
      <c r="K1063" s="22">
        <v>0</v>
      </c>
      <c r="L1063" s="22">
        <v>0</v>
      </c>
      <c r="M1063" s="17"/>
    </row>
    <row r="1064" spans="1:13">
      <c r="A1064" s="25">
        <v>1059</v>
      </c>
      <c r="B1064" s="26" t="e">
        <f>#VALUE!</f>
        <v>#VALUE!</v>
      </c>
      <c r="C1064" s="26" t="e">
        <f>#VALUE!</f>
        <v>#VALUE!</v>
      </c>
      <c r="D1064" s="26" t="e">
        <f>#VALUE!</f>
        <v>#VALUE!</v>
      </c>
      <c r="E1064" s="18" t="e">
        <f>#VALUE!</f>
        <v>#VALUE!</v>
      </c>
      <c r="F1064" s="18" t="e">
        <f>#VALUE!</f>
        <v>#VALUE!</v>
      </c>
      <c r="G1064" s="22">
        <v>0</v>
      </c>
      <c r="H1064" s="22">
        <v>0</v>
      </c>
      <c r="I1064" s="19" t="e">
        <f>#VALUE!</f>
        <v>#VALUE!</v>
      </c>
      <c r="J1064" s="19" t="e">
        <f>#VALUE!</f>
        <v>#VALUE!</v>
      </c>
      <c r="K1064" s="22">
        <v>0</v>
      </c>
      <c r="L1064" s="22">
        <v>0</v>
      </c>
      <c r="M1064" s="17"/>
    </row>
    <row r="1065" spans="1:13">
      <c r="A1065" s="25">
        <v>1060</v>
      </c>
      <c r="B1065" s="26" t="e">
        <f>#VALUE!</f>
        <v>#VALUE!</v>
      </c>
      <c r="C1065" s="26" t="e">
        <f>#VALUE!</f>
        <v>#VALUE!</v>
      </c>
      <c r="D1065" s="26" t="e">
        <f>#VALUE!</f>
        <v>#VALUE!</v>
      </c>
      <c r="E1065" s="18" t="e">
        <f>#VALUE!</f>
        <v>#VALUE!</v>
      </c>
      <c r="F1065" s="18" t="e">
        <f>#VALUE!</f>
        <v>#VALUE!</v>
      </c>
      <c r="G1065" s="22">
        <v>0</v>
      </c>
      <c r="H1065" s="22">
        <v>0</v>
      </c>
      <c r="I1065" s="19" t="e">
        <f>#VALUE!</f>
        <v>#VALUE!</v>
      </c>
      <c r="J1065" s="19" t="e">
        <f>#VALUE!</f>
        <v>#VALUE!</v>
      </c>
      <c r="K1065" s="22">
        <v>0</v>
      </c>
      <c r="L1065" s="22">
        <v>0</v>
      </c>
      <c r="M1065" s="17"/>
    </row>
    <row r="1066" spans="1:13">
      <c r="A1066" s="25">
        <v>1061</v>
      </c>
      <c r="B1066" s="26" t="e">
        <f>#VALUE!</f>
        <v>#VALUE!</v>
      </c>
      <c r="C1066" s="26" t="e">
        <f>#VALUE!</f>
        <v>#VALUE!</v>
      </c>
      <c r="D1066" s="26" t="e">
        <f>#VALUE!</f>
        <v>#VALUE!</v>
      </c>
      <c r="E1066" s="18" t="e">
        <f>#VALUE!</f>
        <v>#VALUE!</v>
      </c>
      <c r="F1066" s="18" t="e">
        <f>#VALUE!</f>
        <v>#VALUE!</v>
      </c>
      <c r="G1066" s="22">
        <v>0</v>
      </c>
      <c r="H1066" s="22">
        <v>0</v>
      </c>
      <c r="I1066" s="19" t="e">
        <f>#VALUE!</f>
        <v>#VALUE!</v>
      </c>
      <c r="J1066" s="19" t="e">
        <f>#VALUE!</f>
        <v>#VALUE!</v>
      </c>
      <c r="K1066" s="22">
        <v>0</v>
      </c>
      <c r="L1066" s="22">
        <v>0</v>
      </c>
      <c r="M1066" s="17"/>
    </row>
    <row r="1067" spans="1:13">
      <c r="A1067" s="25">
        <v>1062</v>
      </c>
      <c r="B1067" s="26" t="e">
        <f>#VALUE!</f>
        <v>#VALUE!</v>
      </c>
      <c r="C1067" s="26" t="e">
        <f>#VALUE!</f>
        <v>#VALUE!</v>
      </c>
      <c r="D1067" s="26" t="e">
        <f>#VALUE!</f>
        <v>#VALUE!</v>
      </c>
      <c r="E1067" s="18" t="e">
        <f>#VALUE!</f>
        <v>#VALUE!</v>
      </c>
      <c r="F1067" s="18" t="e">
        <f>#VALUE!</f>
        <v>#VALUE!</v>
      </c>
      <c r="G1067" s="22">
        <v>0</v>
      </c>
      <c r="H1067" s="22">
        <v>0</v>
      </c>
      <c r="I1067" s="19" t="e">
        <f>#VALUE!</f>
        <v>#VALUE!</v>
      </c>
      <c r="J1067" s="19" t="e">
        <f>#VALUE!</f>
        <v>#VALUE!</v>
      </c>
      <c r="K1067" s="22">
        <v>0</v>
      </c>
      <c r="L1067" s="22">
        <v>0</v>
      </c>
      <c r="M1067" s="17"/>
    </row>
    <row r="1068" spans="1:13">
      <c r="A1068" s="25">
        <v>1063</v>
      </c>
      <c r="B1068" s="26" t="e">
        <f>#VALUE!</f>
        <v>#VALUE!</v>
      </c>
      <c r="C1068" s="26" t="e">
        <f>#VALUE!</f>
        <v>#VALUE!</v>
      </c>
      <c r="D1068" s="26" t="e">
        <f>#VALUE!</f>
        <v>#VALUE!</v>
      </c>
      <c r="E1068" s="18" t="e">
        <f>#VALUE!</f>
        <v>#VALUE!</v>
      </c>
      <c r="F1068" s="18" t="e">
        <f>#VALUE!</f>
        <v>#VALUE!</v>
      </c>
      <c r="G1068" s="22">
        <v>0</v>
      </c>
      <c r="H1068" s="22">
        <v>0</v>
      </c>
      <c r="I1068" s="19" t="e">
        <f>#VALUE!</f>
        <v>#VALUE!</v>
      </c>
      <c r="J1068" s="19" t="e">
        <f>#VALUE!</f>
        <v>#VALUE!</v>
      </c>
      <c r="K1068" s="22">
        <v>0</v>
      </c>
      <c r="L1068" s="22">
        <v>0</v>
      </c>
      <c r="M1068" s="17"/>
    </row>
    <row r="1069" spans="1:13">
      <c r="A1069" s="25">
        <v>1064</v>
      </c>
      <c r="B1069" s="26" t="e">
        <f>#VALUE!</f>
        <v>#VALUE!</v>
      </c>
      <c r="C1069" s="26" t="e">
        <f>#VALUE!</f>
        <v>#VALUE!</v>
      </c>
      <c r="D1069" s="26" t="e">
        <f>#VALUE!</f>
        <v>#VALUE!</v>
      </c>
      <c r="E1069" s="18" t="e">
        <f>#VALUE!</f>
        <v>#VALUE!</v>
      </c>
      <c r="F1069" s="18" t="e">
        <f>#VALUE!</f>
        <v>#VALUE!</v>
      </c>
      <c r="G1069" s="22">
        <v>0</v>
      </c>
      <c r="H1069" s="22">
        <v>0</v>
      </c>
      <c r="I1069" s="19" t="e">
        <f>#VALUE!</f>
        <v>#VALUE!</v>
      </c>
      <c r="J1069" s="19" t="e">
        <f>#VALUE!</f>
        <v>#VALUE!</v>
      </c>
      <c r="K1069" s="22">
        <v>0</v>
      </c>
      <c r="L1069" s="22">
        <v>0</v>
      </c>
      <c r="M1069" s="17"/>
    </row>
    <row r="1070" spans="1:13">
      <c r="A1070" s="25">
        <v>1065</v>
      </c>
      <c r="B1070" s="26" t="e">
        <f>#VALUE!</f>
        <v>#VALUE!</v>
      </c>
      <c r="C1070" s="26" t="e">
        <f>#VALUE!</f>
        <v>#VALUE!</v>
      </c>
      <c r="D1070" s="26" t="e">
        <f>#VALUE!</f>
        <v>#VALUE!</v>
      </c>
      <c r="E1070" s="18" t="e">
        <f>#VALUE!</f>
        <v>#VALUE!</v>
      </c>
      <c r="F1070" s="18" t="e">
        <f>#VALUE!</f>
        <v>#VALUE!</v>
      </c>
      <c r="G1070" s="22">
        <v>0</v>
      </c>
      <c r="H1070" s="22">
        <v>0</v>
      </c>
      <c r="I1070" s="19" t="e">
        <f>#VALUE!</f>
        <v>#VALUE!</v>
      </c>
      <c r="J1070" s="19" t="e">
        <f>#VALUE!</f>
        <v>#VALUE!</v>
      </c>
      <c r="K1070" s="22">
        <v>0</v>
      </c>
      <c r="L1070" s="22">
        <v>0</v>
      </c>
      <c r="M1070" s="17"/>
    </row>
    <row r="1071" spans="1:13">
      <c r="A1071" s="25">
        <v>1066</v>
      </c>
      <c r="B1071" s="26" t="e">
        <f>#VALUE!</f>
        <v>#VALUE!</v>
      </c>
      <c r="C1071" s="26" t="e">
        <f>#VALUE!</f>
        <v>#VALUE!</v>
      </c>
      <c r="D1071" s="26" t="e">
        <f>#VALUE!</f>
        <v>#VALUE!</v>
      </c>
      <c r="E1071" s="18" t="e">
        <f>#VALUE!</f>
        <v>#VALUE!</v>
      </c>
      <c r="F1071" s="18" t="e">
        <f>#VALUE!</f>
        <v>#VALUE!</v>
      </c>
      <c r="G1071" s="22">
        <v>0</v>
      </c>
      <c r="H1071" s="22">
        <v>0</v>
      </c>
      <c r="I1071" s="19" t="e">
        <f>#VALUE!</f>
        <v>#VALUE!</v>
      </c>
      <c r="J1071" s="19" t="e">
        <f>#VALUE!</f>
        <v>#VALUE!</v>
      </c>
      <c r="K1071" s="22">
        <v>0</v>
      </c>
      <c r="L1071" s="22">
        <v>0</v>
      </c>
      <c r="M1071" s="17"/>
    </row>
    <row r="1072" spans="1:13">
      <c r="A1072" s="25">
        <v>1067</v>
      </c>
      <c r="B1072" s="26" t="e">
        <f>#VALUE!</f>
        <v>#VALUE!</v>
      </c>
      <c r="C1072" s="26" t="e">
        <f>#VALUE!</f>
        <v>#VALUE!</v>
      </c>
      <c r="D1072" s="26" t="e">
        <f>#VALUE!</f>
        <v>#VALUE!</v>
      </c>
      <c r="E1072" s="18" t="e">
        <f>#VALUE!</f>
        <v>#VALUE!</v>
      </c>
      <c r="F1072" s="18" t="e">
        <f>#VALUE!</f>
        <v>#VALUE!</v>
      </c>
      <c r="G1072" s="22">
        <v>0</v>
      </c>
      <c r="H1072" s="22">
        <v>0</v>
      </c>
      <c r="I1072" s="19" t="e">
        <f>#VALUE!</f>
        <v>#VALUE!</v>
      </c>
      <c r="J1072" s="19" t="e">
        <f>#VALUE!</f>
        <v>#VALUE!</v>
      </c>
      <c r="K1072" s="22">
        <v>0</v>
      </c>
      <c r="L1072" s="22">
        <v>0</v>
      </c>
      <c r="M1072" s="17"/>
    </row>
    <row r="1073" spans="1:13">
      <c r="A1073" s="25">
        <v>1068</v>
      </c>
      <c r="B1073" s="26" t="e">
        <f>#VALUE!</f>
        <v>#VALUE!</v>
      </c>
      <c r="C1073" s="26" t="e">
        <f>#VALUE!</f>
        <v>#VALUE!</v>
      </c>
      <c r="D1073" s="26" t="e">
        <f>#VALUE!</f>
        <v>#VALUE!</v>
      </c>
      <c r="E1073" s="18" t="e">
        <f>#VALUE!</f>
        <v>#VALUE!</v>
      </c>
      <c r="F1073" s="18" t="e">
        <f>#VALUE!</f>
        <v>#VALUE!</v>
      </c>
      <c r="G1073" s="22">
        <v>0</v>
      </c>
      <c r="H1073" s="22">
        <v>0</v>
      </c>
      <c r="I1073" s="19" t="e">
        <f>#VALUE!</f>
        <v>#VALUE!</v>
      </c>
      <c r="J1073" s="19" t="e">
        <f>#VALUE!</f>
        <v>#VALUE!</v>
      </c>
      <c r="K1073" s="22">
        <v>0</v>
      </c>
      <c r="L1073" s="22">
        <v>0</v>
      </c>
      <c r="M1073" s="17"/>
    </row>
    <row r="1074" spans="1:13">
      <c r="A1074" s="25">
        <v>1069</v>
      </c>
      <c r="B1074" s="26" t="e">
        <f>#VALUE!</f>
        <v>#VALUE!</v>
      </c>
      <c r="C1074" s="26" t="e">
        <f>#VALUE!</f>
        <v>#VALUE!</v>
      </c>
      <c r="D1074" s="26" t="e">
        <f>#VALUE!</f>
        <v>#VALUE!</v>
      </c>
      <c r="E1074" s="18" t="e">
        <f>#VALUE!</f>
        <v>#VALUE!</v>
      </c>
      <c r="F1074" s="18" t="e">
        <f>#VALUE!</f>
        <v>#VALUE!</v>
      </c>
      <c r="G1074" s="22">
        <v>0</v>
      </c>
      <c r="H1074" s="22">
        <v>0</v>
      </c>
      <c r="I1074" s="19" t="e">
        <f>#VALUE!</f>
        <v>#VALUE!</v>
      </c>
      <c r="J1074" s="19" t="e">
        <f>#VALUE!</f>
        <v>#VALUE!</v>
      </c>
      <c r="K1074" s="22">
        <v>0</v>
      </c>
      <c r="L1074" s="22">
        <v>0</v>
      </c>
      <c r="M1074" s="17"/>
    </row>
    <row r="1075" spans="1:13">
      <c r="A1075" s="25">
        <v>1070</v>
      </c>
      <c r="B1075" s="26" t="e">
        <f>#VALUE!</f>
        <v>#VALUE!</v>
      </c>
      <c r="C1075" s="26" t="e">
        <f>#VALUE!</f>
        <v>#VALUE!</v>
      </c>
      <c r="D1075" s="26" t="e">
        <f>#VALUE!</f>
        <v>#VALUE!</v>
      </c>
      <c r="E1075" s="18" t="e">
        <f>#VALUE!</f>
        <v>#VALUE!</v>
      </c>
      <c r="F1075" s="18" t="e">
        <f>#VALUE!</f>
        <v>#VALUE!</v>
      </c>
      <c r="G1075" s="22">
        <v>0</v>
      </c>
      <c r="H1075" s="22">
        <v>0</v>
      </c>
      <c r="I1075" s="19" t="e">
        <f>#VALUE!</f>
        <v>#VALUE!</v>
      </c>
      <c r="J1075" s="19" t="e">
        <f>#VALUE!</f>
        <v>#VALUE!</v>
      </c>
      <c r="K1075" s="22">
        <v>0</v>
      </c>
      <c r="L1075" s="22">
        <v>0</v>
      </c>
      <c r="M1075" s="17"/>
    </row>
    <row r="1076" spans="1:13">
      <c r="A1076" s="25">
        <v>1071</v>
      </c>
      <c r="B1076" s="26" t="e">
        <f>#VALUE!</f>
        <v>#VALUE!</v>
      </c>
      <c r="C1076" s="26" t="e">
        <f>#VALUE!</f>
        <v>#VALUE!</v>
      </c>
      <c r="D1076" s="26" t="e">
        <f>#VALUE!</f>
        <v>#VALUE!</v>
      </c>
      <c r="E1076" s="18" t="e">
        <f>#VALUE!</f>
        <v>#VALUE!</v>
      </c>
      <c r="F1076" s="18" t="e">
        <f>#VALUE!</f>
        <v>#VALUE!</v>
      </c>
      <c r="G1076" s="22">
        <v>0</v>
      </c>
      <c r="H1076" s="22">
        <v>0</v>
      </c>
      <c r="I1076" s="19" t="e">
        <f>#VALUE!</f>
        <v>#VALUE!</v>
      </c>
      <c r="J1076" s="19" t="e">
        <f>#VALUE!</f>
        <v>#VALUE!</v>
      </c>
      <c r="K1076" s="22">
        <v>0</v>
      </c>
      <c r="L1076" s="22">
        <v>0</v>
      </c>
      <c r="M1076" s="17"/>
    </row>
    <row r="1077" spans="1:13">
      <c r="A1077" s="25">
        <v>1072</v>
      </c>
      <c r="B1077" s="26" t="e">
        <f>#VALUE!</f>
        <v>#VALUE!</v>
      </c>
      <c r="C1077" s="26" t="e">
        <f>#VALUE!</f>
        <v>#VALUE!</v>
      </c>
      <c r="D1077" s="26" t="e">
        <f>#VALUE!</f>
        <v>#VALUE!</v>
      </c>
      <c r="E1077" s="18" t="e">
        <f>#VALUE!</f>
        <v>#VALUE!</v>
      </c>
      <c r="F1077" s="18" t="e">
        <f>#VALUE!</f>
        <v>#VALUE!</v>
      </c>
      <c r="G1077" s="22">
        <v>0</v>
      </c>
      <c r="H1077" s="22">
        <v>0</v>
      </c>
      <c r="I1077" s="19" t="e">
        <f>#VALUE!</f>
        <v>#VALUE!</v>
      </c>
      <c r="J1077" s="19" t="e">
        <f>#VALUE!</f>
        <v>#VALUE!</v>
      </c>
      <c r="K1077" s="22">
        <v>0</v>
      </c>
      <c r="L1077" s="22">
        <v>0</v>
      </c>
      <c r="M1077" s="17"/>
    </row>
    <row r="1078" spans="1:13">
      <c r="A1078" s="25">
        <v>1073</v>
      </c>
      <c r="B1078" s="26" t="e">
        <f>#VALUE!</f>
        <v>#VALUE!</v>
      </c>
      <c r="C1078" s="26" t="e">
        <f>#VALUE!</f>
        <v>#VALUE!</v>
      </c>
      <c r="D1078" s="26" t="e">
        <f>#VALUE!</f>
        <v>#VALUE!</v>
      </c>
      <c r="E1078" s="18" t="e">
        <f>#VALUE!</f>
        <v>#VALUE!</v>
      </c>
      <c r="F1078" s="18" t="e">
        <f>#VALUE!</f>
        <v>#VALUE!</v>
      </c>
      <c r="G1078" s="22">
        <v>0</v>
      </c>
      <c r="H1078" s="22">
        <v>0</v>
      </c>
      <c r="I1078" s="19" t="e">
        <f>#VALUE!</f>
        <v>#VALUE!</v>
      </c>
      <c r="J1078" s="19" t="e">
        <f>#VALUE!</f>
        <v>#VALUE!</v>
      </c>
      <c r="K1078" s="22">
        <v>0</v>
      </c>
      <c r="L1078" s="22">
        <v>0</v>
      </c>
      <c r="M1078" s="17"/>
    </row>
    <row r="1079" spans="1:13">
      <c r="A1079" s="25">
        <v>1074</v>
      </c>
      <c r="B1079" s="26" t="e">
        <f>#VALUE!</f>
        <v>#VALUE!</v>
      </c>
      <c r="C1079" s="26" t="e">
        <f>#VALUE!</f>
        <v>#VALUE!</v>
      </c>
      <c r="D1079" s="26" t="e">
        <f>#VALUE!</f>
        <v>#VALUE!</v>
      </c>
      <c r="E1079" s="18" t="e">
        <f>#VALUE!</f>
        <v>#VALUE!</v>
      </c>
      <c r="F1079" s="18" t="e">
        <f>#VALUE!</f>
        <v>#VALUE!</v>
      </c>
      <c r="G1079" s="22">
        <v>0</v>
      </c>
      <c r="H1079" s="22">
        <v>0</v>
      </c>
      <c r="I1079" s="19" t="e">
        <f>#VALUE!</f>
        <v>#VALUE!</v>
      </c>
      <c r="J1079" s="19" t="e">
        <f>#VALUE!</f>
        <v>#VALUE!</v>
      </c>
      <c r="K1079" s="22">
        <v>0</v>
      </c>
      <c r="L1079" s="22">
        <v>0</v>
      </c>
      <c r="M1079" s="17"/>
    </row>
    <row r="1080" spans="1:13">
      <c r="A1080" s="25">
        <v>1075</v>
      </c>
      <c r="B1080" s="26" t="e">
        <f>#VALUE!</f>
        <v>#VALUE!</v>
      </c>
      <c r="C1080" s="26" t="e">
        <f>#VALUE!</f>
        <v>#VALUE!</v>
      </c>
      <c r="D1080" s="26" t="e">
        <f>#VALUE!</f>
        <v>#VALUE!</v>
      </c>
      <c r="E1080" s="18" t="e">
        <f>#VALUE!</f>
        <v>#VALUE!</v>
      </c>
      <c r="F1080" s="18" t="e">
        <f>#VALUE!</f>
        <v>#VALUE!</v>
      </c>
      <c r="G1080" s="22">
        <v>0</v>
      </c>
      <c r="H1080" s="22">
        <v>0</v>
      </c>
      <c r="I1080" s="19" t="e">
        <f>#VALUE!</f>
        <v>#VALUE!</v>
      </c>
      <c r="J1080" s="19" t="e">
        <f>#VALUE!</f>
        <v>#VALUE!</v>
      </c>
      <c r="K1080" s="22">
        <v>0</v>
      </c>
      <c r="L1080" s="22">
        <v>0</v>
      </c>
      <c r="M1080" s="17"/>
    </row>
    <row r="1081" spans="1:13">
      <c r="A1081" s="25">
        <v>1076</v>
      </c>
      <c r="B1081" s="26" t="e">
        <f>#VALUE!</f>
        <v>#VALUE!</v>
      </c>
      <c r="C1081" s="26" t="e">
        <f>#VALUE!</f>
        <v>#VALUE!</v>
      </c>
      <c r="D1081" s="26" t="e">
        <f>#VALUE!</f>
        <v>#VALUE!</v>
      </c>
      <c r="E1081" s="18" t="e">
        <f>#VALUE!</f>
        <v>#VALUE!</v>
      </c>
      <c r="F1081" s="18" t="e">
        <f>#VALUE!</f>
        <v>#VALUE!</v>
      </c>
      <c r="G1081" s="22">
        <v>0</v>
      </c>
      <c r="H1081" s="22">
        <v>0</v>
      </c>
      <c r="I1081" s="19" t="e">
        <f>#VALUE!</f>
        <v>#VALUE!</v>
      </c>
      <c r="J1081" s="19" t="e">
        <f>#VALUE!</f>
        <v>#VALUE!</v>
      </c>
      <c r="K1081" s="22">
        <v>0</v>
      </c>
      <c r="L1081" s="22">
        <v>0</v>
      </c>
      <c r="M1081" s="17"/>
    </row>
    <row r="1082" spans="1:13">
      <c r="A1082" s="25">
        <v>1077</v>
      </c>
      <c r="B1082" s="26" t="e">
        <f>#VALUE!</f>
        <v>#VALUE!</v>
      </c>
      <c r="C1082" s="26" t="e">
        <f>#VALUE!</f>
        <v>#VALUE!</v>
      </c>
      <c r="D1082" s="26" t="e">
        <f>#VALUE!</f>
        <v>#VALUE!</v>
      </c>
      <c r="E1082" s="18" t="e">
        <f>#VALUE!</f>
        <v>#VALUE!</v>
      </c>
      <c r="F1082" s="18" t="e">
        <f>#VALUE!</f>
        <v>#VALUE!</v>
      </c>
      <c r="G1082" s="22">
        <v>0</v>
      </c>
      <c r="H1082" s="22">
        <v>0</v>
      </c>
      <c r="I1082" s="19" t="e">
        <f>#VALUE!</f>
        <v>#VALUE!</v>
      </c>
      <c r="J1082" s="19" t="e">
        <f>#VALUE!</f>
        <v>#VALUE!</v>
      </c>
      <c r="K1082" s="22">
        <v>0</v>
      </c>
      <c r="L1082" s="22">
        <v>0</v>
      </c>
      <c r="M1082" s="17"/>
    </row>
    <row r="1083" spans="1:13">
      <c r="A1083" s="25">
        <v>1078</v>
      </c>
      <c r="B1083" s="26" t="e">
        <f>#VALUE!</f>
        <v>#VALUE!</v>
      </c>
      <c r="C1083" s="26" t="e">
        <f>#VALUE!</f>
        <v>#VALUE!</v>
      </c>
      <c r="D1083" s="26" t="e">
        <f>#VALUE!</f>
        <v>#VALUE!</v>
      </c>
      <c r="E1083" s="18" t="e">
        <f>#VALUE!</f>
        <v>#VALUE!</v>
      </c>
      <c r="F1083" s="18" t="e">
        <f>#VALUE!</f>
        <v>#VALUE!</v>
      </c>
      <c r="G1083" s="22">
        <v>0</v>
      </c>
      <c r="H1083" s="22">
        <v>0</v>
      </c>
      <c r="I1083" s="19" t="e">
        <f>#VALUE!</f>
        <v>#VALUE!</v>
      </c>
      <c r="J1083" s="19" t="e">
        <f>#VALUE!</f>
        <v>#VALUE!</v>
      </c>
      <c r="K1083" s="22">
        <v>0</v>
      </c>
      <c r="L1083" s="22">
        <v>0</v>
      </c>
      <c r="M1083" s="17"/>
    </row>
    <row r="1084" spans="1:13">
      <c r="A1084" s="25">
        <v>1079</v>
      </c>
      <c r="B1084" s="26" t="e">
        <f>#VALUE!</f>
        <v>#VALUE!</v>
      </c>
      <c r="C1084" s="26" t="e">
        <f>#VALUE!</f>
        <v>#VALUE!</v>
      </c>
      <c r="D1084" s="26" t="e">
        <f>#VALUE!</f>
        <v>#VALUE!</v>
      </c>
      <c r="E1084" s="18" t="e">
        <f>#VALUE!</f>
        <v>#VALUE!</v>
      </c>
      <c r="F1084" s="18" t="e">
        <f>#VALUE!</f>
        <v>#VALUE!</v>
      </c>
      <c r="G1084" s="22">
        <v>0</v>
      </c>
      <c r="H1084" s="22">
        <v>0</v>
      </c>
      <c r="I1084" s="19" t="e">
        <f>#VALUE!</f>
        <v>#VALUE!</v>
      </c>
      <c r="J1084" s="19" t="e">
        <f>#VALUE!</f>
        <v>#VALUE!</v>
      </c>
      <c r="K1084" s="22">
        <v>0</v>
      </c>
      <c r="L1084" s="22">
        <v>0</v>
      </c>
      <c r="M1084" s="17"/>
    </row>
    <row r="1085" spans="1:13">
      <c r="A1085" s="25">
        <v>1080</v>
      </c>
      <c r="B1085" s="26" t="e">
        <f>#VALUE!</f>
        <v>#VALUE!</v>
      </c>
      <c r="C1085" s="26" t="e">
        <f>#VALUE!</f>
        <v>#VALUE!</v>
      </c>
      <c r="D1085" s="26" t="e">
        <f>#VALUE!</f>
        <v>#VALUE!</v>
      </c>
      <c r="E1085" s="18" t="e">
        <f>#VALUE!</f>
        <v>#VALUE!</v>
      </c>
      <c r="F1085" s="18" t="e">
        <f>#VALUE!</f>
        <v>#VALUE!</v>
      </c>
      <c r="G1085" s="22">
        <v>0</v>
      </c>
      <c r="H1085" s="22">
        <v>0</v>
      </c>
      <c r="I1085" s="19" t="e">
        <f>#VALUE!</f>
        <v>#VALUE!</v>
      </c>
      <c r="J1085" s="19" t="e">
        <f>#VALUE!</f>
        <v>#VALUE!</v>
      </c>
      <c r="K1085" s="22">
        <v>0</v>
      </c>
      <c r="L1085" s="22">
        <v>0</v>
      </c>
      <c r="M1085" s="17"/>
    </row>
    <row r="1086" spans="1:13">
      <c r="A1086" s="25">
        <v>1081</v>
      </c>
      <c r="B1086" s="26" t="e">
        <f>#VALUE!</f>
        <v>#VALUE!</v>
      </c>
      <c r="C1086" s="26" t="e">
        <f>#VALUE!</f>
        <v>#VALUE!</v>
      </c>
      <c r="D1086" s="26" t="e">
        <f>#VALUE!</f>
        <v>#VALUE!</v>
      </c>
      <c r="E1086" s="18" t="e">
        <f>#VALUE!</f>
        <v>#VALUE!</v>
      </c>
      <c r="F1086" s="18" t="e">
        <f>#VALUE!</f>
        <v>#VALUE!</v>
      </c>
      <c r="G1086" s="22">
        <v>0</v>
      </c>
      <c r="H1086" s="22">
        <v>0</v>
      </c>
      <c r="I1086" s="19" t="e">
        <f>#VALUE!</f>
        <v>#VALUE!</v>
      </c>
      <c r="J1086" s="19" t="e">
        <f>#VALUE!</f>
        <v>#VALUE!</v>
      </c>
      <c r="K1086" s="22">
        <v>0</v>
      </c>
      <c r="L1086" s="22">
        <v>0</v>
      </c>
      <c r="M1086" s="17"/>
    </row>
    <row r="1087" spans="1:13">
      <c r="A1087" s="25">
        <v>1082</v>
      </c>
      <c r="B1087" s="26" t="e">
        <f>#VALUE!</f>
        <v>#VALUE!</v>
      </c>
      <c r="C1087" s="26" t="e">
        <f>#VALUE!</f>
        <v>#VALUE!</v>
      </c>
      <c r="D1087" s="26" t="e">
        <f>#VALUE!</f>
        <v>#VALUE!</v>
      </c>
      <c r="E1087" s="18" t="e">
        <f>#VALUE!</f>
        <v>#VALUE!</v>
      </c>
      <c r="F1087" s="18" t="e">
        <f>#VALUE!</f>
        <v>#VALUE!</v>
      </c>
      <c r="G1087" s="22">
        <v>0</v>
      </c>
      <c r="H1087" s="22">
        <v>0</v>
      </c>
      <c r="I1087" s="19" t="e">
        <f>#VALUE!</f>
        <v>#VALUE!</v>
      </c>
      <c r="J1087" s="19" t="e">
        <f>#VALUE!</f>
        <v>#VALUE!</v>
      </c>
      <c r="K1087" s="22">
        <v>0</v>
      </c>
      <c r="L1087" s="22">
        <v>0</v>
      </c>
      <c r="M1087" s="17"/>
    </row>
    <row r="1088" spans="1:13">
      <c r="A1088" s="25">
        <v>1083</v>
      </c>
      <c r="B1088" s="26" t="e">
        <f>#VALUE!</f>
        <v>#VALUE!</v>
      </c>
      <c r="C1088" s="26" t="e">
        <f>#VALUE!</f>
        <v>#VALUE!</v>
      </c>
      <c r="D1088" s="26" t="e">
        <f>#VALUE!</f>
        <v>#VALUE!</v>
      </c>
      <c r="E1088" s="18" t="e">
        <f>#VALUE!</f>
        <v>#VALUE!</v>
      </c>
      <c r="F1088" s="18" t="e">
        <f>#VALUE!</f>
        <v>#VALUE!</v>
      </c>
      <c r="G1088" s="22">
        <v>0</v>
      </c>
      <c r="H1088" s="22">
        <v>0</v>
      </c>
      <c r="I1088" s="19" t="e">
        <f>#VALUE!</f>
        <v>#VALUE!</v>
      </c>
      <c r="J1088" s="19" t="e">
        <f>#VALUE!</f>
        <v>#VALUE!</v>
      </c>
      <c r="K1088" s="22">
        <v>0</v>
      </c>
      <c r="L1088" s="22">
        <v>0</v>
      </c>
      <c r="M1088" s="17"/>
    </row>
    <row r="1089" spans="1:13">
      <c r="A1089" s="25">
        <v>1084</v>
      </c>
      <c r="B1089" s="26" t="e">
        <f>#VALUE!</f>
        <v>#VALUE!</v>
      </c>
      <c r="C1089" s="26" t="e">
        <f>#VALUE!</f>
        <v>#VALUE!</v>
      </c>
      <c r="D1089" s="26" t="e">
        <f>#VALUE!</f>
        <v>#VALUE!</v>
      </c>
      <c r="E1089" s="18" t="e">
        <f>#VALUE!</f>
        <v>#VALUE!</v>
      </c>
      <c r="F1089" s="18" t="e">
        <f>#VALUE!</f>
        <v>#VALUE!</v>
      </c>
      <c r="G1089" s="22">
        <v>0</v>
      </c>
      <c r="H1089" s="22">
        <v>0</v>
      </c>
      <c r="I1089" s="19" t="e">
        <f>#VALUE!</f>
        <v>#VALUE!</v>
      </c>
      <c r="J1089" s="19" t="e">
        <f>#VALUE!</f>
        <v>#VALUE!</v>
      </c>
      <c r="K1089" s="22">
        <v>0</v>
      </c>
      <c r="L1089" s="22">
        <v>0</v>
      </c>
      <c r="M1089" s="17"/>
    </row>
    <row r="1090" spans="1:13">
      <c r="A1090" s="25">
        <v>1085</v>
      </c>
      <c r="B1090" s="26" t="e">
        <f>#VALUE!</f>
        <v>#VALUE!</v>
      </c>
      <c r="C1090" s="26" t="e">
        <f>#VALUE!</f>
        <v>#VALUE!</v>
      </c>
      <c r="D1090" s="26" t="e">
        <f>#VALUE!</f>
        <v>#VALUE!</v>
      </c>
      <c r="E1090" s="18" t="e">
        <f>#VALUE!</f>
        <v>#VALUE!</v>
      </c>
      <c r="F1090" s="18" t="e">
        <f>#VALUE!</f>
        <v>#VALUE!</v>
      </c>
      <c r="G1090" s="22">
        <v>0</v>
      </c>
      <c r="H1090" s="22">
        <v>0</v>
      </c>
      <c r="I1090" s="19" t="e">
        <f>#VALUE!</f>
        <v>#VALUE!</v>
      </c>
      <c r="J1090" s="19" t="e">
        <f>#VALUE!</f>
        <v>#VALUE!</v>
      </c>
      <c r="K1090" s="22">
        <v>0</v>
      </c>
      <c r="L1090" s="22">
        <v>0</v>
      </c>
      <c r="M1090" s="17"/>
    </row>
    <row r="1091" spans="1:13">
      <c r="A1091" s="25">
        <v>1086</v>
      </c>
      <c r="B1091" s="26" t="e">
        <f>#VALUE!</f>
        <v>#VALUE!</v>
      </c>
      <c r="C1091" s="26" t="e">
        <f>#VALUE!</f>
        <v>#VALUE!</v>
      </c>
      <c r="D1091" s="26" t="e">
        <f>#VALUE!</f>
        <v>#VALUE!</v>
      </c>
      <c r="E1091" s="18" t="e">
        <f>#VALUE!</f>
        <v>#VALUE!</v>
      </c>
      <c r="F1091" s="18" t="e">
        <f>#VALUE!</f>
        <v>#VALUE!</v>
      </c>
      <c r="G1091" s="22">
        <v>0</v>
      </c>
      <c r="H1091" s="22">
        <v>0</v>
      </c>
      <c r="I1091" s="19" t="e">
        <f>#VALUE!</f>
        <v>#VALUE!</v>
      </c>
      <c r="J1091" s="19" t="e">
        <f>#VALUE!</f>
        <v>#VALUE!</v>
      </c>
      <c r="K1091" s="22">
        <v>0</v>
      </c>
      <c r="L1091" s="22">
        <v>0</v>
      </c>
      <c r="M1091" s="17"/>
    </row>
    <row r="1092" spans="1:13">
      <c r="A1092" s="25">
        <v>1087</v>
      </c>
      <c r="B1092" s="26" t="e">
        <f>#VALUE!</f>
        <v>#VALUE!</v>
      </c>
      <c r="C1092" s="26" t="e">
        <f>#VALUE!</f>
        <v>#VALUE!</v>
      </c>
      <c r="D1092" s="26" t="e">
        <f>#VALUE!</f>
        <v>#VALUE!</v>
      </c>
      <c r="E1092" s="18" t="e">
        <f>#VALUE!</f>
        <v>#VALUE!</v>
      </c>
      <c r="F1092" s="18" t="e">
        <f>#VALUE!</f>
        <v>#VALUE!</v>
      </c>
      <c r="G1092" s="22">
        <v>0</v>
      </c>
      <c r="H1092" s="22">
        <v>0</v>
      </c>
      <c r="I1092" s="19" t="e">
        <f>#VALUE!</f>
        <v>#VALUE!</v>
      </c>
      <c r="J1092" s="19" t="e">
        <f>#VALUE!</f>
        <v>#VALUE!</v>
      </c>
      <c r="K1092" s="22">
        <v>0</v>
      </c>
      <c r="L1092" s="22">
        <v>0</v>
      </c>
      <c r="M1092" s="17"/>
    </row>
    <row r="1093" spans="1:13">
      <c r="A1093" s="25">
        <v>1088</v>
      </c>
      <c r="B1093" s="26" t="e">
        <f>#VALUE!</f>
        <v>#VALUE!</v>
      </c>
      <c r="C1093" s="26" t="e">
        <f>#VALUE!</f>
        <v>#VALUE!</v>
      </c>
      <c r="D1093" s="26" t="e">
        <f>#VALUE!</f>
        <v>#VALUE!</v>
      </c>
      <c r="E1093" s="18" t="e">
        <f>#VALUE!</f>
        <v>#VALUE!</v>
      </c>
      <c r="F1093" s="18" t="e">
        <f>#VALUE!</f>
        <v>#VALUE!</v>
      </c>
      <c r="G1093" s="22">
        <v>0</v>
      </c>
      <c r="H1093" s="22">
        <v>0</v>
      </c>
      <c r="I1093" s="19" t="e">
        <f>#VALUE!</f>
        <v>#VALUE!</v>
      </c>
      <c r="J1093" s="19" t="e">
        <f>#VALUE!</f>
        <v>#VALUE!</v>
      </c>
      <c r="K1093" s="22">
        <v>0</v>
      </c>
      <c r="L1093" s="22">
        <v>0</v>
      </c>
      <c r="M1093" s="17"/>
    </row>
    <row r="1094" spans="1:13">
      <c r="A1094" s="25">
        <v>1089</v>
      </c>
      <c r="B1094" s="26" t="e">
        <f>#VALUE!</f>
        <v>#VALUE!</v>
      </c>
      <c r="C1094" s="26" t="e">
        <f>#VALUE!</f>
        <v>#VALUE!</v>
      </c>
      <c r="D1094" s="26" t="e">
        <f>#VALUE!</f>
        <v>#VALUE!</v>
      </c>
      <c r="E1094" s="18" t="e">
        <f>#VALUE!</f>
        <v>#VALUE!</v>
      </c>
      <c r="F1094" s="18" t="e">
        <f>#VALUE!</f>
        <v>#VALUE!</v>
      </c>
      <c r="G1094" s="22">
        <v>0</v>
      </c>
      <c r="H1094" s="22">
        <v>0</v>
      </c>
      <c r="I1094" s="19" t="e">
        <f>#VALUE!</f>
        <v>#VALUE!</v>
      </c>
      <c r="J1094" s="19" t="e">
        <f>#VALUE!</f>
        <v>#VALUE!</v>
      </c>
      <c r="K1094" s="22">
        <v>0</v>
      </c>
      <c r="L1094" s="22">
        <v>0</v>
      </c>
      <c r="M1094" s="17"/>
    </row>
    <row r="1095" spans="1:13">
      <c r="A1095" s="25">
        <v>1090</v>
      </c>
      <c r="B1095" s="26" t="e">
        <f>#VALUE!</f>
        <v>#VALUE!</v>
      </c>
      <c r="C1095" s="26" t="e">
        <f>#VALUE!</f>
        <v>#VALUE!</v>
      </c>
      <c r="D1095" s="26" t="e">
        <f>#VALUE!</f>
        <v>#VALUE!</v>
      </c>
      <c r="E1095" s="18" t="e">
        <f>#VALUE!</f>
        <v>#VALUE!</v>
      </c>
      <c r="F1095" s="18" t="e">
        <f>#VALUE!</f>
        <v>#VALUE!</v>
      </c>
      <c r="G1095" s="22">
        <v>0</v>
      </c>
      <c r="H1095" s="22">
        <v>0</v>
      </c>
      <c r="I1095" s="19" t="e">
        <f>#VALUE!</f>
        <v>#VALUE!</v>
      </c>
      <c r="J1095" s="19" t="e">
        <f>#VALUE!</f>
        <v>#VALUE!</v>
      </c>
      <c r="K1095" s="22">
        <v>0</v>
      </c>
      <c r="L1095" s="22">
        <v>0</v>
      </c>
      <c r="M1095" s="17"/>
    </row>
    <row r="1096" spans="1:13">
      <c r="A1096" s="25">
        <v>1091</v>
      </c>
      <c r="B1096" s="26" t="e">
        <f>#VALUE!</f>
        <v>#VALUE!</v>
      </c>
      <c r="C1096" s="26" t="e">
        <f>#VALUE!</f>
        <v>#VALUE!</v>
      </c>
      <c r="D1096" s="26" t="e">
        <f>#VALUE!</f>
        <v>#VALUE!</v>
      </c>
      <c r="E1096" s="18" t="e">
        <f>#VALUE!</f>
        <v>#VALUE!</v>
      </c>
      <c r="F1096" s="18" t="e">
        <f>#VALUE!</f>
        <v>#VALUE!</v>
      </c>
      <c r="G1096" s="22">
        <v>0</v>
      </c>
      <c r="H1096" s="22">
        <v>0</v>
      </c>
      <c r="I1096" s="19" t="e">
        <f>#VALUE!</f>
        <v>#VALUE!</v>
      </c>
      <c r="J1096" s="19" t="e">
        <f>#VALUE!</f>
        <v>#VALUE!</v>
      </c>
      <c r="K1096" s="22">
        <v>0</v>
      </c>
      <c r="L1096" s="22">
        <v>0</v>
      </c>
      <c r="M1096" s="17"/>
    </row>
    <row r="1097" spans="1:13">
      <c r="A1097" s="25">
        <v>1092</v>
      </c>
      <c r="B1097" s="26" t="e">
        <f>#VALUE!</f>
        <v>#VALUE!</v>
      </c>
      <c r="C1097" s="26" t="e">
        <f>#VALUE!</f>
        <v>#VALUE!</v>
      </c>
      <c r="D1097" s="26" t="e">
        <f>#VALUE!</f>
        <v>#VALUE!</v>
      </c>
      <c r="E1097" s="18" t="e">
        <f>#VALUE!</f>
        <v>#VALUE!</v>
      </c>
      <c r="F1097" s="18" t="e">
        <f>#VALUE!</f>
        <v>#VALUE!</v>
      </c>
      <c r="G1097" s="22">
        <v>0</v>
      </c>
      <c r="H1097" s="22">
        <v>0</v>
      </c>
      <c r="I1097" s="19" t="e">
        <f>#VALUE!</f>
        <v>#VALUE!</v>
      </c>
      <c r="J1097" s="19" t="e">
        <f>#VALUE!</f>
        <v>#VALUE!</v>
      </c>
      <c r="K1097" s="22">
        <v>0</v>
      </c>
      <c r="L1097" s="22">
        <v>0</v>
      </c>
      <c r="M1097" s="17"/>
    </row>
    <row r="1098" spans="1:13">
      <c r="A1098" s="25">
        <v>1093</v>
      </c>
      <c r="B1098" s="26" t="e">
        <f>#VALUE!</f>
        <v>#VALUE!</v>
      </c>
      <c r="C1098" s="26" t="e">
        <f>#VALUE!</f>
        <v>#VALUE!</v>
      </c>
      <c r="D1098" s="26" t="e">
        <f>#VALUE!</f>
        <v>#VALUE!</v>
      </c>
      <c r="E1098" s="18" t="e">
        <f>#VALUE!</f>
        <v>#VALUE!</v>
      </c>
      <c r="F1098" s="18" t="e">
        <f>#VALUE!</f>
        <v>#VALUE!</v>
      </c>
      <c r="G1098" s="22">
        <v>0</v>
      </c>
      <c r="H1098" s="22">
        <v>0</v>
      </c>
      <c r="I1098" s="19" t="e">
        <f>#VALUE!</f>
        <v>#VALUE!</v>
      </c>
      <c r="J1098" s="19" t="e">
        <f>#VALUE!</f>
        <v>#VALUE!</v>
      </c>
      <c r="K1098" s="22">
        <v>0</v>
      </c>
      <c r="L1098" s="22">
        <v>0</v>
      </c>
      <c r="M1098" s="17"/>
    </row>
    <row r="1099" spans="1:13">
      <c r="A1099" s="25">
        <v>1094</v>
      </c>
      <c r="B1099" s="26" t="e">
        <f>#VALUE!</f>
        <v>#VALUE!</v>
      </c>
      <c r="C1099" s="26" t="e">
        <f>#VALUE!</f>
        <v>#VALUE!</v>
      </c>
      <c r="D1099" s="26" t="e">
        <f>#VALUE!</f>
        <v>#VALUE!</v>
      </c>
      <c r="E1099" s="18" t="e">
        <f>#VALUE!</f>
        <v>#VALUE!</v>
      </c>
      <c r="F1099" s="18" t="e">
        <f>#VALUE!</f>
        <v>#VALUE!</v>
      </c>
      <c r="G1099" s="22">
        <v>0</v>
      </c>
      <c r="H1099" s="22">
        <v>0</v>
      </c>
      <c r="I1099" s="19" t="e">
        <f>#VALUE!</f>
        <v>#VALUE!</v>
      </c>
      <c r="J1099" s="19" t="e">
        <f>#VALUE!</f>
        <v>#VALUE!</v>
      </c>
      <c r="K1099" s="22">
        <v>0</v>
      </c>
      <c r="L1099" s="22">
        <v>0</v>
      </c>
      <c r="M1099" s="17"/>
    </row>
    <row r="1100" spans="1:13">
      <c r="A1100" s="25">
        <v>1095</v>
      </c>
      <c r="B1100" s="26" t="e">
        <f>#VALUE!</f>
        <v>#VALUE!</v>
      </c>
      <c r="C1100" s="26" t="e">
        <f>#VALUE!</f>
        <v>#VALUE!</v>
      </c>
      <c r="D1100" s="26" t="e">
        <f>#VALUE!</f>
        <v>#VALUE!</v>
      </c>
      <c r="E1100" s="18" t="e">
        <f>#VALUE!</f>
        <v>#VALUE!</v>
      </c>
      <c r="F1100" s="18" t="e">
        <f>#VALUE!</f>
        <v>#VALUE!</v>
      </c>
      <c r="G1100" s="22">
        <v>0</v>
      </c>
      <c r="H1100" s="22">
        <v>0</v>
      </c>
      <c r="I1100" s="19" t="e">
        <f>#VALUE!</f>
        <v>#VALUE!</v>
      </c>
      <c r="J1100" s="19" t="e">
        <f>#VALUE!</f>
        <v>#VALUE!</v>
      </c>
      <c r="K1100" s="22">
        <v>0</v>
      </c>
      <c r="L1100" s="22">
        <v>0</v>
      </c>
      <c r="M1100" s="17"/>
    </row>
    <row r="1101" spans="1:13">
      <c r="A1101" s="25">
        <v>1096</v>
      </c>
      <c r="B1101" s="26" t="e">
        <f>#VALUE!</f>
        <v>#VALUE!</v>
      </c>
      <c r="C1101" s="26" t="e">
        <f>#VALUE!</f>
        <v>#VALUE!</v>
      </c>
      <c r="D1101" s="26" t="e">
        <f>#VALUE!</f>
        <v>#VALUE!</v>
      </c>
      <c r="E1101" s="18" t="e">
        <f>#VALUE!</f>
        <v>#VALUE!</v>
      </c>
      <c r="F1101" s="18" t="e">
        <f>#VALUE!</f>
        <v>#VALUE!</v>
      </c>
      <c r="G1101" s="22">
        <v>0</v>
      </c>
      <c r="H1101" s="22">
        <v>0</v>
      </c>
      <c r="I1101" s="19" t="e">
        <f>#VALUE!</f>
        <v>#VALUE!</v>
      </c>
      <c r="J1101" s="19" t="e">
        <f>#VALUE!</f>
        <v>#VALUE!</v>
      </c>
      <c r="K1101" s="22">
        <v>0</v>
      </c>
      <c r="L1101" s="22">
        <v>0</v>
      </c>
      <c r="M1101" s="17"/>
    </row>
    <row r="1102" spans="1:13">
      <c r="A1102" s="25">
        <v>1097</v>
      </c>
      <c r="B1102" s="26" t="e">
        <f>#VALUE!</f>
        <v>#VALUE!</v>
      </c>
      <c r="C1102" s="26" t="e">
        <f>#VALUE!</f>
        <v>#VALUE!</v>
      </c>
      <c r="D1102" s="26" t="e">
        <f>#VALUE!</f>
        <v>#VALUE!</v>
      </c>
      <c r="E1102" s="18" t="e">
        <f>#VALUE!</f>
        <v>#VALUE!</v>
      </c>
      <c r="F1102" s="18" t="e">
        <f>#VALUE!</f>
        <v>#VALUE!</v>
      </c>
      <c r="G1102" s="22">
        <v>0</v>
      </c>
      <c r="H1102" s="22">
        <v>0</v>
      </c>
      <c r="I1102" s="19" t="e">
        <f>#VALUE!</f>
        <v>#VALUE!</v>
      </c>
      <c r="J1102" s="19" t="e">
        <f>#VALUE!</f>
        <v>#VALUE!</v>
      </c>
      <c r="K1102" s="22">
        <v>0</v>
      </c>
      <c r="L1102" s="22">
        <v>0</v>
      </c>
      <c r="M1102" s="17"/>
    </row>
    <row r="1103" spans="1:13">
      <c r="A1103" s="25">
        <v>1098</v>
      </c>
      <c r="B1103" s="26" t="e">
        <f>#VALUE!</f>
        <v>#VALUE!</v>
      </c>
      <c r="C1103" s="26" t="e">
        <f>#VALUE!</f>
        <v>#VALUE!</v>
      </c>
      <c r="D1103" s="26" t="e">
        <f>#VALUE!</f>
        <v>#VALUE!</v>
      </c>
      <c r="E1103" s="18" t="e">
        <f>#VALUE!</f>
        <v>#VALUE!</v>
      </c>
      <c r="F1103" s="18" t="e">
        <f>#VALUE!</f>
        <v>#VALUE!</v>
      </c>
      <c r="G1103" s="22">
        <v>0</v>
      </c>
      <c r="H1103" s="22">
        <v>0</v>
      </c>
      <c r="I1103" s="19" t="e">
        <f>#VALUE!</f>
        <v>#VALUE!</v>
      </c>
      <c r="J1103" s="19" t="e">
        <f>#VALUE!</f>
        <v>#VALUE!</v>
      </c>
      <c r="K1103" s="22">
        <v>0</v>
      </c>
      <c r="L1103" s="22">
        <v>0</v>
      </c>
      <c r="M1103" s="17"/>
    </row>
    <row r="1104" spans="1:13">
      <c r="A1104" s="25">
        <v>1099</v>
      </c>
      <c r="B1104" s="26" t="e">
        <f>#VALUE!</f>
        <v>#VALUE!</v>
      </c>
      <c r="C1104" s="26" t="e">
        <f>#VALUE!</f>
        <v>#VALUE!</v>
      </c>
      <c r="D1104" s="26" t="e">
        <f>#VALUE!</f>
        <v>#VALUE!</v>
      </c>
      <c r="E1104" s="18" t="e">
        <f>#VALUE!</f>
        <v>#VALUE!</v>
      </c>
      <c r="F1104" s="18" t="e">
        <f>#VALUE!</f>
        <v>#VALUE!</v>
      </c>
      <c r="G1104" s="22">
        <v>0</v>
      </c>
      <c r="H1104" s="22">
        <v>0</v>
      </c>
      <c r="I1104" s="19" t="e">
        <f>#VALUE!</f>
        <v>#VALUE!</v>
      </c>
      <c r="J1104" s="19" t="e">
        <f>#VALUE!</f>
        <v>#VALUE!</v>
      </c>
      <c r="K1104" s="22">
        <v>0</v>
      </c>
      <c r="L1104" s="22">
        <v>0</v>
      </c>
      <c r="M1104" s="17"/>
    </row>
    <row r="1105" spans="1:13">
      <c r="A1105" s="25">
        <v>1100</v>
      </c>
      <c r="B1105" s="26" t="e">
        <f>#VALUE!</f>
        <v>#VALUE!</v>
      </c>
      <c r="C1105" s="26" t="e">
        <f>#VALUE!</f>
        <v>#VALUE!</v>
      </c>
      <c r="D1105" s="26" t="e">
        <f>#VALUE!</f>
        <v>#VALUE!</v>
      </c>
      <c r="E1105" s="18" t="e">
        <f>#VALUE!</f>
        <v>#VALUE!</v>
      </c>
      <c r="F1105" s="18" t="e">
        <f>#VALUE!</f>
        <v>#VALUE!</v>
      </c>
      <c r="G1105" s="22">
        <v>0</v>
      </c>
      <c r="H1105" s="22">
        <v>0</v>
      </c>
      <c r="I1105" s="19" t="e">
        <f>#VALUE!</f>
        <v>#VALUE!</v>
      </c>
      <c r="J1105" s="19" t="e">
        <f>#VALUE!</f>
        <v>#VALUE!</v>
      </c>
      <c r="K1105" s="22">
        <v>0</v>
      </c>
      <c r="L1105" s="22">
        <v>0</v>
      </c>
      <c r="M1105" s="17"/>
    </row>
    <row r="1106" spans="1:13">
      <c r="A1106" s="25">
        <v>1101</v>
      </c>
      <c r="B1106" s="26" t="e">
        <f>#VALUE!</f>
        <v>#VALUE!</v>
      </c>
      <c r="C1106" s="26" t="e">
        <f>#VALUE!</f>
        <v>#VALUE!</v>
      </c>
      <c r="D1106" s="26" t="e">
        <f>#VALUE!</f>
        <v>#VALUE!</v>
      </c>
      <c r="E1106" s="18" t="e">
        <f>#VALUE!</f>
        <v>#VALUE!</v>
      </c>
      <c r="F1106" s="18" t="e">
        <f>#VALUE!</f>
        <v>#VALUE!</v>
      </c>
      <c r="G1106" s="22">
        <v>0</v>
      </c>
      <c r="H1106" s="22">
        <v>0</v>
      </c>
      <c r="I1106" s="19" t="e">
        <f>#VALUE!</f>
        <v>#VALUE!</v>
      </c>
      <c r="J1106" s="19" t="e">
        <f>#VALUE!</f>
        <v>#VALUE!</v>
      </c>
      <c r="K1106" s="22">
        <v>0</v>
      </c>
      <c r="L1106" s="22">
        <v>0</v>
      </c>
      <c r="M1106" s="17"/>
    </row>
    <row r="1107" spans="1:13">
      <c r="A1107" s="25">
        <v>1102</v>
      </c>
      <c r="B1107" s="26" t="e">
        <f>#VALUE!</f>
        <v>#VALUE!</v>
      </c>
      <c r="C1107" s="26" t="e">
        <f>#VALUE!</f>
        <v>#VALUE!</v>
      </c>
      <c r="D1107" s="26" t="e">
        <f>#VALUE!</f>
        <v>#VALUE!</v>
      </c>
      <c r="E1107" s="18" t="e">
        <f>#VALUE!</f>
        <v>#VALUE!</v>
      </c>
      <c r="F1107" s="18" t="e">
        <f>#VALUE!</f>
        <v>#VALUE!</v>
      </c>
      <c r="G1107" s="22">
        <v>0</v>
      </c>
      <c r="H1107" s="22">
        <v>0</v>
      </c>
      <c r="I1107" s="19" t="e">
        <f>#VALUE!</f>
        <v>#VALUE!</v>
      </c>
      <c r="J1107" s="19" t="e">
        <f>#VALUE!</f>
        <v>#VALUE!</v>
      </c>
      <c r="K1107" s="22">
        <v>0</v>
      </c>
      <c r="L1107" s="22">
        <v>0</v>
      </c>
      <c r="M1107" s="17"/>
    </row>
    <row r="1108" spans="1:13">
      <c r="A1108" s="25">
        <v>1103</v>
      </c>
      <c r="B1108" s="26" t="e">
        <f>#VALUE!</f>
        <v>#VALUE!</v>
      </c>
      <c r="C1108" s="26" t="e">
        <f>#VALUE!</f>
        <v>#VALUE!</v>
      </c>
      <c r="D1108" s="26" t="e">
        <f>#VALUE!</f>
        <v>#VALUE!</v>
      </c>
      <c r="E1108" s="18" t="e">
        <f>#VALUE!</f>
        <v>#VALUE!</v>
      </c>
      <c r="F1108" s="18" t="e">
        <f>#VALUE!</f>
        <v>#VALUE!</v>
      </c>
      <c r="G1108" s="22">
        <v>0</v>
      </c>
      <c r="H1108" s="22">
        <v>0</v>
      </c>
      <c r="I1108" s="19" t="e">
        <f>#VALUE!</f>
        <v>#VALUE!</v>
      </c>
      <c r="J1108" s="19" t="e">
        <f>#VALUE!</f>
        <v>#VALUE!</v>
      </c>
      <c r="K1108" s="22">
        <v>0</v>
      </c>
      <c r="L1108" s="22">
        <v>0</v>
      </c>
      <c r="M1108" s="17"/>
    </row>
    <row r="1109" spans="1:13">
      <c r="A1109" s="25">
        <v>1104</v>
      </c>
      <c r="B1109" s="26" t="e">
        <f>#VALUE!</f>
        <v>#VALUE!</v>
      </c>
      <c r="C1109" s="26" t="e">
        <f>#VALUE!</f>
        <v>#VALUE!</v>
      </c>
      <c r="D1109" s="26" t="e">
        <f>#VALUE!</f>
        <v>#VALUE!</v>
      </c>
      <c r="E1109" s="18" t="e">
        <f>#VALUE!</f>
        <v>#VALUE!</v>
      </c>
      <c r="F1109" s="18" t="e">
        <f>#VALUE!</f>
        <v>#VALUE!</v>
      </c>
      <c r="G1109" s="22">
        <v>0</v>
      </c>
      <c r="H1109" s="22">
        <v>0</v>
      </c>
      <c r="I1109" s="19" t="e">
        <f>#VALUE!</f>
        <v>#VALUE!</v>
      </c>
      <c r="J1109" s="19" t="e">
        <f>#VALUE!</f>
        <v>#VALUE!</v>
      </c>
      <c r="K1109" s="22">
        <v>0</v>
      </c>
      <c r="L1109" s="22">
        <v>0</v>
      </c>
      <c r="M1109" s="17"/>
    </row>
    <row r="1110" spans="1:13">
      <c r="A1110" s="25">
        <v>1105</v>
      </c>
      <c r="B1110" s="26" t="e">
        <f>#VALUE!</f>
        <v>#VALUE!</v>
      </c>
      <c r="C1110" s="26" t="e">
        <f>#VALUE!</f>
        <v>#VALUE!</v>
      </c>
      <c r="D1110" s="26" t="e">
        <f>#VALUE!</f>
        <v>#VALUE!</v>
      </c>
      <c r="E1110" s="18" t="e">
        <f>#VALUE!</f>
        <v>#VALUE!</v>
      </c>
      <c r="F1110" s="18" t="e">
        <f>#VALUE!</f>
        <v>#VALUE!</v>
      </c>
      <c r="G1110" s="22">
        <v>0</v>
      </c>
      <c r="H1110" s="22">
        <v>0</v>
      </c>
      <c r="I1110" s="19" t="e">
        <f>#VALUE!</f>
        <v>#VALUE!</v>
      </c>
      <c r="J1110" s="19" t="e">
        <f>#VALUE!</f>
        <v>#VALUE!</v>
      </c>
      <c r="K1110" s="22">
        <v>0</v>
      </c>
      <c r="L1110" s="22">
        <v>0</v>
      </c>
      <c r="M1110" s="17"/>
    </row>
    <row r="1111" spans="1:13">
      <c r="A1111" s="25">
        <v>1106</v>
      </c>
      <c r="B1111" s="26" t="e">
        <f>#VALUE!</f>
        <v>#VALUE!</v>
      </c>
      <c r="C1111" s="26" t="e">
        <f>#VALUE!</f>
        <v>#VALUE!</v>
      </c>
      <c r="D1111" s="26" t="e">
        <f>#VALUE!</f>
        <v>#VALUE!</v>
      </c>
      <c r="E1111" s="18" t="e">
        <f>#VALUE!</f>
        <v>#VALUE!</v>
      </c>
      <c r="F1111" s="18" t="e">
        <f>#VALUE!</f>
        <v>#VALUE!</v>
      </c>
      <c r="G1111" s="22">
        <v>0</v>
      </c>
      <c r="H1111" s="22">
        <v>0</v>
      </c>
      <c r="I1111" s="19" t="e">
        <f>#VALUE!</f>
        <v>#VALUE!</v>
      </c>
      <c r="J1111" s="19" t="e">
        <f>#VALUE!</f>
        <v>#VALUE!</v>
      </c>
      <c r="K1111" s="22">
        <v>0</v>
      </c>
      <c r="L1111" s="22">
        <v>0</v>
      </c>
      <c r="M1111" s="17"/>
    </row>
    <row r="1112" spans="1:13">
      <c r="A1112" s="25">
        <v>1107</v>
      </c>
      <c r="B1112" s="26" t="e">
        <f>#VALUE!</f>
        <v>#VALUE!</v>
      </c>
      <c r="C1112" s="26" t="e">
        <f>#VALUE!</f>
        <v>#VALUE!</v>
      </c>
      <c r="D1112" s="26" t="e">
        <f>#VALUE!</f>
        <v>#VALUE!</v>
      </c>
      <c r="E1112" s="18" t="e">
        <f>#VALUE!</f>
        <v>#VALUE!</v>
      </c>
      <c r="F1112" s="18" t="e">
        <f>#VALUE!</f>
        <v>#VALUE!</v>
      </c>
      <c r="G1112" s="22">
        <v>0</v>
      </c>
      <c r="H1112" s="22">
        <v>0</v>
      </c>
      <c r="I1112" s="19" t="e">
        <f>#VALUE!</f>
        <v>#VALUE!</v>
      </c>
      <c r="J1112" s="19" t="e">
        <f>#VALUE!</f>
        <v>#VALUE!</v>
      </c>
      <c r="K1112" s="22">
        <v>0</v>
      </c>
      <c r="L1112" s="22">
        <v>0</v>
      </c>
      <c r="M1112" s="17"/>
    </row>
    <row r="1113" spans="1:13">
      <c r="A1113" s="25">
        <v>1108</v>
      </c>
      <c r="B1113" s="26" t="e">
        <f>#VALUE!</f>
        <v>#VALUE!</v>
      </c>
      <c r="C1113" s="26" t="e">
        <f>#VALUE!</f>
        <v>#VALUE!</v>
      </c>
      <c r="D1113" s="26" t="e">
        <f>#VALUE!</f>
        <v>#VALUE!</v>
      </c>
      <c r="E1113" s="18" t="e">
        <f>#VALUE!</f>
        <v>#VALUE!</v>
      </c>
      <c r="F1113" s="18" t="e">
        <f>#VALUE!</f>
        <v>#VALUE!</v>
      </c>
      <c r="G1113" s="22">
        <v>0</v>
      </c>
      <c r="H1113" s="22">
        <v>0</v>
      </c>
      <c r="I1113" s="19" t="e">
        <f>#VALUE!</f>
        <v>#VALUE!</v>
      </c>
      <c r="J1113" s="19" t="e">
        <f>#VALUE!</f>
        <v>#VALUE!</v>
      </c>
      <c r="K1113" s="22">
        <v>0</v>
      </c>
      <c r="L1113" s="22">
        <v>0</v>
      </c>
      <c r="M1113" s="17"/>
    </row>
    <row r="1114" spans="1:13">
      <c r="A1114" s="25">
        <v>1109</v>
      </c>
      <c r="B1114" s="26" t="e">
        <f>#VALUE!</f>
        <v>#VALUE!</v>
      </c>
      <c r="C1114" s="26" t="e">
        <f>#VALUE!</f>
        <v>#VALUE!</v>
      </c>
      <c r="D1114" s="26" t="e">
        <f>#VALUE!</f>
        <v>#VALUE!</v>
      </c>
      <c r="E1114" s="18" t="e">
        <f>#VALUE!</f>
        <v>#VALUE!</v>
      </c>
      <c r="F1114" s="18" t="e">
        <f>#VALUE!</f>
        <v>#VALUE!</v>
      </c>
      <c r="G1114" s="22">
        <v>0</v>
      </c>
      <c r="H1114" s="22">
        <v>0</v>
      </c>
      <c r="I1114" s="19" t="e">
        <f>#VALUE!</f>
        <v>#VALUE!</v>
      </c>
      <c r="J1114" s="19" t="e">
        <f>#VALUE!</f>
        <v>#VALUE!</v>
      </c>
      <c r="K1114" s="22">
        <v>0</v>
      </c>
      <c r="L1114" s="22">
        <v>0</v>
      </c>
      <c r="M1114" s="17"/>
    </row>
    <row r="1115" spans="1:13">
      <c r="A1115" s="25">
        <v>1110</v>
      </c>
      <c r="B1115" s="26" t="e">
        <f>#VALUE!</f>
        <v>#VALUE!</v>
      </c>
      <c r="C1115" s="26" t="e">
        <f>#VALUE!</f>
        <v>#VALUE!</v>
      </c>
      <c r="D1115" s="26" t="e">
        <f>#VALUE!</f>
        <v>#VALUE!</v>
      </c>
      <c r="E1115" s="18" t="e">
        <f>#VALUE!</f>
        <v>#VALUE!</v>
      </c>
      <c r="F1115" s="18" t="e">
        <f>#VALUE!</f>
        <v>#VALUE!</v>
      </c>
      <c r="G1115" s="22">
        <v>0</v>
      </c>
      <c r="H1115" s="22">
        <v>0</v>
      </c>
      <c r="I1115" s="19" t="e">
        <f>#VALUE!</f>
        <v>#VALUE!</v>
      </c>
      <c r="J1115" s="19" t="e">
        <f>#VALUE!</f>
        <v>#VALUE!</v>
      </c>
      <c r="K1115" s="22">
        <v>0</v>
      </c>
      <c r="L1115" s="22">
        <v>0</v>
      </c>
      <c r="M1115" s="17"/>
    </row>
    <row r="1116" spans="1:13">
      <c r="A1116" s="25">
        <v>1111</v>
      </c>
      <c r="B1116" s="26" t="e">
        <f>#VALUE!</f>
        <v>#VALUE!</v>
      </c>
      <c r="C1116" s="26" t="e">
        <f>#VALUE!</f>
        <v>#VALUE!</v>
      </c>
      <c r="D1116" s="26" t="e">
        <f>#VALUE!</f>
        <v>#VALUE!</v>
      </c>
      <c r="E1116" s="18" t="e">
        <f>#VALUE!</f>
        <v>#VALUE!</v>
      </c>
      <c r="F1116" s="18" t="e">
        <f>#VALUE!</f>
        <v>#VALUE!</v>
      </c>
      <c r="G1116" s="22">
        <v>0</v>
      </c>
      <c r="H1116" s="22">
        <v>0</v>
      </c>
      <c r="I1116" s="19" t="e">
        <f>#VALUE!</f>
        <v>#VALUE!</v>
      </c>
      <c r="J1116" s="19" t="e">
        <f>#VALUE!</f>
        <v>#VALUE!</v>
      </c>
      <c r="K1116" s="22">
        <v>0</v>
      </c>
      <c r="L1116" s="22">
        <v>0</v>
      </c>
      <c r="M1116" s="17"/>
    </row>
    <row r="1117" spans="1:13">
      <c r="A1117" s="25">
        <v>1112</v>
      </c>
      <c r="B1117" s="26" t="e">
        <f>#VALUE!</f>
        <v>#VALUE!</v>
      </c>
      <c r="C1117" s="26" t="e">
        <f>#VALUE!</f>
        <v>#VALUE!</v>
      </c>
      <c r="D1117" s="26" t="e">
        <f>#VALUE!</f>
        <v>#VALUE!</v>
      </c>
      <c r="E1117" s="18" t="e">
        <f>#VALUE!</f>
        <v>#VALUE!</v>
      </c>
      <c r="F1117" s="18" t="e">
        <f>#VALUE!</f>
        <v>#VALUE!</v>
      </c>
      <c r="G1117" s="22">
        <v>0</v>
      </c>
      <c r="H1117" s="22">
        <v>0</v>
      </c>
      <c r="I1117" s="19" t="e">
        <f>#VALUE!</f>
        <v>#VALUE!</v>
      </c>
      <c r="J1117" s="19" t="e">
        <f>#VALUE!</f>
        <v>#VALUE!</v>
      </c>
      <c r="K1117" s="22">
        <v>0</v>
      </c>
      <c r="L1117" s="22">
        <v>0</v>
      </c>
      <c r="M1117" s="17"/>
    </row>
    <row r="1118" spans="1:13">
      <c r="A1118" s="25">
        <v>1113</v>
      </c>
      <c r="B1118" s="26" t="e">
        <f>#VALUE!</f>
        <v>#VALUE!</v>
      </c>
      <c r="C1118" s="26" t="e">
        <f>#VALUE!</f>
        <v>#VALUE!</v>
      </c>
      <c r="D1118" s="26" t="e">
        <f>#VALUE!</f>
        <v>#VALUE!</v>
      </c>
      <c r="E1118" s="18" t="e">
        <f>#VALUE!</f>
        <v>#VALUE!</v>
      </c>
      <c r="F1118" s="18" t="e">
        <f>#VALUE!</f>
        <v>#VALUE!</v>
      </c>
      <c r="G1118" s="22">
        <v>0</v>
      </c>
      <c r="H1118" s="22">
        <v>0</v>
      </c>
      <c r="I1118" s="19" t="e">
        <f>#VALUE!</f>
        <v>#VALUE!</v>
      </c>
      <c r="J1118" s="19" t="e">
        <f>#VALUE!</f>
        <v>#VALUE!</v>
      </c>
      <c r="K1118" s="22">
        <v>0</v>
      </c>
      <c r="L1118" s="22">
        <v>0</v>
      </c>
      <c r="M1118" s="17"/>
    </row>
    <row r="1119" spans="1:13">
      <c r="A1119" s="25">
        <v>1114</v>
      </c>
      <c r="B1119" s="26" t="e">
        <f>#VALUE!</f>
        <v>#VALUE!</v>
      </c>
      <c r="C1119" s="26" t="e">
        <f>#VALUE!</f>
        <v>#VALUE!</v>
      </c>
      <c r="D1119" s="26" t="e">
        <f>#VALUE!</f>
        <v>#VALUE!</v>
      </c>
      <c r="E1119" s="18" t="e">
        <f>#VALUE!</f>
        <v>#VALUE!</v>
      </c>
      <c r="F1119" s="18" t="e">
        <f>#VALUE!</f>
        <v>#VALUE!</v>
      </c>
      <c r="G1119" s="22">
        <v>0</v>
      </c>
      <c r="H1119" s="22">
        <v>0</v>
      </c>
      <c r="I1119" s="19" t="e">
        <f>#VALUE!</f>
        <v>#VALUE!</v>
      </c>
      <c r="J1119" s="19" t="e">
        <f>#VALUE!</f>
        <v>#VALUE!</v>
      </c>
      <c r="K1119" s="22">
        <v>0</v>
      </c>
      <c r="L1119" s="22">
        <v>0</v>
      </c>
      <c r="M1119" s="17"/>
    </row>
    <row r="1120" spans="1:13">
      <c r="A1120" s="25">
        <v>1115</v>
      </c>
      <c r="B1120" s="26" t="e">
        <f>#VALUE!</f>
        <v>#VALUE!</v>
      </c>
      <c r="C1120" s="26" t="e">
        <f>#VALUE!</f>
        <v>#VALUE!</v>
      </c>
      <c r="D1120" s="26" t="e">
        <f>#VALUE!</f>
        <v>#VALUE!</v>
      </c>
      <c r="E1120" s="18" t="e">
        <f>#VALUE!</f>
        <v>#VALUE!</v>
      </c>
      <c r="F1120" s="18" t="e">
        <f>#VALUE!</f>
        <v>#VALUE!</v>
      </c>
      <c r="G1120" s="22">
        <v>0</v>
      </c>
      <c r="H1120" s="22">
        <v>0</v>
      </c>
      <c r="I1120" s="19" t="e">
        <f>#VALUE!</f>
        <v>#VALUE!</v>
      </c>
      <c r="J1120" s="19" t="e">
        <f>#VALUE!</f>
        <v>#VALUE!</v>
      </c>
      <c r="K1120" s="22">
        <v>0</v>
      </c>
      <c r="L1120" s="22">
        <v>0</v>
      </c>
      <c r="M1120" s="17"/>
    </row>
    <row r="1121" spans="1:13">
      <c r="A1121" s="25">
        <v>1116</v>
      </c>
      <c r="B1121" s="26" t="e">
        <f>#VALUE!</f>
        <v>#VALUE!</v>
      </c>
      <c r="C1121" s="26" t="e">
        <f>#VALUE!</f>
        <v>#VALUE!</v>
      </c>
      <c r="D1121" s="26" t="e">
        <f>#VALUE!</f>
        <v>#VALUE!</v>
      </c>
      <c r="E1121" s="18" t="e">
        <f>#VALUE!</f>
        <v>#VALUE!</v>
      </c>
      <c r="F1121" s="18" t="e">
        <f>#VALUE!</f>
        <v>#VALUE!</v>
      </c>
      <c r="G1121" s="22">
        <v>0</v>
      </c>
      <c r="H1121" s="22">
        <v>0</v>
      </c>
      <c r="I1121" s="19" t="e">
        <f>#VALUE!</f>
        <v>#VALUE!</v>
      </c>
      <c r="J1121" s="19" t="e">
        <f>#VALUE!</f>
        <v>#VALUE!</v>
      </c>
      <c r="K1121" s="22">
        <v>0</v>
      </c>
      <c r="L1121" s="22">
        <v>0</v>
      </c>
      <c r="M1121" s="17"/>
    </row>
    <row r="1122" spans="1:13">
      <c r="A1122" s="25">
        <v>1117</v>
      </c>
      <c r="B1122" s="26" t="e">
        <f>#VALUE!</f>
        <v>#VALUE!</v>
      </c>
      <c r="C1122" s="26" t="e">
        <f>#VALUE!</f>
        <v>#VALUE!</v>
      </c>
      <c r="D1122" s="26" t="e">
        <f>#VALUE!</f>
        <v>#VALUE!</v>
      </c>
      <c r="E1122" s="18" t="e">
        <f>#VALUE!</f>
        <v>#VALUE!</v>
      </c>
      <c r="F1122" s="18" t="e">
        <f>#VALUE!</f>
        <v>#VALUE!</v>
      </c>
      <c r="G1122" s="22">
        <v>0</v>
      </c>
      <c r="H1122" s="22">
        <v>0</v>
      </c>
      <c r="I1122" s="19" t="e">
        <f>#VALUE!</f>
        <v>#VALUE!</v>
      </c>
      <c r="J1122" s="19" t="e">
        <f>#VALUE!</f>
        <v>#VALUE!</v>
      </c>
      <c r="K1122" s="22">
        <v>0</v>
      </c>
      <c r="L1122" s="22">
        <v>0</v>
      </c>
      <c r="M1122" s="17"/>
    </row>
    <row r="1123" spans="1:13">
      <c r="A1123" s="25">
        <v>1118</v>
      </c>
      <c r="B1123" s="26" t="e">
        <f>#VALUE!</f>
        <v>#VALUE!</v>
      </c>
      <c r="C1123" s="26" t="e">
        <f>#VALUE!</f>
        <v>#VALUE!</v>
      </c>
      <c r="D1123" s="26" t="e">
        <f>#VALUE!</f>
        <v>#VALUE!</v>
      </c>
      <c r="E1123" s="18" t="e">
        <f>#VALUE!</f>
        <v>#VALUE!</v>
      </c>
      <c r="F1123" s="18" t="e">
        <f>#VALUE!</f>
        <v>#VALUE!</v>
      </c>
      <c r="G1123" s="22">
        <v>0</v>
      </c>
      <c r="H1123" s="22">
        <v>0</v>
      </c>
      <c r="I1123" s="19" t="e">
        <f>#VALUE!</f>
        <v>#VALUE!</v>
      </c>
      <c r="J1123" s="19" t="e">
        <f>#VALUE!</f>
        <v>#VALUE!</v>
      </c>
      <c r="K1123" s="22">
        <v>0</v>
      </c>
      <c r="L1123" s="22">
        <v>0</v>
      </c>
      <c r="M1123" s="17"/>
    </row>
    <row r="1124" spans="1:13">
      <c r="A1124" s="25">
        <v>1119</v>
      </c>
      <c r="B1124" s="26" t="e">
        <f>#VALUE!</f>
        <v>#VALUE!</v>
      </c>
      <c r="C1124" s="26" t="e">
        <f>#VALUE!</f>
        <v>#VALUE!</v>
      </c>
      <c r="D1124" s="26" t="e">
        <f>#VALUE!</f>
        <v>#VALUE!</v>
      </c>
      <c r="E1124" s="18" t="e">
        <f>#VALUE!</f>
        <v>#VALUE!</v>
      </c>
      <c r="F1124" s="18" t="e">
        <f>#VALUE!</f>
        <v>#VALUE!</v>
      </c>
      <c r="G1124" s="22">
        <v>0</v>
      </c>
      <c r="H1124" s="22">
        <v>0</v>
      </c>
      <c r="I1124" s="19" t="e">
        <f>#VALUE!</f>
        <v>#VALUE!</v>
      </c>
      <c r="J1124" s="19" t="e">
        <f>#VALUE!</f>
        <v>#VALUE!</v>
      </c>
      <c r="K1124" s="22">
        <v>0</v>
      </c>
      <c r="L1124" s="22">
        <v>0</v>
      </c>
      <c r="M1124" s="17"/>
    </row>
    <row r="1125" spans="1:13">
      <c r="A1125" s="25">
        <v>1120</v>
      </c>
      <c r="B1125" s="26" t="e">
        <f>#VALUE!</f>
        <v>#VALUE!</v>
      </c>
      <c r="C1125" s="26" t="e">
        <f>#VALUE!</f>
        <v>#VALUE!</v>
      </c>
      <c r="D1125" s="26" t="e">
        <f>#VALUE!</f>
        <v>#VALUE!</v>
      </c>
      <c r="E1125" s="18" t="e">
        <f>#VALUE!</f>
        <v>#VALUE!</v>
      </c>
      <c r="F1125" s="18" t="e">
        <f>#VALUE!</f>
        <v>#VALUE!</v>
      </c>
      <c r="G1125" s="22">
        <v>0</v>
      </c>
      <c r="H1125" s="22">
        <v>0</v>
      </c>
      <c r="I1125" s="19" t="e">
        <f>#VALUE!</f>
        <v>#VALUE!</v>
      </c>
      <c r="J1125" s="19" t="e">
        <f>#VALUE!</f>
        <v>#VALUE!</v>
      </c>
      <c r="K1125" s="22">
        <v>0</v>
      </c>
      <c r="L1125" s="22">
        <v>0</v>
      </c>
      <c r="M1125" s="17"/>
    </row>
    <row r="1126" spans="1:13">
      <c r="A1126" s="25">
        <v>1121</v>
      </c>
      <c r="B1126" s="26" t="e">
        <f>#VALUE!</f>
        <v>#VALUE!</v>
      </c>
      <c r="C1126" s="26" t="e">
        <f>#VALUE!</f>
        <v>#VALUE!</v>
      </c>
      <c r="D1126" s="26" t="e">
        <f>#VALUE!</f>
        <v>#VALUE!</v>
      </c>
      <c r="E1126" s="18" t="e">
        <f>#VALUE!</f>
        <v>#VALUE!</v>
      </c>
      <c r="F1126" s="18" t="e">
        <f>#VALUE!</f>
        <v>#VALUE!</v>
      </c>
      <c r="G1126" s="22">
        <v>0</v>
      </c>
      <c r="H1126" s="22">
        <v>0</v>
      </c>
      <c r="I1126" s="19" t="e">
        <f>#VALUE!</f>
        <v>#VALUE!</v>
      </c>
      <c r="J1126" s="19" t="e">
        <f>#VALUE!</f>
        <v>#VALUE!</v>
      </c>
      <c r="K1126" s="22">
        <v>0</v>
      </c>
      <c r="L1126" s="22">
        <v>0</v>
      </c>
      <c r="M1126" s="17"/>
    </row>
    <row r="1127" spans="1:13">
      <c r="A1127" s="25">
        <v>1122</v>
      </c>
      <c r="B1127" s="26" t="e">
        <f>#VALUE!</f>
        <v>#VALUE!</v>
      </c>
      <c r="C1127" s="26" t="e">
        <f>#VALUE!</f>
        <v>#VALUE!</v>
      </c>
      <c r="D1127" s="26" t="e">
        <f>#VALUE!</f>
        <v>#VALUE!</v>
      </c>
      <c r="E1127" s="18" t="e">
        <f>#VALUE!</f>
        <v>#VALUE!</v>
      </c>
      <c r="F1127" s="18" t="e">
        <f>#VALUE!</f>
        <v>#VALUE!</v>
      </c>
      <c r="G1127" s="22">
        <v>0</v>
      </c>
      <c r="H1127" s="22">
        <v>0</v>
      </c>
      <c r="I1127" s="19" t="e">
        <f>#VALUE!</f>
        <v>#VALUE!</v>
      </c>
      <c r="J1127" s="19" t="e">
        <f>#VALUE!</f>
        <v>#VALUE!</v>
      </c>
      <c r="K1127" s="22">
        <v>0</v>
      </c>
      <c r="L1127" s="22">
        <v>0</v>
      </c>
      <c r="M1127" s="17"/>
    </row>
    <row r="1128" spans="1:13">
      <c r="A1128" s="25">
        <v>1123</v>
      </c>
      <c r="B1128" s="26" t="e">
        <f>#VALUE!</f>
        <v>#VALUE!</v>
      </c>
      <c r="C1128" s="26" t="e">
        <f>#VALUE!</f>
        <v>#VALUE!</v>
      </c>
      <c r="D1128" s="26" t="e">
        <f>#VALUE!</f>
        <v>#VALUE!</v>
      </c>
      <c r="E1128" s="18" t="e">
        <f>#VALUE!</f>
        <v>#VALUE!</v>
      </c>
      <c r="F1128" s="18" t="e">
        <f>#VALUE!</f>
        <v>#VALUE!</v>
      </c>
      <c r="G1128" s="22">
        <v>0</v>
      </c>
      <c r="H1128" s="22">
        <v>0</v>
      </c>
      <c r="I1128" s="19" t="e">
        <f>#VALUE!</f>
        <v>#VALUE!</v>
      </c>
      <c r="J1128" s="19" t="e">
        <f>#VALUE!</f>
        <v>#VALUE!</v>
      </c>
      <c r="K1128" s="22">
        <v>0</v>
      </c>
      <c r="L1128" s="22">
        <v>0</v>
      </c>
      <c r="M1128" s="17"/>
    </row>
    <row r="1129" spans="1:13">
      <c r="A1129" s="25">
        <v>1124</v>
      </c>
      <c r="B1129" s="26" t="e">
        <f>#VALUE!</f>
        <v>#VALUE!</v>
      </c>
      <c r="C1129" s="26" t="e">
        <f>#VALUE!</f>
        <v>#VALUE!</v>
      </c>
      <c r="D1129" s="26" t="e">
        <f>#VALUE!</f>
        <v>#VALUE!</v>
      </c>
      <c r="E1129" s="18" t="e">
        <f>#VALUE!</f>
        <v>#VALUE!</v>
      </c>
      <c r="F1129" s="18" t="e">
        <f>#VALUE!</f>
        <v>#VALUE!</v>
      </c>
      <c r="G1129" s="22">
        <v>0</v>
      </c>
      <c r="H1129" s="22">
        <v>0</v>
      </c>
      <c r="I1129" s="19" t="e">
        <f>#VALUE!</f>
        <v>#VALUE!</v>
      </c>
      <c r="J1129" s="19" t="e">
        <f>#VALUE!</f>
        <v>#VALUE!</v>
      </c>
      <c r="K1129" s="22">
        <v>0</v>
      </c>
      <c r="L1129" s="22">
        <v>0</v>
      </c>
      <c r="M1129" s="17"/>
    </row>
    <row r="1130" spans="1:13">
      <c r="A1130" s="25">
        <v>1125</v>
      </c>
      <c r="B1130" s="26" t="e">
        <f>#VALUE!</f>
        <v>#VALUE!</v>
      </c>
      <c r="C1130" s="26" t="e">
        <f>#VALUE!</f>
        <v>#VALUE!</v>
      </c>
      <c r="D1130" s="26" t="e">
        <f>#VALUE!</f>
        <v>#VALUE!</v>
      </c>
      <c r="E1130" s="18" t="e">
        <f>#VALUE!</f>
        <v>#VALUE!</v>
      </c>
      <c r="F1130" s="18" t="e">
        <f>#VALUE!</f>
        <v>#VALUE!</v>
      </c>
      <c r="G1130" s="22">
        <v>0</v>
      </c>
      <c r="H1130" s="22">
        <v>0</v>
      </c>
      <c r="I1130" s="19" t="e">
        <f>#VALUE!</f>
        <v>#VALUE!</v>
      </c>
      <c r="J1130" s="19" t="e">
        <f>#VALUE!</f>
        <v>#VALUE!</v>
      </c>
      <c r="K1130" s="22">
        <v>0</v>
      </c>
      <c r="L1130" s="22">
        <v>0</v>
      </c>
      <c r="M1130" s="17"/>
    </row>
    <row r="1131" spans="1:13">
      <c r="A1131" s="25">
        <v>1126</v>
      </c>
      <c r="B1131" s="26" t="e">
        <f>#VALUE!</f>
        <v>#VALUE!</v>
      </c>
      <c r="C1131" s="26" t="e">
        <f>#VALUE!</f>
        <v>#VALUE!</v>
      </c>
      <c r="D1131" s="26" t="e">
        <f>#VALUE!</f>
        <v>#VALUE!</v>
      </c>
      <c r="E1131" s="18" t="e">
        <f>#VALUE!</f>
        <v>#VALUE!</v>
      </c>
      <c r="F1131" s="18" t="e">
        <f>#VALUE!</f>
        <v>#VALUE!</v>
      </c>
      <c r="G1131" s="22">
        <v>0</v>
      </c>
      <c r="H1131" s="22">
        <v>0</v>
      </c>
      <c r="I1131" s="19" t="e">
        <f>#VALUE!</f>
        <v>#VALUE!</v>
      </c>
      <c r="J1131" s="19" t="e">
        <f>#VALUE!</f>
        <v>#VALUE!</v>
      </c>
      <c r="K1131" s="22">
        <v>0</v>
      </c>
      <c r="L1131" s="22">
        <v>0</v>
      </c>
      <c r="M1131" s="17"/>
    </row>
    <row r="1132" spans="1:13">
      <c r="A1132" s="25">
        <v>1127</v>
      </c>
      <c r="B1132" s="26" t="e">
        <f>#VALUE!</f>
        <v>#VALUE!</v>
      </c>
      <c r="C1132" s="26" t="e">
        <f>#VALUE!</f>
        <v>#VALUE!</v>
      </c>
      <c r="D1132" s="26" t="e">
        <f>#VALUE!</f>
        <v>#VALUE!</v>
      </c>
      <c r="E1132" s="18" t="e">
        <f>#VALUE!</f>
        <v>#VALUE!</v>
      </c>
      <c r="F1132" s="18" t="e">
        <f>#VALUE!</f>
        <v>#VALUE!</v>
      </c>
      <c r="G1132" s="22">
        <v>0</v>
      </c>
      <c r="H1132" s="22">
        <v>0</v>
      </c>
      <c r="I1132" s="19" t="e">
        <f>#VALUE!</f>
        <v>#VALUE!</v>
      </c>
      <c r="J1132" s="19" t="e">
        <f>#VALUE!</f>
        <v>#VALUE!</v>
      </c>
      <c r="K1132" s="22">
        <v>0</v>
      </c>
      <c r="L1132" s="22">
        <v>0</v>
      </c>
      <c r="M1132" s="17"/>
    </row>
    <row r="1133" spans="1:13">
      <c r="A1133" s="25">
        <v>1128</v>
      </c>
      <c r="B1133" s="26" t="e">
        <f>#VALUE!</f>
        <v>#VALUE!</v>
      </c>
      <c r="C1133" s="26" t="e">
        <f>#VALUE!</f>
        <v>#VALUE!</v>
      </c>
      <c r="D1133" s="26" t="e">
        <f>#VALUE!</f>
        <v>#VALUE!</v>
      </c>
      <c r="E1133" s="18" t="e">
        <f>#VALUE!</f>
        <v>#VALUE!</v>
      </c>
      <c r="F1133" s="18" t="e">
        <f>#VALUE!</f>
        <v>#VALUE!</v>
      </c>
      <c r="G1133" s="22">
        <v>0</v>
      </c>
      <c r="H1133" s="22">
        <v>0</v>
      </c>
      <c r="I1133" s="19" t="e">
        <f>#VALUE!</f>
        <v>#VALUE!</v>
      </c>
      <c r="J1133" s="19" t="e">
        <f>#VALUE!</f>
        <v>#VALUE!</v>
      </c>
      <c r="K1133" s="22">
        <v>0</v>
      </c>
      <c r="L1133" s="22">
        <v>0</v>
      </c>
      <c r="M1133" s="17"/>
    </row>
    <row r="1134" spans="1:13">
      <c r="A1134" s="25">
        <v>1129</v>
      </c>
      <c r="B1134" s="26" t="e">
        <f>#VALUE!</f>
        <v>#VALUE!</v>
      </c>
      <c r="C1134" s="26" t="e">
        <f>#VALUE!</f>
        <v>#VALUE!</v>
      </c>
      <c r="D1134" s="26" t="e">
        <f>#VALUE!</f>
        <v>#VALUE!</v>
      </c>
      <c r="E1134" s="18" t="e">
        <f>#VALUE!</f>
        <v>#VALUE!</v>
      </c>
      <c r="F1134" s="18" t="e">
        <f>#VALUE!</f>
        <v>#VALUE!</v>
      </c>
      <c r="G1134" s="22">
        <v>0</v>
      </c>
      <c r="H1134" s="22">
        <v>0</v>
      </c>
      <c r="I1134" s="19" t="e">
        <f>#VALUE!</f>
        <v>#VALUE!</v>
      </c>
      <c r="J1134" s="19" t="e">
        <f>#VALUE!</f>
        <v>#VALUE!</v>
      </c>
      <c r="K1134" s="22">
        <v>0</v>
      </c>
      <c r="L1134" s="22">
        <v>0</v>
      </c>
      <c r="M1134" s="17"/>
    </row>
    <row r="1135" spans="1:13">
      <c r="A1135" s="25">
        <v>1130</v>
      </c>
      <c r="B1135" s="26" t="e">
        <f>#VALUE!</f>
        <v>#VALUE!</v>
      </c>
      <c r="C1135" s="26" t="e">
        <f>#VALUE!</f>
        <v>#VALUE!</v>
      </c>
      <c r="D1135" s="26" t="e">
        <f>#VALUE!</f>
        <v>#VALUE!</v>
      </c>
      <c r="E1135" s="18" t="e">
        <f>#VALUE!</f>
        <v>#VALUE!</v>
      </c>
      <c r="F1135" s="18" t="e">
        <f>#VALUE!</f>
        <v>#VALUE!</v>
      </c>
      <c r="G1135" s="22">
        <v>0</v>
      </c>
      <c r="H1135" s="22">
        <v>0</v>
      </c>
      <c r="I1135" s="19" t="e">
        <f>#VALUE!</f>
        <v>#VALUE!</v>
      </c>
      <c r="J1135" s="19" t="e">
        <f>#VALUE!</f>
        <v>#VALUE!</v>
      </c>
      <c r="K1135" s="22">
        <v>0</v>
      </c>
      <c r="L1135" s="22">
        <v>0</v>
      </c>
      <c r="M1135" s="17"/>
    </row>
    <row r="1136" spans="1:13">
      <c r="A1136" s="25">
        <v>1131</v>
      </c>
      <c r="B1136" s="26" t="e">
        <f>#VALUE!</f>
        <v>#VALUE!</v>
      </c>
      <c r="C1136" s="26" t="e">
        <f>#VALUE!</f>
        <v>#VALUE!</v>
      </c>
      <c r="D1136" s="26" t="e">
        <f>#VALUE!</f>
        <v>#VALUE!</v>
      </c>
      <c r="E1136" s="18" t="e">
        <f>#VALUE!</f>
        <v>#VALUE!</v>
      </c>
      <c r="F1136" s="18" t="e">
        <f>#VALUE!</f>
        <v>#VALUE!</v>
      </c>
      <c r="G1136" s="22">
        <v>0</v>
      </c>
      <c r="H1136" s="22">
        <v>0</v>
      </c>
      <c r="I1136" s="19" t="e">
        <f>#VALUE!</f>
        <v>#VALUE!</v>
      </c>
      <c r="J1136" s="19" t="e">
        <f>#VALUE!</f>
        <v>#VALUE!</v>
      </c>
      <c r="K1136" s="22">
        <v>0</v>
      </c>
      <c r="L1136" s="22">
        <v>0</v>
      </c>
      <c r="M1136" s="17"/>
    </row>
    <row r="1137" spans="1:13">
      <c r="A1137" s="25">
        <v>1132</v>
      </c>
      <c r="B1137" s="26" t="e">
        <f>#VALUE!</f>
        <v>#VALUE!</v>
      </c>
      <c r="C1137" s="26" t="e">
        <f>#VALUE!</f>
        <v>#VALUE!</v>
      </c>
      <c r="D1137" s="26" t="e">
        <f>#VALUE!</f>
        <v>#VALUE!</v>
      </c>
      <c r="E1137" s="18" t="e">
        <f>#VALUE!</f>
        <v>#VALUE!</v>
      </c>
      <c r="F1137" s="18" t="e">
        <f>#VALUE!</f>
        <v>#VALUE!</v>
      </c>
      <c r="G1137" s="22">
        <v>0</v>
      </c>
      <c r="H1137" s="22">
        <v>0</v>
      </c>
      <c r="I1137" s="19" t="e">
        <f>#VALUE!</f>
        <v>#VALUE!</v>
      </c>
      <c r="J1137" s="19" t="e">
        <f>#VALUE!</f>
        <v>#VALUE!</v>
      </c>
      <c r="K1137" s="22">
        <v>0</v>
      </c>
      <c r="L1137" s="22">
        <v>0</v>
      </c>
      <c r="M1137" s="17"/>
    </row>
    <row r="1138" spans="1:13">
      <c r="A1138" s="25">
        <v>1133</v>
      </c>
      <c r="B1138" s="26" t="e">
        <f>#VALUE!</f>
        <v>#VALUE!</v>
      </c>
      <c r="C1138" s="26" t="e">
        <f>#VALUE!</f>
        <v>#VALUE!</v>
      </c>
      <c r="D1138" s="26" t="e">
        <f>#VALUE!</f>
        <v>#VALUE!</v>
      </c>
      <c r="E1138" s="18" t="e">
        <f>#VALUE!</f>
        <v>#VALUE!</v>
      </c>
      <c r="F1138" s="18" t="e">
        <f>#VALUE!</f>
        <v>#VALUE!</v>
      </c>
      <c r="G1138" s="22">
        <v>0</v>
      </c>
      <c r="H1138" s="22">
        <v>0</v>
      </c>
      <c r="I1138" s="19" t="e">
        <f>#VALUE!</f>
        <v>#VALUE!</v>
      </c>
      <c r="J1138" s="19" t="e">
        <f>#VALUE!</f>
        <v>#VALUE!</v>
      </c>
      <c r="K1138" s="22">
        <v>0</v>
      </c>
      <c r="L1138" s="22">
        <v>0</v>
      </c>
      <c r="M1138" s="17"/>
    </row>
    <row r="1139" spans="1:13">
      <c r="A1139" s="25">
        <v>1134</v>
      </c>
      <c r="B1139" s="26" t="e">
        <f>#VALUE!</f>
        <v>#VALUE!</v>
      </c>
      <c r="C1139" s="26" t="e">
        <f>#VALUE!</f>
        <v>#VALUE!</v>
      </c>
      <c r="D1139" s="26" t="e">
        <f>#VALUE!</f>
        <v>#VALUE!</v>
      </c>
      <c r="E1139" s="18" t="e">
        <f>#VALUE!</f>
        <v>#VALUE!</v>
      </c>
      <c r="F1139" s="18" t="e">
        <f>#VALUE!</f>
        <v>#VALUE!</v>
      </c>
      <c r="G1139" s="22">
        <v>0</v>
      </c>
      <c r="H1139" s="22">
        <v>0</v>
      </c>
      <c r="I1139" s="19" t="e">
        <f>#VALUE!</f>
        <v>#VALUE!</v>
      </c>
      <c r="J1139" s="19" t="e">
        <f>#VALUE!</f>
        <v>#VALUE!</v>
      </c>
      <c r="K1139" s="22">
        <v>0</v>
      </c>
      <c r="L1139" s="22">
        <v>0</v>
      </c>
      <c r="M1139" s="17"/>
    </row>
    <row r="1140" spans="1:13">
      <c r="A1140" s="25">
        <v>1135</v>
      </c>
      <c r="B1140" s="26" t="e">
        <f>#VALUE!</f>
        <v>#VALUE!</v>
      </c>
      <c r="C1140" s="26" t="e">
        <f>#VALUE!</f>
        <v>#VALUE!</v>
      </c>
      <c r="D1140" s="26" t="e">
        <f>#VALUE!</f>
        <v>#VALUE!</v>
      </c>
      <c r="E1140" s="18" t="e">
        <f>#VALUE!</f>
        <v>#VALUE!</v>
      </c>
      <c r="F1140" s="18" t="e">
        <f>#VALUE!</f>
        <v>#VALUE!</v>
      </c>
      <c r="G1140" s="22">
        <v>0</v>
      </c>
      <c r="H1140" s="22">
        <v>0</v>
      </c>
      <c r="I1140" s="19" t="e">
        <f>#VALUE!</f>
        <v>#VALUE!</v>
      </c>
      <c r="J1140" s="19" t="e">
        <f>#VALUE!</f>
        <v>#VALUE!</v>
      </c>
      <c r="K1140" s="22">
        <v>0</v>
      </c>
      <c r="L1140" s="22">
        <v>0</v>
      </c>
      <c r="M1140" s="17"/>
    </row>
    <row r="1141" spans="1:13">
      <c r="A1141" s="25">
        <v>1136</v>
      </c>
      <c r="B1141" s="26" t="e">
        <f>#VALUE!</f>
        <v>#VALUE!</v>
      </c>
      <c r="C1141" s="26" t="e">
        <f>#VALUE!</f>
        <v>#VALUE!</v>
      </c>
      <c r="D1141" s="26" t="e">
        <f>#VALUE!</f>
        <v>#VALUE!</v>
      </c>
      <c r="E1141" s="18" t="e">
        <f>#VALUE!</f>
        <v>#VALUE!</v>
      </c>
      <c r="F1141" s="18" t="e">
        <f>#VALUE!</f>
        <v>#VALUE!</v>
      </c>
      <c r="G1141" s="22">
        <v>0</v>
      </c>
      <c r="H1141" s="22">
        <v>0</v>
      </c>
      <c r="I1141" s="19" t="e">
        <f>#VALUE!</f>
        <v>#VALUE!</v>
      </c>
      <c r="J1141" s="19" t="e">
        <f>#VALUE!</f>
        <v>#VALUE!</v>
      </c>
      <c r="K1141" s="22">
        <v>0</v>
      </c>
      <c r="L1141" s="22">
        <v>0</v>
      </c>
      <c r="M1141" s="17"/>
    </row>
    <row r="1142" spans="1:13">
      <c r="A1142" s="25">
        <v>1137</v>
      </c>
      <c r="B1142" s="26" t="e">
        <f>#VALUE!</f>
        <v>#VALUE!</v>
      </c>
      <c r="C1142" s="26" t="e">
        <f>#VALUE!</f>
        <v>#VALUE!</v>
      </c>
      <c r="D1142" s="26" t="e">
        <f>#VALUE!</f>
        <v>#VALUE!</v>
      </c>
      <c r="E1142" s="18" t="e">
        <f>#VALUE!</f>
        <v>#VALUE!</v>
      </c>
      <c r="F1142" s="18" t="e">
        <f>#VALUE!</f>
        <v>#VALUE!</v>
      </c>
      <c r="G1142" s="22">
        <v>0</v>
      </c>
      <c r="H1142" s="22">
        <v>0</v>
      </c>
      <c r="I1142" s="19" t="e">
        <f>#VALUE!</f>
        <v>#VALUE!</v>
      </c>
      <c r="J1142" s="19" t="e">
        <f>#VALUE!</f>
        <v>#VALUE!</v>
      </c>
      <c r="K1142" s="22">
        <v>0</v>
      </c>
      <c r="L1142" s="22">
        <v>0</v>
      </c>
      <c r="M1142" s="17"/>
    </row>
    <row r="1143" spans="1:13">
      <c r="A1143" s="25">
        <v>1138</v>
      </c>
      <c r="B1143" s="26" t="e">
        <f>#VALUE!</f>
        <v>#VALUE!</v>
      </c>
      <c r="C1143" s="26" t="e">
        <f>#VALUE!</f>
        <v>#VALUE!</v>
      </c>
      <c r="D1143" s="26" t="e">
        <f>#VALUE!</f>
        <v>#VALUE!</v>
      </c>
      <c r="E1143" s="18" t="e">
        <f>#VALUE!</f>
        <v>#VALUE!</v>
      </c>
      <c r="F1143" s="18" t="e">
        <f>#VALUE!</f>
        <v>#VALUE!</v>
      </c>
      <c r="G1143" s="22">
        <v>0</v>
      </c>
      <c r="H1143" s="22">
        <v>0</v>
      </c>
      <c r="I1143" s="19" t="e">
        <f>#VALUE!</f>
        <v>#VALUE!</v>
      </c>
      <c r="J1143" s="19" t="e">
        <f>#VALUE!</f>
        <v>#VALUE!</v>
      </c>
      <c r="K1143" s="22">
        <v>0</v>
      </c>
      <c r="L1143" s="22">
        <v>0</v>
      </c>
      <c r="M1143" s="17"/>
    </row>
    <row r="1144" spans="1:13">
      <c r="A1144" s="25">
        <v>1139</v>
      </c>
      <c r="B1144" s="26" t="e">
        <f>#VALUE!</f>
        <v>#VALUE!</v>
      </c>
      <c r="C1144" s="26" t="e">
        <f>#VALUE!</f>
        <v>#VALUE!</v>
      </c>
      <c r="D1144" s="26" t="e">
        <f>#VALUE!</f>
        <v>#VALUE!</v>
      </c>
      <c r="E1144" s="18" t="e">
        <f>#VALUE!</f>
        <v>#VALUE!</v>
      </c>
      <c r="F1144" s="18" t="e">
        <f>#VALUE!</f>
        <v>#VALUE!</v>
      </c>
      <c r="G1144" s="22">
        <v>0</v>
      </c>
      <c r="H1144" s="22">
        <v>0</v>
      </c>
      <c r="I1144" s="19" t="e">
        <f>#VALUE!</f>
        <v>#VALUE!</v>
      </c>
      <c r="J1144" s="19" t="e">
        <f>#VALUE!</f>
        <v>#VALUE!</v>
      </c>
      <c r="K1144" s="22">
        <v>0</v>
      </c>
      <c r="L1144" s="22">
        <v>0</v>
      </c>
      <c r="M1144" s="17"/>
    </row>
    <row r="1145" spans="1:13">
      <c r="A1145" s="25">
        <v>1140</v>
      </c>
      <c r="B1145" s="26" t="e">
        <f>#VALUE!</f>
        <v>#VALUE!</v>
      </c>
      <c r="C1145" s="26" t="e">
        <f>#VALUE!</f>
        <v>#VALUE!</v>
      </c>
      <c r="D1145" s="26" t="e">
        <f>#VALUE!</f>
        <v>#VALUE!</v>
      </c>
      <c r="E1145" s="18" t="e">
        <f>#VALUE!</f>
        <v>#VALUE!</v>
      </c>
      <c r="F1145" s="18" t="e">
        <f>#VALUE!</f>
        <v>#VALUE!</v>
      </c>
      <c r="G1145" s="22">
        <v>0</v>
      </c>
      <c r="H1145" s="22">
        <v>0</v>
      </c>
      <c r="I1145" s="19" t="e">
        <f>#VALUE!</f>
        <v>#VALUE!</v>
      </c>
      <c r="J1145" s="19" t="e">
        <f>#VALUE!</f>
        <v>#VALUE!</v>
      </c>
      <c r="K1145" s="22">
        <v>0</v>
      </c>
      <c r="L1145" s="22">
        <v>0</v>
      </c>
      <c r="M1145" s="17"/>
    </row>
    <row r="1146" spans="1:13">
      <c r="A1146" s="25">
        <v>1141</v>
      </c>
      <c r="B1146" s="26" t="e">
        <f>#VALUE!</f>
        <v>#VALUE!</v>
      </c>
      <c r="C1146" s="26" t="e">
        <f>#VALUE!</f>
        <v>#VALUE!</v>
      </c>
      <c r="D1146" s="26" t="e">
        <f>#VALUE!</f>
        <v>#VALUE!</v>
      </c>
      <c r="E1146" s="18" t="e">
        <f>#VALUE!</f>
        <v>#VALUE!</v>
      </c>
      <c r="F1146" s="18" t="e">
        <f>#VALUE!</f>
        <v>#VALUE!</v>
      </c>
      <c r="G1146" s="22">
        <v>0</v>
      </c>
      <c r="H1146" s="22">
        <v>0</v>
      </c>
      <c r="I1146" s="19" t="e">
        <f>#VALUE!</f>
        <v>#VALUE!</v>
      </c>
      <c r="J1146" s="19" t="e">
        <f>#VALUE!</f>
        <v>#VALUE!</v>
      </c>
      <c r="K1146" s="22">
        <v>0</v>
      </c>
      <c r="L1146" s="22">
        <v>0</v>
      </c>
      <c r="M1146" s="17"/>
    </row>
    <row r="1147" spans="1:13">
      <c r="A1147" s="25">
        <v>1142</v>
      </c>
      <c r="B1147" s="26" t="e">
        <f>#VALUE!</f>
        <v>#VALUE!</v>
      </c>
      <c r="C1147" s="26" t="e">
        <f>#VALUE!</f>
        <v>#VALUE!</v>
      </c>
      <c r="D1147" s="26" t="e">
        <f>#VALUE!</f>
        <v>#VALUE!</v>
      </c>
      <c r="E1147" s="18" t="e">
        <f>#VALUE!</f>
        <v>#VALUE!</v>
      </c>
      <c r="F1147" s="18" t="e">
        <f>#VALUE!</f>
        <v>#VALUE!</v>
      </c>
      <c r="G1147" s="22">
        <v>0</v>
      </c>
      <c r="H1147" s="22">
        <v>0</v>
      </c>
      <c r="I1147" s="19" t="e">
        <f>#VALUE!</f>
        <v>#VALUE!</v>
      </c>
      <c r="J1147" s="19" t="e">
        <f>#VALUE!</f>
        <v>#VALUE!</v>
      </c>
      <c r="K1147" s="22">
        <v>0</v>
      </c>
      <c r="L1147" s="22">
        <v>0</v>
      </c>
      <c r="M1147" s="17"/>
    </row>
    <row r="1148" spans="1:13">
      <c r="A1148" s="25">
        <v>1143</v>
      </c>
      <c r="B1148" s="26" t="e">
        <f>#VALUE!</f>
        <v>#VALUE!</v>
      </c>
      <c r="C1148" s="26" t="e">
        <f>#VALUE!</f>
        <v>#VALUE!</v>
      </c>
      <c r="D1148" s="26" t="e">
        <f>#VALUE!</f>
        <v>#VALUE!</v>
      </c>
      <c r="E1148" s="18" t="e">
        <f>#VALUE!</f>
        <v>#VALUE!</v>
      </c>
      <c r="F1148" s="18" t="e">
        <f>#VALUE!</f>
        <v>#VALUE!</v>
      </c>
      <c r="G1148" s="22">
        <v>0</v>
      </c>
      <c r="H1148" s="22">
        <v>0</v>
      </c>
      <c r="I1148" s="19" t="e">
        <f>#VALUE!</f>
        <v>#VALUE!</v>
      </c>
      <c r="J1148" s="19" t="e">
        <f>#VALUE!</f>
        <v>#VALUE!</v>
      </c>
      <c r="K1148" s="22">
        <v>0</v>
      </c>
      <c r="L1148" s="22">
        <v>0</v>
      </c>
      <c r="M1148" s="17"/>
    </row>
    <row r="1149" spans="1:13">
      <c r="A1149" s="25">
        <v>1144</v>
      </c>
      <c r="B1149" s="26" t="e">
        <f>#VALUE!</f>
        <v>#VALUE!</v>
      </c>
      <c r="C1149" s="26" t="e">
        <f>#VALUE!</f>
        <v>#VALUE!</v>
      </c>
      <c r="D1149" s="26" t="e">
        <f>#VALUE!</f>
        <v>#VALUE!</v>
      </c>
      <c r="E1149" s="18" t="e">
        <f>#VALUE!</f>
        <v>#VALUE!</v>
      </c>
      <c r="F1149" s="18" t="e">
        <f>#VALUE!</f>
        <v>#VALUE!</v>
      </c>
      <c r="G1149" s="22">
        <v>0</v>
      </c>
      <c r="H1149" s="22">
        <v>0</v>
      </c>
      <c r="I1149" s="19" t="e">
        <f>#VALUE!</f>
        <v>#VALUE!</v>
      </c>
      <c r="J1149" s="19" t="e">
        <f>#VALUE!</f>
        <v>#VALUE!</v>
      </c>
      <c r="K1149" s="22">
        <v>0</v>
      </c>
      <c r="L1149" s="22">
        <v>0</v>
      </c>
      <c r="M1149" s="17"/>
    </row>
    <row r="1150" spans="1:13">
      <c r="A1150" s="25">
        <v>1145</v>
      </c>
      <c r="B1150" s="26" t="e">
        <f>#VALUE!</f>
        <v>#VALUE!</v>
      </c>
      <c r="C1150" s="26" t="e">
        <f>#VALUE!</f>
        <v>#VALUE!</v>
      </c>
      <c r="D1150" s="26" t="e">
        <f>#VALUE!</f>
        <v>#VALUE!</v>
      </c>
      <c r="E1150" s="18" t="e">
        <f>#VALUE!</f>
        <v>#VALUE!</v>
      </c>
      <c r="F1150" s="18" t="e">
        <f>#VALUE!</f>
        <v>#VALUE!</v>
      </c>
      <c r="G1150" s="22">
        <v>0</v>
      </c>
      <c r="H1150" s="22">
        <v>0</v>
      </c>
      <c r="I1150" s="19" t="e">
        <f>#VALUE!</f>
        <v>#VALUE!</v>
      </c>
      <c r="J1150" s="19" t="e">
        <f>#VALUE!</f>
        <v>#VALUE!</v>
      </c>
      <c r="K1150" s="22">
        <v>0</v>
      </c>
      <c r="L1150" s="22">
        <v>0</v>
      </c>
      <c r="M1150" s="17"/>
    </row>
    <row r="1151" spans="1:13">
      <c r="A1151" s="25">
        <v>1146</v>
      </c>
      <c r="B1151" s="26" t="e">
        <f>#VALUE!</f>
        <v>#VALUE!</v>
      </c>
      <c r="C1151" s="26" t="e">
        <f>#VALUE!</f>
        <v>#VALUE!</v>
      </c>
      <c r="D1151" s="26" t="e">
        <f>#VALUE!</f>
        <v>#VALUE!</v>
      </c>
      <c r="E1151" s="18" t="e">
        <f>#VALUE!</f>
        <v>#VALUE!</v>
      </c>
      <c r="F1151" s="18" t="e">
        <f>#VALUE!</f>
        <v>#VALUE!</v>
      </c>
      <c r="G1151" s="22">
        <v>0</v>
      </c>
      <c r="H1151" s="22">
        <v>0</v>
      </c>
      <c r="I1151" s="19" t="e">
        <f>#VALUE!</f>
        <v>#VALUE!</v>
      </c>
      <c r="J1151" s="19" t="e">
        <f>#VALUE!</f>
        <v>#VALUE!</v>
      </c>
      <c r="K1151" s="22">
        <v>0</v>
      </c>
      <c r="L1151" s="22">
        <v>0</v>
      </c>
      <c r="M1151" s="17"/>
    </row>
    <row r="1152" spans="1:13">
      <c r="A1152" s="25">
        <v>1147</v>
      </c>
      <c r="B1152" s="26" t="e">
        <f>#VALUE!</f>
        <v>#VALUE!</v>
      </c>
      <c r="C1152" s="26" t="e">
        <f>#VALUE!</f>
        <v>#VALUE!</v>
      </c>
      <c r="D1152" s="26" t="e">
        <f>#VALUE!</f>
        <v>#VALUE!</v>
      </c>
      <c r="E1152" s="18" t="e">
        <f>#VALUE!</f>
        <v>#VALUE!</v>
      </c>
      <c r="F1152" s="18" t="e">
        <f>#VALUE!</f>
        <v>#VALUE!</v>
      </c>
      <c r="G1152" s="22">
        <v>0</v>
      </c>
      <c r="H1152" s="22">
        <v>0</v>
      </c>
      <c r="I1152" s="19" t="e">
        <f>#VALUE!</f>
        <v>#VALUE!</v>
      </c>
      <c r="J1152" s="19" t="e">
        <f>#VALUE!</f>
        <v>#VALUE!</v>
      </c>
      <c r="K1152" s="22">
        <v>0</v>
      </c>
      <c r="L1152" s="22">
        <v>0</v>
      </c>
      <c r="M1152" s="17"/>
    </row>
    <row r="1153" spans="1:13">
      <c r="A1153" s="25">
        <v>1148</v>
      </c>
      <c r="B1153" s="26" t="e">
        <f>#VALUE!</f>
        <v>#VALUE!</v>
      </c>
      <c r="C1153" s="26" t="e">
        <f>#VALUE!</f>
        <v>#VALUE!</v>
      </c>
      <c r="D1153" s="26" t="e">
        <f>#VALUE!</f>
        <v>#VALUE!</v>
      </c>
      <c r="E1153" s="18" t="e">
        <f>#VALUE!</f>
        <v>#VALUE!</v>
      </c>
      <c r="F1153" s="18" t="e">
        <f>#VALUE!</f>
        <v>#VALUE!</v>
      </c>
      <c r="G1153" s="22">
        <v>0</v>
      </c>
      <c r="H1153" s="22">
        <v>0</v>
      </c>
      <c r="I1153" s="19" t="e">
        <f>#VALUE!</f>
        <v>#VALUE!</v>
      </c>
      <c r="J1153" s="19" t="e">
        <f>#VALUE!</f>
        <v>#VALUE!</v>
      </c>
      <c r="K1153" s="22">
        <v>0</v>
      </c>
      <c r="L1153" s="22">
        <v>0</v>
      </c>
      <c r="M1153" s="17"/>
    </row>
    <row r="1154" spans="1:13">
      <c r="A1154" s="25">
        <v>1149</v>
      </c>
      <c r="B1154" s="26" t="e">
        <f>#VALUE!</f>
        <v>#VALUE!</v>
      </c>
      <c r="C1154" s="26" t="e">
        <f>#VALUE!</f>
        <v>#VALUE!</v>
      </c>
      <c r="D1154" s="26" t="e">
        <f>#VALUE!</f>
        <v>#VALUE!</v>
      </c>
      <c r="E1154" s="18" t="e">
        <f>#VALUE!</f>
        <v>#VALUE!</v>
      </c>
      <c r="F1154" s="18" t="e">
        <f>#VALUE!</f>
        <v>#VALUE!</v>
      </c>
      <c r="G1154" s="22">
        <v>0</v>
      </c>
      <c r="H1154" s="22">
        <v>0</v>
      </c>
      <c r="I1154" s="19" t="e">
        <f>#VALUE!</f>
        <v>#VALUE!</v>
      </c>
      <c r="J1154" s="19" t="e">
        <f>#VALUE!</f>
        <v>#VALUE!</v>
      </c>
      <c r="K1154" s="22">
        <v>0</v>
      </c>
      <c r="L1154" s="22">
        <v>0</v>
      </c>
      <c r="M1154" s="17"/>
    </row>
    <row r="1155" spans="1:13">
      <c r="A1155" s="25">
        <v>1150</v>
      </c>
      <c r="B1155" s="26" t="e">
        <f>#VALUE!</f>
        <v>#VALUE!</v>
      </c>
      <c r="C1155" s="26" t="e">
        <f>#VALUE!</f>
        <v>#VALUE!</v>
      </c>
      <c r="D1155" s="26" t="e">
        <f>#VALUE!</f>
        <v>#VALUE!</v>
      </c>
      <c r="E1155" s="18" t="e">
        <f>#VALUE!</f>
        <v>#VALUE!</v>
      </c>
      <c r="F1155" s="18" t="e">
        <f>#VALUE!</f>
        <v>#VALUE!</v>
      </c>
      <c r="G1155" s="22">
        <v>0</v>
      </c>
      <c r="H1155" s="22">
        <v>0</v>
      </c>
      <c r="I1155" s="19" t="e">
        <f>#VALUE!</f>
        <v>#VALUE!</v>
      </c>
      <c r="J1155" s="19" t="e">
        <f>#VALUE!</f>
        <v>#VALUE!</v>
      </c>
      <c r="K1155" s="22">
        <v>0</v>
      </c>
      <c r="L1155" s="22">
        <v>0</v>
      </c>
      <c r="M1155" s="17"/>
    </row>
    <row r="1156" spans="1:13">
      <c r="A1156" s="25">
        <v>1151</v>
      </c>
      <c r="B1156" s="26" t="e">
        <f>#VALUE!</f>
        <v>#VALUE!</v>
      </c>
      <c r="C1156" s="26" t="e">
        <f>#VALUE!</f>
        <v>#VALUE!</v>
      </c>
      <c r="D1156" s="26" t="e">
        <f>#VALUE!</f>
        <v>#VALUE!</v>
      </c>
      <c r="E1156" s="18" t="e">
        <f>#VALUE!</f>
        <v>#VALUE!</v>
      </c>
      <c r="F1156" s="18" t="e">
        <f>#VALUE!</f>
        <v>#VALUE!</v>
      </c>
      <c r="G1156" s="22">
        <v>0</v>
      </c>
      <c r="H1156" s="22">
        <v>0</v>
      </c>
      <c r="I1156" s="19" t="e">
        <f>#VALUE!</f>
        <v>#VALUE!</v>
      </c>
      <c r="J1156" s="19" t="e">
        <f>#VALUE!</f>
        <v>#VALUE!</v>
      </c>
      <c r="K1156" s="22">
        <v>0</v>
      </c>
      <c r="L1156" s="22">
        <v>0</v>
      </c>
      <c r="M1156" s="17"/>
    </row>
    <row r="1157" spans="1:13">
      <c r="A1157" s="25">
        <v>1152</v>
      </c>
      <c r="B1157" s="26" t="e">
        <f>#VALUE!</f>
        <v>#VALUE!</v>
      </c>
      <c r="C1157" s="26" t="e">
        <f>#VALUE!</f>
        <v>#VALUE!</v>
      </c>
      <c r="D1157" s="26" t="e">
        <f>#VALUE!</f>
        <v>#VALUE!</v>
      </c>
      <c r="E1157" s="18" t="e">
        <f>#VALUE!</f>
        <v>#VALUE!</v>
      </c>
      <c r="F1157" s="18" t="e">
        <f>#VALUE!</f>
        <v>#VALUE!</v>
      </c>
      <c r="G1157" s="22">
        <v>0</v>
      </c>
      <c r="H1157" s="22">
        <v>0</v>
      </c>
      <c r="I1157" s="19" t="e">
        <f>#VALUE!</f>
        <v>#VALUE!</v>
      </c>
      <c r="J1157" s="19" t="e">
        <f>#VALUE!</f>
        <v>#VALUE!</v>
      </c>
      <c r="K1157" s="22">
        <v>0</v>
      </c>
      <c r="L1157" s="22">
        <v>0</v>
      </c>
      <c r="M1157" s="17"/>
    </row>
    <row r="1158" spans="1:13">
      <c r="A1158" s="25">
        <v>1153</v>
      </c>
      <c r="B1158" s="26" t="e">
        <f>#VALUE!</f>
        <v>#VALUE!</v>
      </c>
      <c r="C1158" s="26" t="e">
        <f>#VALUE!</f>
        <v>#VALUE!</v>
      </c>
      <c r="D1158" s="26" t="e">
        <f>#VALUE!</f>
        <v>#VALUE!</v>
      </c>
      <c r="E1158" s="18" t="e">
        <f>#VALUE!</f>
        <v>#VALUE!</v>
      </c>
      <c r="F1158" s="18" t="e">
        <f>#VALUE!</f>
        <v>#VALUE!</v>
      </c>
      <c r="G1158" s="22">
        <v>0</v>
      </c>
      <c r="H1158" s="22">
        <v>0</v>
      </c>
      <c r="I1158" s="19" t="e">
        <f>#VALUE!</f>
        <v>#VALUE!</v>
      </c>
      <c r="J1158" s="19" t="e">
        <f>#VALUE!</f>
        <v>#VALUE!</v>
      </c>
      <c r="K1158" s="22">
        <v>0</v>
      </c>
      <c r="L1158" s="22">
        <v>0</v>
      </c>
      <c r="M1158" s="17"/>
    </row>
    <row r="1159" spans="1:13">
      <c r="A1159" s="25">
        <v>1154</v>
      </c>
      <c r="B1159" s="26" t="e">
        <f>#VALUE!</f>
        <v>#VALUE!</v>
      </c>
      <c r="C1159" s="26" t="e">
        <f>#VALUE!</f>
        <v>#VALUE!</v>
      </c>
      <c r="D1159" s="26" t="e">
        <f>#VALUE!</f>
        <v>#VALUE!</v>
      </c>
      <c r="E1159" s="18" t="e">
        <f>#VALUE!</f>
        <v>#VALUE!</v>
      </c>
      <c r="F1159" s="18" t="e">
        <f>#VALUE!</f>
        <v>#VALUE!</v>
      </c>
      <c r="G1159" s="22">
        <v>0</v>
      </c>
      <c r="H1159" s="22">
        <v>0</v>
      </c>
      <c r="I1159" s="19" t="e">
        <f>#VALUE!</f>
        <v>#VALUE!</v>
      </c>
      <c r="J1159" s="19" t="e">
        <f>#VALUE!</f>
        <v>#VALUE!</v>
      </c>
      <c r="K1159" s="22">
        <v>0</v>
      </c>
      <c r="L1159" s="22">
        <v>0</v>
      </c>
      <c r="M1159" s="17"/>
    </row>
    <row r="1160" spans="1:13">
      <c r="A1160" s="25">
        <v>1155</v>
      </c>
      <c r="B1160" s="26" t="e">
        <f>#VALUE!</f>
        <v>#VALUE!</v>
      </c>
      <c r="C1160" s="26" t="e">
        <f>#VALUE!</f>
        <v>#VALUE!</v>
      </c>
      <c r="D1160" s="26" t="e">
        <f>#VALUE!</f>
        <v>#VALUE!</v>
      </c>
      <c r="E1160" s="18" t="e">
        <f>#VALUE!</f>
        <v>#VALUE!</v>
      </c>
      <c r="F1160" s="18" t="e">
        <f>#VALUE!</f>
        <v>#VALUE!</v>
      </c>
      <c r="G1160" s="22">
        <v>0</v>
      </c>
      <c r="H1160" s="22">
        <v>0</v>
      </c>
      <c r="I1160" s="19" t="e">
        <f>#VALUE!</f>
        <v>#VALUE!</v>
      </c>
      <c r="J1160" s="19" t="e">
        <f>#VALUE!</f>
        <v>#VALUE!</v>
      </c>
      <c r="K1160" s="22">
        <v>0</v>
      </c>
      <c r="L1160" s="22">
        <v>0</v>
      </c>
      <c r="M1160" s="17"/>
    </row>
    <row r="1161" spans="1:13">
      <c r="A1161" s="25">
        <v>1156</v>
      </c>
      <c r="B1161" s="26" t="e">
        <f>#VALUE!</f>
        <v>#VALUE!</v>
      </c>
      <c r="C1161" s="26" t="e">
        <f>#VALUE!</f>
        <v>#VALUE!</v>
      </c>
      <c r="D1161" s="26" t="e">
        <f>#VALUE!</f>
        <v>#VALUE!</v>
      </c>
      <c r="E1161" s="18" t="e">
        <f>#VALUE!</f>
        <v>#VALUE!</v>
      </c>
      <c r="F1161" s="18" t="e">
        <f>#VALUE!</f>
        <v>#VALUE!</v>
      </c>
      <c r="G1161" s="22">
        <v>0</v>
      </c>
      <c r="H1161" s="22">
        <v>0</v>
      </c>
      <c r="I1161" s="19" t="e">
        <f>#VALUE!</f>
        <v>#VALUE!</v>
      </c>
      <c r="J1161" s="19" t="e">
        <f>#VALUE!</f>
        <v>#VALUE!</v>
      </c>
      <c r="K1161" s="22">
        <v>0</v>
      </c>
      <c r="L1161" s="22">
        <v>0</v>
      </c>
      <c r="M1161" s="17"/>
    </row>
    <row r="1162" spans="1:13">
      <c r="A1162" s="25">
        <v>1157</v>
      </c>
      <c r="B1162" s="26" t="e">
        <f>#VALUE!</f>
        <v>#VALUE!</v>
      </c>
      <c r="C1162" s="26" t="e">
        <f>#VALUE!</f>
        <v>#VALUE!</v>
      </c>
      <c r="D1162" s="26" t="e">
        <f>#VALUE!</f>
        <v>#VALUE!</v>
      </c>
      <c r="E1162" s="18" t="e">
        <f>#VALUE!</f>
        <v>#VALUE!</v>
      </c>
      <c r="F1162" s="18" t="e">
        <f>#VALUE!</f>
        <v>#VALUE!</v>
      </c>
      <c r="G1162" s="22">
        <v>0</v>
      </c>
      <c r="H1162" s="22">
        <v>0</v>
      </c>
      <c r="I1162" s="19" t="e">
        <f>#VALUE!</f>
        <v>#VALUE!</v>
      </c>
      <c r="J1162" s="19" t="e">
        <f>#VALUE!</f>
        <v>#VALUE!</v>
      </c>
      <c r="K1162" s="22">
        <v>0</v>
      </c>
      <c r="L1162" s="22">
        <v>0</v>
      </c>
      <c r="M1162" s="17"/>
    </row>
    <row r="1163" spans="1:13">
      <c r="A1163" s="25">
        <v>1158</v>
      </c>
      <c r="B1163" s="26" t="e">
        <f>#VALUE!</f>
        <v>#VALUE!</v>
      </c>
      <c r="C1163" s="26" t="e">
        <f>#VALUE!</f>
        <v>#VALUE!</v>
      </c>
      <c r="D1163" s="26" t="e">
        <f>#VALUE!</f>
        <v>#VALUE!</v>
      </c>
      <c r="E1163" s="18" t="e">
        <f>#VALUE!</f>
        <v>#VALUE!</v>
      </c>
      <c r="F1163" s="18" t="e">
        <f>#VALUE!</f>
        <v>#VALUE!</v>
      </c>
      <c r="G1163" s="22">
        <v>0</v>
      </c>
      <c r="H1163" s="22">
        <v>0</v>
      </c>
      <c r="I1163" s="19" t="e">
        <f>#VALUE!</f>
        <v>#VALUE!</v>
      </c>
      <c r="J1163" s="19" t="e">
        <f>#VALUE!</f>
        <v>#VALUE!</v>
      </c>
      <c r="K1163" s="22">
        <v>0</v>
      </c>
      <c r="L1163" s="22">
        <v>0</v>
      </c>
      <c r="M1163" s="17"/>
    </row>
    <row r="1164" spans="1:13">
      <c r="A1164" s="25">
        <v>1159</v>
      </c>
      <c r="B1164" s="26" t="e">
        <f>#VALUE!</f>
        <v>#VALUE!</v>
      </c>
      <c r="C1164" s="26" t="e">
        <f>#VALUE!</f>
        <v>#VALUE!</v>
      </c>
      <c r="D1164" s="26" t="e">
        <f>#VALUE!</f>
        <v>#VALUE!</v>
      </c>
      <c r="E1164" s="18" t="e">
        <f>#VALUE!</f>
        <v>#VALUE!</v>
      </c>
      <c r="F1164" s="18" t="e">
        <f>#VALUE!</f>
        <v>#VALUE!</v>
      </c>
      <c r="G1164" s="22">
        <v>0</v>
      </c>
      <c r="H1164" s="22">
        <v>0</v>
      </c>
      <c r="I1164" s="19" t="e">
        <f>#VALUE!</f>
        <v>#VALUE!</v>
      </c>
      <c r="J1164" s="19" t="e">
        <f>#VALUE!</f>
        <v>#VALUE!</v>
      </c>
      <c r="K1164" s="22">
        <v>0</v>
      </c>
      <c r="L1164" s="22">
        <v>0</v>
      </c>
      <c r="M1164" s="17"/>
    </row>
    <row r="1165" spans="1:13">
      <c r="A1165" s="25">
        <v>1160</v>
      </c>
      <c r="B1165" s="26" t="e">
        <f>#VALUE!</f>
        <v>#VALUE!</v>
      </c>
      <c r="C1165" s="26" t="e">
        <f>#VALUE!</f>
        <v>#VALUE!</v>
      </c>
      <c r="D1165" s="26" t="e">
        <f>#VALUE!</f>
        <v>#VALUE!</v>
      </c>
      <c r="E1165" s="18" t="e">
        <f>#VALUE!</f>
        <v>#VALUE!</v>
      </c>
      <c r="F1165" s="18" t="e">
        <f>#VALUE!</f>
        <v>#VALUE!</v>
      </c>
      <c r="G1165" s="22">
        <v>0</v>
      </c>
      <c r="H1165" s="22">
        <v>0</v>
      </c>
      <c r="I1165" s="19" t="e">
        <f>#VALUE!</f>
        <v>#VALUE!</v>
      </c>
      <c r="J1165" s="19" t="e">
        <f>#VALUE!</f>
        <v>#VALUE!</v>
      </c>
      <c r="K1165" s="22">
        <v>0</v>
      </c>
      <c r="L1165" s="22">
        <v>0</v>
      </c>
      <c r="M1165" s="17"/>
    </row>
    <row r="1166" spans="1:13">
      <c r="A1166" s="25">
        <v>1161</v>
      </c>
      <c r="B1166" s="26" t="e">
        <f>#VALUE!</f>
        <v>#VALUE!</v>
      </c>
      <c r="C1166" s="26" t="e">
        <f>#VALUE!</f>
        <v>#VALUE!</v>
      </c>
      <c r="D1166" s="26" t="e">
        <f>#VALUE!</f>
        <v>#VALUE!</v>
      </c>
      <c r="E1166" s="18" t="e">
        <f>#VALUE!</f>
        <v>#VALUE!</v>
      </c>
      <c r="F1166" s="18" t="e">
        <f>#VALUE!</f>
        <v>#VALUE!</v>
      </c>
      <c r="G1166" s="22">
        <v>0</v>
      </c>
      <c r="H1166" s="22">
        <v>0</v>
      </c>
      <c r="I1166" s="19" t="e">
        <f>#VALUE!</f>
        <v>#VALUE!</v>
      </c>
      <c r="J1166" s="19" t="e">
        <f>#VALUE!</f>
        <v>#VALUE!</v>
      </c>
      <c r="K1166" s="22">
        <v>0</v>
      </c>
      <c r="L1166" s="22">
        <v>0</v>
      </c>
      <c r="M1166" s="17"/>
    </row>
    <row r="1167" spans="1:13">
      <c r="A1167" s="25">
        <v>1162</v>
      </c>
      <c r="B1167" s="26" t="e">
        <f>#VALUE!</f>
        <v>#VALUE!</v>
      </c>
      <c r="C1167" s="26" t="e">
        <f>#VALUE!</f>
        <v>#VALUE!</v>
      </c>
      <c r="D1167" s="26" t="e">
        <f>#VALUE!</f>
        <v>#VALUE!</v>
      </c>
      <c r="E1167" s="18" t="e">
        <f>#VALUE!</f>
        <v>#VALUE!</v>
      </c>
      <c r="F1167" s="18" t="e">
        <f>#VALUE!</f>
        <v>#VALUE!</v>
      </c>
      <c r="G1167" s="22">
        <v>0</v>
      </c>
      <c r="H1167" s="22">
        <v>0</v>
      </c>
      <c r="I1167" s="19" t="e">
        <f>#VALUE!</f>
        <v>#VALUE!</v>
      </c>
      <c r="J1167" s="19" t="e">
        <f>#VALUE!</f>
        <v>#VALUE!</v>
      </c>
      <c r="K1167" s="22">
        <v>0</v>
      </c>
      <c r="L1167" s="22">
        <v>0</v>
      </c>
      <c r="M1167" s="17"/>
    </row>
    <row r="1168" spans="1:13">
      <c r="A1168" s="25">
        <v>1163</v>
      </c>
      <c r="B1168" s="26" t="e">
        <f>#VALUE!</f>
        <v>#VALUE!</v>
      </c>
      <c r="C1168" s="26" t="e">
        <f>#VALUE!</f>
        <v>#VALUE!</v>
      </c>
      <c r="D1168" s="26" t="e">
        <f>#VALUE!</f>
        <v>#VALUE!</v>
      </c>
      <c r="E1168" s="18" t="e">
        <f>#VALUE!</f>
        <v>#VALUE!</v>
      </c>
      <c r="F1168" s="18" t="e">
        <f>#VALUE!</f>
        <v>#VALUE!</v>
      </c>
      <c r="G1168" s="22">
        <v>0</v>
      </c>
      <c r="H1168" s="22">
        <v>0</v>
      </c>
      <c r="I1168" s="19" t="e">
        <f>#VALUE!</f>
        <v>#VALUE!</v>
      </c>
      <c r="J1168" s="19" t="e">
        <f>#VALUE!</f>
        <v>#VALUE!</v>
      </c>
      <c r="K1168" s="22">
        <v>0</v>
      </c>
      <c r="L1168" s="22">
        <v>0</v>
      </c>
      <c r="M1168" s="17"/>
    </row>
    <row r="1169" spans="1:13">
      <c r="A1169" s="25">
        <v>1164</v>
      </c>
      <c r="B1169" s="26" t="e">
        <f>#VALUE!</f>
        <v>#VALUE!</v>
      </c>
      <c r="C1169" s="26" t="e">
        <f>#VALUE!</f>
        <v>#VALUE!</v>
      </c>
      <c r="D1169" s="26" t="e">
        <f>#VALUE!</f>
        <v>#VALUE!</v>
      </c>
      <c r="E1169" s="18" t="e">
        <f>#VALUE!</f>
        <v>#VALUE!</v>
      </c>
      <c r="F1169" s="18" t="e">
        <f>#VALUE!</f>
        <v>#VALUE!</v>
      </c>
      <c r="G1169" s="22">
        <v>0</v>
      </c>
      <c r="H1169" s="22">
        <v>0</v>
      </c>
      <c r="I1169" s="19" t="e">
        <f>#VALUE!</f>
        <v>#VALUE!</v>
      </c>
      <c r="J1169" s="19" t="e">
        <f>#VALUE!</f>
        <v>#VALUE!</v>
      </c>
      <c r="K1169" s="22">
        <v>0</v>
      </c>
      <c r="L1169" s="22">
        <v>0</v>
      </c>
      <c r="M1169" s="17"/>
    </row>
    <row r="1170" spans="1:13">
      <c r="A1170" s="25">
        <v>1165</v>
      </c>
      <c r="B1170" s="26" t="e">
        <f>#VALUE!</f>
        <v>#VALUE!</v>
      </c>
      <c r="C1170" s="26" t="e">
        <f>#VALUE!</f>
        <v>#VALUE!</v>
      </c>
      <c r="D1170" s="26" t="e">
        <f>#VALUE!</f>
        <v>#VALUE!</v>
      </c>
      <c r="E1170" s="18" t="e">
        <f>#VALUE!</f>
        <v>#VALUE!</v>
      </c>
      <c r="F1170" s="18" t="e">
        <f>#VALUE!</f>
        <v>#VALUE!</v>
      </c>
      <c r="G1170" s="22">
        <v>0</v>
      </c>
      <c r="H1170" s="22">
        <v>0</v>
      </c>
      <c r="I1170" s="19" t="e">
        <f>#VALUE!</f>
        <v>#VALUE!</v>
      </c>
      <c r="J1170" s="19" t="e">
        <f>#VALUE!</f>
        <v>#VALUE!</v>
      </c>
      <c r="K1170" s="22">
        <v>0</v>
      </c>
      <c r="L1170" s="22">
        <v>0</v>
      </c>
      <c r="M1170" s="17"/>
    </row>
    <row r="1171" spans="1:13">
      <c r="A1171" s="25">
        <v>1166</v>
      </c>
      <c r="B1171" s="26" t="e">
        <f>#VALUE!</f>
        <v>#VALUE!</v>
      </c>
      <c r="C1171" s="26" t="e">
        <f>#VALUE!</f>
        <v>#VALUE!</v>
      </c>
      <c r="D1171" s="26" t="e">
        <f>#VALUE!</f>
        <v>#VALUE!</v>
      </c>
      <c r="E1171" s="18" t="e">
        <f>#VALUE!</f>
        <v>#VALUE!</v>
      </c>
      <c r="F1171" s="18" t="e">
        <f>#VALUE!</f>
        <v>#VALUE!</v>
      </c>
      <c r="G1171" s="22">
        <v>0</v>
      </c>
      <c r="H1171" s="22">
        <v>0</v>
      </c>
      <c r="I1171" s="19" t="e">
        <f>#VALUE!</f>
        <v>#VALUE!</v>
      </c>
      <c r="J1171" s="19" t="e">
        <f>#VALUE!</f>
        <v>#VALUE!</v>
      </c>
      <c r="K1171" s="22">
        <v>0</v>
      </c>
      <c r="L1171" s="22">
        <v>0</v>
      </c>
      <c r="M1171" s="17"/>
    </row>
    <row r="1172" spans="1:13">
      <c r="A1172" s="25">
        <v>1167</v>
      </c>
      <c r="B1172" s="26" t="e">
        <f>#VALUE!</f>
        <v>#VALUE!</v>
      </c>
      <c r="C1172" s="26" t="e">
        <f>#VALUE!</f>
        <v>#VALUE!</v>
      </c>
      <c r="D1172" s="26" t="e">
        <f>#VALUE!</f>
        <v>#VALUE!</v>
      </c>
      <c r="E1172" s="18" t="e">
        <f>#VALUE!</f>
        <v>#VALUE!</v>
      </c>
      <c r="F1172" s="18" t="e">
        <f>#VALUE!</f>
        <v>#VALUE!</v>
      </c>
      <c r="G1172" s="22">
        <v>0</v>
      </c>
      <c r="H1172" s="22">
        <v>0</v>
      </c>
      <c r="I1172" s="19" t="e">
        <f>#VALUE!</f>
        <v>#VALUE!</v>
      </c>
      <c r="J1172" s="19" t="e">
        <f>#VALUE!</f>
        <v>#VALUE!</v>
      </c>
      <c r="K1172" s="22">
        <v>0</v>
      </c>
      <c r="L1172" s="22">
        <v>0</v>
      </c>
      <c r="M1172" s="17"/>
    </row>
    <row r="1173" spans="1:13">
      <c r="A1173" s="25">
        <v>1168</v>
      </c>
      <c r="B1173" s="26" t="e">
        <f>#VALUE!</f>
        <v>#VALUE!</v>
      </c>
      <c r="C1173" s="26" t="e">
        <f>#VALUE!</f>
        <v>#VALUE!</v>
      </c>
      <c r="D1173" s="26" t="e">
        <f>#VALUE!</f>
        <v>#VALUE!</v>
      </c>
      <c r="E1173" s="18" t="e">
        <f>#VALUE!</f>
        <v>#VALUE!</v>
      </c>
      <c r="F1173" s="18" t="e">
        <f>#VALUE!</f>
        <v>#VALUE!</v>
      </c>
      <c r="G1173" s="22">
        <v>0</v>
      </c>
      <c r="H1173" s="22">
        <v>0</v>
      </c>
      <c r="I1173" s="19" t="e">
        <f>#VALUE!</f>
        <v>#VALUE!</v>
      </c>
      <c r="J1173" s="19" t="e">
        <f>#VALUE!</f>
        <v>#VALUE!</v>
      </c>
      <c r="K1173" s="22">
        <v>0</v>
      </c>
      <c r="L1173" s="22">
        <v>0</v>
      </c>
      <c r="M1173" s="17"/>
    </row>
    <row r="1174" spans="1:13">
      <c r="A1174" s="25">
        <v>1169</v>
      </c>
      <c r="B1174" s="26" t="e">
        <f>#VALUE!</f>
        <v>#VALUE!</v>
      </c>
      <c r="C1174" s="26" t="e">
        <f>#VALUE!</f>
        <v>#VALUE!</v>
      </c>
      <c r="D1174" s="26" t="e">
        <f>#VALUE!</f>
        <v>#VALUE!</v>
      </c>
      <c r="E1174" s="18" t="e">
        <f>#VALUE!</f>
        <v>#VALUE!</v>
      </c>
      <c r="F1174" s="18" t="e">
        <f>#VALUE!</f>
        <v>#VALUE!</v>
      </c>
      <c r="G1174" s="22">
        <v>0</v>
      </c>
      <c r="H1174" s="22">
        <v>0</v>
      </c>
      <c r="I1174" s="19" t="e">
        <f>#VALUE!</f>
        <v>#VALUE!</v>
      </c>
      <c r="J1174" s="19" t="e">
        <f>#VALUE!</f>
        <v>#VALUE!</v>
      </c>
      <c r="K1174" s="22">
        <v>0</v>
      </c>
      <c r="L1174" s="22">
        <v>0</v>
      </c>
      <c r="M1174" s="17"/>
    </row>
    <row r="1175" spans="1:13">
      <c r="A1175" s="25">
        <v>1170</v>
      </c>
      <c r="B1175" s="26" t="e">
        <f>#VALUE!</f>
        <v>#VALUE!</v>
      </c>
      <c r="C1175" s="26" t="e">
        <f>#VALUE!</f>
        <v>#VALUE!</v>
      </c>
      <c r="D1175" s="26" t="e">
        <f>#VALUE!</f>
        <v>#VALUE!</v>
      </c>
      <c r="E1175" s="18" t="e">
        <f>#VALUE!</f>
        <v>#VALUE!</v>
      </c>
      <c r="F1175" s="18" t="e">
        <f>#VALUE!</f>
        <v>#VALUE!</v>
      </c>
      <c r="G1175" s="22">
        <v>0</v>
      </c>
      <c r="H1175" s="22">
        <v>0</v>
      </c>
      <c r="I1175" s="19" t="e">
        <f>#VALUE!</f>
        <v>#VALUE!</v>
      </c>
      <c r="J1175" s="19" t="e">
        <f>#VALUE!</f>
        <v>#VALUE!</v>
      </c>
      <c r="K1175" s="22">
        <v>0</v>
      </c>
      <c r="L1175" s="22">
        <v>0</v>
      </c>
      <c r="M1175" s="17"/>
    </row>
    <row r="1176" spans="1:13">
      <c r="A1176" s="25">
        <v>1171</v>
      </c>
      <c r="B1176" s="26" t="e">
        <f>#VALUE!</f>
        <v>#VALUE!</v>
      </c>
      <c r="C1176" s="26" t="e">
        <f>#VALUE!</f>
        <v>#VALUE!</v>
      </c>
      <c r="D1176" s="26" t="e">
        <f>#VALUE!</f>
        <v>#VALUE!</v>
      </c>
      <c r="E1176" s="18" t="e">
        <f>#VALUE!</f>
        <v>#VALUE!</v>
      </c>
      <c r="F1176" s="18" t="e">
        <f>#VALUE!</f>
        <v>#VALUE!</v>
      </c>
      <c r="G1176" s="22">
        <v>0</v>
      </c>
      <c r="H1176" s="22">
        <v>0</v>
      </c>
      <c r="I1176" s="19" t="e">
        <f>#VALUE!</f>
        <v>#VALUE!</v>
      </c>
      <c r="J1176" s="19" t="e">
        <f>#VALUE!</f>
        <v>#VALUE!</v>
      </c>
      <c r="K1176" s="22">
        <v>0</v>
      </c>
      <c r="L1176" s="22">
        <v>0</v>
      </c>
      <c r="M1176" s="17"/>
    </row>
    <row r="1177" spans="1:13">
      <c r="A1177" s="25">
        <v>1172</v>
      </c>
      <c r="B1177" s="26" t="e">
        <f>#VALUE!</f>
        <v>#VALUE!</v>
      </c>
      <c r="C1177" s="26" t="e">
        <f>#VALUE!</f>
        <v>#VALUE!</v>
      </c>
      <c r="D1177" s="26" t="e">
        <f>#VALUE!</f>
        <v>#VALUE!</v>
      </c>
      <c r="E1177" s="18" t="e">
        <f>#VALUE!</f>
        <v>#VALUE!</v>
      </c>
      <c r="F1177" s="18" t="e">
        <f>#VALUE!</f>
        <v>#VALUE!</v>
      </c>
      <c r="G1177" s="22">
        <v>0</v>
      </c>
      <c r="H1177" s="22">
        <v>0</v>
      </c>
      <c r="I1177" s="19" t="e">
        <f>#VALUE!</f>
        <v>#VALUE!</v>
      </c>
      <c r="J1177" s="19" t="e">
        <f>#VALUE!</f>
        <v>#VALUE!</v>
      </c>
      <c r="K1177" s="22">
        <v>0</v>
      </c>
      <c r="L1177" s="22">
        <v>0</v>
      </c>
      <c r="M1177" s="17"/>
    </row>
    <row r="1178" spans="1:13">
      <c r="A1178" s="25">
        <v>1173</v>
      </c>
      <c r="B1178" s="26" t="e">
        <f>#VALUE!</f>
        <v>#VALUE!</v>
      </c>
      <c r="C1178" s="26" t="e">
        <f>#VALUE!</f>
        <v>#VALUE!</v>
      </c>
      <c r="D1178" s="26" t="e">
        <f>#VALUE!</f>
        <v>#VALUE!</v>
      </c>
      <c r="E1178" s="18" t="e">
        <f>#VALUE!</f>
        <v>#VALUE!</v>
      </c>
      <c r="F1178" s="18" t="e">
        <f>#VALUE!</f>
        <v>#VALUE!</v>
      </c>
      <c r="G1178" s="22">
        <v>0</v>
      </c>
      <c r="H1178" s="22">
        <v>0</v>
      </c>
      <c r="I1178" s="19" t="e">
        <f>#VALUE!</f>
        <v>#VALUE!</v>
      </c>
      <c r="J1178" s="19" t="e">
        <f>#VALUE!</f>
        <v>#VALUE!</v>
      </c>
      <c r="K1178" s="22">
        <v>0</v>
      </c>
      <c r="L1178" s="22">
        <v>0</v>
      </c>
      <c r="M1178" s="17"/>
    </row>
    <row r="1179" spans="1:13">
      <c r="A1179" s="25">
        <v>1174</v>
      </c>
      <c r="B1179" s="26" t="e">
        <f>#VALUE!</f>
        <v>#VALUE!</v>
      </c>
      <c r="C1179" s="26" t="e">
        <f>#VALUE!</f>
        <v>#VALUE!</v>
      </c>
      <c r="D1179" s="26" t="e">
        <f>#VALUE!</f>
        <v>#VALUE!</v>
      </c>
      <c r="E1179" s="18" t="e">
        <f>#VALUE!</f>
        <v>#VALUE!</v>
      </c>
      <c r="F1179" s="18" t="e">
        <f>#VALUE!</f>
        <v>#VALUE!</v>
      </c>
      <c r="G1179" s="22">
        <v>0</v>
      </c>
      <c r="H1179" s="22">
        <v>0</v>
      </c>
      <c r="I1179" s="19" t="e">
        <f>#VALUE!</f>
        <v>#VALUE!</v>
      </c>
      <c r="J1179" s="19" t="e">
        <f>#VALUE!</f>
        <v>#VALUE!</v>
      </c>
      <c r="K1179" s="22">
        <v>0</v>
      </c>
      <c r="L1179" s="22">
        <v>0</v>
      </c>
      <c r="M1179" s="17"/>
    </row>
    <row r="1180" spans="1:13">
      <c r="A1180" s="25">
        <v>1175</v>
      </c>
      <c r="B1180" s="26" t="e">
        <f>#VALUE!</f>
        <v>#VALUE!</v>
      </c>
      <c r="C1180" s="26" t="e">
        <f>#VALUE!</f>
        <v>#VALUE!</v>
      </c>
      <c r="D1180" s="26" t="e">
        <f>#VALUE!</f>
        <v>#VALUE!</v>
      </c>
      <c r="E1180" s="18" t="e">
        <f>#VALUE!</f>
        <v>#VALUE!</v>
      </c>
      <c r="F1180" s="18" t="e">
        <f>#VALUE!</f>
        <v>#VALUE!</v>
      </c>
      <c r="G1180" s="22">
        <v>0</v>
      </c>
      <c r="H1180" s="22">
        <v>0</v>
      </c>
      <c r="I1180" s="19" t="e">
        <f>#VALUE!</f>
        <v>#VALUE!</v>
      </c>
      <c r="J1180" s="19" t="e">
        <f>#VALUE!</f>
        <v>#VALUE!</v>
      </c>
      <c r="K1180" s="22">
        <v>0</v>
      </c>
      <c r="L1180" s="22">
        <v>0</v>
      </c>
      <c r="M1180" s="17"/>
    </row>
    <row r="1181" spans="1:13">
      <c r="A1181" s="25">
        <v>1176</v>
      </c>
      <c r="B1181" s="26" t="e">
        <f>#VALUE!</f>
        <v>#VALUE!</v>
      </c>
      <c r="C1181" s="26" t="e">
        <f>#VALUE!</f>
        <v>#VALUE!</v>
      </c>
      <c r="D1181" s="26" t="e">
        <f>#VALUE!</f>
        <v>#VALUE!</v>
      </c>
      <c r="E1181" s="18" t="e">
        <f>#VALUE!</f>
        <v>#VALUE!</v>
      </c>
      <c r="F1181" s="18" t="e">
        <f>#VALUE!</f>
        <v>#VALUE!</v>
      </c>
      <c r="G1181" s="22">
        <v>0</v>
      </c>
      <c r="H1181" s="22">
        <v>0</v>
      </c>
      <c r="I1181" s="19" t="e">
        <f>#VALUE!</f>
        <v>#VALUE!</v>
      </c>
      <c r="J1181" s="19" t="e">
        <f>#VALUE!</f>
        <v>#VALUE!</v>
      </c>
      <c r="K1181" s="22">
        <v>0</v>
      </c>
      <c r="L1181" s="22">
        <v>0</v>
      </c>
      <c r="M1181" s="17"/>
    </row>
    <row r="1182" spans="1:13">
      <c r="A1182" s="25">
        <v>1177</v>
      </c>
      <c r="B1182" s="26" t="e">
        <f>#VALUE!</f>
        <v>#VALUE!</v>
      </c>
      <c r="C1182" s="26" t="e">
        <f>#VALUE!</f>
        <v>#VALUE!</v>
      </c>
      <c r="D1182" s="26" t="e">
        <f>#VALUE!</f>
        <v>#VALUE!</v>
      </c>
      <c r="E1182" s="18" t="e">
        <f>#VALUE!</f>
        <v>#VALUE!</v>
      </c>
      <c r="F1182" s="18" t="e">
        <f>#VALUE!</f>
        <v>#VALUE!</v>
      </c>
      <c r="G1182" s="22">
        <v>0</v>
      </c>
      <c r="H1182" s="22">
        <v>0</v>
      </c>
      <c r="I1182" s="19" t="e">
        <f>#VALUE!</f>
        <v>#VALUE!</v>
      </c>
      <c r="J1182" s="19" t="e">
        <f>#VALUE!</f>
        <v>#VALUE!</v>
      </c>
      <c r="K1182" s="22">
        <v>0</v>
      </c>
      <c r="L1182" s="22">
        <v>0</v>
      </c>
      <c r="M1182" s="17"/>
    </row>
    <row r="1183" spans="1:13">
      <c r="A1183" s="25">
        <v>1178</v>
      </c>
      <c r="B1183" s="26" t="e">
        <f>#VALUE!</f>
        <v>#VALUE!</v>
      </c>
      <c r="C1183" s="26" t="e">
        <f>#VALUE!</f>
        <v>#VALUE!</v>
      </c>
      <c r="D1183" s="26" t="e">
        <f>#VALUE!</f>
        <v>#VALUE!</v>
      </c>
      <c r="E1183" s="18" t="e">
        <f>#VALUE!</f>
        <v>#VALUE!</v>
      </c>
      <c r="F1183" s="18" t="e">
        <f>#VALUE!</f>
        <v>#VALUE!</v>
      </c>
      <c r="G1183" s="22">
        <v>0</v>
      </c>
      <c r="H1183" s="22">
        <v>0</v>
      </c>
      <c r="I1183" s="19" t="e">
        <f>#VALUE!</f>
        <v>#VALUE!</v>
      </c>
      <c r="J1183" s="19" t="e">
        <f>#VALUE!</f>
        <v>#VALUE!</v>
      </c>
      <c r="K1183" s="22">
        <v>0</v>
      </c>
      <c r="L1183" s="22">
        <v>0</v>
      </c>
      <c r="M1183" s="17"/>
    </row>
    <row r="1184" spans="1:13">
      <c r="A1184" s="25">
        <v>1179</v>
      </c>
      <c r="B1184" s="26" t="e">
        <f>#VALUE!</f>
        <v>#VALUE!</v>
      </c>
      <c r="C1184" s="26" t="e">
        <f>#VALUE!</f>
        <v>#VALUE!</v>
      </c>
      <c r="D1184" s="26" t="e">
        <f>#VALUE!</f>
        <v>#VALUE!</v>
      </c>
      <c r="E1184" s="18" t="e">
        <f>#VALUE!</f>
        <v>#VALUE!</v>
      </c>
      <c r="F1184" s="18" t="e">
        <f>#VALUE!</f>
        <v>#VALUE!</v>
      </c>
      <c r="G1184" s="22">
        <v>0</v>
      </c>
      <c r="H1184" s="22">
        <v>0</v>
      </c>
      <c r="I1184" s="19" t="e">
        <f>#VALUE!</f>
        <v>#VALUE!</v>
      </c>
      <c r="J1184" s="19" t="e">
        <f>#VALUE!</f>
        <v>#VALUE!</v>
      </c>
      <c r="K1184" s="22">
        <v>0</v>
      </c>
      <c r="L1184" s="22">
        <v>0</v>
      </c>
      <c r="M1184" s="17"/>
    </row>
    <row r="1185" spans="1:13">
      <c r="A1185" s="25">
        <v>1180</v>
      </c>
      <c r="B1185" s="26" t="e">
        <f>#VALUE!</f>
        <v>#VALUE!</v>
      </c>
      <c r="C1185" s="26" t="e">
        <f>#VALUE!</f>
        <v>#VALUE!</v>
      </c>
      <c r="D1185" s="26" t="e">
        <f>#VALUE!</f>
        <v>#VALUE!</v>
      </c>
      <c r="E1185" s="18" t="e">
        <f>#VALUE!</f>
        <v>#VALUE!</v>
      </c>
      <c r="F1185" s="18" t="e">
        <f>#VALUE!</f>
        <v>#VALUE!</v>
      </c>
      <c r="G1185" s="22">
        <v>0</v>
      </c>
      <c r="H1185" s="22">
        <v>0</v>
      </c>
      <c r="I1185" s="19" t="e">
        <f>#VALUE!</f>
        <v>#VALUE!</v>
      </c>
      <c r="J1185" s="19" t="e">
        <f>#VALUE!</f>
        <v>#VALUE!</v>
      </c>
      <c r="K1185" s="22">
        <v>0</v>
      </c>
      <c r="L1185" s="22">
        <v>0</v>
      </c>
      <c r="M1185" s="17"/>
    </row>
    <row r="1186" spans="1:13">
      <c r="A1186" s="25">
        <v>1181</v>
      </c>
      <c r="B1186" s="26" t="e">
        <f>#VALUE!</f>
        <v>#VALUE!</v>
      </c>
      <c r="C1186" s="26" t="e">
        <f>#VALUE!</f>
        <v>#VALUE!</v>
      </c>
      <c r="D1186" s="26" t="e">
        <f>#VALUE!</f>
        <v>#VALUE!</v>
      </c>
      <c r="E1186" s="18" t="e">
        <f>#VALUE!</f>
        <v>#VALUE!</v>
      </c>
      <c r="F1186" s="18" t="e">
        <f>#VALUE!</f>
        <v>#VALUE!</v>
      </c>
      <c r="G1186" s="22">
        <v>0</v>
      </c>
      <c r="H1186" s="22">
        <v>0</v>
      </c>
      <c r="I1186" s="19" t="e">
        <f>#VALUE!</f>
        <v>#VALUE!</v>
      </c>
      <c r="J1186" s="19" t="e">
        <f>#VALUE!</f>
        <v>#VALUE!</v>
      </c>
      <c r="K1186" s="22">
        <v>0</v>
      </c>
      <c r="L1186" s="22">
        <v>0</v>
      </c>
      <c r="M1186" s="17"/>
    </row>
    <row r="1187" spans="1:13">
      <c r="A1187" s="25">
        <v>1182</v>
      </c>
      <c r="B1187" s="26" t="e">
        <f>#VALUE!</f>
        <v>#VALUE!</v>
      </c>
      <c r="C1187" s="26" t="e">
        <f>#VALUE!</f>
        <v>#VALUE!</v>
      </c>
      <c r="D1187" s="26" t="e">
        <f>#VALUE!</f>
        <v>#VALUE!</v>
      </c>
      <c r="E1187" s="18" t="e">
        <f>#VALUE!</f>
        <v>#VALUE!</v>
      </c>
      <c r="F1187" s="18" t="e">
        <f>#VALUE!</f>
        <v>#VALUE!</v>
      </c>
      <c r="G1187" s="22">
        <v>0</v>
      </c>
      <c r="H1187" s="22">
        <v>0</v>
      </c>
      <c r="I1187" s="19" t="e">
        <f>#VALUE!</f>
        <v>#VALUE!</v>
      </c>
      <c r="J1187" s="19" t="e">
        <f>#VALUE!</f>
        <v>#VALUE!</v>
      </c>
      <c r="K1187" s="22">
        <v>0</v>
      </c>
      <c r="L1187" s="22">
        <v>0</v>
      </c>
      <c r="M1187" s="17"/>
    </row>
    <row r="1188" spans="1:13">
      <c r="A1188" s="25">
        <v>1183</v>
      </c>
      <c r="B1188" s="26" t="e">
        <f>#VALUE!</f>
        <v>#VALUE!</v>
      </c>
      <c r="C1188" s="26" t="e">
        <f>#VALUE!</f>
        <v>#VALUE!</v>
      </c>
      <c r="D1188" s="26" t="e">
        <f>#VALUE!</f>
        <v>#VALUE!</v>
      </c>
      <c r="E1188" s="18" t="e">
        <f>#VALUE!</f>
        <v>#VALUE!</v>
      </c>
      <c r="F1188" s="18" t="e">
        <f>#VALUE!</f>
        <v>#VALUE!</v>
      </c>
      <c r="G1188" s="22">
        <v>0</v>
      </c>
      <c r="H1188" s="22">
        <v>0</v>
      </c>
      <c r="I1188" s="19" t="e">
        <f>#VALUE!</f>
        <v>#VALUE!</v>
      </c>
      <c r="J1188" s="19" t="e">
        <f>#VALUE!</f>
        <v>#VALUE!</v>
      </c>
      <c r="K1188" s="22">
        <v>0</v>
      </c>
      <c r="L1188" s="22">
        <v>0</v>
      </c>
      <c r="M1188" s="17"/>
    </row>
    <row r="1189" spans="1:13">
      <c r="A1189" s="25">
        <v>1184</v>
      </c>
      <c r="B1189" s="26" t="e">
        <f>#VALUE!</f>
        <v>#VALUE!</v>
      </c>
      <c r="C1189" s="26" t="e">
        <f>#VALUE!</f>
        <v>#VALUE!</v>
      </c>
      <c r="D1189" s="26" t="e">
        <f>#VALUE!</f>
        <v>#VALUE!</v>
      </c>
      <c r="E1189" s="18" t="e">
        <f>#VALUE!</f>
        <v>#VALUE!</v>
      </c>
      <c r="F1189" s="18" t="e">
        <f>#VALUE!</f>
        <v>#VALUE!</v>
      </c>
      <c r="G1189" s="22">
        <v>0</v>
      </c>
      <c r="H1189" s="22">
        <v>0</v>
      </c>
      <c r="I1189" s="19" t="e">
        <f>#VALUE!</f>
        <v>#VALUE!</v>
      </c>
      <c r="J1189" s="19" t="e">
        <f>#VALUE!</f>
        <v>#VALUE!</v>
      </c>
      <c r="K1189" s="22">
        <v>0</v>
      </c>
      <c r="L1189" s="22">
        <v>0</v>
      </c>
      <c r="M1189" s="17"/>
    </row>
    <row r="1190" spans="1:13">
      <c r="A1190" s="25">
        <v>1185</v>
      </c>
      <c r="B1190" s="26" t="e">
        <f>#VALUE!</f>
        <v>#VALUE!</v>
      </c>
      <c r="C1190" s="26" t="e">
        <f>#VALUE!</f>
        <v>#VALUE!</v>
      </c>
      <c r="D1190" s="26" t="e">
        <f>#VALUE!</f>
        <v>#VALUE!</v>
      </c>
      <c r="E1190" s="18" t="e">
        <f>#VALUE!</f>
        <v>#VALUE!</v>
      </c>
      <c r="F1190" s="18" t="e">
        <f>#VALUE!</f>
        <v>#VALUE!</v>
      </c>
      <c r="G1190" s="22">
        <v>0</v>
      </c>
      <c r="H1190" s="22">
        <v>0</v>
      </c>
      <c r="I1190" s="19" t="e">
        <f>#VALUE!</f>
        <v>#VALUE!</v>
      </c>
      <c r="J1190" s="19" t="e">
        <f>#VALUE!</f>
        <v>#VALUE!</v>
      </c>
      <c r="K1190" s="22">
        <v>0</v>
      </c>
      <c r="L1190" s="22">
        <v>0</v>
      </c>
      <c r="M1190" s="17"/>
    </row>
    <row r="1191" spans="1:13">
      <c r="A1191" s="25">
        <v>1186</v>
      </c>
      <c r="B1191" s="26" t="e">
        <f>#VALUE!</f>
        <v>#VALUE!</v>
      </c>
      <c r="C1191" s="26" t="e">
        <f>#VALUE!</f>
        <v>#VALUE!</v>
      </c>
      <c r="D1191" s="26" t="e">
        <f>#VALUE!</f>
        <v>#VALUE!</v>
      </c>
      <c r="E1191" s="18" t="e">
        <f>#VALUE!</f>
        <v>#VALUE!</v>
      </c>
      <c r="F1191" s="18" t="e">
        <f>#VALUE!</f>
        <v>#VALUE!</v>
      </c>
      <c r="G1191" s="22">
        <v>0</v>
      </c>
      <c r="H1191" s="22">
        <v>0</v>
      </c>
      <c r="I1191" s="19" t="e">
        <f>#VALUE!</f>
        <v>#VALUE!</v>
      </c>
      <c r="J1191" s="19" t="e">
        <f>#VALUE!</f>
        <v>#VALUE!</v>
      </c>
      <c r="K1191" s="22">
        <v>0</v>
      </c>
      <c r="L1191" s="22">
        <v>0</v>
      </c>
      <c r="M1191" s="17"/>
    </row>
    <row r="1192" spans="1:13">
      <c r="A1192" s="25">
        <v>1187</v>
      </c>
      <c r="B1192" s="26" t="e">
        <f>#VALUE!</f>
        <v>#VALUE!</v>
      </c>
      <c r="C1192" s="26" t="e">
        <f>#VALUE!</f>
        <v>#VALUE!</v>
      </c>
      <c r="D1192" s="26" t="e">
        <f>#VALUE!</f>
        <v>#VALUE!</v>
      </c>
      <c r="E1192" s="18" t="e">
        <f>#VALUE!</f>
        <v>#VALUE!</v>
      </c>
      <c r="F1192" s="18" t="e">
        <f>#VALUE!</f>
        <v>#VALUE!</v>
      </c>
      <c r="G1192" s="22">
        <v>0</v>
      </c>
      <c r="H1192" s="22">
        <v>0</v>
      </c>
      <c r="I1192" s="19" t="e">
        <f>#VALUE!</f>
        <v>#VALUE!</v>
      </c>
      <c r="J1192" s="19" t="e">
        <f>#VALUE!</f>
        <v>#VALUE!</v>
      </c>
      <c r="K1192" s="22">
        <v>0</v>
      </c>
      <c r="L1192" s="22">
        <v>0</v>
      </c>
      <c r="M1192" s="17"/>
    </row>
    <row r="1193" spans="1:13">
      <c r="A1193" s="25">
        <v>1188</v>
      </c>
      <c r="B1193" s="26" t="e">
        <f>#VALUE!</f>
        <v>#VALUE!</v>
      </c>
      <c r="C1193" s="26" t="e">
        <f>#VALUE!</f>
        <v>#VALUE!</v>
      </c>
      <c r="D1193" s="26" t="e">
        <f>#VALUE!</f>
        <v>#VALUE!</v>
      </c>
      <c r="E1193" s="18" t="e">
        <f>#VALUE!</f>
        <v>#VALUE!</v>
      </c>
      <c r="F1193" s="18" t="e">
        <f>#VALUE!</f>
        <v>#VALUE!</v>
      </c>
      <c r="G1193" s="22">
        <v>0</v>
      </c>
      <c r="H1193" s="22">
        <v>0</v>
      </c>
      <c r="I1193" s="19" t="e">
        <f>#VALUE!</f>
        <v>#VALUE!</v>
      </c>
      <c r="J1193" s="19" t="e">
        <f>#VALUE!</f>
        <v>#VALUE!</v>
      </c>
      <c r="K1193" s="22">
        <v>0</v>
      </c>
      <c r="L1193" s="22">
        <v>0</v>
      </c>
      <c r="M1193" s="17"/>
    </row>
    <row r="1194" spans="1:13">
      <c r="A1194" s="25">
        <v>1189</v>
      </c>
      <c r="B1194" s="26" t="e">
        <f>#VALUE!</f>
        <v>#VALUE!</v>
      </c>
      <c r="C1194" s="26" t="e">
        <f>#VALUE!</f>
        <v>#VALUE!</v>
      </c>
      <c r="D1194" s="26" t="e">
        <f>#VALUE!</f>
        <v>#VALUE!</v>
      </c>
      <c r="E1194" s="18" t="e">
        <f>#VALUE!</f>
        <v>#VALUE!</v>
      </c>
      <c r="F1194" s="18" t="e">
        <f>#VALUE!</f>
        <v>#VALUE!</v>
      </c>
      <c r="G1194" s="22">
        <v>0</v>
      </c>
      <c r="H1194" s="22">
        <v>0</v>
      </c>
      <c r="I1194" s="19" t="e">
        <f>#VALUE!</f>
        <v>#VALUE!</v>
      </c>
      <c r="J1194" s="19" t="e">
        <f>#VALUE!</f>
        <v>#VALUE!</v>
      </c>
      <c r="K1194" s="22">
        <v>0</v>
      </c>
      <c r="L1194" s="22">
        <v>0</v>
      </c>
      <c r="M1194" s="17"/>
    </row>
    <row r="1195" spans="1:13">
      <c r="A1195" s="25">
        <v>1190</v>
      </c>
      <c r="B1195" s="26" t="e">
        <f>#VALUE!</f>
        <v>#VALUE!</v>
      </c>
      <c r="C1195" s="26" t="e">
        <f>#VALUE!</f>
        <v>#VALUE!</v>
      </c>
      <c r="D1195" s="26" t="e">
        <f>#VALUE!</f>
        <v>#VALUE!</v>
      </c>
      <c r="E1195" s="18" t="e">
        <f>#VALUE!</f>
        <v>#VALUE!</v>
      </c>
      <c r="F1195" s="18" t="e">
        <f>#VALUE!</f>
        <v>#VALUE!</v>
      </c>
      <c r="G1195" s="22">
        <v>0</v>
      </c>
      <c r="H1195" s="22">
        <v>0</v>
      </c>
      <c r="I1195" s="19" t="e">
        <f>#VALUE!</f>
        <v>#VALUE!</v>
      </c>
      <c r="J1195" s="19" t="e">
        <f>#VALUE!</f>
        <v>#VALUE!</v>
      </c>
      <c r="K1195" s="22">
        <v>0</v>
      </c>
      <c r="L1195" s="22">
        <v>0</v>
      </c>
      <c r="M1195" s="17"/>
    </row>
    <row r="1196" spans="1:13">
      <c r="A1196" s="25">
        <v>1191</v>
      </c>
      <c r="B1196" s="26" t="e">
        <f>#VALUE!</f>
        <v>#VALUE!</v>
      </c>
      <c r="C1196" s="26" t="e">
        <f>#VALUE!</f>
        <v>#VALUE!</v>
      </c>
      <c r="D1196" s="26" t="e">
        <f>#VALUE!</f>
        <v>#VALUE!</v>
      </c>
      <c r="E1196" s="18" t="e">
        <f>#VALUE!</f>
        <v>#VALUE!</v>
      </c>
      <c r="F1196" s="18" t="e">
        <f>#VALUE!</f>
        <v>#VALUE!</v>
      </c>
      <c r="G1196" s="22">
        <v>0</v>
      </c>
      <c r="H1196" s="22">
        <v>0</v>
      </c>
      <c r="I1196" s="19" t="e">
        <f>#VALUE!</f>
        <v>#VALUE!</v>
      </c>
      <c r="J1196" s="19" t="e">
        <f>#VALUE!</f>
        <v>#VALUE!</v>
      </c>
      <c r="K1196" s="22">
        <v>0</v>
      </c>
      <c r="L1196" s="22">
        <v>0</v>
      </c>
      <c r="M1196" s="17"/>
    </row>
    <row r="1197" spans="1:13">
      <c r="A1197" s="25">
        <v>1192</v>
      </c>
      <c r="B1197" s="26" t="e">
        <f>#VALUE!</f>
        <v>#VALUE!</v>
      </c>
      <c r="C1197" s="26" t="e">
        <f>#VALUE!</f>
        <v>#VALUE!</v>
      </c>
      <c r="D1197" s="26" t="e">
        <f>#VALUE!</f>
        <v>#VALUE!</v>
      </c>
      <c r="E1197" s="18" t="e">
        <f>#VALUE!</f>
        <v>#VALUE!</v>
      </c>
      <c r="F1197" s="18" t="e">
        <f>#VALUE!</f>
        <v>#VALUE!</v>
      </c>
      <c r="G1197" s="22">
        <v>0</v>
      </c>
      <c r="H1197" s="22">
        <v>0</v>
      </c>
      <c r="I1197" s="19" t="e">
        <f>#VALUE!</f>
        <v>#VALUE!</v>
      </c>
      <c r="J1197" s="19" t="e">
        <f>#VALUE!</f>
        <v>#VALUE!</v>
      </c>
      <c r="K1197" s="22">
        <v>0</v>
      </c>
      <c r="L1197" s="22">
        <v>0</v>
      </c>
      <c r="M1197" s="17"/>
    </row>
    <row r="1198" spans="1:13">
      <c r="A1198" s="25">
        <v>1193</v>
      </c>
      <c r="B1198" s="26" t="e">
        <f>#VALUE!</f>
        <v>#VALUE!</v>
      </c>
      <c r="C1198" s="26" t="e">
        <f>#VALUE!</f>
        <v>#VALUE!</v>
      </c>
      <c r="D1198" s="26" t="e">
        <f>#VALUE!</f>
        <v>#VALUE!</v>
      </c>
      <c r="E1198" s="18" t="e">
        <f>#VALUE!</f>
        <v>#VALUE!</v>
      </c>
      <c r="F1198" s="18" t="e">
        <f>#VALUE!</f>
        <v>#VALUE!</v>
      </c>
      <c r="G1198" s="22">
        <v>0</v>
      </c>
      <c r="H1198" s="22">
        <v>0</v>
      </c>
      <c r="I1198" s="19" t="e">
        <f>#VALUE!</f>
        <v>#VALUE!</v>
      </c>
      <c r="J1198" s="19" t="e">
        <f>#VALUE!</f>
        <v>#VALUE!</v>
      </c>
      <c r="K1198" s="22">
        <v>0</v>
      </c>
      <c r="L1198" s="22">
        <v>0</v>
      </c>
      <c r="M1198" s="17"/>
    </row>
    <row r="1199" spans="1:13">
      <c r="A1199" s="25">
        <v>1194</v>
      </c>
      <c r="B1199" s="26" t="e">
        <f>#VALUE!</f>
        <v>#VALUE!</v>
      </c>
      <c r="C1199" s="26" t="e">
        <f>#VALUE!</f>
        <v>#VALUE!</v>
      </c>
      <c r="D1199" s="26" t="e">
        <f>#VALUE!</f>
        <v>#VALUE!</v>
      </c>
      <c r="E1199" s="18" t="e">
        <f>#VALUE!</f>
        <v>#VALUE!</v>
      </c>
      <c r="F1199" s="18" t="e">
        <f>#VALUE!</f>
        <v>#VALUE!</v>
      </c>
      <c r="G1199" s="22">
        <v>0</v>
      </c>
      <c r="H1199" s="22">
        <v>0</v>
      </c>
      <c r="I1199" s="19" t="e">
        <f>#VALUE!</f>
        <v>#VALUE!</v>
      </c>
      <c r="J1199" s="19" t="e">
        <f>#VALUE!</f>
        <v>#VALUE!</v>
      </c>
      <c r="K1199" s="22">
        <v>0</v>
      </c>
      <c r="L1199" s="22">
        <v>0</v>
      </c>
      <c r="M1199" s="17"/>
    </row>
    <row r="1200" spans="1:13">
      <c r="A1200" s="25">
        <v>1195</v>
      </c>
      <c r="B1200" s="26" t="e">
        <f>#VALUE!</f>
        <v>#VALUE!</v>
      </c>
      <c r="C1200" s="26" t="e">
        <f>#VALUE!</f>
        <v>#VALUE!</v>
      </c>
      <c r="D1200" s="26" t="e">
        <f>#VALUE!</f>
        <v>#VALUE!</v>
      </c>
      <c r="E1200" s="18" t="e">
        <f>#VALUE!</f>
        <v>#VALUE!</v>
      </c>
      <c r="F1200" s="18" t="e">
        <f>#VALUE!</f>
        <v>#VALUE!</v>
      </c>
      <c r="G1200" s="22">
        <v>0</v>
      </c>
      <c r="H1200" s="22">
        <v>0</v>
      </c>
      <c r="I1200" s="19" t="e">
        <f>#VALUE!</f>
        <v>#VALUE!</v>
      </c>
      <c r="J1200" s="19" t="e">
        <f>#VALUE!</f>
        <v>#VALUE!</v>
      </c>
      <c r="K1200" s="22">
        <v>0</v>
      </c>
      <c r="L1200" s="22">
        <v>0</v>
      </c>
      <c r="M1200" s="17"/>
    </row>
    <row r="1201" spans="1:13">
      <c r="A1201" s="25">
        <v>1196</v>
      </c>
      <c r="B1201" s="26" t="e">
        <f>#VALUE!</f>
        <v>#VALUE!</v>
      </c>
      <c r="C1201" s="26" t="e">
        <f>#VALUE!</f>
        <v>#VALUE!</v>
      </c>
      <c r="D1201" s="26" t="e">
        <f>#VALUE!</f>
        <v>#VALUE!</v>
      </c>
      <c r="E1201" s="18" t="e">
        <f>#VALUE!</f>
        <v>#VALUE!</v>
      </c>
      <c r="F1201" s="18" t="e">
        <f>#VALUE!</f>
        <v>#VALUE!</v>
      </c>
      <c r="G1201" s="22">
        <v>0</v>
      </c>
      <c r="H1201" s="22">
        <v>0</v>
      </c>
      <c r="I1201" s="19" t="e">
        <f>#VALUE!</f>
        <v>#VALUE!</v>
      </c>
      <c r="J1201" s="19" t="e">
        <f>#VALUE!</f>
        <v>#VALUE!</v>
      </c>
      <c r="K1201" s="22">
        <v>0</v>
      </c>
      <c r="L1201" s="22">
        <v>0</v>
      </c>
      <c r="M1201" s="17"/>
    </row>
    <row r="1202" spans="1:13">
      <c r="A1202" s="25">
        <v>1197</v>
      </c>
      <c r="B1202" s="26" t="e">
        <f>#VALUE!</f>
        <v>#VALUE!</v>
      </c>
      <c r="C1202" s="26" t="e">
        <f>#VALUE!</f>
        <v>#VALUE!</v>
      </c>
      <c r="D1202" s="26" t="e">
        <f>#VALUE!</f>
        <v>#VALUE!</v>
      </c>
      <c r="E1202" s="18" t="e">
        <f>#VALUE!</f>
        <v>#VALUE!</v>
      </c>
      <c r="F1202" s="18" t="e">
        <f>#VALUE!</f>
        <v>#VALUE!</v>
      </c>
      <c r="G1202" s="22">
        <v>0</v>
      </c>
      <c r="H1202" s="22">
        <v>0</v>
      </c>
      <c r="I1202" s="19" t="e">
        <f>#VALUE!</f>
        <v>#VALUE!</v>
      </c>
      <c r="J1202" s="19" t="e">
        <f>#VALUE!</f>
        <v>#VALUE!</v>
      </c>
      <c r="K1202" s="22">
        <v>0</v>
      </c>
      <c r="L1202" s="22">
        <v>0</v>
      </c>
      <c r="M1202" s="17"/>
    </row>
    <row r="1203" spans="1:13">
      <c r="A1203" s="25">
        <v>1198</v>
      </c>
      <c r="B1203" s="26" t="e">
        <f>#VALUE!</f>
        <v>#VALUE!</v>
      </c>
      <c r="C1203" s="26" t="e">
        <f>#VALUE!</f>
        <v>#VALUE!</v>
      </c>
      <c r="D1203" s="26" t="e">
        <f>#VALUE!</f>
        <v>#VALUE!</v>
      </c>
      <c r="E1203" s="18" t="e">
        <f>#VALUE!</f>
        <v>#VALUE!</v>
      </c>
      <c r="F1203" s="18" t="e">
        <f>#VALUE!</f>
        <v>#VALUE!</v>
      </c>
      <c r="G1203" s="22">
        <v>0</v>
      </c>
      <c r="H1203" s="22">
        <v>0</v>
      </c>
      <c r="I1203" s="19" t="e">
        <f>#VALUE!</f>
        <v>#VALUE!</v>
      </c>
      <c r="J1203" s="19" t="e">
        <f>#VALUE!</f>
        <v>#VALUE!</v>
      </c>
      <c r="K1203" s="22">
        <v>0</v>
      </c>
      <c r="L1203" s="22">
        <v>0</v>
      </c>
      <c r="M1203" s="17"/>
    </row>
    <row r="1204" spans="1:13">
      <c r="A1204" s="25">
        <v>1199</v>
      </c>
      <c r="B1204" s="26" t="e">
        <f>#VALUE!</f>
        <v>#VALUE!</v>
      </c>
      <c r="C1204" s="26" t="e">
        <f>#VALUE!</f>
        <v>#VALUE!</v>
      </c>
      <c r="D1204" s="26" t="e">
        <f>#VALUE!</f>
        <v>#VALUE!</v>
      </c>
      <c r="E1204" s="18" t="e">
        <f>#VALUE!</f>
        <v>#VALUE!</v>
      </c>
      <c r="F1204" s="18" t="e">
        <f>#VALUE!</f>
        <v>#VALUE!</v>
      </c>
      <c r="G1204" s="22">
        <v>0</v>
      </c>
      <c r="H1204" s="22">
        <v>0</v>
      </c>
      <c r="I1204" s="19" t="e">
        <f>#VALUE!</f>
        <v>#VALUE!</v>
      </c>
      <c r="J1204" s="19" t="e">
        <f>#VALUE!</f>
        <v>#VALUE!</v>
      </c>
      <c r="K1204" s="22">
        <v>0</v>
      </c>
      <c r="L1204" s="22">
        <v>0</v>
      </c>
      <c r="M1204" s="17"/>
    </row>
    <row r="1205" spans="1:13">
      <c r="A1205" s="25">
        <v>1200</v>
      </c>
      <c r="B1205" s="26" t="e">
        <f>#VALUE!</f>
        <v>#VALUE!</v>
      </c>
      <c r="C1205" s="26" t="e">
        <f>#VALUE!</f>
        <v>#VALUE!</v>
      </c>
      <c r="D1205" s="26" t="e">
        <f>#VALUE!</f>
        <v>#VALUE!</v>
      </c>
      <c r="E1205" s="18" t="e">
        <f>#VALUE!</f>
        <v>#VALUE!</v>
      </c>
      <c r="F1205" s="18" t="e">
        <f>#VALUE!</f>
        <v>#VALUE!</v>
      </c>
      <c r="G1205" s="22">
        <v>0</v>
      </c>
      <c r="H1205" s="22">
        <v>0</v>
      </c>
      <c r="I1205" s="19" t="e">
        <f>#VALUE!</f>
        <v>#VALUE!</v>
      </c>
      <c r="J1205" s="19" t="e">
        <f>#VALUE!</f>
        <v>#VALUE!</v>
      </c>
      <c r="K1205" s="22">
        <v>0</v>
      </c>
      <c r="L1205" s="22">
        <v>0</v>
      </c>
      <c r="M1205" s="17"/>
    </row>
  </sheetData>
  <sheetProtection sheet="1" objects="1" scenarios="1"/>
  <pageMargins left="0.7" right="0.7" top="0.75" bottom="0.75" header="0.3" footer="0.3"/>
  <pageSetup paperSize="9" fitToHeight="0" orientation="portrait"/>
  <headerFooter>
    <oddHeader>&amp;L&amp;A&amp;C&amp;R&amp;P of &amp;N</oddHeader>
    <oddFooter>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700"/>
  <sheetViews>
    <sheetView showGridLines="0" workbookViewId="0">
      <pane xSplit="2" ySplit="100" topLeftCell="C101" activePane="bottomRight" state="frozen"/>
      <selection pane="topRight" activeCell="C1" sqref="C1"/>
      <selection pane="bottomLeft" activeCell="A101" sqref="A101"/>
      <selection pane="bottomRight"/>
    </sheetView>
  </sheetViews>
  <sheetFormatPr defaultRowHeight="15" outlineLevelRow="1"/>
  <cols>
    <col min="1" max="1" width="16.7109375" customWidth="1"/>
    <col min="2" max="2" width="50.7109375" customWidth="1"/>
    <col min="3" max="9" width="20.7109375" customWidth="1"/>
    <col min="10" max="10" width="50.7109375" customWidth="1"/>
    <col min="11" max="251" width="20.7109375" customWidth="1"/>
  </cols>
  <sheetData>
    <row r="1" spans="1:1" ht="21" customHeight="1">
      <c r="A1" s="1" t="str">
        <f>"Tariff input data for "&amp;'11'!B7&amp;" in "&amp;'11'!C7&amp;" ("&amp;'11'!D7&amp;")"</f>
        <v>Tariff input data for no company in no year (no data version)</v>
      </c>
    </row>
    <row r="3" spans="1:1" ht="21" customHeight="1">
      <c r="A3" s="1" t="s">
        <v>247</v>
      </c>
    </row>
    <row r="4" spans="1:1" hidden="1" outlineLevel="1"/>
    <row r="5" spans="1:1" hidden="1" outlineLevel="1"/>
    <row r="6" spans="1:1" hidden="1" outlineLevel="1"/>
    <row r="7" spans="1:1" hidden="1" outlineLevel="1"/>
    <row r="8" spans="1:1" hidden="1" outlineLevel="1"/>
    <row r="9" spans="1:1" hidden="1" outlineLevel="1"/>
    <row r="10" spans="1:1" hidden="1" outlineLevel="1"/>
    <row r="11" spans="1:1" hidden="1" outlineLevel="1"/>
    <row r="12" spans="1:1" hidden="1" outlineLevel="1"/>
    <row r="13" spans="1:1" hidden="1" outlineLevel="1"/>
    <row r="14" spans="1:1" hidden="1" outlineLevel="1"/>
    <row r="15" spans="1:1" hidden="1" outlineLevel="1"/>
    <row r="16" spans="1:1" hidden="1" outlineLevel="1"/>
    <row r="17" hidden="1" outlineLevel="1"/>
    <row r="18" hidden="1" outlineLevel="1"/>
    <row r="19" hidden="1" outlineLevel="1"/>
    <row r="20" hidden="1" outlineLevel="1"/>
    <row r="21" hidden="1" outlineLevel="1"/>
    <row r="22" hidden="1" outlineLevel="1"/>
    <row r="23" hidden="1" outlineLevel="1"/>
    <row r="24" hidden="1" outlineLevel="1"/>
    <row r="25" hidden="1" outlineLevel="1"/>
    <row r="26" hidden="1" outlineLevel="1"/>
    <row r="27" hidden="1" outlineLevel="1"/>
    <row r="28" hidden="1" outlineLevel="1"/>
    <row r="29" hidden="1" outlineLevel="1"/>
    <row r="30" hidden="1" outlineLevel="1"/>
    <row r="31" hidden="1" outlineLevel="1"/>
    <row r="32" hidden="1" outlineLevel="1"/>
    <row r="33" hidden="1" outlineLevel="1"/>
    <row r="34" hidden="1" outlineLevel="1"/>
    <row r="35" hidden="1" outlineLevel="1"/>
    <row r="36" hidden="1" outlineLevel="1"/>
    <row r="37" hidden="1" outlineLevel="1"/>
    <row r="38" hidden="1" outlineLevel="1"/>
    <row r="39" hidden="1" outlineLevel="1"/>
    <row r="40" hidden="1" outlineLevel="1"/>
    <row r="41" hidden="1" outlineLevel="1"/>
    <row r="42" hidden="1" outlineLevel="1"/>
    <row r="43" hidden="1" outlineLevel="1"/>
    <row r="44" hidden="1" outlineLevel="1"/>
    <row r="45" hidden="1" outlineLevel="1"/>
    <row r="46" hidden="1" outlineLevel="1"/>
    <row r="47" hidden="1" outlineLevel="1"/>
    <row r="48" hidden="1" outlineLevel="1"/>
    <row r="49" hidden="1" outlineLevel="1"/>
    <row r="50" hidden="1" outlineLevel="1"/>
    <row r="51" hidden="1" outlineLevel="1"/>
    <row r="52" hidden="1" outlineLevel="1"/>
    <row r="53" hidden="1" outlineLevel="1"/>
    <row r="54" hidden="1" outlineLevel="1"/>
    <row r="55" hidden="1" outlineLevel="1"/>
    <row r="56" hidden="1" outlineLevel="1"/>
    <row r="57" hidden="1" outlineLevel="1"/>
    <row r="58" hidden="1" outlineLevel="1"/>
    <row r="59" hidden="1" outlineLevel="1"/>
    <row r="60" hidden="1" outlineLevel="1"/>
    <row r="61" hidden="1" outlineLevel="1"/>
    <row r="62" hidden="1" outlineLevel="1"/>
    <row r="63" hidden="1" outlineLevel="1"/>
    <row r="64" hidden="1" outlineLevel="1"/>
    <row r="65" hidden="1" outlineLevel="1"/>
    <row r="66" hidden="1" outlineLevel="1"/>
    <row r="67" hidden="1" outlineLevel="1"/>
    <row r="68" hidden="1" outlineLevel="1"/>
    <row r="69" hidden="1" outlineLevel="1"/>
    <row r="70" hidden="1" outlineLevel="1"/>
    <row r="71" hidden="1" outlineLevel="1"/>
    <row r="72" hidden="1" outlineLevel="1"/>
    <row r="73" hidden="1" outlineLevel="1"/>
    <row r="74" hidden="1" outlineLevel="1"/>
    <row r="75" hidden="1" outlineLevel="1"/>
    <row r="76" hidden="1" outlineLevel="1"/>
    <row r="77" hidden="1" outlineLevel="1"/>
    <row r="78" hidden="1" outlineLevel="1"/>
    <row r="79" hidden="1" outlineLevel="1"/>
    <row r="80" hidden="1" outlineLevel="1"/>
    <row r="81" hidden="1" outlineLevel="1"/>
    <row r="82" hidden="1" outlineLevel="1"/>
    <row r="83" hidden="1" outlineLevel="1"/>
    <row r="84" hidden="1" outlineLevel="1"/>
    <row r="85" hidden="1" outlineLevel="1"/>
    <row r="86" hidden="1" outlineLevel="1"/>
    <row r="87" hidden="1" outlineLevel="1"/>
    <row r="88" hidden="1" outlineLevel="1"/>
    <row r="89" hidden="1" outlineLevel="1"/>
    <row r="90" hidden="1" outlineLevel="1"/>
    <row r="91" hidden="1" outlineLevel="1"/>
    <row r="92" hidden="1" outlineLevel="1"/>
    <row r="93" hidden="1" outlineLevel="1"/>
    <row r="94" hidden="1" outlineLevel="1"/>
    <row r="95" hidden="1" outlineLevel="1"/>
    <row r="96" hidden="1" outlineLevel="1"/>
    <row r="97" spans="1:30" hidden="1" outlineLevel="1"/>
    <row r="98" spans="1:30" hidden="1" outlineLevel="1"/>
    <row r="99" spans="1:30" ht="21.95" customHeight="1">
      <c r="L99" s="63" t="s">
        <v>258</v>
      </c>
      <c r="M99" s="63"/>
      <c r="N99" s="63"/>
      <c r="O99" s="63"/>
      <c r="P99" s="63"/>
    </row>
    <row r="100" spans="1:30" ht="75">
      <c r="B100" s="15" t="s">
        <v>248</v>
      </c>
      <c r="C100" s="15" t="s">
        <v>249</v>
      </c>
      <c r="D100" s="15" t="s">
        <v>250</v>
      </c>
      <c r="E100" s="15" t="s">
        <v>251</v>
      </c>
      <c r="F100" s="15" t="s">
        <v>252</v>
      </c>
      <c r="G100" s="15" t="s">
        <v>253</v>
      </c>
      <c r="H100" s="15" t="s">
        <v>254</v>
      </c>
      <c r="I100" s="15" t="s">
        <v>255</v>
      </c>
      <c r="J100" s="15" t="s">
        <v>256</v>
      </c>
      <c r="K100" s="15" t="s">
        <v>257</v>
      </c>
      <c r="L100" s="15" t="s">
        <v>33</v>
      </c>
      <c r="M100" s="15" t="s">
        <v>34</v>
      </c>
      <c r="N100" s="15" t="s">
        <v>35</v>
      </c>
      <c r="O100" s="15" t="s">
        <v>36</v>
      </c>
      <c r="P100" s="15" t="s">
        <v>30</v>
      </c>
      <c r="Q100" s="15" t="s">
        <v>259</v>
      </c>
      <c r="R100" s="15" t="s">
        <v>260</v>
      </c>
      <c r="S100" s="15" t="s">
        <v>261</v>
      </c>
      <c r="T100" s="15" t="s">
        <v>262</v>
      </c>
      <c r="U100" s="15" t="s">
        <v>263</v>
      </c>
      <c r="V100" s="15" t="s">
        <v>264</v>
      </c>
      <c r="W100" s="15" t="s">
        <v>265</v>
      </c>
      <c r="X100" s="15" t="s">
        <v>266</v>
      </c>
      <c r="Y100" s="15" t="s">
        <v>267</v>
      </c>
      <c r="Z100" s="15" t="s">
        <v>268</v>
      </c>
      <c r="AA100" s="15" t="s">
        <v>269</v>
      </c>
      <c r="AB100" s="15" t="s">
        <v>270</v>
      </c>
      <c r="AC100" s="15" t="s">
        <v>271</v>
      </c>
    </row>
    <row r="101" spans="1:30">
      <c r="A101" s="28">
        <v>1</v>
      </c>
      <c r="B101" s="26" t="e">
        <f>#VALUE!</f>
        <v>#VALUE!</v>
      </c>
      <c r="C101" s="19" t="e">
        <f>#VALUE!</f>
        <v>#VALUE!</v>
      </c>
      <c r="D101" s="19" t="e">
        <f>#VALUE!</f>
        <v>#VALUE!</v>
      </c>
      <c r="E101" s="19" t="e">
        <f>#VALUE!</f>
        <v>#VALUE!</v>
      </c>
      <c r="F101" s="19" t="e">
        <f>#VALUE!</f>
        <v>#VALUE!</v>
      </c>
      <c r="G101" s="19" t="e">
        <f>#VALUE!</f>
        <v>#VALUE!</v>
      </c>
      <c r="H101" s="19" t="e">
        <f>#VALUE!</f>
        <v>#VALUE!</v>
      </c>
      <c r="I101" s="21" t="e">
        <f>#VALUE!</f>
        <v>#VALUE!</v>
      </c>
      <c r="J101" s="26" t="e">
        <f>#VALUE!</f>
        <v>#VALUE!</v>
      </c>
      <c r="K101" s="29" t="e">
        <f>#VALUE!</f>
        <v>#VALUE!</v>
      </c>
      <c r="L101" s="18" t="e">
        <f>#VALUE!</f>
        <v>#VALUE!</v>
      </c>
      <c r="M101" s="18" t="e">
        <f>#VALUE!</f>
        <v>#VALUE!</v>
      </c>
      <c r="N101" s="18" t="e">
        <f>#VALUE!</f>
        <v>#VALUE!</v>
      </c>
      <c r="O101" s="18" t="e">
        <f>#VALUE!</f>
        <v>#VALUE!</v>
      </c>
      <c r="P101" s="18" t="e">
        <f>#VALUE!</f>
        <v>#VALUE!</v>
      </c>
      <c r="Q101" s="18" t="e">
        <f>#VALUE!</f>
        <v>#VALUE!</v>
      </c>
      <c r="R101" s="18" t="e">
        <f>#VALUE!</f>
        <v>#VALUE!</v>
      </c>
      <c r="S101" s="18" t="e">
        <f>#VALUE!</f>
        <v>#VALUE!</v>
      </c>
      <c r="T101" s="19" t="e">
        <f>#VALUE!</f>
        <v>#VALUE!</v>
      </c>
      <c r="U101" s="19" t="e">
        <f>#VALUE!</f>
        <v>#VALUE!</v>
      </c>
      <c r="V101" s="19" t="e">
        <f>#VALUE!</f>
        <v>#VALUE!</v>
      </c>
      <c r="W101" s="18" t="e">
        <f>#VALUE!</f>
        <v>#VALUE!</v>
      </c>
      <c r="X101" s="19" t="e">
        <f>#VALUE!</f>
        <v>#VALUE!</v>
      </c>
      <c r="Y101" s="20" t="e">
        <f>#VALUE!</f>
        <v>#VALUE!</v>
      </c>
      <c r="Z101" s="19" t="e">
        <f>#VALUE!</f>
        <v>#VALUE!</v>
      </c>
      <c r="AA101" s="19" t="e">
        <f>#VALUE!</f>
        <v>#VALUE!</v>
      </c>
      <c r="AB101" s="16" t="e">
        <f>#VALUE!</f>
        <v>#VALUE!</v>
      </c>
      <c r="AC101" s="16" t="e">
        <f>#VALUE!</f>
        <v>#VALUE!</v>
      </c>
      <c r="AD101" s="17"/>
    </row>
    <row r="102" spans="1:30">
      <c r="A102" s="28">
        <v>2</v>
      </c>
      <c r="B102" s="26" t="e">
        <f>#VALUE!</f>
        <v>#VALUE!</v>
      </c>
      <c r="C102" s="19" t="e">
        <f>#VALUE!</f>
        <v>#VALUE!</v>
      </c>
      <c r="D102" s="19" t="e">
        <f>#VALUE!</f>
        <v>#VALUE!</v>
      </c>
      <c r="E102" s="19" t="e">
        <f>#VALUE!</f>
        <v>#VALUE!</v>
      </c>
      <c r="F102" s="19" t="e">
        <f>#VALUE!</f>
        <v>#VALUE!</v>
      </c>
      <c r="G102" s="19" t="e">
        <f>#VALUE!</f>
        <v>#VALUE!</v>
      </c>
      <c r="H102" s="19" t="e">
        <f>#VALUE!</f>
        <v>#VALUE!</v>
      </c>
      <c r="I102" s="21" t="e">
        <f>#VALUE!</f>
        <v>#VALUE!</v>
      </c>
      <c r="J102" s="26" t="e">
        <f>#VALUE!</f>
        <v>#VALUE!</v>
      </c>
      <c r="K102" s="29" t="e">
        <f>#VALUE!</f>
        <v>#VALUE!</v>
      </c>
      <c r="L102" s="18" t="e">
        <f>#VALUE!</f>
        <v>#VALUE!</v>
      </c>
      <c r="M102" s="18" t="e">
        <f>#VALUE!</f>
        <v>#VALUE!</v>
      </c>
      <c r="N102" s="18" t="e">
        <f>#VALUE!</f>
        <v>#VALUE!</v>
      </c>
      <c r="O102" s="18" t="e">
        <f>#VALUE!</f>
        <v>#VALUE!</v>
      </c>
      <c r="P102" s="18" t="e">
        <f>#VALUE!</f>
        <v>#VALUE!</v>
      </c>
      <c r="Q102" s="18" t="e">
        <f>#VALUE!</f>
        <v>#VALUE!</v>
      </c>
      <c r="R102" s="18" t="e">
        <f>#VALUE!</f>
        <v>#VALUE!</v>
      </c>
      <c r="S102" s="18" t="e">
        <f>#VALUE!</f>
        <v>#VALUE!</v>
      </c>
      <c r="T102" s="19" t="e">
        <f>#VALUE!</f>
        <v>#VALUE!</v>
      </c>
      <c r="U102" s="19" t="e">
        <f>#VALUE!</f>
        <v>#VALUE!</v>
      </c>
      <c r="V102" s="19" t="e">
        <f>#VALUE!</f>
        <v>#VALUE!</v>
      </c>
      <c r="W102" s="18" t="e">
        <f>#VALUE!</f>
        <v>#VALUE!</v>
      </c>
      <c r="X102" s="19" t="e">
        <f>#VALUE!</f>
        <v>#VALUE!</v>
      </c>
      <c r="Y102" s="20" t="e">
        <f>#VALUE!</f>
        <v>#VALUE!</v>
      </c>
      <c r="Z102" s="19" t="e">
        <f>#VALUE!</f>
        <v>#VALUE!</v>
      </c>
      <c r="AA102" s="19" t="e">
        <f>#VALUE!</f>
        <v>#VALUE!</v>
      </c>
      <c r="AB102" s="16" t="e">
        <f>#VALUE!</f>
        <v>#VALUE!</v>
      </c>
      <c r="AC102" s="16" t="e">
        <f>#VALUE!</f>
        <v>#VALUE!</v>
      </c>
      <c r="AD102" s="17"/>
    </row>
    <row r="103" spans="1:30">
      <c r="A103" s="28">
        <v>3</v>
      </c>
      <c r="B103" s="26" t="e">
        <f>#VALUE!</f>
        <v>#VALUE!</v>
      </c>
      <c r="C103" s="19" t="e">
        <f>#VALUE!</f>
        <v>#VALUE!</v>
      </c>
      <c r="D103" s="19" t="e">
        <f>#VALUE!</f>
        <v>#VALUE!</v>
      </c>
      <c r="E103" s="19" t="e">
        <f>#VALUE!</f>
        <v>#VALUE!</v>
      </c>
      <c r="F103" s="19" t="e">
        <f>#VALUE!</f>
        <v>#VALUE!</v>
      </c>
      <c r="G103" s="19" t="e">
        <f>#VALUE!</f>
        <v>#VALUE!</v>
      </c>
      <c r="H103" s="19" t="e">
        <f>#VALUE!</f>
        <v>#VALUE!</v>
      </c>
      <c r="I103" s="21" t="e">
        <f>#VALUE!</f>
        <v>#VALUE!</v>
      </c>
      <c r="J103" s="26" t="e">
        <f>#VALUE!</f>
        <v>#VALUE!</v>
      </c>
      <c r="K103" s="29" t="e">
        <f>#VALUE!</f>
        <v>#VALUE!</v>
      </c>
      <c r="L103" s="18" t="e">
        <f>#VALUE!</f>
        <v>#VALUE!</v>
      </c>
      <c r="M103" s="18" t="e">
        <f>#VALUE!</f>
        <v>#VALUE!</v>
      </c>
      <c r="N103" s="18" t="e">
        <f>#VALUE!</f>
        <v>#VALUE!</v>
      </c>
      <c r="O103" s="18" t="e">
        <f>#VALUE!</f>
        <v>#VALUE!</v>
      </c>
      <c r="P103" s="18" t="e">
        <f>#VALUE!</f>
        <v>#VALUE!</v>
      </c>
      <c r="Q103" s="18" t="e">
        <f>#VALUE!</f>
        <v>#VALUE!</v>
      </c>
      <c r="R103" s="18" t="e">
        <f>#VALUE!</f>
        <v>#VALUE!</v>
      </c>
      <c r="S103" s="18" t="e">
        <f>#VALUE!</f>
        <v>#VALUE!</v>
      </c>
      <c r="T103" s="19" t="e">
        <f>#VALUE!</f>
        <v>#VALUE!</v>
      </c>
      <c r="U103" s="19" t="e">
        <f>#VALUE!</f>
        <v>#VALUE!</v>
      </c>
      <c r="V103" s="19" t="e">
        <f>#VALUE!</f>
        <v>#VALUE!</v>
      </c>
      <c r="W103" s="18" t="e">
        <f>#VALUE!</f>
        <v>#VALUE!</v>
      </c>
      <c r="X103" s="19" t="e">
        <f>#VALUE!</f>
        <v>#VALUE!</v>
      </c>
      <c r="Y103" s="20" t="e">
        <f>#VALUE!</f>
        <v>#VALUE!</v>
      </c>
      <c r="Z103" s="19" t="e">
        <f>#VALUE!</f>
        <v>#VALUE!</v>
      </c>
      <c r="AA103" s="19" t="e">
        <f>#VALUE!</f>
        <v>#VALUE!</v>
      </c>
      <c r="AB103" s="16" t="e">
        <f>#VALUE!</f>
        <v>#VALUE!</v>
      </c>
      <c r="AC103" s="16" t="e">
        <f>#VALUE!</f>
        <v>#VALUE!</v>
      </c>
      <c r="AD103" s="17"/>
    </row>
    <row r="104" spans="1:30">
      <c r="A104" s="28">
        <v>4</v>
      </c>
      <c r="B104" s="26" t="e">
        <f>#VALUE!</f>
        <v>#VALUE!</v>
      </c>
      <c r="C104" s="19" t="e">
        <f>#VALUE!</f>
        <v>#VALUE!</v>
      </c>
      <c r="D104" s="19" t="e">
        <f>#VALUE!</f>
        <v>#VALUE!</v>
      </c>
      <c r="E104" s="19" t="e">
        <f>#VALUE!</f>
        <v>#VALUE!</v>
      </c>
      <c r="F104" s="19" t="e">
        <f>#VALUE!</f>
        <v>#VALUE!</v>
      </c>
      <c r="G104" s="19" t="e">
        <f>#VALUE!</f>
        <v>#VALUE!</v>
      </c>
      <c r="H104" s="19" t="e">
        <f>#VALUE!</f>
        <v>#VALUE!</v>
      </c>
      <c r="I104" s="21" t="e">
        <f>#VALUE!</f>
        <v>#VALUE!</v>
      </c>
      <c r="J104" s="26" t="e">
        <f>#VALUE!</f>
        <v>#VALUE!</v>
      </c>
      <c r="K104" s="29" t="e">
        <f>#VALUE!</f>
        <v>#VALUE!</v>
      </c>
      <c r="L104" s="18" t="e">
        <f>#VALUE!</f>
        <v>#VALUE!</v>
      </c>
      <c r="M104" s="18" t="e">
        <f>#VALUE!</f>
        <v>#VALUE!</v>
      </c>
      <c r="N104" s="18" t="e">
        <f>#VALUE!</f>
        <v>#VALUE!</v>
      </c>
      <c r="O104" s="18" t="e">
        <f>#VALUE!</f>
        <v>#VALUE!</v>
      </c>
      <c r="P104" s="18" t="e">
        <f>#VALUE!</f>
        <v>#VALUE!</v>
      </c>
      <c r="Q104" s="18" t="e">
        <f>#VALUE!</f>
        <v>#VALUE!</v>
      </c>
      <c r="R104" s="18" t="e">
        <f>#VALUE!</f>
        <v>#VALUE!</v>
      </c>
      <c r="S104" s="18" t="e">
        <f>#VALUE!</f>
        <v>#VALUE!</v>
      </c>
      <c r="T104" s="19" t="e">
        <f>#VALUE!</f>
        <v>#VALUE!</v>
      </c>
      <c r="U104" s="19" t="e">
        <f>#VALUE!</f>
        <v>#VALUE!</v>
      </c>
      <c r="V104" s="19" t="e">
        <f>#VALUE!</f>
        <v>#VALUE!</v>
      </c>
      <c r="W104" s="18" t="e">
        <f>#VALUE!</f>
        <v>#VALUE!</v>
      </c>
      <c r="X104" s="19" t="e">
        <f>#VALUE!</f>
        <v>#VALUE!</v>
      </c>
      <c r="Y104" s="20" t="e">
        <f>#VALUE!</f>
        <v>#VALUE!</v>
      </c>
      <c r="Z104" s="19" t="e">
        <f>#VALUE!</f>
        <v>#VALUE!</v>
      </c>
      <c r="AA104" s="19" t="e">
        <f>#VALUE!</f>
        <v>#VALUE!</v>
      </c>
      <c r="AB104" s="16" t="e">
        <f>#VALUE!</f>
        <v>#VALUE!</v>
      </c>
      <c r="AC104" s="16" t="e">
        <f>#VALUE!</f>
        <v>#VALUE!</v>
      </c>
      <c r="AD104" s="17"/>
    </row>
    <row r="105" spans="1:30">
      <c r="A105" s="28">
        <v>5</v>
      </c>
      <c r="B105" s="26" t="e">
        <f>#VALUE!</f>
        <v>#VALUE!</v>
      </c>
      <c r="C105" s="19" t="e">
        <f>#VALUE!</f>
        <v>#VALUE!</v>
      </c>
      <c r="D105" s="19" t="e">
        <f>#VALUE!</f>
        <v>#VALUE!</v>
      </c>
      <c r="E105" s="19" t="e">
        <f>#VALUE!</f>
        <v>#VALUE!</v>
      </c>
      <c r="F105" s="19" t="e">
        <f>#VALUE!</f>
        <v>#VALUE!</v>
      </c>
      <c r="G105" s="19" t="e">
        <f>#VALUE!</f>
        <v>#VALUE!</v>
      </c>
      <c r="H105" s="19" t="e">
        <f>#VALUE!</f>
        <v>#VALUE!</v>
      </c>
      <c r="I105" s="21" t="e">
        <f>#VALUE!</f>
        <v>#VALUE!</v>
      </c>
      <c r="J105" s="26" t="e">
        <f>#VALUE!</f>
        <v>#VALUE!</v>
      </c>
      <c r="K105" s="29" t="e">
        <f>#VALUE!</f>
        <v>#VALUE!</v>
      </c>
      <c r="L105" s="18" t="e">
        <f>#VALUE!</f>
        <v>#VALUE!</v>
      </c>
      <c r="M105" s="18" t="e">
        <f>#VALUE!</f>
        <v>#VALUE!</v>
      </c>
      <c r="N105" s="18" t="e">
        <f>#VALUE!</f>
        <v>#VALUE!</v>
      </c>
      <c r="O105" s="18" t="e">
        <f>#VALUE!</f>
        <v>#VALUE!</v>
      </c>
      <c r="P105" s="18" t="e">
        <f>#VALUE!</f>
        <v>#VALUE!</v>
      </c>
      <c r="Q105" s="18" t="e">
        <f>#VALUE!</f>
        <v>#VALUE!</v>
      </c>
      <c r="R105" s="18" t="e">
        <f>#VALUE!</f>
        <v>#VALUE!</v>
      </c>
      <c r="S105" s="18" t="e">
        <f>#VALUE!</f>
        <v>#VALUE!</v>
      </c>
      <c r="T105" s="19" t="e">
        <f>#VALUE!</f>
        <v>#VALUE!</v>
      </c>
      <c r="U105" s="19" t="e">
        <f>#VALUE!</f>
        <v>#VALUE!</v>
      </c>
      <c r="V105" s="19" t="e">
        <f>#VALUE!</f>
        <v>#VALUE!</v>
      </c>
      <c r="W105" s="18" t="e">
        <f>#VALUE!</f>
        <v>#VALUE!</v>
      </c>
      <c r="X105" s="19" t="e">
        <f>#VALUE!</f>
        <v>#VALUE!</v>
      </c>
      <c r="Y105" s="20" t="e">
        <f>#VALUE!</f>
        <v>#VALUE!</v>
      </c>
      <c r="Z105" s="19" t="e">
        <f>#VALUE!</f>
        <v>#VALUE!</v>
      </c>
      <c r="AA105" s="19" t="e">
        <f>#VALUE!</f>
        <v>#VALUE!</v>
      </c>
      <c r="AB105" s="16" t="e">
        <f>#VALUE!</f>
        <v>#VALUE!</v>
      </c>
      <c r="AC105" s="16" t="e">
        <f>#VALUE!</f>
        <v>#VALUE!</v>
      </c>
      <c r="AD105" s="17"/>
    </row>
    <row r="106" spans="1:30">
      <c r="A106" s="28">
        <v>6</v>
      </c>
      <c r="B106" s="26" t="e">
        <f>#VALUE!</f>
        <v>#VALUE!</v>
      </c>
      <c r="C106" s="19" t="e">
        <f>#VALUE!</f>
        <v>#VALUE!</v>
      </c>
      <c r="D106" s="19" t="e">
        <f>#VALUE!</f>
        <v>#VALUE!</v>
      </c>
      <c r="E106" s="19" t="e">
        <f>#VALUE!</f>
        <v>#VALUE!</v>
      </c>
      <c r="F106" s="19" t="e">
        <f>#VALUE!</f>
        <v>#VALUE!</v>
      </c>
      <c r="G106" s="19" t="e">
        <f>#VALUE!</f>
        <v>#VALUE!</v>
      </c>
      <c r="H106" s="19" t="e">
        <f>#VALUE!</f>
        <v>#VALUE!</v>
      </c>
      <c r="I106" s="21" t="e">
        <f>#VALUE!</f>
        <v>#VALUE!</v>
      </c>
      <c r="J106" s="26" t="e">
        <f>#VALUE!</f>
        <v>#VALUE!</v>
      </c>
      <c r="K106" s="29" t="e">
        <f>#VALUE!</f>
        <v>#VALUE!</v>
      </c>
      <c r="L106" s="18" t="e">
        <f>#VALUE!</f>
        <v>#VALUE!</v>
      </c>
      <c r="M106" s="18" t="e">
        <f>#VALUE!</f>
        <v>#VALUE!</v>
      </c>
      <c r="N106" s="18" t="e">
        <f>#VALUE!</f>
        <v>#VALUE!</v>
      </c>
      <c r="O106" s="18" t="e">
        <f>#VALUE!</f>
        <v>#VALUE!</v>
      </c>
      <c r="P106" s="18" t="e">
        <f>#VALUE!</f>
        <v>#VALUE!</v>
      </c>
      <c r="Q106" s="18" t="e">
        <f>#VALUE!</f>
        <v>#VALUE!</v>
      </c>
      <c r="R106" s="18" t="e">
        <f>#VALUE!</f>
        <v>#VALUE!</v>
      </c>
      <c r="S106" s="18" t="e">
        <f>#VALUE!</f>
        <v>#VALUE!</v>
      </c>
      <c r="T106" s="19" t="e">
        <f>#VALUE!</f>
        <v>#VALUE!</v>
      </c>
      <c r="U106" s="19" t="e">
        <f>#VALUE!</f>
        <v>#VALUE!</v>
      </c>
      <c r="V106" s="19" t="e">
        <f>#VALUE!</f>
        <v>#VALUE!</v>
      </c>
      <c r="W106" s="18" t="e">
        <f>#VALUE!</f>
        <v>#VALUE!</v>
      </c>
      <c r="X106" s="19" t="e">
        <f>#VALUE!</f>
        <v>#VALUE!</v>
      </c>
      <c r="Y106" s="20" t="e">
        <f>#VALUE!</f>
        <v>#VALUE!</v>
      </c>
      <c r="Z106" s="19" t="e">
        <f>#VALUE!</f>
        <v>#VALUE!</v>
      </c>
      <c r="AA106" s="19" t="e">
        <f>#VALUE!</f>
        <v>#VALUE!</v>
      </c>
      <c r="AB106" s="16" t="e">
        <f>#VALUE!</f>
        <v>#VALUE!</v>
      </c>
      <c r="AC106" s="16" t="e">
        <f>#VALUE!</f>
        <v>#VALUE!</v>
      </c>
      <c r="AD106" s="17"/>
    </row>
    <row r="107" spans="1:30">
      <c r="A107" s="28">
        <v>7</v>
      </c>
      <c r="B107" s="26" t="e">
        <f>#VALUE!</f>
        <v>#VALUE!</v>
      </c>
      <c r="C107" s="19" t="e">
        <f>#VALUE!</f>
        <v>#VALUE!</v>
      </c>
      <c r="D107" s="19" t="e">
        <f>#VALUE!</f>
        <v>#VALUE!</v>
      </c>
      <c r="E107" s="19" t="e">
        <f>#VALUE!</f>
        <v>#VALUE!</v>
      </c>
      <c r="F107" s="19" t="e">
        <f>#VALUE!</f>
        <v>#VALUE!</v>
      </c>
      <c r="G107" s="19" t="e">
        <f>#VALUE!</f>
        <v>#VALUE!</v>
      </c>
      <c r="H107" s="19" t="e">
        <f>#VALUE!</f>
        <v>#VALUE!</v>
      </c>
      <c r="I107" s="21" t="e">
        <f>#VALUE!</f>
        <v>#VALUE!</v>
      </c>
      <c r="J107" s="26" t="e">
        <f>#VALUE!</f>
        <v>#VALUE!</v>
      </c>
      <c r="K107" s="29" t="e">
        <f>#VALUE!</f>
        <v>#VALUE!</v>
      </c>
      <c r="L107" s="18" t="e">
        <f>#VALUE!</f>
        <v>#VALUE!</v>
      </c>
      <c r="M107" s="18" t="e">
        <f>#VALUE!</f>
        <v>#VALUE!</v>
      </c>
      <c r="N107" s="18" t="e">
        <f>#VALUE!</f>
        <v>#VALUE!</v>
      </c>
      <c r="O107" s="18" t="e">
        <f>#VALUE!</f>
        <v>#VALUE!</v>
      </c>
      <c r="P107" s="18" t="e">
        <f>#VALUE!</f>
        <v>#VALUE!</v>
      </c>
      <c r="Q107" s="18" t="e">
        <f>#VALUE!</f>
        <v>#VALUE!</v>
      </c>
      <c r="R107" s="18" t="e">
        <f>#VALUE!</f>
        <v>#VALUE!</v>
      </c>
      <c r="S107" s="18" t="e">
        <f>#VALUE!</f>
        <v>#VALUE!</v>
      </c>
      <c r="T107" s="19" t="e">
        <f>#VALUE!</f>
        <v>#VALUE!</v>
      </c>
      <c r="U107" s="19" t="e">
        <f>#VALUE!</f>
        <v>#VALUE!</v>
      </c>
      <c r="V107" s="19" t="e">
        <f>#VALUE!</f>
        <v>#VALUE!</v>
      </c>
      <c r="W107" s="18" t="e">
        <f>#VALUE!</f>
        <v>#VALUE!</v>
      </c>
      <c r="X107" s="19" t="e">
        <f>#VALUE!</f>
        <v>#VALUE!</v>
      </c>
      <c r="Y107" s="20" t="e">
        <f>#VALUE!</f>
        <v>#VALUE!</v>
      </c>
      <c r="Z107" s="19" t="e">
        <f>#VALUE!</f>
        <v>#VALUE!</v>
      </c>
      <c r="AA107" s="19" t="e">
        <f>#VALUE!</f>
        <v>#VALUE!</v>
      </c>
      <c r="AB107" s="16" t="e">
        <f>#VALUE!</f>
        <v>#VALUE!</v>
      </c>
      <c r="AC107" s="16" t="e">
        <f>#VALUE!</f>
        <v>#VALUE!</v>
      </c>
      <c r="AD107" s="17"/>
    </row>
    <row r="108" spans="1:30">
      <c r="A108" s="28">
        <v>8</v>
      </c>
      <c r="B108" s="26" t="e">
        <f>#VALUE!</f>
        <v>#VALUE!</v>
      </c>
      <c r="C108" s="19" t="e">
        <f>#VALUE!</f>
        <v>#VALUE!</v>
      </c>
      <c r="D108" s="19" t="e">
        <f>#VALUE!</f>
        <v>#VALUE!</v>
      </c>
      <c r="E108" s="19" t="e">
        <f>#VALUE!</f>
        <v>#VALUE!</v>
      </c>
      <c r="F108" s="19" t="e">
        <f>#VALUE!</f>
        <v>#VALUE!</v>
      </c>
      <c r="G108" s="19" t="e">
        <f>#VALUE!</f>
        <v>#VALUE!</v>
      </c>
      <c r="H108" s="19" t="e">
        <f>#VALUE!</f>
        <v>#VALUE!</v>
      </c>
      <c r="I108" s="21" t="e">
        <f>#VALUE!</f>
        <v>#VALUE!</v>
      </c>
      <c r="J108" s="26" t="e">
        <f>#VALUE!</f>
        <v>#VALUE!</v>
      </c>
      <c r="K108" s="29" t="e">
        <f>#VALUE!</f>
        <v>#VALUE!</v>
      </c>
      <c r="L108" s="18" t="e">
        <f>#VALUE!</f>
        <v>#VALUE!</v>
      </c>
      <c r="M108" s="18" t="e">
        <f>#VALUE!</f>
        <v>#VALUE!</v>
      </c>
      <c r="N108" s="18" t="e">
        <f>#VALUE!</f>
        <v>#VALUE!</v>
      </c>
      <c r="O108" s="18" t="e">
        <f>#VALUE!</f>
        <v>#VALUE!</v>
      </c>
      <c r="P108" s="18" t="e">
        <f>#VALUE!</f>
        <v>#VALUE!</v>
      </c>
      <c r="Q108" s="18" t="e">
        <f>#VALUE!</f>
        <v>#VALUE!</v>
      </c>
      <c r="R108" s="18" t="e">
        <f>#VALUE!</f>
        <v>#VALUE!</v>
      </c>
      <c r="S108" s="18" t="e">
        <f>#VALUE!</f>
        <v>#VALUE!</v>
      </c>
      <c r="T108" s="19" t="e">
        <f>#VALUE!</f>
        <v>#VALUE!</v>
      </c>
      <c r="U108" s="19" t="e">
        <f>#VALUE!</f>
        <v>#VALUE!</v>
      </c>
      <c r="V108" s="19" t="e">
        <f>#VALUE!</f>
        <v>#VALUE!</v>
      </c>
      <c r="W108" s="18" t="e">
        <f>#VALUE!</f>
        <v>#VALUE!</v>
      </c>
      <c r="X108" s="19" t="e">
        <f>#VALUE!</f>
        <v>#VALUE!</v>
      </c>
      <c r="Y108" s="20" t="e">
        <f>#VALUE!</f>
        <v>#VALUE!</v>
      </c>
      <c r="Z108" s="19" t="e">
        <f>#VALUE!</f>
        <v>#VALUE!</v>
      </c>
      <c r="AA108" s="19" t="e">
        <f>#VALUE!</f>
        <v>#VALUE!</v>
      </c>
      <c r="AB108" s="16" t="e">
        <f>#VALUE!</f>
        <v>#VALUE!</v>
      </c>
      <c r="AC108" s="16" t="e">
        <f>#VALUE!</f>
        <v>#VALUE!</v>
      </c>
      <c r="AD108" s="17"/>
    </row>
    <row r="109" spans="1:30">
      <c r="A109" s="28">
        <v>9</v>
      </c>
      <c r="B109" s="26" t="e">
        <f>#VALUE!</f>
        <v>#VALUE!</v>
      </c>
      <c r="C109" s="19" t="e">
        <f>#VALUE!</f>
        <v>#VALUE!</v>
      </c>
      <c r="D109" s="19" t="e">
        <f>#VALUE!</f>
        <v>#VALUE!</v>
      </c>
      <c r="E109" s="19" t="e">
        <f>#VALUE!</f>
        <v>#VALUE!</v>
      </c>
      <c r="F109" s="19" t="e">
        <f>#VALUE!</f>
        <v>#VALUE!</v>
      </c>
      <c r="G109" s="19" t="e">
        <f>#VALUE!</f>
        <v>#VALUE!</v>
      </c>
      <c r="H109" s="19" t="e">
        <f>#VALUE!</f>
        <v>#VALUE!</v>
      </c>
      <c r="I109" s="21" t="e">
        <f>#VALUE!</f>
        <v>#VALUE!</v>
      </c>
      <c r="J109" s="26" t="e">
        <f>#VALUE!</f>
        <v>#VALUE!</v>
      </c>
      <c r="K109" s="29" t="e">
        <f>#VALUE!</f>
        <v>#VALUE!</v>
      </c>
      <c r="L109" s="18" t="e">
        <f>#VALUE!</f>
        <v>#VALUE!</v>
      </c>
      <c r="M109" s="18" t="e">
        <f>#VALUE!</f>
        <v>#VALUE!</v>
      </c>
      <c r="N109" s="18" t="e">
        <f>#VALUE!</f>
        <v>#VALUE!</v>
      </c>
      <c r="O109" s="18" t="e">
        <f>#VALUE!</f>
        <v>#VALUE!</v>
      </c>
      <c r="P109" s="18" t="e">
        <f>#VALUE!</f>
        <v>#VALUE!</v>
      </c>
      <c r="Q109" s="18" t="e">
        <f>#VALUE!</f>
        <v>#VALUE!</v>
      </c>
      <c r="R109" s="18" t="e">
        <f>#VALUE!</f>
        <v>#VALUE!</v>
      </c>
      <c r="S109" s="18" t="e">
        <f>#VALUE!</f>
        <v>#VALUE!</v>
      </c>
      <c r="T109" s="19" t="e">
        <f>#VALUE!</f>
        <v>#VALUE!</v>
      </c>
      <c r="U109" s="19" t="e">
        <f>#VALUE!</f>
        <v>#VALUE!</v>
      </c>
      <c r="V109" s="19" t="e">
        <f>#VALUE!</f>
        <v>#VALUE!</v>
      </c>
      <c r="W109" s="18" t="e">
        <f>#VALUE!</f>
        <v>#VALUE!</v>
      </c>
      <c r="X109" s="19" t="e">
        <f>#VALUE!</f>
        <v>#VALUE!</v>
      </c>
      <c r="Y109" s="20" t="e">
        <f>#VALUE!</f>
        <v>#VALUE!</v>
      </c>
      <c r="Z109" s="19" t="e">
        <f>#VALUE!</f>
        <v>#VALUE!</v>
      </c>
      <c r="AA109" s="19" t="e">
        <f>#VALUE!</f>
        <v>#VALUE!</v>
      </c>
      <c r="AB109" s="16" t="e">
        <f>#VALUE!</f>
        <v>#VALUE!</v>
      </c>
      <c r="AC109" s="16" t="e">
        <f>#VALUE!</f>
        <v>#VALUE!</v>
      </c>
      <c r="AD109" s="17"/>
    </row>
    <row r="110" spans="1:30">
      <c r="A110" s="28">
        <v>10</v>
      </c>
      <c r="B110" s="26" t="e">
        <f>#VALUE!</f>
        <v>#VALUE!</v>
      </c>
      <c r="C110" s="19" t="e">
        <f>#VALUE!</f>
        <v>#VALUE!</v>
      </c>
      <c r="D110" s="19" t="e">
        <f>#VALUE!</f>
        <v>#VALUE!</v>
      </c>
      <c r="E110" s="19" t="e">
        <f>#VALUE!</f>
        <v>#VALUE!</v>
      </c>
      <c r="F110" s="19" t="e">
        <f>#VALUE!</f>
        <v>#VALUE!</v>
      </c>
      <c r="G110" s="19" t="e">
        <f>#VALUE!</f>
        <v>#VALUE!</v>
      </c>
      <c r="H110" s="19" t="e">
        <f>#VALUE!</f>
        <v>#VALUE!</v>
      </c>
      <c r="I110" s="21" t="e">
        <f>#VALUE!</f>
        <v>#VALUE!</v>
      </c>
      <c r="J110" s="26" t="e">
        <f>#VALUE!</f>
        <v>#VALUE!</v>
      </c>
      <c r="K110" s="29" t="e">
        <f>#VALUE!</f>
        <v>#VALUE!</v>
      </c>
      <c r="L110" s="18" t="e">
        <f>#VALUE!</f>
        <v>#VALUE!</v>
      </c>
      <c r="M110" s="18" t="e">
        <f>#VALUE!</f>
        <v>#VALUE!</v>
      </c>
      <c r="N110" s="18" t="e">
        <f>#VALUE!</f>
        <v>#VALUE!</v>
      </c>
      <c r="O110" s="18" t="e">
        <f>#VALUE!</f>
        <v>#VALUE!</v>
      </c>
      <c r="P110" s="18" t="e">
        <f>#VALUE!</f>
        <v>#VALUE!</v>
      </c>
      <c r="Q110" s="18" t="e">
        <f>#VALUE!</f>
        <v>#VALUE!</v>
      </c>
      <c r="R110" s="18" t="e">
        <f>#VALUE!</f>
        <v>#VALUE!</v>
      </c>
      <c r="S110" s="18" t="e">
        <f>#VALUE!</f>
        <v>#VALUE!</v>
      </c>
      <c r="T110" s="19" t="e">
        <f>#VALUE!</f>
        <v>#VALUE!</v>
      </c>
      <c r="U110" s="19" t="e">
        <f>#VALUE!</f>
        <v>#VALUE!</v>
      </c>
      <c r="V110" s="19" t="e">
        <f>#VALUE!</f>
        <v>#VALUE!</v>
      </c>
      <c r="W110" s="18" t="e">
        <f>#VALUE!</f>
        <v>#VALUE!</v>
      </c>
      <c r="X110" s="19" t="e">
        <f>#VALUE!</f>
        <v>#VALUE!</v>
      </c>
      <c r="Y110" s="20" t="e">
        <f>#VALUE!</f>
        <v>#VALUE!</v>
      </c>
      <c r="Z110" s="19" t="e">
        <f>#VALUE!</f>
        <v>#VALUE!</v>
      </c>
      <c r="AA110" s="19" t="e">
        <f>#VALUE!</f>
        <v>#VALUE!</v>
      </c>
      <c r="AB110" s="16" t="e">
        <f>#VALUE!</f>
        <v>#VALUE!</v>
      </c>
      <c r="AC110" s="16" t="e">
        <f>#VALUE!</f>
        <v>#VALUE!</v>
      </c>
      <c r="AD110" s="17"/>
    </row>
    <row r="111" spans="1:30">
      <c r="A111" s="28">
        <v>11</v>
      </c>
      <c r="B111" s="26" t="e">
        <f>#VALUE!</f>
        <v>#VALUE!</v>
      </c>
      <c r="C111" s="19" t="e">
        <f>#VALUE!</f>
        <v>#VALUE!</v>
      </c>
      <c r="D111" s="19" t="e">
        <f>#VALUE!</f>
        <v>#VALUE!</v>
      </c>
      <c r="E111" s="19" t="e">
        <f>#VALUE!</f>
        <v>#VALUE!</v>
      </c>
      <c r="F111" s="19" t="e">
        <f>#VALUE!</f>
        <v>#VALUE!</v>
      </c>
      <c r="G111" s="19" t="e">
        <f>#VALUE!</f>
        <v>#VALUE!</v>
      </c>
      <c r="H111" s="19" t="e">
        <f>#VALUE!</f>
        <v>#VALUE!</v>
      </c>
      <c r="I111" s="21" t="e">
        <f>#VALUE!</f>
        <v>#VALUE!</v>
      </c>
      <c r="J111" s="26" t="e">
        <f>#VALUE!</f>
        <v>#VALUE!</v>
      </c>
      <c r="K111" s="29" t="e">
        <f>#VALUE!</f>
        <v>#VALUE!</v>
      </c>
      <c r="L111" s="18" t="e">
        <f>#VALUE!</f>
        <v>#VALUE!</v>
      </c>
      <c r="M111" s="18" t="e">
        <f>#VALUE!</f>
        <v>#VALUE!</v>
      </c>
      <c r="N111" s="18" t="e">
        <f>#VALUE!</f>
        <v>#VALUE!</v>
      </c>
      <c r="O111" s="18" t="e">
        <f>#VALUE!</f>
        <v>#VALUE!</v>
      </c>
      <c r="P111" s="18" t="e">
        <f>#VALUE!</f>
        <v>#VALUE!</v>
      </c>
      <c r="Q111" s="18" t="e">
        <f>#VALUE!</f>
        <v>#VALUE!</v>
      </c>
      <c r="R111" s="18" t="e">
        <f>#VALUE!</f>
        <v>#VALUE!</v>
      </c>
      <c r="S111" s="18" t="e">
        <f>#VALUE!</f>
        <v>#VALUE!</v>
      </c>
      <c r="T111" s="19" t="e">
        <f>#VALUE!</f>
        <v>#VALUE!</v>
      </c>
      <c r="U111" s="19" t="e">
        <f>#VALUE!</f>
        <v>#VALUE!</v>
      </c>
      <c r="V111" s="19" t="e">
        <f>#VALUE!</f>
        <v>#VALUE!</v>
      </c>
      <c r="W111" s="18" t="e">
        <f>#VALUE!</f>
        <v>#VALUE!</v>
      </c>
      <c r="X111" s="19" t="e">
        <f>#VALUE!</f>
        <v>#VALUE!</v>
      </c>
      <c r="Y111" s="20" t="e">
        <f>#VALUE!</f>
        <v>#VALUE!</v>
      </c>
      <c r="Z111" s="19" t="e">
        <f>#VALUE!</f>
        <v>#VALUE!</v>
      </c>
      <c r="AA111" s="19" t="e">
        <f>#VALUE!</f>
        <v>#VALUE!</v>
      </c>
      <c r="AB111" s="16" t="e">
        <f>#VALUE!</f>
        <v>#VALUE!</v>
      </c>
      <c r="AC111" s="16" t="e">
        <f>#VALUE!</f>
        <v>#VALUE!</v>
      </c>
      <c r="AD111" s="17"/>
    </row>
    <row r="112" spans="1:30">
      <c r="A112" s="28">
        <v>12</v>
      </c>
      <c r="B112" s="26" t="e">
        <f>#VALUE!</f>
        <v>#VALUE!</v>
      </c>
      <c r="C112" s="19" t="e">
        <f>#VALUE!</f>
        <v>#VALUE!</v>
      </c>
      <c r="D112" s="19" t="e">
        <f>#VALUE!</f>
        <v>#VALUE!</v>
      </c>
      <c r="E112" s="19" t="e">
        <f>#VALUE!</f>
        <v>#VALUE!</v>
      </c>
      <c r="F112" s="19" t="e">
        <f>#VALUE!</f>
        <v>#VALUE!</v>
      </c>
      <c r="G112" s="19" t="e">
        <f>#VALUE!</f>
        <v>#VALUE!</v>
      </c>
      <c r="H112" s="19" t="e">
        <f>#VALUE!</f>
        <v>#VALUE!</v>
      </c>
      <c r="I112" s="21" t="e">
        <f>#VALUE!</f>
        <v>#VALUE!</v>
      </c>
      <c r="J112" s="26" t="e">
        <f>#VALUE!</f>
        <v>#VALUE!</v>
      </c>
      <c r="K112" s="29" t="e">
        <f>#VALUE!</f>
        <v>#VALUE!</v>
      </c>
      <c r="L112" s="18" t="e">
        <f>#VALUE!</f>
        <v>#VALUE!</v>
      </c>
      <c r="M112" s="18" t="e">
        <f>#VALUE!</f>
        <v>#VALUE!</v>
      </c>
      <c r="N112" s="18" t="e">
        <f>#VALUE!</f>
        <v>#VALUE!</v>
      </c>
      <c r="O112" s="18" t="e">
        <f>#VALUE!</f>
        <v>#VALUE!</v>
      </c>
      <c r="P112" s="18" t="e">
        <f>#VALUE!</f>
        <v>#VALUE!</v>
      </c>
      <c r="Q112" s="18" t="e">
        <f>#VALUE!</f>
        <v>#VALUE!</v>
      </c>
      <c r="R112" s="18" t="e">
        <f>#VALUE!</f>
        <v>#VALUE!</v>
      </c>
      <c r="S112" s="18" t="e">
        <f>#VALUE!</f>
        <v>#VALUE!</v>
      </c>
      <c r="T112" s="19" t="e">
        <f>#VALUE!</f>
        <v>#VALUE!</v>
      </c>
      <c r="U112" s="19" t="e">
        <f>#VALUE!</f>
        <v>#VALUE!</v>
      </c>
      <c r="V112" s="19" t="e">
        <f>#VALUE!</f>
        <v>#VALUE!</v>
      </c>
      <c r="W112" s="18" t="e">
        <f>#VALUE!</f>
        <v>#VALUE!</v>
      </c>
      <c r="X112" s="19" t="e">
        <f>#VALUE!</f>
        <v>#VALUE!</v>
      </c>
      <c r="Y112" s="20" t="e">
        <f>#VALUE!</f>
        <v>#VALUE!</v>
      </c>
      <c r="Z112" s="19" t="e">
        <f>#VALUE!</f>
        <v>#VALUE!</v>
      </c>
      <c r="AA112" s="19" t="e">
        <f>#VALUE!</f>
        <v>#VALUE!</v>
      </c>
      <c r="AB112" s="16" t="e">
        <f>#VALUE!</f>
        <v>#VALUE!</v>
      </c>
      <c r="AC112" s="16" t="e">
        <f>#VALUE!</f>
        <v>#VALUE!</v>
      </c>
      <c r="AD112" s="17"/>
    </row>
    <row r="113" spans="1:30">
      <c r="A113" s="28">
        <v>13</v>
      </c>
      <c r="B113" s="26" t="e">
        <f>#VALUE!</f>
        <v>#VALUE!</v>
      </c>
      <c r="C113" s="19" t="e">
        <f>#VALUE!</f>
        <v>#VALUE!</v>
      </c>
      <c r="D113" s="19" t="e">
        <f>#VALUE!</f>
        <v>#VALUE!</v>
      </c>
      <c r="E113" s="19" t="e">
        <f>#VALUE!</f>
        <v>#VALUE!</v>
      </c>
      <c r="F113" s="19" t="e">
        <f>#VALUE!</f>
        <v>#VALUE!</v>
      </c>
      <c r="G113" s="19" t="e">
        <f>#VALUE!</f>
        <v>#VALUE!</v>
      </c>
      <c r="H113" s="19" t="e">
        <f>#VALUE!</f>
        <v>#VALUE!</v>
      </c>
      <c r="I113" s="21" t="e">
        <f>#VALUE!</f>
        <v>#VALUE!</v>
      </c>
      <c r="J113" s="26" t="e">
        <f>#VALUE!</f>
        <v>#VALUE!</v>
      </c>
      <c r="K113" s="29" t="e">
        <f>#VALUE!</f>
        <v>#VALUE!</v>
      </c>
      <c r="L113" s="18" t="e">
        <f>#VALUE!</f>
        <v>#VALUE!</v>
      </c>
      <c r="M113" s="18" t="e">
        <f>#VALUE!</f>
        <v>#VALUE!</v>
      </c>
      <c r="N113" s="18" t="e">
        <f>#VALUE!</f>
        <v>#VALUE!</v>
      </c>
      <c r="O113" s="18" t="e">
        <f>#VALUE!</f>
        <v>#VALUE!</v>
      </c>
      <c r="P113" s="18" t="e">
        <f>#VALUE!</f>
        <v>#VALUE!</v>
      </c>
      <c r="Q113" s="18" t="e">
        <f>#VALUE!</f>
        <v>#VALUE!</v>
      </c>
      <c r="R113" s="18" t="e">
        <f>#VALUE!</f>
        <v>#VALUE!</v>
      </c>
      <c r="S113" s="18" t="e">
        <f>#VALUE!</f>
        <v>#VALUE!</v>
      </c>
      <c r="T113" s="19" t="e">
        <f>#VALUE!</f>
        <v>#VALUE!</v>
      </c>
      <c r="U113" s="19" t="e">
        <f>#VALUE!</f>
        <v>#VALUE!</v>
      </c>
      <c r="V113" s="19" t="e">
        <f>#VALUE!</f>
        <v>#VALUE!</v>
      </c>
      <c r="W113" s="18" t="e">
        <f>#VALUE!</f>
        <v>#VALUE!</v>
      </c>
      <c r="X113" s="19" t="e">
        <f>#VALUE!</f>
        <v>#VALUE!</v>
      </c>
      <c r="Y113" s="20" t="e">
        <f>#VALUE!</f>
        <v>#VALUE!</v>
      </c>
      <c r="Z113" s="19" t="e">
        <f>#VALUE!</f>
        <v>#VALUE!</v>
      </c>
      <c r="AA113" s="19" t="e">
        <f>#VALUE!</f>
        <v>#VALUE!</v>
      </c>
      <c r="AB113" s="16" t="e">
        <f>#VALUE!</f>
        <v>#VALUE!</v>
      </c>
      <c r="AC113" s="16" t="e">
        <f>#VALUE!</f>
        <v>#VALUE!</v>
      </c>
      <c r="AD113" s="17"/>
    </row>
    <row r="114" spans="1:30">
      <c r="A114" s="28">
        <v>14</v>
      </c>
      <c r="B114" s="26" t="e">
        <f>#VALUE!</f>
        <v>#VALUE!</v>
      </c>
      <c r="C114" s="19" t="e">
        <f>#VALUE!</f>
        <v>#VALUE!</v>
      </c>
      <c r="D114" s="19" t="e">
        <f>#VALUE!</f>
        <v>#VALUE!</v>
      </c>
      <c r="E114" s="19" t="e">
        <f>#VALUE!</f>
        <v>#VALUE!</v>
      </c>
      <c r="F114" s="19" t="e">
        <f>#VALUE!</f>
        <v>#VALUE!</v>
      </c>
      <c r="G114" s="19" t="e">
        <f>#VALUE!</f>
        <v>#VALUE!</v>
      </c>
      <c r="H114" s="19" t="e">
        <f>#VALUE!</f>
        <v>#VALUE!</v>
      </c>
      <c r="I114" s="21" t="e">
        <f>#VALUE!</f>
        <v>#VALUE!</v>
      </c>
      <c r="J114" s="26" t="e">
        <f>#VALUE!</f>
        <v>#VALUE!</v>
      </c>
      <c r="K114" s="29" t="e">
        <f>#VALUE!</f>
        <v>#VALUE!</v>
      </c>
      <c r="L114" s="18" t="e">
        <f>#VALUE!</f>
        <v>#VALUE!</v>
      </c>
      <c r="M114" s="18" t="e">
        <f>#VALUE!</f>
        <v>#VALUE!</v>
      </c>
      <c r="N114" s="18" t="e">
        <f>#VALUE!</f>
        <v>#VALUE!</v>
      </c>
      <c r="O114" s="18" t="e">
        <f>#VALUE!</f>
        <v>#VALUE!</v>
      </c>
      <c r="P114" s="18" t="e">
        <f>#VALUE!</f>
        <v>#VALUE!</v>
      </c>
      <c r="Q114" s="18" t="e">
        <f>#VALUE!</f>
        <v>#VALUE!</v>
      </c>
      <c r="R114" s="18" t="e">
        <f>#VALUE!</f>
        <v>#VALUE!</v>
      </c>
      <c r="S114" s="18" t="e">
        <f>#VALUE!</f>
        <v>#VALUE!</v>
      </c>
      <c r="T114" s="19" t="e">
        <f>#VALUE!</f>
        <v>#VALUE!</v>
      </c>
      <c r="U114" s="19" t="e">
        <f>#VALUE!</f>
        <v>#VALUE!</v>
      </c>
      <c r="V114" s="19" t="e">
        <f>#VALUE!</f>
        <v>#VALUE!</v>
      </c>
      <c r="W114" s="18" t="e">
        <f>#VALUE!</f>
        <v>#VALUE!</v>
      </c>
      <c r="X114" s="19" t="e">
        <f>#VALUE!</f>
        <v>#VALUE!</v>
      </c>
      <c r="Y114" s="20" t="e">
        <f>#VALUE!</f>
        <v>#VALUE!</v>
      </c>
      <c r="Z114" s="19" t="e">
        <f>#VALUE!</f>
        <v>#VALUE!</v>
      </c>
      <c r="AA114" s="19" t="e">
        <f>#VALUE!</f>
        <v>#VALUE!</v>
      </c>
      <c r="AB114" s="16" t="e">
        <f>#VALUE!</f>
        <v>#VALUE!</v>
      </c>
      <c r="AC114" s="16" t="e">
        <f>#VALUE!</f>
        <v>#VALUE!</v>
      </c>
      <c r="AD114" s="17"/>
    </row>
    <row r="115" spans="1:30">
      <c r="A115" s="28">
        <v>15</v>
      </c>
      <c r="B115" s="26" t="e">
        <f>#VALUE!</f>
        <v>#VALUE!</v>
      </c>
      <c r="C115" s="19" t="e">
        <f>#VALUE!</f>
        <v>#VALUE!</v>
      </c>
      <c r="D115" s="19" t="e">
        <f>#VALUE!</f>
        <v>#VALUE!</v>
      </c>
      <c r="E115" s="19" t="e">
        <f>#VALUE!</f>
        <v>#VALUE!</v>
      </c>
      <c r="F115" s="19" t="e">
        <f>#VALUE!</f>
        <v>#VALUE!</v>
      </c>
      <c r="G115" s="19" t="e">
        <f>#VALUE!</f>
        <v>#VALUE!</v>
      </c>
      <c r="H115" s="19" t="e">
        <f>#VALUE!</f>
        <v>#VALUE!</v>
      </c>
      <c r="I115" s="21" t="e">
        <f>#VALUE!</f>
        <v>#VALUE!</v>
      </c>
      <c r="J115" s="26" t="e">
        <f>#VALUE!</f>
        <v>#VALUE!</v>
      </c>
      <c r="K115" s="29" t="e">
        <f>#VALUE!</f>
        <v>#VALUE!</v>
      </c>
      <c r="L115" s="18" t="e">
        <f>#VALUE!</f>
        <v>#VALUE!</v>
      </c>
      <c r="M115" s="18" t="e">
        <f>#VALUE!</f>
        <v>#VALUE!</v>
      </c>
      <c r="N115" s="18" t="e">
        <f>#VALUE!</f>
        <v>#VALUE!</v>
      </c>
      <c r="O115" s="18" t="e">
        <f>#VALUE!</f>
        <v>#VALUE!</v>
      </c>
      <c r="P115" s="18" t="e">
        <f>#VALUE!</f>
        <v>#VALUE!</v>
      </c>
      <c r="Q115" s="18" t="e">
        <f>#VALUE!</f>
        <v>#VALUE!</v>
      </c>
      <c r="R115" s="18" t="e">
        <f>#VALUE!</f>
        <v>#VALUE!</v>
      </c>
      <c r="S115" s="18" t="e">
        <f>#VALUE!</f>
        <v>#VALUE!</v>
      </c>
      <c r="T115" s="19" t="e">
        <f>#VALUE!</f>
        <v>#VALUE!</v>
      </c>
      <c r="U115" s="19" t="e">
        <f>#VALUE!</f>
        <v>#VALUE!</v>
      </c>
      <c r="V115" s="19" t="e">
        <f>#VALUE!</f>
        <v>#VALUE!</v>
      </c>
      <c r="W115" s="18" t="e">
        <f>#VALUE!</f>
        <v>#VALUE!</v>
      </c>
      <c r="X115" s="19" t="e">
        <f>#VALUE!</f>
        <v>#VALUE!</v>
      </c>
      <c r="Y115" s="20" t="e">
        <f>#VALUE!</f>
        <v>#VALUE!</v>
      </c>
      <c r="Z115" s="19" t="e">
        <f>#VALUE!</f>
        <v>#VALUE!</v>
      </c>
      <c r="AA115" s="19" t="e">
        <f>#VALUE!</f>
        <v>#VALUE!</v>
      </c>
      <c r="AB115" s="16" t="e">
        <f>#VALUE!</f>
        <v>#VALUE!</v>
      </c>
      <c r="AC115" s="16" t="e">
        <f>#VALUE!</f>
        <v>#VALUE!</v>
      </c>
      <c r="AD115" s="17"/>
    </row>
    <row r="116" spans="1:30">
      <c r="A116" s="28">
        <v>16</v>
      </c>
      <c r="B116" s="26" t="e">
        <f>#VALUE!</f>
        <v>#VALUE!</v>
      </c>
      <c r="C116" s="19" t="e">
        <f>#VALUE!</f>
        <v>#VALUE!</v>
      </c>
      <c r="D116" s="19" t="e">
        <f>#VALUE!</f>
        <v>#VALUE!</v>
      </c>
      <c r="E116" s="19" t="e">
        <f>#VALUE!</f>
        <v>#VALUE!</v>
      </c>
      <c r="F116" s="19" t="e">
        <f>#VALUE!</f>
        <v>#VALUE!</v>
      </c>
      <c r="G116" s="19" t="e">
        <f>#VALUE!</f>
        <v>#VALUE!</v>
      </c>
      <c r="H116" s="19" t="e">
        <f>#VALUE!</f>
        <v>#VALUE!</v>
      </c>
      <c r="I116" s="21" t="e">
        <f>#VALUE!</f>
        <v>#VALUE!</v>
      </c>
      <c r="J116" s="26" t="e">
        <f>#VALUE!</f>
        <v>#VALUE!</v>
      </c>
      <c r="K116" s="29" t="e">
        <f>#VALUE!</f>
        <v>#VALUE!</v>
      </c>
      <c r="L116" s="18" t="e">
        <f>#VALUE!</f>
        <v>#VALUE!</v>
      </c>
      <c r="M116" s="18" t="e">
        <f>#VALUE!</f>
        <v>#VALUE!</v>
      </c>
      <c r="N116" s="18" t="e">
        <f>#VALUE!</f>
        <v>#VALUE!</v>
      </c>
      <c r="O116" s="18" t="e">
        <f>#VALUE!</f>
        <v>#VALUE!</v>
      </c>
      <c r="P116" s="18" t="e">
        <f>#VALUE!</f>
        <v>#VALUE!</v>
      </c>
      <c r="Q116" s="18" t="e">
        <f>#VALUE!</f>
        <v>#VALUE!</v>
      </c>
      <c r="R116" s="18" t="e">
        <f>#VALUE!</f>
        <v>#VALUE!</v>
      </c>
      <c r="S116" s="18" t="e">
        <f>#VALUE!</f>
        <v>#VALUE!</v>
      </c>
      <c r="T116" s="19" t="e">
        <f>#VALUE!</f>
        <v>#VALUE!</v>
      </c>
      <c r="U116" s="19" t="e">
        <f>#VALUE!</f>
        <v>#VALUE!</v>
      </c>
      <c r="V116" s="19" t="e">
        <f>#VALUE!</f>
        <v>#VALUE!</v>
      </c>
      <c r="W116" s="18" t="e">
        <f>#VALUE!</f>
        <v>#VALUE!</v>
      </c>
      <c r="X116" s="19" t="e">
        <f>#VALUE!</f>
        <v>#VALUE!</v>
      </c>
      <c r="Y116" s="20" t="e">
        <f>#VALUE!</f>
        <v>#VALUE!</v>
      </c>
      <c r="Z116" s="19" t="e">
        <f>#VALUE!</f>
        <v>#VALUE!</v>
      </c>
      <c r="AA116" s="19" t="e">
        <f>#VALUE!</f>
        <v>#VALUE!</v>
      </c>
      <c r="AB116" s="16" t="e">
        <f>#VALUE!</f>
        <v>#VALUE!</v>
      </c>
      <c r="AC116" s="16" t="e">
        <f>#VALUE!</f>
        <v>#VALUE!</v>
      </c>
      <c r="AD116" s="17"/>
    </row>
    <row r="117" spans="1:30">
      <c r="A117" s="28">
        <v>17</v>
      </c>
      <c r="B117" s="26" t="e">
        <f>#VALUE!</f>
        <v>#VALUE!</v>
      </c>
      <c r="C117" s="19" t="e">
        <f>#VALUE!</f>
        <v>#VALUE!</v>
      </c>
      <c r="D117" s="19" t="e">
        <f>#VALUE!</f>
        <v>#VALUE!</v>
      </c>
      <c r="E117" s="19" t="e">
        <f>#VALUE!</f>
        <v>#VALUE!</v>
      </c>
      <c r="F117" s="19" t="e">
        <f>#VALUE!</f>
        <v>#VALUE!</v>
      </c>
      <c r="G117" s="19" t="e">
        <f>#VALUE!</f>
        <v>#VALUE!</v>
      </c>
      <c r="H117" s="19" t="e">
        <f>#VALUE!</f>
        <v>#VALUE!</v>
      </c>
      <c r="I117" s="21" t="e">
        <f>#VALUE!</f>
        <v>#VALUE!</v>
      </c>
      <c r="J117" s="26" t="e">
        <f>#VALUE!</f>
        <v>#VALUE!</v>
      </c>
      <c r="K117" s="29" t="e">
        <f>#VALUE!</f>
        <v>#VALUE!</v>
      </c>
      <c r="L117" s="18" t="e">
        <f>#VALUE!</f>
        <v>#VALUE!</v>
      </c>
      <c r="M117" s="18" t="e">
        <f>#VALUE!</f>
        <v>#VALUE!</v>
      </c>
      <c r="N117" s="18" t="e">
        <f>#VALUE!</f>
        <v>#VALUE!</v>
      </c>
      <c r="O117" s="18" t="e">
        <f>#VALUE!</f>
        <v>#VALUE!</v>
      </c>
      <c r="P117" s="18" t="e">
        <f>#VALUE!</f>
        <v>#VALUE!</v>
      </c>
      <c r="Q117" s="18" t="e">
        <f>#VALUE!</f>
        <v>#VALUE!</v>
      </c>
      <c r="R117" s="18" t="e">
        <f>#VALUE!</f>
        <v>#VALUE!</v>
      </c>
      <c r="S117" s="18" t="e">
        <f>#VALUE!</f>
        <v>#VALUE!</v>
      </c>
      <c r="T117" s="19" t="e">
        <f>#VALUE!</f>
        <v>#VALUE!</v>
      </c>
      <c r="U117" s="19" t="e">
        <f>#VALUE!</f>
        <v>#VALUE!</v>
      </c>
      <c r="V117" s="19" t="e">
        <f>#VALUE!</f>
        <v>#VALUE!</v>
      </c>
      <c r="W117" s="18" t="e">
        <f>#VALUE!</f>
        <v>#VALUE!</v>
      </c>
      <c r="X117" s="19" t="e">
        <f>#VALUE!</f>
        <v>#VALUE!</v>
      </c>
      <c r="Y117" s="20" t="e">
        <f>#VALUE!</f>
        <v>#VALUE!</v>
      </c>
      <c r="Z117" s="19" t="e">
        <f>#VALUE!</f>
        <v>#VALUE!</v>
      </c>
      <c r="AA117" s="19" t="e">
        <f>#VALUE!</f>
        <v>#VALUE!</v>
      </c>
      <c r="AB117" s="16" t="e">
        <f>#VALUE!</f>
        <v>#VALUE!</v>
      </c>
      <c r="AC117" s="16" t="e">
        <f>#VALUE!</f>
        <v>#VALUE!</v>
      </c>
      <c r="AD117" s="17"/>
    </row>
    <row r="118" spans="1:30">
      <c r="A118" s="28">
        <v>18</v>
      </c>
      <c r="B118" s="26" t="e">
        <f>#VALUE!</f>
        <v>#VALUE!</v>
      </c>
      <c r="C118" s="19" t="e">
        <f>#VALUE!</f>
        <v>#VALUE!</v>
      </c>
      <c r="D118" s="19" t="e">
        <f>#VALUE!</f>
        <v>#VALUE!</v>
      </c>
      <c r="E118" s="19" t="e">
        <f>#VALUE!</f>
        <v>#VALUE!</v>
      </c>
      <c r="F118" s="19" t="e">
        <f>#VALUE!</f>
        <v>#VALUE!</v>
      </c>
      <c r="G118" s="19" t="e">
        <f>#VALUE!</f>
        <v>#VALUE!</v>
      </c>
      <c r="H118" s="19" t="e">
        <f>#VALUE!</f>
        <v>#VALUE!</v>
      </c>
      <c r="I118" s="21" t="e">
        <f>#VALUE!</f>
        <v>#VALUE!</v>
      </c>
      <c r="J118" s="26" t="e">
        <f>#VALUE!</f>
        <v>#VALUE!</v>
      </c>
      <c r="K118" s="29" t="e">
        <f>#VALUE!</f>
        <v>#VALUE!</v>
      </c>
      <c r="L118" s="18" t="e">
        <f>#VALUE!</f>
        <v>#VALUE!</v>
      </c>
      <c r="M118" s="18" t="e">
        <f>#VALUE!</f>
        <v>#VALUE!</v>
      </c>
      <c r="N118" s="18" t="e">
        <f>#VALUE!</f>
        <v>#VALUE!</v>
      </c>
      <c r="O118" s="18" t="e">
        <f>#VALUE!</f>
        <v>#VALUE!</v>
      </c>
      <c r="P118" s="18" t="e">
        <f>#VALUE!</f>
        <v>#VALUE!</v>
      </c>
      <c r="Q118" s="18" t="e">
        <f>#VALUE!</f>
        <v>#VALUE!</v>
      </c>
      <c r="R118" s="18" t="e">
        <f>#VALUE!</f>
        <v>#VALUE!</v>
      </c>
      <c r="S118" s="18" t="e">
        <f>#VALUE!</f>
        <v>#VALUE!</v>
      </c>
      <c r="T118" s="19" t="e">
        <f>#VALUE!</f>
        <v>#VALUE!</v>
      </c>
      <c r="U118" s="19" t="e">
        <f>#VALUE!</f>
        <v>#VALUE!</v>
      </c>
      <c r="V118" s="19" t="e">
        <f>#VALUE!</f>
        <v>#VALUE!</v>
      </c>
      <c r="W118" s="18" t="e">
        <f>#VALUE!</f>
        <v>#VALUE!</v>
      </c>
      <c r="X118" s="19" t="e">
        <f>#VALUE!</f>
        <v>#VALUE!</v>
      </c>
      <c r="Y118" s="20" t="e">
        <f>#VALUE!</f>
        <v>#VALUE!</v>
      </c>
      <c r="Z118" s="19" t="e">
        <f>#VALUE!</f>
        <v>#VALUE!</v>
      </c>
      <c r="AA118" s="19" t="e">
        <f>#VALUE!</f>
        <v>#VALUE!</v>
      </c>
      <c r="AB118" s="16" t="e">
        <f>#VALUE!</f>
        <v>#VALUE!</v>
      </c>
      <c r="AC118" s="16" t="e">
        <f>#VALUE!</f>
        <v>#VALUE!</v>
      </c>
      <c r="AD118" s="17"/>
    </row>
    <row r="119" spans="1:30">
      <c r="A119" s="28">
        <v>19</v>
      </c>
      <c r="B119" s="26" t="e">
        <f>#VALUE!</f>
        <v>#VALUE!</v>
      </c>
      <c r="C119" s="19" t="e">
        <f>#VALUE!</f>
        <v>#VALUE!</v>
      </c>
      <c r="D119" s="19" t="e">
        <f>#VALUE!</f>
        <v>#VALUE!</v>
      </c>
      <c r="E119" s="19" t="e">
        <f>#VALUE!</f>
        <v>#VALUE!</v>
      </c>
      <c r="F119" s="19" t="e">
        <f>#VALUE!</f>
        <v>#VALUE!</v>
      </c>
      <c r="G119" s="19" t="e">
        <f>#VALUE!</f>
        <v>#VALUE!</v>
      </c>
      <c r="H119" s="19" t="e">
        <f>#VALUE!</f>
        <v>#VALUE!</v>
      </c>
      <c r="I119" s="21" t="e">
        <f>#VALUE!</f>
        <v>#VALUE!</v>
      </c>
      <c r="J119" s="26" t="e">
        <f>#VALUE!</f>
        <v>#VALUE!</v>
      </c>
      <c r="K119" s="29" t="e">
        <f>#VALUE!</f>
        <v>#VALUE!</v>
      </c>
      <c r="L119" s="18" t="e">
        <f>#VALUE!</f>
        <v>#VALUE!</v>
      </c>
      <c r="M119" s="18" t="e">
        <f>#VALUE!</f>
        <v>#VALUE!</v>
      </c>
      <c r="N119" s="18" t="e">
        <f>#VALUE!</f>
        <v>#VALUE!</v>
      </c>
      <c r="O119" s="18" t="e">
        <f>#VALUE!</f>
        <v>#VALUE!</v>
      </c>
      <c r="P119" s="18" t="e">
        <f>#VALUE!</f>
        <v>#VALUE!</v>
      </c>
      <c r="Q119" s="18" t="e">
        <f>#VALUE!</f>
        <v>#VALUE!</v>
      </c>
      <c r="R119" s="18" t="e">
        <f>#VALUE!</f>
        <v>#VALUE!</v>
      </c>
      <c r="S119" s="18" t="e">
        <f>#VALUE!</f>
        <v>#VALUE!</v>
      </c>
      <c r="T119" s="19" t="e">
        <f>#VALUE!</f>
        <v>#VALUE!</v>
      </c>
      <c r="U119" s="19" t="e">
        <f>#VALUE!</f>
        <v>#VALUE!</v>
      </c>
      <c r="V119" s="19" t="e">
        <f>#VALUE!</f>
        <v>#VALUE!</v>
      </c>
      <c r="W119" s="18" t="e">
        <f>#VALUE!</f>
        <v>#VALUE!</v>
      </c>
      <c r="X119" s="19" t="e">
        <f>#VALUE!</f>
        <v>#VALUE!</v>
      </c>
      <c r="Y119" s="20" t="e">
        <f>#VALUE!</f>
        <v>#VALUE!</v>
      </c>
      <c r="Z119" s="19" t="e">
        <f>#VALUE!</f>
        <v>#VALUE!</v>
      </c>
      <c r="AA119" s="19" t="e">
        <f>#VALUE!</f>
        <v>#VALUE!</v>
      </c>
      <c r="AB119" s="16" t="e">
        <f>#VALUE!</f>
        <v>#VALUE!</v>
      </c>
      <c r="AC119" s="16" t="e">
        <f>#VALUE!</f>
        <v>#VALUE!</v>
      </c>
      <c r="AD119" s="17"/>
    </row>
    <row r="120" spans="1:30">
      <c r="A120" s="28">
        <v>20</v>
      </c>
      <c r="B120" s="26" t="e">
        <f>#VALUE!</f>
        <v>#VALUE!</v>
      </c>
      <c r="C120" s="19" t="e">
        <f>#VALUE!</f>
        <v>#VALUE!</v>
      </c>
      <c r="D120" s="19" t="e">
        <f>#VALUE!</f>
        <v>#VALUE!</v>
      </c>
      <c r="E120" s="19" t="e">
        <f>#VALUE!</f>
        <v>#VALUE!</v>
      </c>
      <c r="F120" s="19" t="e">
        <f>#VALUE!</f>
        <v>#VALUE!</v>
      </c>
      <c r="G120" s="19" t="e">
        <f>#VALUE!</f>
        <v>#VALUE!</v>
      </c>
      <c r="H120" s="19" t="e">
        <f>#VALUE!</f>
        <v>#VALUE!</v>
      </c>
      <c r="I120" s="21" t="e">
        <f>#VALUE!</f>
        <v>#VALUE!</v>
      </c>
      <c r="J120" s="26" t="e">
        <f>#VALUE!</f>
        <v>#VALUE!</v>
      </c>
      <c r="K120" s="29" t="e">
        <f>#VALUE!</f>
        <v>#VALUE!</v>
      </c>
      <c r="L120" s="18" t="e">
        <f>#VALUE!</f>
        <v>#VALUE!</v>
      </c>
      <c r="M120" s="18" t="e">
        <f>#VALUE!</f>
        <v>#VALUE!</v>
      </c>
      <c r="N120" s="18" t="e">
        <f>#VALUE!</f>
        <v>#VALUE!</v>
      </c>
      <c r="O120" s="18" t="e">
        <f>#VALUE!</f>
        <v>#VALUE!</v>
      </c>
      <c r="P120" s="18" t="e">
        <f>#VALUE!</f>
        <v>#VALUE!</v>
      </c>
      <c r="Q120" s="18" t="e">
        <f>#VALUE!</f>
        <v>#VALUE!</v>
      </c>
      <c r="R120" s="18" t="e">
        <f>#VALUE!</f>
        <v>#VALUE!</v>
      </c>
      <c r="S120" s="18" t="e">
        <f>#VALUE!</f>
        <v>#VALUE!</v>
      </c>
      <c r="T120" s="19" t="e">
        <f>#VALUE!</f>
        <v>#VALUE!</v>
      </c>
      <c r="U120" s="19" t="e">
        <f>#VALUE!</f>
        <v>#VALUE!</v>
      </c>
      <c r="V120" s="19" t="e">
        <f>#VALUE!</f>
        <v>#VALUE!</v>
      </c>
      <c r="W120" s="18" t="e">
        <f>#VALUE!</f>
        <v>#VALUE!</v>
      </c>
      <c r="X120" s="19" t="e">
        <f>#VALUE!</f>
        <v>#VALUE!</v>
      </c>
      <c r="Y120" s="20" t="e">
        <f>#VALUE!</f>
        <v>#VALUE!</v>
      </c>
      <c r="Z120" s="19" t="e">
        <f>#VALUE!</f>
        <v>#VALUE!</v>
      </c>
      <c r="AA120" s="19" t="e">
        <f>#VALUE!</f>
        <v>#VALUE!</v>
      </c>
      <c r="AB120" s="16" t="e">
        <f>#VALUE!</f>
        <v>#VALUE!</v>
      </c>
      <c r="AC120" s="16" t="e">
        <f>#VALUE!</f>
        <v>#VALUE!</v>
      </c>
      <c r="AD120" s="17"/>
    </row>
    <row r="121" spans="1:30">
      <c r="A121" s="28">
        <v>21</v>
      </c>
      <c r="B121" s="26" t="e">
        <f>#VALUE!</f>
        <v>#VALUE!</v>
      </c>
      <c r="C121" s="19" t="e">
        <f>#VALUE!</f>
        <v>#VALUE!</v>
      </c>
      <c r="D121" s="19" t="e">
        <f>#VALUE!</f>
        <v>#VALUE!</v>
      </c>
      <c r="E121" s="19" t="e">
        <f>#VALUE!</f>
        <v>#VALUE!</v>
      </c>
      <c r="F121" s="19" t="e">
        <f>#VALUE!</f>
        <v>#VALUE!</v>
      </c>
      <c r="G121" s="19" t="e">
        <f>#VALUE!</f>
        <v>#VALUE!</v>
      </c>
      <c r="H121" s="19" t="e">
        <f>#VALUE!</f>
        <v>#VALUE!</v>
      </c>
      <c r="I121" s="21" t="e">
        <f>#VALUE!</f>
        <v>#VALUE!</v>
      </c>
      <c r="J121" s="26" t="e">
        <f>#VALUE!</f>
        <v>#VALUE!</v>
      </c>
      <c r="K121" s="29" t="e">
        <f>#VALUE!</f>
        <v>#VALUE!</v>
      </c>
      <c r="L121" s="18" t="e">
        <f>#VALUE!</f>
        <v>#VALUE!</v>
      </c>
      <c r="M121" s="18" t="e">
        <f>#VALUE!</f>
        <v>#VALUE!</v>
      </c>
      <c r="N121" s="18" t="e">
        <f>#VALUE!</f>
        <v>#VALUE!</v>
      </c>
      <c r="O121" s="18" t="e">
        <f>#VALUE!</f>
        <v>#VALUE!</v>
      </c>
      <c r="P121" s="18" t="e">
        <f>#VALUE!</f>
        <v>#VALUE!</v>
      </c>
      <c r="Q121" s="18" t="e">
        <f>#VALUE!</f>
        <v>#VALUE!</v>
      </c>
      <c r="R121" s="18" t="e">
        <f>#VALUE!</f>
        <v>#VALUE!</v>
      </c>
      <c r="S121" s="18" t="e">
        <f>#VALUE!</f>
        <v>#VALUE!</v>
      </c>
      <c r="T121" s="19" t="e">
        <f>#VALUE!</f>
        <v>#VALUE!</v>
      </c>
      <c r="U121" s="19" t="e">
        <f>#VALUE!</f>
        <v>#VALUE!</v>
      </c>
      <c r="V121" s="19" t="e">
        <f>#VALUE!</f>
        <v>#VALUE!</v>
      </c>
      <c r="W121" s="18" t="e">
        <f>#VALUE!</f>
        <v>#VALUE!</v>
      </c>
      <c r="X121" s="19" t="e">
        <f>#VALUE!</f>
        <v>#VALUE!</v>
      </c>
      <c r="Y121" s="20" t="e">
        <f>#VALUE!</f>
        <v>#VALUE!</v>
      </c>
      <c r="Z121" s="19" t="e">
        <f>#VALUE!</f>
        <v>#VALUE!</v>
      </c>
      <c r="AA121" s="19" t="e">
        <f>#VALUE!</f>
        <v>#VALUE!</v>
      </c>
      <c r="AB121" s="16" t="e">
        <f>#VALUE!</f>
        <v>#VALUE!</v>
      </c>
      <c r="AC121" s="16" t="e">
        <f>#VALUE!</f>
        <v>#VALUE!</v>
      </c>
      <c r="AD121" s="17"/>
    </row>
    <row r="122" spans="1:30">
      <c r="A122" s="28">
        <v>22</v>
      </c>
      <c r="B122" s="26" t="e">
        <f>#VALUE!</f>
        <v>#VALUE!</v>
      </c>
      <c r="C122" s="19" t="e">
        <f>#VALUE!</f>
        <v>#VALUE!</v>
      </c>
      <c r="D122" s="19" t="e">
        <f>#VALUE!</f>
        <v>#VALUE!</v>
      </c>
      <c r="E122" s="19" t="e">
        <f>#VALUE!</f>
        <v>#VALUE!</v>
      </c>
      <c r="F122" s="19" t="e">
        <f>#VALUE!</f>
        <v>#VALUE!</v>
      </c>
      <c r="G122" s="19" t="e">
        <f>#VALUE!</f>
        <v>#VALUE!</v>
      </c>
      <c r="H122" s="19" t="e">
        <f>#VALUE!</f>
        <v>#VALUE!</v>
      </c>
      <c r="I122" s="21" t="e">
        <f>#VALUE!</f>
        <v>#VALUE!</v>
      </c>
      <c r="J122" s="26" t="e">
        <f>#VALUE!</f>
        <v>#VALUE!</v>
      </c>
      <c r="K122" s="29" t="e">
        <f>#VALUE!</f>
        <v>#VALUE!</v>
      </c>
      <c r="L122" s="18" t="e">
        <f>#VALUE!</f>
        <v>#VALUE!</v>
      </c>
      <c r="M122" s="18" t="e">
        <f>#VALUE!</f>
        <v>#VALUE!</v>
      </c>
      <c r="N122" s="18" t="e">
        <f>#VALUE!</f>
        <v>#VALUE!</v>
      </c>
      <c r="O122" s="18" t="e">
        <f>#VALUE!</f>
        <v>#VALUE!</v>
      </c>
      <c r="P122" s="18" t="e">
        <f>#VALUE!</f>
        <v>#VALUE!</v>
      </c>
      <c r="Q122" s="18" t="e">
        <f>#VALUE!</f>
        <v>#VALUE!</v>
      </c>
      <c r="R122" s="18" t="e">
        <f>#VALUE!</f>
        <v>#VALUE!</v>
      </c>
      <c r="S122" s="18" t="e">
        <f>#VALUE!</f>
        <v>#VALUE!</v>
      </c>
      <c r="T122" s="19" t="e">
        <f>#VALUE!</f>
        <v>#VALUE!</v>
      </c>
      <c r="U122" s="19" t="e">
        <f>#VALUE!</f>
        <v>#VALUE!</v>
      </c>
      <c r="V122" s="19" t="e">
        <f>#VALUE!</f>
        <v>#VALUE!</v>
      </c>
      <c r="W122" s="18" t="e">
        <f>#VALUE!</f>
        <v>#VALUE!</v>
      </c>
      <c r="X122" s="19" t="e">
        <f>#VALUE!</f>
        <v>#VALUE!</v>
      </c>
      <c r="Y122" s="20" t="e">
        <f>#VALUE!</f>
        <v>#VALUE!</v>
      </c>
      <c r="Z122" s="19" t="e">
        <f>#VALUE!</f>
        <v>#VALUE!</v>
      </c>
      <c r="AA122" s="19" t="e">
        <f>#VALUE!</f>
        <v>#VALUE!</v>
      </c>
      <c r="AB122" s="16" t="e">
        <f>#VALUE!</f>
        <v>#VALUE!</v>
      </c>
      <c r="AC122" s="16" t="e">
        <f>#VALUE!</f>
        <v>#VALUE!</v>
      </c>
      <c r="AD122" s="17"/>
    </row>
    <row r="123" spans="1:30">
      <c r="A123" s="28">
        <v>23</v>
      </c>
      <c r="B123" s="26" t="e">
        <f>#VALUE!</f>
        <v>#VALUE!</v>
      </c>
      <c r="C123" s="19" t="e">
        <f>#VALUE!</f>
        <v>#VALUE!</v>
      </c>
      <c r="D123" s="19" t="e">
        <f>#VALUE!</f>
        <v>#VALUE!</v>
      </c>
      <c r="E123" s="19" t="e">
        <f>#VALUE!</f>
        <v>#VALUE!</v>
      </c>
      <c r="F123" s="19" t="e">
        <f>#VALUE!</f>
        <v>#VALUE!</v>
      </c>
      <c r="G123" s="19" t="e">
        <f>#VALUE!</f>
        <v>#VALUE!</v>
      </c>
      <c r="H123" s="19" t="e">
        <f>#VALUE!</f>
        <v>#VALUE!</v>
      </c>
      <c r="I123" s="21" t="e">
        <f>#VALUE!</f>
        <v>#VALUE!</v>
      </c>
      <c r="J123" s="26" t="e">
        <f>#VALUE!</f>
        <v>#VALUE!</v>
      </c>
      <c r="K123" s="29" t="e">
        <f>#VALUE!</f>
        <v>#VALUE!</v>
      </c>
      <c r="L123" s="18" t="e">
        <f>#VALUE!</f>
        <v>#VALUE!</v>
      </c>
      <c r="M123" s="18" t="e">
        <f>#VALUE!</f>
        <v>#VALUE!</v>
      </c>
      <c r="N123" s="18" t="e">
        <f>#VALUE!</f>
        <v>#VALUE!</v>
      </c>
      <c r="O123" s="18" t="e">
        <f>#VALUE!</f>
        <v>#VALUE!</v>
      </c>
      <c r="P123" s="18" t="e">
        <f>#VALUE!</f>
        <v>#VALUE!</v>
      </c>
      <c r="Q123" s="18" t="e">
        <f>#VALUE!</f>
        <v>#VALUE!</v>
      </c>
      <c r="R123" s="18" t="e">
        <f>#VALUE!</f>
        <v>#VALUE!</v>
      </c>
      <c r="S123" s="18" t="e">
        <f>#VALUE!</f>
        <v>#VALUE!</v>
      </c>
      <c r="T123" s="19" t="e">
        <f>#VALUE!</f>
        <v>#VALUE!</v>
      </c>
      <c r="U123" s="19" t="e">
        <f>#VALUE!</f>
        <v>#VALUE!</v>
      </c>
      <c r="V123" s="19" t="e">
        <f>#VALUE!</f>
        <v>#VALUE!</v>
      </c>
      <c r="W123" s="18" t="e">
        <f>#VALUE!</f>
        <v>#VALUE!</v>
      </c>
      <c r="X123" s="19" t="e">
        <f>#VALUE!</f>
        <v>#VALUE!</v>
      </c>
      <c r="Y123" s="20" t="e">
        <f>#VALUE!</f>
        <v>#VALUE!</v>
      </c>
      <c r="Z123" s="19" t="e">
        <f>#VALUE!</f>
        <v>#VALUE!</v>
      </c>
      <c r="AA123" s="19" t="e">
        <f>#VALUE!</f>
        <v>#VALUE!</v>
      </c>
      <c r="AB123" s="16" t="e">
        <f>#VALUE!</f>
        <v>#VALUE!</v>
      </c>
      <c r="AC123" s="16" t="e">
        <f>#VALUE!</f>
        <v>#VALUE!</v>
      </c>
      <c r="AD123" s="17"/>
    </row>
    <row r="124" spans="1:30">
      <c r="A124" s="28">
        <v>24</v>
      </c>
      <c r="B124" s="26" t="e">
        <f>#VALUE!</f>
        <v>#VALUE!</v>
      </c>
      <c r="C124" s="19" t="e">
        <f>#VALUE!</f>
        <v>#VALUE!</v>
      </c>
      <c r="D124" s="19" t="e">
        <f>#VALUE!</f>
        <v>#VALUE!</v>
      </c>
      <c r="E124" s="19" t="e">
        <f>#VALUE!</f>
        <v>#VALUE!</v>
      </c>
      <c r="F124" s="19" t="e">
        <f>#VALUE!</f>
        <v>#VALUE!</v>
      </c>
      <c r="G124" s="19" t="e">
        <f>#VALUE!</f>
        <v>#VALUE!</v>
      </c>
      <c r="H124" s="19" t="e">
        <f>#VALUE!</f>
        <v>#VALUE!</v>
      </c>
      <c r="I124" s="21" t="e">
        <f>#VALUE!</f>
        <v>#VALUE!</v>
      </c>
      <c r="J124" s="26" t="e">
        <f>#VALUE!</f>
        <v>#VALUE!</v>
      </c>
      <c r="K124" s="29" t="e">
        <f>#VALUE!</f>
        <v>#VALUE!</v>
      </c>
      <c r="L124" s="18" t="e">
        <f>#VALUE!</f>
        <v>#VALUE!</v>
      </c>
      <c r="M124" s="18" t="e">
        <f>#VALUE!</f>
        <v>#VALUE!</v>
      </c>
      <c r="N124" s="18" t="e">
        <f>#VALUE!</f>
        <v>#VALUE!</v>
      </c>
      <c r="O124" s="18" t="e">
        <f>#VALUE!</f>
        <v>#VALUE!</v>
      </c>
      <c r="P124" s="18" t="e">
        <f>#VALUE!</f>
        <v>#VALUE!</v>
      </c>
      <c r="Q124" s="18" t="e">
        <f>#VALUE!</f>
        <v>#VALUE!</v>
      </c>
      <c r="R124" s="18" t="e">
        <f>#VALUE!</f>
        <v>#VALUE!</v>
      </c>
      <c r="S124" s="18" t="e">
        <f>#VALUE!</f>
        <v>#VALUE!</v>
      </c>
      <c r="T124" s="19" t="e">
        <f>#VALUE!</f>
        <v>#VALUE!</v>
      </c>
      <c r="U124" s="19" t="e">
        <f>#VALUE!</f>
        <v>#VALUE!</v>
      </c>
      <c r="V124" s="19" t="e">
        <f>#VALUE!</f>
        <v>#VALUE!</v>
      </c>
      <c r="W124" s="18" t="e">
        <f>#VALUE!</f>
        <v>#VALUE!</v>
      </c>
      <c r="X124" s="19" t="e">
        <f>#VALUE!</f>
        <v>#VALUE!</v>
      </c>
      <c r="Y124" s="20" t="e">
        <f>#VALUE!</f>
        <v>#VALUE!</v>
      </c>
      <c r="Z124" s="19" t="e">
        <f>#VALUE!</f>
        <v>#VALUE!</v>
      </c>
      <c r="AA124" s="19" t="e">
        <f>#VALUE!</f>
        <v>#VALUE!</v>
      </c>
      <c r="AB124" s="16" t="e">
        <f>#VALUE!</f>
        <v>#VALUE!</v>
      </c>
      <c r="AC124" s="16" t="e">
        <f>#VALUE!</f>
        <v>#VALUE!</v>
      </c>
      <c r="AD124" s="17"/>
    </row>
    <row r="125" spans="1:30">
      <c r="A125" s="28">
        <v>25</v>
      </c>
      <c r="B125" s="26" t="e">
        <f>#VALUE!</f>
        <v>#VALUE!</v>
      </c>
      <c r="C125" s="19" t="e">
        <f>#VALUE!</f>
        <v>#VALUE!</v>
      </c>
      <c r="D125" s="19" t="e">
        <f>#VALUE!</f>
        <v>#VALUE!</v>
      </c>
      <c r="E125" s="19" t="e">
        <f>#VALUE!</f>
        <v>#VALUE!</v>
      </c>
      <c r="F125" s="19" t="e">
        <f>#VALUE!</f>
        <v>#VALUE!</v>
      </c>
      <c r="G125" s="19" t="e">
        <f>#VALUE!</f>
        <v>#VALUE!</v>
      </c>
      <c r="H125" s="19" t="e">
        <f>#VALUE!</f>
        <v>#VALUE!</v>
      </c>
      <c r="I125" s="21" t="e">
        <f>#VALUE!</f>
        <v>#VALUE!</v>
      </c>
      <c r="J125" s="26" t="e">
        <f>#VALUE!</f>
        <v>#VALUE!</v>
      </c>
      <c r="K125" s="29" t="e">
        <f>#VALUE!</f>
        <v>#VALUE!</v>
      </c>
      <c r="L125" s="18" t="e">
        <f>#VALUE!</f>
        <v>#VALUE!</v>
      </c>
      <c r="M125" s="18" t="e">
        <f>#VALUE!</f>
        <v>#VALUE!</v>
      </c>
      <c r="N125" s="18" t="e">
        <f>#VALUE!</f>
        <v>#VALUE!</v>
      </c>
      <c r="O125" s="18" t="e">
        <f>#VALUE!</f>
        <v>#VALUE!</v>
      </c>
      <c r="P125" s="18" t="e">
        <f>#VALUE!</f>
        <v>#VALUE!</v>
      </c>
      <c r="Q125" s="18" t="e">
        <f>#VALUE!</f>
        <v>#VALUE!</v>
      </c>
      <c r="R125" s="18" t="e">
        <f>#VALUE!</f>
        <v>#VALUE!</v>
      </c>
      <c r="S125" s="18" t="e">
        <f>#VALUE!</f>
        <v>#VALUE!</v>
      </c>
      <c r="T125" s="19" t="e">
        <f>#VALUE!</f>
        <v>#VALUE!</v>
      </c>
      <c r="U125" s="19" t="e">
        <f>#VALUE!</f>
        <v>#VALUE!</v>
      </c>
      <c r="V125" s="19" t="e">
        <f>#VALUE!</f>
        <v>#VALUE!</v>
      </c>
      <c r="W125" s="18" t="e">
        <f>#VALUE!</f>
        <v>#VALUE!</v>
      </c>
      <c r="X125" s="19" t="e">
        <f>#VALUE!</f>
        <v>#VALUE!</v>
      </c>
      <c r="Y125" s="20" t="e">
        <f>#VALUE!</f>
        <v>#VALUE!</v>
      </c>
      <c r="Z125" s="19" t="e">
        <f>#VALUE!</f>
        <v>#VALUE!</v>
      </c>
      <c r="AA125" s="19" t="e">
        <f>#VALUE!</f>
        <v>#VALUE!</v>
      </c>
      <c r="AB125" s="16" t="e">
        <f>#VALUE!</f>
        <v>#VALUE!</v>
      </c>
      <c r="AC125" s="16" t="e">
        <f>#VALUE!</f>
        <v>#VALUE!</v>
      </c>
      <c r="AD125" s="17"/>
    </row>
    <row r="126" spans="1:30">
      <c r="A126" s="28">
        <v>26</v>
      </c>
      <c r="B126" s="26" t="e">
        <f>#VALUE!</f>
        <v>#VALUE!</v>
      </c>
      <c r="C126" s="19" t="e">
        <f>#VALUE!</f>
        <v>#VALUE!</v>
      </c>
      <c r="D126" s="19" t="e">
        <f>#VALUE!</f>
        <v>#VALUE!</v>
      </c>
      <c r="E126" s="19" t="e">
        <f>#VALUE!</f>
        <v>#VALUE!</v>
      </c>
      <c r="F126" s="19" t="e">
        <f>#VALUE!</f>
        <v>#VALUE!</v>
      </c>
      <c r="G126" s="19" t="e">
        <f>#VALUE!</f>
        <v>#VALUE!</v>
      </c>
      <c r="H126" s="19" t="e">
        <f>#VALUE!</f>
        <v>#VALUE!</v>
      </c>
      <c r="I126" s="21" t="e">
        <f>#VALUE!</f>
        <v>#VALUE!</v>
      </c>
      <c r="J126" s="26" t="e">
        <f>#VALUE!</f>
        <v>#VALUE!</v>
      </c>
      <c r="K126" s="29" t="e">
        <f>#VALUE!</f>
        <v>#VALUE!</v>
      </c>
      <c r="L126" s="18" t="e">
        <f>#VALUE!</f>
        <v>#VALUE!</v>
      </c>
      <c r="M126" s="18" t="e">
        <f>#VALUE!</f>
        <v>#VALUE!</v>
      </c>
      <c r="N126" s="18" t="e">
        <f>#VALUE!</f>
        <v>#VALUE!</v>
      </c>
      <c r="O126" s="18" t="e">
        <f>#VALUE!</f>
        <v>#VALUE!</v>
      </c>
      <c r="P126" s="18" t="e">
        <f>#VALUE!</f>
        <v>#VALUE!</v>
      </c>
      <c r="Q126" s="18" t="e">
        <f>#VALUE!</f>
        <v>#VALUE!</v>
      </c>
      <c r="R126" s="18" t="e">
        <f>#VALUE!</f>
        <v>#VALUE!</v>
      </c>
      <c r="S126" s="18" t="e">
        <f>#VALUE!</f>
        <v>#VALUE!</v>
      </c>
      <c r="T126" s="19" t="e">
        <f>#VALUE!</f>
        <v>#VALUE!</v>
      </c>
      <c r="U126" s="19" t="e">
        <f>#VALUE!</f>
        <v>#VALUE!</v>
      </c>
      <c r="V126" s="19" t="e">
        <f>#VALUE!</f>
        <v>#VALUE!</v>
      </c>
      <c r="W126" s="18" t="e">
        <f>#VALUE!</f>
        <v>#VALUE!</v>
      </c>
      <c r="X126" s="19" t="e">
        <f>#VALUE!</f>
        <v>#VALUE!</v>
      </c>
      <c r="Y126" s="20" t="e">
        <f>#VALUE!</f>
        <v>#VALUE!</v>
      </c>
      <c r="Z126" s="19" t="e">
        <f>#VALUE!</f>
        <v>#VALUE!</v>
      </c>
      <c r="AA126" s="19" t="e">
        <f>#VALUE!</f>
        <v>#VALUE!</v>
      </c>
      <c r="AB126" s="16" t="e">
        <f>#VALUE!</f>
        <v>#VALUE!</v>
      </c>
      <c r="AC126" s="16" t="e">
        <f>#VALUE!</f>
        <v>#VALUE!</v>
      </c>
      <c r="AD126" s="17"/>
    </row>
    <row r="127" spans="1:30">
      <c r="A127" s="28">
        <v>27</v>
      </c>
      <c r="B127" s="26" t="e">
        <f>#VALUE!</f>
        <v>#VALUE!</v>
      </c>
      <c r="C127" s="19" t="e">
        <f>#VALUE!</f>
        <v>#VALUE!</v>
      </c>
      <c r="D127" s="19" t="e">
        <f>#VALUE!</f>
        <v>#VALUE!</v>
      </c>
      <c r="E127" s="19" t="e">
        <f>#VALUE!</f>
        <v>#VALUE!</v>
      </c>
      <c r="F127" s="19" t="e">
        <f>#VALUE!</f>
        <v>#VALUE!</v>
      </c>
      <c r="G127" s="19" t="e">
        <f>#VALUE!</f>
        <v>#VALUE!</v>
      </c>
      <c r="H127" s="19" t="e">
        <f>#VALUE!</f>
        <v>#VALUE!</v>
      </c>
      <c r="I127" s="21" t="e">
        <f>#VALUE!</f>
        <v>#VALUE!</v>
      </c>
      <c r="J127" s="26" t="e">
        <f>#VALUE!</f>
        <v>#VALUE!</v>
      </c>
      <c r="K127" s="29" t="e">
        <f>#VALUE!</f>
        <v>#VALUE!</v>
      </c>
      <c r="L127" s="18" t="e">
        <f>#VALUE!</f>
        <v>#VALUE!</v>
      </c>
      <c r="M127" s="18" t="e">
        <f>#VALUE!</f>
        <v>#VALUE!</v>
      </c>
      <c r="N127" s="18" t="e">
        <f>#VALUE!</f>
        <v>#VALUE!</v>
      </c>
      <c r="O127" s="18" t="e">
        <f>#VALUE!</f>
        <v>#VALUE!</v>
      </c>
      <c r="P127" s="18" t="e">
        <f>#VALUE!</f>
        <v>#VALUE!</v>
      </c>
      <c r="Q127" s="18" t="e">
        <f>#VALUE!</f>
        <v>#VALUE!</v>
      </c>
      <c r="R127" s="18" t="e">
        <f>#VALUE!</f>
        <v>#VALUE!</v>
      </c>
      <c r="S127" s="18" t="e">
        <f>#VALUE!</f>
        <v>#VALUE!</v>
      </c>
      <c r="T127" s="19" t="e">
        <f>#VALUE!</f>
        <v>#VALUE!</v>
      </c>
      <c r="U127" s="19" t="e">
        <f>#VALUE!</f>
        <v>#VALUE!</v>
      </c>
      <c r="V127" s="19" t="e">
        <f>#VALUE!</f>
        <v>#VALUE!</v>
      </c>
      <c r="W127" s="18" t="e">
        <f>#VALUE!</f>
        <v>#VALUE!</v>
      </c>
      <c r="X127" s="19" t="e">
        <f>#VALUE!</f>
        <v>#VALUE!</v>
      </c>
      <c r="Y127" s="20" t="e">
        <f>#VALUE!</f>
        <v>#VALUE!</v>
      </c>
      <c r="Z127" s="19" t="e">
        <f>#VALUE!</f>
        <v>#VALUE!</v>
      </c>
      <c r="AA127" s="19" t="e">
        <f>#VALUE!</f>
        <v>#VALUE!</v>
      </c>
      <c r="AB127" s="16" t="e">
        <f>#VALUE!</f>
        <v>#VALUE!</v>
      </c>
      <c r="AC127" s="16" t="e">
        <f>#VALUE!</f>
        <v>#VALUE!</v>
      </c>
      <c r="AD127" s="17"/>
    </row>
    <row r="128" spans="1:30">
      <c r="A128" s="28">
        <v>28</v>
      </c>
      <c r="B128" s="26" t="e">
        <f>#VALUE!</f>
        <v>#VALUE!</v>
      </c>
      <c r="C128" s="19" t="e">
        <f>#VALUE!</f>
        <v>#VALUE!</v>
      </c>
      <c r="D128" s="19" t="e">
        <f>#VALUE!</f>
        <v>#VALUE!</v>
      </c>
      <c r="E128" s="19" t="e">
        <f>#VALUE!</f>
        <v>#VALUE!</v>
      </c>
      <c r="F128" s="19" t="e">
        <f>#VALUE!</f>
        <v>#VALUE!</v>
      </c>
      <c r="G128" s="19" t="e">
        <f>#VALUE!</f>
        <v>#VALUE!</v>
      </c>
      <c r="H128" s="19" t="e">
        <f>#VALUE!</f>
        <v>#VALUE!</v>
      </c>
      <c r="I128" s="21" t="e">
        <f>#VALUE!</f>
        <v>#VALUE!</v>
      </c>
      <c r="J128" s="26" t="e">
        <f>#VALUE!</f>
        <v>#VALUE!</v>
      </c>
      <c r="K128" s="29" t="e">
        <f>#VALUE!</f>
        <v>#VALUE!</v>
      </c>
      <c r="L128" s="18" t="e">
        <f>#VALUE!</f>
        <v>#VALUE!</v>
      </c>
      <c r="M128" s="18" t="e">
        <f>#VALUE!</f>
        <v>#VALUE!</v>
      </c>
      <c r="N128" s="18" t="e">
        <f>#VALUE!</f>
        <v>#VALUE!</v>
      </c>
      <c r="O128" s="18" t="e">
        <f>#VALUE!</f>
        <v>#VALUE!</v>
      </c>
      <c r="P128" s="18" t="e">
        <f>#VALUE!</f>
        <v>#VALUE!</v>
      </c>
      <c r="Q128" s="18" t="e">
        <f>#VALUE!</f>
        <v>#VALUE!</v>
      </c>
      <c r="R128" s="18" t="e">
        <f>#VALUE!</f>
        <v>#VALUE!</v>
      </c>
      <c r="S128" s="18" t="e">
        <f>#VALUE!</f>
        <v>#VALUE!</v>
      </c>
      <c r="T128" s="19" t="e">
        <f>#VALUE!</f>
        <v>#VALUE!</v>
      </c>
      <c r="U128" s="19" t="e">
        <f>#VALUE!</f>
        <v>#VALUE!</v>
      </c>
      <c r="V128" s="19" t="e">
        <f>#VALUE!</f>
        <v>#VALUE!</v>
      </c>
      <c r="W128" s="18" t="e">
        <f>#VALUE!</f>
        <v>#VALUE!</v>
      </c>
      <c r="X128" s="19" t="e">
        <f>#VALUE!</f>
        <v>#VALUE!</v>
      </c>
      <c r="Y128" s="20" t="e">
        <f>#VALUE!</f>
        <v>#VALUE!</v>
      </c>
      <c r="Z128" s="19" t="e">
        <f>#VALUE!</f>
        <v>#VALUE!</v>
      </c>
      <c r="AA128" s="19" t="e">
        <f>#VALUE!</f>
        <v>#VALUE!</v>
      </c>
      <c r="AB128" s="16" t="e">
        <f>#VALUE!</f>
        <v>#VALUE!</v>
      </c>
      <c r="AC128" s="16" t="e">
        <f>#VALUE!</f>
        <v>#VALUE!</v>
      </c>
      <c r="AD128" s="17"/>
    </row>
    <row r="129" spans="1:30">
      <c r="A129" s="28">
        <v>29</v>
      </c>
      <c r="B129" s="26" t="e">
        <f>#VALUE!</f>
        <v>#VALUE!</v>
      </c>
      <c r="C129" s="19" t="e">
        <f>#VALUE!</f>
        <v>#VALUE!</v>
      </c>
      <c r="D129" s="19" t="e">
        <f>#VALUE!</f>
        <v>#VALUE!</v>
      </c>
      <c r="E129" s="19" t="e">
        <f>#VALUE!</f>
        <v>#VALUE!</v>
      </c>
      <c r="F129" s="19" t="e">
        <f>#VALUE!</f>
        <v>#VALUE!</v>
      </c>
      <c r="G129" s="19" t="e">
        <f>#VALUE!</f>
        <v>#VALUE!</v>
      </c>
      <c r="H129" s="19" t="e">
        <f>#VALUE!</f>
        <v>#VALUE!</v>
      </c>
      <c r="I129" s="21" t="e">
        <f>#VALUE!</f>
        <v>#VALUE!</v>
      </c>
      <c r="J129" s="26" t="e">
        <f>#VALUE!</f>
        <v>#VALUE!</v>
      </c>
      <c r="K129" s="29" t="e">
        <f>#VALUE!</f>
        <v>#VALUE!</v>
      </c>
      <c r="L129" s="18" t="e">
        <f>#VALUE!</f>
        <v>#VALUE!</v>
      </c>
      <c r="M129" s="18" t="e">
        <f>#VALUE!</f>
        <v>#VALUE!</v>
      </c>
      <c r="N129" s="18" t="e">
        <f>#VALUE!</f>
        <v>#VALUE!</v>
      </c>
      <c r="O129" s="18" t="e">
        <f>#VALUE!</f>
        <v>#VALUE!</v>
      </c>
      <c r="P129" s="18" t="e">
        <f>#VALUE!</f>
        <v>#VALUE!</v>
      </c>
      <c r="Q129" s="18" t="e">
        <f>#VALUE!</f>
        <v>#VALUE!</v>
      </c>
      <c r="R129" s="18" t="e">
        <f>#VALUE!</f>
        <v>#VALUE!</v>
      </c>
      <c r="S129" s="18" t="e">
        <f>#VALUE!</f>
        <v>#VALUE!</v>
      </c>
      <c r="T129" s="19" t="e">
        <f>#VALUE!</f>
        <v>#VALUE!</v>
      </c>
      <c r="U129" s="19" t="e">
        <f>#VALUE!</f>
        <v>#VALUE!</v>
      </c>
      <c r="V129" s="19" t="e">
        <f>#VALUE!</f>
        <v>#VALUE!</v>
      </c>
      <c r="W129" s="18" t="e">
        <f>#VALUE!</f>
        <v>#VALUE!</v>
      </c>
      <c r="X129" s="19" t="e">
        <f>#VALUE!</f>
        <v>#VALUE!</v>
      </c>
      <c r="Y129" s="20" t="e">
        <f>#VALUE!</f>
        <v>#VALUE!</v>
      </c>
      <c r="Z129" s="19" t="e">
        <f>#VALUE!</f>
        <v>#VALUE!</v>
      </c>
      <c r="AA129" s="19" t="e">
        <f>#VALUE!</f>
        <v>#VALUE!</v>
      </c>
      <c r="AB129" s="16" t="e">
        <f>#VALUE!</f>
        <v>#VALUE!</v>
      </c>
      <c r="AC129" s="16" t="e">
        <f>#VALUE!</f>
        <v>#VALUE!</v>
      </c>
      <c r="AD129" s="17"/>
    </row>
    <row r="130" spans="1:30">
      <c r="A130" s="28">
        <v>30</v>
      </c>
      <c r="B130" s="26" t="e">
        <f>#VALUE!</f>
        <v>#VALUE!</v>
      </c>
      <c r="C130" s="19" t="e">
        <f>#VALUE!</f>
        <v>#VALUE!</v>
      </c>
      <c r="D130" s="19" t="e">
        <f>#VALUE!</f>
        <v>#VALUE!</v>
      </c>
      <c r="E130" s="19" t="e">
        <f>#VALUE!</f>
        <v>#VALUE!</v>
      </c>
      <c r="F130" s="19" t="e">
        <f>#VALUE!</f>
        <v>#VALUE!</v>
      </c>
      <c r="G130" s="19" t="e">
        <f>#VALUE!</f>
        <v>#VALUE!</v>
      </c>
      <c r="H130" s="19" t="e">
        <f>#VALUE!</f>
        <v>#VALUE!</v>
      </c>
      <c r="I130" s="21" t="e">
        <f>#VALUE!</f>
        <v>#VALUE!</v>
      </c>
      <c r="J130" s="26" t="e">
        <f>#VALUE!</f>
        <v>#VALUE!</v>
      </c>
      <c r="K130" s="29" t="e">
        <f>#VALUE!</f>
        <v>#VALUE!</v>
      </c>
      <c r="L130" s="18" t="e">
        <f>#VALUE!</f>
        <v>#VALUE!</v>
      </c>
      <c r="M130" s="18" t="e">
        <f>#VALUE!</f>
        <v>#VALUE!</v>
      </c>
      <c r="N130" s="18" t="e">
        <f>#VALUE!</f>
        <v>#VALUE!</v>
      </c>
      <c r="O130" s="18" t="e">
        <f>#VALUE!</f>
        <v>#VALUE!</v>
      </c>
      <c r="P130" s="18" t="e">
        <f>#VALUE!</f>
        <v>#VALUE!</v>
      </c>
      <c r="Q130" s="18" t="e">
        <f>#VALUE!</f>
        <v>#VALUE!</v>
      </c>
      <c r="R130" s="18" t="e">
        <f>#VALUE!</f>
        <v>#VALUE!</v>
      </c>
      <c r="S130" s="18" t="e">
        <f>#VALUE!</f>
        <v>#VALUE!</v>
      </c>
      <c r="T130" s="19" t="e">
        <f>#VALUE!</f>
        <v>#VALUE!</v>
      </c>
      <c r="U130" s="19" t="e">
        <f>#VALUE!</f>
        <v>#VALUE!</v>
      </c>
      <c r="V130" s="19" t="e">
        <f>#VALUE!</f>
        <v>#VALUE!</v>
      </c>
      <c r="W130" s="18" t="e">
        <f>#VALUE!</f>
        <v>#VALUE!</v>
      </c>
      <c r="X130" s="19" t="e">
        <f>#VALUE!</f>
        <v>#VALUE!</v>
      </c>
      <c r="Y130" s="20" t="e">
        <f>#VALUE!</f>
        <v>#VALUE!</v>
      </c>
      <c r="Z130" s="19" t="e">
        <f>#VALUE!</f>
        <v>#VALUE!</v>
      </c>
      <c r="AA130" s="19" t="e">
        <f>#VALUE!</f>
        <v>#VALUE!</v>
      </c>
      <c r="AB130" s="16" t="e">
        <f>#VALUE!</f>
        <v>#VALUE!</v>
      </c>
      <c r="AC130" s="16" t="e">
        <f>#VALUE!</f>
        <v>#VALUE!</v>
      </c>
      <c r="AD130" s="17"/>
    </row>
    <row r="131" spans="1:30">
      <c r="A131" s="28">
        <v>31</v>
      </c>
      <c r="B131" s="26" t="e">
        <f>#VALUE!</f>
        <v>#VALUE!</v>
      </c>
      <c r="C131" s="19" t="e">
        <f>#VALUE!</f>
        <v>#VALUE!</v>
      </c>
      <c r="D131" s="19" t="e">
        <f>#VALUE!</f>
        <v>#VALUE!</v>
      </c>
      <c r="E131" s="19" t="e">
        <f>#VALUE!</f>
        <v>#VALUE!</v>
      </c>
      <c r="F131" s="19" t="e">
        <f>#VALUE!</f>
        <v>#VALUE!</v>
      </c>
      <c r="G131" s="19" t="e">
        <f>#VALUE!</f>
        <v>#VALUE!</v>
      </c>
      <c r="H131" s="19" t="e">
        <f>#VALUE!</f>
        <v>#VALUE!</v>
      </c>
      <c r="I131" s="21" t="e">
        <f>#VALUE!</f>
        <v>#VALUE!</v>
      </c>
      <c r="J131" s="26" t="e">
        <f>#VALUE!</f>
        <v>#VALUE!</v>
      </c>
      <c r="K131" s="29" t="e">
        <f>#VALUE!</f>
        <v>#VALUE!</v>
      </c>
      <c r="L131" s="18" t="e">
        <f>#VALUE!</f>
        <v>#VALUE!</v>
      </c>
      <c r="M131" s="18" t="e">
        <f>#VALUE!</f>
        <v>#VALUE!</v>
      </c>
      <c r="N131" s="18" t="e">
        <f>#VALUE!</f>
        <v>#VALUE!</v>
      </c>
      <c r="O131" s="18" t="e">
        <f>#VALUE!</f>
        <v>#VALUE!</v>
      </c>
      <c r="P131" s="18" t="e">
        <f>#VALUE!</f>
        <v>#VALUE!</v>
      </c>
      <c r="Q131" s="18" t="e">
        <f>#VALUE!</f>
        <v>#VALUE!</v>
      </c>
      <c r="R131" s="18" t="e">
        <f>#VALUE!</f>
        <v>#VALUE!</v>
      </c>
      <c r="S131" s="18" t="e">
        <f>#VALUE!</f>
        <v>#VALUE!</v>
      </c>
      <c r="T131" s="19" t="e">
        <f>#VALUE!</f>
        <v>#VALUE!</v>
      </c>
      <c r="U131" s="19" t="e">
        <f>#VALUE!</f>
        <v>#VALUE!</v>
      </c>
      <c r="V131" s="19" t="e">
        <f>#VALUE!</f>
        <v>#VALUE!</v>
      </c>
      <c r="W131" s="18" t="e">
        <f>#VALUE!</f>
        <v>#VALUE!</v>
      </c>
      <c r="X131" s="19" t="e">
        <f>#VALUE!</f>
        <v>#VALUE!</v>
      </c>
      <c r="Y131" s="20" t="e">
        <f>#VALUE!</f>
        <v>#VALUE!</v>
      </c>
      <c r="Z131" s="19" t="e">
        <f>#VALUE!</f>
        <v>#VALUE!</v>
      </c>
      <c r="AA131" s="19" t="e">
        <f>#VALUE!</f>
        <v>#VALUE!</v>
      </c>
      <c r="AB131" s="16" t="e">
        <f>#VALUE!</f>
        <v>#VALUE!</v>
      </c>
      <c r="AC131" s="16" t="e">
        <f>#VALUE!</f>
        <v>#VALUE!</v>
      </c>
      <c r="AD131" s="17"/>
    </row>
    <row r="132" spans="1:30">
      <c r="A132" s="28">
        <v>32</v>
      </c>
      <c r="B132" s="26" t="e">
        <f>#VALUE!</f>
        <v>#VALUE!</v>
      </c>
      <c r="C132" s="19" t="e">
        <f>#VALUE!</f>
        <v>#VALUE!</v>
      </c>
      <c r="D132" s="19" t="e">
        <f>#VALUE!</f>
        <v>#VALUE!</v>
      </c>
      <c r="E132" s="19" t="e">
        <f>#VALUE!</f>
        <v>#VALUE!</v>
      </c>
      <c r="F132" s="19" t="e">
        <f>#VALUE!</f>
        <v>#VALUE!</v>
      </c>
      <c r="G132" s="19" t="e">
        <f>#VALUE!</f>
        <v>#VALUE!</v>
      </c>
      <c r="H132" s="19" t="e">
        <f>#VALUE!</f>
        <v>#VALUE!</v>
      </c>
      <c r="I132" s="21" t="e">
        <f>#VALUE!</f>
        <v>#VALUE!</v>
      </c>
      <c r="J132" s="26" t="e">
        <f>#VALUE!</f>
        <v>#VALUE!</v>
      </c>
      <c r="K132" s="29" t="e">
        <f>#VALUE!</f>
        <v>#VALUE!</v>
      </c>
      <c r="L132" s="18" t="e">
        <f>#VALUE!</f>
        <v>#VALUE!</v>
      </c>
      <c r="M132" s="18" t="e">
        <f>#VALUE!</f>
        <v>#VALUE!</v>
      </c>
      <c r="N132" s="18" t="e">
        <f>#VALUE!</f>
        <v>#VALUE!</v>
      </c>
      <c r="O132" s="18" t="e">
        <f>#VALUE!</f>
        <v>#VALUE!</v>
      </c>
      <c r="P132" s="18" t="e">
        <f>#VALUE!</f>
        <v>#VALUE!</v>
      </c>
      <c r="Q132" s="18" t="e">
        <f>#VALUE!</f>
        <v>#VALUE!</v>
      </c>
      <c r="R132" s="18" t="e">
        <f>#VALUE!</f>
        <v>#VALUE!</v>
      </c>
      <c r="S132" s="18" t="e">
        <f>#VALUE!</f>
        <v>#VALUE!</v>
      </c>
      <c r="T132" s="19" t="e">
        <f>#VALUE!</f>
        <v>#VALUE!</v>
      </c>
      <c r="U132" s="19" t="e">
        <f>#VALUE!</f>
        <v>#VALUE!</v>
      </c>
      <c r="V132" s="19" t="e">
        <f>#VALUE!</f>
        <v>#VALUE!</v>
      </c>
      <c r="W132" s="18" t="e">
        <f>#VALUE!</f>
        <v>#VALUE!</v>
      </c>
      <c r="X132" s="19" t="e">
        <f>#VALUE!</f>
        <v>#VALUE!</v>
      </c>
      <c r="Y132" s="20" t="e">
        <f>#VALUE!</f>
        <v>#VALUE!</v>
      </c>
      <c r="Z132" s="19" t="e">
        <f>#VALUE!</f>
        <v>#VALUE!</v>
      </c>
      <c r="AA132" s="19" t="e">
        <f>#VALUE!</f>
        <v>#VALUE!</v>
      </c>
      <c r="AB132" s="16" t="e">
        <f>#VALUE!</f>
        <v>#VALUE!</v>
      </c>
      <c r="AC132" s="16" t="e">
        <f>#VALUE!</f>
        <v>#VALUE!</v>
      </c>
      <c r="AD132" s="17"/>
    </row>
    <row r="133" spans="1:30">
      <c r="A133" s="28">
        <v>33</v>
      </c>
      <c r="B133" s="26" t="e">
        <f>#VALUE!</f>
        <v>#VALUE!</v>
      </c>
      <c r="C133" s="19" t="e">
        <f>#VALUE!</f>
        <v>#VALUE!</v>
      </c>
      <c r="D133" s="19" t="e">
        <f>#VALUE!</f>
        <v>#VALUE!</v>
      </c>
      <c r="E133" s="19" t="e">
        <f>#VALUE!</f>
        <v>#VALUE!</v>
      </c>
      <c r="F133" s="19" t="e">
        <f>#VALUE!</f>
        <v>#VALUE!</v>
      </c>
      <c r="G133" s="19" t="e">
        <f>#VALUE!</f>
        <v>#VALUE!</v>
      </c>
      <c r="H133" s="19" t="e">
        <f>#VALUE!</f>
        <v>#VALUE!</v>
      </c>
      <c r="I133" s="21" t="e">
        <f>#VALUE!</f>
        <v>#VALUE!</v>
      </c>
      <c r="J133" s="26" t="e">
        <f>#VALUE!</f>
        <v>#VALUE!</v>
      </c>
      <c r="K133" s="29" t="e">
        <f>#VALUE!</f>
        <v>#VALUE!</v>
      </c>
      <c r="L133" s="18" t="e">
        <f>#VALUE!</f>
        <v>#VALUE!</v>
      </c>
      <c r="M133" s="18" t="e">
        <f>#VALUE!</f>
        <v>#VALUE!</v>
      </c>
      <c r="N133" s="18" t="e">
        <f>#VALUE!</f>
        <v>#VALUE!</v>
      </c>
      <c r="O133" s="18" t="e">
        <f>#VALUE!</f>
        <v>#VALUE!</v>
      </c>
      <c r="P133" s="18" t="e">
        <f>#VALUE!</f>
        <v>#VALUE!</v>
      </c>
      <c r="Q133" s="18" t="e">
        <f>#VALUE!</f>
        <v>#VALUE!</v>
      </c>
      <c r="R133" s="18" t="e">
        <f>#VALUE!</f>
        <v>#VALUE!</v>
      </c>
      <c r="S133" s="18" t="e">
        <f>#VALUE!</f>
        <v>#VALUE!</v>
      </c>
      <c r="T133" s="19" t="e">
        <f>#VALUE!</f>
        <v>#VALUE!</v>
      </c>
      <c r="U133" s="19" t="e">
        <f>#VALUE!</f>
        <v>#VALUE!</v>
      </c>
      <c r="V133" s="19" t="e">
        <f>#VALUE!</f>
        <v>#VALUE!</v>
      </c>
      <c r="W133" s="18" t="e">
        <f>#VALUE!</f>
        <v>#VALUE!</v>
      </c>
      <c r="X133" s="19" t="e">
        <f>#VALUE!</f>
        <v>#VALUE!</v>
      </c>
      <c r="Y133" s="20" t="e">
        <f>#VALUE!</f>
        <v>#VALUE!</v>
      </c>
      <c r="Z133" s="19" t="e">
        <f>#VALUE!</f>
        <v>#VALUE!</v>
      </c>
      <c r="AA133" s="19" t="e">
        <f>#VALUE!</f>
        <v>#VALUE!</v>
      </c>
      <c r="AB133" s="16" t="e">
        <f>#VALUE!</f>
        <v>#VALUE!</v>
      </c>
      <c r="AC133" s="16" t="e">
        <f>#VALUE!</f>
        <v>#VALUE!</v>
      </c>
      <c r="AD133" s="17"/>
    </row>
    <row r="134" spans="1:30">
      <c r="A134" s="28">
        <v>34</v>
      </c>
      <c r="B134" s="26" t="e">
        <f>#VALUE!</f>
        <v>#VALUE!</v>
      </c>
      <c r="C134" s="19" t="e">
        <f>#VALUE!</f>
        <v>#VALUE!</v>
      </c>
      <c r="D134" s="19" t="e">
        <f>#VALUE!</f>
        <v>#VALUE!</v>
      </c>
      <c r="E134" s="19" t="e">
        <f>#VALUE!</f>
        <v>#VALUE!</v>
      </c>
      <c r="F134" s="19" t="e">
        <f>#VALUE!</f>
        <v>#VALUE!</v>
      </c>
      <c r="G134" s="19" t="e">
        <f>#VALUE!</f>
        <v>#VALUE!</v>
      </c>
      <c r="H134" s="19" t="e">
        <f>#VALUE!</f>
        <v>#VALUE!</v>
      </c>
      <c r="I134" s="21" t="e">
        <f>#VALUE!</f>
        <v>#VALUE!</v>
      </c>
      <c r="J134" s="26" t="e">
        <f>#VALUE!</f>
        <v>#VALUE!</v>
      </c>
      <c r="K134" s="29" t="e">
        <f>#VALUE!</f>
        <v>#VALUE!</v>
      </c>
      <c r="L134" s="18" t="e">
        <f>#VALUE!</f>
        <v>#VALUE!</v>
      </c>
      <c r="M134" s="18" t="e">
        <f>#VALUE!</f>
        <v>#VALUE!</v>
      </c>
      <c r="N134" s="18" t="e">
        <f>#VALUE!</f>
        <v>#VALUE!</v>
      </c>
      <c r="O134" s="18" t="e">
        <f>#VALUE!</f>
        <v>#VALUE!</v>
      </c>
      <c r="P134" s="18" t="e">
        <f>#VALUE!</f>
        <v>#VALUE!</v>
      </c>
      <c r="Q134" s="18" t="e">
        <f>#VALUE!</f>
        <v>#VALUE!</v>
      </c>
      <c r="R134" s="18" t="e">
        <f>#VALUE!</f>
        <v>#VALUE!</v>
      </c>
      <c r="S134" s="18" t="e">
        <f>#VALUE!</f>
        <v>#VALUE!</v>
      </c>
      <c r="T134" s="19" t="e">
        <f>#VALUE!</f>
        <v>#VALUE!</v>
      </c>
      <c r="U134" s="19" t="e">
        <f>#VALUE!</f>
        <v>#VALUE!</v>
      </c>
      <c r="V134" s="19" t="e">
        <f>#VALUE!</f>
        <v>#VALUE!</v>
      </c>
      <c r="W134" s="18" t="e">
        <f>#VALUE!</f>
        <v>#VALUE!</v>
      </c>
      <c r="X134" s="19" t="e">
        <f>#VALUE!</f>
        <v>#VALUE!</v>
      </c>
      <c r="Y134" s="20" t="e">
        <f>#VALUE!</f>
        <v>#VALUE!</v>
      </c>
      <c r="Z134" s="19" t="e">
        <f>#VALUE!</f>
        <v>#VALUE!</v>
      </c>
      <c r="AA134" s="19" t="e">
        <f>#VALUE!</f>
        <v>#VALUE!</v>
      </c>
      <c r="AB134" s="16" t="e">
        <f>#VALUE!</f>
        <v>#VALUE!</v>
      </c>
      <c r="AC134" s="16" t="e">
        <f>#VALUE!</f>
        <v>#VALUE!</v>
      </c>
      <c r="AD134" s="17"/>
    </row>
    <row r="135" spans="1:30">
      <c r="A135" s="28">
        <v>35</v>
      </c>
      <c r="B135" s="26" t="e">
        <f>#VALUE!</f>
        <v>#VALUE!</v>
      </c>
      <c r="C135" s="19" t="e">
        <f>#VALUE!</f>
        <v>#VALUE!</v>
      </c>
      <c r="D135" s="19" t="e">
        <f>#VALUE!</f>
        <v>#VALUE!</v>
      </c>
      <c r="E135" s="19" t="e">
        <f>#VALUE!</f>
        <v>#VALUE!</v>
      </c>
      <c r="F135" s="19" t="e">
        <f>#VALUE!</f>
        <v>#VALUE!</v>
      </c>
      <c r="G135" s="19" t="e">
        <f>#VALUE!</f>
        <v>#VALUE!</v>
      </c>
      <c r="H135" s="19" t="e">
        <f>#VALUE!</f>
        <v>#VALUE!</v>
      </c>
      <c r="I135" s="21" t="e">
        <f>#VALUE!</f>
        <v>#VALUE!</v>
      </c>
      <c r="J135" s="26" t="e">
        <f>#VALUE!</f>
        <v>#VALUE!</v>
      </c>
      <c r="K135" s="29" t="e">
        <f>#VALUE!</f>
        <v>#VALUE!</v>
      </c>
      <c r="L135" s="18" t="e">
        <f>#VALUE!</f>
        <v>#VALUE!</v>
      </c>
      <c r="M135" s="18" t="e">
        <f>#VALUE!</f>
        <v>#VALUE!</v>
      </c>
      <c r="N135" s="18" t="e">
        <f>#VALUE!</f>
        <v>#VALUE!</v>
      </c>
      <c r="O135" s="18" t="e">
        <f>#VALUE!</f>
        <v>#VALUE!</v>
      </c>
      <c r="P135" s="18" t="e">
        <f>#VALUE!</f>
        <v>#VALUE!</v>
      </c>
      <c r="Q135" s="18" t="e">
        <f>#VALUE!</f>
        <v>#VALUE!</v>
      </c>
      <c r="R135" s="18" t="e">
        <f>#VALUE!</f>
        <v>#VALUE!</v>
      </c>
      <c r="S135" s="18" t="e">
        <f>#VALUE!</f>
        <v>#VALUE!</v>
      </c>
      <c r="T135" s="19" t="e">
        <f>#VALUE!</f>
        <v>#VALUE!</v>
      </c>
      <c r="U135" s="19" t="e">
        <f>#VALUE!</f>
        <v>#VALUE!</v>
      </c>
      <c r="V135" s="19" t="e">
        <f>#VALUE!</f>
        <v>#VALUE!</v>
      </c>
      <c r="W135" s="18" t="e">
        <f>#VALUE!</f>
        <v>#VALUE!</v>
      </c>
      <c r="X135" s="19" t="e">
        <f>#VALUE!</f>
        <v>#VALUE!</v>
      </c>
      <c r="Y135" s="20" t="e">
        <f>#VALUE!</f>
        <v>#VALUE!</v>
      </c>
      <c r="Z135" s="19" t="e">
        <f>#VALUE!</f>
        <v>#VALUE!</v>
      </c>
      <c r="AA135" s="19" t="e">
        <f>#VALUE!</f>
        <v>#VALUE!</v>
      </c>
      <c r="AB135" s="16" t="e">
        <f>#VALUE!</f>
        <v>#VALUE!</v>
      </c>
      <c r="AC135" s="16" t="e">
        <f>#VALUE!</f>
        <v>#VALUE!</v>
      </c>
      <c r="AD135" s="17"/>
    </row>
    <row r="136" spans="1:30">
      <c r="A136" s="28">
        <v>36</v>
      </c>
      <c r="B136" s="26" t="e">
        <f>#VALUE!</f>
        <v>#VALUE!</v>
      </c>
      <c r="C136" s="19" t="e">
        <f>#VALUE!</f>
        <v>#VALUE!</v>
      </c>
      <c r="D136" s="19" t="e">
        <f>#VALUE!</f>
        <v>#VALUE!</v>
      </c>
      <c r="E136" s="19" t="e">
        <f>#VALUE!</f>
        <v>#VALUE!</v>
      </c>
      <c r="F136" s="19" t="e">
        <f>#VALUE!</f>
        <v>#VALUE!</v>
      </c>
      <c r="G136" s="19" t="e">
        <f>#VALUE!</f>
        <v>#VALUE!</v>
      </c>
      <c r="H136" s="19" t="e">
        <f>#VALUE!</f>
        <v>#VALUE!</v>
      </c>
      <c r="I136" s="21" t="e">
        <f>#VALUE!</f>
        <v>#VALUE!</v>
      </c>
      <c r="J136" s="26" t="e">
        <f>#VALUE!</f>
        <v>#VALUE!</v>
      </c>
      <c r="K136" s="29" t="e">
        <f>#VALUE!</f>
        <v>#VALUE!</v>
      </c>
      <c r="L136" s="18" t="e">
        <f>#VALUE!</f>
        <v>#VALUE!</v>
      </c>
      <c r="M136" s="18" t="e">
        <f>#VALUE!</f>
        <v>#VALUE!</v>
      </c>
      <c r="N136" s="18" t="e">
        <f>#VALUE!</f>
        <v>#VALUE!</v>
      </c>
      <c r="O136" s="18" t="e">
        <f>#VALUE!</f>
        <v>#VALUE!</v>
      </c>
      <c r="P136" s="18" t="e">
        <f>#VALUE!</f>
        <v>#VALUE!</v>
      </c>
      <c r="Q136" s="18" t="e">
        <f>#VALUE!</f>
        <v>#VALUE!</v>
      </c>
      <c r="R136" s="18" t="e">
        <f>#VALUE!</f>
        <v>#VALUE!</v>
      </c>
      <c r="S136" s="18" t="e">
        <f>#VALUE!</f>
        <v>#VALUE!</v>
      </c>
      <c r="T136" s="19" t="e">
        <f>#VALUE!</f>
        <v>#VALUE!</v>
      </c>
      <c r="U136" s="19" t="e">
        <f>#VALUE!</f>
        <v>#VALUE!</v>
      </c>
      <c r="V136" s="19" t="e">
        <f>#VALUE!</f>
        <v>#VALUE!</v>
      </c>
      <c r="W136" s="18" t="e">
        <f>#VALUE!</f>
        <v>#VALUE!</v>
      </c>
      <c r="X136" s="19" t="e">
        <f>#VALUE!</f>
        <v>#VALUE!</v>
      </c>
      <c r="Y136" s="20" t="e">
        <f>#VALUE!</f>
        <v>#VALUE!</v>
      </c>
      <c r="Z136" s="19" t="e">
        <f>#VALUE!</f>
        <v>#VALUE!</v>
      </c>
      <c r="AA136" s="19" t="e">
        <f>#VALUE!</f>
        <v>#VALUE!</v>
      </c>
      <c r="AB136" s="16" t="e">
        <f>#VALUE!</f>
        <v>#VALUE!</v>
      </c>
      <c r="AC136" s="16" t="e">
        <f>#VALUE!</f>
        <v>#VALUE!</v>
      </c>
      <c r="AD136" s="17"/>
    </row>
    <row r="137" spans="1:30">
      <c r="A137" s="28">
        <v>37</v>
      </c>
      <c r="B137" s="26" t="e">
        <f>#VALUE!</f>
        <v>#VALUE!</v>
      </c>
      <c r="C137" s="19" t="e">
        <f>#VALUE!</f>
        <v>#VALUE!</v>
      </c>
      <c r="D137" s="19" t="e">
        <f>#VALUE!</f>
        <v>#VALUE!</v>
      </c>
      <c r="E137" s="19" t="e">
        <f>#VALUE!</f>
        <v>#VALUE!</v>
      </c>
      <c r="F137" s="19" t="e">
        <f>#VALUE!</f>
        <v>#VALUE!</v>
      </c>
      <c r="G137" s="19" t="e">
        <f>#VALUE!</f>
        <v>#VALUE!</v>
      </c>
      <c r="H137" s="19" t="e">
        <f>#VALUE!</f>
        <v>#VALUE!</v>
      </c>
      <c r="I137" s="21" t="e">
        <f>#VALUE!</f>
        <v>#VALUE!</v>
      </c>
      <c r="J137" s="26" t="e">
        <f>#VALUE!</f>
        <v>#VALUE!</v>
      </c>
      <c r="K137" s="29" t="e">
        <f>#VALUE!</f>
        <v>#VALUE!</v>
      </c>
      <c r="L137" s="18" t="e">
        <f>#VALUE!</f>
        <v>#VALUE!</v>
      </c>
      <c r="M137" s="18" t="e">
        <f>#VALUE!</f>
        <v>#VALUE!</v>
      </c>
      <c r="N137" s="18" t="e">
        <f>#VALUE!</f>
        <v>#VALUE!</v>
      </c>
      <c r="O137" s="18" t="e">
        <f>#VALUE!</f>
        <v>#VALUE!</v>
      </c>
      <c r="P137" s="18" t="e">
        <f>#VALUE!</f>
        <v>#VALUE!</v>
      </c>
      <c r="Q137" s="18" t="e">
        <f>#VALUE!</f>
        <v>#VALUE!</v>
      </c>
      <c r="R137" s="18" t="e">
        <f>#VALUE!</f>
        <v>#VALUE!</v>
      </c>
      <c r="S137" s="18" t="e">
        <f>#VALUE!</f>
        <v>#VALUE!</v>
      </c>
      <c r="T137" s="19" t="e">
        <f>#VALUE!</f>
        <v>#VALUE!</v>
      </c>
      <c r="U137" s="19" t="e">
        <f>#VALUE!</f>
        <v>#VALUE!</v>
      </c>
      <c r="V137" s="19" t="e">
        <f>#VALUE!</f>
        <v>#VALUE!</v>
      </c>
      <c r="W137" s="18" t="e">
        <f>#VALUE!</f>
        <v>#VALUE!</v>
      </c>
      <c r="X137" s="19" t="e">
        <f>#VALUE!</f>
        <v>#VALUE!</v>
      </c>
      <c r="Y137" s="20" t="e">
        <f>#VALUE!</f>
        <v>#VALUE!</v>
      </c>
      <c r="Z137" s="19" t="e">
        <f>#VALUE!</f>
        <v>#VALUE!</v>
      </c>
      <c r="AA137" s="19" t="e">
        <f>#VALUE!</f>
        <v>#VALUE!</v>
      </c>
      <c r="AB137" s="16" t="e">
        <f>#VALUE!</f>
        <v>#VALUE!</v>
      </c>
      <c r="AC137" s="16" t="e">
        <f>#VALUE!</f>
        <v>#VALUE!</v>
      </c>
      <c r="AD137" s="17"/>
    </row>
    <row r="138" spans="1:30">
      <c r="A138" s="28">
        <v>38</v>
      </c>
      <c r="B138" s="26" t="e">
        <f>#VALUE!</f>
        <v>#VALUE!</v>
      </c>
      <c r="C138" s="19" t="e">
        <f>#VALUE!</f>
        <v>#VALUE!</v>
      </c>
      <c r="D138" s="19" t="e">
        <f>#VALUE!</f>
        <v>#VALUE!</v>
      </c>
      <c r="E138" s="19" t="e">
        <f>#VALUE!</f>
        <v>#VALUE!</v>
      </c>
      <c r="F138" s="19" t="e">
        <f>#VALUE!</f>
        <v>#VALUE!</v>
      </c>
      <c r="G138" s="19" t="e">
        <f>#VALUE!</f>
        <v>#VALUE!</v>
      </c>
      <c r="H138" s="19" t="e">
        <f>#VALUE!</f>
        <v>#VALUE!</v>
      </c>
      <c r="I138" s="21" t="e">
        <f>#VALUE!</f>
        <v>#VALUE!</v>
      </c>
      <c r="J138" s="26" t="e">
        <f>#VALUE!</f>
        <v>#VALUE!</v>
      </c>
      <c r="K138" s="29" t="e">
        <f>#VALUE!</f>
        <v>#VALUE!</v>
      </c>
      <c r="L138" s="18" t="e">
        <f>#VALUE!</f>
        <v>#VALUE!</v>
      </c>
      <c r="M138" s="18" t="e">
        <f>#VALUE!</f>
        <v>#VALUE!</v>
      </c>
      <c r="N138" s="18" t="e">
        <f>#VALUE!</f>
        <v>#VALUE!</v>
      </c>
      <c r="O138" s="18" t="e">
        <f>#VALUE!</f>
        <v>#VALUE!</v>
      </c>
      <c r="P138" s="18" t="e">
        <f>#VALUE!</f>
        <v>#VALUE!</v>
      </c>
      <c r="Q138" s="18" t="e">
        <f>#VALUE!</f>
        <v>#VALUE!</v>
      </c>
      <c r="R138" s="18" t="e">
        <f>#VALUE!</f>
        <v>#VALUE!</v>
      </c>
      <c r="S138" s="18" t="e">
        <f>#VALUE!</f>
        <v>#VALUE!</v>
      </c>
      <c r="T138" s="19" t="e">
        <f>#VALUE!</f>
        <v>#VALUE!</v>
      </c>
      <c r="U138" s="19" t="e">
        <f>#VALUE!</f>
        <v>#VALUE!</v>
      </c>
      <c r="V138" s="19" t="e">
        <f>#VALUE!</f>
        <v>#VALUE!</v>
      </c>
      <c r="W138" s="18" t="e">
        <f>#VALUE!</f>
        <v>#VALUE!</v>
      </c>
      <c r="X138" s="19" t="e">
        <f>#VALUE!</f>
        <v>#VALUE!</v>
      </c>
      <c r="Y138" s="20" t="e">
        <f>#VALUE!</f>
        <v>#VALUE!</v>
      </c>
      <c r="Z138" s="19" t="e">
        <f>#VALUE!</f>
        <v>#VALUE!</v>
      </c>
      <c r="AA138" s="19" t="e">
        <f>#VALUE!</f>
        <v>#VALUE!</v>
      </c>
      <c r="AB138" s="16" t="e">
        <f>#VALUE!</f>
        <v>#VALUE!</v>
      </c>
      <c r="AC138" s="16" t="e">
        <f>#VALUE!</f>
        <v>#VALUE!</v>
      </c>
      <c r="AD138" s="17"/>
    </row>
    <row r="139" spans="1:30">
      <c r="A139" s="28">
        <v>39</v>
      </c>
      <c r="B139" s="26" t="e">
        <f>#VALUE!</f>
        <v>#VALUE!</v>
      </c>
      <c r="C139" s="19" t="e">
        <f>#VALUE!</f>
        <v>#VALUE!</v>
      </c>
      <c r="D139" s="19" t="e">
        <f>#VALUE!</f>
        <v>#VALUE!</v>
      </c>
      <c r="E139" s="19" t="e">
        <f>#VALUE!</f>
        <v>#VALUE!</v>
      </c>
      <c r="F139" s="19" t="e">
        <f>#VALUE!</f>
        <v>#VALUE!</v>
      </c>
      <c r="G139" s="19" t="e">
        <f>#VALUE!</f>
        <v>#VALUE!</v>
      </c>
      <c r="H139" s="19" t="e">
        <f>#VALUE!</f>
        <v>#VALUE!</v>
      </c>
      <c r="I139" s="21" t="e">
        <f>#VALUE!</f>
        <v>#VALUE!</v>
      </c>
      <c r="J139" s="26" t="e">
        <f>#VALUE!</f>
        <v>#VALUE!</v>
      </c>
      <c r="K139" s="29" t="e">
        <f>#VALUE!</f>
        <v>#VALUE!</v>
      </c>
      <c r="L139" s="18" t="e">
        <f>#VALUE!</f>
        <v>#VALUE!</v>
      </c>
      <c r="M139" s="18" t="e">
        <f>#VALUE!</f>
        <v>#VALUE!</v>
      </c>
      <c r="N139" s="18" t="e">
        <f>#VALUE!</f>
        <v>#VALUE!</v>
      </c>
      <c r="O139" s="18" t="e">
        <f>#VALUE!</f>
        <v>#VALUE!</v>
      </c>
      <c r="P139" s="18" t="e">
        <f>#VALUE!</f>
        <v>#VALUE!</v>
      </c>
      <c r="Q139" s="18" t="e">
        <f>#VALUE!</f>
        <v>#VALUE!</v>
      </c>
      <c r="R139" s="18" t="e">
        <f>#VALUE!</f>
        <v>#VALUE!</v>
      </c>
      <c r="S139" s="18" t="e">
        <f>#VALUE!</f>
        <v>#VALUE!</v>
      </c>
      <c r="T139" s="19" t="e">
        <f>#VALUE!</f>
        <v>#VALUE!</v>
      </c>
      <c r="U139" s="19" t="e">
        <f>#VALUE!</f>
        <v>#VALUE!</v>
      </c>
      <c r="V139" s="19" t="e">
        <f>#VALUE!</f>
        <v>#VALUE!</v>
      </c>
      <c r="W139" s="18" t="e">
        <f>#VALUE!</f>
        <v>#VALUE!</v>
      </c>
      <c r="X139" s="19" t="e">
        <f>#VALUE!</f>
        <v>#VALUE!</v>
      </c>
      <c r="Y139" s="20" t="e">
        <f>#VALUE!</f>
        <v>#VALUE!</v>
      </c>
      <c r="Z139" s="19" t="e">
        <f>#VALUE!</f>
        <v>#VALUE!</v>
      </c>
      <c r="AA139" s="19" t="e">
        <f>#VALUE!</f>
        <v>#VALUE!</v>
      </c>
      <c r="AB139" s="16" t="e">
        <f>#VALUE!</f>
        <v>#VALUE!</v>
      </c>
      <c r="AC139" s="16" t="e">
        <f>#VALUE!</f>
        <v>#VALUE!</v>
      </c>
      <c r="AD139" s="17"/>
    </row>
    <row r="140" spans="1:30">
      <c r="A140" s="28">
        <v>40</v>
      </c>
      <c r="B140" s="26" t="e">
        <f>#VALUE!</f>
        <v>#VALUE!</v>
      </c>
      <c r="C140" s="19" t="e">
        <f>#VALUE!</f>
        <v>#VALUE!</v>
      </c>
      <c r="D140" s="19" t="e">
        <f>#VALUE!</f>
        <v>#VALUE!</v>
      </c>
      <c r="E140" s="19" t="e">
        <f>#VALUE!</f>
        <v>#VALUE!</v>
      </c>
      <c r="F140" s="19" t="e">
        <f>#VALUE!</f>
        <v>#VALUE!</v>
      </c>
      <c r="G140" s="19" t="e">
        <f>#VALUE!</f>
        <v>#VALUE!</v>
      </c>
      <c r="H140" s="19" t="e">
        <f>#VALUE!</f>
        <v>#VALUE!</v>
      </c>
      <c r="I140" s="21" t="e">
        <f>#VALUE!</f>
        <v>#VALUE!</v>
      </c>
      <c r="J140" s="26" t="e">
        <f>#VALUE!</f>
        <v>#VALUE!</v>
      </c>
      <c r="K140" s="29" t="e">
        <f>#VALUE!</f>
        <v>#VALUE!</v>
      </c>
      <c r="L140" s="18" t="e">
        <f>#VALUE!</f>
        <v>#VALUE!</v>
      </c>
      <c r="M140" s="18" t="e">
        <f>#VALUE!</f>
        <v>#VALUE!</v>
      </c>
      <c r="N140" s="18" t="e">
        <f>#VALUE!</f>
        <v>#VALUE!</v>
      </c>
      <c r="O140" s="18" t="e">
        <f>#VALUE!</f>
        <v>#VALUE!</v>
      </c>
      <c r="P140" s="18" t="e">
        <f>#VALUE!</f>
        <v>#VALUE!</v>
      </c>
      <c r="Q140" s="18" t="e">
        <f>#VALUE!</f>
        <v>#VALUE!</v>
      </c>
      <c r="R140" s="18" t="e">
        <f>#VALUE!</f>
        <v>#VALUE!</v>
      </c>
      <c r="S140" s="18" t="e">
        <f>#VALUE!</f>
        <v>#VALUE!</v>
      </c>
      <c r="T140" s="19" t="e">
        <f>#VALUE!</f>
        <v>#VALUE!</v>
      </c>
      <c r="U140" s="19" t="e">
        <f>#VALUE!</f>
        <v>#VALUE!</v>
      </c>
      <c r="V140" s="19" t="e">
        <f>#VALUE!</f>
        <v>#VALUE!</v>
      </c>
      <c r="W140" s="18" t="e">
        <f>#VALUE!</f>
        <v>#VALUE!</v>
      </c>
      <c r="X140" s="19" t="e">
        <f>#VALUE!</f>
        <v>#VALUE!</v>
      </c>
      <c r="Y140" s="20" t="e">
        <f>#VALUE!</f>
        <v>#VALUE!</v>
      </c>
      <c r="Z140" s="19" t="e">
        <f>#VALUE!</f>
        <v>#VALUE!</v>
      </c>
      <c r="AA140" s="19" t="e">
        <f>#VALUE!</f>
        <v>#VALUE!</v>
      </c>
      <c r="AB140" s="16" t="e">
        <f>#VALUE!</f>
        <v>#VALUE!</v>
      </c>
      <c r="AC140" s="16" t="e">
        <f>#VALUE!</f>
        <v>#VALUE!</v>
      </c>
      <c r="AD140" s="17"/>
    </row>
    <row r="141" spans="1:30">
      <c r="A141" s="28">
        <v>41</v>
      </c>
      <c r="B141" s="26" t="e">
        <f>#VALUE!</f>
        <v>#VALUE!</v>
      </c>
      <c r="C141" s="19" t="e">
        <f>#VALUE!</f>
        <v>#VALUE!</v>
      </c>
      <c r="D141" s="19" t="e">
        <f>#VALUE!</f>
        <v>#VALUE!</v>
      </c>
      <c r="E141" s="19" t="e">
        <f>#VALUE!</f>
        <v>#VALUE!</v>
      </c>
      <c r="F141" s="19" t="e">
        <f>#VALUE!</f>
        <v>#VALUE!</v>
      </c>
      <c r="G141" s="19" t="e">
        <f>#VALUE!</f>
        <v>#VALUE!</v>
      </c>
      <c r="H141" s="19" t="e">
        <f>#VALUE!</f>
        <v>#VALUE!</v>
      </c>
      <c r="I141" s="21" t="e">
        <f>#VALUE!</f>
        <v>#VALUE!</v>
      </c>
      <c r="J141" s="26" t="e">
        <f>#VALUE!</f>
        <v>#VALUE!</v>
      </c>
      <c r="K141" s="29" t="e">
        <f>#VALUE!</f>
        <v>#VALUE!</v>
      </c>
      <c r="L141" s="18" t="e">
        <f>#VALUE!</f>
        <v>#VALUE!</v>
      </c>
      <c r="M141" s="18" t="e">
        <f>#VALUE!</f>
        <v>#VALUE!</v>
      </c>
      <c r="N141" s="18" t="e">
        <f>#VALUE!</f>
        <v>#VALUE!</v>
      </c>
      <c r="O141" s="18" t="e">
        <f>#VALUE!</f>
        <v>#VALUE!</v>
      </c>
      <c r="P141" s="18" t="e">
        <f>#VALUE!</f>
        <v>#VALUE!</v>
      </c>
      <c r="Q141" s="18" t="e">
        <f>#VALUE!</f>
        <v>#VALUE!</v>
      </c>
      <c r="R141" s="18" t="e">
        <f>#VALUE!</f>
        <v>#VALUE!</v>
      </c>
      <c r="S141" s="18" t="e">
        <f>#VALUE!</f>
        <v>#VALUE!</v>
      </c>
      <c r="T141" s="19" t="e">
        <f>#VALUE!</f>
        <v>#VALUE!</v>
      </c>
      <c r="U141" s="19" t="e">
        <f>#VALUE!</f>
        <v>#VALUE!</v>
      </c>
      <c r="V141" s="19" t="e">
        <f>#VALUE!</f>
        <v>#VALUE!</v>
      </c>
      <c r="W141" s="18" t="e">
        <f>#VALUE!</f>
        <v>#VALUE!</v>
      </c>
      <c r="X141" s="19" t="e">
        <f>#VALUE!</f>
        <v>#VALUE!</v>
      </c>
      <c r="Y141" s="20" t="e">
        <f>#VALUE!</f>
        <v>#VALUE!</v>
      </c>
      <c r="Z141" s="19" t="e">
        <f>#VALUE!</f>
        <v>#VALUE!</v>
      </c>
      <c r="AA141" s="19" t="e">
        <f>#VALUE!</f>
        <v>#VALUE!</v>
      </c>
      <c r="AB141" s="16" t="e">
        <f>#VALUE!</f>
        <v>#VALUE!</v>
      </c>
      <c r="AC141" s="16" t="e">
        <f>#VALUE!</f>
        <v>#VALUE!</v>
      </c>
      <c r="AD141" s="17"/>
    </row>
    <row r="142" spans="1:30">
      <c r="A142" s="28">
        <v>42</v>
      </c>
      <c r="B142" s="26" t="e">
        <f>#VALUE!</f>
        <v>#VALUE!</v>
      </c>
      <c r="C142" s="19" t="e">
        <f>#VALUE!</f>
        <v>#VALUE!</v>
      </c>
      <c r="D142" s="19" t="e">
        <f>#VALUE!</f>
        <v>#VALUE!</v>
      </c>
      <c r="E142" s="19" t="e">
        <f>#VALUE!</f>
        <v>#VALUE!</v>
      </c>
      <c r="F142" s="19" t="e">
        <f>#VALUE!</f>
        <v>#VALUE!</v>
      </c>
      <c r="G142" s="19" t="e">
        <f>#VALUE!</f>
        <v>#VALUE!</v>
      </c>
      <c r="H142" s="19" t="e">
        <f>#VALUE!</f>
        <v>#VALUE!</v>
      </c>
      <c r="I142" s="21" t="e">
        <f>#VALUE!</f>
        <v>#VALUE!</v>
      </c>
      <c r="J142" s="26" t="e">
        <f>#VALUE!</f>
        <v>#VALUE!</v>
      </c>
      <c r="K142" s="29" t="e">
        <f>#VALUE!</f>
        <v>#VALUE!</v>
      </c>
      <c r="L142" s="18" t="e">
        <f>#VALUE!</f>
        <v>#VALUE!</v>
      </c>
      <c r="M142" s="18" t="e">
        <f>#VALUE!</f>
        <v>#VALUE!</v>
      </c>
      <c r="N142" s="18" t="e">
        <f>#VALUE!</f>
        <v>#VALUE!</v>
      </c>
      <c r="O142" s="18" t="e">
        <f>#VALUE!</f>
        <v>#VALUE!</v>
      </c>
      <c r="P142" s="18" t="e">
        <f>#VALUE!</f>
        <v>#VALUE!</v>
      </c>
      <c r="Q142" s="18" t="e">
        <f>#VALUE!</f>
        <v>#VALUE!</v>
      </c>
      <c r="R142" s="18" t="e">
        <f>#VALUE!</f>
        <v>#VALUE!</v>
      </c>
      <c r="S142" s="18" t="e">
        <f>#VALUE!</f>
        <v>#VALUE!</v>
      </c>
      <c r="T142" s="19" t="e">
        <f>#VALUE!</f>
        <v>#VALUE!</v>
      </c>
      <c r="U142" s="19" t="e">
        <f>#VALUE!</f>
        <v>#VALUE!</v>
      </c>
      <c r="V142" s="19" t="e">
        <f>#VALUE!</f>
        <v>#VALUE!</v>
      </c>
      <c r="W142" s="18" t="e">
        <f>#VALUE!</f>
        <v>#VALUE!</v>
      </c>
      <c r="X142" s="19" t="e">
        <f>#VALUE!</f>
        <v>#VALUE!</v>
      </c>
      <c r="Y142" s="20" t="e">
        <f>#VALUE!</f>
        <v>#VALUE!</v>
      </c>
      <c r="Z142" s="19" t="e">
        <f>#VALUE!</f>
        <v>#VALUE!</v>
      </c>
      <c r="AA142" s="19" t="e">
        <f>#VALUE!</f>
        <v>#VALUE!</v>
      </c>
      <c r="AB142" s="16" t="e">
        <f>#VALUE!</f>
        <v>#VALUE!</v>
      </c>
      <c r="AC142" s="16" t="e">
        <f>#VALUE!</f>
        <v>#VALUE!</v>
      </c>
      <c r="AD142" s="17"/>
    </row>
    <row r="143" spans="1:30">
      <c r="A143" s="28">
        <v>43</v>
      </c>
      <c r="B143" s="26" t="e">
        <f>#VALUE!</f>
        <v>#VALUE!</v>
      </c>
      <c r="C143" s="19" t="e">
        <f>#VALUE!</f>
        <v>#VALUE!</v>
      </c>
      <c r="D143" s="19" t="e">
        <f>#VALUE!</f>
        <v>#VALUE!</v>
      </c>
      <c r="E143" s="19" t="e">
        <f>#VALUE!</f>
        <v>#VALUE!</v>
      </c>
      <c r="F143" s="19" t="e">
        <f>#VALUE!</f>
        <v>#VALUE!</v>
      </c>
      <c r="G143" s="19" t="e">
        <f>#VALUE!</f>
        <v>#VALUE!</v>
      </c>
      <c r="H143" s="19" t="e">
        <f>#VALUE!</f>
        <v>#VALUE!</v>
      </c>
      <c r="I143" s="21" t="e">
        <f>#VALUE!</f>
        <v>#VALUE!</v>
      </c>
      <c r="J143" s="26" t="e">
        <f>#VALUE!</f>
        <v>#VALUE!</v>
      </c>
      <c r="K143" s="29" t="e">
        <f>#VALUE!</f>
        <v>#VALUE!</v>
      </c>
      <c r="L143" s="18" t="e">
        <f>#VALUE!</f>
        <v>#VALUE!</v>
      </c>
      <c r="M143" s="18" t="e">
        <f>#VALUE!</f>
        <v>#VALUE!</v>
      </c>
      <c r="N143" s="18" t="e">
        <f>#VALUE!</f>
        <v>#VALUE!</v>
      </c>
      <c r="O143" s="18" t="e">
        <f>#VALUE!</f>
        <v>#VALUE!</v>
      </c>
      <c r="P143" s="18" t="e">
        <f>#VALUE!</f>
        <v>#VALUE!</v>
      </c>
      <c r="Q143" s="18" t="e">
        <f>#VALUE!</f>
        <v>#VALUE!</v>
      </c>
      <c r="R143" s="18" t="e">
        <f>#VALUE!</f>
        <v>#VALUE!</v>
      </c>
      <c r="S143" s="18" t="e">
        <f>#VALUE!</f>
        <v>#VALUE!</v>
      </c>
      <c r="T143" s="19" t="e">
        <f>#VALUE!</f>
        <v>#VALUE!</v>
      </c>
      <c r="U143" s="19" t="e">
        <f>#VALUE!</f>
        <v>#VALUE!</v>
      </c>
      <c r="V143" s="19" t="e">
        <f>#VALUE!</f>
        <v>#VALUE!</v>
      </c>
      <c r="W143" s="18" t="e">
        <f>#VALUE!</f>
        <v>#VALUE!</v>
      </c>
      <c r="X143" s="19" t="e">
        <f>#VALUE!</f>
        <v>#VALUE!</v>
      </c>
      <c r="Y143" s="20" t="e">
        <f>#VALUE!</f>
        <v>#VALUE!</v>
      </c>
      <c r="Z143" s="19" t="e">
        <f>#VALUE!</f>
        <v>#VALUE!</v>
      </c>
      <c r="AA143" s="19" t="e">
        <f>#VALUE!</f>
        <v>#VALUE!</v>
      </c>
      <c r="AB143" s="16" t="e">
        <f>#VALUE!</f>
        <v>#VALUE!</v>
      </c>
      <c r="AC143" s="16" t="e">
        <f>#VALUE!</f>
        <v>#VALUE!</v>
      </c>
      <c r="AD143" s="17"/>
    </row>
    <row r="144" spans="1:30">
      <c r="A144" s="28">
        <v>44</v>
      </c>
      <c r="B144" s="26" t="e">
        <f>#VALUE!</f>
        <v>#VALUE!</v>
      </c>
      <c r="C144" s="19" t="e">
        <f>#VALUE!</f>
        <v>#VALUE!</v>
      </c>
      <c r="D144" s="19" t="e">
        <f>#VALUE!</f>
        <v>#VALUE!</v>
      </c>
      <c r="E144" s="19" t="e">
        <f>#VALUE!</f>
        <v>#VALUE!</v>
      </c>
      <c r="F144" s="19" t="e">
        <f>#VALUE!</f>
        <v>#VALUE!</v>
      </c>
      <c r="G144" s="19" t="e">
        <f>#VALUE!</f>
        <v>#VALUE!</v>
      </c>
      <c r="H144" s="19" t="e">
        <f>#VALUE!</f>
        <v>#VALUE!</v>
      </c>
      <c r="I144" s="21" t="e">
        <f>#VALUE!</f>
        <v>#VALUE!</v>
      </c>
      <c r="J144" s="26" t="e">
        <f>#VALUE!</f>
        <v>#VALUE!</v>
      </c>
      <c r="K144" s="29" t="e">
        <f>#VALUE!</f>
        <v>#VALUE!</v>
      </c>
      <c r="L144" s="18" t="e">
        <f>#VALUE!</f>
        <v>#VALUE!</v>
      </c>
      <c r="M144" s="18" t="e">
        <f>#VALUE!</f>
        <v>#VALUE!</v>
      </c>
      <c r="N144" s="18" t="e">
        <f>#VALUE!</f>
        <v>#VALUE!</v>
      </c>
      <c r="O144" s="18" t="e">
        <f>#VALUE!</f>
        <v>#VALUE!</v>
      </c>
      <c r="P144" s="18" t="e">
        <f>#VALUE!</f>
        <v>#VALUE!</v>
      </c>
      <c r="Q144" s="18" t="e">
        <f>#VALUE!</f>
        <v>#VALUE!</v>
      </c>
      <c r="R144" s="18" t="e">
        <f>#VALUE!</f>
        <v>#VALUE!</v>
      </c>
      <c r="S144" s="18" t="e">
        <f>#VALUE!</f>
        <v>#VALUE!</v>
      </c>
      <c r="T144" s="19" t="e">
        <f>#VALUE!</f>
        <v>#VALUE!</v>
      </c>
      <c r="U144" s="19" t="e">
        <f>#VALUE!</f>
        <v>#VALUE!</v>
      </c>
      <c r="V144" s="19" t="e">
        <f>#VALUE!</f>
        <v>#VALUE!</v>
      </c>
      <c r="W144" s="18" t="e">
        <f>#VALUE!</f>
        <v>#VALUE!</v>
      </c>
      <c r="X144" s="19" t="e">
        <f>#VALUE!</f>
        <v>#VALUE!</v>
      </c>
      <c r="Y144" s="20" t="e">
        <f>#VALUE!</f>
        <v>#VALUE!</v>
      </c>
      <c r="Z144" s="19" t="e">
        <f>#VALUE!</f>
        <v>#VALUE!</v>
      </c>
      <c r="AA144" s="19" t="e">
        <f>#VALUE!</f>
        <v>#VALUE!</v>
      </c>
      <c r="AB144" s="16" t="e">
        <f>#VALUE!</f>
        <v>#VALUE!</v>
      </c>
      <c r="AC144" s="16" t="e">
        <f>#VALUE!</f>
        <v>#VALUE!</v>
      </c>
      <c r="AD144" s="17"/>
    </row>
    <row r="145" spans="1:30">
      <c r="A145" s="28">
        <v>45</v>
      </c>
      <c r="B145" s="26" t="e">
        <f>#VALUE!</f>
        <v>#VALUE!</v>
      </c>
      <c r="C145" s="19" t="e">
        <f>#VALUE!</f>
        <v>#VALUE!</v>
      </c>
      <c r="D145" s="19" t="e">
        <f>#VALUE!</f>
        <v>#VALUE!</v>
      </c>
      <c r="E145" s="19" t="e">
        <f>#VALUE!</f>
        <v>#VALUE!</v>
      </c>
      <c r="F145" s="19" t="e">
        <f>#VALUE!</f>
        <v>#VALUE!</v>
      </c>
      <c r="G145" s="19" t="e">
        <f>#VALUE!</f>
        <v>#VALUE!</v>
      </c>
      <c r="H145" s="19" t="e">
        <f>#VALUE!</f>
        <v>#VALUE!</v>
      </c>
      <c r="I145" s="21" t="e">
        <f>#VALUE!</f>
        <v>#VALUE!</v>
      </c>
      <c r="J145" s="26" t="e">
        <f>#VALUE!</f>
        <v>#VALUE!</v>
      </c>
      <c r="K145" s="29" t="e">
        <f>#VALUE!</f>
        <v>#VALUE!</v>
      </c>
      <c r="L145" s="18" t="e">
        <f>#VALUE!</f>
        <v>#VALUE!</v>
      </c>
      <c r="M145" s="18" t="e">
        <f>#VALUE!</f>
        <v>#VALUE!</v>
      </c>
      <c r="N145" s="18" t="e">
        <f>#VALUE!</f>
        <v>#VALUE!</v>
      </c>
      <c r="O145" s="18" t="e">
        <f>#VALUE!</f>
        <v>#VALUE!</v>
      </c>
      <c r="P145" s="18" t="e">
        <f>#VALUE!</f>
        <v>#VALUE!</v>
      </c>
      <c r="Q145" s="18" t="e">
        <f>#VALUE!</f>
        <v>#VALUE!</v>
      </c>
      <c r="R145" s="18" t="e">
        <f>#VALUE!</f>
        <v>#VALUE!</v>
      </c>
      <c r="S145" s="18" t="e">
        <f>#VALUE!</f>
        <v>#VALUE!</v>
      </c>
      <c r="T145" s="19" t="e">
        <f>#VALUE!</f>
        <v>#VALUE!</v>
      </c>
      <c r="U145" s="19" t="e">
        <f>#VALUE!</f>
        <v>#VALUE!</v>
      </c>
      <c r="V145" s="19" t="e">
        <f>#VALUE!</f>
        <v>#VALUE!</v>
      </c>
      <c r="W145" s="18" t="e">
        <f>#VALUE!</f>
        <v>#VALUE!</v>
      </c>
      <c r="X145" s="19" t="e">
        <f>#VALUE!</f>
        <v>#VALUE!</v>
      </c>
      <c r="Y145" s="20" t="e">
        <f>#VALUE!</f>
        <v>#VALUE!</v>
      </c>
      <c r="Z145" s="19" t="e">
        <f>#VALUE!</f>
        <v>#VALUE!</v>
      </c>
      <c r="AA145" s="19" t="e">
        <f>#VALUE!</f>
        <v>#VALUE!</v>
      </c>
      <c r="AB145" s="16" t="e">
        <f>#VALUE!</f>
        <v>#VALUE!</v>
      </c>
      <c r="AC145" s="16" t="e">
        <f>#VALUE!</f>
        <v>#VALUE!</v>
      </c>
      <c r="AD145" s="17"/>
    </row>
    <row r="146" spans="1:30">
      <c r="A146" s="28">
        <v>46</v>
      </c>
      <c r="B146" s="26" t="e">
        <f>#VALUE!</f>
        <v>#VALUE!</v>
      </c>
      <c r="C146" s="19" t="e">
        <f>#VALUE!</f>
        <v>#VALUE!</v>
      </c>
      <c r="D146" s="19" t="e">
        <f>#VALUE!</f>
        <v>#VALUE!</v>
      </c>
      <c r="E146" s="19" t="e">
        <f>#VALUE!</f>
        <v>#VALUE!</v>
      </c>
      <c r="F146" s="19" t="e">
        <f>#VALUE!</f>
        <v>#VALUE!</v>
      </c>
      <c r="G146" s="19" t="e">
        <f>#VALUE!</f>
        <v>#VALUE!</v>
      </c>
      <c r="H146" s="19" t="e">
        <f>#VALUE!</f>
        <v>#VALUE!</v>
      </c>
      <c r="I146" s="21" t="e">
        <f>#VALUE!</f>
        <v>#VALUE!</v>
      </c>
      <c r="J146" s="26" t="e">
        <f>#VALUE!</f>
        <v>#VALUE!</v>
      </c>
      <c r="K146" s="29" t="e">
        <f>#VALUE!</f>
        <v>#VALUE!</v>
      </c>
      <c r="L146" s="18" t="e">
        <f>#VALUE!</f>
        <v>#VALUE!</v>
      </c>
      <c r="M146" s="18" t="e">
        <f>#VALUE!</f>
        <v>#VALUE!</v>
      </c>
      <c r="N146" s="18" t="e">
        <f>#VALUE!</f>
        <v>#VALUE!</v>
      </c>
      <c r="O146" s="18" t="e">
        <f>#VALUE!</f>
        <v>#VALUE!</v>
      </c>
      <c r="P146" s="18" t="e">
        <f>#VALUE!</f>
        <v>#VALUE!</v>
      </c>
      <c r="Q146" s="18" t="e">
        <f>#VALUE!</f>
        <v>#VALUE!</v>
      </c>
      <c r="R146" s="18" t="e">
        <f>#VALUE!</f>
        <v>#VALUE!</v>
      </c>
      <c r="S146" s="18" t="e">
        <f>#VALUE!</f>
        <v>#VALUE!</v>
      </c>
      <c r="T146" s="19" t="e">
        <f>#VALUE!</f>
        <v>#VALUE!</v>
      </c>
      <c r="U146" s="19" t="e">
        <f>#VALUE!</f>
        <v>#VALUE!</v>
      </c>
      <c r="V146" s="19" t="e">
        <f>#VALUE!</f>
        <v>#VALUE!</v>
      </c>
      <c r="W146" s="18" t="e">
        <f>#VALUE!</f>
        <v>#VALUE!</v>
      </c>
      <c r="X146" s="19" t="e">
        <f>#VALUE!</f>
        <v>#VALUE!</v>
      </c>
      <c r="Y146" s="20" t="e">
        <f>#VALUE!</f>
        <v>#VALUE!</v>
      </c>
      <c r="Z146" s="19" t="e">
        <f>#VALUE!</f>
        <v>#VALUE!</v>
      </c>
      <c r="AA146" s="19" t="e">
        <f>#VALUE!</f>
        <v>#VALUE!</v>
      </c>
      <c r="AB146" s="16" t="e">
        <f>#VALUE!</f>
        <v>#VALUE!</v>
      </c>
      <c r="AC146" s="16" t="e">
        <f>#VALUE!</f>
        <v>#VALUE!</v>
      </c>
      <c r="AD146" s="17"/>
    </row>
    <row r="147" spans="1:30">
      <c r="A147" s="28">
        <v>47</v>
      </c>
      <c r="B147" s="26" t="e">
        <f>#VALUE!</f>
        <v>#VALUE!</v>
      </c>
      <c r="C147" s="19" t="e">
        <f>#VALUE!</f>
        <v>#VALUE!</v>
      </c>
      <c r="D147" s="19" t="e">
        <f>#VALUE!</f>
        <v>#VALUE!</v>
      </c>
      <c r="E147" s="19" t="e">
        <f>#VALUE!</f>
        <v>#VALUE!</v>
      </c>
      <c r="F147" s="19" t="e">
        <f>#VALUE!</f>
        <v>#VALUE!</v>
      </c>
      <c r="G147" s="19" t="e">
        <f>#VALUE!</f>
        <v>#VALUE!</v>
      </c>
      <c r="H147" s="19" t="e">
        <f>#VALUE!</f>
        <v>#VALUE!</v>
      </c>
      <c r="I147" s="21" t="e">
        <f>#VALUE!</f>
        <v>#VALUE!</v>
      </c>
      <c r="J147" s="26" t="e">
        <f>#VALUE!</f>
        <v>#VALUE!</v>
      </c>
      <c r="K147" s="29" t="e">
        <f>#VALUE!</f>
        <v>#VALUE!</v>
      </c>
      <c r="L147" s="18" t="e">
        <f>#VALUE!</f>
        <v>#VALUE!</v>
      </c>
      <c r="M147" s="18" t="e">
        <f>#VALUE!</f>
        <v>#VALUE!</v>
      </c>
      <c r="N147" s="18" t="e">
        <f>#VALUE!</f>
        <v>#VALUE!</v>
      </c>
      <c r="O147" s="18" t="e">
        <f>#VALUE!</f>
        <v>#VALUE!</v>
      </c>
      <c r="P147" s="18" t="e">
        <f>#VALUE!</f>
        <v>#VALUE!</v>
      </c>
      <c r="Q147" s="18" t="e">
        <f>#VALUE!</f>
        <v>#VALUE!</v>
      </c>
      <c r="R147" s="18" t="e">
        <f>#VALUE!</f>
        <v>#VALUE!</v>
      </c>
      <c r="S147" s="18" t="e">
        <f>#VALUE!</f>
        <v>#VALUE!</v>
      </c>
      <c r="T147" s="19" t="e">
        <f>#VALUE!</f>
        <v>#VALUE!</v>
      </c>
      <c r="U147" s="19" t="e">
        <f>#VALUE!</f>
        <v>#VALUE!</v>
      </c>
      <c r="V147" s="19" t="e">
        <f>#VALUE!</f>
        <v>#VALUE!</v>
      </c>
      <c r="W147" s="18" t="e">
        <f>#VALUE!</f>
        <v>#VALUE!</v>
      </c>
      <c r="X147" s="19" t="e">
        <f>#VALUE!</f>
        <v>#VALUE!</v>
      </c>
      <c r="Y147" s="20" t="e">
        <f>#VALUE!</f>
        <v>#VALUE!</v>
      </c>
      <c r="Z147" s="19" t="e">
        <f>#VALUE!</f>
        <v>#VALUE!</v>
      </c>
      <c r="AA147" s="19" t="e">
        <f>#VALUE!</f>
        <v>#VALUE!</v>
      </c>
      <c r="AB147" s="16" t="e">
        <f>#VALUE!</f>
        <v>#VALUE!</v>
      </c>
      <c r="AC147" s="16" t="e">
        <f>#VALUE!</f>
        <v>#VALUE!</v>
      </c>
      <c r="AD147" s="17"/>
    </row>
    <row r="148" spans="1:30">
      <c r="A148" s="28">
        <v>48</v>
      </c>
      <c r="B148" s="26" t="e">
        <f>#VALUE!</f>
        <v>#VALUE!</v>
      </c>
      <c r="C148" s="19" t="e">
        <f>#VALUE!</f>
        <v>#VALUE!</v>
      </c>
      <c r="D148" s="19" t="e">
        <f>#VALUE!</f>
        <v>#VALUE!</v>
      </c>
      <c r="E148" s="19" t="e">
        <f>#VALUE!</f>
        <v>#VALUE!</v>
      </c>
      <c r="F148" s="19" t="e">
        <f>#VALUE!</f>
        <v>#VALUE!</v>
      </c>
      <c r="G148" s="19" t="e">
        <f>#VALUE!</f>
        <v>#VALUE!</v>
      </c>
      <c r="H148" s="19" t="e">
        <f>#VALUE!</f>
        <v>#VALUE!</v>
      </c>
      <c r="I148" s="21" t="e">
        <f>#VALUE!</f>
        <v>#VALUE!</v>
      </c>
      <c r="J148" s="26" t="e">
        <f>#VALUE!</f>
        <v>#VALUE!</v>
      </c>
      <c r="K148" s="29" t="e">
        <f>#VALUE!</f>
        <v>#VALUE!</v>
      </c>
      <c r="L148" s="18" t="e">
        <f>#VALUE!</f>
        <v>#VALUE!</v>
      </c>
      <c r="M148" s="18" t="e">
        <f>#VALUE!</f>
        <v>#VALUE!</v>
      </c>
      <c r="N148" s="18" t="e">
        <f>#VALUE!</f>
        <v>#VALUE!</v>
      </c>
      <c r="O148" s="18" t="e">
        <f>#VALUE!</f>
        <v>#VALUE!</v>
      </c>
      <c r="P148" s="18" t="e">
        <f>#VALUE!</f>
        <v>#VALUE!</v>
      </c>
      <c r="Q148" s="18" t="e">
        <f>#VALUE!</f>
        <v>#VALUE!</v>
      </c>
      <c r="R148" s="18" t="e">
        <f>#VALUE!</f>
        <v>#VALUE!</v>
      </c>
      <c r="S148" s="18" t="e">
        <f>#VALUE!</f>
        <v>#VALUE!</v>
      </c>
      <c r="T148" s="19" t="e">
        <f>#VALUE!</f>
        <v>#VALUE!</v>
      </c>
      <c r="U148" s="19" t="e">
        <f>#VALUE!</f>
        <v>#VALUE!</v>
      </c>
      <c r="V148" s="19" t="e">
        <f>#VALUE!</f>
        <v>#VALUE!</v>
      </c>
      <c r="W148" s="18" t="e">
        <f>#VALUE!</f>
        <v>#VALUE!</v>
      </c>
      <c r="X148" s="19" t="e">
        <f>#VALUE!</f>
        <v>#VALUE!</v>
      </c>
      <c r="Y148" s="20" t="e">
        <f>#VALUE!</f>
        <v>#VALUE!</v>
      </c>
      <c r="Z148" s="19" t="e">
        <f>#VALUE!</f>
        <v>#VALUE!</v>
      </c>
      <c r="AA148" s="19" t="e">
        <f>#VALUE!</f>
        <v>#VALUE!</v>
      </c>
      <c r="AB148" s="16" t="e">
        <f>#VALUE!</f>
        <v>#VALUE!</v>
      </c>
      <c r="AC148" s="16" t="e">
        <f>#VALUE!</f>
        <v>#VALUE!</v>
      </c>
      <c r="AD148" s="17"/>
    </row>
    <row r="149" spans="1:30">
      <c r="A149" s="28">
        <v>49</v>
      </c>
      <c r="B149" s="26" t="e">
        <f>#VALUE!</f>
        <v>#VALUE!</v>
      </c>
      <c r="C149" s="19" t="e">
        <f>#VALUE!</f>
        <v>#VALUE!</v>
      </c>
      <c r="D149" s="19" t="e">
        <f>#VALUE!</f>
        <v>#VALUE!</v>
      </c>
      <c r="E149" s="19" t="e">
        <f>#VALUE!</f>
        <v>#VALUE!</v>
      </c>
      <c r="F149" s="19" t="e">
        <f>#VALUE!</f>
        <v>#VALUE!</v>
      </c>
      <c r="G149" s="19" t="e">
        <f>#VALUE!</f>
        <v>#VALUE!</v>
      </c>
      <c r="H149" s="19" t="e">
        <f>#VALUE!</f>
        <v>#VALUE!</v>
      </c>
      <c r="I149" s="21" t="e">
        <f>#VALUE!</f>
        <v>#VALUE!</v>
      </c>
      <c r="J149" s="26" t="e">
        <f>#VALUE!</f>
        <v>#VALUE!</v>
      </c>
      <c r="K149" s="29" t="e">
        <f>#VALUE!</f>
        <v>#VALUE!</v>
      </c>
      <c r="L149" s="18" t="e">
        <f>#VALUE!</f>
        <v>#VALUE!</v>
      </c>
      <c r="M149" s="18" t="e">
        <f>#VALUE!</f>
        <v>#VALUE!</v>
      </c>
      <c r="N149" s="18" t="e">
        <f>#VALUE!</f>
        <v>#VALUE!</v>
      </c>
      <c r="O149" s="18" t="e">
        <f>#VALUE!</f>
        <v>#VALUE!</v>
      </c>
      <c r="P149" s="18" t="e">
        <f>#VALUE!</f>
        <v>#VALUE!</v>
      </c>
      <c r="Q149" s="18" t="e">
        <f>#VALUE!</f>
        <v>#VALUE!</v>
      </c>
      <c r="R149" s="18" t="e">
        <f>#VALUE!</f>
        <v>#VALUE!</v>
      </c>
      <c r="S149" s="18" t="e">
        <f>#VALUE!</f>
        <v>#VALUE!</v>
      </c>
      <c r="T149" s="19" t="e">
        <f>#VALUE!</f>
        <v>#VALUE!</v>
      </c>
      <c r="U149" s="19" t="e">
        <f>#VALUE!</f>
        <v>#VALUE!</v>
      </c>
      <c r="V149" s="19" t="e">
        <f>#VALUE!</f>
        <v>#VALUE!</v>
      </c>
      <c r="W149" s="18" t="e">
        <f>#VALUE!</f>
        <v>#VALUE!</v>
      </c>
      <c r="X149" s="19" t="e">
        <f>#VALUE!</f>
        <v>#VALUE!</v>
      </c>
      <c r="Y149" s="20" t="e">
        <f>#VALUE!</f>
        <v>#VALUE!</v>
      </c>
      <c r="Z149" s="19" t="e">
        <f>#VALUE!</f>
        <v>#VALUE!</v>
      </c>
      <c r="AA149" s="19" t="e">
        <f>#VALUE!</f>
        <v>#VALUE!</v>
      </c>
      <c r="AB149" s="16" t="e">
        <f>#VALUE!</f>
        <v>#VALUE!</v>
      </c>
      <c r="AC149" s="16" t="e">
        <f>#VALUE!</f>
        <v>#VALUE!</v>
      </c>
      <c r="AD149" s="17"/>
    </row>
    <row r="150" spans="1:30">
      <c r="A150" s="28">
        <v>50</v>
      </c>
      <c r="B150" s="26" t="e">
        <f>#VALUE!</f>
        <v>#VALUE!</v>
      </c>
      <c r="C150" s="19" t="e">
        <f>#VALUE!</f>
        <v>#VALUE!</v>
      </c>
      <c r="D150" s="19" t="e">
        <f>#VALUE!</f>
        <v>#VALUE!</v>
      </c>
      <c r="E150" s="19" t="e">
        <f>#VALUE!</f>
        <v>#VALUE!</v>
      </c>
      <c r="F150" s="19" t="e">
        <f>#VALUE!</f>
        <v>#VALUE!</v>
      </c>
      <c r="G150" s="19" t="e">
        <f>#VALUE!</f>
        <v>#VALUE!</v>
      </c>
      <c r="H150" s="19" t="e">
        <f>#VALUE!</f>
        <v>#VALUE!</v>
      </c>
      <c r="I150" s="21" t="e">
        <f>#VALUE!</f>
        <v>#VALUE!</v>
      </c>
      <c r="J150" s="26" t="e">
        <f>#VALUE!</f>
        <v>#VALUE!</v>
      </c>
      <c r="K150" s="29" t="e">
        <f>#VALUE!</f>
        <v>#VALUE!</v>
      </c>
      <c r="L150" s="18" t="e">
        <f>#VALUE!</f>
        <v>#VALUE!</v>
      </c>
      <c r="M150" s="18" t="e">
        <f>#VALUE!</f>
        <v>#VALUE!</v>
      </c>
      <c r="N150" s="18" t="e">
        <f>#VALUE!</f>
        <v>#VALUE!</v>
      </c>
      <c r="O150" s="18" t="e">
        <f>#VALUE!</f>
        <v>#VALUE!</v>
      </c>
      <c r="P150" s="18" t="e">
        <f>#VALUE!</f>
        <v>#VALUE!</v>
      </c>
      <c r="Q150" s="18" t="e">
        <f>#VALUE!</f>
        <v>#VALUE!</v>
      </c>
      <c r="R150" s="18" t="e">
        <f>#VALUE!</f>
        <v>#VALUE!</v>
      </c>
      <c r="S150" s="18" t="e">
        <f>#VALUE!</f>
        <v>#VALUE!</v>
      </c>
      <c r="T150" s="19" t="e">
        <f>#VALUE!</f>
        <v>#VALUE!</v>
      </c>
      <c r="U150" s="19" t="e">
        <f>#VALUE!</f>
        <v>#VALUE!</v>
      </c>
      <c r="V150" s="19" t="e">
        <f>#VALUE!</f>
        <v>#VALUE!</v>
      </c>
      <c r="W150" s="18" t="e">
        <f>#VALUE!</f>
        <v>#VALUE!</v>
      </c>
      <c r="X150" s="19" t="e">
        <f>#VALUE!</f>
        <v>#VALUE!</v>
      </c>
      <c r="Y150" s="20" t="e">
        <f>#VALUE!</f>
        <v>#VALUE!</v>
      </c>
      <c r="Z150" s="19" t="e">
        <f>#VALUE!</f>
        <v>#VALUE!</v>
      </c>
      <c r="AA150" s="19" t="e">
        <f>#VALUE!</f>
        <v>#VALUE!</v>
      </c>
      <c r="AB150" s="16" t="e">
        <f>#VALUE!</f>
        <v>#VALUE!</v>
      </c>
      <c r="AC150" s="16" t="e">
        <f>#VALUE!</f>
        <v>#VALUE!</v>
      </c>
      <c r="AD150" s="17"/>
    </row>
    <row r="151" spans="1:30">
      <c r="A151" s="28">
        <v>51</v>
      </c>
      <c r="B151" s="26" t="e">
        <f>#VALUE!</f>
        <v>#VALUE!</v>
      </c>
      <c r="C151" s="19" t="e">
        <f>#VALUE!</f>
        <v>#VALUE!</v>
      </c>
      <c r="D151" s="19" t="e">
        <f>#VALUE!</f>
        <v>#VALUE!</v>
      </c>
      <c r="E151" s="19" t="e">
        <f>#VALUE!</f>
        <v>#VALUE!</v>
      </c>
      <c r="F151" s="19" t="e">
        <f>#VALUE!</f>
        <v>#VALUE!</v>
      </c>
      <c r="G151" s="19" t="e">
        <f>#VALUE!</f>
        <v>#VALUE!</v>
      </c>
      <c r="H151" s="19" t="e">
        <f>#VALUE!</f>
        <v>#VALUE!</v>
      </c>
      <c r="I151" s="21" t="e">
        <f>#VALUE!</f>
        <v>#VALUE!</v>
      </c>
      <c r="J151" s="26" t="e">
        <f>#VALUE!</f>
        <v>#VALUE!</v>
      </c>
      <c r="K151" s="29" t="e">
        <f>#VALUE!</f>
        <v>#VALUE!</v>
      </c>
      <c r="L151" s="18" t="e">
        <f>#VALUE!</f>
        <v>#VALUE!</v>
      </c>
      <c r="M151" s="18" t="e">
        <f>#VALUE!</f>
        <v>#VALUE!</v>
      </c>
      <c r="N151" s="18" t="e">
        <f>#VALUE!</f>
        <v>#VALUE!</v>
      </c>
      <c r="O151" s="18" t="e">
        <f>#VALUE!</f>
        <v>#VALUE!</v>
      </c>
      <c r="P151" s="18" t="e">
        <f>#VALUE!</f>
        <v>#VALUE!</v>
      </c>
      <c r="Q151" s="18" t="e">
        <f>#VALUE!</f>
        <v>#VALUE!</v>
      </c>
      <c r="R151" s="18" t="e">
        <f>#VALUE!</f>
        <v>#VALUE!</v>
      </c>
      <c r="S151" s="18" t="e">
        <f>#VALUE!</f>
        <v>#VALUE!</v>
      </c>
      <c r="T151" s="19" t="e">
        <f>#VALUE!</f>
        <v>#VALUE!</v>
      </c>
      <c r="U151" s="19" t="e">
        <f>#VALUE!</f>
        <v>#VALUE!</v>
      </c>
      <c r="V151" s="19" t="e">
        <f>#VALUE!</f>
        <v>#VALUE!</v>
      </c>
      <c r="W151" s="18" t="e">
        <f>#VALUE!</f>
        <v>#VALUE!</v>
      </c>
      <c r="X151" s="19" t="e">
        <f>#VALUE!</f>
        <v>#VALUE!</v>
      </c>
      <c r="Y151" s="20" t="e">
        <f>#VALUE!</f>
        <v>#VALUE!</v>
      </c>
      <c r="Z151" s="19" t="e">
        <f>#VALUE!</f>
        <v>#VALUE!</v>
      </c>
      <c r="AA151" s="19" t="e">
        <f>#VALUE!</f>
        <v>#VALUE!</v>
      </c>
      <c r="AB151" s="16" t="e">
        <f>#VALUE!</f>
        <v>#VALUE!</v>
      </c>
      <c r="AC151" s="16" t="e">
        <f>#VALUE!</f>
        <v>#VALUE!</v>
      </c>
      <c r="AD151" s="17"/>
    </row>
    <row r="152" spans="1:30">
      <c r="A152" s="28">
        <v>52</v>
      </c>
      <c r="B152" s="26" t="e">
        <f>#VALUE!</f>
        <v>#VALUE!</v>
      </c>
      <c r="C152" s="19" t="e">
        <f>#VALUE!</f>
        <v>#VALUE!</v>
      </c>
      <c r="D152" s="19" t="e">
        <f>#VALUE!</f>
        <v>#VALUE!</v>
      </c>
      <c r="E152" s="19" t="e">
        <f>#VALUE!</f>
        <v>#VALUE!</v>
      </c>
      <c r="F152" s="19" t="e">
        <f>#VALUE!</f>
        <v>#VALUE!</v>
      </c>
      <c r="G152" s="19" t="e">
        <f>#VALUE!</f>
        <v>#VALUE!</v>
      </c>
      <c r="H152" s="19" t="e">
        <f>#VALUE!</f>
        <v>#VALUE!</v>
      </c>
      <c r="I152" s="21" t="e">
        <f>#VALUE!</f>
        <v>#VALUE!</v>
      </c>
      <c r="J152" s="26" t="e">
        <f>#VALUE!</f>
        <v>#VALUE!</v>
      </c>
      <c r="K152" s="29" t="e">
        <f>#VALUE!</f>
        <v>#VALUE!</v>
      </c>
      <c r="L152" s="18" t="e">
        <f>#VALUE!</f>
        <v>#VALUE!</v>
      </c>
      <c r="M152" s="18" t="e">
        <f>#VALUE!</f>
        <v>#VALUE!</v>
      </c>
      <c r="N152" s="18" t="e">
        <f>#VALUE!</f>
        <v>#VALUE!</v>
      </c>
      <c r="O152" s="18" t="e">
        <f>#VALUE!</f>
        <v>#VALUE!</v>
      </c>
      <c r="P152" s="18" t="e">
        <f>#VALUE!</f>
        <v>#VALUE!</v>
      </c>
      <c r="Q152" s="18" t="e">
        <f>#VALUE!</f>
        <v>#VALUE!</v>
      </c>
      <c r="R152" s="18" t="e">
        <f>#VALUE!</f>
        <v>#VALUE!</v>
      </c>
      <c r="S152" s="18" t="e">
        <f>#VALUE!</f>
        <v>#VALUE!</v>
      </c>
      <c r="T152" s="19" t="e">
        <f>#VALUE!</f>
        <v>#VALUE!</v>
      </c>
      <c r="U152" s="19" t="e">
        <f>#VALUE!</f>
        <v>#VALUE!</v>
      </c>
      <c r="V152" s="19" t="e">
        <f>#VALUE!</f>
        <v>#VALUE!</v>
      </c>
      <c r="W152" s="18" t="e">
        <f>#VALUE!</f>
        <v>#VALUE!</v>
      </c>
      <c r="X152" s="19" t="e">
        <f>#VALUE!</f>
        <v>#VALUE!</v>
      </c>
      <c r="Y152" s="20" t="e">
        <f>#VALUE!</f>
        <v>#VALUE!</v>
      </c>
      <c r="Z152" s="19" t="e">
        <f>#VALUE!</f>
        <v>#VALUE!</v>
      </c>
      <c r="AA152" s="19" t="e">
        <f>#VALUE!</f>
        <v>#VALUE!</v>
      </c>
      <c r="AB152" s="16" t="e">
        <f>#VALUE!</f>
        <v>#VALUE!</v>
      </c>
      <c r="AC152" s="16" t="e">
        <f>#VALUE!</f>
        <v>#VALUE!</v>
      </c>
      <c r="AD152" s="17"/>
    </row>
    <row r="153" spans="1:30">
      <c r="A153" s="28">
        <v>53</v>
      </c>
      <c r="B153" s="26" t="e">
        <f>#VALUE!</f>
        <v>#VALUE!</v>
      </c>
      <c r="C153" s="19" t="e">
        <f>#VALUE!</f>
        <v>#VALUE!</v>
      </c>
      <c r="D153" s="19" t="e">
        <f>#VALUE!</f>
        <v>#VALUE!</v>
      </c>
      <c r="E153" s="19" t="e">
        <f>#VALUE!</f>
        <v>#VALUE!</v>
      </c>
      <c r="F153" s="19" t="e">
        <f>#VALUE!</f>
        <v>#VALUE!</v>
      </c>
      <c r="G153" s="19" t="e">
        <f>#VALUE!</f>
        <v>#VALUE!</v>
      </c>
      <c r="H153" s="19" t="e">
        <f>#VALUE!</f>
        <v>#VALUE!</v>
      </c>
      <c r="I153" s="21" t="e">
        <f>#VALUE!</f>
        <v>#VALUE!</v>
      </c>
      <c r="J153" s="26" t="e">
        <f>#VALUE!</f>
        <v>#VALUE!</v>
      </c>
      <c r="K153" s="29" t="e">
        <f>#VALUE!</f>
        <v>#VALUE!</v>
      </c>
      <c r="L153" s="18" t="e">
        <f>#VALUE!</f>
        <v>#VALUE!</v>
      </c>
      <c r="M153" s="18" t="e">
        <f>#VALUE!</f>
        <v>#VALUE!</v>
      </c>
      <c r="N153" s="18" t="e">
        <f>#VALUE!</f>
        <v>#VALUE!</v>
      </c>
      <c r="O153" s="18" t="e">
        <f>#VALUE!</f>
        <v>#VALUE!</v>
      </c>
      <c r="P153" s="18" t="e">
        <f>#VALUE!</f>
        <v>#VALUE!</v>
      </c>
      <c r="Q153" s="18" t="e">
        <f>#VALUE!</f>
        <v>#VALUE!</v>
      </c>
      <c r="R153" s="18" t="e">
        <f>#VALUE!</f>
        <v>#VALUE!</v>
      </c>
      <c r="S153" s="18" t="e">
        <f>#VALUE!</f>
        <v>#VALUE!</v>
      </c>
      <c r="T153" s="19" t="e">
        <f>#VALUE!</f>
        <v>#VALUE!</v>
      </c>
      <c r="U153" s="19" t="e">
        <f>#VALUE!</f>
        <v>#VALUE!</v>
      </c>
      <c r="V153" s="19" t="e">
        <f>#VALUE!</f>
        <v>#VALUE!</v>
      </c>
      <c r="W153" s="18" t="e">
        <f>#VALUE!</f>
        <v>#VALUE!</v>
      </c>
      <c r="X153" s="19" t="e">
        <f>#VALUE!</f>
        <v>#VALUE!</v>
      </c>
      <c r="Y153" s="20" t="e">
        <f>#VALUE!</f>
        <v>#VALUE!</v>
      </c>
      <c r="Z153" s="19" t="e">
        <f>#VALUE!</f>
        <v>#VALUE!</v>
      </c>
      <c r="AA153" s="19" t="e">
        <f>#VALUE!</f>
        <v>#VALUE!</v>
      </c>
      <c r="AB153" s="16" t="e">
        <f>#VALUE!</f>
        <v>#VALUE!</v>
      </c>
      <c r="AC153" s="16" t="e">
        <f>#VALUE!</f>
        <v>#VALUE!</v>
      </c>
      <c r="AD153" s="17"/>
    </row>
    <row r="154" spans="1:30">
      <c r="A154" s="28">
        <v>54</v>
      </c>
      <c r="B154" s="26" t="e">
        <f>#VALUE!</f>
        <v>#VALUE!</v>
      </c>
      <c r="C154" s="19" t="e">
        <f>#VALUE!</f>
        <v>#VALUE!</v>
      </c>
      <c r="D154" s="19" t="e">
        <f>#VALUE!</f>
        <v>#VALUE!</v>
      </c>
      <c r="E154" s="19" t="e">
        <f>#VALUE!</f>
        <v>#VALUE!</v>
      </c>
      <c r="F154" s="19" t="e">
        <f>#VALUE!</f>
        <v>#VALUE!</v>
      </c>
      <c r="G154" s="19" t="e">
        <f>#VALUE!</f>
        <v>#VALUE!</v>
      </c>
      <c r="H154" s="19" t="e">
        <f>#VALUE!</f>
        <v>#VALUE!</v>
      </c>
      <c r="I154" s="21" t="e">
        <f>#VALUE!</f>
        <v>#VALUE!</v>
      </c>
      <c r="J154" s="26" t="e">
        <f>#VALUE!</f>
        <v>#VALUE!</v>
      </c>
      <c r="K154" s="29" t="e">
        <f>#VALUE!</f>
        <v>#VALUE!</v>
      </c>
      <c r="L154" s="18" t="e">
        <f>#VALUE!</f>
        <v>#VALUE!</v>
      </c>
      <c r="M154" s="18" t="e">
        <f>#VALUE!</f>
        <v>#VALUE!</v>
      </c>
      <c r="N154" s="18" t="e">
        <f>#VALUE!</f>
        <v>#VALUE!</v>
      </c>
      <c r="O154" s="18" t="e">
        <f>#VALUE!</f>
        <v>#VALUE!</v>
      </c>
      <c r="P154" s="18" t="e">
        <f>#VALUE!</f>
        <v>#VALUE!</v>
      </c>
      <c r="Q154" s="18" t="e">
        <f>#VALUE!</f>
        <v>#VALUE!</v>
      </c>
      <c r="R154" s="18" t="e">
        <f>#VALUE!</f>
        <v>#VALUE!</v>
      </c>
      <c r="S154" s="18" t="e">
        <f>#VALUE!</f>
        <v>#VALUE!</v>
      </c>
      <c r="T154" s="19" t="e">
        <f>#VALUE!</f>
        <v>#VALUE!</v>
      </c>
      <c r="U154" s="19" t="e">
        <f>#VALUE!</f>
        <v>#VALUE!</v>
      </c>
      <c r="V154" s="19" t="e">
        <f>#VALUE!</f>
        <v>#VALUE!</v>
      </c>
      <c r="W154" s="18" t="e">
        <f>#VALUE!</f>
        <v>#VALUE!</v>
      </c>
      <c r="X154" s="19" t="e">
        <f>#VALUE!</f>
        <v>#VALUE!</v>
      </c>
      <c r="Y154" s="20" t="e">
        <f>#VALUE!</f>
        <v>#VALUE!</v>
      </c>
      <c r="Z154" s="19" t="e">
        <f>#VALUE!</f>
        <v>#VALUE!</v>
      </c>
      <c r="AA154" s="19" t="e">
        <f>#VALUE!</f>
        <v>#VALUE!</v>
      </c>
      <c r="AB154" s="16" t="e">
        <f>#VALUE!</f>
        <v>#VALUE!</v>
      </c>
      <c r="AC154" s="16" t="e">
        <f>#VALUE!</f>
        <v>#VALUE!</v>
      </c>
      <c r="AD154" s="17"/>
    </row>
    <row r="155" spans="1:30">
      <c r="A155" s="28">
        <v>55</v>
      </c>
      <c r="B155" s="26" t="e">
        <f>#VALUE!</f>
        <v>#VALUE!</v>
      </c>
      <c r="C155" s="19" t="e">
        <f>#VALUE!</f>
        <v>#VALUE!</v>
      </c>
      <c r="D155" s="19" t="e">
        <f>#VALUE!</f>
        <v>#VALUE!</v>
      </c>
      <c r="E155" s="19" t="e">
        <f>#VALUE!</f>
        <v>#VALUE!</v>
      </c>
      <c r="F155" s="19" t="e">
        <f>#VALUE!</f>
        <v>#VALUE!</v>
      </c>
      <c r="G155" s="19" t="e">
        <f>#VALUE!</f>
        <v>#VALUE!</v>
      </c>
      <c r="H155" s="19" t="e">
        <f>#VALUE!</f>
        <v>#VALUE!</v>
      </c>
      <c r="I155" s="21" t="e">
        <f>#VALUE!</f>
        <v>#VALUE!</v>
      </c>
      <c r="J155" s="26" t="e">
        <f>#VALUE!</f>
        <v>#VALUE!</v>
      </c>
      <c r="K155" s="29" t="e">
        <f>#VALUE!</f>
        <v>#VALUE!</v>
      </c>
      <c r="L155" s="18" t="e">
        <f>#VALUE!</f>
        <v>#VALUE!</v>
      </c>
      <c r="M155" s="18" t="e">
        <f>#VALUE!</f>
        <v>#VALUE!</v>
      </c>
      <c r="N155" s="18" t="e">
        <f>#VALUE!</f>
        <v>#VALUE!</v>
      </c>
      <c r="O155" s="18" t="e">
        <f>#VALUE!</f>
        <v>#VALUE!</v>
      </c>
      <c r="P155" s="18" t="e">
        <f>#VALUE!</f>
        <v>#VALUE!</v>
      </c>
      <c r="Q155" s="18" t="e">
        <f>#VALUE!</f>
        <v>#VALUE!</v>
      </c>
      <c r="R155" s="18" t="e">
        <f>#VALUE!</f>
        <v>#VALUE!</v>
      </c>
      <c r="S155" s="18" t="e">
        <f>#VALUE!</f>
        <v>#VALUE!</v>
      </c>
      <c r="T155" s="19" t="e">
        <f>#VALUE!</f>
        <v>#VALUE!</v>
      </c>
      <c r="U155" s="19" t="e">
        <f>#VALUE!</f>
        <v>#VALUE!</v>
      </c>
      <c r="V155" s="19" t="e">
        <f>#VALUE!</f>
        <v>#VALUE!</v>
      </c>
      <c r="W155" s="18" t="e">
        <f>#VALUE!</f>
        <v>#VALUE!</v>
      </c>
      <c r="X155" s="19" t="e">
        <f>#VALUE!</f>
        <v>#VALUE!</v>
      </c>
      <c r="Y155" s="20" t="e">
        <f>#VALUE!</f>
        <v>#VALUE!</v>
      </c>
      <c r="Z155" s="19" t="e">
        <f>#VALUE!</f>
        <v>#VALUE!</v>
      </c>
      <c r="AA155" s="19" t="e">
        <f>#VALUE!</f>
        <v>#VALUE!</v>
      </c>
      <c r="AB155" s="16" t="e">
        <f>#VALUE!</f>
        <v>#VALUE!</v>
      </c>
      <c r="AC155" s="16" t="e">
        <f>#VALUE!</f>
        <v>#VALUE!</v>
      </c>
      <c r="AD155" s="17"/>
    </row>
    <row r="156" spans="1:30">
      <c r="A156" s="28">
        <v>56</v>
      </c>
      <c r="B156" s="26" t="e">
        <f>#VALUE!</f>
        <v>#VALUE!</v>
      </c>
      <c r="C156" s="19" t="e">
        <f>#VALUE!</f>
        <v>#VALUE!</v>
      </c>
      <c r="D156" s="19" t="e">
        <f>#VALUE!</f>
        <v>#VALUE!</v>
      </c>
      <c r="E156" s="19" t="e">
        <f>#VALUE!</f>
        <v>#VALUE!</v>
      </c>
      <c r="F156" s="19" t="e">
        <f>#VALUE!</f>
        <v>#VALUE!</v>
      </c>
      <c r="G156" s="19" t="e">
        <f>#VALUE!</f>
        <v>#VALUE!</v>
      </c>
      <c r="H156" s="19" t="e">
        <f>#VALUE!</f>
        <v>#VALUE!</v>
      </c>
      <c r="I156" s="21" t="e">
        <f>#VALUE!</f>
        <v>#VALUE!</v>
      </c>
      <c r="J156" s="26" t="e">
        <f>#VALUE!</f>
        <v>#VALUE!</v>
      </c>
      <c r="K156" s="29" t="e">
        <f>#VALUE!</f>
        <v>#VALUE!</v>
      </c>
      <c r="L156" s="18" t="e">
        <f>#VALUE!</f>
        <v>#VALUE!</v>
      </c>
      <c r="M156" s="18" t="e">
        <f>#VALUE!</f>
        <v>#VALUE!</v>
      </c>
      <c r="N156" s="18" t="e">
        <f>#VALUE!</f>
        <v>#VALUE!</v>
      </c>
      <c r="O156" s="18" t="e">
        <f>#VALUE!</f>
        <v>#VALUE!</v>
      </c>
      <c r="P156" s="18" t="e">
        <f>#VALUE!</f>
        <v>#VALUE!</v>
      </c>
      <c r="Q156" s="18" t="e">
        <f>#VALUE!</f>
        <v>#VALUE!</v>
      </c>
      <c r="R156" s="18" t="e">
        <f>#VALUE!</f>
        <v>#VALUE!</v>
      </c>
      <c r="S156" s="18" t="e">
        <f>#VALUE!</f>
        <v>#VALUE!</v>
      </c>
      <c r="T156" s="19" t="e">
        <f>#VALUE!</f>
        <v>#VALUE!</v>
      </c>
      <c r="U156" s="19" t="e">
        <f>#VALUE!</f>
        <v>#VALUE!</v>
      </c>
      <c r="V156" s="19" t="e">
        <f>#VALUE!</f>
        <v>#VALUE!</v>
      </c>
      <c r="W156" s="18" t="e">
        <f>#VALUE!</f>
        <v>#VALUE!</v>
      </c>
      <c r="X156" s="19" t="e">
        <f>#VALUE!</f>
        <v>#VALUE!</v>
      </c>
      <c r="Y156" s="20" t="e">
        <f>#VALUE!</f>
        <v>#VALUE!</v>
      </c>
      <c r="Z156" s="19" t="e">
        <f>#VALUE!</f>
        <v>#VALUE!</v>
      </c>
      <c r="AA156" s="19" t="e">
        <f>#VALUE!</f>
        <v>#VALUE!</v>
      </c>
      <c r="AB156" s="16" t="e">
        <f>#VALUE!</f>
        <v>#VALUE!</v>
      </c>
      <c r="AC156" s="16" t="e">
        <f>#VALUE!</f>
        <v>#VALUE!</v>
      </c>
      <c r="AD156" s="17"/>
    </row>
    <row r="157" spans="1:30">
      <c r="A157" s="28">
        <v>57</v>
      </c>
      <c r="B157" s="26" t="e">
        <f>#VALUE!</f>
        <v>#VALUE!</v>
      </c>
      <c r="C157" s="19" t="e">
        <f>#VALUE!</f>
        <v>#VALUE!</v>
      </c>
      <c r="D157" s="19" t="e">
        <f>#VALUE!</f>
        <v>#VALUE!</v>
      </c>
      <c r="E157" s="19" t="e">
        <f>#VALUE!</f>
        <v>#VALUE!</v>
      </c>
      <c r="F157" s="19" t="e">
        <f>#VALUE!</f>
        <v>#VALUE!</v>
      </c>
      <c r="G157" s="19" t="e">
        <f>#VALUE!</f>
        <v>#VALUE!</v>
      </c>
      <c r="H157" s="19" t="e">
        <f>#VALUE!</f>
        <v>#VALUE!</v>
      </c>
      <c r="I157" s="21" t="e">
        <f>#VALUE!</f>
        <v>#VALUE!</v>
      </c>
      <c r="J157" s="26" t="e">
        <f>#VALUE!</f>
        <v>#VALUE!</v>
      </c>
      <c r="K157" s="29" t="e">
        <f>#VALUE!</f>
        <v>#VALUE!</v>
      </c>
      <c r="L157" s="18" t="e">
        <f>#VALUE!</f>
        <v>#VALUE!</v>
      </c>
      <c r="M157" s="18" t="e">
        <f>#VALUE!</f>
        <v>#VALUE!</v>
      </c>
      <c r="N157" s="18" t="e">
        <f>#VALUE!</f>
        <v>#VALUE!</v>
      </c>
      <c r="O157" s="18" t="e">
        <f>#VALUE!</f>
        <v>#VALUE!</v>
      </c>
      <c r="P157" s="18" t="e">
        <f>#VALUE!</f>
        <v>#VALUE!</v>
      </c>
      <c r="Q157" s="18" t="e">
        <f>#VALUE!</f>
        <v>#VALUE!</v>
      </c>
      <c r="R157" s="18" t="e">
        <f>#VALUE!</f>
        <v>#VALUE!</v>
      </c>
      <c r="S157" s="18" t="e">
        <f>#VALUE!</f>
        <v>#VALUE!</v>
      </c>
      <c r="T157" s="19" t="e">
        <f>#VALUE!</f>
        <v>#VALUE!</v>
      </c>
      <c r="U157" s="19" t="e">
        <f>#VALUE!</f>
        <v>#VALUE!</v>
      </c>
      <c r="V157" s="19" t="e">
        <f>#VALUE!</f>
        <v>#VALUE!</v>
      </c>
      <c r="W157" s="18" t="e">
        <f>#VALUE!</f>
        <v>#VALUE!</v>
      </c>
      <c r="X157" s="19" t="e">
        <f>#VALUE!</f>
        <v>#VALUE!</v>
      </c>
      <c r="Y157" s="20" t="e">
        <f>#VALUE!</f>
        <v>#VALUE!</v>
      </c>
      <c r="Z157" s="19" t="e">
        <f>#VALUE!</f>
        <v>#VALUE!</v>
      </c>
      <c r="AA157" s="19" t="e">
        <f>#VALUE!</f>
        <v>#VALUE!</v>
      </c>
      <c r="AB157" s="16" t="e">
        <f>#VALUE!</f>
        <v>#VALUE!</v>
      </c>
      <c r="AC157" s="16" t="e">
        <f>#VALUE!</f>
        <v>#VALUE!</v>
      </c>
      <c r="AD157" s="17"/>
    </row>
    <row r="158" spans="1:30">
      <c r="A158" s="28">
        <v>58</v>
      </c>
      <c r="B158" s="26" t="e">
        <f>#VALUE!</f>
        <v>#VALUE!</v>
      </c>
      <c r="C158" s="19" t="e">
        <f>#VALUE!</f>
        <v>#VALUE!</v>
      </c>
      <c r="D158" s="19" t="e">
        <f>#VALUE!</f>
        <v>#VALUE!</v>
      </c>
      <c r="E158" s="19" t="e">
        <f>#VALUE!</f>
        <v>#VALUE!</v>
      </c>
      <c r="F158" s="19" t="e">
        <f>#VALUE!</f>
        <v>#VALUE!</v>
      </c>
      <c r="G158" s="19" t="e">
        <f>#VALUE!</f>
        <v>#VALUE!</v>
      </c>
      <c r="H158" s="19" t="e">
        <f>#VALUE!</f>
        <v>#VALUE!</v>
      </c>
      <c r="I158" s="21" t="e">
        <f>#VALUE!</f>
        <v>#VALUE!</v>
      </c>
      <c r="J158" s="26" t="e">
        <f>#VALUE!</f>
        <v>#VALUE!</v>
      </c>
      <c r="K158" s="29" t="e">
        <f>#VALUE!</f>
        <v>#VALUE!</v>
      </c>
      <c r="L158" s="18" t="e">
        <f>#VALUE!</f>
        <v>#VALUE!</v>
      </c>
      <c r="M158" s="18" t="e">
        <f>#VALUE!</f>
        <v>#VALUE!</v>
      </c>
      <c r="N158" s="18" t="e">
        <f>#VALUE!</f>
        <v>#VALUE!</v>
      </c>
      <c r="O158" s="18" t="e">
        <f>#VALUE!</f>
        <v>#VALUE!</v>
      </c>
      <c r="P158" s="18" t="e">
        <f>#VALUE!</f>
        <v>#VALUE!</v>
      </c>
      <c r="Q158" s="18" t="e">
        <f>#VALUE!</f>
        <v>#VALUE!</v>
      </c>
      <c r="R158" s="18" t="e">
        <f>#VALUE!</f>
        <v>#VALUE!</v>
      </c>
      <c r="S158" s="18" t="e">
        <f>#VALUE!</f>
        <v>#VALUE!</v>
      </c>
      <c r="T158" s="19" t="e">
        <f>#VALUE!</f>
        <v>#VALUE!</v>
      </c>
      <c r="U158" s="19" t="e">
        <f>#VALUE!</f>
        <v>#VALUE!</v>
      </c>
      <c r="V158" s="19" t="e">
        <f>#VALUE!</f>
        <v>#VALUE!</v>
      </c>
      <c r="W158" s="18" t="e">
        <f>#VALUE!</f>
        <v>#VALUE!</v>
      </c>
      <c r="X158" s="19" t="e">
        <f>#VALUE!</f>
        <v>#VALUE!</v>
      </c>
      <c r="Y158" s="20" t="e">
        <f>#VALUE!</f>
        <v>#VALUE!</v>
      </c>
      <c r="Z158" s="19" t="e">
        <f>#VALUE!</f>
        <v>#VALUE!</v>
      </c>
      <c r="AA158" s="19" t="e">
        <f>#VALUE!</f>
        <v>#VALUE!</v>
      </c>
      <c r="AB158" s="16" t="e">
        <f>#VALUE!</f>
        <v>#VALUE!</v>
      </c>
      <c r="AC158" s="16" t="e">
        <f>#VALUE!</f>
        <v>#VALUE!</v>
      </c>
      <c r="AD158" s="17"/>
    </row>
    <row r="159" spans="1:30">
      <c r="A159" s="28">
        <v>59</v>
      </c>
      <c r="B159" s="26" t="e">
        <f>#VALUE!</f>
        <v>#VALUE!</v>
      </c>
      <c r="C159" s="19" t="e">
        <f>#VALUE!</f>
        <v>#VALUE!</v>
      </c>
      <c r="D159" s="19" t="e">
        <f>#VALUE!</f>
        <v>#VALUE!</v>
      </c>
      <c r="E159" s="19" t="e">
        <f>#VALUE!</f>
        <v>#VALUE!</v>
      </c>
      <c r="F159" s="19" t="e">
        <f>#VALUE!</f>
        <v>#VALUE!</v>
      </c>
      <c r="G159" s="19" t="e">
        <f>#VALUE!</f>
        <v>#VALUE!</v>
      </c>
      <c r="H159" s="19" t="e">
        <f>#VALUE!</f>
        <v>#VALUE!</v>
      </c>
      <c r="I159" s="21" t="e">
        <f>#VALUE!</f>
        <v>#VALUE!</v>
      </c>
      <c r="J159" s="26" t="e">
        <f>#VALUE!</f>
        <v>#VALUE!</v>
      </c>
      <c r="K159" s="29" t="e">
        <f>#VALUE!</f>
        <v>#VALUE!</v>
      </c>
      <c r="L159" s="18" t="e">
        <f>#VALUE!</f>
        <v>#VALUE!</v>
      </c>
      <c r="M159" s="18" t="e">
        <f>#VALUE!</f>
        <v>#VALUE!</v>
      </c>
      <c r="N159" s="18" t="e">
        <f>#VALUE!</f>
        <v>#VALUE!</v>
      </c>
      <c r="O159" s="18" t="e">
        <f>#VALUE!</f>
        <v>#VALUE!</v>
      </c>
      <c r="P159" s="18" t="e">
        <f>#VALUE!</f>
        <v>#VALUE!</v>
      </c>
      <c r="Q159" s="18" t="e">
        <f>#VALUE!</f>
        <v>#VALUE!</v>
      </c>
      <c r="R159" s="18" t="e">
        <f>#VALUE!</f>
        <v>#VALUE!</v>
      </c>
      <c r="S159" s="18" t="e">
        <f>#VALUE!</f>
        <v>#VALUE!</v>
      </c>
      <c r="T159" s="19" t="e">
        <f>#VALUE!</f>
        <v>#VALUE!</v>
      </c>
      <c r="U159" s="19" t="e">
        <f>#VALUE!</f>
        <v>#VALUE!</v>
      </c>
      <c r="V159" s="19" t="e">
        <f>#VALUE!</f>
        <v>#VALUE!</v>
      </c>
      <c r="W159" s="18" t="e">
        <f>#VALUE!</f>
        <v>#VALUE!</v>
      </c>
      <c r="X159" s="19" t="e">
        <f>#VALUE!</f>
        <v>#VALUE!</v>
      </c>
      <c r="Y159" s="20" t="e">
        <f>#VALUE!</f>
        <v>#VALUE!</v>
      </c>
      <c r="Z159" s="19" t="e">
        <f>#VALUE!</f>
        <v>#VALUE!</v>
      </c>
      <c r="AA159" s="19" t="e">
        <f>#VALUE!</f>
        <v>#VALUE!</v>
      </c>
      <c r="AB159" s="16" t="e">
        <f>#VALUE!</f>
        <v>#VALUE!</v>
      </c>
      <c r="AC159" s="16" t="e">
        <f>#VALUE!</f>
        <v>#VALUE!</v>
      </c>
      <c r="AD159" s="17"/>
    </row>
    <row r="160" spans="1:30">
      <c r="A160" s="28">
        <v>60</v>
      </c>
      <c r="B160" s="26" t="e">
        <f>#VALUE!</f>
        <v>#VALUE!</v>
      </c>
      <c r="C160" s="19" t="e">
        <f>#VALUE!</f>
        <v>#VALUE!</v>
      </c>
      <c r="D160" s="19" t="e">
        <f>#VALUE!</f>
        <v>#VALUE!</v>
      </c>
      <c r="E160" s="19" t="e">
        <f>#VALUE!</f>
        <v>#VALUE!</v>
      </c>
      <c r="F160" s="19" t="e">
        <f>#VALUE!</f>
        <v>#VALUE!</v>
      </c>
      <c r="G160" s="19" t="e">
        <f>#VALUE!</f>
        <v>#VALUE!</v>
      </c>
      <c r="H160" s="19" t="e">
        <f>#VALUE!</f>
        <v>#VALUE!</v>
      </c>
      <c r="I160" s="21" t="e">
        <f>#VALUE!</f>
        <v>#VALUE!</v>
      </c>
      <c r="J160" s="26" t="e">
        <f>#VALUE!</f>
        <v>#VALUE!</v>
      </c>
      <c r="K160" s="29" t="e">
        <f>#VALUE!</f>
        <v>#VALUE!</v>
      </c>
      <c r="L160" s="18" t="e">
        <f>#VALUE!</f>
        <v>#VALUE!</v>
      </c>
      <c r="M160" s="18" t="e">
        <f>#VALUE!</f>
        <v>#VALUE!</v>
      </c>
      <c r="N160" s="18" t="e">
        <f>#VALUE!</f>
        <v>#VALUE!</v>
      </c>
      <c r="O160" s="18" t="e">
        <f>#VALUE!</f>
        <v>#VALUE!</v>
      </c>
      <c r="P160" s="18" t="e">
        <f>#VALUE!</f>
        <v>#VALUE!</v>
      </c>
      <c r="Q160" s="18" t="e">
        <f>#VALUE!</f>
        <v>#VALUE!</v>
      </c>
      <c r="R160" s="18" t="e">
        <f>#VALUE!</f>
        <v>#VALUE!</v>
      </c>
      <c r="S160" s="18" t="e">
        <f>#VALUE!</f>
        <v>#VALUE!</v>
      </c>
      <c r="T160" s="19" t="e">
        <f>#VALUE!</f>
        <v>#VALUE!</v>
      </c>
      <c r="U160" s="19" t="e">
        <f>#VALUE!</f>
        <v>#VALUE!</v>
      </c>
      <c r="V160" s="19" t="e">
        <f>#VALUE!</f>
        <v>#VALUE!</v>
      </c>
      <c r="W160" s="18" t="e">
        <f>#VALUE!</f>
        <v>#VALUE!</v>
      </c>
      <c r="X160" s="19" t="e">
        <f>#VALUE!</f>
        <v>#VALUE!</v>
      </c>
      <c r="Y160" s="20" t="e">
        <f>#VALUE!</f>
        <v>#VALUE!</v>
      </c>
      <c r="Z160" s="19" t="e">
        <f>#VALUE!</f>
        <v>#VALUE!</v>
      </c>
      <c r="AA160" s="19" t="e">
        <f>#VALUE!</f>
        <v>#VALUE!</v>
      </c>
      <c r="AB160" s="16" t="e">
        <f>#VALUE!</f>
        <v>#VALUE!</v>
      </c>
      <c r="AC160" s="16" t="e">
        <f>#VALUE!</f>
        <v>#VALUE!</v>
      </c>
      <c r="AD160" s="17"/>
    </row>
    <row r="161" spans="1:30">
      <c r="A161" s="28">
        <v>61</v>
      </c>
      <c r="B161" s="26" t="e">
        <f>#VALUE!</f>
        <v>#VALUE!</v>
      </c>
      <c r="C161" s="19" t="e">
        <f>#VALUE!</f>
        <v>#VALUE!</v>
      </c>
      <c r="D161" s="19" t="e">
        <f>#VALUE!</f>
        <v>#VALUE!</v>
      </c>
      <c r="E161" s="19" t="e">
        <f>#VALUE!</f>
        <v>#VALUE!</v>
      </c>
      <c r="F161" s="19" t="e">
        <f>#VALUE!</f>
        <v>#VALUE!</v>
      </c>
      <c r="G161" s="19" t="e">
        <f>#VALUE!</f>
        <v>#VALUE!</v>
      </c>
      <c r="H161" s="19" t="e">
        <f>#VALUE!</f>
        <v>#VALUE!</v>
      </c>
      <c r="I161" s="21" t="e">
        <f>#VALUE!</f>
        <v>#VALUE!</v>
      </c>
      <c r="J161" s="26" t="e">
        <f>#VALUE!</f>
        <v>#VALUE!</v>
      </c>
      <c r="K161" s="29" t="e">
        <f>#VALUE!</f>
        <v>#VALUE!</v>
      </c>
      <c r="L161" s="18" t="e">
        <f>#VALUE!</f>
        <v>#VALUE!</v>
      </c>
      <c r="M161" s="18" t="e">
        <f>#VALUE!</f>
        <v>#VALUE!</v>
      </c>
      <c r="N161" s="18" t="e">
        <f>#VALUE!</f>
        <v>#VALUE!</v>
      </c>
      <c r="O161" s="18" t="e">
        <f>#VALUE!</f>
        <v>#VALUE!</v>
      </c>
      <c r="P161" s="18" t="e">
        <f>#VALUE!</f>
        <v>#VALUE!</v>
      </c>
      <c r="Q161" s="18" t="e">
        <f>#VALUE!</f>
        <v>#VALUE!</v>
      </c>
      <c r="R161" s="18" t="e">
        <f>#VALUE!</f>
        <v>#VALUE!</v>
      </c>
      <c r="S161" s="18" t="e">
        <f>#VALUE!</f>
        <v>#VALUE!</v>
      </c>
      <c r="T161" s="19" t="e">
        <f>#VALUE!</f>
        <v>#VALUE!</v>
      </c>
      <c r="U161" s="19" t="e">
        <f>#VALUE!</f>
        <v>#VALUE!</v>
      </c>
      <c r="V161" s="19" t="e">
        <f>#VALUE!</f>
        <v>#VALUE!</v>
      </c>
      <c r="W161" s="18" t="e">
        <f>#VALUE!</f>
        <v>#VALUE!</v>
      </c>
      <c r="X161" s="19" t="e">
        <f>#VALUE!</f>
        <v>#VALUE!</v>
      </c>
      <c r="Y161" s="20" t="e">
        <f>#VALUE!</f>
        <v>#VALUE!</v>
      </c>
      <c r="Z161" s="19" t="e">
        <f>#VALUE!</f>
        <v>#VALUE!</v>
      </c>
      <c r="AA161" s="19" t="e">
        <f>#VALUE!</f>
        <v>#VALUE!</v>
      </c>
      <c r="AB161" s="16" t="e">
        <f>#VALUE!</f>
        <v>#VALUE!</v>
      </c>
      <c r="AC161" s="16" t="e">
        <f>#VALUE!</f>
        <v>#VALUE!</v>
      </c>
      <c r="AD161" s="17"/>
    </row>
    <row r="162" spans="1:30">
      <c r="A162" s="28">
        <v>62</v>
      </c>
      <c r="B162" s="26" t="e">
        <f>#VALUE!</f>
        <v>#VALUE!</v>
      </c>
      <c r="C162" s="19" t="e">
        <f>#VALUE!</f>
        <v>#VALUE!</v>
      </c>
      <c r="D162" s="19" t="e">
        <f>#VALUE!</f>
        <v>#VALUE!</v>
      </c>
      <c r="E162" s="19" t="e">
        <f>#VALUE!</f>
        <v>#VALUE!</v>
      </c>
      <c r="F162" s="19" t="e">
        <f>#VALUE!</f>
        <v>#VALUE!</v>
      </c>
      <c r="G162" s="19" t="e">
        <f>#VALUE!</f>
        <v>#VALUE!</v>
      </c>
      <c r="H162" s="19" t="e">
        <f>#VALUE!</f>
        <v>#VALUE!</v>
      </c>
      <c r="I162" s="21" t="e">
        <f>#VALUE!</f>
        <v>#VALUE!</v>
      </c>
      <c r="J162" s="26" t="e">
        <f>#VALUE!</f>
        <v>#VALUE!</v>
      </c>
      <c r="K162" s="29" t="e">
        <f>#VALUE!</f>
        <v>#VALUE!</v>
      </c>
      <c r="L162" s="18" t="e">
        <f>#VALUE!</f>
        <v>#VALUE!</v>
      </c>
      <c r="M162" s="18" t="e">
        <f>#VALUE!</f>
        <v>#VALUE!</v>
      </c>
      <c r="N162" s="18" t="e">
        <f>#VALUE!</f>
        <v>#VALUE!</v>
      </c>
      <c r="O162" s="18" t="e">
        <f>#VALUE!</f>
        <v>#VALUE!</v>
      </c>
      <c r="P162" s="18" t="e">
        <f>#VALUE!</f>
        <v>#VALUE!</v>
      </c>
      <c r="Q162" s="18" t="e">
        <f>#VALUE!</f>
        <v>#VALUE!</v>
      </c>
      <c r="R162" s="18" t="e">
        <f>#VALUE!</f>
        <v>#VALUE!</v>
      </c>
      <c r="S162" s="18" t="e">
        <f>#VALUE!</f>
        <v>#VALUE!</v>
      </c>
      <c r="T162" s="19" t="e">
        <f>#VALUE!</f>
        <v>#VALUE!</v>
      </c>
      <c r="U162" s="19" t="e">
        <f>#VALUE!</f>
        <v>#VALUE!</v>
      </c>
      <c r="V162" s="19" t="e">
        <f>#VALUE!</f>
        <v>#VALUE!</v>
      </c>
      <c r="W162" s="18" t="e">
        <f>#VALUE!</f>
        <v>#VALUE!</v>
      </c>
      <c r="X162" s="19" t="e">
        <f>#VALUE!</f>
        <v>#VALUE!</v>
      </c>
      <c r="Y162" s="20" t="e">
        <f>#VALUE!</f>
        <v>#VALUE!</v>
      </c>
      <c r="Z162" s="19" t="e">
        <f>#VALUE!</f>
        <v>#VALUE!</v>
      </c>
      <c r="AA162" s="19" t="e">
        <f>#VALUE!</f>
        <v>#VALUE!</v>
      </c>
      <c r="AB162" s="16" t="e">
        <f>#VALUE!</f>
        <v>#VALUE!</v>
      </c>
      <c r="AC162" s="16" t="e">
        <f>#VALUE!</f>
        <v>#VALUE!</v>
      </c>
      <c r="AD162" s="17"/>
    </row>
    <row r="163" spans="1:30">
      <c r="A163" s="28">
        <v>63</v>
      </c>
      <c r="B163" s="26" t="e">
        <f>#VALUE!</f>
        <v>#VALUE!</v>
      </c>
      <c r="C163" s="19" t="e">
        <f>#VALUE!</f>
        <v>#VALUE!</v>
      </c>
      <c r="D163" s="19" t="e">
        <f>#VALUE!</f>
        <v>#VALUE!</v>
      </c>
      <c r="E163" s="19" t="e">
        <f>#VALUE!</f>
        <v>#VALUE!</v>
      </c>
      <c r="F163" s="19" t="e">
        <f>#VALUE!</f>
        <v>#VALUE!</v>
      </c>
      <c r="G163" s="19" t="e">
        <f>#VALUE!</f>
        <v>#VALUE!</v>
      </c>
      <c r="H163" s="19" t="e">
        <f>#VALUE!</f>
        <v>#VALUE!</v>
      </c>
      <c r="I163" s="21" t="e">
        <f>#VALUE!</f>
        <v>#VALUE!</v>
      </c>
      <c r="J163" s="26" t="e">
        <f>#VALUE!</f>
        <v>#VALUE!</v>
      </c>
      <c r="K163" s="29" t="e">
        <f>#VALUE!</f>
        <v>#VALUE!</v>
      </c>
      <c r="L163" s="18" t="e">
        <f>#VALUE!</f>
        <v>#VALUE!</v>
      </c>
      <c r="M163" s="18" t="e">
        <f>#VALUE!</f>
        <v>#VALUE!</v>
      </c>
      <c r="N163" s="18" t="e">
        <f>#VALUE!</f>
        <v>#VALUE!</v>
      </c>
      <c r="O163" s="18" t="e">
        <f>#VALUE!</f>
        <v>#VALUE!</v>
      </c>
      <c r="P163" s="18" t="e">
        <f>#VALUE!</f>
        <v>#VALUE!</v>
      </c>
      <c r="Q163" s="18" t="e">
        <f>#VALUE!</f>
        <v>#VALUE!</v>
      </c>
      <c r="R163" s="18" t="e">
        <f>#VALUE!</f>
        <v>#VALUE!</v>
      </c>
      <c r="S163" s="18" t="e">
        <f>#VALUE!</f>
        <v>#VALUE!</v>
      </c>
      <c r="T163" s="19" t="e">
        <f>#VALUE!</f>
        <v>#VALUE!</v>
      </c>
      <c r="U163" s="19" t="e">
        <f>#VALUE!</f>
        <v>#VALUE!</v>
      </c>
      <c r="V163" s="19" t="e">
        <f>#VALUE!</f>
        <v>#VALUE!</v>
      </c>
      <c r="W163" s="18" t="e">
        <f>#VALUE!</f>
        <v>#VALUE!</v>
      </c>
      <c r="X163" s="19" t="e">
        <f>#VALUE!</f>
        <v>#VALUE!</v>
      </c>
      <c r="Y163" s="20" t="e">
        <f>#VALUE!</f>
        <v>#VALUE!</v>
      </c>
      <c r="Z163" s="19" t="e">
        <f>#VALUE!</f>
        <v>#VALUE!</v>
      </c>
      <c r="AA163" s="19" t="e">
        <f>#VALUE!</f>
        <v>#VALUE!</v>
      </c>
      <c r="AB163" s="16" t="e">
        <f>#VALUE!</f>
        <v>#VALUE!</v>
      </c>
      <c r="AC163" s="16" t="e">
        <f>#VALUE!</f>
        <v>#VALUE!</v>
      </c>
      <c r="AD163" s="17"/>
    </row>
    <row r="164" spans="1:30">
      <c r="A164" s="28">
        <v>64</v>
      </c>
      <c r="B164" s="26" t="e">
        <f>#VALUE!</f>
        <v>#VALUE!</v>
      </c>
      <c r="C164" s="19" t="e">
        <f>#VALUE!</f>
        <v>#VALUE!</v>
      </c>
      <c r="D164" s="19" t="e">
        <f>#VALUE!</f>
        <v>#VALUE!</v>
      </c>
      <c r="E164" s="19" t="e">
        <f>#VALUE!</f>
        <v>#VALUE!</v>
      </c>
      <c r="F164" s="19" t="e">
        <f>#VALUE!</f>
        <v>#VALUE!</v>
      </c>
      <c r="G164" s="19" t="e">
        <f>#VALUE!</f>
        <v>#VALUE!</v>
      </c>
      <c r="H164" s="19" t="e">
        <f>#VALUE!</f>
        <v>#VALUE!</v>
      </c>
      <c r="I164" s="21" t="e">
        <f>#VALUE!</f>
        <v>#VALUE!</v>
      </c>
      <c r="J164" s="26" t="e">
        <f>#VALUE!</f>
        <v>#VALUE!</v>
      </c>
      <c r="K164" s="29" t="e">
        <f>#VALUE!</f>
        <v>#VALUE!</v>
      </c>
      <c r="L164" s="18" t="e">
        <f>#VALUE!</f>
        <v>#VALUE!</v>
      </c>
      <c r="M164" s="18" t="e">
        <f>#VALUE!</f>
        <v>#VALUE!</v>
      </c>
      <c r="N164" s="18" t="e">
        <f>#VALUE!</f>
        <v>#VALUE!</v>
      </c>
      <c r="O164" s="18" t="e">
        <f>#VALUE!</f>
        <v>#VALUE!</v>
      </c>
      <c r="P164" s="18" t="e">
        <f>#VALUE!</f>
        <v>#VALUE!</v>
      </c>
      <c r="Q164" s="18" t="e">
        <f>#VALUE!</f>
        <v>#VALUE!</v>
      </c>
      <c r="R164" s="18" t="e">
        <f>#VALUE!</f>
        <v>#VALUE!</v>
      </c>
      <c r="S164" s="18" t="e">
        <f>#VALUE!</f>
        <v>#VALUE!</v>
      </c>
      <c r="T164" s="19" t="e">
        <f>#VALUE!</f>
        <v>#VALUE!</v>
      </c>
      <c r="U164" s="19" t="e">
        <f>#VALUE!</f>
        <v>#VALUE!</v>
      </c>
      <c r="V164" s="19" t="e">
        <f>#VALUE!</f>
        <v>#VALUE!</v>
      </c>
      <c r="W164" s="18" t="e">
        <f>#VALUE!</f>
        <v>#VALUE!</v>
      </c>
      <c r="X164" s="19" t="e">
        <f>#VALUE!</f>
        <v>#VALUE!</v>
      </c>
      <c r="Y164" s="20" t="e">
        <f>#VALUE!</f>
        <v>#VALUE!</v>
      </c>
      <c r="Z164" s="19" t="e">
        <f>#VALUE!</f>
        <v>#VALUE!</v>
      </c>
      <c r="AA164" s="19" t="e">
        <f>#VALUE!</f>
        <v>#VALUE!</v>
      </c>
      <c r="AB164" s="16" t="e">
        <f>#VALUE!</f>
        <v>#VALUE!</v>
      </c>
      <c r="AC164" s="16" t="e">
        <f>#VALUE!</f>
        <v>#VALUE!</v>
      </c>
      <c r="AD164" s="17"/>
    </row>
    <row r="165" spans="1:30">
      <c r="A165" s="28">
        <v>65</v>
      </c>
      <c r="B165" s="26" t="e">
        <f>#VALUE!</f>
        <v>#VALUE!</v>
      </c>
      <c r="C165" s="19" t="e">
        <f>#VALUE!</f>
        <v>#VALUE!</v>
      </c>
      <c r="D165" s="19" t="e">
        <f>#VALUE!</f>
        <v>#VALUE!</v>
      </c>
      <c r="E165" s="19" t="e">
        <f>#VALUE!</f>
        <v>#VALUE!</v>
      </c>
      <c r="F165" s="19" t="e">
        <f>#VALUE!</f>
        <v>#VALUE!</v>
      </c>
      <c r="G165" s="19" t="e">
        <f>#VALUE!</f>
        <v>#VALUE!</v>
      </c>
      <c r="H165" s="19" t="e">
        <f>#VALUE!</f>
        <v>#VALUE!</v>
      </c>
      <c r="I165" s="21" t="e">
        <f>#VALUE!</f>
        <v>#VALUE!</v>
      </c>
      <c r="J165" s="26" t="e">
        <f>#VALUE!</f>
        <v>#VALUE!</v>
      </c>
      <c r="K165" s="29" t="e">
        <f>#VALUE!</f>
        <v>#VALUE!</v>
      </c>
      <c r="L165" s="18" t="e">
        <f>#VALUE!</f>
        <v>#VALUE!</v>
      </c>
      <c r="M165" s="18" t="e">
        <f>#VALUE!</f>
        <v>#VALUE!</v>
      </c>
      <c r="N165" s="18" t="e">
        <f>#VALUE!</f>
        <v>#VALUE!</v>
      </c>
      <c r="O165" s="18" t="e">
        <f>#VALUE!</f>
        <v>#VALUE!</v>
      </c>
      <c r="P165" s="18" t="e">
        <f>#VALUE!</f>
        <v>#VALUE!</v>
      </c>
      <c r="Q165" s="18" t="e">
        <f>#VALUE!</f>
        <v>#VALUE!</v>
      </c>
      <c r="R165" s="18" t="e">
        <f>#VALUE!</f>
        <v>#VALUE!</v>
      </c>
      <c r="S165" s="18" t="e">
        <f>#VALUE!</f>
        <v>#VALUE!</v>
      </c>
      <c r="T165" s="19" t="e">
        <f>#VALUE!</f>
        <v>#VALUE!</v>
      </c>
      <c r="U165" s="19" t="e">
        <f>#VALUE!</f>
        <v>#VALUE!</v>
      </c>
      <c r="V165" s="19" t="e">
        <f>#VALUE!</f>
        <v>#VALUE!</v>
      </c>
      <c r="W165" s="18" t="e">
        <f>#VALUE!</f>
        <v>#VALUE!</v>
      </c>
      <c r="X165" s="19" t="e">
        <f>#VALUE!</f>
        <v>#VALUE!</v>
      </c>
      <c r="Y165" s="20" t="e">
        <f>#VALUE!</f>
        <v>#VALUE!</v>
      </c>
      <c r="Z165" s="19" t="e">
        <f>#VALUE!</f>
        <v>#VALUE!</v>
      </c>
      <c r="AA165" s="19" t="e">
        <f>#VALUE!</f>
        <v>#VALUE!</v>
      </c>
      <c r="AB165" s="16" t="e">
        <f>#VALUE!</f>
        <v>#VALUE!</v>
      </c>
      <c r="AC165" s="16" t="e">
        <f>#VALUE!</f>
        <v>#VALUE!</v>
      </c>
      <c r="AD165" s="17"/>
    </row>
    <row r="166" spans="1:30">
      <c r="A166" s="28">
        <v>66</v>
      </c>
      <c r="B166" s="26" t="e">
        <f>#VALUE!</f>
        <v>#VALUE!</v>
      </c>
      <c r="C166" s="19" t="e">
        <f>#VALUE!</f>
        <v>#VALUE!</v>
      </c>
      <c r="D166" s="19" t="e">
        <f>#VALUE!</f>
        <v>#VALUE!</v>
      </c>
      <c r="E166" s="19" t="e">
        <f>#VALUE!</f>
        <v>#VALUE!</v>
      </c>
      <c r="F166" s="19" t="e">
        <f>#VALUE!</f>
        <v>#VALUE!</v>
      </c>
      <c r="G166" s="19" t="e">
        <f>#VALUE!</f>
        <v>#VALUE!</v>
      </c>
      <c r="H166" s="19" t="e">
        <f>#VALUE!</f>
        <v>#VALUE!</v>
      </c>
      <c r="I166" s="21" t="e">
        <f>#VALUE!</f>
        <v>#VALUE!</v>
      </c>
      <c r="J166" s="26" t="e">
        <f>#VALUE!</f>
        <v>#VALUE!</v>
      </c>
      <c r="K166" s="29" t="e">
        <f>#VALUE!</f>
        <v>#VALUE!</v>
      </c>
      <c r="L166" s="18" t="e">
        <f>#VALUE!</f>
        <v>#VALUE!</v>
      </c>
      <c r="M166" s="18" t="e">
        <f>#VALUE!</f>
        <v>#VALUE!</v>
      </c>
      <c r="N166" s="18" t="e">
        <f>#VALUE!</f>
        <v>#VALUE!</v>
      </c>
      <c r="O166" s="18" t="e">
        <f>#VALUE!</f>
        <v>#VALUE!</v>
      </c>
      <c r="P166" s="18" t="e">
        <f>#VALUE!</f>
        <v>#VALUE!</v>
      </c>
      <c r="Q166" s="18" t="e">
        <f>#VALUE!</f>
        <v>#VALUE!</v>
      </c>
      <c r="R166" s="18" t="e">
        <f>#VALUE!</f>
        <v>#VALUE!</v>
      </c>
      <c r="S166" s="18" t="e">
        <f>#VALUE!</f>
        <v>#VALUE!</v>
      </c>
      <c r="T166" s="19" t="e">
        <f>#VALUE!</f>
        <v>#VALUE!</v>
      </c>
      <c r="U166" s="19" t="e">
        <f>#VALUE!</f>
        <v>#VALUE!</v>
      </c>
      <c r="V166" s="19" t="e">
        <f>#VALUE!</f>
        <v>#VALUE!</v>
      </c>
      <c r="W166" s="18" t="e">
        <f>#VALUE!</f>
        <v>#VALUE!</v>
      </c>
      <c r="X166" s="19" t="e">
        <f>#VALUE!</f>
        <v>#VALUE!</v>
      </c>
      <c r="Y166" s="20" t="e">
        <f>#VALUE!</f>
        <v>#VALUE!</v>
      </c>
      <c r="Z166" s="19" t="e">
        <f>#VALUE!</f>
        <v>#VALUE!</v>
      </c>
      <c r="AA166" s="19" t="e">
        <f>#VALUE!</f>
        <v>#VALUE!</v>
      </c>
      <c r="AB166" s="16" t="e">
        <f>#VALUE!</f>
        <v>#VALUE!</v>
      </c>
      <c r="AC166" s="16" t="e">
        <f>#VALUE!</f>
        <v>#VALUE!</v>
      </c>
      <c r="AD166" s="17"/>
    </row>
    <row r="167" spans="1:30">
      <c r="A167" s="28">
        <v>67</v>
      </c>
      <c r="B167" s="26" t="e">
        <f>#VALUE!</f>
        <v>#VALUE!</v>
      </c>
      <c r="C167" s="19" t="e">
        <f>#VALUE!</f>
        <v>#VALUE!</v>
      </c>
      <c r="D167" s="19" t="e">
        <f>#VALUE!</f>
        <v>#VALUE!</v>
      </c>
      <c r="E167" s="19" t="e">
        <f>#VALUE!</f>
        <v>#VALUE!</v>
      </c>
      <c r="F167" s="19" t="e">
        <f>#VALUE!</f>
        <v>#VALUE!</v>
      </c>
      <c r="G167" s="19" t="e">
        <f>#VALUE!</f>
        <v>#VALUE!</v>
      </c>
      <c r="H167" s="19" t="e">
        <f>#VALUE!</f>
        <v>#VALUE!</v>
      </c>
      <c r="I167" s="21" t="e">
        <f>#VALUE!</f>
        <v>#VALUE!</v>
      </c>
      <c r="J167" s="26" t="e">
        <f>#VALUE!</f>
        <v>#VALUE!</v>
      </c>
      <c r="K167" s="29" t="e">
        <f>#VALUE!</f>
        <v>#VALUE!</v>
      </c>
      <c r="L167" s="18" t="e">
        <f>#VALUE!</f>
        <v>#VALUE!</v>
      </c>
      <c r="M167" s="18" t="e">
        <f>#VALUE!</f>
        <v>#VALUE!</v>
      </c>
      <c r="N167" s="18" t="e">
        <f>#VALUE!</f>
        <v>#VALUE!</v>
      </c>
      <c r="O167" s="18" t="e">
        <f>#VALUE!</f>
        <v>#VALUE!</v>
      </c>
      <c r="P167" s="18" t="e">
        <f>#VALUE!</f>
        <v>#VALUE!</v>
      </c>
      <c r="Q167" s="18" t="e">
        <f>#VALUE!</f>
        <v>#VALUE!</v>
      </c>
      <c r="R167" s="18" t="e">
        <f>#VALUE!</f>
        <v>#VALUE!</v>
      </c>
      <c r="S167" s="18" t="e">
        <f>#VALUE!</f>
        <v>#VALUE!</v>
      </c>
      <c r="T167" s="19" t="e">
        <f>#VALUE!</f>
        <v>#VALUE!</v>
      </c>
      <c r="U167" s="19" t="e">
        <f>#VALUE!</f>
        <v>#VALUE!</v>
      </c>
      <c r="V167" s="19" t="e">
        <f>#VALUE!</f>
        <v>#VALUE!</v>
      </c>
      <c r="W167" s="18" t="e">
        <f>#VALUE!</f>
        <v>#VALUE!</v>
      </c>
      <c r="X167" s="19" t="e">
        <f>#VALUE!</f>
        <v>#VALUE!</v>
      </c>
      <c r="Y167" s="20" t="e">
        <f>#VALUE!</f>
        <v>#VALUE!</v>
      </c>
      <c r="Z167" s="19" t="e">
        <f>#VALUE!</f>
        <v>#VALUE!</v>
      </c>
      <c r="AA167" s="19" t="e">
        <f>#VALUE!</f>
        <v>#VALUE!</v>
      </c>
      <c r="AB167" s="16" t="e">
        <f>#VALUE!</f>
        <v>#VALUE!</v>
      </c>
      <c r="AC167" s="16" t="e">
        <f>#VALUE!</f>
        <v>#VALUE!</v>
      </c>
      <c r="AD167" s="17"/>
    </row>
    <row r="168" spans="1:30">
      <c r="A168" s="28">
        <v>68</v>
      </c>
      <c r="B168" s="26" t="e">
        <f>#VALUE!</f>
        <v>#VALUE!</v>
      </c>
      <c r="C168" s="19" t="e">
        <f>#VALUE!</f>
        <v>#VALUE!</v>
      </c>
      <c r="D168" s="19" t="e">
        <f>#VALUE!</f>
        <v>#VALUE!</v>
      </c>
      <c r="E168" s="19" t="e">
        <f>#VALUE!</f>
        <v>#VALUE!</v>
      </c>
      <c r="F168" s="19" t="e">
        <f>#VALUE!</f>
        <v>#VALUE!</v>
      </c>
      <c r="G168" s="19" t="e">
        <f>#VALUE!</f>
        <v>#VALUE!</v>
      </c>
      <c r="H168" s="19" t="e">
        <f>#VALUE!</f>
        <v>#VALUE!</v>
      </c>
      <c r="I168" s="21" t="e">
        <f>#VALUE!</f>
        <v>#VALUE!</v>
      </c>
      <c r="J168" s="26" t="e">
        <f>#VALUE!</f>
        <v>#VALUE!</v>
      </c>
      <c r="K168" s="29" t="e">
        <f>#VALUE!</f>
        <v>#VALUE!</v>
      </c>
      <c r="L168" s="18" t="e">
        <f>#VALUE!</f>
        <v>#VALUE!</v>
      </c>
      <c r="M168" s="18" t="e">
        <f>#VALUE!</f>
        <v>#VALUE!</v>
      </c>
      <c r="N168" s="18" t="e">
        <f>#VALUE!</f>
        <v>#VALUE!</v>
      </c>
      <c r="O168" s="18" t="e">
        <f>#VALUE!</f>
        <v>#VALUE!</v>
      </c>
      <c r="P168" s="18" t="e">
        <f>#VALUE!</f>
        <v>#VALUE!</v>
      </c>
      <c r="Q168" s="18" t="e">
        <f>#VALUE!</f>
        <v>#VALUE!</v>
      </c>
      <c r="R168" s="18" t="e">
        <f>#VALUE!</f>
        <v>#VALUE!</v>
      </c>
      <c r="S168" s="18" t="e">
        <f>#VALUE!</f>
        <v>#VALUE!</v>
      </c>
      <c r="T168" s="19" t="e">
        <f>#VALUE!</f>
        <v>#VALUE!</v>
      </c>
      <c r="U168" s="19" t="e">
        <f>#VALUE!</f>
        <v>#VALUE!</v>
      </c>
      <c r="V168" s="19" t="e">
        <f>#VALUE!</f>
        <v>#VALUE!</v>
      </c>
      <c r="W168" s="18" t="e">
        <f>#VALUE!</f>
        <v>#VALUE!</v>
      </c>
      <c r="X168" s="19" t="e">
        <f>#VALUE!</f>
        <v>#VALUE!</v>
      </c>
      <c r="Y168" s="20" t="e">
        <f>#VALUE!</f>
        <v>#VALUE!</v>
      </c>
      <c r="Z168" s="19" t="e">
        <f>#VALUE!</f>
        <v>#VALUE!</v>
      </c>
      <c r="AA168" s="19" t="e">
        <f>#VALUE!</f>
        <v>#VALUE!</v>
      </c>
      <c r="AB168" s="16" t="e">
        <f>#VALUE!</f>
        <v>#VALUE!</v>
      </c>
      <c r="AC168" s="16" t="e">
        <f>#VALUE!</f>
        <v>#VALUE!</v>
      </c>
      <c r="AD168" s="17"/>
    </row>
    <row r="169" spans="1:30">
      <c r="A169" s="28">
        <v>69</v>
      </c>
      <c r="B169" s="26" t="e">
        <f>#VALUE!</f>
        <v>#VALUE!</v>
      </c>
      <c r="C169" s="19" t="e">
        <f>#VALUE!</f>
        <v>#VALUE!</v>
      </c>
      <c r="D169" s="19" t="e">
        <f>#VALUE!</f>
        <v>#VALUE!</v>
      </c>
      <c r="E169" s="19" t="e">
        <f>#VALUE!</f>
        <v>#VALUE!</v>
      </c>
      <c r="F169" s="19" t="e">
        <f>#VALUE!</f>
        <v>#VALUE!</v>
      </c>
      <c r="G169" s="19" t="e">
        <f>#VALUE!</f>
        <v>#VALUE!</v>
      </c>
      <c r="H169" s="19" t="e">
        <f>#VALUE!</f>
        <v>#VALUE!</v>
      </c>
      <c r="I169" s="21" t="e">
        <f>#VALUE!</f>
        <v>#VALUE!</v>
      </c>
      <c r="J169" s="26" t="e">
        <f>#VALUE!</f>
        <v>#VALUE!</v>
      </c>
      <c r="K169" s="29" t="e">
        <f>#VALUE!</f>
        <v>#VALUE!</v>
      </c>
      <c r="L169" s="18" t="e">
        <f>#VALUE!</f>
        <v>#VALUE!</v>
      </c>
      <c r="M169" s="18" t="e">
        <f>#VALUE!</f>
        <v>#VALUE!</v>
      </c>
      <c r="N169" s="18" t="e">
        <f>#VALUE!</f>
        <v>#VALUE!</v>
      </c>
      <c r="O169" s="18" t="e">
        <f>#VALUE!</f>
        <v>#VALUE!</v>
      </c>
      <c r="P169" s="18" t="e">
        <f>#VALUE!</f>
        <v>#VALUE!</v>
      </c>
      <c r="Q169" s="18" t="e">
        <f>#VALUE!</f>
        <v>#VALUE!</v>
      </c>
      <c r="R169" s="18" t="e">
        <f>#VALUE!</f>
        <v>#VALUE!</v>
      </c>
      <c r="S169" s="18" t="e">
        <f>#VALUE!</f>
        <v>#VALUE!</v>
      </c>
      <c r="T169" s="19" t="e">
        <f>#VALUE!</f>
        <v>#VALUE!</v>
      </c>
      <c r="U169" s="19" t="e">
        <f>#VALUE!</f>
        <v>#VALUE!</v>
      </c>
      <c r="V169" s="19" t="e">
        <f>#VALUE!</f>
        <v>#VALUE!</v>
      </c>
      <c r="W169" s="18" t="e">
        <f>#VALUE!</f>
        <v>#VALUE!</v>
      </c>
      <c r="X169" s="19" t="e">
        <f>#VALUE!</f>
        <v>#VALUE!</v>
      </c>
      <c r="Y169" s="20" t="e">
        <f>#VALUE!</f>
        <v>#VALUE!</v>
      </c>
      <c r="Z169" s="19" t="e">
        <f>#VALUE!</f>
        <v>#VALUE!</v>
      </c>
      <c r="AA169" s="19" t="e">
        <f>#VALUE!</f>
        <v>#VALUE!</v>
      </c>
      <c r="AB169" s="16" t="e">
        <f>#VALUE!</f>
        <v>#VALUE!</v>
      </c>
      <c r="AC169" s="16" t="e">
        <f>#VALUE!</f>
        <v>#VALUE!</v>
      </c>
      <c r="AD169" s="17"/>
    </row>
    <row r="170" spans="1:30">
      <c r="A170" s="28">
        <v>70</v>
      </c>
      <c r="B170" s="26" t="e">
        <f>#VALUE!</f>
        <v>#VALUE!</v>
      </c>
      <c r="C170" s="19" t="e">
        <f>#VALUE!</f>
        <v>#VALUE!</v>
      </c>
      <c r="D170" s="19" t="e">
        <f>#VALUE!</f>
        <v>#VALUE!</v>
      </c>
      <c r="E170" s="19" t="e">
        <f>#VALUE!</f>
        <v>#VALUE!</v>
      </c>
      <c r="F170" s="19" t="e">
        <f>#VALUE!</f>
        <v>#VALUE!</v>
      </c>
      <c r="G170" s="19" t="e">
        <f>#VALUE!</f>
        <v>#VALUE!</v>
      </c>
      <c r="H170" s="19" t="e">
        <f>#VALUE!</f>
        <v>#VALUE!</v>
      </c>
      <c r="I170" s="21" t="e">
        <f>#VALUE!</f>
        <v>#VALUE!</v>
      </c>
      <c r="J170" s="26" t="e">
        <f>#VALUE!</f>
        <v>#VALUE!</v>
      </c>
      <c r="K170" s="29" t="e">
        <f>#VALUE!</f>
        <v>#VALUE!</v>
      </c>
      <c r="L170" s="18" t="e">
        <f>#VALUE!</f>
        <v>#VALUE!</v>
      </c>
      <c r="M170" s="18" t="e">
        <f>#VALUE!</f>
        <v>#VALUE!</v>
      </c>
      <c r="N170" s="18" t="e">
        <f>#VALUE!</f>
        <v>#VALUE!</v>
      </c>
      <c r="O170" s="18" t="e">
        <f>#VALUE!</f>
        <v>#VALUE!</v>
      </c>
      <c r="P170" s="18" t="e">
        <f>#VALUE!</f>
        <v>#VALUE!</v>
      </c>
      <c r="Q170" s="18" t="e">
        <f>#VALUE!</f>
        <v>#VALUE!</v>
      </c>
      <c r="R170" s="18" t="e">
        <f>#VALUE!</f>
        <v>#VALUE!</v>
      </c>
      <c r="S170" s="18" t="e">
        <f>#VALUE!</f>
        <v>#VALUE!</v>
      </c>
      <c r="T170" s="19" t="e">
        <f>#VALUE!</f>
        <v>#VALUE!</v>
      </c>
      <c r="U170" s="19" t="e">
        <f>#VALUE!</f>
        <v>#VALUE!</v>
      </c>
      <c r="V170" s="19" t="e">
        <f>#VALUE!</f>
        <v>#VALUE!</v>
      </c>
      <c r="W170" s="18" t="e">
        <f>#VALUE!</f>
        <v>#VALUE!</v>
      </c>
      <c r="X170" s="19" t="e">
        <f>#VALUE!</f>
        <v>#VALUE!</v>
      </c>
      <c r="Y170" s="20" t="e">
        <f>#VALUE!</f>
        <v>#VALUE!</v>
      </c>
      <c r="Z170" s="19" t="e">
        <f>#VALUE!</f>
        <v>#VALUE!</v>
      </c>
      <c r="AA170" s="19" t="e">
        <f>#VALUE!</f>
        <v>#VALUE!</v>
      </c>
      <c r="AB170" s="16" t="e">
        <f>#VALUE!</f>
        <v>#VALUE!</v>
      </c>
      <c r="AC170" s="16" t="e">
        <f>#VALUE!</f>
        <v>#VALUE!</v>
      </c>
      <c r="AD170" s="17"/>
    </row>
    <row r="171" spans="1:30">
      <c r="A171" s="28">
        <v>71</v>
      </c>
      <c r="B171" s="26" t="e">
        <f>#VALUE!</f>
        <v>#VALUE!</v>
      </c>
      <c r="C171" s="19" t="e">
        <f>#VALUE!</f>
        <v>#VALUE!</v>
      </c>
      <c r="D171" s="19" t="e">
        <f>#VALUE!</f>
        <v>#VALUE!</v>
      </c>
      <c r="E171" s="19" t="e">
        <f>#VALUE!</f>
        <v>#VALUE!</v>
      </c>
      <c r="F171" s="19" t="e">
        <f>#VALUE!</f>
        <v>#VALUE!</v>
      </c>
      <c r="G171" s="19" t="e">
        <f>#VALUE!</f>
        <v>#VALUE!</v>
      </c>
      <c r="H171" s="19" t="e">
        <f>#VALUE!</f>
        <v>#VALUE!</v>
      </c>
      <c r="I171" s="21" t="e">
        <f>#VALUE!</f>
        <v>#VALUE!</v>
      </c>
      <c r="J171" s="26" t="e">
        <f>#VALUE!</f>
        <v>#VALUE!</v>
      </c>
      <c r="K171" s="29" t="e">
        <f>#VALUE!</f>
        <v>#VALUE!</v>
      </c>
      <c r="L171" s="18" t="e">
        <f>#VALUE!</f>
        <v>#VALUE!</v>
      </c>
      <c r="M171" s="18" t="e">
        <f>#VALUE!</f>
        <v>#VALUE!</v>
      </c>
      <c r="N171" s="18" t="e">
        <f>#VALUE!</f>
        <v>#VALUE!</v>
      </c>
      <c r="O171" s="18" t="e">
        <f>#VALUE!</f>
        <v>#VALUE!</v>
      </c>
      <c r="P171" s="18" t="e">
        <f>#VALUE!</f>
        <v>#VALUE!</v>
      </c>
      <c r="Q171" s="18" t="e">
        <f>#VALUE!</f>
        <v>#VALUE!</v>
      </c>
      <c r="R171" s="18" t="e">
        <f>#VALUE!</f>
        <v>#VALUE!</v>
      </c>
      <c r="S171" s="18" t="e">
        <f>#VALUE!</f>
        <v>#VALUE!</v>
      </c>
      <c r="T171" s="19" t="e">
        <f>#VALUE!</f>
        <v>#VALUE!</v>
      </c>
      <c r="U171" s="19" t="e">
        <f>#VALUE!</f>
        <v>#VALUE!</v>
      </c>
      <c r="V171" s="19" t="e">
        <f>#VALUE!</f>
        <v>#VALUE!</v>
      </c>
      <c r="W171" s="18" t="e">
        <f>#VALUE!</f>
        <v>#VALUE!</v>
      </c>
      <c r="X171" s="19" t="e">
        <f>#VALUE!</f>
        <v>#VALUE!</v>
      </c>
      <c r="Y171" s="20" t="e">
        <f>#VALUE!</f>
        <v>#VALUE!</v>
      </c>
      <c r="Z171" s="19" t="e">
        <f>#VALUE!</f>
        <v>#VALUE!</v>
      </c>
      <c r="AA171" s="19" t="e">
        <f>#VALUE!</f>
        <v>#VALUE!</v>
      </c>
      <c r="AB171" s="16" t="e">
        <f>#VALUE!</f>
        <v>#VALUE!</v>
      </c>
      <c r="AC171" s="16" t="e">
        <f>#VALUE!</f>
        <v>#VALUE!</v>
      </c>
      <c r="AD171" s="17"/>
    </row>
    <row r="172" spans="1:30">
      <c r="A172" s="28">
        <v>72</v>
      </c>
      <c r="B172" s="26" t="e">
        <f>#VALUE!</f>
        <v>#VALUE!</v>
      </c>
      <c r="C172" s="19" t="e">
        <f>#VALUE!</f>
        <v>#VALUE!</v>
      </c>
      <c r="D172" s="19" t="e">
        <f>#VALUE!</f>
        <v>#VALUE!</v>
      </c>
      <c r="E172" s="19" t="e">
        <f>#VALUE!</f>
        <v>#VALUE!</v>
      </c>
      <c r="F172" s="19" t="e">
        <f>#VALUE!</f>
        <v>#VALUE!</v>
      </c>
      <c r="G172" s="19" t="e">
        <f>#VALUE!</f>
        <v>#VALUE!</v>
      </c>
      <c r="H172" s="19" t="e">
        <f>#VALUE!</f>
        <v>#VALUE!</v>
      </c>
      <c r="I172" s="21" t="e">
        <f>#VALUE!</f>
        <v>#VALUE!</v>
      </c>
      <c r="J172" s="26" t="e">
        <f>#VALUE!</f>
        <v>#VALUE!</v>
      </c>
      <c r="K172" s="29" t="e">
        <f>#VALUE!</f>
        <v>#VALUE!</v>
      </c>
      <c r="L172" s="18" t="e">
        <f>#VALUE!</f>
        <v>#VALUE!</v>
      </c>
      <c r="M172" s="18" t="e">
        <f>#VALUE!</f>
        <v>#VALUE!</v>
      </c>
      <c r="N172" s="18" t="e">
        <f>#VALUE!</f>
        <v>#VALUE!</v>
      </c>
      <c r="O172" s="18" t="e">
        <f>#VALUE!</f>
        <v>#VALUE!</v>
      </c>
      <c r="P172" s="18" t="e">
        <f>#VALUE!</f>
        <v>#VALUE!</v>
      </c>
      <c r="Q172" s="18" t="e">
        <f>#VALUE!</f>
        <v>#VALUE!</v>
      </c>
      <c r="R172" s="18" t="e">
        <f>#VALUE!</f>
        <v>#VALUE!</v>
      </c>
      <c r="S172" s="18" t="e">
        <f>#VALUE!</f>
        <v>#VALUE!</v>
      </c>
      <c r="T172" s="19" t="e">
        <f>#VALUE!</f>
        <v>#VALUE!</v>
      </c>
      <c r="U172" s="19" t="e">
        <f>#VALUE!</f>
        <v>#VALUE!</v>
      </c>
      <c r="V172" s="19" t="e">
        <f>#VALUE!</f>
        <v>#VALUE!</v>
      </c>
      <c r="W172" s="18" t="e">
        <f>#VALUE!</f>
        <v>#VALUE!</v>
      </c>
      <c r="X172" s="19" t="e">
        <f>#VALUE!</f>
        <v>#VALUE!</v>
      </c>
      <c r="Y172" s="20" t="e">
        <f>#VALUE!</f>
        <v>#VALUE!</v>
      </c>
      <c r="Z172" s="19" t="e">
        <f>#VALUE!</f>
        <v>#VALUE!</v>
      </c>
      <c r="AA172" s="19" t="e">
        <f>#VALUE!</f>
        <v>#VALUE!</v>
      </c>
      <c r="AB172" s="16" t="e">
        <f>#VALUE!</f>
        <v>#VALUE!</v>
      </c>
      <c r="AC172" s="16" t="e">
        <f>#VALUE!</f>
        <v>#VALUE!</v>
      </c>
      <c r="AD172" s="17"/>
    </row>
    <row r="173" spans="1:30">
      <c r="A173" s="28">
        <v>73</v>
      </c>
      <c r="B173" s="26" t="e">
        <f>#VALUE!</f>
        <v>#VALUE!</v>
      </c>
      <c r="C173" s="19" t="e">
        <f>#VALUE!</f>
        <v>#VALUE!</v>
      </c>
      <c r="D173" s="19" t="e">
        <f>#VALUE!</f>
        <v>#VALUE!</v>
      </c>
      <c r="E173" s="19" t="e">
        <f>#VALUE!</f>
        <v>#VALUE!</v>
      </c>
      <c r="F173" s="19" t="e">
        <f>#VALUE!</f>
        <v>#VALUE!</v>
      </c>
      <c r="G173" s="19" t="e">
        <f>#VALUE!</f>
        <v>#VALUE!</v>
      </c>
      <c r="H173" s="19" t="e">
        <f>#VALUE!</f>
        <v>#VALUE!</v>
      </c>
      <c r="I173" s="21" t="e">
        <f>#VALUE!</f>
        <v>#VALUE!</v>
      </c>
      <c r="J173" s="26" t="e">
        <f>#VALUE!</f>
        <v>#VALUE!</v>
      </c>
      <c r="K173" s="29" t="e">
        <f>#VALUE!</f>
        <v>#VALUE!</v>
      </c>
      <c r="L173" s="18" t="e">
        <f>#VALUE!</f>
        <v>#VALUE!</v>
      </c>
      <c r="M173" s="18" t="e">
        <f>#VALUE!</f>
        <v>#VALUE!</v>
      </c>
      <c r="N173" s="18" t="e">
        <f>#VALUE!</f>
        <v>#VALUE!</v>
      </c>
      <c r="O173" s="18" t="e">
        <f>#VALUE!</f>
        <v>#VALUE!</v>
      </c>
      <c r="P173" s="18" t="e">
        <f>#VALUE!</f>
        <v>#VALUE!</v>
      </c>
      <c r="Q173" s="18" t="e">
        <f>#VALUE!</f>
        <v>#VALUE!</v>
      </c>
      <c r="R173" s="18" t="e">
        <f>#VALUE!</f>
        <v>#VALUE!</v>
      </c>
      <c r="S173" s="18" t="e">
        <f>#VALUE!</f>
        <v>#VALUE!</v>
      </c>
      <c r="T173" s="19" t="e">
        <f>#VALUE!</f>
        <v>#VALUE!</v>
      </c>
      <c r="U173" s="19" t="e">
        <f>#VALUE!</f>
        <v>#VALUE!</v>
      </c>
      <c r="V173" s="19" t="e">
        <f>#VALUE!</f>
        <v>#VALUE!</v>
      </c>
      <c r="W173" s="18" t="e">
        <f>#VALUE!</f>
        <v>#VALUE!</v>
      </c>
      <c r="X173" s="19" t="e">
        <f>#VALUE!</f>
        <v>#VALUE!</v>
      </c>
      <c r="Y173" s="20" t="e">
        <f>#VALUE!</f>
        <v>#VALUE!</v>
      </c>
      <c r="Z173" s="19" t="e">
        <f>#VALUE!</f>
        <v>#VALUE!</v>
      </c>
      <c r="AA173" s="19" t="e">
        <f>#VALUE!</f>
        <v>#VALUE!</v>
      </c>
      <c r="AB173" s="16" t="e">
        <f>#VALUE!</f>
        <v>#VALUE!</v>
      </c>
      <c r="AC173" s="16" t="e">
        <f>#VALUE!</f>
        <v>#VALUE!</v>
      </c>
      <c r="AD173" s="17"/>
    </row>
    <row r="174" spans="1:30">
      <c r="A174" s="28">
        <v>74</v>
      </c>
      <c r="B174" s="26" t="e">
        <f>#VALUE!</f>
        <v>#VALUE!</v>
      </c>
      <c r="C174" s="19" t="e">
        <f>#VALUE!</f>
        <v>#VALUE!</v>
      </c>
      <c r="D174" s="19" t="e">
        <f>#VALUE!</f>
        <v>#VALUE!</v>
      </c>
      <c r="E174" s="19" t="e">
        <f>#VALUE!</f>
        <v>#VALUE!</v>
      </c>
      <c r="F174" s="19" t="e">
        <f>#VALUE!</f>
        <v>#VALUE!</v>
      </c>
      <c r="G174" s="19" t="e">
        <f>#VALUE!</f>
        <v>#VALUE!</v>
      </c>
      <c r="H174" s="19" t="e">
        <f>#VALUE!</f>
        <v>#VALUE!</v>
      </c>
      <c r="I174" s="21" t="e">
        <f>#VALUE!</f>
        <v>#VALUE!</v>
      </c>
      <c r="J174" s="26" t="e">
        <f>#VALUE!</f>
        <v>#VALUE!</v>
      </c>
      <c r="K174" s="29" t="e">
        <f>#VALUE!</f>
        <v>#VALUE!</v>
      </c>
      <c r="L174" s="18" t="e">
        <f>#VALUE!</f>
        <v>#VALUE!</v>
      </c>
      <c r="M174" s="18" t="e">
        <f>#VALUE!</f>
        <v>#VALUE!</v>
      </c>
      <c r="N174" s="18" t="e">
        <f>#VALUE!</f>
        <v>#VALUE!</v>
      </c>
      <c r="O174" s="18" t="e">
        <f>#VALUE!</f>
        <v>#VALUE!</v>
      </c>
      <c r="P174" s="18" t="e">
        <f>#VALUE!</f>
        <v>#VALUE!</v>
      </c>
      <c r="Q174" s="18" t="e">
        <f>#VALUE!</f>
        <v>#VALUE!</v>
      </c>
      <c r="R174" s="18" t="e">
        <f>#VALUE!</f>
        <v>#VALUE!</v>
      </c>
      <c r="S174" s="18" t="e">
        <f>#VALUE!</f>
        <v>#VALUE!</v>
      </c>
      <c r="T174" s="19" t="e">
        <f>#VALUE!</f>
        <v>#VALUE!</v>
      </c>
      <c r="U174" s="19" t="e">
        <f>#VALUE!</f>
        <v>#VALUE!</v>
      </c>
      <c r="V174" s="19" t="e">
        <f>#VALUE!</f>
        <v>#VALUE!</v>
      </c>
      <c r="W174" s="18" t="e">
        <f>#VALUE!</f>
        <v>#VALUE!</v>
      </c>
      <c r="X174" s="19" t="e">
        <f>#VALUE!</f>
        <v>#VALUE!</v>
      </c>
      <c r="Y174" s="20" t="e">
        <f>#VALUE!</f>
        <v>#VALUE!</v>
      </c>
      <c r="Z174" s="19" t="e">
        <f>#VALUE!</f>
        <v>#VALUE!</v>
      </c>
      <c r="AA174" s="19" t="e">
        <f>#VALUE!</f>
        <v>#VALUE!</v>
      </c>
      <c r="AB174" s="16" t="e">
        <f>#VALUE!</f>
        <v>#VALUE!</v>
      </c>
      <c r="AC174" s="16" t="e">
        <f>#VALUE!</f>
        <v>#VALUE!</v>
      </c>
      <c r="AD174" s="17"/>
    </row>
    <row r="175" spans="1:30">
      <c r="A175" s="28">
        <v>75</v>
      </c>
      <c r="B175" s="26" t="e">
        <f>#VALUE!</f>
        <v>#VALUE!</v>
      </c>
      <c r="C175" s="19" t="e">
        <f>#VALUE!</f>
        <v>#VALUE!</v>
      </c>
      <c r="D175" s="19" t="e">
        <f>#VALUE!</f>
        <v>#VALUE!</v>
      </c>
      <c r="E175" s="19" t="e">
        <f>#VALUE!</f>
        <v>#VALUE!</v>
      </c>
      <c r="F175" s="19" t="e">
        <f>#VALUE!</f>
        <v>#VALUE!</v>
      </c>
      <c r="G175" s="19" t="e">
        <f>#VALUE!</f>
        <v>#VALUE!</v>
      </c>
      <c r="H175" s="19" t="e">
        <f>#VALUE!</f>
        <v>#VALUE!</v>
      </c>
      <c r="I175" s="21" t="e">
        <f>#VALUE!</f>
        <v>#VALUE!</v>
      </c>
      <c r="J175" s="26" t="e">
        <f>#VALUE!</f>
        <v>#VALUE!</v>
      </c>
      <c r="K175" s="29" t="e">
        <f>#VALUE!</f>
        <v>#VALUE!</v>
      </c>
      <c r="L175" s="18" t="e">
        <f>#VALUE!</f>
        <v>#VALUE!</v>
      </c>
      <c r="M175" s="18" t="e">
        <f>#VALUE!</f>
        <v>#VALUE!</v>
      </c>
      <c r="N175" s="18" t="e">
        <f>#VALUE!</f>
        <v>#VALUE!</v>
      </c>
      <c r="O175" s="18" t="e">
        <f>#VALUE!</f>
        <v>#VALUE!</v>
      </c>
      <c r="P175" s="18" t="e">
        <f>#VALUE!</f>
        <v>#VALUE!</v>
      </c>
      <c r="Q175" s="18" t="e">
        <f>#VALUE!</f>
        <v>#VALUE!</v>
      </c>
      <c r="R175" s="18" t="e">
        <f>#VALUE!</f>
        <v>#VALUE!</v>
      </c>
      <c r="S175" s="18" t="e">
        <f>#VALUE!</f>
        <v>#VALUE!</v>
      </c>
      <c r="T175" s="19" t="e">
        <f>#VALUE!</f>
        <v>#VALUE!</v>
      </c>
      <c r="U175" s="19" t="e">
        <f>#VALUE!</f>
        <v>#VALUE!</v>
      </c>
      <c r="V175" s="19" t="e">
        <f>#VALUE!</f>
        <v>#VALUE!</v>
      </c>
      <c r="W175" s="18" t="e">
        <f>#VALUE!</f>
        <v>#VALUE!</v>
      </c>
      <c r="X175" s="19" t="e">
        <f>#VALUE!</f>
        <v>#VALUE!</v>
      </c>
      <c r="Y175" s="20" t="e">
        <f>#VALUE!</f>
        <v>#VALUE!</v>
      </c>
      <c r="Z175" s="19" t="e">
        <f>#VALUE!</f>
        <v>#VALUE!</v>
      </c>
      <c r="AA175" s="19" t="e">
        <f>#VALUE!</f>
        <v>#VALUE!</v>
      </c>
      <c r="AB175" s="16" t="e">
        <f>#VALUE!</f>
        <v>#VALUE!</v>
      </c>
      <c r="AC175" s="16" t="e">
        <f>#VALUE!</f>
        <v>#VALUE!</v>
      </c>
      <c r="AD175" s="17"/>
    </row>
    <row r="176" spans="1:30">
      <c r="A176" s="28">
        <v>76</v>
      </c>
      <c r="B176" s="26" t="e">
        <f>#VALUE!</f>
        <v>#VALUE!</v>
      </c>
      <c r="C176" s="19" t="e">
        <f>#VALUE!</f>
        <v>#VALUE!</v>
      </c>
      <c r="D176" s="19" t="e">
        <f>#VALUE!</f>
        <v>#VALUE!</v>
      </c>
      <c r="E176" s="19" t="e">
        <f>#VALUE!</f>
        <v>#VALUE!</v>
      </c>
      <c r="F176" s="19" t="e">
        <f>#VALUE!</f>
        <v>#VALUE!</v>
      </c>
      <c r="G176" s="19" t="e">
        <f>#VALUE!</f>
        <v>#VALUE!</v>
      </c>
      <c r="H176" s="19" t="e">
        <f>#VALUE!</f>
        <v>#VALUE!</v>
      </c>
      <c r="I176" s="21" t="e">
        <f>#VALUE!</f>
        <v>#VALUE!</v>
      </c>
      <c r="J176" s="26" t="e">
        <f>#VALUE!</f>
        <v>#VALUE!</v>
      </c>
      <c r="K176" s="29" t="e">
        <f>#VALUE!</f>
        <v>#VALUE!</v>
      </c>
      <c r="L176" s="18" t="e">
        <f>#VALUE!</f>
        <v>#VALUE!</v>
      </c>
      <c r="M176" s="18" t="e">
        <f>#VALUE!</f>
        <v>#VALUE!</v>
      </c>
      <c r="N176" s="18" t="e">
        <f>#VALUE!</f>
        <v>#VALUE!</v>
      </c>
      <c r="O176" s="18" t="e">
        <f>#VALUE!</f>
        <v>#VALUE!</v>
      </c>
      <c r="P176" s="18" t="e">
        <f>#VALUE!</f>
        <v>#VALUE!</v>
      </c>
      <c r="Q176" s="18" t="e">
        <f>#VALUE!</f>
        <v>#VALUE!</v>
      </c>
      <c r="R176" s="18" t="e">
        <f>#VALUE!</f>
        <v>#VALUE!</v>
      </c>
      <c r="S176" s="18" t="e">
        <f>#VALUE!</f>
        <v>#VALUE!</v>
      </c>
      <c r="T176" s="19" t="e">
        <f>#VALUE!</f>
        <v>#VALUE!</v>
      </c>
      <c r="U176" s="19" t="e">
        <f>#VALUE!</f>
        <v>#VALUE!</v>
      </c>
      <c r="V176" s="19" t="e">
        <f>#VALUE!</f>
        <v>#VALUE!</v>
      </c>
      <c r="W176" s="18" t="e">
        <f>#VALUE!</f>
        <v>#VALUE!</v>
      </c>
      <c r="X176" s="19" t="e">
        <f>#VALUE!</f>
        <v>#VALUE!</v>
      </c>
      <c r="Y176" s="20" t="e">
        <f>#VALUE!</f>
        <v>#VALUE!</v>
      </c>
      <c r="Z176" s="19" t="e">
        <f>#VALUE!</f>
        <v>#VALUE!</v>
      </c>
      <c r="AA176" s="19" t="e">
        <f>#VALUE!</f>
        <v>#VALUE!</v>
      </c>
      <c r="AB176" s="16" t="e">
        <f>#VALUE!</f>
        <v>#VALUE!</v>
      </c>
      <c r="AC176" s="16" t="e">
        <f>#VALUE!</f>
        <v>#VALUE!</v>
      </c>
      <c r="AD176" s="17"/>
    </row>
    <row r="177" spans="1:30">
      <c r="A177" s="28">
        <v>77</v>
      </c>
      <c r="B177" s="26" t="e">
        <f>#VALUE!</f>
        <v>#VALUE!</v>
      </c>
      <c r="C177" s="19" t="e">
        <f>#VALUE!</f>
        <v>#VALUE!</v>
      </c>
      <c r="D177" s="19" t="e">
        <f>#VALUE!</f>
        <v>#VALUE!</v>
      </c>
      <c r="E177" s="19" t="e">
        <f>#VALUE!</f>
        <v>#VALUE!</v>
      </c>
      <c r="F177" s="19" t="e">
        <f>#VALUE!</f>
        <v>#VALUE!</v>
      </c>
      <c r="G177" s="19" t="e">
        <f>#VALUE!</f>
        <v>#VALUE!</v>
      </c>
      <c r="H177" s="19" t="e">
        <f>#VALUE!</f>
        <v>#VALUE!</v>
      </c>
      <c r="I177" s="21" t="e">
        <f>#VALUE!</f>
        <v>#VALUE!</v>
      </c>
      <c r="J177" s="26" t="e">
        <f>#VALUE!</f>
        <v>#VALUE!</v>
      </c>
      <c r="K177" s="29" t="e">
        <f>#VALUE!</f>
        <v>#VALUE!</v>
      </c>
      <c r="L177" s="18" t="e">
        <f>#VALUE!</f>
        <v>#VALUE!</v>
      </c>
      <c r="M177" s="18" t="e">
        <f>#VALUE!</f>
        <v>#VALUE!</v>
      </c>
      <c r="N177" s="18" t="e">
        <f>#VALUE!</f>
        <v>#VALUE!</v>
      </c>
      <c r="O177" s="18" t="e">
        <f>#VALUE!</f>
        <v>#VALUE!</v>
      </c>
      <c r="P177" s="18" t="e">
        <f>#VALUE!</f>
        <v>#VALUE!</v>
      </c>
      <c r="Q177" s="18" t="e">
        <f>#VALUE!</f>
        <v>#VALUE!</v>
      </c>
      <c r="R177" s="18" t="e">
        <f>#VALUE!</f>
        <v>#VALUE!</v>
      </c>
      <c r="S177" s="18" t="e">
        <f>#VALUE!</f>
        <v>#VALUE!</v>
      </c>
      <c r="T177" s="19" t="e">
        <f>#VALUE!</f>
        <v>#VALUE!</v>
      </c>
      <c r="U177" s="19" t="e">
        <f>#VALUE!</f>
        <v>#VALUE!</v>
      </c>
      <c r="V177" s="19" t="e">
        <f>#VALUE!</f>
        <v>#VALUE!</v>
      </c>
      <c r="W177" s="18" t="e">
        <f>#VALUE!</f>
        <v>#VALUE!</v>
      </c>
      <c r="X177" s="19" t="e">
        <f>#VALUE!</f>
        <v>#VALUE!</v>
      </c>
      <c r="Y177" s="20" t="e">
        <f>#VALUE!</f>
        <v>#VALUE!</v>
      </c>
      <c r="Z177" s="19" t="e">
        <f>#VALUE!</f>
        <v>#VALUE!</v>
      </c>
      <c r="AA177" s="19" t="e">
        <f>#VALUE!</f>
        <v>#VALUE!</v>
      </c>
      <c r="AB177" s="16" t="e">
        <f>#VALUE!</f>
        <v>#VALUE!</v>
      </c>
      <c r="AC177" s="16" t="e">
        <f>#VALUE!</f>
        <v>#VALUE!</v>
      </c>
      <c r="AD177" s="17"/>
    </row>
    <row r="178" spans="1:30">
      <c r="A178" s="28">
        <v>78</v>
      </c>
      <c r="B178" s="26" t="e">
        <f>#VALUE!</f>
        <v>#VALUE!</v>
      </c>
      <c r="C178" s="19" t="e">
        <f>#VALUE!</f>
        <v>#VALUE!</v>
      </c>
      <c r="D178" s="19" t="e">
        <f>#VALUE!</f>
        <v>#VALUE!</v>
      </c>
      <c r="E178" s="19" t="e">
        <f>#VALUE!</f>
        <v>#VALUE!</v>
      </c>
      <c r="F178" s="19" t="e">
        <f>#VALUE!</f>
        <v>#VALUE!</v>
      </c>
      <c r="G178" s="19" t="e">
        <f>#VALUE!</f>
        <v>#VALUE!</v>
      </c>
      <c r="H178" s="19" t="e">
        <f>#VALUE!</f>
        <v>#VALUE!</v>
      </c>
      <c r="I178" s="21" t="e">
        <f>#VALUE!</f>
        <v>#VALUE!</v>
      </c>
      <c r="J178" s="26" t="e">
        <f>#VALUE!</f>
        <v>#VALUE!</v>
      </c>
      <c r="K178" s="29" t="e">
        <f>#VALUE!</f>
        <v>#VALUE!</v>
      </c>
      <c r="L178" s="18" t="e">
        <f>#VALUE!</f>
        <v>#VALUE!</v>
      </c>
      <c r="M178" s="18" t="e">
        <f>#VALUE!</f>
        <v>#VALUE!</v>
      </c>
      <c r="N178" s="18" t="e">
        <f>#VALUE!</f>
        <v>#VALUE!</v>
      </c>
      <c r="O178" s="18" t="e">
        <f>#VALUE!</f>
        <v>#VALUE!</v>
      </c>
      <c r="P178" s="18" t="e">
        <f>#VALUE!</f>
        <v>#VALUE!</v>
      </c>
      <c r="Q178" s="18" t="e">
        <f>#VALUE!</f>
        <v>#VALUE!</v>
      </c>
      <c r="R178" s="18" t="e">
        <f>#VALUE!</f>
        <v>#VALUE!</v>
      </c>
      <c r="S178" s="18" t="e">
        <f>#VALUE!</f>
        <v>#VALUE!</v>
      </c>
      <c r="T178" s="19" t="e">
        <f>#VALUE!</f>
        <v>#VALUE!</v>
      </c>
      <c r="U178" s="19" t="e">
        <f>#VALUE!</f>
        <v>#VALUE!</v>
      </c>
      <c r="V178" s="19" t="e">
        <f>#VALUE!</f>
        <v>#VALUE!</v>
      </c>
      <c r="W178" s="18" t="e">
        <f>#VALUE!</f>
        <v>#VALUE!</v>
      </c>
      <c r="X178" s="19" t="e">
        <f>#VALUE!</f>
        <v>#VALUE!</v>
      </c>
      <c r="Y178" s="20" t="e">
        <f>#VALUE!</f>
        <v>#VALUE!</v>
      </c>
      <c r="Z178" s="19" t="e">
        <f>#VALUE!</f>
        <v>#VALUE!</v>
      </c>
      <c r="AA178" s="19" t="e">
        <f>#VALUE!</f>
        <v>#VALUE!</v>
      </c>
      <c r="AB178" s="16" t="e">
        <f>#VALUE!</f>
        <v>#VALUE!</v>
      </c>
      <c r="AC178" s="16" t="e">
        <f>#VALUE!</f>
        <v>#VALUE!</v>
      </c>
      <c r="AD178" s="17"/>
    </row>
    <row r="179" spans="1:30">
      <c r="A179" s="28">
        <v>79</v>
      </c>
      <c r="B179" s="26" t="e">
        <f>#VALUE!</f>
        <v>#VALUE!</v>
      </c>
      <c r="C179" s="19" t="e">
        <f>#VALUE!</f>
        <v>#VALUE!</v>
      </c>
      <c r="D179" s="19" t="e">
        <f>#VALUE!</f>
        <v>#VALUE!</v>
      </c>
      <c r="E179" s="19" t="e">
        <f>#VALUE!</f>
        <v>#VALUE!</v>
      </c>
      <c r="F179" s="19" t="e">
        <f>#VALUE!</f>
        <v>#VALUE!</v>
      </c>
      <c r="G179" s="19" t="e">
        <f>#VALUE!</f>
        <v>#VALUE!</v>
      </c>
      <c r="H179" s="19" t="e">
        <f>#VALUE!</f>
        <v>#VALUE!</v>
      </c>
      <c r="I179" s="21" t="e">
        <f>#VALUE!</f>
        <v>#VALUE!</v>
      </c>
      <c r="J179" s="26" t="e">
        <f>#VALUE!</f>
        <v>#VALUE!</v>
      </c>
      <c r="K179" s="29" t="e">
        <f>#VALUE!</f>
        <v>#VALUE!</v>
      </c>
      <c r="L179" s="18" t="e">
        <f>#VALUE!</f>
        <v>#VALUE!</v>
      </c>
      <c r="M179" s="18" t="e">
        <f>#VALUE!</f>
        <v>#VALUE!</v>
      </c>
      <c r="N179" s="18" t="e">
        <f>#VALUE!</f>
        <v>#VALUE!</v>
      </c>
      <c r="O179" s="18" t="e">
        <f>#VALUE!</f>
        <v>#VALUE!</v>
      </c>
      <c r="P179" s="18" t="e">
        <f>#VALUE!</f>
        <v>#VALUE!</v>
      </c>
      <c r="Q179" s="18" t="e">
        <f>#VALUE!</f>
        <v>#VALUE!</v>
      </c>
      <c r="R179" s="18" t="e">
        <f>#VALUE!</f>
        <v>#VALUE!</v>
      </c>
      <c r="S179" s="18" t="e">
        <f>#VALUE!</f>
        <v>#VALUE!</v>
      </c>
      <c r="T179" s="19" t="e">
        <f>#VALUE!</f>
        <v>#VALUE!</v>
      </c>
      <c r="U179" s="19" t="e">
        <f>#VALUE!</f>
        <v>#VALUE!</v>
      </c>
      <c r="V179" s="19" t="e">
        <f>#VALUE!</f>
        <v>#VALUE!</v>
      </c>
      <c r="W179" s="18" t="e">
        <f>#VALUE!</f>
        <v>#VALUE!</v>
      </c>
      <c r="X179" s="19" t="e">
        <f>#VALUE!</f>
        <v>#VALUE!</v>
      </c>
      <c r="Y179" s="20" t="e">
        <f>#VALUE!</f>
        <v>#VALUE!</v>
      </c>
      <c r="Z179" s="19" t="e">
        <f>#VALUE!</f>
        <v>#VALUE!</v>
      </c>
      <c r="AA179" s="19" t="e">
        <f>#VALUE!</f>
        <v>#VALUE!</v>
      </c>
      <c r="AB179" s="16" t="e">
        <f>#VALUE!</f>
        <v>#VALUE!</v>
      </c>
      <c r="AC179" s="16" t="e">
        <f>#VALUE!</f>
        <v>#VALUE!</v>
      </c>
      <c r="AD179" s="17"/>
    </row>
    <row r="180" spans="1:30">
      <c r="A180" s="28">
        <v>80</v>
      </c>
      <c r="B180" s="26" t="e">
        <f>#VALUE!</f>
        <v>#VALUE!</v>
      </c>
      <c r="C180" s="19" t="e">
        <f>#VALUE!</f>
        <v>#VALUE!</v>
      </c>
      <c r="D180" s="19" t="e">
        <f>#VALUE!</f>
        <v>#VALUE!</v>
      </c>
      <c r="E180" s="19" t="e">
        <f>#VALUE!</f>
        <v>#VALUE!</v>
      </c>
      <c r="F180" s="19" t="e">
        <f>#VALUE!</f>
        <v>#VALUE!</v>
      </c>
      <c r="G180" s="19" t="e">
        <f>#VALUE!</f>
        <v>#VALUE!</v>
      </c>
      <c r="H180" s="19" t="e">
        <f>#VALUE!</f>
        <v>#VALUE!</v>
      </c>
      <c r="I180" s="21" t="e">
        <f>#VALUE!</f>
        <v>#VALUE!</v>
      </c>
      <c r="J180" s="26" t="e">
        <f>#VALUE!</f>
        <v>#VALUE!</v>
      </c>
      <c r="K180" s="29" t="e">
        <f>#VALUE!</f>
        <v>#VALUE!</v>
      </c>
      <c r="L180" s="18" t="e">
        <f>#VALUE!</f>
        <v>#VALUE!</v>
      </c>
      <c r="M180" s="18" t="e">
        <f>#VALUE!</f>
        <v>#VALUE!</v>
      </c>
      <c r="N180" s="18" t="e">
        <f>#VALUE!</f>
        <v>#VALUE!</v>
      </c>
      <c r="O180" s="18" t="e">
        <f>#VALUE!</f>
        <v>#VALUE!</v>
      </c>
      <c r="P180" s="18" t="e">
        <f>#VALUE!</f>
        <v>#VALUE!</v>
      </c>
      <c r="Q180" s="18" t="e">
        <f>#VALUE!</f>
        <v>#VALUE!</v>
      </c>
      <c r="R180" s="18" t="e">
        <f>#VALUE!</f>
        <v>#VALUE!</v>
      </c>
      <c r="S180" s="18" t="e">
        <f>#VALUE!</f>
        <v>#VALUE!</v>
      </c>
      <c r="T180" s="19" t="e">
        <f>#VALUE!</f>
        <v>#VALUE!</v>
      </c>
      <c r="U180" s="19" t="e">
        <f>#VALUE!</f>
        <v>#VALUE!</v>
      </c>
      <c r="V180" s="19" t="e">
        <f>#VALUE!</f>
        <v>#VALUE!</v>
      </c>
      <c r="W180" s="18" t="e">
        <f>#VALUE!</f>
        <v>#VALUE!</v>
      </c>
      <c r="X180" s="19" t="e">
        <f>#VALUE!</f>
        <v>#VALUE!</v>
      </c>
      <c r="Y180" s="20" t="e">
        <f>#VALUE!</f>
        <v>#VALUE!</v>
      </c>
      <c r="Z180" s="19" t="e">
        <f>#VALUE!</f>
        <v>#VALUE!</v>
      </c>
      <c r="AA180" s="19" t="e">
        <f>#VALUE!</f>
        <v>#VALUE!</v>
      </c>
      <c r="AB180" s="16" t="e">
        <f>#VALUE!</f>
        <v>#VALUE!</v>
      </c>
      <c r="AC180" s="16" t="e">
        <f>#VALUE!</f>
        <v>#VALUE!</v>
      </c>
      <c r="AD180" s="17"/>
    </row>
    <row r="181" spans="1:30">
      <c r="A181" s="28">
        <v>81</v>
      </c>
      <c r="B181" s="26" t="e">
        <f>#VALUE!</f>
        <v>#VALUE!</v>
      </c>
      <c r="C181" s="19" t="e">
        <f>#VALUE!</f>
        <v>#VALUE!</v>
      </c>
      <c r="D181" s="19" t="e">
        <f>#VALUE!</f>
        <v>#VALUE!</v>
      </c>
      <c r="E181" s="19" t="e">
        <f>#VALUE!</f>
        <v>#VALUE!</v>
      </c>
      <c r="F181" s="19" t="e">
        <f>#VALUE!</f>
        <v>#VALUE!</v>
      </c>
      <c r="G181" s="19" t="e">
        <f>#VALUE!</f>
        <v>#VALUE!</v>
      </c>
      <c r="H181" s="19" t="e">
        <f>#VALUE!</f>
        <v>#VALUE!</v>
      </c>
      <c r="I181" s="21" t="e">
        <f>#VALUE!</f>
        <v>#VALUE!</v>
      </c>
      <c r="J181" s="26" t="e">
        <f>#VALUE!</f>
        <v>#VALUE!</v>
      </c>
      <c r="K181" s="29" t="e">
        <f>#VALUE!</f>
        <v>#VALUE!</v>
      </c>
      <c r="L181" s="18" t="e">
        <f>#VALUE!</f>
        <v>#VALUE!</v>
      </c>
      <c r="M181" s="18" t="e">
        <f>#VALUE!</f>
        <v>#VALUE!</v>
      </c>
      <c r="N181" s="18" t="e">
        <f>#VALUE!</f>
        <v>#VALUE!</v>
      </c>
      <c r="O181" s="18" t="e">
        <f>#VALUE!</f>
        <v>#VALUE!</v>
      </c>
      <c r="P181" s="18" t="e">
        <f>#VALUE!</f>
        <v>#VALUE!</v>
      </c>
      <c r="Q181" s="18" t="e">
        <f>#VALUE!</f>
        <v>#VALUE!</v>
      </c>
      <c r="R181" s="18" t="e">
        <f>#VALUE!</f>
        <v>#VALUE!</v>
      </c>
      <c r="S181" s="18" t="e">
        <f>#VALUE!</f>
        <v>#VALUE!</v>
      </c>
      <c r="T181" s="19" t="e">
        <f>#VALUE!</f>
        <v>#VALUE!</v>
      </c>
      <c r="U181" s="19" t="e">
        <f>#VALUE!</f>
        <v>#VALUE!</v>
      </c>
      <c r="V181" s="19" t="e">
        <f>#VALUE!</f>
        <v>#VALUE!</v>
      </c>
      <c r="W181" s="18" t="e">
        <f>#VALUE!</f>
        <v>#VALUE!</v>
      </c>
      <c r="X181" s="19" t="e">
        <f>#VALUE!</f>
        <v>#VALUE!</v>
      </c>
      <c r="Y181" s="20" t="e">
        <f>#VALUE!</f>
        <v>#VALUE!</v>
      </c>
      <c r="Z181" s="19" t="e">
        <f>#VALUE!</f>
        <v>#VALUE!</v>
      </c>
      <c r="AA181" s="19" t="e">
        <f>#VALUE!</f>
        <v>#VALUE!</v>
      </c>
      <c r="AB181" s="16" t="e">
        <f>#VALUE!</f>
        <v>#VALUE!</v>
      </c>
      <c r="AC181" s="16" t="e">
        <f>#VALUE!</f>
        <v>#VALUE!</v>
      </c>
      <c r="AD181" s="17"/>
    </row>
    <row r="182" spans="1:30">
      <c r="A182" s="28">
        <v>82</v>
      </c>
      <c r="B182" s="26" t="e">
        <f>#VALUE!</f>
        <v>#VALUE!</v>
      </c>
      <c r="C182" s="19" t="e">
        <f>#VALUE!</f>
        <v>#VALUE!</v>
      </c>
      <c r="D182" s="19" t="e">
        <f>#VALUE!</f>
        <v>#VALUE!</v>
      </c>
      <c r="E182" s="19" t="e">
        <f>#VALUE!</f>
        <v>#VALUE!</v>
      </c>
      <c r="F182" s="19" t="e">
        <f>#VALUE!</f>
        <v>#VALUE!</v>
      </c>
      <c r="G182" s="19" t="e">
        <f>#VALUE!</f>
        <v>#VALUE!</v>
      </c>
      <c r="H182" s="19" t="e">
        <f>#VALUE!</f>
        <v>#VALUE!</v>
      </c>
      <c r="I182" s="21" t="e">
        <f>#VALUE!</f>
        <v>#VALUE!</v>
      </c>
      <c r="J182" s="26" t="e">
        <f>#VALUE!</f>
        <v>#VALUE!</v>
      </c>
      <c r="K182" s="29" t="e">
        <f>#VALUE!</f>
        <v>#VALUE!</v>
      </c>
      <c r="L182" s="18" t="e">
        <f>#VALUE!</f>
        <v>#VALUE!</v>
      </c>
      <c r="M182" s="18" t="e">
        <f>#VALUE!</f>
        <v>#VALUE!</v>
      </c>
      <c r="N182" s="18" t="e">
        <f>#VALUE!</f>
        <v>#VALUE!</v>
      </c>
      <c r="O182" s="18" t="e">
        <f>#VALUE!</f>
        <v>#VALUE!</v>
      </c>
      <c r="P182" s="18" t="e">
        <f>#VALUE!</f>
        <v>#VALUE!</v>
      </c>
      <c r="Q182" s="18" t="e">
        <f>#VALUE!</f>
        <v>#VALUE!</v>
      </c>
      <c r="R182" s="18" t="e">
        <f>#VALUE!</f>
        <v>#VALUE!</v>
      </c>
      <c r="S182" s="18" t="e">
        <f>#VALUE!</f>
        <v>#VALUE!</v>
      </c>
      <c r="T182" s="19" t="e">
        <f>#VALUE!</f>
        <v>#VALUE!</v>
      </c>
      <c r="U182" s="19" t="e">
        <f>#VALUE!</f>
        <v>#VALUE!</v>
      </c>
      <c r="V182" s="19" t="e">
        <f>#VALUE!</f>
        <v>#VALUE!</v>
      </c>
      <c r="W182" s="18" t="e">
        <f>#VALUE!</f>
        <v>#VALUE!</v>
      </c>
      <c r="X182" s="19" t="e">
        <f>#VALUE!</f>
        <v>#VALUE!</v>
      </c>
      <c r="Y182" s="20" t="e">
        <f>#VALUE!</f>
        <v>#VALUE!</v>
      </c>
      <c r="Z182" s="19" t="e">
        <f>#VALUE!</f>
        <v>#VALUE!</v>
      </c>
      <c r="AA182" s="19" t="e">
        <f>#VALUE!</f>
        <v>#VALUE!</v>
      </c>
      <c r="AB182" s="16" t="e">
        <f>#VALUE!</f>
        <v>#VALUE!</v>
      </c>
      <c r="AC182" s="16" t="e">
        <f>#VALUE!</f>
        <v>#VALUE!</v>
      </c>
      <c r="AD182" s="17"/>
    </row>
    <row r="183" spans="1:30">
      <c r="A183" s="28">
        <v>83</v>
      </c>
      <c r="B183" s="26" t="e">
        <f>#VALUE!</f>
        <v>#VALUE!</v>
      </c>
      <c r="C183" s="19" t="e">
        <f>#VALUE!</f>
        <v>#VALUE!</v>
      </c>
      <c r="D183" s="19" t="e">
        <f>#VALUE!</f>
        <v>#VALUE!</v>
      </c>
      <c r="E183" s="19" t="e">
        <f>#VALUE!</f>
        <v>#VALUE!</v>
      </c>
      <c r="F183" s="19" t="e">
        <f>#VALUE!</f>
        <v>#VALUE!</v>
      </c>
      <c r="G183" s="19" t="e">
        <f>#VALUE!</f>
        <v>#VALUE!</v>
      </c>
      <c r="H183" s="19" t="e">
        <f>#VALUE!</f>
        <v>#VALUE!</v>
      </c>
      <c r="I183" s="21" t="e">
        <f>#VALUE!</f>
        <v>#VALUE!</v>
      </c>
      <c r="J183" s="26" t="e">
        <f>#VALUE!</f>
        <v>#VALUE!</v>
      </c>
      <c r="K183" s="29" t="e">
        <f>#VALUE!</f>
        <v>#VALUE!</v>
      </c>
      <c r="L183" s="18" t="e">
        <f>#VALUE!</f>
        <v>#VALUE!</v>
      </c>
      <c r="M183" s="18" t="e">
        <f>#VALUE!</f>
        <v>#VALUE!</v>
      </c>
      <c r="N183" s="18" t="e">
        <f>#VALUE!</f>
        <v>#VALUE!</v>
      </c>
      <c r="O183" s="18" t="e">
        <f>#VALUE!</f>
        <v>#VALUE!</v>
      </c>
      <c r="P183" s="18" t="e">
        <f>#VALUE!</f>
        <v>#VALUE!</v>
      </c>
      <c r="Q183" s="18" t="e">
        <f>#VALUE!</f>
        <v>#VALUE!</v>
      </c>
      <c r="R183" s="18" t="e">
        <f>#VALUE!</f>
        <v>#VALUE!</v>
      </c>
      <c r="S183" s="18" t="e">
        <f>#VALUE!</f>
        <v>#VALUE!</v>
      </c>
      <c r="T183" s="19" t="e">
        <f>#VALUE!</f>
        <v>#VALUE!</v>
      </c>
      <c r="U183" s="19" t="e">
        <f>#VALUE!</f>
        <v>#VALUE!</v>
      </c>
      <c r="V183" s="19" t="e">
        <f>#VALUE!</f>
        <v>#VALUE!</v>
      </c>
      <c r="W183" s="18" t="e">
        <f>#VALUE!</f>
        <v>#VALUE!</v>
      </c>
      <c r="X183" s="19" t="e">
        <f>#VALUE!</f>
        <v>#VALUE!</v>
      </c>
      <c r="Y183" s="20" t="e">
        <f>#VALUE!</f>
        <v>#VALUE!</v>
      </c>
      <c r="Z183" s="19" t="e">
        <f>#VALUE!</f>
        <v>#VALUE!</v>
      </c>
      <c r="AA183" s="19" t="e">
        <f>#VALUE!</f>
        <v>#VALUE!</v>
      </c>
      <c r="AB183" s="16" t="e">
        <f>#VALUE!</f>
        <v>#VALUE!</v>
      </c>
      <c r="AC183" s="16" t="e">
        <f>#VALUE!</f>
        <v>#VALUE!</v>
      </c>
      <c r="AD183" s="17"/>
    </row>
    <row r="184" spans="1:30">
      <c r="A184" s="28">
        <v>84</v>
      </c>
      <c r="B184" s="26" t="e">
        <f>#VALUE!</f>
        <v>#VALUE!</v>
      </c>
      <c r="C184" s="19" t="e">
        <f>#VALUE!</f>
        <v>#VALUE!</v>
      </c>
      <c r="D184" s="19" t="e">
        <f>#VALUE!</f>
        <v>#VALUE!</v>
      </c>
      <c r="E184" s="19" t="e">
        <f>#VALUE!</f>
        <v>#VALUE!</v>
      </c>
      <c r="F184" s="19" t="e">
        <f>#VALUE!</f>
        <v>#VALUE!</v>
      </c>
      <c r="G184" s="19" t="e">
        <f>#VALUE!</f>
        <v>#VALUE!</v>
      </c>
      <c r="H184" s="19" t="e">
        <f>#VALUE!</f>
        <v>#VALUE!</v>
      </c>
      <c r="I184" s="21" t="e">
        <f>#VALUE!</f>
        <v>#VALUE!</v>
      </c>
      <c r="J184" s="26" t="e">
        <f>#VALUE!</f>
        <v>#VALUE!</v>
      </c>
      <c r="K184" s="29" t="e">
        <f>#VALUE!</f>
        <v>#VALUE!</v>
      </c>
      <c r="L184" s="18" t="e">
        <f>#VALUE!</f>
        <v>#VALUE!</v>
      </c>
      <c r="M184" s="18" t="e">
        <f>#VALUE!</f>
        <v>#VALUE!</v>
      </c>
      <c r="N184" s="18" t="e">
        <f>#VALUE!</f>
        <v>#VALUE!</v>
      </c>
      <c r="O184" s="18" t="e">
        <f>#VALUE!</f>
        <v>#VALUE!</v>
      </c>
      <c r="P184" s="18" t="e">
        <f>#VALUE!</f>
        <v>#VALUE!</v>
      </c>
      <c r="Q184" s="18" t="e">
        <f>#VALUE!</f>
        <v>#VALUE!</v>
      </c>
      <c r="R184" s="18" t="e">
        <f>#VALUE!</f>
        <v>#VALUE!</v>
      </c>
      <c r="S184" s="18" t="e">
        <f>#VALUE!</f>
        <v>#VALUE!</v>
      </c>
      <c r="T184" s="19" t="e">
        <f>#VALUE!</f>
        <v>#VALUE!</v>
      </c>
      <c r="U184" s="19" t="e">
        <f>#VALUE!</f>
        <v>#VALUE!</v>
      </c>
      <c r="V184" s="19" t="e">
        <f>#VALUE!</f>
        <v>#VALUE!</v>
      </c>
      <c r="W184" s="18" t="e">
        <f>#VALUE!</f>
        <v>#VALUE!</v>
      </c>
      <c r="X184" s="19" t="e">
        <f>#VALUE!</f>
        <v>#VALUE!</v>
      </c>
      <c r="Y184" s="20" t="e">
        <f>#VALUE!</f>
        <v>#VALUE!</v>
      </c>
      <c r="Z184" s="19" t="e">
        <f>#VALUE!</f>
        <v>#VALUE!</v>
      </c>
      <c r="AA184" s="19" t="e">
        <f>#VALUE!</f>
        <v>#VALUE!</v>
      </c>
      <c r="AB184" s="16" t="e">
        <f>#VALUE!</f>
        <v>#VALUE!</v>
      </c>
      <c r="AC184" s="16" t="e">
        <f>#VALUE!</f>
        <v>#VALUE!</v>
      </c>
      <c r="AD184" s="17"/>
    </row>
    <row r="185" spans="1:30">
      <c r="A185" s="28">
        <v>85</v>
      </c>
      <c r="B185" s="26" t="e">
        <f>#VALUE!</f>
        <v>#VALUE!</v>
      </c>
      <c r="C185" s="19" t="e">
        <f>#VALUE!</f>
        <v>#VALUE!</v>
      </c>
      <c r="D185" s="19" t="e">
        <f>#VALUE!</f>
        <v>#VALUE!</v>
      </c>
      <c r="E185" s="19" t="e">
        <f>#VALUE!</f>
        <v>#VALUE!</v>
      </c>
      <c r="F185" s="19" t="e">
        <f>#VALUE!</f>
        <v>#VALUE!</v>
      </c>
      <c r="G185" s="19" t="e">
        <f>#VALUE!</f>
        <v>#VALUE!</v>
      </c>
      <c r="H185" s="19" t="e">
        <f>#VALUE!</f>
        <v>#VALUE!</v>
      </c>
      <c r="I185" s="21" t="e">
        <f>#VALUE!</f>
        <v>#VALUE!</v>
      </c>
      <c r="J185" s="26" t="e">
        <f>#VALUE!</f>
        <v>#VALUE!</v>
      </c>
      <c r="K185" s="29" t="e">
        <f>#VALUE!</f>
        <v>#VALUE!</v>
      </c>
      <c r="L185" s="18" t="e">
        <f>#VALUE!</f>
        <v>#VALUE!</v>
      </c>
      <c r="M185" s="18" t="e">
        <f>#VALUE!</f>
        <v>#VALUE!</v>
      </c>
      <c r="N185" s="18" t="e">
        <f>#VALUE!</f>
        <v>#VALUE!</v>
      </c>
      <c r="O185" s="18" t="e">
        <f>#VALUE!</f>
        <v>#VALUE!</v>
      </c>
      <c r="P185" s="18" t="e">
        <f>#VALUE!</f>
        <v>#VALUE!</v>
      </c>
      <c r="Q185" s="18" t="e">
        <f>#VALUE!</f>
        <v>#VALUE!</v>
      </c>
      <c r="R185" s="18" t="e">
        <f>#VALUE!</f>
        <v>#VALUE!</v>
      </c>
      <c r="S185" s="18" t="e">
        <f>#VALUE!</f>
        <v>#VALUE!</v>
      </c>
      <c r="T185" s="19" t="e">
        <f>#VALUE!</f>
        <v>#VALUE!</v>
      </c>
      <c r="U185" s="19" t="e">
        <f>#VALUE!</f>
        <v>#VALUE!</v>
      </c>
      <c r="V185" s="19" t="e">
        <f>#VALUE!</f>
        <v>#VALUE!</v>
      </c>
      <c r="W185" s="18" t="e">
        <f>#VALUE!</f>
        <v>#VALUE!</v>
      </c>
      <c r="X185" s="19" t="e">
        <f>#VALUE!</f>
        <v>#VALUE!</v>
      </c>
      <c r="Y185" s="20" t="e">
        <f>#VALUE!</f>
        <v>#VALUE!</v>
      </c>
      <c r="Z185" s="19" t="e">
        <f>#VALUE!</f>
        <v>#VALUE!</v>
      </c>
      <c r="AA185" s="19" t="e">
        <f>#VALUE!</f>
        <v>#VALUE!</v>
      </c>
      <c r="AB185" s="16" t="e">
        <f>#VALUE!</f>
        <v>#VALUE!</v>
      </c>
      <c r="AC185" s="16" t="e">
        <f>#VALUE!</f>
        <v>#VALUE!</v>
      </c>
      <c r="AD185" s="17"/>
    </row>
    <row r="186" spans="1:30">
      <c r="A186" s="28">
        <v>86</v>
      </c>
      <c r="B186" s="26" t="e">
        <f>#VALUE!</f>
        <v>#VALUE!</v>
      </c>
      <c r="C186" s="19" t="e">
        <f>#VALUE!</f>
        <v>#VALUE!</v>
      </c>
      <c r="D186" s="19" t="e">
        <f>#VALUE!</f>
        <v>#VALUE!</v>
      </c>
      <c r="E186" s="19" t="e">
        <f>#VALUE!</f>
        <v>#VALUE!</v>
      </c>
      <c r="F186" s="19" t="e">
        <f>#VALUE!</f>
        <v>#VALUE!</v>
      </c>
      <c r="G186" s="19" t="e">
        <f>#VALUE!</f>
        <v>#VALUE!</v>
      </c>
      <c r="H186" s="19" t="e">
        <f>#VALUE!</f>
        <v>#VALUE!</v>
      </c>
      <c r="I186" s="21" t="e">
        <f>#VALUE!</f>
        <v>#VALUE!</v>
      </c>
      <c r="J186" s="26" t="e">
        <f>#VALUE!</f>
        <v>#VALUE!</v>
      </c>
      <c r="K186" s="29" t="e">
        <f>#VALUE!</f>
        <v>#VALUE!</v>
      </c>
      <c r="L186" s="18" t="e">
        <f>#VALUE!</f>
        <v>#VALUE!</v>
      </c>
      <c r="M186" s="18" t="e">
        <f>#VALUE!</f>
        <v>#VALUE!</v>
      </c>
      <c r="N186" s="18" t="e">
        <f>#VALUE!</f>
        <v>#VALUE!</v>
      </c>
      <c r="O186" s="18" t="e">
        <f>#VALUE!</f>
        <v>#VALUE!</v>
      </c>
      <c r="P186" s="18" t="e">
        <f>#VALUE!</f>
        <v>#VALUE!</v>
      </c>
      <c r="Q186" s="18" t="e">
        <f>#VALUE!</f>
        <v>#VALUE!</v>
      </c>
      <c r="R186" s="18" t="e">
        <f>#VALUE!</f>
        <v>#VALUE!</v>
      </c>
      <c r="S186" s="18" t="e">
        <f>#VALUE!</f>
        <v>#VALUE!</v>
      </c>
      <c r="T186" s="19" t="e">
        <f>#VALUE!</f>
        <v>#VALUE!</v>
      </c>
      <c r="U186" s="19" t="e">
        <f>#VALUE!</f>
        <v>#VALUE!</v>
      </c>
      <c r="V186" s="19" t="e">
        <f>#VALUE!</f>
        <v>#VALUE!</v>
      </c>
      <c r="W186" s="18" t="e">
        <f>#VALUE!</f>
        <v>#VALUE!</v>
      </c>
      <c r="X186" s="19" t="e">
        <f>#VALUE!</f>
        <v>#VALUE!</v>
      </c>
      <c r="Y186" s="20" t="e">
        <f>#VALUE!</f>
        <v>#VALUE!</v>
      </c>
      <c r="Z186" s="19" t="e">
        <f>#VALUE!</f>
        <v>#VALUE!</v>
      </c>
      <c r="AA186" s="19" t="e">
        <f>#VALUE!</f>
        <v>#VALUE!</v>
      </c>
      <c r="AB186" s="16" t="e">
        <f>#VALUE!</f>
        <v>#VALUE!</v>
      </c>
      <c r="AC186" s="16" t="e">
        <f>#VALUE!</f>
        <v>#VALUE!</v>
      </c>
      <c r="AD186" s="17"/>
    </row>
    <row r="187" spans="1:30">
      <c r="A187" s="28">
        <v>87</v>
      </c>
      <c r="B187" s="26" t="e">
        <f>#VALUE!</f>
        <v>#VALUE!</v>
      </c>
      <c r="C187" s="19" t="e">
        <f>#VALUE!</f>
        <v>#VALUE!</v>
      </c>
      <c r="D187" s="19" t="e">
        <f>#VALUE!</f>
        <v>#VALUE!</v>
      </c>
      <c r="E187" s="19" t="e">
        <f>#VALUE!</f>
        <v>#VALUE!</v>
      </c>
      <c r="F187" s="19" t="e">
        <f>#VALUE!</f>
        <v>#VALUE!</v>
      </c>
      <c r="G187" s="19" t="e">
        <f>#VALUE!</f>
        <v>#VALUE!</v>
      </c>
      <c r="H187" s="19" t="e">
        <f>#VALUE!</f>
        <v>#VALUE!</v>
      </c>
      <c r="I187" s="21" t="e">
        <f>#VALUE!</f>
        <v>#VALUE!</v>
      </c>
      <c r="J187" s="26" t="e">
        <f>#VALUE!</f>
        <v>#VALUE!</v>
      </c>
      <c r="K187" s="29" t="e">
        <f>#VALUE!</f>
        <v>#VALUE!</v>
      </c>
      <c r="L187" s="18" t="e">
        <f>#VALUE!</f>
        <v>#VALUE!</v>
      </c>
      <c r="M187" s="18" t="e">
        <f>#VALUE!</f>
        <v>#VALUE!</v>
      </c>
      <c r="N187" s="18" t="e">
        <f>#VALUE!</f>
        <v>#VALUE!</v>
      </c>
      <c r="O187" s="18" t="e">
        <f>#VALUE!</f>
        <v>#VALUE!</v>
      </c>
      <c r="P187" s="18" t="e">
        <f>#VALUE!</f>
        <v>#VALUE!</v>
      </c>
      <c r="Q187" s="18" t="e">
        <f>#VALUE!</f>
        <v>#VALUE!</v>
      </c>
      <c r="R187" s="18" t="e">
        <f>#VALUE!</f>
        <v>#VALUE!</v>
      </c>
      <c r="S187" s="18" t="e">
        <f>#VALUE!</f>
        <v>#VALUE!</v>
      </c>
      <c r="T187" s="19" t="e">
        <f>#VALUE!</f>
        <v>#VALUE!</v>
      </c>
      <c r="U187" s="19" t="e">
        <f>#VALUE!</f>
        <v>#VALUE!</v>
      </c>
      <c r="V187" s="19" t="e">
        <f>#VALUE!</f>
        <v>#VALUE!</v>
      </c>
      <c r="W187" s="18" t="e">
        <f>#VALUE!</f>
        <v>#VALUE!</v>
      </c>
      <c r="X187" s="19" t="e">
        <f>#VALUE!</f>
        <v>#VALUE!</v>
      </c>
      <c r="Y187" s="20" t="e">
        <f>#VALUE!</f>
        <v>#VALUE!</v>
      </c>
      <c r="Z187" s="19" t="e">
        <f>#VALUE!</f>
        <v>#VALUE!</v>
      </c>
      <c r="AA187" s="19" t="e">
        <f>#VALUE!</f>
        <v>#VALUE!</v>
      </c>
      <c r="AB187" s="16" t="e">
        <f>#VALUE!</f>
        <v>#VALUE!</v>
      </c>
      <c r="AC187" s="16" t="e">
        <f>#VALUE!</f>
        <v>#VALUE!</v>
      </c>
      <c r="AD187" s="17"/>
    </row>
    <row r="188" spans="1:30">
      <c r="A188" s="28">
        <v>88</v>
      </c>
      <c r="B188" s="26" t="e">
        <f>#VALUE!</f>
        <v>#VALUE!</v>
      </c>
      <c r="C188" s="19" t="e">
        <f>#VALUE!</f>
        <v>#VALUE!</v>
      </c>
      <c r="D188" s="19" t="e">
        <f>#VALUE!</f>
        <v>#VALUE!</v>
      </c>
      <c r="E188" s="19" t="e">
        <f>#VALUE!</f>
        <v>#VALUE!</v>
      </c>
      <c r="F188" s="19" t="e">
        <f>#VALUE!</f>
        <v>#VALUE!</v>
      </c>
      <c r="G188" s="19" t="e">
        <f>#VALUE!</f>
        <v>#VALUE!</v>
      </c>
      <c r="H188" s="19" t="e">
        <f>#VALUE!</f>
        <v>#VALUE!</v>
      </c>
      <c r="I188" s="21" t="e">
        <f>#VALUE!</f>
        <v>#VALUE!</v>
      </c>
      <c r="J188" s="26" t="e">
        <f>#VALUE!</f>
        <v>#VALUE!</v>
      </c>
      <c r="K188" s="29" t="e">
        <f>#VALUE!</f>
        <v>#VALUE!</v>
      </c>
      <c r="L188" s="18" t="e">
        <f>#VALUE!</f>
        <v>#VALUE!</v>
      </c>
      <c r="M188" s="18" t="e">
        <f>#VALUE!</f>
        <v>#VALUE!</v>
      </c>
      <c r="N188" s="18" t="e">
        <f>#VALUE!</f>
        <v>#VALUE!</v>
      </c>
      <c r="O188" s="18" t="e">
        <f>#VALUE!</f>
        <v>#VALUE!</v>
      </c>
      <c r="P188" s="18" t="e">
        <f>#VALUE!</f>
        <v>#VALUE!</v>
      </c>
      <c r="Q188" s="18" t="e">
        <f>#VALUE!</f>
        <v>#VALUE!</v>
      </c>
      <c r="R188" s="18" t="e">
        <f>#VALUE!</f>
        <v>#VALUE!</v>
      </c>
      <c r="S188" s="18" t="e">
        <f>#VALUE!</f>
        <v>#VALUE!</v>
      </c>
      <c r="T188" s="19" t="e">
        <f>#VALUE!</f>
        <v>#VALUE!</v>
      </c>
      <c r="U188" s="19" t="e">
        <f>#VALUE!</f>
        <v>#VALUE!</v>
      </c>
      <c r="V188" s="19" t="e">
        <f>#VALUE!</f>
        <v>#VALUE!</v>
      </c>
      <c r="W188" s="18" t="e">
        <f>#VALUE!</f>
        <v>#VALUE!</v>
      </c>
      <c r="X188" s="19" t="e">
        <f>#VALUE!</f>
        <v>#VALUE!</v>
      </c>
      <c r="Y188" s="20" t="e">
        <f>#VALUE!</f>
        <v>#VALUE!</v>
      </c>
      <c r="Z188" s="19" t="e">
        <f>#VALUE!</f>
        <v>#VALUE!</v>
      </c>
      <c r="AA188" s="19" t="e">
        <f>#VALUE!</f>
        <v>#VALUE!</v>
      </c>
      <c r="AB188" s="16" t="e">
        <f>#VALUE!</f>
        <v>#VALUE!</v>
      </c>
      <c r="AC188" s="16" t="e">
        <f>#VALUE!</f>
        <v>#VALUE!</v>
      </c>
      <c r="AD188" s="17"/>
    </row>
    <row r="189" spans="1:30">
      <c r="A189" s="28">
        <v>89</v>
      </c>
      <c r="B189" s="26" t="e">
        <f>#VALUE!</f>
        <v>#VALUE!</v>
      </c>
      <c r="C189" s="19" t="e">
        <f>#VALUE!</f>
        <v>#VALUE!</v>
      </c>
      <c r="D189" s="19" t="e">
        <f>#VALUE!</f>
        <v>#VALUE!</v>
      </c>
      <c r="E189" s="19" t="e">
        <f>#VALUE!</f>
        <v>#VALUE!</v>
      </c>
      <c r="F189" s="19" t="e">
        <f>#VALUE!</f>
        <v>#VALUE!</v>
      </c>
      <c r="G189" s="19" t="e">
        <f>#VALUE!</f>
        <v>#VALUE!</v>
      </c>
      <c r="H189" s="19" t="e">
        <f>#VALUE!</f>
        <v>#VALUE!</v>
      </c>
      <c r="I189" s="21" t="e">
        <f>#VALUE!</f>
        <v>#VALUE!</v>
      </c>
      <c r="J189" s="26" t="e">
        <f>#VALUE!</f>
        <v>#VALUE!</v>
      </c>
      <c r="K189" s="29" t="e">
        <f>#VALUE!</f>
        <v>#VALUE!</v>
      </c>
      <c r="L189" s="18" t="e">
        <f>#VALUE!</f>
        <v>#VALUE!</v>
      </c>
      <c r="M189" s="18" t="e">
        <f>#VALUE!</f>
        <v>#VALUE!</v>
      </c>
      <c r="N189" s="18" t="e">
        <f>#VALUE!</f>
        <v>#VALUE!</v>
      </c>
      <c r="O189" s="18" t="e">
        <f>#VALUE!</f>
        <v>#VALUE!</v>
      </c>
      <c r="P189" s="18" t="e">
        <f>#VALUE!</f>
        <v>#VALUE!</v>
      </c>
      <c r="Q189" s="18" t="e">
        <f>#VALUE!</f>
        <v>#VALUE!</v>
      </c>
      <c r="R189" s="18" t="e">
        <f>#VALUE!</f>
        <v>#VALUE!</v>
      </c>
      <c r="S189" s="18" t="e">
        <f>#VALUE!</f>
        <v>#VALUE!</v>
      </c>
      <c r="T189" s="19" t="e">
        <f>#VALUE!</f>
        <v>#VALUE!</v>
      </c>
      <c r="U189" s="19" t="e">
        <f>#VALUE!</f>
        <v>#VALUE!</v>
      </c>
      <c r="V189" s="19" t="e">
        <f>#VALUE!</f>
        <v>#VALUE!</v>
      </c>
      <c r="W189" s="18" t="e">
        <f>#VALUE!</f>
        <v>#VALUE!</v>
      </c>
      <c r="X189" s="19" t="e">
        <f>#VALUE!</f>
        <v>#VALUE!</v>
      </c>
      <c r="Y189" s="20" t="e">
        <f>#VALUE!</f>
        <v>#VALUE!</v>
      </c>
      <c r="Z189" s="19" t="e">
        <f>#VALUE!</f>
        <v>#VALUE!</v>
      </c>
      <c r="AA189" s="19" t="e">
        <f>#VALUE!</f>
        <v>#VALUE!</v>
      </c>
      <c r="AB189" s="16" t="e">
        <f>#VALUE!</f>
        <v>#VALUE!</v>
      </c>
      <c r="AC189" s="16" t="e">
        <f>#VALUE!</f>
        <v>#VALUE!</v>
      </c>
      <c r="AD189" s="17"/>
    </row>
    <row r="190" spans="1:30">
      <c r="A190" s="28">
        <v>90</v>
      </c>
      <c r="B190" s="26" t="e">
        <f>#VALUE!</f>
        <v>#VALUE!</v>
      </c>
      <c r="C190" s="19" t="e">
        <f>#VALUE!</f>
        <v>#VALUE!</v>
      </c>
      <c r="D190" s="19" t="e">
        <f>#VALUE!</f>
        <v>#VALUE!</v>
      </c>
      <c r="E190" s="19" t="e">
        <f>#VALUE!</f>
        <v>#VALUE!</v>
      </c>
      <c r="F190" s="19" t="e">
        <f>#VALUE!</f>
        <v>#VALUE!</v>
      </c>
      <c r="G190" s="19" t="e">
        <f>#VALUE!</f>
        <v>#VALUE!</v>
      </c>
      <c r="H190" s="19" t="e">
        <f>#VALUE!</f>
        <v>#VALUE!</v>
      </c>
      <c r="I190" s="21" t="e">
        <f>#VALUE!</f>
        <v>#VALUE!</v>
      </c>
      <c r="J190" s="26" t="e">
        <f>#VALUE!</f>
        <v>#VALUE!</v>
      </c>
      <c r="K190" s="29" t="e">
        <f>#VALUE!</f>
        <v>#VALUE!</v>
      </c>
      <c r="L190" s="18" t="e">
        <f>#VALUE!</f>
        <v>#VALUE!</v>
      </c>
      <c r="M190" s="18" t="e">
        <f>#VALUE!</f>
        <v>#VALUE!</v>
      </c>
      <c r="N190" s="18" t="e">
        <f>#VALUE!</f>
        <v>#VALUE!</v>
      </c>
      <c r="O190" s="18" t="e">
        <f>#VALUE!</f>
        <v>#VALUE!</v>
      </c>
      <c r="P190" s="18" t="e">
        <f>#VALUE!</f>
        <v>#VALUE!</v>
      </c>
      <c r="Q190" s="18" t="e">
        <f>#VALUE!</f>
        <v>#VALUE!</v>
      </c>
      <c r="R190" s="18" t="e">
        <f>#VALUE!</f>
        <v>#VALUE!</v>
      </c>
      <c r="S190" s="18" t="e">
        <f>#VALUE!</f>
        <v>#VALUE!</v>
      </c>
      <c r="T190" s="19" t="e">
        <f>#VALUE!</f>
        <v>#VALUE!</v>
      </c>
      <c r="U190" s="19" t="e">
        <f>#VALUE!</f>
        <v>#VALUE!</v>
      </c>
      <c r="V190" s="19" t="e">
        <f>#VALUE!</f>
        <v>#VALUE!</v>
      </c>
      <c r="W190" s="18" t="e">
        <f>#VALUE!</f>
        <v>#VALUE!</v>
      </c>
      <c r="X190" s="19" t="e">
        <f>#VALUE!</f>
        <v>#VALUE!</v>
      </c>
      <c r="Y190" s="20" t="e">
        <f>#VALUE!</f>
        <v>#VALUE!</v>
      </c>
      <c r="Z190" s="19" t="e">
        <f>#VALUE!</f>
        <v>#VALUE!</v>
      </c>
      <c r="AA190" s="19" t="e">
        <f>#VALUE!</f>
        <v>#VALUE!</v>
      </c>
      <c r="AB190" s="16" t="e">
        <f>#VALUE!</f>
        <v>#VALUE!</v>
      </c>
      <c r="AC190" s="16" t="e">
        <f>#VALUE!</f>
        <v>#VALUE!</v>
      </c>
      <c r="AD190" s="17"/>
    </row>
    <row r="191" spans="1:30">
      <c r="A191" s="28">
        <v>91</v>
      </c>
      <c r="B191" s="26" t="e">
        <f>#VALUE!</f>
        <v>#VALUE!</v>
      </c>
      <c r="C191" s="19" t="e">
        <f>#VALUE!</f>
        <v>#VALUE!</v>
      </c>
      <c r="D191" s="19" t="e">
        <f>#VALUE!</f>
        <v>#VALUE!</v>
      </c>
      <c r="E191" s="19" t="e">
        <f>#VALUE!</f>
        <v>#VALUE!</v>
      </c>
      <c r="F191" s="19" t="e">
        <f>#VALUE!</f>
        <v>#VALUE!</v>
      </c>
      <c r="G191" s="19" t="e">
        <f>#VALUE!</f>
        <v>#VALUE!</v>
      </c>
      <c r="H191" s="19" t="e">
        <f>#VALUE!</f>
        <v>#VALUE!</v>
      </c>
      <c r="I191" s="21" t="e">
        <f>#VALUE!</f>
        <v>#VALUE!</v>
      </c>
      <c r="J191" s="26" t="e">
        <f>#VALUE!</f>
        <v>#VALUE!</v>
      </c>
      <c r="K191" s="29" t="e">
        <f>#VALUE!</f>
        <v>#VALUE!</v>
      </c>
      <c r="L191" s="18" t="e">
        <f>#VALUE!</f>
        <v>#VALUE!</v>
      </c>
      <c r="M191" s="18" t="e">
        <f>#VALUE!</f>
        <v>#VALUE!</v>
      </c>
      <c r="N191" s="18" t="e">
        <f>#VALUE!</f>
        <v>#VALUE!</v>
      </c>
      <c r="O191" s="18" t="e">
        <f>#VALUE!</f>
        <v>#VALUE!</v>
      </c>
      <c r="P191" s="18" t="e">
        <f>#VALUE!</f>
        <v>#VALUE!</v>
      </c>
      <c r="Q191" s="18" t="e">
        <f>#VALUE!</f>
        <v>#VALUE!</v>
      </c>
      <c r="R191" s="18" t="e">
        <f>#VALUE!</f>
        <v>#VALUE!</v>
      </c>
      <c r="S191" s="18" t="e">
        <f>#VALUE!</f>
        <v>#VALUE!</v>
      </c>
      <c r="T191" s="19" t="e">
        <f>#VALUE!</f>
        <v>#VALUE!</v>
      </c>
      <c r="U191" s="19" t="e">
        <f>#VALUE!</f>
        <v>#VALUE!</v>
      </c>
      <c r="V191" s="19" t="e">
        <f>#VALUE!</f>
        <v>#VALUE!</v>
      </c>
      <c r="W191" s="18" t="e">
        <f>#VALUE!</f>
        <v>#VALUE!</v>
      </c>
      <c r="X191" s="19" t="e">
        <f>#VALUE!</f>
        <v>#VALUE!</v>
      </c>
      <c r="Y191" s="20" t="e">
        <f>#VALUE!</f>
        <v>#VALUE!</v>
      </c>
      <c r="Z191" s="19" t="e">
        <f>#VALUE!</f>
        <v>#VALUE!</v>
      </c>
      <c r="AA191" s="19" t="e">
        <f>#VALUE!</f>
        <v>#VALUE!</v>
      </c>
      <c r="AB191" s="16" t="e">
        <f>#VALUE!</f>
        <v>#VALUE!</v>
      </c>
      <c r="AC191" s="16" t="e">
        <f>#VALUE!</f>
        <v>#VALUE!</v>
      </c>
      <c r="AD191" s="17"/>
    </row>
    <row r="192" spans="1:30">
      <c r="A192" s="28">
        <v>92</v>
      </c>
      <c r="B192" s="26" t="e">
        <f>#VALUE!</f>
        <v>#VALUE!</v>
      </c>
      <c r="C192" s="19" t="e">
        <f>#VALUE!</f>
        <v>#VALUE!</v>
      </c>
      <c r="D192" s="19" t="e">
        <f>#VALUE!</f>
        <v>#VALUE!</v>
      </c>
      <c r="E192" s="19" t="e">
        <f>#VALUE!</f>
        <v>#VALUE!</v>
      </c>
      <c r="F192" s="19" t="e">
        <f>#VALUE!</f>
        <v>#VALUE!</v>
      </c>
      <c r="G192" s="19" t="e">
        <f>#VALUE!</f>
        <v>#VALUE!</v>
      </c>
      <c r="H192" s="19" t="e">
        <f>#VALUE!</f>
        <v>#VALUE!</v>
      </c>
      <c r="I192" s="21" t="e">
        <f>#VALUE!</f>
        <v>#VALUE!</v>
      </c>
      <c r="J192" s="26" t="e">
        <f>#VALUE!</f>
        <v>#VALUE!</v>
      </c>
      <c r="K192" s="29" t="e">
        <f>#VALUE!</f>
        <v>#VALUE!</v>
      </c>
      <c r="L192" s="18" t="e">
        <f>#VALUE!</f>
        <v>#VALUE!</v>
      </c>
      <c r="M192" s="18" t="e">
        <f>#VALUE!</f>
        <v>#VALUE!</v>
      </c>
      <c r="N192" s="18" t="e">
        <f>#VALUE!</f>
        <v>#VALUE!</v>
      </c>
      <c r="O192" s="18" t="e">
        <f>#VALUE!</f>
        <v>#VALUE!</v>
      </c>
      <c r="P192" s="18" t="e">
        <f>#VALUE!</f>
        <v>#VALUE!</v>
      </c>
      <c r="Q192" s="18" t="e">
        <f>#VALUE!</f>
        <v>#VALUE!</v>
      </c>
      <c r="R192" s="18" t="e">
        <f>#VALUE!</f>
        <v>#VALUE!</v>
      </c>
      <c r="S192" s="18" t="e">
        <f>#VALUE!</f>
        <v>#VALUE!</v>
      </c>
      <c r="T192" s="19" t="e">
        <f>#VALUE!</f>
        <v>#VALUE!</v>
      </c>
      <c r="U192" s="19" t="e">
        <f>#VALUE!</f>
        <v>#VALUE!</v>
      </c>
      <c r="V192" s="19" t="e">
        <f>#VALUE!</f>
        <v>#VALUE!</v>
      </c>
      <c r="W192" s="18" t="e">
        <f>#VALUE!</f>
        <v>#VALUE!</v>
      </c>
      <c r="X192" s="19" t="e">
        <f>#VALUE!</f>
        <v>#VALUE!</v>
      </c>
      <c r="Y192" s="20" t="e">
        <f>#VALUE!</f>
        <v>#VALUE!</v>
      </c>
      <c r="Z192" s="19" t="e">
        <f>#VALUE!</f>
        <v>#VALUE!</v>
      </c>
      <c r="AA192" s="19" t="e">
        <f>#VALUE!</f>
        <v>#VALUE!</v>
      </c>
      <c r="AB192" s="16" t="e">
        <f>#VALUE!</f>
        <v>#VALUE!</v>
      </c>
      <c r="AC192" s="16" t="e">
        <f>#VALUE!</f>
        <v>#VALUE!</v>
      </c>
      <c r="AD192" s="17"/>
    </row>
    <row r="193" spans="1:30">
      <c r="A193" s="28">
        <v>93</v>
      </c>
      <c r="B193" s="26" t="e">
        <f>#VALUE!</f>
        <v>#VALUE!</v>
      </c>
      <c r="C193" s="19" t="e">
        <f>#VALUE!</f>
        <v>#VALUE!</v>
      </c>
      <c r="D193" s="19" t="e">
        <f>#VALUE!</f>
        <v>#VALUE!</v>
      </c>
      <c r="E193" s="19" t="e">
        <f>#VALUE!</f>
        <v>#VALUE!</v>
      </c>
      <c r="F193" s="19" t="e">
        <f>#VALUE!</f>
        <v>#VALUE!</v>
      </c>
      <c r="G193" s="19" t="e">
        <f>#VALUE!</f>
        <v>#VALUE!</v>
      </c>
      <c r="H193" s="19" t="e">
        <f>#VALUE!</f>
        <v>#VALUE!</v>
      </c>
      <c r="I193" s="21" t="e">
        <f>#VALUE!</f>
        <v>#VALUE!</v>
      </c>
      <c r="J193" s="26" t="e">
        <f>#VALUE!</f>
        <v>#VALUE!</v>
      </c>
      <c r="K193" s="29" t="e">
        <f>#VALUE!</f>
        <v>#VALUE!</v>
      </c>
      <c r="L193" s="18" t="e">
        <f>#VALUE!</f>
        <v>#VALUE!</v>
      </c>
      <c r="M193" s="18" t="e">
        <f>#VALUE!</f>
        <v>#VALUE!</v>
      </c>
      <c r="N193" s="18" t="e">
        <f>#VALUE!</f>
        <v>#VALUE!</v>
      </c>
      <c r="O193" s="18" t="e">
        <f>#VALUE!</f>
        <v>#VALUE!</v>
      </c>
      <c r="P193" s="18" t="e">
        <f>#VALUE!</f>
        <v>#VALUE!</v>
      </c>
      <c r="Q193" s="18" t="e">
        <f>#VALUE!</f>
        <v>#VALUE!</v>
      </c>
      <c r="R193" s="18" t="e">
        <f>#VALUE!</f>
        <v>#VALUE!</v>
      </c>
      <c r="S193" s="18" t="e">
        <f>#VALUE!</f>
        <v>#VALUE!</v>
      </c>
      <c r="T193" s="19" t="e">
        <f>#VALUE!</f>
        <v>#VALUE!</v>
      </c>
      <c r="U193" s="19" t="e">
        <f>#VALUE!</f>
        <v>#VALUE!</v>
      </c>
      <c r="V193" s="19" t="e">
        <f>#VALUE!</f>
        <v>#VALUE!</v>
      </c>
      <c r="W193" s="18" t="e">
        <f>#VALUE!</f>
        <v>#VALUE!</v>
      </c>
      <c r="X193" s="19" t="e">
        <f>#VALUE!</f>
        <v>#VALUE!</v>
      </c>
      <c r="Y193" s="20" t="e">
        <f>#VALUE!</f>
        <v>#VALUE!</v>
      </c>
      <c r="Z193" s="19" t="e">
        <f>#VALUE!</f>
        <v>#VALUE!</v>
      </c>
      <c r="AA193" s="19" t="e">
        <f>#VALUE!</f>
        <v>#VALUE!</v>
      </c>
      <c r="AB193" s="16" t="e">
        <f>#VALUE!</f>
        <v>#VALUE!</v>
      </c>
      <c r="AC193" s="16" t="e">
        <f>#VALUE!</f>
        <v>#VALUE!</v>
      </c>
      <c r="AD193" s="17"/>
    </row>
    <row r="194" spans="1:30">
      <c r="A194" s="28">
        <v>94</v>
      </c>
      <c r="B194" s="26" t="e">
        <f>#VALUE!</f>
        <v>#VALUE!</v>
      </c>
      <c r="C194" s="19" t="e">
        <f>#VALUE!</f>
        <v>#VALUE!</v>
      </c>
      <c r="D194" s="19" t="e">
        <f>#VALUE!</f>
        <v>#VALUE!</v>
      </c>
      <c r="E194" s="19" t="e">
        <f>#VALUE!</f>
        <v>#VALUE!</v>
      </c>
      <c r="F194" s="19" t="e">
        <f>#VALUE!</f>
        <v>#VALUE!</v>
      </c>
      <c r="G194" s="19" t="e">
        <f>#VALUE!</f>
        <v>#VALUE!</v>
      </c>
      <c r="H194" s="19" t="e">
        <f>#VALUE!</f>
        <v>#VALUE!</v>
      </c>
      <c r="I194" s="21" t="e">
        <f>#VALUE!</f>
        <v>#VALUE!</v>
      </c>
      <c r="J194" s="26" t="e">
        <f>#VALUE!</f>
        <v>#VALUE!</v>
      </c>
      <c r="K194" s="29" t="e">
        <f>#VALUE!</f>
        <v>#VALUE!</v>
      </c>
      <c r="L194" s="18" t="e">
        <f>#VALUE!</f>
        <v>#VALUE!</v>
      </c>
      <c r="M194" s="18" t="e">
        <f>#VALUE!</f>
        <v>#VALUE!</v>
      </c>
      <c r="N194" s="18" t="e">
        <f>#VALUE!</f>
        <v>#VALUE!</v>
      </c>
      <c r="O194" s="18" t="e">
        <f>#VALUE!</f>
        <v>#VALUE!</v>
      </c>
      <c r="P194" s="18" t="e">
        <f>#VALUE!</f>
        <v>#VALUE!</v>
      </c>
      <c r="Q194" s="18" t="e">
        <f>#VALUE!</f>
        <v>#VALUE!</v>
      </c>
      <c r="R194" s="18" t="e">
        <f>#VALUE!</f>
        <v>#VALUE!</v>
      </c>
      <c r="S194" s="18" t="e">
        <f>#VALUE!</f>
        <v>#VALUE!</v>
      </c>
      <c r="T194" s="19" t="e">
        <f>#VALUE!</f>
        <v>#VALUE!</v>
      </c>
      <c r="U194" s="19" t="e">
        <f>#VALUE!</f>
        <v>#VALUE!</v>
      </c>
      <c r="V194" s="19" t="e">
        <f>#VALUE!</f>
        <v>#VALUE!</v>
      </c>
      <c r="W194" s="18" t="e">
        <f>#VALUE!</f>
        <v>#VALUE!</v>
      </c>
      <c r="X194" s="19" t="e">
        <f>#VALUE!</f>
        <v>#VALUE!</v>
      </c>
      <c r="Y194" s="20" t="e">
        <f>#VALUE!</f>
        <v>#VALUE!</v>
      </c>
      <c r="Z194" s="19" t="e">
        <f>#VALUE!</f>
        <v>#VALUE!</v>
      </c>
      <c r="AA194" s="19" t="e">
        <f>#VALUE!</f>
        <v>#VALUE!</v>
      </c>
      <c r="AB194" s="16" t="e">
        <f>#VALUE!</f>
        <v>#VALUE!</v>
      </c>
      <c r="AC194" s="16" t="e">
        <f>#VALUE!</f>
        <v>#VALUE!</v>
      </c>
      <c r="AD194" s="17"/>
    </row>
    <row r="195" spans="1:30">
      <c r="A195" s="28">
        <v>95</v>
      </c>
      <c r="B195" s="26" t="e">
        <f>#VALUE!</f>
        <v>#VALUE!</v>
      </c>
      <c r="C195" s="19" t="e">
        <f>#VALUE!</f>
        <v>#VALUE!</v>
      </c>
      <c r="D195" s="19" t="e">
        <f>#VALUE!</f>
        <v>#VALUE!</v>
      </c>
      <c r="E195" s="19" t="e">
        <f>#VALUE!</f>
        <v>#VALUE!</v>
      </c>
      <c r="F195" s="19" t="e">
        <f>#VALUE!</f>
        <v>#VALUE!</v>
      </c>
      <c r="G195" s="19" t="e">
        <f>#VALUE!</f>
        <v>#VALUE!</v>
      </c>
      <c r="H195" s="19" t="e">
        <f>#VALUE!</f>
        <v>#VALUE!</v>
      </c>
      <c r="I195" s="21" t="e">
        <f>#VALUE!</f>
        <v>#VALUE!</v>
      </c>
      <c r="J195" s="26" t="e">
        <f>#VALUE!</f>
        <v>#VALUE!</v>
      </c>
      <c r="K195" s="29" t="e">
        <f>#VALUE!</f>
        <v>#VALUE!</v>
      </c>
      <c r="L195" s="18" t="e">
        <f>#VALUE!</f>
        <v>#VALUE!</v>
      </c>
      <c r="M195" s="18" t="e">
        <f>#VALUE!</f>
        <v>#VALUE!</v>
      </c>
      <c r="N195" s="18" t="e">
        <f>#VALUE!</f>
        <v>#VALUE!</v>
      </c>
      <c r="O195" s="18" t="e">
        <f>#VALUE!</f>
        <v>#VALUE!</v>
      </c>
      <c r="P195" s="18" t="e">
        <f>#VALUE!</f>
        <v>#VALUE!</v>
      </c>
      <c r="Q195" s="18" t="e">
        <f>#VALUE!</f>
        <v>#VALUE!</v>
      </c>
      <c r="R195" s="18" t="e">
        <f>#VALUE!</f>
        <v>#VALUE!</v>
      </c>
      <c r="S195" s="18" t="e">
        <f>#VALUE!</f>
        <v>#VALUE!</v>
      </c>
      <c r="T195" s="19" t="e">
        <f>#VALUE!</f>
        <v>#VALUE!</v>
      </c>
      <c r="U195" s="19" t="e">
        <f>#VALUE!</f>
        <v>#VALUE!</v>
      </c>
      <c r="V195" s="19" t="e">
        <f>#VALUE!</f>
        <v>#VALUE!</v>
      </c>
      <c r="W195" s="18" t="e">
        <f>#VALUE!</f>
        <v>#VALUE!</v>
      </c>
      <c r="X195" s="19" t="e">
        <f>#VALUE!</f>
        <v>#VALUE!</v>
      </c>
      <c r="Y195" s="20" t="e">
        <f>#VALUE!</f>
        <v>#VALUE!</v>
      </c>
      <c r="Z195" s="19" t="e">
        <f>#VALUE!</f>
        <v>#VALUE!</v>
      </c>
      <c r="AA195" s="19" t="e">
        <f>#VALUE!</f>
        <v>#VALUE!</v>
      </c>
      <c r="AB195" s="16" t="e">
        <f>#VALUE!</f>
        <v>#VALUE!</v>
      </c>
      <c r="AC195" s="16" t="e">
        <f>#VALUE!</f>
        <v>#VALUE!</v>
      </c>
      <c r="AD195" s="17"/>
    </row>
    <row r="196" spans="1:30">
      <c r="A196" s="28">
        <v>96</v>
      </c>
      <c r="B196" s="26" t="e">
        <f>#VALUE!</f>
        <v>#VALUE!</v>
      </c>
      <c r="C196" s="19" t="e">
        <f>#VALUE!</f>
        <v>#VALUE!</v>
      </c>
      <c r="D196" s="19" t="e">
        <f>#VALUE!</f>
        <v>#VALUE!</v>
      </c>
      <c r="E196" s="19" t="e">
        <f>#VALUE!</f>
        <v>#VALUE!</v>
      </c>
      <c r="F196" s="19" t="e">
        <f>#VALUE!</f>
        <v>#VALUE!</v>
      </c>
      <c r="G196" s="19" t="e">
        <f>#VALUE!</f>
        <v>#VALUE!</v>
      </c>
      <c r="H196" s="19" t="e">
        <f>#VALUE!</f>
        <v>#VALUE!</v>
      </c>
      <c r="I196" s="21" t="e">
        <f>#VALUE!</f>
        <v>#VALUE!</v>
      </c>
      <c r="J196" s="26" t="e">
        <f>#VALUE!</f>
        <v>#VALUE!</v>
      </c>
      <c r="K196" s="29" t="e">
        <f>#VALUE!</f>
        <v>#VALUE!</v>
      </c>
      <c r="L196" s="18" t="e">
        <f>#VALUE!</f>
        <v>#VALUE!</v>
      </c>
      <c r="M196" s="18" t="e">
        <f>#VALUE!</f>
        <v>#VALUE!</v>
      </c>
      <c r="N196" s="18" t="e">
        <f>#VALUE!</f>
        <v>#VALUE!</v>
      </c>
      <c r="O196" s="18" t="e">
        <f>#VALUE!</f>
        <v>#VALUE!</v>
      </c>
      <c r="P196" s="18" t="e">
        <f>#VALUE!</f>
        <v>#VALUE!</v>
      </c>
      <c r="Q196" s="18" t="e">
        <f>#VALUE!</f>
        <v>#VALUE!</v>
      </c>
      <c r="R196" s="18" t="e">
        <f>#VALUE!</f>
        <v>#VALUE!</v>
      </c>
      <c r="S196" s="18" t="e">
        <f>#VALUE!</f>
        <v>#VALUE!</v>
      </c>
      <c r="T196" s="19" t="e">
        <f>#VALUE!</f>
        <v>#VALUE!</v>
      </c>
      <c r="U196" s="19" t="e">
        <f>#VALUE!</f>
        <v>#VALUE!</v>
      </c>
      <c r="V196" s="19" t="e">
        <f>#VALUE!</f>
        <v>#VALUE!</v>
      </c>
      <c r="W196" s="18" t="e">
        <f>#VALUE!</f>
        <v>#VALUE!</v>
      </c>
      <c r="X196" s="19" t="e">
        <f>#VALUE!</f>
        <v>#VALUE!</v>
      </c>
      <c r="Y196" s="20" t="e">
        <f>#VALUE!</f>
        <v>#VALUE!</v>
      </c>
      <c r="Z196" s="19" t="e">
        <f>#VALUE!</f>
        <v>#VALUE!</v>
      </c>
      <c r="AA196" s="19" t="e">
        <f>#VALUE!</f>
        <v>#VALUE!</v>
      </c>
      <c r="AB196" s="16" t="e">
        <f>#VALUE!</f>
        <v>#VALUE!</v>
      </c>
      <c r="AC196" s="16" t="e">
        <f>#VALUE!</f>
        <v>#VALUE!</v>
      </c>
      <c r="AD196" s="17"/>
    </row>
    <row r="197" spans="1:30">
      <c r="A197" s="28">
        <v>97</v>
      </c>
      <c r="B197" s="26" t="e">
        <f>#VALUE!</f>
        <v>#VALUE!</v>
      </c>
      <c r="C197" s="19" t="e">
        <f>#VALUE!</f>
        <v>#VALUE!</v>
      </c>
      <c r="D197" s="19" t="e">
        <f>#VALUE!</f>
        <v>#VALUE!</v>
      </c>
      <c r="E197" s="19" t="e">
        <f>#VALUE!</f>
        <v>#VALUE!</v>
      </c>
      <c r="F197" s="19" t="e">
        <f>#VALUE!</f>
        <v>#VALUE!</v>
      </c>
      <c r="G197" s="19" t="e">
        <f>#VALUE!</f>
        <v>#VALUE!</v>
      </c>
      <c r="H197" s="19" t="e">
        <f>#VALUE!</f>
        <v>#VALUE!</v>
      </c>
      <c r="I197" s="21" t="e">
        <f>#VALUE!</f>
        <v>#VALUE!</v>
      </c>
      <c r="J197" s="26" t="e">
        <f>#VALUE!</f>
        <v>#VALUE!</v>
      </c>
      <c r="K197" s="29" t="e">
        <f>#VALUE!</f>
        <v>#VALUE!</v>
      </c>
      <c r="L197" s="18" t="e">
        <f>#VALUE!</f>
        <v>#VALUE!</v>
      </c>
      <c r="M197" s="18" t="e">
        <f>#VALUE!</f>
        <v>#VALUE!</v>
      </c>
      <c r="N197" s="18" t="e">
        <f>#VALUE!</f>
        <v>#VALUE!</v>
      </c>
      <c r="O197" s="18" t="e">
        <f>#VALUE!</f>
        <v>#VALUE!</v>
      </c>
      <c r="P197" s="18" t="e">
        <f>#VALUE!</f>
        <v>#VALUE!</v>
      </c>
      <c r="Q197" s="18" t="e">
        <f>#VALUE!</f>
        <v>#VALUE!</v>
      </c>
      <c r="R197" s="18" t="e">
        <f>#VALUE!</f>
        <v>#VALUE!</v>
      </c>
      <c r="S197" s="18" t="e">
        <f>#VALUE!</f>
        <v>#VALUE!</v>
      </c>
      <c r="T197" s="19" t="e">
        <f>#VALUE!</f>
        <v>#VALUE!</v>
      </c>
      <c r="U197" s="19" t="e">
        <f>#VALUE!</f>
        <v>#VALUE!</v>
      </c>
      <c r="V197" s="19" t="e">
        <f>#VALUE!</f>
        <v>#VALUE!</v>
      </c>
      <c r="W197" s="18" t="e">
        <f>#VALUE!</f>
        <v>#VALUE!</v>
      </c>
      <c r="X197" s="19" t="e">
        <f>#VALUE!</f>
        <v>#VALUE!</v>
      </c>
      <c r="Y197" s="20" t="e">
        <f>#VALUE!</f>
        <v>#VALUE!</v>
      </c>
      <c r="Z197" s="19" t="e">
        <f>#VALUE!</f>
        <v>#VALUE!</v>
      </c>
      <c r="AA197" s="19" t="e">
        <f>#VALUE!</f>
        <v>#VALUE!</v>
      </c>
      <c r="AB197" s="16" t="e">
        <f>#VALUE!</f>
        <v>#VALUE!</v>
      </c>
      <c r="AC197" s="16" t="e">
        <f>#VALUE!</f>
        <v>#VALUE!</v>
      </c>
      <c r="AD197" s="17"/>
    </row>
    <row r="198" spans="1:30">
      <c r="A198" s="28">
        <v>98</v>
      </c>
      <c r="B198" s="26" t="e">
        <f>#VALUE!</f>
        <v>#VALUE!</v>
      </c>
      <c r="C198" s="19" t="e">
        <f>#VALUE!</f>
        <v>#VALUE!</v>
      </c>
      <c r="D198" s="19" t="e">
        <f>#VALUE!</f>
        <v>#VALUE!</v>
      </c>
      <c r="E198" s="19" t="e">
        <f>#VALUE!</f>
        <v>#VALUE!</v>
      </c>
      <c r="F198" s="19" t="e">
        <f>#VALUE!</f>
        <v>#VALUE!</v>
      </c>
      <c r="G198" s="19" t="e">
        <f>#VALUE!</f>
        <v>#VALUE!</v>
      </c>
      <c r="H198" s="19" t="e">
        <f>#VALUE!</f>
        <v>#VALUE!</v>
      </c>
      <c r="I198" s="21" t="e">
        <f>#VALUE!</f>
        <v>#VALUE!</v>
      </c>
      <c r="J198" s="26" t="e">
        <f>#VALUE!</f>
        <v>#VALUE!</v>
      </c>
      <c r="K198" s="29" t="e">
        <f>#VALUE!</f>
        <v>#VALUE!</v>
      </c>
      <c r="L198" s="18" t="e">
        <f>#VALUE!</f>
        <v>#VALUE!</v>
      </c>
      <c r="M198" s="18" t="e">
        <f>#VALUE!</f>
        <v>#VALUE!</v>
      </c>
      <c r="N198" s="18" t="e">
        <f>#VALUE!</f>
        <v>#VALUE!</v>
      </c>
      <c r="O198" s="18" t="e">
        <f>#VALUE!</f>
        <v>#VALUE!</v>
      </c>
      <c r="P198" s="18" t="e">
        <f>#VALUE!</f>
        <v>#VALUE!</v>
      </c>
      <c r="Q198" s="18" t="e">
        <f>#VALUE!</f>
        <v>#VALUE!</v>
      </c>
      <c r="R198" s="18" t="e">
        <f>#VALUE!</f>
        <v>#VALUE!</v>
      </c>
      <c r="S198" s="18" t="e">
        <f>#VALUE!</f>
        <v>#VALUE!</v>
      </c>
      <c r="T198" s="19" t="e">
        <f>#VALUE!</f>
        <v>#VALUE!</v>
      </c>
      <c r="U198" s="19" t="e">
        <f>#VALUE!</f>
        <v>#VALUE!</v>
      </c>
      <c r="V198" s="19" t="e">
        <f>#VALUE!</f>
        <v>#VALUE!</v>
      </c>
      <c r="W198" s="18" t="e">
        <f>#VALUE!</f>
        <v>#VALUE!</v>
      </c>
      <c r="X198" s="19" t="e">
        <f>#VALUE!</f>
        <v>#VALUE!</v>
      </c>
      <c r="Y198" s="20" t="e">
        <f>#VALUE!</f>
        <v>#VALUE!</v>
      </c>
      <c r="Z198" s="19" t="e">
        <f>#VALUE!</f>
        <v>#VALUE!</v>
      </c>
      <c r="AA198" s="19" t="e">
        <f>#VALUE!</f>
        <v>#VALUE!</v>
      </c>
      <c r="AB198" s="16" t="e">
        <f>#VALUE!</f>
        <v>#VALUE!</v>
      </c>
      <c r="AC198" s="16" t="e">
        <f>#VALUE!</f>
        <v>#VALUE!</v>
      </c>
      <c r="AD198" s="17"/>
    </row>
    <row r="199" spans="1:30">
      <c r="A199" s="28">
        <v>99</v>
      </c>
      <c r="B199" s="26" t="e">
        <f>#VALUE!</f>
        <v>#VALUE!</v>
      </c>
      <c r="C199" s="19" t="e">
        <f>#VALUE!</f>
        <v>#VALUE!</v>
      </c>
      <c r="D199" s="19" t="e">
        <f>#VALUE!</f>
        <v>#VALUE!</v>
      </c>
      <c r="E199" s="19" t="e">
        <f>#VALUE!</f>
        <v>#VALUE!</v>
      </c>
      <c r="F199" s="19" t="e">
        <f>#VALUE!</f>
        <v>#VALUE!</v>
      </c>
      <c r="G199" s="19" t="e">
        <f>#VALUE!</f>
        <v>#VALUE!</v>
      </c>
      <c r="H199" s="19" t="e">
        <f>#VALUE!</f>
        <v>#VALUE!</v>
      </c>
      <c r="I199" s="21" t="e">
        <f>#VALUE!</f>
        <v>#VALUE!</v>
      </c>
      <c r="J199" s="26" t="e">
        <f>#VALUE!</f>
        <v>#VALUE!</v>
      </c>
      <c r="K199" s="29" t="e">
        <f>#VALUE!</f>
        <v>#VALUE!</v>
      </c>
      <c r="L199" s="18" t="e">
        <f>#VALUE!</f>
        <v>#VALUE!</v>
      </c>
      <c r="M199" s="18" t="e">
        <f>#VALUE!</f>
        <v>#VALUE!</v>
      </c>
      <c r="N199" s="18" t="e">
        <f>#VALUE!</f>
        <v>#VALUE!</v>
      </c>
      <c r="O199" s="18" t="e">
        <f>#VALUE!</f>
        <v>#VALUE!</v>
      </c>
      <c r="P199" s="18" t="e">
        <f>#VALUE!</f>
        <v>#VALUE!</v>
      </c>
      <c r="Q199" s="18" t="e">
        <f>#VALUE!</f>
        <v>#VALUE!</v>
      </c>
      <c r="R199" s="18" t="e">
        <f>#VALUE!</f>
        <v>#VALUE!</v>
      </c>
      <c r="S199" s="18" t="e">
        <f>#VALUE!</f>
        <v>#VALUE!</v>
      </c>
      <c r="T199" s="19" t="e">
        <f>#VALUE!</f>
        <v>#VALUE!</v>
      </c>
      <c r="U199" s="19" t="e">
        <f>#VALUE!</f>
        <v>#VALUE!</v>
      </c>
      <c r="V199" s="19" t="e">
        <f>#VALUE!</f>
        <v>#VALUE!</v>
      </c>
      <c r="W199" s="18" t="e">
        <f>#VALUE!</f>
        <v>#VALUE!</v>
      </c>
      <c r="X199" s="19" t="e">
        <f>#VALUE!</f>
        <v>#VALUE!</v>
      </c>
      <c r="Y199" s="20" t="e">
        <f>#VALUE!</f>
        <v>#VALUE!</v>
      </c>
      <c r="Z199" s="19" t="e">
        <f>#VALUE!</f>
        <v>#VALUE!</v>
      </c>
      <c r="AA199" s="19" t="e">
        <f>#VALUE!</f>
        <v>#VALUE!</v>
      </c>
      <c r="AB199" s="16" t="e">
        <f>#VALUE!</f>
        <v>#VALUE!</v>
      </c>
      <c r="AC199" s="16" t="e">
        <f>#VALUE!</f>
        <v>#VALUE!</v>
      </c>
      <c r="AD199" s="17"/>
    </row>
    <row r="200" spans="1:30">
      <c r="A200" s="28">
        <v>100</v>
      </c>
      <c r="B200" s="26" t="e">
        <f>#VALUE!</f>
        <v>#VALUE!</v>
      </c>
      <c r="C200" s="19" t="e">
        <f>#VALUE!</f>
        <v>#VALUE!</v>
      </c>
      <c r="D200" s="19" t="e">
        <f>#VALUE!</f>
        <v>#VALUE!</v>
      </c>
      <c r="E200" s="19" t="e">
        <f>#VALUE!</f>
        <v>#VALUE!</v>
      </c>
      <c r="F200" s="19" t="e">
        <f>#VALUE!</f>
        <v>#VALUE!</v>
      </c>
      <c r="G200" s="19" t="e">
        <f>#VALUE!</f>
        <v>#VALUE!</v>
      </c>
      <c r="H200" s="19" t="e">
        <f>#VALUE!</f>
        <v>#VALUE!</v>
      </c>
      <c r="I200" s="21" t="e">
        <f>#VALUE!</f>
        <v>#VALUE!</v>
      </c>
      <c r="J200" s="26" t="e">
        <f>#VALUE!</f>
        <v>#VALUE!</v>
      </c>
      <c r="K200" s="29" t="e">
        <f>#VALUE!</f>
        <v>#VALUE!</v>
      </c>
      <c r="L200" s="18" t="e">
        <f>#VALUE!</f>
        <v>#VALUE!</v>
      </c>
      <c r="M200" s="18" t="e">
        <f>#VALUE!</f>
        <v>#VALUE!</v>
      </c>
      <c r="N200" s="18" t="e">
        <f>#VALUE!</f>
        <v>#VALUE!</v>
      </c>
      <c r="O200" s="18" t="e">
        <f>#VALUE!</f>
        <v>#VALUE!</v>
      </c>
      <c r="P200" s="18" t="e">
        <f>#VALUE!</f>
        <v>#VALUE!</v>
      </c>
      <c r="Q200" s="18" t="e">
        <f>#VALUE!</f>
        <v>#VALUE!</v>
      </c>
      <c r="R200" s="18" t="e">
        <f>#VALUE!</f>
        <v>#VALUE!</v>
      </c>
      <c r="S200" s="18" t="e">
        <f>#VALUE!</f>
        <v>#VALUE!</v>
      </c>
      <c r="T200" s="19" t="e">
        <f>#VALUE!</f>
        <v>#VALUE!</v>
      </c>
      <c r="U200" s="19" t="e">
        <f>#VALUE!</f>
        <v>#VALUE!</v>
      </c>
      <c r="V200" s="19" t="e">
        <f>#VALUE!</f>
        <v>#VALUE!</v>
      </c>
      <c r="W200" s="18" t="e">
        <f>#VALUE!</f>
        <v>#VALUE!</v>
      </c>
      <c r="X200" s="19" t="e">
        <f>#VALUE!</f>
        <v>#VALUE!</v>
      </c>
      <c r="Y200" s="20" t="e">
        <f>#VALUE!</f>
        <v>#VALUE!</v>
      </c>
      <c r="Z200" s="19" t="e">
        <f>#VALUE!</f>
        <v>#VALUE!</v>
      </c>
      <c r="AA200" s="19" t="e">
        <f>#VALUE!</f>
        <v>#VALUE!</v>
      </c>
      <c r="AB200" s="16" t="e">
        <f>#VALUE!</f>
        <v>#VALUE!</v>
      </c>
      <c r="AC200" s="16" t="e">
        <f>#VALUE!</f>
        <v>#VALUE!</v>
      </c>
      <c r="AD200" s="17"/>
    </row>
    <row r="201" spans="1:30">
      <c r="A201" s="28">
        <v>101</v>
      </c>
      <c r="B201" s="26" t="e">
        <f>#VALUE!</f>
        <v>#VALUE!</v>
      </c>
      <c r="C201" s="19" t="e">
        <f>#VALUE!</f>
        <v>#VALUE!</v>
      </c>
      <c r="D201" s="19" t="e">
        <f>#VALUE!</f>
        <v>#VALUE!</v>
      </c>
      <c r="E201" s="19" t="e">
        <f>#VALUE!</f>
        <v>#VALUE!</v>
      </c>
      <c r="F201" s="19" t="e">
        <f>#VALUE!</f>
        <v>#VALUE!</v>
      </c>
      <c r="G201" s="19" t="e">
        <f>#VALUE!</f>
        <v>#VALUE!</v>
      </c>
      <c r="H201" s="19" t="e">
        <f>#VALUE!</f>
        <v>#VALUE!</v>
      </c>
      <c r="I201" s="21" t="e">
        <f>#VALUE!</f>
        <v>#VALUE!</v>
      </c>
      <c r="J201" s="26" t="e">
        <f>#VALUE!</f>
        <v>#VALUE!</v>
      </c>
      <c r="K201" s="29" t="e">
        <f>#VALUE!</f>
        <v>#VALUE!</v>
      </c>
      <c r="L201" s="18" t="e">
        <f>#VALUE!</f>
        <v>#VALUE!</v>
      </c>
      <c r="M201" s="18" t="e">
        <f>#VALUE!</f>
        <v>#VALUE!</v>
      </c>
      <c r="N201" s="18" t="e">
        <f>#VALUE!</f>
        <v>#VALUE!</v>
      </c>
      <c r="O201" s="18" t="e">
        <f>#VALUE!</f>
        <v>#VALUE!</v>
      </c>
      <c r="P201" s="18" t="e">
        <f>#VALUE!</f>
        <v>#VALUE!</v>
      </c>
      <c r="Q201" s="18" t="e">
        <f>#VALUE!</f>
        <v>#VALUE!</v>
      </c>
      <c r="R201" s="18" t="e">
        <f>#VALUE!</f>
        <v>#VALUE!</v>
      </c>
      <c r="S201" s="18" t="e">
        <f>#VALUE!</f>
        <v>#VALUE!</v>
      </c>
      <c r="T201" s="19" t="e">
        <f>#VALUE!</f>
        <v>#VALUE!</v>
      </c>
      <c r="U201" s="19" t="e">
        <f>#VALUE!</f>
        <v>#VALUE!</v>
      </c>
      <c r="V201" s="19" t="e">
        <f>#VALUE!</f>
        <v>#VALUE!</v>
      </c>
      <c r="W201" s="18" t="e">
        <f>#VALUE!</f>
        <v>#VALUE!</v>
      </c>
      <c r="X201" s="19" t="e">
        <f>#VALUE!</f>
        <v>#VALUE!</v>
      </c>
      <c r="Y201" s="20" t="e">
        <f>#VALUE!</f>
        <v>#VALUE!</v>
      </c>
      <c r="Z201" s="19" t="e">
        <f>#VALUE!</f>
        <v>#VALUE!</v>
      </c>
      <c r="AA201" s="19" t="e">
        <f>#VALUE!</f>
        <v>#VALUE!</v>
      </c>
      <c r="AB201" s="16" t="e">
        <f>#VALUE!</f>
        <v>#VALUE!</v>
      </c>
      <c r="AC201" s="16" t="e">
        <f>#VALUE!</f>
        <v>#VALUE!</v>
      </c>
      <c r="AD201" s="17"/>
    </row>
    <row r="202" spans="1:30">
      <c r="A202" s="28">
        <v>102</v>
      </c>
      <c r="B202" s="26" t="e">
        <f>#VALUE!</f>
        <v>#VALUE!</v>
      </c>
      <c r="C202" s="19" t="e">
        <f>#VALUE!</f>
        <v>#VALUE!</v>
      </c>
      <c r="D202" s="19" t="e">
        <f>#VALUE!</f>
        <v>#VALUE!</v>
      </c>
      <c r="E202" s="19" t="e">
        <f>#VALUE!</f>
        <v>#VALUE!</v>
      </c>
      <c r="F202" s="19" t="e">
        <f>#VALUE!</f>
        <v>#VALUE!</v>
      </c>
      <c r="G202" s="19" t="e">
        <f>#VALUE!</f>
        <v>#VALUE!</v>
      </c>
      <c r="H202" s="19" t="e">
        <f>#VALUE!</f>
        <v>#VALUE!</v>
      </c>
      <c r="I202" s="21" t="e">
        <f>#VALUE!</f>
        <v>#VALUE!</v>
      </c>
      <c r="J202" s="26" t="e">
        <f>#VALUE!</f>
        <v>#VALUE!</v>
      </c>
      <c r="K202" s="29" t="e">
        <f>#VALUE!</f>
        <v>#VALUE!</v>
      </c>
      <c r="L202" s="18" t="e">
        <f>#VALUE!</f>
        <v>#VALUE!</v>
      </c>
      <c r="M202" s="18" t="e">
        <f>#VALUE!</f>
        <v>#VALUE!</v>
      </c>
      <c r="N202" s="18" t="e">
        <f>#VALUE!</f>
        <v>#VALUE!</v>
      </c>
      <c r="O202" s="18" t="e">
        <f>#VALUE!</f>
        <v>#VALUE!</v>
      </c>
      <c r="P202" s="18" t="e">
        <f>#VALUE!</f>
        <v>#VALUE!</v>
      </c>
      <c r="Q202" s="18" t="e">
        <f>#VALUE!</f>
        <v>#VALUE!</v>
      </c>
      <c r="R202" s="18" t="e">
        <f>#VALUE!</f>
        <v>#VALUE!</v>
      </c>
      <c r="S202" s="18" t="e">
        <f>#VALUE!</f>
        <v>#VALUE!</v>
      </c>
      <c r="T202" s="19" t="e">
        <f>#VALUE!</f>
        <v>#VALUE!</v>
      </c>
      <c r="U202" s="19" t="e">
        <f>#VALUE!</f>
        <v>#VALUE!</v>
      </c>
      <c r="V202" s="19" t="e">
        <f>#VALUE!</f>
        <v>#VALUE!</v>
      </c>
      <c r="W202" s="18" t="e">
        <f>#VALUE!</f>
        <v>#VALUE!</v>
      </c>
      <c r="X202" s="19" t="e">
        <f>#VALUE!</f>
        <v>#VALUE!</v>
      </c>
      <c r="Y202" s="20" t="e">
        <f>#VALUE!</f>
        <v>#VALUE!</v>
      </c>
      <c r="Z202" s="19" t="e">
        <f>#VALUE!</f>
        <v>#VALUE!</v>
      </c>
      <c r="AA202" s="19" t="e">
        <f>#VALUE!</f>
        <v>#VALUE!</v>
      </c>
      <c r="AB202" s="16" t="e">
        <f>#VALUE!</f>
        <v>#VALUE!</v>
      </c>
      <c r="AC202" s="16" t="e">
        <f>#VALUE!</f>
        <v>#VALUE!</v>
      </c>
      <c r="AD202" s="17"/>
    </row>
    <row r="203" spans="1:30">
      <c r="A203" s="28">
        <v>103</v>
      </c>
      <c r="B203" s="26" t="e">
        <f>#VALUE!</f>
        <v>#VALUE!</v>
      </c>
      <c r="C203" s="19" t="e">
        <f>#VALUE!</f>
        <v>#VALUE!</v>
      </c>
      <c r="D203" s="19" t="e">
        <f>#VALUE!</f>
        <v>#VALUE!</v>
      </c>
      <c r="E203" s="19" t="e">
        <f>#VALUE!</f>
        <v>#VALUE!</v>
      </c>
      <c r="F203" s="19" t="e">
        <f>#VALUE!</f>
        <v>#VALUE!</v>
      </c>
      <c r="G203" s="19" t="e">
        <f>#VALUE!</f>
        <v>#VALUE!</v>
      </c>
      <c r="H203" s="19" t="e">
        <f>#VALUE!</f>
        <v>#VALUE!</v>
      </c>
      <c r="I203" s="21" t="e">
        <f>#VALUE!</f>
        <v>#VALUE!</v>
      </c>
      <c r="J203" s="26" t="e">
        <f>#VALUE!</f>
        <v>#VALUE!</v>
      </c>
      <c r="K203" s="29" t="e">
        <f>#VALUE!</f>
        <v>#VALUE!</v>
      </c>
      <c r="L203" s="18" t="e">
        <f>#VALUE!</f>
        <v>#VALUE!</v>
      </c>
      <c r="M203" s="18" t="e">
        <f>#VALUE!</f>
        <v>#VALUE!</v>
      </c>
      <c r="N203" s="18" t="e">
        <f>#VALUE!</f>
        <v>#VALUE!</v>
      </c>
      <c r="O203" s="18" t="e">
        <f>#VALUE!</f>
        <v>#VALUE!</v>
      </c>
      <c r="P203" s="18" t="e">
        <f>#VALUE!</f>
        <v>#VALUE!</v>
      </c>
      <c r="Q203" s="18" t="e">
        <f>#VALUE!</f>
        <v>#VALUE!</v>
      </c>
      <c r="R203" s="18" t="e">
        <f>#VALUE!</f>
        <v>#VALUE!</v>
      </c>
      <c r="S203" s="18" t="e">
        <f>#VALUE!</f>
        <v>#VALUE!</v>
      </c>
      <c r="T203" s="19" t="e">
        <f>#VALUE!</f>
        <v>#VALUE!</v>
      </c>
      <c r="U203" s="19" t="e">
        <f>#VALUE!</f>
        <v>#VALUE!</v>
      </c>
      <c r="V203" s="19" t="e">
        <f>#VALUE!</f>
        <v>#VALUE!</v>
      </c>
      <c r="W203" s="18" t="e">
        <f>#VALUE!</f>
        <v>#VALUE!</v>
      </c>
      <c r="X203" s="19" t="e">
        <f>#VALUE!</f>
        <v>#VALUE!</v>
      </c>
      <c r="Y203" s="20" t="e">
        <f>#VALUE!</f>
        <v>#VALUE!</v>
      </c>
      <c r="Z203" s="19" t="e">
        <f>#VALUE!</f>
        <v>#VALUE!</v>
      </c>
      <c r="AA203" s="19" t="e">
        <f>#VALUE!</f>
        <v>#VALUE!</v>
      </c>
      <c r="AB203" s="16" t="e">
        <f>#VALUE!</f>
        <v>#VALUE!</v>
      </c>
      <c r="AC203" s="16" t="e">
        <f>#VALUE!</f>
        <v>#VALUE!</v>
      </c>
      <c r="AD203" s="17"/>
    </row>
    <row r="204" spans="1:30">
      <c r="A204" s="28">
        <v>104</v>
      </c>
      <c r="B204" s="26" t="e">
        <f>#VALUE!</f>
        <v>#VALUE!</v>
      </c>
      <c r="C204" s="19" t="e">
        <f>#VALUE!</f>
        <v>#VALUE!</v>
      </c>
      <c r="D204" s="19" t="e">
        <f>#VALUE!</f>
        <v>#VALUE!</v>
      </c>
      <c r="E204" s="19" t="e">
        <f>#VALUE!</f>
        <v>#VALUE!</v>
      </c>
      <c r="F204" s="19" t="e">
        <f>#VALUE!</f>
        <v>#VALUE!</v>
      </c>
      <c r="G204" s="19" t="e">
        <f>#VALUE!</f>
        <v>#VALUE!</v>
      </c>
      <c r="H204" s="19" t="e">
        <f>#VALUE!</f>
        <v>#VALUE!</v>
      </c>
      <c r="I204" s="21" t="e">
        <f>#VALUE!</f>
        <v>#VALUE!</v>
      </c>
      <c r="J204" s="26" t="e">
        <f>#VALUE!</f>
        <v>#VALUE!</v>
      </c>
      <c r="K204" s="29" t="e">
        <f>#VALUE!</f>
        <v>#VALUE!</v>
      </c>
      <c r="L204" s="18" t="e">
        <f>#VALUE!</f>
        <v>#VALUE!</v>
      </c>
      <c r="M204" s="18" t="e">
        <f>#VALUE!</f>
        <v>#VALUE!</v>
      </c>
      <c r="N204" s="18" t="e">
        <f>#VALUE!</f>
        <v>#VALUE!</v>
      </c>
      <c r="O204" s="18" t="e">
        <f>#VALUE!</f>
        <v>#VALUE!</v>
      </c>
      <c r="P204" s="18" t="e">
        <f>#VALUE!</f>
        <v>#VALUE!</v>
      </c>
      <c r="Q204" s="18" t="e">
        <f>#VALUE!</f>
        <v>#VALUE!</v>
      </c>
      <c r="R204" s="18" t="e">
        <f>#VALUE!</f>
        <v>#VALUE!</v>
      </c>
      <c r="S204" s="18" t="e">
        <f>#VALUE!</f>
        <v>#VALUE!</v>
      </c>
      <c r="T204" s="19" t="e">
        <f>#VALUE!</f>
        <v>#VALUE!</v>
      </c>
      <c r="U204" s="19" t="e">
        <f>#VALUE!</f>
        <v>#VALUE!</v>
      </c>
      <c r="V204" s="19" t="e">
        <f>#VALUE!</f>
        <v>#VALUE!</v>
      </c>
      <c r="W204" s="18" t="e">
        <f>#VALUE!</f>
        <v>#VALUE!</v>
      </c>
      <c r="X204" s="19" t="e">
        <f>#VALUE!</f>
        <v>#VALUE!</v>
      </c>
      <c r="Y204" s="20" t="e">
        <f>#VALUE!</f>
        <v>#VALUE!</v>
      </c>
      <c r="Z204" s="19" t="e">
        <f>#VALUE!</f>
        <v>#VALUE!</v>
      </c>
      <c r="AA204" s="19" t="e">
        <f>#VALUE!</f>
        <v>#VALUE!</v>
      </c>
      <c r="AB204" s="16" t="e">
        <f>#VALUE!</f>
        <v>#VALUE!</v>
      </c>
      <c r="AC204" s="16" t="e">
        <f>#VALUE!</f>
        <v>#VALUE!</v>
      </c>
      <c r="AD204" s="17"/>
    </row>
    <row r="205" spans="1:30">
      <c r="A205" s="28">
        <v>105</v>
      </c>
      <c r="B205" s="26" t="e">
        <f>#VALUE!</f>
        <v>#VALUE!</v>
      </c>
      <c r="C205" s="19" t="e">
        <f>#VALUE!</f>
        <v>#VALUE!</v>
      </c>
      <c r="D205" s="19" t="e">
        <f>#VALUE!</f>
        <v>#VALUE!</v>
      </c>
      <c r="E205" s="19" t="e">
        <f>#VALUE!</f>
        <v>#VALUE!</v>
      </c>
      <c r="F205" s="19" t="e">
        <f>#VALUE!</f>
        <v>#VALUE!</v>
      </c>
      <c r="G205" s="19" t="e">
        <f>#VALUE!</f>
        <v>#VALUE!</v>
      </c>
      <c r="H205" s="19" t="e">
        <f>#VALUE!</f>
        <v>#VALUE!</v>
      </c>
      <c r="I205" s="21" t="e">
        <f>#VALUE!</f>
        <v>#VALUE!</v>
      </c>
      <c r="J205" s="26" t="e">
        <f>#VALUE!</f>
        <v>#VALUE!</v>
      </c>
      <c r="K205" s="29" t="e">
        <f>#VALUE!</f>
        <v>#VALUE!</v>
      </c>
      <c r="L205" s="18" t="e">
        <f>#VALUE!</f>
        <v>#VALUE!</v>
      </c>
      <c r="M205" s="18" t="e">
        <f>#VALUE!</f>
        <v>#VALUE!</v>
      </c>
      <c r="N205" s="18" t="e">
        <f>#VALUE!</f>
        <v>#VALUE!</v>
      </c>
      <c r="O205" s="18" t="e">
        <f>#VALUE!</f>
        <v>#VALUE!</v>
      </c>
      <c r="P205" s="18" t="e">
        <f>#VALUE!</f>
        <v>#VALUE!</v>
      </c>
      <c r="Q205" s="18" t="e">
        <f>#VALUE!</f>
        <v>#VALUE!</v>
      </c>
      <c r="R205" s="18" t="e">
        <f>#VALUE!</f>
        <v>#VALUE!</v>
      </c>
      <c r="S205" s="18" t="e">
        <f>#VALUE!</f>
        <v>#VALUE!</v>
      </c>
      <c r="T205" s="19" t="e">
        <f>#VALUE!</f>
        <v>#VALUE!</v>
      </c>
      <c r="U205" s="19" t="e">
        <f>#VALUE!</f>
        <v>#VALUE!</v>
      </c>
      <c r="V205" s="19" t="e">
        <f>#VALUE!</f>
        <v>#VALUE!</v>
      </c>
      <c r="W205" s="18" t="e">
        <f>#VALUE!</f>
        <v>#VALUE!</v>
      </c>
      <c r="X205" s="19" t="e">
        <f>#VALUE!</f>
        <v>#VALUE!</v>
      </c>
      <c r="Y205" s="20" t="e">
        <f>#VALUE!</f>
        <v>#VALUE!</v>
      </c>
      <c r="Z205" s="19" t="e">
        <f>#VALUE!</f>
        <v>#VALUE!</v>
      </c>
      <c r="AA205" s="19" t="e">
        <f>#VALUE!</f>
        <v>#VALUE!</v>
      </c>
      <c r="AB205" s="16" t="e">
        <f>#VALUE!</f>
        <v>#VALUE!</v>
      </c>
      <c r="AC205" s="16" t="e">
        <f>#VALUE!</f>
        <v>#VALUE!</v>
      </c>
      <c r="AD205" s="17"/>
    </row>
    <row r="206" spans="1:30">
      <c r="A206" s="28">
        <v>106</v>
      </c>
      <c r="B206" s="26" t="e">
        <f>#VALUE!</f>
        <v>#VALUE!</v>
      </c>
      <c r="C206" s="19" t="e">
        <f>#VALUE!</f>
        <v>#VALUE!</v>
      </c>
      <c r="D206" s="19" t="e">
        <f>#VALUE!</f>
        <v>#VALUE!</v>
      </c>
      <c r="E206" s="19" t="e">
        <f>#VALUE!</f>
        <v>#VALUE!</v>
      </c>
      <c r="F206" s="19" t="e">
        <f>#VALUE!</f>
        <v>#VALUE!</v>
      </c>
      <c r="G206" s="19" t="e">
        <f>#VALUE!</f>
        <v>#VALUE!</v>
      </c>
      <c r="H206" s="19" t="e">
        <f>#VALUE!</f>
        <v>#VALUE!</v>
      </c>
      <c r="I206" s="21" t="e">
        <f>#VALUE!</f>
        <v>#VALUE!</v>
      </c>
      <c r="J206" s="26" t="e">
        <f>#VALUE!</f>
        <v>#VALUE!</v>
      </c>
      <c r="K206" s="29" t="e">
        <f>#VALUE!</f>
        <v>#VALUE!</v>
      </c>
      <c r="L206" s="18" t="e">
        <f>#VALUE!</f>
        <v>#VALUE!</v>
      </c>
      <c r="M206" s="18" t="e">
        <f>#VALUE!</f>
        <v>#VALUE!</v>
      </c>
      <c r="N206" s="18" t="e">
        <f>#VALUE!</f>
        <v>#VALUE!</v>
      </c>
      <c r="O206" s="18" t="e">
        <f>#VALUE!</f>
        <v>#VALUE!</v>
      </c>
      <c r="P206" s="18" t="e">
        <f>#VALUE!</f>
        <v>#VALUE!</v>
      </c>
      <c r="Q206" s="18" t="e">
        <f>#VALUE!</f>
        <v>#VALUE!</v>
      </c>
      <c r="R206" s="18" t="e">
        <f>#VALUE!</f>
        <v>#VALUE!</v>
      </c>
      <c r="S206" s="18" t="e">
        <f>#VALUE!</f>
        <v>#VALUE!</v>
      </c>
      <c r="T206" s="19" t="e">
        <f>#VALUE!</f>
        <v>#VALUE!</v>
      </c>
      <c r="U206" s="19" t="e">
        <f>#VALUE!</f>
        <v>#VALUE!</v>
      </c>
      <c r="V206" s="19" t="e">
        <f>#VALUE!</f>
        <v>#VALUE!</v>
      </c>
      <c r="W206" s="18" t="e">
        <f>#VALUE!</f>
        <v>#VALUE!</v>
      </c>
      <c r="X206" s="19" t="e">
        <f>#VALUE!</f>
        <v>#VALUE!</v>
      </c>
      <c r="Y206" s="20" t="e">
        <f>#VALUE!</f>
        <v>#VALUE!</v>
      </c>
      <c r="Z206" s="19" t="e">
        <f>#VALUE!</f>
        <v>#VALUE!</v>
      </c>
      <c r="AA206" s="19" t="e">
        <f>#VALUE!</f>
        <v>#VALUE!</v>
      </c>
      <c r="AB206" s="16" t="e">
        <f>#VALUE!</f>
        <v>#VALUE!</v>
      </c>
      <c r="AC206" s="16" t="e">
        <f>#VALUE!</f>
        <v>#VALUE!</v>
      </c>
      <c r="AD206" s="17"/>
    </row>
    <row r="207" spans="1:30">
      <c r="A207" s="28">
        <v>107</v>
      </c>
      <c r="B207" s="26" t="e">
        <f>#VALUE!</f>
        <v>#VALUE!</v>
      </c>
      <c r="C207" s="19" t="e">
        <f>#VALUE!</f>
        <v>#VALUE!</v>
      </c>
      <c r="D207" s="19" t="e">
        <f>#VALUE!</f>
        <v>#VALUE!</v>
      </c>
      <c r="E207" s="19" t="e">
        <f>#VALUE!</f>
        <v>#VALUE!</v>
      </c>
      <c r="F207" s="19" t="e">
        <f>#VALUE!</f>
        <v>#VALUE!</v>
      </c>
      <c r="G207" s="19" t="e">
        <f>#VALUE!</f>
        <v>#VALUE!</v>
      </c>
      <c r="H207" s="19" t="e">
        <f>#VALUE!</f>
        <v>#VALUE!</v>
      </c>
      <c r="I207" s="21" t="e">
        <f>#VALUE!</f>
        <v>#VALUE!</v>
      </c>
      <c r="J207" s="26" t="e">
        <f>#VALUE!</f>
        <v>#VALUE!</v>
      </c>
      <c r="K207" s="29" t="e">
        <f>#VALUE!</f>
        <v>#VALUE!</v>
      </c>
      <c r="L207" s="18" t="e">
        <f>#VALUE!</f>
        <v>#VALUE!</v>
      </c>
      <c r="M207" s="18" t="e">
        <f>#VALUE!</f>
        <v>#VALUE!</v>
      </c>
      <c r="N207" s="18" t="e">
        <f>#VALUE!</f>
        <v>#VALUE!</v>
      </c>
      <c r="O207" s="18" t="e">
        <f>#VALUE!</f>
        <v>#VALUE!</v>
      </c>
      <c r="P207" s="18" t="e">
        <f>#VALUE!</f>
        <v>#VALUE!</v>
      </c>
      <c r="Q207" s="18" t="e">
        <f>#VALUE!</f>
        <v>#VALUE!</v>
      </c>
      <c r="R207" s="18" t="e">
        <f>#VALUE!</f>
        <v>#VALUE!</v>
      </c>
      <c r="S207" s="18" t="e">
        <f>#VALUE!</f>
        <v>#VALUE!</v>
      </c>
      <c r="T207" s="19" t="e">
        <f>#VALUE!</f>
        <v>#VALUE!</v>
      </c>
      <c r="U207" s="19" t="e">
        <f>#VALUE!</f>
        <v>#VALUE!</v>
      </c>
      <c r="V207" s="19" t="e">
        <f>#VALUE!</f>
        <v>#VALUE!</v>
      </c>
      <c r="W207" s="18" t="e">
        <f>#VALUE!</f>
        <v>#VALUE!</v>
      </c>
      <c r="X207" s="19" t="e">
        <f>#VALUE!</f>
        <v>#VALUE!</v>
      </c>
      <c r="Y207" s="20" t="e">
        <f>#VALUE!</f>
        <v>#VALUE!</v>
      </c>
      <c r="Z207" s="19" t="e">
        <f>#VALUE!</f>
        <v>#VALUE!</v>
      </c>
      <c r="AA207" s="19" t="e">
        <f>#VALUE!</f>
        <v>#VALUE!</v>
      </c>
      <c r="AB207" s="16" t="e">
        <f>#VALUE!</f>
        <v>#VALUE!</v>
      </c>
      <c r="AC207" s="16" t="e">
        <f>#VALUE!</f>
        <v>#VALUE!</v>
      </c>
      <c r="AD207" s="17"/>
    </row>
    <row r="208" spans="1:30">
      <c r="A208" s="28">
        <v>108</v>
      </c>
      <c r="B208" s="26" t="e">
        <f>#VALUE!</f>
        <v>#VALUE!</v>
      </c>
      <c r="C208" s="19" t="e">
        <f>#VALUE!</f>
        <v>#VALUE!</v>
      </c>
      <c r="D208" s="19" t="e">
        <f>#VALUE!</f>
        <v>#VALUE!</v>
      </c>
      <c r="E208" s="19" t="e">
        <f>#VALUE!</f>
        <v>#VALUE!</v>
      </c>
      <c r="F208" s="19" t="e">
        <f>#VALUE!</f>
        <v>#VALUE!</v>
      </c>
      <c r="G208" s="19" t="e">
        <f>#VALUE!</f>
        <v>#VALUE!</v>
      </c>
      <c r="H208" s="19" t="e">
        <f>#VALUE!</f>
        <v>#VALUE!</v>
      </c>
      <c r="I208" s="21" t="e">
        <f>#VALUE!</f>
        <v>#VALUE!</v>
      </c>
      <c r="J208" s="26" t="e">
        <f>#VALUE!</f>
        <v>#VALUE!</v>
      </c>
      <c r="K208" s="29" t="e">
        <f>#VALUE!</f>
        <v>#VALUE!</v>
      </c>
      <c r="L208" s="18" t="e">
        <f>#VALUE!</f>
        <v>#VALUE!</v>
      </c>
      <c r="M208" s="18" t="e">
        <f>#VALUE!</f>
        <v>#VALUE!</v>
      </c>
      <c r="N208" s="18" t="e">
        <f>#VALUE!</f>
        <v>#VALUE!</v>
      </c>
      <c r="O208" s="18" t="e">
        <f>#VALUE!</f>
        <v>#VALUE!</v>
      </c>
      <c r="P208" s="18" t="e">
        <f>#VALUE!</f>
        <v>#VALUE!</v>
      </c>
      <c r="Q208" s="18" t="e">
        <f>#VALUE!</f>
        <v>#VALUE!</v>
      </c>
      <c r="R208" s="18" t="e">
        <f>#VALUE!</f>
        <v>#VALUE!</v>
      </c>
      <c r="S208" s="18" t="e">
        <f>#VALUE!</f>
        <v>#VALUE!</v>
      </c>
      <c r="T208" s="19" t="e">
        <f>#VALUE!</f>
        <v>#VALUE!</v>
      </c>
      <c r="U208" s="19" t="e">
        <f>#VALUE!</f>
        <v>#VALUE!</v>
      </c>
      <c r="V208" s="19" t="e">
        <f>#VALUE!</f>
        <v>#VALUE!</v>
      </c>
      <c r="W208" s="18" t="e">
        <f>#VALUE!</f>
        <v>#VALUE!</v>
      </c>
      <c r="X208" s="19" t="e">
        <f>#VALUE!</f>
        <v>#VALUE!</v>
      </c>
      <c r="Y208" s="20" t="e">
        <f>#VALUE!</f>
        <v>#VALUE!</v>
      </c>
      <c r="Z208" s="19" t="e">
        <f>#VALUE!</f>
        <v>#VALUE!</v>
      </c>
      <c r="AA208" s="19" t="e">
        <f>#VALUE!</f>
        <v>#VALUE!</v>
      </c>
      <c r="AB208" s="16" t="e">
        <f>#VALUE!</f>
        <v>#VALUE!</v>
      </c>
      <c r="AC208" s="16" t="e">
        <f>#VALUE!</f>
        <v>#VALUE!</v>
      </c>
      <c r="AD208" s="17"/>
    </row>
    <row r="209" spans="1:30">
      <c r="A209" s="28">
        <v>109</v>
      </c>
      <c r="B209" s="26" t="e">
        <f>#VALUE!</f>
        <v>#VALUE!</v>
      </c>
      <c r="C209" s="19" t="e">
        <f>#VALUE!</f>
        <v>#VALUE!</v>
      </c>
      <c r="D209" s="19" t="e">
        <f>#VALUE!</f>
        <v>#VALUE!</v>
      </c>
      <c r="E209" s="19" t="e">
        <f>#VALUE!</f>
        <v>#VALUE!</v>
      </c>
      <c r="F209" s="19" t="e">
        <f>#VALUE!</f>
        <v>#VALUE!</v>
      </c>
      <c r="G209" s="19" t="e">
        <f>#VALUE!</f>
        <v>#VALUE!</v>
      </c>
      <c r="H209" s="19" t="e">
        <f>#VALUE!</f>
        <v>#VALUE!</v>
      </c>
      <c r="I209" s="21" t="e">
        <f>#VALUE!</f>
        <v>#VALUE!</v>
      </c>
      <c r="J209" s="26" t="e">
        <f>#VALUE!</f>
        <v>#VALUE!</v>
      </c>
      <c r="K209" s="29" t="e">
        <f>#VALUE!</f>
        <v>#VALUE!</v>
      </c>
      <c r="L209" s="18" t="e">
        <f>#VALUE!</f>
        <v>#VALUE!</v>
      </c>
      <c r="M209" s="18" t="e">
        <f>#VALUE!</f>
        <v>#VALUE!</v>
      </c>
      <c r="N209" s="18" t="e">
        <f>#VALUE!</f>
        <v>#VALUE!</v>
      </c>
      <c r="O209" s="18" t="e">
        <f>#VALUE!</f>
        <v>#VALUE!</v>
      </c>
      <c r="P209" s="18" t="e">
        <f>#VALUE!</f>
        <v>#VALUE!</v>
      </c>
      <c r="Q209" s="18" t="e">
        <f>#VALUE!</f>
        <v>#VALUE!</v>
      </c>
      <c r="R209" s="18" t="e">
        <f>#VALUE!</f>
        <v>#VALUE!</v>
      </c>
      <c r="S209" s="18" t="e">
        <f>#VALUE!</f>
        <v>#VALUE!</v>
      </c>
      <c r="T209" s="19" t="e">
        <f>#VALUE!</f>
        <v>#VALUE!</v>
      </c>
      <c r="U209" s="19" t="e">
        <f>#VALUE!</f>
        <v>#VALUE!</v>
      </c>
      <c r="V209" s="19" t="e">
        <f>#VALUE!</f>
        <v>#VALUE!</v>
      </c>
      <c r="W209" s="18" t="e">
        <f>#VALUE!</f>
        <v>#VALUE!</v>
      </c>
      <c r="X209" s="19" t="e">
        <f>#VALUE!</f>
        <v>#VALUE!</v>
      </c>
      <c r="Y209" s="20" t="e">
        <f>#VALUE!</f>
        <v>#VALUE!</v>
      </c>
      <c r="Z209" s="19" t="e">
        <f>#VALUE!</f>
        <v>#VALUE!</v>
      </c>
      <c r="AA209" s="19" t="e">
        <f>#VALUE!</f>
        <v>#VALUE!</v>
      </c>
      <c r="AB209" s="16" t="e">
        <f>#VALUE!</f>
        <v>#VALUE!</v>
      </c>
      <c r="AC209" s="16" t="e">
        <f>#VALUE!</f>
        <v>#VALUE!</v>
      </c>
      <c r="AD209" s="17"/>
    </row>
    <row r="210" spans="1:30">
      <c r="A210" s="28">
        <v>110</v>
      </c>
      <c r="B210" s="26" t="e">
        <f>#VALUE!</f>
        <v>#VALUE!</v>
      </c>
      <c r="C210" s="19" t="e">
        <f>#VALUE!</f>
        <v>#VALUE!</v>
      </c>
      <c r="D210" s="19" t="e">
        <f>#VALUE!</f>
        <v>#VALUE!</v>
      </c>
      <c r="E210" s="19" t="e">
        <f>#VALUE!</f>
        <v>#VALUE!</v>
      </c>
      <c r="F210" s="19" t="e">
        <f>#VALUE!</f>
        <v>#VALUE!</v>
      </c>
      <c r="G210" s="19" t="e">
        <f>#VALUE!</f>
        <v>#VALUE!</v>
      </c>
      <c r="H210" s="19" t="e">
        <f>#VALUE!</f>
        <v>#VALUE!</v>
      </c>
      <c r="I210" s="21" t="e">
        <f>#VALUE!</f>
        <v>#VALUE!</v>
      </c>
      <c r="J210" s="26" t="e">
        <f>#VALUE!</f>
        <v>#VALUE!</v>
      </c>
      <c r="K210" s="29" t="e">
        <f>#VALUE!</f>
        <v>#VALUE!</v>
      </c>
      <c r="L210" s="18" t="e">
        <f>#VALUE!</f>
        <v>#VALUE!</v>
      </c>
      <c r="M210" s="18" t="e">
        <f>#VALUE!</f>
        <v>#VALUE!</v>
      </c>
      <c r="N210" s="18" t="e">
        <f>#VALUE!</f>
        <v>#VALUE!</v>
      </c>
      <c r="O210" s="18" t="e">
        <f>#VALUE!</f>
        <v>#VALUE!</v>
      </c>
      <c r="P210" s="18" t="e">
        <f>#VALUE!</f>
        <v>#VALUE!</v>
      </c>
      <c r="Q210" s="18" t="e">
        <f>#VALUE!</f>
        <v>#VALUE!</v>
      </c>
      <c r="R210" s="18" t="e">
        <f>#VALUE!</f>
        <v>#VALUE!</v>
      </c>
      <c r="S210" s="18" t="e">
        <f>#VALUE!</f>
        <v>#VALUE!</v>
      </c>
      <c r="T210" s="19" t="e">
        <f>#VALUE!</f>
        <v>#VALUE!</v>
      </c>
      <c r="U210" s="19" t="e">
        <f>#VALUE!</f>
        <v>#VALUE!</v>
      </c>
      <c r="V210" s="19" t="e">
        <f>#VALUE!</f>
        <v>#VALUE!</v>
      </c>
      <c r="W210" s="18" t="e">
        <f>#VALUE!</f>
        <v>#VALUE!</v>
      </c>
      <c r="X210" s="19" t="e">
        <f>#VALUE!</f>
        <v>#VALUE!</v>
      </c>
      <c r="Y210" s="20" t="e">
        <f>#VALUE!</f>
        <v>#VALUE!</v>
      </c>
      <c r="Z210" s="19" t="e">
        <f>#VALUE!</f>
        <v>#VALUE!</v>
      </c>
      <c r="AA210" s="19" t="e">
        <f>#VALUE!</f>
        <v>#VALUE!</v>
      </c>
      <c r="AB210" s="16" t="e">
        <f>#VALUE!</f>
        <v>#VALUE!</v>
      </c>
      <c r="AC210" s="16" t="e">
        <f>#VALUE!</f>
        <v>#VALUE!</v>
      </c>
      <c r="AD210" s="17"/>
    </row>
    <row r="211" spans="1:30">
      <c r="A211" s="28">
        <v>111</v>
      </c>
      <c r="B211" s="26" t="e">
        <f>#VALUE!</f>
        <v>#VALUE!</v>
      </c>
      <c r="C211" s="19" t="e">
        <f>#VALUE!</f>
        <v>#VALUE!</v>
      </c>
      <c r="D211" s="19" t="e">
        <f>#VALUE!</f>
        <v>#VALUE!</v>
      </c>
      <c r="E211" s="19" t="e">
        <f>#VALUE!</f>
        <v>#VALUE!</v>
      </c>
      <c r="F211" s="19" t="e">
        <f>#VALUE!</f>
        <v>#VALUE!</v>
      </c>
      <c r="G211" s="19" t="e">
        <f>#VALUE!</f>
        <v>#VALUE!</v>
      </c>
      <c r="H211" s="19" t="e">
        <f>#VALUE!</f>
        <v>#VALUE!</v>
      </c>
      <c r="I211" s="21" t="e">
        <f>#VALUE!</f>
        <v>#VALUE!</v>
      </c>
      <c r="J211" s="26" t="e">
        <f>#VALUE!</f>
        <v>#VALUE!</v>
      </c>
      <c r="K211" s="29" t="e">
        <f>#VALUE!</f>
        <v>#VALUE!</v>
      </c>
      <c r="L211" s="18" t="e">
        <f>#VALUE!</f>
        <v>#VALUE!</v>
      </c>
      <c r="M211" s="18" t="e">
        <f>#VALUE!</f>
        <v>#VALUE!</v>
      </c>
      <c r="N211" s="18" t="e">
        <f>#VALUE!</f>
        <v>#VALUE!</v>
      </c>
      <c r="O211" s="18" t="e">
        <f>#VALUE!</f>
        <v>#VALUE!</v>
      </c>
      <c r="P211" s="18" t="e">
        <f>#VALUE!</f>
        <v>#VALUE!</v>
      </c>
      <c r="Q211" s="18" t="e">
        <f>#VALUE!</f>
        <v>#VALUE!</v>
      </c>
      <c r="R211" s="18" t="e">
        <f>#VALUE!</f>
        <v>#VALUE!</v>
      </c>
      <c r="S211" s="18" t="e">
        <f>#VALUE!</f>
        <v>#VALUE!</v>
      </c>
      <c r="T211" s="19" t="e">
        <f>#VALUE!</f>
        <v>#VALUE!</v>
      </c>
      <c r="U211" s="19" t="e">
        <f>#VALUE!</f>
        <v>#VALUE!</v>
      </c>
      <c r="V211" s="19" t="e">
        <f>#VALUE!</f>
        <v>#VALUE!</v>
      </c>
      <c r="W211" s="18" t="e">
        <f>#VALUE!</f>
        <v>#VALUE!</v>
      </c>
      <c r="X211" s="19" t="e">
        <f>#VALUE!</f>
        <v>#VALUE!</v>
      </c>
      <c r="Y211" s="20" t="e">
        <f>#VALUE!</f>
        <v>#VALUE!</v>
      </c>
      <c r="Z211" s="19" t="e">
        <f>#VALUE!</f>
        <v>#VALUE!</v>
      </c>
      <c r="AA211" s="19" t="e">
        <f>#VALUE!</f>
        <v>#VALUE!</v>
      </c>
      <c r="AB211" s="16" t="e">
        <f>#VALUE!</f>
        <v>#VALUE!</v>
      </c>
      <c r="AC211" s="16" t="e">
        <f>#VALUE!</f>
        <v>#VALUE!</v>
      </c>
      <c r="AD211" s="17"/>
    </row>
    <row r="212" spans="1:30">
      <c r="A212" s="28">
        <v>112</v>
      </c>
      <c r="B212" s="26" t="e">
        <f>#VALUE!</f>
        <v>#VALUE!</v>
      </c>
      <c r="C212" s="19" t="e">
        <f>#VALUE!</f>
        <v>#VALUE!</v>
      </c>
      <c r="D212" s="19" t="e">
        <f>#VALUE!</f>
        <v>#VALUE!</v>
      </c>
      <c r="E212" s="19" t="e">
        <f>#VALUE!</f>
        <v>#VALUE!</v>
      </c>
      <c r="F212" s="19" t="e">
        <f>#VALUE!</f>
        <v>#VALUE!</v>
      </c>
      <c r="G212" s="19" t="e">
        <f>#VALUE!</f>
        <v>#VALUE!</v>
      </c>
      <c r="H212" s="19" t="e">
        <f>#VALUE!</f>
        <v>#VALUE!</v>
      </c>
      <c r="I212" s="21" t="e">
        <f>#VALUE!</f>
        <v>#VALUE!</v>
      </c>
      <c r="J212" s="26" t="e">
        <f>#VALUE!</f>
        <v>#VALUE!</v>
      </c>
      <c r="K212" s="29" t="e">
        <f>#VALUE!</f>
        <v>#VALUE!</v>
      </c>
      <c r="L212" s="18" t="e">
        <f>#VALUE!</f>
        <v>#VALUE!</v>
      </c>
      <c r="M212" s="18" t="e">
        <f>#VALUE!</f>
        <v>#VALUE!</v>
      </c>
      <c r="N212" s="18" t="e">
        <f>#VALUE!</f>
        <v>#VALUE!</v>
      </c>
      <c r="O212" s="18" t="e">
        <f>#VALUE!</f>
        <v>#VALUE!</v>
      </c>
      <c r="P212" s="18" t="e">
        <f>#VALUE!</f>
        <v>#VALUE!</v>
      </c>
      <c r="Q212" s="18" t="e">
        <f>#VALUE!</f>
        <v>#VALUE!</v>
      </c>
      <c r="R212" s="18" t="e">
        <f>#VALUE!</f>
        <v>#VALUE!</v>
      </c>
      <c r="S212" s="18" t="e">
        <f>#VALUE!</f>
        <v>#VALUE!</v>
      </c>
      <c r="T212" s="19" t="e">
        <f>#VALUE!</f>
        <v>#VALUE!</v>
      </c>
      <c r="U212" s="19" t="e">
        <f>#VALUE!</f>
        <v>#VALUE!</v>
      </c>
      <c r="V212" s="19" t="e">
        <f>#VALUE!</f>
        <v>#VALUE!</v>
      </c>
      <c r="W212" s="18" t="e">
        <f>#VALUE!</f>
        <v>#VALUE!</v>
      </c>
      <c r="X212" s="19" t="e">
        <f>#VALUE!</f>
        <v>#VALUE!</v>
      </c>
      <c r="Y212" s="20" t="e">
        <f>#VALUE!</f>
        <v>#VALUE!</v>
      </c>
      <c r="Z212" s="19" t="e">
        <f>#VALUE!</f>
        <v>#VALUE!</v>
      </c>
      <c r="AA212" s="19" t="e">
        <f>#VALUE!</f>
        <v>#VALUE!</v>
      </c>
      <c r="AB212" s="16" t="e">
        <f>#VALUE!</f>
        <v>#VALUE!</v>
      </c>
      <c r="AC212" s="16" t="e">
        <f>#VALUE!</f>
        <v>#VALUE!</v>
      </c>
      <c r="AD212" s="17"/>
    </row>
    <row r="213" spans="1:30">
      <c r="A213" s="28">
        <v>113</v>
      </c>
      <c r="B213" s="26" t="e">
        <f>#VALUE!</f>
        <v>#VALUE!</v>
      </c>
      <c r="C213" s="19" t="e">
        <f>#VALUE!</f>
        <v>#VALUE!</v>
      </c>
      <c r="D213" s="19" t="e">
        <f>#VALUE!</f>
        <v>#VALUE!</v>
      </c>
      <c r="E213" s="19" t="e">
        <f>#VALUE!</f>
        <v>#VALUE!</v>
      </c>
      <c r="F213" s="19" t="e">
        <f>#VALUE!</f>
        <v>#VALUE!</v>
      </c>
      <c r="G213" s="19" t="e">
        <f>#VALUE!</f>
        <v>#VALUE!</v>
      </c>
      <c r="H213" s="19" t="e">
        <f>#VALUE!</f>
        <v>#VALUE!</v>
      </c>
      <c r="I213" s="21" t="e">
        <f>#VALUE!</f>
        <v>#VALUE!</v>
      </c>
      <c r="J213" s="26" t="e">
        <f>#VALUE!</f>
        <v>#VALUE!</v>
      </c>
      <c r="K213" s="29" t="e">
        <f>#VALUE!</f>
        <v>#VALUE!</v>
      </c>
      <c r="L213" s="18" t="e">
        <f>#VALUE!</f>
        <v>#VALUE!</v>
      </c>
      <c r="M213" s="18" t="e">
        <f>#VALUE!</f>
        <v>#VALUE!</v>
      </c>
      <c r="N213" s="18" t="e">
        <f>#VALUE!</f>
        <v>#VALUE!</v>
      </c>
      <c r="O213" s="18" t="e">
        <f>#VALUE!</f>
        <v>#VALUE!</v>
      </c>
      <c r="P213" s="18" t="e">
        <f>#VALUE!</f>
        <v>#VALUE!</v>
      </c>
      <c r="Q213" s="18" t="e">
        <f>#VALUE!</f>
        <v>#VALUE!</v>
      </c>
      <c r="R213" s="18" t="e">
        <f>#VALUE!</f>
        <v>#VALUE!</v>
      </c>
      <c r="S213" s="18" t="e">
        <f>#VALUE!</f>
        <v>#VALUE!</v>
      </c>
      <c r="T213" s="19" t="e">
        <f>#VALUE!</f>
        <v>#VALUE!</v>
      </c>
      <c r="U213" s="19" t="e">
        <f>#VALUE!</f>
        <v>#VALUE!</v>
      </c>
      <c r="V213" s="19" t="e">
        <f>#VALUE!</f>
        <v>#VALUE!</v>
      </c>
      <c r="W213" s="18" t="e">
        <f>#VALUE!</f>
        <v>#VALUE!</v>
      </c>
      <c r="X213" s="19" t="e">
        <f>#VALUE!</f>
        <v>#VALUE!</v>
      </c>
      <c r="Y213" s="20" t="e">
        <f>#VALUE!</f>
        <v>#VALUE!</v>
      </c>
      <c r="Z213" s="19" t="e">
        <f>#VALUE!</f>
        <v>#VALUE!</v>
      </c>
      <c r="AA213" s="19" t="e">
        <f>#VALUE!</f>
        <v>#VALUE!</v>
      </c>
      <c r="AB213" s="16" t="e">
        <f>#VALUE!</f>
        <v>#VALUE!</v>
      </c>
      <c r="AC213" s="16" t="e">
        <f>#VALUE!</f>
        <v>#VALUE!</v>
      </c>
      <c r="AD213" s="17"/>
    </row>
    <row r="214" spans="1:30">
      <c r="A214" s="28">
        <v>114</v>
      </c>
      <c r="B214" s="26" t="e">
        <f>#VALUE!</f>
        <v>#VALUE!</v>
      </c>
      <c r="C214" s="19" t="e">
        <f>#VALUE!</f>
        <v>#VALUE!</v>
      </c>
      <c r="D214" s="19" t="e">
        <f>#VALUE!</f>
        <v>#VALUE!</v>
      </c>
      <c r="E214" s="19" t="e">
        <f>#VALUE!</f>
        <v>#VALUE!</v>
      </c>
      <c r="F214" s="19" t="e">
        <f>#VALUE!</f>
        <v>#VALUE!</v>
      </c>
      <c r="G214" s="19" t="e">
        <f>#VALUE!</f>
        <v>#VALUE!</v>
      </c>
      <c r="H214" s="19" t="e">
        <f>#VALUE!</f>
        <v>#VALUE!</v>
      </c>
      <c r="I214" s="21" t="e">
        <f>#VALUE!</f>
        <v>#VALUE!</v>
      </c>
      <c r="J214" s="26" t="e">
        <f>#VALUE!</f>
        <v>#VALUE!</v>
      </c>
      <c r="K214" s="29" t="e">
        <f>#VALUE!</f>
        <v>#VALUE!</v>
      </c>
      <c r="L214" s="18" t="e">
        <f>#VALUE!</f>
        <v>#VALUE!</v>
      </c>
      <c r="M214" s="18" t="e">
        <f>#VALUE!</f>
        <v>#VALUE!</v>
      </c>
      <c r="N214" s="18" t="e">
        <f>#VALUE!</f>
        <v>#VALUE!</v>
      </c>
      <c r="O214" s="18" t="e">
        <f>#VALUE!</f>
        <v>#VALUE!</v>
      </c>
      <c r="P214" s="18" t="e">
        <f>#VALUE!</f>
        <v>#VALUE!</v>
      </c>
      <c r="Q214" s="18" t="e">
        <f>#VALUE!</f>
        <v>#VALUE!</v>
      </c>
      <c r="R214" s="18" t="e">
        <f>#VALUE!</f>
        <v>#VALUE!</v>
      </c>
      <c r="S214" s="18" t="e">
        <f>#VALUE!</f>
        <v>#VALUE!</v>
      </c>
      <c r="T214" s="19" t="e">
        <f>#VALUE!</f>
        <v>#VALUE!</v>
      </c>
      <c r="U214" s="19" t="e">
        <f>#VALUE!</f>
        <v>#VALUE!</v>
      </c>
      <c r="V214" s="19" t="e">
        <f>#VALUE!</f>
        <v>#VALUE!</v>
      </c>
      <c r="W214" s="18" t="e">
        <f>#VALUE!</f>
        <v>#VALUE!</v>
      </c>
      <c r="X214" s="19" t="e">
        <f>#VALUE!</f>
        <v>#VALUE!</v>
      </c>
      <c r="Y214" s="20" t="e">
        <f>#VALUE!</f>
        <v>#VALUE!</v>
      </c>
      <c r="Z214" s="19" t="e">
        <f>#VALUE!</f>
        <v>#VALUE!</v>
      </c>
      <c r="AA214" s="19" t="e">
        <f>#VALUE!</f>
        <v>#VALUE!</v>
      </c>
      <c r="AB214" s="16" t="e">
        <f>#VALUE!</f>
        <v>#VALUE!</v>
      </c>
      <c r="AC214" s="16" t="e">
        <f>#VALUE!</f>
        <v>#VALUE!</v>
      </c>
      <c r="AD214" s="17"/>
    </row>
    <row r="215" spans="1:30">
      <c r="A215" s="28">
        <v>115</v>
      </c>
      <c r="B215" s="26" t="e">
        <f>#VALUE!</f>
        <v>#VALUE!</v>
      </c>
      <c r="C215" s="19" t="e">
        <f>#VALUE!</f>
        <v>#VALUE!</v>
      </c>
      <c r="D215" s="19" t="e">
        <f>#VALUE!</f>
        <v>#VALUE!</v>
      </c>
      <c r="E215" s="19" t="e">
        <f>#VALUE!</f>
        <v>#VALUE!</v>
      </c>
      <c r="F215" s="19" t="e">
        <f>#VALUE!</f>
        <v>#VALUE!</v>
      </c>
      <c r="G215" s="19" t="e">
        <f>#VALUE!</f>
        <v>#VALUE!</v>
      </c>
      <c r="H215" s="19" t="e">
        <f>#VALUE!</f>
        <v>#VALUE!</v>
      </c>
      <c r="I215" s="21" t="e">
        <f>#VALUE!</f>
        <v>#VALUE!</v>
      </c>
      <c r="J215" s="26" t="e">
        <f>#VALUE!</f>
        <v>#VALUE!</v>
      </c>
      <c r="K215" s="29" t="e">
        <f>#VALUE!</f>
        <v>#VALUE!</v>
      </c>
      <c r="L215" s="18" t="e">
        <f>#VALUE!</f>
        <v>#VALUE!</v>
      </c>
      <c r="M215" s="18" t="e">
        <f>#VALUE!</f>
        <v>#VALUE!</v>
      </c>
      <c r="N215" s="18" t="e">
        <f>#VALUE!</f>
        <v>#VALUE!</v>
      </c>
      <c r="O215" s="18" t="e">
        <f>#VALUE!</f>
        <v>#VALUE!</v>
      </c>
      <c r="P215" s="18" t="e">
        <f>#VALUE!</f>
        <v>#VALUE!</v>
      </c>
      <c r="Q215" s="18" t="e">
        <f>#VALUE!</f>
        <v>#VALUE!</v>
      </c>
      <c r="R215" s="18" t="e">
        <f>#VALUE!</f>
        <v>#VALUE!</v>
      </c>
      <c r="S215" s="18" t="e">
        <f>#VALUE!</f>
        <v>#VALUE!</v>
      </c>
      <c r="T215" s="19" t="e">
        <f>#VALUE!</f>
        <v>#VALUE!</v>
      </c>
      <c r="U215" s="19" t="e">
        <f>#VALUE!</f>
        <v>#VALUE!</v>
      </c>
      <c r="V215" s="19" t="e">
        <f>#VALUE!</f>
        <v>#VALUE!</v>
      </c>
      <c r="W215" s="18" t="e">
        <f>#VALUE!</f>
        <v>#VALUE!</v>
      </c>
      <c r="X215" s="19" t="e">
        <f>#VALUE!</f>
        <v>#VALUE!</v>
      </c>
      <c r="Y215" s="20" t="e">
        <f>#VALUE!</f>
        <v>#VALUE!</v>
      </c>
      <c r="Z215" s="19" t="e">
        <f>#VALUE!</f>
        <v>#VALUE!</v>
      </c>
      <c r="AA215" s="19" t="e">
        <f>#VALUE!</f>
        <v>#VALUE!</v>
      </c>
      <c r="AB215" s="16" t="e">
        <f>#VALUE!</f>
        <v>#VALUE!</v>
      </c>
      <c r="AC215" s="16" t="e">
        <f>#VALUE!</f>
        <v>#VALUE!</v>
      </c>
      <c r="AD215" s="17"/>
    </row>
    <row r="216" spans="1:30">
      <c r="A216" s="28">
        <v>116</v>
      </c>
      <c r="B216" s="26" t="e">
        <f>#VALUE!</f>
        <v>#VALUE!</v>
      </c>
      <c r="C216" s="19" t="e">
        <f>#VALUE!</f>
        <v>#VALUE!</v>
      </c>
      <c r="D216" s="19" t="e">
        <f>#VALUE!</f>
        <v>#VALUE!</v>
      </c>
      <c r="E216" s="19" t="e">
        <f>#VALUE!</f>
        <v>#VALUE!</v>
      </c>
      <c r="F216" s="19" t="e">
        <f>#VALUE!</f>
        <v>#VALUE!</v>
      </c>
      <c r="G216" s="19" t="e">
        <f>#VALUE!</f>
        <v>#VALUE!</v>
      </c>
      <c r="H216" s="19" t="e">
        <f>#VALUE!</f>
        <v>#VALUE!</v>
      </c>
      <c r="I216" s="21" t="e">
        <f>#VALUE!</f>
        <v>#VALUE!</v>
      </c>
      <c r="J216" s="26" t="e">
        <f>#VALUE!</f>
        <v>#VALUE!</v>
      </c>
      <c r="K216" s="29" t="e">
        <f>#VALUE!</f>
        <v>#VALUE!</v>
      </c>
      <c r="L216" s="18" t="e">
        <f>#VALUE!</f>
        <v>#VALUE!</v>
      </c>
      <c r="M216" s="18" t="e">
        <f>#VALUE!</f>
        <v>#VALUE!</v>
      </c>
      <c r="N216" s="18" t="e">
        <f>#VALUE!</f>
        <v>#VALUE!</v>
      </c>
      <c r="O216" s="18" t="e">
        <f>#VALUE!</f>
        <v>#VALUE!</v>
      </c>
      <c r="P216" s="18" t="e">
        <f>#VALUE!</f>
        <v>#VALUE!</v>
      </c>
      <c r="Q216" s="18" t="e">
        <f>#VALUE!</f>
        <v>#VALUE!</v>
      </c>
      <c r="R216" s="18" t="e">
        <f>#VALUE!</f>
        <v>#VALUE!</v>
      </c>
      <c r="S216" s="18" t="e">
        <f>#VALUE!</f>
        <v>#VALUE!</v>
      </c>
      <c r="T216" s="19" t="e">
        <f>#VALUE!</f>
        <v>#VALUE!</v>
      </c>
      <c r="U216" s="19" t="e">
        <f>#VALUE!</f>
        <v>#VALUE!</v>
      </c>
      <c r="V216" s="19" t="e">
        <f>#VALUE!</f>
        <v>#VALUE!</v>
      </c>
      <c r="W216" s="18" t="e">
        <f>#VALUE!</f>
        <v>#VALUE!</v>
      </c>
      <c r="X216" s="19" t="e">
        <f>#VALUE!</f>
        <v>#VALUE!</v>
      </c>
      <c r="Y216" s="20" t="e">
        <f>#VALUE!</f>
        <v>#VALUE!</v>
      </c>
      <c r="Z216" s="19" t="e">
        <f>#VALUE!</f>
        <v>#VALUE!</v>
      </c>
      <c r="AA216" s="19" t="e">
        <f>#VALUE!</f>
        <v>#VALUE!</v>
      </c>
      <c r="AB216" s="16" t="e">
        <f>#VALUE!</f>
        <v>#VALUE!</v>
      </c>
      <c r="AC216" s="16" t="e">
        <f>#VALUE!</f>
        <v>#VALUE!</v>
      </c>
      <c r="AD216" s="17"/>
    </row>
    <row r="217" spans="1:30">
      <c r="A217" s="28">
        <v>117</v>
      </c>
      <c r="B217" s="26" t="e">
        <f>#VALUE!</f>
        <v>#VALUE!</v>
      </c>
      <c r="C217" s="19" t="e">
        <f>#VALUE!</f>
        <v>#VALUE!</v>
      </c>
      <c r="D217" s="19" t="e">
        <f>#VALUE!</f>
        <v>#VALUE!</v>
      </c>
      <c r="E217" s="19" t="e">
        <f>#VALUE!</f>
        <v>#VALUE!</v>
      </c>
      <c r="F217" s="19" t="e">
        <f>#VALUE!</f>
        <v>#VALUE!</v>
      </c>
      <c r="G217" s="19" t="e">
        <f>#VALUE!</f>
        <v>#VALUE!</v>
      </c>
      <c r="H217" s="19" t="e">
        <f>#VALUE!</f>
        <v>#VALUE!</v>
      </c>
      <c r="I217" s="21" t="e">
        <f>#VALUE!</f>
        <v>#VALUE!</v>
      </c>
      <c r="J217" s="26" t="e">
        <f>#VALUE!</f>
        <v>#VALUE!</v>
      </c>
      <c r="K217" s="29" t="e">
        <f>#VALUE!</f>
        <v>#VALUE!</v>
      </c>
      <c r="L217" s="18" t="e">
        <f>#VALUE!</f>
        <v>#VALUE!</v>
      </c>
      <c r="M217" s="18" t="e">
        <f>#VALUE!</f>
        <v>#VALUE!</v>
      </c>
      <c r="N217" s="18" t="e">
        <f>#VALUE!</f>
        <v>#VALUE!</v>
      </c>
      <c r="O217" s="18" t="e">
        <f>#VALUE!</f>
        <v>#VALUE!</v>
      </c>
      <c r="P217" s="18" t="e">
        <f>#VALUE!</f>
        <v>#VALUE!</v>
      </c>
      <c r="Q217" s="18" t="e">
        <f>#VALUE!</f>
        <v>#VALUE!</v>
      </c>
      <c r="R217" s="18" t="e">
        <f>#VALUE!</f>
        <v>#VALUE!</v>
      </c>
      <c r="S217" s="18" t="e">
        <f>#VALUE!</f>
        <v>#VALUE!</v>
      </c>
      <c r="T217" s="19" t="e">
        <f>#VALUE!</f>
        <v>#VALUE!</v>
      </c>
      <c r="U217" s="19" t="e">
        <f>#VALUE!</f>
        <v>#VALUE!</v>
      </c>
      <c r="V217" s="19" t="e">
        <f>#VALUE!</f>
        <v>#VALUE!</v>
      </c>
      <c r="W217" s="18" t="e">
        <f>#VALUE!</f>
        <v>#VALUE!</v>
      </c>
      <c r="X217" s="19" t="e">
        <f>#VALUE!</f>
        <v>#VALUE!</v>
      </c>
      <c r="Y217" s="20" t="e">
        <f>#VALUE!</f>
        <v>#VALUE!</v>
      </c>
      <c r="Z217" s="19" t="e">
        <f>#VALUE!</f>
        <v>#VALUE!</v>
      </c>
      <c r="AA217" s="19" t="e">
        <f>#VALUE!</f>
        <v>#VALUE!</v>
      </c>
      <c r="AB217" s="16" t="e">
        <f>#VALUE!</f>
        <v>#VALUE!</v>
      </c>
      <c r="AC217" s="16" t="e">
        <f>#VALUE!</f>
        <v>#VALUE!</v>
      </c>
      <c r="AD217" s="17"/>
    </row>
    <row r="218" spans="1:30">
      <c r="A218" s="28">
        <v>118</v>
      </c>
      <c r="B218" s="26" t="e">
        <f>#VALUE!</f>
        <v>#VALUE!</v>
      </c>
      <c r="C218" s="19" t="e">
        <f>#VALUE!</f>
        <v>#VALUE!</v>
      </c>
      <c r="D218" s="19" t="e">
        <f>#VALUE!</f>
        <v>#VALUE!</v>
      </c>
      <c r="E218" s="19" t="e">
        <f>#VALUE!</f>
        <v>#VALUE!</v>
      </c>
      <c r="F218" s="19" t="e">
        <f>#VALUE!</f>
        <v>#VALUE!</v>
      </c>
      <c r="G218" s="19" t="e">
        <f>#VALUE!</f>
        <v>#VALUE!</v>
      </c>
      <c r="H218" s="19" t="e">
        <f>#VALUE!</f>
        <v>#VALUE!</v>
      </c>
      <c r="I218" s="21" t="e">
        <f>#VALUE!</f>
        <v>#VALUE!</v>
      </c>
      <c r="J218" s="26" t="e">
        <f>#VALUE!</f>
        <v>#VALUE!</v>
      </c>
      <c r="K218" s="29" t="e">
        <f>#VALUE!</f>
        <v>#VALUE!</v>
      </c>
      <c r="L218" s="18" t="e">
        <f>#VALUE!</f>
        <v>#VALUE!</v>
      </c>
      <c r="M218" s="18" t="e">
        <f>#VALUE!</f>
        <v>#VALUE!</v>
      </c>
      <c r="N218" s="18" t="e">
        <f>#VALUE!</f>
        <v>#VALUE!</v>
      </c>
      <c r="O218" s="18" t="e">
        <f>#VALUE!</f>
        <v>#VALUE!</v>
      </c>
      <c r="P218" s="18" t="e">
        <f>#VALUE!</f>
        <v>#VALUE!</v>
      </c>
      <c r="Q218" s="18" t="e">
        <f>#VALUE!</f>
        <v>#VALUE!</v>
      </c>
      <c r="R218" s="18" t="e">
        <f>#VALUE!</f>
        <v>#VALUE!</v>
      </c>
      <c r="S218" s="18" t="e">
        <f>#VALUE!</f>
        <v>#VALUE!</v>
      </c>
      <c r="T218" s="19" t="e">
        <f>#VALUE!</f>
        <v>#VALUE!</v>
      </c>
      <c r="U218" s="19" t="e">
        <f>#VALUE!</f>
        <v>#VALUE!</v>
      </c>
      <c r="V218" s="19" t="e">
        <f>#VALUE!</f>
        <v>#VALUE!</v>
      </c>
      <c r="W218" s="18" t="e">
        <f>#VALUE!</f>
        <v>#VALUE!</v>
      </c>
      <c r="X218" s="19" t="e">
        <f>#VALUE!</f>
        <v>#VALUE!</v>
      </c>
      <c r="Y218" s="20" t="e">
        <f>#VALUE!</f>
        <v>#VALUE!</v>
      </c>
      <c r="Z218" s="19" t="e">
        <f>#VALUE!</f>
        <v>#VALUE!</v>
      </c>
      <c r="AA218" s="19" t="e">
        <f>#VALUE!</f>
        <v>#VALUE!</v>
      </c>
      <c r="AB218" s="16" t="e">
        <f>#VALUE!</f>
        <v>#VALUE!</v>
      </c>
      <c r="AC218" s="16" t="e">
        <f>#VALUE!</f>
        <v>#VALUE!</v>
      </c>
      <c r="AD218" s="17"/>
    </row>
    <row r="219" spans="1:30">
      <c r="A219" s="28">
        <v>119</v>
      </c>
      <c r="B219" s="26" t="e">
        <f>#VALUE!</f>
        <v>#VALUE!</v>
      </c>
      <c r="C219" s="19" t="e">
        <f>#VALUE!</f>
        <v>#VALUE!</v>
      </c>
      <c r="D219" s="19" t="e">
        <f>#VALUE!</f>
        <v>#VALUE!</v>
      </c>
      <c r="E219" s="19" t="e">
        <f>#VALUE!</f>
        <v>#VALUE!</v>
      </c>
      <c r="F219" s="19" t="e">
        <f>#VALUE!</f>
        <v>#VALUE!</v>
      </c>
      <c r="G219" s="19" t="e">
        <f>#VALUE!</f>
        <v>#VALUE!</v>
      </c>
      <c r="H219" s="19" t="e">
        <f>#VALUE!</f>
        <v>#VALUE!</v>
      </c>
      <c r="I219" s="21" t="e">
        <f>#VALUE!</f>
        <v>#VALUE!</v>
      </c>
      <c r="J219" s="26" t="e">
        <f>#VALUE!</f>
        <v>#VALUE!</v>
      </c>
      <c r="K219" s="29" t="e">
        <f>#VALUE!</f>
        <v>#VALUE!</v>
      </c>
      <c r="L219" s="18" t="e">
        <f>#VALUE!</f>
        <v>#VALUE!</v>
      </c>
      <c r="M219" s="18" t="e">
        <f>#VALUE!</f>
        <v>#VALUE!</v>
      </c>
      <c r="N219" s="18" t="e">
        <f>#VALUE!</f>
        <v>#VALUE!</v>
      </c>
      <c r="O219" s="18" t="e">
        <f>#VALUE!</f>
        <v>#VALUE!</v>
      </c>
      <c r="P219" s="18" t="e">
        <f>#VALUE!</f>
        <v>#VALUE!</v>
      </c>
      <c r="Q219" s="18" t="e">
        <f>#VALUE!</f>
        <v>#VALUE!</v>
      </c>
      <c r="R219" s="18" t="e">
        <f>#VALUE!</f>
        <v>#VALUE!</v>
      </c>
      <c r="S219" s="18" t="e">
        <f>#VALUE!</f>
        <v>#VALUE!</v>
      </c>
      <c r="T219" s="19" t="e">
        <f>#VALUE!</f>
        <v>#VALUE!</v>
      </c>
      <c r="U219" s="19" t="e">
        <f>#VALUE!</f>
        <v>#VALUE!</v>
      </c>
      <c r="V219" s="19" t="e">
        <f>#VALUE!</f>
        <v>#VALUE!</v>
      </c>
      <c r="W219" s="18" t="e">
        <f>#VALUE!</f>
        <v>#VALUE!</v>
      </c>
      <c r="X219" s="19" t="e">
        <f>#VALUE!</f>
        <v>#VALUE!</v>
      </c>
      <c r="Y219" s="20" t="e">
        <f>#VALUE!</f>
        <v>#VALUE!</v>
      </c>
      <c r="Z219" s="19" t="e">
        <f>#VALUE!</f>
        <v>#VALUE!</v>
      </c>
      <c r="AA219" s="19" t="e">
        <f>#VALUE!</f>
        <v>#VALUE!</v>
      </c>
      <c r="AB219" s="16" t="e">
        <f>#VALUE!</f>
        <v>#VALUE!</v>
      </c>
      <c r="AC219" s="16" t="e">
        <f>#VALUE!</f>
        <v>#VALUE!</v>
      </c>
      <c r="AD219" s="17"/>
    </row>
    <row r="220" spans="1:30">
      <c r="A220" s="28">
        <v>120</v>
      </c>
      <c r="B220" s="26" t="e">
        <f>#VALUE!</f>
        <v>#VALUE!</v>
      </c>
      <c r="C220" s="19" t="e">
        <f>#VALUE!</f>
        <v>#VALUE!</v>
      </c>
      <c r="D220" s="19" t="e">
        <f>#VALUE!</f>
        <v>#VALUE!</v>
      </c>
      <c r="E220" s="19" t="e">
        <f>#VALUE!</f>
        <v>#VALUE!</v>
      </c>
      <c r="F220" s="19" t="e">
        <f>#VALUE!</f>
        <v>#VALUE!</v>
      </c>
      <c r="G220" s="19" t="e">
        <f>#VALUE!</f>
        <v>#VALUE!</v>
      </c>
      <c r="H220" s="19" t="e">
        <f>#VALUE!</f>
        <v>#VALUE!</v>
      </c>
      <c r="I220" s="21" t="e">
        <f>#VALUE!</f>
        <v>#VALUE!</v>
      </c>
      <c r="J220" s="26" t="e">
        <f>#VALUE!</f>
        <v>#VALUE!</v>
      </c>
      <c r="K220" s="29" t="e">
        <f>#VALUE!</f>
        <v>#VALUE!</v>
      </c>
      <c r="L220" s="18" t="e">
        <f>#VALUE!</f>
        <v>#VALUE!</v>
      </c>
      <c r="M220" s="18" t="e">
        <f>#VALUE!</f>
        <v>#VALUE!</v>
      </c>
      <c r="N220" s="18" t="e">
        <f>#VALUE!</f>
        <v>#VALUE!</v>
      </c>
      <c r="O220" s="18" t="e">
        <f>#VALUE!</f>
        <v>#VALUE!</v>
      </c>
      <c r="P220" s="18" t="e">
        <f>#VALUE!</f>
        <v>#VALUE!</v>
      </c>
      <c r="Q220" s="18" t="e">
        <f>#VALUE!</f>
        <v>#VALUE!</v>
      </c>
      <c r="R220" s="18" t="e">
        <f>#VALUE!</f>
        <v>#VALUE!</v>
      </c>
      <c r="S220" s="18" t="e">
        <f>#VALUE!</f>
        <v>#VALUE!</v>
      </c>
      <c r="T220" s="19" t="e">
        <f>#VALUE!</f>
        <v>#VALUE!</v>
      </c>
      <c r="U220" s="19" t="e">
        <f>#VALUE!</f>
        <v>#VALUE!</v>
      </c>
      <c r="V220" s="19" t="e">
        <f>#VALUE!</f>
        <v>#VALUE!</v>
      </c>
      <c r="W220" s="18" t="e">
        <f>#VALUE!</f>
        <v>#VALUE!</v>
      </c>
      <c r="X220" s="19" t="e">
        <f>#VALUE!</f>
        <v>#VALUE!</v>
      </c>
      <c r="Y220" s="20" t="e">
        <f>#VALUE!</f>
        <v>#VALUE!</v>
      </c>
      <c r="Z220" s="19" t="e">
        <f>#VALUE!</f>
        <v>#VALUE!</v>
      </c>
      <c r="AA220" s="19" t="e">
        <f>#VALUE!</f>
        <v>#VALUE!</v>
      </c>
      <c r="AB220" s="16" t="e">
        <f>#VALUE!</f>
        <v>#VALUE!</v>
      </c>
      <c r="AC220" s="16" t="e">
        <f>#VALUE!</f>
        <v>#VALUE!</v>
      </c>
      <c r="AD220" s="17"/>
    </row>
    <row r="221" spans="1:30">
      <c r="A221" s="28">
        <v>121</v>
      </c>
      <c r="B221" s="26" t="e">
        <f>#VALUE!</f>
        <v>#VALUE!</v>
      </c>
      <c r="C221" s="19" t="e">
        <f>#VALUE!</f>
        <v>#VALUE!</v>
      </c>
      <c r="D221" s="19" t="e">
        <f>#VALUE!</f>
        <v>#VALUE!</v>
      </c>
      <c r="E221" s="19" t="e">
        <f>#VALUE!</f>
        <v>#VALUE!</v>
      </c>
      <c r="F221" s="19" t="e">
        <f>#VALUE!</f>
        <v>#VALUE!</v>
      </c>
      <c r="G221" s="19" t="e">
        <f>#VALUE!</f>
        <v>#VALUE!</v>
      </c>
      <c r="H221" s="19" t="e">
        <f>#VALUE!</f>
        <v>#VALUE!</v>
      </c>
      <c r="I221" s="21" t="e">
        <f>#VALUE!</f>
        <v>#VALUE!</v>
      </c>
      <c r="J221" s="26" t="e">
        <f>#VALUE!</f>
        <v>#VALUE!</v>
      </c>
      <c r="K221" s="29" t="e">
        <f>#VALUE!</f>
        <v>#VALUE!</v>
      </c>
      <c r="L221" s="18" t="e">
        <f>#VALUE!</f>
        <v>#VALUE!</v>
      </c>
      <c r="M221" s="18" t="e">
        <f>#VALUE!</f>
        <v>#VALUE!</v>
      </c>
      <c r="N221" s="18" t="e">
        <f>#VALUE!</f>
        <v>#VALUE!</v>
      </c>
      <c r="O221" s="18" t="e">
        <f>#VALUE!</f>
        <v>#VALUE!</v>
      </c>
      <c r="P221" s="18" t="e">
        <f>#VALUE!</f>
        <v>#VALUE!</v>
      </c>
      <c r="Q221" s="18" t="e">
        <f>#VALUE!</f>
        <v>#VALUE!</v>
      </c>
      <c r="R221" s="18" t="e">
        <f>#VALUE!</f>
        <v>#VALUE!</v>
      </c>
      <c r="S221" s="18" t="e">
        <f>#VALUE!</f>
        <v>#VALUE!</v>
      </c>
      <c r="T221" s="19" t="e">
        <f>#VALUE!</f>
        <v>#VALUE!</v>
      </c>
      <c r="U221" s="19" t="e">
        <f>#VALUE!</f>
        <v>#VALUE!</v>
      </c>
      <c r="V221" s="19" t="e">
        <f>#VALUE!</f>
        <v>#VALUE!</v>
      </c>
      <c r="W221" s="18" t="e">
        <f>#VALUE!</f>
        <v>#VALUE!</v>
      </c>
      <c r="X221" s="19" t="e">
        <f>#VALUE!</f>
        <v>#VALUE!</v>
      </c>
      <c r="Y221" s="20" t="e">
        <f>#VALUE!</f>
        <v>#VALUE!</v>
      </c>
      <c r="Z221" s="19" t="e">
        <f>#VALUE!</f>
        <v>#VALUE!</v>
      </c>
      <c r="AA221" s="19" t="e">
        <f>#VALUE!</f>
        <v>#VALUE!</v>
      </c>
      <c r="AB221" s="16" t="e">
        <f>#VALUE!</f>
        <v>#VALUE!</v>
      </c>
      <c r="AC221" s="16" t="e">
        <f>#VALUE!</f>
        <v>#VALUE!</v>
      </c>
      <c r="AD221" s="17"/>
    </row>
    <row r="222" spans="1:30">
      <c r="A222" s="28">
        <v>122</v>
      </c>
      <c r="B222" s="26" t="e">
        <f>#VALUE!</f>
        <v>#VALUE!</v>
      </c>
      <c r="C222" s="19" t="e">
        <f>#VALUE!</f>
        <v>#VALUE!</v>
      </c>
      <c r="D222" s="19" t="e">
        <f>#VALUE!</f>
        <v>#VALUE!</v>
      </c>
      <c r="E222" s="19" t="e">
        <f>#VALUE!</f>
        <v>#VALUE!</v>
      </c>
      <c r="F222" s="19" t="e">
        <f>#VALUE!</f>
        <v>#VALUE!</v>
      </c>
      <c r="G222" s="19" t="e">
        <f>#VALUE!</f>
        <v>#VALUE!</v>
      </c>
      <c r="H222" s="19" t="e">
        <f>#VALUE!</f>
        <v>#VALUE!</v>
      </c>
      <c r="I222" s="21" t="e">
        <f>#VALUE!</f>
        <v>#VALUE!</v>
      </c>
      <c r="J222" s="26" t="e">
        <f>#VALUE!</f>
        <v>#VALUE!</v>
      </c>
      <c r="K222" s="29" t="e">
        <f>#VALUE!</f>
        <v>#VALUE!</v>
      </c>
      <c r="L222" s="18" t="e">
        <f>#VALUE!</f>
        <v>#VALUE!</v>
      </c>
      <c r="M222" s="18" t="e">
        <f>#VALUE!</f>
        <v>#VALUE!</v>
      </c>
      <c r="N222" s="18" t="e">
        <f>#VALUE!</f>
        <v>#VALUE!</v>
      </c>
      <c r="O222" s="18" t="e">
        <f>#VALUE!</f>
        <v>#VALUE!</v>
      </c>
      <c r="P222" s="18" t="e">
        <f>#VALUE!</f>
        <v>#VALUE!</v>
      </c>
      <c r="Q222" s="18" t="e">
        <f>#VALUE!</f>
        <v>#VALUE!</v>
      </c>
      <c r="R222" s="18" t="e">
        <f>#VALUE!</f>
        <v>#VALUE!</v>
      </c>
      <c r="S222" s="18" t="e">
        <f>#VALUE!</f>
        <v>#VALUE!</v>
      </c>
      <c r="T222" s="19" t="e">
        <f>#VALUE!</f>
        <v>#VALUE!</v>
      </c>
      <c r="U222" s="19" t="e">
        <f>#VALUE!</f>
        <v>#VALUE!</v>
      </c>
      <c r="V222" s="19" t="e">
        <f>#VALUE!</f>
        <v>#VALUE!</v>
      </c>
      <c r="W222" s="18" t="e">
        <f>#VALUE!</f>
        <v>#VALUE!</v>
      </c>
      <c r="X222" s="19" t="e">
        <f>#VALUE!</f>
        <v>#VALUE!</v>
      </c>
      <c r="Y222" s="20" t="e">
        <f>#VALUE!</f>
        <v>#VALUE!</v>
      </c>
      <c r="Z222" s="19" t="e">
        <f>#VALUE!</f>
        <v>#VALUE!</v>
      </c>
      <c r="AA222" s="19" t="e">
        <f>#VALUE!</f>
        <v>#VALUE!</v>
      </c>
      <c r="AB222" s="16" t="e">
        <f>#VALUE!</f>
        <v>#VALUE!</v>
      </c>
      <c r="AC222" s="16" t="e">
        <f>#VALUE!</f>
        <v>#VALUE!</v>
      </c>
      <c r="AD222" s="17"/>
    </row>
    <row r="223" spans="1:30">
      <c r="A223" s="28">
        <v>123</v>
      </c>
      <c r="B223" s="26" t="e">
        <f>#VALUE!</f>
        <v>#VALUE!</v>
      </c>
      <c r="C223" s="19" t="e">
        <f>#VALUE!</f>
        <v>#VALUE!</v>
      </c>
      <c r="D223" s="19" t="e">
        <f>#VALUE!</f>
        <v>#VALUE!</v>
      </c>
      <c r="E223" s="19" t="e">
        <f>#VALUE!</f>
        <v>#VALUE!</v>
      </c>
      <c r="F223" s="19" t="e">
        <f>#VALUE!</f>
        <v>#VALUE!</v>
      </c>
      <c r="G223" s="19" t="e">
        <f>#VALUE!</f>
        <v>#VALUE!</v>
      </c>
      <c r="H223" s="19" t="e">
        <f>#VALUE!</f>
        <v>#VALUE!</v>
      </c>
      <c r="I223" s="21" t="e">
        <f>#VALUE!</f>
        <v>#VALUE!</v>
      </c>
      <c r="J223" s="26" t="e">
        <f>#VALUE!</f>
        <v>#VALUE!</v>
      </c>
      <c r="K223" s="29" t="e">
        <f>#VALUE!</f>
        <v>#VALUE!</v>
      </c>
      <c r="L223" s="18" t="e">
        <f>#VALUE!</f>
        <v>#VALUE!</v>
      </c>
      <c r="M223" s="18" t="e">
        <f>#VALUE!</f>
        <v>#VALUE!</v>
      </c>
      <c r="N223" s="18" t="e">
        <f>#VALUE!</f>
        <v>#VALUE!</v>
      </c>
      <c r="O223" s="18" t="e">
        <f>#VALUE!</f>
        <v>#VALUE!</v>
      </c>
      <c r="P223" s="18" t="e">
        <f>#VALUE!</f>
        <v>#VALUE!</v>
      </c>
      <c r="Q223" s="18" t="e">
        <f>#VALUE!</f>
        <v>#VALUE!</v>
      </c>
      <c r="R223" s="18" t="e">
        <f>#VALUE!</f>
        <v>#VALUE!</v>
      </c>
      <c r="S223" s="18" t="e">
        <f>#VALUE!</f>
        <v>#VALUE!</v>
      </c>
      <c r="T223" s="19" t="e">
        <f>#VALUE!</f>
        <v>#VALUE!</v>
      </c>
      <c r="U223" s="19" t="e">
        <f>#VALUE!</f>
        <v>#VALUE!</v>
      </c>
      <c r="V223" s="19" t="e">
        <f>#VALUE!</f>
        <v>#VALUE!</v>
      </c>
      <c r="W223" s="18" t="e">
        <f>#VALUE!</f>
        <v>#VALUE!</v>
      </c>
      <c r="X223" s="19" t="e">
        <f>#VALUE!</f>
        <v>#VALUE!</v>
      </c>
      <c r="Y223" s="20" t="e">
        <f>#VALUE!</f>
        <v>#VALUE!</v>
      </c>
      <c r="Z223" s="19" t="e">
        <f>#VALUE!</f>
        <v>#VALUE!</v>
      </c>
      <c r="AA223" s="19" t="e">
        <f>#VALUE!</f>
        <v>#VALUE!</v>
      </c>
      <c r="AB223" s="16" t="e">
        <f>#VALUE!</f>
        <v>#VALUE!</v>
      </c>
      <c r="AC223" s="16" t="e">
        <f>#VALUE!</f>
        <v>#VALUE!</v>
      </c>
      <c r="AD223" s="17"/>
    </row>
    <row r="224" spans="1:30">
      <c r="A224" s="28">
        <v>124</v>
      </c>
      <c r="B224" s="26" t="e">
        <f>#VALUE!</f>
        <v>#VALUE!</v>
      </c>
      <c r="C224" s="19" t="e">
        <f>#VALUE!</f>
        <v>#VALUE!</v>
      </c>
      <c r="D224" s="19" t="e">
        <f>#VALUE!</f>
        <v>#VALUE!</v>
      </c>
      <c r="E224" s="19" t="e">
        <f>#VALUE!</f>
        <v>#VALUE!</v>
      </c>
      <c r="F224" s="19" t="e">
        <f>#VALUE!</f>
        <v>#VALUE!</v>
      </c>
      <c r="G224" s="19" t="e">
        <f>#VALUE!</f>
        <v>#VALUE!</v>
      </c>
      <c r="H224" s="19" t="e">
        <f>#VALUE!</f>
        <v>#VALUE!</v>
      </c>
      <c r="I224" s="21" t="e">
        <f>#VALUE!</f>
        <v>#VALUE!</v>
      </c>
      <c r="J224" s="26" t="e">
        <f>#VALUE!</f>
        <v>#VALUE!</v>
      </c>
      <c r="K224" s="29" t="e">
        <f>#VALUE!</f>
        <v>#VALUE!</v>
      </c>
      <c r="L224" s="18" t="e">
        <f>#VALUE!</f>
        <v>#VALUE!</v>
      </c>
      <c r="M224" s="18" t="e">
        <f>#VALUE!</f>
        <v>#VALUE!</v>
      </c>
      <c r="N224" s="18" t="e">
        <f>#VALUE!</f>
        <v>#VALUE!</v>
      </c>
      <c r="O224" s="18" t="e">
        <f>#VALUE!</f>
        <v>#VALUE!</v>
      </c>
      <c r="P224" s="18" t="e">
        <f>#VALUE!</f>
        <v>#VALUE!</v>
      </c>
      <c r="Q224" s="18" t="e">
        <f>#VALUE!</f>
        <v>#VALUE!</v>
      </c>
      <c r="R224" s="18" t="e">
        <f>#VALUE!</f>
        <v>#VALUE!</v>
      </c>
      <c r="S224" s="18" t="e">
        <f>#VALUE!</f>
        <v>#VALUE!</v>
      </c>
      <c r="T224" s="19" t="e">
        <f>#VALUE!</f>
        <v>#VALUE!</v>
      </c>
      <c r="U224" s="19" t="e">
        <f>#VALUE!</f>
        <v>#VALUE!</v>
      </c>
      <c r="V224" s="19" t="e">
        <f>#VALUE!</f>
        <v>#VALUE!</v>
      </c>
      <c r="W224" s="18" t="e">
        <f>#VALUE!</f>
        <v>#VALUE!</v>
      </c>
      <c r="X224" s="19" t="e">
        <f>#VALUE!</f>
        <v>#VALUE!</v>
      </c>
      <c r="Y224" s="20" t="e">
        <f>#VALUE!</f>
        <v>#VALUE!</v>
      </c>
      <c r="Z224" s="19" t="e">
        <f>#VALUE!</f>
        <v>#VALUE!</v>
      </c>
      <c r="AA224" s="19" t="e">
        <f>#VALUE!</f>
        <v>#VALUE!</v>
      </c>
      <c r="AB224" s="16" t="e">
        <f>#VALUE!</f>
        <v>#VALUE!</v>
      </c>
      <c r="AC224" s="16" t="e">
        <f>#VALUE!</f>
        <v>#VALUE!</v>
      </c>
      <c r="AD224" s="17"/>
    </row>
    <row r="225" spans="1:30">
      <c r="A225" s="28">
        <v>125</v>
      </c>
      <c r="B225" s="26" t="e">
        <f>#VALUE!</f>
        <v>#VALUE!</v>
      </c>
      <c r="C225" s="19" t="e">
        <f>#VALUE!</f>
        <v>#VALUE!</v>
      </c>
      <c r="D225" s="19" t="e">
        <f>#VALUE!</f>
        <v>#VALUE!</v>
      </c>
      <c r="E225" s="19" t="e">
        <f>#VALUE!</f>
        <v>#VALUE!</v>
      </c>
      <c r="F225" s="19" t="e">
        <f>#VALUE!</f>
        <v>#VALUE!</v>
      </c>
      <c r="G225" s="19" t="e">
        <f>#VALUE!</f>
        <v>#VALUE!</v>
      </c>
      <c r="H225" s="19" t="e">
        <f>#VALUE!</f>
        <v>#VALUE!</v>
      </c>
      <c r="I225" s="21" t="e">
        <f>#VALUE!</f>
        <v>#VALUE!</v>
      </c>
      <c r="J225" s="26" t="e">
        <f>#VALUE!</f>
        <v>#VALUE!</v>
      </c>
      <c r="K225" s="29" t="e">
        <f>#VALUE!</f>
        <v>#VALUE!</v>
      </c>
      <c r="L225" s="18" t="e">
        <f>#VALUE!</f>
        <v>#VALUE!</v>
      </c>
      <c r="M225" s="18" t="e">
        <f>#VALUE!</f>
        <v>#VALUE!</v>
      </c>
      <c r="N225" s="18" t="e">
        <f>#VALUE!</f>
        <v>#VALUE!</v>
      </c>
      <c r="O225" s="18" t="e">
        <f>#VALUE!</f>
        <v>#VALUE!</v>
      </c>
      <c r="P225" s="18" t="e">
        <f>#VALUE!</f>
        <v>#VALUE!</v>
      </c>
      <c r="Q225" s="18" t="e">
        <f>#VALUE!</f>
        <v>#VALUE!</v>
      </c>
      <c r="R225" s="18" t="e">
        <f>#VALUE!</f>
        <v>#VALUE!</v>
      </c>
      <c r="S225" s="18" t="e">
        <f>#VALUE!</f>
        <v>#VALUE!</v>
      </c>
      <c r="T225" s="19" t="e">
        <f>#VALUE!</f>
        <v>#VALUE!</v>
      </c>
      <c r="U225" s="19" t="e">
        <f>#VALUE!</f>
        <v>#VALUE!</v>
      </c>
      <c r="V225" s="19" t="e">
        <f>#VALUE!</f>
        <v>#VALUE!</v>
      </c>
      <c r="W225" s="18" t="e">
        <f>#VALUE!</f>
        <v>#VALUE!</v>
      </c>
      <c r="X225" s="19" t="e">
        <f>#VALUE!</f>
        <v>#VALUE!</v>
      </c>
      <c r="Y225" s="20" t="e">
        <f>#VALUE!</f>
        <v>#VALUE!</v>
      </c>
      <c r="Z225" s="19" t="e">
        <f>#VALUE!</f>
        <v>#VALUE!</v>
      </c>
      <c r="AA225" s="19" t="e">
        <f>#VALUE!</f>
        <v>#VALUE!</v>
      </c>
      <c r="AB225" s="16" t="e">
        <f>#VALUE!</f>
        <v>#VALUE!</v>
      </c>
      <c r="AC225" s="16" t="e">
        <f>#VALUE!</f>
        <v>#VALUE!</v>
      </c>
      <c r="AD225" s="17"/>
    </row>
    <row r="226" spans="1:30">
      <c r="A226" s="28">
        <v>126</v>
      </c>
      <c r="B226" s="26" t="e">
        <f>#VALUE!</f>
        <v>#VALUE!</v>
      </c>
      <c r="C226" s="19" t="e">
        <f>#VALUE!</f>
        <v>#VALUE!</v>
      </c>
      <c r="D226" s="19" t="e">
        <f>#VALUE!</f>
        <v>#VALUE!</v>
      </c>
      <c r="E226" s="19" t="e">
        <f>#VALUE!</f>
        <v>#VALUE!</v>
      </c>
      <c r="F226" s="19" t="e">
        <f>#VALUE!</f>
        <v>#VALUE!</v>
      </c>
      <c r="G226" s="19" t="e">
        <f>#VALUE!</f>
        <v>#VALUE!</v>
      </c>
      <c r="H226" s="19" t="e">
        <f>#VALUE!</f>
        <v>#VALUE!</v>
      </c>
      <c r="I226" s="21" t="e">
        <f>#VALUE!</f>
        <v>#VALUE!</v>
      </c>
      <c r="J226" s="26" t="e">
        <f>#VALUE!</f>
        <v>#VALUE!</v>
      </c>
      <c r="K226" s="29" t="e">
        <f>#VALUE!</f>
        <v>#VALUE!</v>
      </c>
      <c r="L226" s="18" t="e">
        <f>#VALUE!</f>
        <v>#VALUE!</v>
      </c>
      <c r="M226" s="18" t="e">
        <f>#VALUE!</f>
        <v>#VALUE!</v>
      </c>
      <c r="N226" s="18" t="e">
        <f>#VALUE!</f>
        <v>#VALUE!</v>
      </c>
      <c r="O226" s="18" t="e">
        <f>#VALUE!</f>
        <v>#VALUE!</v>
      </c>
      <c r="P226" s="18" t="e">
        <f>#VALUE!</f>
        <v>#VALUE!</v>
      </c>
      <c r="Q226" s="18" t="e">
        <f>#VALUE!</f>
        <v>#VALUE!</v>
      </c>
      <c r="R226" s="18" t="e">
        <f>#VALUE!</f>
        <v>#VALUE!</v>
      </c>
      <c r="S226" s="18" t="e">
        <f>#VALUE!</f>
        <v>#VALUE!</v>
      </c>
      <c r="T226" s="19" t="e">
        <f>#VALUE!</f>
        <v>#VALUE!</v>
      </c>
      <c r="U226" s="19" t="e">
        <f>#VALUE!</f>
        <v>#VALUE!</v>
      </c>
      <c r="V226" s="19" t="e">
        <f>#VALUE!</f>
        <v>#VALUE!</v>
      </c>
      <c r="W226" s="18" t="e">
        <f>#VALUE!</f>
        <v>#VALUE!</v>
      </c>
      <c r="X226" s="19" t="e">
        <f>#VALUE!</f>
        <v>#VALUE!</v>
      </c>
      <c r="Y226" s="20" t="e">
        <f>#VALUE!</f>
        <v>#VALUE!</v>
      </c>
      <c r="Z226" s="19" t="e">
        <f>#VALUE!</f>
        <v>#VALUE!</v>
      </c>
      <c r="AA226" s="19" t="e">
        <f>#VALUE!</f>
        <v>#VALUE!</v>
      </c>
      <c r="AB226" s="16" t="e">
        <f>#VALUE!</f>
        <v>#VALUE!</v>
      </c>
      <c r="AC226" s="16" t="e">
        <f>#VALUE!</f>
        <v>#VALUE!</v>
      </c>
      <c r="AD226" s="17"/>
    </row>
    <row r="227" spans="1:30">
      <c r="A227" s="28">
        <v>127</v>
      </c>
      <c r="B227" s="26" t="e">
        <f>#VALUE!</f>
        <v>#VALUE!</v>
      </c>
      <c r="C227" s="19" t="e">
        <f>#VALUE!</f>
        <v>#VALUE!</v>
      </c>
      <c r="D227" s="19" t="e">
        <f>#VALUE!</f>
        <v>#VALUE!</v>
      </c>
      <c r="E227" s="19" t="e">
        <f>#VALUE!</f>
        <v>#VALUE!</v>
      </c>
      <c r="F227" s="19" t="e">
        <f>#VALUE!</f>
        <v>#VALUE!</v>
      </c>
      <c r="G227" s="19" t="e">
        <f>#VALUE!</f>
        <v>#VALUE!</v>
      </c>
      <c r="H227" s="19" t="e">
        <f>#VALUE!</f>
        <v>#VALUE!</v>
      </c>
      <c r="I227" s="21" t="e">
        <f>#VALUE!</f>
        <v>#VALUE!</v>
      </c>
      <c r="J227" s="26" t="e">
        <f>#VALUE!</f>
        <v>#VALUE!</v>
      </c>
      <c r="K227" s="29" t="e">
        <f>#VALUE!</f>
        <v>#VALUE!</v>
      </c>
      <c r="L227" s="18" t="e">
        <f>#VALUE!</f>
        <v>#VALUE!</v>
      </c>
      <c r="M227" s="18" t="e">
        <f>#VALUE!</f>
        <v>#VALUE!</v>
      </c>
      <c r="N227" s="18" t="e">
        <f>#VALUE!</f>
        <v>#VALUE!</v>
      </c>
      <c r="O227" s="18" t="e">
        <f>#VALUE!</f>
        <v>#VALUE!</v>
      </c>
      <c r="P227" s="18" t="e">
        <f>#VALUE!</f>
        <v>#VALUE!</v>
      </c>
      <c r="Q227" s="18" t="e">
        <f>#VALUE!</f>
        <v>#VALUE!</v>
      </c>
      <c r="R227" s="18" t="e">
        <f>#VALUE!</f>
        <v>#VALUE!</v>
      </c>
      <c r="S227" s="18" t="e">
        <f>#VALUE!</f>
        <v>#VALUE!</v>
      </c>
      <c r="T227" s="19" t="e">
        <f>#VALUE!</f>
        <v>#VALUE!</v>
      </c>
      <c r="U227" s="19" t="e">
        <f>#VALUE!</f>
        <v>#VALUE!</v>
      </c>
      <c r="V227" s="19" t="e">
        <f>#VALUE!</f>
        <v>#VALUE!</v>
      </c>
      <c r="W227" s="18" t="e">
        <f>#VALUE!</f>
        <v>#VALUE!</v>
      </c>
      <c r="X227" s="19" t="e">
        <f>#VALUE!</f>
        <v>#VALUE!</v>
      </c>
      <c r="Y227" s="20" t="e">
        <f>#VALUE!</f>
        <v>#VALUE!</v>
      </c>
      <c r="Z227" s="19" t="e">
        <f>#VALUE!</f>
        <v>#VALUE!</v>
      </c>
      <c r="AA227" s="19" t="e">
        <f>#VALUE!</f>
        <v>#VALUE!</v>
      </c>
      <c r="AB227" s="16" t="e">
        <f>#VALUE!</f>
        <v>#VALUE!</v>
      </c>
      <c r="AC227" s="16" t="e">
        <f>#VALUE!</f>
        <v>#VALUE!</v>
      </c>
      <c r="AD227" s="17"/>
    </row>
    <row r="228" spans="1:30">
      <c r="A228" s="28">
        <v>128</v>
      </c>
      <c r="B228" s="26" t="e">
        <f>#VALUE!</f>
        <v>#VALUE!</v>
      </c>
      <c r="C228" s="19" t="e">
        <f>#VALUE!</f>
        <v>#VALUE!</v>
      </c>
      <c r="D228" s="19" t="e">
        <f>#VALUE!</f>
        <v>#VALUE!</v>
      </c>
      <c r="E228" s="19" t="e">
        <f>#VALUE!</f>
        <v>#VALUE!</v>
      </c>
      <c r="F228" s="19" t="e">
        <f>#VALUE!</f>
        <v>#VALUE!</v>
      </c>
      <c r="G228" s="19" t="e">
        <f>#VALUE!</f>
        <v>#VALUE!</v>
      </c>
      <c r="H228" s="19" t="e">
        <f>#VALUE!</f>
        <v>#VALUE!</v>
      </c>
      <c r="I228" s="21" t="e">
        <f>#VALUE!</f>
        <v>#VALUE!</v>
      </c>
      <c r="J228" s="26" t="e">
        <f>#VALUE!</f>
        <v>#VALUE!</v>
      </c>
      <c r="K228" s="29" t="e">
        <f>#VALUE!</f>
        <v>#VALUE!</v>
      </c>
      <c r="L228" s="18" t="e">
        <f>#VALUE!</f>
        <v>#VALUE!</v>
      </c>
      <c r="M228" s="18" t="e">
        <f>#VALUE!</f>
        <v>#VALUE!</v>
      </c>
      <c r="N228" s="18" t="e">
        <f>#VALUE!</f>
        <v>#VALUE!</v>
      </c>
      <c r="O228" s="18" t="e">
        <f>#VALUE!</f>
        <v>#VALUE!</v>
      </c>
      <c r="P228" s="18" t="e">
        <f>#VALUE!</f>
        <v>#VALUE!</v>
      </c>
      <c r="Q228" s="18" t="e">
        <f>#VALUE!</f>
        <v>#VALUE!</v>
      </c>
      <c r="R228" s="18" t="e">
        <f>#VALUE!</f>
        <v>#VALUE!</v>
      </c>
      <c r="S228" s="18" t="e">
        <f>#VALUE!</f>
        <v>#VALUE!</v>
      </c>
      <c r="T228" s="19" t="e">
        <f>#VALUE!</f>
        <v>#VALUE!</v>
      </c>
      <c r="U228" s="19" t="e">
        <f>#VALUE!</f>
        <v>#VALUE!</v>
      </c>
      <c r="V228" s="19" t="e">
        <f>#VALUE!</f>
        <v>#VALUE!</v>
      </c>
      <c r="W228" s="18" t="e">
        <f>#VALUE!</f>
        <v>#VALUE!</v>
      </c>
      <c r="X228" s="19" t="e">
        <f>#VALUE!</f>
        <v>#VALUE!</v>
      </c>
      <c r="Y228" s="20" t="e">
        <f>#VALUE!</f>
        <v>#VALUE!</v>
      </c>
      <c r="Z228" s="19" t="e">
        <f>#VALUE!</f>
        <v>#VALUE!</v>
      </c>
      <c r="AA228" s="19" t="e">
        <f>#VALUE!</f>
        <v>#VALUE!</v>
      </c>
      <c r="AB228" s="16" t="e">
        <f>#VALUE!</f>
        <v>#VALUE!</v>
      </c>
      <c r="AC228" s="16" t="e">
        <f>#VALUE!</f>
        <v>#VALUE!</v>
      </c>
      <c r="AD228" s="17"/>
    </row>
    <row r="229" spans="1:30">
      <c r="A229" s="28">
        <v>129</v>
      </c>
      <c r="B229" s="26" t="e">
        <f>#VALUE!</f>
        <v>#VALUE!</v>
      </c>
      <c r="C229" s="19" t="e">
        <f>#VALUE!</f>
        <v>#VALUE!</v>
      </c>
      <c r="D229" s="19" t="e">
        <f>#VALUE!</f>
        <v>#VALUE!</v>
      </c>
      <c r="E229" s="19" t="e">
        <f>#VALUE!</f>
        <v>#VALUE!</v>
      </c>
      <c r="F229" s="19" t="e">
        <f>#VALUE!</f>
        <v>#VALUE!</v>
      </c>
      <c r="G229" s="19" t="e">
        <f>#VALUE!</f>
        <v>#VALUE!</v>
      </c>
      <c r="H229" s="19" t="e">
        <f>#VALUE!</f>
        <v>#VALUE!</v>
      </c>
      <c r="I229" s="21" t="e">
        <f>#VALUE!</f>
        <v>#VALUE!</v>
      </c>
      <c r="J229" s="26" t="e">
        <f>#VALUE!</f>
        <v>#VALUE!</v>
      </c>
      <c r="K229" s="29" t="e">
        <f>#VALUE!</f>
        <v>#VALUE!</v>
      </c>
      <c r="L229" s="18" t="e">
        <f>#VALUE!</f>
        <v>#VALUE!</v>
      </c>
      <c r="M229" s="18" t="e">
        <f>#VALUE!</f>
        <v>#VALUE!</v>
      </c>
      <c r="N229" s="18" t="e">
        <f>#VALUE!</f>
        <v>#VALUE!</v>
      </c>
      <c r="O229" s="18" t="e">
        <f>#VALUE!</f>
        <v>#VALUE!</v>
      </c>
      <c r="P229" s="18" t="e">
        <f>#VALUE!</f>
        <v>#VALUE!</v>
      </c>
      <c r="Q229" s="18" t="e">
        <f>#VALUE!</f>
        <v>#VALUE!</v>
      </c>
      <c r="R229" s="18" t="e">
        <f>#VALUE!</f>
        <v>#VALUE!</v>
      </c>
      <c r="S229" s="18" t="e">
        <f>#VALUE!</f>
        <v>#VALUE!</v>
      </c>
      <c r="T229" s="19" t="e">
        <f>#VALUE!</f>
        <v>#VALUE!</v>
      </c>
      <c r="U229" s="19" t="e">
        <f>#VALUE!</f>
        <v>#VALUE!</v>
      </c>
      <c r="V229" s="19" t="e">
        <f>#VALUE!</f>
        <v>#VALUE!</v>
      </c>
      <c r="W229" s="18" t="e">
        <f>#VALUE!</f>
        <v>#VALUE!</v>
      </c>
      <c r="X229" s="19" t="e">
        <f>#VALUE!</f>
        <v>#VALUE!</v>
      </c>
      <c r="Y229" s="20" t="e">
        <f>#VALUE!</f>
        <v>#VALUE!</v>
      </c>
      <c r="Z229" s="19" t="e">
        <f>#VALUE!</f>
        <v>#VALUE!</v>
      </c>
      <c r="AA229" s="19" t="e">
        <f>#VALUE!</f>
        <v>#VALUE!</v>
      </c>
      <c r="AB229" s="16" t="e">
        <f>#VALUE!</f>
        <v>#VALUE!</v>
      </c>
      <c r="AC229" s="16" t="e">
        <f>#VALUE!</f>
        <v>#VALUE!</v>
      </c>
      <c r="AD229" s="17"/>
    </row>
    <row r="230" spans="1:30">
      <c r="A230" s="28">
        <v>130</v>
      </c>
      <c r="B230" s="26" t="e">
        <f>#VALUE!</f>
        <v>#VALUE!</v>
      </c>
      <c r="C230" s="19" t="e">
        <f>#VALUE!</f>
        <v>#VALUE!</v>
      </c>
      <c r="D230" s="19" t="e">
        <f>#VALUE!</f>
        <v>#VALUE!</v>
      </c>
      <c r="E230" s="19" t="e">
        <f>#VALUE!</f>
        <v>#VALUE!</v>
      </c>
      <c r="F230" s="19" t="e">
        <f>#VALUE!</f>
        <v>#VALUE!</v>
      </c>
      <c r="G230" s="19" t="e">
        <f>#VALUE!</f>
        <v>#VALUE!</v>
      </c>
      <c r="H230" s="19" t="e">
        <f>#VALUE!</f>
        <v>#VALUE!</v>
      </c>
      <c r="I230" s="21" t="e">
        <f>#VALUE!</f>
        <v>#VALUE!</v>
      </c>
      <c r="J230" s="26" t="e">
        <f>#VALUE!</f>
        <v>#VALUE!</v>
      </c>
      <c r="K230" s="29" t="e">
        <f>#VALUE!</f>
        <v>#VALUE!</v>
      </c>
      <c r="L230" s="18" t="e">
        <f>#VALUE!</f>
        <v>#VALUE!</v>
      </c>
      <c r="M230" s="18" t="e">
        <f>#VALUE!</f>
        <v>#VALUE!</v>
      </c>
      <c r="N230" s="18" t="e">
        <f>#VALUE!</f>
        <v>#VALUE!</v>
      </c>
      <c r="O230" s="18" t="e">
        <f>#VALUE!</f>
        <v>#VALUE!</v>
      </c>
      <c r="P230" s="18" t="e">
        <f>#VALUE!</f>
        <v>#VALUE!</v>
      </c>
      <c r="Q230" s="18" t="e">
        <f>#VALUE!</f>
        <v>#VALUE!</v>
      </c>
      <c r="R230" s="18" t="e">
        <f>#VALUE!</f>
        <v>#VALUE!</v>
      </c>
      <c r="S230" s="18" t="e">
        <f>#VALUE!</f>
        <v>#VALUE!</v>
      </c>
      <c r="T230" s="19" t="e">
        <f>#VALUE!</f>
        <v>#VALUE!</v>
      </c>
      <c r="U230" s="19" t="e">
        <f>#VALUE!</f>
        <v>#VALUE!</v>
      </c>
      <c r="V230" s="19" t="e">
        <f>#VALUE!</f>
        <v>#VALUE!</v>
      </c>
      <c r="W230" s="18" t="e">
        <f>#VALUE!</f>
        <v>#VALUE!</v>
      </c>
      <c r="X230" s="19" t="e">
        <f>#VALUE!</f>
        <v>#VALUE!</v>
      </c>
      <c r="Y230" s="20" t="e">
        <f>#VALUE!</f>
        <v>#VALUE!</v>
      </c>
      <c r="Z230" s="19" t="e">
        <f>#VALUE!</f>
        <v>#VALUE!</v>
      </c>
      <c r="AA230" s="19" t="e">
        <f>#VALUE!</f>
        <v>#VALUE!</v>
      </c>
      <c r="AB230" s="16" t="e">
        <f>#VALUE!</f>
        <v>#VALUE!</v>
      </c>
      <c r="AC230" s="16" t="e">
        <f>#VALUE!</f>
        <v>#VALUE!</v>
      </c>
      <c r="AD230" s="17"/>
    </row>
    <row r="231" spans="1:30">
      <c r="A231" s="28">
        <v>131</v>
      </c>
      <c r="B231" s="26" t="e">
        <f>#VALUE!</f>
        <v>#VALUE!</v>
      </c>
      <c r="C231" s="19" t="e">
        <f>#VALUE!</f>
        <v>#VALUE!</v>
      </c>
      <c r="D231" s="19" t="e">
        <f>#VALUE!</f>
        <v>#VALUE!</v>
      </c>
      <c r="E231" s="19" t="e">
        <f>#VALUE!</f>
        <v>#VALUE!</v>
      </c>
      <c r="F231" s="19" t="e">
        <f>#VALUE!</f>
        <v>#VALUE!</v>
      </c>
      <c r="G231" s="19" t="e">
        <f>#VALUE!</f>
        <v>#VALUE!</v>
      </c>
      <c r="H231" s="19" t="e">
        <f>#VALUE!</f>
        <v>#VALUE!</v>
      </c>
      <c r="I231" s="21" t="e">
        <f>#VALUE!</f>
        <v>#VALUE!</v>
      </c>
      <c r="J231" s="26" t="e">
        <f>#VALUE!</f>
        <v>#VALUE!</v>
      </c>
      <c r="K231" s="29" t="e">
        <f>#VALUE!</f>
        <v>#VALUE!</v>
      </c>
      <c r="L231" s="18" t="e">
        <f>#VALUE!</f>
        <v>#VALUE!</v>
      </c>
      <c r="M231" s="18" t="e">
        <f>#VALUE!</f>
        <v>#VALUE!</v>
      </c>
      <c r="N231" s="18" t="e">
        <f>#VALUE!</f>
        <v>#VALUE!</v>
      </c>
      <c r="O231" s="18" t="e">
        <f>#VALUE!</f>
        <v>#VALUE!</v>
      </c>
      <c r="P231" s="18" t="e">
        <f>#VALUE!</f>
        <v>#VALUE!</v>
      </c>
      <c r="Q231" s="18" t="e">
        <f>#VALUE!</f>
        <v>#VALUE!</v>
      </c>
      <c r="R231" s="18" t="e">
        <f>#VALUE!</f>
        <v>#VALUE!</v>
      </c>
      <c r="S231" s="18" t="e">
        <f>#VALUE!</f>
        <v>#VALUE!</v>
      </c>
      <c r="T231" s="19" t="e">
        <f>#VALUE!</f>
        <v>#VALUE!</v>
      </c>
      <c r="U231" s="19" t="e">
        <f>#VALUE!</f>
        <v>#VALUE!</v>
      </c>
      <c r="V231" s="19" t="e">
        <f>#VALUE!</f>
        <v>#VALUE!</v>
      </c>
      <c r="W231" s="18" t="e">
        <f>#VALUE!</f>
        <v>#VALUE!</v>
      </c>
      <c r="X231" s="19" t="e">
        <f>#VALUE!</f>
        <v>#VALUE!</v>
      </c>
      <c r="Y231" s="20" t="e">
        <f>#VALUE!</f>
        <v>#VALUE!</v>
      </c>
      <c r="Z231" s="19" t="e">
        <f>#VALUE!</f>
        <v>#VALUE!</v>
      </c>
      <c r="AA231" s="19" t="e">
        <f>#VALUE!</f>
        <v>#VALUE!</v>
      </c>
      <c r="AB231" s="16" t="e">
        <f>#VALUE!</f>
        <v>#VALUE!</v>
      </c>
      <c r="AC231" s="16" t="e">
        <f>#VALUE!</f>
        <v>#VALUE!</v>
      </c>
      <c r="AD231" s="17"/>
    </row>
    <row r="232" spans="1:30">
      <c r="A232" s="28">
        <v>132</v>
      </c>
      <c r="B232" s="26" t="e">
        <f>#VALUE!</f>
        <v>#VALUE!</v>
      </c>
      <c r="C232" s="19" t="e">
        <f>#VALUE!</f>
        <v>#VALUE!</v>
      </c>
      <c r="D232" s="19" t="e">
        <f>#VALUE!</f>
        <v>#VALUE!</v>
      </c>
      <c r="E232" s="19" t="e">
        <f>#VALUE!</f>
        <v>#VALUE!</v>
      </c>
      <c r="F232" s="19" t="e">
        <f>#VALUE!</f>
        <v>#VALUE!</v>
      </c>
      <c r="G232" s="19" t="e">
        <f>#VALUE!</f>
        <v>#VALUE!</v>
      </c>
      <c r="H232" s="19" t="e">
        <f>#VALUE!</f>
        <v>#VALUE!</v>
      </c>
      <c r="I232" s="21" t="e">
        <f>#VALUE!</f>
        <v>#VALUE!</v>
      </c>
      <c r="J232" s="26" t="e">
        <f>#VALUE!</f>
        <v>#VALUE!</v>
      </c>
      <c r="K232" s="29" t="e">
        <f>#VALUE!</f>
        <v>#VALUE!</v>
      </c>
      <c r="L232" s="18" t="e">
        <f>#VALUE!</f>
        <v>#VALUE!</v>
      </c>
      <c r="M232" s="18" t="e">
        <f>#VALUE!</f>
        <v>#VALUE!</v>
      </c>
      <c r="N232" s="18" t="e">
        <f>#VALUE!</f>
        <v>#VALUE!</v>
      </c>
      <c r="O232" s="18" t="e">
        <f>#VALUE!</f>
        <v>#VALUE!</v>
      </c>
      <c r="P232" s="18" t="e">
        <f>#VALUE!</f>
        <v>#VALUE!</v>
      </c>
      <c r="Q232" s="18" t="e">
        <f>#VALUE!</f>
        <v>#VALUE!</v>
      </c>
      <c r="R232" s="18" t="e">
        <f>#VALUE!</f>
        <v>#VALUE!</v>
      </c>
      <c r="S232" s="18" t="e">
        <f>#VALUE!</f>
        <v>#VALUE!</v>
      </c>
      <c r="T232" s="19" t="e">
        <f>#VALUE!</f>
        <v>#VALUE!</v>
      </c>
      <c r="U232" s="19" t="e">
        <f>#VALUE!</f>
        <v>#VALUE!</v>
      </c>
      <c r="V232" s="19" t="e">
        <f>#VALUE!</f>
        <v>#VALUE!</v>
      </c>
      <c r="W232" s="18" t="e">
        <f>#VALUE!</f>
        <v>#VALUE!</v>
      </c>
      <c r="X232" s="19" t="e">
        <f>#VALUE!</f>
        <v>#VALUE!</v>
      </c>
      <c r="Y232" s="20" t="e">
        <f>#VALUE!</f>
        <v>#VALUE!</v>
      </c>
      <c r="Z232" s="19" t="e">
        <f>#VALUE!</f>
        <v>#VALUE!</v>
      </c>
      <c r="AA232" s="19" t="e">
        <f>#VALUE!</f>
        <v>#VALUE!</v>
      </c>
      <c r="AB232" s="16" t="e">
        <f>#VALUE!</f>
        <v>#VALUE!</v>
      </c>
      <c r="AC232" s="16" t="e">
        <f>#VALUE!</f>
        <v>#VALUE!</v>
      </c>
      <c r="AD232" s="17"/>
    </row>
    <row r="233" spans="1:30">
      <c r="A233" s="28">
        <v>133</v>
      </c>
      <c r="B233" s="26" t="e">
        <f>#VALUE!</f>
        <v>#VALUE!</v>
      </c>
      <c r="C233" s="19" t="e">
        <f>#VALUE!</f>
        <v>#VALUE!</v>
      </c>
      <c r="D233" s="19" t="e">
        <f>#VALUE!</f>
        <v>#VALUE!</v>
      </c>
      <c r="E233" s="19" t="e">
        <f>#VALUE!</f>
        <v>#VALUE!</v>
      </c>
      <c r="F233" s="19" t="e">
        <f>#VALUE!</f>
        <v>#VALUE!</v>
      </c>
      <c r="G233" s="19" t="e">
        <f>#VALUE!</f>
        <v>#VALUE!</v>
      </c>
      <c r="H233" s="19" t="e">
        <f>#VALUE!</f>
        <v>#VALUE!</v>
      </c>
      <c r="I233" s="21" t="e">
        <f>#VALUE!</f>
        <v>#VALUE!</v>
      </c>
      <c r="J233" s="26" t="e">
        <f>#VALUE!</f>
        <v>#VALUE!</v>
      </c>
      <c r="K233" s="29" t="e">
        <f>#VALUE!</f>
        <v>#VALUE!</v>
      </c>
      <c r="L233" s="18" t="e">
        <f>#VALUE!</f>
        <v>#VALUE!</v>
      </c>
      <c r="M233" s="18" t="e">
        <f>#VALUE!</f>
        <v>#VALUE!</v>
      </c>
      <c r="N233" s="18" t="e">
        <f>#VALUE!</f>
        <v>#VALUE!</v>
      </c>
      <c r="O233" s="18" t="e">
        <f>#VALUE!</f>
        <v>#VALUE!</v>
      </c>
      <c r="P233" s="18" t="e">
        <f>#VALUE!</f>
        <v>#VALUE!</v>
      </c>
      <c r="Q233" s="18" t="e">
        <f>#VALUE!</f>
        <v>#VALUE!</v>
      </c>
      <c r="R233" s="18" t="e">
        <f>#VALUE!</f>
        <v>#VALUE!</v>
      </c>
      <c r="S233" s="18" t="e">
        <f>#VALUE!</f>
        <v>#VALUE!</v>
      </c>
      <c r="T233" s="19" t="e">
        <f>#VALUE!</f>
        <v>#VALUE!</v>
      </c>
      <c r="U233" s="19" t="e">
        <f>#VALUE!</f>
        <v>#VALUE!</v>
      </c>
      <c r="V233" s="19" t="e">
        <f>#VALUE!</f>
        <v>#VALUE!</v>
      </c>
      <c r="W233" s="18" t="e">
        <f>#VALUE!</f>
        <v>#VALUE!</v>
      </c>
      <c r="X233" s="19" t="e">
        <f>#VALUE!</f>
        <v>#VALUE!</v>
      </c>
      <c r="Y233" s="20" t="e">
        <f>#VALUE!</f>
        <v>#VALUE!</v>
      </c>
      <c r="Z233" s="19" t="e">
        <f>#VALUE!</f>
        <v>#VALUE!</v>
      </c>
      <c r="AA233" s="19" t="e">
        <f>#VALUE!</f>
        <v>#VALUE!</v>
      </c>
      <c r="AB233" s="16" t="e">
        <f>#VALUE!</f>
        <v>#VALUE!</v>
      </c>
      <c r="AC233" s="16" t="e">
        <f>#VALUE!</f>
        <v>#VALUE!</v>
      </c>
      <c r="AD233" s="17"/>
    </row>
    <row r="234" spans="1:30">
      <c r="A234" s="28">
        <v>134</v>
      </c>
      <c r="B234" s="26" t="e">
        <f>#VALUE!</f>
        <v>#VALUE!</v>
      </c>
      <c r="C234" s="19" t="e">
        <f>#VALUE!</f>
        <v>#VALUE!</v>
      </c>
      <c r="D234" s="19" t="e">
        <f>#VALUE!</f>
        <v>#VALUE!</v>
      </c>
      <c r="E234" s="19" t="e">
        <f>#VALUE!</f>
        <v>#VALUE!</v>
      </c>
      <c r="F234" s="19" t="e">
        <f>#VALUE!</f>
        <v>#VALUE!</v>
      </c>
      <c r="G234" s="19" t="e">
        <f>#VALUE!</f>
        <v>#VALUE!</v>
      </c>
      <c r="H234" s="19" t="e">
        <f>#VALUE!</f>
        <v>#VALUE!</v>
      </c>
      <c r="I234" s="21" t="e">
        <f>#VALUE!</f>
        <v>#VALUE!</v>
      </c>
      <c r="J234" s="26" t="e">
        <f>#VALUE!</f>
        <v>#VALUE!</v>
      </c>
      <c r="K234" s="29" t="e">
        <f>#VALUE!</f>
        <v>#VALUE!</v>
      </c>
      <c r="L234" s="18" t="e">
        <f>#VALUE!</f>
        <v>#VALUE!</v>
      </c>
      <c r="M234" s="18" t="e">
        <f>#VALUE!</f>
        <v>#VALUE!</v>
      </c>
      <c r="N234" s="18" t="e">
        <f>#VALUE!</f>
        <v>#VALUE!</v>
      </c>
      <c r="O234" s="18" t="e">
        <f>#VALUE!</f>
        <v>#VALUE!</v>
      </c>
      <c r="P234" s="18" t="e">
        <f>#VALUE!</f>
        <v>#VALUE!</v>
      </c>
      <c r="Q234" s="18" t="e">
        <f>#VALUE!</f>
        <v>#VALUE!</v>
      </c>
      <c r="R234" s="18" t="e">
        <f>#VALUE!</f>
        <v>#VALUE!</v>
      </c>
      <c r="S234" s="18" t="e">
        <f>#VALUE!</f>
        <v>#VALUE!</v>
      </c>
      <c r="T234" s="19" t="e">
        <f>#VALUE!</f>
        <v>#VALUE!</v>
      </c>
      <c r="U234" s="19" t="e">
        <f>#VALUE!</f>
        <v>#VALUE!</v>
      </c>
      <c r="V234" s="19" t="e">
        <f>#VALUE!</f>
        <v>#VALUE!</v>
      </c>
      <c r="W234" s="18" t="e">
        <f>#VALUE!</f>
        <v>#VALUE!</v>
      </c>
      <c r="X234" s="19" t="e">
        <f>#VALUE!</f>
        <v>#VALUE!</v>
      </c>
      <c r="Y234" s="20" t="e">
        <f>#VALUE!</f>
        <v>#VALUE!</v>
      </c>
      <c r="Z234" s="19" t="e">
        <f>#VALUE!</f>
        <v>#VALUE!</v>
      </c>
      <c r="AA234" s="19" t="e">
        <f>#VALUE!</f>
        <v>#VALUE!</v>
      </c>
      <c r="AB234" s="16" t="e">
        <f>#VALUE!</f>
        <v>#VALUE!</v>
      </c>
      <c r="AC234" s="16" t="e">
        <f>#VALUE!</f>
        <v>#VALUE!</v>
      </c>
      <c r="AD234" s="17"/>
    </row>
    <row r="235" spans="1:30">
      <c r="A235" s="28">
        <v>135</v>
      </c>
      <c r="B235" s="26" t="e">
        <f>#VALUE!</f>
        <v>#VALUE!</v>
      </c>
      <c r="C235" s="19" t="e">
        <f>#VALUE!</f>
        <v>#VALUE!</v>
      </c>
      <c r="D235" s="19" t="e">
        <f>#VALUE!</f>
        <v>#VALUE!</v>
      </c>
      <c r="E235" s="19" t="e">
        <f>#VALUE!</f>
        <v>#VALUE!</v>
      </c>
      <c r="F235" s="19" t="e">
        <f>#VALUE!</f>
        <v>#VALUE!</v>
      </c>
      <c r="G235" s="19" t="e">
        <f>#VALUE!</f>
        <v>#VALUE!</v>
      </c>
      <c r="H235" s="19" t="e">
        <f>#VALUE!</f>
        <v>#VALUE!</v>
      </c>
      <c r="I235" s="21" t="e">
        <f>#VALUE!</f>
        <v>#VALUE!</v>
      </c>
      <c r="J235" s="26" t="e">
        <f>#VALUE!</f>
        <v>#VALUE!</v>
      </c>
      <c r="K235" s="29" t="e">
        <f>#VALUE!</f>
        <v>#VALUE!</v>
      </c>
      <c r="L235" s="18" t="e">
        <f>#VALUE!</f>
        <v>#VALUE!</v>
      </c>
      <c r="M235" s="18" t="e">
        <f>#VALUE!</f>
        <v>#VALUE!</v>
      </c>
      <c r="N235" s="18" t="e">
        <f>#VALUE!</f>
        <v>#VALUE!</v>
      </c>
      <c r="O235" s="18" t="e">
        <f>#VALUE!</f>
        <v>#VALUE!</v>
      </c>
      <c r="P235" s="18" t="e">
        <f>#VALUE!</f>
        <v>#VALUE!</v>
      </c>
      <c r="Q235" s="18" t="e">
        <f>#VALUE!</f>
        <v>#VALUE!</v>
      </c>
      <c r="R235" s="18" t="e">
        <f>#VALUE!</f>
        <v>#VALUE!</v>
      </c>
      <c r="S235" s="18" t="e">
        <f>#VALUE!</f>
        <v>#VALUE!</v>
      </c>
      <c r="T235" s="19" t="e">
        <f>#VALUE!</f>
        <v>#VALUE!</v>
      </c>
      <c r="U235" s="19" t="e">
        <f>#VALUE!</f>
        <v>#VALUE!</v>
      </c>
      <c r="V235" s="19" t="e">
        <f>#VALUE!</f>
        <v>#VALUE!</v>
      </c>
      <c r="W235" s="18" t="e">
        <f>#VALUE!</f>
        <v>#VALUE!</v>
      </c>
      <c r="X235" s="19" t="e">
        <f>#VALUE!</f>
        <v>#VALUE!</v>
      </c>
      <c r="Y235" s="20" t="e">
        <f>#VALUE!</f>
        <v>#VALUE!</v>
      </c>
      <c r="Z235" s="19" t="e">
        <f>#VALUE!</f>
        <v>#VALUE!</v>
      </c>
      <c r="AA235" s="19" t="e">
        <f>#VALUE!</f>
        <v>#VALUE!</v>
      </c>
      <c r="AB235" s="16" t="e">
        <f>#VALUE!</f>
        <v>#VALUE!</v>
      </c>
      <c r="AC235" s="16" t="e">
        <f>#VALUE!</f>
        <v>#VALUE!</v>
      </c>
      <c r="AD235" s="17"/>
    </row>
    <row r="236" spans="1:30">
      <c r="A236" s="28">
        <v>136</v>
      </c>
      <c r="B236" s="26" t="e">
        <f>#VALUE!</f>
        <v>#VALUE!</v>
      </c>
      <c r="C236" s="19" t="e">
        <f>#VALUE!</f>
        <v>#VALUE!</v>
      </c>
      <c r="D236" s="19" t="e">
        <f>#VALUE!</f>
        <v>#VALUE!</v>
      </c>
      <c r="E236" s="19" t="e">
        <f>#VALUE!</f>
        <v>#VALUE!</v>
      </c>
      <c r="F236" s="19" t="e">
        <f>#VALUE!</f>
        <v>#VALUE!</v>
      </c>
      <c r="G236" s="19" t="e">
        <f>#VALUE!</f>
        <v>#VALUE!</v>
      </c>
      <c r="H236" s="19" t="e">
        <f>#VALUE!</f>
        <v>#VALUE!</v>
      </c>
      <c r="I236" s="21" t="e">
        <f>#VALUE!</f>
        <v>#VALUE!</v>
      </c>
      <c r="J236" s="26" t="e">
        <f>#VALUE!</f>
        <v>#VALUE!</v>
      </c>
      <c r="K236" s="29" t="e">
        <f>#VALUE!</f>
        <v>#VALUE!</v>
      </c>
      <c r="L236" s="18" t="e">
        <f>#VALUE!</f>
        <v>#VALUE!</v>
      </c>
      <c r="M236" s="18" t="e">
        <f>#VALUE!</f>
        <v>#VALUE!</v>
      </c>
      <c r="N236" s="18" t="e">
        <f>#VALUE!</f>
        <v>#VALUE!</v>
      </c>
      <c r="O236" s="18" t="e">
        <f>#VALUE!</f>
        <v>#VALUE!</v>
      </c>
      <c r="P236" s="18" t="e">
        <f>#VALUE!</f>
        <v>#VALUE!</v>
      </c>
      <c r="Q236" s="18" t="e">
        <f>#VALUE!</f>
        <v>#VALUE!</v>
      </c>
      <c r="R236" s="18" t="e">
        <f>#VALUE!</f>
        <v>#VALUE!</v>
      </c>
      <c r="S236" s="18" t="e">
        <f>#VALUE!</f>
        <v>#VALUE!</v>
      </c>
      <c r="T236" s="19" t="e">
        <f>#VALUE!</f>
        <v>#VALUE!</v>
      </c>
      <c r="U236" s="19" t="e">
        <f>#VALUE!</f>
        <v>#VALUE!</v>
      </c>
      <c r="V236" s="19" t="e">
        <f>#VALUE!</f>
        <v>#VALUE!</v>
      </c>
      <c r="W236" s="18" t="e">
        <f>#VALUE!</f>
        <v>#VALUE!</v>
      </c>
      <c r="X236" s="19" t="e">
        <f>#VALUE!</f>
        <v>#VALUE!</v>
      </c>
      <c r="Y236" s="20" t="e">
        <f>#VALUE!</f>
        <v>#VALUE!</v>
      </c>
      <c r="Z236" s="19" t="e">
        <f>#VALUE!</f>
        <v>#VALUE!</v>
      </c>
      <c r="AA236" s="19" t="e">
        <f>#VALUE!</f>
        <v>#VALUE!</v>
      </c>
      <c r="AB236" s="16" t="e">
        <f>#VALUE!</f>
        <v>#VALUE!</v>
      </c>
      <c r="AC236" s="16" t="e">
        <f>#VALUE!</f>
        <v>#VALUE!</v>
      </c>
      <c r="AD236" s="17"/>
    </row>
    <row r="237" spans="1:30">
      <c r="A237" s="28">
        <v>137</v>
      </c>
      <c r="B237" s="26" t="e">
        <f>#VALUE!</f>
        <v>#VALUE!</v>
      </c>
      <c r="C237" s="19" t="e">
        <f>#VALUE!</f>
        <v>#VALUE!</v>
      </c>
      <c r="D237" s="19" t="e">
        <f>#VALUE!</f>
        <v>#VALUE!</v>
      </c>
      <c r="E237" s="19" t="e">
        <f>#VALUE!</f>
        <v>#VALUE!</v>
      </c>
      <c r="F237" s="19" t="e">
        <f>#VALUE!</f>
        <v>#VALUE!</v>
      </c>
      <c r="G237" s="19" t="e">
        <f>#VALUE!</f>
        <v>#VALUE!</v>
      </c>
      <c r="H237" s="19" t="e">
        <f>#VALUE!</f>
        <v>#VALUE!</v>
      </c>
      <c r="I237" s="21" t="e">
        <f>#VALUE!</f>
        <v>#VALUE!</v>
      </c>
      <c r="J237" s="26" t="e">
        <f>#VALUE!</f>
        <v>#VALUE!</v>
      </c>
      <c r="K237" s="29" t="e">
        <f>#VALUE!</f>
        <v>#VALUE!</v>
      </c>
      <c r="L237" s="18" t="e">
        <f>#VALUE!</f>
        <v>#VALUE!</v>
      </c>
      <c r="M237" s="18" t="e">
        <f>#VALUE!</f>
        <v>#VALUE!</v>
      </c>
      <c r="N237" s="18" t="e">
        <f>#VALUE!</f>
        <v>#VALUE!</v>
      </c>
      <c r="O237" s="18" t="e">
        <f>#VALUE!</f>
        <v>#VALUE!</v>
      </c>
      <c r="P237" s="18" t="e">
        <f>#VALUE!</f>
        <v>#VALUE!</v>
      </c>
      <c r="Q237" s="18" t="e">
        <f>#VALUE!</f>
        <v>#VALUE!</v>
      </c>
      <c r="R237" s="18" t="e">
        <f>#VALUE!</f>
        <v>#VALUE!</v>
      </c>
      <c r="S237" s="18" t="e">
        <f>#VALUE!</f>
        <v>#VALUE!</v>
      </c>
      <c r="T237" s="19" t="e">
        <f>#VALUE!</f>
        <v>#VALUE!</v>
      </c>
      <c r="U237" s="19" t="e">
        <f>#VALUE!</f>
        <v>#VALUE!</v>
      </c>
      <c r="V237" s="19" t="e">
        <f>#VALUE!</f>
        <v>#VALUE!</v>
      </c>
      <c r="W237" s="18" t="e">
        <f>#VALUE!</f>
        <v>#VALUE!</v>
      </c>
      <c r="X237" s="19" t="e">
        <f>#VALUE!</f>
        <v>#VALUE!</v>
      </c>
      <c r="Y237" s="20" t="e">
        <f>#VALUE!</f>
        <v>#VALUE!</v>
      </c>
      <c r="Z237" s="19" t="e">
        <f>#VALUE!</f>
        <v>#VALUE!</v>
      </c>
      <c r="AA237" s="19" t="e">
        <f>#VALUE!</f>
        <v>#VALUE!</v>
      </c>
      <c r="AB237" s="16" t="e">
        <f>#VALUE!</f>
        <v>#VALUE!</v>
      </c>
      <c r="AC237" s="16" t="e">
        <f>#VALUE!</f>
        <v>#VALUE!</v>
      </c>
      <c r="AD237" s="17"/>
    </row>
    <row r="238" spans="1:30">
      <c r="A238" s="28">
        <v>138</v>
      </c>
      <c r="B238" s="26" t="e">
        <f>#VALUE!</f>
        <v>#VALUE!</v>
      </c>
      <c r="C238" s="19" t="e">
        <f>#VALUE!</f>
        <v>#VALUE!</v>
      </c>
      <c r="D238" s="19" t="e">
        <f>#VALUE!</f>
        <v>#VALUE!</v>
      </c>
      <c r="E238" s="19" t="e">
        <f>#VALUE!</f>
        <v>#VALUE!</v>
      </c>
      <c r="F238" s="19" t="e">
        <f>#VALUE!</f>
        <v>#VALUE!</v>
      </c>
      <c r="G238" s="19" t="e">
        <f>#VALUE!</f>
        <v>#VALUE!</v>
      </c>
      <c r="H238" s="19" t="e">
        <f>#VALUE!</f>
        <v>#VALUE!</v>
      </c>
      <c r="I238" s="21" t="e">
        <f>#VALUE!</f>
        <v>#VALUE!</v>
      </c>
      <c r="J238" s="26" t="e">
        <f>#VALUE!</f>
        <v>#VALUE!</v>
      </c>
      <c r="K238" s="29" t="e">
        <f>#VALUE!</f>
        <v>#VALUE!</v>
      </c>
      <c r="L238" s="18" t="e">
        <f>#VALUE!</f>
        <v>#VALUE!</v>
      </c>
      <c r="M238" s="18" t="e">
        <f>#VALUE!</f>
        <v>#VALUE!</v>
      </c>
      <c r="N238" s="18" t="e">
        <f>#VALUE!</f>
        <v>#VALUE!</v>
      </c>
      <c r="O238" s="18" t="e">
        <f>#VALUE!</f>
        <v>#VALUE!</v>
      </c>
      <c r="P238" s="18" t="e">
        <f>#VALUE!</f>
        <v>#VALUE!</v>
      </c>
      <c r="Q238" s="18" t="e">
        <f>#VALUE!</f>
        <v>#VALUE!</v>
      </c>
      <c r="R238" s="18" t="e">
        <f>#VALUE!</f>
        <v>#VALUE!</v>
      </c>
      <c r="S238" s="18" t="e">
        <f>#VALUE!</f>
        <v>#VALUE!</v>
      </c>
      <c r="T238" s="19" t="e">
        <f>#VALUE!</f>
        <v>#VALUE!</v>
      </c>
      <c r="U238" s="19" t="e">
        <f>#VALUE!</f>
        <v>#VALUE!</v>
      </c>
      <c r="V238" s="19" t="e">
        <f>#VALUE!</f>
        <v>#VALUE!</v>
      </c>
      <c r="W238" s="18" t="e">
        <f>#VALUE!</f>
        <v>#VALUE!</v>
      </c>
      <c r="X238" s="19" t="e">
        <f>#VALUE!</f>
        <v>#VALUE!</v>
      </c>
      <c r="Y238" s="20" t="e">
        <f>#VALUE!</f>
        <v>#VALUE!</v>
      </c>
      <c r="Z238" s="19" t="e">
        <f>#VALUE!</f>
        <v>#VALUE!</v>
      </c>
      <c r="AA238" s="19" t="e">
        <f>#VALUE!</f>
        <v>#VALUE!</v>
      </c>
      <c r="AB238" s="16" t="e">
        <f>#VALUE!</f>
        <v>#VALUE!</v>
      </c>
      <c r="AC238" s="16" t="e">
        <f>#VALUE!</f>
        <v>#VALUE!</v>
      </c>
      <c r="AD238" s="17"/>
    </row>
    <row r="239" spans="1:30">
      <c r="A239" s="28">
        <v>139</v>
      </c>
      <c r="B239" s="26" t="e">
        <f>#VALUE!</f>
        <v>#VALUE!</v>
      </c>
      <c r="C239" s="19" t="e">
        <f>#VALUE!</f>
        <v>#VALUE!</v>
      </c>
      <c r="D239" s="19" t="e">
        <f>#VALUE!</f>
        <v>#VALUE!</v>
      </c>
      <c r="E239" s="19" t="e">
        <f>#VALUE!</f>
        <v>#VALUE!</v>
      </c>
      <c r="F239" s="19" t="e">
        <f>#VALUE!</f>
        <v>#VALUE!</v>
      </c>
      <c r="G239" s="19" t="e">
        <f>#VALUE!</f>
        <v>#VALUE!</v>
      </c>
      <c r="H239" s="19" t="e">
        <f>#VALUE!</f>
        <v>#VALUE!</v>
      </c>
      <c r="I239" s="21" t="e">
        <f>#VALUE!</f>
        <v>#VALUE!</v>
      </c>
      <c r="J239" s="26" t="e">
        <f>#VALUE!</f>
        <v>#VALUE!</v>
      </c>
      <c r="K239" s="29" t="e">
        <f>#VALUE!</f>
        <v>#VALUE!</v>
      </c>
      <c r="L239" s="18" t="e">
        <f>#VALUE!</f>
        <v>#VALUE!</v>
      </c>
      <c r="M239" s="18" t="e">
        <f>#VALUE!</f>
        <v>#VALUE!</v>
      </c>
      <c r="N239" s="18" t="e">
        <f>#VALUE!</f>
        <v>#VALUE!</v>
      </c>
      <c r="O239" s="18" t="e">
        <f>#VALUE!</f>
        <v>#VALUE!</v>
      </c>
      <c r="P239" s="18" t="e">
        <f>#VALUE!</f>
        <v>#VALUE!</v>
      </c>
      <c r="Q239" s="18" t="e">
        <f>#VALUE!</f>
        <v>#VALUE!</v>
      </c>
      <c r="R239" s="18" t="e">
        <f>#VALUE!</f>
        <v>#VALUE!</v>
      </c>
      <c r="S239" s="18" t="e">
        <f>#VALUE!</f>
        <v>#VALUE!</v>
      </c>
      <c r="T239" s="19" t="e">
        <f>#VALUE!</f>
        <v>#VALUE!</v>
      </c>
      <c r="U239" s="19" t="e">
        <f>#VALUE!</f>
        <v>#VALUE!</v>
      </c>
      <c r="V239" s="19" t="e">
        <f>#VALUE!</f>
        <v>#VALUE!</v>
      </c>
      <c r="W239" s="18" t="e">
        <f>#VALUE!</f>
        <v>#VALUE!</v>
      </c>
      <c r="X239" s="19" t="e">
        <f>#VALUE!</f>
        <v>#VALUE!</v>
      </c>
      <c r="Y239" s="20" t="e">
        <f>#VALUE!</f>
        <v>#VALUE!</v>
      </c>
      <c r="Z239" s="19" t="e">
        <f>#VALUE!</f>
        <v>#VALUE!</v>
      </c>
      <c r="AA239" s="19" t="e">
        <f>#VALUE!</f>
        <v>#VALUE!</v>
      </c>
      <c r="AB239" s="16" t="e">
        <f>#VALUE!</f>
        <v>#VALUE!</v>
      </c>
      <c r="AC239" s="16" t="e">
        <f>#VALUE!</f>
        <v>#VALUE!</v>
      </c>
      <c r="AD239" s="17"/>
    </row>
    <row r="240" spans="1:30">
      <c r="A240" s="28">
        <v>140</v>
      </c>
      <c r="B240" s="26" t="e">
        <f>#VALUE!</f>
        <v>#VALUE!</v>
      </c>
      <c r="C240" s="19" t="e">
        <f>#VALUE!</f>
        <v>#VALUE!</v>
      </c>
      <c r="D240" s="19" t="e">
        <f>#VALUE!</f>
        <v>#VALUE!</v>
      </c>
      <c r="E240" s="19" t="e">
        <f>#VALUE!</f>
        <v>#VALUE!</v>
      </c>
      <c r="F240" s="19" t="e">
        <f>#VALUE!</f>
        <v>#VALUE!</v>
      </c>
      <c r="G240" s="19" t="e">
        <f>#VALUE!</f>
        <v>#VALUE!</v>
      </c>
      <c r="H240" s="19" t="e">
        <f>#VALUE!</f>
        <v>#VALUE!</v>
      </c>
      <c r="I240" s="21" t="e">
        <f>#VALUE!</f>
        <v>#VALUE!</v>
      </c>
      <c r="J240" s="26" t="e">
        <f>#VALUE!</f>
        <v>#VALUE!</v>
      </c>
      <c r="K240" s="29" t="e">
        <f>#VALUE!</f>
        <v>#VALUE!</v>
      </c>
      <c r="L240" s="18" t="e">
        <f>#VALUE!</f>
        <v>#VALUE!</v>
      </c>
      <c r="M240" s="18" t="e">
        <f>#VALUE!</f>
        <v>#VALUE!</v>
      </c>
      <c r="N240" s="18" t="e">
        <f>#VALUE!</f>
        <v>#VALUE!</v>
      </c>
      <c r="O240" s="18" t="e">
        <f>#VALUE!</f>
        <v>#VALUE!</v>
      </c>
      <c r="P240" s="18" t="e">
        <f>#VALUE!</f>
        <v>#VALUE!</v>
      </c>
      <c r="Q240" s="18" t="e">
        <f>#VALUE!</f>
        <v>#VALUE!</v>
      </c>
      <c r="R240" s="18" t="e">
        <f>#VALUE!</f>
        <v>#VALUE!</v>
      </c>
      <c r="S240" s="18" t="e">
        <f>#VALUE!</f>
        <v>#VALUE!</v>
      </c>
      <c r="T240" s="19" t="e">
        <f>#VALUE!</f>
        <v>#VALUE!</v>
      </c>
      <c r="U240" s="19" t="e">
        <f>#VALUE!</f>
        <v>#VALUE!</v>
      </c>
      <c r="V240" s="19" t="e">
        <f>#VALUE!</f>
        <v>#VALUE!</v>
      </c>
      <c r="W240" s="18" t="e">
        <f>#VALUE!</f>
        <v>#VALUE!</v>
      </c>
      <c r="X240" s="19" t="e">
        <f>#VALUE!</f>
        <v>#VALUE!</v>
      </c>
      <c r="Y240" s="20" t="e">
        <f>#VALUE!</f>
        <v>#VALUE!</v>
      </c>
      <c r="Z240" s="19" t="e">
        <f>#VALUE!</f>
        <v>#VALUE!</v>
      </c>
      <c r="AA240" s="19" t="e">
        <f>#VALUE!</f>
        <v>#VALUE!</v>
      </c>
      <c r="AB240" s="16" t="e">
        <f>#VALUE!</f>
        <v>#VALUE!</v>
      </c>
      <c r="AC240" s="16" t="e">
        <f>#VALUE!</f>
        <v>#VALUE!</v>
      </c>
      <c r="AD240" s="17"/>
    </row>
    <row r="241" spans="1:30">
      <c r="A241" s="28">
        <v>141</v>
      </c>
      <c r="B241" s="26" t="e">
        <f>#VALUE!</f>
        <v>#VALUE!</v>
      </c>
      <c r="C241" s="19" t="e">
        <f>#VALUE!</f>
        <v>#VALUE!</v>
      </c>
      <c r="D241" s="19" t="e">
        <f>#VALUE!</f>
        <v>#VALUE!</v>
      </c>
      <c r="E241" s="19" t="e">
        <f>#VALUE!</f>
        <v>#VALUE!</v>
      </c>
      <c r="F241" s="19" t="e">
        <f>#VALUE!</f>
        <v>#VALUE!</v>
      </c>
      <c r="G241" s="19" t="e">
        <f>#VALUE!</f>
        <v>#VALUE!</v>
      </c>
      <c r="H241" s="19" t="e">
        <f>#VALUE!</f>
        <v>#VALUE!</v>
      </c>
      <c r="I241" s="21" t="e">
        <f>#VALUE!</f>
        <v>#VALUE!</v>
      </c>
      <c r="J241" s="26" t="e">
        <f>#VALUE!</f>
        <v>#VALUE!</v>
      </c>
      <c r="K241" s="29" t="e">
        <f>#VALUE!</f>
        <v>#VALUE!</v>
      </c>
      <c r="L241" s="18" t="e">
        <f>#VALUE!</f>
        <v>#VALUE!</v>
      </c>
      <c r="M241" s="18" t="e">
        <f>#VALUE!</f>
        <v>#VALUE!</v>
      </c>
      <c r="N241" s="18" t="e">
        <f>#VALUE!</f>
        <v>#VALUE!</v>
      </c>
      <c r="O241" s="18" t="e">
        <f>#VALUE!</f>
        <v>#VALUE!</v>
      </c>
      <c r="P241" s="18" t="e">
        <f>#VALUE!</f>
        <v>#VALUE!</v>
      </c>
      <c r="Q241" s="18" t="e">
        <f>#VALUE!</f>
        <v>#VALUE!</v>
      </c>
      <c r="R241" s="18" t="e">
        <f>#VALUE!</f>
        <v>#VALUE!</v>
      </c>
      <c r="S241" s="18" t="e">
        <f>#VALUE!</f>
        <v>#VALUE!</v>
      </c>
      <c r="T241" s="19" t="e">
        <f>#VALUE!</f>
        <v>#VALUE!</v>
      </c>
      <c r="U241" s="19" t="e">
        <f>#VALUE!</f>
        <v>#VALUE!</v>
      </c>
      <c r="V241" s="19" t="e">
        <f>#VALUE!</f>
        <v>#VALUE!</v>
      </c>
      <c r="W241" s="18" t="e">
        <f>#VALUE!</f>
        <v>#VALUE!</v>
      </c>
      <c r="X241" s="19" t="e">
        <f>#VALUE!</f>
        <v>#VALUE!</v>
      </c>
      <c r="Y241" s="20" t="e">
        <f>#VALUE!</f>
        <v>#VALUE!</v>
      </c>
      <c r="Z241" s="19" t="e">
        <f>#VALUE!</f>
        <v>#VALUE!</v>
      </c>
      <c r="AA241" s="19" t="e">
        <f>#VALUE!</f>
        <v>#VALUE!</v>
      </c>
      <c r="AB241" s="16" t="e">
        <f>#VALUE!</f>
        <v>#VALUE!</v>
      </c>
      <c r="AC241" s="16" t="e">
        <f>#VALUE!</f>
        <v>#VALUE!</v>
      </c>
      <c r="AD241" s="17"/>
    </row>
    <row r="242" spans="1:30">
      <c r="A242" s="28">
        <v>142</v>
      </c>
      <c r="B242" s="26" t="e">
        <f>#VALUE!</f>
        <v>#VALUE!</v>
      </c>
      <c r="C242" s="19" t="e">
        <f>#VALUE!</f>
        <v>#VALUE!</v>
      </c>
      <c r="D242" s="19" t="e">
        <f>#VALUE!</f>
        <v>#VALUE!</v>
      </c>
      <c r="E242" s="19" t="e">
        <f>#VALUE!</f>
        <v>#VALUE!</v>
      </c>
      <c r="F242" s="19" t="e">
        <f>#VALUE!</f>
        <v>#VALUE!</v>
      </c>
      <c r="G242" s="19" t="e">
        <f>#VALUE!</f>
        <v>#VALUE!</v>
      </c>
      <c r="H242" s="19" t="e">
        <f>#VALUE!</f>
        <v>#VALUE!</v>
      </c>
      <c r="I242" s="21" t="e">
        <f>#VALUE!</f>
        <v>#VALUE!</v>
      </c>
      <c r="J242" s="26" t="e">
        <f>#VALUE!</f>
        <v>#VALUE!</v>
      </c>
      <c r="K242" s="29" t="e">
        <f>#VALUE!</f>
        <v>#VALUE!</v>
      </c>
      <c r="L242" s="18" t="e">
        <f>#VALUE!</f>
        <v>#VALUE!</v>
      </c>
      <c r="M242" s="18" t="e">
        <f>#VALUE!</f>
        <v>#VALUE!</v>
      </c>
      <c r="N242" s="18" t="e">
        <f>#VALUE!</f>
        <v>#VALUE!</v>
      </c>
      <c r="O242" s="18" t="e">
        <f>#VALUE!</f>
        <v>#VALUE!</v>
      </c>
      <c r="P242" s="18" t="e">
        <f>#VALUE!</f>
        <v>#VALUE!</v>
      </c>
      <c r="Q242" s="18" t="e">
        <f>#VALUE!</f>
        <v>#VALUE!</v>
      </c>
      <c r="R242" s="18" t="e">
        <f>#VALUE!</f>
        <v>#VALUE!</v>
      </c>
      <c r="S242" s="18" t="e">
        <f>#VALUE!</f>
        <v>#VALUE!</v>
      </c>
      <c r="T242" s="19" t="e">
        <f>#VALUE!</f>
        <v>#VALUE!</v>
      </c>
      <c r="U242" s="19" t="e">
        <f>#VALUE!</f>
        <v>#VALUE!</v>
      </c>
      <c r="V242" s="19" t="e">
        <f>#VALUE!</f>
        <v>#VALUE!</v>
      </c>
      <c r="W242" s="18" t="e">
        <f>#VALUE!</f>
        <v>#VALUE!</v>
      </c>
      <c r="X242" s="19" t="e">
        <f>#VALUE!</f>
        <v>#VALUE!</v>
      </c>
      <c r="Y242" s="20" t="e">
        <f>#VALUE!</f>
        <v>#VALUE!</v>
      </c>
      <c r="Z242" s="19" t="e">
        <f>#VALUE!</f>
        <v>#VALUE!</v>
      </c>
      <c r="AA242" s="19" t="e">
        <f>#VALUE!</f>
        <v>#VALUE!</v>
      </c>
      <c r="AB242" s="16" t="e">
        <f>#VALUE!</f>
        <v>#VALUE!</v>
      </c>
      <c r="AC242" s="16" t="e">
        <f>#VALUE!</f>
        <v>#VALUE!</v>
      </c>
      <c r="AD242" s="17"/>
    </row>
    <row r="243" spans="1:30">
      <c r="A243" s="28">
        <v>143</v>
      </c>
      <c r="B243" s="26" t="e">
        <f>#VALUE!</f>
        <v>#VALUE!</v>
      </c>
      <c r="C243" s="19" t="e">
        <f>#VALUE!</f>
        <v>#VALUE!</v>
      </c>
      <c r="D243" s="19" t="e">
        <f>#VALUE!</f>
        <v>#VALUE!</v>
      </c>
      <c r="E243" s="19" t="e">
        <f>#VALUE!</f>
        <v>#VALUE!</v>
      </c>
      <c r="F243" s="19" t="e">
        <f>#VALUE!</f>
        <v>#VALUE!</v>
      </c>
      <c r="G243" s="19" t="e">
        <f>#VALUE!</f>
        <v>#VALUE!</v>
      </c>
      <c r="H243" s="19" t="e">
        <f>#VALUE!</f>
        <v>#VALUE!</v>
      </c>
      <c r="I243" s="21" t="e">
        <f>#VALUE!</f>
        <v>#VALUE!</v>
      </c>
      <c r="J243" s="26" t="e">
        <f>#VALUE!</f>
        <v>#VALUE!</v>
      </c>
      <c r="K243" s="29" t="e">
        <f>#VALUE!</f>
        <v>#VALUE!</v>
      </c>
      <c r="L243" s="18" t="e">
        <f>#VALUE!</f>
        <v>#VALUE!</v>
      </c>
      <c r="M243" s="18" t="e">
        <f>#VALUE!</f>
        <v>#VALUE!</v>
      </c>
      <c r="N243" s="18" t="e">
        <f>#VALUE!</f>
        <v>#VALUE!</v>
      </c>
      <c r="O243" s="18" t="e">
        <f>#VALUE!</f>
        <v>#VALUE!</v>
      </c>
      <c r="P243" s="18" t="e">
        <f>#VALUE!</f>
        <v>#VALUE!</v>
      </c>
      <c r="Q243" s="18" t="e">
        <f>#VALUE!</f>
        <v>#VALUE!</v>
      </c>
      <c r="R243" s="18" t="e">
        <f>#VALUE!</f>
        <v>#VALUE!</v>
      </c>
      <c r="S243" s="18" t="e">
        <f>#VALUE!</f>
        <v>#VALUE!</v>
      </c>
      <c r="T243" s="19" t="e">
        <f>#VALUE!</f>
        <v>#VALUE!</v>
      </c>
      <c r="U243" s="19" t="e">
        <f>#VALUE!</f>
        <v>#VALUE!</v>
      </c>
      <c r="V243" s="19" t="e">
        <f>#VALUE!</f>
        <v>#VALUE!</v>
      </c>
      <c r="W243" s="18" t="e">
        <f>#VALUE!</f>
        <v>#VALUE!</v>
      </c>
      <c r="X243" s="19" t="e">
        <f>#VALUE!</f>
        <v>#VALUE!</v>
      </c>
      <c r="Y243" s="20" t="e">
        <f>#VALUE!</f>
        <v>#VALUE!</v>
      </c>
      <c r="Z243" s="19" t="e">
        <f>#VALUE!</f>
        <v>#VALUE!</v>
      </c>
      <c r="AA243" s="19" t="e">
        <f>#VALUE!</f>
        <v>#VALUE!</v>
      </c>
      <c r="AB243" s="16" t="e">
        <f>#VALUE!</f>
        <v>#VALUE!</v>
      </c>
      <c r="AC243" s="16" t="e">
        <f>#VALUE!</f>
        <v>#VALUE!</v>
      </c>
      <c r="AD243" s="17"/>
    </row>
    <row r="244" spans="1:30">
      <c r="A244" s="28">
        <v>144</v>
      </c>
      <c r="B244" s="26" t="e">
        <f>#VALUE!</f>
        <v>#VALUE!</v>
      </c>
      <c r="C244" s="19" t="e">
        <f>#VALUE!</f>
        <v>#VALUE!</v>
      </c>
      <c r="D244" s="19" t="e">
        <f>#VALUE!</f>
        <v>#VALUE!</v>
      </c>
      <c r="E244" s="19" t="e">
        <f>#VALUE!</f>
        <v>#VALUE!</v>
      </c>
      <c r="F244" s="19" t="e">
        <f>#VALUE!</f>
        <v>#VALUE!</v>
      </c>
      <c r="G244" s="19" t="e">
        <f>#VALUE!</f>
        <v>#VALUE!</v>
      </c>
      <c r="H244" s="19" t="e">
        <f>#VALUE!</f>
        <v>#VALUE!</v>
      </c>
      <c r="I244" s="21" t="e">
        <f>#VALUE!</f>
        <v>#VALUE!</v>
      </c>
      <c r="J244" s="26" t="e">
        <f>#VALUE!</f>
        <v>#VALUE!</v>
      </c>
      <c r="K244" s="29" t="e">
        <f>#VALUE!</f>
        <v>#VALUE!</v>
      </c>
      <c r="L244" s="18" t="e">
        <f>#VALUE!</f>
        <v>#VALUE!</v>
      </c>
      <c r="M244" s="18" t="e">
        <f>#VALUE!</f>
        <v>#VALUE!</v>
      </c>
      <c r="N244" s="18" t="e">
        <f>#VALUE!</f>
        <v>#VALUE!</v>
      </c>
      <c r="O244" s="18" t="e">
        <f>#VALUE!</f>
        <v>#VALUE!</v>
      </c>
      <c r="P244" s="18" t="e">
        <f>#VALUE!</f>
        <v>#VALUE!</v>
      </c>
      <c r="Q244" s="18" t="e">
        <f>#VALUE!</f>
        <v>#VALUE!</v>
      </c>
      <c r="R244" s="18" t="e">
        <f>#VALUE!</f>
        <v>#VALUE!</v>
      </c>
      <c r="S244" s="18" t="e">
        <f>#VALUE!</f>
        <v>#VALUE!</v>
      </c>
      <c r="T244" s="19" t="e">
        <f>#VALUE!</f>
        <v>#VALUE!</v>
      </c>
      <c r="U244" s="19" t="e">
        <f>#VALUE!</f>
        <v>#VALUE!</v>
      </c>
      <c r="V244" s="19" t="e">
        <f>#VALUE!</f>
        <v>#VALUE!</v>
      </c>
      <c r="W244" s="18" t="e">
        <f>#VALUE!</f>
        <v>#VALUE!</v>
      </c>
      <c r="X244" s="19" t="e">
        <f>#VALUE!</f>
        <v>#VALUE!</v>
      </c>
      <c r="Y244" s="20" t="e">
        <f>#VALUE!</f>
        <v>#VALUE!</v>
      </c>
      <c r="Z244" s="19" t="e">
        <f>#VALUE!</f>
        <v>#VALUE!</v>
      </c>
      <c r="AA244" s="19" t="e">
        <f>#VALUE!</f>
        <v>#VALUE!</v>
      </c>
      <c r="AB244" s="16" t="e">
        <f>#VALUE!</f>
        <v>#VALUE!</v>
      </c>
      <c r="AC244" s="16" t="e">
        <f>#VALUE!</f>
        <v>#VALUE!</v>
      </c>
      <c r="AD244" s="17"/>
    </row>
    <row r="245" spans="1:30">
      <c r="A245" s="28">
        <v>145</v>
      </c>
      <c r="B245" s="26" t="e">
        <f>#VALUE!</f>
        <v>#VALUE!</v>
      </c>
      <c r="C245" s="19" t="e">
        <f>#VALUE!</f>
        <v>#VALUE!</v>
      </c>
      <c r="D245" s="19" t="e">
        <f>#VALUE!</f>
        <v>#VALUE!</v>
      </c>
      <c r="E245" s="19" t="e">
        <f>#VALUE!</f>
        <v>#VALUE!</v>
      </c>
      <c r="F245" s="19" t="e">
        <f>#VALUE!</f>
        <v>#VALUE!</v>
      </c>
      <c r="G245" s="19" t="e">
        <f>#VALUE!</f>
        <v>#VALUE!</v>
      </c>
      <c r="H245" s="19" t="e">
        <f>#VALUE!</f>
        <v>#VALUE!</v>
      </c>
      <c r="I245" s="21" t="e">
        <f>#VALUE!</f>
        <v>#VALUE!</v>
      </c>
      <c r="J245" s="26" t="e">
        <f>#VALUE!</f>
        <v>#VALUE!</v>
      </c>
      <c r="K245" s="29" t="e">
        <f>#VALUE!</f>
        <v>#VALUE!</v>
      </c>
      <c r="L245" s="18" t="e">
        <f>#VALUE!</f>
        <v>#VALUE!</v>
      </c>
      <c r="M245" s="18" t="e">
        <f>#VALUE!</f>
        <v>#VALUE!</v>
      </c>
      <c r="N245" s="18" t="e">
        <f>#VALUE!</f>
        <v>#VALUE!</v>
      </c>
      <c r="O245" s="18" t="e">
        <f>#VALUE!</f>
        <v>#VALUE!</v>
      </c>
      <c r="P245" s="18" t="e">
        <f>#VALUE!</f>
        <v>#VALUE!</v>
      </c>
      <c r="Q245" s="18" t="e">
        <f>#VALUE!</f>
        <v>#VALUE!</v>
      </c>
      <c r="R245" s="18" t="e">
        <f>#VALUE!</f>
        <v>#VALUE!</v>
      </c>
      <c r="S245" s="18" t="e">
        <f>#VALUE!</f>
        <v>#VALUE!</v>
      </c>
      <c r="T245" s="19" t="e">
        <f>#VALUE!</f>
        <v>#VALUE!</v>
      </c>
      <c r="U245" s="19" t="e">
        <f>#VALUE!</f>
        <v>#VALUE!</v>
      </c>
      <c r="V245" s="19" t="e">
        <f>#VALUE!</f>
        <v>#VALUE!</v>
      </c>
      <c r="W245" s="18" t="e">
        <f>#VALUE!</f>
        <v>#VALUE!</v>
      </c>
      <c r="X245" s="19" t="e">
        <f>#VALUE!</f>
        <v>#VALUE!</v>
      </c>
      <c r="Y245" s="20" t="e">
        <f>#VALUE!</f>
        <v>#VALUE!</v>
      </c>
      <c r="Z245" s="19" t="e">
        <f>#VALUE!</f>
        <v>#VALUE!</v>
      </c>
      <c r="AA245" s="19" t="e">
        <f>#VALUE!</f>
        <v>#VALUE!</v>
      </c>
      <c r="AB245" s="16" t="e">
        <f>#VALUE!</f>
        <v>#VALUE!</v>
      </c>
      <c r="AC245" s="16" t="e">
        <f>#VALUE!</f>
        <v>#VALUE!</v>
      </c>
      <c r="AD245" s="17"/>
    </row>
    <row r="246" spans="1:30">
      <c r="A246" s="28">
        <v>146</v>
      </c>
      <c r="B246" s="26" t="e">
        <f>#VALUE!</f>
        <v>#VALUE!</v>
      </c>
      <c r="C246" s="19" t="e">
        <f>#VALUE!</f>
        <v>#VALUE!</v>
      </c>
      <c r="D246" s="19" t="e">
        <f>#VALUE!</f>
        <v>#VALUE!</v>
      </c>
      <c r="E246" s="19" t="e">
        <f>#VALUE!</f>
        <v>#VALUE!</v>
      </c>
      <c r="F246" s="19" t="e">
        <f>#VALUE!</f>
        <v>#VALUE!</v>
      </c>
      <c r="G246" s="19" t="e">
        <f>#VALUE!</f>
        <v>#VALUE!</v>
      </c>
      <c r="H246" s="19" t="e">
        <f>#VALUE!</f>
        <v>#VALUE!</v>
      </c>
      <c r="I246" s="21" t="e">
        <f>#VALUE!</f>
        <v>#VALUE!</v>
      </c>
      <c r="J246" s="26" t="e">
        <f>#VALUE!</f>
        <v>#VALUE!</v>
      </c>
      <c r="K246" s="29" t="e">
        <f>#VALUE!</f>
        <v>#VALUE!</v>
      </c>
      <c r="L246" s="18" t="e">
        <f>#VALUE!</f>
        <v>#VALUE!</v>
      </c>
      <c r="M246" s="18" t="e">
        <f>#VALUE!</f>
        <v>#VALUE!</v>
      </c>
      <c r="N246" s="18" t="e">
        <f>#VALUE!</f>
        <v>#VALUE!</v>
      </c>
      <c r="O246" s="18" t="e">
        <f>#VALUE!</f>
        <v>#VALUE!</v>
      </c>
      <c r="P246" s="18" t="e">
        <f>#VALUE!</f>
        <v>#VALUE!</v>
      </c>
      <c r="Q246" s="18" t="e">
        <f>#VALUE!</f>
        <v>#VALUE!</v>
      </c>
      <c r="R246" s="18" t="e">
        <f>#VALUE!</f>
        <v>#VALUE!</v>
      </c>
      <c r="S246" s="18" t="e">
        <f>#VALUE!</f>
        <v>#VALUE!</v>
      </c>
      <c r="T246" s="19" t="e">
        <f>#VALUE!</f>
        <v>#VALUE!</v>
      </c>
      <c r="U246" s="19" t="e">
        <f>#VALUE!</f>
        <v>#VALUE!</v>
      </c>
      <c r="V246" s="19" t="e">
        <f>#VALUE!</f>
        <v>#VALUE!</v>
      </c>
      <c r="W246" s="18" t="e">
        <f>#VALUE!</f>
        <v>#VALUE!</v>
      </c>
      <c r="X246" s="19" t="e">
        <f>#VALUE!</f>
        <v>#VALUE!</v>
      </c>
      <c r="Y246" s="20" t="e">
        <f>#VALUE!</f>
        <v>#VALUE!</v>
      </c>
      <c r="Z246" s="19" t="e">
        <f>#VALUE!</f>
        <v>#VALUE!</v>
      </c>
      <c r="AA246" s="19" t="e">
        <f>#VALUE!</f>
        <v>#VALUE!</v>
      </c>
      <c r="AB246" s="16" t="e">
        <f>#VALUE!</f>
        <v>#VALUE!</v>
      </c>
      <c r="AC246" s="16" t="e">
        <f>#VALUE!</f>
        <v>#VALUE!</v>
      </c>
      <c r="AD246" s="17"/>
    </row>
    <row r="247" spans="1:30">
      <c r="A247" s="28">
        <v>147</v>
      </c>
      <c r="B247" s="26" t="e">
        <f>#VALUE!</f>
        <v>#VALUE!</v>
      </c>
      <c r="C247" s="19" t="e">
        <f>#VALUE!</f>
        <v>#VALUE!</v>
      </c>
      <c r="D247" s="19" t="e">
        <f>#VALUE!</f>
        <v>#VALUE!</v>
      </c>
      <c r="E247" s="19" t="e">
        <f>#VALUE!</f>
        <v>#VALUE!</v>
      </c>
      <c r="F247" s="19" t="e">
        <f>#VALUE!</f>
        <v>#VALUE!</v>
      </c>
      <c r="G247" s="19" t="e">
        <f>#VALUE!</f>
        <v>#VALUE!</v>
      </c>
      <c r="H247" s="19" t="e">
        <f>#VALUE!</f>
        <v>#VALUE!</v>
      </c>
      <c r="I247" s="21" t="e">
        <f>#VALUE!</f>
        <v>#VALUE!</v>
      </c>
      <c r="J247" s="26" t="e">
        <f>#VALUE!</f>
        <v>#VALUE!</v>
      </c>
      <c r="K247" s="29" t="e">
        <f>#VALUE!</f>
        <v>#VALUE!</v>
      </c>
      <c r="L247" s="18" t="e">
        <f>#VALUE!</f>
        <v>#VALUE!</v>
      </c>
      <c r="M247" s="18" t="e">
        <f>#VALUE!</f>
        <v>#VALUE!</v>
      </c>
      <c r="N247" s="18" t="e">
        <f>#VALUE!</f>
        <v>#VALUE!</v>
      </c>
      <c r="O247" s="18" t="e">
        <f>#VALUE!</f>
        <v>#VALUE!</v>
      </c>
      <c r="P247" s="18" t="e">
        <f>#VALUE!</f>
        <v>#VALUE!</v>
      </c>
      <c r="Q247" s="18" t="e">
        <f>#VALUE!</f>
        <v>#VALUE!</v>
      </c>
      <c r="R247" s="18" t="e">
        <f>#VALUE!</f>
        <v>#VALUE!</v>
      </c>
      <c r="S247" s="18" t="e">
        <f>#VALUE!</f>
        <v>#VALUE!</v>
      </c>
      <c r="T247" s="19" t="e">
        <f>#VALUE!</f>
        <v>#VALUE!</v>
      </c>
      <c r="U247" s="19" t="e">
        <f>#VALUE!</f>
        <v>#VALUE!</v>
      </c>
      <c r="V247" s="19" t="e">
        <f>#VALUE!</f>
        <v>#VALUE!</v>
      </c>
      <c r="W247" s="18" t="e">
        <f>#VALUE!</f>
        <v>#VALUE!</v>
      </c>
      <c r="X247" s="19" t="e">
        <f>#VALUE!</f>
        <v>#VALUE!</v>
      </c>
      <c r="Y247" s="20" t="e">
        <f>#VALUE!</f>
        <v>#VALUE!</v>
      </c>
      <c r="Z247" s="19" t="e">
        <f>#VALUE!</f>
        <v>#VALUE!</v>
      </c>
      <c r="AA247" s="19" t="e">
        <f>#VALUE!</f>
        <v>#VALUE!</v>
      </c>
      <c r="AB247" s="16" t="e">
        <f>#VALUE!</f>
        <v>#VALUE!</v>
      </c>
      <c r="AC247" s="16" t="e">
        <f>#VALUE!</f>
        <v>#VALUE!</v>
      </c>
      <c r="AD247" s="17"/>
    </row>
    <row r="248" spans="1:30">
      <c r="A248" s="28">
        <v>148</v>
      </c>
      <c r="B248" s="26" t="e">
        <f>#VALUE!</f>
        <v>#VALUE!</v>
      </c>
      <c r="C248" s="19" t="e">
        <f>#VALUE!</f>
        <v>#VALUE!</v>
      </c>
      <c r="D248" s="19" t="e">
        <f>#VALUE!</f>
        <v>#VALUE!</v>
      </c>
      <c r="E248" s="19" t="e">
        <f>#VALUE!</f>
        <v>#VALUE!</v>
      </c>
      <c r="F248" s="19" t="e">
        <f>#VALUE!</f>
        <v>#VALUE!</v>
      </c>
      <c r="G248" s="19" t="e">
        <f>#VALUE!</f>
        <v>#VALUE!</v>
      </c>
      <c r="H248" s="19" t="e">
        <f>#VALUE!</f>
        <v>#VALUE!</v>
      </c>
      <c r="I248" s="21" t="e">
        <f>#VALUE!</f>
        <v>#VALUE!</v>
      </c>
      <c r="J248" s="26" t="e">
        <f>#VALUE!</f>
        <v>#VALUE!</v>
      </c>
      <c r="K248" s="29" t="e">
        <f>#VALUE!</f>
        <v>#VALUE!</v>
      </c>
      <c r="L248" s="18" t="e">
        <f>#VALUE!</f>
        <v>#VALUE!</v>
      </c>
      <c r="M248" s="18" t="e">
        <f>#VALUE!</f>
        <v>#VALUE!</v>
      </c>
      <c r="N248" s="18" t="e">
        <f>#VALUE!</f>
        <v>#VALUE!</v>
      </c>
      <c r="O248" s="18" t="e">
        <f>#VALUE!</f>
        <v>#VALUE!</v>
      </c>
      <c r="P248" s="18" t="e">
        <f>#VALUE!</f>
        <v>#VALUE!</v>
      </c>
      <c r="Q248" s="18" t="e">
        <f>#VALUE!</f>
        <v>#VALUE!</v>
      </c>
      <c r="R248" s="18" t="e">
        <f>#VALUE!</f>
        <v>#VALUE!</v>
      </c>
      <c r="S248" s="18" t="e">
        <f>#VALUE!</f>
        <v>#VALUE!</v>
      </c>
      <c r="T248" s="19" t="e">
        <f>#VALUE!</f>
        <v>#VALUE!</v>
      </c>
      <c r="U248" s="19" t="e">
        <f>#VALUE!</f>
        <v>#VALUE!</v>
      </c>
      <c r="V248" s="19" t="e">
        <f>#VALUE!</f>
        <v>#VALUE!</v>
      </c>
      <c r="W248" s="18" t="e">
        <f>#VALUE!</f>
        <v>#VALUE!</v>
      </c>
      <c r="X248" s="19" t="e">
        <f>#VALUE!</f>
        <v>#VALUE!</v>
      </c>
      <c r="Y248" s="20" t="e">
        <f>#VALUE!</f>
        <v>#VALUE!</v>
      </c>
      <c r="Z248" s="19" t="e">
        <f>#VALUE!</f>
        <v>#VALUE!</v>
      </c>
      <c r="AA248" s="19" t="e">
        <f>#VALUE!</f>
        <v>#VALUE!</v>
      </c>
      <c r="AB248" s="16" t="e">
        <f>#VALUE!</f>
        <v>#VALUE!</v>
      </c>
      <c r="AC248" s="16" t="e">
        <f>#VALUE!</f>
        <v>#VALUE!</v>
      </c>
      <c r="AD248" s="17"/>
    </row>
    <row r="249" spans="1:30">
      <c r="A249" s="28">
        <v>149</v>
      </c>
      <c r="B249" s="26" t="e">
        <f>#VALUE!</f>
        <v>#VALUE!</v>
      </c>
      <c r="C249" s="19" t="e">
        <f>#VALUE!</f>
        <v>#VALUE!</v>
      </c>
      <c r="D249" s="19" t="e">
        <f>#VALUE!</f>
        <v>#VALUE!</v>
      </c>
      <c r="E249" s="19" t="e">
        <f>#VALUE!</f>
        <v>#VALUE!</v>
      </c>
      <c r="F249" s="19" t="e">
        <f>#VALUE!</f>
        <v>#VALUE!</v>
      </c>
      <c r="G249" s="19" t="e">
        <f>#VALUE!</f>
        <v>#VALUE!</v>
      </c>
      <c r="H249" s="19" t="e">
        <f>#VALUE!</f>
        <v>#VALUE!</v>
      </c>
      <c r="I249" s="21" t="e">
        <f>#VALUE!</f>
        <v>#VALUE!</v>
      </c>
      <c r="J249" s="26" t="e">
        <f>#VALUE!</f>
        <v>#VALUE!</v>
      </c>
      <c r="K249" s="29" t="e">
        <f>#VALUE!</f>
        <v>#VALUE!</v>
      </c>
      <c r="L249" s="18" t="e">
        <f>#VALUE!</f>
        <v>#VALUE!</v>
      </c>
      <c r="M249" s="18" t="e">
        <f>#VALUE!</f>
        <v>#VALUE!</v>
      </c>
      <c r="N249" s="18" t="e">
        <f>#VALUE!</f>
        <v>#VALUE!</v>
      </c>
      <c r="O249" s="18" t="e">
        <f>#VALUE!</f>
        <v>#VALUE!</v>
      </c>
      <c r="P249" s="18" t="e">
        <f>#VALUE!</f>
        <v>#VALUE!</v>
      </c>
      <c r="Q249" s="18" t="e">
        <f>#VALUE!</f>
        <v>#VALUE!</v>
      </c>
      <c r="R249" s="18" t="e">
        <f>#VALUE!</f>
        <v>#VALUE!</v>
      </c>
      <c r="S249" s="18" t="e">
        <f>#VALUE!</f>
        <v>#VALUE!</v>
      </c>
      <c r="T249" s="19" t="e">
        <f>#VALUE!</f>
        <v>#VALUE!</v>
      </c>
      <c r="U249" s="19" t="e">
        <f>#VALUE!</f>
        <v>#VALUE!</v>
      </c>
      <c r="V249" s="19" t="e">
        <f>#VALUE!</f>
        <v>#VALUE!</v>
      </c>
      <c r="W249" s="18" t="e">
        <f>#VALUE!</f>
        <v>#VALUE!</v>
      </c>
      <c r="X249" s="19" t="e">
        <f>#VALUE!</f>
        <v>#VALUE!</v>
      </c>
      <c r="Y249" s="20" t="e">
        <f>#VALUE!</f>
        <v>#VALUE!</v>
      </c>
      <c r="Z249" s="19" t="e">
        <f>#VALUE!</f>
        <v>#VALUE!</v>
      </c>
      <c r="AA249" s="19" t="e">
        <f>#VALUE!</f>
        <v>#VALUE!</v>
      </c>
      <c r="AB249" s="16" t="e">
        <f>#VALUE!</f>
        <v>#VALUE!</v>
      </c>
      <c r="AC249" s="16" t="e">
        <f>#VALUE!</f>
        <v>#VALUE!</v>
      </c>
      <c r="AD249" s="17"/>
    </row>
    <row r="250" spans="1:30">
      <c r="A250" s="28">
        <v>150</v>
      </c>
      <c r="B250" s="26" t="e">
        <f>#VALUE!</f>
        <v>#VALUE!</v>
      </c>
      <c r="C250" s="19" t="e">
        <f>#VALUE!</f>
        <v>#VALUE!</v>
      </c>
      <c r="D250" s="19" t="e">
        <f>#VALUE!</f>
        <v>#VALUE!</v>
      </c>
      <c r="E250" s="19" t="e">
        <f>#VALUE!</f>
        <v>#VALUE!</v>
      </c>
      <c r="F250" s="19" t="e">
        <f>#VALUE!</f>
        <v>#VALUE!</v>
      </c>
      <c r="G250" s="19" t="e">
        <f>#VALUE!</f>
        <v>#VALUE!</v>
      </c>
      <c r="H250" s="19" t="e">
        <f>#VALUE!</f>
        <v>#VALUE!</v>
      </c>
      <c r="I250" s="21" t="e">
        <f>#VALUE!</f>
        <v>#VALUE!</v>
      </c>
      <c r="J250" s="26" t="e">
        <f>#VALUE!</f>
        <v>#VALUE!</v>
      </c>
      <c r="K250" s="29" t="e">
        <f>#VALUE!</f>
        <v>#VALUE!</v>
      </c>
      <c r="L250" s="18" t="e">
        <f>#VALUE!</f>
        <v>#VALUE!</v>
      </c>
      <c r="M250" s="18" t="e">
        <f>#VALUE!</f>
        <v>#VALUE!</v>
      </c>
      <c r="N250" s="18" t="e">
        <f>#VALUE!</f>
        <v>#VALUE!</v>
      </c>
      <c r="O250" s="18" t="e">
        <f>#VALUE!</f>
        <v>#VALUE!</v>
      </c>
      <c r="P250" s="18" t="e">
        <f>#VALUE!</f>
        <v>#VALUE!</v>
      </c>
      <c r="Q250" s="18" t="e">
        <f>#VALUE!</f>
        <v>#VALUE!</v>
      </c>
      <c r="R250" s="18" t="e">
        <f>#VALUE!</f>
        <v>#VALUE!</v>
      </c>
      <c r="S250" s="18" t="e">
        <f>#VALUE!</f>
        <v>#VALUE!</v>
      </c>
      <c r="T250" s="19" t="e">
        <f>#VALUE!</f>
        <v>#VALUE!</v>
      </c>
      <c r="U250" s="19" t="e">
        <f>#VALUE!</f>
        <v>#VALUE!</v>
      </c>
      <c r="V250" s="19" t="e">
        <f>#VALUE!</f>
        <v>#VALUE!</v>
      </c>
      <c r="W250" s="18" t="e">
        <f>#VALUE!</f>
        <v>#VALUE!</v>
      </c>
      <c r="X250" s="19" t="e">
        <f>#VALUE!</f>
        <v>#VALUE!</v>
      </c>
      <c r="Y250" s="20" t="e">
        <f>#VALUE!</f>
        <v>#VALUE!</v>
      </c>
      <c r="Z250" s="19" t="e">
        <f>#VALUE!</f>
        <v>#VALUE!</v>
      </c>
      <c r="AA250" s="19" t="e">
        <f>#VALUE!</f>
        <v>#VALUE!</v>
      </c>
      <c r="AB250" s="16" t="e">
        <f>#VALUE!</f>
        <v>#VALUE!</v>
      </c>
      <c r="AC250" s="16" t="e">
        <f>#VALUE!</f>
        <v>#VALUE!</v>
      </c>
      <c r="AD250" s="17"/>
    </row>
    <row r="251" spans="1:30">
      <c r="A251" s="28">
        <v>151</v>
      </c>
      <c r="B251" s="26" t="e">
        <f>#VALUE!</f>
        <v>#VALUE!</v>
      </c>
      <c r="C251" s="19" t="e">
        <f>#VALUE!</f>
        <v>#VALUE!</v>
      </c>
      <c r="D251" s="19" t="e">
        <f>#VALUE!</f>
        <v>#VALUE!</v>
      </c>
      <c r="E251" s="19" t="e">
        <f>#VALUE!</f>
        <v>#VALUE!</v>
      </c>
      <c r="F251" s="19" t="e">
        <f>#VALUE!</f>
        <v>#VALUE!</v>
      </c>
      <c r="G251" s="19" t="e">
        <f>#VALUE!</f>
        <v>#VALUE!</v>
      </c>
      <c r="H251" s="19" t="e">
        <f>#VALUE!</f>
        <v>#VALUE!</v>
      </c>
      <c r="I251" s="21" t="e">
        <f>#VALUE!</f>
        <v>#VALUE!</v>
      </c>
      <c r="J251" s="26" t="e">
        <f>#VALUE!</f>
        <v>#VALUE!</v>
      </c>
      <c r="K251" s="29" t="e">
        <f>#VALUE!</f>
        <v>#VALUE!</v>
      </c>
      <c r="L251" s="18" t="e">
        <f>#VALUE!</f>
        <v>#VALUE!</v>
      </c>
      <c r="M251" s="18" t="e">
        <f>#VALUE!</f>
        <v>#VALUE!</v>
      </c>
      <c r="N251" s="18" t="e">
        <f>#VALUE!</f>
        <v>#VALUE!</v>
      </c>
      <c r="O251" s="18" t="e">
        <f>#VALUE!</f>
        <v>#VALUE!</v>
      </c>
      <c r="P251" s="18" t="e">
        <f>#VALUE!</f>
        <v>#VALUE!</v>
      </c>
      <c r="Q251" s="18" t="e">
        <f>#VALUE!</f>
        <v>#VALUE!</v>
      </c>
      <c r="R251" s="18" t="e">
        <f>#VALUE!</f>
        <v>#VALUE!</v>
      </c>
      <c r="S251" s="18" t="e">
        <f>#VALUE!</f>
        <v>#VALUE!</v>
      </c>
      <c r="T251" s="19" t="e">
        <f>#VALUE!</f>
        <v>#VALUE!</v>
      </c>
      <c r="U251" s="19" t="e">
        <f>#VALUE!</f>
        <v>#VALUE!</v>
      </c>
      <c r="V251" s="19" t="e">
        <f>#VALUE!</f>
        <v>#VALUE!</v>
      </c>
      <c r="W251" s="18" t="e">
        <f>#VALUE!</f>
        <v>#VALUE!</v>
      </c>
      <c r="X251" s="19" t="e">
        <f>#VALUE!</f>
        <v>#VALUE!</v>
      </c>
      <c r="Y251" s="20" t="e">
        <f>#VALUE!</f>
        <v>#VALUE!</v>
      </c>
      <c r="Z251" s="19" t="e">
        <f>#VALUE!</f>
        <v>#VALUE!</v>
      </c>
      <c r="AA251" s="19" t="e">
        <f>#VALUE!</f>
        <v>#VALUE!</v>
      </c>
      <c r="AB251" s="16" t="e">
        <f>#VALUE!</f>
        <v>#VALUE!</v>
      </c>
      <c r="AC251" s="16" t="e">
        <f>#VALUE!</f>
        <v>#VALUE!</v>
      </c>
      <c r="AD251" s="17"/>
    </row>
    <row r="252" spans="1:30">
      <c r="A252" s="28">
        <v>152</v>
      </c>
      <c r="B252" s="26" t="e">
        <f>#VALUE!</f>
        <v>#VALUE!</v>
      </c>
      <c r="C252" s="19" t="e">
        <f>#VALUE!</f>
        <v>#VALUE!</v>
      </c>
      <c r="D252" s="19" t="e">
        <f>#VALUE!</f>
        <v>#VALUE!</v>
      </c>
      <c r="E252" s="19" t="e">
        <f>#VALUE!</f>
        <v>#VALUE!</v>
      </c>
      <c r="F252" s="19" t="e">
        <f>#VALUE!</f>
        <v>#VALUE!</v>
      </c>
      <c r="G252" s="19" t="e">
        <f>#VALUE!</f>
        <v>#VALUE!</v>
      </c>
      <c r="H252" s="19" t="e">
        <f>#VALUE!</f>
        <v>#VALUE!</v>
      </c>
      <c r="I252" s="21" t="e">
        <f>#VALUE!</f>
        <v>#VALUE!</v>
      </c>
      <c r="J252" s="26" t="e">
        <f>#VALUE!</f>
        <v>#VALUE!</v>
      </c>
      <c r="K252" s="29" t="e">
        <f>#VALUE!</f>
        <v>#VALUE!</v>
      </c>
      <c r="L252" s="18" t="e">
        <f>#VALUE!</f>
        <v>#VALUE!</v>
      </c>
      <c r="M252" s="18" t="e">
        <f>#VALUE!</f>
        <v>#VALUE!</v>
      </c>
      <c r="N252" s="18" t="e">
        <f>#VALUE!</f>
        <v>#VALUE!</v>
      </c>
      <c r="O252" s="18" t="e">
        <f>#VALUE!</f>
        <v>#VALUE!</v>
      </c>
      <c r="P252" s="18" t="e">
        <f>#VALUE!</f>
        <v>#VALUE!</v>
      </c>
      <c r="Q252" s="18" t="e">
        <f>#VALUE!</f>
        <v>#VALUE!</v>
      </c>
      <c r="R252" s="18" t="e">
        <f>#VALUE!</f>
        <v>#VALUE!</v>
      </c>
      <c r="S252" s="18" t="e">
        <f>#VALUE!</f>
        <v>#VALUE!</v>
      </c>
      <c r="T252" s="19" t="e">
        <f>#VALUE!</f>
        <v>#VALUE!</v>
      </c>
      <c r="U252" s="19" t="e">
        <f>#VALUE!</f>
        <v>#VALUE!</v>
      </c>
      <c r="V252" s="19" t="e">
        <f>#VALUE!</f>
        <v>#VALUE!</v>
      </c>
      <c r="W252" s="18" t="e">
        <f>#VALUE!</f>
        <v>#VALUE!</v>
      </c>
      <c r="X252" s="19" t="e">
        <f>#VALUE!</f>
        <v>#VALUE!</v>
      </c>
      <c r="Y252" s="20" t="e">
        <f>#VALUE!</f>
        <v>#VALUE!</v>
      </c>
      <c r="Z252" s="19" t="e">
        <f>#VALUE!</f>
        <v>#VALUE!</v>
      </c>
      <c r="AA252" s="19" t="e">
        <f>#VALUE!</f>
        <v>#VALUE!</v>
      </c>
      <c r="AB252" s="16" t="e">
        <f>#VALUE!</f>
        <v>#VALUE!</v>
      </c>
      <c r="AC252" s="16" t="e">
        <f>#VALUE!</f>
        <v>#VALUE!</v>
      </c>
      <c r="AD252" s="17"/>
    </row>
    <row r="253" spans="1:30">
      <c r="A253" s="28">
        <v>153</v>
      </c>
      <c r="B253" s="26" t="e">
        <f>#VALUE!</f>
        <v>#VALUE!</v>
      </c>
      <c r="C253" s="19" t="e">
        <f>#VALUE!</f>
        <v>#VALUE!</v>
      </c>
      <c r="D253" s="19" t="e">
        <f>#VALUE!</f>
        <v>#VALUE!</v>
      </c>
      <c r="E253" s="19" t="e">
        <f>#VALUE!</f>
        <v>#VALUE!</v>
      </c>
      <c r="F253" s="19" t="e">
        <f>#VALUE!</f>
        <v>#VALUE!</v>
      </c>
      <c r="G253" s="19" t="e">
        <f>#VALUE!</f>
        <v>#VALUE!</v>
      </c>
      <c r="H253" s="19" t="e">
        <f>#VALUE!</f>
        <v>#VALUE!</v>
      </c>
      <c r="I253" s="21" t="e">
        <f>#VALUE!</f>
        <v>#VALUE!</v>
      </c>
      <c r="J253" s="26" t="e">
        <f>#VALUE!</f>
        <v>#VALUE!</v>
      </c>
      <c r="K253" s="29" t="e">
        <f>#VALUE!</f>
        <v>#VALUE!</v>
      </c>
      <c r="L253" s="18" t="e">
        <f>#VALUE!</f>
        <v>#VALUE!</v>
      </c>
      <c r="M253" s="18" t="e">
        <f>#VALUE!</f>
        <v>#VALUE!</v>
      </c>
      <c r="N253" s="18" t="e">
        <f>#VALUE!</f>
        <v>#VALUE!</v>
      </c>
      <c r="O253" s="18" t="e">
        <f>#VALUE!</f>
        <v>#VALUE!</v>
      </c>
      <c r="P253" s="18" t="e">
        <f>#VALUE!</f>
        <v>#VALUE!</v>
      </c>
      <c r="Q253" s="18" t="e">
        <f>#VALUE!</f>
        <v>#VALUE!</v>
      </c>
      <c r="R253" s="18" t="e">
        <f>#VALUE!</f>
        <v>#VALUE!</v>
      </c>
      <c r="S253" s="18" t="e">
        <f>#VALUE!</f>
        <v>#VALUE!</v>
      </c>
      <c r="T253" s="19" t="e">
        <f>#VALUE!</f>
        <v>#VALUE!</v>
      </c>
      <c r="U253" s="19" t="e">
        <f>#VALUE!</f>
        <v>#VALUE!</v>
      </c>
      <c r="V253" s="19" t="e">
        <f>#VALUE!</f>
        <v>#VALUE!</v>
      </c>
      <c r="W253" s="18" t="e">
        <f>#VALUE!</f>
        <v>#VALUE!</v>
      </c>
      <c r="X253" s="19" t="e">
        <f>#VALUE!</f>
        <v>#VALUE!</v>
      </c>
      <c r="Y253" s="20" t="e">
        <f>#VALUE!</f>
        <v>#VALUE!</v>
      </c>
      <c r="Z253" s="19" t="e">
        <f>#VALUE!</f>
        <v>#VALUE!</v>
      </c>
      <c r="AA253" s="19" t="e">
        <f>#VALUE!</f>
        <v>#VALUE!</v>
      </c>
      <c r="AB253" s="16" t="e">
        <f>#VALUE!</f>
        <v>#VALUE!</v>
      </c>
      <c r="AC253" s="16" t="e">
        <f>#VALUE!</f>
        <v>#VALUE!</v>
      </c>
      <c r="AD253" s="17"/>
    </row>
    <row r="254" spans="1:30">
      <c r="A254" s="28">
        <v>154</v>
      </c>
      <c r="B254" s="26" t="e">
        <f>#VALUE!</f>
        <v>#VALUE!</v>
      </c>
      <c r="C254" s="19" t="e">
        <f>#VALUE!</f>
        <v>#VALUE!</v>
      </c>
      <c r="D254" s="19" t="e">
        <f>#VALUE!</f>
        <v>#VALUE!</v>
      </c>
      <c r="E254" s="19" t="e">
        <f>#VALUE!</f>
        <v>#VALUE!</v>
      </c>
      <c r="F254" s="19" t="e">
        <f>#VALUE!</f>
        <v>#VALUE!</v>
      </c>
      <c r="G254" s="19" t="e">
        <f>#VALUE!</f>
        <v>#VALUE!</v>
      </c>
      <c r="H254" s="19" t="e">
        <f>#VALUE!</f>
        <v>#VALUE!</v>
      </c>
      <c r="I254" s="21" t="e">
        <f>#VALUE!</f>
        <v>#VALUE!</v>
      </c>
      <c r="J254" s="26" t="e">
        <f>#VALUE!</f>
        <v>#VALUE!</v>
      </c>
      <c r="K254" s="29" t="e">
        <f>#VALUE!</f>
        <v>#VALUE!</v>
      </c>
      <c r="L254" s="18" t="e">
        <f>#VALUE!</f>
        <v>#VALUE!</v>
      </c>
      <c r="M254" s="18" t="e">
        <f>#VALUE!</f>
        <v>#VALUE!</v>
      </c>
      <c r="N254" s="18" t="e">
        <f>#VALUE!</f>
        <v>#VALUE!</v>
      </c>
      <c r="O254" s="18" t="e">
        <f>#VALUE!</f>
        <v>#VALUE!</v>
      </c>
      <c r="P254" s="18" t="e">
        <f>#VALUE!</f>
        <v>#VALUE!</v>
      </c>
      <c r="Q254" s="18" t="e">
        <f>#VALUE!</f>
        <v>#VALUE!</v>
      </c>
      <c r="R254" s="18" t="e">
        <f>#VALUE!</f>
        <v>#VALUE!</v>
      </c>
      <c r="S254" s="18" t="e">
        <f>#VALUE!</f>
        <v>#VALUE!</v>
      </c>
      <c r="T254" s="19" t="e">
        <f>#VALUE!</f>
        <v>#VALUE!</v>
      </c>
      <c r="U254" s="19" t="e">
        <f>#VALUE!</f>
        <v>#VALUE!</v>
      </c>
      <c r="V254" s="19" t="e">
        <f>#VALUE!</f>
        <v>#VALUE!</v>
      </c>
      <c r="W254" s="18" t="e">
        <f>#VALUE!</f>
        <v>#VALUE!</v>
      </c>
      <c r="X254" s="19" t="e">
        <f>#VALUE!</f>
        <v>#VALUE!</v>
      </c>
      <c r="Y254" s="20" t="e">
        <f>#VALUE!</f>
        <v>#VALUE!</v>
      </c>
      <c r="Z254" s="19" t="e">
        <f>#VALUE!</f>
        <v>#VALUE!</v>
      </c>
      <c r="AA254" s="19" t="e">
        <f>#VALUE!</f>
        <v>#VALUE!</v>
      </c>
      <c r="AB254" s="16" t="e">
        <f>#VALUE!</f>
        <v>#VALUE!</v>
      </c>
      <c r="AC254" s="16" t="e">
        <f>#VALUE!</f>
        <v>#VALUE!</v>
      </c>
      <c r="AD254" s="17"/>
    </row>
    <row r="255" spans="1:30">
      <c r="A255" s="28">
        <v>155</v>
      </c>
      <c r="B255" s="26" t="e">
        <f>#VALUE!</f>
        <v>#VALUE!</v>
      </c>
      <c r="C255" s="19" t="e">
        <f>#VALUE!</f>
        <v>#VALUE!</v>
      </c>
      <c r="D255" s="19" t="e">
        <f>#VALUE!</f>
        <v>#VALUE!</v>
      </c>
      <c r="E255" s="19" t="e">
        <f>#VALUE!</f>
        <v>#VALUE!</v>
      </c>
      <c r="F255" s="19" t="e">
        <f>#VALUE!</f>
        <v>#VALUE!</v>
      </c>
      <c r="G255" s="19" t="e">
        <f>#VALUE!</f>
        <v>#VALUE!</v>
      </c>
      <c r="H255" s="19" t="e">
        <f>#VALUE!</f>
        <v>#VALUE!</v>
      </c>
      <c r="I255" s="21" t="e">
        <f>#VALUE!</f>
        <v>#VALUE!</v>
      </c>
      <c r="J255" s="26" t="e">
        <f>#VALUE!</f>
        <v>#VALUE!</v>
      </c>
      <c r="K255" s="29" t="e">
        <f>#VALUE!</f>
        <v>#VALUE!</v>
      </c>
      <c r="L255" s="18" t="e">
        <f>#VALUE!</f>
        <v>#VALUE!</v>
      </c>
      <c r="M255" s="18" t="e">
        <f>#VALUE!</f>
        <v>#VALUE!</v>
      </c>
      <c r="N255" s="18" t="e">
        <f>#VALUE!</f>
        <v>#VALUE!</v>
      </c>
      <c r="O255" s="18" t="e">
        <f>#VALUE!</f>
        <v>#VALUE!</v>
      </c>
      <c r="P255" s="18" t="e">
        <f>#VALUE!</f>
        <v>#VALUE!</v>
      </c>
      <c r="Q255" s="18" t="e">
        <f>#VALUE!</f>
        <v>#VALUE!</v>
      </c>
      <c r="R255" s="18" t="e">
        <f>#VALUE!</f>
        <v>#VALUE!</v>
      </c>
      <c r="S255" s="18" t="e">
        <f>#VALUE!</f>
        <v>#VALUE!</v>
      </c>
      <c r="T255" s="19" t="e">
        <f>#VALUE!</f>
        <v>#VALUE!</v>
      </c>
      <c r="U255" s="19" t="e">
        <f>#VALUE!</f>
        <v>#VALUE!</v>
      </c>
      <c r="V255" s="19" t="e">
        <f>#VALUE!</f>
        <v>#VALUE!</v>
      </c>
      <c r="W255" s="18" t="e">
        <f>#VALUE!</f>
        <v>#VALUE!</v>
      </c>
      <c r="X255" s="19" t="e">
        <f>#VALUE!</f>
        <v>#VALUE!</v>
      </c>
      <c r="Y255" s="20" t="e">
        <f>#VALUE!</f>
        <v>#VALUE!</v>
      </c>
      <c r="Z255" s="19" t="e">
        <f>#VALUE!</f>
        <v>#VALUE!</v>
      </c>
      <c r="AA255" s="19" t="e">
        <f>#VALUE!</f>
        <v>#VALUE!</v>
      </c>
      <c r="AB255" s="16" t="e">
        <f>#VALUE!</f>
        <v>#VALUE!</v>
      </c>
      <c r="AC255" s="16" t="e">
        <f>#VALUE!</f>
        <v>#VALUE!</v>
      </c>
      <c r="AD255" s="17"/>
    </row>
    <row r="256" spans="1:30">
      <c r="A256" s="28">
        <v>156</v>
      </c>
      <c r="B256" s="26" t="e">
        <f>#VALUE!</f>
        <v>#VALUE!</v>
      </c>
      <c r="C256" s="19" t="e">
        <f>#VALUE!</f>
        <v>#VALUE!</v>
      </c>
      <c r="D256" s="19" t="e">
        <f>#VALUE!</f>
        <v>#VALUE!</v>
      </c>
      <c r="E256" s="19" t="e">
        <f>#VALUE!</f>
        <v>#VALUE!</v>
      </c>
      <c r="F256" s="19" t="e">
        <f>#VALUE!</f>
        <v>#VALUE!</v>
      </c>
      <c r="G256" s="19" t="e">
        <f>#VALUE!</f>
        <v>#VALUE!</v>
      </c>
      <c r="H256" s="19" t="e">
        <f>#VALUE!</f>
        <v>#VALUE!</v>
      </c>
      <c r="I256" s="21" t="e">
        <f>#VALUE!</f>
        <v>#VALUE!</v>
      </c>
      <c r="J256" s="26" t="e">
        <f>#VALUE!</f>
        <v>#VALUE!</v>
      </c>
      <c r="K256" s="29" t="e">
        <f>#VALUE!</f>
        <v>#VALUE!</v>
      </c>
      <c r="L256" s="18" t="e">
        <f>#VALUE!</f>
        <v>#VALUE!</v>
      </c>
      <c r="M256" s="18" t="e">
        <f>#VALUE!</f>
        <v>#VALUE!</v>
      </c>
      <c r="N256" s="18" t="e">
        <f>#VALUE!</f>
        <v>#VALUE!</v>
      </c>
      <c r="O256" s="18" t="e">
        <f>#VALUE!</f>
        <v>#VALUE!</v>
      </c>
      <c r="P256" s="18" t="e">
        <f>#VALUE!</f>
        <v>#VALUE!</v>
      </c>
      <c r="Q256" s="18" t="e">
        <f>#VALUE!</f>
        <v>#VALUE!</v>
      </c>
      <c r="R256" s="18" t="e">
        <f>#VALUE!</f>
        <v>#VALUE!</v>
      </c>
      <c r="S256" s="18" t="e">
        <f>#VALUE!</f>
        <v>#VALUE!</v>
      </c>
      <c r="T256" s="19" t="e">
        <f>#VALUE!</f>
        <v>#VALUE!</v>
      </c>
      <c r="U256" s="19" t="e">
        <f>#VALUE!</f>
        <v>#VALUE!</v>
      </c>
      <c r="V256" s="19" t="e">
        <f>#VALUE!</f>
        <v>#VALUE!</v>
      </c>
      <c r="W256" s="18" t="e">
        <f>#VALUE!</f>
        <v>#VALUE!</v>
      </c>
      <c r="X256" s="19" t="e">
        <f>#VALUE!</f>
        <v>#VALUE!</v>
      </c>
      <c r="Y256" s="20" t="e">
        <f>#VALUE!</f>
        <v>#VALUE!</v>
      </c>
      <c r="Z256" s="19" t="e">
        <f>#VALUE!</f>
        <v>#VALUE!</v>
      </c>
      <c r="AA256" s="19" t="e">
        <f>#VALUE!</f>
        <v>#VALUE!</v>
      </c>
      <c r="AB256" s="16" t="e">
        <f>#VALUE!</f>
        <v>#VALUE!</v>
      </c>
      <c r="AC256" s="16" t="e">
        <f>#VALUE!</f>
        <v>#VALUE!</v>
      </c>
      <c r="AD256" s="17"/>
    </row>
    <row r="257" spans="1:30">
      <c r="A257" s="28">
        <v>157</v>
      </c>
      <c r="B257" s="26" t="e">
        <f>#VALUE!</f>
        <v>#VALUE!</v>
      </c>
      <c r="C257" s="19" t="e">
        <f>#VALUE!</f>
        <v>#VALUE!</v>
      </c>
      <c r="D257" s="19" t="e">
        <f>#VALUE!</f>
        <v>#VALUE!</v>
      </c>
      <c r="E257" s="19" t="e">
        <f>#VALUE!</f>
        <v>#VALUE!</v>
      </c>
      <c r="F257" s="19" t="e">
        <f>#VALUE!</f>
        <v>#VALUE!</v>
      </c>
      <c r="G257" s="19" t="e">
        <f>#VALUE!</f>
        <v>#VALUE!</v>
      </c>
      <c r="H257" s="19" t="e">
        <f>#VALUE!</f>
        <v>#VALUE!</v>
      </c>
      <c r="I257" s="21" t="e">
        <f>#VALUE!</f>
        <v>#VALUE!</v>
      </c>
      <c r="J257" s="26" t="e">
        <f>#VALUE!</f>
        <v>#VALUE!</v>
      </c>
      <c r="K257" s="29" t="e">
        <f>#VALUE!</f>
        <v>#VALUE!</v>
      </c>
      <c r="L257" s="18" t="e">
        <f>#VALUE!</f>
        <v>#VALUE!</v>
      </c>
      <c r="M257" s="18" t="e">
        <f>#VALUE!</f>
        <v>#VALUE!</v>
      </c>
      <c r="N257" s="18" t="e">
        <f>#VALUE!</f>
        <v>#VALUE!</v>
      </c>
      <c r="O257" s="18" t="e">
        <f>#VALUE!</f>
        <v>#VALUE!</v>
      </c>
      <c r="P257" s="18" t="e">
        <f>#VALUE!</f>
        <v>#VALUE!</v>
      </c>
      <c r="Q257" s="18" t="e">
        <f>#VALUE!</f>
        <v>#VALUE!</v>
      </c>
      <c r="R257" s="18" t="e">
        <f>#VALUE!</f>
        <v>#VALUE!</v>
      </c>
      <c r="S257" s="18" t="e">
        <f>#VALUE!</f>
        <v>#VALUE!</v>
      </c>
      <c r="T257" s="19" t="e">
        <f>#VALUE!</f>
        <v>#VALUE!</v>
      </c>
      <c r="U257" s="19" t="e">
        <f>#VALUE!</f>
        <v>#VALUE!</v>
      </c>
      <c r="V257" s="19" t="e">
        <f>#VALUE!</f>
        <v>#VALUE!</v>
      </c>
      <c r="W257" s="18" t="e">
        <f>#VALUE!</f>
        <v>#VALUE!</v>
      </c>
      <c r="X257" s="19" t="e">
        <f>#VALUE!</f>
        <v>#VALUE!</v>
      </c>
      <c r="Y257" s="20" t="e">
        <f>#VALUE!</f>
        <v>#VALUE!</v>
      </c>
      <c r="Z257" s="19" t="e">
        <f>#VALUE!</f>
        <v>#VALUE!</v>
      </c>
      <c r="AA257" s="19" t="e">
        <f>#VALUE!</f>
        <v>#VALUE!</v>
      </c>
      <c r="AB257" s="16" t="e">
        <f>#VALUE!</f>
        <v>#VALUE!</v>
      </c>
      <c r="AC257" s="16" t="e">
        <f>#VALUE!</f>
        <v>#VALUE!</v>
      </c>
      <c r="AD257" s="17"/>
    </row>
    <row r="258" spans="1:30">
      <c r="A258" s="28">
        <v>158</v>
      </c>
      <c r="B258" s="26" t="e">
        <f>#VALUE!</f>
        <v>#VALUE!</v>
      </c>
      <c r="C258" s="19" t="e">
        <f>#VALUE!</f>
        <v>#VALUE!</v>
      </c>
      <c r="D258" s="19" t="e">
        <f>#VALUE!</f>
        <v>#VALUE!</v>
      </c>
      <c r="E258" s="19" t="e">
        <f>#VALUE!</f>
        <v>#VALUE!</v>
      </c>
      <c r="F258" s="19" t="e">
        <f>#VALUE!</f>
        <v>#VALUE!</v>
      </c>
      <c r="G258" s="19" t="e">
        <f>#VALUE!</f>
        <v>#VALUE!</v>
      </c>
      <c r="H258" s="19" t="e">
        <f>#VALUE!</f>
        <v>#VALUE!</v>
      </c>
      <c r="I258" s="21" t="e">
        <f>#VALUE!</f>
        <v>#VALUE!</v>
      </c>
      <c r="J258" s="26" t="e">
        <f>#VALUE!</f>
        <v>#VALUE!</v>
      </c>
      <c r="K258" s="29" t="e">
        <f>#VALUE!</f>
        <v>#VALUE!</v>
      </c>
      <c r="L258" s="18" t="e">
        <f>#VALUE!</f>
        <v>#VALUE!</v>
      </c>
      <c r="M258" s="18" t="e">
        <f>#VALUE!</f>
        <v>#VALUE!</v>
      </c>
      <c r="N258" s="18" t="e">
        <f>#VALUE!</f>
        <v>#VALUE!</v>
      </c>
      <c r="O258" s="18" t="e">
        <f>#VALUE!</f>
        <v>#VALUE!</v>
      </c>
      <c r="P258" s="18" t="e">
        <f>#VALUE!</f>
        <v>#VALUE!</v>
      </c>
      <c r="Q258" s="18" t="e">
        <f>#VALUE!</f>
        <v>#VALUE!</v>
      </c>
      <c r="R258" s="18" t="e">
        <f>#VALUE!</f>
        <v>#VALUE!</v>
      </c>
      <c r="S258" s="18" t="e">
        <f>#VALUE!</f>
        <v>#VALUE!</v>
      </c>
      <c r="T258" s="19" t="e">
        <f>#VALUE!</f>
        <v>#VALUE!</v>
      </c>
      <c r="U258" s="19" t="e">
        <f>#VALUE!</f>
        <v>#VALUE!</v>
      </c>
      <c r="V258" s="19" t="e">
        <f>#VALUE!</f>
        <v>#VALUE!</v>
      </c>
      <c r="W258" s="18" t="e">
        <f>#VALUE!</f>
        <v>#VALUE!</v>
      </c>
      <c r="X258" s="19" t="e">
        <f>#VALUE!</f>
        <v>#VALUE!</v>
      </c>
      <c r="Y258" s="20" t="e">
        <f>#VALUE!</f>
        <v>#VALUE!</v>
      </c>
      <c r="Z258" s="19" t="e">
        <f>#VALUE!</f>
        <v>#VALUE!</v>
      </c>
      <c r="AA258" s="19" t="e">
        <f>#VALUE!</f>
        <v>#VALUE!</v>
      </c>
      <c r="AB258" s="16" t="e">
        <f>#VALUE!</f>
        <v>#VALUE!</v>
      </c>
      <c r="AC258" s="16" t="e">
        <f>#VALUE!</f>
        <v>#VALUE!</v>
      </c>
      <c r="AD258" s="17"/>
    </row>
    <row r="259" spans="1:30">
      <c r="A259" s="28">
        <v>159</v>
      </c>
      <c r="B259" s="26" t="e">
        <f>#VALUE!</f>
        <v>#VALUE!</v>
      </c>
      <c r="C259" s="19" t="e">
        <f>#VALUE!</f>
        <v>#VALUE!</v>
      </c>
      <c r="D259" s="19" t="e">
        <f>#VALUE!</f>
        <v>#VALUE!</v>
      </c>
      <c r="E259" s="19" t="e">
        <f>#VALUE!</f>
        <v>#VALUE!</v>
      </c>
      <c r="F259" s="19" t="e">
        <f>#VALUE!</f>
        <v>#VALUE!</v>
      </c>
      <c r="G259" s="19" t="e">
        <f>#VALUE!</f>
        <v>#VALUE!</v>
      </c>
      <c r="H259" s="19" t="e">
        <f>#VALUE!</f>
        <v>#VALUE!</v>
      </c>
      <c r="I259" s="21" t="e">
        <f>#VALUE!</f>
        <v>#VALUE!</v>
      </c>
      <c r="J259" s="26" t="e">
        <f>#VALUE!</f>
        <v>#VALUE!</v>
      </c>
      <c r="K259" s="29" t="e">
        <f>#VALUE!</f>
        <v>#VALUE!</v>
      </c>
      <c r="L259" s="18" t="e">
        <f>#VALUE!</f>
        <v>#VALUE!</v>
      </c>
      <c r="M259" s="18" t="e">
        <f>#VALUE!</f>
        <v>#VALUE!</v>
      </c>
      <c r="N259" s="18" t="e">
        <f>#VALUE!</f>
        <v>#VALUE!</v>
      </c>
      <c r="O259" s="18" t="e">
        <f>#VALUE!</f>
        <v>#VALUE!</v>
      </c>
      <c r="P259" s="18" t="e">
        <f>#VALUE!</f>
        <v>#VALUE!</v>
      </c>
      <c r="Q259" s="18" t="e">
        <f>#VALUE!</f>
        <v>#VALUE!</v>
      </c>
      <c r="R259" s="18" t="e">
        <f>#VALUE!</f>
        <v>#VALUE!</v>
      </c>
      <c r="S259" s="18" t="e">
        <f>#VALUE!</f>
        <v>#VALUE!</v>
      </c>
      <c r="T259" s="19" t="e">
        <f>#VALUE!</f>
        <v>#VALUE!</v>
      </c>
      <c r="U259" s="19" t="e">
        <f>#VALUE!</f>
        <v>#VALUE!</v>
      </c>
      <c r="V259" s="19" t="e">
        <f>#VALUE!</f>
        <v>#VALUE!</v>
      </c>
      <c r="W259" s="18" t="e">
        <f>#VALUE!</f>
        <v>#VALUE!</v>
      </c>
      <c r="X259" s="19" t="e">
        <f>#VALUE!</f>
        <v>#VALUE!</v>
      </c>
      <c r="Y259" s="20" t="e">
        <f>#VALUE!</f>
        <v>#VALUE!</v>
      </c>
      <c r="Z259" s="19" t="e">
        <f>#VALUE!</f>
        <v>#VALUE!</v>
      </c>
      <c r="AA259" s="19" t="e">
        <f>#VALUE!</f>
        <v>#VALUE!</v>
      </c>
      <c r="AB259" s="16" t="e">
        <f>#VALUE!</f>
        <v>#VALUE!</v>
      </c>
      <c r="AC259" s="16" t="e">
        <f>#VALUE!</f>
        <v>#VALUE!</v>
      </c>
      <c r="AD259" s="17"/>
    </row>
    <row r="260" spans="1:30">
      <c r="A260" s="28">
        <v>160</v>
      </c>
      <c r="B260" s="26" t="e">
        <f>#VALUE!</f>
        <v>#VALUE!</v>
      </c>
      <c r="C260" s="19" t="e">
        <f>#VALUE!</f>
        <v>#VALUE!</v>
      </c>
      <c r="D260" s="19" t="e">
        <f>#VALUE!</f>
        <v>#VALUE!</v>
      </c>
      <c r="E260" s="19" t="e">
        <f>#VALUE!</f>
        <v>#VALUE!</v>
      </c>
      <c r="F260" s="19" t="e">
        <f>#VALUE!</f>
        <v>#VALUE!</v>
      </c>
      <c r="G260" s="19" t="e">
        <f>#VALUE!</f>
        <v>#VALUE!</v>
      </c>
      <c r="H260" s="19" t="e">
        <f>#VALUE!</f>
        <v>#VALUE!</v>
      </c>
      <c r="I260" s="21" t="e">
        <f>#VALUE!</f>
        <v>#VALUE!</v>
      </c>
      <c r="J260" s="26" t="e">
        <f>#VALUE!</f>
        <v>#VALUE!</v>
      </c>
      <c r="K260" s="29" t="e">
        <f>#VALUE!</f>
        <v>#VALUE!</v>
      </c>
      <c r="L260" s="18" t="e">
        <f>#VALUE!</f>
        <v>#VALUE!</v>
      </c>
      <c r="M260" s="18" t="e">
        <f>#VALUE!</f>
        <v>#VALUE!</v>
      </c>
      <c r="N260" s="18" t="e">
        <f>#VALUE!</f>
        <v>#VALUE!</v>
      </c>
      <c r="O260" s="18" t="e">
        <f>#VALUE!</f>
        <v>#VALUE!</v>
      </c>
      <c r="P260" s="18" t="e">
        <f>#VALUE!</f>
        <v>#VALUE!</v>
      </c>
      <c r="Q260" s="18" t="e">
        <f>#VALUE!</f>
        <v>#VALUE!</v>
      </c>
      <c r="R260" s="18" t="e">
        <f>#VALUE!</f>
        <v>#VALUE!</v>
      </c>
      <c r="S260" s="18" t="e">
        <f>#VALUE!</f>
        <v>#VALUE!</v>
      </c>
      <c r="T260" s="19" t="e">
        <f>#VALUE!</f>
        <v>#VALUE!</v>
      </c>
      <c r="U260" s="19" t="e">
        <f>#VALUE!</f>
        <v>#VALUE!</v>
      </c>
      <c r="V260" s="19" t="e">
        <f>#VALUE!</f>
        <v>#VALUE!</v>
      </c>
      <c r="W260" s="18" t="e">
        <f>#VALUE!</f>
        <v>#VALUE!</v>
      </c>
      <c r="X260" s="19" t="e">
        <f>#VALUE!</f>
        <v>#VALUE!</v>
      </c>
      <c r="Y260" s="20" t="e">
        <f>#VALUE!</f>
        <v>#VALUE!</v>
      </c>
      <c r="Z260" s="19" t="e">
        <f>#VALUE!</f>
        <v>#VALUE!</v>
      </c>
      <c r="AA260" s="19" t="e">
        <f>#VALUE!</f>
        <v>#VALUE!</v>
      </c>
      <c r="AB260" s="16" t="e">
        <f>#VALUE!</f>
        <v>#VALUE!</v>
      </c>
      <c r="AC260" s="16" t="e">
        <f>#VALUE!</f>
        <v>#VALUE!</v>
      </c>
      <c r="AD260" s="17"/>
    </row>
    <row r="261" spans="1:30">
      <c r="A261" s="28">
        <v>161</v>
      </c>
      <c r="B261" s="26" t="e">
        <f>#VALUE!</f>
        <v>#VALUE!</v>
      </c>
      <c r="C261" s="19" t="e">
        <f>#VALUE!</f>
        <v>#VALUE!</v>
      </c>
      <c r="D261" s="19" t="e">
        <f>#VALUE!</f>
        <v>#VALUE!</v>
      </c>
      <c r="E261" s="19" t="e">
        <f>#VALUE!</f>
        <v>#VALUE!</v>
      </c>
      <c r="F261" s="19" t="e">
        <f>#VALUE!</f>
        <v>#VALUE!</v>
      </c>
      <c r="G261" s="19" t="e">
        <f>#VALUE!</f>
        <v>#VALUE!</v>
      </c>
      <c r="H261" s="19" t="e">
        <f>#VALUE!</f>
        <v>#VALUE!</v>
      </c>
      <c r="I261" s="21" t="e">
        <f>#VALUE!</f>
        <v>#VALUE!</v>
      </c>
      <c r="J261" s="26" t="e">
        <f>#VALUE!</f>
        <v>#VALUE!</v>
      </c>
      <c r="K261" s="29" t="e">
        <f>#VALUE!</f>
        <v>#VALUE!</v>
      </c>
      <c r="L261" s="18" t="e">
        <f>#VALUE!</f>
        <v>#VALUE!</v>
      </c>
      <c r="M261" s="18" t="e">
        <f>#VALUE!</f>
        <v>#VALUE!</v>
      </c>
      <c r="N261" s="18" t="e">
        <f>#VALUE!</f>
        <v>#VALUE!</v>
      </c>
      <c r="O261" s="18" t="e">
        <f>#VALUE!</f>
        <v>#VALUE!</v>
      </c>
      <c r="P261" s="18" t="e">
        <f>#VALUE!</f>
        <v>#VALUE!</v>
      </c>
      <c r="Q261" s="18" t="e">
        <f>#VALUE!</f>
        <v>#VALUE!</v>
      </c>
      <c r="R261" s="18" t="e">
        <f>#VALUE!</f>
        <v>#VALUE!</v>
      </c>
      <c r="S261" s="18" t="e">
        <f>#VALUE!</f>
        <v>#VALUE!</v>
      </c>
      <c r="T261" s="19" t="e">
        <f>#VALUE!</f>
        <v>#VALUE!</v>
      </c>
      <c r="U261" s="19" t="e">
        <f>#VALUE!</f>
        <v>#VALUE!</v>
      </c>
      <c r="V261" s="19" t="e">
        <f>#VALUE!</f>
        <v>#VALUE!</v>
      </c>
      <c r="W261" s="18" t="e">
        <f>#VALUE!</f>
        <v>#VALUE!</v>
      </c>
      <c r="X261" s="19" t="e">
        <f>#VALUE!</f>
        <v>#VALUE!</v>
      </c>
      <c r="Y261" s="20" t="e">
        <f>#VALUE!</f>
        <v>#VALUE!</v>
      </c>
      <c r="Z261" s="19" t="e">
        <f>#VALUE!</f>
        <v>#VALUE!</v>
      </c>
      <c r="AA261" s="19" t="e">
        <f>#VALUE!</f>
        <v>#VALUE!</v>
      </c>
      <c r="AB261" s="16" t="e">
        <f>#VALUE!</f>
        <v>#VALUE!</v>
      </c>
      <c r="AC261" s="16" t="e">
        <f>#VALUE!</f>
        <v>#VALUE!</v>
      </c>
      <c r="AD261" s="17"/>
    </row>
    <row r="262" spans="1:30">
      <c r="A262" s="28">
        <v>162</v>
      </c>
      <c r="B262" s="26" t="e">
        <f>#VALUE!</f>
        <v>#VALUE!</v>
      </c>
      <c r="C262" s="19" t="e">
        <f>#VALUE!</f>
        <v>#VALUE!</v>
      </c>
      <c r="D262" s="19" t="e">
        <f>#VALUE!</f>
        <v>#VALUE!</v>
      </c>
      <c r="E262" s="19" t="e">
        <f>#VALUE!</f>
        <v>#VALUE!</v>
      </c>
      <c r="F262" s="19" t="e">
        <f>#VALUE!</f>
        <v>#VALUE!</v>
      </c>
      <c r="G262" s="19" t="e">
        <f>#VALUE!</f>
        <v>#VALUE!</v>
      </c>
      <c r="H262" s="19" t="e">
        <f>#VALUE!</f>
        <v>#VALUE!</v>
      </c>
      <c r="I262" s="21" t="e">
        <f>#VALUE!</f>
        <v>#VALUE!</v>
      </c>
      <c r="J262" s="26" t="e">
        <f>#VALUE!</f>
        <v>#VALUE!</v>
      </c>
      <c r="K262" s="29" t="e">
        <f>#VALUE!</f>
        <v>#VALUE!</v>
      </c>
      <c r="L262" s="18" t="e">
        <f>#VALUE!</f>
        <v>#VALUE!</v>
      </c>
      <c r="M262" s="18" t="e">
        <f>#VALUE!</f>
        <v>#VALUE!</v>
      </c>
      <c r="N262" s="18" t="e">
        <f>#VALUE!</f>
        <v>#VALUE!</v>
      </c>
      <c r="O262" s="18" t="e">
        <f>#VALUE!</f>
        <v>#VALUE!</v>
      </c>
      <c r="P262" s="18" t="e">
        <f>#VALUE!</f>
        <v>#VALUE!</v>
      </c>
      <c r="Q262" s="18" t="e">
        <f>#VALUE!</f>
        <v>#VALUE!</v>
      </c>
      <c r="R262" s="18" t="e">
        <f>#VALUE!</f>
        <v>#VALUE!</v>
      </c>
      <c r="S262" s="18" t="e">
        <f>#VALUE!</f>
        <v>#VALUE!</v>
      </c>
      <c r="T262" s="19" t="e">
        <f>#VALUE!</f>
        <v>#VALUE!</v>
      </c>
      <c r="U262" s="19" t="e">
        <f>#VALUE!</f>
        <v>#VALUE!</v>
      </c>
      <c r="V262" s="19" t="e">
        <f>#VALUE!</f>
        <v>#VALUE!</v>
      </c>
      <c r="W262" s="18" t="e">
        <f>#VALUE!</f>
        <v>#VALUE!</v>
      </c>
      <c r="X262" s="19" t="e">
        <f>#VALUE!</f>
        <v>#VALUE!</v>
      </c>
      <c r="Y262" s="20" t="e">
        <f>#VALUE!</f>
        <v>#VALUE!</v>
      </c>
      <c r="Z262" s="19" t="e">
        <f>#VALUE!</f>
        <v>#VALUE!</v>
      </c>
      <c r="AA262" s="19" t="e">
        <f>#VALUE!</f>
        <v>#VALUE!</v>
      </c>
      <c r="AB262" s="16" t="e">
        <f>#VALUE!</f>
        <v>#VALUE!</v>
      </c>
      <c r="AC262" s="16" t="e">
        <f>#VALUE!</f>
        <v>#VALUE!</v>
      </c>
      <c r="AD262" s="17"/>
    </row>
    <row r="263" spans="1:30">
      <c r="A263" s="28">
        <v>163</v>
      </c>
      <c r="B263" s="26" t="e">
        <f>#VALUE!</f>
        <v>#VALUE!</v>
      </c>
      <c r="C263" s="19" t="e">
        <f>#VALUE!</f>
        <v>#VALUE!</v>
      </c>
      <c r="D263" s="19" t="e">
        <f>#VALUE!</f>
        <v>#VALUE!</v>
      </c>
      <c r="E263" s="19" t="e">
        <f>#VALUE!</f>
        <v>#VALUE!</v>
      </c>
      <c r="F263" s="19" t="e">
        <f>#VALUE!</f>
        <v>#VALUE!</v>
      </c>
      <c r="G263" s="19" t="e">
        <f>#VALUE!</f>
        <v>#VALUE!</v>
      </c>
      <c r="H263" s="19" t="e">
        <f>#VALUE!</f>
        <v>#VALUE!</v>
      </c>
      <c r="I263" s="21" t="e">
        <f>#VALUE!</f>
        <v>#VALUE!</v>
      </c>
      <c r="J263" s="26" t="e">
        <f>#VALUE!</f>
        <v>#VALUE!</v>
      </c>
      <c r="K263" s="29" t="e">
        <f>#VALUE!</f>
        <v>#VALUE!</v>
      </c>
      <c r="L263" s="18" t="e">
        <f>#VALUE!</f>
        <v>#VALUE!</v>
      </c>
      <c r="M263" s="18" t="e">
        <f>#VALUE!</f>
        <v>#VALUE!</v>
      </c>
      <c r="N263" s="18" t="e">
        <f>#VALUE!</f>
        <v>#VALUE!</v>
      </c>
      <c r="O263" s="18" t="e">
        <f>#VALUE!</f>
        <v>#VALUE!</v>
      </c>
      <c r="P263" s="18" t="e">
        <f>#VALUE!</f>
        <v>#VALUE!</v>
      </c>
      <c r="Q263" s="18" t="e">
        <f>#VALUE!</f>
        <v>#VALUE!</v>
      </c>
      <c r="R263" s="18" t="e">
        <f>#VALUE!</f>
        <v>#VALUE!</v>
      </c>
      <c r="S263" s="18" t="e">
        <f>#VALUE!</f>
        <v>#VALUE!</v>
      </c>
      <c r="T263" s="19" t="e">
        <f>#VALUE!</f>
        <v>#VALUE!</v>
      </c>
      <c r="U263" s="19" t="e">
        <f>#VALUE!</f>
        <v>#VALUE!</v>
      </c>
      <c r="V263" s="19" t="e">
        <f>#VALUE!</f>
        <v>#VALUE!</v>
      </c>
      <c r="W263" s="18" t="e">
        <f>#VALUE!</f>
        <v>#VALUE!</v>
      </c>
      <c r="X263" s="19" t="e">
        <f>#VALUE!</f>
        <v>#VALUE!</v>
      </c>
      <c r="Y263" s="20" t="e">
        <f>#VALUE!</f>
        <v>#VALUE!</v>
      </c>
      <c r="Z263" s="19" t="e">
        <f>#VALUE!</f>
        <v>#VALUE!</v>
      </c>
      <c r="AA263" s="19" t="e">
        <f>#VALUE!</f>
        <v>#VALUE!</v>
      </c>
      <c r="AB263" s="16" t="e">
        <f>#VALUE!</f>
        <v>#VALUE!</v>
      </c>
      <c r="AC263" s="16" t="e">
        <f>#VALUE!</f>
        <v>#VALUE!</v>
      </c>
      <c r="AD263" s="17"/>
    </row>
    <row r="264" spans="1:30">
      <c r="A264" s="28">
        <v>164</v>
      </c>
      <c r="B264" s="26" t="e">
        <f>#VALUE!</f>
        <v>#VALUE!</v>
      </c>
      <c r="C264" s="19" t="e">
        <f>#VALUE!</f>
        <v>#VALUE!</v>
      </c>
      <c r="D264" s="19" t="e">
        <f>#VALUE!</f>
        <v>#VALUE!</v>
      </c>
      <c r="E264" s="19" t="e">
        <f>#VALUE!</f>
        <v>#VALUE!</v>
      </c>
      <c r="F264" s="19" t="e">
        <f>#VALUE!</f>
        <v>#VALUE!</v>
      </c>
      <c r="G264" s="19" t="e">
        <f>#VALUE!</f>
        <v>#VALUE!</v>
      </c>
      <c r="H264" s="19" t="e">
        <f>#VALUE!</f>
        <v>#VALUE!</v>
      </c>
      <c r="I264" s="21" t="e">
        <f>#VALUE!</f>
        <v>#VALUE!</v>
      </c>
      <c r="J264" s="26" t="e">
        <f>#VALUE!</f>
        <v>#VALUE!</v>
      </c>
      <c r="K264" s="29" t="e">
        <f>#VALUE!</f>
        <v>#VALUE!</v>
      </c>
      <c r="L264" s="18" t="e">
        <f>#VALUE!</f>
        <v>#VALUE!</v>
      </c>
      <c r="M264" s="18" t="e">
        <f>#VALUE!</f>
        <v>#VALUE!</v>
      </c>
      <c r="N264" s="18" t="e">
        <f>#VALUE!</f>
        <v>#VALUE!</v>
      </c>
      <c r="O264" s="18" t="e">
        <f>#VALUE!</f>
        <v>#VALUE!</v>
      </c>
      <c r="P264" s="18" t="e">
        <f>#VALUE!</f>
        <v>#VALUE!</v>
      </c>
      <c r="Q264" s="18" t="e">
        <f>#VALUE!</f>
        <v>#VALUE!</v>
      </c>
      <c r="R264" s="18" t="e">
        <f>#VALUE!</f>
        <v>#VALUE!</v>
      </c>
      <c r="S264" s="18" t="e">
        <f>#VALUE!</f>
        <v>#VALUE!</v>
      </c>
      <c r="T264" s="19" t="e">
        <f>#VALUE!</f>
        <v>#VALUE!</v>
      </c>
      <c r="U264" s="19" t="e">
        <f>#VALUE!</f>
        <v>#VALUE!</v>
      </c>
      <c r="V264" s="19" t="e">
        <f>#VALUE!</f>
        <v>#VALUE!</v>
      </c>
      <c r="W264" s="18" t="e">
        <f>#VALUE!</f>
        <v>#VALUE!</v>
      </c>
      <c r="X264" s="19" t="e">
        <f>#VALUE!</f>
        <v>#VALUE!</v>
      </c>
      <c r="Y264" s="20" t="e">
        <f>#VALUE!</f>
        <v>#VALUE!</v>
      </c>
      <c r="Z264" s="19" t="e">
        <f>#VALUE!</f>
        <v>#VALUE!</v>
      </c>
      <c r="AA264" s="19" t="e">
        <f>#VALUE!</f>
        <v>#VALUE!</v>
      </c>
      <c r="AB264" s="16" t="e">
        <f>#VALUE!</f>
        <v>#VALUE!</v>
      </c>
      <c r="AC264" s="16" t="e">
        <f>#VALUE!</f>
        <v>#VALUE!</v>
      </c>
      <c r="AD264" s="17"/>
    </row>
    <row r="265" spans="1:30">
      <c r="A265" s="28">
        <v>165</v>
      </c>
      <c r="B265" s="26" t="e">
        <f>#VALUE!</f>
        <v>#VALUE!</v>
      </c>
      <c r="C265" s="19" t="e">
        <f>#VALUE!</f>
        <v>#VALUE!</v>
      </c>
      <c r="D265" s="19" t="e">
        <f>#VALUE!</f>
        <v>#VALUE!</v>
      </c>
      <c r="E265" s="19" t="e">
        <f>#VALUE!</f>
        <v>#VALUE!</v>
      </c>
      <c r="F265" s="19" t="e">
        <f>#VALUE!</f>
        <v>#VALUE!</v>
      </c>
      <c r="G265" s="19" t="e">
        <f>#VALUE!</f>
        <v>#VALUE!</v>
      </c>
      <c r="H265" s="19" t="e">
        <f>#VALUE!</f>
        <v>#VALUE!</v>
      </c>
      <c r="I265" s="21" t="e">
        <f>#VALUE!</f>
        <v>#VALUE!</v>
      </c>
      <c r="J265" s="26" t="e">
        <f>#VALUE!</f>
        <v>#VALUE!</v>
      </c>
      <c r="K265" s="29" t="e">
        <f>#VALUE!</f>
        <v>#VALUE!</v>
      </c>
      <c r="L265" s="18" t="e">
        <f>#VALUE!</f>
        <v>#VALUE!</v>
      </c>
      <c r="M265" s="18" t="e">
        <f>#VALUE!</f>
        <v>#VALUE!</v>
      </c>
      <c r="N265" s="18" t="e">
        <f>#VALUE!</f>
        <v>#VALUE!</v>
      </c>
      <c r="O265" s="18" t="e">
        <f>#VALUE!</f>
        <v>#VALUE!</v>
      </c>
      <c r="P265" s="18" t="e">
        <f>#VALUE!</f>
        <v>#VALUE!</v>
      </c>
      <c r="Q265" s="18" t="e">
        <f>#VALUE!</f>
        <v>#VALUE!</v>
      </c>
      <c r="R265" s="18" t="e">
        <f>#VALUE!</f>
        <v>#VALUE!</v>
      </c>
      <c r="S265" s="18" t="e">
        <f>#VALUE!</f>
        <v>#VALUE!</v>
      </c>
      <c r="T265" s="19" t="e">
        <f>#VALUE!</f>
        <v>#VALUE!</v>
      </c>
      <c r="U265" s="19" t="e">
        <f>#VALUE!</f>
        <v>#VALUE!</v>
      </c>
      <c r="V265" s="19" t="e">
        <f>#VALUE!</f>
        <v>#VALUE!</v>
      </c>
      <c r="W265" s="18" t="e">
        <f>#VALUE!</f>
        <v>#VALUE!</v>
      </c>
      <c r="X265" s="19" t="e">
        <f>#VALUE!</f>
        <v>#VALUE!</v>
      </c>
      <c r="Y265" s="20" t="e">
        <f>#VALUE!</f>
        <v>#VALUE!</v>
      </c>
      <c r="Z265" s="19" t="e">
        <f>#VALUE!</f>
        <v>#VALUE!</v>
      </c>
      <c r="AA265" s="19" t="e">
        <f>#VALUE!</f>
        <v>#VALUE!</v>
      </c>
      <c r="AB265" s="16" t="e">
        <f>#VALUE!</f>
        <v>#VALUE!</v>
      </c>
      <c r="AC265" s="16" t="e">
        <f>#VALUE!</f>
        <v>#VALUE!</v>
      </c>
      <c r="AD265" s="17"/>
    </row>
    <row r="266" spans="1:30">
      <c r="A266" s="28">
        <v>166</v>
      </c>
      <c r="B266" s="26" t="e">
        <f>#VALUE!</f>
        <v>#VALUE!</v>
      </c>
      <c r="C266" s="19" t="e">
        <f>#VALUE!</f>
        <v>#VALUE!</v>
      </c>
      <c r="D266" s="19" t="e">
        <f>#VALUE!</f>
        <v>#VALUE!</v>
      </c>
      <c r="E266" s="19" t="e">
        <f>#VALUE!</f>
        <v>#VALUE!</v>
      </c>
      <c r="F266" s="19" t="e">
        <f>#VALUE!</f>
        <v>#VALUE!</v>
      </c>
      <c r="G266" s="19" t="e">
        <f>#VALUE!</f>
        <v>#VALUE!</v>
      </c>
      <c r="H266" s="19" t="e">
        <f>#VALUE!</f>
        <v>#VALUE!</v>
      </c>
      <c r="I266" s="21" t="e">
        <f>#VALUE!</f>
        <v>#VALUE!</v>
      </c>
      <c r="J266" s="26" t="e">
        <f>#VALUE!</f>
        <v>#VALUE!</v>
      </c>
      <c r="K266" s="29" t="e">
        <f>#VALUE!</f>
        <v>#VALUE!</v>
      </c>
      <c r="L266" s="18" t="e">
        <f>#VALUE!</f>
        <v>#VALUE!</v>
      </c>
      <c r="M266" s="18" t="e">
        <f>#VALUE!</f>
        <v>#VALUE!</v>
      </c>
      <c r="N266" s="18" t="e">
        <f>#VALUE!</f>
        <v>#VALUE!</v>
      </c>
      <c r="O266" s="18" t="e">
        <f>#VALUE!</f>
        <v>#VALUE!</v>
      </c>
      <c r="P266" s="18" t="e">
        <f>#VALUE!</f>
        <v>#VALUE!</v>
      </c>
      <c r="Q266" s="18" t="e">
        <f>#VALUE!</f>
        <v>#VALUE!</v>
      </c>
      <c r="R266" s="18" t="e">
        <f>#VALUE!</f>
        <v>#VALUE!</v>
      </c>
      <c r="S266" s="18" t="e">
        <f>#VALUE!</f>
        <v>#VALUE!</v>
      </c>
      <c r="T266" s="19" t="e">
        <f>#VALUE!</f>
        <v>#VALUE!</v>
      </c>
      <c r="U266" s="19" t="e">
        <f>#VALUE!</f>
        <v>#VALUE!</v>
      </c>
      <c r="V266" s="19" t="e">
        <f>#VALUE!</f>
        <v>#VALUE!</v>
      </c>
      <c r="W266" s="18" t="e">
        <f>#VALUE!</f>
        <v>#VALUE!</v>
      </c>
      <c r="X266" s="19" t="e">
        <f>#VALUE!</f>
        <v>#VALUE!</v>
      </c>
      <c r="Y266" s="20" t="e">
        <f>#VALUE!</f>
        <v>#VALUE!</v>
      </c>
      <c r="Z266" s="19" t="e">
        <f>#VALUE!</f>
        <v>#VALUE!</v>
      </c>
      <c r="AA266" s="19" t="e">
        <f>#VALUE!</f>
        <v>#VALUE!</v>
      </c>
      <c r="AB266" s="16" t="e">
        <f>#VALUE!</f>
        <v>#VALUE!</v>
      </c>
      <c r="AC266" s="16" t="e">
        <f>#VALUE!</f>
        <v>#VALUE!</v>
      </c>
      <c r="AD266" s="17"/>
    </row>
    <row r="267" spans="1:30">
      <c r="A267" s="28">
        <v>167</v>
      </c>
      <c r="B267" s="26" t="e">
        <f>#VALUE!</f>
        <v>#VALUE!</v>
      </c>
      <c r="C267" s="19" t="e">
        <f>#VALUE!</f>
        <v>#VALUE!</v>
      </c>
      <c r="D267" s="19" t="e">
        <f>#VALUE!</f>
        <v>#VALUE!</v>
      </c>
      <c r="E267" s="19" t="e">
        <f>#VALUE!</f>
        <v>#VALUE!</v>
      </c>
      <c r="F267" s="19" t="e">
        <f>#VALUE!</f>
        <v>#VALUE!</v>
      </c>
      <c r="G267" s="19" t="e">
        <f>#VALUE!</f>
        <v>#VALUE!</v>
      </c>
      <c r="H267" s="19" t="e">
        <f>#VALUE!</f>
        <v>#VALUE!</v>
      </c>
      <c r="I267" s="21" t="e">
        <f>#VALUE!</f>
        <v>#VALUE!</v>
      </c>
      <c r="J267" s="26" t="e">
        <f>#VALUE!</f>
        <v>#VALUE!</v>
      </c>
      <c r="K267" s="29" t="e">
        <f>#VALUE!</f>
        <v>#VALUE!</v>
      </c>
      <c r="L267" s="18" t="e">
        <f>#VALUE!</f>
        <v>#VALUE!</v>
      </c>
      <c r="M267" s="18" t="e">
        <f>#VALUE!</f>
        <v>#VALUE!</v>
      </c>
      <c r="N267" s="18" t="e">
        <f>#VALUE!</f>
        <v>#VALUE!</v>
      </c>
      <c r="O267" s="18" t="e">
        <f>#VALUE!</f>
        <v>#VALUE!</v>
      </c>
      <c r="P267" s="18" t="e">
        <f>#VALUE!</f>
        <v>#VALUE!</v>
      </c>
      <c r="Q267" s="18" t="e">
        <f>#VALUE!</f>
        <v>#VALUE!</v>
      </c>
      <c r="R267" s="18" t="e">
        <f>#VALUE!</f>
        <v>#VALUE!</v>
      </c>
      <c r="S267" s="18" t="e">
        <f>#VALUE!</f>
        <v>#VALUE!</v>
      </c>
      <c r="T267" s="19" t="e">
        <f>#VALUE!</f>
        <v>#VALUE!</v>
      </c>
      <c r="U267" s="19" t="e">
        <f>#VALUE!</f>
        <v>#VALUE!</v>
      </c>
      <c r="V267" s="19" t="e">
        <f>#VALUE!</f>
        <v>#VALUE!</v>
      </c>
      <c r="W267" s="18" t="e">
        <f>#VALUE!</f>
        <v>#VALUE!</v>
      </c>
      <c r="X267" s="19" t="e">
        <f>#VALUE!</f>
        <v>#VALUE!</v>
      </c>
      <c r="Y267" s="20" t="e">
        <f>#VALUE!</f>
        <v>#VALUE!</v>
      </c>
      <c r="Z267" s="19" t="e">
        <f>#VALUE!</f>
        <v>#VALUE!</v>
      </c>
      <c r="AA267" s="19" t="e">
        <f>#VALUE!</f>
        <v>#VALUE!</v>
      </c>
      <c r="AB267" s="16" t="e">
        <f>#VALUE!</f>
        <v>#VALUE!</v>
      </c>
      <c r="AC267" s="16" t="e">
        <f>#VALUE!</f>
        <v>#VALUE!</v>
      </c>
      <c r="AD267" s="17"/>
    </row>
    <row r="268" spans="1:30">
      <c r="A268" s="28">
        <v>168</v>
      </c>
      <c r="B268" s="26" t="e">
        <f>#VALUE!</f>
        <v>#VALUE!</v>
      </c>
      <c r="C268" s="19" t="e">
        <f>#VALUE!</f>
        <v>#VALUE!</v>
      </c>
      <c r="D268" s="19" t="e">
        <f>#VALUE!</f>
        <v>#VALUE!</v>
      </c>
      <c r="E268" s="19" t="e">
        <f>#VALUE!</f>
        <v>#VALUE!</v>
      </c>
      <c r="F268" s="19" t="e">
        <f>#VALUE!</f>
        <v>#VALUE!</v>
      </c>
      <c r="G268" s="19" t="e">
        <f>#VALUE!</f>
        <v>#VALUE!</v>
      </c>
      <c r="H268" s="19" t="e">
        <f>#VALUE!</f>
        <v>#VALUE!</v>
      </c>
      <c r="I268" s="21" t="e">
        <f>#VALUE!</f>
        <v>#VALUE!</v>
      </c>
      <c r="J268" s="26" t="e">
        <f>#VALUE!</f>
        <v>#VALUE!</v>
      </c>
      <c r="K268" s="29" t="e">
        <f>#VALUE!</f>
        <v>#VALUE!</v>
      </c>
      <c r="L268" s="18" t="e">
        <f>#VALUE!</f>
        <v>#VALUE!</v>
      </c>
      <c r="M268" s="18" t="e">
        <f>#VALUE!</f>
        <v>#VALUE!</v>
      </c>
      <c r="N268" s="18" t="e">
        <f>#VALUE!</f>
        <v>#VALUE!</v>
      </c>
      <c r="O268" s="18" t="e">
        <f>#VALUE!</f>
        <v>#VALUE!</v>
      </c>
      <c r="P268" s="18" t="e">
        <f>#VALUE!</f>
        <v>#VALUE!</v>
      </c>
      <c r="Q268" s="18" t="e">
        <f>#VALUE!</f>
        <v>#VALUE!</v>
      </c>
      <c r="R268" s="18" t="e">
        <f>#VALUE!</f>
        <v>#VALUE!</v>
      </c>
      <c r="S268" s="18" t="e">
        <f>#VALUE!</f>
        <v>#VALUE!</v>
      </c>
      <c r="T268" s="19" t="e">
        <f>#VALUE!</f>
        <v>#VALUE!</v>
      </c>
      <c r="U268" s="19" t="e">
        <f>#VALUE!</f>
        <v>#VALUE!</v>
      </c>
      <c r="V268" s="19" t="e">
        <f>#VALUE!</f>
        <v>#VALUE!</v>
      </c>
      <c r="W268" s="18" t="e">
        <f>#VALUE!</f>
        <v>#VALUE!</v>
      </c>
      <c r="X268" s="19" t="e">
        <f>#VALUE!</f>
        <v>#VALUE!</v>
      </c>
      <c r="Y268" s="20" t="e">
        <f>#VALUE!</f>
        <v>#VALUE!</v>
      </c>
      <c r="Z268" s="19" t="e">
        <f>#VALUE!</f>
        <v>#VALUE!</v>
      </c>
      <c r="AA268" s="19" t="e">
        <f>#VALUE!</f>
        <v>#VALUE!</v>
      </c>
      <c r="AB268" s="16" t="e">
        <f>#VALUE!</f>
        <v>#VALUE!</v>
      </c>
      <c r="AC268" s="16" t="e">
        <f>#VALUE!</f>
        <v>#VALUE!</v>
      </c>
      <c r="AD268" s="17"/>
    </row>
    <row r="269" spans="1:30">
      <c r="A269" s="28">
        <v>169</v>
      </c>
      <c r="B269" s="26" t="e">
        <f>#VALUE!</f>
        <v>#VALUE!</v>
      </c>
      <c r="C269" s="19" t="e">
        <f>#VALUE!</f>
        <v>#VALUE!</v>
      </c>
      <c r="D269" s="19" t="e">
        <f>#VALUE!</f>
        <v>#VALUE!</v>
      </c>
      <c r="E269" s="19" t="e">
        <f>#VALUE!</f>
        <v>#VALUE!</v>
      </c>
      <c r="F269" s="19" t="e">
        <f>#VALUE!</f>
        <v>#VALUE!</v>
      </c>
      <c r="G269" s="19" t="e">
        <f>#VALUE!</f>
        <v>#VALUE!</v>
      </c>
      <c r="H269" s="19" t="e">
        <f>#VALUE!</f>
        <v>#VALUE!</v>
      </c>
      <c r="I269" s="21" t="e">
        <f>#VALUE!</f>
        <v>#VALUE!</v>
      </c>
      <c r="J269" s="26" t="e">
        <f>#VALUE!</f>
        <v>#VALUE!</v>
      </c>
      <c r="K269" s="29" t="e">
        <f>#VALUE!</f>
        <v>#VALUE!</v>
      </c>
      <c r="L269" s="18" t="e">
        <f>#VALUE!</f>
        <v>#VALUE!</v>
      </c>
      <c r="M269" s="18" t="e">
        <f>#VALUE!</f>
        <v>#VALUE!</v>
      </c>
      <c r="N269" s="18" t="e">
        <f>#VALUE!</f>
        <v>#VALUE!</v>
      </c>
      <c r="O269" s="18" t="e">
        <f>#VALUE!</f>
        <v>#VALUE!</v>
      </c>
      <c r="P269" s="18" t="e">
        <f>#VALUE!</f>
        <v>#VALUE!</v>
      </c>
      <c r="Q269" s="18" t="e">
        <f>#VALUE!</f>
        <v>#VALUE!</v>
      </c>
      <c r="R269" s="18" t="e">
        <f>#VALUE!</f>
        <v>#VALUE!</v>
      </c>
      <c r="S269" s="18" t="e">
        <f>#VALUE!</f>
        <v>#VALUE!</v>
      </c>
      <c r="T269" s="19" t="e">
        <f>#VALUE!</f>
        <v>#VALUE!</v>
      </c>
      <c r="U269" s="19" t="e">
        <f>#VALUE!</f>
        <v>#VALUE!</v>
      </c>
      <c r="V269" s="19" t="e">
        <f>#VALUE!</f>
        <v>#VALUE!</v>
      </c>
      <c r="W269" s="18" t="e">
        <f>#VALUE!</f>
        <v>#VALUE!</v>
      </c>
      <c r="X269" s="19" t="e">
        <f>#VALUE!</f>
        <v>#VALUE!</v>
      </c>
      <c r="Y269" s="20" t="e">
        <f>#VALUE!</f>
        <v>#VALUE!</v>
      </c>
      <c r="Z269" s="19" t="e">
        <f>#VALUE!</f>
        <v>#VALUE!</v>
      </c>
      <c r="AA269" s="19" t="e">
        <f>#VALUE!</f>
        <v>#VALUE!</v>
      </c>
      <c r="AB269" s="16" t="e">
        <f>#VALUE!</f>
        <v>#VALUE!</v>
      </c>
      <c r="AC269" s="16" t="e">
        <f>#VALUE!</f>
        <v>#VALUE!</v>
      </c>
      <c r="AD269" s="17"/>
    </row>
    <row r="270" spans="1:30">
      <c r="A270" s="28">
        <v>170</v>
      </c>
      <c r="B270" s="26" t="e">
        <f>#VALUE!</f>
        <v>#VALUE!</v>
      </c>
      <c r="C270" s="19" t="e">
        <f>#VALUE!</f>
        <v>#VALUE!</v>
      </c>
      <c r="D270" s="19" t="e">
        <f>#VALUE!</f>
        <v>#VALUE!</v>
      </c>
      <c r="E270" s="19" t="e">
        <f>#VALUE!</f>
        <v>#VALUE!</v>
      </c>
      <c r="F270" s="19" t="e">
        <f>#VALUE!</f>
        <v>#VALUE!</v>
      </c>
      <c r="G270" s="19" t="e">
        <f>#VALUE!</f>
        <v>#VALUE!</v>
      </c>
      <c r="H270" s="19" t="e">
        <f>#VALUE!</f>
        <v>#VALUE!</v>
      </c>
      <c r="I270" s="21" t="e">
        <f>#VALUE!</f>
        <v>#VALUE!</v>
      </c>
      <c r="J270" s="26" t="e">
        <f>#VALUE!</f>
        <v>#VALUE!</v>
      </c>
      <c r="K270" s="29" t="e">
        <f>#VALUE!</f>
        <v>#VALUE!</v>
      </c>
      <c r="L270" s="18" t="e">
        <f>#VALUE!</f>
        <v>#VALUE!</v>
      </c>
      <c r="M270" s="18" t="e">
        <f>#VALUE!</f>
        <v>#VALUE!</v>
      </c>
      <c r="N270" s="18" t="e">
        <f>#VALUE!</f>
        <v>#VALUE!</v>
      </c>
      <c r="O270" s="18" t="e">
        <f>#VALUE!</f>
        <v>#VALUE!</v>
      </c>
      <c r="P270" s="18" t="e">
        <f>#VALUE!</f>
        <v>#VALUE!</v>
      </c>
      <c r="Q270" s="18" t="e">
        <f>#VALUE!</f>
        <v>#VALUE!</v>
      </c>
      <c r="R270" s="18" t="e">
        <f>#VALUE!</f>
        <v>#VALUE!</v>
      </c>
      <c r="S270" s="18" t="e">
        <f>#VALUE!</f>
        <v>#VALUE!</v>
      </c>
      <c r="T270" s="19" t="e">
        <f>#VALUE!</f>
        <v>#VALUE!</v>
      </c>
      <c r="U270" s="19" t="e">
        <f>#VALUE!</f>
        <v>#VALUE!</v>
      </c>
      <c r="V270" s="19" t="e">
        <f>#VALUE!</f>
        <v>#VALUE!</v>
      </c>
      <c r="W270" s="18" t="e">
        <f>#VALUE!</f>
        <v>#VALUE!</v>
      </c>
      <c r="X270" s="19" t="e">
        <f>#VALUE!</f>
        <v>#VALUE!</v>
      </c>
      <c r="Y270" s="20" t="e">
        <f>#VALUE!</f>
        <v>#VALUE!</v>
      </c>
      <c r="Z270" s="19" t="e">
        <f>#VALUE!</f>
        <v>#VALUE!</v>
      </c>
      <c r="AA270" s="19" t="e">
        <f>#VALUE!</f>
        <v>#VALUE!</v>
      </c>
      <c r="AB270" s="16" t="e">
        <f>#VALUE!</f>
        <v>#VALUE!</v>
      </c>
      <c r="AC270" s="16" t="e">
        <f>#VALUE!</f>
        <v>#VALUE!</v>
      </c>
      <c r="AD270" s="17"/>
    </row>
    <row r="271" spans="1:30">
      <c r="A271" s="28">
        <v>171</v>
      </c>
      <c r="B271" s="26" t="e">
        <f>#VALUE!</f>
        <v>#VALUE!</v>
      </c>
      <c r="C271" s="19" t="e">
        <f>#VALUE!</f>
        <v>#VALUE!</v>
      </c>
      <c r="D271" s="19" t="e">
        <f>#VALUE!</f>
        <v>#VALUE!</v>
      </c>
      <c r="E271" s="19" t="e">
        <f>#VALUE!</f>
        <v>#VALUE!</v>
      </c>
      <c r="F271" s="19" t="e">
        <f>#VALUE!</f>
        <v>#VALUE!</v>
      </c>
      <c r="G271" s="19" t="e">
        <f>#VALUE!</f>
        <v>#VALUE!</v>
      </c>
      <c r="H271" s="19" t="e">
        <f>#VALUE!</f>
        <v>#VALUE!</v>
      </c>
      <c r="I271" s="21" t="e">
        <f>#VALUE!</f>
        <v>#VALUE!</v>
      </c>
      <c r="J271" s="26" t="e">
        <f>#VALUE!</f>
        <v>#VALUE!</v>
      </c>
      <c r="K271" s="29" t="e">
        <f>#VALUE!</f>
        <v>#VALUE!</v>
      </c>
      <c r="L271" s="18" t="e">
        <f>#VALUE!</f>
        <v>#VALUE!</v>
      </c>
      <c r="M271" s="18" t="e">
        <f>#VALUE!</f>
        <v>#VALUE!</v>
      </c>
      <c r="N271" s="18" t="e">
        <f>#VALUE!</f>
        <v>#VALUE!</v>
      </c>
      <c r="O271" s="18" t="e">
        <f>#VALUE!</f>
        <v>#VALUE!</v>
      </c>
      <c r="P271" s="18" t="e">
        <f>#VALUE!</f>
        <v>#VALUE!</v>
      </c>
      <c r="Q271" s="18" t="e">
        <f>#VALUE!</f>
        <v>#VALUE!</v>
      </c>
      <c r="R271" s="18" t="e">
        <f>#VALUE!</f>
        <v>#VALUE!</v>
      </c>
      <c r="S271" s="18" t="e">
        <f>#VALUE!</f>
        <v>#VALUE!</v>
      </c>
      <c r="T271" s="19" t="e">
        <f>#VALUE!</f>
        <v>#VALUE!</v>
      </c>
      <c r="U271" s="19" t="e">
        <f>#VALUE!</f>
        <v>#VALUE!</v>
      </c>
      <c r="V271" s="19" t="e">
        <f>#VALUE!</f>
        <v>#VALUE!</v>
      </c>
      <c r="W271" s="18" t="e">
        <f>#VALUE!</f>
        <v>#VALUE!</v>
      </c>
      <c r="X271" s="19" t="e">
        <f>#VALUE!</f>
        <v>#VALUE!</v>
      </c>
      <c r="Y271" s="20" t="e">
        <f>#VALUE!</f>
        <v>#VALUE!</v>
      </c>
      <c r="Z271" s="19" t="e">
        <f>#VALUE!</f>
        <v>#VALUE!</v>
      </c>
      <c r="AA271" s="19" t="e">
        <f>#VALUE!</f>
        <v>#VALUE!</v>
      </c>
      <c r="AB271" s="16" t="e">
        <f>#VALUE!</f>
        <v>#VALUE!</v>
      </c>
      <c r="AC271" s="16" t="e">
        <f>#VALUE!</f>
        <v>#VALUE!</v>
      </c>
      <c r="AD271" s="17"/>
    </row>
    <row r="272" spans="1:30">
      <c r="A272" s="28">
        <v>172</v>
      </c>
      <c r="B272" s="26" t="e">
        <f>#VALUE!</f>
        <v>#VALUE!</v>
      </c>
      <c r="C272" s="19" t="e">
        <f>#VALUE!</f>
        <v>#VALUE!</v>
      </c>
      <c r="D272" s="19" t="e">
        <f>#VALUE!</f>
        <v>#VALUE!</v>
      </c>
      <c r="E272" s="19" t="e">
        <f>#VALUE!</f>
        <v>#VALUE!</v>
      </c>
      <c r="F272" s="19" t="e">
        <f>#VALUE!</f>
        <v>#VALUE!</v>
      </c>
      <c r="G272" s="19" t="e">
        <f>#VALUE!</f>
        <v>#VALUE!</v>
      </c>
      <c r="H272" s="19" t="e">
        <f>#VALUE!</f>
        <v>#VALUE!</v>
      </c>
      <c r="I272" s="21" t="e">
        <f>#VALUE!</f>
        <v>#VALUE!</v>
      </c>
      <c r="J272" s="26" t="e">
        <f>#VALUE!</f>
        <v>#VALUE!</v>
      </c>
      <c r="K272" s="29" t="e">
        <f>#VALUE!</f>
        <v>#VALUE!</v>
      </c>
      <c r="L272" s="18" t="e">
        <f>#VALUE!</f>
        <v>#VALUE!</v>
      </c>
      <c r="M272" s="18" t="e">
        <f>#VALUE!</f>
        <v>#VALUE!</v>
      </c>
      <c r="N272" s="18" t="e">
        <f>#VALUE!</f>
        <v>#VALUE!</v>
      </c>
      <c r="O272" s="18" t="e">
        <f>#VALUE!</f>
        <v>#VALUE!</v>
      </c>
      <c r="P272" s="18" t="e">
        <f>#VALUE!</f>
        <v>#VALUE!</v>
      </c>
      <c r="Q272" s="18" t="e">
        <f>#VALUE!</f>
        <v>#VALUE!</v>
      </c>
      <c r="R272" s="18" t="e">
        <f>#VALUE!</f>
        <v>#VALUE!</v>
      </c>
      <c r="S272" s="18" t="e">
        <f>#VALUE!</f>
        <v>#VALUE!</v>
      </c>
      <c r="T272" s="19" t="e">
        <f>#VALUE!</f>
        <v>#VALUE!</v>
      </c>
      <c r="U272" s="19" t="e">
        <f>#VALUE!</f>
        <v>#VALUE!</v>
      </c>
      <c r="V272" s="19" t="e">
        <f>#VALUE!</f>
        <v>#VALUE!</v>
      </c>
      <c r="W272" s="18" t="e">
        <f>#VALUE!</f>
        <v>#VALUE!</v>
      </c>
      <c r="X272" s="19" t="e">
        <f>#VALUE!</f>
        <v>#VALUE!</v>
      </c>
      <c r="Y272" s="20" t="e">
        <f>#VALUE!</f>
        <v>#VALUE!</v>
      </c>
      <c r="Z272" s="19" t="e">
        <f>#VALUE!</f>
        <v>#VALUE!</v>
      </c>
      <c r="AA272" s="19" t="e">
        <f>#VALUE!</f>
        <v>#VALUE!</v>
      </c>
      <c r="AB272" s="16" t="e">
        <f>#VALUE!</f>
        <v>#VALUE!</v>
      </c>
      <c r="AC272" s="16" t="e">
        <f>#VALUE!</f>
        <v>#VALUE!</v>
      </c>
      <c r="AD272" s="17"/>
    </row>
    <row r="273" spans="1:30">
      <c r="A273" s="28">
        <v>173</v>
      </c>
      <c r="B273" s="26" t="e">
        <f>#VALUE!</f>
        <v>#VALUE!</v>
      </c>
      <c r="C273" s="19" t="e">
        <f>#VALUE!</f>
        <v>#VALUE!</v>
      </c>
      <c r="D273" s="19" t="e">
        <f>#VALUE!</f>
        <v>#VALUE!</v>
      </c>
      <c r="E273" s="19" t="e">
        <f>#VALUE!</f>
        <v>#VALUE!</v>
      </c>
      <c r="F273" s="19" t="e">
        <f>#VALUE!</f>
        <v>#VALUE!</v>
      </c>
      <c r="G273" s="19" t="e">
        <f>#VALUE!</f>
        <v>#VALUE!</v>
      </c>
      <c r="H273" s="19" t="e">
        <f>#VALUE!</f>
        <v>#VALUE!</v>
      </c>
      <c r="I273" s="21" t="e">
        <f>#VALUE!</f>
        <v>#VALUE!</v>
      </c>
      <c r="J273" s="26" t="e">
        <f>#VALUE!</f>
        <v>#VALUE!</v>
      </c>
      <c r="K273" s="29" t="e">
        <f>#VALUE!</f>
        <v>#VALUE!</v>
      </c>
      <c r="L273" s="18" t="e">
        <f>#VALUE!</f>
        <v>#VALUE!</v>
      </c>
      <c r="M273" s="18" t="e">
        <f>#VALUE!</f>
        <v>#VALUE!</v>
      </c>
      <c r="N273" s="18" t="e">
        <f>#VALUE!</f>
        <v>#VALUE!</v>
      </c>
      <c r="O273" s="18" t="e">
        <f>#VALUE!</f>
        <v>#VALUE!</v>
      </c>
      <c r="P273" s="18" t="e">
        <f>#VALUE!</f>
        <v>#VALUE!</v>
      </c>
      <c r="Q273" s="18" t="e">
        <f>#VALUE!</f>
        <v>#VALUE!</v>
      </c>
      <c r="R273" s="18" t="e">
        <f>#VALUE!</f>
        <v>#VALUE!</v>
      </c>
      <c r="S273" s="18" t="e">
        <f>#VALUE!</f>
        <v>#VALUE!</v>
      </c>
      <c r="T273" s="19" t="e">
        <f>#VALUE!</f>
        <v>#VALUE!</v>
      </c>
      <c r="U273" s="19" t="e">
        <f>#VALUE!</f>
        <v>#VALUE!</v>
      </c>
      <c r="V273" s="19" t="e">
        <f>#VALUE!</f>
        <v>#VALUE!</v>
      </c>
      <c r="W273" s="18" t="e">
        <f>#VALUE!</f>
        <v>#VALUE!</v>
      </c>
      <c r="X273" s="19" t="e">
        <f>#VALUE!</f>
        <v>#VALUE!</v>
      </c>
      <c r="Y273" s="20" t="e">
        <f>#VALUE!</f>
        <v>#VALUE!</v>
      </c>
      <c r="Z273" s="19" t="e">
        <f>#VALUE!</f>
        <v>#VALUE!</v>
      </c>
      <c r="AA273" s="19" t="e">
        <f>#VALUE!</f>
        <v>#VALUE!</v>
      </c>
      <c r="AB273" s="16" t="e">
        <f>#VALUE!</f>
        <v>#VALUE!</v>
      </c>
      <c r="AC273" s="16" t="e">
        <f>#VALUE!</f>
        <v>#VALUE!</v>
      </c>
      <c r="AD273" s="17"/>
    </row>
    <row r="274" spans="1:30">
      <c r="A274" s="28">
        <v>174</v>
      </c>
      <c r="B274" s="26" t="e">
        <f>#VALUE!</f>
        <v>#VALUE!</v>
      </c>
      <c r="C274" s="19" t="e">
        <f>#VALUE!</f>
        <v>#VALUE!</v>
      </c>
      <c r="D274" s="19" t="e">
        <f>#VALUE!</f>
        <v>#VALUE!</v>
      </c>
      <c r="E274" s="19" t="e">
        <f>#VALUE!</f>
        <v>#VALUE!</v>
      </c>
      <c r="F274" s="19" t="e">
        <f>#VALUE!</f>
        <v>#VALUE!</v>
      </c>
      <c r="G274" s="19" t="e">
        <f>#VALUE!</f>
        <v>#VALUE!</v>
      </c>
      <c r="H274" s="19" t="e">
        <f>#VALUE!</f>
        <v>#VALUE!</v>
      </c>
      <c r="I274" s="21" t="e">
        <f>#VALUE!</f>
        <v>#VALUE!</v>
      </c>
      <c r="J274" s="26" t="e">
        <f>#VALUE!</f>
        <v>#VALUE!</v>
      </c>
      <c r="K274" s="29" t="e">
        <f>#VALUE!</f>
        <v>#VALUE!</v>
      </c>
      <c r="L274" s="18" t="e">
        <f>#VALUE!</f>
        <v>#VALUE!</v>
      </c>
      <c r="M274" s="18" t="e">
        <f>#VALUE!</f>
        <v>#VALUE!</v>
      </c>
      <c r="N274" s="18" t="e">
        <f>#VALUE!</f>
        <v>#VALUE!</v>
      </c>
      <c r="O274" s="18" t="e">
        <f>#VALUE!</f>
        <v>#VALUE!</v>
      </c>
      <c r="P274" s="18" t="e">
        <f>#VALUE!</f>
        <v>#VALUE!</v>
      </c>
      <c r="Q274" s="18" t="e">
        <f>#VALUE!</f>
        <v>#VALUE!</v>
      </c>
      <c r="R274" s="18" t="e">
        <f>#VALUE!</f>
        <v>#VALUE!</v>
      </c>
      <c r="S274" s="18" t="e">
        <f>#VALUE!</f>
        <v>#VALUE!</v>
      </c>
      <c r="T274" s="19" t="e">
        <f>#VALUE!</f>
        <v>#VALUE!</v>
      </c>
      <c r="U274" s="19" t="e">
        <f>#VALUE!</f>
        <v>#VALUE!</v>
      </c>
      <c r="V274" s="19" t="e">
        <f>#VALUE!</f>
        <v>#VALUE!</v>
      </c>
      <c r="W274" s="18" t="e">
        <f>#VALUE!</f>
        <v>#VALUE!</v>
      </c>
      <c r="X274" s="19" t="e">
        <f>#VALUE!</f>
        <v>#VALUE!</v>
      </c>
      <c r="Y274" s="20" t="e">
        <f>#VALUE!</f>
        <v>#VALUE!</v>
      </c>
      <c r="Z274" s="19" t="e">
        <f>#VALUE!</f>
        <v>#VALUE!</v>
      </c>
      <c r="AA274" s="19" t="e">
        <f>#VALUE!</f>
        <v>#VALUE!</v>
      </c>
      <c r="AB274" s="16" t="e">
        <f>#VALUE!</f>
        <v>#VALUE!</v>
      </c>
      <c r="AC274" s="16" t="e">
        <f>#VALUE!</f>
        <v>#VALUE!</v>
      </c>
      <c r="AD274" s="17"/>
    </row>
    <row r="275" spans="1:30">
      <c r="A275" s="28">
        <v>175</v>
      </c>
      <c r="B275" s="26" t="e">
        <f>#VALUE!</f>
        <v>#VALUE!</v>
      </c>
      <c r="C275" s="19" t="e">
        <f>#VALUE!</f>
        <v>#VALUE!</v>
      </c>
      <c r="D275" s="19" t="e">
        <f>#VALUE!</f>
        <v>#VALUE!</v>
      </c>
      <c r="E275" s="19" t="e">
        <f>#VALUE!</f>
        <v>#VALUE!</v>
      </c>
      <c r="F275" s="19" t="e">
        <f>#VALUE!</f>
        <v>#VALUE!</v>
      </c>
      <c r="G275" s="19" t="e">
        <f>#VALUE!</f>
        <v>#VALUE!</v>
      </c>
      <c r="H275" s="19" t="e">
        <f>#VALUE!</f>
        <v>#VALUE!</v>
      </c>
      <c r="I275" s="21" t="e">
        <f>#VALUE!</f>
        <v>#VALUE!</v>
      </c>
      <c r="J275" s="26" t="e">
        <f>#VALUE!</f>
        <v>#VALUE!</v>
      </c>
      <c r="K275" s="29" t="e">
        <f>#VALUE!</f>
        <v>#VALUE!</v>
      </c>
      <c r="L275" s="18" t="e">
        <f>#VALUE!</f>
        <v>#VALUE!</v>
      </c>
      <c r="M275" s="18" t="e">
        <f>#VALUE!</f>
        <v>#VALUE!</v>
      </c>
      <c r="N275" s="18" t="e">
        <f>#VALUE!</f>
        <v>#VALUE!</v>
      </c>
      <c r="O275" s="18" t="e">
        <f>#VALUE!</f>
        <v>#VALUE!</v>
      </c>
      <c r="P275" s="18" t="e">
        <f>#VALUE!</f>
        <v>#VALUE!</v>
      </c>
      <c r="Q275" s="18" t="e">
        <f>#VALUE!</f>
        <v>#VALUE!</v>
      </c>
      <c r="R275" s="18" t="e">
        <f>#VALUE!</f>
        <v>#VALUE!</v>
      </c>
      <c r="S275" s="18" t="e">
        <f>#VALUE!</f>
        <v>#VALUE!</v>
      </c>
      <c r="T275" s="19" t="e">
        <f>#VALUE!</f>
        <v>#VALUE!</v>
      </c>
      <c r="U275" s="19" t="e">
        <f>#VALUE!</f>
        <v>#VALUE!</v>
      </c>
      <c r="V275" s="19" t="e">
        <f>#VALUE!</f>
        <v>#VALUE!</v>
      </c>
      <c r="W275" s="18" t="e">
        <f>#VALUE!</f>
        <v>#VALUE!</v>
      </c>
      <c r="X275" s="19" t="e">
        <f>#VALUE!</f>
        <v>#VALUE!</v>
      </c>
      <c r="Y275" s="20" t="e">
        <f>#VALUE!</f>
        <v>#VALUE!</v>
      </c>
      <c r="Z275" s="19" t="e">
        <f>#VALUE!</f>
        <v>#VALUE!</v>
      </c>
      <c r="AA275" s="19" t="e">
        <f>#VALUE!</f>
        <v>#VALUE!</v>
      </c>
      <c r="AB275" s="16" t="e">
        <f>#VALUE!</f>
        <v>#VALUE!</v>
      </c>
      <c r="AC275" s="16" t="e">
        <f>#VALUE!</f>
        <v>#VALUE!</v>
      </c>
      <c r="AD275" s="17"/>
    </row>
    <row r="276" spans="1:30">
      <c r="A276" s="28">
        <v>176</v>
      </c>
      <c r="B276" s="26" t="e">
        <f>#VALUE!</f>
        <v>#VALUE!</v>
      </c>
      <c r="C276" s="19" t="e">
        <f>#VALUE!</f>
        <v>#VALUE!</v>
      </c>
      <c r="D276" s="19" t="e">
        <f>#VALUE!</f>
        <v>#VALUE!</v>
      </c>
      <c r="E276" s="19" t="e">
        <f>#VALUE!</f>
        <v>#VALUE!</v>
      </c>
      <c r="F276" s="19" t="e">
        <f>#VALUE!</f>
        <v>#VALUE!</v>
      </c>
      <c r="G276" s="19" t="e">
        <f>#VALUE!</f>
        <v>#VALUE!</v>
      </c>
      <c r="H276" s="19" t="e">
        <f>#VALUE!</f>
        <v>#VALUE!</v>
      </c>
      <c r="I276" s="21" t="e">
        <f>#VALUE!</f>
        <v>#VALUE!</v>
      </c>
      <c r="J276" s="26" t="e">
        <f>#VALUE!</f>
        <v>#VALUE!</v>
      </c>
      <c r="K276" s="29" t="e">
        <f>#VALUE!</f>
        <v>#VALUE!</v>
      </c>
      <c r="L276" s="18" t="e">
        <f>#VALUE!</f>
        <v>#VALUE!</v>
      </c>
      <c r="M276" s="18" t="e">
        <f>#VALUE!</f>
        <v>#VALUE!</v>
      </c>
      <c r="N276" s="18" t="e">
        <f>#VALUE!</f>
        <v>#VALUE!</v>
      </c>
      <c r="O276" s="18" t="e">
        <f>#VALUE!</f>
        <v>#VALUE!</v>
      </c>
      <c r="P276" s="18" t="e">
        <f>#VALUE!</f>
        <v>#VALUE!</v>
      </c>
      <c r="Q276" s="18" t="e">
        <f>#VALUE!</f>
        <v>#VALUE!</v>
      </c>
      <c r="R276" s="18" t="e">
        <f>#VALUE!</f>
        <v>#VALUE!</v>
      </c>
      <c r="S276" s="18" t="e">
        <f>#VALUE!</f>
        <v>#VALUE!</v>
      </c>
      <c r="T276" s="19" t="e">
        <f>#VALUE!</f>
        <v>#VALUE!</v>
      </c>
      <c r="U276" s="19" t="e">
        <f>#VALUE!</f>
        <v>#VALUE!</v>
      </c>
      <c r="V276" s="19" t="e">
        <f>#VALUE!</f>
        <v>#VALUE!</v>
      </c>
      <c r="W276" s="18" t="e">
        <f>#VALUE!</f>
        <v>#VALUE!</v>
      </c>
      <c r="X276" s="19" t="e">
        <f>#VALUE!</f>
        <v>#VALUE!</v>
      </c>
      <c r="Y276" s="20" t="e">
        <f>#VALUE!</f>
        <v>#VALUE!</v>
      </c>
      <c r="Z276" s="19" t="e">
        <f>#VALUE!</f>
        <v>#VALUE!</v>
      </c>
      <c r="AA276" s="19" t="e">
        <f>#VALUE!</f>
        <v>#VALUE!</v>
      </c>
      <c r="AB276" s="16" t="e">
        <f>#VALUE!</f>
        <v>#VALUE!</v>
      </c>
      <c r="AC276" s="16" t="e">
        <f>#VALUE!</f>
        <v>#VALUE!</v>
      </c>
      <c r="AD276" s="17"/>
    </row>
    <row r="277" spans="1:30">
      <c r="A277" s="28">
        <v>177</v>
      </c>
      <c r="B277" s="26" t="e">
        <f>#VALUE!</f>
        <v>#VALUE!</v>
      </c>
      <c r="C277" s="19" t="e">
        <f>#VALUE!</f>
        <v>#VALUE!</v>
      </c>
      <c r="D277" s="19" t="e">
        <f>#VALUE!</f>
        <v>#VALUE!</v>
      </c>
      <c r="E277" s="19" t="e">
        <f>#VALUE!</f>
        <v>#VALUE!</v>
      </c>
      <c r="F277" s="19" t="e">
        <f>#VALUE!</f>
        <v>#VALUE!</v>
      </c>
      <c r="G277" s="19" t="e">
        <f>#VALUE!</f>
        <v>#VALUE!</v>
      </c>
      <c r="H277" s="19" t="e">
        <f>#VALUE!</f>
        <v>#VALUE!</v>
      </c>
      <c r="I277" s="21" t="e">
        <f>#VALUE!</f>
        <v>#VALUE!</v>
      </c>
      <c r="J277" s="26" t="e">
        <f>#VALUE!</f>
        <v>#VALUE!</v>
      </c>
      <c r="K277" s="29" t="e">
        <f>#VALUE!</f>
        <v>#VALUE!</v>
      </c>
      <c r="L277" s="18" t="e">
        <f>#VALUE!</f>
        <v>#VALUE!</v>
      </c>
      <c r="M277" s="18" t="e">
        <f>#VALUE!</f>
        <v>#VALUE!</v>
      </c>
      <c r="N277" s="18" t="e">
        <f>#VALUE!</f>
        <v>#VALUE!</v>
      </c>
      <c r="O277" s="18" t="e">
        <f>#VALUE!</f>
        <v>#VALUE!</v>
      </c>
      <c r="P277" s="18" t="e">
        <f>#VALUE!</f>
        <v>#VALUE!</v>
      </c>
      <c r="Q277" s="18" t="e">
        <f>#VALUE!</f>
        <v>#VALUE!</v>
      </c>
      <c r="R277" s="18" t="e">
        <f>#VALUE!</f>
        <v>#VALUE!</v>
      </c>
      <c r="S277" s="18" t="e">
        <f>#VALUE!</f>
        <v>#VALUE!</v>
      </c>
      <c r="T277" s="19" t="e">
        <f>#VALUE!</f>
        <v>#VALUE!</v>
      </c>
      <c r="U277" s="19" t="e">
        <f>#VALUE!</f>
        <v>#VALUE!</v>
      </c>
      <c r="V277" s="19" t="e">
        <f>#VALUE!</f>
        <v>#VALUE!</v>
      </c>
      <c r="W277" s="18" t="e">
        <f>#VALUE!</f>
        <v>#VALUE!</v>
      </c>
      <c r="X277" s="19" t="e">
        <f>#VALUE!</f>
        <v>#VALUE!</v>
      </c>
      <c r="Y277" s="20" t="e">
        <f>#VALUE!</f>
        <v>#VALUE!</v>
      </c>
      <c r="Z277" s="19" t="e">
        <f>#VALUE!</f>
        <v>#VALUE!</v>
      </c>
      <c r="AA277" s="19" t="e">
        <f>#VALUE!</f>
        <v>#VALUE!</v>
      </c>
      <c r="AB277" s="16" t="e">
        <f>#VALUE!</f>
        <v>#VALUE!</v>
      </c>
      <c r="AC277" s="16" t="e">
        <f>#VALUE!</f>
        <v>#VALUE!</v>
      </c>
      <c r="AD277" s="17"/>
    </row>
    <row r="278" spans="1:30">
      <c r="A278" s="28">
        <v>178</v>
      </c>
      <c r="B278" s="26" t="e">
        <f>#VALUE!</f>
        <v>#VALUE!</v>
      </c>
      <c r="C278" s="19" t="e">
        <f>#VALUE!</f>
        <v>#VALUE!</v>
      </c>
      <c r="D278" s="19" t="e">
        <f>#VALUE!</f>
        <v>#VALUE!</v>
      </c>
      <c r="E278" s="19" t="e">
        <f>#VALUE!</f>
        <v>#VALUE!</v>
      </c>
      <c r="F278" s="19" t="e">
        <f>#VALUE!</f>
        <v>#VALUE!</v>
      </c>
      <c r="G278" s="19" t="e">
        <f>#VALUE!</f>
        <v>#VALUE!</v>
      </c>
      <c r="H278" s="19" t="e">
        <f>#VALUE!</f>
        <v>#VALUE!</v>
      </c>
      <c r="I278" s="21" t="e">
        <f>#VALUE!</f>
        <v>#VALUE!</v>
      </c>
      <c r="J278" s="26" t="e">
        <f>#VALUE!</f>
        <v>#VALUE!</v>
      </c>
      <c r="K278" s="29" t="e">
        <f>#VALUE!</f>
        <v>#VALUE!</v>
      </c>
      <c r="L278" s="18" t="e">
        <f>#VALUE!</f>
        <v>#VALUE!</v>
      </c>
      <c r="M278" s="18" t="e">
        <f>#VALUE!</f>
        <v>#VALUE!</v>
      </c>
      <c r="N278" s="18" t="e">
        <f>#VALUE!</f>
        <v>#VALUE!</v>
      </c>
      <c r="O278" s="18" t="e">
        <f>#VALUE!</f>
        <v>#VALUE!</v>
      </c>
      <c r="P278" s="18" t="e">
        <f>#VALUE!</f>
        <v>#VALUE!</v>
      </c>
      <c r="Q278" s="18" t="e">
        <f>#VALUE!</f>
        <v>#VALUE!</v>
      </c>
      <c r="R278" s="18" t="e">
        <f>#VALUE!</f>
        <v>#VALUE!</v>
      </c>
      <c r="S278" s="18" t="e">
        <f>#VALUE!</f>
        <v>#VALUE!</v>
      </c>
      <c r="T278" s="19" t="e">
        <f>#VALUE!</f>
        <v>#VALUE!</v>
      </c>
      <c r="U278" s="19" t="e">
        <f>#VALUE!</f>
        <v>#VALUE!</v>
      </c>
      <c r="V278" s="19" t="e">
        <f>#VALUE!</f>
        <v>#VALUE!</v>
      </c>
      <c r="W278" s="18" t="e">
        <f>#VALUE!</f>
        <v>#VALUE!</v>
      </c>
      <c r="X278" s="19" t="e">
        <f>#VALUE!</f>
        <v>#VALUE!</v>
      </c>
      <c r="Y278" s="20" t="e">
        <f>#VALUE!</f>
        <v>#VALUE!</v>
      </c>
      <c r="Z278" s="19" t="e">
        <f>#VALUE!</f>
        <v>#VALUE!</v>
      </c>
      <c r="AA278" s="19" t="e">
        <f>#VALUE!</f>
        <v>#VALUE!</v>
      </c>
      <c r="AB278" s="16" t="e">
        <f>#VALUE!</f>
        <v>#VALUE!</v>
      </c>
      <c r="AC278" s="16" t="e">
        <f>#VALUE!</f>
        <v>#VALUE!</v>
      </c>
      <c r="AD278" s="17"/>
    </row>
    <row r="279" spans="1:30">
      <c r="A279" s="28">
        <v>179</v>
      </c>
      <c r="B279" s="26" t="e">
        <f>#VALUE!</f>
        <v>#VALUE!</v>
      </c>
      <c r="C279" s="19" t="e">
        <f>#VALUE!</f>
        <v>#VALUE!</v>
      </c>
      <c r="D279" s="19" t="e">
        <f>#VALUE!</f>
        <v>#VALUE!</v>
      </c>
      <c r="E279" s="19" t="e">
        <f>#VALUE!</f>
        <v>#VALUE!</v>
      </c>
      <c r="F279" s="19" t="e">
        <f>#VALUE!</f>
        <v>#VALUE!</v>
      </c>
      <c r="G279" s="19" t="e">
        <f>#VALUE!</f>
        <v>#VALUE!</v>
      </c>
      <c r="H279" s="19" t="e">
        <f>#VALUE!</f>
        <v>#VALUE!</v>
      </c>
      <c r="I279" s="21" t="e">
        <f>#VALUE!</f>
        <v>#VALUE!</v>
      </c>
      <c r="J279" s="26" t="e">
        <f>#VALUE!</f>
        <v>#VALUE!</v>
      </c>
      <c r="K279" s="29" t="e">
        <f>#VALUE!</f>
        <v>#VALUE!</v>
      </c>
      <c r="L279" s="18" t="e">
        <f>#VALUE!</f>
        <v>#VALUE!</v>
      </c>
      <c r="M279" s="18" t="e">
        <f>#VALUE!</f>
        <v>#VALUE!</v>
      </c>
      <c r="N279" s="18" t="e">
        <f>#VALUE!</f>
        <v>#VALUE!</v>
      </c>
      <c r="O279" s="18" t="e">
        <f>#VALUE!</f>
        <v>#VALUE!</v>
      </c>
      <c r="P279" s="18" t="e">
        <f>#VALUE!</f>
        <v>#VALUE!</v>
      </c>
      <c r="Q279" s="18" t="e">
        <f>#VALUE!</f>
        <v>#VALUE!</v>
      </c>
      <c r="R279" s="18" t="e">
        <f>#VALUE!</f>
        <v>#VALUE!</v>
      </c>
      <c r="S279" s="18" t="e">
        <f>#VALUE!</f>
        <v>#VALUE!</v>
      </c>
      <c r="T279" s="19" t="e">
        <f>#VALUE!</f>
        <v>#VALUE!</v>
      </c>
      <c r="U279" s="19" t="e">
        <f>#VALUE!</f>
        <v>#VALUE!</v>
      </c>
      <c r="V279" s="19" t="e">
        <f>#VALUE!</f>
        <v>#VALUE!</v>
      </c>
      <c r="W279" s="18" t="e">
        <f>#VALUE!</f>
        <v>#VALUE!</v>
      </c>
      <c r="X279" s="19" t="e">
        <f>#VALUE!</f>
        <v>#VALUE!</v>
      </c>
      <c r="Y279" s="20" t="e">
        <f>#VALUE!</f>
        <v>#VALUE!</v>
      </c>
      <c r="Z279" s="19" t="e">
        <f>#VALUE!</f>
        <v>#VALUE!</v>
      </c>
      <c r="AA279" s="19" t="e">
        <f>#VALUE!</f>
        <v>#VALUE!</v>
      </c>
      <c r="AB279" s="16" t="e">
        <f>#VALUE!</f>
        <v>#VALUE!</v>
      </c>
      <c r="AC279" s="16" t="e">
        <f>#VALUE!</f>
        <v>#VALUE!</v>
      </c>
      <c r="AD279" s="17"/>
    </row>
    <row r="280" spans="1:30">
      <c r="A280" s="28">
        <v>180</v>
      </c>
      <c r="B280" s="26" t="e">
        <f>#VALUE!</f>
        <v>#VALUE!</v>
      </c>
      <c r="C280" s="19" t="e">
        <f>#VALUE!</f>
        <v>#VALUE!</v>
      </c>
      <c r="D280" s="19" t="e">
        <f>#VALUE!</f>
        <v>#VALUE!</v>
      </c>
      <c r="E280" s="19" t="e">
        <f>#VALUE!</f>
        <v>#VALUE!</v>
      </c>
      <c r="F280" s="19" t="e">
        <f>#VALUE!</f>
        <v>#VALUE!</v>
      </c>
      <c r="G280" s="19" t="e">
        <f>#VALUE!</f>
        <v>#VALUE!</v>
      </c>
      <c r="H280" s="19" t="e">
        <f>#VALUE!</f>
        <v>#VALUE!</v>
      </c>
      <c r="I280" s="21" t="e">
        <f>#VALUE!</f>
        <v>#VALUE!</v>
      </c>
      <c r="J280" s="26" t="e">
        <f>#VALUE!</f>
        <v>#VALUE!</v>
      </c>
      <c r="K280" s="29" t="e">
        <f>#VALUE!</f>
        <v>#VALUE!</v>
      </c>
      <c r="L280" s="18" t="e">
        <f>#VALUE!</f>
        <v>#VALUE!</v>
      </c>
      <c r="M280" s="18" t="e">
        <f>#VALUE!</f>
        <v>#VALUE!</v>
      </c>
      <c r="N280" s="18" t="e">
        <f>#VALUE!</f>
        <v>#VALUE!</v>
      </c>
      <c r="O280" s="18" t="e">
        <f>#VALUE!</f>
        <v>#VALUE!</v>
      </c>
      <c r="P280" s="18" t="e">
        <f>#VALUE!</f>
        <v>#VALUE!</v>
      </c>
      <c r="Q280" s="18" t="e">
        <f>#VALUE!</f>
        <v>#VALUE!</v>
      </c>
      <c r="R280" s="18" t="e">
        <f>#VALUE!</f>
        <v>#VALUE!</v>
      </c>
      <c r="S280" s="18" t="e">
        <f>#VALUE!</f>
        <v>#VALUE!</v>
      </c>
      <c r="T280" s="19" t="e">
        <f>#VALUE!</f>
        <v>#VALUE!</v>
      </c>
      <c r="U280" s="19" t="e">
        <f>#VALUE!</f>
        <v>#VALUE!</v>
      </c>
      <c r="V280" s="19" t="e">
        <f>#VALUE!</f>
        <v>#VALUE!</v>
      </c>
      <c r="W280" s="18" t="e">
        <f>#VALUE!</f>
        <v>#VALUE!</v>
      </c>
      <c r="X280" s="19" t="e">
        <f>#VALUE!</f>
        <v>#VALUE!</v>
      </c>
      <c r="Y280" s="20" t="e">
        <f>#VALUE!</f>
        <v>#VALUE!</v>
      </c>
      <c r="Z280" s="19" t="e">
        <f>#VALUE!</f>
        <v>#VALUE!</v>
      </c>
      <c r="AA280" s="19" t="e">
        <f>#VALUE!</f>
        <v>#VALUE!</v>
      </c>
      <c r="AB280" s="16" t="e">
        <f>#VALUE!</f>
        <v>#VALUE!</v>
      </c>
      <c r="AC280" s="16" t="e">
        <f>#VALUE!</f>
        <v>#VALUE!</v>
      </c>
      <c r="AD280" s="17"/>
    </row>
    <row r="281" spans="1:30">
      <c r="A281" s="28">
        <v>181</v>
      </c>
      <c r="B281" s="26" t="e">
        <f>#VALUE!</f>
        <v>#VALUE!</v>
      </c>
      <c r="C281" s="19" t="e">
        <f>#VALUE!</f>
        <v>#VALUE!</v>
      </c>
      <c r="D281" s="19" t="e">
        <f>#VALUE!</f>
        <v>#VALUE!</v>
      </c>
      <c r="E281" s="19" t="e">
        <f>#VALUE!</f>
        <v>#VALUE!</v>
      </c>
      <c r="F281" s="19" t="e">
        <f>#VALUE!</f>
        <v>#VALUE!</v>
      </c>
      <c r="G281" s="19" t="e">
        <f>#VALUE!</f>
        <v>#VALUE!</v>
      </c>
      <c r="H281" s="19" t="e">
        <f>#VALUE!</f>
        <v>#VALUE!</v>
      </c>
      <c r="I281" s="21" t="e">
        <f>#VALUE!</f>
        <v>#VALUE!</v>
      </c>
      <c r="J281" s="26" t="e">
        <f>#VALUE!</f>
        <v>#VALUE!</v>
      </c>
      <c r="K281" s="29" t="e">
        <f>#VALUE!</f>
        <v>#VALUE!</v>
      </c>
      <c r="L281" s="18" t="e">
        <f>#VALUE!</f>
        <v>#VALUE!</v>
      </c>
      <c r="M281" s="18" t="e">
        <f>#VALUE!</f>
        <v>#VALUE!</v>
      </c>
      <c r="N281" s="18" t="e">
        <f>#VALUE!</f>
        <v>#VALUE!</v>
      </c>
      <c r="O281" s="18" t="e">
        <f>#VALUE!</f>
        <v>#VALUE!</v>
      </c>
      <c r="P281" s="18" t="e">
        <f>#VALUE!</f>
        <v>#VALUE!</v>
      </c>
      <c r="Q281" s="18" t="e">
        <f>#VALUE!</f>
        <v>#VALUE!</v>
      </c>
      <c r="R281" s="18" t="e">
        <f>#VALUE!</f>
        <v>#VALUE!</v>
      </c>
      <c r="S281" s="18" t="e">
        <f>#VALUE!</f>
        <v>#VALUE!</v>
      </c>
      <c r="T281" s="19" t="e">
        <f>#VALUE!</f>
        <v>#VALUE!</v>
      </c>
      <c r="U281" s="19" t="e">
        <f>#VALUE!</f>
        <v>#VALUE!</v>
      </c>
      <c r="V281" s="19" t="e">
        <f>#VALUE!</f>
        <v>#VALUE!</v>
      </c>
      <c r="W281" s="18" t="e">
        <f>#VALUE!</f>
        <v>#VALUE!</v>
      </c>
      <c r="X281" s="19" t="e">
        <f>#VALUE!</f>
        <v>#VALUE!</v>
      </c>
      <c r="Y281" s="20" t="e">
        <f>#VALUE!</f>
        <v>#VALUE!</v>
      </c>
      <c r="Z281" s="19" t="e">
        <f>#VALUE!</f>
        <v>#VALUE!</v>
      </c>
      <c r="AA281" s="19" t="e">
        <f>#VALUE!</f>
        <v>#VALUE!</v>
      </c>
      <c r="AB281" s="16" t="e">
        <f>#VALUE!</f>
        <v>#VALUE!</v>
      </c>
      <c r="AC281" s="16" t="e">
        <f>#VALUE!</f>
        <v>#VALUE!</v>
      </c>
      <c r="AD281" s="17"/>
    </row>
    <row r="282" spans="1:30">
      <c r="A282" s="28">
        <v>182</v>
      </c>
      <c r="B282" s="26" t="e">
        <f>#VALUE!</f>
        <v>#VALUE!</v>
      </c>
      <c r="C282" s="19" t="e">
        <f>#VALUE!</f>
        <v>#VALUE!</v>
      </c>
      <c r="D282" s="19" t="e">
        <f>#VALUE!</f>
        <v>#VALUE!</v>
      </c>
      <c r="E282" s="19" t="e">
        <f>#VALUE!</f>
        <v>#VALUE!</v>
      </c>
      <c r="F282" s="19" t="e">
        <f>#VALUE!</f>
        <v>#VALUE!</v>
      </c>
      <c r="G282" s="19" t="e">
        <f>#VALUE!</f>
        <v>#VALUE!</v>
      </c>
      <c r="H282" s="19" t="e">
        <f>#VALUE!</f>
        <v>#VALUE!</v>
      </c>
      <c r="I282" s="21" t="e">
        <f>#VALUE!</f>
        <v>#VALUE!</v>
      </c>
      <c r="J282" s="26" t="e">
        <f>#VALUE!</f>
        <v>#VALUE!</v>
      </c>
      <c r="K282" s="29" t="e">
        <f>#VALUE!</f>
        <v>#VALUE!</v>
      </c>
      <c r="L282" s="18" t="e">
        <f>#VALUE!</f>
        <v>#VALUE!</v>
      </c>
      <c r="M282" s="18" t="e">
        <f>#VALUE!</f>
        <v>#VALUE!</v>
      </c>
      <c r="N282" s="18" t="e">
        <f>#VALUE!</f>
        <v>#VALUE!</v>
      </c>
      <c r="O282" s="18" t="e">
        <f>#VALUE!</f>
        <v>#VALUE!</v>
      </c>
      <c r="P282" s="18" t="e">
        <f>#VALUE!</f>
        <v>#VALUE!</v>
      </c>
      <c r="Q282" s="18" t="e">
        <f>#VALUE!</f>
        <v>#VALUE!</v>
      </c>
      <c r="R282" s="18" t="e">
        <f>#VALUE!</f>
        <v>#VALUE!</v>
      </c>
      <c r="S282" s="18" t="e">
        <f>#VALUE!</f>
        <v>#VALUE!</v>
      </c>
      <c r="T282" s="19" t="e">
        <f>#VALUE!</f>
        <v>#VALUE!</v>
      </c>
      <c r="U282" s="19" t="e">
        <f>#VALUE!</f>
        <v>#VALUE!</v>
      </c>
      <c r="V282" s="19" t="e">
        <f>#VALUE!</f>
        <v>#VALUE!</v>
      </c>
      <c r="W282" s="18" t="e">
        <f>#VALUE!</f>
        <v>#VALUE!</v>
      </c>
      <c r="X282" s="19" t="e">
        <f>#VALUE!</f>
        <v>#VALUE!</v>
      </c>
      <c r="Y282" s="20" t="e">
        <f>#VALUE!</f>
        <v>#VALUE!</v>
      </c>
      <c r="Z282" s="19" t="e">
        <f>#VALUE!</f>
        <v>#VALUE!</v>
      </c>
      <c r="AA282" s="19" t="e">
        <f>#VALUE!</f>
        <v>#VALUE!</v>
      </c>
      <c r="AB282" s="16" t="e">
        <f>#VALUE!</f>
        <v>#VALUE!</v>
      </c>
      <c r="AC282" s="16" t="e">
        <f>#VALUE!</f>
        <v>#VALUE!</v>
      </c>
      <c r="AD282" s="17"/>
    </row>
    <row r="283" spans="1:30">
      <c r="A283" s="28">
        <v>183</v>
      </c>
      <c r="B283" s="26" t="e">
        <f>#VALUE!</f>
        <v>#VALUE!</v>
      </c>
      <c r="C283" s="19" t="e">
        <f>#VALUE!</f>
        <v>#VALUE!</v>
      </c>
      <c r="D283" s="19" t="e">
        <f>#VALUE!</f>
        <v>#VALUE!</v>
      </c>
      <c r="E283" s="19" t="e">
        <f>#VALUE!</f>
        <v>#VALUE!</v>
      </c>
      <c r="F283" s="19" t="e">
        <f>#VALUE!</f>
        <v>#VALUE!</v>
      </c>
      <c r="G283" s="19" t="e">
        <f>#VALUE!</f>
        <v>#VALUE!</v>
      </c>
      <c r="H283" s="19" t="e">
        <f>#VALUE!</f>
        <v>#VALUE!</v>
      </c>
      <c r="I283" s="21" t="e">
        <f>#VALUE!</f>
        <v>#VALUE!</v>
      </c>
      <c r="J283" s="26" t="e">
        <f>#VALUE!</f>
        <v>#VALUE!</v>
      </c>
      <c r="K283" s="29" t="e">
        <f>#VALUE!</f>
        <v>#VALUE!</v>
      </c>
      <c r="L283" s="18" t="e">
        <f>#VALUE!</f>
        <v>#VALUE!</v>
      </c>
      <c r="M283" s="18" t="e">
        <f>#VALUE!</f>
        <v>#VALUE!</v>
      </c>
      <c r="N283" s="18" t="e">
        <f>#VALUE!</f>
        <v>#VALUE!</v>
      </c>
      <c r="O283" s="18" t="e">
        <f>#VALUE!</f>
        <v>#VALUE!</v>
      </c>
      <c r="P283" s="18" t="e">
        <f>#VALUE!</f>
        <v>#VALUE!</v>
      </c>
      <c r="Q283" s="18" t="e">
        <f>#VALUE!</f>
        <v>#VALUE!</v>
      </c>
      <c r="R283" s="18" t="e">
        <f>#VALUE!</f>
        <v>#VALUE!</v>
      </c>
      <c r="S283" s="18" t="e">
        <f>#VALUE!</f>
        <v>#VALUE!</v>
      </c>
      <c r="T283" s="19" t="e">
        <f>#VALUE!</f>
        <v>#VALUE!</v>
      </c>
      <c r="U283" s="19" t="e">
        <f>#VALUE!</f>
        <v>#VALUE!</v>
      </c>
      <c r="V283" s="19" t="e">
        <f>#VALUE!</f>
        <v>#VALUE!</v>
      </c>
      <c r="W283" s="18" t="e">
        <f>#VALUE!</f>
        <v>#VALUE!</v>
      </c>
      <c r="X283" s="19" t="e">
        <f>#VALUE!</f>
        <v>#VALUE!</v>
      </c>
      <c r="Y283" s="20" t="e">
        <f>#VALUE!</f>
        <v>#VALUE!</v>
      </c>
      <c r="Z283" s="19" t="e">
        <f>#VALUE!</f>
        <v>#VALUE!</v>
      </c>
      <c r="AA283" s="19" t="e">
        <f>#VALUE!</f>
        <v>#VALUE!</v>
      </c>
      <c r="AB283" s="16" t="e">
        <f>#VALUE!</f>
        <v>#VALUE!</v>
      </c>
      <c r="AC283" s="16" t="e">
        <f>#VALUE!</f>
        <v>#VALUE!</v>
      </c>
      <c r="AD283" s="17"/>
    </row>
    <row r="284" spans="1:30">
      <c r="A284" s="28">
        <v>184</v>
      </c>
      <c r="B284" s="26" t="e">
        <f>#VALUE!</f>
        <v>#VALUE!</v>
      </c>
      <c r="C284" s="19" t="e">
        <f>#VALUE!</f>
        <v>#VALUE!</v>
      </c>
      <c r="D284" s="19" t="e">
        <f>#VALUE!</f>
        <v>#VALUE!</v>
      </c>
      <c r="E284" s="19" t="e">
        <f>#VALUE!</f>
        <v>#VALUE!</v>
      </c>
      <c r="F284" s="19" t="e">
        <f>#VALUE!</f>
        <v>#VALUE!</v>
      </c>
      <c r="G284" s="19" t="e">
        <f>#VALUE!</f>
        <v>#VALUE!</v>
      </c>
      <c r="H284" s="19" t="e">
        <f>#VALUE!</f>
        <v>#VALUE!</v>
      </c>
      <c r="I284" s="21" t="e">
        <f>#VALUE!</f>
        <v>#VALUE!</v>
      </c>
      <c r="J284" s="26" t="e">
        <f>#VALUE!</f>
        <v>#VALUE!</v>
      </c>
      <c r="K284" s="29" t="e">
        <f>#VALUE!</f>
        <v>#VALUE!</v>
      </c>
      <c r="L284" s="18" t="e">
        <f>#VALUE!</f>
        <v>#VALUE!</v>
      </c>
      <c r="M284" s="18" t="e">
        <f>#VALUE!</f>
        <v>#VALUE!</v>
      </c>
      <c r="N284" s="18" t="e">
        <f>#VALUE!</f>
        <v>#VALUE!</v>
      </c>
      <c r="O284" s="18" t="e">
        <f>#VALUE!</f>
        <v>#VALUE!</v>
      </c>
      <c r="P284" s="18" t="e">
        <f>#VALUE!</f>
        <v>#VALUE!</v>
      </c>
      <c r="Q284" s="18" t="e">
        <f>#VALUE!</f>
        <v>#VALUE!</v>
      </c>
      <c r="R284" s="18" t="e">
        <f>#VALUE!</f>
        <v>#VALUE!</v>
      </c>
      <c r="S284" s="18" t="e">
        <f>#VALUE!</f>
        <v>#VALUE!</v>
      </c>
      <c r="T284" s="19" t="e">
        <f>#VALUE!</f>
        <v>#VALUE!</v>
      </c>
      <c r="U284" s="19" t="e">
        <f>#VALUE!</f>
        <v>#VALUE!</v>
      </c>
      <c r="V284" s="19" t="e">
        <f>#VALUE!</f>
        <v>#VALUE!</v>
      </c>
      <c r="W284" s="18" t="e">
        <f>#VALUE!</f>
        <v>#VALUE!</v>
      </c>
      <c r="X284" s="19" t="e">
        <f>#VALUE!</f>
        <v>#VALUE!</v>
      </c>
      <c r="Y284" s="20" t="e">
        <f>#VALUE!</f>
        <v>#VALUE!</v>
      </c>
      <c r="Z284" s="19" t="e">
        <f>#VALUE!</f>
        <v>#VALUE!</v>
      </c>
      <c r="AA284" s="19" t="e">
        <f>#VALUE!</f>
        <v>#VALUE!</v>
      </c>
      <c r="AB284" s="16" t="e">
        <f>#VALUE!</f>
        <v>#VALUE!</v>
      </c>
      <c r="AC284" s="16" t="e">
        <f>#VALUE!</f>
        <v>#VALUE!</v>
      </c>
      <c r="AD284" s="17"/>
    </row>
    <row r="285" spans="1:30">
      <c r="A285" s="28">
        <v>185</v>
      </c>
      <c r="B285" s="26" t="e">
        <f>#VALUE!</f>
        <v>#VALUE!</v>
      </c>
      <c r="C285" s="19" t="e">
        <f>#VALUE!</f>
        <v>#VALUE!</v>
      </c>
      <c r="D285" s="19" t="e">
        <f>#VALUE!</f>
        <v>#VALUE!</v>
      </c>
      <c r="E285" s="19" t="e">
        <f>#VALUE!</f>
        <v>#VALUE!</v>
      </c>
      <c r="F285" s="19" t="e">
        <f>#VALUE!</f>
        <v>#VALUE!</v>
      </c>
      <c r="G285" s="19" t="e">
        <f>#VALUE!</f>
        <v>#VALUE!</v>
      </c>
      <c r="H285" s="19" t="e">
        <f>#VALUE!</f>
        <v>#VALUE!</v>
      </c>
      <c r="I285" s="21" t="e">
        <f>#VALUE!</f>
        <v>#VALUE!</v>
      </c>
      <c r="J285" s="26" t="e">
        <f>#VALUE!</f>
        <v>#VALUE!</v>
      </c>
      <c r="K285" s="29" t="e">
        <f>#VALUE!</f>
        <v>#VALUE!</v>
      </c>
      <c r="L285" s="18" t="e">
        <f>#VALUE!</f>
        <v>#VALUE!</v>
      </c>
      <c r="M285" s="18" t="e">
        <f>#VALUE!</f>
        <v>#VALUE!</v>
      </c>
      <c r="N285" s="18" t="e">
        <f>#VALUE!</f>
        <v>#VALUE!</v>
      </c>
      <c r="O285" s="18" t="e">
        <f>#VALUE!</f>
        <v>#VALUE!</v>
      </c>
      <c r="P285" s="18" t="e">
        <f>#VALUE!</f>
        <v>#VALUE!</v>
      </c>
      <c r="Q285" s="18" t="e">
        <f>#VALUE!</f>
        <v>#VALUE!</v>
      </c>
      <c r="R285" s="18" t="e">
        <f>#VALUE!</f>
        <v>#VALUE!</v>
      </c>
      <c r="S285" s="18" t="e">
        <f>#VALUE!</f>
        <v>#VALUE!</v>
      </c>
      <c r="T285" s="19" t="e">
        <f>#VALUE!</f>
        <v>#VALUE!</v>
      </c>
      <c r="U285" s="19" t="e">
        <f>#VALUE!</f>
        <v>#VALUE!</v>
      </c>
      <c r="V285" s="19" t="e">
        <f>#VALUE!</f>
        <v>#VALUE!</v>
      </c>
      <c r="W285" s="18" t="e">
        <f>#VALUE!</f>
        <v>#VALUE!</v>
      </c>
      <c r="X285" s="19" t="e">
        <f>#VALUE!</f>
        <v>#VALUE!</v>
      </c>
      <c r="Y285" s="20" t="e">
        <f>#VALUE!</f>
        <v>#VALUE!</v>
      </c>
      <c r="Z285" s="19" t="e">
        <f>#VALUE!</f>
        <v>#VALUE!</v>
      </c>
      <c r="AA285" s="19" t="e">
        <f>#VALUE!</f>
        <v>#VALUE!</v>
      </c>
      <c r="AB285" s="16" t="e">
        <f>#VALUE!</f>
        <v>#VALUE!</v>
      </c>
      <c r="AC285" s="16" t="e">
        <f>#VALUE!</f>
        <v>#VALUE!</v>
      </c>
      <c r="AD285" s="17"/>
    </row>
    <row r="286" spans="1:30">
      <c r="A286" s="28">
        <v>186</v>
      </c>
      <c r="B286" s="26" t="e">
        <f>#VALUE!</f>
        <v>#VALUE!</v>
      </c>
      <c r="C286" s="19" t="e">
        <f>#VALUE!</f>
        <v>#VALUE!</v>
      </c>
      <c r="D286" s="19" t="e">
        <f>#VALUE!</f>
        <v>#VALUE!</v>
      </c>
      <c r="E286" s="19" t="e">
        <f>#VALUE!</f>
        <v>#VALUE!</v>
      </c>
      <c r="F286" s="19" t="e">
        <f>#VALUE!</f>
        <v>#VALUE!</v>
      </c>
      <c r="G286" s="19" t="e">
        <f>#VALUE!</f>
        <v>#VALUE!</v>
      </c>
      <c r="H286" s="19" t="e">
        <f>#VALUE!</f>
        <v>#VALUE!</v>
      </c>
      <c r="I286" s="21" t="e">
        <f>#VALUE!</f>
        <v>#VALUE!</v>
      </c>
      <c r="J286" s="26" t="e">
        <f>#VALUE!</f>
        <v>#VALUE!</v>
      </c>
      <c r="K286" s="29" t="e">
        <f>#VALUE!</f>
        <v>#VALUE!</v>
      </c>
      <c r="L286" s="18" t="e">
        <f>#VALUE!</f>
        <v>#VALUE!</v>
      </c>
      <c r="M286" s="18" t="e">
        <f>#VALUE!</f>
        <v>#VALUE!</v>
      </c>
      <c r="N286" s="18" t="e">
        <f>#VALUE!</f>
        <v>#VALUE!</v>
      </c>
      <c r="O286" s="18" t="e">
        <f>#VALUE!</f>
        <v>#VALUE!</v>
      </c>
      <c r="P286" s="18" t="e">
        <f>#VALUE!</f>
        <v>#VALUE!</v>
      </c>
      <c r="Q286" s="18" t="e">
        <f>#VALUE!</f>
        <v>#VALUE!</v>
      </c>
      <c r="R286" s="18" t="e">
        <f>#VALUE!</f>
        <v>#VALUE!</v>
      </c>
      <c r="S286" s="18" t="e">
        <f>#VALUE!</f>
        <v>#VALUE!</v>
      </c>
      <c r="T286" s="19" t="e">
        <f>#VALUE!</f>
        <v>#VALUE!</v>
      </c>
      <c r="U286" s="19" t="e">
        <f>#VALUE!</f>
        <v>#VALUE!</v>
      </c>
      <c r="V286" s="19" t="e">
        <f>#VALUE!</f>
        <v>#VALUE!</v>
      </c>
      <c r="W286" s="18" t="e">
        <f>#VALUE!</f>
        <v>#VALUE!</v>
      </c>
      <c r="X286" s="19" t="e">
        <f>#VALUE!</f>
        <v>#VALUE!</v>
      </c>
      <c r="Y286" s="20" t="e">
        <f>#VALUE!</f>
        <v>#VALUE!</v>
      </c>
      <c r="Z286" s="19" t="e">
        <f>#VALUE!</f>
        <v>#VALUE!</v>
      </c>
      <c r="AA286" s="19" t="e">
        <f>#VALUE!</f>
        <v>#VALUE!</v>
      </c>
      <c r="AB286" s="16" t="e">
        <f>#VALUE!</f>
        <v>#VALUE!</v>
      </c>
      <c r="AC286" s="16" t="e">
        <f>#VALUE!</f>
        <v>#VALUE!</v>
      </c>
      <c r="AD286" s="17"/>
    </row>
    <row r="287" spans="1:30">
      <c r="A287" s="28">
        <v>187</v>
      </c>
      <c r="B287" s="26" t="e">
        <f>#VALUE!</f>
        <v>#VALUE!</v>
      </c>
      <c r="C287" s="19" t="e">
        <f>#VALUE!</f>
        <v>#VALUE!</v>
      </c>
      <c r="D287" s="19" t="e">
        <f>#VALUE!</f>
        <v>#VALUE!</v>
      </c>
      <c r="E287" s="19" t="e">
        <f>#VALUE!</f>
        <v>#VALUE!</v>
      </c>
      <c r="F287" s="19" t="e">
        <f>#VALUE!</f>
        <v>#VALUE!</v>
      </c>
      <c r="G287" s="19" t="e">
        <f>#VALUE!</f>
        <v>#VALUE!</v>
      </c>
      <c r="H287" s="19" t="e">
        <f>#VALUE!</f>
        <v>#VALUE!</v>
      </c>
      <c r="I287" s="21" t="e">
        <f>#VALUE!</f>
        <v>#VALUE!</v>
      </c>
      <c r="J287" s="26" t="e">
        <f>#VALUE!</f>
        <v>#VALUE!</v>
      </c>
      <c r="K287" s="29" t="e">
        <f>#VALUE!</f>
        <v>#VALUE!</v>
      </c>
      <c r="L287" s="18" t="e">
        <f>#VALUE!</f>
        <v>#VALUE!</v>
      </c>
      <c r="M287" s="18" t="e">
        <f>#VALUE!</f>
        <v>#VALUE!</v>
      </c>
      <c r="N287" s="18" t="e">
        <f>#VALUE!</f>
        <v>#VALUE!</v>
      </c>
      <c r="O287" s="18" t="e">
        <f>#VALUE!</f>
        <v>#VALUE!</v>
      </c>
      <c r="P287" s="18" t="e">
        <f>#VALUE!</f>
        <v>#VALUE!</v>
      </c>
      <c r="Q287" s="18" t="e">
        <f>#VALUE!</f>
        <v>#VALUE!</v>
      </c>
      <c r="R287" s="18" t="e">
        <f>#VALUE!</f>
        <v>#VALUE!</v>
      </c>
      <c r="S287" s="18" t="e">
        <f>#VALUE!</f>
        <v>#VALUE!</v>
      </c>
      <c r="T287" s="19" t="e">
        <f>#VALUE!</f>
        <v>#VALUE!</v>
      </c>
      <c r="U287" s="19" t="e">
        <f>#VALUE!</f>
        <v>#VALUE!</v>
      </c>
      <c r="V287" s="19" t="e">
        <f>#VALUE!</f>
        <v>#VALUE!</v>
      </c>
      <c r="W287" s="18" t="e">
        <f>#VALUE!</f>
        <v>#VALUE!</v>
      </c>
      <c r="X287" s="19" t="e">
        <f>#VALUE!</f>
        <v>#VALUE!</v>
      </c>
      <c r="Y287" s="20" t="e">
        <f>#VALUE!</f>
        <v>#VALUE!</v>
      </c>
      <c r="Z287" s="19" t="e">
        <f>#VALUE!</f>
        <v>#VALUE!</v>
      </c>
      <c r="AA287" s="19" t="e">
        <f>#VALUE!</f>
        <v>#VALUE!</v>
      </c>
      <c r="AB287" s="16" t="e">
        <f>#VALUE!</f>
        <v>#VALUE!</v>
      </c>
      <c r="AC287" s="16" t="e">
        <f>#VALUE!</f>
        <v>#VALUE!</v>
      </c>
      <c r="AD287" s="17"/>
    </row>
    <row r="288" spans="1:30">
      <c r="A288" s="28">
        <v>188</v>
      </c>
      <c r="B288" s="26" t="e">
        <f>#VALUE!</f>
        <v>#VALUE!</v>
      </c>
      <c r="C288" s="19" t="e">
        <f>#VALUE!</f>
        <v>#VALUE!</v>
      </c>
      <c r="D288" s="19" t="e">
        <f>#VALUE!</f>
        <v>#VALUE!</v>
      </c>
      <c r="E288" s="19" t="e">
        <f>#VALUE!</f>
        <v>#VALUE!</v>
      </c>
      <c r="F288" s="19" t="e">
        <f>#VALUE!</f>
        <v>#VALUE!</v>
      </c>
      <c r="G288" s="19" t="e">
        <f>#VALUE!</f>
        <v>#VALUE!</v>
      </c>
      <c r="H288" s="19" t="e">
        <f>#VALUE!</f>
        <v>#VALUE!</v>
      </c>
      <c r="I288" s="21" t="e">
        <f>#VALUE!</f>
        <v>#VALUE!</v>
      </c>
      <c r="J288" s="26" t="e">
        <f>#VALUE!</f>
        <v>#VALUE!</v>
      </c>
      <c r="K288" s="29" t="e">
        <f>#VALUE!</f>
        <v>#VALUE!</v>
      </c>
      <c r="L288" s="18" t="e">
        <f>#VALUE!</f>
        <v>#VALUE!</v>
      </c>
      <c r="M288" s="18" t="e">
        <f>#VALUE!</f>
        <v>#VALUE!</v>
      </c>
      <c r="N288" s="18" t="e">
        <f>#VALUE!</f>
        <v>#VALUE!</v>
      </c>
      <c r="O288" s="18" t="e">
        <f>#VALUE!</f>
        <v>#VALUE!</v>
      </c>
      <c r="P288" s="18" t="e">
        <f>#VALUE!</f>
        <v>#VALUE!</v>
      </c>
      <c r="Q288" s="18" t="e">
        <f>#VALUE!</f>
        <v>#VALUE!</v>
      </c>
      <c r="R288" s="18" t="e">
        <f>#VALUE!</f>
        <v>#VALUE!</v>
      </c>
      <c r="S288" s="18" t="e">
        <f>#VALUE!</f>
        <v>#VALUE!</v>
      </c>
      <c r="T288" s="19" t="e">
        <f>#VALUE!</f>
        <v>#VALUE!</v>
      </c>
      <c r="U288" s="19" t="e">
        <f>#VALUE!</f>
        <v>#VALUE!</v>
      </c>
      <c r="V288" s="19" t="e">
        <f>#VALUE!</f>
        <v>#VALUE!</v>
      </c>
      <c r="W288" s="18" t="e">
        <f>#VALUE!</f>
        <v>#VALUE!</v>
      </c>
      <c r="X288" s="19" t="e">
        <f>#VALUE!</f>
        <v>#VALUE!</v>
      </c>
      <c r="Y288" s="20" t="e">
        <f>#VALUE!</f>
        <v>#VALUE!</v>
      </c>
      <c r="Z288" s="19" t="e">
        <f>#VALUE!</f>
        <v>#VALUE!</v>
      </c>
      <c r="AA288" s="19" t="e">
        <f>#VALUE!</f>
        <v>#VALUE!</v>
      </c>
      <c r="AB288" s="16" t="e">
        <f>#VALUE!</f>
        <v>#VALUE!</v>
      </c>
      <c r="AC288" s="16" t="e">
        <f>#VALUE!</f>
        <v>#VALUE!</v>
      </c>
      <c r="AD288" s="17"/>
    </row>
    <row r="289" spans="1:30">
      <c r="A289" s="28">
        <v>189</v>
      </c>
      <c r="B289" s="26" t="e">
        <f>#VALUE!</f>
        <v>#VALUE!</v>
      </c>
      <c r="C289" s="19" t="e">
        <f>#VALUE!</f>
        <v>#VALUE!</v>
      </c>
      <c r="D289" s="19" t="e">
        <f>#VALUE!</f>
        <v>#VALUE!</v>
      </c>
      <c r="E289" s="19" t="e">
        <f>#VALUE!</f>
        <v>#VALUE!</v>
      </c>
      <c r="F289" s="19" t="e">
        <f>#VALUE!</f>
        <v>#VALUE!</v>
      </c>
      <c r="G289" s="19" t="e">
        <f>#VALUE!</f>
        <v>#VALUE!</v>
      </c>
      <c r="H289" s="19" t="e">
        <f>#VALUE!</f>
        <v>#VALUE!</v>
      </c>
      <c r="I289" s="21" t="e">
        <f>#VALUE!</f>
        <v>#VALUE!</v>
      </c>
      <c r="J289" s="26" t="e">
        <f>#VALUE!</f>
        <v>#VALUE!</v>
      </c>
      <c r="K289" s="29" t="e">
        <f>#VALUE!</f>
        <v>#VALUE!</v>
      </c>
      <c r="L289" s="18" t="e">
        <f>#VALUE!</f>
        <v>#VALUE!</v>
      </c>
      <c r="M289" s="18" t="e">
        <f>#VALUE!</f>
        <v>#VALUE!</v>
      </c>
      <c r="N289" s="18" t="e">
        <f>#VALUE!</f>
        <v>#VALUE!</v>
      </c>
      <c r="O289" s="18" t="e">
        <f>#VALUE!</f>
        <v>#VALUE!</v>
      </c>
      <c r="P289" s="18" t="e">
        <f>#VALUE!</f>
        <v>#VALUE!</v>
      </c>
      <c r="Q289" s="18" t="e">
        <f>#VALUE!</f>
        <v>#VALUE!</v>
      </c>
      <c r="R289" s="18" t="e">
        <f>#VALUE!</f>
        <v>#VALUE!</v>
      </c>
      <c r="S289" s="18" t="e">
        <f>#VALUE!</f>
        <v>#VALUE!</v>
      </c>
      <c r="T289" s="19" t="e">
        <f>#VALUE!</f>
        <v>#VALUE!</v>
      </c>
      <c r="U289" s="19" t="e">
        <f>#VALUE!</f>
        <v>#VALUE!</v>
      </c>
      <c r="V289" s="19" t="e">
        <f>#VALUE!</f>
        <v>#VALUE!</v>
      </c>
      <c r="W289" s="18" t="e">
        <f>#VALUE!</f>
        <v>#VALUE!</v>
      </c>
      <c r="X289" s="19" t="e">
        <f>#VALUE!</f>
        <v>#VALUE!</v>
      </c>
      <c r="Y289" s="20" t="e">
        <f>#VALUE!</f>
        <v>#VALUE!</v>
      </c>
      <c r="Z289" s="19" t="e">
        <f>#VALUE!</f>
        <v>#VALUE!</v>
      </c>
      <c r="AA289" s="19" t="e">
        <f>#VALUE!</f>
        <v>#VALUE!</v>
      </c>
      <c r="AB289" s="16" t="e">
        <f>#VALUE!</f>
        <v>#VALUE!</v>
      </c>
      <c r="AC289" s="16" t="e">
        <f>#VALUE!</f>
        <v>#VALUE!</v>
      </c>
      <c r="AD289" s="17"/>
    </row>
    <row r="290" spans="1:30">
      <c r="A290" s="28">
        <v>190</v>
      </c>
      <c r="B290" s="26" t="e">
        <f>#VALUE!</f>
        <v>#VALUE!</v>
      </c>
      <c r="C290" s="19" t="e">
        <f>#VALUE!</f>
        <v>#VALUE!</v>
      </c>
      <c r="D290" s="19" t="e">
        <f>#VALUE!</f>
        <v>#VALUE!</v>
      </c>
      <c r="E290" s="19" t="e">
        <f>#VALUE!</f>
        <v>#VALUE!</v>
      </c>
      <c r="F290" s="19" t="e">
        <f>#VALUE!</f>
        <v>#VALUE!</v>
      </c>
      <c r="G290" s="19" t="e">
        <f>#VALUE!</f>
        <v>#VALUE!</v>
      </c>
      <c r="H290" s="19" t="e">
        <f>#VALUE!</f>
        <v>#VALUE!</v>
      </c>
      <c r="I290" s="21" t="e">
        <f>#VALUE!</f>
        <v>#VALUE!</v>
      </c>
      <c r="J290" s="26" t="e">
        <f>#VALUE!</f>
        <v>#VALUE!</v>
      </c>
      <c r="K290" s="29" t="e">
        <f>#VALUE!</f>
        <v>#VALUE!</v>
      </c>
      <c r="L290" s="18" t="e">
        <f>#VALUE!</f>
        <v>#VALUE!</v>
      </c>
      <c r="M290" s="18" t="e">
        <f>#VALUE!</f>
        <v>#VALUE!</v>
      </c>
      <c r="N290" s="18" t="e">
        <f>#VALUE!</f>
        <v>#VALUE!</v>
      </c>
      <c r="O290" s="18" t="e">
        <f>#VALUE!</f>
        <v>#VALUE!</v>
      </c>
      <c r="P290" s="18" t="e">
        <f>#VALUE!</f>
        <v>#VALUE!</v>
      </c>
      <c r="Q290" s="18" t="e">
        <f>#VALUE!</f>
        <v>#VALUE!</v>
      </c>
      <c r="R290" s="18" t="e">
        <f>#VALUE!</f>
        <v>#VALUE!</v>
      </c>
      <c r="S290" s="18" t="e">
        <f>#VALUE!</f>
        <v>#VALUE!</v>
      </c>
      <c r="T290" s="19" t="e">
        <f>#VALUE!</f>
        <v>#VALUE!</v>
      </c>
      <c r="U290" s="19" t="e">
        <f>#VALUE!</f>
        <v>#VALUE!</v>
      </c>
      <c r="V290" s="19" t="e">
        <f>#VALUE!</f>
        <v>#VALUE!</v>
      </c>
      <c r="W290" s="18" t="e">
        <f>#VALUE!</f>
        <v>#VALUE!</v>
      </c>
      <c r="X290" s="19" t="e">
        <f>#VALUE!</f>
        <v>#VALUE!</v>
      </c>
      <c r="Y290" s="20" t="e">
        <f>#VALUE!</f>
        <v>#VALUE!</v>
      </c>
      <c r="Z290" s="19" t="e">
        <f>#VALUE!</f>
        <v>#VALUE!</v>
      </c>
      <c r="AA290" s="19" t="e">
        <f>#VALUE!</f>
        <v>#VALUE!</v>
      </c>
      <c r="AB290" s="16" t="e">
        <f>#VALUE!</f>
        <v>#VALUE!</v>
      </c>
      <c r="AC290" s="16" t="e">
        <f>#VALUE!</f>
        <v>#VALUE!</v>
      </c>
      <c r="AD290" s="17"/>
    </row>
    <row r="291" spans="1:30">
      <c r="A291" s="28">
        <v>191</v>
      </c>
      <c r="B291" s="26" t="e">
        <f>#VALUE!</f>
        <v>#VALUE!</v>
      </c>
      <c r="C291" s="19" t="e">
        <f>#VALUE!</f>
        <v>#VALUE!</v>
      </c>
      <c r="D291" s="19" t="e">
        <f>#VALUE!</f>
        <v>#VALUE!</v>
      </c>
      <c r="E291" s="19" t="e">
        <f>#VALUE!</f>
        <v>#VALUE!</v>
      </c>
      <c r="F291" s="19" t="e">
        <f>#VALUE!</f>
        <v>#VALUE!</v>
      </c>
      <c r="G291" s="19" t="e">
        <f>#VALUE!</f>
        <v>#VALUE!</v>
      </c>
      <c r="H291" s="19" t="e">
        <f>#VALUE!</f>
        <v>#VALUE!</v>
      </c>
      <c r="I291" s="21" t="e">
        <f>#VALUE!</f>
        <v>#VALUE!</v>
      </c>
      <c r="J291" s="26" t="e">
        <f>#VALUE!</f>
        <v>#VALUE!</v>
      </c>
      <c r="K291" s="29" t="e">
        <f>#VALUE!</f>
        <v>#VALUE!</v>
      </c>
      <c r="L291" s="18" t="e">
        <f>#VALUE!</f>
        <v>#VALUE!</v>
      </c>
      <c r="M291" s="18" t="e">
        <f>#VALUE!</f>
        <v>#VALUE!</v>
      </c>
      <c r="N291" s="18" t="e">
        <f>#VALUE!</f>
        <v>#VALUE!</v>
      </c>
      <c r="O291" s="18" t="e">
        <f>#VALUE!</f>
        <v>#VALUE!</v>
      </c>
      <c r="P291" s="18" t="e">
        <f>#VALUE!</f>
        <v>#VALUE!</v>
      </c>
      <c r="Q291" s="18" t="e">
        <f>#VALUE!</f>
        <v>#VALUE!</v>
      </c>
      <c r="R291" s="18" t="e">
        <f>#VALUE!</f>
        <v>#VALUE!</v>
      </c>
      <c r="S291" s="18" t="e">
        <f>#VALUE!</f>
        <v>#VALUE!</v>
      </c>
      <c r="T291" s="19" t="e">
        <f>#VALUE!</f>
        <v>#VALUE!</v>
      </c>
      <c r="U291" s="19" t="e">
        <f>#VALUE!</f>
        <v>#VALUE!</v>
      </c>
      <c r="V291" s="19" t="e">
        <f>#VALUE!</f>
        <v>#VALUE!</v>
      </c>
      <c r="W291" s="18" t="e">
        <f>#VALUE!</f>
        <v>#VALUE!</v>
      </c>
      <c r="X291" s="19" t="e">
        <f>#VALUE!</f>
        <v>#VALUE!</v>
      </c>
      <c r="Y291" s="20" t="e">
        <f>#VALUE!</f>
        <v>#VALUE!</v>
      </c>
      <c r="Z291" s="19" t="e">
        <f>#VALUE!</f>
        <v>#VALUE!</v>
      </c>
      <c r="AA291" s="19" t="e">
        <f>#VALUE!</f>
        <v>#VALUE!</v>
      </c>
      <c r="AB291" s="16" t="e">
        <f>#VALUE!</f>
        <v>#VALUE!</v>
      </c>
      <c r="AC291" s="16" t="e">
        <f>#VALUE!</f>
        <v>#VALUE!</v>
      </c>
      <c r="AD291" s="17"/>
    </row>
    <row r="292" spans="1:30">
      <c r="A292" s="28">
        <v>192</v>
      </c>
      <c r="B292" s="26" t="e">
        <f>#VALUE!</f>
        <v>#VALUE!</v>
      </c>
      <c r="C292" s="19" t="e">
        <f>#VALUE!</f>
        <v>#VALUE!</v>
      </c>
      <c r="D292" s="19" t="e">
        <f>#VALUE!</f>
        <v>#VALUE!</v>
      </c>
      <c r="E292" s="19" t="e">
        <f>#VALUE!</f>
        <v>#VALUE!</v>
      </c>
      <c r="F292" s="19" t="e">
        <f>#VALUE!</f>
        <v>#VALUE!</v>
      </c>
      <c r="G292" s="19" t="e">
        <f>#VALUE!</f>
        <v>#VALUE!</v>
      </c>
      <c r="H292" s="19" t="e">
        <f>#VALUE!</f>
        <v>#VALUE!</v>
      </c>
      <c r="I292" s="21" t="e">
        <f>#VALUE!</f>
        <v>#VALUE!</v>
      </c>
      <c r="J292" s="26" t="e">
        <f>#VALUE!</f>
        <v>#VALUE!</v>
      </c>
      <c r="K292" s="29" t="e">
        <f>#VALUE!</f>
        <v>#VALUE!</v>
      </c>
      <c r="L292" s="18" t="e">
        <f>#VALUE!</f>
        <v>#VALUE!</v>
      </c>
      <c r="M292" s="18" t="e">
        <f>#VALUE!</f>
        <v>#VALUE!</v>
      </c>
      <c r="N292" s="18" t="e">
        <f>#VALUE!</f>
        <v>#VALUE!</v>
      </c>
      <c r="O292" s="18" t="e">
        <f>#VALUE!</f>
        <v>#VALUE!</v>
      </c>
      <c r="P292" s="18" t="e">
        <f>#VALUE!</f>
        <v>#VALUE!</v>
      </c>
      <c r="Q292" s="18" t="e">
        <f>#VALUE!</f>
        <v>#VALUE!</v>
      </c>
      <c r="R292" s="18" t="e">
        <f>#VALUE!</f>
        <v>#VALUE!</v>
      </c>
      <c r="S292" s="18" t="e">
        <f>#VALUE!</f>
        <v>#VALUE!</v>
      </c>
      <c r="T292" s="19" t="e">
        <f>#VALUE!</f>
        <v>#VALUE!</v>
      </c>
      <c r="U292" s="19" t="e">
        <f>#VALUE!</f>
        <v>#VALUE!</v>
      </c>
      <c r="V292" s="19" t="e">
        <f>#VALUE!</f>
        <v>#VALUE!</v>
      </c>
      <c r="W292" s="18" t="e">
        <f>#VALUE!</f>
        <v>#VALUE!</v>
      </c>
      <c r="X292" s="19" t="e">
        <f>#VALUE!</f>
        <v>#VALUE!</v>
      </c>
      <c r="Y292" s="20" t="e">
        <f>#VALUE!</f>
        <v>#VALUE!</v>
      </c>
      <c r="Z292" s="19" t="e">
        <f>#VALUE!</f>
        <v>#VALUE!</v>
      </c>
      <c r="AA292" s="19" t="e">
        <f>#VALUE!</f>
        <v>#VALUE!</v>
      </c>
      <c r="AB292" s="16" t="e">
        <f>#VALUE!</f>
        <v>#VALUE!</v>
      </c>
      <c r="AC292" s="16" t="e">
        <f>#VALUE!</f>
        <v>#VALUE!</v>
      </c>
      <c r="AD292" s="17"/>
    </row>
    <row r="293" spans="1:30">
      <c r="A293" s="28">
        <v>193</v>
      </c>
      <c r="B293" s="26" t="e">
        <f>#VALUE!</f>
        <v>#VALUE!</v>
      </c>
      <c r="C293" s="19" t="e">
        <f>#VALUE!</f>
        <v>#VALUE!</v>
      </c>
      <c r="D293" s="19" t="e">
        <f>#VALUE!</f>
        <v>#VALUE!</v>
      </c>
      <c r="E293" s="19" t="e">
        <f>#VALUE!</f>
        <v>#VALUE!</v>
      </c>
      <c r="F293" s="19" t="e">
        <f>#VALUE!</f>
        <v>#VALUE!</v>
      </c>
      <c r="G293" s="19" t="e">
        <f>#VALUE!</f>
        <v>#VALUE!</v>
      </c>
      <c r="H293" s="19" t="e">
        <f>#VALUE!</f>
        <v>#VALUE!</v>
      </c>
      <c r="I293" s="21" t="e">
        <f>#VALUE!</f>
        <v>#VALUE!</v>
      </c>
      <c r="J293" s="26" t="e">
        <f>#VALUE!</f>
        <v>#VALUE!</v>
      </c>
      <c r="K293" s="29" t="e">
        <f>#VALUE!</f>
        <v>#VALUE!</v>
      </c>
      <c r="L293" s="18" t="e">
        <f>#VALUE!</f>
        <v>#VALUE!</v>
      </c>
      <c r="M293" s="18" t="e">
        <f>#VALUE!</f>
        <v>#VALUE!</v>
      </c>
      <c r="N293" s="18" t="e">
        <f>#VALUE!</f>
        <v>#VALUE!</v>
      </c>
      <c r="O293" s="18" t="e">
        <f>#VALUE!</f>
        <v>#VALUE!</v>
      </c>
      <c r="P293" s="18" t="e">
        <f>#VALUE!</f>
        <v>#VALUE!</v>
      </c>
      <c r="Q293" s="18" t="e">
        <f>#VALUE!</f>
        <v>#VALUE!</v>
      </c>
      <c r="R293" s="18" t="e">
        <f>#VALUE!</f>
        <v>#VALUE!</v>
      </c>
      <c r="S293" s="18" t="e">
        <f>#VALUE!</f>
        <v>#VALUE!</v>
      </c>
      <c r="T293" s="19" t="e">
        <f>#VALUE!</f>
        <v>#VALUE!</v>
      </c>
      <c r="U293" s="19" t="e">
        <f>#VALUE!</f>
        <v>#VALUE!</v>
      </c>
      <c r="V293" s="19" t="e">
        <f>#VALUE!</f>
        <v>#VALUE!</v>
      </c>
      <c r="W293" s="18" t="e">
        <f>#VALUE!</f>
        <v>#VALUE!</v>
      </c>
      <c r="X293" s="19" t="e">
        <f>#VALUE!</f>
        <v>#VALUE!</v>
      </c>
      <c r="Y293" s="20" t="e">
        <f>#VALUE!</f>
        <v>#VALUE!</v>
      </c>
      <c r="Z293" s="19" t="e">
        <f>#VALUE!</f>
        <v>#VALUE!</v>
      </c>
      <c r="AA293" s="19" t="e">
        <f>#VALUE!</f>
        <v>#VALUE!</v>
      </c>
      <c r="AB293" s="16" t="e">
        <f>#VALUE!</f>
        <v>#VALUE!</v>
      </c>
      <c r="AC293" s="16" t="e">
        <f>#VALUE!</f>
        <v>#VALUE!</v>
      </c>
      <c r="AD293" s="17"/>
    </row>
    <row r="294" spans="1:30">
      <c r="A294" s="28">
        <v>194</v>
      </c>
      <c r="B294" s="26" t="e">
        <f>#VALUE!</f>
        <v>#VALUE!</v>
      </c>
      <c r="C294" s="19" t="e">
        <f>#VALUE!</f>
        <v>#VALUE!</v>
      </c>
      <c r="D294" s="19" t="e">
        <f>#VALUE!</f>
        <v>#VALUE!</v>
      </c>
      <c r="E294" s="19" t="e">
        <f>#VALUE!</f>
        <v>#VALUE!</v>
      </c>
      <c r="F294" s="19" t="e">
        <f>#VALUE!</f>
        <v>#VALUE!</v>
      </c>
      <c r="G294" s="19" t="e">
        <f>#VALUE!</f>
        <v>#VALUE!</v>
      </c>
      <c r="H294" s="19" t="e">
        <f>#VALUE!</f>
        <v>#VALUE!</v>
      </c>
      <c r="I294" s="21" t="e">
        <f>#VALUE!</f>
        <v>#VALUE!</v>
      </c>
      <c r="J294" s="26" t="e">
        <f>#VALUE!</f>
        <v>#VALUE!</v>
      </c>
      <c r="K294" s="29" t="e">
        <f>#VALUE!</f>
        <v>#VALUE!</v>
      </c>
      <c r="L294" s="18" t="e">
        <f>#VALUE!</f>
        <v>#VALUE!</v>
      </c>
      <c r="M294" s="18" t="e">
        <f>#VALUE!</f>
        <v>#VALUE!</v>
      </c>
      <c r="N294" s="18" t="e">
        <f>#VALUE!</f>
        <v>#VALUE!</v>
      </c>
      <c r="O294" s="18" t="e">
        <f>#VALUE!</f>
        <v>#VALUE!</v>
      </c>
      <c r="P294" s="18" t="e">
        <f>#VALUE!</f>
        <v>#VALUE!</v>
      </c>
      <c r="Q294" s="18" t="e">
        <f>#VALUE!</f>
        <v>#VALUE!</v>
      </c>
      <c r="R294" s="18" t="e">
        <f>#VALUE!</f>
        <v>#VALUE!</v>
      </c>
      <c r="S294" s="18" t="e">
        <f>#VALUE!</f>
        <v>#VALUE!</v>
      </c>
      <c r="T294" s="19" t="e">
        <f>#VALUE!</f>
        <v>#VALUE!</v>
      </c>
      <c r="U294" s="19" t="e">
        <f>#VALUE!</f>
        <v>#VALUE!</v>
      </c>
      <c r="V294" s="19" t="e">
        <f>#VALUE!</f>
        <v>#VALUE!</v>
      </c>
      <c r="W294" s="18" t="e">
        <f>#VALUE!</f>
        <v>#VALUE!</v>
      </c>
      <c r="X294" s="19" t="e">
        <f>#VALUE!</f>
        <v>#VALUE!</v>
      </c>
      <c r="Y294" s="20" t="e">
        <f>#VALUE!</f>
        <v>#VALUE!</v>
      </c>
      <c r="Z294" s="19" t="e">
        <f>#VALUE!</f>
        <v>#VALUE!</v>
      </c>
      <c r="AA294" s="19" t="e">
        <f>#VALUE!</f>
        <v>#VALUE!</v>
      </c>
      <c r="AB294" s="16" t="e">
        <f>#VALUE!</f>
        <v>#VALUE!</v>
      </c>
      <c r="AC294" s="16" t="e">
        <f>#VALUE!</f>
        <v>#VALUE!</v>
      </c>
      <c r="AD294" s="17"/>
    </row>
    <row r="295" spans="1:30">
      <c r="A295" s="28">
        <v>195</v>
      </c>
      <c r="B295" s="26" t="e">
        <f>#VALUE!</f>
        <v>#VALUE!</v>
      </c>
      <c r="C295" s="19" t="e">
        <f>#VALUE!</f>
        <v>#VALUE!</v>
      </c>
      <c r="D295" s="19" t="e">
        <f>#VALUE!</f>
        <v>#VALUE!</v>
      </c>
      <c r="E295" s="19" t="e">
        <f>#VALUE!</f>
        <v>#VALUE!</v>
      </c>
      <c r="F295" s="19" t="e">
        <f>#VALUE!</f>
        <v>#VALUE!</v>
      </c>
      <c r="G295" s="19" t="e">
        <f>#VALUE!</f>
        <v>#VALUE!</v>
      </c>
      <c r="H295" s="19" t="e">
        <f>#VALUE!</f>
        <v>#VALUE!</v>
      </c>
      <c r="I295" s="21" t="e">
        <f>#VALUE!</f>
        <v>#VALUE!</v>
      </c>
      <c r="J295" s="26" t="e">
        <f>#VALUE!</f>
        <v>#VALUE!</v>
      </c>
      <c r="K295" s="29" t="e">
        <f>#VALUE!</f>
        <v>#VALUE!</v>
      </c>
      <c r="L295" s="18" t="e">
        <f>#VALUE!</f>
        <v>#VALUE!</v>
      </c>
      <c r="M295" s="18" t="e">
        <f>#VALUE!</f>
        <v>#VALUE!</v>
      </c>
      <c r="N295" s="18" t="e">
        <f>#VALUE!</f>
        <v>#VALUE!</v>
      </c>
      <c r="O295" s="18" t="e">
        <f>#VALUE!</f>
        <v>#VALUE!</v>
      </c>
      <c r="P295" s="18" t="e">
        <f>#VALUE!</f>
        <v>#VALUE!</v>
      </c>
      <c r="Q295" s="18" t="e">
        <f>#VALUE!</f>
        <v>#VALUE!</v>
      </c>
      <c r="R295" s="18" t="e">
        <f>#VALUE!</f>
        <v>#VALUE!</v>
      </c>
      <c r="S295" s="18" t="e">
        <f>#VALUE!</f>
        <v>#VALUE!</v>
      </c>
      <c r="T295" s="19" t="e">
        <f>#VALUE!</f>
        <v>#VALUE!</v>
      </c>
      <c r="U295" s="19" t="e">
        <f>#VALUE!</f>
        <v>#VALUE!</v>
      </c>
      <c r="V295" s="19" t="e">
        <f>#VALUE!</f>
        <v>#VALUE!</v>
      </c>
      <c r="W295" s="18" t="e">
        <f>#VALUE!</f>
        <v>#VALUE!</v>
      </c>
      <c r="X295" s="19" t="e">
        <f>#VALUE!</f>
        <v>#VALUE!</v>
      </c>
      <c r="Y295" s="20" t="e">
        <f>#VALUE!</f>
        <v>#VALUE!</v>
      </c>
      <c r="Z295" s="19" t="e">
        <f>#VALUE!</f>
        <v>#VALUE!</v>
      </c>
      <c r="AA295" s="19" t="e">
        <f>#VALUE!</f>
        <v>#VALUE!</v>
      </c>
      <c r="AB295" s="16" t="e">
        <f>#VALUE!</f>
        <v>#VALUE!</v>
      </c>
      <c r="AC295" s="16" t="e">
        <f>#VALUE!</f>
        <v>#VALUE!</v>
      </c>
      <c r="AD295" s="17"/>
    </row>
    <row r="296" spans="1:30">
      <c r="A296" s="28">
        <v>196</v>
      </c>
      <c r="B296" s="26" t="e">
        <f>#VALUE!</f>
        <v>#VALUE!</v>
      </c>
      <c r="C296" s="19" t="e">
        <f>#VALUE!</f>
        <v>#VALUE!</v>
      </c>
      <c r="D296" s="19" t="e">
        <f>#VALUE!</f>
        <v>#VALUE!</v>
      </c>
      <c r="E296" s="19" t="e">
        <f>#VALUE!</f>
        <v>#VALUE!</v>
      </c>
      <c r="F296" s="19" t="e">
        <f>#VALUE!</f>
        <v>#VALUE!</v>
      </c>
      <c r="G296" s="19" t="e">
        <f>#VALUE!</f>
        <v>#VALUE!</v>
      </c>
      <c r="H296" s="19" t="e">
        <f>#VALUE!</f>
        <v>#VALUE!</v>
      </c>
      <c r="I296" s="21" t="e">
        <f>#VALUE!</f>
        <v>#VALUE!</v>
      </c>
      <c r="J296" s="26" t="e">
        <f>#VALUE!</f>
        <v>#VALUE!</v>
      </c>
      <c r="K296" s="29" t="e">
        <f>#VALUE!</f>
        <v>#VALUE!</v>
      </c>
      <c r="L296" s="18" t="e">
        <f>#VALUE!</f>
        <v>#VALUE!</v>
      </c>
      <c r="M296" s="18" t="e">
        <f>#VALUE!</f>
        <v>#VALUE!</v>
      </c>
      <c r="N296" s="18" t="e">
        <f>#VALUE!</f>
        <v>#VALUE!</v>
      </c>
      <c r="O296" s="18" t="e">
        <f>#VALUE!</f>
        <v>#VALUE!</v>
      </c>
      <c r="P296" s="18" t="e">
        <f>#VALUE!</f>
        <v>#VALUE!</v>
      </c>
      <c r="Q296" s="18" t="e">
        <f>#VALUE!</f>
        <v>#VALUE!</v>
      </c>
      <c r="R296" s="18" t="e">
        <f>#VALUE!</f>
        <v>#VALUE!</v>
      </c>
      <c r="S296" s="18" t="e">
        <f>#VALUE!</f>
        <v>#VALUE!</v>
      </c>
      <c r="T296" s="19" t="e">
        <f>#VALUE!</f>
        <v>#VALUE!</v>
      </c>
      <c r="U296" s="19" t="e">
        <f>#VALUE!</f>
        <v>#VALUE!</v>
      </c>
      <c r="V296" s="19" t="e">
        <f>#VALUE!</f>
        <v>#VALUE!</v>
      </c>
      <c r="W296" s="18" t="e">
        <f>#VALUE!</f>
        <v>#VALUE!</v>
      </c>
      <c r="X296" s="19" t="e">
        <f>#VALUE!</f>
        <v>#VALUE!</v>
      </c>
      <c r="Y296" s="20" t="e">
        <f>#VALUE!</f>
        <v>#VALUE!</v>
      </c>
      <c r="Z296" s="19" t="e">
        <f>#VALUE!</f>
        <v>#VALUE!</v>
      </c>
      <c r="AA296" s="19" t="e">
        <f>#VALUE!</f>
        <v>#VALUE!</v>
      </c>
      <c r="AB296" s="16" t="e">
        <f>#VALUE!</f>
        <v>#VALUE!</v>
      </c>
      <c r="AC296" s="16" t="e">
        <f>#VALUE!</f>
        <v>#VALUE!</v>
      </c>
      <c r="AD296" s="17"/>
    </row>
    <row r="297" spans="1:30">
      <c r="A297" s="28">
        <v>197</v>
      </c>
      <c r="B297" s="26" t="e">
        <f>#VALUE!</f>
        <v>#VALUE!</v>
      </c>
      <c r="C297" s="19" t="e">
        <f>#VALUE!</f>
        <v>#VALUE!</v>
      </c>
      <c r="D297" s="19" t="e">
        <f>#VALUE!</f>
        <v>#VALUE!</v>
      </c>
      <c r="E297" s="19" t="e">
        <f>#VALUE!</f>
        <v>#VALUE!</v>
      </c>
      <c r="F297" s="19" t="e">
        <f>#VALUE!</f>
        <v>#VALUE!</v>
      </c>
      <c r="G297" s="19" t="e">
        <f>#VALUE!</f>
        <v>#VALUE!</v>
      </c>
      <c r="H297" s="19" t="e">
        <f>#VALUE!</f>
        <v>#VALUE!</v>
      </c>
      <c r="I297" s="21" t="e">
        <f>#VALUE!</f>
        <v>#VALUE!</v>
      </c>
      <c r="J297" s="26" t="e">
        <f>#VALUE!</f>
        <v>#VALUE!</v>
      </c>
      <c r="K297" s="29" t="e">
        <f>#VALUE!</f>
        <v>#VALUE!</v>
      </c>
      <c r="L297" s="18" t="e">
        <f>#VALUE!</f>
        <v>#VALUE!</v>
      </c>
      <c r="M297" s="18" t="e">
        <f>#VALUE!</f>
        <v>#VALUE!</v>
      </c>
      <c r="N297" s="18" t="e">
        <f>#VALUE!</f>
        <v>#VALUE!</v>
      </c>
      <c r="O297" s="18" t="e">
        <f>#VALUE!</f>
        <v>#VALUE!</v>
      </c>
      <c r="P297" s="18" t="e">
        <f>#VALUE!</f>
        <v>#VALUE!</v>
      </c>
      <c r="Q297" s="18" t="e">
        <f>#VALUE!</f>
        <v>#VALUE!</v>
      </c>
      <c r="R297" s="18" t="e">
        <f>#VALUE!</f>
        <v>#VALUE!</v>
      </c>
      <c r="S297" s="18" t="e">
        <f>#VALUE!</f>
        <v>#VALUE!</v>
      </c>
      <c r="T297" s="19" t="e">
        <f>#VALUE!</f>
        <v>#VALUE!</v>
      </c>
      <c r="U297" s="19" t="e">
        <f>#VALUE!</f>
        <v>#VALUE!</v>
      </c>
      <c r="V297" s="19" t="e">
        <f>#VALUE!</f>
        <v>#VALUE!</v>
      </c>
      <c r="W297" s="18" t="e">
        <f>#VALUE!</f>
        <v>#VALUE!</v>
      </c>
      <c r="X297" s="19" t="e">
        <f>#VALUE!</f>
        <v>#VALUE!</v>
      </c>
      <c r="Y297" s="20" t="e">
        <f>#VALUE!</f>
        <v>#VALUE!</v>
      </c>
      <c r="Z297" s="19" t="e">
        <f>#VALUE!</f>
        <v>#VALUE!</v>
      </c>
      <c r="AA297" s="19" t="e">
        <f>#VALUE!</f>
        <v>#VALUE!</v>
      </c>
      <c r="AB297" s="16" t="e">
        <f>#VALUE!</f>
        <v>#VALUE!</v>
      </c>
      <c r="AC297" s="16" t="e">
        <f>#VALUE!</f>
        <v>#VALUE!</v>
      </c>
      <c r="AD297" s="17"/>
    </row>
    <row r="298" spans="1:30">
      <c r="A298" s="28">
        <v>198</v>
      </c>
      <c r="B298" s="26" t="e">
        <f>#VALUE!</f>
        <v>#VALUE!</v>
      </c>
      <c r="C298" s="19" t="e">
        <f>#VALUE!</f>
        <v>#VALUE!</v>
      </c>
      <c r="D298" s="19" t="e">
        <f>#VALUE!</f>
        <v>#VALUE!</v>
      </c>
      <c r="E298" s="19" t="e">
        <f>#VALUE!</f>
        <v>#VALUE!</v>
      </c>
      <c r="F298" s="19" t="e">
        <f>#VALUE!</f>
        <v>#VALUE!</v>
      </c>
      <c r="G298" s="19" t="e">
        <f>#VALUE!</f>
        <v>#VALUE!</v>
      </c>
      <c r="H298" s="19" t="e">
        <f>#VALUE!</f>
        <v>#VALUE!</v>
      </c>
      <c r="I298" s="21" t="e">
        <f>#VALUE!</f>
        <v>#VALUE!</v>
      </c>
      <c r="J298" s="26" t="e">
        <f>#VALUE!</f>
        <v>#VALUE!</v>
      </c>
      <c r="K298" s="29" t="e">
        <f>#VALUE!</f>
        <v>#VALUE!</v>
      </c>
      <c r="L298" s="18" t="e">
        <f>#VALUE!</f>
        <v>#VALUE!</v>
      </c>
      <c r="M298" s="18" t="e">
        <f>#VALUE!</f>
        <v>#VALUE!</v>
      </c>
      <c r="N298" s="18" t="e">
        <f>#VALUE!</f>
        <v>#VALUE!</v>
      </c>
      <c r="O298" s="18" t="e">
        <f>#VALUE!</f>
        <v>#VALUE!</v>
      </c>
      <c r="P298" s="18" t="e">
        <f>#VALUE!</f>
        <v>#VALUE!</v>
      </c>
      <c r="Q298" s="18" t="e">
        <f>#VALUE!</f>
        <v>#VALUE!</v>
      </c>
      <c r="R298" s="18" t="e">
        <f>#VALUE!</f>
        <v>#VALUE!</v>
      </c>
      <c r="S298" s="18" t="e">
        <f>#VALUE!</f>
        <v>#VALUE!</v>
      </c>
      <c r="T298" s="19" t="e">
        <f>#VALUE!</f>
        <v>#VALUE!</v>
      </c>
      <c r="U298" s="19" t="e">
        <f>#VALUE!</f>
        <v>#VALUE!</v>
      </c>
      <c r="V298" s="19" t="e">
        <f>#VALUE!</f>
        <v>#VALUE!</v>
      </c>
      <c r="W298" s="18" t="e">
        <f>#VALUE!</f>
        <v>#VALUE!</v>
      </c>
      <c r="X298" s="19" t="e">
        <f>#VALUE!</f>
        <v>#VALUE!</v>
      </c>
      <c r="Y298" s="20" t="e">
        <f>#VALUE!</f>
        <v>#VALUE!</v>
      </c>
      <c r="Z298" s="19" t="e">
        <f>#VALUE!</f>
        <v>#VALUE!</v>
      </c>
      <c r="AA298" s="19" t="e">
        <f>#VALUE!</f>
        <v>#VALUE!</v>
      </c>
      <c r="AB298" s="16" t="e">
        <f>#VALUE!</f>
        <v>#VALUE!</v>
      </c>
      <c r="AC298" s="16" t="e">
        <f>#VALUE!</f>
        <v>#VALUE!</v>
      </c>
      <c r="AD298" s="17"/>
    </row>
    <row r="299" spans="1:30">
      <c r="A299" s="28">
        <v>199</v>
      </c>
      <c r="B299" s="26" t="e">
        <f>#VALUE!</f>
        <v>#VALUE!</v>
      </c>
      <c r="C299" s="19" t="e">
        <f>#VALUE!</f>
        <v>#VALUE!</v>
      </c>
      <c r="D299" s="19" t="e">
        <f>#VALUE!</f>
        <v>#VALUE!</v>
      </c>
      <c r="E299" s="19" t="e">
        <f>#VALUE!</f>
        <v>#VALUE!</v>
      </c>
      <c r="F299" s="19" t="e">
        <f>#VALUE!</f>
        <v>#VALUE!</v>
      </c>
      <c r="G299" s="19" t="e">
        <f>#VALUE!</f>
        <v>#VALUE!</v>
      </c>
      <c r="H299" s="19" t="e">
        <f>#VALUE!</f>
        <v>#VALUE!</v>
      </c>
      <c r="I299" s="21" t="e">
        <f>#VALUE!</f>
        <v>#VALUE!</v>
      </c>
      <c r="J299" s="26" t="e">
        <f>#VALUE!</f>
        <v>#VALUE!</v>
      </c>
      <c r="K299" s="29" t="e">
        <f>#VALUE!</f>
        <v>#VALUE!</v>
      </c>
      <c r="L299" s="18" t="e">
        <f>#VALUE!</f>
        <v>#VALUE!</v>
      </c>
      <c r="M299" s="18" t="e">
        <f>#VALUE!</f>
        <v>#VALUE!</v>
      </c>
      <c r="N299" s="18" t="e">
        <f>#VALUE!</f>
        <v>#VALUE!</v>
      </c>
      <c r="O299" s="18" t="e">
        <f>#VALUE!</f>
        <v>#VALUE!</v>
      </c>
      <c r="P299" s="18" t="e">
        <f>#VALUE!</f>
        <v>#VALUE!</v>
      </c>
      <c r="Q299" s="18" t="e">
        <f>#VALUE!</f>
        <v>#VALUE!</v>
      </c>
      <c r="R299" s="18" t="e">
        <f>#VALUE!</f>
        <v>#VALUE!</v>
      </c>
      <c r="S299" s="18" t="e">
        <f>#VALUE!</f>
        <v>#VALUE!</v>
      </c>
      <c r="T299" s="19" t="e">
        <f>#VALUE!</f>
        <v>#VALUE!</v>
      </c>
      <c r="U299" s="19" t="e">
        <f>#VALUE!</f>
        <v>#VALUE!</v>
      </c>
      <c r="V299" s="19" t="e">
        <f>#VALUE!</f>
        <v>#VALUE!</v>
      </c>
      <c r="W299" s="18" t="e">
        <f>#VALUE!</f>
        <v>#VALUE!</v>
      </c>
      <c r="X299" s="19" t="e">
        <f>#VALUE!</f>
        <v>#VALUE!</v>
      </c>
      <c r="Y299" s="20" t="e">
        <f>#VALUE!</f>
        <v>#VALUE!</v>
      </c>
      <c r="Z299" s="19" t="e">
        <f>#VALUE!</f>
        <v>#VALUE!</v>
      </c>
      <c r="AA299" s="19" t="e">
        <f>#VALUE!</f>
        <v>#VALUE!</v>
      </c>
      <c r="AB299" s="16" t="e">
        <f>#VALUE!</f>
        <v>#VALUE!</v>
      </c>
      <c r="AC299" s="16" t="e">
        <f>#VALUE!</f>
        <v>#VALUE!</v>
      </c>
      <c r="AD299" s="17"/>
    </row>
    <row r="300" spans="1:30">
      <c r="A300" s="28">
        <v>200</v>
      </c>
      <c r="B300" s="26" t="e">
        <f>#VALUE!</f>
        <v>#VALUE!</v>
      </c>
      <c r="C300" s="19" t="e">
        <f>#VALUE!</f>
        <v>#VALUE!</v>
      </c>
      <c r="D300" s="19" t="e">
        <f>#VALUE!</f>
        <v>#VALUE!</v>
      </c>
      <c r="E300" s="19" t="e">
        <f>#VALUE!</f>
        <v>#VALUE!</v>
      </c>
      <c r="F300" s="19" t="e">
        <f>#VALUE!</f>
        <v>#VALUE!</v>
      </c>
      <c r="G300" s="19" t="e">
        <f>#VALUE!</f>
        <v>#VALUE!</v>
      </c>
      <c r="H300" s="19" t="e">
        <f>#VALUE!</f>
        <v>#VALUE!</v>
      </c>
      <c r="I300" s="21" t="e">
        <f>#VALUE!</f>
        <v>#VALUE!</v>
      </c>
      <c r="J300" s="26" t="e">
        <f>#VALUE!</f>
        <v>#VALUE!</v>
      </c>
      <c r="K300" s="29" t="e">
        <f>#VALUE!</f>
        <v>#VALUE!</v>
      </c>
      <c r="L300" s="18" t="e">
        <f>#VALUE!</f>
        <v>#VALUE!</v>
      </c>
      <c r="M300" s="18" t="e">
        <f>#VALUE!</f>
        <v>#VALUE!</v>
      </c>
      <c r="N300" s="18" t="e">
        <f>#VALUE!</f>
        <v>#VALUE!</v>
      </c>
      <c r="O300" s="18" t="e">
        <f>#VALUE!</f>
        <v>#VALUE!</v>
      </c>
      <c r="P300" s="18" t="e">
        <f>#VALUE!</f>
        <v>#VALUE!</v>
      </c>
      <c r="Q300" s="18" t="e">
        <f>#VALUE!</f>
        <v>#VALUE!</v>
      </c>
      <c r="R300" s="18" t="e">
        <f>#VALUE!</f>
        <v>#VALUE!</v>
      </c>
      <c r="S300" s="18" t="e">
        <f>#VALUE!</f>
        <v>#VALUE!</v>
      </c>
      <c r="T300" s="19" t="e">
        <f>#VALUE!</f>
        <v>#VALUE!</v>
      </c>
      <c r="U300" s="19" t="e">
        <f>#VALUE!</f>
        <v>#VALUE!</v>
      </c>
      <c r="V300" s="19" t="e">
        <f>#VALUE!</f>
        <v>#VALUE!</v>
      </c>
      <c r="W300" s="18" t="e">
        <f>#VALUE!</f>
        <v>#VALUE!</v>
      </c>
      <c r="X300" s="19" t="e">
        <f>#VALUE!</f>
        <v>#VALUE!</v>
      </c>
      <c r="Y300" s="20" t="e">
        <f>#VALUE!</f>
        <v>#VALUE!</v>
      </c>
      <c r="Z300" s="19" t="e">
        <f>#VALUE!</f>
        <v>#VALUE!</v>
      </c>
      <c r="AA300" s="19" t="e">
        <f>#VALUE!</f>
        <v>#VALUE!</v>
      </c>
      <c r="AB300" s="16" t="e">
        <f>#VALUE!</f>
        <v>#VALUE!</v>
      </c>
      <c r="AC300" s="16" t="e">
        <f>#VALUE!</f>
        <v>#VALUE!</v>
      </c>
      <c r="AD300" s="17"/>
    </row>
    <row r="301" spans="1:30">
      <c r="A301" s="28">
        <v>201</v>
      </c>
      <c r="B301" s="26" t="e">
        <f>#VALUE!</f>
        <v>#VALUE!</v>
      </c>
      <c r="C301" s="19" t="e">
        <f>#VALUE!</f>
        <v>#VALUE!</v>
      </c>
      <c r="D301" s="19" t="e">
        <f>#VALUE!</f>
        <v>#VALUE!</v>
      </c>
      <c r="E301" s="19" t="e">
        <f>#VALUE!</f>
        <v>#VALUE!</v>
      </c>
      <c r="F301" s="19" t="e">
        <f>#VALUE!</f>
        <v>#VALUE!</v>
      </c>
      <c r="G301" s="19" t="e">
        <f>#VALUE!</f>
        <v>#VALUE!</v>
      </c>
      <c r="H301" s="19" t="e">
        <f>#VALUE!</f>
        <v>#VALUE!</v>
      </c>
      <c r="I301" s="21" t="e">
        <f>#VALUE!</f>
        <v>#VALUE!</v>
      </c>
      <c r="J301" s="26" t="e">
        <f>#VALUE!</f>
        <v>#VALUE!</v>
      </c>
      <c r="K301" s="29" t="e">
        <f>#VALUE!</f>
        <v>#VALUE!</v>
      </c>
      <c r="L301" s="18" t="e">
        <f>#VALUE!</f>
        <v>#VALUE!</v>
      </c>
      <c r="M301" s="18" t="e">
        <f>#VALUE!</f>
        <v>#VALUE!</v>
      </c>
      <c r="N301" s="18" t="e">
        <f>#VALUE!</f>
        <v>#VALUE!</v>
      </c>
      <c r="O301" s="18" t="e">
        <f>#VALUE!</f>
        <v>#VALUE!</v>
      </c>
      <c r="P301" s="18" t="e">
        <f>#VALUE!</f>
        <v>#VALUE!</v>
      </c>
      <c r="Q301" s="18" t="e">
        <f>#VALUE!</f>
        <v>#VALUE!</v>
      </c>
      <c r="R301" s="18" t="e">
        <f>#VALUE!</f>
        <v>#VALUE!</v>
      </c>
      <c r="S301" s="18" t="e">
        <f>#VALUE!</f>
        <v>#VALUE!</v>
      </c>
      <c r="T301" s="19" t="e">
        <f>#VALUE!</f>
        <v>#VALUE!</v>
      </c>
      <c r="U301" s="19" t="e">
        <f>#VALUE!</f>
        <v>#VALUE!</v>
      </c>
      <c r="V301" s="19" t="e">
        <f>#VALUE!</f>
        <v>#VALUE!</v>
      </c>
      <c r="W301" s="18" t="e">
        <f>#VALUE!</f>
        <v>#VALUE!</v>
      </c>
      <c r="X301" s="19" t="e">
        <f>#VALUE!</f>
        <v>#VALUE!</v>
      </c>
      <c r="Y301" s="20" t="e">
        <f>#VALUE!</f>
        <v>#VALUE!</v>
      </c>
      <c r="Z301" s="19" t="e">
        <f>#VALUE!</f>
        <v>#VALUE!</v>
      </c>
      <c r="AA301" s="19" t="e">
        <f>#VALUE!</f>
        <v>#VALUE!</v>
      </c>
      <c r="AB301" s="16" t="e">
        <f>#VALUE!</f>
        <v>#VALUE!</v>
      </c>
      <c r="AC301" s="16" t="e">
        <f>#VALUE!</f>
        <v>#VALUE!</v>
      </c>
      <c r="AD301" s="17"/>
    </row>
    <row r="302" spans="1:30">
      <c r="A302" s="28">
        <v>202</v>
      </c>
      <c r="B302" s="26" t="e">
        <f>#VALUE!</f>
        <v>#VALUE!</v>
      </c>
      <c r="C302" s="19" t="e">
        <f>#VALUE!</f>
        <v>#VALUE!</v>
      </c>
      <c r="D302" s="19" t="e">
        <f>#VALUE!</f>
        <v>#VALUE!</v>
      </c>
      <c r="E302" s="19" t="e">
        <f>#VALUE!</f>
        <v>#VALUE!</v>
      </c>
      <c r="F302" s="19" t="e">
        <f>#VALUE!</f>
        <v>#VALUE!</v>
      </c>
      <c r="G302" s="19" t="e">
        <f>#VALUE!</f>
        <v>#VALUE!</v>
      </c>
      <c r="H302" s="19" t="e">
        <f>#VALUE!</f>
        <v>#VALUE!</v>
      </c>
      <c r="I302" s="21" t="e">
        <f>#VALUE!</f>
        <v>#VALUE!</v>
      </c>
      <c r="J302" s="26" t="e">
        <f>#VALUE!</f>
        <v>#VALUE!</v>
      </c>
      <c r="K302" s="29" t="e">
        <f>#VALUE!</f>
        <v>#VALUE!</v>
      </c>
      <c r="L302" s="18" t="e">
        <f>#VALUE!</f>
        <v>#VALUE!</v>
      </c>
      <c r="M302" s="18" t="e">
        <f>#VALUE!</f>
        <v>#VALUE!</v>
      </c>
      <c r="N302" s="18" t="e">
        <f>#VALUE!</f>
        <v>#VALUE!</v>
      </c>
      <c r="O302" s="18" t="e">
        <f>#VALUE!</f>
        <v>#VALUE!</v>
      </c>
      <c r="P302" s="18" t="e">
        <f>#VALUE!</f>
        <v>#VALUE!</v>
      </c>
      <c r="Q302" s="18" t="e">
        <f>#VALUE!</f>
        <v>#VALUE!</v>
      </c>
      <c r="R302" s="18" t="e">
        <f>#VALUE!</f>
        <v>#VALUE!</v>
      </c>
      <c r="S302" s="18" t="e">
        <f>#VALUE!</f>
        <v>#VALUE!</v>
      </c>
      <c r="T302" s="19" t="e">
        <f>#VALUE!</f>
        <v>#VALUE!</v>
      </c>
      <c r="U302" s="19" t="e">
        <f>#VALUE!</f>
        <v>#VALUE!</v>
      </c>
      <c r="V302" s="19" t="e">
        <f>#VALUE!</f>
        <v>#VALUE!</v>
      </c>
      <c r="W302" s="18" t="e">
        <f>#VALUE!</f>
        <v>#VALUE!</v>
      </c>
      <c r="X302" s="19" t="e">
        <f>#VALUE!</f>
        <v>#VALUE!</v>
      </c>
      <c r="Y302" s="20" t="e">
        <f>#VALUE!</f>
        <v>#VALUE!</v>
      </c>
      <c r="Z302" s="19" t="e">
        <f>#VALUE!</f>
        <v>#VALUE!</v>
      </c>
      <c r="AA302" s="19" t="e">
        <f>#VALUE!</f>
        <v>#VALUE!</v>
      </c>
      <c r="AB302" s="16" t="e">
        <f>#VALUE!</f>
        <v>#VALUE!</v>
      </c>
      <c r="AC302" s="16" t="e">
        <f>#VALUE!</f>
        <v>#VALUE!</v>
      </c>
      <c r="AD302" s="17"/>
    </row>
    <row r="303" spans="1:30">
      <c r="A303" s="28">
        <v>203</v>
      </c>
      <c r="B303" s="26" t="e">
        <f>#VALUE!</f>
        <v>#VALUE!</v>
      </c>
      <c r="C303" s="19" t="e">
        <f>#VALUE!</f>
        <v>#VALUE!</v>
      </c>
      <c r="D303" s="19" t="e">
        <f>#VALUE!</f>
        <v>#VALUE!</v>
      </c>
      <c r="E303" s="19" t="e">
        <f>#VALUE!</f>
        <v>#VALUE!</v>
      </c>
      <c r="F303" s="19" t="e">
        <f>#VALUE!</f>
        <v>#VALUE!</v>
      </c>
      <c r="G303" s="19" t="e">
        <f>#VALUE!</f>
        <v>#VALUE!</v>
      </c>
      <c r="H303" s="19" t="e">
        <f>#VALUE!</f>
        <v>#VALUE!</v>
      </c>
      <c r="I303" s="21" t="e">
        <f>#VALUE!</f>
        <v>#VALUE!</v>
      </c>
      <c r="J303" s="26" t="e">
        <f>#VALUE!</f>
        <v>#VALUE!</v>
      </c>
      <c r="K303" s="29" t="e">
        <f>#VALUE!</f>
        <v>#VALUE!</v>
      </c>
      <c r="L303" s="18" t="e">
        <f>#VALUE!</f>
        <v>#VALUE!</v>
      </c>
      <c r="M303" s="18" t="e">
        <f>#VALUE!</f>
        <v>#VALUE!</v>
      </c>
      <c r="N303" s="18" t="e">
        <f>#VALUE!</f>
        <v>#VALUE!</v>
      </c>
      <c r="O303" s="18" t="e">
        <f>#VALUE!</f>
        <v>#VALUE!</v>
      </c>
      <c r="P303" s="18" t="e">
        <f>#VALUE!</f>
        <v>#VALUE!</v>
      </c>
      <c r="Q303" s="18" t="e">
        <f>#VALUE!</f>
        <v>#VALUE!</v>
      </c>
      <c r="R303" s="18" t="e">
        <f>#VALUE!</f>
        <v>#VALUE!</v>
      </c>
      <c r="S303" s="18" t="e">
        <f>#VALUE!</f>
        <v>#VALUE!</v>
      </c>
      <c r="T303" s="19" t="e">
        <f>#VALUE!</f>
        <v>#VALUE!</v>
      </c>
      <c r="U303" s="19" t="e">
        <f>#VALUE!</f>
        <v>#VALUE!</v>
      </c>
      <c r="V303" s="19" t="e">
        <f>#VALUE!</f>
        <v>#VALUE!</v>
      </c>
      <c r="W303" s="18" t="e">
        <f>#VALUE!</f>
        <v>#VALUE!</v>
      </c>
      <c r="X303" s="19" t="e">
        <f>#VALUE!</f>
        <v>#VALUE!</v>
      </c>
      <c r="Y303" s="20" t="e">
        <f>#VALUE!</f>
        <v>#VALUE!</v>
      </c>
      <c r="Z303" s="19" t="e">
        <f>#VALUE!</f>
        <v>#VALUE!</v>
      </c>
      <c r="AA303" s="19" t="e">
        <f>#VALUE!</f>
        <v>#VALUE!</v>
      </c>
      <c r="AB303" s="16" t="e">
        <f>#VALUE!</f>
        <v>#VALUE!</v>
      </c>
      <c r="AC303" s="16" t="e">
        <f>#VALUE!</f>
        <v>#VALUE!</v>
      </c>
      <c r="AD303" s="17"/>
    </row>
    <row r="304" spans="1:30">
      <c r="A304" s="28">
        <v>204</v>
      </c>
      <c r="B304" s="26" t="e">
        <f>#VALUE!</f>
        <v>#VALUE!</v>
      </c>
      <c r="C304" s="19" t="e">
        <f>#VALUE!</f>
        <v>#VALUE!</v>
      </c>
      <c r="D304" s="19" t="e">
        <f>#VALUE!</f>
        <v>#VALUE!</v>
      </c>
      <c r="E304" s="19" t="e">
        <f>#VALUE!</f>
        <v>#VALUE!</v>
      </c>
      <c r="F304" s="19" t="e">
        <f>#VALUE!</f>
        <v>#VALUE!</v>
      </c>
      <c r="G304" s="19" t="e">
        <f>#VALUE!</f>
        <v>#VALUE!</v>
      </c>
      <c r="H304" s="19" t="e">
        <f>#VALUE!</f>
        <v>#VALUE!</v>
      </c>
      <c r="I304" s="21" t="e">
        <f>#VALUE!</f>
        <v>#VALUE!</v>
      </c>
      <c r="J304" s="26" t="e">
        <f>#VALUE!</f>
        <v>#VALUE!</v>
      </c>
      <c r="K304" s="29" t="e">
        <f>#VALUE!</f>
        <v>#VALUE!</v>
      </c>
      <c r="L304" s="18" t="e">
        <f>#VALUE!</f>
        <v>#VALUE!</v>
      </c>
      <c r="M304" s="18" t="e">
        <f>#VALUE!</f>
        <v>#VALUE!</v>
      </c>
      <c r="N304" s="18" t="e">
        <f>#VALUE!</f>
        <v>#VALUE!</v>
      </c>
      <c r="O304" s="18" t="e">
        <f>#VALUE!</f>
        <v>#VALUE!</v>
      </c>
      <c r="P304" s="18" t="e">
        <f>#VALUE!</f>
        <v>#VALUE!</v>
      </c>
      <c r="Q304" s="18" t="e">
        <f>#VALUE!</f>
        <v>#VALUE!</v>
      </c>
      <c r="R304" s="18" t="e">
        <f>#VALUE!</f>
        <v>#VALUE!</v>
      </c>
      <c r="S304" s="18" t="e">
        <f>#VALUE!</f>
        <v>#VALUE!</v>
      </c>
      <c r="T304" s="19" t="e">
        <f>#VALUE!</f>
        <v>#VALUE!</v>
      </c>
      <c r="U304" s="19" t="e">
        <f>#VALUE!</f>
        <v>#VALUE!</v>
      </c>
      <c r="V304" s="19" t="e">
        <f>#VALUE!</f>
        <v>#VALUE!</v>
      </c>
      <c r="W304" s="18" t="e">
        <f>#VALUE!</f>
        <v>#VALUE!</v>
      </c>
      <c r="X304" s="19" t="e">
        <f>#VALUE!</f>
        <v>#VALUE!</v>
      </c>
      <c r="Y304" s="20" t="e">
        <f>#VALUE!</f>
        <v>#VALUE!</v>
      </c>
      <c r="Z304" s="19" t="e">
        <f>#VALUE!</f>
        <v>#VALUE!</v>
      </c>
      <c r="AA304" s="19" t="e">
        <f>#VALUE!</f>
        <v>#VALUE!</v>
      </c>
      <c r="AB304" s="16" t="e">
        <f>#VALUE!</f>
        <v>#VALUE!</v>
      </c>
      <c r="AC304" s="16" t="e">
        <f>#VALUE!</f>
        <v>#VALUE!</v>
      </c>
      <c r="AD304" s="17"/>
    </row>
    <row r="305" spans="1:30">
      <c r="A305" s="28">
        <v>205</v>
      </c>
      <c r="B305" s="26" t="e">
        <f>#VALUE!</f>
        <v>#VALUE!</v>
      </c>
      <c r="C305" s="19" t="e">
        <f>#VALUE!</f>
        <v>#VALUE!</v>
      </c>
      <c r="D305" s="19" t="e">
        <f>#VALUE!</f>
        <v>#VALUE!</v>
      </c>
      <c r="E305" s="19" t="e">
        <f>#VALUE!</f>
        <v>#VALUE!</v>
      </c>
      <c r="F305" s="19" t="e">
        <f>#VALUE!</f>
        <v>#VALUE!</v>
      </c>
      <c r="G305" s="19" t="e">
        <f>#VALUE!</f>
        <v>#VALUE!</v>
      </c>
      <c r="H305" s="19" t="e">
        <f>#VALUE!</f>
        <v>#VALUE!</v>
      </c>
      <c r="I305" s="21" t="e">
        <f>#VALUE!</f>
        <v>#VALUE!</v>
      </c>
      <c r="J305" s="26" t="e">
        <f>#VALUE!</f>
        <v>#VALUE!</v>
      </c>
      <c r="K305" s="29" t="e">
        <f>#VALUE!</f>
        <v>#VALUE!</v>
      </c>
      <c r="L305" s="18" t="e">
        <f>#VALUE!</f>
        <v>#VALUE!</v>
      </c>
      <c r="M305" s="18" t="e">
        <f>#VALUE!</f>
        <v>#VALUE!</v>
      </c>
      <c r="N305" s="18" t="e">
        <f>#VALUE!</f>
        <v>#VALUE!</v>
      </c>
      <c r="O305" s="18" t="e">
        <f>#VALUE!</f>
        <v>#VALUE!</v>
      </c>
      <c r="P305" s="18" t="e">
        <f>#VALUE!</f>
        <v>#VALUE!</v>
      </c>
      <c r="Q305" s="18" t="e">
        <f>#VALUE!</f>
        <v>#VALUE!</v>
      </c>
      <c r="R305" s="18" t="e">
        <f>#VALUE!</f>
        <v>#VALUE!</v>
      </c>
      <c r="S305" s="18" t="e">
        <f>#VALUE!</f>
        <v>#VALUE!</v>
      </c>
      <c r="T305" s="19" t="e">
        <f>#VALUE!</f>
        <v>#VALUE!</v>
      </c>
      <c r="U305" s="19" t="e">
        <f>#VALUE!</f>
        <v>#VALUE!</v>
      </c>
      <c r="V305" s="19" t="e">
        <f>#VALUE!</f>
        <v>#VALUE!</v>
      </c>
      <c r="W305" s="18" t="e">
        <f>#VALUE!</f>
        <v>#VALUE!</v>
      </c>
      <c r="X305" s="19" t="e">
        <f>#VALUE!</f>
        <v>#VALUE!</v>
      </c>
      <c r="Y305" s="20" t="e">
        <f>#VALUE!</f>
        <v>#VALUE!</v>
      </c>
      <c r="Z305" s="19" t="e">
        <f>#VALUE!</f>
        <v>#VALUE!</v>
      </c>
      <c r="AA305" s="19" t="e">
        <f>#VALUE!</f>
        <v>#VALUE!</v>
      </c>
      <c r="AB305" s="16" t="e">
        <f>#VALUE!</f>
        <v>#VALUE!</v>
      </c>
      <c r="AC305" s="16" t="e">
        <f>#VALUE!</f>
        <v>#VALUE!</v>
      </c>
      <c r="AD305" s="17"/>
    </row>
    <row r="306" spans="1:30">
      <c r="A306" s="28">
        <v>206</v>
      </c>
      <c r="B306" s="26" t="e">
        <f>#VALUE!</f>
        <v>#VALUE!</v>
      </c>
      <c r="C306" s="19" t="e">
        <f>#VALUE!</f>
        <v>#VALUE!</v>
      </c>
      <c r="D306" s="19" t="e">
        <f>#VALUE!</f>
        <v>#VALUE!</v>
      </c>
      <c r="E306" s="19" t="e">
        <f>#VALUE!</f>
        <v>#VALUE!</v>
      </c>
      <c r="F306" s="19" t="e">
        <f>#VALUE!</f>
        <v>#VALUE!</v>
      </c>
      <c r="G306" s="19" t="e">
        <f>#VALUE!</f>
        <v>#VALUE!</v>
      </c>
      <c r="H306" s="19" t="e">
        <f>#VALUE!</f>
        <v>#VALUE!</v>
      </c>
      <c r="I306" s="21" t="e">
        <f>#VALUE!</f>
        <v>#VALUE!</v>
      </c>
      <c r="J306" s="26" t="e">
        <f>#VALUE!</f>
        <v>#VALUE!</v>
      </c>
      <c r="K306" s="29" t="e">
        <f>#VALUE!</f>
        <v>#VALUE!</v>
      </c>
      <c r="L306" s="18" t="e">
        <f>#VALUE!</f>
        <v>#VALUE!</v>
      </c>
      <c r="M306" s="18" t="e">
        <f>#VALUE!</f>
        <v>#VALUE!</v>
      </c>
      <c r="N306" s="18" t="e">
        <f>#VALUE!</f>
        <v>#VALUE!</v>
      </c>
      <c r="O306" s="18" t="e">
        <f>#VALUE!</f>
        <v>#VALUE!</v>
      </c>
      <c r="P306" s="18" t="e">
        <f>#VALUE!</f>
        <v>#VALUE!</v>
      </c>
      <c r="Q306" s="18" t="e">
        <f>#VALUE!</f>
        <v>#VALUE!</v>
      </c>
      <c r="R306" s="18" t="e">
        <f>#VALUE!</f>
        <v>#VALUE!</v>
      </c>
      <c r="S306" s="18" t="e">
        <f>#VALUE!</f>
        <v>#VALUE!</v>
      </c>
      <c r="T306" s="19" t="e">
        <f>#VALUE!</f>
        <v>#VALUE!</v>
      </c>
      <c r="U306" s="19" t="e">
        <f>#VALUE!</f>
        <v>#VALUE!</v>
      </c>
      <c r="V306" s="19" t="e">
        <f>#VALUE!</f>
        <v>#VALUE!</v>
      </c>
      <c r="W306" s="18" t="e">
        <f>#VALUE!</f>
        <v>#VALUE!</v>
      </c>
      <c r="X306" s="19" t="e">
        <f>#VALUE!</f>
        <v>#VALUE!</v>
      </c>
      <c r="Y306" s="20" t="e">
        <f>#VALUE!</f>
        <v>#VALUE!</v>
      </c>
      <c r="Z306" s="19" t="e">
        <f>#VALUE!</f>
        <v>#VALUE!</v>
      </c>
      <c r="AA306" s="19" t="e">
        <f>#VALUE!</f>
        <v>#VALUE!</v>
      </c>
      <c r="AB306" s="16" t="e">
        <f>#VALUE!</f>
        <v>#VALUE!</v>
      </c>
      <c r="AC306" s="16" t="e">
        <f>#VALUE!</f>
        <v>#VALUE!</v>
      </c>
      <c r="AD306" s="17"/>
    </row>
    <row r="307" spans="1:30">
      <c r="A307" s="28">
        <v>207</v>
      </c>
      <c r="B307" s="26" t="e">
        <f>#VALUE!</f>
        <v>#VALUE!</v>
      </c>
      <c r="C307" s="19" t="e">
        <f>#VALUE!</f>
        <v>#VALUE!</v>
      </c>
      <c r="D307" s="19" t="e">
        <f>#VALUE!</f>
        <v>#VALUE!</v>
      </c>
      <c r="E307" s="19" t="e">
        <f>#VALUE!</f>
        <v>#VALUE!</v>
      </c>
      <c r="F307" s="19" t="e">
        <f>#VALUE!</f>
        <v>#VALUE!</v>
      </c>
      <c r="G307" s="19" t="e">
        <f>#VALUE!</f>
        <v>#VALUE!</v>
      </c>
      <c r="H307" s="19" t="e">
        <f>#VALUE!</f>
        <v>#VALUE!</v>
      </c>
      <c r="I307" s="21" t="e">
        <f>#VALUE!</f>
        <v>#VALUE!</v>
      </c>
      <c r="J307" s="26" t="e">
        <f>#VALUE!</f>
        <v>#VALUE!</v>
      </c>
      <c r="K307" s="29" t="e">
        <f>#VALUE!</f>
        <v>#VALUE!</v>
      </c>
      <c r="L307" s="18" t="e">
        <f>#VALUE!</f>
        <v>#VALUE!</v>
      </c>
      <c r="M307" s="18" t="e">
        <f>#VALUE!</f>
        <v>#VALUE!</v>
      </c>
      <c r="N307" s="18" t="e">
        <f>#VALUE!</f>
        <v>#VALUE!</v>
      </c>
      <c r="O307" s="18" t="e">
        <f>#VALUE!</f>
        <v>#VALUE!</v>
      </c>
      <c r="P307" s="18" t="e">
        <f>#VALUE!</f>
        <v>#VALUE!</v>
      </c>
      <c r="Q307" s="18" t="e">
        <f>#VALUE!</f>
        <v>#VALUE!</v>
      </c>
      <c r="R307" s="18" t="e">
        <f>#VALUE!</f>
        <v>#VALUE!</v>
      </c>
      <c r="S307" s="18" t="e">
        <f>#VALUE!</f>
        <v>#VALUE!</v>
      </c>
      <c r="T307" s="19" t="e">
        <f>#VALUE!</f>
        <v>#VALUE!</v>
      </c>
      <c r="U307" s="19" t="e">
        <f>#VALUE!</f>
        <v>#VALUE!</v>
      </c>
      <c r="V307" s="19" t="e">
        <f>#VALUE!</f>
        <v>#VALUE!</v>
      </c>
      <c r="W307" s="18" t="e">
        <f>#VALUE!</f>
        <v>#VALUE!</v>
      </c>
      <c r="X307" s="19" t="e">
        <f>#VALUE!</f>
        <v>#VALUE!</v>
      </c>
      <c r="Y307" s="20" t="e">
        <f>#VALUE!</f>
        <v>#VALUE!</v>
      </c>
      <c r="Z307" s="19" t="e">
        <f>#VALUE!</f>
        <v>#VALUE!</v>
      </c>
      <c r="AA307" s="19" t="e">
        <f>#VALUE!</f>
        <v>#VALUE!</v>
      </c>
      <c r="AB307" s="16" t="e">
        <f>#VALUE!</f>
        <v>#VALUE!</v>
      </c>
      <c r="AC307" s="16" t="e">
        <f>#VALUE!</f>
        <v>#VALUE!</v>
      </c>
      <c r="AD307" s="17"/>
    </row>
    <row r="308" spans="1:30">
      <c r="A308" s="28">
        <v>208</v>
      </c>
      <c r="B308" s="26" t="e">
        <f>#VALUE!</f>
        <v>#VALUE!</v>
      </c>
      <c r="C308" s="19" t="e">
        <f>#VALUE!</f>
        <v>#VALUE!</v>
      </c>
      <c r="D308" s="19" t="e">
        <f>#VALUE!</f>
        <v>#VALUE!</v>
      </c>
      <c r="E308" s="19" t="e">
        <f>#VALUE!</f>
        <v>#VALUE!</v>
      </c>
      <c r="F308" s="19" t="e">
        <f>#VALUE!</f>
        <v>#VALUE!</v>
      </c>
      <c r="G308" s="19" t="e">
        <f>#VALUE!</f>
        <v>#VALUE!</v>
      </c>
      <c r="H308" s="19" t="e">
        <f>#VALUE!</f>
        <v>#VALUE!</v>
      </c>
      <c r="I308" s="21" t="e">
        <f>#VALUE!</f>
        <v>#VALUE!</v>
      </c>
      <c r="J308" s="26" t="e">
        <f>#VALUE!</f>
        <v>#VALUE!</v>
      </c>
      <c r="K308" s="29" t="e">
        <f>#VALUE!</f>
        <v>#VALUE!</v>
      </c>
      <c r="L308" s="18" t="e">
        <f>#VALUE!</f>
        <v>#VALUE!</v>
      </c>
      <c r="M308" s="18" t="e">
        <f>#VALUE!</f>
        <v>#VALUE!</v>
      </c>
      <c r="N308" s="18" t="e">
        <f>#VALUE!</f>
        <v>#VALUE!</v>
      </c>
      <c r="O308" s="18" t="e">
        <f>#VALUE!</f>
        <v>#VALUE!</v>
      </c>
      <c r="P308" s="18" t="e">
        <f>#VALUE!</f>
        <v>#VALUE!</v>
      </c>
      <c r="Q308" s="18" t="e">
        <f>#VALUE!</f>
        <v>#VALUE!</v>
      </c>
      <c r="R308" s="18" t="e">
        <f>#VALUE!</f>
        <v>#VALUE!</v>
      </c>
      <c r="S308" s="18" t="e">
        <f>#VALUE!</f>
        <v>#VALUE!</v>
      </c>
      <c r="T308" s="19" t="e">
        <f>#VALUE!</f>
        <v>#VALUE!</v>
      </c>
      <c r="U308" s="19" t="e">
        <f>#VALUE!</f>
        <v>#VALUE!</v>
      </c>
      <c r="V308" s="19" t="e">
        <f>#VALUE!</f>
        <v>#VALUE!</v>
      </c>
      <c r="W308" s="18" t="e">
        <f>#VALUE!</f>
        <v>#VALUE!</v>
      </c>
      <c r="X308" s="19" t="e">
        <f>#VALUE!</f>
        <v>#VALUE!</v>
      </c>
      <c r="Y308" s="20" t="e">
        <f>#VALUE!</f>
        <v>#VALUE!</v>
      </c>
      <c r="Z308" s="19" t="e">
        <f>#VALUE!</f>
        <v>#VALUE!</v>
      </c>
      <c r="AA308" s="19" t="e">
        <f>#VALUE!</f>
        <v>#VALUE!</v>
      </c>
      <c r="AB308" s="16" t="e">
        <f>#VALUE!</f>
        <v>#VALUE!</v>
      </c>
      <c r="AC308" s="16" t="e">
        <f>#VALUE!</f>
        <v>#VALUE!</v>
      </c>
      <c r="AD308" s="17"/>
    </row>
    <row r="309" spans="1:30">
      <c r="A309" s="28">
        <v>209</v>
      </c>
      <c r="B309" s="26" t="e">
        <f>#VALUE!</f>
        <v>#VALUE!</v>
      </c>
      <c r="C309" s="19" t="e">
        <f>#VALUE!</f>
        <v>#VALUE!</v>
      </c>
      <c r="D309" s="19" t="e">
        <f>#VALUE!</f>
        <v>#VALUE!</v>
      </c>
      <c r="E309" s="19" t="e">
        <f>#VALUE!</f>
        <v>#VALUE!</v>
      </c>
      <c r="F309" s="19" t="e">
        <f>#VALUE!</f>
        <v>#VALUE!</v>
      </c>
      <c r="G309" s="19" t="e">
        <f>#VALUE!</f>
        <v>#VALUE!</v>
      </c>
      <c r="H309" s="19" t="e">
        <f>#VALUE!</f>
        <v>#VALUE!</v>
      </c>
      <c r="I309" s="21" t="e">
        <f>#VALUE!</f>
        <v>#VALUE!</v>
      </c>
      <c r="J309" s="26" t="e">
        <f>#VALUE!</f>
        <v>#VALUE!</v>
      </c>
      <c r="K309" s="29" t="e">
        <f>#VALUE!</f>
        <v>#VALUE!</v>
      </c>
      <c r="L309" s="18" t="e">
        <f>#VALUE!</f>
        <v>#VALUE!</v>
      </c>
      <c r="M309" s="18" t="e">
        <f>#VALUE!</f>
        <v>#VALUE!</v>
      </c>
      <c r="N309" s="18" t="e">
        <f>#VALUE!</f>
        <v>#VALUE!</v>
      </c>
      <c r="O309" s="18" t="e">
        <f>#VALUE!</f>
        <v>#VALUE!</v>
      </c>
      <c r="P309" s="18" t="e">
        <f>#VALUE!</f>
        <v>#VALUE!</v>
      </c>
      <c r="Q309" s="18" t="e">
        <f>#VALUE!</f>
        <v>#VALUE!</v>
      </c>
      <c r="R309" s="18" t="e">
        <f>#VALUE!</f>
        <v>#VALUE!</v>
      </c>
      <c r="S309" s="18" t="e">
        <f>#VALUE!</f>
        <v>#VALUE!</v>
      </c>
      <c r="T309" s="19" t="e">
        <f>#VALUE!</f>
        <v>#VALUE!</v>
      </c>
      <c r="U309" s="19" t="e">
        <f>#VALUE!</f>
        <v>#VALUE!</v>
      </c>
      <c r="V309" s="19" t="e">
        <f>#VALUE!</f>
        <v>#VALUE!</v>
      </c>
      <c r="W309" s="18" t="e">
        <f>#VALUE!</f>
        <v>#VALUE!</v>
      </c>
      <c r="X309" s="19" t="e">
        <f>#VALUE!</f>
        <v>#VALUE!</v>
      </c>
      <c r="Y309" s="20" t="e">
        <f>#VALUE!</f>
        <v>#VALUE!</v>
      </c>
      <c r="Z309" s="19" t="e">
        <f>#VALUE!</f>
        <v>#VALUE!</v>
      </c>
      <c r="AA309" s="19" t="e">
        <f>#VALUE!</f>
        <v>#VALUE!</v>
      </c>
      <c r="AB309" s="16" t="e">
        <f>#VALUE!</f>
        <v>#VALUE!</v>
      </c>
      <c r="AC309" s="16" t="e">
        <f>#VALUE!</f>
        <v>#VALUE!</v>
      </c>
      <c r="AD309" s="17"/>
    </row>
    <row r="310" spans="1:30">
      <c r="A310" s="28">
        <v>210</v>
      </c>
      <c r="B310" s="26" t="e">
        <f>#VALUE!</f>
        <v>#VALUE!</v>
      </c>
      <c r="C310" s="19" t="e">
        <f>#VALUE!</f>
        <v>#VALUE!</v>
      </c>
      <c r="D310" s="19" t="e">
        <f>#VALUE!</f>
        <v>#VALUE!</v>
      </c>
      <c r="E310" s="19" t="e">
        <f>#VALUE!</f>
        <v>#VALUE!</v>
      </c>
      <c r="F310" s="19" t="e">
        <f>#VALUE!</f>
        <v>#VALUE!</v>
      </c>
      <c r="G310" s="19" t="e">
        <f>#VALUE!</f>
        <v>#VALUE!</v>
      </c>
      <c r="H310" s="19" t="e">
        <f>#VALUE!</f>
        <v>#VALUE!</v>
      </c>
      <c r="I310" s="21" t="e">
        <f>#VALUE!</f>
        <v>#VALUE!</v>
      </c>
      <c r="J310" s="26" t="e">
        <f>#VALUE!</f>
        <v>#VALUE!</v>
      </c>
      <c r="K310" s="29" t="e">
        <f>#VALUE!</f>
        <v>#VALUE!</v>
      </c>
      <c r="L310" s="18" t="e">
        <f>#VALUE!</f>
        <v>#VALUE!</v>
      </c>
      <c r="M310" s="18" t="e">
        <f>#VALUE!</f>
        <v>#VALUE!</v>
      </c>
      <c r="N310" s="18" t="e">
        <f>#VALUE!</f>
        <v>#VALUE!</v>
      </c>
      <c r="O310" s="18" t="e">
        <f>#VALUE!</f>
        <v>#VALUE!</v>
      </c>
      <c r="P310" s="18" t="e">
        <f>#VALUE!</f>
        <v>#VALUE!</v>
      </c>
      <c r="Q310" s="18" t="e">
        <f>#VALUE!</f>
        <v>#VALUE!</v>
      </c>
      <c r="R310" s="18" t="e">
        <f>#VALUE!</f>
        <v>#VALUE!</v>
      </c>
      <c r="S310" s="18" t="e">
        <f>#VALUE!</f>
        <v>#VALUE!</v>
      </c>
      <c r="T310" s="19" t="e">
        <f>#VALUE!</f>
        <v>#VALUE!</v>
      </c>
      <c r="U310" s="19" t="e">
        <f>#VALUE!</f>
        <v>#VALUE!</v>
      </c>
      <c r="V310" s="19" t="e">
        <f>#VALUE!</f>
        <v>#VALUE!</v>
      </c>
      <c r="W310" s="18" t="e">
        <f>#VALUE!</f>
        <v>#VALUE!</v>
      </c>
      <c r="X310" s="19" t="e">
        <f>#VALUE!</f>
        <v>#VALUE!</v>
      </c>
      <c r="Y310" s="20" t="e">
        <f>#VALUE!</f>
        <v>#VALUE!</v>
      </c>
      <c r="Z310" s="19" t="e">
        <f>#VALUE!</f>
        <v>#VALUE!</v>
      </c>
      <c r="AA310" s="19" t="e">
        <f>#VALUE!</f>
        <v>#VALUE!</v>
      </c>
      <c r="AB310" s="16" t="e">
        <f>#VALUE!</f>
        <v>#VALUE!</v>
      </c>
      <c r="AC310" s="16" t="e">
        <f>#VALUE!</f>
        <v>#VALUE!</v>
      </c>
      <c r="AD310" s="17"/>
    </row>
    <row r="311" spans="1:30">
      <c r="A311" s="28">
        <v>211</v>
      </c>
      <c r="B311" s="26" t="e">
        <f>#VALUE!</f>
        <v>#VALUE!</v>
      </c>
      <c r="C311" s="19" t="e">
        <f>#VALUE!</f>
        <v>#VALUE!</v>
      </c>
      <c r="D311" s="19" t="e">
        <f>#VALUE!</f>
        <v>#VALUE!</v>
      </c>
      <c r="E311" s="19" t="e">
        <f>#VALUE!</f>
        <v>#VALUE!</v>
      </c>
      <c r="F311" s="19" t="e">
        <f>#VALUE!</f>
        <v>#VALUE!</v>
      </c>
      <c r="G311" s="19" t="e">
        <f>#VALUE!</f>
        <v>#VALUE!</v>
      </c>
      <c r="H311" s="19" t="e">
        <f>#VALUE!</f>
        <v>#VALUE!</v>
      </c>
      <c r="I311" s="21" t="e">
        <f>#VALUE!</f>
        <v>#VALUE!</v>
      </c>
      <c r="J311" s="26" t="e">
        <f>#VALUE!</f>
        <v>#VALUE!</v>
      </c>
      <c r="K311" s="29" t="e">
        <f>#VALUE!</f>
        <v>#VALUE!</v>
      </c>
      <c r="L311" s="18" t="e">
        <f>#VALUE!</f>
        <v>#VALUE!</v>
      </c>
      <c r="M311" s="18" t="e">
        <f>#VALUE!</f>
        <v>#VALUE!</v>
      </c>
      <c r="N311" s="18" t="e">
        <f>#VALUE!</f>
        <v>#VALUE!</v>
      </c>
      <c r="O311" s="18" t="e">
        <f>#VALUE!</f>
        <v>#VALUE!</v>
      </c>
      <c r="P311" s="18" t="e">
        <f>#VALUE!</f>
        <v>#VALUE!</v>
      </c>
      <c r="Q311" s="18" t="e">
        <f>#VALUE!</f>
        <v>#VALUE!</v>
      </c>
      <c r="R311" s="18" t="e">
        <f>#VALUE!</f>
        <v>#VALUE!</v>
      </c>
      <c r="S311" s="18" t="e">
        <f>#VALUE!</f>
        <v>#VALUE!</v>
      </c>
      <c r="T311" s="19" t="e">
        <f>#VALUE!</f>
        <v>#VALUE!</v>
      </c>
      <c r="U311" s="19" t="e">
        <f>#VALUE!</f>
        <v>#VALUE!</v>
      </c>
      <c r="V311" s="19" t="e">
        <f>#VALUE!</f>
        <v>#VALUE!</v>
      </c>
      <c r="W311" s="18" t="e">
        <f>#VALUE!</f>
        <v>#VALUE!</v>
      </c>
      <c r="X311" s="19" t="e">
        <f>#VALUE!</f>
        <v>#VALUE!</v>
      </c>
      <c r="Y311" s="20" t="e">
        <f>#VALUE!</f>
        <v>#VALUE!</v>
      </c>
      <c r="Z311" s="19" t="e">
        <f>#VALUE!</f>
        <v>#VALUE!</v>
      </c>
      <c r="AA311" s="19" t="e">
        <f>#VALUE!</f>
        <v>#VALUE!</v>
      </c>
      <c r="AB311" s="16" t="e">
        <f>#VALUE!</f>
        <v>#VALUE!</v>
      </c>
      <c r="AC311" s="16" t="e">
        <f>#VALUE!</f>
        <v>#VALUE!</v>
      </c>
      <c r="AD311" s="17"/>
    </row>
    <row r="312" spans="1:30">
      <c r="A312" s="28">
        <v>212</v>
      </c>
      <c r="B312" s="26" t="e">
        <f>#VALUE!</f>
        <v>#VALUE!</v>
      </c>
      <c r="C312" s="19" t="e">
        <f>#VALUE!</f>
        <v>#VALUE!</v>
      </c>
      <c r="D312" s="19" t="e">
        <f>#VALUE!</f>
        <v>#VALUE!</v>
      </c>
      <c r="E312" s="19" t="e">
        <f>#VALUE!</f>
        <v>#VALUE!</v>
      </c>
      <c r="F312" s="19" t="e">
        <f>#VALUE!</f>
        <v>#VALUE!</v>
      </c>
      <c r="G312" s="19" t="e">
        <f>#VALUE!</f>
        <v>#VALUE!</v>
      </c>
      <c r="H312" s="19" t="e">
        <f>#VALUE!</f>
        <v>#VALUE!</v>
      </c>
      <c r="I312" s="21" t="e">
        <f>#VALUE!</f>
        <v>#VALUE!</v>
      </c>
      <c r="J312" s="26" t="e">
        <f>#VALUE!</f>
        <v>#VALUE!</v>
      </c>
      <c r="K312" s="29" t="e">
        <f>#VALUE!</f>
        <v>#VALUE!</v>
      </c>
      <c r="L312" s="18" t="e">
        <f>#VALUE!</f>
        <v>#VALUE!</v>
      </c>
      <c r="M312" s="18" t="e">
        <f>#VALUE!</f>
        <v>#VALUE!</v>
      </c>
      <c r="N312" s="18" t="e">
        <f>#VALUE!</f>
        <v>#VALUE!</v>
      </c>
      <c r="O312" s="18" t="e">
        <f>#VALUE!</f>
        <v>#VALUE!</v>
      </c>
      <c r="P312" s="18" t="e">
        <f>#VALUE!</f>
        <v>#VALUE!</v>
      </c>
      <c r="Q312" s="18" t="e">
        <f>#VALUE!</f>
        <v>#VALUE!</v>
      </c>
      <c r="R312" s="18" t="e">
        <f>#VALUE!</f>
        <v>#VALUE!</v>
      </c>
      <c r="S312" s="18" t="e">
        <f>#VALUE!</f>
        <v>#VALUE!</v>
      </c>
      <c r="T312" s="19" t="e">
        <f>#VALUE!</f>
        <v>#VALUE!</v>
      </c>
      <c r="U312" s="19" t="e">
        <f>#VALUE!</f>
        <v>#VALUE!</v>
      </c>
      <c r="V312" s="19" t="e">
        <f>#VALUE!</f>
        <v>#VALUE!</v>
      </c>
      <c r="W312" s="18" t="e">
        <f>#VALUE!</f>
        <v>#VALUE!</v>
      </c>
      <c r="X312" s="19" t="e">
        <f>#VALUE!</f>
        <v>#VALUE!</v>
      </c>
      <c r="Y312" s="20" t="e">
        <f>#VALUE!</f>
        <v>#VALUE!</v>
      </c>
      <c r="Z312" s="19" t="e">
        <f>#VALUE!</f>
        <v>#VALUE!</v>
      </c>
      <c r="AA312" s="19" t="e">
        <f>#VALUE!</f>
        <v>#VALUE!</v>
      </c>
      <c r="AB312" s="16" t="e">
        <f>#VALUE!</f>
        <v>#VALUE!</v>
      </c>
      <c r="AC312" s="16" t="e">
        <f>#VALUE!</f>
        <v>#VALUE!</v>
      </c>
      <c r="AD312" s="17"/>
    </row>
    <row r="313" spans="1:30">
      <c r="A313" s="28">
        <v>213</v>
      </c>
      <c r="B313" s="26" t="e">
        <f>#VALUE!</f>
        <v>#VALUE!</v>
      </c>
      <c r="C313" s="19" t="e">
        <f>#VALUE!</f>
        <v>#VALUE!</v>
      </c>
      <c r="D313" s="19" t="e">
        <f>#VALUE!</f>
        <v>#VALUE!</v>
      </c>
      <c r="E313" s="19" t="e">
        <f>#VALUE!</f>
        <v>#VALUE!</v>
      </c>
      <c r="F313" s="19" t="e">
        <f>#VALUE!</f>
        <v>#VALUE!</v>
      </c>
      <c r="G313" s="19" t="e">
        <f>#VALUE!</f>
        <v>#VALUE!</v>
      </c>
      <c r="H313" s="19" t="e">
        <f>#VALUE!</f>
        <v>#VALUE!</v>
      </c>
      <c r="I313" s="21" t="e">
        <f>#VALUE!</f>
        <v>#VALUE!</v>
      </c>
      <c r="J313" s="26" t="e">
        <f>#VALUE!</f>
        <v>#VALUE!</v>
      </c>
      <c r="K313" s="29" t="e">
        <f>#VALUE!</f>
        <v>#VALUE!</v>
      </c>
      <c r="L313" s="18" t="e">
        <f>#VALUE!</f>
        <v>#VALUE!</v>
      </c>
      <c r="M313" s="18" t="e">
        <f>#VALUE!</f>
        <v>#VALUE!</v>
      </c>
      <c r="N313" s="18" t="e">
        <f>#VALUE!</f>
        <v>#VALUE!</v>
      </c>
      <c r="O313" s="18" t="e">
        <f>#VALUE!</f>
        <v>#VALUE!</v>
      </c>
      <c r="P313" s="18" t="e">
        <f>#VALUE!</f>
        <v>#VALUE!</v>
      </c>
      <c r="Q313" s="18" t="e">
        <f>#VALUE!</f>
        <v>#VALUE!</v>
      </c>
      <c r="R313" s="18" t="e">
        <f>#VALUE!</f>
        <v>#VALUE!</v>
      </c>
      <c r="S313" s="18" t="e">
        <f>#VALUE!</f>
        <v>#VALUE!</v>
      </c>
      <c r="T313" s="19" t="e">
        <f>#VALUE!</f>
        <v>#VALUE!</v>
      </c>
      <c r="U313" s="19" t="e">
        <f>#VALUE!</f>
        <v>#VALUE!</v>
      </c>
      <c r="V313" s="19" t="e">
        <f>#VALUE!</f>
        <v>#VALUE!</v>
      </c>
      <c r="W313" s="18" t="e">
        <f>#VALUE!</f>
        <v>#VALUE!</v>
      </c>
      <c r="X313" s="19" t="e">
        <f>#VALUE!</f>
        <v>#VALUE!</v>
      </c>
      <c r="Y313" s="20" t="e">
        <f>#VALUE!</f>
        <v>#VALUE!</v>
      </c>
      <c r="Z313" s="19" t="e">
        <f>#VALUE!</f>
        <v>#VALUE!</v>
      </c>
      <c r="AA313" s="19" t="e">
        <f>#VALUE!</f>
        <v>#VALUE!</v>
      </c>
      <c r="AB313" s="16" t="e">
        <f>#VALUE!</f>
        <v>#VALUE!</v>
      </c>
      <c r="AC313" s="16" t="e">
        <f>#VALUE!</f>
        <v>#VALUE!</v>
      </c>
      <c r="AD313" s="17"/>
    </row>
    <row r="314" spans="1:30">
      <c r="A314" s="28">
        <v>214</v>
      </c>
      <c r="B314" s="26" t="e">
        <f>#VALUE!</f>
        <v>#VALUE!</v>
      </c>
      <c r="C314" s="19" t="e">
        <f>#VALUE!</f>
        <v>#VALUE!</v>
      </c>
      <c r="D314" s="19" t="e">
        <f>#VALUE!</f>
        <v>#VALUE!</v>
      </c>
      <c r="E314" s="19" t="e">
        <f>#VALUE!</f>
        <v>#VALUE!</v>
      </c>
      <c r="F314" s="19" t="e">
        <f>#VALUE!</f>
        <v>#VALUE!</v>
      </c>
      <c r="G314" s="19" t="e">
        <f>#VALUE!</f>
        <v>#VALUE!</v>
      </c>
      <c r="H314" s="19" t="e">
        <f>#VALUE!</f>
        <v>#VALUE!</v>
      </c>
      <c r="I314" s="21" t="e">
        <f>#VALUE!</f>
        <v>#VALUE!</v>
      </c>
      <c r="J314" s="26" t="e">
        <f>#VALUE!</f>
        <v>#VALUE!</v>
      </c>
      <c r="K314" s="29" t="e">
        <f>#VALUE!</f>
        <v>#VALUE!</v>
      </c>
      <c r="L314" s="18" t="e">
        <f>#VALUE!</f>
        <v>#VALUE!</v>
      </c>
      <c r="M314" s="18" t="e">
        <f>#VALUE!</f>
        <v>#VALUE!</v>
      </c>
      <c r="N314" s="18" t="e">
        <f>#VALUE!</f>
        <v>#VALUE!</v>
      </c>
      <c r="O314" s="18" t="e">
        <f>#VALUE!</f>
        <v>#VALUE!</v>
      </c>
      <c r="P314" s="18" t="e">
        <f>#VALUE!</f>
        <v>#VALUE!</v>
      </c>
      <c r="Q314" s="18" t="e">
        <f>#VALUE!</f>
        <v>#VALUE!</v>
      </c>
      <c r="R314" s="18" t="e">
        <f>#VALUE!</f>
        <v>#VALUE!</v>
      </c>
      <c r="S314" s="18" t="e">
        <f>#VALUE!</f>
        <v>#VALUE!</v>
      </c>
      <c r="T314" s="19" t="e">
        <f>#VALUE!</f>
        <v>#VALUE!</v>
      </c>
      <c r="U314" s="19" t="e">
        <f>#VALUE!</f>
        <v>#VALUE!</v>
      </c>
      <c r="V314" s="19" t="e">
        <f>#VALUE!</f>
        <v>#VALUE!</v>
      </c>
      <c r="W314" s="18" t="e">
        <f>#VALUE!</f>
        <v>#VALUE!</v>
      </c>
      <c r="X314" s="19" t="e">
        <f>#VALUE!</f>
        <v>#VALUE!</v>
      </c>
      <c r="Y314" s="20" t="e">
        <f>#VALUE!</f>
        <v>#VALUE!</v>
      </c>
      <c r="Z314" s="19" t="e">
        <f>#VALUE!</f>
        <v>#VALUE!</v>
      </c>
      <c r="AA314" s="19" t="e">
        <f>#VALUE!</f>
        <v>#VALUE!</v>
      </c>
      <c r="AB314" s="16" t="e">
        <f>#VALUE!</f>
        <v>#VALUE!</v>
      </c>
      <c r="AC314" s="16" t="e">
        <f>#VALUE!</f>
        <v>#VALUE!</v>
      </c>
      <c r="AD314" s="17"/>
    </row>
    <row r="315" spans="1:30">
      <c r="A315" s="28">
        <v>215</v>
      </c>
      <c r="B315" s="26" t="e">
        <f>#VALUE!</f>
        <v>#VALUE!</v>
      </c>
      <c r="C315" s="19" t="e">
        <f>#VALUE!</f>
        <v>#VALUE!</v>
      </c>
      <c r="D315" s="19" t="e">
        <f>#VALUE!</f>
        <v>#VALUE!</v>
      </c>
      <c r="E315" s="19" t="e">
        <f>#VALUE!</f>
        <v>#VALUE!</v>
      </c>
      <c r="F315" s="19" t="e">
        <f>#VALUE!</f>
        <v>#VALUE!</v>
      </c>
      <c r="G315" s="19" t="e">
        <f>#VALUE!</f>
        <v>#VALUE!</v>
      </c>
      <c r="H315" s="19" t="e">
        <f>#VALUE!</f>
        <v>#VALUE!</v>
      </c>
      <c r="I315" s="21" t="e">
        <f>#VALUE!</f>
        <v>#VALUE!</v>
      </c>
      <c r="J315" s="26" t="e">
        <f>#VALUE!</f>
        <v>#VALUE!</v>
      </c>
      <c r="K315" s="29" t="e">
        <f>#VALUE!</f>
        <v>#VALUE!</v>
      </c>
      <c r="L315" s="18" t="e">
        <f>#VALUE!</f>
        <v>#VALUE!</v>
      </c>
      <c r="M315" s="18" t="e">
        <f>#VALUE!</f>
        <v>#VALUE!</v>
      </c>
      <c r="N315" s="18" t="e">
        <f>#VALUE!</f>
        <v>#VALUE!</v>
      </c>
      <c r="O315" s="18" t="e">
        <f>#VALUE!</f>
        <v>#VALUE!</v>
      </c>
      <c r="P315" s="18" t="e">
        <f>#VALUE!</f>
        <v>#VALUE!</v>
      </c>
      <c r="Q315" s="18" t="e">
        <f>#VALUE!</f>
        <v>#VALUE!</v>
      </c>
      <c r="R315" s="18" t="e">
        <f>#VALUE!</f>
        <v>#VALUE!</v>
      </c>
      <c r="S315" s="18" t="e">
        <f>#VALUE!</f>
        <v>#VALUE!</v>
      </c>
      <c r="T315" s="19" t="e">
        <f>#VALUE!</f>
        <v>#VALUE!</v>
      </c>
      <c r="U315" s="19" t="e">
        <f>#VALUE!</f>
        <v>#VALUE!</v>
      </c>
      <c r="V315" s="19" t="e">
        <f>#VALUE!</f>
        <v>#VALUE!</v>
      </c>
      <c r="W315" s="18" t="e">
        <f>#VALUE!</f>
        <v>#VALUE!</v>
      </c>
      <c r="X315" s="19" t="e">
        <f>#VALUE!</f>
        <v>#VALUE!</v>
      </c>
      <c r="Y315" s="20" t="e">
        <f>#VALUE!</f>
        <v>#VALUE!</v>
      </c>
      <c r="Z315" s="19" t="e">
        <f>#VALUE!</f>
        <v>#VALUE!</v>
      </c>
      <c r="AA315" s="19" t="e">
        <f>#VALUE!</f>
        <v>#VALUE!</v>
      </c>
      <c r="AB315" s="16" t="e">
        <f>#VALUE!</f>
        <v>#VALUE!</v>
      </c>
      <c r="AC315" s="16" t="e">
        <f>#VALUE!</f>
        <v>#VALUE!</v>
      </c>
      <c r="AD315" s="17"/>
    </row>
    <row r="316" spans="1:30">
      <c r="A316" s="28">
        <v>216</v>
      </c>
      <c r="B316" s="26" t="e">
        <f>#VALUE!</f>
        <v>#VALUE!</v>
      </c>
      <c r="C316" s="19" t="e">
        <f>#VALUE!</f>
        <v>#VALUE!</v>
      </c>
      <c r="D316" s="19" t="e">
        <f>#VALUE!</f>
        <v>#VALUE!</v>
      </c>
      <c r="E316" s="19" t="e">
        <f>#VALUE!</f>
        <v>#VALUE!</v>
      </c>
      <c r="F316" s="19" t="e">
        <f>#VALUE!</f>
        <v>#VALUE!</v>
      </c>
      <c r="G316" s="19" t="e">
        <f>#VALUE!</f>
        <v>#VALUE!</v>
      </c>
      <c r="H316" s="19" t="e">
        <f>#VALUE!</f>
        <v>#VALUE!</v>
      </c>
      <c r="I316" s="21" t="e">
        <f>#VALUE!</f>
        <v>#VALUE!</v>
      </c>
      <c r="J316" s="26" t="e">
        <f>#VALUE!</f>
        <v>#VALUE!</v>
      </c>
      <c r="K316" s="29" t="e">
        <f>#VALUE!</f>
        <v>#VALUE!</v>
      </c>
      <c r="L316" s="18" t="e">
        <f>#VALUE!</f>
        <v>#VALUE!</v>
      </c>
      <c r="M316" s="18" t="e">
        <f>#VALUE!</f>
        <v>#VALUE!</v>
      </c>
      <c r="N316" s="18" t="e">
        <f>#VALUE!</f>
        <v>#VALUE!</v>
      </c>
      <c r="O316" s="18" t="e">
        <f>#VALUE!</f>
        <v>#VALUE!</v>
      </c>
      <c r="P316" s="18" t="e">
        <f>#VALUE!</f>
        <v>#VALUE!</v>
      </c>
      <c r="Q316" s="18" t="e">
        <f>#VALUE!</f>
        <v>#VALUE!</v>
      </c>
      <c r="R316" s="18" t="e">
        <f>#VALUE!</f>
        <v>#VALUE!</v>
      </c>
      <c r="S316" s="18" t="e">
        <f>#VALUE!</f>
        <v>#VALUE!</v>
      </c>
      <c r="T316" s="19" t="e">
        <f>#VALUE!</f>
        <v>#VALUE!</v>
      </c>
      <c r="U316" s="19" t="e">
        <f>#VALUE!</f>
        <v>#VALUE!</v>
      </c>
      <c r="V316" s="19" t="e">
        <f>#VALUE!</f>
        <v>#VALUE!</v>
      </c>
      <c r="W316" s="18" t="e">
        <f>#VALUE!</f>
        <v>#VALUE!</v>
      </c>
      <c r="X316" s="19" t="e">
        <f>#VALUE!</f>
        <v>#VALUE!</v>
      </c>
      <c r="Y316" s="20" t="e">
        <f>#VALUE!</f>
        <v>#VALUE!</v>
      </c>
      <c r="Z316" s="19" t="e">
        <f>#VALUE!</f>
        <v>#VALUE!</v>
      </c>
      <c r="AA316" s="19" t="e">
        <f>#VALUE!</f>
        <v>#VALUE!</v>
      </c>
      <c r="AB316" s="16" t="e">
        <f>#VALUE!</f>
        <v>#VALUE!</v>
      </c>
      <c r="AC316" s="16" t="e">
        <f>#VALUE!</f>
        <v>#VALUE!</v>
      </c>
      <c r="AD316" s="17"/>
    </row>
    <row r="317" spans="1:30">
      <c r="A317" s="28">
        <v>217</v>
      </c>
      <c r="B317" s="26" t="e">
        <f>#VALUE!</f>
        <v>#VALUE!</v>
      </c>
      <c r="C317" s="19" t="e">
        <f>#VALUE!</f>
        <v>#VALUE!</v>
      </c>
      <c r="D317" s="19" t="e">
        <f>#VALUE!</f>
        <v>#VALUE!</v>
      </c>
      <c r="E317" s="19" t="e">
        <f>#VALUE!</f>
        <v>#VALUE!</v>
      </c>
      <c r="F317" s="19" t="e">
        <f>#VALUE!</f>
        <v>#VALUE!</v>
      </c>
      <c r="G317" s="19" t="e">
        <f>#VALUE!</f>
        <v>#VALUE!</v>
      </c>
      <c r="H317" s="19" t="e">
        <f>#VALUE!</f>
        <v>#VALUE!</v>
      </c>
      <c r="I317" s="21" t="e">
        <f>#VALUE!</f>
        <v>#VALUE!</v>
      </c>
      <c r="J317" s="26" t="e">
        <f>#VALUE!</f>
        <v>#VALUE!</v>
      </c>
      <c r="K317" s="29" t="e">
        <f>#VALUE!</f>
        <v>#VALUE!</v>
      </c>
      <c r="L317" s="18" t="e">
        <f>#VALUE!</f>
        <v>#VALUE!</v>
      </c>
      <c r="M317" s="18" t="e">
        <f>#VALUE!</f>
        <v>#VALUE!</v>
      </c>
      <c r="N317" s="18" t="e">
        <f>#VALUE!</f>
        <v>#VALUE!</v>
      </c>
      <c r="O317" s="18" t="e">
        <f>#VALUE!</f>
        <v>#VALUE!</v>
      </c>
      <c r="P317" s="18" t="e">
        <f>#VALUE!</f>
        <v>#VALUE!</v>
      </c>
      <c r="Q317" s="18" t="e">
        <f>#VALUE!</f>
        <v>#VALUE!</v>
      </c>
      <c r="R317" s="18" t="e">
        <f>#VALUE!</f>
        <v>#VALUE!</v>
      </c>
      <c r="S317" s="18" t="e">
        <f>#VALUE!</f>
        <v>#VALUE!</v>
      </c>
      <c r="T317" s="19" t="e">
        <f>#VALUE!</f>
        <v>#VALUE!</v>
      </c>
      <c r="U317" s="19" t="e">
        <f>#VALUE!</f>
        <v>#VALUE!</v>
      </c>
      <c r="V317" s="19" t="e">
        <f>#VALUE!</f>
        <v>#VALUE!</v>
      </c>
      <c r="W317" s="18" t="e">
        <f>#VALUE!</f>
        <v>#VALUE!</v>
      </c>
      <c r="X317" s="19" t="e">
        <f>#VALUE!</f>
        <v>#VALUE!</v>
      </c>
      <c r="Y317" s="20" t="e">
        <f>#VALUE!</f>
        <v>#VALUE!</v>
      </c>
      <c r="Z317" s="19" t="e">
        <f>#VALUE!</f>
        <v>#VALUE!</v>
      </c>
      <c r="AA317" s="19" t="e">
        <f>#VALUE!</f>
        <v>#VALUE!</v>
      </c>
      <c r="AB317" s="16" t="e">
        <f>#VALUE!</f>
        <v>#VALUE!</v>
      </c>
      <c r="AC317" s="16" t="e">
        <f>#VALUE!</f>
        <v>#VALUE!</v>
      </c>
      <c r="AD317" s="17"/>
    </row>
    <row r="318" spans="1:30">
      <c r="A318" s="28">
        <v>218</v>
      </c>
      <c r="B318" s="26" t="e">
        <f>#VALUE!</f>
        <v>#VALUE!</v>
      </c>
      <c r="C318" s="19" t="e">
        <f>#VALUE!</f>
        <v>#VALUE!</v>
      </c>
      <c r="D318" s="19" t="e">
        <f>#VALUE!</f>
        <v>#VALUE!</v>
      </c>
      <c r="E318" s="19" t="e">
        <f>#VALUE!</f>
        <v>#VALUE!</v>
      </c>
      <c r="F318" s="19" t="e">
        <f>#VALUE!</f>
        <v>#VALUE!</v>
      </c>
      <c r="G318" s="19" t="e">
        <f>#VALUE!</f>
        <v>#VALUE!</v>
      </c>
      <c r="H318" s="19" t="e">
        <f>#VALUE!</f>
        <v>#VALUE!</v>
      </c>
      <c r="I318" s="21" t="e">
        <f>#VALUE!</f>
        <v>#VALUE!</v>
      </c>
      <c r="J318" s="26" t="e">
        <f>#VALUE!</f>
        <v>#VALUE!</v>
      </c>
      <c r="K318" s="29" t="e">
        <f>#VALUE!</f>
        <v>#VALUE!</v>
      </c>
      <c r="L318" s="18" t="e">
        <f>#VALUE!</f>
        <v>#VALUE!</v>
      </c>
      <c r="M318" s="18" t="e">
        <f>#VALUE!</f>
        <v>#VALUE!</v>
      </c>
      <c r="N318" s="18" t="e">
        <f>#VALUE!</f>
        <v>#VALUE!</v>
      </c>
      <c r="O318" s="18" t="e">
        <f>#VALUE!</f>
        <v>#VALUE!</v>
      </c>
      <c r="P318" s="18" t="e">
        <f>#VALUE!</f>
        <v>#VALUE!</v>
      </c>
      <c r="Q318" s="18" t="e">
        <f>#VALUE!</f>
        <v>#VALUE!</v>
      </c>
      <c r="R318" s="18" t="e">
        <f>#VALUE!</f>
        <v>#VALUE!</v>
      </c>
      <c r="S318" s="18" t="e">
        <f>#VALUE!</f>
        <v>#VALUE!</v>
      </c>
      <c r="T318" s="19" t="e">
        <f>#VALUE!</f>
        <v>#VALUE!</v>
      </c>
      <c r="U318" s="19" t="e">
        <f>#VALUE!</f>
        <v>#VALUE!</v>
      </c>
      <c r="V318" s="19" t="e">
        <f>#VALUE!</f>
        <v>#VALUE!</v>
      </c>
      <c r="W318" s="18" t="e">
        <f>#VALUE!</f>
        <v>#VALUE!</v>
      </c>
      <c r="X318" s="19" t="e">
        <f>#VALUE!</f>
        <v>#VALUE!</v>
      </c>
      <c r="Y318" s="20" t="e">
        <f>#VALUE!</f>
        <v>#VALUE!</v>
      </c>
      <c r="Z318" s="19" t="e">
        <f>#VALUE!</f>
        <v>#VALUE!</v>
      </c>
      <c r="AA318" s="19" t="e">
        <f>#VALUE!</f>
        <v>#VALUE!</v>
      </c>
      <c r="AB318" s="16" t="e">
        <f>#VALUE!</f>
        <v>#VALUE!</v>
      </c>
      <c r="AC318" s="16" t="e">
        <f>#VALUE!</f>
        <v>#VALUE!</v>
      </c>
      <c r="AD318" s="17"/>
    </row>
    <row r="319" spans="1:30">
      <c r="A319" s="28">
        <v>219</v>
      </c>
      <c r="B319" s="26" t="e">
        <f>#VALUE!</f>
        <v>#VALUE!</v>
      </c>
      <c r="C319" s="19" t="e">
        <f>#VALUE!</f>
        <v>#VALUE!</v>
      </c>
      <c r="D319" s="19" t="e">
        <f>#VALUE!</f>
        <v>#VALUE!</v>
      </c>
      <c r="E319" s="19" t="e">
        <f>#VALUE!</f>
        <v>#VALUE!</v>
      </c>
      <c r="F319" s="19" t="e">
        <f>#VALUE!</f>
        <v>#VALUE!</v>
      </c>
      <c r="G319" s="19" t="e">
        <f>#VALUE!</f>
        <v>#VALUE!</v>
      </c>
      <c r="H319" s="19" t="e">
        <f>#VALUE!</f>
        <v>#VALUE!</v>
      </c>
      <c r="I319" s="21" t="e">
        <f>#VALUE!</f>
        <v>#VALUE!</v>
      </c>
      <c r="J319" s="26" t="e">
        <f>#VALUE!</f>
        <v>#VALUE!</v>
      </c>
      <c r="K319" s="29" t="e">
        <f>#VALUE!</f>
        <v>#VALUE!</v>
      </c>
      <c r="L319" s="18" t="e">
        <f>#VALUE!</f>
        <v>#VALUE!</v>
      </c>
      <c r="M319" s="18" t="e">
        <f>#VALUE!</f>
        <v>#VALUE!</v>
      </c>
      <c r="N319" s="18" t="e">
        <f>#VALUE!</f>
        <v>#VALUE!</v>
      </c>
      <c r="O319" s="18" t="e">
        <f>#VALUE!</f>
        <v>#VALUE!</v>
      </c>
      <c r="P319" s="18" t="e">
        <f>#VALUE!</f>
        <v>#VALUE!</v>
      </c>
      <c r="Q319" s="18" t="e">
        <f>#VALUE!</f>
        <v>#VALUE!</v>
      </c>
      <c r="R319" s="18" t="e">
        <f>#VALUE!</f>
        <v>#VALUE!</v>
      </c>
      <c r="S319" s="18" t="e">
        <f>#VALUE!</f>
        <v>#VALUE!</v>
      </c>
      <c r="T319" s="19" t="e">
        <f>#VALUE!</f>
        <v>#VALUE!</v>
      </c>
      <c r="U319" s="19" t="e">
        <f>#VALUE!</f>
        <v>#VALUE!</v>
      </c>
      <c r="V319" s="19" t="e">
        <f>#VALUE!</f>
        <v>#VALUE!</v>
      </c>
      <c r="W319" s="18" t="e">
        <f>#VALUE!</f>
        <v>#VALUE!</v>
      </c>
      <c r="X319" s="19" t="e">
        <f>#VALUE!</f>
        <v>#VALUE!</v>
      </c>
      <c r="Y319" s="20" t="e">
        <f>#VALUE!</f>
        <v>#VALUE!</v>
      </c>
      <c r="Z319" s="19" t="e">
        <f>#VALUE!</f>
        <v>#VALUE!</v>
      </c>
      <c r="AA319" s="19" t="e">
        <f>#VALUE!</f>
        <v>#VALUE!</v>
      </c>
      <c r="AB319" s="16" t="e">
        <f>#VALUE!</f>
        <v>#VALUE!</v>
      </c>
      <c r="AC319" s="16" t="e">
        <f>#VALUE!</f>
        <v>#VALUE!</v>
      </c>
      <c r="AD319" s="17"/>
    </row>
    <row r="320" spans="1:30">
      <c r="A320" s="28">
        <v>220</v>
      </c>
      <c r="B320" s="26" t="e">
        <f>#VALUE!</f>
        <v>#VALUE!</v>
      </c>
      <c r="C320" s="19" t="e">
        <f>#VALUE!</f>
        <v>#VALUE!</v>
      </c>
      <c r="D320" s="19" t="e">
        <f>#VALUE!</f>
        <v>#VALUE!</v>
      </c>
      <c r="E320" s="19" t="e">
        <f>#VALUE!</f>
        <v>#VALUE!</v>
      </c>
      <c r="F320" s="19" t="e">
        <f>#VALUE!</f>
        <v>#VALUE!</v>
      </c>
      <c r="G320" s="19" t="e">
        <f>#VALUE!</f>
        <v>#VALUE!</v>
      </c>
      <c r="H320" s="19" t="e">
        <f>#VALUE!</f>
        <v>#VALUE!</v>
      </c>
      <c r="I320" s="21" t="e">
        <f>#VALUE!</f>
        <v>#VALUE!</v>
      </c>
      <c r="J320" s="26" t="e">
        <f>#VALUE!</f>
        <v>#VALUE!</v>
      </c>
      <c r="K320" s="29" t="e">
        <f>#VALUE!</f>
        <v>#VALUE!</v>
      </c>
      <c r="L320" s="18" t="e">
        <f>#VALUE!</f>
        <v>#VALUE!</v>
      </c>
      <c r="M320" s="18" t="e">
        <f>#VALUE!</f>
        <v>#VALUE!</v>
      </c>
      <c r="N320" s="18" t="e">
        <f>#VALUE!</f>
        <v>#VALUE!</v>
      </c>
      <c r="O320" s="18" t="e">
        <f>#VALUE!</f>
        <v>#VALUE!</v>
      </c>
      <c r="P320" s="18" t="e">
        <f>#VALUE!</f>
        <v>#VALUE!</v>
      </c>
      <c r="Q320" s="18" t="e">
        <f>#VALUE!</f>
        <v>#VALUE!</v>
      </c>
      <c r="R320" s="18" t="e">
        <f>#VALUE!</f>
        <v>#VALUE!</v>
      </c>
      <c r="S320" s="18" t="e">
        <f>#VALUE!</f>
        <v>#VALUE!</v>
      </c>
      <c r="T320" s="19" t="e">
        <f>#VALUE!</f>
        <v>#VALUE!</v>
      </c>
      <c r="U320" s="19" t="e">
        <f>#VALUE!</f>
        <v>#VALUE!</v>
      </c>
      <c r="V320" s="19" t="e">
        <f>#VALUE!</f>
        <v>#VALUE!</v>
      </c>
      <c r="W320" s="18" t="e">
        <f>#VALUE!</f>
        <v>#VALUE!</v>
      </c>
      <c r="X320" s="19" t="e">
        <f>#VALUE!</f>
        <v>#VALUE!</v>
      </c>
      <c r="Y320" s="20" t="e">
        <f>#VALUE!</f>
        <v>#VALUE!</v>
      </c>
      <c r="Z320" s="19" t="e">
        <f>#VALUE!</f>
        <v>#VALUE!</v>
      </c>
      <c r="AA320" s="19" t="e">
        <f>#VALUE!</f>
        <v>#VALUE!</v>
      </c>
      <c r="AB320" s="16" t="e">
        <f>#VALUE!</f>
        <v>#VALUE!</v>
      </c>
      <c r="AC320" s="16" t="e">
        <f>#VALUE!</f>
        <v>#VALUE!</v>
      </c>
      <c r="AD320" s="17"/>
    </row>
    <row r="321" spans="1:30">
      <c r="A321" s="28">
        <v>221</v>
      </c>
      <c r="B321" s="26" t="e">
        <f>#VALUE!</f>
        <v>#VALUE!</v>
      </c>
      <c r="C321" s="19" t="e">
        <f>#VALUE!</f>
        <v>#VALUE!</v>
      </c>
      <c r="D321" s="19" t="e">
        <f>#VALUE!</f>
        <v>#VALUE!</v>
      </c>
      <c r="E321" s="19" t="e">
        <f>#VALUE!</f>
        <v>#VALUE!</v>
      </c>
      <c r="F321" s="19" t="e">
        <f>#VALUE!</f>
        <v>#VALUE!</v>
      </c>
      <c r="G321" s="19" t="e">
        <f>#VALUE!</f>
        <v>#VALUE!</v>
      </c>
      <c r="H321" s="19" t="e">
        <f>#VALUE!</f>
        <v>#VALUE!</v>
      </c>
      <c r="I321" s="21" t="e">
        <f>#VALUE!</f>
        <v>#VALUE!</v>
      </c>
      <c r="J321" s="26" t="e">
        <f>#VALUE!</f>
        <v>#VALUE!</v>
      </c>
      <c r="K321" s="29" t="e">
        <f>#VALUE!</f>
        <v>#VALUE!</v>
      </c>
      <c r="L321" s="18" t="e">
        <f>#VALUE!</f>
        <v>#VALUE!</v>
      </c>
      <c r="M321" s="18" t="e">
        <f>#VALUE!</f>
        <v>#VALUE!</v>
      </c>
      <c r="N321" s="18" t="e">
        <f>#VALUE!</f>
        <v>#VALUE!</v>
      </c>
      <c r="O321" s="18" t="e">
        <f>#VALUE!</f>
        <v>#VALUE!</v>
      </c>
      <c r="P321" s="18" t="e">
        <f>#VALUE!</f>
        <v>#VALUE!</v>
      </c>
      <c r="Q321" s="18" t="e">
        <f>#VALUE!</f>
        <v>#VALUE!</v>
      </c>
      <c r="R321" s="18" t="e">
        <f>#VALUE!</f>
        <v>#VALUE!</v>
      </c>
      <c r="S321" s="18" t="e">
        <f>#VALUE!</f>
        <v>#VALUE!</v>
      </c>
      <c r="T321" s="19" t="e">
        <f>#VALUE!</f>
        <v>#VALUE!</v>
      </c>
      <c r="U321" s="19" t="e">
        <f>#VALUE!</f>
        <v>#VALUE!</v>
      </c>
      <c r="V321" s="19" t="e">
        <f>#VALUE!</f>
        <v>#VALUE!</v>
      </c>
      <c r="W321" s="18" t="e">
        <f>#VALUE!</f>
        <v>#VALUE!</v>
      </c>
      <c r="X321" s="19" t="e">
        <f>#VALUE!</f>
        <v>#VALUE!</v>
      </c>
      <c r="Y321" s="20" t="e">
        <f>#VALUE!</f>
        <v>#VALUE!</v>
      </c>
      <c r="Z321" s="19" t="e">
        <f>#VALUE!</f>
        <v>#VALUE!</v>
      </c>
      <c r="AA321" s="19" t="e">
        <f>#VALUE!</f>
        <v>#VALUE!</v>
      </c>
      <c r="AB321" s="16" t="e">
        <f>#VALUE!</f>
        <v>#VALUE!</v>
      </c>
      <c r="AC321" s="16" t="e">
        <f>#VALUE!</f>
        <v>#VALUE!</v>
      </c>
      <c r="AD321" s="17"/>
    </row>
    <row r="322" spans="1:30">
      <c r="A322" s="28">
        <v>222</v>
      </c>
      <c r="B322" s="26" t="e">
        <f>#VALUE!</f>
        <v>#VALUE!</v>
      </c>
      <c r="C322" s="19" t="e">
        <f>#VALUE!</f>
        <v>#VALUE!</v>
      </c>
      <c r="D322" s="19" t="e">
        <f>#VALUE!</f>
        <v>#VALUE!</v>
      </c>
      <c r="E322" s="19" t="e">
        <f>#VALUE!</f>
        <v>#VALUE!</v>
      </c>
      <c r="F322" s="19" t="e">
        <f>#VALUE!</f>
        <v>#VALUE!</v>
      </c>
      <c r="G322" s="19" t="e">
        <f>#VALUE!</f>
        <v>#VALUE!</v>
      </c>
      <c r="H322" s="19" t="e">
        <f>#VALUE!</f>
        <v>#VALUE!</v>
      </c>
      <c r="I322" s="21" t="e">
        <f>#VALUE!</f>
        <v>#VALUE!</v>
      </c>
      <c r="J322" s="26" t="e">
        <f>#VALUE!</f>
        <v>#VALUE!</v>
      </c>
      <c r="K322" s="29" t="e">
        <f>#VALUE!</f>
        <v>#VALUE!</v>
      </c>
      <c r="L322" s="18" t="e">
        <f>#VALUE!</f>
        <v>#VALUE!</v>
      </c>
      <c r="M322" s="18" t="e">
        <f>#VALUE!</f>
        <v>#VALUE!</v>
      </c>
      <c r="N322" s="18" t="e">
        <f>#VALUE!</f>
        <v>#VALUE!</v>
      </c>
      <c r="O322" s="18" t="e">
        <f>#VALUE!</f>
        <v>#VALUE!</v>
      </c>
      <c r="P322" s="18" t="e">
        <f>#VALUE!</f>
        <v>#VALUE!</v>
      </c>
      <c r="Q322" s="18" t="e">
        <f>#VALUE!</f>
        <v>#VALUE!</v>
      </c>
      <c r="R322" s="18" t="e">
        <f>#VALUE!</f>
        <v>#VALUE!</v>
      </c>
      <c r="S322" s="18" t="e">
        <f>#VALUE!</f>
        <v>#VALUE!</v>
      </c>
      <c r="T322" s="19" t="e">
        <f>#VALUE!</f>
        <v>#VALUE!</v>
      </c>
      <c r="U322" s="19" t="e">
        <f>#VALUE!</f>
        <v>#VALUE!</v>
      </c>
      <c r="V322" s="19" t="e">
        <f>#VALUE!</f>
        <v>#VALUE!</v>
      </c>
      <c r="W322" s="18" t="e">
        <f>#VALUE!</f>
        <v>#VALUE!</v>
      </c>
      <c r="X322" s="19" t="e">
        <f>#VALUE!</f>
        <v>#VALUE!</v>
      </c>
      <c r="Y322" s="20" t="e">
        <f>#VALUE!</f>
        <v>#VALUE!</v>
      </c>
      <c r="Z322" s="19" t="e">
        <f>#VALUE!</f>
        <v>#VALUE!</v>
      </c>
      <c r="AA322" s="19" t="e">
        <f>#VALUE!</f>
        <v>#VALUE!</v>
      </c>
      <c r="AB322" s="16" t="e">
        <f>#VALUE!</f>
        <v>#VALUE!</v>
      </c>
      <c r="AC322" s="16" t="e">
        <f>#VALUE!</f>
        <v>#VALUE!</v>
      </c>
      <c r="AD322" s="17"/>
    </row>
    <row r="323" spans="1:30">
      <c r="A323" s="28">
        <v>223</v>
      </c>
      <c r="B323" s="26" t="e">
        <f>#VALUE!</f>
        <v>#VALUE!</v>
      </c>
      <c r="C323" s="19" t="e">
        <f>#VALUE!</f>
        <v>#VALUE!</v>
      </c>
      <c r="D323" s="19" t="e">
        <f>#VALUE!</f>
        <v>#VALUE!</v>
      </c>
      <c r="E323" s="19" t="e">
        <f>#VALUE!</f>
        <v>#VALUE!</v>
      </c>
      <c r="F323" s="19" t="e">
        <f>#VALUE!</f>
        <v>#VALUE!</v>
      </c>
      <c r="G323" s="19" t="e">
        <f>#VALUE!</f>
        <v>#VALUE!</v>
      </c>
      <c r="H323" s="19" t="e">
        <f>#VALUE!</f>
        <v>#VALUE!</v>
      </c>
      <c r="I323" s="21" t="e">
        <f>#VALUE!</f>
        <v>#VALUE!</v>
      </c>
      <c r="J323" s="26" t="e">
        <f>#VALUE!</f>
        <v>#VALUE!</v>
      </c>
      <c r="K323" s="29" t="e">
        <f>#VALUE!</f>
        <v>#VALUE!</v>
      </c>
      <c r="L323" s="18" t="e">
        <f>#VALUE!</f>
        <v>#VALUE!</v>
      </c>
      <c r="M323" s="18" t="e">
        <f>#VALUE!</f>
        <v>#VALUE!</v>
      </c>
      <c r="N323" s="18" t="e">
        <f>#VALUE!</f>
        <v>#VALUE!</v>
      </c>
      <c r="O323" s="18" t="e">
        <f>#VALUE!</f>
        <v>#VALUE!</v>
      </c>
      <c r="P323" s="18" t="e">
        <f>#VALUE!</f>
        <v>#VALUE!</v>
      </c>
      <c r="Q323" s="18" t="e">
        <f>#VALUE!</f>
        <v>#VALUE!</v>
      </c>
      <c r="R323" s="18" t="e">
        <f>#VALUE!</f>
        <v>#VALUE!</v>
      </c>
      <c r="S323" s="18" t="e">
        <f>#VALUE!</f>
        <v>#VALUE!</v>
      </c>
      <c r="T323" s="19" t="e">
        <f>#VALUE!</f>
        <v>#VALUE!</v>
      </c>
      <c r="U323" s="19" t="e">
        <f>#VALUE!</f>
        <v>#VALUE!</v>
      </c>
      <c r="V323" s="19" t="e">
        <f>#VALUE!</f>
        <v>#VALUE!</v>
      </c>
      <c r="W323" s="18" t="e">
        <f>#VALUE!</f>
        <v>#VALUE!</v>
      </c>
      <c r="X323" s="19" t="e">
        <f>#VALUE!</f>
        <v>#VALUE!</v>
      </c>
      <c r="Y323" s="20" t="e">
        <f>#VALUE!</f>
        <v>#VALUE!</v>
      </c>
      <c r="Z323" s="19" t="e">
        <f>#VALUE!</f>
        <v>#VALUE!</v>
      </c>
      <c r="AA323" s="19" t="e">
        <f>#VALUE!</f>
        <v>#VALUE!</v>
      </c>
      <c r="AB323" s="16" t="e">
        <f>#VALUE!</f>
        <v>#VALUE!</v>
      </c>
      <c r="AC323" s="16" t="e">
        <f>#VALUE!</f>
        <v>#VALUE!</v>
      </c>
      <c r="AD323" s="17"/>
    </row>
    <row r="324" spans="1:30">
      <c r="A324" s="28">
        <v>224</v>
      </c>
      <c r="B324" s="26" t="e">
        <f>#VALUE!</f>
        <v>#VALUE!</v>
      </c>
      <c r="C324" s="19" t="e">
        <f>#VALUE!</f>
        <v>#VALUE!</v>
      </c>
      <c r="D324" s="19" t="e">
        <f>#VALUE!</f>
        <v>#VALUE!</v>
      </c>
      <c r="E324" s="19" t="e">
        <f>#VALUE!</f>
        <v>#VALUE!</v>
      </c>
      <c r="F324" s="19" t="e">
        <f>#VALUE!</f>
        <v>#VALUE!</v>
      </c>
      <c r="G324" s="19" t="e">
        <f>#VALUE!</f>
        <v>#VALUE!</v>
      </c>
      <c r="H324" s="19" t="e">
        <f>#VALUE!</f>
        <v>#VALUE!</v>
      </c>
      <c r="I324" s="21" t="e">
        <f>#VALUE!</f>
        <v>#VALUE!</v>
      </c>
      <c r="J324" s="26" t="e">
        <f>#VALUE!</f>
        <v>#VALUE!</v>
      </c>
      <c r="K324" s="29" t="e">
        <f>#VALUE!</f>
        <v>#VALUE!</v>
      </c>
      <c r="L324" s="18" t="e">
        <f>#VALUE!</f>
        <v>#VALUE!</v>
      </c>
      <c r="M324" s="18" t="e">
        <f>#VALUE!</f>
        <v>#VALUE!</v>
      </c>
      <c r="N324" s="18" t="e">
        <f>#VALUE!</f>
        <v>#VALUE!</v>
      </c>
      <c r="O324" s="18" t="e">
        <f>#VALUE!</f>
        <v>#VALUE!</v>
      </c>
      <c r="P324" s="18" t="e">
        <f>#VALUE!</f>
        <v>#VALUE!</v>
      </c>
      <c r="Q324" s="18" t="e">
        <f>#VALUE!</f>
        <v>#VALUE!</v>
      </c>
      <c r="R324" s="18" t="e">
        <f>#VALUE!</f>
        <v>#VALUE!</v>
      </c>
      <c r="S324" s="18" t="e">
        <f>#VALUE!</f>
        <v>#VALUE!</v>
      </c>
      <c r="T324" s="19" t="e">
        <f>#VALUE!</f>
        <v>#VALUE!</v>
      </c>
      <c r="U324" s="19" t="e">
        <f>#VALUE!</f>
        <v>#VALUE!</v>
      </c>
      <c r="V324" s="19" t="e">
        <f>#VALUE!</f>
        <v>#VALUE!</v>
      </c>
      <c r="W324" s="18" t="e">
        <f>#VALUE!</f>
        <v>#VALUE!</v>
      </c>
      <c r="X324" s="19" t="e">
        <f>#VALUE!</f>
        <v>#VALUE!</v>
      </c>
      <c r="Y324" s="20" t="e">
        <f>#VALUE!</f>
        <v>#VALUE!</v>
      </c>
      <c r="Z324" s="19" t="e">
        <f>#VALUE!</f>
        <v>#VALUE!</v>
      </c>
      <c r="AA324" s="19" t="e">
        <f>#VALUE!</f>
        <v>#VALUE!</v>
      </c>
      <c r="AB324" s="16" t="e">
        <f>#VALUE!</f>
        <v>#VALUE!</v>
      </c>
      <c r="AC324" s="16" t="e">
        <f>#VALUE!</f>
        <v>#VALUE!</v>
      </c>
      <c r="AD324" s="17"/>
    </row>
    <row r="325" spans="1:30">
      <c r="A325" s="28">
        <v>225</v>
      </c>
      <c r="B325" s="26" t="e">
        <f>#VALUE!</f>
        <v>#VALUE!</v>
      </c>
      <c r="C325" s="19" t="e">
        <f>#VALUE!</f>
        <v>#VALUE!</v>
      </c>
      <c r="D325" s="19" t="e">
        <f>#VALUE!</f>
        <v>#VALUE!</v>
      </c>
      <c r="E325" s="19" t="e">
        <f>#VALUE!</f>
        <v>#VALUE!</v>
      </c>
      <c r="F325" s="19" t="e">
        <f>#VALUE!</f>
        <v>#VALUE!</v>
      </c>
      <c r="G325" s="19" t="e">
        <f>#VALUE!</f>
        <v>#VALUE!</v>
      </c>
      <c r="H325" s="19" t="e">
        <f>#VALUE!</f>
        <v>#VALUE!</v>
      </c>
      <c r="I325" s="21" t="e">
        <f>#VALUE!</f>
        <v>#VALUE!</v>
      </c>
      <c r="J325" s="26" t="e">
        <f>#VALUE!</f>
        <v>#VALUE!</v>
      </c>
      <c r="K325" s="29" t="e">
        <f>#VALUE!</f>
        <v>#VALUE!</v>
      </c>
      <c r="L325" s="18" t="e">
        <f>#VALUE!</f>
        <v>#VALUE!</v>
      </c>
      <c r="M325" s="18" t="e">
        <f>#VALUE!</f>
        <v>#VALUE!</v>
      </c>
      <c r="N325" s="18" t="e">
        <f>#VALUE!</f>
        <v>#VALUE!</v>
      </c>
      <c r="O325" s="18" t="e">
        <f>#VALUE!</f>
        <v>#VALUE!</v>
      </c>
      <c r="P325" s="18" t="e">
        <f>#VALUE!</f>
        <v>#VALUE!</v>
      </c>
      <c r="Q325" s="18" t="e">
        <f>#VALUE!</f>
        <v>#VALUE!</v>
      </c>
      <c r="R325" s="18" t="e">
        <f>#VALUE!</f>
        <v>#VALUE!</v>
      </c>
      <c r="S325" s="18" t="e">
        <f>#VALUE!</f>
        <v>#VALUE!</v>
      </c>
      <c r="T325" s="19" t="e">
        <f>#VALUE!</f>
        <v>#VALUE!</v>
      </c>
      <c r="U325" s="19" t="e">
        <f>#VALUE!</f>
        <v>#VALUE!</v>
      </c>
      <c r="V325" s="19" t="e">
        <f>#VALUE!</f>
        <v>#VALUE!</v>
      </c>
      <c r="W325" s="18" t="e">
        <f>#VALUE!</f>
        <v>#VALUE!</v>
      </c>
      <c r="X325" s="19" t="e">
        <f>#VALUE!</f>
        <v>#VALUE!</v>
      </c>
      <c r="Y325" s="20" t="e">
        <f>#VALUE!</f>
        <v>#VALUE!</v>
      </c>
      <c r="Z325" s="19" t="e">
        <f>#VALUE!</f>
        <v>#VALUE!</v>
      </c>
      <c r="AA325" s="19" t="e">
        <f>#VALUE!</f>
        <v>#VALUE!</v>
      </c>
      <c r="AB325" s="16" t="e">
        <f>#VALUE!</f>
        <v>#VALUE!</v>
      </c>
      <c r="AC325" s="16" t="e">
        <f>#VALUE!</f>
        <v>#VALUE!</v>
      </c>
      <c r="AD325" s="17"/>
    </row>
    <row r="326" spans="1:30">
      <c r="A326" s="28">
        <v>226</v>
      </c>
      <c r="B326" s="26" t="e">
        <f>#VALUE!</f>
        <v>#VALUE!</v>
      </c>
      <c r="C326" s="19" t="e">
        <f>#VALUE!</f>
        <v>#VALUE!</v>
      </c>
      <c r="D326" s="19" t="e">
        <f>#VALUE!</f>
        <v>#VALUE!</v>
      </c>
      <c r="E326" s="19" t="e">
        <f>#VALUE!</f>
        <v>#VALUE!</v>
      </c>
      <c r="F326" s="19" t="e">
        <f>#VALUE!</f>
        <v>#VALUE!</v>
      </c>
      <c r="G326" s="19" t="e">
        <f>#VALUE!</f>
        <v>#VALUE!</v>
      </c>
      <c r="H326" s="19" t="e">
        <f>#VALUE!</f>
        <v>#VALUE!</v>
      </c>
      <c r="I326" s="21" t="e">
        <f>#VALUE!</f>
        <v>#VALUE!</v>
      </c>
      <c r="J326" s="26" t="e">
        <f>#VALUE!</f>
        <v>#VALUE!</v>
      </c>
      <c r="K326" s="29" t="e">
        <f>#VALUE!</f>
        <v>#VALUE!</v>
      </c>
      <c r="L326" s="18" t="e">
        <f>#VALUE!</f>
        <v>#VALUE!</v>
      </c>
      <c r="M326" s="18" t="e">
        <f>#VALUE!</f>
        <v>#VALUE!</v>
      </c>
      <c r="N326" s="18" t="e">
        <f>#VALUE!</f>
        <v>#VALUE!</v>
      </c>
      <c r="O326" s="18" t="e">
        <f>#VALUE!</f>
        <v>#VALUE!</v>
      </c>
      <c r="P326" s="18" t="e">
        <f>#VALUE!</f>
        <v>#VALUE!</v>
      </c>
      <c r="Q326" s="18" t="e">
        <f>#VALUE!</f>
        <v>#VALUE!</v>
      </c>
      <c r="R326" s="18" t="e">
        <f>#VALUE!</f>
        <v>#VALUE!</v>
      </c>
      <c r="S326" s="18" t="e">
        <f>#VALUE!</f>
        <v>#VALUE!</v>
      </c>
      <c r="T326" s="19" t="e">
        <f>#VALUE!</f>
        <v>#VALUE!</v>
      </c>
      <c r="U326" s="19" t="e">
        <f>#VALUE!</f>
        <v>#VALUE!</v>
      </c>
      <c r="V326" s="19" t="e">
        <f>#VALUE!</f>
        <v>#VALUE!</v>
      </c>
      <c r="W326" s="18" t="e">
        <f>#VALUE!</f>
        <v>#VALUE!</v>
      </c>
      <c r="X326" s="19" t="e">
        <f>#VALUE!</f>
        <v>#VALUE!</v>
      </c>
      <c r="Y326" s="20" t="e">
        <f>#VALUE!</f>
        <v>#VALUE!</v>
      </c>
      <c r="Z326" s="19" t="e">
        <f>#VALUE!</f>
        <v>#VALUE!</v>
      </c>
      <c r="AA326" s="19" t="e">
        <f>#VALUE!</f>
        <v>#VALUE!</v>
      </c>
      <c r="AB326" s="16" t="e">
        <f>#VALUE!</f>
        <v>#VALUE!</v>
      </c>
      <c r="AC326" s="16" t="e">
        <f>#VALUE!</f>
        <v>#VALUE!</v>
      </c>
      <c r="AD326" s="17"/>
    </row>
    <row r="327" spans="1:30">
      <c r="A327" s="28">
        <v>227</v>
      </c>
      <c r="B327" s="26" t="e">
        <f>#VALUE!</f>
        <v>#VALUE!</v>
      </c>
      <c r="C327" s="19" t="e">
        <f>#VALUE!</f>
        <v>#VALUE!</v>
      </c>
      <c r="D327" s="19" t="e">
        <f>#VALUE!</f>
        <v>#VALUE!</v>
      </c>
      <c r="E327" s="19" t="e">
        <f>#VALUE!</f>
        <v>#VALUE!</v>
      </c>
      <c r="F327" s="19" t="e">
        <f>#VALUE!</f>
        <v>#VALUE!</v>
      </c>
      <c r="G327" s="19" t="e">
        <f>#VALUE!</f>
        <v>#VALUE!</v>
      </c>
      <c r="H327" s="19" t="e">
        <f>#VALUE!</f>
        <v>#VALUE!</v>
      </c>
      <c r="I327" s="21" t="e">
        <f>#VALUE!</f>
        <v>#VALUE!</v>
      </c>
      <c r="J327" s="26" t="e">
        <f>#VALUE!</f>
        <v>#VALUE!</v>
      </c>
      <c r="K327" s="29" t="e">
        <f>#VALUE!</f>
        <v>#VALUE!</v>
      </c>
      <c r="L327" s="18" t="e">
        <f>#VALUE!</f>
        <v>#VALUE!</v>
      </c>
      <c r="M327" s="18" t="e">
        <f>#VALUE!</f>
        <v>#VALUE!</v>
      </c>
      <c r="N327" s="18" t="e">
        <f>#VALUE!</f>
        <v>#VALUE!</v>
      </c>
      <c r="O327" s="18" t="e">
        <f>#VALUE!</f>
        <v>#VALUE!</v>
      </c>
      <c r="P327" s="18" t="e">
        <f>#VALUE!</f>
        <v>#VALUE!</v>
      </c>
      <c r="Q327" s="18" t="e">
        <f>#VALUE!</f>
        <v>#VALUE!</v>
      </c>
      <c r="R327" s="18" t="e">
        <f>#VALUE!</f>
        <v>#VALUE!</v>
      </c>
      <c r="S327" s="18" t="e">
        <f>#VALUE!</f>
        <v>#VALUE!</v>
      </c>
      <c r="T327" s="19" t="e">
        <f>#VALUE!</f>
        <v>#VALUE!</v>
      </c>
      <c r="U327" s="19" t="e">
        <f>#VALUE!</f>
        <v>#VALUE!</v>
      </c>
      <c r="V327" s="19" t="e">
        <f>#VALUE!</f>
        <v>#VALUE!</v>
      </c>
      <c r="W327" s="18" t="e">
        <f>#VALUE!</f>
        <v>#VALUE!</v>
      </c>
      <c r="X327" s="19" t="e">
        <f>#VALUE!</f>
        <v>#VALUE!</v>
      </c>
      <c r="Y327" s="20" t="e">
        <f>#VALUE!</f>
        <v>#VALUE!</v>
      </c>
      <c r="Z327" s="19" t="e">
        <f>#VALUE!</f>
        <v>#VALUE!</v>
      </c>
      <c r="AA327" s="19" t="e">
        <f>#VALUE!</f>
        <v>#VALUE!</v>
      </c>
      <c r="AB327" s="16" t="e">
        <f>#VALUE!</f>
        <v>#VALUE!</v>
      </c>
      <c r="AC327" s="16" t="e">
        <f>#VALUE!</f>
        <v>#VALUE!</v>
      </c>
      <c r="AD327" s="17"/>
    </row>
    <row r="328" spans="1:30">
      <c r="A328" s="28">
        <v>228</v>
      </c>
      <c r="B328" s="26" t="e">
        <f>#VALUE!</f>
        <v>#VALUE!</v>
      </c>
      <c r="C328" s="19" t="e">
        <f>#VALUE!</f>
        <v>#VALUE!</v>
      </c>
      <c r="D328" s="19" t="e">
        <f>#VALUE!</f>
        <v>#VALUE!</v>
      </c>
      <c r="E328" s="19" t="e">
        <f>#VALUE!</f>
        <v>#VALUE!</v>
      </c>
      <c r="F328" s="19" t="e">
        <f>#VALUE!</f>
        <v>#VALUE!</v>
      </c>
      <c r="G328" s="19" t="e">
        <f>#VALUE!</f>
        <v>#VALUE!</v>
      </c>
      <c r="H328" s="19" t="e">
        <f>#VALUE!</f>
        <v>#VALUE!</v>
      </c>
      <c r="I328" s="21" t="e">
        <f>#VALUE!</f>
        <v>#VALUE!</v>
      </c>
      <c r="J328" s="26" t="e">
        <f>#VALUE!</f>
        <v>#VALUE!</v>
      </c>
      <c r="K328" s="29" t="e">
        <f>#VALUE!</f>
        <v>#VALUE!</v>
      </c>
      <c r="L328" s="18" t="e">
        <f>#VALUE!</f>
        <v>#VALUE!</v>
      </c>
      <c r="M328" s="18" t="e">
        <f>#VALUE!</f>
        <v>#VALUE!</v>
      </c>
      <c r="N328" s="18" t="e">
        <f>#VALUE!</f>
        <v>#VALUE!</v>
      </c>
      <c r="O328" s="18" t="e">
        <f>#VALUE!</f>
        <v>#VALUE!</v>
      </c>
      <c r="P328" s="18" t="e">
        <f>#VALUE!</f>
        <v>#VALUE!</v>
      </c>
      <c r="Q328" s="18" t="e">
        <f>#VALUE!</f>
        <v>#VALUE!</v>
      </c>
      <c r="R328" s="18" t="e">
        <f>#VALUE!</f>
        <v>#VALUE!</v>
      </c>
      <c r="S328" s="18" t="e">
        <f>#VALUE!</f>
        <v>#VALUE!</v>
      </c>
      <c r="T328" s="19" t="e">
        <f>#VALUE!</f>
        <v>#VALUE!</v>
      </c>
      <c r="U328" s="19" t="e">
        <f>#VALUE!</f>
        <v>#VALUE!</v>
      </c>
      <c r="V328" s="19" t="e">
        <f>#VALUE!</f>
        <v>#VALUE!</v>
      </c>
      <c r="W328" s="18" t="e">
        <f>#VALUE!</f>
        <v>#VALUE!</v>
      </c>
      <c r="X328" s="19" t="e">
        <f>#VALUE!</f>
        <v>#VALUE!</v>
      </c>
      <c r="Y328" s="20" t="e">
        <f>#VALUE!</f>
        <v>#VALUE!</v>
      </c>
      <c r="Z328" s="19" t="e">
        <f>#VALUE!</f>
        <v>#VALUE!</v>
      </c>
      <c r="AA328" s="19" t="e">
        <f>#VALUE!</f>
        <v>#VALUE!</v>
      </c>
      <c r="AB328" s="16" t="e">
        <f>#VALUE!</f>
        <v>#VALUE!</v>
      </c>
      <c r="AC328" s="16" t="e">
        <f>#VALUE!</f>
        <v>#VALUE!</v>
      </c>
      <c r="AD328" s="17"/>
    </row>
    <row r="329" spans="1:30">
      <c r="A329" s="28">
        <v>229</v>
      </c>
      <c r="B329" s="26" t="e">
        <f>#VALUE!</f>
        <v>#VALUE!</v>
      </c>
      <c r="C329" s="19" t="e">
        <f>#VALUE!</f>
        <v>#VALUE!</v>
      </c>
      <c r="D329" s="19" t="e">
        <f>#VALUE!</f>
        <v>#VALUE!</v>
      </c>
      <c r="E329" s="19" t="e">
        <f>#VALUE!</f>
        <v>#VALUE!</v>
      </c>
      <c r="F329" s="19" t="e">
        <f>#VALUE!</f>
        <v>#VALUE!</v>
      </c>
      <c r="G329" s="19" t="e">
        <f>#VALUE!</f>
        <v>#VALUE!</v>
      </c>
      <c r="H329" s="19" t="e">
        <f>#VALUE!</f>
        <v>#VALUE!</v>
      </c>
      <c r="I329" s="21" t="e">
        <f>#VALUE!</f>
        <v>#VALUE!</v>
      </c>
      <c r="J329" s="26" t="e">
        <f>#VALUE!</f>
        <v>#VALUE!</v>
      </c>
      <c r="K329" s="29" t="e">
        <f>#VALUE!</f>
        <v>#VALUE!</v>
      </c>
      <c r="L329" s="18" t="e">
        <f>#VALUE!</f>
        <v>#VALUE!</v>
      </c>
      <c r="M329" s="18" t="e">
        <f>#VALUE!</f>
        <v>#VALUE!</v>
      </c>
      <c r="N329" s="18" t="e">
        <f>#VALUE!</f>
        <v>#VALUE!</v>
      </c>
      <c r="O329" s="18" t="e">
        <f>#VALUE!</f>
        <v>#VALUE!</v>
      </c>
      <c r="P329" s="18" t="e">
        <f>#VALUE!</f>
        <v>#VALUE!</v>
      </c>
      <c r="Q329" s="18" t="e">
        <f>#VALUE!</f>
        <v>#VALUE!</v>
      </c>
      <c r="R329" s="18" t="e">
        <f>#VALUE!</f>
        <v>#VALUE!</v>
      </c>
      <c r="S329" s="18" t="e">
        <f>#VALUE!</f>
        <v>#VALUE!</v>
      </c>
      <c r="T329" s="19" t="e">
        <f>#VALUE!</f>
        <v>#VALUE!</v>
      </c>
      <c r="U329" s="19" t="e">
        <f>#VALUE!</f>
        <v>#VALUE!</v>
      </c>
      <c r="V329" s="19" t="e">
        <f>#VALUE!</f>
        <v>#VALUE!</v>
      </c>
      <c r="W329" s="18" t="e">
        <f>#VALUE!</f>
        <v>#VALUE!</v>
      </c>
      <c r="X329" s="19" t="e">
        <f>#VALUE!</f>
        <v>#VALUE!</v>
      </c>
      <c r="Y329" s="20" t="e">
        <f>#VALUE!</f>
        <v>#VALUE!</v>
      </c>
      <c r="Z329" s="19" t="e">
        <f>#VALUE!</f>
        <v>#VALUE!</v>
      </c>
      <c r="AA329" s="19" t="e">
        <f>#VALUE!</f>
        <v>#VALUE!</v>
      </c>
      <c r="AB329" s="16" t="e">
        <f>#VALUE!</f>
        <v>#VALUE!</v>
      </c>
      <c r="AC329" s="16" t="e">
        <f>#VALUE!</f>
        <v>#VALUE!</v>
      </c>
      <c r="AD329" s="17"/>
    </row>
    <row r="330" spans="1:30">
      <c r="A330" s="28">
        <v>230</v>
      </c>
      <c r="B330" s="26" t="e">
        <f>#VALUE!</f>
        <v>#VALUE!</v>
      </c>
      <c r="C330" s="19" t="e">
        <f>#VALUE!</f>
        <v>#VALUE!</v>
      </c>
      <c r="D330" s="19" t="e">
        <f>#VALUE!</f>
        <v>#VALUE!</v>
      </c>
      <c r="E330" s="19" t="e">
        <f>#VALUE!</f>
        <v>#VALUE!</v>
      </c>
      <c r="F330" s="19" t="e">
        <f>#VALUE!</f>
        <v>#VALUE!</v>
      </c>
      <c r="G330" s="19" t="e">
        <f>#VALUE!</f>
        <v>#VALUE!</v>
      </c>
      <c r="H330" s="19" t="e">
        <f>#VALUE!</f>
        <v>#VALUE!</v>
      </c>
      <c r="I330" s="21" t="e">
        <f>#VALUE!</f>
        <v>#VALUE!</v>
      </c>
      <c r="J330" s="26" t="e">
        <f>#VALUE!</f>
        <v>#VALUE!</v>
      </c>
      <c r="K330" s="29" t="e">
        <f>#VALUE!</f>
        <v>#VALUE!</v>
      </c>
      <c r="L330" s="18" t="e">
        <f>#VALUE!</f>
        <v>#VALUE!</v>
      </c>
      <c r="M330" s="18" t="e">
        <f>#VALUE!</f>
        <v>#VALUE!</v>
      </c>
      <c r="N330" s="18" t="e">
        <f>#VALUE!</f>
        <v>#VALUE!</v>
      </c>
      <c r="O330" s="18" t="e">
        <f>#VALUE!</f>
        <v>#VALUE!</v>
      </c>
      <c r="P330" s="18" t="e">
        <f>#VALUE!</f>
        <v>#VALUE!</v>
      </c>
      <c r="Q330" s="18" t="e">
        <f>#VALUE!</f>
        <v>#VALUE!</v>
      </c>
      <c r="R330" s="18" t="e">
        <f>#VALUE!</f>
        <v>#VALUE!</v>
      </c>
      <c r="S330" s="18" t="e">
        <f>#VALUE!</f>
        <v>#VALUE!</v>
      </c>
      <c r="T330" s="19" t="e">
        <f>#VALUE!</f>
        <v>#VALUE!</v>
      </c>
      <c r="U330" s="19" t="e">
        <f>#VALUE!</f>
        <v>#VALUE!</v>
      </c>
      <c r="V330" s="19" t="e">
        <f>#VALUE!</f>
        <v>#VALUE!</v>
      </c>
      <c r="W330" s="18" t="e">
        <f>#VALUE!</f>
        <v>#VALUE!</v>
      </c>
      <c r="X330" s="19" t="e">
        <f>#VALUE!</f>
        <v>#VALUE!</v>
      </c>
      <c r="Y330" s="20" t="e">
        <f>#VALUE!</f>
        <v>#VALUE!</v>
      </c>
      <c r="Z330" s="19" t="e">
        <f>#VALUE!</f>
        <v>#VALUE!</v>
      </c>
      <c r="AA330" s="19" t="e">
        <f>#VALUE!</f>
        <v>#VALUE!</v>
      </c>
      <c r="AB330" s="16" t="e">
        <f>#VALUE!</f>
        <v>#VALUE!</v>
      </c>
      <c r="AC330" s="16" t="e">
        <f>#VALUE!</f>
        <v>#VALUE!</v>
      </c>
      <c r="AD330" s="17"/>
    </row>
    <row r="331" spans="1:30">
      <c r="A331" s="28">
        <v>231</v>
      </c>
      <c r="B331" s="26" t="e">
        <f>#VALUE!</f>
        <v>#VALUE!</v>
      </c>
      <c r="C331" s="19" t="e">
        <f>#VALUE!</f>
        <v>#VALUE!</v>
      </c>
      <c r="D331" s="19" t="e">
        <f>#VALUE!</f>
        <v>#VALUE!</v>
      </c>
      <c r="E331" s="19" t="e">
        <f>#VALUE!</f>
        <v>#VALUE!</v>
      </c>
      <c r="F331" s="19" t="e">
        <f>#VALUE!</f>
        <v>#VALUE!</v>
      </c>
      <c r="G331" s="19" t="e">
        <f>#VALUE!</f>
        <v>#VALUE!</v>
      </c>
      <c r="H331" s="19" t="e">
        <f>#VALUE!</f>
        <v>#VALUE!</v>
      </c>
      <c r="I331" s="21" t="e">
        <f>#VALUE!</f>
        <v>#VALUE!</v>
      </c>
      <c r="J331" s="26" t="e">
        <f>#VALUE!</f>
        <v>#VALUE!</v>
      </c>
      <c r="K331" s="29" t="e">
        <f>#VALUE!</f>
        <v>#VALUE!</v>
      </c>
      <c r="L331" s="18" t="e">
        <f>#VALUE!</f>
        <v>#VALUE!</v>
      </c>
      <c r="M331" s="18" t="e">
        <f>#VALUE!</f>
        <v>#VALUE!</v>
      </c>
      <c r="N331" s="18" t="e">
        <f>#VALUE!</f>
        <v>#VALUE!</v>
      </c>
      <c r="O331" s="18" t="e">
        <f>#VALUE!</f>
        <v>#VALUE!</v>
      </c>
      <c r="P331" s="18" t="e">
        <f>#VALUE!</f>
        <v>#VALUE!</v>
      </c>
      <c r="Q331" s="18" t="e">
        <f>#VALUE!</f>
        <v>#VALUE!</v>
      </c>
      <c r="R331" s="18" t="e">
        <f>#VALUE!</f>
        <v>#VALUE!</v>
      </c>
      <c r="S331" s="18" t="e">
        <f>#VALUE!</f>
        <v>#VALUE!</v>
      </c>
      <c r="T331" s="19" t="e">
        <f>#VALUE!</f>
        <v>#VALUE!</v>
      </c>
      <c r="U331" s="19" t="e">
        <f>#VALUE!</f>
        <v>#VALUE!</v>
      </c>
      <c r="V331" s="19" t="e">
        <f>#VALUE!</f>
        <v>#VALUE!</v>
      </c>
      <c r="W331" s="18" t="e">
        <f>#VALUE!</f>
        <v>#VALUE!</v>
      </c>
      <c r="X331" s="19" t="e">
        <f>#VALUE!</f>
        <v>#VALUE!</v>
      </c>
      <c r="Y331" s="20" t="e">
        <f>#VALUE!</f>
        <v>#VALUE!</v>
      </c>
      <c r="Z331" s="19" t="e">
        <f>#VALUE!</f>
        <v>#VALUE!</v>
      </c>
      <c r="AA331" s="19" t="e">
        <f>#VALUE!</f>
        <v>#VALUE!</v>
      </c>
      <c r="AB331" s="16" t="e">
        <f>#VALUE!</f>
        <v>#VALUE!</v>
      </c>
      <c r="AC331" s="16" t="e">
        <f>#VALUE!</f>
        <v>#VALUE!</v>
      </c>
      <c r="AD331" s="17"/>
    </row>
    <row r="332" spans="1:30">
      <c r="A332" s="28">
        <v>232</v>
      </c>
      <c r="B332" s="26" t="e">
        <f>#VALUE!</f>
        <v>#VALUE!</v>
      </c>
      <c r="C332" s="19" t="e">
        <f>#VALUE!</f>
        <v>#VALUE!</v>
      </c>
      <c r="D332" s="19" t="e">
        <f>#VALUE!</f>
        <v>#VALUE!</v>
      </c>
      <c r="E332" s="19" t="e">
        <f>#VALUE!</f>
        <v>#VALUE!</v>
      </c>
      <c r="F332" s="19" t="e">
        <f>#VALUE!</f>
        <v>#VALUE!</v>
      </c>
      <c r="G332" s="19" t="e">
        <f>#VALUE!</f>
        <v>#VALUE!</v>
      </c>
      <c r="H332" s="19" t="e">
        <f>#VALUE!</f>
        <v>#VALUE!</v>
      </c>
      <c r="I332" s="21" t="e">
        <f>#VALUE!</f>
        <v>#VALUE!</v>
      </c>
      <c r="J332" s="26" t="e">
        <f>#VALUE!</f>
        <v>#VALUE!</v>
      </c>
      <c r="K332" s="29" t="e">
        <f>#VALUE!</f>
        <v>#VALUE!</v>
      </c>
      <c r="L332" s="18" t="e">
        <f>#VALUE!</f>
        <v>#VALUE!</v>
      </c>
      <c r="M332" s="18" t="e">
        <f>#VALUE!</f>
        <v>#VALUE!</v>
      </c>
      <c r="N332" s="18" t="e">
        <f>#VALUE!</f>
        <v>#VALUE!</v>
      </c>
      <c r="O332" s="18" t="e">
        <f>#VALUE!</f>
        <v>#VALUE!</v>
      </c>
      <c r="P332" s="18" t="e">
        <f>#VALUE!</f>
        <v>#VALUE!</v>
      </c>
      <c r="Q332" s="18" t="e">
        <f>#VALUE!</f>
        <v>#VALUE!</v>
      </c>
      <c r="R332" s="18" t="e">
        <f>#VALUE!</f>
        <v>#VALUE!</v>
      </c>
      <c r="S332" s="18" t="e">
        <f>#VALUE!</f>
        <v>#VALUE!</v>
      </c>
      <c r="T332" s="19" t="e">
        <f>#VALUE!</f>
        <v>#VALUE!</v>
      </c>
      <c r="U332" s="19" t="e">
        <f>#VALUE!</f>
        <v>#VALUE!</v>
      </c>
      <c r="V332" s="19" t="e">
        <f>#VALUE!</f>
        <v>#VALUE!</v>
      </c>
      <c r="W332" s="18" t="e">
        <f>#VALUE!</f>
        <v>#VALUE!</v>
      </c>
      <c r="X332" s="19" t="e">
        <f>#VALUE!</f>
        <v>#VALUE!</v>
      </c>
      <c r="Y332" s="20" t="e">
        <f>#VALUE!</f>
        <v>#VALUE!</v>
      </c>
      <c r="Z332" s="19" t="e">
        <f>#VALUE!</f>
        <v>#VALUE!</v>
      </c>
      <c r="AA332" s="19" t="e">
        <f>#VALUE!</f>
        <v>#VALUE!</v>
      </c>
      <c r="AB332" s="16" t="e">
        <f>#VALUE!</f>
        <v>#VALUE!</v>
      </c>
      <c r="AC332" s="16" t="e">
        <f>#VALUE!</f>
        <v>#VALUE!</v>
      </c>
      <c r="AD332" s="17"/>
    </row>
    <row r="333" spans="1:30">
      <c r="A333" s="28">
        <v>233</v>
      </c>
      <c r="B333" s="26" t="e">
        <f>#VALUE!</f>
        <v>#VALUE!</v>
      </c>
      <c r="C333" s="19" t="e">
        <f>#VALUE!</f>
        <v>#VALUE!</v>
      </c>
      <c r="D333" s="19" t="e">
        <f>#VALUE!</f>
        <v>#VALUE!</v>
      </c>
      <c r="E333" s="19" t="e">
        <f>#VALUE!</f>
        <v>#VALUE!</v>
      </c>
      <c r="F333" s="19" t="e">
        <f>#VALUE!</f>
        <v>#VALUE!</v>
      </c>
      <c r="G333" s="19" t="e">
        <f>#VALUE!</f>
        <v>#VALUE!</v>
      </c>
      <c r="H333" s="19" t="e">
        <f>#VALUE!</f>
        <v>#VALUE!</v>
      </c>
      <c r="I333" s="21" t="e">
        <f>#VALUE!</f>
        <v>#VALUE!</v>
      </c>
      <c r="J333" s="26" t="e">
        <f>#VALUE!</f>
        <v>#VALUE!</v>
      </c>
      <c r="K333" s="29" t="e">
        <f>#VALUE!</f>
        <v>#VALUE!</v>
      </c>
      <c r="L333" s="18" t="e">
        <f>#VALUE!</f>
        <v>#VALUE!</v>
      </c>
      <c r="M333" s="18" t="e">
        <f>#VALUE!</f>
        <v>#VALUE!</v>
      </c>
      <c r="N333" s="18" t="e">
        <f>#VALUE!</f>
        <v>#VALUE!</v>
      </c>
      <c r="O333" s="18" t="e">
        <f>#VALUE!</f>
        <v>#VALUE!</v>
      </c>
      <c r="P333" s="18" t="e">
        <f>#VALUE!</f>
        <v>#VALUE!</v>
      </c>
      <c r="Q333" s="18" t="e">
        <f>#VALUE!</f>
        <v>#VALUE!</v>
      </c>
      <c r="R333" s="18" t="e">
        <f>#VALUE!</f>
        <v>#VALUE!</v>
      </c>
      <c r="S333" s="18" t="e">
        <f>#VALUE!</f>
        <v>#VALUE!</v>
      </c>
      <c r="T333" s="19" t="e">
        <f>#VALUE!</f>
        <v>#VALUE!</v>
      </c>
      <c r="U333" s="19" t="e">
        <f>#VALUE!</f>
        <v>#VALUE!</v>
      </c>
      <c r="V333" s="19" t="e">
        <f>#VALUE!</f>
        <v>#VALUE!</v>
      </c>
      <c r="W333" s="18" t="e">
        <f>#VALUE!</f>
        <v>#VALUE!</v>
      </c>
      <c r="X333" s="19" t="e">
        <f>#VALUE!</f>
        <v>#VALUE!</v>
      </c>
      <c r="Y333" s="20" t="e">
        <f>#VALUE!</f>
        <v>#VALUE!</v>
      </c>
      <c r="Z333" s="19" t="e">
        <f>#VALUE!</f>
        <v>#VALUE!</v>
      </c>
      <c r="AA333" s="19" t="e">
        <f>#VALUE!</f>
        <v>#VALUE!</v>
      </c>
      <c r="AB333" s="16" t="e">
        <f>#VALUE!</f>
        <v>#VALUE!</v>
      </c>
      <c r="AC333" s="16" t="e">
        <f>#VALUE!</f>
        <v>#VALUE!</v>
      </c>
      <c r="AD333" s="17"/>
    </row>
    <row r="334" spans="1:30">
      <c r="A334" s="28">
        <v>234</v>
      </c>
      <c r="B334" s="26" t="e">
        <f>#VALUE!</f>
        <v>#VALUE!</v>
      </c>
      <c r="C334" s="19" t="e">
        <f>#VALUE!</f>
        <v>#VALUE!</v>
      </c>
      <c r="D334" s="19" t="e">
        <f>#VALUE!</f>
        <v>#VALUE!</v>
      </c>
      <c r="E334" s="19" t="e">
        <f>#VALUE!</f>
        <v>#VALUE!</v>
      </c>
      <c r="F334" s="19" t="e">
        <f>#VALUE!</f>
        <v>#VALUE!</v>
      </c>
      <c r="G334" s="19" t="e">
        <f>#VALUE!</f>
        <v>#VALUE!</v>
      </c>
      <c r="H334" s="19" t="e">
        <f>#VALUE!</f>
        <v>#VALUE!</v>
      </c>
      <c r="I334" s="21" t="e">
        <f>#VALUE!</f>
        <v>#VALUE!</v>
      </c>
      <c r="J334" s="26" t="e">
        <f>#VALUE!</f>
        <v>#VALUE!</v>
      </c>
      <c r="K334" s="29" t="e">
        <f>#VALUE!</f>
        <v>#VALUE!</v>
      </c>
      <c r="L334" s="18" t="e">
        <f>#VALUE!</f>
        <v>#VALUE!</v>
      </c>
      <c r="M334" s="18" t="e">
        <f>#VALUE!</f>
        <v>#VALUE!</v>
      </c>
      <c r="N334" s="18" t="e">
        <f>#VALUE!</f>
        <v>#VALUE!</v>
      </c>
      <c r="O334" s="18" t="e">
        <f>#VALUE!</f>
        <v>#VALUE!</v>
      </c>
      <c r="P334" s="18" t="e">
        <f>#VALUE!</f>
        <v>#VALUE!</v>
      </c>
      <c r="Q334" s="18" t="e">
        <f>#VALUE!</f>
        <v>#VALUE!</v>
      </c>
      <c r="R334" s="18" t="e">
        <f>#VALUE!</f>
        <v>#VALUE!</v>
      </c>
      <c r="S334" s="18" t="e">
        <f>#VALUE!</f>
        <v>#VALUE!</v>
      </c>
      <c r="T334" s="19" t="e">
        <f>#VALUE!</f>
        <v>#VALUE!</v>
      </c>
      <c r="U334" s="19" t="e">
        <f>#VALUE!</f>
        <v>#VALUE!</v>
      </c>
      <c r="V334" s="19" t="e">
        <f>#VALUE!</f>
        <v>#VALUE!</v>
      </c>
      <c r="W334" s="18" t="e">
        <f>#VALUE!</f>
        <v>#VALUE!</v>
      </c>
      <c r="X334" s="19" t="e">
        <f>#VALUE!</f>
        <v>#VALUE!</v>
      </c>
      <c r="Y334" s="20" t="e">
        <f>#VALUE!</f>
        <v>#VALUE!</v>
      </c>
      <c r="Z334" s="19" t="e">
        <f>#VALUE!</f>
        <v>#VALUE!</v>
      </c>
      <c r="AA334" s="19" t="e">
        <f>#VALUE!</f>
        <v>#VALUE!</v>
      </c>
      <c r="AB334" s="16" t="e">
        <f>#VALUE!</f>
        <v>#VALUE!</v>
      </c>
      <c r="AC334" s="16" t="e">
        <f>#VALUE!</f>
        <v>#VALUE!</v>
      </c>
      <c r="AD334" s="17"/>
    </row>
    <row r="335" spans="1:30">
      <c r="A335" s="28">
        <v>235</v>
      </c>
      <c r="B335" s="26" t="e">
        <f>#VALUE!</f>
        <v>#VALUE!</v>
      </c>
      <c r="C335" s="19" t="e">
        <f>#VALUE!</f>
        <v>#VALUE!</v>
      </c>
      <c r="D335" s="19" t="e">
        <f>#VALUE!</f>
        <v>#VALUE!</v>
      </c>
      <c r="E335" s="19" t="e">
        <f>#VALUE!</f>
        <v>#VALUE!</v>
      </c>
      <c r="F335" s="19" t="e">
        <f>#VALUE!</f>
        <v>#VALUE!</v>
      </c>
      <c r="G335" s="19" t="e">
        <f>#VALUE!</f>
        <v>#VALUE!</v>
      </c>
      <c r="H335" s="19" t="e">
        <f>#VALUE!</f>
        <v>#VALUE!</v>
      </c>
      <c r="I335" s="21" t="e">
        <f>#VALUE!</f>
        <v>#VALUE!</v>
      </c>
      <c r="J335" s="26" t="e">
        <f>#VALUE!</f>
        <v>#VALUE!</v>
      </c>
      <c r="K335" s="29" t="e">
        <f>#VALUE!</f>
        <v>#VALUE!</v>
      </c>
      <c r="L335" s="18" t="e">
        <f>#VALUE!</f>
        <v>#VALUE!</v>
      </c>
      <c r="M335" s="18" t="e">
        <f>#VALUE!</f>
        <v>#VALUE!</v>
      </c>
      <c r="N335" s="18" t="e">
        <f>#VALUE!</f>
        <v>#VALUE!</v>
      </c>
      <c r="O335" s="18" t="e">
        <f>#VALUE!</f>
        <v>#VALUE!</v>
      </c>
      <c r="P335" s="18" t="e">
        <f>#VALUE!</f>
        <v>#VALUE!</v>
      </c>
      <c r="Q335" s="18" t="e">
        <f>#VALUE!</f>
        <v>#VALUE!</v>
      </c>
      <c r="R335" s="18" t="e">
        <f>#VALUE!</f>
        <v>#VALUE!</v>
      </c>
      <c r="S335" s="18" t="e">
        <f>#VALUE!</f>
        <v>#VALUE!</v>
      </c>
      <c r="T335" s="19" t="e">
        <f>#VALUE!</f>
        <v>#VALUE!</v>
      </c>
      <c r="U335" s="19" t="e">
        <f>#VALUE!</f>
        <v>#VALUE!</v>
      </c>
      <c r="V335" s="19" t="e">
        <f>#VALUE!</f>
        <v>#VALUE!</v>
      </c>
      <c r="W335" s="18" t="e">
        <f>#VALUE!</f>
        <v>#VALUE!</v>
      </c>
      <c r="X335" s="19" t="e">
        <f>#VALUE!</f>
        <v>#VALUE!</v>
      </c>
      <c r="Y335" s="20" t="e">
        <f>#VALUE!</f>
        <v>#VALUE!</v>
      </c>
      <c r="Z335" s="19" t="e">
        <f>#VALUE!</f>
        <v>#VALUE!</v>
      </c>
      <c r="AA335" s="19" t="e">
        <f>#VALUE!</f>
        <v>#VALUE!</v>
      </c>
      <c r="AB335" s="16" t="e">
        <f>#VALUE!</f>
        <v>#VALUE!</v>
      </c>
      <c r="AC335" s="16" t="e">
        <f>#VALUE!</f>
        <v>#VALUE!</v>
      </c>
      <c r="AD335" s="17"/>
    </row>
    <row r="336" spans="1:30">
      <c r="A336" s="28">
        <v>236</v>
      </c>
      <c r="B336" s="26" t="e">
        <f>#VALUE!</f>
        <v>#VALUE!</v>
      </c>
      <c r="C336" s="19" t="e">
        <f>#VALUE!</f>
        <v>#VALUE!</v>
      </c>
      <c r="D336" s="19" t="e">
        <f>#VALUE!</f>
        <v>#VALUE!</v>
      </c>
      <c r="E336" s="19" t="e">
        <f>#VALUE!</f>
        <v>#VALUE!</v>
      </c>
      <c r="F336" s="19" t="e">
        <f>#VALUE!</f>
        <v>#VALUE!</v>
      </c>
      <c r="G336" s="19" t="e">
        <f>#VALUE!</f>
        <v>#VALUE!</v>
      </c>
      <c r="H336" s="19" t="e">
        <f>#VALUE!</f>
        <v>#VALUE!</v>
      </c>
      <c r="I336" s="21" t="e">
        <f>#VALUE!</f>
        <v>#VALUE!</v>
      </c>
      <c r="J336" s="26" t="e">
        <f>#VALUE!</f>
        <v>#VALUE!</v>
      </c>
      <c r="K336" s="29" t="e">
        <f>#VALUE!</f>
        <v>#VALUE!</v>
      </c>
      <c r="L336" s="18" t="e">
        <f>#VALUE!</f>
        <v>#VALUE!</v>
      </c>
      <c r="M336" s="18" t="e">
        <f>#VALUE!</f>
        <v>#VALUE!</v>
      </c>
      <c r="N336" s="18" t="e">
        <f>#VALUE!</f>
        <v>#VALUE!</v>
      </c>
      <c r="O336" s="18" t="e">
        <f>#VALUE!</f>
        <v>#VALUE!</v>
      </c>
      <c r="P336" s="18" t="e">
        <f>#VALUE!</f>
        <v>#VALUE!</v>
      </c>
      <c r="Q336" s="18" t="e">
        <f>#VALUE!</f>
        <v>#VALUE!</v>
      </c>
      <c r="R336" s="18" t="e">
        <f>#VALUE!</f>
        <v>#VALUE!</v>
      </c>
      <c r="S336" s="18" t="e">
        <f>#VALUE!</f>
        <v>#VALUE!</v>
      </c>
      <c r="T336" s="19" t="e">
        <f>#VALUE!</f>
        <v>#VALUE!</v>
      </c>
      <c r="U336" s="19" t="e">
        <f>#VALUE!</f>
        <v>#VALUE!</v>
      </c>
      <c r="V336" s="19" t="e">
        <f>#VALUE!</f>
        <v>#VALUE!</v>
      </c>
      <c r="W336" s="18" t="e">
        <f>#VALUE!</f>
        <v>#VALUE!</v>
      </c>
      <c r="X336" s="19" t="e">
        <f>#VALUE!</f>
        <v>#VALUE!</v>
      </c>
      <c r="Y336" s="20" t="e">
        <f>#VALUE!</f>
        <v>#VALUE!</v>
      </c>
      <c r="Z336" s="19" t="e">
        <f>#VALUE!</f>
        <v>#VALUE!</v>
      </c>
      <c r="AA336" s="19" t="e">
        <f>#VALUE!</f>
        <v>#VALUE!</v>
      </c>
      <c r="AB336" s="16" t="e">
        <f>#VALUE!</f>
        <v>#VALUE!</v>
      </c>
      <c r="AC336" s="16" t="e">
        <f>#VALUE!</f>
        <v>#VALUE!</v>
      </c>
      <c r="AD336" s="17"/>
    </row>
    <row r="337" spans="1:30">
      <c r="A337" s="28">
        <v>237</v>
      </c>
      <c r="B337" s="26" t="e">
        <f>#VALUE!</f>
        <v>#VALUE!</v>
      </c>
      <c r="C337" s="19" t="e">
        <f>#VALUE!</f>
        <v>#VALUE!</v>
      </c>
      <c r="D337" s="19" t="e">
        <f>#VALUE!</f>
        <v>#VALUE!</v>
      </c>
      <c r="E337" s="19" t="e">
        <f>#VALUE!</f>
        <v>#VALUE!</v>
      </c>
      <c r="F337" s="19" t="e">
        <f>#VALUE!</f>
        <v>#VALUE!</v>
      </c>
      <c r="G337" s="19" t="e">
        <f>#VALUE!</f>
        <v>#VALUE!</v>
      </c>
      <c r="H337" s="19" t="e">
        <f>#VALUE!</f>
        <v>#VALUE!</v>
      </c>
      <c r="I337" s="21" t="e">
        <f>#VALUE!</f>
        <v>#VALUE!</v>
      </c>
      <c r="J337" s="26" t="e">
        <f>#VALUE!</f>
        <v>#VALUE!</v>
      </c>
      <c r="K337" s="29" t="e">
        <f>#VALUE!</f>
        <v>#VALUE!</v>
      </c>
      <c r="L337" s="18" t="e">
        <f>#VALUE!</f>
        <v>#VALUE!</v>
      </c>
      <c r="M337" s="18" t="e">
        <f>#VALUE!</f>
        <v>#VALUE!</v>
      </c>
      <c r="N337" s="18" t="e">
        <f>#VALUE!</f>
        <v>#VALUE!</v>
      </c>
      <c r="O337" s="18" t="e">
        <f>#VALUE!</f>
        <v>#VALUE!</v>
      </c>
      <c r="P337" s="18" t="e">
        <f>#VALUE!</f>
        <v>#VALUE!</v>
      </c>
      <c r="Q337" s="18" t="e">
        <f>#VALUE!</f>
        <v>#VALUE!</v>
      </c>
      <c r="R337" s="18" t="e">
        <f>#VALUE!</f>
        <v>#VALUE!</v>
      </c>
      <c r="S337" s="18" t="e">
        <f>#VALUE!</f>
        <v>#VALUE!</v>
      </c>
      <c r="T337" s="19" t="e">
        <f>#VALUE!</f>
        <v>#VALUE!</v>
      </c>
      <c r="U337" s="19" t="e">
        <f>#VALUE!</f>
        <v>#VALUE!</v>
      </c>
      <c r="V337" s="19" t="e">
        <f>#VALUE!</f>
        <v>#VALUE!</v>
      </c>
      <c r="W337" s="18" t="e">
        <f>#VALUE!</f>
        <v>#VALUE!</v>
      </c>
      <c r="X337" s="19" t="e">
        <f>#VALUE!</f>
        <v>#VALUE!</v>
      </c>
      <c r="Y337" s="20" t="e">
        <f>#VALUE!</f>
        <v>#VALUE!</v>
      </c>
      <c r="Z337" s="19" t="e">
        <f>#VALUE!</f>
        <v>#VALUE!</v>
      </c>
      <c r="AA337" s="19" t="e">
        <f>#VALUE!</f>
        <v>#VALUE!</v>
      </c>
      <c r="AB337" s="16" t="e">
        <f>#VALUE!</f>
        <v>#VALUE!</v>
      </c>
      <c r="AC337" s="16" t="e">
        <f>#VALUE!</f>
        <v>#VALUE!</v>
      </c>
      <c r="AD337" s="17"/>
    </row>
    <row r="338" spans="1:30">
      <c r="A338" s="28">
        <v>238</v>
      </c>
      <c r="B338" s="26" t="e">
        <f>#VALUE!</f>
        <v>#VALUE!</v>
      </c>
      <c r="C338" s="19" t="e">
        <f>#VALUE!</f>
        <v>#VALUE!</v>
      </c>
      <c r="D338" s="19" t="e">
        <f>#VALUE!</f>
        <v>#VALUE!</v>
      </c>
      <c r="E338" s="19" t="e">
        <f>#VALUE!</f>
        <v>#VALUE!</v>
      </c>
      <c r="F338" s="19" t="e">
        <f>#VALUE!</f>
        <v>#VALUE!</v>
      </c>
      <c r="G338" s="19" t="e">
        <f>#VALUE!</f>
        <v>#VALUE!</v>
      </c>
      <c r="H338" s="19" t="e">
        <f>#VALUE!</f>
        <v>#VALUE!</v>
      </c>
      <c r="I338" s="21" t="e">
        <f>#VALUE!</f>
        <v>#VALUE!</v>
      </c>
      <c r="J338" s="26" t="e">
        <f>#VALUE!</f>
        <v>#VALUE!</v>
      </c>
      <c r="K338" s="29" t="e">
        <f>#VALUE!</f>
        <v>#VALUE!</v>
      </c>
      <c r="L338" s="18" t="e">
        <f>#VALUE!</f>
        <v>#VALUE!</v>
      </c>
      <c r="M338" s="18" t="e">
        <f>#VALUE!</f>
        <v>#VALUE!</v>
      </c>
      <c r="N338" s="18" t="e">
        <f>#VALUE!</f>
        <v>#VALUE!</v>
      </c>
      <c r="O338" s="18" t="e">
        <f>#VALUE!</f>
        <v>#VALUE!</v>
      </c>
      <c r="P338" s="18" t="e">
        <f>#VALUE!</f>
        <v>#VALUE!</v>
      </c>
      <c r="Q338" s="18" t="e">
        <f>#VALUE!</f>
        <v>#VALUE!</v>
      </c>
      <c r="R338" s="18" t="e">
        <f>#VALUE!</f>
        <v>#VALUE!</v>
      </c>
      <c r="S338" s="18" t="e">
        <f>#VALUE!</f>
        <v>#VALUE!</v>
      </c>
      <c r="T338" s="19" t="e">
        <f>#VALUE!</f>
        <v>#VALUE!</v>
      </c>
      <c r="U338" s="19" t="e">
        <f>#VALUE!</f>
        <v>#VALUE!</v>
      </c>
      <c r="V338" s="19" t="e">
        <f>#VALUE!</f>
        <v>#VALUE!</v>
      </c>
      <c r="W338" s="18" t="e">
        <f>#VALUE!</f>
        <v>#VALUE!</v>
      </c>
      <c r="X338" s="19" t="e">
        <f>#VALUE!</f>
        <v>#VALUE!</v>
      </c>
      <c r="Y338" s="20" t="e">
        <f>#VALUE!</f>
        <v>#VALUE!</v>
      </c>
      <c r="Z338" s="19" t="e">
        <f>#VALUE!</f>
        <v>#VALUE!</v>
      </c>
      <c r="AA338" s="19" t="e">
        <f>#VALUE!</f>
        <v>#VALUE!</v>
      </c>
      <c r="AB338" s="16" t="e">
        <f>#VALUE!</f>
        <v>#VALUE!</v>
      </c>
      <c r="AC338" s="16" t="e">
        <f>#VALUE!</f>
        <v>#VALUE!</v>
      </c>
      <c r="AD338" s="17"/>
    </row>
    <row r="339" spans="1:30">
      <c r="A339" s="28">
        <v>239</v>
      </c>
      <c r="B339" s="26" t="e">
        <f>#VALUE!</f>
        <v>#VALUE!</v>
      </c>
      <c r="C339" s="19" t="e">
        <f>#VALUE!</f>
        <v>#VALUE!</v>
      </c>
      <c r="D339" s="19" t="e">
        <f>#VALUE!</f>
        <v>#VALUE!</v>
      </c>
      <c r="E339" s="19" t="e">
        <f>#VALUE!</f>
        <v>#VALUE!</v>
      </c>
      <c r="F339" s="19" t="e">
        <f>#VALUE!</f>
        <v>#VALUE!</v>
      </c>
      <c r="G339" s="19" t="e">
        <f>#VALUE!</f>
        <v>#VALUE!</v>
      </c>
      <c r="H339" s="19" t="e">
        <f>#VALUE!</f>
        <v>#VALUE!</v>
      </c>
      <c r="I339" s="21" t="e">
        <f>#VALUE!</f>
        <v>#VALUE!</v>
      </c>
      <c r="J339" s="26" t="e">
        <f>#VALUE!</f>
        <v>#VALUE!</v>
      </c>
      <c r="K339" s="29" t="e">
        <f>#VALUE!</f>
        <v>#VALUE!</v>
      </c>
      <c r="L339" s="18" t="e">
        <f>#VALUE!</f>
        <v>#VALUE!</v>
      </c>
      <c r="M339" s="18" t="e">
        <f>#VALUE!</f>
        <v>#VALUE!</v>
      </c>
      <c r="N339" s="18" t="e">
        <f>#VALUE!</f>
        <v>#VALUE!</v>
      </c>
      <c r="O339" s="18" t="e">
        <f>#VALUE!</f>
        <v>#VALUE!</v>
      </c>
      <c r="P339" s="18" t="e">
        <f>#VALUE!</f>
        <v>#VALUE!</v>
      </c>
      <c r="Q339" s="18" t="e">
        <f>#VALUE!</f>
        <v>#VALUE!</v>
      </c>
      <c r="R339" s="18" t="e">
        <f>#VALUE!</f>
        <v>#VALUE!</v>
      </c>
      <c r="S339" s="18" t="e">
        <f>#VALUE!</f>
        <v>#VALUE!</v>
      </c>
      <c r="T339" s="19" t="e">
        <f>#VALUE!</f>
        <v>#VALUE!</v>
      </c>
      <c r="U339" s="19" t="e">
        <f>#VALUE!</f>
        <v>#VALUE!</v>
      </c>
      <c r="V339" s="19" t="e">
        <f>#VALUE!</f>
        <v>#VALUE!</v>
      </c>
      <c r="W339" s="18" t="e">
        <f>#VALUE!</f>
        <v>#VALUE!</v>
      </c>
      <c r="X339" s="19" t="e">
        <f>#VALUE!</f>
        <v>#VALUE!</v>
      </c>
      <c r="Y339" s="20" t="e">
        <f>#VALUE!</f>
        <v>#VALUE!</v>
      </c>
      <c r="Z339" s="19" t="e">
        <f>#VALUE!</f>
        <v>#VALUE!</v>
      </c>
      <c r="AA339" s="19" t="e">
        <f>#VALUE!</f>
        <v>#VALUE!</v>
      </c>
      <c r="AB339" s="16" t="e">
        <f>#VALUE!</f>
        <v>#VALUE!</v>
      </c>
      <c r="AC339" s="16" t="e">
        <f>#VALUE!</f>
        <v>#VALUE!</v>
      </c>
      <c r="AD339" s="17"/>
    </row>
    <row r="340" spans="1:30">
      <c r="A340" s="28">
        <v>240</v>
      </c>
      <c r="B340" s="26" t="e">
        <f>#VALUE!</f>
        <v>#VALUE!</v>
      </c>
      <c r="C340" s="19" t="e">
        <f>#VALUE!</f>
        <v>#VALUE!</v>
      </c>
      <c r="D340" s="19" t="e">
        <f>#VALUE!</f>
        <v>#VALUE!</v>
      </c>
      <c r="E340" s="19" t="e">
        <f>#VALUE!</f>
        <v>#VALUE!</v>
      </c>
      <c r="F340" s="19" t="e">
        <f>#VALUE!</f>
        <v>#VALUE!</v>
      </c>
      <c r="G340" s="19" t="e">
        <f>#VALUE!</f>
        <v>#VALUE!</v>
      </c>
      <c r="H340" s="19" t="e">
        <f>#VALUE!</f>
        <v>#VALUE!</v>
      </c>
      <c r="I340" s="21" t="e">
        <f>#VALUE!</f>
        <v>#VALUE!</v>
      </c>
      <c r="J340" s="26" t="e">
        <f>#VALUE!</f>
        <v>#VALUE!</v>
      </c>
      <c r="K340" s="29" t="e">
        <f>#VALUE!</f>
        <v>#VALUE!</v>
      </c>
      <c r="L340" s="18" t="e">
        <f>#VALUE!</f>
        <v>#VALUE!</v>
      </c>
      <c r="M340" s="18" t="e">
        <f>#VALUE!</f>
        <v>#VALUE!</v>
      </c>
      <c r="N340" s="18" t="e">
        <f>#VALUE!</f>
        <v>#VALUE!</v>
      </c>
      <c r="O340" s="18" t="e">
        <f>#VALUE!</f>
        <v>#VALUE!</v>
      </c>
      <c r="P340" s="18" t="e">
        <f>#VALUE!</f>
        <v>#VALUE!</v>
      </c>
      <c r="Q340" s="18" t="e">
        <f>#VALUE!</f>
        <v>#VALUE!</v>
      </c>
      <c r="R340" s="18" t="e">
        <f>#VALUE!</f>
        <v>#VALUE!</v>
      </c>
      <c r="S340" s="18" t="e">
        <f>#VALUE!</f>
        <v>#VALUE!</v>
      </c>
      <c r="T340" s="19" t="e">
        <f>#VALUE!</f>
        <v>#VALUE!</v>
      </c>
      <c r="U340" s="19" t="e">
        <f>#VALUE!</f>
        <v>#VALUE!</v>
      </c>
      <c r="V340" s="19" t="e">
        <f>#VALUE!</f>
        <v>#VALUE!</v>
      </c>
      <c r="W340" s="18" t="e">
        <f>#VALUE!</f>
        <v>#VALUE!</v>
      </c>
      <c r="X340" s="19" t="e">
        <f>#VALUE!</f>
        <v>#VALUE!</v>
      </c>
      <c r="Y340" s="20" t="e">
        <f>#VALUE!</f>
        <v>#VALUE!</v>
      </c>
      <c r="Z340" s="19" t="e">
        <f>#VALUE!</f>
        <v>#VALUE!</v>
      </c>
      <c r="AA340" s="19" t="e">
        <f>#VALUE!</f>
        <v>#VALUE!</v>
      </c>
      <c r="AB340" s="16" t="e">
        <f>#VALUE!</f>
        <v>#VALUE!</v>
      </c>
      <c r="AC340" s="16" t="e">
        <f>#VALUE!</f>
        <v>#VALUE!</v>
      </c>
      <c r="AD340" s="17"/>
    </row>
    <row r="341" spans="1:30">
      <c r="A341" s="28">
        <v>241</v>
      </c>
      <c r="B341" s="26" t="e">
        <f>#VALUE!</f>
        <v>#VALUE!</v>
      </c>
      <c r="C341" s="19" t="e">
        <f>#VALUE!</f>
        <v>#VALUE!</v>
      </c>
      <c r="D341" s="19" t="e">
        <f>#VALUE!</f>
        <v>#VALUE!</v>
      </c>
      <c r="E341" s="19" t="e">
        <f>#VALUE!</f>
        <v>#VALUE!</v>
      </c>
      <c r="F341" s="19" t="e">
        <f>#VALUE!</f>
        <v>#VALUE!</v>
      </c>
      <c r="G341" s="19" t="e">
        <f>#VALUE!</f>
        <v>#VALUE!</v>
      </c>
      <c r="H341" s="19" t="e">
        <f>#VALUE!</f>
        <v>#VALUE!</v>
      </c>
      <c r="I341" s="21" t="e">
        <f>#VALUE!</f>
        <v>#VALUE!</v>
      </c>
      <c r="J341" s="26" t="e">
        <f>#VALUE!</f>
        <v>#VALUE!</v>
      </c>
      <c r="K341" s="29" t="e">
        <f>#VALUE!</f>
        <v>#VALUE!</v>
      </c>
      <c r="L341" s="18" t="e">
        <f>#VALUE!</f>
        <v>#VALUE!</v>
      </c>
      <c r="M341" s="18" t="e">
        <f>#VALUE!</f>
        <v>#VALUE!</v>
      </c>
      <c r="N341" s="18" t="e">
        <f>#VALUE!</f>
        <v>#VALUE!</v>
      </c>
      <c r="O341" s="18" t="e">
        <f>#VALUE!</f>
        <v>#VALUE!</v>
      </c>
      <c r="P341" s="18" t="e">
        <f>#VALUE!</f>
        <v>#VALUE!</v>
      </c>
      <c r="Q341" s="18" t="e">
        <f>#VALUE!</f>
        <v>#VALUE!</v>
      </c>
      <c r="R341" s="18" t="e">
        <f>#VALUE!</f>
        <v>#VALUE!</v>
      </c>
      <c r="S341" s="18" t="e">
        <f>#VALUE!</f>
        <v>#VALUE!</v>
      </c>
      <c r="T341" s="19" t="e">
        <f>#VALUE!</f>
        <v>#VALUE!</v>
      </c>
      <c r="U341" s="19" t="e">
        <f>#VALUE!</f>
        <v>#VALUE!</v>
      </c>
      <c r="V341" s="19" t="e">
        <f>#VALUE!</f>
        <v>#VALUE!</v>
      </c>
      <c r="W341" s="18" t="e">
        <f>#VALUE!</f>
        <v>#VALUE!</v>
      </c>
      <c r="X341" s="19" t="e">
        <f>#VALUE!</f>
        <v>#VALUE!</v>
      </c>
      <c r="Y341" s="20" t="e">
        <f>#VALUE!</f>
        <v>#VALUE!</v>
      </c>
      <c r="Z341" s="19" t="e">
        <f>#VALUE!</f>
        <v>#VALUE!</v>
      </c>
      <c r="AA341" s="19" t="e">
        <f>#VALUE!</f>
        <v>#VALUE!</v>
      </c>
      <c r="AB341" s="16" t="e">
        <f>#VALUE!</f>
        <v>#VALUE!</v>
      </c>
      <c r="AC341" s="16" t="e">
        <f>#VALUE!</f>
        <v>#VALUE!</v>
      </c>
      <c r="AD341" s="17"/>
    </row>
    <row r="342" spans="1:30">
      <c r="A342" s="28">
        <v>242</v>
      </c>
      <c r="B342" s="26" t="e">
        <f>#VALUE!</f>
        <v>#VALUE!</v>
      </c>
      <c r="C342" s="19" t="e">
        <f>#VALUE!</f>
        <v>#VALUE!</v>
      </c>
      <c r="D342" s="19" t="e">
        <f>#VALUE!</f>
        <v>#VALUE!</v>
      </c>
      <c r="E342" s="19" t="e">
        <f>#VALUE!</f>
        <v>#VALUE!</v>
      </c>
      <c r="F342" s="19" t="e">
        <f>#VALUE!</f>
        <v>#VALUE!</v>
      </c>
      <c r="G342" s="19" t="e">
        <f>#VALUE!</f>
        <v>#VALUE!</v>
      </c>
      <c r="H342" s="19" t="e">
        <f>#VALUE!</f>
        <v>#VALUE!</v>
      </c>
      <c r="I342" s="21" t="e">
        <f>#VALUE!</f>
        <v>#VALUE!</v>
      </c>
      <c r="J342" s="26" t="e">
        <f>#VALUE!</f>
        <v>#VALUE!</v>
      </c>
      <c r="K342" s="29" t="e">
        <f>#VALUE!</f>
        <v>#VALUE!</v>
      </c>
      <c r="L342" s="18" t="e">
        <f>#VALUE!</f>
        <v>#VALUE!</v>
      </c>
      <c r="M342" s="18" t="e">
        <f>#VALUE!</f>
        <v>#VALUE!</v>
      </c>
      <c r="N342" s="18" t="e">
        <f>#VALUE!</f>
        <v>#VALUE!</v>
      </c>
      <c r="O342" s="18" t="e">
        <f>#VALUE!</f>
        <v>#VALUE!</v>
      </c>
      <c r="P342" s="18" t="e">
        <f>#VALUE!</f>
        <v>#VALUE!</v>
      </c>
      <c r="Q342" s="18" t="e">
        <f>#VALUE!</f>
        <v>#VALUE!</v>
      </c>
      <c r="R342" s="18" t="e">
        <f>#VALUE!</f>
        <v>#VALUE!</v>
      </c>
      <c r="S342" s="18" t="e">
        <f>#VALUE!</f>
        <v>#VALUE!</v>
      </c>
      <c r="T342" s="19" t="e">
        <f>#VALUE!</f>
        <v>#VALUE!</v>
      </c>
      <c r="U342" s="19" t="e">
        <f>#VALUE!</f>
        <v>#VALUE!</v>
      </c>
      <c r="V342" s="19" t="e">
        <f>#VALUE!</f>
        <v>#VALUE!</v>
      </c>
      <c r="W342" s="18" t="e">
        <f>#VALUE!</f>
        <v>#VALUE!</v>
      </c>
      <c r="X342" s="19" t="e">
        <f>#VALUE!</f>
        <v>#VALUE!</v>
      </c>
      <c r="Y342" s="20" t="e">
        <f>#VALUE!</f>
        <v>#VALUE!</v>
      </c>
      <c r="Z342" s="19" t="e">
        <f>#VALUE!</f>
        <v>#VALUE!</v>
      </c>
      <c r="AA342" s="19" t="e">
        <f>#VALUE!</f>
        <v>#VALUE!</v>
      </c>
      <c r="AB342" s="16" t="e">
        <f>#VALUE!</f>
        <v>#VALUE!</v>
      </c>
      <c r="AC342" s="16" t="e">
        <f>#VALUE!</f>
        <v>#VALUE!</v>
      </c>
      <c r="AD342" s="17"/>
    </row>
    <row r="343" spans="1:30">
      <c r="A343" s="28">
        <v>243</v>
      </c>
      <c r="B343" s="26" t="e">
        <f>#VALUE!</f>
        <v>#VALUE!</v>
      </c>
      <c r="C343" s="19" t="e">
        <f>#VALUE!</f>
        <v>#VALUE!</v>
      </c>
      <c r="D343" s="19" t="e">
        <f>#VALUE!</f>
        <v>#VALUE!</v>
      </c>
      <c r="E343" s="19" t="e">
        <f>#VALUE!</f>
        <v>#VALUE!</v>
      </c>
      <c r="F343" s="19" t="e">
        <f>#VALUE!</f>
        <v>#VALUE!</v>
      </c>
      <c r="G343" s="19" t="e">
        <f>#VALUE!</f>
        <v>#VALUE!</v>
      </c>
      <c r="H343" s="19" t="e">
        <f>#VALUE!</f>
        <v>#VALUE!</v>
      </c>
      <c r="I343" s="21" t="e">
        <f>#VALUE!</f>
        <v>#VALUE!</v>
      </c>
      <c r="J343" s="26" t="e">
        <f>#VALUE!</f>
        <v>#VALUE!</v>
      </c>
      <c r="K343" s="29" t="e">
        <f>#VALUE!</f>
        <v>#VALUE!</v>
      </c>
      <c r="L343" s="18" t="e">
        <f>#VALUE!</f>
        <v>#VALUE!</v>
      </c>
      <c r="M343" s="18" t="e">
        <f>#VALUE!</f>
        <v>#VALUE!</v>
      </c>
      <c r="N343" s="18" t="e">
        <f>#VALUE!</f>
        <v>#VALUE!</v>
      </c>
      <c r="O343" s="18" t="e">
        <f>#VALUE!</f>
        <v>#VALUE!</v>
      </c>
      <c r="P343" s="18" t="e">
        <f>#VALUE!</f>
        <v>#VALUE!</v>
      </c>
      <c r="Q343" s="18" t="e">
        <f>#VALUE!</f>
        <v>#VALUE!</v>
      </c>
      <c r="R343" s="18" t="e">
        <f>#VALUE!</f>
        <v>#VALUE!</v>
      </c>
      <c r="S343" s="18" t="e">
        <f>#VALUE!</f>
        <v>#VALUE!</v>
      </c>
      <c r="T343" s="19" t="e">
        <f>#VALUE!</f>
        <v>#VALUE!</v>
      </c>
      <c r="U343" s="19" t="e">
        <f>#VALUE!</f>
        <v>#VALUE!</v>
      </c>
      <c r="V343" s="19" t="e">
        <f>#VALUE!</f>
        <v>#VALUE!</v>
      </c>
      <c r="W343" s="18" t="e">
        <f>#VALUE!</f>
        <v>#VALUE!</v>
      </c>
      <c r="X343" s="19" t="e">
        <f>#VALUE!</f>
        <v>#VALUE!</v>
      </c>
      <c r="Y343" s="20" t="e">
        <f>#VALUE!</f>
        <v>#VALUE!</v>
      </c>
      <c r="Z343" s="19" t="e">
        <f>#VALUE!</f>
        <v>#VALUE!</v>
      </c>
      <c r="AA343" s="19" t="e">
        <f>#VALUE!</f>
        <v>#VALUE!</v>
      </c>
      <c r="AB343" s="16" t="e">
        <f>#VALUE!</f>
        <v>#VALUE!</v>
      </c>
      <c r="AC343" s="16" t="e">
        <f>#VALUE!</f>
        <v>#VALUE!</v>
      </c>
      <c r="AD343" s="17"/>
    </row>
    <row r="344" spans="1:30">
      <c r="A344" s="28">
        <v>244</v>
      </c>
      <c r="B344" s="26" t="e">
        <f>#VALUE!</f>
        <v>#VALUE!</v>
      </c>
      <c r="C344" s="19" t="e">
        <f>#VALUE!</f>
        <v>#VALUE!</v>
      </c>
      <c r="D344" s="19" t="e">
        <f>#VALUE!</f>
        <v>#VALUE!</v>
      </c>
      <c r="E344" s="19" t="e">
        <f>#VALUE!</f>
        <v>#VALUE!</v>
      </c>
      <c r="F344" s="19" t="e">
        <f>#VALUE!</f>
        <v>#VALUE!</v>
      </c>
      <c r="G344" s="19" t="e">
        <f>#VALUE!</f>
        <v>#VALUE!</v>
      </c>
      <c r="H344" s="19" t="e">
        <f>#VALUE!</f>
        <v>#VALUE!</v>
      </c>
      <c r="I344" s="21" t="e">
        <f>#VALUE!</f>
        <v>#VALUE!</v>
      </c>
      <c r="J344" s="26" t="e">
        <f>#VALUE!</f>
        <v>#VALUE!</v>
      </c>
      <c r="K344" s="29" t="e">
        <f>#VALUE!</f>
        <v>#VALUE!</v>
      </c>
      <c r="L344" s="18" t="e">
        <f>#VALUE!</f>
        <v>#VALUE!</v>
      </c>
      <c r="M344" s="18" t="e">
        <f>#VALUE!</f>
        <v>#VALUE!</v>
      </c>
      <c r="N344" s="18" t="e">
        <f>#VALUE!</f>
        <v>#VALUE!</v>
      </c>
      <c r="O344" s="18" t="e">
        <f>#VALUE!</f>
        <v>#VALUE!</v>
      </c>
      <c r="P344" s="18" t="e">
        <f>#VALUE!</f>
        <v>#VALUE!</v>
      </c>
      <c r="Q344" s="18" t="e">
        <f>#VALUE!</f>
        <v>#VALUE!</v>
      </c>
      <c r="R344" s="18" t="e">
        <f>#VALUE!</f>
        <v>#VALUE!</v>
      </c>
      <c r="S344" s="18" t="e">
        <f>#VALUE!</f>
        <v>#VALUE!</v>
      </c>
      <c r="T344" s="19" t="e">
        <f>#VALUE!</f>
        <v>#VALUE!</v>
      </c>
      <c r="U344" s="19" t="e">
        <f>#VALUE!</f>
        <v>#VALUE!</v>
      </c>
      <c r="V344" s="19" t="e">
        <f>#VALUE!</f>
        <v>#VALUE!</v>
      </c>
      <c r="W344" s="18" t="e">
        <f>#VALUE!</f>
        <v>#VALUE!</v>
      </c>
      <c r="X344" s="19" t="e">
        <f>#VALUE!</f>
        <v>#VALUE!</v>
      </c>
      <c r="Y344" s="20" t="e">
        <f>#VALUE!</f>
        <v>#VALUE!</v>
      </c>
      <c r="Z344" s="19" t="e">
        <f>#VALUE!</f>
        <v>#VALUE!</v>
      </c>
      <c r="AA344" s="19" t="e">
        <f>#VALUE!</f>
        <v>#VALUE!</v>
      </c>
      <c r="AB344" s="16" t="e">
        <f>#VALUE!</f>
        <v>#VALUE!</v>
      </c>
      <c r="AC344" s="16" t="e">
        <f>#VALUE!</f>
        <v>#VALUE!</v>
      </c>
      <c r="AD344" s="17"/>
    </row>
    <row r="345" spans="1:30">
      <c r="A345" s="28">
        <v>245</v>
      </c>
      <c r="B345" s="26" t="e">
        <f>#VALUE!</f>
        <v>#VALUE!</v>
      </c>
      <c r="C345" s="19" t="e">
        <f>#VALUE!</f>
        <v>#VALUE!</v>
      </c>
      <c r="D345" s="19" t="e">
        <f>#VALUE!</f>
        <v>#VALUE!</v>
      </c>
      <c r="E345" s="19" t="e">
        <f>#VALUE!</f>
        <v>#VALUE!</v>
      </c>
      <c r="F345" s="19" t="e">
        <f>#VALUE!</f>
        <v>#VALUE!</v>
      </c>
      <c r="G345" s="19" t="e">
        <f>#VALUE!</f>
        <v>#VALUE!</v>
      </c>
      <c r="H345" s="19" t="e">
        <f>#VALUE!</f>
        <v>#VALUE!</v>
      </c>
      <c r="I345" s="21" t="e">
        <f>#VALUE!</f>
        <v>#VALUE!</v>
      </c>
      <c r="J345" s="26" t="e">
        <f>#VALUE!</f>
        <v>#VALUE!</v>
      </c>
      <c r="K345" s="29" t="e">
        <f>#VALUE!</f>
        <v>#VALUE!</v>
      </c>
      <c r="L345" s="18" t="e">
        <f>#VALUE!</f>
        <v>#VALUE!</v>
      </c>
      <c r="M345" s="18" t="e">
        <f>#VALUE!</f>
        <v>#VALUE!</v>
      </c>
      <c r="N345" s="18" t="e">
        <f>#VALUE!</f>
        <v>#VALUE!</v>
      </c>
      <c r="O345" s="18" t="e">
        <f>#VALUE!</f>
        <v>#VALUE!</v>
      </c>
      <c r="P345" s="18" t="e">
        <f>#VALUE!</f>
        <v>#VALUE!</v>
      </c>
      <c r="Q345" s="18" t="e">
        <f>#VALUE!</f>
        <v>#VALUE!</v>
      </c>
      <c r="R345" s="18" t="e">
        <f>#VALUE!</f>
        <v>#VALUE!</v>
      </c>
      <c r="S345" s="18" t="e">
        <f>#VALUE!</f>
        <v>#VALUE!</v>
      </c>
      <c r="T345" s="19" t="e">
        <f>#VALUE!</f>
        <v>#VALUE!</v>
      </c>
      <c r="U345" s="19" t="e">
        <f>#VALUE!</f>
        <v>#VALUE!</v>
      </c>
      <c r="V345" s="19" t="e">
        <f>#VALUE!</f>
        <v>#VALUE!</v>
      </c>
      <c r="W345" s="18" t="e">
        <f>#VALUE!</f>
        <v>#VALUE!</v>
      </c>
      <c r="X345" s="19" t="e">
        <f>#VALUE!</f>
        <v>#VALUE!</v>
      </c>
      <c r="Y345" s="20" t="e">
        <f>#VALUE!</f>
        <v>#VALUE!</v>
      </c>
      <c r="Z345" s="19" t="e">
        <f>#VALUE!</f>
        <v>#VALUE!</v>
      </c>
      <c r="AA345" s="19" t="e">
        <f>#VALUE!</f>
        <v>#VALUE!</v>
      </c>
      <c r="AB345" s="16" t="e">
        <f>#VALUE!</f>
        <v>#VALUE!</v>
      </c>
      <c r="AC345" s="16" t="e">
        <f>#VALUE!</f>
        <v>#VALUE!</v>
      </c>
      <c r="AD345" s="17"/>
    </row>
    <row r="346" spans="1:30">
      <c r="A346" s="28">
        <v>246</v>
      </c>
      <c r="B346" s="26" t="e">
        <f>#VALUE!</f>
        <v>#VALUE!</v>
      </c>
      <c r="C346" s="19" t="e">
        <f>#VALUE!</f>
        <v>#VALUE!</v>
      </c>
      <c r="D346" s="19" t="e">
        <f>#VALUE!</f>
        <v>#VALUE!</v>
      </c>
      <c r="E346" s="19" t="e">
        <f>#VALUE!</f>
        <v>#VALUE!</v>
      </c>
      <c r="F346" s="19" t="e">
        <f>#VALUE!</f>
        <v>#VALUE!</v>
      </c>
      <c r="G346" s="19" t="e">
        <f>#VALUE!</f>
        <v>#VALUE!</v>
      </c>
      <c r="H346" s="19" t="e">
        <f>#VALUE!</f>
        <v>#VALUE!</v>
      </c>
      <c r="I346" s="21" t="e">
        <f>#VALUE!</f>
        <v>#VALUE!</v>
      </c>
      <c r="J346" s="26" t="e">
        <f>#VALUE!</f>
        <v>#VALUE!</v>
      </c>
      <c r="K346" s="29" t="e">
        <f>#VALUE!</f>
        <v>#VALUE!</v>
      </c>
      <c r="L346" s="18" t="e">
        <f>#VALUE!</f>
        <v>#VALUE!</v>
      </c>
      <c r="M346" s="18" t="e">
        <f>#VALUE!</f>
        <v>#VALUE!</v>
      </c>
      <c r="N346" s="18" t="e">
        <f>#VALUE!</f>
        <v>#VALUE!</v>
      </c>
      <c r="O346" s="18" t="e">
        <f>#VALUE!</f>
        <v>#VALUE!</v>
      </c>
      <c r="P346" s="18" t="e">
        <f>#VALUE!</f>
        <v>#VALUE!</v>
      </c>
      <c r="Q346" s="18" t="e">
        <f>#VALUE!</f>
        <v>#VALUE!</v>
      </c>
      <c r="R346" s="18" t="e">
        <f>#VALUE!</f>
        <v>#VALUE!</v>
      </c>
      <c r="S346" s="18" t="e">
        <f>#VALUE!</f>
        <v>#VALUE!</v>
      </c>
      <c r="T346" s="19" t="e">
        <f>#VALUE!</f>
        <v>#VALUE!</v>
      </c>
      <c r="U346" s="19" t="e">
        <f>#VALUE!</f>
        <v>#VALUE!</v>
      </c>
      <c r="V346" s="19" t="e">
        <f>#VALUE!</f>
        <v>#VALUE!</v>
      </c>
      <c r="W346" s="18" t="e">
        <f>#VALUE!</f>
        <v>#VALUE!</v>
      </c>
      <c r="X346" s="19" t="e">
        <f>#VALUE!</f>
        <v>#VALUE!</v>
      </c>
      <c r="Y346" s="20" t="e">
        <f>#VALUE!</f>
        <v>#VALUE!</v>
      </c>
      <c r="Z346" s="19" t="e">
        <f>#VALUE!</f>
        <v>#VALUE!</v>
      </c>
      <c r="AA346" s="19" t="e">
        <f>#VALUE!</f>
        <v>#VALUE!</v>
      </c>
      <c r="AB346" s="16" t="e">
        <f>#VALUE!</f>
        <v>#VALUE!</v>
      </c>
      <c r="AC346" s="16" t="e">
        <f>#VALUE!</f>
        <v>#VALUE!</v>
      </c>
      <c r="AD346" s="17"/>
    </row>
    <row r="347" spans="1:30">
      <c r="A347" s="28">
        <v>247</v>
      </c>
      <c r="B347" s="26" t="e">
        <f>#VALUE!</f>
        <v>#VALUE!</v>
      </c>
      <c r="C347" s="19" t="e">
        <f>#VALUE!</f>
        <v>#VALUE!</v>
      </c>
      <c r="D347" s="19" t="e">
        <f>#VALUE!</f>
        <v>#VALUE!</v>
      </c>
      <c r="E347" s="19" t="e">
        <f>#VALUE!</f>
        <v>#VALUE!</v>
      </c>
      <c r="F347" s="19" t="e">
        <f>#VALUE!</f>
        <v>#VALUE!</v>
      </c>
      <c r="G347" s="19" t="e">
        <f>#VALUE!</f>
        <v>#VALUE!</v>
      </c>
      <c r="H347" s="19" t="e">
        <f>#VALUE!</f>
        <v>#VALUE!</v>
      </c>
      <c r="I347" s="21" t="e">
        <f>#VALUE!</f>
        <v>#VALUE!</v>
      </c>
      <c r="J347" s="26" t="e">
        <f>#VALUE!</f>
        <v>#VALUE!</v>
      </c>
      <c r="K347" s="29" t="e">
        <f>#VALUE!</f>
        <v>#VALUE!</v>
      </c>
      <c r="L347" s="18" t="e">
        <f>#VALUE!</f>
        <v>#VALUE!</v>
      </c>
      <c r="M347" s="18" t="e">
        <f>#VALUE!</f>
        <v>#VALUE!</v>
      </c>
      <c r="N347" s="18" t="e">
        <f>#VALUE!</f>
        <v>#VALUE!</v>
      </c>
      <c r="O347" s="18" t="e">
        <f>#VALUE!</f>
        <v>#VALUE!</v>
      </c>
      <c r="P347" s="18" t="e">
        <f>#VALUE!</f>
        <v>#VALUE!</v>
      </c>
      <c r="Q347" s="18" t="e">
        <f>#VALUE!</f>
        <v>#VALUE!</v>
      </c>
      <c r="R347" s="18" t="e">
        <f>#VALUE!</f>
        <v>#VALUE!</v>
      </c>
      <c r="S347" s="18" t="e">
        <f>#VALUE!</f>
        <v>#VALUE!</v>
      </c>
      <c r="T347" s="19" t="e">
        <f>#VALUE!</f>
        <v>#VALUE!</v>
      </c>
      <c r="U347" s="19" t="e">
        <f>#VALUE!</f>
        <v>#VALUE!</v>
      </c>
      <c r="V347" s="19" t="e">
        <f>#VALUE!</f>
        <v>#VALUE!</v>
      </c>
      <c r="W347" s="18" t="e">
        <f>#VALUE!</f>
        <v>#VALUE!</v>
      </c>
      <c r="X347" s="19" t="e">
        <f>#VALUE!</f>
        <v>#VALUE!</v>
      </c>
      <c r="Y347" s="20" t="e">
        <f>#VALUE!</f>
        <v>#VALUE!</v>
      </c>
      <c r="Z347" s="19" t="e">
        <f>#VALUE!</f>
        <v>#VALUE!</v>
      </c>
      <c r="AA347" s="19" t="e">
        <f>#VALUE!</f>
        <v>#VALUE!</v>
      </c>
      <c r="AB347" s="16" t="e">
        <f>#VALUE!</f>
        <v>#VALUE!</v>
      </c>
      <c r="AC347" s="16" t="e">
        <f>#VALUE!</f>
        <v>#VALUE!</v>
      </c>
      <c r="AD347" s="17"/>
    </row>
    <row r="348" spans="1:30">
      <c r="A348" s="28">
        <v>248</v>
      </c>
      <c r="B348" s="26" t="e">
        <f>#VALUE!</f>
        <v>#VALUE!</v>
      </c>
      <c r="C348" s="19" t="e">
        <f>#VALUE!</f>
        <v>#VALUE!</v>
      </c>
      <c r="D348" s="19" t="e">
        <f>#VALUE!</f>
        <v>#VALUE!</v>
      </c>
      <c r="E348" s="19" t="e">
        <f>#VALUE!</f>
        <v>#VALUE!</v>
      </c>
      <c r="F348" s="19" t="e">
        <f>#VALUE!</f>
        <v>#VALUE!</v>
      </c>
      <c r="G348" s="19" t="e">
        <f>#VALUE!</f>
        <v>#VALUE!</v>
      </c>
      <c r="H348" s="19" t="e">
        <f>#VALUE!</f>
        <v>#VALUE!</v>
      </c>
      <c r="I348" s="21" t="e">
        <f>#VALUE!</f>
        <v>#VALUE!</v>
      </c>
      <c r="J348" s="26" t="e">
        <f>#VALUE!</f>
        <v>#VALUE!</v>
      </c>
      <c r="K348" s="29" t="e">
        <f>#VALUE!</f>
        <v>#VALUE!</v>
      </c>
      <c r="L348" s="18" t="e">
        <f>#VALUE!</f>
        <v>#VALUE!</v>
      </c>
      <c r="M348" s="18" t="e">
        <f>#VALUE!</f>
        <v>#VALUE!</v>
      </c>
      <c r="N348" s="18" t="e">
        <f>#VALUE!</f>
        <v>#VALUE!</v>
      </c>
      <c r="O348" s="18" t="e">
        <f>#VALUE!</f>
        <v>#VALUE!</v>
      </c>
      <c r="P348" s="18" t="e">
        <f>#VALUE!</f>
        <v>#VALUE!</v>
      </c>
      <c r="Q348" s="18" t="e">
        <f>#VALUE!</f>
        <v>#VALUE!</v>
      </c>
      <c r="R348" s="18" t="e">
        <f>#VALUE!</f>
        <v>#VALUE!</v>
      </c>
      <c r="S348" s="18" t="e">
        <f>#VALUE!</f>
        <v>#VALUE!</v>
      </c>
      <c r="T348" s="19" t="e">
        <f>#VALUE!</f>
        <v>#VALUE!</v>
      </c>
      <c r="U348" s="19" t="e">
        <f>#VALUE!</f>
        <v>#VALUE!</v>
      </c>
      <c r="V348" s="19" t="e">
        <f>#VALUE!</f>
        <v>#VALUE!</v>
      </c>
      <c r="W348" s="18" t="e">
        <f>#VALUE!</f>
        <v>#VALUE!</v>
      </c>
      <c r="X348" s="19" t="e">
        <f>#VALUE!</f>
        <v>#VALUE!</v>
      </c>
      <c r="Y348" s="20" t="e">
        <f>#VALUE!</f>
        <v>#VALUE!</v>
      </c>
      <c r="Z348" s="19" t="e">
        <f>#VALUE!</f>
        <v>#VALUE!</v>
      </c>
      <c r="AA348" s="19" t="e">
        <f>#VALUE!</f>
        <v>#VALUE!</v>
      </c>
      <c r="AB348" s="16" t="e">
        <f>#VALUE!</f>
        <v>#VALUE!</v>
      </c>
      <c r="AC348" s="16" t="e">
        <f>#VALUE!</f>
        <v>#VALUE!</v>
      </c>
      <c r="AD348" s="17"/>
    </row>
    <row r="349" spans="1:30">
      <c r="A349" s="28">
        <v>249</v>
      </c>
      <c r="B349" s="26" t="e">
        <f>#VALUE!</f>
        <v>#VALUE!</v>
      </c>
      <c r="C349" s="19" t="e">
        <f>#VALUE!</f>
        <v>#VALUE!</v>
      </c>
      <c r="D349" s="19" t="e">
        <f>#VALUE!</f>
        <v>#VALUE!</v>
      </c>
      <c r="E349" s="19" t="e">
        <f>#VALUE!</f>
        <v>#VALUE!</v>
      </c>
      <c r="F349" s="19" t="e">
        <f>#VALUE!</f>
        <v>#VALUE!</v>
      </c>
      <c r="G349" s="19" t="e">
        <f>#VALUE!</f>
        <v>#VALUE!</v>
      </c>
      <c r="H349" s="19" t="e">
        <f>#VALUE!</f>
        <v>#VALUE!</v>
      </c>
      <c r="I349" s="21" t="e">
        <f>#VALUE!</f>
        <v>#VALUE!</v>
      </c>
      <c r="J349" s="26" t="e">
        <f>#VALUE!</f>
        <v>#VALUE!</v>
      </c>
      <c r="K349" s="29" t="e">
        <f>#VALUE!</f>
        <v>#VALUE!</v>
      </c>
      <c r="L349" s="18" t="e">
        <f>#VALUE!</f>
        <v>#VALUE!</v>
      </c>
      <c r="M349" s="18" t="e">
        <f>#VALUE!</f>
        <v>#VALUE!</v>
      </c>
      <c r="N349" s="18" t="e">
        <f>#VALUE!</f>
        <v>#VALUE!</v>
      </c>
      <c r="O349" s="18" t="e">
        <f>#VALUE!</f>
        <v>#VALUE!</v>
      </c>
      <c r="P349" s="18" t="e">
        <f>#VALUE!</f>
        <v>#VALUE!</v>
      </c>
      <c r="Q349" s="18" t="e">
        <f>#VALUE!</f>
        <v>#VALUE!</v>
      </c>
      <c r="R349" s="18" t="e">
        <f>#VALUE!</f>
        <v>#VALUE!</v>
      </c>
      <c r="S349" s="18" t="e">
        <f>#VALUE!</f>
        <v>#VALUE!</v>
      </c>
      <c r="T349" s="19" t="e">
        <f>#VALUE!</f>
        <v>#VALUE!</v>
      </c>
      <c r="U349" s="19" t="e">
        <f>#VALUE!</f>
        <v>#VALUE!</v>
      </c>
      <c r="V349" s="19" t="e">
        <f>#VALUE!</f>
        <v>#VALUE!</v>
      </c>
      <c r="W349" s="18" t="e">
        <f>#VALUE!</f>
        <v>#VALUE!</v>
      </c>
      <c r="X349" s="19" t="e">
        <f>#VALUE!</f>
        <v>#VALUE!</v>
      </c>
      <c r="Y349" s="20" t="e">
        <f>#VALUE!</f>
        <v>#VALUE!</v>
      </c>
      <c r="Z349" s="19" t="e">
        <f>#VALUE!</f>
        <v>#VALUE!</v>
      </c>
      <c r="AA349" s="19" t="e">
        <f>#VALUE!</f>
        <v>#VALUE!</v>
      </c>
      <c r="AB349" s="16" t="e">
        <f>#VALUE!</f>
        <v>#VALUE!</v>
      </c>
      <c r="AC349" s="16" t="e">
        <f>#VALUE!</f>
        <v>#VALUE!</v>
      </c>
      <c r="AD349" s="17"/>
    </row>
    <row r="350" spans="1:30">
      <c r="A350" s="28">
        <v>250</v>
      </c>
      <c r="B350" s="26" t="e">
        <f>#VALUE!</f>
        <v>#VALUE!</v>
      </c>
      <c r="C350" s="19" t="e">
        <f>#VALUE!</f>
        <v>#VALUE!</v>
      </c>
      <c r="D350" s="19" t="e">
        <f>#VALUE!</f>
        <v>#VALUE!</v>
      </c>
      <c r="E350" s="19" t="e">
        <f>#VALUE!</f>
        <v>#VALUE!</v>
      </c>
      <c r="F350" s="19" t="e">
        <f>#VALUE!</f>
        <v>#VALUE!</v>
      </c>
      <c r="G350" s="19" t="e">
        <f>#VALUE!</f>
        <v>#VALUE!</v>
      </c>
      <c r="H350" s="19" t="e">
        <f>#VALUE!</f>
        <v>#VALUE!</v>
      </c>
      <c r="I350" s="21" t="e">
        <f>#VALUE!</f>
        <v>#VALUE!</v>
      </c>
      <c r="J350" s="26" t="e">
        <f>#VALUE!</f>
        <v>#VALUE!</v>
      </c>
      <c r="K350" s="29" t="e">
        <f>#VALUE!</f>
        <v>#VALUE!</v>
      </c>
      <c r="L350" s="18" t="e">
        <f>#VALUE!</f>
        <v>#VALUE!</v>
      </c>
      <c r="M350" s="18" t="e">
        <f>#VALUE!</f>
        <v>#VALUE!</v>
      </c>
      <c r="N350" s="18" t="e">
        <f>#VALUE!</f>
        <v>#VALUE!</v>
      </c>
      <c r="O350" s="18" t="e">
        <f>#VALUE!</f>
        <v>#VALUE!</v>
      </c>
      <c r="P350" s="18" t="e">
        <f>#VALUE!</f>
        <v>#VALUE!</v>
      </c>
      <c r="Q350" s="18" t="e">
        <f>#VALUE!</f>
        <v>#VALUE!</v>
      </c>
      <c r="R350" s="18" t="e">
        <f>#VALUE!</f>
        <v>#VALUE!</v>
      </c>
      <c r="S350" s="18" t="e">
        <f>#VALUE!</f>
        <v>#VALUE!</v>
      </c>
      <c r="T350" s="19" t="e">
        <f>#VALUE!</f>
        <v>#VALUE!</v>
      </c>
      <c r="U350" s="19" t="e">
        <f>#VALUE!</f>
        <v>#VALUE!</v>
      </c>
      <c r="V350" s="19" t="e">
        <f>#VALUE!</f>
        <v>#VALUE!</v>
      </c>
      <c r="W350" s="18" t="e">
        <f>#VALUE!</f>
        <v>#VALUE!</v>
      </c>
      <c r="X350" s="19" t="e">
        <f>#VALUE!</f>
        <v>#VALUE!</v>
      </c>
      <c r="Y350" s="20" t="e">
        <f>#VALUE!</f>
        <v>#VALUE!</v>
      </c>
      <c r="Z350" s="19" t="e">
        <f>#VALUE!</f>
        <v>#VALUE!</v>
      </c>
      <c r="AA350" s="19" t="e">
        <f>#VALUE!</f>
        <v>#VALUE!</v>
      </c>
      <c r="AB350" s="16" t="e">
        <f>#VALUE!</f>
        <v>#VALUE!</v>
      </c>
      <c r="AC350" s="16" t="e">
        <f>#VALUE!</f>
        <v>#VALUE!</v>
      </c>
      <c r="AD350" s="17"/>
    </row>
    <row r="351" spans="1:30">
      <c r="A351" s="28">
        <v>251</v>
      </c>
      <c r="B351" s="26" t="e">
        <f>#VALUE!</f>
        <v>#VALUE!</v>
      </c>
      <c r="C351" s="19" t="e">
        <f>#VALUE!</f>
        <v>#VALUE!</v>
      </c>
      <c r="D351" s="19" t="e">
        <f>#VALUE!</f>
        <v>#VALUE!</v>
      </c>
      <c r="E351" s="19" t="e">
        <f>#VALUE!</f>
        <v>#VALUE!</v>
      </c>
      <c r="F351" s="19" t="e">
        <f>#VALUE!</f>
        <v>#VALUE!</v>
      </c>
      <c r="G351" s="19" t="e">
        <f>#VALUE!</f>
        <v>#VALUE!</v>
      </c>
      <c r="H351" s="19" t="e">
        <f>#VALUE!</f>
        <v>#VALUE!</v>
      </c>
      <c r="I351" s="21" t="e">
        <f>#VALUE!</f>
        <v>#VALUE!</v>
      </c>
      <c r="J351" s="26" t="e">
        <f>#VALUE!</f>
        <v>#VALUE!</v>
      </c>
      <c r="K351" s="29" t="e">
        <f>#VALUE!</f>
        <v>#VALUE!</v>
      </c>
      <c r="L351" s="18" t="e">
        <f>#VALUE!</f>
        <v>#VALUE!</v>
      </c>
      <c r="M351" s="18" t="e">
        <f>#VALUE!</f>
        <v>#VALUE!</v>
      </c>
      <c r="N351" s="18" t="e">
        <f>#VALUE!</f>
        <v>#VALUE!</v>
      </c>
      <c r="O351" s="18" t="e">
        <f>#VALUE!</f>
        <v>#VALUE!</v>
      </c>
      <c r="P351" s="18" t="e">
        <f>#VALUE!</f>
        <v>#VALUE!</v>
      </c>
      <c r="Q351" s="18" t="e">
        <f>#VALUE!</f>
        <v>#VALUE!</v>
      </c>
      <c r="R351" s="18" t="e">
        <f>#VALUE!</f>
        <v>#VALUE!</v>
      </c>
      <c r="S351" s="18" t="e">
        <f>#VALUE!</f>
        <v>#VALUE!</v>
      </c>
      <c r="T351" s="19" t="e">
        <f>#VALUE!</f>
        <v>#VALUE!</v>
      </c>
      <c r="U351" s="19" t="e">
        <f>#VALUE!</f>
        <v>#VALUE!</v>
      </c>
      <c r="V351" s="19" t="e">
        <f>#VALUE!</f>
        <v>#VALUE!</v>
      </c>
      <c r="W351" s="18" t="e">
        <f>#VALUE!</f>
        <v>#VALUE!</v>
      </c>
      <c r="X351" s="19" t="e">
        <f>#VALUE!</f>
        <v>#VALUE!</v>
      </c>
      <c r="Y351" s="20" t="e">
        <f>#VALUE!</f>
        <v>#VALUE!</v>
      </c>
      <c r="Z351" s="19" t="e">
        <f>#VALUE!</f>
        <v>#VALUE!</v>
      </c>
      <c r="AA351" s="19" t="e">
        <f>#VALUE!</f>
        <v>#VALUE!</v>
      </c>
      <c r="AB351" s="16" t="e">
        <f>#VALUE!</f>
        <v>#VALUE!</v>
      </c>
      <c r="AC351" s="16" t="e">
        <f>#VALUE!</f>
        <v>#VALUE!</v>
      </c>
      <c r="AD351" s="17"/>
    </row>
    <row r="352" spans="1:30">
      <c r="A352" s="28">
        <v>252</v>
      </c>
      <c r="B352" s="26" t="e">
        <f>#VALUE!</f>
        <v>#VALUE!</v>
      </c>
      <c r="C352" s="19" t="e">
        <f>#VALUE!</f>
        <v>#VALUE!</v>
      </c>
      <c r="D352" s="19" t="e">
        <f>#VALUE!</f>
        <v>#VALUE!</v>
      </c>
      <c r="E352" s="19" t="e">
        <f>#VALUE!</f>
        <v>#VALUE!</v>
      </c>
      <c r="F352" s="19" t="e">
        <f>#VALUE!</f>
        <v>#VALUE!</v>
      </c>
      <c r="G352" s="19" t="e">
        <f>#VALUE!</f>
        <v>#VALUE!</v>
      </c>
      <c r="H352" s="19" t="e">
        <f>#VALUE!</f>
        <v>#VALUE!</v>
      </c>
      <c r="I352" s="21" t="e">
        <f>#VALUE!</f>
        <v>#VALUE!</v>
      </c>
      <c r="J352" s="26" t="e">
        <f>#VALUE!</f>
        <v>#VALUE!</v>
      </c>
      <c r="K352" s="29" t="e">
        <f>#VALUE!</f>
        <v>#VALUE!</v>
      </c>
      <c r="L352" s="18" t="e">
        <f>#VALUE!</f>
        <v>#VALUE!</v>
      </c>
      <c r="M352" s="18" t="e">
        <f>#VALUE!</f>
        <v>#VALUE!</v>
      </c>
      <c r="N352" s="18" t="e">
        <f>#VALUE!</f>
        <v>#VALUE!</v>
      </c>
      <c r="O352" s="18" t="e">
        <f>#VALUE!</f>
        <v>#VALUE!</v>
      </c>
      <c r="P352" s="18" t="e">
        <f>#VALUE!</f>
        <v>#VALUE!</v>
      </c>
      <c r="Q352" s="18" t="e">
        <f>#VALUE!</f>
        <v>#VALUE!</v>
      </c>
      <c r="R352" s="18" t="e">
        <f>#VALUE!</f>
        <v>#VALUE!</v>
      </c>
      <c r="S352" s="18" t="e">
        <f>#VALUE!</f>
        <v>#VALUE!</v>
      </c>
      <c r="T352" s="19" t="e">
        <f>#VALUE!</f>
        <v>#VALUE!</v>
      </c>
      <c r="U352" s="19" t="e">
        <f>#VALUE!</f>
        <v>#VALUE!</v>
      </c>
      <c r="V352" s="19" t="e">
        <f>#VALUE!</f>
        <v>#VALUE!</v>
      </c>
      <c r="W352" s="18" t="e">
        <f>#VALUE!</f>
        <v>#VALUE!</v>
      </c>
      <c r="X352" s="19" t="e">
        <f>#VALUE!</f>
        <v>#VALUE!</v>
      </c>
      <c r="Y352" s="20" t="e">
        <f>#VALUE!</f>
        <v>#VALUE!</v>
      </c>
      <c r="Z352" s="19" t="e">
        <f>#VALUE!</f>
        <v>#VALUE!</v>
      </c>
      <c r="AA352" s="19" t="e">
        <f>#VALUE!</f>
        <v>#VALUE!</v>
      </c>
      <c r="AB352" s="16" t="e">
        <f>#VALUE!</f>
        <v>#VALUE!</v>
      </c>
      <c r="AC352" s="16" t="e">
        <f>#VALUE!</f>
        <v>#VALUE!</v>
      </c>
      <c r="AD352" s="17"/>
    </row>
    <row r="353" spans="1:30">
      <c r="A353" s="28">
        <v>253</v>
      </c>
      <c r="B353" s="26" t="e">
        <f>#VALUE!</f>
        <v>#VALUE!</v>
      </c>
      <c r="C353" s="19" t="e">
        <f>#VALUE!</f>
        <v>#VALUE!</v>
      </c>
      <c r="D353" s="19" t="e">
        <f>#VALUE!</f>
        <v>#VALUE!</v>
      </c>
      <c r="E353" s="19" t="e">
        <f>#VALUE!</f>
        <v>#VALUE!</v>
      </c>
      <c r="F353" s="19" t="e">
        <f>#VALUE!</f>
        <v>#VALUE!</v>
      </c>
      <c r="G353" s="19" t="e">
        <f>#VALUE!</f>
        <v>#VALUE!</v>
      </c>
      <c r="H353" s="19" t="e">
        <f>#VALUE!</f>
        <v>#VALUE!</v>
      </c>
      <c r="I353" s="21" t="e">
        <f>#VALUE!</f>
        <v>#VALUE!</v>
      </c>
      <c r="J353" s="26" t="e">
        <f>#VALUE!</f>
        <v>#VALUE!</v>
      </c>
      <c r="K353" s="29" t="e">
        <f>#VALUE!</f>
        <v>#VALUE!</v>
      </c>
      <c r="L353" s="18" t="e">
        <f>#VALUE!</f>
        <v>#VALUE!</v>
      </c>
      <c r="M353" s="18" t="e">
        <f>#VALUE!</f>
        <v>#VALUE!</v>
      </c>
      <c r="N353" s="18" t="e">
        <f>#VALUE!</f>
        <v>#VALUE!</v>
      </c>
      <c r="O353" s="18" t="e">
        <f>#VALUE!</f>
        <v>#VALUE!</v>
      </c>
      <c r="P353" s="18" t="e">
        <f>#VALUE!</f>
        <v>#VALUE!</v>
      </c>
      <c r="Q353" s="18" t="e">
        <f>#VALUE!</f>
        <v>#VALUE!</v>
      </c>
      <c r="R353" s="18" t="e">
        <f>#VALUE!</f>
        <v>#VALUE!</v>
      </c>
      <c r="S353" s="18" t="e">
        <f>#VALUE!</f>
        <v>#VALUE!</v>
      </c>
      <c r="T353" s="19" t="e">
        <f>#VALUE!</f>
        <v>#VALUE!</v>
      </c>
      <c r="U353" s="19" t="e">
        <f>#VALUE!</f>
        <v>#VALUE!</v>
      </c>
      <c r="V353" s="19" t="e">
        <f>#VALUE!</f>
        <v>#VALUE!</v>
      </c>
      <c r="W353" s="18" t="e">
        <f>#VALUE!</f>
        <v>#VALUE!</v>
      </c>
      <c r="X353" s="19" t="e">
        <f>#VALUE!</f>
        <v>#VALUE!</v>
      </c>
      <c r="Y353" s="20" t="e">
        <f>#VALUE!</f>
        <v>#VALUE!</v>
      </c>
      <c r="Z353" s="19" t="e">
        <f>#VALUE!</f>
        <v>#VALUE!</v>
      </c>
      <c r="AA353" s="19" t="e">
        <f>#VALUE!</f>
        <v>#VALUE!</v>
      </c>
      <c r="AB353" s="16" t="e">
        <f>#VALUE!</f>
        <v>#VALUE!</v>
      </c>
      <c r="AC353" s="16" t="e">
        <f>#VALUE!</f>
        <v>#VALUE!</v>
      </c>
      <c r="AD353" s="17"/>
    </row>
    <row r="354" spans="1:30">
      <c r="A354" s="28">
        <v>254</v>
      </c>
      <c r="B354" s="26" t="e">
        <f>#VALUE!</f>
        <v>#VALUE!</v>
      </c>
      <c r="C354" s="19" t="e">
        <f>#VALUE!</f>
        <v>#VALUE!</v>
      </c>
      <c r="D354" s="19" t="e">
        <f>#VALUE!</f>
        <v>#VALUE!</v>
      </c>
      <c r="E354" s="19" t="e">
        <f>#VALUE!</f>
        <v>#VALUE!</v>
      </c>
      <c r="F354" s="19" t="e">
        <f>#VALUE!</f>
        <v>#VALUE!</v>
      </c>
      <c r="G354" s="19" t="e">
        <f>#VALUE!</f>
        <v>#VALUE!</v>
      </c>
      <c r="H354" s="19" t="e">
        <f>#VALUE!</f>
        <v>#VALUE!</v>
      </c>
      <c r="I354" s="21" t="e">
        <f>#VALUE!</f>
        <v>#VALUE!</v>
      </c>
      <c r="J354" s="26" t="e">
        <f>#VALUE!</f>
        <v>#VALUE!</v>
      </c>
      <c r="K354" s="29" t="e">
        <f>#VALUE!</f>
        <v>#VALUE!</v>
      </c>
      <c r="L354" s="18" t="e">
        <f>#VALUE!</f>
        <v>#VALUE!</v>
      </c>
      <c r="M354" s="18" t="e">
        <f>#VALUE!</f>
        <v>#VALUE!</v>
      </c>
      <c r="N354" s="18" t="e">
        <f>#VALUE!</f>
        <v>#VALUE!</v>
      </c>
      <c r="O354" s="18" t="e">
        <f>#VALUE!</f>
        <v>#VALUE!</v>
      </c>
      <c r="P354" s="18" t="e">
        <f>#VALUE!</f>
        <v>#VALUE!</v>
      </c>
      <c r="Q354" s="18" t="e">
        <f>#VALUE!</f>
        <v>#VALUE!</v>
      </c>
      <c r="R354" s="18" t="e">
        <f>#VALUE!</f>
        <v>#VALUE!</v>
      </c>
      <c r="S354" s="18" t="e">
        <f>#VALUE!</f>
        <v>#VALUE!</v>
      </c>
      <c r="T354" s="19" t="e">
        <f>#VALUE!</f>
        <v>#VALUE!</v>
      </c>
      <c r="U354" s="19" t="e">
        <f>#VALUE!</f>
        <v>#VALUE!</v>
      </c>
      <c r="V354" s="19" t="e">
        <f>#VALUE!</f>
        <v>#VALUE!</v>
      </c>
      <c r="W354" s="18" t="e">
        <f>#VALUE!</f>
        <v>#VALUE!</v>
      </c>
      <c r="X354" s="19" t="e">
        <f>#VALUE!</f>
        <v>#VALUE!</v>
      </c>
      <c r="Y354" s="20" t="e">
        <f>#VALUE!</f>
        <v>#VALUE!</v>
      </c>
      <c r="Z354" s="19" t="e">
        <f>#VALUE!</f>
        <v>#VALUE!</v>
      </c>
      <c r="AA354" s="19" t="e">
        <f>#VALUE!</f>
        <v>#VALUE!</v>
      </c>
      <c r="AB354" s="16" t="e">
        <f>#VALUE!</f>
        <v>#VALUE!</v>
      </c>
      <c r="AC354" s="16" t="e">
        <f>#VALUE!</f>
        <v>#VALUE!</v>
      </c>
      <c r="AD354" s="17"/>
    </row>
    <row r="355" spans="1:30">
      <c r="A355" s="28">
        <v>255</v>
      </c>
      <c r="B355" s="26" t="e">
        <f>#VALUE!</f>
        <v>#VALUE!</v>
      </c>
      <c r="C355" s="19" t="e">
        <f>#VALUE!</f>
        <v>#VALUE!</v>
      </c>
      <c r="D355" s="19" t="e">
        <f>#VALUE!</f>
        <v>#VALUE!</v>
      </c>
      <c r="E355" s="19" t="e">
        <f>#VALUE!</f>
        <v>#VALUE!</v>
      </c>
      <c r="F355" s="19" t="e">
        <f>#VALUE!</f>
        <v>#VALUE!</v>
      </c>
      <c r="G355" s="19" t="e">
        <f>#VALUE!</f>
        <v>#VALUE!</v>
      </c>
      <c r="H355" s="19" t="e">
        <f>#VALUE!</f>
        <v>#VALUE!</v>
      </c>
      <c r="I355" s="21" t="e">
        <f>#VALUE!</f>
        <v>#VALUE!</v>
      </c>
      <c r="J355" s="26" t="e">
        <f>#VALUE!</f>
        <v>#VALUE!</v>
      </c>
      <c r="K355" s="29" t="e">
        <f>#VALUE!</f>
        <v>#VALUE!</v>
      </c>
      <c r="L355" s="18" t="e">
        <f>#VALUE!</f>
        <v>#VALUE!</v>
      </c>
      <c r="M355" s="18" t="e">
        <f>#VALUE!</f>
        <v>#VALUE!</v>
      </c>
      <c r="N355" s="18" t="e">
        <f>#VALUE!</f>
        <v>#VALUE!</v>
      </c>
      <c r="O355" s="18" t="e">
        <f>#VALUE!</f>
        <v>#VALUE!</v>
      </c>
      <c r="P355" s="18" t="e">
        <f>#VALUE!</f>
        <v>#VALUE!</v>
      </c>
      <c r="Q355" s="18" t="e">
        <f>#VALUE!</f>
        <v>#VALUE!</v>
      </c>
      <c r="R355" s="18" t="e">
        <f>#VALUE!</f>
        <v>#VALUE!</v>
      </c>
      <c r="S355" s="18" t="e">
        <f>#VALUE!</f>
        <v>#VALUE!</v>
      </c>
      <c r="T355" s="19" t="e">
        <f>#VALUE!</f>
        <v>#VALUE!</v>
      </c>
      <c r="U355" s="19" t="e">
        <f>#VALUE!</f>
        <v>#VALUE!</v>
      </c>
      <c r="V355" s="19" t="e">
        <f>#VALUE!</f>
        <v>#VALUE!</v>
      </c>
      <c r="W355" s="18" t="e">
        <f>#VALUE!</f>
        <v>#VALUE!</v>
      </c>
      <c r="X355" s="19" t="e">
        <f>#VALUE!</f>
        <v>#VALUE!</v>
      </c>
      <c r="Y355" s="20" t="e">
        <f>#VALUE!</f>
        <v>#VALUE!</v>
      </c>
      <c r="Z355" s="19" t="e">
        <f>#VALUE!</f>
        <v>#VALUE!</v>
      </c>
      <c r="AA355" s="19" t="e">
        <f>#VALUE!</f>
        <v>#VALUE!</v>
      </c>
      <c r="AB355" s="16" t="e">
        <f>#VALUE!</f>
        <v>#VALUE!</v>
      </c>
      <c r="AC355" s="16" t="e">
        <f>#VALUE!</f>
        <v>#VALUE!</v>
      </c>
      <c r="AD355" s="17"/>
    </row>
    <row r="356" spans="1:30">
      <c r="A356" s="28">
        <v>256</v>
      </c>
      <c r="B356" s="26" t="e">
        <f>#VALUE!</f>
        <v>#VALUE!</v>
      </c>
      <c r="C356" s="19" t="e">
        <f>#VALUE!</f>
        <v>#VALUE!</v>
      </c>
      <c r="D356" s="19" t="e">
        <f>#VALUE!</f>
        <v>#VALUE!</v>
      </c>
      <c r="E356" s="19" t="e">
        <f>#VALUE!</f>
        <v>#VALUE!</v>
      </c>
      <c r="F356" s="19" t="e">
        <f>#VALUE!</f>
        <v>#VALUE!</v>
      </c>
      <c r="G356" s="19" t="e">
        <f>#VALUE!</f>
        <v>#VALUE!</v>
      </c>
      <c r="H356" s="19" t="e">
        <f>#VALUE!</f>
        <v>#VALUE!</v>
      </c>
      <c r="I356" s="21" t="e">
        <f>#VALUE!</f>
        <v>#VALUE!</v>
      </c>
      <c r="J356" s="26" t="e">
        <f>#VALUE!</f>
        <v>#VALUE!</v>
      </c>
      <c r="K356" s="29" t="e">
        <f>#VALUE!</f>
        <v>#VALUE!</v>
      </c>
      <c r="L356" s="18" t="e">
        <f>#VALUE!</f>
        <v>#VALUE!</v>
      </c>
      <c r="M356" s="18" t="e">
        <f>#VALUE!</f>
        <v>#VALUE!</v>
      </c>
      <c r="N356" s="18" t="e">
        <f>#VALUE!</f>
        <v>#VALUE!</v>
      </c>
      <c r="O356" s="18" t="e">
        <f>#VALUE!</f>
        <v>#VALUE!</v>
      </c>
      <c r="P356" s="18" t="e">
        <f>#VALUE!</f>
        <v>#VALUE!</v>
      </c>
      <c r="Q356" s="18" t="e">
        <f>#VALUE!</f>
        <v>#VALUE!</v>
      </c>
      <c r="R356" s="18" t="e">
        <f>#VALUE!</f>
        <v>#VALUE!</v>
      </c>
      <c r="S356" s="18" t="e">
        <f>#VALUE!</f>
        <v>#VALUE!</v>
      </c>
      <c r="T356" s="19" t="e">
        <f>#VALUE!</f>
        <v>#VALUE!</v>
      </c>
      <c r="U356" s="19" t="e">
        <f>#VALUE!</f>
        <v>#VALUE!</v>
      </c>
      <c r="V356" s="19" t="e">
        <f>#VALUE!</f>
        <v>#VALUE!</v>
      </c>
      <c r="W356" s="18" t="e">
        <f>#VALUE!</f>
        <v>#VALUE!</v>
      </c>
      <c r="X356" s="19" t="e">
        <f>#VALUE!</f>
        <v>#VALUE!</v>
      </c>
      <c r="Y356" s="20" t="e">
        <f>#VALUE!</f>
        <v>#VALUE!</v>
      </c>
      <c r="Z356" s="19" t="e">
        <f>#VALUE!</f>
        <v>#VALUE!</v>
      </c>
      <c r="AA356" s="19" t="e">
        <f>#VALUE!</f>
        <v>#VALUE!</v>
      </c>
      <c r="AB356" s="16" t="e">
        <f>#VALUE!</f>
        <v>#VALUE!</v>
      </c>
      <c r="AC356" s="16" t="e">
        <f>#VALUE!</f>
        <v>#VALUE!</v>
      </c>
      <c r="AD356" s="17"/>
    </row>
    <row r="357" spans="1:30">
      <c r="A357" s="28">
        <v>257</v>
      </c>
      <c r="B357" s="26" t="e">
        <f>#VALUE!</f>
        <v>#VALUE!</v>
      </c>
      <c r="C357" s="19" t="e">
        <f>#VALUE!</f>
        <v>#VALUE!</v>
      </c>
      <c r="D357" s="19" t="e">
        <f>#VALUE!</f>
        <v>#VALUE!</v>
      </c>
      <c r="E357" s="19" t="e">
        <f>#VALUE!</f>
        <v>#VALUE!</v>
      </c>
      <c r="F357" s="19" t="e">
        <f>#VALUE!</f>
        <v>#VALUE!</v>
      </c>
      <c r="G357" s="19" t="e">
        <f>#VALUE!</f>
        <v>#VALUE!</v>
      </c>
      <c r="H357" s="19" t="e">
        <f>#VALUE!</f>
        <v>#VALUE!</v>
      </c>
      <c r="I357" s="21" t="e">
        <f>#VALUE!</f>
        <v>#VALUE!</v>
      </c>
      <c r="J357" s="26" t="e">
        <f>#VALUE!</f>
        <v>#VALUE!</v>
      </c>
      <c r="K357" s="29" t="e">
        <f>#VALUE!</f>
        <v>#VALUE!</v>
      </c>
      <c r="L357" s="18" t="e">
        <f>#VALUE!</f>
        <v>#VALUE!</v>
      </c>
      <c r="M357" s="18" t="e">
        <f>#VALUE!</f>
        <v>#VALUE!</v>
      </c>
      <c r="N357" s="18" t="e">
        <f>#VALUE!</f>
        <v>#VALUE!</v>
      </c>
      <c r="O357" s="18" t="e">
        <f>#VALUE!</f>
        <v>#VALUE!</v>
      </c>
      <c r="P357" s="18" t="e">
        <f>#VALUE!</f>
        <v>#VALUE!</v>
      </c>
      <c r="Q357" s="18" t="e">
        <f>#VALUE!</f>
        <v>#VALUE!</v>
      </c>
      <c r="R357" s="18" t="e">
        <f>#VALUE!</f>
        <v>#VALUE!</v>
      </c>
      <c r="S357" s="18" t="e">
        <f>#VALUE!</f>
        <v>#VALUE!</v>
      </c>
      <c r="T357" s="19" t="e">
        <f>#VALUE!</f>
        <v>#VALUE!</v>
      </c>
      <c r="U357" s="19" t="e">
        <f>#VALUE!</f>
        <v>#VALUE!</v>
      </c>
      <c r="V357" s="19" t="e">
        <f>#VALUE!</f>
        <v>#VALUE!</v>
      </c>
      <c r="W357" s="18" t="e">
        <f>#VALUE!</f>
        <v>#VALUE!</v>
      </c>
      <c r="X357" s="19" t="e">
        <f>#VALUE!</f>
        <v>#VALUE!</v>
      </c>
      <c r="Y357" s="20" t="e">
        <f>#VALUE!</f>
        <v>#VALUE!</v>
      </c>
      <c r="Z357" s="19" t="e">
        <f>#VALUE!</f>
        <v>#VALUE!</v>
      </c>
      <c r="AA357" s="19" t="e">
        <f>#VALUE!</f>
        <v>#VALUE!</v>
      </c>
      <c r="AB357" s="16" t="e">
        <f>#VALUE!</f>
        <v>#VALUE!</v>
      </c>
      <c r="AC357" s="16" t="e">
        <f>#VALUE!</f>
        <v>#VALUE!</v>
      </c>
      <c r="AD357" s="17"/>
    </row>
    <row r="358" spans="1:30">
      <c r="A358" s="28">
        <v>258</v>
      </c>
      <c r="B358" s="26" t="e">
        <f>#VALUE!</f>
        <v>#VALUE!</v>
      </c>
      <c r="C358" s="19" t="e">
        <f>#VALUE!</f>
        <v>#VALUE!</v>
      </c>
      <c r="D358" s="19" t="e">
        <f>#VALUE!</f>
        <v>#VALUE!</v>
      </c>
      <c r="E358" s="19" t="e">
        <f>#VALUE!</f>
        <v>#VALUE!</v>
      </c>
      <c r="F358" s="19" t="e">
        <f>#VALUE!</f>
        <v>#VALUE!</v>
      </c>
      <c r="G358" s="19" t="e">
        <f>#VALUE!</f>
        <v>#VALUE!</v>
      </c>
      <c r="H358" s="19" t="e">
        <f>#VALUE!</f>
        <v>#VALUE!</v>
      </c>
      <c r="I358" s="21" t="e">
        <f>#VALUE!</f>
        <v>#VALUE!</v>
      </c>
      <c r="J358" s="26" t="e">
        <f>#VALUE!</f>
        <v>#VALUE!</v>
      </c>
      <c r="K358" s="29" t="e">
        <f>#VALUE!</f>
        <v>#VALUE!</v>
      </c>
      <c r="L358" s="18" t="e">
        <f>#VALUE!</f>
        <v>#VALUE!</v>
      </c>
      <c r="M358" s="18" t="e">
        <f>#VALUE!</f>
        <v>#VALUE!</v>
      </c>
      <c r="N358" s="18" t="e">
        <f>#VALUE!</f>
        <v>#VALUE!</v>
      </c>
      <c r="O358" s="18" t="e">
        <f>#VALUE!</f>
        <v>#VALUE!</v>
      </c>
      <c r="P358" s="18" t="e">
        <f>#VALUE!</f>
        <v>#VALUE!</v>
      </c>
      <c r="Q358" s="18" t="e">
        <f>#VALUE!</f>
        <v>#VALUE!</v>
      </c>
      <c r="R358" s="18" t="e">
        <f>#VALUE!</f>
        <v>#VALUE!</v>
      </c>
      <c r="S358" s="18" t="e">
        <f>#VALUE!</f>
        <v>#VALUE!</v>
      </c>
      <c r="T358" s="19" t="e">
        <f>#VALUE!</f>
        <v>#VALUE!</v>
      </c>
      <c r="U358" s="19" t="e">
        <f>#VALUE!</f>
        <v>#VALUE!</v>
      </c>
      <c r="V358" s="19" t="e">
        <f>#VALUE!</f>
        <v>#VALUE!</v>
      </c>
      <c r="W358" s="18" t="e">
        <f>#VALUE!</f>
        <v>#VALUE!</v>
      </c>
      <c r="X358" s="19" t="e">
        <f>#VALUE!</f>
        <v>#VALUE!</v>
      </c>
      <c r="Y358" s="20" t="e">
        <f>#VALUE!</f>
        <v>#VALUE!</v>
      </c>
      <c r="Z358" s="19" t="e">
        <f>#VALUE!</f>
        <v>#VALUE!</v>
      </c>
      <c r="AA358" s="19" t="e">
        <f>#VALUE!</f>
        <v>#VALUE!</v>
      </c>
      <c r="AB358" s="16" t="e">
        <f>#VALUE!</f>
        <v>#VALUE!</v>
      </c>
      <c r="AC358" s="16" t="e">
        <f>#VALUE!</f>
        <v>#VALUE!</v>
      </c>
      <c r="AD358" s="17"/>
    </row>
    <row r="359" spans="1:30">
      <c r="A359" s="28">
        <v>259</v>
      </c>
      <c r="B359" s="26" t="e">
        <f>#VALUE!</f>
        <v>#VALUE!</v>
      </c>
      <c r="C359" s="19" t="e">
        <f>#VALUE!</f>
        <v>#VALUE!</v>
      </c>
      <c r="D359" s="19" t="e">
        <f>#VALUE!</f>
        <v>#VALUE!</v>
      </c>
      <c r="E359" s="19" t="e">
        <f>#VALUE!</f>
        <v>#VALUE!</v>
      </c>
      <c r="F359" s="19" t="e">
        <f>#VALUE!</f>
        <v>#VALUE!</v>
      </c>
      <c r="G359" s="19" t="e">
        <f>#VALUE!</f>
        <v>#VALUE!</v>
      </c>
      <c r="H359" s="19" t="e">
        <f>#VALUE!</f>
        <v>#VALUE!</v>
      </c>
      <c r="I359" s="21" t="e">
        <f>#VALUE!</f>
        <v>#VALUE!</v>
      </c>
      <c r="J359" s="26" t="e">
        <f>#VALUE!</f>
        <v>#VALUE!</v>
      </c>
      <c r="K359" s="29" t="e">
        <f>#VALUE!</f>
        <v>#VALUE!</v>
      </c>
      <c r="L359" s="18" t="e">
        <f>#VALUE!</f>
        <v>#VALUE!</v>
      </c>
      <c r="M359" s="18" t="e">
        <f>#VALUE!</f>
        <v>#VALUE!</v>
      </c>
      <c r="N359" s="18" t="e">
        <f>#VALUE!</f>
        <v>#VALUE!</v>
      </c>
      <c r="O359" s="18" t="e">
        <f>#VALUE!</f>
        <v>#VALUE!</v>
      </c>
      <c r="P359" s="18" t="e">
        <f>#VALUE!</f>
        <v>#VALUE!</v>
      </c>
      <c r="Q359" s="18" t="e">
        <f>#VALUE!</f>
        <v>#VALUE!</v>
      </c>
      <c r="R359" s="18" t="e">
        <f>#VALUE!</f>
        <v>#VALUE!</v>
      </c>
      <c r="S359" s="18" t="e">
        <f>#VALUE!</f>
        <v>#VALUE!</v>
      </c>
      <c r="T359" s="19" t="e">
        <f>#VALUE!</f>
        <v>#VALUE!</v>
      </c>
      <c r="U359" s="19" t="e">
        <f>#VALUE!</f>
        <v>#VALUE!</v>
      </c>
      <c r="V359" s="19" t="e">
        <f>#VALUE!</f>
        <v>#VALUE!</v>
      </c>
      <c r="W359" s="18" t="e">
        <f>#VALUE!</f>
        <v>#VALUE!</v>
      </c>
      <c r="X359" s="19" t="e">
        <f>#VALUE!</f>
        <v>#VALUE!</v>
      </c>
      <c r="Y359" s="20" t="e">
        <f>#VALUE!</f>
        <v>#VALUE!</v>
      </c>
      <c r="Z359" s="19" t="e">
        <f>#VALUE!</f>
        <v>#VALUE!</v>
      </c>
      <c r="AA359" s="19" t="e">
        <f>#VALUE!</f>
        <v>#VALUE!</v>
      </c>
      <c r="AB359" s="16" t="e">
        <f>#VALUE!</f>
        <v>#VALUE!</v>
      </c>
      <c r="AC359" s="16" t="e">
        <f>#VALUE!</f>
        <v>#VALUE!</v>
      </c>
      <c r="AD359" s="17"/>
    </row>
    <row r="360" spans="1:30">
      <c r="A360" s="28">
        <v>260</v>
      </c>
      <c r="B360" s="26" t="e">
        <f>#VALUE!</f>
        <v>#VALUE!</v>
      </c>
      <c r="C360" s="19" t="e">
        <f>#VALUE!</f>
        <v>#VALUE!</v>
      </c>
      <c r="D360" s="19" t="e">
        <f>#VALUE!</f>
        <v>#VALUE!</v>
      </c>
      <c r="E360" s="19" t="e">
        <f>#VALUE!</f>
        <v>#VALUE!</v>
      </c>
      <c r="F360" s="19" t="e">
        <f>#VALUE!</f>
        <v>#VALUE!</v>
      </c>
      <c r="G360" s="19" t="e">
        <f>#VALUE!</f>
        <v>#VALUE!</v>
      </c>
      <c r="H360" s="19" t="e">
        <f>#VALUE!</f>
        <v>#VALUE!</v>
      </c>
      <c r="I360" s="21" t="e">
        <f>#VALUE!</f>
        <v>#VALUE!</v>
      </c>
      <c r="J360" s="26" t="e">
        <f>#VALUE!</f>
        <v>#VALUE!</v>
      </c>
      <c r="K360" s="29" t="e">
        <f>#VALUE!</f>
        <v>#VALUE!</v>
      </c>
      <c r="L360" s="18" t="e">
        <f>#VALUE!</f>
        <v>#VALUE!</v>
      </c>
      <c r="M360" s="18" t="e">
        <f>#VALUE!</f>
        <v>#VALUE!</v>
      </c>
      <c r="N360" s="18" t="e">
        <f>#VALUE!</f>
        <v>#VALUE!</v>
      </c>
      <c r="O360" s="18" t="e">
        <f>#VALUE!</f>
        <v>#VALUE!</v>
      </c>
      <c r="P360" s="18" t="e">
        <f>#VALUE!</f>
        <v>#VALUE!</v>
      </c>
      <c r="Q360" s="18" t="e">
        <f>#VALUE!</f>
        <v>#VALUE!</v>
      </c>
      <c r="R360" s="18" t="e">
        <f>#VALUE!</f>
        <v>#VALUE!</v>
      </c>
      <c r="S360" s="18" t="e">
        <f>#VALUE!</f>
        <v>#VALUE!</v>
      </c>
      <c r="T360" s="19" t="e">
        <f>#VALUE!</f>
        <v>#VALUE!</v>
      </c>
      <c r="U360" s="19" t="e">
        <f>#VALUE!</f>
        <v>#VALUE!</v>
      </c>
      <c r="V360" s="19" t="e">
        <f>#VALUE!</f>
        <v>#VALUE!</v>
      </c>
      <c r="W360" s="18" t="e">
        <f>#VALUE!</f>
        <v>#VALUE!</v>
      </c>
      <c r="X360" s="19" t="e">
        <f>#VALUE!</f>
        <v>#VALUE!</v>
      </c>
      <c r="Y360" s="20" t="e">
        <f>#VALUE!</f>
        <v>#VALUE!</v>
      </c>
      <c r="Z360" s="19" t="e">
        <f>#VALUE!</f>
        <v>#VALUE!</v>
      </c>
      <c r="AA360" s="19" t="e">
        <f>#VALUE!</f>
        <v>#VALUE!</v>
      </c>
      <c r="AB360" s="16" t="e">
        <f>#VALUE!</f>
        <v>#VALUE!</v>
      </c>
      <c r="AC360" s="16" t="e">
        <f>#VALUE!</f>
        <v>#VALUE!</v>
      </c>
      <c r="AD360" s="17"/>
    </row>
    <row r="361" spans="1:30">
      <c r="A361" s="28">
        <v>261</v>
      </c>
      <c r="B361" s="26" t="e">
        <f>#VALUE!</f>
        <v>#VALUE!</v>
      </c>
      <c r="C361" s="19" t="e">
        <f>#VALUE!</f>
        <v>#VALUE!</v>
      </c>
      <c r="D361" s="19" t="e">
        <f>#VALUE!</f>
        <v>#VALUE!</v>
      </c>
      <c r="E361" s="19" t="e">
        <f>#VALUE!</f>
        <v>#VALUE!</v>
      </c>
      <c r="F361" s="19" t="e">
        <f>#VALUE!</f>
        <v>#VALUE!</v>
      </c>
      <c r="G361" s="19" t="e">
        <f>#VALUE!</f>
        <v>#VALUE!</v>
      </c>
      <c r="H361" s="19" t="e">
        <f>#VALUE!</f>
        <v>#VALUE!</v>
      </c>
      <c r="I361" s="21" t="e">
        <f>#VALUE!</f>
        <v>#VALUE!</v>
      </c>
      <c r="J361" s="26" t="e">
        <f>#VALUE!</f>
        <v>#VALUE!</v>
      </c>
      <c r="K361" s="29" t="e">
        <f>#VALUE!</f>
        <v>#VALUE!</v>
      </c>
      <c r="L361" s="18" t="e">
        <f>#VALUE!</f>
        <v>#VALUE!</v>
      </c>
      <c r="M361" s="18" t="e">
        <f>#VALUE!</f>
        <v>#VALUE!</v>
      </c>
      <c r="N361" s="18" t="e">
        <f>#VALUE!</f>
        <v>#VALUE!</v>
      </c>
      <c r="O361" s="18" t="e">
        <f>#VALUE!</f>
        <v>#VALUE!</v>
      </c>
      <c r="P361" s="18" t="e">
        <f>#VALUE!</f>
        <v>#VALUE!</v>
      </c>
      <c r="Q361" s="18" t="e">
        <f>#VALUE!</f>
        <v>#VALUE!</v>
      </c>
      <c r="R361" s="18" t="e">
        <f>#VALUE!</f>
        <v>#VALUE!</v>
      </c>
      <c r="S361" s="18" t="e">
        <f>#VALUE!</f>
        <v>#VALUE!</v>
      </c>
      <c r="T361" s="19" t="e">
        <f>#VALUE!</f>
        <v>#VALUE!</v>
      </c>
      <c r="U361" s="19" t="e">
        <f>#VALUE!</f>
        <v>#VALUE!</v>
      </c>
      <c r="V361" s="19" t="e">
        <f>#VALUE!</f>
        <v>#VALUE!</v>
      </c>
      <c r="W361" s="18" t="e">
        <f>#VALUE!</f>
        <v>#VALUE!</v>
      </c>
      <c r="X361" s="19" t="e">
        <f>#VALUE!</f>
        <v>#VALUE!</v>
      </c>
      <c r="Y361" s="20" t="e">
        <f>#VALUE!</f>
        <v>#VALUE!</v>
      </c>
      <c r="Z361" s="19" t="e">
        <f>#VALUE!</f>
        <v>#VALUE!</v>
      </c>
      <c r="AA361" s="19" t="e">
        <f>#VALUE!</f>
        <v>#VALUE!</v>
      </c>
      <c r="AB361" s="16" t="e">
        <f>#VALUE!</f>
        <v>#VALUE!</v>
      </c>
      <c r="AC361" s="16" t="e">
        <f>#VALUE!</f>
        <v>#VALUE!</v>
      </c>
      <c r="AD361" s="17"/>
    </row>
    <row r="362" spans="1:30">
      <c r="A362" s="28">
        <v>262</v>
      </c>
      <c r="B362" s="26" t="e">
        <f>#VALUE!</f>
        <v>#VALUE!</v>
      </c>
      <c r="C362" s="19" t="e">
        <f>#VALUE!</f>
        <v>#VALUE!</v>
      </c>
      <c r="D362" s="19" t="e">
        <f>#VALUE!</f>
        <v>#VALUE!</v>
      </c>
      <c r="E362" s="19" t="e">
        <f>#VALUE!</f>
        <v>#VALUE!</v>
      </c>
      <c r="F362" s="19" t="e">
        <f>#VALUE!</f>
        <v>#VALUE!</v>
      </c>
      <c r="G362" s="19" t="e">
        <f>#VALUE!</f>
        <v>#VALUE!</v>
      </c>
      <c r="H362" s="19" t="e">
        <f>#VALUE!</f>
        <v>#VALUE!</v>
      </c>
      <c r="I362" s="21" t="e">
        <f>#VALUE!</f>
        <v>#VALUE!</v>
      </c>
      <c r="J362" s="26" t="e">
        <f>#VALUE!</f>
        <v>#VALUE!</v>
      </c>
      <c r="K362" s="29" t="e">
        <f>#VALUE!</f>
        <v>#VALUE!</v>
      </c>
      <c r="L362" s="18" t="e">
        <f>#VALUE!</f>
        <v>#VALUE!</v>
      </c>
      <c r="M362" s="18" t="e">
        <f>#VALUE!</f>
        <v>#VALUE!</v>
      </c>
      <c r="N362" s="18" t="e">
        <f>#VALUE!</f>
        <v>#VALUE!</v>
      </c>
      <c r="O362" s="18" t="e">
        <f>#VALUE!</f>
        <v>#VALUE!</v>
      </c>
      <c r="P362" s="18" t="e">
        <f>#VALUE!</f>
        <v>#VALUE!</v>
      </c>
      <c r="Q362" s="18" t="e">
        <f>#VALUE!</f>
        <v>#VALUE!</v>
      </c>
      <c r="R362" s="18" t="e">
        <f>#VALUE!</f>
        <v>#VALUE!</v>
      </c>
      <c r="S362" s="18" t="e">
        <f>#VALUE!</f>
        <v>#VALUE!</v>
      </c>
      <c r="T362" s="19" t="e">
        <f>#VALUE!</f>
        <v>#VALUE!</v>
      </c>
      <c r="U362" s="19" t="e">
        <f>#VALUE!</f>
        <v>#VALUE!</v>
      </c>
      <c r="V362" s="19" t="e">
        <f>#VALUE!</f>
        <v>#VALUE!</v>
      </c>
      <c r="W362" s="18" t="e">
        <f>#VALUE!</f>
        <v>#VALUE!</v>
      </c>
      <c r="X362" s="19" t="e">
        <f>#VALUE!</f>
        <v>#VALUE!</v>
      </c>
      <c r="Y362" s="20" t="e">
        <f>#VALUE!</f>
        <v>#VALUE!</v>
      </c>
      <c r="Z362" s="19" t="e">
        <f>#VALUE!</f>
        <v>#VALUE!</v>
      </c>
      <c r="AA362" s="19" t="e">
        <f>#VALUE!</f>
        <v>#VALUE!</v>
      </c>
      <c r="AB362" s="16" t="e">
        <f>#VALUE!</f>
        <v>#VALUE!</v>
      </c>
      <c r="AC362" s="16" t="e">
        <f>#VALUE!</f>
        <v>#VALUE!</v>
      </c>
      <c r="AD362" s="17"/>
    </row>
    <row r="363" spans="1:30">
      <c r="A363" s="28">
        <v>263</v>
      </c>
      <c r="B363" s="26" t="e">
        <f>#VALUE!</f>
        <v>#VALUE!</v>
      </c>
      <c r="C363" s="19" t="e">
        <f>#VALUE!</f>
        <v>#VALUE!</v>
      </c>
      <c r="D363" s="19" t="e">
        <f>#VALUE!</f>
        <v>#VALUE!</v>
      </c>
      <c r="E363" s="19" t="e">
        <f>#VALUE!</f>
        <v>#VALUE!</v>
      </c>
      <c r="F363" s="19" t="e">
        <f>#VALUE!</f>
        <v>#VALUE!</v>
      </c>
      <c r="G363" s="19" t="e">
        <f>#VALUE!</f>
        <v>#VALUE!</v>
      </c>
      <c r="H363" s="19" t="e">
        <f>#VALUE!</f>
        <v>#VALUE!</v>
      </c>
      <c r="I363" s="21" t="e">
        <f>#VALUE!</f>
        <v>#VALUE!</v>
      </c>
      <c r="J363" s="26" t="e">
        <f>#VALUE!</f>
        <v>#VALUE!</v>
      </c>
      <c r="K363" s="29" t="e">
        <f>#VALUE!</f>
        <v>#VALUE!</v>
      </c>
      <c r="L363" s="18" t="e">
        <f>#VALUE!</f>
        <v>#VALUE!</v>
      </c>
      <c r="M363" s="18" t="e">
        <f>#VALUE!</f>
        <v>#VALUE!</v>
      </c>
      <c r="N363" s="18" t="e">
        <f>#VALUE!</f>
        <v>#VALUE!</v>
      </c>
      <c r="O363" s="18" t="e">
        <f>#VALUE!</f>
        <v>#VALUE!</v>
      </c>
      <c r="P363" s="18" t="e">
        <f>#VALUE!</f>
        <v>#VALUE!</v>
      </c>
      <c r="Q363" s="18" t="e">
        <f>#VALUE!</f>
        <v>#VALUE!</v>
      </c>
      <c r="R363" s="18" t="e">
        <f>#VALUE!</f>
        <v>#VALUE!</v>
      </c>
      <c r="S363" s="18" t="e">
        <f>#VALUE!</f>
        <v>#VALUE!</v>
      </c>
      <c r="T363" s="19" t="e">
        <f>#VALUE!</f>
        <v>#VALUE!</v>
      </c>
      <c r="U363" s="19" t="e">
        <f>#VALUE!</f>
        <v>#VALUE!</v>
      </c>
      <c r="V363" s="19" t="e">
        <f>#VALUE!</f>
        <v>#VALUE!</v>
      </c>
      <c r="W363" s="18" t="e">
        <f>#VALUE!</f>
        <v>#VALUE!</v>
      </c>
      <c r="X363" s="19" t="e">
        <f>#VALUE!</f>
        <v>#VALUE!</v>
      </c>
      <c r="Y363" s="20" t="e">
        <f>#VALUE!</f>
        <v>#VALUE!</v>
      </c>
      <c r="Z363" s="19" t="e">
        <f>#VALUE!</f>
        <v>#VALUE!</v>
      </c>
      <c r="AA363" s="19" t="e">
        <f>#VALUE!</f>
        <v>#VALUE!</v>
      </c>
      <c r="AB363" s="16" t="e">
        <f>#VALUE!</f>
        <v>#VALUE!</v>
      </c>
      <c r="AC363" s="16" t="e">
        <f>#VALUE!</f>
        <v>#VALUE!</v>
      </c>
      <c r="AD363" s="17"/>
    </row>
    <row r="364" spans="1:30">
      <c r="A364" s="28">
        <v>264</v>
      </c>
      <c r="B364" s="26" t="e">
        <f>#VALUE!</f>
        <v>#VALUE!</v>
      </c>
      <c r="C364" s="19" t="e">
        <f>#VALUE!</f>
        <v>#VALUE!</v>
      </c>
      <c r="D364" s="19" t="e">
        <f>#VALUE!</f>
        <v>#VALUE!</v>
      </c>
      <c r="E364" s="19" t="e">
        <f>#VALUE!</f>
        <v>#VALUE!</v>
      </c>
      <c r="F364" s="19" t="e">
        <f>#VALUE!</f>
        <v>#VALUE!</v>
      </c>
      <c r="G364" s="19" t="e">
        <f>#VALUE!</f>
        <v>#VALUE!</v>
      </c>
      <c r="H364" s="19" t="e">
        <f>#VALUE!</f>
        <v>#VALUE!</v>
      </c>
      <c r="I364" s="21" t="e">
        <f>#VALUE!</f>
        <v>#VALUE!</v>
      </c>
      <c r="J364" s="26" t="e">
        <f>#VALUE!</f>
        <v>#VALUE!</v>
      </c>
      <c r="K364" s="29" t="e">
        <f>#VALUE!</f>
        <v>#VALUE!</v>
      </c>
      <c r="L364" s="18" t="e">
        <f>#VALUE!</f>
        <v>#VALUE!</v>
      </c>
      <c r="M364" s="18" t="e">
        <f>#VALUE!</f>
        <v>#VALUE!</v>
      </c>
      <c r="N364" s="18" t="e">
        <f>#VALUE!</f>
        <v>#VALUE!</v>
      </c>
      <c r="O364" s="18" t="e">
        <f>#VALUE!</f>
        <v>#VALUE!</v>
      </c>
      <c r="P364" s="18" t="e">
        <f>#VALUE!</f>
        <v>#VALUE!</v>
      </c>
      <c r="Q364" s="18" t="e">
        <f>#VALUE!</f>
        <v>#VALUE!</v>
      </c>
      <c r="R364" s="18" t="e">
        <f>#VALUE!</f>
        <v>#VALUE!</v>
      </c>
      <c r="S364" s="18" t="e">
        <f>#VALUE!</f>
        <v>#VALUE!</v>
      </c>
      <c r="T364" s="19" t="e">
        <f>#VALUE!</f>
        <v>#VALUE!</v>
      </c>
      <c r="U364" s="19" t="e">
        <f>#VALUE!</f>
        <v>#VALUE!</v>
      </c>
      <c r="V364" s="19" t="e">
        <f>#VALUE!</f>
        <v>#VALUE!</v>
      </c>
      <c r="W364" s="18" t="e">
        <f>#VALUE!</f>
        <v>#VALUE!</v>
      </c>
      <c r="X364" s="19" t="e">
        <f>#VALUE!</f>
        <v>#VALUE!</v>
      </c>
      <c r="Y364" s="20" t="e">
        <f>#VALUE!</f>
        <v>#VALUE!</v>
      </c>
      <c r="Z364" s="19" t="e">
        <f>#VALUE!</f>
        <v>#VALUE!</v>
      </c>
      <c r="AA364" s="19" t="e">
        <f>#VALUE!</f>
        <v>#VALUE!</v>
      </c>
      <c r="AB364" s="16" t="e">
        <f>#VALUE!</f>
        <v>#VALUE!</v>
      </c>
      <c r="AC364" s="16" t="e">
        <f>#VALUE!</f>
        <v>#VALUE!</v>
      </c>
      <c r="AD364" s="17"/>
    </row>
    <row r="365" spans="1:30">
      <c r="A365" s="28">
        <v>265</v>
      </c>
      <c r="B365" s="26" t="e">
        <f>#VALUE!</f>
        <v>#VALUE!</v>
      </c>
      <c r="C365" s="19" t="e">
        <f>#VALUE!</f>
        <v>#VALUE!</v>
      </c>
      <c r="D365" s="19" t="e">
        <f>#VALUE!</f>
        <v>#VALUE!</v>
      </c>
      <c r="E365" s="19" t="e">
        <f>#VALUE!</f>
        <v>#VALUE!</v>
      </c>
      <c r="F365" s="19" t="e">
        <f>#VALUE!</f>
        <v>#VALUE!</v>
      </c>
      <c r="G365" s="19" t="e">
        <f>#VALUE!</f>
        <v>#VALUE!</v>
      </c>
      <c r="H365" s="19" t="e">
        <f>#VALUE!</f>
        <v>#VALUE!</v>
      </c>
      <c r="I365" s="21" t="e">
        <f>#VALUE!</f>
        <v>#VALUE!</v>
      </c>
      <c r="J365" s="26" t="e">
        <f>#VALUE!</f>
        <v>#VALUE!</v>
      </c>
      <c r="K365" s="29" t="e">
        <f>#VALUE!</f>
        <v>#VALUE!</v>
      </c>
      <c r="L365" s="18" t="e">
        <f>#VALUE!</f>
        <v>#VALUE!</v>
      </c>
      <c r="M365" s="18" t="e">
        <f>#VALUE!</f>
        <v>#VALUE!</v>
      </c>
      <c r="N365" s="18" t="e">
        <f>#VALUE!</f>
        <v>#VALUE!</v>
      </c>
      <c r="O365" s="18" t="e">
        <f>#VALUE!</f>
        <v>#VALUE!</v>
      </c>
      <c r="P365" s="18" t="e">
        <f>#VALUE!</f>
        <v>#VALUE!</v>
      </c>
      <c r="Q365" s="18" t="e">
        <f>#VALUE!</f>
        <v>#VALUE!</v>
      </c>
      <c r="R365" s="18" t="e">
        <f>#VALUE!</f>
        <v>#VALUE!</v>
      </c>
      <c r="S365" s="18" t="e">
        <f>#VALUE!</f>
        <v>#VALUE!</v>
      </c>
      <c r="T365" s="19" t="e">
        <f>#VALUE!</f>
        <v>#VALUE!</v>
      </c>
      <c r="U365" s="19" t="e">
        <f>#VALUE!</f>
        <v>#VALUE!</v>
      </c>
      <c r="V365" s="19" t="e">
        <f>#VALUE!</f>
        <v>#VALUE!</v>
      </c>
      <c r="W365" s="18" t="e">
        <f>#VALUE!</f>
        <v>#VALUE!</v>
      </c>
      <c r="X365" s="19" t="e">
        <f>#VALUE!</f>
        <v>#VALUE!</v>
      </c>
      <c r="Y365" s="20" t="e">
        <f>#VALUE!</f>
        <v>#VALUE!</v>
      </c>
      <c r="Z365" s="19" t="e">
        <f>#VALUE!</f>
        <v>#VALUE!</v>
      </c>
      <c r="AA365" s="19" t="e">
        <f>#VALUE!</f>
        <v>#VALUE!</v>
      </c>
      <c r="AB365" s="16" t="e">
        <f>#VALUE!</f>
        <v>#VALUE!</v>
      </c>
      <c r="AC365" s="16" t="e">
        <f>#VALUE!</f>
        <v>#VALUE!</v>
      </c>
      <c r="AD365" s="17"/>
    </row>
    <row r="366" spans="1:30">
      <c r="A366" s="28">
        <v>266</v>
      </c>
      <c r="B366" s="26" t="e">
        <f>#VALUE!</f>
        <v>#VALUE!</v>
      </c>
      <c r="C366" s="19" t="e">
        <f>#VALUE!</f>
        <v>#VALUE!</v>
      </c>
      <c r="D366" s="19" t="e">
        <f>#VALUE!</f>
        <v>#VALUE!</v>
      </c>
      <c r="E366" s="19" t="e">
        <f>#VALUE!</f>
        <v>#VALUE!</v>
      </c>
      <c r="F366" s="19" t="e">
        <f>#VALUE!</f>
        <v>#VALUE!</v>
      </c>
      <c r="G366" s="19" t="e">
        <f>#VALUE!</f>
        <v>#VALUE!</v>
      </c>
      <c r="H366" s="19" t="e">
        <f>#VALUE!</f>
        <v>#VALUE!</v>
      </c>
      <c r="I366" s="21" t="e">
        <f>#VALUE!</f>
        <v>#VALUE!</v>
      </c>
      <c r="J366" s="26" t="e">
        <f>#VALUE!</f>
        <v>#VALUE!</v>
      </c>
      <c r="K366" s="29" t="e">
        <f>#VALUE!</f>
        <v>#VALUE!</v>
      </c>
      <c r="L366" s="18" t="e">
        <f>#VALUE!</f>
        <v>#VALUE!</v>
      </c>
      <c r="M366" s="18" t="e">
        <f>#VALUE!</f>
        <v>#VALUE!</v>
      </c>
      <c r="N366" s="18" t="e">
        <f>#VALUE!</f>
        <v>#VALUE!</v>
      </c>
      <c r="O366" s="18" t="e">
        <f>#VALUE!</f>
        <v>#VALUE!</v>
      </c>
      <c r="P366" s="18" t="e">
        <f>#VALUE!</f>
        <v>#VALUE!</v>
      </c>
      <c r="Q366" s="18" t="e">
        <f>#VALUE!</f>
        <v>#VALUE!</v>
      </c>
      <c r="R366" s="18" t="e">
        <f>#VALUE!</f>
        <v>#VALUE!</v>
      </c>
      <c r="S366" s="18" t="e">
        <f>#VALUE!</f>
        <v>#VALUE!</v>
      </c>
      <c r="T366" s="19" t="e">
        <f>#VALUE!</f>
        <v>#VALUE!</v>
      </c>
      <c r="U366" s="19" t="e">
        <f>#VALUE!</f>
        <v>#VALUE!</v>
      </c>
      <c r="V366" s="19" t="e">
        <f>#VALUE!</f>
        <v>#VALUE!</v>
      </c>
      <c r="W366" s="18" t="e">
        <f>#VALUE!</f>
        <v>#VALUE!</v>
      </c>
      <c r="X366" s="19" t="e">
        <f>#VALUE!</f>
        <v>#VALUE!</v>
      </c>
      <c r="Y366" s="20" t="e">
        <f>#VALUE!</f>
        <v>#VALUE!</v>
      </c>
      <c r="Z366" s="19" t="e">
        <f>#VALUE!</f>
        <v>#VALUE!</v>
      </c>
      <c r="AA366" s="19" t="e">
        <f>#VALUE!</f>
        <v>#VALUE!</v>
      </c>
      <c r="AB366" s="16" t="e">
        <f>#VALUE!</f>
        <v>#VALUE!</v>
      </c>
      <c r="AC366" s="16" t="e">
        <f>#VALUE!</f>
        <v>#VALUE!</v>
      </c>
      <c r="AD366" s="17"/>
    </row>
    <row r="367" spans="1:30">
      <c r="A367" s="28">
        <v>267</v>
      </c>
      <c r="B367" s="26" t="e">
        <f>#VALUE!</f>
        <v>#VALUE!</v>
      </c>
      <c r="C367" s="19" t="e">
        <f>#VALUE!</f>
        <v>#VALUE!</v>
      </c>
      <c r="D367" s="19" t="e">
        <f>#VALUE!</f>
        <v>#VALUE!</v>
      </c>
      <c r="E367" s="19" t="e">
        <f>#VALUE!</f>
        <v>#VALUE!</v>
      </c>
      <c r="F367" s="19" t="e">
        <f>#VALUE!</f>
        <v>#VALUE!</v>
      </c>
      <c r="G367" s="19" t="e">
        <f>#VALUE!</f>
        <v>#VALUE!</v>
      </c>
      <c r="H367" s="19" t="e">
        <f>#VALUE!</f>
        <v>#VALUE!</v>
      </c>
      <c r="I367" s="21" t="e">
        <f>#VALUE!</f>
        <v>#VALUE!</v>
      </c>
      <c r="J367" s="26" t="e">
        <f>#VALUE!</f>
        <v>#VALUE!</v>
      </c>
      <c r="K367" s="29" t="e">
        <f>#VALUE!</f>
        <v>#VALUE!</v>
      </c>
      <c r="L367" s="18" t="e">
        <f>#VALUE!</f>
        <v>#VALUE!</v>
      </c>
      <c r="M367" s="18" t="e">
        <f>#VALUE!</f>
        <v>#VALUE!</v>
      </c>
      <c r="N367" s="18" t="e">
        <f>#VALUE!</f>
        <v>#VALUE!</v>
      </c>
      <c r="O367" s="18" t="e">
        <f>#VALUE!</f>
        <v>#VALUE!</v>
      </c>
      <c r="P367" s="18" t="e">
        <f>#VALUE!</f>
        <v>#VALUE!</v>
      </c>
      <c r="Q367" s="18" t="e">
        <f>#VALUE!</f>
        <v>#VALUE!</v>
      </c>
      <c r="R367" s="18" t="e">
        <f>#VALUE!</f>
        <v>#VALUE!</v>
      </c>
      <c r="S367" s="18" t="e">
        <f>#VALUE!</f>
        <v>#VALUE!</v>
      </c>
      <c r="T367" s="19" t="e">
        <f>#VALUE!</f>
        <v>#VALUE!</v>
      </c>
      <c r="U367" s="19" t="e">
        <f>#VALUE!</f>
        <v>#VALUE!</v>
      </c>
      <c r="V367" s="19" t="e">
        <f>#VALUE!</f>
        <v>#VALUE!</v>
      </c>
      <c r="W367" s="18" t="e">
        <f>#VALUE!</f>
        <v>#VALUE!</v>
      </c>
      <c r="X367" s="19" t="e">
        <f>#VALUE!</f>
        <v>#VALUE!</v>
      </c>
      <c r="Y367" s="20" t="e">
        <f>#VALUE!</f>
        <v>#VALUE!</v>
      </c>
      <c r="Z367" s="19" t="e">
        <f>#VALUE!</f>
        <v>#VALUE!</v>
      </c>
      <c r="AA367" s="19" t="e">
        <f>#VALUE!</f>
        <v>#VALUE!</v>
      </c>
      <c r="AB367" s="16" t="e">
        <f>#VALUE!</f>
        <v>#VALUE!</v>
      </c>
      <c r="AC367" s="16" t="e">
        <f>#VALUE!</f>
        <v>#VALUE!</v>
      </c>
      <c r="AD367" s="17"/>
    </row>
    <row r="368" spans="1:30">
      <c r="A368" s="28">
        <v>268</v>
      </c>
      <c r="B368" s="26" t="e">
        <f>#VALUE!</f>
        <v>#VALUE!</v>
      </c>
      <c r="C368" s="19" t="e">
        <f>#VALUE!</f>
        <v>#VALUE!</v>
      </c>
      <c r="D368" s="19" t="e">
        <f>#VALUE!</f>
        <v>#VALUE!</v>
      </c>
      <c r="E368" s="19" t="e">
        <f>#VALUE!</f>
        <v>#VALUE!</v>
      </c>
      <c r="F368" s="19" t="e">
        <f>#VALUE!</f>
        <v>#VALUE!</v>
      </c>
      <c r="G368" s="19" t="e">
        <f>#VALUE!</f>
        <v>#VALUE!</v>
      </c>
      <c r="H368" s="19" t="e">
        <f>#VALUE!</f>
        <v>#VALUE!</v>
      </c>
      <c r="I368" s="21" t="e">
        <f>#VALUE!</f>
        <v>#VALUE!</v>
      </c>
      <c r="J368" s="26" t="e">
        <f>#VALUE!</f>
        <v>#VALUE!</v>
      </c>
      <c r="K368" s="29" t="e">
        <f>#VALUE!</f>
        <v>#VALUE!</v>
      </c>
      <c r="L368" s="18" t="e">
        <f>#VALUE!</f>
        <v>#VALUE!</v>
      </c>
      <c r="M368" s="18" t="e">
        <f>#VALUE!</f>
        <v>#VALUE!</v>
      </c>
      <c r="N368" s="18" t="e">
        <f>#VALUE!</f>
        <v>#VALUE!</v>
      </c>
      <c r="O368" s="18" t="e">
        <f>#VALUE!</f>
        <v>#VALUE!</v>
      </c>
      <c r="P368" s="18" t="e">
        <f>#VALUE!</f>
        <v>#VALUE!</v>
      </c>
      <c r="Q368" s="18" t="e">
        <f>#VALUE!</f>
        <v>#VALUE!</v>
      </c>
      <c r="R368" s="18" t="e">
        <f>#VALUE!</f>
        <v>#VALUE!</v>
      </c>
      <c r="S368" s="18" t="e">
        <f>#VALUE!</f>
        <v>#VALUE!</v>
      </c>
      <c r="T368" s="19" t="e">
        <f>#VALUE!</f>
        <v>#VALUE!</v>
      </c>
      <c r="U368" s="19" t="e">
        <f>#VALUE!</f>
        <v>#VALUE!</v>
      </c>
      <c r="V368" s="19" t="e">
        <f>#VALUE!</f>
        <v>#VALUE!</v>
      </c>
      <c r="W368" s="18" t="e">
        <f>#VALUE!</f>
        <v>#VALUE!</v>
      </c>
      <c r="X368" s="19" t="e">
        <f>#VALUE!</f>
        <v>#VALUE!</v>
      </c>
      <c r="Y368" s="20" t="e">
        <f>#VALUE!</f>
        <v>#VALUE!</v>
      </c>
      <c r="Z368" s="19" t="e">
        <f>#VALUE!</f>
        <v>#VALUE!</v>
      </c>
      <c r="AA368" s="19" t="e">
        <f>#VALUE!</f>
        <v>#VALUE!</v>
      </c>
      <c r="AB368" s="16" t="e">
        <f>#VALUE!</f>
        <v>#VALUE!</v>
      </c>
      <c r="AC368" s="16" t="e">
        <f>#VALUE!</f>
        <v>#VALUE!</v>
      </c>
      <c r="AD368" s="17"/>
    </row>
    <row r="369" spans="1:30">
      <c r="A369" s="28">
        <v>269</v>
      </c>
      <c r="B369" s="26" t="e">
        <f>#VALUE!</f>
        <v>#VALUE!</v>
      </c>
      <c r="C369" s="19" t="e">
        <f>#VALUE!</f>
        <v>#VALUE!</v>
      </c>
      <c r="D369" s="19" t="e">
        <f>#VALUE!</f>
        <v>#VALUE!</v>
      </c>
      <c r="E369" s="19" t="e">
        <f>#VALUE!</f>
        <v>#VALUE!</v>
      </c>
      <c r="F369" s="19" t="e">
        <f>#VALUE!</f>
        <v>#VALUE!</v>
      </c>
      <c r="G369" s="19" t="e">
        <f>#VALUE!</f>
        <v>#VALUE!</v>
      </c>
      <c r="H369" s="19" t="e">
        <f>#VALUE!</f>
        <v>#VALUE!</v>
      </c>
      <c r="I369" s="21" t="e">
        <f>#VALUE!</f>
        <v>#VALUE!</v>
      </c>
      <c r="J369" s="26" t="e">
        <f>#VALUE!</f>
        <v>#VALUE!</v>
      </c>
      <c r="K369" s="29" t="e">
        <f>#VALUE!</f>
        <v>#VALUE!</v>
      </c>
      <c r="L369" s="18" t="e">
        <f>#VALUE!</f>
        <v>#VALUE!</v>
      </c>
      <c r="M369" s="18" t="e">
        <f>#VALUE!</f>
        <v>#VALUE!</v>
      </c>
      <c r="N369" s="18" t="e">
        <f>#VALUE!</f>
        <v>#VALUE!</v>
      </c>
      <c r="O369" s="18" t="e">
        <f>#VALUE!</f>
        <v>#VALUE!</v>
      </c>
      <c r="P369" s="18" t="e">
        <f>#VALUE!</f>
        <v>#VALUE!</v>
      </c>
      <c r="Q369" s="18" t="e">
        <f>#VALUE!</f>
        <v>#VALUE!</v>
      </c>
      <c r="R369" s="18" t="e">
        <f>#VALUE!</f>
        <v>#VALUE!</v>
      </c>
      <c r="S369" s="18" t="e">
        <f>#VALUE!</f>
        <v>#VALUE!</v>
      </c>
      <c r="T369" s="19" t="e">
        <f>#VALUE!</f>
        <v>#VALUE!</v>
      </c>
      <c r="U369" s="19" t="e">
        <f>#VALUE!</f>
        <v>#VALUE!</v>
      </c>
      <c r="V369" s="19" t="e">
        <f>#VALUE!</f>
        <v>#VALUE!</v>
      </c>
      <c r="W369" s="18" t="e">
        <f>#VALUE!</f>
        <v>#VALUE!</v>
      </c>
      <c r="X369" s="19" t="e">
        <f>#VALUE!</f>
        <v>#VALUE!</v>
      </c>
      <c r="Y369" s="20" t="e">
        <f>#VALUE!</f>
        <v>#VALUE!</v>
      </c>
      <c r="Z369" s="19" t="e">
        <f>#VALUE!</f>
        <v>#VALUE!</v>
      </c>
      <c r="AA369" s="19" t="e">
        <f>#VALUE!</f>
        <v>#VALUE!</v>
      </c>
      <c r="AB369" s="16" t="e">
        <f>#VALUE!</f>
        <v>#VALUE!</v>
      </c>
      <c r="AC369" s="16" t="e">
        <f>#VALUE!</f>
        <v>#VALUE!</v>
      </c>
      <c r="AD369" s="17"/>
    </row>
    <row r="370" spans="1:30">
      <c r="A370" s="28">
        <v>270</v>
      </c>
      <c r="B370" s="26" t="e">
        <f>#VALUE!</f>
        <v>#VALUE!</v>
      </c>
      <c r="C370" s="19" t="e">
        <f>#VALUE!</f>
        <v>#VALUE!</v>
      </c>
      <c r="D370" s="19" t="e">
        <f>#VALUE!</f>
        <v>#VALUE!</v>
      </c>
      <c r="E370" s="19" t="e">
        <f>#VALUE!</f>
        <v>#VALUE!</v>
      </c>
      <c r="F370" s="19" t="e">
        <f>#VALUE!</f>
        <v>#VALUE!</v>
      </c>
      <c r="G370" s="19" t="e">
        <f>#VALUE!</f>
        <v>#VALUE!</v>
      </c>
      <c r="H370" s="19" t="e">
        <f>#VALUE!</f>
        <v>#VALUE!</v>
      </c>
      <c r="I370" s="21" t="e">
        <f>#VALUE!</f>
        <v>#VALUE!</v>
      </c>
      <c r="J370" s="26" t="e">
        <f>#VALUE!</f>
        <v>#VALUE!</v>
      </c>
      <c r="K370" s="29" t="e">
        <f>#VALUE!</f>
        <v>#VALUE!</v>
      </c>
      <c r="L370" s="18" t="e">
        <f>#VALUE!</f>
        <v>#VALUE!</v>
      </c>
      <c r="M370" s="18" t="e">
        <f>#VALUE!</f>
        <v>#VALUE!</v>
      </c>
      <c r="N370" s="18" t="e">
        <f>#VALUE!</f>
        <v>#VALUE!</v>
      </c>
      <c r="O370" s="18" t="e">
        <f>#VALUE!</f>
        <v>#VALUE!</v>
      </c>
      <c r="P370" s="18" t="e">
        <f>#VALUE!</f>
        <v>#VALUE!</v>
      </c>
      <c r="Q370" s="18" t="e">
        <f>#VALUE!</f>
        <v>#VALUE!</v>
      </c>
      <c r="R370" s="18" t="e">
        <f>#VALUE!</f>
        <v>#VALUE!</v>
      </c>
      <c r="S370" s="18" t="e">
        <f>#VALUE!</f>
        <v>#VALUE!</v>
      </c>
      <c r="T370" s="19" t="e">
        <f>#VALUE!</f>
        <v>#VALUE!</v>
      </c>
      <c r="U370" s="19" t="e">
        <f>#VALUE!</f>
        <v>#VALUE!</v>
      </c>
      <c r="V370" s="19" t="e">
        <f>#VALUE!</f>
        <v>#VALUE!</v>
      </c>
      <c r="W370" s="18" t="e">
        <f>#VALUE!</f>
        <v>#VALUE!</v>
      </c>
      <c r="X370" s="19" t="e">
        <f>#VALUE!</f>
        <v>#VALUE!</v>
      </c>
      <c r="Y370" s="20" t="e">
        <f>#VALUE!</f>
        <v>#VALUE!</v>
      </c>
      <c r="Z370" s="19" t="e">
        <f>#VALUE!</f>
        <v>#VALUE!</v>
      </c>
      <c r="AA370" s="19" t="e">
        <f>#VALUE!</f>
        <v>#VALUE!</v>
      </c>
      <c r="AB370" s="16" t="e">
        <f>#VALUE!</f>
        <v>#VALUE!</v>
      </c>
      <c r="AC370" s="16" t="e">
        <f>#VALUE!</f>
        <v>#VALUE!</v>
      </c>
      <c r="AD370" s="17"/>
    </row>
    <row r="371" spans="1:30">
      <c r="A371" s="28">
        <v>271</v>
      </c>
      <c r="B371" s="26" t="e">
        <f>#VALUE!</f>
        <v>#VALUE!</v>
      </c>
      <c r="C371" s="19" t="e">
        <f>#VALUE!</f>
        <v>#VALUE!</v>
      </c>
      <c r="D371" s="19" t="e">
        <f>#VALUE!</f>
        <v>#VALUE!</v>
      </c>
      <c r="E371" s="19" t="e">
        <f>#VALUE!</f>
        <v>#VALUE!</v>
      </c>
      <c r="F371" s="19" t="e">
        <f>#VALUE!</f>
        <v>#VALUE!</v>
      </c>
      <c r="G371" s="19" t="e">
        <f>#VALUE!</f>
        <v>#VALUE!</v>
      </c>
      <c r="H371" s="19" t="e">
        <f>#VALUE!</f>
        <v>#VALUE!</v>
      </c>
      <c r="I371" s="21" t="e">
        <f>#VALUE!</f>
        <v>#VALUE!</v>
      </c>
      <c r="J371" s="26" t="e">
        <f>#VALUE!</f>
        <v>#VALUE!</v>
      </c>
      <c r="K371" s="29" t="e">
        <f>#VALUE!</f>
        <v>#VALUE!</v>
      </c>
      <c r="L371" s="18" t="e">
        <f>#VALUE!</f>
        <v>#VALUE!</v>
      </c>
      <c r="M371" s="18" t="e">
        <f>#VALUE!</f>
        <v>#VALUE!</v>
      </c>
      <c r="N371" s="18" t="e">
        <f>#VALUE!</f>
        <v>#VALUE!</v>
      </c>
      <c r="O371" s="18" t="e">
        <f>#VALUE!</f>
        <v>#VALUE!</v>
      </c>
      <c r="P371" s="18" t="e">
        <f>#VALUE!</f>
        <v>#VALUE!</v>
      </c>
      <c r="Q371" s="18" t="e">
        <f>#VALUE!</f>
        <v>#VALUE!</v>
      </c>
      <c r="R371" s="18" t="e">
        <f>#VALUE!</f>
        <v>#VALUE!</v>
      </c>
      <c r="S371" s="18" t="e">
        <f>#VALUE!</f>
        <v>#VALUE!</v>
      </c>
      <c r="T371" s="19" t="e">
        <f>#VALUE!</f>
        <v>#VALUE!</v>
      </c>
      <c r="U371" s="19" t="e">
        <f>#VALUE!</f>
        <v>#VALUE!</v>
      </c>
      <c r="V371" s="19" t="e">
        <f>#VALUE!</f>
        <v>#VALUE!</v>
      </c>
      <c r="W371" s="18" t="e">
        <f>#VALUE!</f>
        <v>#VALUE!</v>
      </c>
      <c r="X371" s="19" t="e">
        <f>#VALUE!</f>
        <v>#VALUE!</v>
      </c>
      <c r="Y371" s="20" t="e">
        <f>#VALUE!</f>
        <v>#VALUE!</v>
      </c>
      <c r="Z371" s="19" t="e">
        <f>#VALUE!</f>
        <v>#VALUE!</v>
      </c>
      <c r="AA371" s="19" t="e">
        <f>#VALUE!</f>
        <v>#VALUE!</v>
      </c>
      <c r="AB371" s="16" t="e">
        <f>#VALUE!</f>
        <v>#VALUE!</v>
      </c>
      <c r="AC371" s="16" t="e">
        <f>#VALUE!</f>
        <v>#VALUE!</v>
      </c>
      <c r="AD371" s="17"/>
    </row>
    <row r="372" spans="1:30">
      <c r="A372" s="28">
        <v>272</v>
      </c>
      <c r="B372" s="26" t="e">
        <f>#VALUE!</f>
        <v>#VALUE!</v>
      </c>
      <c r="C372" s="19" t="e">
        <f>#VALUE!</f>
        <v>#VALUE!</v>
      </c>
      <c r="D372" s="19" t="e">
        <f>#VALUE!</f>
        <v>#VALUE!</v>
      </c>
      <c r="E372" s="19" t="e">
        <f>#VALUE!</f>
        <v>#VALUE!</v>
      </c>
      <c r="F372" s="19" t="e">
        <f>#VALUE!</f>
        <v>#VALUE!</v>
      </c>
      <c r="G372" s="19" t="e">
        <f>#VALUE!</f>
        <v>#VALUE!</v>
      </c>
      <c r="H372" s="19" t="e">
        <f>#VALUE!</f>
        <v>#VALUE!</v>
      </c>
      <c r="I372" s="21" t="e">
        <f>#VALUE!</f>
        <v>#VALUE!</v>
      </c>
      <c r="J372" s="26" t="e">
        <f>#VALUE!</f>
        <v>#VALUE!</v>
      </c>
      <c r="K372" s="29" t="e">
        <f>#VALUE!</f>
        <v>#VALUE!</v>
      </c>
      <c r="L372" s="18" t="e">
        <f>#VALUE!</f>
        <v>#VALUE!</v>
      </c>
      <c r="M372" s="18" t="e">
        <f>#VALUE!</f>
        <v>#VALUE!</v>
      </c>
      <c r="N372" s="18" t="e">
        <f>#VALUE!</f>
        <v>#VALUE!</v>
      </c>
      <c r="O372" s="18" t="e">
        <f>#VALUE!</f>
        <v>#VALUE!</v>
      </c>
      <c r="P372" s="18" t="e">
        <f>#VALUE!</f>
        <v>#VALUE!</v>
      </c>
      <c r="Q372" s="18" t="e">
        <f>#VALUE!</f>
        <v>#VALUE!</v>
      </c>
      <c r="R372" s="18" t="e">
        <f>#VALUE!</f>
        <v>#VALUE!</v>
      </c>
      <c r="S372" s="18" t="e">
        <f>#VALUE!</f>
        <v>#VALUE!</v>
      </c>
      <c r="T372" s="19" t="e">
        <f>#VALUE!</f>
        <v>#VALUE!</v>
      </c>
      <c r="U372" s="19" t="e">
        <f>#VALUE!</f>
        <v>#VALUE!</v>
      </c>
      <c r="V372" s="19" t="e">
        <f>#VALUE!</f>
        <v>#VALUE!</v>
      </c>
      <c r="W372" s="18" t="e">
        <f>#VALUE!</f>
        <v>#VALUE!</v>
      </c>
      <c r="X372" s="19" t="e">
        <f>#VALUE!</f>
        <v>#VALUE!</v>
      </c>
      <c r="Y372" s="20" t="e">
        <f>#VALUE!</f>
        <v>#VALUE!</v>
      </c>
      <c r="Z372" s="19" t="e">
        <f>#VALUE!</f>
        <v>#VALUE!</v>
      </c>
      <c r="AA372" s="19" t="e">
        <f>#VALUE!</f>
        <v>#VALUE!</v>
      </c>
      <c r="AB372" s="16" t="e">
        <f>#VALUE!</f>
        <v>#VALUE!</v>
      </c>
      <c r="AC372" s="16" t="e">
        <f>#VALUE!</f>
        <v>#VALUE!</v>
      </c>
      <c r="AD372" s="17"/>
    </row>
    <row r="373" spans="1:30">
      <c r="A373" s="28">
        <v>273</v>
      </c>
      <c r="B373" s="26" t="e">
        <f>#VALUE!</f>
        <v>#VALUE!</v>
      </c>
      <c r="C373" s="19" t="e">
        <f>#VALUE!</f>
        <v>#VALUE!</v>
      </c>
      <c r="D373" s="19" t="e">
        <f>#VALUE!</f>
        <v>#VALUE!</v>
      </c>
      <c r="E373" s="19" t="e">
        <f>#VALUE!</f>
        <v>#VALUE!</v>
      </c>
      <c r="F373" s="19" t="e">
        <f>#VALUE!</f>
        <v>#VALUE!</v>
      </c>
      <c r="G373" s="19" t="e">
        <f>#VALUE!</f>
        <v>#VALUE!</v>
      </c>
      <c r="H373" s="19" t="e">
        <f>#VALUE!</f>
        <v>#VALUE!</v>
      </c>
      <c r="I373" s="21" t="e">
        <f>#VALUE!</f>
        <v>#VALUE!</v>
      </c>
      <c r="J373" s="26" t="e">
        <f>#VALUE!</f>
        <v>#VALUE!</v>
      </c>
      <c r="K373" s="29" t="e">
        <f>#VALUE!</f>
        <v>#VALUE!</v>
      </c>
      <c r="L373" s="18" t="e">
        <f>#VALUE!</f>
        <v>#VALUE!</v>
      </c>
      <c r="M373" s="18" t="e">
        <f>#VALUE!</f>
        <v>#VALUE!</v>
      </c>
      <c r="N373" s="18" t="e">
        <f>#VALUE!</f>
        <v>#VALUE!</v>
      </c>
      <c r="O373" s="18" t="e">
        <f>#VALUE!</f>
        <v>#VALUE!</v>
      </c>
      <c r="P373" s="18" t="e">
        <f>#VALUE!</f>
        <v>#VALUE!</v>
      </c>
      <c r="Q373" s="18" t="e">
        <f>#VALUE!</f>
        <v>#VALUE!</v>
      </c>
      <c r="R373" s="18" t="e">
        <f>#VALUE!</f>
        <v>#VALUE!</v>
      </c>
      <c r="S373" s="18" t="e">
        <f>#VALUE!</f>
        <v>#VALUE!</v>
      </c>
      <c r="T373" s="19" t="e">
        <f>#VALUE!</f>
        <v>#VALUE!</v>
      </c>
      <c r="U373" s="19" t="e">
        <f>#VALUE!</f>
        <v>#VALUE!</v>
      </c>
      <c r="V373" s="19" t="e">
        <f>#VALUE!</f>
        <v>#VALUE!</v>
      </c>
      <c r="W373" s="18" t="e">
        <f>#VALUE!</f>
        <v>#VALUE!</v>
      </c>
      <c r="X373" s="19" t="e">
        <f>#VALUE!</f>
        <v>#VALUE!</v>
      </c>
      <c r="Y373" s="20" t="e">
        <f>#VALUE!</f>
        <v>#VALUE!</v>
      </c>
      <c r="Z373" s="19" t="e">
        <f>#VALUE!</f>
        <v>#VALUE!</v>
      </c>
      <c r="AA373" s="19" t="e">
        <f>#VALUE!</f>
        <v>#VALUE!</v>
      </c>
      <c r="AB373" s="16" t="e">
        <f>#VALUE!</f>
        <v>#VALUE!</v>
      </c>
      <c r="AC373" s="16" t="e">
        <f>#VALUE!</f>
        <v>#VALUE!</v>
      </c>
      <c r="AD373" s="17"/>
    </row>
    <row r="374" spans="1:30">
      <c r="A374" s="28">
        <v>274</v>
      </c>
      <c r="B374" s="26" t="e">
        <f>#VALUE!</f>
        <v>#VALUE!</v>
      </c>
      <c r="C374" s="19" t="e">
        <f>#VALUE!</f>
        <v>#VALUE!</v>
      </c>
      <c r="D374" s="19" t="e">
        <f>#VALUE!</f>
        <v>#VALUE!</v>
      </c>
      <c r="E374" s="19" t="e">
        <f>#VALUE!</f>
        <v>#VALUE!</v>
      </c>
      <c r="F374" s="19" t="e">
        <f>#VALUE!</f>
        <v>#VALUE!</v>
      </c>
      <c r="G374" s="19" t="e">
        <f>#VALUE!</f>
        <v>#VALUE!</v>
      </c>
      <c r="H374" s="19" t="e">
        <f>#VALUE!</f>
        <v>#VALUE!</v>
      </c>
      <c r="I374" s="21" t="e">
        <f>#VALUE!</f>
        <v>#VALUE!</v>
      </c>
      <c r="J374" s="26" t="e">
        <f>#VALUE!</f>
        <v>#VALUE!</v>
      </c>
      <c r="K374" s="29" t="e">
        <f>#VALUE!</f>
        <v>#VALUE!</v>
      </c>
      <c r="L374" s="18" t="e">
        <f>#VALUE!</f>
        <v>#VALUE!</v>
      </c>
      <c r="M374" s="18" t="e">
        <f>#VALUE!</f>
        <v>#VALUE!</v>
      </c>
      <c r="N374" s="18" t="e">
        <f>#VALUE!</f>
        <v>#VALUE!</v>
      </c>
      <c r="O374" s="18" t="e">
        <f>#VALUE!</f>
        <v>#VALUE!</v>
      </c>
      <c r="P374" s="18" t="e">
        <f>#VALUE!</f>
        <v>#VALUE!</v>
      </c>
      <c r="Q374" s="18" t="e">
        <f>#VALUE!</f>
        <v>#VALUE!</v>
      </c>
      <c r="R374" s="18" t="e">
        <f>#VALUE!</f>
        <v>#VALUE!</v>
      </c>
      <c r="S374" s="18" t="e">
        <f>#VALUE!</f>
        <v>#VALUE!</v>
      </c>
      <c r="T374" s="19" t="e">
        <f>#VALUE!</f>
        <v>#VALUE!</v>
      </c>
      <c r="U374" s="19" t="e">
        <f>#VALUE!</f>
        <v>#VALUE!</v>
      </c>
      <c r="V374" s="19" t="e">
        <f>#VALUE!</f>
        <v>#VALUE!</v>
      </c>
      <c r="W374" s="18" t="e">
        <f>#VALUE!</f>
        <v>#VALUE!</v>
      </c>
      <c r="X374" s="19" t="e">
        <f>#VALUE!</f>
        <v>#VALUE!</v>
      </c>
      <c r="Y374" s="20" t="e">
        <f>#VALUE!</f>
        <v>#VALUE!</v>
      </c>
      <c r="Z374" s="19" t="e">
        <f>#VALUE!</f>
        <v>#VALUE!</v>
      </c>
      <c r="AA374" s="19" t="e">
        <f>#VALUE!</f>
        <v>#VALUE!</v>
      </c>
      <c r="AB374" s="16" t="e">
        <f>#VALUE!</f>
        <v>#VALUE!</v>
      </c>
      <c r="AC374" s="16" t="e">
        <f>#VALUE!</f>
        <v>#VALUE!</v>
      </c>
      <c r="AD374" s="17"/>
    </row>
    <row r="375" spans="1:30">
      <c r="A375" s="28">
        <v>275</v>
      </c>
      <c r="B375" s="26" t="e">
        <f>#VALUE!</f>
        <v>#VALUE!</v>
      </c>
      <c r="C375" s="19" t="e">
        <f>#VALUE!</f>
        <v>#VALUE!</v>
      </c>
      <c r="D375" s="19" t="e">
        <f>#VALUE!</f>
        <v>#VALUE!</v>
      </c>
      <c r="E375" s="19" t="e">
        <f>#VALUE!</f>
        <v>#VALUE!</v>
      </c>
      <c r="F375" s="19" t="e">
        <f>#VALUE!</f>
        <v>#VALUE!</v>
      </c>
      <c r="G375" s="19" t="e">
        <f>#VALUE!</f>
        <v>#VALUE!</v>
      </c>
      <c r="H375" s="19" t="e">
        <f>#VALUE!</f>
        <v>#VALUE!</v>
      </c>
      <c r="I375" s="21" t="e">
        <f>#VALUE!</f>
        <v>#VALUE!</v>
      </c>
      <c r="J375" s="26" t="e">
        <f>#VALUE!</f>
        <v>#VALUE!</v>
      </c>
      <c r="K375" s="29" t="e">
        <f>#VALUE!</f>
        <v>#VALUE!</v>
      </c>
      <c r="L375" s="18" t="e">
        <f>#VALUE!</f>
        <v>#VALUE!</v>
      </c>
      <c r="M375" s="18" t="e">
        <f>#VALUE!</f>
        <v>#VALUE!</v>
      </c>
      <c r="N375" s="18" t="e">
        <f>#VALUE!</f>
        <v>#VALUE!</v>
      </c>
      <c r="O375" s="18" t="e">
        <f>#VALUE!</f>
        <v>#VALUE!</v>
      </c>
      <c r="P375" s="18" t="e">
        <f>#VALUE!</f>
        <v>#VALUE!</v>
      </c>
      <c r="Q375" s="18" t="e">
        <f>#VALUE!</f>
        <v>#VALUE!</v>
      </c>
      <c r="R375" s="18" t="e">
        <f>#VALUE!</f>
        <v>#VALUE!</v>
      </c>
      <c r="S375" s="18" t="e">
        <f>#VALUE!</f>
        <v>#VALUE!</v>
      </c>
      <c r="T375" s="19" t="e">
        <f>#VALUE!</f>
        <v>#VALUE!</v>
      </c>
      <c r="U375" s="19" t="e">
        <f>#VALUE!</f>
        <v>#VALUE!</v>
      </c>
      <c r="V375" s="19" t="e">
        <f>#VALUE!</f>
        <v>#VALUE!</v>
      </c>
      <c r="W375" s="18" t="e">
        <f>#VALUE!</f>
        <v>#VALUE!</v>
      </c>
      <c r="X375" s="19" t="e">
        <f>#VALUE!</f>
        <v>#VALUE!</v>
      </c>
      <c r="Y375" s="20" t="e">
        <f>#VALUE!</f>
        <v>#VALUE!</v>
      </c>
      <c r="Z375" s="19" t="e">
        <f>#VALUE!</f>
        <v>#VALUE!</v>
      </c>
      <c r="AA375" s="19" t="e">
        <f>#VALUE!</f>
        <v>#VALUE!</v>
      </c>
      <c r="AB375" s="16" t="e">
        <f>#VALUE!</f>
        <v>#VALUE!</v>
      </c>
      <c r="AC375" s="16" t="e">
        <f>#VALUE!</f>
        <v>#VALUE!</v>
      </c>
      <c r="AD375" s="17"/>
    </row>
    <row r="376" spans="1:30">
      <c r="A376" s="28">
        <v>276</v>
      </c>
      <c r="B376" s="26" t="e">
        <f>#VALUE!</f>
        <v>#VALUE!</v>
      </c>
      <c r="C376" s="19" t="e">
        <f>#VALUE!</f>
        <v>#VALUE!</v>
      </c>
      <c r="D376" s="19" t="e">
        <f>#VALUE!</f>
        <v>#VALUE!</v>
      </c>
      <c r="E376" s="19" t="e">
        <f>#VALUE!</f>
        <v>#VALUE!</v>
      </c>
      <c r="F376" s="19" t="e">
        <f>#VALUE!</f>
        <v>#VALUE!</v>
      </c>
      <c r="G376" s="19" t="e">
        <f>#VALUE!</f>
        <v>#VALUE!</v>
      </c>
      <c r="H376" s="19" t="e">
        <f>#VALUE!</f>
        <v>#VALUE!</v>
      </c>
      <c r="I376" s="21" t="e">
        <f>#VALUE!</f>
        <v>#VALUE!</v>
      </c>
      <c r="J376" s="26" t="e">
        <f>#VALUE!</f>
        <v>#VALUE!</v>
      </c>
      <c r="K376" s="29" t="e">
        <f>#VALUE!</f>
        <v>#VALUE!</v>
      </c>
      <c r="L376" s="18" t="e">
        <f>#VALUE!</f>
        <v>#VALUE!</v>
      </c>
      <c r="M376" s="18" t="e">
        <f>#VALUE!</f>
        <v>#VALUE!</v>
      </c>
      <c r="N376" s="18" t="e">
        <f>#VALUE!</f>
        <v>#VALUE!</v>
      </c>
      <c r="O376" s="18" t="e">
        <f>#VALUE!</f>
        <v>#VALUE!</v>
      </c>
      <c r="P376" s="18" t="e">
        <f>#VALUE!</f>
        <v>#VALUE!</v>
      </c>
      <c r="Q376" s="18" t="e">
        <f>#VALUE!</f>
        <v>#VALUE!</v>
      </c>
      <c r="R376" s="18" t="e">
        <f>#VALUE!</f>
        <v>#VALUE!</v>
      </c>
      <c r="S376" s="18" t="e">
        <f>#VALUE!</f>
        <v>#VALUE!</v>
      </c>
      <c r="T376" s="19" t="e">
        <f>#VALUE!</f>
        <v>#VALUE!</v>
      </c>
      <c r="U376" s="19" t="e">
        <f>#VALUE!</f>
        <v>#VALUE!</v>
      </c>
      <c r="V376" s="19" t="e">
        <f>#VALUE!</f>
        <v>#VALUE!</v>
      </c>
      <c r="W376" s="18" t="e">
        <f>#VALUE!</f>
        <v>#VALUE!</v>
      </c>
      <c r="X376" s="19" t="e">
        <f>#VALUE!</f>
        <v>#VALUE!</v>
      </c>
      <c r="Y376" s="20" t="e">
        <f>#VALUE!</f>
        <v>#VALUE!</v>
      </c>
      <c r="Z376" s="19" t="e">
        <f>#VALUE!</f>
        <v>#VALUE!</v>
      </c>
      <c r="AA376" s="19" t="e">
        <f>#VALUE!</f>
        <v>#VALUE!</v>
      </c>
      <c r="AB376" s="16" t="e">
        <f>#VALUE!</f>
        <v>#VALUE!</v>
      </c>
      <c r="AC376" s="16" t="e">
        <f>#VALUE!</f>
        <v>#VALUE!</v>
      </c>
      <c r="AD376" s="17"/>
    </row>
    <row r="377" spans="1:30">
      <c r="A377" s="28">
        <v>277</v>
      </c>
      <c r="B377" s="26" t="e">
        <f>#VALUE!</f>
        <v>#VALUE!</v>
      </c>
      <c r="C377" s="19" t="e">
        <f>#VALUE!</f>
        <v>#VALUE!</v>
      </c>
      <c r="D377" s="19" t="e">
        <f>#VALUE!</f>
        <v>#VALUE!</v>
      </c>
      <c r="E377" s="19" t="e">
        <f>#VALUE!</f>
        <v>#VALUE!</v>
      </c>
      <c r="F377" s="19" t="e">
        <f>#VALUE!</f>
        <v>#VALUE!</v>
      </c>
      <c r="G377" s="19" t="e">
        <f>#VALUE!</f>
        <v>#VALUE!</v>
      </c>
      <c r="H377" s="19" t="e">
        <f>#VALUE!</f>
        <v>#VALUE!</v>
      </c>
      <c r="I377" s="21" t="e">
        <f>#VALUE!</f>
        <v>#VALUE!</v>
      </c>
      <c r="J377" s="26" t="e">
        <f>#VALUE!</f>
        <v>#VALUE!</v>
      </c>
      <c r="K377" s="29" t="e">
        <f>#VALUE!</f>
        <v>#VALUE!</v>
      </c>
      <c r="L377" s="18" t="e">
        <f>#VALUE!</f>
        <v>#VALUE!</v>
      </c>
      <c r="M377" s="18" t="e">
        <f>#VALUE!</f>
        <v>#VALUE!</v>
      </c>
      <c r="N377" s="18" t="e">
        <f>#VALUE!</f>
        <v>#VALUE!</v>
      </c>
      <c r="O377" s="18" t="e">
        <f>#VALUE!</f>
        <v>#VALUE!</v>
      </c>
      <c r="P377" s="18" t="e">
        <f>#VALUE!</f>
        <v>#VALUE!</v>
      </c>
      <c r="Q377" s="18" t="e">
        <f>#VALUE!</f>
        <v>#VALUE!</v>
      </c>
      <c r="R377" s="18" t="e">
        <f>#VALUE!</f>
        <v>#VALUE!</v>
      </c>
      <c r="S377" s="18" t="e">
        <f>#VALUE!</f>
        <v>#VALUE!</v>
      </c>
      <c r="T377" s="19" t="e">
        <f>#VALUE!</f>
        <v>#VALUE!</v>
      </c>
      <c r="U377" s="19" t="e">
        <f>#VALUE!</f>
        <v>#VALUE!</v>
      </c>
      <c r="V377" s="19" t="e">
        <f>#VALUE!</f>
        <v>#VALUE!</v>
      </c>
      <c r="W377" s="18" t="e">
        <f>#VALUE!</f>
        <v>#VALUE!</v>
      </c>
      <c r="X377" s="19" t="e">
        <f>#VALUE!</f>
        <v>#VALUE!</v>
      </c>
      <c r="Y377" s="20" t="e">
        <f>#VALUE!</f>
        <v>#VALUE!</v>
      </c>
      <c r="Z377" s="19" t="e">
        <f>#VALUE!</f>
        <v>#VALUE!</v>
      </c>
      <c r="AA377" s="19" t="e">
        <f>#VALUE!</f>
        <v>#VALUE!</v>
      </c>
      <c r="AB377" s="16" t="e">
        <f>#VALUE!</f>
        <v>#VALUE!</v>
      </c>
      <c r="AC377" s="16" t="e">
        <f>#VALUE!</f>
        <v>#VALUE!</v>
      </c>
      <c r="AD377" s="17"/>
    </row>
    <row r="378" spans="1:30">
      <c r="A378" s="28">
        <v>278</v>
      </c>
      <c r="B378" s="26" t="e">
        <f>#VALUE!</f>
        <v>#VALUE!</v>
      </c>
      <c r="C378" s="19" t="e">
        <f>#VALUE!</f>
        <v>#VALUE!</v>
      </c>
      <c r="D378" s="19" t="e">
        <f>#VALUE!</f>
        <v>#VALUE!</v>
      </c>
      <c r="E378" s="19" t="e">
        <f>#VALUE!</f>
        <v>#VALUE!</v>
      </c>
      <c r="F378" s="19" t="e">
        <f>#VALUE!</f>
        <v>#VALUE!</v>
      </c>
      <c r="G378" s="19" t="e">
        <f>#VALUE!</f>
        <v>#VALUE!</v>
      </c>
      <c r="H378" s="19" t="e">
        <f>#VALUE!</f>
        <v>#VALUE!</v>
      </c>
      <c r="I378" s="21" t="e">
        <f>#VALUE!</f>
        <v>#VALUE!</v>
      </c>
      <c r="J378" s="26" t="e">
        <f>#VALUE!</f>
        <v>#VALUE!</v>
      </c>
      <c r="K378" s="29" t="e">
        <f>#VALUE!</f>
        <v>#VALUE!</v>
      </c>
      <c r="L378" s="18" t="e">
        <f>#VALUE!</f>
        <v>#VALUE!</v>
      </c>
      <c r="M378" s="18" t="e">
        <f>#VALUE!</f>
        <v>#VALUE!</v>
      </c>
      <c r="N378" s="18" t="e">
        <f>#VALUE!</f>
        <v>#VALUE!</v>
      </c>
      <c r="O378" s="18" t="e">
        <f>#VALUE!</f>
        <v>#VALUE!</v>
      </c>
      <c r="P378" s="18" t="e">
        <f>#VALUE!</f>
        <v>#VALUE!</v>
      </c>
      <c r="Q378" s="18" t="e">
        <f>#VALUE!</f>
        <v>#VALUE!</v>
      </c>
      <c r="R378" s="18" t="e">
        <f>#VALUE!</f>
        <v>#VALUE!</v>
      </c>
      <c r="S378" s="18" t="e">
        <f>#VALUE!</f>
        <v>#VALUE!</v>
      </c>
      <c r="T378" s="19" t="e">
        <f>#VALUE!</f>
        <v>#VALUE!</v>
      </c>
      <c r="U378" s="19" t="e">
        <f>#VALUE!</f>
        <v>#VALUE!</v>
      </c>
      <c r="V378" s="19" t="e">
        <f>#VALUE!</f>
        <v>#VALUE!</v>
      </c>
      <c r="W378" s="18" t="e">
        <f>#VALUE!</f>
        <v>#VALUE!</v>
      </c>
      <c r="X378" s="19" t="e">
        <f>#VALUE!</f>
        <v>#VALUE!</v>
      </c>
      <c r="Y378" s="20" t="e">
        <f>#VALUE!</f>
        <v>#VALUE!</v>
      </c>
      <c r="Z378" s="19" t="e">
        <f>#VALUE!</f>
        <v>#VALUE!</v>
      </c>
      <c r="AA378" s="19" t="e">
        <f>#VALUE!</f>
        <v>#VALUE!</v>
      </c>
      <c r="AB378" s="16" t="e">
        <f>#VALUE!</f>
        <v>#VALUE!</v>
      </c>
      <c r="AC378" s="16" t="e">
        <f>#VALUE!</f>
        <v>#VALUE!</v>
      </c>
      <c r="AD378" s="17"/>
    </row>
    <row r="379" spans="1:30">
      <c r="A379" s="28">
        <v>279</v>
      </c>
      <c r="B379" s="26" t="e">
        <f>#VALUE!</f>
        <v>#VALUE!</v>
      </c>
      <c r="C379" s="19" t="e">
        <f>#VALUE!</f>
        <v>#VALUE!</v>
      </c>
      <c r="D379" s="19" t="e">
        <f>#VALUE!</f>
        <v>#VALUE!</v>
      </c>
      <c r="E379" s="19" t="e">
        <f>#VALUE!</f>
        <v>#VALUE!</v>
      </c>
      <c r="F379" s="19" t="e">
        <f>#VALUE!</f>
        <v>#VALUE!</v>
      </c>
      <c r="G379" s="19" t="e">
        <f>#VALUE!</f>
        <v>#VALUE!</v>
      </c>
      <c r="H379" s="19" t="e">
        <f>#VALUE!</f>
        <v>#VALUE!</v>
      </c>
      <c r="I379" s="21" t="e">
        <f>#VALUE!</f>
        <v>#VALUE!</v>
      </c>
      <c r="J379" s="26" t="e">
        <f>#VALUE!</f>
        <v>#VALUE!</v>
      </c>
      <c r="K379" s="29" t="e">
        <f>#VALUE!</f>
        <v>#VALUE!</v>
      </c>
      <c r="L379" s="18" t="e">
        <f>#VALUE!</f>
        <v>#VALUE!</v>
      </c>
      <c r="M379" s="18" t="e">
        <f>#VALUE!</f>
        <v>#VALUE!</v>
      </c>
      <c r="N379" s="18" t="e">
        <f>#VALUE!</f>
        <v>#VALUE!</v>
      </c>
      <c r="O379" s="18" t="e">
        <f>#VALUE!</f>
        <v>#VALUE!</v>
      </c>
      <c r="P379" s="18" t="e">
        <f>#VALUE!</f>
        <v>#VALUE!</v>
      </c>
      <c r="Q379" s="18" t="e">
        <f>#VALUE!</f>
        <v>#VALUE!</v>
      </c>
      <c r="R379" s="18" t="e">
        <f>#VALUE!</f>
        <v>#VALUE!</v>
      </c>
      <c r="S379" s="18" t="e">
        <f>#VALUE!</f>
        <v>#VALUE!</v>
      </c>
      <c r="T379" s="19" t="e">
        <f>#VALUE!</f>
        <v>#VALUE!</v>
      </c>
      <c r="U379" s="19" t="e">
        <f>#VALUE!</f>
        <v>#VALUE!</v>
      </c>
      <c r="V379" s="19" t="e">
        <f>#VALUE!</f>
        <v>#VALUE!</v>
      </c>
      <c r="W379" s="18" t="e">
        <f>#VALUE!</f>
        <v>#VALUE!</v>
      </c>
      <c r="X379" s="19" t="e">
        <f>#VALUE!</f>
        <v>#VALUE!</v>
      </c>
      <c r="Y379" s="20" t="e">
        <f>#VALUE!</f>
        <v>#VALUE!</v>
      </c>
      <c r="Z379" s="19" t="e">
        <f>#VALUE!</f>
        <v>#VALUE!</v>
      </c>
      <c r="AA379" s="19" t="e">
        <f>#VALUE!</f>
        <v>#VALUE!</v>
      </c>
      <c r="AB379" s="16" t="e">
        <f>#VALUE!</f>
        <v>#VALUE!</v>
      </c>
      <c r="AC379" s="16" t="e">
        <f>#VALUE!</f>
        <v>#VALUE!</v>
      </c>
      <c r="AD379" s="17"/>
    </row>
    <row r="380" spans="1:30">
      <c r="A380" s="28">
        <v>280</v>
      </c>
      <c r="B380" s="26" t="e">
        <f>#VALUE!</f>
        <v>#VALUE!</v>
      </c>
      <c r="C380" s="19" t="e">
        <f>#VALUE!</f>
        <v>#VALUE!</v>
      </c>
      <c r="D380" s="19" t="e">
        <f>#VALUE!</f>
        <v>#VALUE!</v>
      </c>
      <c r="E380" s="19" t="e">
        <f>#VALUE!</f>
        <v>#VALUE!</v>
      </c>
      <c r="F380" s="19" t="e">
        <f>#VALUE!</f>
        <v>#VALUE!</v>
      </c>
      <c r="G380" s="19" t="e">
        <f>#VALUE!</f>
        <v>#VALUE!</v>
      </c>
      <c r="H380" s="19" t="e">
        <f>#VALUE!</f>
        <v>#VALUE!</v>
      </c>
      <c r="I380" s="21" t="e">
        <f>#VALUE!</f>
        <v>#VALUE!</v>
      </c>
      <c r="J380" s="26" t="e">
        <f>#VALUE!</f>
        <v>#VALUE!</v>
      </c>
      <c r="K380" s="29" t="e">
        <f>#VALUE!</f>
        <v>#VALUE!</v>
      </c>
      <c r="L380" s="18" t="e">
        <f>#VALUE!</f>
        <v>#VALUE!</v>
      </c>
      <c r="M380" s="18" t="e">
        <f>#VALUE!</f>
        <v>#VALUE!</v>
      </c>
      <c r="N380" s="18" t="e">
        <f>#VALUE!</f>
        <v>#VALUE!</v>
      </c>
      <c r="O380" s="18" t="e">
        <f>#VALUE!</f>
        <v>#VALUE!</v>
      </c>
      <c r="P380" s="18" t="e">
        <f>#VALUE!</f>
        <v>#VALUE!</v>
      </c>
      <c r="Q380" s="18" t="e">
        <f>#VALUE!</f>
        <v>#VALUE!</v>
      </c>
      <c r="R380" s="18" t="e">
        <f>#VALUE!</f>
        <v>#VALUE!</v>
      </c>
      <c r="S380" s="18" t="e">
        <f>#VALUE!</f>
        <v>#VALUE!</v>
      </c>
      <c r="T380" s="19" t="e">
        <f>#VALUE!</f>
        <v>#VALUE!</v>
      </c>
      <c r="U380" s="19" t="e">
        <f>#VALUE!</f>
        <v>#VALUE!</v>
      </c>
      <c r="V380" s="19" t="e">
        <f>#VALUE!</f>
        <v>#VALUE!</v>
      </c>
      <c r="W380" s="18" t="e">
        <f>#VALUE!</f>
        <v>#VALUE!</v>
      </c>
      <c r="X380" s="19" t="e">
        <f>#VALUE!</f>
        <v>#VALUE!</v>
      </c>
      <c r="Y380" s="20" t="e">
        <f>#VALUE!</f>
        <v>#VALUE!</v>
      </c>
      <c r="Z380" s="19" t="e">
        <f>#VALUE!</f>
        <v>#VALUE!</v>
      </c>
      <c r="AA380" s="19" t="e">
        <f>#VALUE!</f>
        <v>#VALUE!</v>
      </c>
      <c r="AB380" s="16" t="e">
        <f>#VALUE!</f>
        <v>#VALUE!</v>
      </c>
      <c r="AC380" s="16" t="e">
        <f>#VALUE!</f>
        <v>#VALUE!</v>
      </c>
      <c r="AD380" s="17"/>
    </row>
    <row r="381" spans="1:30">
      <c r="A381" s="28">
        <v>281</v>
      </c>
      <c r="B381" s="26" t="e">
        <f>#VALUE!</f>
        <v>#VALUE!</v>
      </c>
      <c r="C381" s="19" t="e">
        <f>#VALUE!</f>
        <v>#VALUE!</v>
      </c>
      <c r="D381" s="19" t="e">
        <f>#VALUE!</f>
        <v>#VALUE!</v>
      </c>
      <c r="E381" s="19" t="e">
        <f>#VALUE!</f>
        <v>#VALUE!</v>
      </c>
      <c r="F381" s="19" t="e">
        <f>#VALUE!</f>
        <v>#VALUE!</v>
      </c>
      <c r="G381" s="19" t="e">
        <f>#VALUE!</f>
        <v>#VALUE!</v>
      </c>
      <c r="H381" s="19" t="e">
        <f>#VALUE!</f>
        <v>#VALUE!</v>
      </c>
      <c r="I381" s="21" t="e">
        <f>#VALUE!</f>
        <v>#VALUE!</v>
      </c>
      <c r="J381" s="26" t="e">
        <f>#VALUE!</f>
        <v>#VALUE!</v>
      </c>
      <c r="K381" s="29" t="e">
        <f>#VALUE!</f>
        <v>#VALUE!</v>
      </c>
      <c r="L381" s="18" t="e">
        <f>#VALUE!</f>
        <v>#VALUE!</v>
      </c>
      <c r="M381" s="18" t="e">
        <f>#VALUE!</f>
        <v>#VALUE!</v>
      </c>
      <c r="N381" s="18" t="e">
        <f>#VALUE!</f>
        <v>#VALUE!</v>
      </c>
      <c r="O381" s="18" t="e">
        <f>#VALUE!</f>
        <v>#VALUE!</v>
      </c>
      <c r="P381" s="18" t="e">
        <f>#VALUE!</f>
        <v>#VALUE!</v>
      </c>
      <c r="Q381" s="18" t="e">
        <f>#VALUE!</f>
        <v>#VALUE!</v>
      </c>
      <c r="R381" s="18" t="e">
        <f>#VALUE!</f>
        <v>#VALUE!</v>
      </c>
      <c r="S381" s="18" t="e">
        <f>#VALUE!</f>
        <v>#VALUE!</v>
      </c>
      <c r="T381" s="19" t="e">
        <f>#VALUE!</f>
        <v>#VALUE!</v>
      </c>
      <c r="U381" s="19" t="e">
        <f>#VALUE!</f>
        <v>#VALUE!</v>
      </c>
      <c r="V381" s="19" t="e">
        <f>#VALUE!</f>
        <v>#VALUE!</v>
      </c>
      <c r="W381" s="18" t="e">
        <f>#VALUE!</f>
        <v>#VALUE!</v>
      </c>
      <c r="X381" s="19" t="e">
        <f>#VALUE!</f>
        <v>#VALUE!</v>
      </c>
      <c r="Y381" s="20" t="e">
        <f>#VALUE!</f>
        <v>#VALUE!</v>
      </c>
      <c r="Z381" s="19" t="e">
        <f>#VALUE!</f>
        <v>#VALUE!</v>
      </c>
      <c r="AA381" s="19" t="e">
        <f>#VALUE!</f>
        <v>#VALUE!</v>
      </c>
      <c r="AB381" s="16" t="e">
        <f>#VALUE!</f>
        <v>#VALUE!</v>
      </c>
      <c r="AC381" s="16" t="e">
        <f>#VALUE!</f>
        <v>#VALUE!</v>
      </c>
      <c r="AD381" s="17"/>
    </row>
    <row r="382" spans="1:30">
      <c r="A382" s="28">
        <v>282</v>
      </c>
      <c r="B382" s="26" t="e">
        <f>#VALUE!</f>
        <v>#VALUE!</v>
      </c>
      <c r="C382" s="19" t="e">
        <f>#VALUE!</f>
        <v>#VALUE!</v>
      </c>
      <c r="D382" s="19" t="e">
        <f>#VALUE!</f>
        <v>#VALUE!</v>
      </c>
      <c r="E382" s="19" t="e">
        <f>#VALUE!</f>
        <v>#VALUE!</v>
      </c>
      <c r="F382" s="19" t="e">
        <f>#VALUE!</f>
        <v>#VALUE!</v>
      </c>
      <c r="G382" s="19" t="e">
        <f>#VALUE!</f>
        <v>#VALUE!</v>
      </c>
      <c r="H382" s="19" t="e">
        <f>#VALUE!</f>
        <v>#VALUE!</v>
      </c>
      <c r="I382" s="21" t="e">
        <f>#VALUE!</f>
        <v>#VALUE!</v>
      </c>
      <c r="J382" s="26" t="e">
        <f>#VALUE!</f>
        <v>#VALUE!</v>
      </c>
      <c r="K382" s="29" t="e">
        <f>#VALUE!</f>
        <v>#VALUE!</v>
      </c>
      <c r="L382" s="18" t="e">
        <f>#VALUE!</f>
        <v>#VALUE!</v>
      </c>
      <c r="M382" s="18" t="e">
        <f>#VALUE!</f>
        <v>#VALUE!</v>
      </c>
      <c r="N382" s="18" t="e">
        <f>#VALUE!</f>
        <v>#VALUE!</v>
      </c>
      <c r="O382" s="18" t="e">
        <f>#VALUE!</f>
        <v>#VALUE!</v>
      </c>
      <c r="P382" s="18" t="e">
        <f>#VALUE!</f>
        <v>#VALUE!</v>
      </c>
      <c r="Q382" s="18" t="e">
        <f>#VALUE!</f>
        <v>#VALUE!</v>
      </c>
      <c r="R382" s="18" t="e">
        <f>#VALUE!</f>
        <v>#VALUE!</v>
      </c>
      <c r="S382" s="18" t="e">
        <f>#VALUE!</f>
        <v>#VALUE!</v>
      </c>
      <c r="T382" s="19" t="e">
        <f>#VALUE!</f>
        <v>#VALUE!</v>
      </c>
      <c r="U382" s="19" t="e">
        <f>#VALUE!</f>
        <v>#VALUE!</v>
      </c>
      <c r="V382" s="19" t="e">
        <f>#VALUE!</f>
        <v>#VALUE!</v>
      </c>
      <c r="W382" s="18" t="e">
        <f>#VALUE!</f>
        <v>#VALUE!</v>
      </c>
      <c r="X382" s="19" t="e">
        <f>#VALUE!</f>
        <v>#VALUE!</v>
      </c>
      <c r="Y382" s="20" t="e">
        <f>#VALUE!</f>
        <v>#VALUE!</v>
      </c>
      <c r="Z382" s="19" t="e">
        <f>#VALUE!</f>
        <v>#VALUE!</v>
      </c>
      <c r="AA382" s="19" t="e">
        <f>#VALUE!</f>
        <v>#VALUE!</v>
      </c>
      <c r="AB382" s="16" t="e">
        <f>#VALUE!</f>
        <v>#VALUE!</v>
      </c>
      <c r="AC382" s="16" t="e">
        <f>#VALUE!</f>
        <v>#VALUE!</v>
      </c>
      <c r="AD382" s="17"/>
    </row>
    <row r="383" spans="1:30">
      <c r="A383" s="28">
        <v>283</v>
      </c>
      <c r="B383" s="26" t="e">
        <f>#VALUE!</f>
        <v>#VALUE!</v>
      </c>
      <c r="C383" s="19" t="e">
        <f>#VALUE!</f>
        <v>#VALUE!</v>
      </c>
      <c r="D383" s="19" t="e">
        <f>#VALUE!</f>
        <v>#VALUE!</v>
      </c>
      <c r="E383" s="19" t="e">
        <f>#VALUE!</f>
        <v>#VALUE!</v>
      </c>
      <c r="F383" s="19" t="e">
        <f>#VALUE!</f>
        <v>#VALUE!</v>
      </c>
      <c r="G383" s="19" t="e">
        <f>#VALUE!</f>
        <v>#VALUE!</v>
      </c>
      <c r="H383" s="19" t="e">
        <f>#VALUE!</f>
        <v>#VALUE!</v>
      </c>
      <c r="I383" s="21" t="e">
        <f>#VALUE!</f>
        <v>#VALUE!</v>
      </c>
      <c r="J383" s="26" t="e">
        <f>#VALUE!</f>
        <v>#VALUE!</v>
      </c>
      <c r="K383" s="29" t="e">
        <f>#VALUE!</f>
        <v>#VALUE!</v>
      </c>
      <c r="L383" s="18" t="e">
        <f>#VALUE!</f>
        <v>#VALUE!</v>
      </c>
      <c r="M383" s="18" t="e">
        <f>#VALUE!</f>
        <v>#VALUE!</v>
      </c>
      <c r="N383" s="18" t="e">
        <f>#VALUE!</f>
        <v>#VALUE!</v>
      </c>
      <c r="O383" s="18" t="e">
        <f>#VALUE!</f>
        <v>#VALUE!</v>
      </c>
      <c r="P383" s="18" t="e">
        <f>#VALUE!</f>
        <v>#VALUE!</v>
      </c>
      <c r="Q383" s="18" t="e">
        <f>#VALUE!</f>
        <v>#VALUE!</v>
      </c>
      <c r="R383" s="18" t="e">
        <f>#VALUE!</f>
        <v>#VALUE!</v>
      </c>
      <c r="S383" s="18" t="e">
        <f>#VALUE!</f>
        <v>#VALUE!</v>
      </c>
      <c r="T383" s="19" t="e">
        <f>#VALUE!</f>
        <v>#VALUE!</v>
      </c>
      <c r="U383" s="19" t="e">
        <f>#VALUE!</f>
        <v>#VALUE!</v>
      </c>
      <c r="V383" s="19" t="e">
        <f>#VALUE!</f>
        <v>#VALUE!</v>
      </c>
      <c r="W383" s="18" t="e">
        <f>#VALUE!</f>
        <v>#VALUE!</v>
      </c>
      <c r="X383" s="19" t="e">
        <f>#VALUE!</f>
        <v>#VALUE!</v>
      </c>
      <c r="Y383" s="20" t="e">
        <f>#VALUE!</f>
        <v>#VALUE!</v>
      </c>
      <c r="Z383" s="19" t="e">
        <f>#VALUE!</f>
        <v>#VALUE!</v>
      </c>
      <c r="AA383" s="19" t="e">
        <f>#VALUE!</f>
        <v>#VALUE!</v>
      </c>
      <c r="AB383" s="16" t="e">
        <f>#VALUE!</f>
        <v>#VALUE!</v>
      </c>
      <c r="AC383" s="16" t="e">
        <f>#VALUE!</f>
        <v>#VALUE!</v>
      </c>
      <c r="AD383" s="17"/>
    </row>
    <row r="384" spans="1:30">
      <c r="A384" s="28">
        <v>284</v>
      </c>
      <c r="B384" s="26" t="e">
        <f>#VALUE!</f>
        <v>#VALUE!</v>
      </c>
      <c r="C384" s="19" t="e">
        <f>#VALUE!</f>
        <v>#VALUE!</v>
      </c>
      <c r="D384" s="19" t="e">
        <f>#VALUE!</f>
        <v>#VALUE!</v>
      </c>
      <c r="E384" s="19" t="e">
        <f>#VALUE!</f>
        <v>#VALUE!</v>
      </c>
      <c r="F384" s="19" t="e">
        <f>#VALUE!</f>
        <v>#VALUE!</v>
      </c>
      <c r="G384" s="19" t="e">
        <f>#VALUE!</f>
        <v>#VALUE!</v>
      </c>
      <c r="H384" s="19" t="e">
        <f>#VALUE!</f>
        <v>#VALUE!</v>
      </c>
      <c r="I384" s="21" t="e">
        <f>#VALUE!</f>
        <v>#VALUE!</v>
      </c>
      <c r="J384" s="26" t="e">
        <f>#VALUE!</f>
        <v>#VALUE!</v>
      </c>
      <c r="K384" s="29" t="e">
        <f>#VALUE!</f>
        <v>#VALUE!</v>
      </c>
      <c r="L384" s="18" t="e">
        <f>#VALUE!</f>
        <v>#VALUE!</v>
      </c>
      <c r="M384" s="18" t="e">
        <f>#VALUE!</f>
        <v>#VALUE!</v>
      </c>
      <c r="N384" s="18" t="e">
        <f>#VALUE!</f>
        <v>#VALUE!</v>
      </c>
      <c r="O384" s="18" t="e">
        <f>#VALUE!</f>
        <v>#VALUE!</v>
      </c>
      <c r="P384" s="18" t="e">
        <f>#VALUE!</f>
        <v>#VALUE!</v>
      </c>
      <c r="Q384" s="18" t="e">
        <f>#VALUE!</f>
        <v>#VALUE!</v>
      </c>
      <c r="R384" s="18" t="e">
        <f>#VALUE!</f>
        <v>#VALUE!</v>
      </c>
      <c r="S384" s="18" t="e">
        <f>#VALUE!</f>
        <v>#VALUE!</v>
      </c>
      <c r="T384" s="19" t="e">
        <f>#VALUE!</f>
        <v>#VALUE!</v>
      </c>
      <c r="U384" s="19" t="e">
        <f>#VALUE!</f>
        <v>#VALUE!</v>
      </c>
      <c r="V384" s="19" t="e">
        <f>#VALUE!</f>
        <v>#VALUE!</v>
      </c>
      <c r="W384" s="18" t="e">
        <f>#VALUE!</f>
        <v>#VALUE!</v>
      </c>
      <c r="X384" s="19" t="e">
        <f>#VALUE!</f>
        <v>#VALUE!</v>
      </c>
      <c r="Y384" s="20" t="e">
        <f>#VALUE!</f>
        <v>#VALUE!</v>
      </c>
      <c r="Z384" s="19" t="e">
        <f>#VALUE!</f>
        <v>#VALUE!</v>
      </c>
      <c r="AA384" s="19" t="e">
        <f>#VALUE!</f>
        <v>#VALUE!</v>
      </c>
      <c r="AB384" s="16" t="e">
        <f>#VALUE!</f>
        <v>#VALUE!</v>
      </c>
      <c r="AC384" s="16" t="e">
        <f>#VALUE!</f>
        <v>#VALUE!</v>
      </c>
      <c r="AD384" s="17"/>
    </row>
    <row r="385" spans="1:30">
      <c r="A385" s="28">
        <v>285</v>
      </c>
      <c r="B385" s="26" t="e">
        <f>#VALUE!</f>
        <v>#VALUE!</v>
      </c>
      <c r="C385" s="19" t="e">
        <f>#VALUE!</f>
        <v>#VALUE!</v>
      </c>
      <c r="D385" s="19" t="e">
        <f>#VALUE!</f>
        <v>#VALUE!</v>
      </c>
      <c r="E385" s="19" t="e">
        <f>#VALUE!</f>
        <v>#VALUE!</v>
      </c>
      <c r="F385" s="19" t="e">
        <f>#VALUE!</f>
        <v>#VALUE!</v>
      </c>
      <c r="G385" s="19" t="e">
        <f>#VALUE!</f>
        <v>#VALUE!</v>
      </c>
      <c r="H385" s="19" t="e">
        <f>#VALUE!</f>
        <v>#VALUE!</v>
      </c>
      <c r="I385" s="21" t="e">
        <f>#VALUE!</f>
        <v>#VALUE!</v>
      </c>
      <c r="J385" s="26" t="e">
        <f>#VALUE!</f>
        <v>#VALUE!</v>
      </c>
      <c r="K385" s="29" t="e">
        <f>#VALUE!</f>
        <v>#VALUE!</v>
      </c>
      <c r="L385" s="18" t="e">
        <f>#VALUE!</f>
        <v>#VALUE!</v>
      </c>
      <c r="M385" s="18" t="e">
        <f>#VALUE!</f>
        <v>#VALUE!</v>
      </c>
      <c r="N385" s="18" t="e">
        <f>#VALUE!</f>
        <v>#VALUE!</v>
      </c>
      <c r="O385" s="18" t="e">
        <f>#VALUE!</f>
        <v>#VALUE!</v>
      </c>
      <c r="P385" s="18" t="e">
        <f>#VALUE!</f>
        <v>#VALUE!</v>
      </c>
      <c r="Q385" s="18" t="e">
        <f>#VALUE!</f>
        <v>#VALUE!</v>
      </c>
      <c r="R385" s="18" t="e">
        <f>#VALUE!</f>
        <v>#VALUE!</v>
      </c>
      <c r="S385" s="18" t="e">
        <f>#VALUE!</f>
        <v>#VALUE!</v>
      </c>
      <c r="T385" s="19" t="e">
        <f>#VALUE!</f>
        <v>#VALUE!</v>
      </c>
      <c r="U385" s="19" t="e">
        <f>#VALUE!</f>
        <v>#VALUE!</v>
      </c>
      <c r="V385" s="19" t="e">
        <f>#VALUE!</f>
        <v>#VALUE!</v>
      </c>
      <c r="W385" s="18" t="e">
        <f>#VALUE!</f>
        <v>#VALUE!</v>
      </c>
      <c r="X385" s="19" t="e">
        <f>#VALUE!</f>
        <v>#VALUE!</v>
      </c>
      <c r="Y385" s="20" t="e">
        <f>#VALUE!</f>
        <v>#VALUE!</v>
      </c>
      <c r="Z385" s="19" t="e">
        <f>#VALUE!</f>
        <v>#VALUE!</v>
      </c>
      <c r="AA385" s="19" t="e">
        <f>#VALUE!</f>
        <v>#VALUE!</v>
      </c>
      <c r="AB385" s="16" t="e">
        <f>#VALUE!</f>
        <v>#VALUE!</v>
      </c>
      <c r="AC385" s="16" t="e">
        <f>#VALUE!</f>
        <v>#VALUE!</v>
      </c>
      <c r="AD385" s="17"/>
    </row>
    <row r="386" spans="1:30">
      <c r="A386" s="28">
        <v>286</v>
      </c>
      <c r="B386" s="26" t="e">
        <f>#VALUE!</f>
        <v>#VALUE!</v>
      </c>
      <c r="C386" s="19" t="e">
        <f>#VALUE!</f>
        <v>#VALUE!</v>
      </c>
      <c r="D386" s="19" t="e">
        <f>#VALUE!</f>
        <v>#VALUE!</v>
      </c>
      <c r="E386" s="19" t="e">
        <f>#VALUE!</f>
        <v>#VALUE!</v>
      </c>
      <c r="F386" s="19" t="e">
        <f>#VALUE!</f>
        <v>#VALUE!</v>
      </c>
      <c r="G386" s="19" t="e">
        <f>#VALUE!</f>
        <v>#VALUE!</v>
      </c>
      <c r="H386" s="19" t="e">
        <f>#VALUE!</f>
        <v>#VALUE!</v>
      </c>
      <c r="I386" s="21" t="e">
        <f>#VALUE!</f>
        <v>#VALUE!</v>
      </c>
      <c r="J386" s="26" t="e">
        <f>#VALUE!</f>
        <v>#VALUE!</v>
      </c>
      <c r="K386" s="29" t="e">
        <f>#VALUE!</f>
        <v>#VALUE!</v>
      </c>
      <c r="L386" s="18" t="e">
        <f>#VALUE!</f>
        <v>#VALUE!</v>
      </c>
      <c r="M386" s="18" t="e">
        <f>#VALUE!</f>
        <v>#VALUE!</v>
      </c>
      <c r="N386" s="18" t="e">
        <f>#VALUE!</f>
        <v>#VALUE!</v>
      </c>
      <c r="O386" s="18" t="e">
        <f>#VALUE!</f>
        <v>#VALUE!</v>
      </c>
      <c r="P386" s="18" t="e">
        <f>#VALUE!</f>
        <v>#VALUE!</v>
      </c>
      <c r="Q386" s="18" t="e">
        <f>#VALUE!</f>
        <v>#VALUE!</v>
      </c>
      <c r="R386" s="18" t="e">
        <f>#VALUE!</f>
        <v>#VALUE!</v>
      </c>
      <c r="S386" s="18" t="e">
        <f>#VALUE!</f>
        <v>#VALUE!</v>
      </c>
      <c r="T386" s="19" t="e">
        <f>#VALUE!</f>
        <v>#VALUE!</v>
      </c>
      <c r="U386" s="19" t="e">
        <f>#VALUE!</f>
        <v>#VALUE!</v>
      </c>
      <c r="V386" s="19" t="e">
        <f>#VALUE!</f>
        <v>#VALUE!</v>
      </c>
      <c r="W386" s="18" t="e">
        <f>#VALUE!</f>
        <v>#VALUE!</v>
      </c>
      <c r="X386" s="19" t="e">
        <f>#VALUE!</f>
        <v>#VALUE!</v>
      </c>
      <c r="Y386" s="20" t="e">
        <f>#VALUE!</f>
        <v>#VALUE!</v>
      </c>
      <c r="Z386" s="19" t="e">
        <f>#VALUE!</f>
        <v>#VALUE!</v>
      </c>
      <c r="AA386" s="19" t="e">
        <f>#VALUE!</f>
        <v>#VALUE!</v>
      </c>
      <c r="AB386" s="16" t="e">
        <f>#VALUE!</f>
        <v>#VALUE!</v>
      </c>
      <c r="AC386" s="16" t="e">
        <f>#VALUE!</f>
        <v>#VALUE!</v>
      </c>
      <c r="AD386" s="17"/>
    </row>
    <row r="387" spans="1:30">
      <c r="A387" s="28">
        <v>287</v>
      </c>
      <c r="B387" s="26" t="e">
        <f>#VALUE!</f>
        <v>#VALUE!</v>
      </c>
      <c r="C387" s="19" t="e">
        <f>#VALUE!</f>
        <v>#VALUE!</v>
      </c>
      <c r="D387" s="19" t="e">
        <f>#VALUE!</f>
        <v>#VALUE!</v>
      </c>
      <c r="E387" s="19" t="e">
        <f>#VALUE!</f>
        <v>#VALUE!</v>
      </c>
      <c r="F387" s="19" t="e">
        <f>#VALUE!</f>
        <v>#VALUE!</v>
      </c>
      <c r="G387" s="19" t="e">
        <f>#VALUE!</f>
        <v>#VALUE!</v>
      </c>
      <c r="H387" s="19" t="e">
        <f>#VALUE!</f>
        <v>#VALUE!</v>
      </c>
      <c r="I387" s="21" t="e">
        <f>#VALUE!</f>
        <v>#VALUE!</v>
      </c>
      <c r="J387" s="26" t="e">
        <f>#VALUE!</f>
        <v>#VALUE!</v>
      </c>
      <c r="K387" s="29" t="e">
        <f>#VALUE!</f>
        <v>#VALUE!</v>
      </c>
      <c r="L387" s="18" t="e">
        <f>#VALUE!</f>
        <v>#VALUE!</v>
      </c>
      <c r="M387" s="18" t="e">
        <f>#VALUE!</f>
        <v>#VALUE!</v>
      </c>
      <c r="N387" s="18" t="e">
        <f>#VALUE!</f>
        <v>#VALUE!</v>
      </c>
      <c r="O387" s="18" t="e">
        <f>#VALUE!</f>
        <v>#VALUE!</v>
      </c>
      <c r="P387" s="18" t="e">
        <f>#VALUE!</f>
        <v>#VALUE!</v>
      </c>
      <c r="Q387" s="18" t="e">
        <f>#VALUE!</f>
        <v>#VALUE!</v>
      </c>
      <c r="R387" s="18" t="e">
        <f>#VALUE!</f>
        <v>#VALUE!</v>
      </c>
      <c r="S387" s="18" t="e">
        <f>#VALUE!</f>
        <v>#VALUE!</v>
      </c>
      <c r="T387" s="19" t="e">
        <f>#VALUE!</f>
        <v>#VALUE!</v>
      </c>
      <c r="U387" s="19" t="e">
        <f>#VALUE!</f>
        <v>#VALUE!</v>
      </c>
      <c r="V387" s="19" t="e">
        <f>#VALUE!</f>
        <v>#VALUE!</v>
      </c>
      <c r="W387" s="18" t="e">
        <f>#VALUE!</f>
        <v>#VALUE!</v>
      </c>
      <c r="X387" s="19" t="e">
        <f>#VALUE!</f>
        <v>#VALUE!</v>
      </c>
      <c r="Y387" s="20" t="e">
        <f>#VALUE!</f>
        <v>#VALUE!</v>
      </c>
      <c r="Z387" s="19" t="e">
        <f>#VALUE!</f>
        <v>#VALUE!</v>
      </c>
      <c r="AA387" s="19" t="e">
        <f>#VALUE!</f>
        <v>#VALUE!</v>
      </c>
      <c r="AB387" s="16" t="e">
        <f>#VALUE!</f>
        <v>#VALUE!</v>
      </c>
      <c r="AC387" s="16" t="e">
        <f>#VALUE!</f>
        <v>#VALUE!</v>
      </c>
      <c r="AD387" s="17"/>
    </row>
    <row r="388" spans="1:30">
      <c r="A388" s="28">
        <v>288</v>
      </c>
      <c r="B388" s="26" t="e">
        <f>#VALUE!</f>
        <v>#VALUE!</v>
      </c>
      <c r="C388" s="19" t="e">
        <f>#VALUE!</f>
        <v>#VALUE!</v>
      </c>
      <c r="D388" s="19" t="e">
        <f>#VALUE!</f>
        <v>#VALUE!</v>
      </c>
      <c r="E388" s="19" t="e">
        <f>#VALUE!</f>
        <v>#VALUE!</v>
      </c>
      <c r="F388" s="19" t="e">
        <f>#VALUE!</f>
        <v>#VALUE!</v>
      </c>
      <c r="G388" s="19" t="e">
        <f>#VALUE!</f>
        <v>#VALUE!</v>
      </c>
      <c r="H388" s="19" t="e">
        <f>#VALUE!</f>
        <v>#VALUE!</v>
      </c>
      <c r="I388" s="21" t="e">
        <f>#VALUE!</f>
        <v>#VALUE!</v>
      </c>
      <c r="J388" s="26" t="e">
        <f>#VALUE!</f>
        <v>#VALUE!</v>
      </c>
      <c r="K388" s="29" t="e">
        <f>#VALUE!</f>
        <v>#VALUE!</v>
      </c>
      <c r="L388" s="18" t="e">
        <f>#VALUE!</f>
        <v>#VALUE!</v>
      </c>
      <c r="M388" s="18" t="e">
        <f>#VALUE!</f>
        <v>#VALUE!</v>
      </c>
      <c r="N388" s="18" t="e">
        <f>#VALUE!</f>
        <v>#VALUE!</v>
      </c>
      <c r="O388" s="18" t="e">
        <f>#VALUE!</f>
        <v>#VALUE!</v>
      </c>
      <c r="P388" s="18" t="e">
        <f>#VALUE!</f>
        <v>#VALUE!</v>
      </c>
      <c r="Q388" s="18" t="e">
        <f>#VALUE!</f>
        <v>#VALUE!</v>
      </c>
      <c r="R388" s="18" t="e">
        <f>#VALUE!</f>
        <v>#VALUE!</v>
      </c>
      <c r="S388" s="18" t="e">
        <f>#VALUE!</f>
        <v>#VALUE!</v>
      </c>
      <c r="T388" s="19" t="e">
        <f>#VALUE!</f>
        <v>#VALUE!</v>
      </c>
      <c r="U388" s="19" t="e">
        <f>#VALUE!</f>
        <v>#VALUE!</v>
      </c>
      <c r="V388" s="19" t="e">
        <f>#VALUE!</f>
        <v>#VALUE!</v>
      </c>
      <c r="W388" s="18" t="e">
        <f>#VALUE!</f>
        <v>#VALUE!</v>
      </c>
      <c r="X388" s="19" t="e">
        <f>#VALUE!</f>
        <v>#VALUE!</v>
      </c>
      <c r="Y388" s="20" t="e">
        <f>#VALUE!</f>
        <v>#VALUE!</v>
      </c>
      <c r="Z388" s="19" t="e">
        <f>#VALUE!</f>
        <v>#VALUE!</v>
      </c>
      <c r="AA388" s="19" t="e">
        <f>#VALUE!</f>
        <v>#VALUE!</v>
      </c>
      <c r="AB388" s="16" t="e">
        <f>#VALUE!</f>
        <v>#VALUE!</v>
      </c>
      <c r="AC388" s="16" t="e">
        <f>#VALUE!</f>
        <v>#VALUE!</v>
      </c>
      <c r="AD388" s="17"/>
    </row>
    <row r="389" spans="1:30">
      <c r="A389" s="28">
        <v>289</v>
      </c>
      <c r="B389" s="26" t="e">
        <f>#VALUE!</f>
        <v>#VALUE!</v>
      </c>
      <c r="C389" s="19" t="e">
        <f>#VALUE!</f>
        <v>#VALUE!</v>
      </c>
      <c r="D389" s="19" t="e">
        <f>#VALUE!</f>
        <v>#VALUE!</v>
      </c>
      <c r="E389" s="19" t="e">
        <f>#VALUE!</f>
        <v>#VALUE!</v>
      </c>
      <c r="F389" s="19" t="e">
        <f>#VALUE!</f>
        <v>#VALUE!</v>
      </c>
      <c r="G389" s="19" t="e">
        <f>#VALUE!</f>
        <v>#VALUE!</v>
      </c>
      <c r="H389" s="19" t="e">
        <f>#VALUE!</f>
        <v>#VALUE!</v>
      </c>
      <c r="I389" s="21" t="e">
        <f>#VALUE!</f>
        <v>#VALUE!</v>
      </c>
      <c r="J389" s="26" t="e">
        <f>#VALUE!</f>
        <v>#VALUE!</v>
      </c>
      <c r="K389" s="29" t="e">
        <f>#VALUE!</f>
        <v>#VALUE!</v>
      </c>
      <c r="L389" s="18" t="e">
        <f>#VALUE!</f>
        <v>#VALUE!</v>
      </c>
      <c r="M389" s="18" t="e">
        <f>#VALUE!</f>
        <v>#VALUE!</v>
      </c>
      <c r="N389" s="18" t="e">
        <f>#VALUE!</f>
        <v>#VALUE!</v>
      </c>
      <c r="O389" s="18" t="e">
        <f>#VALUE!</f>
        <v>#VALUE!</v>
      </c>
      <c r="P389" s="18" t="e">
        <f>#VALUE!</f>
        <v>#VALUE!</v>
      </c>
      <c r="Q389" s="18" t="e">
        <f>#VALUE!</f>
        <v>#VALUE!</v>
      </c>
      <c r="R389" s="18" t="e">
        <f>#VALUE!</f>
        <v>#VALUE!</v>
      </c>
      <c r="S389" s="18" t="e">
        <f>#VALUE!</f>
        <v>#VALUE!</v>
      </c>
      <c r="T389" s="19" t="e">
        <f>#VALUE!</f>
        <v>#VALUE!</v>
      </c>
      <c r="U389" s="19" t="e">
        <f>#VALUE!</f>
        <v>#VALUE!</v>
      </c>
      <c r="V389" s="19" t="e">
        <f>#VALUE!</f>
        <v>#VALUE!</v>
      </c>
      <c r="W389" s="18" t="e">
        <f>#VALUE!</f>
        <v>#VALUE!</v>
      </c>
      <c r="X389" s="19" t="e">
        <f>#VALUE!</f>
        <v>#VALUE!</v>
      </c>
      <c r="Y389" s="20" t="e">
        <f>#VALUE!</f>
        <v>#VALUE!</v>
      </c>
      <c r="Z389" s="19" t="e">
        <f>#VALUE!</f>
        <v>#VALUE!</v>
      </c>
      <c r="AA389" s="19" t="e">
        <f>#VALUE!</f>
        <v>#VALUE!</v>
      </c>
      <c r="AB389" s="16" t="e">
        <f>#VALUE!</f>
        <v>#VALUE!</v>
      </c>
      <c r="AC389" s="16" t="e">
        <f>#VALUE!</f>
        <v>#VALUE!</v>
      </c>
      <c r="AD389" s="17"/>
    </row>
    <row r="390" spans="1:30">
      <c r="A390" s="28">
        <v>290</v>
      </c>
      <c r="B390" s="26" t="e">
        <f>#VALUE!</f>
        <v>#VALUE!</v>
      </c>
      <c r="C390" s="19" t="e">
        <f>#VALUE!</f>
        <v>#VALUE!</v>
      </c>
      <c r="D390" s="19" t="e">
        <f>#VALUE!</f>
        <v>#VALUE!</v>
      </c>
      <c r="E390" s="19" t="e">
        <f>#VALUE!</f>
        <v>#VALUE!</v>
      </c>
      <c r="F390" s="19" t="e">
        <f>#VALUE!</f>
        <v>#VALUE!</v>
      </c>
      <c r="G390" s="19" t="e">
        <f>#VALUE!</f>
        <v>#VALUE!</v>
      </c>
      <c r="H390" s="19" t="e">
        <f>#VALUE!</f>
        <v>#VALUE!</v>
      </c>
      <c r="I390" s="21" t="e">
        <f>#VALUE!</f>
        <v>#VALUE!</v>
      </c>
      <c r="J390" s="26" t="e">
        <f>#VALUE!</f>
        <v>#VALUE!</v>
      </c>
      <c r="K390" s="29" t="e">
        <f>#VALUE!</f>
        <v>#VALUE!</v>
      </c>
      <c r="L390" s="18" t="e">
        <f>#VALUE!</f>
        <v>#VALUE!</v>
      </c>
      <c r="M390" s="18" t="e">
        <f>#VALUE!</f>
        <v>#VALUE!</v>
      </c>
      <c r="N390" s="18" t="e">
        <f>#VALUE!</f>
        <v>#VALUE!</v>
      </c>
      <c r="O390" s="18" t="e">
        <f>#VALUE!</f>
        <v>#VALUE!</v>
      </c>
      <c r="P390" s="18" t="e">
        <f>#VALUE!</f>
        <v>#VALUE!</v>
      </c>
      <c r="Q390" s="18" t="e">
        <f>#VALUE!</f>
        <v>#VALUE!</v>
      </c>
      <c r="R390" s="18" t="e">
        <f>#VALUE!</f>
        <v>#VALUE!</v>
      </c>
      <c r="S390" s="18" t="e">
        <f>#VALUE!</f>
        <v>#VALUE!</v>
      </c>
      <c r="T390" s="19" t="e">
        <f>#VALUE!</f>
        <v>#VALUE!</v>
      </c>
      <c r="U390" s="19" t="e">
        <f>#VALUE!</f>
        <v>#VALUE!</v>
      </c>
      <c r="V390" s="19" t="e">
        <f>#VALUE!</f>
        <v>#VALUE!</v>
      </c>
      <c r="W390" s="18" t="e">
        <f>#VALUE!</f>
        <v>#VALUE!</v>
      </c>
      <c r="X390" s="19" t="e">
        <f>#VALUE!</f>
        <v>#VALUE!</v>
      </c>
      <c r="Y390" s="20" t="e">
        <f>#VALUE!</f>
        <v>#VALUE!</v>
      </c>
      <c r="Z390" s="19" t="e">
        <f>#VALUE!</f>
        <v>#VALUE!</v>
      </c>
      <c r="AA390" s="19" t="e">
        <f>#VALUE!</f>
        <v>#VALUE!</v>
      </c>
      <c r="AB390" s="16" t="e">
        <f>#VALUE!</f>
        <v>#VALUE!</v>
      </c>
      <c r="AC390" s="16" t="e">
        <f>#VALUE!</f>
        <v>#VALUE!</v>
      </c>
      <c r="AD390" s="17"/>
    </row>
    <row r="391" spans="1:30">
      <c r="A391" s="28">
        <v>291</v>
      </c>
      <c r="B391" s="26" t="e">
        <f>#VALUE!</f>
        <v>#VALUE!</v>
      </c>
      <c r="C391" s="19" t="e">
        <f>#VALUE!</f>
        <v>#VALUE!</v>
      </c>
      <c r="D391" s="19" t="e">
        <f>#VALUE!</f>
        <v>#VALUE!</v>
      </c>
      <c r="E391" s="19" t="e">
        <f>#VALUE!</f>
        <v>#VALUE!</v>
      </c>
      <c r="F391" s="19" t="e">
        <f>#VALUE!</f>
        <v>#VALUE!</v>
      </c>
      <c r="G391" s="19" t="e">
        <f>#VALUE!</f>
        <v>#VALUE!</v>
      </c>
      <c r="H391" s="19" t="e">
        <f>#VALUE!</f>
        <v>#VALUE!</v>
      </c>
      <c r="I391" s="21" t="e">
        <f>#VALUE!</f>
        <v>#VALUE!</v>
      </c>
      <c r="J391" s="26" t="e">
        <f>#VALUE!</f>
        <v>#VALUE!</v>
      </c>
      <c r="K391" s="29" t="e">
        <f>#VALUE!</f>
        <v>#VALUE!</v>
      </c>
      <c r="L391" s="18" t="e">
        <f>#VALUE!</f>
        <v>#VALUE!</v>
      </c>
      <c r="M391" s="18" t="e">
        <f>#VALUE!</f>
        <v>#VALUE!</v>
      </c>
      <c r="N391" s="18" t="e">
        <f>#VALUE!</f>
        <v>#VALUE!</v>
      </c>
      <c r="O391" s="18" t="e">
        <f>#VALUE!</f>
        <v>#VALUE!</v>
      </c>
      <c r="P391" s="18" t="e">
        <f>#VALUE!</f>
        <v>#VALUE!</v>
      </c>
      <c r="Q391" s="18" t="e">
        <f>#VALUE!</f>
        <v>#VALUE!</v>
      </c>
      <c r="R391" s="18" t="e">
        <f>#VALUE!</f>
        <v>#VALUE!</v>
      </c>
      <c r="S391" s="18" t="e">
        <f>#VALUE!</f>
        <v>#VALUE!</v>
      </c>
      <c r="T391" s="19" t="e">
        <f>#VALUE!</f>
        <v>#VALUE!</v>
      </c>
      <c r="U391" s="19" t="e">
        <f>#VALUE!</f>
        <v>#VALUE!</v>
      </c>
      <c r="V391" s="19" t="e">
        <f>#VALUE!</f>
        <v>#VALUE!</v>
      </c>
      <c r="W391" s="18" t="e">
        <f>#VALUE!</f>
        <v>#VALUE!</v>
      </c>
      <c r="X391" s="19" t="e">
        <f>#VALUE!</f>
        <v>#VALUE!</v>
      </c>
      <c r="Y391" s="20" t="e">
        <f>#VALUE!</f>
        <v>#VALUE!</v>
      </c>
      <c r="Z391" s="19" t="e">
        <f>#VALUE!</f>
        <v>#VALUE!</v>
      </c>
      <c r="AA391" s="19" t="e">
        <f>#VALUE!</f>
        <v>#VALUE!</v>
      </c>
      <c r="AB391" s="16" t="e">
        <f>#VALUE!</f>
        <v>#VALUE!</v>
      </c>
      <c r="AC391" s="16" t="e">
        <f>#VALUE!</f>
        <v>#VALUE!</v>
      </c>
      <c r="AD391" s="17"/>
    </row>
    <row r="392" spans="1:30">
      <c r="A392" s="28">
        <v>292</v>
      </c>
      <c r="B392" s="26" t="e">
        <f>#VALUE!</f>
        <v>#VALUE!</v>
      </c>
      <c r="C392" s="19" t="e">
        <f>#VALUE!</f>
        <v>#VALUE!</v>
      </c>
      <c r="D392" s="19" t="e">
        <f>#VALUE!</f>
        <v>#VALUE!</v>
      </c>
      <c r="E392" s="19" t="e">
        <f>#VALUE!</f>
        <v>#VALUE!</v>
      </c>
      <c r="F392" s="19" t="e">
        <f>#VALUE!</f>
        <v>#VALUE!</v>
      </c>
      <c r="G392" s="19" t="e">
        <f>#VALUE!</f>
        <v>#VALUE!</v>
      </c>
      <c r="H392" s="19" t="e">
        <f>#VALUE!</f>
        <v>#VALUE!</v>
      </c>
      <c r="I392" s="21" t="e">
        <f>#VALUE!</f>
        <v>#VALUE!</v>
      </c>
      <c r="J392" s="26" t="e">
        <f>#VALUE!</f>
        <v>#VALUE!</v>
      </c>
      <c r="K392" s="29" t="e">
        <f>#VALUE!</f>
        <v>#VALUE!</v>
      </c>
      <c r="L392" s="18" t="e">
        <f>#VALUE!</f>
        <v>#VALUE!</v>
      </c>
      <c r="M392" s="18" t="e">
        <f>#VALUE!</f>
        <v>#VALUE!</v>
      </c>
      <c r="N392" s="18" t="e">
        <f>#VALUE!</f>
        <v>#VALUE!</v>
      </c>
      <c r="O392" s="18" t="e">
        <f>#VALUE!</f>
        <v>#VALUE!</v>
      </c>
      <c r="P392" s="18" t="e">
        <f>#VALUE!</f>
        <v>#VALUE!</v>
      </c>
      <c r="Q392" s="18" t="e">
        <f>#VALUE!</f>
        <v>#VALUE!</v>
      </c>
      <c r="R392" s="18" t="e">
        <f>#VALUE!</f>
        <v>#VALUE!</v>
      </c>
      <c r="S392" s="18" t="e">
        <f>#VALUE!</f>
        <v>#VALUE!</v>
      </c>
      <c r="T392" s="19" t="e">
        <f>#VALUE!</f>
        <v>#VALUE!</v>
      </c>
      <c r="U392" s="19" t="e">
        <f>#VALUE!</f>
        <v>#VALUE!</v>
      </c>
      <c r="V392" s="19" t="e">
        <f>#VALUE!</f>
        <v>#VALUE!</v>
      </c>
      <c r="W392" s="18" t="e">
        <f>#VALUE!</f>
        <v>#VALUE!</v>
      </c>
      <c r="X392" s="19" t="e">
        <f>#VALUE!</f>
        <v>#VALUE!</v>
      </c>
      <c r="Y392" s="20" t="e">
        <f>#VALUE!</f>
        <v>#VALUE!</v>
      </c>
      <c r="Z392" s="19" t="e">
        <f>#VALUE!</f>
        <v>#VALUE!</v>
      </c>
      <c r="AA392" s="19" t="e">
        <f>#VALUE!</f>
        <v>#VALUE!</v>
      </c>
      <c r="AB392" s="16" t="e">
        <f>#VALUE!</f>
        <v>#VALUE!</v>
      </c>
      <c r="AC392" s="16" t="e">
        <f>#VALUE!</f>
        <v>#VALUE!</v>
      </c>
      <c r="AD392" s="17"/>
    </row>
    <row r="393" spans="1:30">
      <c r="A393" s="28">
        <v>293</v>
      </c>
      <c r="B393" s="26" t="e">
        <f>#VALUE!</f>
        <v>#VALUE!</v>
      </c>
      <c r="C393" s="19" t="e">
        <f>#VALUE!</f>
        <v>#VALUE!</v>
      </c>
      <c r="D393" s="19" t="e">
        <f>#VALUE!</f>
        <v>#VALUE!</v>
      </c>
      <c r="E393" s="19" t="e">
        <f>#VALUE!</f>
        <v>#VALUE!</v>
      </c>
      <c r="F393" s="19" t="e">
        <f>#VALUE!</f>
        <v>#VALUE!</v>
      </c>
      <c r="G393" s="19" t="e">
        <f>#VALUE!</f>
        <v>#VALUE!</v>
      </c>
      <c r="H393" s="19" t="e">
        <f>#VALUE!</f>
        <v>#VALUE!</v>
      </c>
      <c r="I393" s="21" t="e">
        <f>#VALUE!</f>
        <v>#VALUE!</v>
      </c>
      <c r="J393" s="26" t="e">
        <f>#VALUE!</f>
        <v>#VALUE!</v>
      </c>
      <c r="K393" s="29" t="e">
        <f>#VALUE!</f>
        <v>#VALUE!</v>
      </c>
      <c r="L393" s="18" t="e">
        <f>#VALUE!</f>
        <v>#VALUE!</v>
      </c>
      <c r="M393" s="18" t="e">
        <f>#VALUE!</f>
        <v>#VALUE!</v>
      </c>
      <c r="N393" s="18" t="e">
        <f>#VALUE!</f>
        <v>#VALUE!</v>
      </c>
      <c r="O393" s="18" t="e">
        <f>#VALUE!</f>
        <v>#VALUE!</v>
      </c>
      <c r="P393" s="18" t="e">
        <f>#VALUE!</f>
        <v>#VALUE!</v>
      </c>
      <c r="Q393" s="18" t="e">
        <f>#VALUE!</f>
        <v>#VALUE!</v>
      </c>
      <c r="R393" s="18" t="e">
        <f>#VALUE!</f>
        <v>#VALUE!</v>
      </c>
      <c r="S393" s="18" t="e">
        <f>#VALUE!</f>
        <v>#VALUE!</v>
      </c>
      <c r="T393" s="19" t="e">
        <f>#VALUE!</f>
        <v>#VALUE!</v>
      </c>
      <c r="U393" s="19" t="e">
        <f>#VALUE!</f>
        <v>#VALUE!</v>
      </c>
      <c r="V393" s="19" t="e">
        <f>#VALUE!</f>
        <v>#VALUE!</v>
      </c>
      <c r="W393" s="18" t="e">
        <f>#VALUE!</f>
        <v>#VALUE!</v>
      </c>
      <c r="X393" s="19" t="e">
        <f>#VALUE!</f>
        <v>#VALUE!</v>
      </c>
      <c r="Y393" s="20" t="e">
        <f>#VALUE!</f>
        <v>#VALUE!</v>
      </c>
      <c r="Z393" s="19" t="e">
        <f>#VALUE!</f>
        <v>#VALUE!</v>
      </c>
      <c r="AA393" s="19" t="e">
        <f>#VALUE!</f>
        <v>#VALUE!</v>
      </c>
      <c r="AB393" s="16" t="e">
        <f>#VALUE!</f>
        <v>#VALUE!</v>
      </c>
      <c r="AC393" s="16" t="e">
        <f>#VALUE!</f>
        <v>#VALUE!</v>
      </c>
      <c r="AD393" s="17"/>
    </row>
    <row r="394" spans="1:30">
      <c r="A394" s="28">
        <v>294</v>
      </c>
      <c r="B394" s="26" t="e">
        <f>#VALUE!</f>
        <v>#VALUE!</v>
      </c>
      <c r="C394" s="19" t="e">
        <f>#VALUE!</f>
        <v>#VALUE!</v>
      </c>
      <c r="D394" s="19" t="e">
        <f>#VALUE!</f>
        <v>#VALUE!</v>
      </c>
      <c r="E394" s="19" t="e">
        <f>#VALUE!</f>
        <v>#VALUE!</v>
      </c>
      <c r="F394" s="19" t="e">
        <f>#VALUE!</f>
        <v>#VALUE!</v>
      </c>
      <c r="G394" s="19" t="e">
        <f>#VALUE!</f>
        <v>#VALUE!</v>
      </c>
      <c r="H394" s="19" t="e">
        <f>#VALUE!</f>
        <v>#VALUE!</v>
      </c>
      <c r="I394" s="21" t="e">
        <f>#VALUE!</f>
        <v>#VALUE!</v>
      </c>
      <c r="J394" s="26" t="e">
        <f>#VALUE!</f>
        <v>#VALUE!</v>
      </c>
      <c r="K394" s="29" t="e">
        <f>#VALUE!</f>
        <v>#VALUE!</v>
      </c>
      <c r="L394" s="18" t="e">
        <f>#VALUE!</f>
        <v>#VALUE!</v>
      </c>
      <c r="M394" s="18" t="e">
        <f>#VALUE!</f>
        <v>#VALUE!</v>
      </c>
      <c r="N394" s="18" t="e">
        <f>#VALUE!</f>
        <v>#VALUE!</v>
      </c>
      <c r="O394" s="18" t="e">
        <f>#VALUE!</f>
        <v>#VALUE!</v>
      </c>
      <c r="P394" s="18" t="e">
        <f>#VALUE!</f>
        <v>#VALUE!</v>
      </c>
      <c r="Q394" s="18" t="e">
        <f>#VALUE!</f>
        <v>#VALUE!</v>
      </c>
      <c r="R394" s="18" t="e">
        <f>#VALUE!</f>
        <v>#VALUE!</v>
      </c>
      <c r="S394" s="18" t="e">
        <f>#VALUE!</f>
        <v>#VALUE!</v>
      </c>
      <c r="T394" s="19" t="e">
        <f>#VALUE!</f>
        <v>#VALUE!</v>
      </c>
      <c r="U394" s="19" t="e">
        <f>#VALUE!</f>
        <v>#VALUE!</v>
      </c>
      <c r="V394" s="19" t="e">
        <f>#VALUE!</f>
        <v>#VALUE!</v>
      </c>
      <c r="W394" s="18" t="e">
        <f>#VALUE!</f>
        <v>#VALUE!</v>
      </c>
      <c r="X394" s="19" t="e">
        <f>#VALUE!</f>
        <v>#VALUE!</v>
      </c>
      <c r="Y394" s="20" t="e">
        <f>#VALUE!</f>
        <v>#VALUE!</v>
      </c>
      <c r="Z394" s="19" t="e">
        <f>#VALUE!</f>
        <v>#VALUE!</v>
      </c>
      <c r="AA394" s="19" t="e">
        <f>#VALUE!</f>
        <v>#VALUE!</v>
      </c>
      <c r="AB394" s="16" t="e">
        <f>#VALUE!</f>
        <v>#VALUE!</v>
      </c>
      <c r="AC394" s="16" t="e">
        <f>#VALUE!</f>
        <v>#VALUE!</v>
      </c>
      <c r="AD394" s="17"/>
    </row>
    <row r="395" spans="1:30">
      <c r="A395" s="28">
        <v>295</v>
      </c>
      <c r="B395" s="26" t="e">
        <f>#VALUE!</f>
        <v>#VALUE!</v>
      </c>
      <c r="C395" s="19" t="e">
        <f>#VALUE!</f>
        <v>#VALUE!</v>
      </c>
      <c r="D395" s="19" t="e">
        <f>#VALUE!</f>
        <v>#VALUE!</v>
      </c>
      <c r="E395" s="19" t="e">
        <f>#VALUE!</f>
        <v>#VALUE!</v>
      </c>
      <c r="F395" s="19" t="e">
        <f>#VALUE!</f>
        <v>#VALUE!</v>
      </c>
      <c r="G395" s="19" t="e">
        <f>#VALUE!</f>
        <v>#VALUE!</v>
      </c>
      <c r="H395" s="19" t="e">
        <f>#VALUE!</f>
        <v>#VALUE!</v>
      </c>
      <c r="I395" s="21" t="e">
        <f>#VALUE!</f>
        <v>#VALUE!</v>
      </c>
      <c r="J395" s="26" t="e">
        <f>#VALUE!</f>
        <v>#VALUE!</v>
      </c>
      <c r="K395" s="29" t="e">
        <f>#VALUE!</f>
        <v>#VALUE!</v>
      </c>
      <c r="L395" s="18" t="e">
        <f>#VALUE!</f>
        <v>#VALUE!</v>
      </c>
      <c r="M395" s="18" t="e">
        <f>#VALUE!</f>
        <v>#VALUE!</v>
      </c>
      <c r="N395" s="18" t="e">
        <f>#VALUE!</f>
        <v>#VALUE!</v>
      </c>
      <c r="O395" s="18" t="e">
        <f>#VALUE!</f>
        <v>#VALUE!</v>
      </c>
      <c r="P395" s="18" t="e">
        <f>#VALUE!</f>
        <v>#VALUE!</v>
      </c>
      <c r="Q395" s="18" t="e">
        <f>#VALUE!</f>
        <v>#VALUE!</v>
      </c>
      <c r="R395" s="18" t="e">
        <f>#VALUE!</f>
        <v>#VALUE!</v>
      </c>
      <c r="S395" s="18" t="e">
        <f>#VALUE!</f>
        <v>#VALUE!</v>
      </c>
      <c r="T395" s="19" t="e">
        <f>#VALUE!</f>
        <v>#VALUE!</v>
      </c>
      <c r="U395" s="19" t="e">
        <f>#VALUE!</f>
        <v>#VALUE!</v>
      </c>
      <c r="V395" s="19" t="e">
        <f>#VALUE!</f>
        <v>#VALUE!</v>
      </c>
      <c r="W395" s="18" t="e">
        <f>#VALUE!</f>
        <v>#VALUE!</v>
      </c>
      <c r="X395" s="19" t="e">
        <f>#VALUE!</f>
        <v>#VALUE!</v>
      </c>
      <c r="Y395" s="20" t="e">
        <f>#VALUE!</f>
        <v>#VALUE!</v>
      </c>
      <c r="Z395" s="19" t="e">
        <f>#VALUE!</f>
        <v>#VALUE!</v>
      </c>
      <c r="AA395" s="19" t="e">
        <f>#VALUE!</f>
        <v>#VALUE!</v>
      </c>
      <c r="AB395" s="16" t="e">
        <f>#VALUE!</f>
        <v>#VALUE!</v>
      </c>
      <c r="AC395" s="16" t="e">
        <f>#VALUE!</f>
        <v>#VALUE!</v>
      </c>
      <c r="AD395" s="17"/>
    </row>
    <row r="396" spans="1:30">
      <c r="A396" s="28">
        <v>296</v>
      </c>
      <c r="B396" s="26" t="e">
        <f>#VALUE!</f>
        <v>#VALUE!</v>
      </c>
      <c r="C396" s="19" t="e">
        <f>#VALUE!</f>
        <v>#VALUE!</v>
      </c>
      <c r="D396" s="19" t="e">
        <f>#VALUE!</f>
        <v>#VALUE!</v>
      </c>
      <c r="E396" s="19" t="e">
        <f>#VALUE!</f>
        <v>#VALUE!</v>
      </c>
      <c r="F396" s="19" t="e">
        <f>#VALUE!</f>
        <v>#VALUE!</v>
      </c>
      <c r="G396" s="19" t="e">
        <f>#VALUE!</f>
        <v>#VALUE!</v>
      </c>
      <c r="H396" s="19" t="e">
        <f>#VALUE!</f>
        <v>#VALUE!</v>
      </c>
      <c r="I396" s="21" t="e">
        <f>#VALUE!</f>
        <v>#VALUE!</v>
      </c>
      <c r="J396" s="26" t="e">
        <f>#VALUE!</f>
        <v>#VALUE!</v>
      </c>
      <c r="K396" s="29" t="e">
        <f>#VALUE!</f>
        <v>#VALUE!</v>
      </c>
      <c r="L396" s="18" t="e">
        <f>#VALUE!</f>
        <v>#VALUE!</v>
      </c>
      <c r="M396" s="18" t="e">
        <f>#VALUE!</f>
        <v>#VALUE!</v>
      </c>
      <c r="N396" s="18" t="e">
        <f>#VALUE!</f>
        <v>#VALUE!</v>
      </c>
      <c r="O396" s="18" t="e">
        <f>#VALUE!</f>
        <v>#VALUE!</v>
      </c>
      <c r="P396" s="18" t="e">
        <f>#VALUE!</f>
        <v>#VALUE!</v>
      </c>
      <c r="Q396" s="18" t="e">
        <f>#VALUE!</f>
        <v>#VALUE!</v>
      </c>
      <c r="R396" s="18" t="e">
        <f>#VALUE!</f>
        <v>#VALUE!</v>
      </c>
      <c r="S396" s="18" t="e">
        <f>#VALUE!</f>
        <v>#VALUE!</v>
      </c>
      <c r="T396" s="19" t="e">
        <f>#VALUE!</f>
        <v>#VALUE!</v>
      </c>
      <c r="U396" s="19" t="e">
        <f>#VALUE!</f>
        <v>#VALUE!</v>
      </c>
      <c r="V396" s="19" t="e">
        <f>#VALUE!</f>
        <v>#VALUE!</v>
      </c>
      <c r="W396" s="18" t="e">
        <f>#VALUE!</f>
        <v>#VALUE!</v>
      </c>
      <c r="X396" s="19" t="e">
        <f>#VALUE!</f>
        <v>#VALUE!</v>
      </c>
      <c r="Y396" s="20" t="e">
        <f>#VALUE!</f>
        <v>#VALUE!</v>
      </c>
      <c r="Z396" s="19" t="e">
        <f>#VALUE!</f>
        <v>#VALUE!</v>
      </c>
      <c r="AA396" s="19" t="e">
        <f>#VALUE!</f>
        <v>#VALUE!</v>
      </c>
      <c r="AB396" s="16" t="e">
        <f>#VALUE!</f>
        <v>#VALUE!</v>
      </c>
      <c r="AC396" s="16" t="e">
        <f>#VALUE!</f>
        <v>#VALUE!</v>
      </c>
      <c r="AD396" s="17"/>
    </row>
    <row r="397" spans="1:30">
      <c r="A397" s="28">
        <v>297</v>
      </c>
      <c r="B397" s="26" t="e">
        <f>#VALUE!</f>
        <v>#VALUE!</v>
      </c>
      <c r="C397" s="19" t="e">
        <f>#VALUE!</f>
        <v>#VALUE!</v>
      </c>
      <c r="D397" s="19" t="e">
        <f>#VALUE!</f>
        <v>#VALUE!</v>
      </c>
      <c r="E397" s="19" t="e">
        <f>#VALUE!</f>
        <v>#VALUE!</v>
      </c>
      <c r="F397" s="19" t="e">
        <f>#VALUE!</f>
        <v>#VALUE!</v>
      </c>
      <c r="G397" s="19" t="e">
        <f>#VALUE!</f>
        <v>#VALUE!</v>
      </c>
      <c r="H397" s="19" t="e">
        <f>#VALUE!</f>
        <v>#VALUE!</v>
      </c>
      <c r="I397" s="21" t="e">
        <f>#VALUE!</f>
        <v>#VALUE!</v>
      </c>
      <c r="J397" s="26" t="e">
        <f>#VALUE!</f>
        <v>#VALUE!</v>
      </c>
      <c r="K397" s="29" t="e">
        <f>#VALUE!</f>
        <v>#VALUE!</v>
      </c>
      <c r="L397" s="18" t="e">
        <f>#VALUE!</f>
        <v>#VALUE!</v>
      </c>
      <c r="M397" s="18" t="e">
        <f>#VALUE!</f>
        <v>#VALUE!</v>
      </c>
      <c r="N397" s="18" t="e">
        <f>#VALUE!</f>
        <v>#VALUE!</v>
      </c>
      <c r="O397" s="18" t="e">
        <f>#VALUE!</f>
        <v>#VALUE!</v>
      </c>
      <c r="P397" s="18" t="e">
        <f>#VALUE!</f>
        <v>#VALUE!</v>
      </c>
      <c r="Q397" s="18" t="e">
        <f>#VALUE!</f>
        <v>#VALUE!</v>
      </c>
      <c r="R397" s="18" t="e">
        <f>#VALUE!</f>
        <v>#VALUE!</v>
      </c>
      <c r="S397" s="18" t="e">
        <f>#VALUE!</f>
        <v>#VALUE!</v>
      </c>
      <c r="T397" s="19" t="e">
        <f>#VALUE!</f>
        <v>#VALUE!</v>
      </c>
      <c r="U397" s="19" t="e">
        <f>#VALUE!</f>
        <v>#VALUE!</v>
      </c>
      <c r="V397" s="19" t="e">
        <f>#VALUE!</f>
        <v>#VALUE!</v>
      </c>
      <c r="W397" s="18" t="e">
        <f>#VALUE!</f>
        <v>#VALUE!</v>
      </c>
      <c r="X397" s="19" t="e">
        <f>#VALUE!</f>
        <v>#VALUE!</v>
      </c>
      <c r="Y397" s="20" t="e">
        <f>#VALUE!</f>
        <v>#VALUE!</v>
      </c>
      <c r="Z397" s="19" t="e">
        <f>#VALUE!</f>
        <v>#VALUE!</v>
      </c>
      <c r="AA397" s="19" t="e">
        <f>#VALUE!</f>
        <v>#VALUE!</v>
      </c>
      <c r="AB397" s="16" t="e">
        <f>#VALUE!</f>
        <v>#VALUE!</v>
      </c>
      <c r="AC397" s="16" t="e">
        <f>#VALUE!</f>
        <v>#VALUE!</v>
      </c>
      <c r="AD397" s="17"/>
    </row>
    <row r="398" spans="1:30">
      <c r="A398" s="28">
        <v>298</v>
      </c>
      <c r="B398" s="26" t="e">
        <f>#VALUE!</f>
        <v>#VALUE!</v>
      </c>
      <c r="C398" s="19" t="e">
        <f>#VALUE!</f>
        <v>#VALUE!</v>
      </c>
      <c r="D398" s="19" t="e">
        <f>#VALUE!</f>
        <v>#VALUE!</v>
      </c>
      <c r="E398" s="19" t="e">
        <f>#VALUE!</f>
        <v>#VALUE!</v>
      </c>
      <c r="F398" s="19" t="e">
        <f>#VALUE!</f>
        <v>#VALUE!</v>
      </c>
      <c r="G398" s="19" t="e">
        <f>#VALUE!</f>
        <v>#VALUE!</v>
      </c>
      <c r="H398" s="19" t="e">
        <f>#VALUE!</f>
        <v>#VALUE!</v>
      </c>
      <c r="I398" s="21" t="e">
        <f>#VALUE!</f>
        <v>#VALUE!</v>
      </c>
      <c r="J398" s="26" t="e">
        <f>#VALUE!</f>
        <v>#VALUE!</v>
      </c>
      <c r="K398" s="29" t="e">
        <f>#VALUE!</f>
        <v>#VALUE!</v>
      </c>
      <c r="L398" s="18" t="e">
        <f>#VALUE!</f>
        <v>#VALUE!</v>
      </c>
      <c r="M398" s="18" t="e">
        <f>#VALUE!</f>
        <v>#VALUE!</v>
      </c>
      <c r="N398" s="18" t="e">
        <f>#VALUE!</f>
        <v>#VALUE!</v>
      </c>
      <c r="O398" s="18" t="e">
        <f>#VALUE!</f>
        <v>#VALUE!</v>
      </c>
      <c r="P398" s="18" t="e">
        <f>#VALUE!</f>
        <v>#VALUE!</v>
      </c>
      <c r="Q398" s="18" t="e">
        <f>#VALUE!</f>
        <v>#VALUE!</v>
      </c>
      <c r="R398" s="18" t="e">
        <f>#VALUE!</f>
        <v>#VALUE!</v>
      </c>
      <c r="S398" s="18" t="e">
        <f>#VALUE!</f>
        <v>#VALUE!</v>
      </c>
      <c r="T398" s="19" t="e">
        <f>#VALUE!</f>
        <v>#VALUE!</v>
      </c>
      <c r="U398" s="19" t="e">
        <f>#VALUE!</f>
        <v>#VALUE!</v>
      </c>
      <c r="V398" s="19" t="e">
        <f>#VALUE!</f>
        <v>#VALUE!</v>
      </c>
      <c r="W398" s="18" t="e">
        <f>#VALUE!</f>
        <v>#VALUE!</v>
      </c>
      <c r="X398" s="19" t="e">
        <f>#VALUE!</f>
        <v>#VALUE!</v>
      </c>
      <c r="Y398" s="20" t="e">
        <f>#VALUE!</f>
        <v>#VALUE!</v>
      </c>
      <c r="Z398" s="19" t="e">
        <f>#VALUE!</f>
        <v>#VALUE!</v>
      </c>
      <c r="AA398" s="19" t="e">
        <f>#VALUE!</f>
        <v>#VALUE!</v>
      </c>
      <c r="AB398" s="16" t="e">
        <f>#VALUE!</f>
        <v>#VALUE!</v>
      </c>
      <c r="AC398" s="16" t="e">
        <f>#VALUE!</f>
        <v>#VALUE!</v>
      </c>
      <c r="AD398" s="17"/>
    </row>
    <row r="399" spans="1:30">
      <c r="A399" s="28">
        <v>299</v>
      </c>
      <c r="B399" s="26" t="e">
        <f>#VALUE!</f>
        <v>#VALUE!</v>
      </c>
      <c r="C399" s="19" t="e">
        <f>#VALUE!</f>
        <v>#VALUE!</v>
      </c>
      <c r="D399" s="19" t="e">
        <f>#VALUE!</f>
        <v>#VALUE!</v>
      </c>
      <c r="E399" s="19" t="e">
        <f>#VALUE!</f>
        <v>#VALUE!</v>
      </c>
      <c r="F399" s="19" t="e">
        <f>#VALUE!</f>
        <v>#VALUE!</v>
      </c>
      <c r="G399" s="19" t="e">
        <f>#VALUE!</f>
        <v>#VALUE!</v>
      </c>
      <c r="H399" s="19" t="e">
        <f>#VALUE!</f>
        <v>#VALUE!</v>
      </c>
      <c r="I399" s="21" t="e">
        <f>#VALUE!</f>
        <v>#VALUE!</v>
      </c>
      <c r="J399" s="26" t="e">
        <f>#VALUE!</f>
        <v>#VALUE!</v>
      </c>
      <c r="K399" s="29" t="e">
        <f>#VALUE!</f>
        <v>#VALUE!</v>
      </c>
      <c r="L399" s="18" t="e">
        <f>#VALUE!</f>
        <v>#VALUE!</v>
      </c>
      <c r="M399" s="18" t="e">
        <f>#VALUE!</f>
        <v>#VALUE!</v>
      </c>
      <c r="N399" s="18" t="e">
        <f>#VALUE!</f>
        <v>#VALUE!</v>
      </c>
      <c r="O399" s="18" t="e">
        <f>#VALUE!</f>
        <v>#VALUE!</v>
      </c>
      <c r="P399" s="18" t="e">
        <f>#VALUE!</f>
        <v>#VALUE!</v>
      </c>
      <c r="Q399" s="18" t="e">
        <f>#VALUE!</f>
        <v>#VALUE!</v>
      </c>
      <c r="R399" s="18" t="e">
        <f>#VALUE!</f>
        <v>#VALUE!</v>
      </c>
      <c r="S399" s="18" t="e">
        <f>#VALUE!</f>
        <v>#VALUE!</v>
      </c>
      <c r="T399" s="19" t="e">
        <f>#VALUE!</f>
        <v>#VALUE!</v>
      </c>
      <c r="U399" s="19" t="e">
        <f>#VALUE!</f>
        <v>#VALUE!</v>
      </c>
      <c r="V399" s="19" t="e">
        <f>#VALUE!</f>
        <v>#VALUE!</v>
      </c>
      <c r="W399" s="18" t="e">
        <f>#VALUE!</f>
        <v>#VALUE!</v>
      </c>
      <c r="X399" s="19" t="e">
        <f>#VALUE!</f>
        <v>#VALUE!</v>
      </c>
      <c r="Y399" s="20" t="e">
        <f>#VALUE!</f>
        <v>#VALUE!</v>
      </c>
      <c r="Z399" s="19" t="e">
        <f>#VALUE!</f>
        <v>#VALUE!</v>
      </c>
      <c r="AA399" s="19" t="e">
        <f>#VALUE!</f>
        <v>#VALUE!</v>
      </c>
      <c r="AB399" s="16" t="e">
        <f>#VALUE!</f>
        <v>#VALUE!</v>
      </c>
      <c r="AC399" s="16" t="e">
        <f>#VALUE!</f>
        <v>#VALUE!</v>
      </c>
      <c r="AD399" s="17"/>
    </row>
    <row r="400" spans="1:30">
      <c r="A400" s="28">
        <v>300</v>
      </c>
      <c r="B400" s="26" t="e">
        <f>#VALUE!</f>
        <v>#VALUE!</v>
      </c>
      <c r="C400" s="19" t="e">
        <f>#VALUE!</f>
        <v>#VALUE!</v>
      </c>
      <c r="D400" s="19" t="e">
        <f>#VALUE!</f>
        <v>#VALUE!</v>
      </c>
      <c r="E400" s="19" t="e">
        <f>#VALUE!</f>
        <v>#VALUE!</v>
      </c>
      <c r="F400" s="19" t="e">
        <f>#VALUE!</f>
        <v>#VALUE!</v>
      </c>
      <c r="G400" s="19" t="e">
        <f>#VALUE!</f>
        <v>#VALUE!</v>
      </c>
      <c r="H400" s="19" t="e">
        <f>#VALUE!</f>
        <v>#VALUE!</v>
      </c>
      <c r="I400" s="21" t="e">
        <f>#VALUE!</f>
        <v>#VALUE!</v>
      </c>
      <c r="J400" s="26" t="e">
        <f>#VALUE!</f>
        <v>#VALUE!</v>
      </c>
      <c r="K400" s="29" t="e">
        <f>#VALUE!</f>
        <v>#VALUE!</v>
      </c>
      <c r="L400" s="18" t="e">
        <f>#VALUE!</f>
        <v>#VALUE!</v>
      </c>
      <c r="M400" s="18" t="e">
        <f>#VALUE!</f>
        <v>#VALUE!</v>
      </c>
      <c r="N400" s="18" t="e">
        <f>#VALUE!</f>
        <v>#VALUE!</v>
      </c>
      <c r="O400" s="18" t="e">
        <f>#VALUE!</f>
        <v>#VALUE!</v>
      </c>
      <c r="P400" s="18" t="e">
        <f>#VALUE!</f>
        <v>#VALUE!</v>
      </c>
      <c r="Q400" s="18" t="e">
        <f>#VALUE!</f>
        <v>#VALUE!</v>
      </c>
      <c r="R400" s="18" t="e">
        <f>#VALUE!</f>
        <v>#VALUE!</v>
      </c>
      <c r="S400" s="18" t="e">
        <f>#VALUE!</f>
        <v>#VALUE!</v>
      </c>
      <c r="T400" s="19" t="e">
        <f>#VALUE!</f>
        <v>#VALUE!</v>
      </c>
      <c r="U400" s="19" t="e">
        <f>#VALUE!</f>
        <v>#VALUE!</v>
      </c>
      <c r="V400" s="19" t="e">
        <f>#VALUE!</f>
        <v>#VALUE!</v>
      </c>
      <c r="W400" s="18" t="e">
        <f>#VALUE!</f>
        <v>#VALUE!</v>
      </c>
      <c r="X400" s="19" t="e">
        <f>#VALUE!</f>
        <v>#VALUE!</v>
      </c>
      <c r="Y400" s="20" t="e">
        <f>#VALUE!</f>
        <v>#VALUE!</v>
      </c>
      <c r="Z400" s="19" t="e">
        <f>#VALUE!</f>
        <v>#VALUE!</v>
      </c>
      <c r="AA400" s="19" t="e">
        <f>#VALUE!</f>
        <v>#VALUE!</v>
      </c>
      <c r="AB400" s="16" t="e">
        <f>#VALUE!</f>
        <v>#VALUE!</v>
      </c>
      <c r="AC400" s="16" t="e">
        <f>#VALUE!</f>
        <v>#VALUE!</v>
      </c>
      <c r="AD400" s="17"/>
    </row>
    <row r="401" spans="1:30">
      <c r="A401" s="28">
        <v>301</v>
      </c>
      <c r="B401" s="26" t="e">
        <f>#VALUE!</f>
        <v>#VALUE!</v>
      </c>
      <c r="C401" s="19" t="e">
        <f>#VALUE!</f>
        <v>#VALUE!</v>
      </c>
      <c r="D401" s="19" t="e">
        <f>#VALUE!</f>
        <v>#VALUE!</v>
      </c>
      <c r="E401" s="19" t="e">
        <f>#VALUE!</f>
        <v>#VALUE!</v>
      </c>
      <c r="F401" s="19" t="e">
        <f>#VALUE!</f>
        <v>#VALUE!</v>
      </c>
      <c r="G401" s="19" t="e">
        <f>#VALUE!</f>
        <v>#VALUE!</v>
      </c>
      <c r="H401" s="19" t="e">
        <f>#VALUE!</f>
        <v>#VALUE!</v>
      </c>
      <c r="I401" s="21" t="e">
        <f>#VALUE!</f>
        <v>#VALUE!</v>
      </c>
      <c r="J401" s="26" t="e">
        <f>#VALUE!</f>
        <v>#VALUE!</v>
      </c>
      <c r="K401" s="29" t="e">
        <f>#VALUE!</f>
        <v>#VALUE!</v>
      </c>
      <c r="L401" s="18" t="e">
        <f>#VALUE!</f>
        <v>#VALUE!</v>
      </c>
      <c r="M401" s="18" t="e">
        <f>#VALUE!</f>
        <v>#VALUE!</v>
      </c>
      <c r="N401" s="18" t="e">
        <f>#VALUE!</f>
        <v>#VALUE!</v>
      </c>
      <c r="O401" s="18" t="e">
        <f>#VALUE!</f>
        <v>#VALUE!</v>
      </c>
      <c r="P401" s="18" t="e">
        <f>#VALUE!</f>
        <v>#VALUE!</v>
      </c>
      <c r="Q401" s="18" t="e">
        <f>#VALUE!</f>
        <v>#VALUE!</v>
      </c>
      <c r="R401" s="18" t="e">
        <f>#VALUE!</f>
        <v>#VALUE!</v>
      </c>
      <c r="S401" s="18" t="e">
        <f>#VALUE!</f>
        <v>#VALUE!</v>
      </c>
      <c r="T401" s="19" t="e">
        <f>#VALUE!</f>
        <v>#VALUE!</v>
      </c>
      <c r="U401" s="19" t="e">
        <f>#VALUE!</f>
        <v>#VALUE!</v>
      </c>
      <c r="V401" s="19" t="e">
        <f>#VALUE!</f>
        <v>#VALUE!</v>
      </c>
      <c r="W401" s="18" t="e">
        <f>#VALUE!</f>
        <v>#VALUE!</v>
      </c>
      <c r="X401" s="19" t="e">
        <f>#VALUE!</f>
        <v>#VALUE!</v>
      </c>
      <c r="Y401" s="20" t="e">
        <f>#VALUE!</f>
        <v>#VALUE!</v>
      </c>
      <c r="Z401" s="19" t="e">
        <f>#VALUE!</f>
        <v>#VALUE!</v>
      </c>
      <c r="AA401" s="19" t="e">
        <f>#VALUE!</f>
        <v>#VALUE!</v>
      </c>
      <c r="AB401" s="16" t="e">
        <f>#VALUE!</f>
        <v>#VALUE!</v>
      </c>
      <c r="AC401" s="16" t="e">
        <f>#VALUE!</f>
        <v>#VALUE!</v>
      </c>
      <c r="AD401" s="17"/>
    </row>
    <row r="402" spans="1:30">
      <c r="A402" s="28">
        <v>302</v>
      </c>
      <c r="B402" s="26" t="e">
        <f>#VALUE!</f>
        <v>#VALUE!</v>
      </c>
      <c r="C402" s="19" t="e">
        <f>#VALUE!</f>
        <v>#VALUE!</v>
      </c>
      <c r="D402" s="19" t="e">
        <f>#VALUE!</f>
        <v>#VALUE!</v>
      </c>
      <c r="E402" s="19" t="e">
        <f>#VALUE!</f>
        <v>#VALUE!</v>
      </c>
      <c r="F402" s="19" t="e">
        <f>#VALUE!</f>
        <v>#VALUE!</v>
      </c>
      <c r="G402" s="19" t="e">
        <f>#VALUE!</f>
        <v>#VALUE!</v>
      </c>
      <c r="H402" s="19" t="e">
        <f>#VALUE!</f>
        <v>#VALUE!</v>
      </c>
      <c r="I402" s="21" t="e">
        <f>#VALUE!</f>
        <v>#VALUE!</v>
      </c>
      <c r="J402" s="26" t="e">
        <f>#VALUE!</f>
        <v>#VALUE!</v>
      </c>
      <c r="K402" s="29" t="e">
        <f>#VALUE!</f>
        <v>#VALUE!</v>
      </c>
      <c r="L402" s="18" t="e">
        <f>#VALUE!</f>
        <v>#VALUE!</v>
      </c>
      <c r="M402" s="18" t="e">
        <f>#VALUE!</f>
        <v>#VALUE!</v>
      </c>
      <c r="N402" s="18" t="e">
        <f>#VALUE!</f>
        <v>#VALUE!</v>
      </c>
      <c r="O402" s="18" t="e">
        <f>#VALUE!</f>
        <v>#VALUE!</v>
      </c>
      <c r="P402" s="18" t="e">
        <f>#VALUE!</f>
        <v>#VALUE!</v>
      </c>
      <c r="Q402" s="18" t="e">
        <f>#VALUE!</f>
        <v>#VALUE!</v>
      </c>
      <c r="R402" s="18" t="e">
        <f>#VALUE!</f>
        <v>#VALUE!</v>
      </c>
      <c r="S402" s="18" t="e">
        <f>#VALUE!</f>
        <v>#VALUE!</v>
      </c>
      <c r="T402" s="19" t="e">
        <f>#VALUE!</f>
        <v>#VALUE!</v>
      </c>
      <c r="U402" s="19" t="e">
        <f>#VALUE!</f>
        <v>#VALUE!</v>
      </c>
      <c r="V402" s="19" t="e">
        <f>#VALUE!</f>
        <v>#VALUE!</v>
      </c>
      <c r="W402" s="18" t="e">
        <f>#VALUE!</f>
        <v>#VALUE!</v>
      </c>
      <c r="X402" s="19" t="e">
        <f>#VALUE!</f>
        <v>#VALUE!</v>
      </c>
      <c r="Y402" s="20" t="e">
        <f>#VALUE!</f>
        <v>#VALUE!</v>
      </c>
      <c r="Z402" s="19" t="e">
        <f>#VALUE!</f>
        <v>#VALUE!</v>
      </c>
      <c r="AA402" s="19" t="e">
        <f>#VALUE!</f>
        <v>#VALUE!</v>
      </c>
      <c r="AB402" s="16" t="e">
        <f>#VALUE!</f>
        <v>#VALUE!</v>
      </c>
      <c r="AC402" s="16" t="e">
        <f>#VALUE!</f>
        <v>#VALUE!</v>
      </c>
      <c r="AD402" s="17"/>
    </row>
    <row r="403" spans="1:30">
      <c r="A403" s="28">
        <v>303</v>
      </c>
      <c r="B403" s="26" t="e">
        <f>#VALUE!</f>
        <v>#VALUE!</v>
      </c>
      <c r="C403" s="19" t="e">
        <f>#VALUE!</f>
        <v>#VALUE!</v>
      </c>
      <c r="D403" s="19" t="e">
        <f>#VALUE!</f>
        <v>#VALUE!</v>
      </c>
      <c r="E403" s="19" t="e">
        <f>#VALUE!</f>
        <v>#VALUE!</v>
      </c>
      <c r="F403" s="19" t="e">
        <f>#VALUE!</f>
        <v>#VALUE!</v>
      </c>
      <c r="G403" s="19" t="e">
        <f>#VALUE!</f>
        <v>#VALUE!</v>
      </c>
      <c r="H403" s="19" t="e">
        <f>#VALUE!</f>
        <v>#VALUE!</v>
      </c>
      <c r="I403" s="21" t="e">
        <f>#VALUE!</f>
        <v>#VALUE!</v>
      </c>
      <c r="J403" s="26" t="e">
        <f>#VALUE!</f>
        <v>#VALUE!</v>
      </c>
      <c r="K403" s="29" t="e">
        <f>#VALUE!</f>
        <v>#VALUE!</v>
      </c>
      <c r="L403" s="18" t="e">
        <f>#VALUE!</f>
        <v>#VALUE!</v>
      </c>
      <c r="M403" s="18" t="e">
        <f>#VALUE!</f>
        <v>#VALUE!</v>
      </c>
      <c r="N403" s="18" t="e">
        <f>#VALUE!</f>
        <v>#VALUE!</v>
      </c>
      <c r="O403" s="18" t="e">
        <f>#VALUE!</f>
        <v>#VALUE!</v>
      </c>
      <c r="P403" s="18" t="e">
        <f>#VALUE!</f>
        <v>#VALUE!</v>
      </c>
      <c r="Q403" s="18" t="e">
        <f>#VALUE!</f>
        <v>#VALUE!</v>
      </c>
      <c r="R403" s="18" t="e">
        <f>#VALUE!</f>
        <v>#VALUE!</v>
      </c>
      <c r="S403" s="18" t="e">
        <f>#VALUE!</f>
        <v>#VALUE!</v>
      </c>
      <c r="T403" s="19" t="e">
        <f>#VALUE!</f>
        <v>#VALUE!</v>
      </c>
      <c r="U403" s="19" t="e">
        <f>#VALUE!</f>
        <v>#VALUE!</v>
      </c>
      <c r="V403" s="19" t="e">
        <f>#VALUE!</f>
        <v>#VALUE!</v>
      </c>
      <c r="W403" s="18" t="e">
        <f>#VALUE!</f>
        <v>#VALUE!</v>
      </c>
      <c r="X403" s="19" t="e">
        <f>#VALUE!</f>
        <v>#VALUE!</v>
      </c>
      <c r="Y403" s="20" t="e">
        <f>#VALUE!</f>
        <v>#VALUE!</v>
      </c>
      <c r="Z403" s="19" t="e">
        <f>#VALUE!</f>
        <v>#VALUE!</v>
      </c>
      <c r="AA403" s="19" t="e">
        <f>#VALUE!</f>
        <v>#VALUE!</v>
      </c>
      <c r="AB403" s="16" t="e">
        <f>#VALUE!</f>
        <v>#VALUE!</v>
      </c>
      <c r="AC403" s="16" t="e">
        <f>#VALUE!</f>
        <v>#VALUE!</v>
      </c>
      <c r="AD403" s="17"/>
    </row>
    <row r="404" spans="1:30">
      <c r="A404" s="28">
        <v>304</v>
      </c>
      <c r="B404" s="26" t="e">
        <f>#VALUE!</f>
        <v>#VALUE!</v>
      </c>
      <c r="C404" s="19" t="e">
        <f>#VALUE!</f>
        <v>#VALUE!</v>
      </c>
      <c r="D404" s="19" t="e">
        <f>#VALUE!</f>
        <v>#VALUE!</v>
      </c>
      <c r="E404" s="19" t="e">
        <f>#VALUE!</f>
        <v>#VALUE!</v>
      </c>
      <c r="F404" s="19" t="e">
        <f>#VALUE!</f>
        <v>#VALUE!</v>
      </c>
      <c r="G404" s="19" t="e">
        <f>#VALUE!</f>
        <v>#VALUE!</v>
      </c>
      <c r="H404" s="19" t="e">
        <f>#VALUE!</f>
        <v>#VALUE!</v>
      </c>
      <c r="I404" s="21" t="e">
        <f>#VALUE!</f>
        <v>#VALUE!</v>
      </c>
      <c r="J404" s="26" t="e">
        <f>#VALUE!</f>
        <v>#VALUE!</v>
      </c>
      <c r="K404" s="29" t="e">
        <f>#VALUE!</f>
        <v>#VALUE!</v>
      </c>
      <c r="L404" s="18" t="e">
        <f>#VALUE!</f>
        <v>#VALUE!</v>
      </c>
      <c r="M404" s="18" t="e">
        <f>#VALUE!</f>
        <v>#VALUE!</v>
      </c>
      <c r="N404" s="18" t="e">
        <f>#VALUE!</f>
        <v>#VALUE!</v>
      </c>
      <c r="O404" s="18" t="e">
        <f>#VALUE!</f>
        <v>#VALUE!</v>
      </c>
      <c r="P404" s="18" t="e">
        <f>#VALUE!</f>
        <v>#VALUE!</v>
      </c>
      <c r="Q404" s="18" t="e">
        <f>#VALUE!</f>
        <v>#VALUE!</v>
      </c>
      <c r="R404" s="18" t="e">
        <f>#VALUE!</f>
        <v>#VALUE!</v>
      </c>
      <c r="S404" s="18" t="e">
        <f>#VALUE!</f>
        <v>#VALUE!</v>
      </c>
      <c r="T404" s="19" t="e">
        <f>#VALUE!</f>
        <v>#VALUE!</v>
      </c>
      <c r="U404" s="19" t="e">
        <f>#VALUE!</f>
        <v>#VALUE!</v>
      </c>
      <c r="V404" s="19" t="e">
        <f>#VALUE!</f>
        <v>#VALUE!</v>
      </c>
      <c r="W404" s="18" t="e">
        <f>#VALUE!</f>
        <v>#VALUE!</v>
      </c>
      <c r="X404" s="19" t="e">
        <f>#VALUE!</f>
        <v>#VALUE!</v>
      </c>
      <c r="Y404" s="20" t="e">
        <f>#VALUE!</f>
        <v>#VALUE!</v>
      </c>
      <c r="Z404" s="19" t="e">
        <f>#VALUE!</f>
        <v>#VALUE!</v>
      </c>
      <c r="AA404" s="19" t="e">
        <f>#VALUE!</f>
        <v>#VALUE!</v>
      </c>
      <c r="AB404" s="16" t="e">
        <f>#VALUE!</f>
        <v>#VALUE!</v>
      </c>
      <c r="AC404" s="16" t="e">
        <f>#VALUE!</f>
        <v>#VALUE!</v>
      </c>
      <c r="AD404" s="17"/>
    </row>
    <row r="405" spans="1:30">
      <c r="A405" s="28">
        <v>305</v>
      </c>
      <c r="B405" s="26" t="e">
        <f>#VALUE!</f>
        <v>#VALUE!</v>
      </c>
      <c r="C405" s="19" t="e">
        <f>#VALUE!</f>
        <v>#VALUE!</v>
      </c>
      <c r="D405" s="19" t="e">
        <f>#VALUE!</f>
        <v>#VALUE!</v>
      </c>
      <c r="E405" s="19" t="e">
        <f>#VALUE!</f>
        <v>#VALUE!</v>
      </c>
      <c r="F405" s="19" t="e">
        <f>#VALUE!</f>
        <v>#VALUE!</v>
      </c>
      <c r="G405" s="19" t="e">
        <f>#VALUE!</f>
        <v>#VALUE!</v>
      </c>
      <c r="H405" s="19" t="e">
        <f>#VALUE!</f>
        <v>#VALUE!</v>
      </c>
      <c r="I405" s="21" t="e">
        <f>#VALUE!</f>
        <v>#VALUE!</v>
      </c>
      <c r="J405" s="26" t="e">
        <f>#VALUE!</f>
        <v>#VALUE!</v>
      </c>
      <c r="K405" s="29" t="e">
        <f>#VALUE!</f>
        <v>#VALUE!</v>
      </c>
      <c r="L405" s="18" t="e">
        <f>#VALUE!</f>
        <v>#VALUE!</v>
      </c>
      <c r="M405" s="18" t="e">
        <f>#VALUE!</f>
        <v>#VALUE!</v>
      </c>
      <c r="N405" s="18" t="e">
        <f>#VALUE!</f>
        <v>#VALUE!</v>
      </c>
      <c r="O405" s="18" t="e">
        <f>#VALUE!</f>
        <v>#VALUE!</v>
      </c>
      <c r="P405" s="18" t="e">
        <f>#VALUE!</f>
        <v>#VALUE!</v>
      </c>
      <c r="Q405" s="18" t="e">
        <f>#VALUE!</f>
        <v>#VALUE!</v>
      </c>
      <c r="R405" s="18" t="e">
        <f>#VALUE!</f>
        <v>#VALUE!</v>
      </c>
      <c r="S405" s="18" t="e">
        <f>#VALUE!</f>
        <v>#VALUE!</v>
      </c>
      <c r="T405" s="19" t="e">
        <f>#VALUE!</f>
        <v>#VALUE!</v>
      </c>
      <c r="U405" s="19" t="e">
        <f>#VALUE!</f>
        <v>#VALUE!</v>
      </c>
      <c r="V405" s="19" t="e">
        <f>#VALUE!</f>
        <v>#VALUE!</v>
      </c>
      <c r="W405" s="18" t="e">
        <f>#VALUE!</f>
        <v>#VALUE!</v>
      </c>
      <c r="X405" s="19" t="e">
        <f>#VALUE!</f>
        <v>#VALUE!</v>
      </c>
      <c r="Y405" s="20" t="e">
        <f>#VALUE!</f>
        <v>#VALUE!</v>
      </c>
      <c r="Z405" s="19" t="e">
        <f>#VALUE!</f>
        <v>#VALUE!</v>
      </c>
      <c r="AA405" s="19" t="e">
        <f>#VALUE!</f>
        <v>#VALUE!</v>
      </c>
      <c r="AB405" s="16" t="e">
        <f>#VALUE!</f>
        <v>#VALUE!</v>
      </c>
      <c r="AC405" s="16" t="e">
        <f>#VALUE!</f>
        <v>#VALUE!</v>
      </c>
      <c r="AD405" s="17"/>
    </row>
    <row r="406" spans="1:30">
      <c r="A406" s="28">
        <v>306</v>
      </c>
      <c r="B406" s="26" t="e">
        <f>#VALUE!</f>
        <v>#VALUE!</v>
      </c>
      <c r="C406" s="19" t="e">
        <f>#VALUE!</f>
        <v>#VALUE!</v>
      </c>
      <c r="D406" s="19" t="e">
        <f>#VALUE!</f>
        <v>#VALUE!</v>
      </c>
      <c r="E406" s="19" t="e">
        <f>#VALUE!</f>
        <v>#VALUE!</v>
      </c>
      <c r="F406" s="19" t="e">
        <f>#VALUE!</f>
        <v>#VALUE!</v>
      </c>
      <c r="G406" s="19" t="e">
        <f>#VALUE!</f>
        <v>#VALUE!</v>
      </c>
      <c r="H406" s="19" t="e">
        <f>#VALUE!</f>
        <v>#VALUE!</v>
      </c>
      <c r="I406" s="21" t="e">
        <f>#VALUE!</f>
        <v>#VALUE!</v>
      </c>
      <c r="J406" s="26" t="e">
        <f>#VALUE!</f>
        <v>#VALUE!</v>
      </c>
      <c r="K406" s="29" t="e">
        <f>#VALUE!</f>
        <v>#VALUE!</v>
      </c>
      <c r="L406" s="18" t="e">
        <f>#VALUE!</f>
        <v>#VALUE!</v>
      </c>
      <c r="M406" s="18" t="e">
        <f>#VALUE!</f>
        <v>#VALUE!</v>
      </c>
      <c r="N406" s="18" t="e">
        <f>#VALUE!</f>
        <v>#VALUE!</v>
      </c>
      <c r="O406" s="18" t="e">
        <f>#VALUE!</f>
        <v>#VALUE!</v>
      </c>
      <c r="P406" s="18" t="e">
        <f>#VALUE!</f>
        <v>#VALUE!</v>
      </c>
      <c r="Q406" s="18" t="e">
        <f>#VALUE!</f>
        <v>#VALUE!</v>
      </c>
      <c r="R406" s="18" t="e">
        <f>#VALUE!</f>
        <v>#VALUE!</v>
      </c>
      <c r="S406" s="18" t="e">
        <f>#VALUE!</f>
        <v>#VALUE!</v>
      </c>
      <c r="T406" s="19" t="e">
        <f>#VALUE!</f>
        <v>#VALUE!</v>
      </c>
      <c r="U406" s="19" t="e">
        <f>#VALUE!</f>
        <v>#VALUE!</v>
      </c>
      <c r="V406" s="19" t="e">
        <f>#VALUE!</f>
        <v>#VALUE!</v>
      </c>
      <c r="W406" s="18" t="e">
        <f>#VALUE!</f>
        <v>#VALUE!</v>
      </c>
      <c r="X406" s="19" t="e">
        <f>#VALUE!</f>
        <v>#VALUE!</v>
      </c>
      <c r="Y406" s="20" t="e">
        <f>#VALUE!</f>
        <v>#VALUE!</v>
      </c>
      <c r="Z406" s="19" t="e">
        <f>#VALUE!</f>
        <v>#VALUE!</v>
      </c>
      <c r="AA406" s="19" t="e">
        <f>#VALUE!</f>
        <v>#VALUE!</v>
      </c>
      <c r="AB406" s="16" t="e">
        <f>#VALUE!</f>
        <v>#VALUE!</v>
      </c>
      <c r="AC406" s="16" t="e">
        <f>#VALUE!</f>
        <v>#VALUE!</v>
      </c>
      <c r="AD406" s="17"/>
    </row>
    <row r="407" spans="1:30">
      <c r="A407" s="28">
        <v>307</v>
      </c>
      <c r="B407" s="26" t="e">
        <f>#VALUE!</f>
        <v>#VALUE!</v>
      </c>
      <c r="C407" s="19" t="e">
        <f>#VALUE!</f>
        <v>#VALUE!</v>
      </c>
      <c r="D407" s="19" t="e">
        <f>#VALUE!</f>
        <v>#VALUE!</v>
      </c>
      <c r="E407" s="19" t="e">
        <f>#VALUE!</f>
        <v>#VALUE!</v>
      </c>
      <c r="F407" s="19" t="e">
        <f>#VALUE!</f>
        <v>#VALUE!</v>
      </c>
      <c r="G407" s="19" t="e">
        <f>#VALUE!</f>
        <v>#VALUE!</v>
      </c>
      <c r="H407" s="19" t="e">
        <f>#VALUE!</f>
        <v>#VALUE!</v>
      </c>
      <c r="I407" s="21" t="e">
        <f>#VALUE!</f>
        <v>#VALUE!</v>
      </c>
      <c r="J407" s="26" t="e">
        <f>#VALUE!</f>
        <v>#VALUE!</v>
      </c>
      <c r="K407" s="29" t="e">
        <f>#VALUE!</f>
        <v>#VALUE!</v>
      </c>
      <c r="L407" s="18" t="e">
        <f>#VALUE!</f>
        <v>#VALUE!</v>
      </c>
      <c r="M407" s="18" t="e">
        <f>#VALUE!</f>
        <v>#VALUE!</v>
      </c>
      <c r="N407" s="18" t="e">
        <f>#VALUE!</f>
        <v>#VALUE!</v>
      </c>
      <c r="O407" s="18" t="e">
        <f>#VALUE!</f>
        <v>#VALUE!</v>
      </c>
      <c r="P407" s="18" t="e">
        <f>#VALUE!</f>
        <v>#VALUE!</v>
      </c>
      <c r="Q407" s="18" t="e">
        <f>#VALUE!</f>
        <v>#VALUE!</v>
      </c>
      <c r="R407" s="18" t="e">
        <f>#VALUE!</f>
        <v>#VALUE!</v>
      </c>
      <c r="S407" s="18" t="e">
        <f>#VALUE!</f>
        <v>#VALUE!</v>
      </c>
      <c r="T407" s="19" t="e">
        <f>#VALUE!</f>
        <v>#VALUE!</v>
      </c>
      <c r="U407" s="19" t="e">
        <f>#VALUE!</f>
        <v>#VALUE!</v>
      </c>
      <c r="V407" s="19" t="e">
        <f>#VALUE!</f>
        <v>#VALUE!</v>
      </c>
      <c r="W407" s="18" t="e">
        <f>#VALUE!</f>
        <v>#VALUE!</v>
      </c>
      <c r="X407" s="19" t="e">
        <f>#VALUE!</f>
        <v>#VALUE!</v>
      </c>
      <c r="Y407" s="20" t="e">
        <f>#VALUE!</f>
        <v>#VALUE!</v>
      </c>
      <c r="Z407" s="19" t="e">
        <f>#VALUE!</f>
        <v>#VALUE!</v>
      </c>
      <c r="AA407" s="19" t="e">
        <f>#VALUE!</f>
        <v>#VALUE!</v>
      </c>
      <c r="AB407" s="16" t="e">
        <f>#VALUE!</f>
        <v>#VALUE!</v>
      </c>
      <c r="AC407" s="16" t="e">
        <f>#VALUE!</f>
        <v>#VALUE!</v>
      </c>
      <c r="AD407" s="17"/>
    </row>
    <row r="408" spans="1:30">
      <c r="A408" s="28">
        <v>308</v>
      </c>
      <c r="B408" s="26" t="e">
        <f>#VALUE!</f>
        <v>#VALUE!</v>
      </c>
      <c r="C408" s="19" t="e">
        <f>#VALUE!</f>
        <v>#VALUE!</v>
      </c>
      <c r="D408" s="19" t="e">
        <f>#VALUE!</f>
        <v>#VALUE!</v>
      </c>
      <c r="E408" s="19" t="e">
        <f>#VALUE!</f>
        <v>#VALUE!</v>
      </c>
      <c r="F408" s="19" t="e">
        <f>#VALUE!</f>
        <v>#VALUE!</v>
      </c>
      <c r="G408" s="19" t="e">
        <f>#VALUE!</f>
        <v>#VALUE!</v>
      </c>
      <c r="H408" s="19" t="e">
        <f>#VALUE!</f>
        <v>#VALUE!</v>
      </c>
      <c r="I408" s="21" t="e">
        <f>#VALUE!</f>
        <v>#VALUE!</v>
      </c>
      <c r="J408" s="26" t="e">
        <f>#VALUE!</f>
        <v>#VALUE!</v>
      </c>
      <c r="K408" s="29" t="e">
        <f>#VALUE!</f>
        <v>#VALUE!</v>
      </c>
      <c r="L408" s="18" t="e">
        <f>#VALUE!</f>
        <v>#VALUE!</v>
      </c>
      <c r="M408" s="18" t="e">
        <f>#VALUE!</f>
        <v>#VALUE!</v>
      </c>
      <c r="N408" s="18" t="e">
        <f>#VALUE!</f>
        <v>#VALUE!</v>
      </c>
      <c r="O408" s="18" t="e">
        <f>#VALUE!</f>
        <v>#VALUE!</v>
      </c>
      <c r="P408" s="18" t="e">
        <f>#VALUE!</f>
        <v>#VALUE!</v>
      </c>
      <c r="Q408" s="18" t="e">
        <f>#VALUE!</f>
        <v>#VALUE!</v>
      </c>
      <c r="R408" s="18" t="e">
        <f>#VALUE!</f>
        <v>#VALUE!</v>
      </c>
      <c r="S408" s="18" t="e">
        <f>#VALUE!</f>
        <v>#VALUE!</v>
      </c>
      <c r="T408" s="19" t="e">
        <f>#VALUE!</f>
        <v>#VALUE!</v>
      </c>
      <c r="U408" s="19" t="e">
        <f>#VALUE!</f>
        <v>#VALUE!</v>
      </c>
      <c r="V408" s="19" t="e">
        <f>#VALUE!</f>
        <v>#VALUE!</v>
      </c>
      <c r="W408" s="18" t="e">
        <f>#VALUE!</f>
        <v>#VALUE!</v>
      </c>
      <c r="X408" s="19" t="e">
        <f>#VALUE!</f>
        <v>#VALUE!</v>
      </c>
      <c r="Y408" s="20" t="e">
        <f>#VALUE!</f>
        <v>#VALUE!</v>
      </c>
      <c r="Z408" s="19" t="e">
        <f>#VALUE!</f>
        <v>#VALUE!</v>
      </c>
      <c r="AA408" s="19" t="e">
        <f>#VALUE!</f>
        <v>#VALUE!</v>
      </c>
      <c r="AB408" s="16" t="e">
        <f>#VALUE!</f>
        <v>#VALUE!</v>
      </c>
      <c r="AC408" s="16" t="e">
        <f>#VALUE!</f>
        <v>#VALUE!</v>
      </c>
      <c r="AD408" s="17"/>
    </row>
    <row r="409" spans="1:30">
      <c r="A409" s="28">
        <v>309</v>
      </c>
      <c r="B409" s="26" t="e">
        <f>#VALUE!</f>
        <v>#VALUE!</v>
      </c>
      <c r="C409" s="19" t="e">
        <f>#VALUE!</f>
        <v>#VALUE!</v>
      </c>
      <c r="D409" s="19" t="e">
        <f>#VALUE!</f>
        <v>#VALUE!</v>
      </c>
      <c r="E409" s="19" t="e">
        <f>#VALUE!</f>
        <v>#VALUE!</v>
      </c>
      <c r="F409" s="19" t="e">
        <f>#VALUE!</f>
        <v>#VALUE!</v>
      </c>
      <c r="G409" s="19" t="e">
        <f>#VALUE!</f>
        <v>#VALUE!</v>
      </c>
      <c r="H409" s="19" t="e">
        <f>#VALUE!</f>
        <v>#VALUE!</v>
      </c>
      <c r="I409" s="21" t="e">
        <f>#VALUE!</f>
        <v>#VALUE!</v>
      </c>
      <c r="J409" s="26" t="e">
        <f>#VALUE!</f>
        <v>#VALUE!</v>
      </c>
      <c r="K409" s="29" t="e">
        <f>#VALUE!</f>
        <v>#VALUE!</v>
      </c>
      <c r="L409" s="18" t="e">
        <f>#VALUE!</f>
        <v>#VALUE!</v>
      </c>
      <c r="M409" s="18" t="e">
        <f>#VALUE!</f>
        <v>#VALUE!</v>
      </c>
      <c r="N409" s="18" t="e">
        <f>#VALUE!</f>
        <v>#VALUE!</v>
      </c>
      <c r="O409" s="18" t="e">
        <f>#VALUE!</f>
        <v>#VALUE!</v>
      </c>
      <c r="P409" s="18" t="e">
        <f>#VALUE!</f>
        <v>#VALUE!</v>
      </c>
      <c r="Q409" s="18" t="e">
        <f>#VALUE!</f>
        <v>#VALUE!</v>
      </c>
      <c r="R409" s="18" t="e">
        <f>#VALUE!</f>
        <v>#VALUE!</v>
      </c>
      <c r="S409" s="18" t="e">
        <f>#VALUE!</f>
        <v>#VALUE!</v>
      </c>
      <c r="T409" s="19" t="e">
        <f>#VALUE!</f>
        <v>#VALUE!</v>
      </c>
      <c r="U409" s="19" t="e">
        <f>#VALUE!</f>
        <v>#VALUE!</v>
      </c>
      <c r="V409" s="19" t="e">
        <f>#VALUE!</f>
        <v>#VALUE!</v>
      </c>
      <c r="W409" s="18" t="e">
        <f>#VALUE!</f>
        <v>#VALUE!</v>
      </c>
      <c r="X409" s="19" t="e">
        <f>#VALUE!</f>
        <v>#VALUE!</v>
      </c>
      <c r="Y409" s="20" t="e">
        <f>#VALUE!</f>
        <v>#VALUE!</v>
      </c>
      <c r="Z409" s="19" t="e">
        <f>#VALUE!</f>
        <v>#VALUE!</v>
      </c>
      <c r="AA409" s="19" t="e">
        <f>#VALUE!</f>
        <v>#VALUE!</v>
      </c>
      <c r="AB409" s="16" t="e">
        <f>#VALUE!</f>
        <v>#VALUE!</v>
      </c>
      <c r="AC409" s="16" t="e">
        <f>#VALUE!</f>
        <v>#VALUE!</v>
      </c>
      <c r="AD409" s="17"/>
    </row>
    <row r="410" spans="1:30">
      <c r="A410" s="28">
        <v>310</v>
      </c>
      <c r="B410" s="26" t="e">
        <f>#VALUE!</f>
        <v>#VALUE!</v>
      </c>
      <c r="C410" s="19" t="e">
        <f>#VALUE!</f>
        <v>#VALUE!</v>
      </c>
      <c r="D410" s="19" t="e">
        <f>#VALUE!</f>
        <v>#VALUE!</v>
      </c>
      <c r="E410" s="19" t="e">
        <f>#VALUE!</f>
        <v>#VALUE!</v>
      </c>
      <c r="F410" s="19" t="e">
        <f>#VALUE!</f>
        <v>#VALUE!</v>
      </c>
      <c r="G410" s="19" t="e">
        <f>#VALUE!</f>
        <v>#VALUE!</v>
      </c>
      <c r="H410" s="19" t="e">
        <f>#VALUE!</f>
        <v>#VALUE!</v>
      </c>
      <c r="I410" s="21" t="e">
        <f>#VALUE!</f>
        <v>#VALUE!</v>
      </c>
      <c r="J410" s="26" t="e">
        <f>#VALUE!</f>
        <v>#VALUE!</v>
      </c>
      <c r="K410" s="29" t="e">
        <f>#VALUE!</f>
        <v>#VALUE!</v>
      </c>
      <c r="L410" s="18" t="e">
        <f>#VALUE!</f>
        <v>#VALUE!</v>
      </c>
      <c r="M410" s="18" t="e">
        <f>#VALUE!</f>
        <v>#VALUE!</v>
      </c>
      <c r="N410" s="18" t="e">
        <f>#VALUE!</f>
        <v>#VALUE!</v>
      </c>
      <c r="O410" s="18" t="e">
        <f>#VALUE!</f>
        <v>#VALUE!</v>
      </c>
      <c r="P410" s="18" t="e">
        <f>#VALUE!</f>
        <v>#VALUE!</v>
      </c>
      <c r="Q410" s="18" t="e">
        <f>#VALUE!</f>
        <v>#VALUE!</v>
      </c>
      <c r="R410" s="18" t="e">
        <f>#VALUE!</f>
        <v>#VALUE!</v>
      </c>
      <c r="S410" s="18" t="e">
        <f>#VALUE!</f>
        <v>#VALUE!</v>
      </c>
      <c r="T410" s="19" t="e">
        <f>#VALUE!</f>
        <v>#VALUE!</v>
      </c>
      <c r="U410" s="19" t="e">
        <f>#VALUE!</f>
        <v>#VALUE!</v>
      </c>
      <c r="V410" s="19" t="e">
        <f>#VALUE!</f>
        <v>#VALUE!</v>
      </c>
      <c r="W410" s="18" t="e">
        <f>#VALUE!</f>
        <v>#VALUE!</v>
      </c>
      <c r="X410" s="19" t="e">
        <f>#VALUE!</f>
        <v>#VALUE!</v>
      </c>
      <c r="Y410" s="20" t="e">
        <f>#VALUE!</f>
        <v>#VALUE!</v>
      </c>
      <c r="Z410" s="19" t="e">
        <f>#VALUE!</f>
        <v>#VALUE!</v>
      </c>
      <c r="AA410" s="19" t="e">
        <f>#VALUE!</f>
        <v>#VALUE!</v>
      </c>
      <c r="AB410" s="16" t="e">
        <f>#VALUE!</f>
        <v>#VALUE!</v>
      </c>
      <c r="AC410" s="16" t="e">
        <f>#VALUE!</f>
        <v>#VALUE!</v>
      </c>
      <c r="AD410" s="17"/>
    </row>
    <row r="411" spans="1:30">
      <c r="A411" s="28">
        <v>311</v>
      </c>
      <c r="B411" s="26" t="e">
        <f>#VALUE!</f>
        <v>#VALUE!</v>
      </c>
      <c r="C411" s="19" t="e">
        <f>#VALUE!</f>
        <v>#VALUE!</v>
      </c>
      <c r="D411" s="19" t="e">
        <f>#VALUE!</f>
        <v>#VALUE!</v>
      </c>
      <c r="E411" s="19" t="e">
        <f>#VALUE!</f>
        <v>#VALUE!</v>
      </c>
      <c r="F411" s="19" t="e">
        <f>#VALUE!</f>
        <v>#VALUE!</v>
      </c>
      <c r="G411" s="19" t="e">
        <f>#VALUE!</f>
        <v>#VALUE!</v>
      </c>
      <c r="H411" s="19" t="e">
        <f>#VALUE!</f>
        <v>#VALUE!</v>
      </c>
      <c r="I411" s="21" t="e">
        <f>#VALUE!</f>
        <v>#VALUE!</v>
      </c>
      <c r="J411" s="26" t="e">
        <f>#VALUE!</f>
        <v>#VALUE!</v>
      </c>
      <c r="K411" s="29" t="e">
        <f>#VALUE!</f>
        <v>#VALUE!</v>
      </c>
      <c r="L411" s="18" t="e">
        <f>#VALUE!</f>
        <v>#VALUE!</v>
      </c>
      <c r="M411" s="18" t="e">
        <f>#VALUE!</f>
        <v>#VALUE!</v>
      </c>
      <c r="N411" s="18" t="e">
        <f>#VALUE!</f>
        <v>#VALUE!</v>
      </c>
      <c r="O411" s="18" t="e">
        <f>#VALUE!</f>
        <v>#VALUE!</v>
      </c>
      <c r="P411" s="18" t="e">
        <f>#VALUE!</f>
        <v>#VALUE!</v>
      </c>
      <c r="Q411" s="18" t="e">
        <f>#VALUE!</f>
        <v>#VALUE!</v>
      </c>
      <c r="R411" s="18" t="e">
        <f>#VALUE!</f>
        <v>#VALUE!</v>
      </c>
      <c r="S411" s="18" t="e">
        <f>#VALUE!</f>
        <v>#VALUE!</v>
      </c>
      <c r="T411" s="19" t="e">
        <f>#VALUE!</f>
        <v>#VALUE!</v>
      </c>
      <c r="U411" s="19" t="e">
        <f>#VALUE!</f>
        <v>#VALUE!</v>
      </c>
      <c r="V411" s="19" t="e">
        <f>#VALUE!</f>
        <v>#VALUE!</v>
      </c>
      <c r="W411" s="18" t="e">
        <f>#VALUE!</f>
        <v>#VALUE!</v>
      </c>
      <c r="X411" s="19" t="e">
        <f>#VALUE!</f>
        <v>#VALUE!</v>
      </c>
      <c r="Y411" s="20" t="e">
        <f>#VALUE!</f>
        <v>#VALUE!</v>
      </c>
      <c r="Z411" s="19" t="e">
        <f>#VALUE!</f>
        <v>#VALUE!</v>
      </c>
      <c r="AA411" s="19" t="e">
        <f>#VALUE!</f>
        <v>#VALUE!</v>
      </c>
      <c r="AB411" s="16" t="e">
        <f>#VALUE!</f>
        <v>#VALUE!</v>
      </c>
      <c r="AC411" s="16" t="e">
        <f>#VALUE!</f>
        <v>#VALUE!</v>
      </c>
      <c r="AD411" s="17"/>
    </row>
    <row r="412" spans="1:30">
      <c r="A412" s="28">
        <v>312</v>
      </c>
      <c r="B412" s="26" t="e">
        <f>#VALUE!</f>
        <v>#VALUE!</v>
      </c>
      <c r="C412" s="19" t="e">
        <f>#VALUE!</f>
        <v>#VALUE!</v>
      </c>
      <c r="D412" s="19" t="e">
        <f>#VALUE!</f>
        <v>#VALUE!</v>
      </c>
      <c r="E412" s="19" t="e">
        <f>#VALUE!</f>
        <v>#VALUE!</v>
      </c>
      <c r="F412" s="19" t="e">
        <f>#VALUE!</f>
        <v>#VALUE!</v>
      </c>
      <c r="G412" s="19" t="e">
        <f>#VALUE!</f>
        <v>#VALUE!</v>
      </c>
      <c r="H412" s="19" t="e">
        <f>#VALUE!</f>
        <v>#VALUE!</v>
      </c>
      <c r="I412" s="21" t="e">
        <f>#VALUE!</f>
        <v>#VALUE!</v>
      </c>
      <c r="J412" s="26" t="e">
        <f>#VALUE!</f>
        <v>#VALUE!</v>
      </c>
      <c r="K412" s="29" t="e">
        <f>#VALUE!</f>
        <v>#VALUE!</v>
      </c>
      <c r="L412" s="18" t="e">
        <f>#VALUE!</f>
        <v>#VALUE!</v>
      </c>
      <c r="M412" s="18" t="e">
        <f>#VALUE!</f>
        <v>#VALUE!</v>
      </c>
      <c r="N412" s="18" t="e">
        <f>#VALUE!</f>
        <v>#VALUE!</v>
      </c>
      <c r="O412" s="18" t="e">
        <f>#VALUE!</f>
        <v>#VALUE!</v>
      </c>
      <c r="P412" s="18" t="e">
        <f>#VALUE!</f>
        <v>#VALUE!</v>
      </c>
      <c r="Q412" s="18" t="e">
        <f>#VALUE!</f>
        <v>#VALUE!</v>
      </c>
      <c r="R412" s="18" t="e">
        <f>#VALUE!</f>
        <v>#VALUE!</v>
      </c>
      <c r="S412" s="18" t="e">
        <f>#VALUE!</f>
        <v>#VALUE!</v>
      </c>
      <c r="T412" s="19" t="e">
        <f>#VALUE!</f>
        <v>#VALUE!</v>
      </c>
      <c r="U412" s="19" t="e">
        <f>#VALUE!</f>
        <v>#VALUE!</v>
      </c>
      <c r="V412" s="19" t="e">
        <f>#VALUE!</f>
        <v>#VALUE!</v>
      </c>
      <c r="W412" s="18" t="e">
        <f>#VALUE!</f>
        <v>#VALUE!</v>
      </c>
      <c r="X412" s="19" t="e">
        <f>#VALUE!</f>
        <v>#VALUE!</v>
      </c>
      <c r="Y412" s="20" t="e">
        <f>#VALUE!</f>
        <v>#VALUE!</v>
      </c>
      <c r="Z412" s="19" t="e">
        <f>#VALUE!</f>
        <v>#VALUE!</v>
      </c>
      <c r="AA412" s="19" t="e">
        <f>#VALUE!</f>
        <v>#VALUE!</v>
      </c>
      <c r="AB412" s="16" t="e">
        <f>#VALUE!</f>
        <v>#VALUE!</v>
      </c>
      <c r="AC412" s="16" t="e">
        <f>#VALUE!</f>
        <v>#VALUE!</v>
      </c>
      <c r="AD412" s="17"/>
    </row>
    <row r="413" spans="1:30">
      <c r="A413" s="28">
        <v>313</v>
      </c>
      <c r="B413" s="26" t="e">
        <f>#VALUE!</f>
        <v>#VALUE!</v>
      </c>
      <c r="C413" s="19" t="e">
        <f>#VALUE!</f>
        <v>#VALUE!</v>
      </c>
      <c r="D413" s="19" t="e">
        <f>#VALUE!</f>
        <v>#VALUE!</v>
      </c>
      <c r="E413" s="19" t="e">
        <f>#VALUE!</f>
        <v>#VALUE!</v>
      </c>
      <c r="F413" s="19" t="e">
        <f>#VALUE!</f>
        <v>#VALUE!</v>
      </c>
      <c r="G413" s="19" t="e">
        <f>#VALUE!</f>
        <v>#VALUE!</v>
      </c>
      <c r="H413" s="19" t="e">
        <f>#VALUE!</f>
        <v>#VALUE!</v>
      </c>
      <c r="I413" s="21" t="e">
        <f>#VALUE!</f>
        <v>#VALUE!</v>
      </c>
      <c r="J413" s="26" t="e">
        <f>#VALUE!</f>
        <v>#VALUE!</v>
      </c>
      <c r="K413" s="29" t="e">
        <f>#VALUE!</f>
        <v>#VALUE!</v>
      </c>
      <c r="L413" s="18" t="e">
        <f>#VALUE!</f>
        <v>#VALUE!</v>
      </c>
      <c r="M413" s="18" t="e">
        <f>#VALUE!</f>
        <v>#VALUE!</v>
      </c>
      <c r="N413" s="18" t="e">
        <f>#VALUE!</f>
        <v>#VALUE!</v>
      </c>
      <c r="O413" s="18" t="e">
        <f>#VALUE!</f>
        <v>#VALUE!</v>
      </c>
      <c r="P413" s="18" t="e">
        <f>#VALUE!</f>
        <v>#VALUE!</v>
      </c>
      <c r="Q413" s="18" t="e">
        <f>#VALUE!</f>
        <v>#VALUE!</v>
      </c>
      <c r="R413" s="18" t="e">
        <f>#VALUE!</f>
        <v>#VALUE!</v>
      </c>
      <c r="S413" s="18" t="e">
        <f>#VALUE!</f>
        <v>#VALUE!</v>
      </c>
      <c r="T413" s="19" t="e">
        <f>#VALUE!</f>
        <v>#VALUE!</v>
      </c>
      <c r="U413" s="19" t="e">
        <f>#VALUE!</f>
        <v>#VALUE!</v>
      </c>
      <c r="V413" s="19" t="e">
        <f>#VALUE!</f>
        <v>#VALUE!</v>
      </c>
      <c r="W413" s="18" t="e">
        <f>#VALUE!</f>
        <v>#VALUE!</v>
      </c>
      <c r="X413" s="19" t="e">
        <f>#VALUE!</f>
        <v>#VALUE!</v>
      </c>
      <c r="Y413" s="20" t="e">
        <f>#VALUE!</f>
        <v>#VALUE!</v>
      </c>
      <c r="Z413" s="19" t="e">
        <f>#VALUE!</f>
        <v>#VALUE!</v>
      </c>
      <c r="AA413" s="19" t="e">
        <f>#VALUE!</f>
        <v>#VALUE!</v>
      </c>
      <c r="AB413" s="16" t="e">
        <f>#VALUE!</f>
        <v>#VALUE!</v>
      </c>
      <c r="AC413" s="16" t="e">
        <f>#VALUE!</f>
        <v>#VALUE!</v>
      </c>
      <c r="AD413" s="17"/>
    </row>
    <row r="414" spans="1:30">
      <c r="A414" s="28">
        <v>314</v>
      </c>
      <c r="B414" s="26" t="e">
        <f>#VALUE!</f>
        <v>#VALUE!</v>
      </c>
      <c r="C414" s="19" t="e">
        <f>#VALUE!</f>
        <v>#VALUE!</v>
      </c>
      <c r="D414" s="19" t="e">
        <f>#VALUE!</f>
        <v>#VALUE!</v>
      </c>
      <c r="E414" s="19" t="e">
        <f>#VALUE!</f>
        <v>#VALUE!</v>
      </c>
      <c r="F414" s="19" t="e">
        <f>#VALUE!</f>
        <v>#VALUE!</v>
      </c>
      <c r="G414" s="19" t="e">
        <f>#VALUE!</f>
        <v>#VALUE!</v>
      </c>
      <c r="H414" s="19" t="e">
        <f>#VALUE!</f>
        <v>#VALUE!</v>
      </c>
      <c r="I414" s="21" t="e">
        <f>#VALUE!</f>
        <v>#VALUE!</v>
      </c>
      <c r="J414" s="26" t="e">
        <f>#VALUE!</f>
        <v>#VALUE!</v>
      </c>
      <c r="K414" s="29" t="e">
        <f>#VALUE!</f>
        <v>#VALUE!</v>
      </c>
      <c r="L414" s="18" t="e">
        <f>#VALUE!</f>
        <v>#VALUE!</v>
      </c>
      <c r="M414" s="18" t="e">
        <f>#VALUE!</f>
        <v>#VALUE!</v>
      </c>
      <c r="N414" s="18" t="e">
        <f>#VALUE!</f>
        <v>#VALUE!</v>
      </c>
      <c r="O414" s="18" t="e">
        <f>#VALUE!</f>
        <v>#VALUE!</v>
      </c>
      <c r="P414" s="18" t="e">
        <f>#VALUE!</f>
        <v>#VALUE!</v>
      </c>
      <c r="Q414" s="18" t="e">
        <f>#VALUE!</f>
        <v>#VALUE!</v>
      </c>
      <c r="R414" s="18" t="e">
        <f>#VALUE!</f>
        <v>#VALUE!</v>
      </c>
      <c r="S414" s="18" t="e">
        <f>#VALUE!</f>
        <v>#VALUE!</v>
      </c>
      <c r="T414" s="19" t="e">
        <f>#VALUE!</f>
        <v>#VALUE!</v>
      </c>
      <c r="U414" s="19" t="e">
        <f>#VALUE!</f>
        <v>#VALUE!</v>
      </c>
      <c r="V414" s="19" t="e">
        <f>#VALUE!</f>
        <v>#VALUE!</v>
      </c>
      <c r="W414" s="18" t="e">
        <f>#VALUE!</f>
        <v>#VALUE!</v>
      </c>
      <c r="X414" s="19" t="e">
        <f>#VALUE!</f>
        <v>#VALUE!</v>
      </c>
      <c r="Y414" s="20" t="e">
        <f>#VALUE!</f>
        <v>#VALUE!</v>
      </c>
      <c r="Z414" s="19" t="e">
        <f>#VALUE!</f>
        <v>#VALUE!</v>
      </c>
      <c r="AA414" s="19" t="e">
        <f>#VALUE!</f>
        <v>#VALUE!</v>
      </c>
      <c r="AB414" s="16" t="e">
        <f>#VALUE!</f>
        <v>#VALUE!</v>
      </c>
      <c r="AC414" s="16" t="e">
        <f>#VALUE!</f>
        <v>#VALUE!</v>
      </c>
      <c r="AD414" s="17"/>
    </row>
    <row r="415" spans="1:30">
      <c r="A415" s="28">
        <v>315</v>
      </c>
      <c r="B415" s="26" t="e">
        <f>#VALUE!</f>
        <v>#VALUE!</v>
      </c>
      <c r="C415" s="19" t="e">
        <f>#VALUE!</f>
        <v>#VALUE!</v>
      </c>
      <c r="D415" s="19" t="e">
        <f>#VALUE!</f>
        <v>#VALUE!</v>
      </c>
      <c r="E415" s="19" t="e">
        <f>#VALUE!</f>
        <v>#VALUE!</v>
      </c>
      <c r="F415" s="19" t="e">
        <f>#VALUE!</f>
        <v>#VALUE!</v>
      </c>
      <c r="G415" s="19" t="e">
        <f>#VALUE!</f>
        <v>#VALUE!</v>
      </c>
      <c r="H415" s="19" t="e">
        <f>#VALUE!</f>
        <v>#VALUE!</v>
      </c>
      <c r="I415" s="21" t="e">
        <f>#VALUE!</f>
        <v>#VALUE!</v>
      </c>
      <c r="J415" s="26" t="e">
        <f>#VALUE!</f>
        <v>#VALUE!</v>
      </c>
      <c r="K415" s="29" t="e">
        <f>#VALUE!</f>
        <v>#VALUE!</v>
      </c>
      <c r="L415" s="18" t="e">
        <f>#VALUE!</f>
        <v>#VALUE!</v>
      </c>
      <c r="M415" s="18" t="e">
        <f>#VALUE!</f>
        <v>#VALUE!</v>
      </c>
      <c r="N415" s="18" t="e">
        <f>#VALUE!</f>
        <v>#VALUE!</v>
      </c>
      <c r="O415" s="18" t="e">
        <f>#VALUE!</f>
        <v>#VALUE!</v>
      </c>
      <c r="P415" s="18" t="e">
        <f>#VALUE!</f>
        <v>#VALUE!</v>
      </c>
      <c r="Q415" s="18" t="e">
        <f>#VALUE!</f>
        <v>#VALUE!</v>
      </c>
      <c r="R415" s="18" t="e">
        <f>#VALUE!</f>
        <v>#VALUE!</v>
      </c>
      <c r="S415" s="18" t="e">
        <f>#VALUE!</f>
        <v>#VALUE!</v>
      </c>
      <c r="T415" s="19" t="e">
        <f>#VALUE!</f>
        <v>#VALUE!</v>
      </c>
      <c r="U415" s="19" t="e">
        <f>#VALUE!</f>
        <v>#VALUE!</v>
      </c>
      <c r="V415" s="19" t="e">
        <f>#VALUE!</f>
        <v>#VALUE!</v>
      </c>
      <c r="W415" s="18" t="e">
        <f>#VALUE!</f>
        <v>#VALUE!</v>
      </c>
      <c r="X415" s="19" t="e">
        <f>#VALUE!</f>
        <v>#VALUE!</v>
      </c>
      <c r="Y415" s="20" t="e">
        <f>#VALUE!</f>
        <v>#VALUE!</v>
      </c>
      <c r="Z415" s="19" t="e">
        <f>#VALUE!</f>
        <v>#VALUE!</v>
      </c>
      <c r="AA415" s="19" t="e">
        <f>#VALUE!</f>
        <v>#VALUE!</v>
      </c>
      <c r="AB415" s="16" t="e">
        <f>#VALUE!</f>
        <v>#VALUE!</v>
      </c>
      <c r="AC415" s="16" t="e">
        <f>#VALUE!</f>
        <v>#VALUE!</v>
      </c>
      <c r="AD415" s="17"/>
    </row>
    <row r="416" spans="1:30">
      <c r="A416" s="28">
        <v>316</v>
      </c>
      <c r="B416" s="26" t="e">
        <f>#VALUE!</f>
        <v>#VALUE!</v>
      </c>
      <c r="C416" s="19" t="e">
        <f>#VALUE!</f>
        <v>#VALUE!</v>
      </c>
      <c r="D416" s="19" t="e">
        <f>#VALUE!</f>
        <v>#VALUE!</v>
      </c>
      <c r="E416" s="19" t="e">
        <f>#VALUE!</f>
        <v>#VALUE!</v>
      </c>
      <c r="F416" s="19" t="e">
        <f>#VALUE!</f>
        <v>#VALUE!</v>
      </c>
      <c r="G416" s="19" t="e">
        <f>#VALUE!</f>
        <v>#VALUE!</v>
      </c>
      <c r="H416" s="19" t="e">
        <f>#VALUE!</f>
        <v>#VALUE!</v>
      </c>
      <c r="I416" s="21" t="e">
        <f>#VALUE!</f>
        <v>#VALUE!</v>
      </c>
      <c r="J416" s="26" t="e">
        <f>#VALUE!</f>
        <v>#VALUE!</v>
      </c>
      <c r="K416" s="29" t="e">
        <f>#VALUE!</f>
        <v>#VALUE!</v>
      </c>
      <c r="L416" s="18" t="e">
        <f>#VALUE!</f>
        <v>#VALUE!</v>
      </c>
      <c r="M416" s="18" t="e">
        <f>#VALUE!</f>
        <v>#VALUE!</v>
      </c>
      <c r="N416" s="18" t="e">
        <f>#VALUE!</f>
        <v>#VALUE!</v>
      </c>
      <c r="O416" s="18" t="e">
        <f>#VALUE!</f>
        <v>#VALUE!</v>
      </c>
      <c r="P416" s="18" t="e">
        <f>#VALUE!</f>
        <v>#VALUE!</v>
      </c>
      <c r="Q416" s="18" t="e">
        <f>#VALUE!</f>
        <v>#VALUE!</v>
      </c>
      <c r="R416" s="18" t="e">
        <f>#VALUE!</f>
        <v>#VALUE!</v>
      </c>
      <c r="S416" s="18" t="e">
        <f>#VALUE!</f>
        <v>#VALUE!</v>
      </c>
      <c r="T416" s="19" t="e">
        <f>#VALUE!</f>
        <v>#VALUE!</v>
      </c>
      <c r="U416" s="19" t="e">
        <f>#VALUE!</f>
        <v>#VALUE!</v>
      </c>
      <c r="V416" s="19" t="e">
        <f>#VALUE!</f>
        <v>#VALUE!</v>
      </c>
      <c r="W416" s="18" t="e">
        <f>#VALUE!</f>
        <v>#VALUE!</v>
      </c>
      <c r="X416" s="19" t="e">
        <f>#VALUE!</f>
        <v>#VALUE!</v>
      </c>
      <c r="Y416" s="20" t="e">
        <f>#VALUE!</f>
        <v>#VALUE!</v>
      </c>
      <c r="Z416" s="19" t="e">
        <f>#VALUE!</f>
        <v>#VALUE!</v>
      </c>
      <c r="AA416" s="19" t="e">
        <f>#VALUE!</f>
        <v>#VALUE!</v>
      </c>
      <c r="AB416" s="16" t="e">
        <f>#VALUE!</f>
        <v>#VALUE!</v>
      </c>
      <c r="AC416" s="16" t="e">
        <f>#VALUE!</f>
        <v>#VALUE!</v>
      </c>
      <c r="AD416" s="17"/>
    </row>
    <row r="417" spans="1:30">
      <c r="A417" s="28">
        <v>317</v>
      </c>
      <c r="B417" s="26" t="e">
        <f>#VALUE!</f>
        <v>#VALUE!</v>
      </c>
      <c r="C417" s="19" t="e">
        <f>#VALUE!</f>
        <v>#VALUE!</v>
      </c>
      <c r="D417" s="19" t="e">
        <f>#VALUE!</f>
        <v>#VALUE!</v>
      </c>
      <c r="E417" s="19" t="e">
        <f>#VALUE!</f>
        <v>#VALUE!</v>
      </c>
      <c r="F417" s="19" t="e">
        <f>#VALUE!</f>
        <v>#VALUE!</v>
      </c>
      <c r="G417" s="19" t="e">
        <f>#VALUE!</f>
        <v>#VALUE!</v>
      </c>
      <c r="H417" s="19" t="e">
        <f>#VALUE!</f>
        <v>#VALUE!</v>
      </c>
      <c r="I417" s="21" t="e">
        <f>#VALUE!</f>
        <v>#VALUE!</v>
      </c>
      <c r="J417" s="26" t="e">
        <f>#VALUE!</f>
        <v>#VALUE!</v>
      </c>
      <c r="K417" s="29" t="e">
        <f>#VALUE!</f>
        <v>#VALUE!</v>
      </c>
      <c r="L417" s="18" t="e">
        <f>#VALUE!</f>
        <v>#VALUE!</v>
      </c>
      <c r="M417" s="18" t="e">
        <f>#VALUE!</f>
        <v>#VALUE!</v>
      </c>
      <c r="N417" s="18" t="e">
        <f>#VALUE!</f>
        <v>#VALUE!</v>
      </c>
      <c r="O417" s="18" t="e">
        <f>#VALUE!</f>
        <v>#VALUE!</v>
      </c>
      <c r="P417" s="18" t="e">
        <f>#VALUE!</f>
        <v>#VALUE!</v>
      </c>
      <c r="Q417" s="18" t="e">
        <f>#VALUE!</f>
        <v>#VALUE!</v>
      </c>
      <c r="R417" s="18" t="e">
        <f>#VALUE!</f>
        <v>#VALUE!</v>
      </c>
      <c r="S417" s="18" t="e">
        <f>#VALUE!</f>
        <v>#VALUE!</v>
      </c>
      <c r="T417" s="19" t="e">
        <f>#VALUE!</f>
        <v>#VALUE!</v>
      </c>
      <c r="U417" s="19" t="e">
        <f>#VALUE!</f>
        <v>#VALUE!</v>
      </c>
      <c r="V417" s="19" t="e">
        <f>#VALUE!</f>
        <v>#VALUE!</v>
      </c>
      <c r="W417" s="18" t="e">
        <f>#VALUE!</f>
        <v>#VALUE!</v>
      </c>
      <c r="X417" s="19" t="e">
        <f>#VALUE!</f>
        <v>#VALUE!</v>
      </c>
      <c r="Y417" s="20" t="e">
        <f>#VALUE!</f>
        <v>#VALUE!</v>
      </c>
      <c r="Z417" s="19" t="e">
        <f>#VALUE!</f>
        <v>#VALUE!</v>
      </c>
      <c r="AA417" s="19" t="e">
        <f>#VALUE!</f>
        <v>#VALUE!</v>
      </c>
      <c r="AB417" s="16" t="e">
        <f>#VALUE!</f>
        <v>#VALUE!</v>
      </c>
      <c r="AC417" s="16" t="e">
        <f>#VALUE!</f>
        <v>#VALUE!</v>
      </c>
      <c r="AD417" s="17"/>
    </row>
    <row r="418" spans="1:30">
      <c r="A418" s="28">
        <v>318</v>
      </c>
      <c r="B418" s="26" t="e">
        <f>#VALUE!</f>
        <v>#VALUE!</v>
      </c>
      <c r="C418" s="19" t="e">
        <f>#VALUE!</f>
        <v>#VALUE!</v>
      </c>
      <c r="D418" s="19" t="e">
        <f>#VALUE!</f>
        <v>#VALUE!</v>
      </c>
      <c r="E418" s="19" t="e">
        <f>#VALUE!</f>
        <v>#VALUE!</v>
      </c>
      <c r="F418" s="19" t="e">
        <f>#VALUE!</f>
        <v>#VALUE!</v>
      </c>
      <c r="G418" s="19" t="e">
        <f>#VALUE!</f>
        <v>#VALUE!</v>
      </c>
      <c r="H418" s="19" t="e">
        <f>#VALUE!</f>
        <v>#VALUE!</v>
      </c>
      <c r="I418" s="21" t="e">
        <f>#VALUE!</f>
        <v>#VALUE!</v>
      </c>
      <c r="J418" s="26" t="e">
        <f>#VALUE!</f>
        <v>#VALUE!</v>
      </c>
      <c r="K418" s="29" t="e">
        <f>#VALUE!</f>
        <v>#VALUE!</v>
      </c>
      <c r="L418" s="18" t="e">
        <f>#VALUE!</f>
        <v>#VALUE!</v>
      </c>
      <c r="M418" s="18" t="e">
        <f>#VALUE!</f>
        <v>#VALUE!</v>
      </c>
      <c r="N418" s="18" t="e">
        <f>#VALUE!</f>
        <v>#VALUE!</v>
      </c>
      <c r="O418" s="18" t="e">
        <f>#VALUE!</f>
        <v>#VALUE!</v>
      </c>
      <c r="P418" s="18" t="e">
        <f>#VALUE!</f>
        <v>#VALUE!</v>
      </c>
      <c r="Q418" s="18" t="e">
        <f>#VALUE!</f>
        <v>#VALUE!</v>
      </c>
      <c r="R418" s="18" t="e">
        <f>#VALUE!</f>
        <v>#VALUE!</v>
      </c>
      <c r="S418" s="18" t="e">
        <f>#VALUE!</f>
        <v>#VALUE!</v>
      </c>
      <c r="T418" s="19" t="e">
        <f>#VALUE!</f>
        <v>#VALUE!</v>
      </c>
      <c r="U418" s="19" t="e">
        <f>#VALUE!</f>
        <v>#VALUE!</v>
      </c>
      <c r="V418" s="19" t="e">
        <f>#VALUE!</f>
        <v>#VALUE!</v>
      </c>
      <c r="W418" s="18" t="e">
        <f>#VALUE!</f>
        <v>#VALUE!</v>
      </c>
      <c r="X418" s="19" t="e">
        <f>#VALUE!</f>
        <v>#VALUE!</v>
      </c>
      <c r="Y418" s="20" t="e">
        <f>#VALUE!</f>
        <v>#VALUE!</v>
      </c>
      <c r="Z418" s="19" t="e">
        <f>#VALUE!</f>
        <v>#VALUE!</v>
      </c>
      <c r="AA418" s="19" t="e">
        <f>#VALUE!</f>
        <v>#VALUE!</v>
      </c>
      <c r="AB418" s="16" t="e">
        <f>#VALUE!</f>
        <v>#VALUE!</v>
      </c>
      <c r="AC418" s="16" t="e">
        <f>#VALUE!</f>
        <v>#VALUE!</v>
      </c>
      <c r="AD418" s="17"/>
    </row>
    <row r="419" spans="1:30">
      <c r="A419" s="28">
        <v>319</v>
      </c>
      <c r="B419" s="26" t="e">
        <f>#VALUE!</f>
        <v>#VALUE!</v>
      </c>
      <c r="C419" s="19" t="e">
        <f>#VALUE!</f>
        <v>#VALUE!</v>
      </c>
      <c r="D419" s="19" t="e">
        <f>#VALUE!</f>
        <v>#VALUE!</v>
      </c>
      <c r="E419" s="19" t="e">
        <f>#VALUE!</f>
        <v>#VALUE!</v>
      </c>
      <c r="F419" s="19" t="e">
        <f>#VALUE!</f>
        <v>#VALUE!</v>
      </c>
      <c r="G419" s="19" t="e">
        <f>#VALUE!</f>
        <v>#VALUE!</v>
      </c>
      <c r="H419" s="19" t="e">
        <f>#VALUE!</f>
        <v>#VALUE!</v>
      </c>
      <c r="I419" s="21" t="e">
        <f>#VALUE!</f>
        <v>#VALUE!</v>
      </c>
      <c r="J419" s="26" t="e">
        <f>#VALUE!</f>
        <v>#VALUE!</v>
      </c>
      <c r="K419" s="29" t="e">
        <f>#VALUE!</f>
        <v>#VALUE!</v>
      </c>
      <c r="L419" s="18" t="e">
        <f>#VALUE!</f>
        <v>#VALUE!</v>
      </c>
      <c r="M419" s="18" t="e">
        <f>#VALUE!</f>
        <v>#VALUE!</v>
      </c>
      <c r="N419" s="18" t="e">
        <f>#VALUE!</f>
        <v>#VALUE!</v>
      </c>
      <c r="O419" s="18" t="e">
        <f>#VALUE!</f>
        <v>#VALUE!</v>
      </c>
      <c r="P419" s="18" t="e">
        <f>#VALUE!</f>
        <v>#VALUE!</v>
      </c>
      <c r="Q419" s="18" t="e">
        <f>#VALUE!</f>
        <v>#VALUE!</v>
      </c>
      <c r="R419" s="18" t="e">
        <f>#VALUE!</f>
        <v>#VALUE!</v>
      </c>
      <c r="S419" s="18" t="e">
        <f>#VALUE!</f>
        <v>#VALUE!</v>
      </c>
      <c r="T419" s="19" t="e">
        <f>#VALUE!</f>
        <v>#VALUE!</v>
      </c>
      <c r="U419" s="19" t="e">
        <f>#VALUE!</f>
        <v>#VALUE!</v>
      </c>
      <c r="V419" s="19" t="e">
        <f>#VALUE!</f>
        <v>#VALUE!</v>
      </c>
      <c r="W419" s="18" t="e">
        <f>#VALUE!</f>
        <v>#VALUE!</v>
      </c>
      <c r="X419" s="19" t="e">
        <f>#VALUE!</f>
        <v>#VALUE!</v>
      </c>
      <c r="Y419" s="20" t="e">
        <f>#VALUE!</f>
        <v>#VALUE!</v>
      </c>
      <c r="Z419" s="19" t="e">
        <f>#VALUE!</f>
        <v>#VALUE!</v>
      </c>
      <c r="AA419" s="19" t="e">
        <f>#VALUE!</f>
        <v>#VALUE!</v>
      </c>
      <c r="AB419" s="16" t="e">
        <f>#VALUE!</f>
        <v>#VALUE!</v>
      </c>
      <c r="AC419" s="16" t="e">
        <f>#VALUE!</f>
        <v>#VALUE!</v>
      </c>
      <c r="AD419" s="17"/>
    </row>
    <row r="420" spans="1:30">
      <c r="A420" s="28">
        <v>320</v>
      </c>
      <c r="B420" s="26" t="e">
        <f>#VALUE!</f>
        <v>#VALUE!</v>
      </c>
      <c r="C420" s="19" t="e">
        <f>#VALUE!</f>
        <v>#VALUE!</v>
      </c>
      <c r="D420" s="19" t="e">
        <f>#VALUE!</f>
        <v>#VALUE!</v>
      </c>
      <c r="E420" s="19" t="e">
        <f>#VALUE!</f>
        <v>#VALUE!</v>
      </c>
      <c r="F420" s="19" t="e">
        <f>#VALUE!</f>
        <v>#VALUE!</v>
      </c>
      <c r="G420" s="19" t="e">
        <f>#VALUE!</f>
        <v>#VALUE!</v>
      </c>
      <c r="H420" s="19" t="e">
        <f>#VALUE!</f>
        <v>#VALUE!</v>
      </c>
      <c r="I420" s="21" t="e">
        <f>#VALUE!</f>
        <v>#VALUE!</v>
      </c>
      <c r="J420" s="26" t="e">
        <f>#VALUE!</f>
        <v>#VALUE!</v>
      </c>
      <c r="K420" s="29" t="e">
        <f>#VALUE!</f>
        <v>#VALUE!</v>
      </c>
      <c r="L420" s="18" t="e">
        <f>#VALUE!</f>
        <v>#VALUE!</v>
      </c>
      <c r="M420" s="18" t="e">
        <f>#VALUE!</f>
        <v>#VALUE!</v>
      </c>
      <c r="N420" s="18" t="e">
        <f>#VALUE!</f>
        <v>#VALUE!</v>
      </c>
      <c r="O420" s="18" t="e">
        <f>#VALUE!</f>
        <v>#VALUE!</v>
      </c>
      <c r="P420" s="18" t="e">
        <f>#VALUE!</f>
        <v>#VALUE!</v>
      </c>
      <c r="Q420" s="18" t="e">
        <f>#VALUE!</f>
        <v>#VALUE!</v>
      </c>
      <c r="R420" s="18" t="e">
        <f>#VALUE!</f>
        <v>#VALUE!</v>
      </c>
      <c r="S420" s="18" t="e">
        <f>#VALUE!</f>
        <v>#VALUE!</v>
      </c>
      <c r="T420" s="19" t="e">
        <f>#VALUE!</f>
        <v>#VALUE!</v>
      </c>
      <c r="U420" s="19" t="e">
        <f>#VALUE!</f>
        <v>#VALUE!</v>
      </c>
      <c r="V420" s="19" t="e">
        <f>#VALUE!</f>
        <v>#VALUE!</v>
      </c>
      <c r="W420" s="18" t="e">
        <f>#VALUE!</f>
        <v>#VALUE!</v>
      </c>
      <c r="X420" s="19" t="e">
        <f>#VALUE!</f>
        <v>#VALUE!</v>
      </c>
      <c r="Y420" s="20" t="e">
        <f>#VALUE!</f>
        <v>#VALUE!</v>
      </c>
      <c r="Z420" s="19" t="e">
        <f>#VALUE!</f>
        <v>#VALUE!</v>
      </c>
      <c r="AA420" s="19" t="e">
        <f>#VALUE!</f>
        <v>#VALUE!</v>
      </c>
      <c r="AB420" s="16" t="e">
        <f>#VALUE!</f>
        <v>#VALUE!</v>
      </c>
      <c r="AC420" s="16" t="e">
        <f>#VALUE!</f>
        <v>#VALUE!</v>
      </c>
      <c r="AD420" s="17"/>
    </row>
    <row r="421" spans="1:30">
      <c r="A421" s="28">
        <v>321</v>
      </c>
      <c r="B421" s="26" t="e">
        <f>#VALUE!</f>
        <v>#VALUE!</v>
      </c>
      <c r="C421" s="19" t="e">
        <f>#VALUE!</f>
        <v>#VALUE!</v>
      </c>
      <c r="D421" s="19" t="e">
        <f>#VALUE!</f>
        <v>#VALUE!</v>
      </c>
      <c r="E421" s="19" t="e">
        <f>#VALUE!</f>
        <v>#VALUE!</v>
      </c>
      <c r="F421" s="19" t="e">
        <f>#VALUE!</f>
        <v>#VALUE!</v>
      </c>
      <c r="G421" s="19" t="e">
        <f>#VALUE!</f>
        <v>#VALUE!</v>
      </c>
      <c r="H421" s="19" t="e">
        <f>#VALUE!</f>
        <v>#VALUE!</v>
      </c>
      <c r="I421" s="21" t="e">
        <f>#VALUE!</f>
        <v>#VALUE!</v>
      </c>
      <c r="J421" s="26" t="e">
        <f>#VALUE!</f>
        <v>#VALUE!</v>
      </c>
      <c r="K421" s="29" t="e">
        <f>#VALUE!</f>
        <v>#VALUE!</v>
      </c>
      <c r="L421" s="18" t="e">
        <f>#VALUE!</f>
        <v>#VALUE!</v>
      </c>
      <c r="M421" s="18" t="e">
        <f>#VALUE!</f>
        <v>#VALUE!</v>
      </c>
      <c r="N421" s="18" t="e">
        <f>#VALUE!</f>
        <v>#VALUE!</v>
      </c>
      <c r="O421" s="18" t="e">
        <f>#VALUE!</f>
        <v>#VALUE!</v>
      </c>
      <c r="P421" s="18" t="e">
        <f>#VALUE!</f>
        <v>#VALUE!</v>
      </c>
      <c r="Q421" s="18" t="e">
        <f>#VALUE!</f>
        <v>#VALUE!</v>
      </c>
      <c r="R421" s="18" t="e">
        <f>#VALUE!</f>
        <v>#VALUE!</v>
      </c>
      <c r="S421" s="18" t="e">
        <f>#VALUE!</f>
        <v>#VALUE!</v>
      </c>
      <c r="T421" s="19" t="e">
        <f>#VALUE!</f>
        <v>#VALUE!</v>
      </c>
      <c r="U421" s="19" t="e">
        <f>#VALUE!</f>
        <v>#VALUE!</v>
      </c>
      <c r="V421" s="19" t="e">
        <f>#VALUE!</f>
        <v>#VALUE!</v>
      </c>
      <c r="W421" s="18" t="e">
        <f>#VALUE!</f>
        <v>#VALUE!</v>
      </c>
      <c r="X421" s="19" t="e">
        <f>#VALUE!</f>
        <v>#VALUE!</v>
      </c>
      <c r="Y421" s="20" t="e">
        <f>#VALUE!</f>
        <v>#VALUE!</v>
      </c>
      <c r="Z421" s="19" t="e">
        <f>#VALUE!</f>
        <v>#VALUE!</v>
      </c>
      <c r="AA421" s="19" t="e">
        <f>#VALUE!</f>
        <v>#VALUE!</v>
      </c>
      <c r="AB421" s="16" t="e">
        <f>#VALUE!</f>
        <v>#VALUE!</v>
      </c>
      <c r="AC421" s="16" t="e">
        <f>#VALUE!</f>
        <v>#VALUE!</v>
      </c>
      <c r="AD421" s="17"/>
    </row>
    <row r="422" spans="1:30">
      <c r="A422" s="28">
        <v>322</v>
      </c>
      <c r="B422" s="26" t="e">
        <f>#VALUE!</f>
        <v>#VALUE!</v>
      </c>
      <c r="C422" s="19" t="e">
        <f>#VALUE!</f>
        <v>#VALUE!</v>
      </c>
      <c r="D422" s="19" t="e">
        <f>#VALUE!</f>
        <v>#VALUE!</v>
      </c>
      <c r="E422" s="19" t="e">
        <f>#VALUE!</f>
        <v>#VALUE!</v>
      </c>
      <c r="F422" s="19" t="e">
        <f>#VALUE!</f>
        <v>#VALUE!</v>
      </c>
      <c r="G422" s="19" t="e">
        <f>#VALUE!</f>
        <v>#VALUE!</v>
      </c>
      <c r="H422" s="19" t="e">
        <f>#VALUE!</f>
        <v>#VALUE!</v>
      </c>
      <c r="I422" s="21" t="e">
        <f>#VALUE!</f>
        <v>#VALUE!</v>
      </c>
      <c r="J422" s="26" t="e">
        <f>#VALUE!</f>
        <v>#VALUE!</v>
      </c>
      <c r="K422" s="29" t="e">
        <f>#VALUE!</f>
        <v>#VALUE!</v>
      </c>
      <c r="L422" s="18" t="e">
        <f>#VALUE!</f>
        <v>#VALUE!</v>
      </c>
      <c r="M422" s="18" t="e">
        <f>#VALUE!</f>
        <v>#VALUE!</v>
      </c>
      <c r="N422" s="18" t="e">
        <f>#VALUE!</f>
        <v>#VALUE!</v>
      </c>
      <c r="O422" s="18" t="e">
        <f>#VALUE!</f>
        <v>#VALUE!</v>
      </c>
      <c r="P422" s="18" t="e">
        <f>#VALUE!</f>
        <v>#VALUE!</v>
      </c>
      <c r="Q422" s="18" t="e">
        <f>#VALUE!</f>
        <v>#VALUE!</v>
      </c>
      <c r="R422" s="18" t="e">
        <f>#VALUE!</f>
        <v>#VALUE!</v>
      </c>
      <c r="S422" s="18" t="e">
        <f>#VALUE!</f>
        <v>#VALUE!</v>
      </c>
      <c r="T422" s="19" t="e">
        <f>#VALUE!</f>
        <v>#VALUE!</v>
      </c>
      <c r="U422" s="19" t="e">
        <f>#VALUE!</f>
        <v>#VALUE!</v>
      </c>
      <c r="V422" s="19" t="e">
        <f>#VALUE!</f>
        <v>#VALUE!</v>
      </c>
      <c r="W422" s="18" t="e">
        <f>#VALUE!</f>
        <v>#VALUE!</v>
      </c>
      <c r="X422" s="19" t="e">
        <f>#VALUE!</f>
        <v>#VALUE!</v>
      </c>
      <c r="Y422" s="20" t="e">
        <f>#VALUE!</f>
        <v>#VALUE!</v>
      </c>
      <c r="Z422" s="19" t="e">
        <f>#VALUE!</f>
        <v>#VALUE!</v>
      </c>
      <c r="AA422" s="19" t="e">
        <f>#VALUE!</f>
        <v>#VALUE!</v>
      </c>
      <c r="AB422" s="16" t="e">
        <f>#VALUE!</f>
        <v>#VALUE!</v>
      </c>
      <c r="AC422" s="16" t="e">
        <f>#VALUE!</f>
        <v>#VALUE!</v>
      </c>
      <c r="AD422" s="17"/>
    </row>
    <row r="423" spans="1:30">
      <c r="A423" s="28">
        <v>323</v>
      </c>
      <c r="B423" s="26" t="e">
        <f>#VALUE!</f>
        <v>#VALUE!</v>
      </c>
      <c r="C423" s="19" t="e">
        <f>#VALUE!</f>
        <v>#VALUE!</v>
      </c>
      <c r="D423" s="19" t="e">
        <f>#VALUE!</f>
        <v>#VALUE!</v>
      </c>
      <c r="E423" s="19" t="e">
        <f>#VALUE!</f>
        <v>#VALUE!</v>
      </c>
      <c r="F423" s="19" t="e">
        <f>#VALUE!</f>
        <v>#VALUE!</v>
      </c>
      <c r="G423" s="19" t="e">
        <f>#VALUE!</f>
        <v>#VALUE!</v>
      </c>
      <c r="H423" s="19" t="e">
        <f>#VALUE!</f>
        <v>#VALUE!</v>
      </c>
      <c r="I423" s="21" t="e">
        <f>#VALUE!</f>
        <v>#VALUE!</v>
      </c>
      <c r="J423" s="26" t="e">
        <f>#VALUE!</f>
        <v>#VALUE!</v>
      </c>
      <c r="K423" s="29" t="e">
        <f>#VALUE!</f>
        <v>#VALUE!</v>
      </c>
      <c r="L423" s="18" t="e">
        <f>#VALUE!</f>
        <v>#VALUE!</v>
      </c>
      <c r="M423" s="18" t="e">
        <f>#VALUE!</f>
        <v>#VALUE!</v>
      </c>
      <c r="N423" s="18" t="e">
        <f>#VALUE!</f>
        <v>#VALUE!</v>
      </c>
      <c r="O423" s="18" t="e">
        <f>#VALUE!</f>
        <v>#VALUE!</v>
      </c>
      <c r="P423" s="18" t="e">
        <f>#VALUE!</f>
        <v>#VALUE!</v>
      </c>
      <c r="Q423" s="18" t="e">
        <f>#VALUE!</f>
        <v>#VALUE!</v>
      </c>
      <c r="R423" s="18" t="e">
        <f>#VALUE!</f>
        <v>#VALUE!</v>
      </c>
      <c r="S423" s="18" t="e">
        <f>#VALUE!</f>
        <v>#VALUE!</v>
      </c>
      <c r="T423" s="19" t="e">
        <f>#VALUE!</f>
        <v>#VALUE!</v>
      </c>
      <c r="U423" s="19" t="e">
        <f>#VALUE!</f>
        <v>#VALUE!</v>
      </c>
      <c r="V423" s="19" t="e">
        <f>#VALUE!</f>
        <v>#VALUE!</v>
      </c>
      <c r="W423" s="18" t="e">
        <f>#VALUE!</f>
        <v>#VALUE!</v>
      </c>
      <c r="X423" s="19" t="e">
        <f>#VALUE!</f>
        <v>#VALUE!</v>
      </c>
      <c r="Y423" s="20" t="e">
        <f>#VALUE!</f>
        <v>#VALUE!</v>
      </c>
      <c r="Z423" s="19" t="e">
        <f>#VALUE!</f>
        <v>#VALUE!</v>
      </c>
      <c r="AA423" s="19" t="e">
        <f>#VALUE!</f>
        <v>#VALUE!</v>
      </c>
      <c r="AB423" s="16" t="e">
        <f>#VALUE!</f>
        <v>#VALUE!</v>
      </c>
      <c r="AC423" s="16" t="e">
        <f>#VALUE!</f>
        <v>#VALUE!</v>
      </c>
      <c r="AD423" s="17"/>
    </row>
    <row r="424" spans="1:30">
      <c r="A424" s="28">
        <v>324</v>
      </c>
      <c r="B424" s="26" t="e">
        <f>#VALUE!</f>
        <v>#VALUE!</v>
      </c>
      <c r="C424" s="19" t="e">
        <f>#VALUE!</f>
        <v>#VALUE!</v>
      </c>
      <c r="D424" s="19" t="e">
        <f>#VALUE!</f>
        <v>#VALUE!</v>
      </c>
      <c r="E424" s="19" t="e">
        <f>#VALUE!</f>
        <v>#VALUE!</v>
      </c>
      <c r="F424" s="19" t="e">
        <f>#VALUE!</f>
        <v>#VALUE!</v>
      </c>
      <c r="G424" s="19" t="e">
        <f>#VALUE!</f>
        <v>#VALUE!</v>
      </c>
      <c r="H424" s="19" t="e">
        <f>#VALUE!</f>
        <v>#VALUE!</v>
      </c>
      <c r="I424" s="21" t="e">
        <f>#VALUE!</f>
        <v>#VALUE!</v>
      </c>
      <c r="J424" s="26" t="e">
        <f>#VALUE!</f>
        <v>#VALUE!</v>
      </c>
      <c r="K424" s="29" t="e">
        <f>#VALUE!</f>
        <v>#VALUE!</v>
      </c>
      <c r="L424" s="18" t="e">
        <f>#VALUE!</f>
        <v>#VALUE!</v>
      </c>
      <c r="M424" s="18" t="e">
        <f>#VALUE!</f>
        <v>#VALUE!</v>
      </c>
      <c r="N424" s="18" t="e">
        <f>#VALUE!</f>
        <v>#VALUE!</v>
      </c>
      <c r="O424" s="18" t="e">
        <f>#VALUE!</f>
        <v>#VALUE!</v>
      </c>
      <c r="P424" s="18" t="e">
        <f>#VALUE!</f>
        <v>#VALUE!</v>
      </c>
      <c r="Q424" s="18" t="e">
        <f>#VALUE!</f>
        <v>#VALUE!</v>
      </c>
      <c r="R424" s="18" t="e">
        <f>#VALUE!</f>
        <v>#VALUE!</v>
      </c>
      <c r="S424" s="18" t="e">
        <f>#VALUE!</f>
        <v>#VALUE!</v>
      </c>
      <c r="T424" s="19" t="e">
        <f>#VALUE!</f>
        <v>#VALUE!</v>
      </c>
      <c r="U424" s="19" t="e">
        <f>#VALUE!</f>
        <v>#VALUE!</v>
      </c>
      <c r="V424" s="19" t="e">
        <f>#VALUE!</f>
        <v>#VALUE!</v>
      </c>
      <c r="W424" s="18" t="e">
        <f>#VALUE!</f>
        <v>#VALUE!</v>
      </c>
      <c r="X424" s="19" t="e">
        <f>#VALUE!</f>
        <v>#VALUE!</v>
      </c>
      <c r="Y424" s="20" t="e">
        <f>#VALUE!</f>
        <v>#VALUE!</v>
      </c>
      <c r="Z424" s="19" t="e">
        <f>#VALUE!</f>
        <v>#VALUE!</v>
      </c>
      <c r="AA424" s="19" t="e">
        <f>#VALUE!</f>
        <v>#VALUE!</v>
      </c>
      <c r="AB424" s="16" t="e">
        <f>#VALUE!</f>
        <v>#VALUE!</v>
      </c>
      <c r="AC424" s="16" t="e">
        <f>#VALUE!</f>
        <v>#VALUE!</v>
      </c>
      <c r="AD424" s="17"/>
    </row>
    <row r="425" spans="1:30">
      <c r="A425" s="28">
        <v>325</v>
      </c>
      <c r="B425" s="26" t="e">
        <f>#VALUE!</f>
        <v>#VALUE!</v>
      </c>
      <c r="C425" s="19" t="e">
        <f>#VALUE!</f>
        <v>#VALUE!</v>
      </c>
      <c r="D425" s="19" t="e">
        <f>#VALUE!</f>
        <v>#VALUE!</v>
      </c>
      <c r="E425" s="19" t="e">
        <f>#VALUE!</f>
        <v>#VALUE!</v>
      </c>
      <c r="F425" s="19" t="e">
        <f>#VALUE!</f>
        <v>#VALUE!</v>
      </c>
      <c r="G425" s="19" t="e">
        <f>#VALUE!</f>
        <v>#VALUE!</v>
      </c>
      <c r="H425" s="19" t="e">
        <f>#VALUE!</f>
        <v>#VALUE!</v>
      </c>
      <c r="I425" s="21" t="e">
        <f>#VALUE!</f>
        <v>#VALUE!</v>
      </c>
      <c r="J425" s="26" t="e">
        <f>#VALUE!</f>
        <v>#VALUE!</v>
      </c>
      <c r="K425" s="29" t="e">
        <f>#VALUE!</f>
        <v>#VALUE!</v>
      </c>
      <c r="L425" s="18" t="e">
        <f>#VALUE!</f>
        <v>#VALUE!</v>
      </c>
      <c r="M425" s="18" t="e">
        <f>#VALUE!</f>
        <v>#VALUE!</v>
      </c>
      <c r="N425" s="18" t="e">
        <f>#VALUE!</f>
        <v>#VALUE!</v>
      </c>
      <c r="O425" s="18" t="e">
        <f>#VALUE!</f>
        <v>#VALUE!</v>
      </c>
      <c r="P425" s="18" t="e">
        <f>#VALUE!</f>
        <v>#VALUE!</v>
      </c>
      <c r="Q425" s="18" t="e">
        <f>#VALUE!</f>
        <v>#VALUE!</v>
      </c>
      <c r="R425" s="18" t="e">
        <f>#VALUE!</f>
        <v>#VALUE!</v>
      </c>
      <c r="S425" s="18" t="e">
        <f>#VALUE!</f>
        <v>#VALUE!</v>
      </c>
      <c r="T425" s="19" t="e">
        <f>#VALUE!</f>
        <v>#VALUE!</v>
      </c>
      <c r="U425" s="19" t="e">
        <f>#VALUE!</f>
        <v>#VALUE!</v>
      </c>
      <c r="V425" s="19" t="e">
        <f>#VALUE!</f>
        <v>#VALUE!</v>
      </c>
      <c r="W425" s="18" t="e">
        <f>#VALUE!</f>
        <v>#VALUE!</v>
      </c>
      <c r="X425" s="19" t="e">
        <f>#VALUE!</f>
        <v>#VALUE!</v>
      </c>
      <c r="Y425" s="20" t="e">
        <f>#VALUE!</f>
        <v>#VALUE!</v>
      </c>
      <c r="Z425" s="19" t="e">
        <f>#VALUE!</f>
        <v>#VALUE!</v>
      </c>
      <c r="AA425" s="19" t="e">
        <f>#VALUE!</f>
        <v>#VALUE!</v>
      </c>
      <c r="AB425" s="16" t="e">
        <f>#VALUE!</f>
        <v>#VALUE!</v>
      </c>
      <c r="AC425" s="16" t="e">
        <f>#VALUE!</f>
        <v>#VALUE!</v>
      </c>
      <c r="AD425" s="17"/>
    </row>
    <row r="426" spans="1:30">
      <c r="A426" s="28">
        <v>326</v>
      </c>
      <c r="B426" s="26" t="e">
        <f>#VALUE!</f>
        <v>#VALUE!</v>
      </c>
      <c r="C426" s="19" t="e">
        <f>#VALUE!</f>
        <v>#VALUE!</v>
      </c>
      <c r="D426" s="19" t="e">
        <f>#VALUE!</f>
        <v>#VALUE!</v>
      </c>
      <c r="E426" s="19" t="e">
        <f>#VALUE!</f>
        <v>#VALUE!</v>
      </c>
      <c r="F426" s="19" t="e">
        <f>#VALUE!</f>
        <v>#VALUE!</v>
      </c>
      <c r="G426" s="19" t="e">
        <f>#VALUE!</f>
        <v>#VALUE!</v>
      </c>
      <c r="H426" s="19" t="e">
        <f>#VALUE!</f>
        <v>#VALUE!</v>
      </c>
      <c r="I426" s="21" t="e">
        <f>#VALUE!</f>
        <v>#VALUE!</v>
      </c>
      <c r="J426" s="26" t="e">
        <f>#VALUE!</f>
        <v>#VALUE!</v>
      </c>
      <c r="K426" s="29" t="e">
        <f>#VALUE!</f>
        <v>#VALUE!</v>
      </c>
      <c r="L426" s="18" t="e">
        <f>#VALUE!</f>
        <v>#VALUE!</v>
      </c>
      <c r="M426" s="18" t="e">
        <f>#VALUE!</f>
        <v>#VALUE!</v>
      </c>
      <c r="N426" s="18" t="e">
        <f>#VALUE!</f>
        <v>#VALUE!</v>
      </c>
      <c r="O426" s="18" t="e">
        <f>#VALUE!</f>
        <v>#VALUE!</v>
      </c>
      <c r="P426" s="18" t="e">
        <f>#VALUE!</f>
        <v>#VALUE!</v>
      </c>
      <c r="Q426" s="18" t="e">
        <f>#VALUE!</f>
        <v>#VALUE!</v>
      </c>
      <c r="R426" s="18" t="e">
        <f>#VALUE!</f>
        <v>#VALUE!</v>
      </c>
      <c r="S426" s="18" t="e">
        <f>#VALUE!</f>
        <v>#VALUE!</v>
      </c>
      <c r="T426" s="19" t="e">
        <f>#VALUE!</f>
        <v>#VALUE!</v>
      </c>
      <c r="U426" s="19" t="e">
        <f>#VALUE!</f>
        <v>#VALUE!</v>
      </c>
      <c r="V426" s="19" t="e">
        <f>#VALUE!</f>
        <v>#VALUE!</v>
      </c>
      <c r="W426" s="18" t="e">
        <f>#VALUE!</f>
        <v>#VALUE!</v>
      </c>
      <c r="X426" s="19" t="e">
        <f>#VALUE!</f>
        <v>#VALUE!</v>
      </c>
      <c r="Y426" s="20" t="e">
        <f>#VALUE!</f>
        <v>#VALUE!</v>
      </c>
      <c r="Z426" s="19" t="e">
        <f>#VALUE!</f>
        <v>#VALUE!</v>
      </c>
      <c r="AA426" s="19" t="e">
        <f>#VALUE!</f>
        <v>#VALUE!</v>
      </c>
      <c r="AB426" s="16" t="e">
        <f>#VALUE!</f>
        <v>#VALUE!</v>
      </c>
      <c r="AC426" s="16" t="e">
        <f>#VALUE!</f>
        <v>#VALUE!</v>
      </c>
      <c r="AD426" s="17"/>
    </row>
    <row r="427" spans="1:30">
      <c r="A427" s="28">
        <v>327</v>
      </c>
      <c r="B427" s="26" t="e">
        <f>#VALUE!</f>
        <v>#VALUE!</v>
      </c>
      <c r="C427" s="19" t="e">
        <f>#VALUE!</f>
        <v>#VALUE!</v>
      </c>
      <c r="D427" s="19" t="e">
        <f>#VALUE!</f>
        <v>#VALUE!</v>
      </c>
      <c r="E427" s="19" t="e">
        <f>#VALUE!</f>
        <v>#VALUE!</v>
      </c>
      <c r="F427" s="19" t="e">
        <f>#VALUE!</f>
        <v>#VALUE!</v>
      </c>
      <c r="G427" s="19" t="e">
        <f>#VALUE!</f>
        <v>#VALUE!</v>
      </c>
      <c r="H427" s="19" t="e">
        <f>#VALUE!</f>
        <v>#VALUE!</v>
      </c>
      <c r="I427" s="21" t="e">
        <f>#VALUE!</f>
        <v>#VALUE!</v>
      </c>
      <c r="J427" s="26" t="e">
        <f>#VALUE!</f>
        <v>#VALUE!</v>
      </c>
      <c r="K427" s="29" t="e">
        <f>#VALUE!</f>
        <v>#VALUE!</v>
      </c>
      <c r="L427" s="18" t="e">
        <f>#VALUE!</f>
        <v>#VALUE!</v>
      </c>
      <c r="M427" s="18" t="e">
        <f>#VALUE!</f>
        <v>#VALUE!</v>
      </c>
      <c r="N427" s="18" t="e">
        <f>#VALUE!</f>
        <v>#VALUE!</v>
      </c>
      <c r="O427" s="18" t="e">
        <f>#VALUE!</f>
        <v>#VALUE!</v>
      </c>
      <c r="P427" s="18" t="e">
        <f>#VALUE!</f>
        <v>#VALUE!</v>
      </c>
      <c r="Q427" s="18" t="e">
        <f>#VALUE!</f>
        <v>#VALUE!</v>
      </c>
      <c r="R427" s="18" t="e">
        <f>#VALUE!</f>
        <v>#VALUE!</v>
      </c>
      <c r="S427" s="18" t="e">
        <f>#VALUE!</f>
        <v>#VALUE!</v>
      </c>
      <c r="T427" s="19" t="e">
        <f>#VALUE!</f>
        <v>#VALUE!</v>
      </c>
      <c r="U427" s="19" t="e">
        <f>#VALUE!</f>
        <v>#VALUE!</v>
      </c>
      <c r="V427" s="19" t="e">
        <f>#VALUE!</f>
        <v>#VALUE!</v>
      </c>
      <c r="W427" s="18" t="e">
        <f>#VALUE!</f>
        <v>#VALUE!</v>
      </c>
      <c r="X427" s="19" t="e">
        <f>#VALUE!</f>
        <v>#VALUE!</v>
      </c>
      <c r="Y427" s="20" t="e">
        <f>#VALUE!</f>
        <v>#VALUE!</v>
      </c>
      <c r="Z427" s="19" t="e">
        <f>#VALUE!</f>
        <v>#VALUE!</v>
      </c>
      <c r="AA427" s="19" t="e">
        <f>#VALUE!</f>
        <v>#VALUE!</v>
      </c>
      <c r="AB427" s="16" t="e">
        <f>#VALUE!</f>
        <v>#VALUE!</v>
      </c>
      <c r="AC427" s="16" t="e">
        <f>#VALUE!</f>
        <v>#VALUE!</v>
      </c>
      <c r="AD427" s="17"/>
    </row>
    <row r="428" spans="1:30">
      <c r="A428" s="28">
        <v>328</v>
      </c>
      <c r="B428" s="26" t="e">
        <f>#VALUE!</f>
        <v>#VALUE!</v>
      </c>
      <c r="C428" s="19" t="e">
        <f>#VALUE!</f>
        <v>#VALUE!</v>
      </c>
      <c r="D428" s="19" t="e">
        <f>#VALUE!</f>
        <v>#VALUE!</v>
      </c>
      <c r="E428" s="19" t="e">
        <f>#VALUE!</f>
        <v>#VALUE!</v>
      </c>
      <c r="F428" s="19" t="e">
        <f>#VALUE!</f>
        <v>#VALUE!</v>
      </c>
      <c r="G428" s="19" t="e">
        <f>#VALUE!</f>
        <v>#VALUE!</v>
      </c>
      <c r="H428" s="19" t="e">
        <f>#VALUE!</f>
        <v>#VALUE!</v>
      </c>
      <c r="I428" s="21" t="e">
        <f>#VALUE!</f>
        <v>#VALUE!</v>
      </c>
      <c r="J428" s="26" t="e">
        <f>#VALUE!</f>
        <v>#VALUE!</v>
      </c>
      <c r="K428" s="29" t="e">
        <f>#VALUE!</f>
        <v>#VALUE!</v>
      </c>
      <c r="L428" s="18" t="e">
        <f>#VALUE!</f>
        <v>#VALUE!</v>
      </c>
      <c r="M428" s="18" t="e">
        <f>#VALUE!</f>
        <v>#VALUE!</v>
      </c>
      <c r="N428" s="18" t="e">
        <f>#VALUE!</f>
        <v>#VALUE!</v>
      </c>
      <c r="O428" s="18" t="e">
        <f>#VALUE!</f>
        <v>#VALUE!</v>
      </c>
      <c r="P428" s="18" t="e">
        <f>#VALUE!</f>
        <v>#VALUE!</v>
      </c>
      <c r="Q428" s="18" t="e">
        <f>#VALUE!</f>
        <v>#VALUE!</v>
      </c>
      <c r="R428" s="18" t="e">
        <f>#VALUE!</f>
        <v>#VALUE!</v>
      </c>
      <c r="S428" s="18" t="e">
        <f>#VALUE!</f>
        <v>#VALUE!</v>
      </c>
      <c r="T428" s="19" t="e">
        <f>#VALUE!</f>
        <v>#VALUE!</v>
      </c>
      <c r="U428" s="19" t="e">
        <f>#VALUE!</f>
        <v>#VALUE!</v>
      </c>
      <c r="V428" s="19" t="e">
        <f>#VALUE!</f>
        <v>#VALUE!</v>
      </c>
      <c r="W428" s="18" t="e">
        <f>#VALUE!</f>
        <v>#VALUE!</v>
      </c>
      <c r="X428" s="19" t="e">
        <f>#VALUE!</f>
        <v>#VALUE!</v>
      </c>
      <c r="Y428" s="20" t="e">
        <f>#VALUE!</f>
        <v>#VALUE!</v>
      </c>
      <c r="Z428" s="19" t="e">
        <f>#VALUE!</f>
        <v>#VALUE!</v>
      </c>
      <c r="AA428" s="19" t="e">
        <f>#VALUE!</f>
        <v>#VALUE!</v>
      </c>
      <c r="AB428" s="16" t="e">
        <f>#VALUE!</f>
        <v>#VALUE!</v>
      </c>
      <c r="AC428" s="16" t="e">
        <f>#VALUE!</f>
        <v>#VALUE!</v>
      </c>
      <c r="AD428" s="17"/>
    </row>
    <row r="429" spans="1:30">
      <c r="A429" s="28">
        <v>329</v>
      </c>
      <c r="B429" s="26" t="e">
        <f>#VALUE!</f>
        <v>#VALUE!</v>
      </c>
      <c r="C429" s="19" t="e">
        <f>#VALUE!</f>
        <v>#VALUE!</v>
      </c>
      <c r="D429" s="19" t="e">
        <f>#VALUE!</f>
        <v>#VALUE!</v>
      </c>
      <c r="E429" s="19" t="e">
        <f>#VALUE!</f>
        <v>#VALUE!</v>
      </c>
      <c r="F429" s="19" t="e">
        <f>#VALUE!</f>
        <v>#VALUE!</v>
      </c>
      <c r="G429" s="19" t="e">
        <f>#VALUE!</f>
        <v>#VALUE!</v>
      </c>
      <c r="H429" s="19" t="e">
        <f>#VALUE!</f>
        <v>#VALUE!</v>
      </c>
      <c r="I429" s="21" t="e">
        <f>#VALUE!</f>
        <v>#VALUE!</v>
      </c>
      <c r="J429" s="26" t="e">
        <f>#VALUE!</f>
        <v>#VALUE!</v>
      </c>
      <c r="K429" s="29" t="e">
        <f>#VALUE!</f>
        <v>#VALUE!</v>
      </c>
      <c r="L429" s="18" t="e">
        <f>#VALUE!</f>
        <v>#VALUE!</v>
      </c>
      <c r="M429" s="18" t="e">
        <f>#VALUE!</f>
        <v>#VALUE!</v>
      </c>
      <c r="N429" s="18" t="e">
        <f>#VALUE!</f>
        <v>#VALUE!</v>
      </c>
      <c r="O429" s="18" t="e">
        <f>#VALUE!</f>
        <v>#VALUE!</v>
      </c>
      <c r="P429" s="18" t="e">
        <f>#VALUE!</f>
        <v>#VALUE!</v>
      </c>
      <c r="Q429" s="18" t="e">
        <f>#VALUE!</f>
        <v>#VALUE!</v>
      </c>
      <c r="R429" s="18" t="e">
        <f>#VALUE!</f>
        <v>#VALUE!</v>
      </c>
      <c r="S429" s="18" t="e">
        <f>#VALUE!</f>
        <v>#VALUE!</v>
      </c>
      <c r="T429" s="19" t="e">
        <f>#VALUE!</f>
        <v>#VALUE!</v>
      </c>
      <c r="U429" s="19" t="e">
        <f>#VALUE!</f>
        <v>#VALUE!</v>
      </c>
      <c r="V429" s="19" t="e">
        <f>#VALUE!</f>
        <v>#VALUE!</v>
      </c>
      <c r="W429" s="18" t="e">
        <f>#VALUE!</f>
        <v>#VALUE!</v>
      </c>
      <c r="X429" s="19" t="e">
        <f>#VALUE!</f>
        <v>#VALUE!</v>
      </c>
      <c r="Y429" s="20" t="e">
        <f>#VALUE!</f>
        <v>#VALUE!</v>
      </c>
      <c r="Z429" s="19" t="e">
        <f>#VALUE!</f>
        <v>#VALUE!</v>
      </c>
      <c r="AA429" s="19" t="e">
        <f>#VALUE!</f>
        <v>#VALUE!</v>
      </c>
      <c r="AB429" s="16" t="e">
        <f>#VALUE!</f>
        <v>#VALUE!</v>
      </c>
      <c r="AC429" s="16" t="e">
        <f>#VALUE!</f>
        <v>#VALUE!</v>
      </c>
      <c r="AD429" s="17"/>
    </row>
    <row r="430" spans="1:30">
      <c r="A430" s="28">
        <v>330</v>
      </c>
      <c r="B430" s="26" t="e">
        <f>#VALUE!</f>
        <v>#VALUE!</v>
      </c>
      <c r="C430" s="19" t="e">
        <f>#VALUE!</f>
        <v>#VALUE!</v>
      </c>
      <c r="D430" s="19" t="e">
        <f>#VALUE!</f>
        <v>#VALUE!</v>
      </c>
      <c r="E430" s="19" t="e">
        <f>#VALUE!</f>
        <v>#VALUE!</v>
      </c>
      <c r="F430" s="19" t="e">
        <f>#VALUE!</f>
        <v>#VALUE!</v>
      </c>
      <c r="G430" s="19" t="e">
        <f>#VALUE!</f>
        <v>#VALUE!</v>
      </c>
      <c r="H430" s="19" t="e">
        <f>#VALUE!</f>
        <v>#VALUE!</v>
      </c>
      <c r="I430" s="21" t="e">
        <f>#VALUE!</f>
        <v>#VALUE!</v>
      </c>
      <c r="J430" s="26" t="e">
        <f>#VALUE!</f>
        <v>#VALUE!</v>
      </c>
      <c r="K430" s="29" t="e">
        <f>#VALUE!</f>
        <v>#VALUE!</v>
      </c>
      <c r="L430" s="18" t="e">
        <f>#VALUE!</f>
        <v>#VALUE!</v>
      </c>
      <c r="M430" s="18" t="e">
        <f>#VALUE!</f>
        <v>#VALUE!</v>
      </c>
      <c r="N430" s="18" t="e">
        <f>#VALUE!</f>
        <v>#VALUE!</v>
      </c>
      <c r="O430" s="18" t="e">
        <f>#VALUE!</f>
        <v>#VALUE!</v>
      </c>
      <c r="P430" s="18" t="e">
        <f>#VALUE!</f>
        <v>#VALUE!</v>
      </c>
      <c r="Q430" s="18" t="e">
        <f>#VALUE!</f>
        <v>#VALUE!</v>
      </c>
      <c r="R430" s="18" t="e">
        <f>#VALUE!</f>
        <v>#VALUE!</v>
      </c>
      <c r="S430" s="18" t="e">
        <f>#VALUE!</f>
        <v>#VALUE!</v>
      </c>
      <c r="T430" s="19" t="e">
        <f>#VALUE!</f>
        <v>#VALUE!</v>
      </c>
      <c r="U430" s="19" t="e">
        <f>#VALUE!</f>
        <v>#VALUE!</v>
      </c>
      <c r="V430" s="19" t="e">
        <f>#VALUE!</f>
        <v>#VALUE!</v>
      </c>
      <c r="W430" s="18" t="e">
        <f>#VALUE!</f>
        <v>#VALUE!</v>
      </c>
      <c r="X430" s="19" t="e">
        <f>#VALUE!</f>
        <v>#VALUE!</v>
      </c>
      <c r="Y430" s="20" t="e">
        <f>#VALUE!</f>
        <v>#VALUE!</v>
      </c>
      <c r="Z430" s="19" t="e">
        <f>#VALUE!</f>
        <v>#VALUE!</v>
      </c>
      <c r="AA430" s="19" t="e">
        <f>#VALUE!</f>
        <v>#VALUE!</v>
      </c>
      <c r="AB430" s="16" t="e">
        <f>#VALUE!</f>
        <v>#VALUE!</v>
      </c>
      <c r="AC430" s="16" t="e">
        <f>#VALUE!</f>
        <v>#VALUE!</v>
      </c>
      <c r="AD430" s="17"/>
    </row>
    <row r="431" spans="1:30">
      <c r="A431" s="28">
        <v>331</v>
      </c>
      <c r="B431" s="26" t="e">
        <f>#VALUE!</f>
        <v>#VALUE!</v>
      </c>
      <c r="C431" s="19" t="e">
        <f>#VALUE!</f>
        <v>#VALUE!</v>
      </c>
      <c r="D431" s="19" t="e">
        <f>#VALUE!</f>
        <v>#VALUE!</v>
      </c>
      <c r="E431" s="19" t="e">
        <f>#VALUE!</f>
        <v>#VALUE!</v>
      </c>
      <c r="F431" s="19" t="e">
        <f>#VALUE!</f>
        <v>#VALUE!</v>
      </c>
      <c r="G431" s="19" t="e">
        <f>#VALUE!</f>
        <v>#VALUE!</v>
      </c>
      <c r="H431" s="19" t="e">
        <f>#VALUE!</f>
        <v>#VALUE!</v>
      </c>
      <c r="I431" s="21" t="e">
        <f>#VALUE!</f>
        <v>#VALUE!</v>
      </c>
      <c r="J431" s="26" t="e">
        <f>#VALUE!</f>
        <v>#VALUE!</v>
      </c>
      <c r="K431" s="29" t="e">
        <f>#VALUE!</f>
        <v>#VALUE!</v>
      </c>
      <c r="L431" s="18" t="e">
        <f>#VALUE!</f>
        <v>#VALUE!</v>
      </c>
      <c r="M431" s="18" t="e">
        <f>#VALUE!</f>
        <v>#VALUE!</v>
      </c>
      <c r="N431" s="18" t="e">
        <f>#VALUE!</f>
        <v>#VALUE!</v>
      </c>
      <c r="O431" s="18" t="e">
        <f>#VALUE!</f>
        <v>#VALUE!</v>
      </c>
      <c r="P431" s="18" t="e">
        <f>#VALUE!</f>
        <v>#VALUE!</v>
      </c>
      <c r="Q431" s="18" t="e">
        <f>#VALUE!</f>
        <v>#VALUE!</v>
      </c>
      <c r="R431" s="18" t="e">
        <f>#VALUE!</f>
        <v>#VALUE!</v>
      </c>
      <c r="S431" s="18" t="e">
        <f>#VALUE!</f>
        <v>#VALUE!</v>
      </c>
      <c r="T431" s="19" t="e">
        <f>#VALUE!</f>
        <v>#VALUE!</v>
      </c>
      <c r="U431" s="19" t="e">
        <f>#VALUE!</f>
        <v>#VALUE!</v>
      </c>
      <c r="V431" s="19" t="e">
        <f>#VALUE!</f>
        <v>#VALUE!</v>
      </c>
      <c r="W431" s="18" t="e">
        <f>#VALUE!</f>
        <v>#VALUE!</v>
      </c>
      <c r="X431" s="19" t="e">
        <f>#VALUE!</f>
        <v>#VALUE!</v>
      </c>
      <c r="Y431" s="20" t="e">
        <f>#VALUE!</f>
        <v>#VALUE!</v>
      </c>
      <c r="Z431" s="19" t="e">
        <f>#VALUE!</f>
        <v>#VALUE!</v>
      </c>
      <c r="AA431" s="19" t="e">
        <f>#VALUE!</f>
        <v>#VALUE!</v>
      </c>
      <c r="AB431" s="16" t="e">
        <f>#VALUE!</f>
        <v>#VALUE!</v>
      </c>
      <c r="AC431" s="16" t="e">
        <f>#VALUE!</f>
        <v>#VALUE!</v>
      </c>
      <c r="AD431" s="17"/>
    </row>
    <row r="432" spans="1:30">
      <c r="A432" s="28">
        <v>332</v>
      </c>
      <c r="B432" s="26" t="e">
        <f>#VALUE!</f>
        <v>#VALUE!</v>
      </c>
      <c r="C432" s="19" t="e">
        <f>#VALUE!</f>
        <v>#VALUE!</v>
      </c>
      <c r="D432" s="19" t="e">
        <f>#VALUE!</f>
        <v>#VALUE!</v>
      </c>
      <c r="E432" s="19" t="e">
        <f>#VALUE!</f>
        <v>#VALUE!</v>
      </c>
      <c r="F432" s="19" t="e">
        <f>#VALUE!</f>
        <v>#VALUE!</v>
      </c>
      <c r="G432" s="19" t="e">
        <f>#VALUE!</f>
        <v>#VALUE!</v>
      </c>
      <c r="H432" s="19" t="e">
        <f>#VALUE!</f>
        <v>#VALUE!</v>
      </c>
      <c r="I432" s="21" t="e">
        <f>#VALUE!</f>
        <v>#VALUE!</v>
      </c>
      <c r="J432" s="26" t="e">
        <f>#VALUE!</f>
        <v>#VALUE!</v>
      </c>
      <c r="K432" s="29" t="e">
        <f>#VALUE!</f>
        <v>#VALUE!</v>
      </c>
      <c r="L432" s="18" t="e">
        <f>#VALUE!</f>
        <v>#VALUE!</v>
      </c>
      <c r="M432" s="18" t="e">
        <f>#VALUE!</f>
        <v>#VALUE!</v>
      </c>
      <c r="N432" s="18" t="e">
        <f>#VALUE!</f>
        <v>#VALUE!</v>
      </c>
      <c r="O432" s="18" t="e">
        <f>#VALUE!</f>
        <v>#VALUE!</v>
      </c>
      <c r="P432" s="18" t="e">
        <f>#VALUE!</f>
        <v>#VALUE!</v>
      </c>
      <c r="Q432" s="18" t="e">
        <f>#VALUE!</f>
        <v>#VALUE!</v>
      </c>
      <c r="R432" s="18" t="e">
        <f>#VALUE!</f>
        <v>#VALUE!</v>
      </c>
      <c r="S432" s="18" t="e">
        <f>#VALUE!</f>
        <v>#VALUE!</v>
      </c>
      <c r="T432" s="19" t="e">
        <f>#VALUE!</f>
        <v>#VALUE!</v>
      </c>
      <c r="U432" s="19" t="e">
        <f>#VALUE!</f>
        <v>#VALUE!</v>
      </c>
      <c r="V432" s="19" t="e">
        <f>#VALUE!</f>
        <v>#VALUE!</v>
      </c>
      <c r="W432" s="18" t="e">
        <f>#VALUE!</f>
        <v>#VALUE!</v>
      </c>
      <c r="X432" s="19" t="e">
        <f>#VALUE!</f>
        <v>#VALUE!</v>
      </c>
      <c r="Y432" s="20" t="e">
        <f>#VALUE!</f>
        <v>#VALUE!</v>
      </c>
      <c r="Z432" s="19" t="e">
        <f>#VALUE!</f>
        <v>#VALUE!</v>
      </c>
      <c r="AA432" s="19" t="e">
        <f>#VALUE!</f>
        <v>#VALUE!</v>
      </c>
      <c r="AB432" s="16" t="e">
        <f>#VALUE!</f>
        <v>#VALUE!</v>
      </c>
      <c r="AC432" s="16" t="e">
        <f>#VALUE!</f>
        <v>#VALUE!</v>
      </c>
      <c r="AD432" s="17"/>
    </row>
    <row r="433" spans="1:30">
      <c r="A433" s="28">
        <v>333</v>
      </c>
      <c r="B433" s="26" t="e">
        <f>#VALUE!</f>
        <v>#VALUE!</v>
      </c>
      <c r="C433" s="19" t="e">
        <f>#VALUE!</f>
        <v>#VALUE!</v>
      </c>
      <c r="D433" s="19" t="e">
        <f>#VALUE!</f>
        <v>#VALUE!</v>
      </c>
      <c r="E433" s="19" t="e">
        <f>#VALUE!</f>
        <v>#VALUE!</v>
      </c>
      <c r="F433" s="19" t="e">
        <f>#VALUE!</f>
        <v>#VALUE!</v>
      </c>
      <c r="G433" s="19" t="e">
        <f>#VALUE!</f>
        <v>#VALUE!</v>
      </c>
      <c r="H433" s="19" t="e">
        <f>#VALUE!</f>
        <v>#VALUE!</v>
      </c>
      <c r="I433" s="21" t="e">
        <f>#VALUE!</f>
        <v>#VALUE!</v>
      </c>
      <c r="J433" s="26" t="e">
        <f>#VALUE!</f>
        <v>#VALUE!</v>
      </c>
      <c r="K433" s="29" t="e">
        <f>#VALUE!</f>
        <v>#VALUE!</v>
      </c>
      <c r="L433" s="18" t="e">
        <f>#VALUE!</f>
        <v>#VALUE!</v>
      </c>
      <c r="M433" s="18" t="e">
        <f>#VALUE!</f>
        <v>#VALUE!</v>
      </c>
      <c r="N433" s="18" t="e">
        <f>#VALUE!</f>
        <v>#VALUE!</v>
      </c>
      <c r="O433" s="18" t="e">
        <f>#VALUE!</f>
        <v>#VALUE!</v>
      </c>
      <c r="P433" s="18" t="e">
        <f>#VALUE!</f>
        <v>#VALUE!</v>
      </c>
      <c r="Q433" s="18" t="e">
        <f>#VALUE!</f>
        <v>#VALUE!</v>
      </c>
      <c r="R433" s="18" t="e">
        <f>#VALUE!</f>
        <v>#VALUE!</v>
      </c>
      <c r="S433" s="18" t="e">
        <f>#VALUE!</f>
        <v>#VALUE!</v>
      </c>
      <c r="T433" s="19" t="e">
        <f>#VALUE!</f>
        <v>#VALUE!</v>
      </c>
      <c r="U433" s="19" t="e">
        <f>#VALUE!</f>
        <v>#VALUE!</v>
      </c>
      <c r="V433" s="19" t="e">
        <f>#VALUE!</f>
        <v>#VALUE!</v>
      </c>
      <c r="W433" s="18" t="e">
        <f>#VALUE!</f>
        <v>#VALUE!</v>
      </c>
      <c r="X433" s="19" t="e">
        <f>#VALUE!</f>
        <v>#VALUE!</v>
      </c>
      <c r="Y433" s="20" t="e">
        <f>#VALUE!</f>
        <v>#VALUE!</v>
      </c>
      <c r="Z433" s="19" t="e">
        <f>#VALUE!</f>
        <v>#VALUE!</v>
      </c>
      <c r="AA433" s="19" t="e">
        <f>#VALUE!</f>
        <v>#VALUE!</v>
      </c>
      <c r="AB433" s="16" t="e">
        <f>#VALUE!</f>
        <v>#VALUE!</v>
      </c>
      <c r="AC433" s="16" t="e">
        <f>#VALUE!</f>
        <v>#VALUE!</v>
      </c>
      <c r="AD433" s="17"/>
    </row>
    <row r="434" spans="1:30">
      <c r="A434" s="28">
        <v>334</v>
      </c>
      <c r="B434" s="26" t="e">
        <f>#VALUE!</f>
        <v>#VALUE!</v>
      </c>
      <c r="C434" s="19" t="e">
        <f>#VALUE!</f>
        <v>#VALUE!</v>
      </c>
      <c r="D434" s="19" t="e">
        <f>#VALUE!</f>
        <v>#VALUE!</v>
      </c>
      <c r="E434" s="19" t="e">
        <f>#VALUE!</f>
        <v>#VALUE!</v>
      </c>
      <c r="F434" s="19" t="e">
        <f>#VALUE!</f>
        <v>#VALUE!</v>
      </c>
      <c r="G434" s="19" t="e">
        <f>#VALUE!</f>
        <v>#VALUE!</v>
      </c>
      <c r="H434" s="19" t="e">
        <f>#VALUE!</f>
        <v>#VALUE!</v>
      </c>
      <c r="I434" s="21" t="e">
        <f>#VALUE!</f>
        <v>#VALUE!</v>
      </c>
      <c r="J434" s="26" t="e">
        <f>#VALUE!</f>
        <v>#VALUE!</v>
      </c>
      <c r="K434" s="29" t="e">
        <f>#VALUE!</f>
        <v>#VALUE!</v>
      </c>
      <c r="L434" s="18" t="e">
        <f>#VALUE!</f>
        <v>#VALUE!</v>
      </c>
      <c r="M434" s="18" t="e">
        <f>#VALUE!</f>
        <v>#VALUE!</v>
      </c>
      <c r="N434" s="18" t="e">
        <f>#VALUE!</f>
        <v>#VALUE!</v>
      </c>
      <c r="O434" s="18" t="e">
        <f>#VALUE!</f>
        <v>#VALUE!</v>
      </c>
      <c r="P434" s="18" t="e">
        <f>#VALUE!</f>
        <v>#VALUE!</v>
      </c>
      <c r="Q434" s="18" t="e">
        <f>#VALUE!</f>
        <v>#VALUE!</v>
      </c>
      <c r="R434" s="18" t="e">
        <f>#VALUE!</f>
        <v>#VALUE!</v>
      </c>
      <c r="S434" s="18" t="e">
        <f>#VALUE!</f>
        <v>#VALUE!</v>
      </c>
      <c r="T434" s="19" t="e">
        <f>#VALUE!</f>
        <v>#VALUE!</v>
      </c>
      <c r="U434" s="19" t="e">
        <f>#VALUE!</f>
        <v>#VALUE!</v>
      </c>
      <c r="V434" s="19" t="e">
        <f>#VALUE!</f>
        <v>#VALUE!</v>
      </c>
      <c r="W434" s="18" t="e">
        <f>#VALUE!</f>
        <v>#VALUE!</v>
      </c>
      <c r="X434" s="19" t="e">
        <f>#VALUE!</f>
        <v>#VALUE!</v>
      </c>
      <c r="Y434" s="20" t="e">
        <f>#VALUE!</f>
        <v>#VALUE!</v>
      </c>
      <c r="Z434" s="19" t="e">
        <f>#VALUE!</f>
        <v>#VALUE!</v>
      </c>
      <c r="AA434" s="19" t="e">
        <f>#VALUE!</f>
        <v>#VALUE!</v>
      </c>
      <c r="AB434" s="16" t="e">
        <f>#VALUE!</f>
        <v>#VALUE!</v>
      </c>
      <c r="AC434" s="16" t="e">
        <f>#VALUE!</f>
        <v>#VALUE!</v>
      </c>
      <c r="AD434" s="17"/>
    </row>
    <row r="435" spans="1:30">
      <c r="A435" s="28">
        <v>335</v>
      </c>
      <c r="B435" s="26" t="e">
        <f>#VALUE!</f>
        <v>#VALUE!</v>
      </c>
      <c r="C435" s="19" t="e">
        <f>#VALUE!</f>
        <v>#VALUE!</v>
      </c>
      <c r="D435" s="19" t="e">
        <f>#VALUE!</f>
        <v>#VALUE!</v>
      </c>
      <c r="E435" s="19" t="e">
        <f>#VALUE!</f>
        <v>#VALUE!</v>
      </c>
      <c r="F435" s="19" t="e">
        <f>#VALUE!</f>
        <v>#VALUE!</v>
      </c>
      <c r="G435" s="19" t="e">
        <f>#VALUE!</f>
        <v>#VALUE!</v>
      </c>
      <c r="H435" s="19" t="e">
        <f>#VALUE!</f>
        <v>#VALUE!</v>
      </c>
      <c r="I435" s="21" t="e">
        <f>#VALUE!</f>
        <v>#VALUE!</v>
      </c>
      <c r="J435" s="26" t="e">
        <f>#VALUE!</f>
        <v>#VALUE!</v>
      </c>
      <c r="K435" s="29" t="e">
        <f>#VALUE!</f>
        <v>#VALUE!</v>
      </c>
      <c r="L435" s="18" t="e">
        <f>#VALUE!</f>
        <v>#VALUE!</v>
      </c>
      <c r="M435" s="18" t="e">
        <f>#VALUE!</f>
        <v>#VALUE!</v>
      </c>
      <c r="N435" s="18" t="e">
        <f>#VALUE!</f>
        <v>#VALUE!</v>
      </c>
      <c r="O435" s="18" t="e">
        <f>#VALUE!</f>
        <v>#VALUE!</v>
      </c>
      <c r="P435" s="18" t="e">
        <f>#VALUE!</f>
        <v>#VALUE!</v>
      </c>
      <c r="Q435" s="18" t="e">
        <f>#VALUE!</f>
        <v>#VALUE!</v>
      </c>
      <c r="R435" s="18" t="e">
        <f>#VALUE!</f>
        <v>#VALUE!</v>
      </c>
      <c r="S435" s="18" t="e">
        <f>#VALUE!</f>
        <v>#VALUE!</v>
      </c>
      <c r="T435" s="19" t="e">
        <f>#VALUE!</f>
        <v>#VALUE!</v>
      </c>
      <c r="U435" s="19" t="e">
        <f>#VALUE!</f>
        <v>#VALUE!</v>
      </c>
      <c r="V435" s="19" t="e">
        <f>#VALUE!</f>
        <v>#VALUE!</v>
      </c>
      <c r="W435" s="18" t="e">
        <f>#VALUE!</f>
        <v>#VALUE!</v>
      </c>
      <c r="X435" s="19" t="e">
        <f>#VALUE!</f>
        <v>#VALUE!</v>
      </c>
      <c r="Y435" s="20" t="e">
        <f>#VALUE!</f>
        <v>#VALUE!</v>
      </c>
      <c r="Z435" s="19" t="e">
        <f>#VALUE!</f>
        <v>#VALUE!</v>
      </c>
      <c r="AA435" s="19" t="e">
        <f>#VALUE!</f>
        <v>#VALUE!</v>
      </c>
      <c r="AB435" s="16" t="e">
        <f>#VALUE!</f>
        <v>#VALUE!</v>
      </c>
      <c r="AC435" s="16" t="e">
        <f>#VALUE!</f>
        <v>#VALUE!</v>
      </c>
      <c r="AD435" s="17"/>
    </row>
    <row r="436" spans="1:30">
      <c r="A436" s="28">
        <v>336</v>
      </c>
      <c r="B436" s="26" t="e">
        <f>#VALUE!</f>
        <v>#VALUE!</v>
      </c>
      <c r="C436" s="19" t="e">
        <f>#VALUE!</f>
        <v>#VALUE!</v>
      </c>
      <c r="D436" s="19" t="e">
        <f>#VALUE!</f>
        <v>#VALUE!</v>
      </c>
      <c r="E436" s="19" t="e">
        <f>#VALUE!</f>
        <v>#VALUE!</v>
      </c>
      <c r="F436" s="19" t="e">
        <f>#VALUE!</f>
        <v>#VALUE!</v>
      </c>
      <c r="G436" s="19" t="e">
        <f>#VALUE!</f>
        <v>#VALUE!</v>
      </c>
      <c r="H436" s="19" t="e">
        <f>#VALUE!</f>
        <v>#VALUE!</v>
      </c>
      <c r="I436" s="21" t="e">
        <f>#VALUE!</f>
        <v>#VALUE!</v>
      </c>
      <c r="J436" s="26" t="e">
        <f>#VALUE!</f>
        <v>#VALUE!</v>
      </c>
      <c r="K436" s="29" t="e">
        <f>#VALUE!</f>
        <v>#VALUE!</v>
      </c>
      <c r="L436" s="18" t="e">
        <f>#VALUE!</f>
        <v>#VALUE!</v>
      </c>
      <c r="M436" s="18" t="e">
        <f>#VALUE!</f>
        <v>#VALUE!</v>
      </c>
      <c r="N436" s="18" t="e">
        <f>#VALUE!</f>
        <v>#VALUE!</v>
      </c>
      <c r="O436" s="18" t="e">
        <f>#VALUE!</f>
        <v>#VALUE!</v>
      </c>
      <c r="P436" s="18" t="e">
        <f>#VALUE!</f>
        <v>#VALUE!</v>
      </c>
      <c r="Q436" s="18" t="e">
        <f>#VALUE!</f>
        <v>#VALUE!</v>
      </c>
      <c r="R436" s="18" t="e">
        <f>#VALUE!</f>
        <v>#VALUE!</v>
      </c>
      <c r="S436" s="18" t="e">
        <f>#VALUE!</f>
        <v>#VALUE!</v>
      </c>
      <c r="T436" s="19" t="e">
        <f>#VALUE!</f>
        <v>#VALUE!</v>
      </c>
      <c r="U436" s="19" t="e">
        <f>#VALUE!</f>
        <v>#VALUE!</v>
      </c>
      <c r="V436" s="19" t="e">
        <f>#VALUE!</f>
        <v>#VALUE!</v>
      </c>
      <c r="W436" s="18" t="e">
        <f>#VALUE!</f>
        <v>#VALUE!</v>
      </c>
      <c r="X436" s="19" t="e">
        <f>#VALUE!</f>
        <v>#VALUE!</v>
      </c>
      <c r="Y436" s="20" t="e">
        <f>#VALUE!</f>
        <v>#VALUE!</v>
      </c>
      <c r="Z436" s="19" t="e">
        <f>#VALUE!</f>
        <v>#VALUE!</v>
      </c>
      <c r="AA436" s="19" t="e">
        <f>#VALUE!</f>
        <v>#VALUE!</v>
      </c>
      <c r="AB436" s="16" t="e">
        <f>#VALUE!</f>
        <v>#VALUE!</v>
      </c>
      <c r="AC436" s="16" t="e">
        <f>#VALUE!</f>
        <v>#VALUE!</v>
      </c>
      <c r="AD436" s="17"/>
    </row>
    <row r="437" spans="1:30">
      <c r="A437" s="28">
        <v>337</v>
      </c>
      <c r="B437" s="26" t="e">
        <f>#VALUE!</f>
        <v>#VALUE!</v>
      </c>
      <c r="C437" s="19" t="e">
        <f>#VALUE!</f>
        <v>#VALUE!</v>
      </c>
      <c r="D437" s="19" t="e">
        <f>#VALUE!</f>
        <v>#VALUE!</v>
      </c>
      <c r="E437" s="19" t="e">
        <f>#VALUE!</f>
        <v>#VALUE!</v>
      </c>
      <c r="F437" s="19" t="e">
        <f>#VALUE!</f>
        <v>#VALUE!</v>
      </c>
      <c r="G437" s="19" t="e">
        <f>#VALUE!</f>
        <v>#VALUE!</v>
      </c>
      <c r="H437" s="19" t="e">
        <f>#VALUE!</f>
        <v>#VALUE!</v>
      </c>
      <c r="I437" s="21" t="e">
        <f>#VALUE!</f>
        <v>#VALUE!</v>
      </c>
      <c r="J437" s="26" t="e">
        <f>#VALUE!</f>
        <v>#VALUE!</v>
      </c>
      <c r="K437" s="29" t="e">
        <f>#VALUE!</f>
        <v>#VALUE!</v>
      </c>
      <c r="L437" s="18" t="e">
        <f>#VALUE!</f>
        <v>#VALUE!</v>
      </c>
      <c r="M437" s="18" t="e">
        <f>#VALUE!</f>
        <v>#VALUE!</v>
      </c>
      <c r="N437" s="18" t="e">
        <f>#VALUE!</f>
        <v>#VALUE!</v>
      </c>
      <c r="O437" s="18" t="e">
        <f>#VALUE!</f>
        <v>#VALUE!</v>
      </c>
      <c r="P437" s="18" t="e">
        <f>#VALUE!</f>
        <v>#VALUE!</v>
      </c>
      <c r="Q437" s="18" t="e">
        <f>#VALUE!</f>
        <v>#VALUE!</v>
      </c>
      <c r="R437" s="18" t="e">
        <f>#VALUE!</f>
        <v>#VALUE!</v>
      </c>
      <c r="S437" s="18" t="e">
        <f>#VALUE!</f>
        <v>#VALUE!</v>
      </c>
      <c r="T437" s="19" t="e">
        <f>#VALUE!</f>
        <v>#VALUE!</v>
      </c>
      <c r="U437" s="19" t="e">
        <f>#VALUE!</f>
        <v>#VALUE!</v>
      </c>
      <c r="V437" s="19" t="e">
        <f>#VALUE!</f>
        <v>#VALUE!</v>
      </c>
      <c r="W437" s="18" t="e">
        <f>#VALUE!</f>
        <v>#VALUE!</v>
      </c>
      <c r="X437" s="19" t="e">
        <f>#VALUE!</f>
        <v>#VALUE!</v>
      </c>
      <c r="Y437" s="20" t="e">
        <f>#VALUE!</f>
        <v>#VALUE!</v>
      </c>
      <c r="Z437" s="19" t="e">
        <f>#VALUE!</f>
        <v>#VALUE!</v>
      </c>
      <c r="AA437" s="19" t="e">
        <f>#VALUE!</f>
        <v>#VALUE!</v>
      </c>
      <c r="AB437" s="16" t="e">
        <f>#VALUE!</f>
        <v>#VALUE!</v>
      </c>
      <c r="AC437" s="16" t="e">
        <f>#VALUE!</f>
        <v>#VALUE!</v>
      </c>
      <c r="AD437" s="17"/>
    </row>
    <row r="438" spans="1:30">
      <c r="A438" s="28">
        <v>338</v>
      </c>
      <c r="B438" s="26" t="e">
        <f>#VALUE!</f>
        <v>#VALUE!</v>
      </c>
      <c r="C438" s="19" t="e">
        <f>#VALUE!</f>
        <v>#VALUE!</v>
      </c>
      <c r="D438" s="19" t="e">
        <f>#VALUE!</f>
        <v>#VALUE!</v>
      </c>
      <c r="E438" s="19" t="e">
        <f>#VALUE!</f>
        <v>#VALUE!</v>
      </c>
      <c r="F438" s="19" t="e">
        <f>#VALUE!</f>
        <v>#VALUE!</v>
      </c>
      <c r="G438" s="19" t="e">
        <f>#VALUE!</f>
        <v>#VALUE!</v>
      </c>
      <c r="H438" s="19" t="e">
        <f>#VALUE!</f>
        <v>#VALUE!</v>
      </c>
      <c r="I438" s="21" t="e">
        <f>#VALUE!</f>
        <v>#VALUE!</v>
      </c>
      <c r="J438" s="26" t="e">
        <f>#VALUE!</f>
        <v>#VALUE!</v>
      </c>
      <c r="K438" s="29" t="e">
        <f>#VALUE!</f>
        <v>#VALUE!</v>
      </c>
      <c r="L438" s="18" t="e">
        <f>#VALUE!</f>
        <v>#VALUE!</v>
      </c>
      <c r="M438" s="18" t="e">
        <f>#VALUE!</f>
        <v>#VALUE!</v>
      </c>
      <c r="N438" s="18" t="e">
        <f>#VALUE!</f>
        <v>#VALUE!</v>
      </c>
      <c r="O438" s="18" t="e">
        <f>#VALUE!</f>
        <v>#VALUE!</v>
      </c>
      <c r="P438" s="18" t="e">
        <f>#VALUE!</f>
        <v>#VALUE!</v>
      </c>
      <c r="Q438" s="18" t="e">
        <f>#VALUE!</f>
        <v>#VALUE!</v>
      </c>
      <c r="R438" s="18" t="e">
        <f>#VALUE!</f>
        <v>#VALUE!</v>
      </c>
      <c r="S438" s="18" t="e">
        <f>#VALUE!</f>
        <v>#VALUE!</v>
      </c>
      <c r="T438" s="19" t="e">
        <f>#VALUE!</f>
        <v>#VALUE!</v>
      </c>
      <c r="U438" s="19" t="e">
        <f>#VALUE!</f>
        <v>#VALUE!</v>
      </c>
      <c r="V438" s="19" t="e">
        <f>#VALUE!</f>
        <v>#VALUE!</v>
      </c>
      <c r="W438" s="18" t="e">
        <f>#VALUE!</f>
        <v>#VALUE!</v>
      </c>
      <c r="X438" s="19" t="e">
        <f>#VALUE!</f>
        <v>#VALUE!</v>
      </c>
      <c r="Y438" s="20" t="e">
        <f>#VALUE!</f>
        <v>#VALUE!</v>
      </c>
      <c r="Z438" s="19" t="e">
        <f>#VALUE!</f>
        <v>#VALUE!</v>
      </c>
      <c r="AA438" s="19" t="e">
        <f>#VALUE!</f>
        <v>#VALUE!</v>
      </c>
      <c r="AB438" s="16" t="e">
        <f>#VALUE!</f>
        <v>#VALUE!</v>
      </c>
      <c r="AC438" s="16" t="e">
        <f>#VALUE!</f>
        <v>#VALUE!</v>
      </c>
      <c r="AD438" s="17"/>
    </row>
    <row r="439" spans="1:30">
      <c r="A439" s="28">
        <v>339</v>
      </c>
      <c r="B439" s="26" t="e">
        <f>#VALUE!</f>
        <v>#VALUE!</v>
      </c>
      <c r="C439" s="19" t="e">
        <f>#VALUE!</f>
        <v>#VALUE!</v>
      </c>
      <c r="D439" s="19" t="e">
        <f>#VALUE!</f>
        <v>#VALUE!</v>
      </c>
      <c r="E439" s="19" t="e">
        <f>#VALUE!</f>
        <v>#VALUE!</v>
      </c>
      <c r="F439" s="19" t="e">
        <f>#VALUE!</f>
        <v>#VALUE!</v>
      </c>
      <c r="G439" s="19" t="e">
        <f>#VALUE!</f>
        <v>#VALUE!</v>
      </c>
      <c r="H439" s="19" t="e">
        <f>#VALUE!</f>
        <v>#VALUE!</v>
      </c>
      <c r="I439" s="21" t="e">
        <f>#VALUE!</f>
        <v>#VALUE!</v>
      </c>
      <c r="J439" s="26" t="e">
        <f>#VALUE!</f>
        <v>#VALUE!</v>
      </c>
      <c r="K439" s="29" t="e">
        <f>#VALUE!</f>
        <v>#VALUE!</v>
      </c>
      <c r="L439" s="18" t="e">
        <f>#VALUE!</f>
        <v>#VALUE!</v>
      </c>
      <c r="M439" s="18" t="e">
        <f>#VALUE!</f>
        <v>#VALUE!</v>
      </c>
      <c r="N439" s="18" t="e">
        <f>#VALUE!</f>
        <v>#VALUE!</v>
      </c>
      <c r="O439" s="18" t="e">
        <f>#VALUE!</f>
        <v>#VALUE!</v>
      </c>
      <c r="P439" s="18" t="e">
        <f>#VALUE!</f>
        <v>#VALUE!</v>
      </c>
      <c r="Q439" s="18" t="e">
        <f>#VALUE!</f>
        <v>#VALUE!</v>
      </c>
      <c r="R439" s="18" t="e">
        <f>#VALUE!</f>
        <v>#VALUE!</v>
      </c>
      <c r="S439" s="18" t="e">
        <f>#VALUE!</f>
        <v>#VALUE!</v>
      </c>
      <c r="T439" s="19" t="e">
        <f>#VALUE!</f>
        <v>#VALUE!</v>
      </c>
      <c r="U439" s="19" t="e">
        <f>#VALUE!</f>
        <v>#VALUE!</v>
      </c>
      <c r="V439" s="19" t="e">
        <f>#VALUE!</f>
        <v>#VALUE!</v>
      </c>
      <c r="W439" s="18" t="e">
        <f>#VALUE!</f>
        <v>#VALUE!</v>
      </c>
      <c r="X439" s="19" t="e">
        <f>#VALUE!</f>
        <v>#VALUE!</v>
      </c>
      <c r="Y439" s="20" t="e">
        <f>#VALUE!</f>
        <v>#VALUE!</v>
      </c>
      <c r="Z439" s="19" t="e">
        <f>#VALUE!</f>
        <v>#VALUE!</v>
      </c>
      <c r="AA439" s="19" t="e">
        <f>#VALUE!</f>
        <v>#VALUE!</v>
      </c>
      <c r="AB439" s="16" t="e">
        <f>#VALUE!</f>
        <v>#VALUE!</v>
      </c>
      <c r="AC439" s="16" t="e">
        <f>#VALUE!</f>
        <v>#VALUE!</v>
      </c>
      <c r="AD439" s="17"/>
    </row>
    <row r="440" spans="1:30">
      <c r="A440" s="28">
        <v>340</v>
      </c>
      <c r="B440" s="26" t="e">
        <f>#VALUE!</f>
        <v>#VALUE!</v>
      </c>
      <c r="C440" s="19" t="e">
        <f>#VALUE!</f>
        <v>#VALUE!</v>
      </c>
      <c r="D440" s="19" t="e">
        <f>#VALUE!</f>
        <v>#VALUE!</v>
      </c>
      <c r="E440" s="19" t="e">
        <f>#VALUE!</f>
        <v>#VALUE!</v>
      </c>
      <c r="F440" s="19" t="e">
        <f>#VALUE!</f>
        <v>#VALUE!</v>
      </c>
      <c r="G440" s="19" t="e">
        <f>#VALUE!</f>
        <v>#VALUE!</v>
      </c>
      <c r="H440" s="19" t="e">
        <f>#VALUE!</f>
        <v>#VALUE!</v>
      </c>
      <c r="I440" s="21" t="e">
        <f>#VALUE!</f>
        <v>#VALUE!</v>
      </c>
      <c r="J440" s="26" t="e">
        <f>#VALUE!</f>
        <v>#VALUE!</v>
      </c>
      <c r="K440" s="29" t="e">
        <f>#VALUE!</f>
        <v>#VALUE!</v>
      </c>
      <c r="L440" s="18" t="e">
        <f>#VALUE!</f>
        <v>#VALUE!</v>
      </c>
      <c r="M440" s="18" t="e">
        <f>#VALUE!</f>
        <v>#VALUE!</v>
      </c>
      <c r="N440" s="18" t="e">
        <f>#VALUE!</f>
        <v>#VALUE!</v>
      </c>
      <c r="O440" s="18" t="e">
        <f>#VALUE!</f>
        <v>#VALUE!</v>
      </c>
      <c r="P440" s="18" t="e">
        <f>#VALUE!</f>
        <v>#VALUE!</v>
      </c>
      <c r="Q440" s="18" t="e">
        <f>#VALUE!</f>
        <v>#VALUE!</v>
      </c>
      <c r="R440" s="18" t="e">
        <f>#VALUE!</f>
        <v>#VALUE!</v>
      </c>
      <c r="S440" s="18" t="e">
        <f>#VALUE!</f>
        <v>#VALUE!</v>
      </c>
      <c r="T440" s="19" t="e">
        <f>#VALUE!</f>
        <v>#VALUE!</v>
      </c>
      <c r="U440" s="19" t="e">
        <f>#VALUE!</f>
        <v>#VALUE!</v>
      </c>
      <c r="V440" s="19" t="e">
        <f>#VALUE!</f>
        <v>#VALUE!</v>
      </c>
      <c r="W440" s="18" t="e">
        <f>#VALUE!</f>
        <v>#VALUE!</v>
      </c>
      <c r="X440" s="19" t="e">
        <f>#VALUE!</f>
        <v>#VALUE!</v>
      </c>
      <c r="Y440" s="20" t="e">
        <f>#VALUE!</f>
        <v>#VALUE!</v>
      </c>
      <c r="Z440" s="19" t="e">
        <f>#VALUE!</f>
        <v>#VALUE!</v>
      </c>
      <c r="AA440" s="19" t="e">
        <f>#VALUE!</f>
        <v>#VALUE!</v>
      </c>
      <c r="AB440" s="16" t="e">
        <f>#VALUE!</f>
        <v>#VALUE!</v>
      </c>
      <c r="AC440" s="16" t="e">
        <f>#VALUE!</f>
        <v>#VALUE!</v>
      </c>
      <c r="AD440" s="17"/>
    </row>
    <row r="441" spans="1:30">
      <c r="A441" s="28">
        <v>341</v>
      </c>
      <c r="B441" s="26" t="e">
        <f>#VALUE!</f>
        <v>#VALUE!</v>
      </c>
      <c r="C441" s="19" t="e">
        <f>#VALUE!</f>
        <v>#VALUE!</v>
      </c>
      <c r="D441" s="19" t="e">
        <f>#VALUE!</f>
        <v>#VALUE!</v>
      </c>
      <c r="E441" s="19" t="e">
        <f>#VALUE!</f>
        <v>#VALUE!</v>
      </c>
      <c r="F441" s="19" t="e">
        <f>#VALUE!</f>
        <v>#VALUE!</v>
      </c>
      <c r="G441" s="19" t="e">
        <f>#VALUE!</f>
        <v>#VALUE!</v>
      </c>
      <c r="H441" s="19" t="e">
        <f>#VALUE!</f>
        <v>#VALUE!</v>
      </c>
      <c r="I441" s="21" t="e">
        <f>#VALUE!</f>
        <v>#VALUE!</v>
      </c>
      <c r="J441" s="26" t="e">
        <f>#VALUE!</f>
        <v>#VALUE!</v>
      </c>
      <c r="K441" s="29" t="e">
        <f>#VALUE!</f>
        <v>#VALUE!</v>
      </c>
      <c r="L441" s="18" t="e">
        <f>#VALUE!</f>
        <v>#VALUE!</v>
      </c>
      <c r="M441" s="18" t="e">
        <f>#VALUE!</f>
        <v>#VALUE!</v>
      </c>
      <c r="N441" s="18" t="e">
        <f>#VALUE!</f>
        <v>#VALUE!</v>
      </c>
      <c r="O441" s="18" t="e">
        <f>#VALUE!</f>
        <v>#VALUE!</v>
      </c>
      <c r="P441" s="18" t="e">
        <f>#VALUE!</f>
        <v>#VALUE!</v>
      </c>
      <c r="Q441" s="18" t="e">
        <f>#VALUE!</f>
        <v>#VALUE!</v>
      </c>
      <c r="R441" s="18" t="e">
        <f>#VALUE!</f>
        <v>#VALUE!</v>
      </c>
      <c r="S441" s="18" t="e">
        <f>#VALUE!</f>
        <v>#VALUE!</v>
      </c>
      <c r="T441" s="19" t="e">
        <f>#VALUE!</f>
        <v>#VALUE!</v>
      </c>
      <c r="U441" s="19" t="e">
        <f>#VALUE!</f>
        <v>#VALUE!</v>
      </c>
      <c r="V441" s="19" t="e">
        <f>#VALUE!</f>
        <v>#VALUE!</v>
      </c>
      <c r="W441" s="18" t="e">
        <f>#VALUE!</f>
        <v>#VALUE!</v>
      </c>
      <c r="X441" s="19" t="e">
        <f>#VALUE!</f>
        <v>#VALUE!</v>
      </c>
      <c r="Y441" s="20" t="e">
        <f>#VALUE!</f>
        <v>#VALUE!</v>
      </c>
      <c r="Z441" s="19" t="e">
        <f>#VALUE!</f>
        <v>#VALUE!</v>
      </c>
      <c r="AA441" s="19" t="e">
        <f>#VALUE!</f>
        <v>#VALUE!</v>
      </c>
      <c r="AB441" s="16" t="e">
        <f>#VALUE!</f>
        <v>#VALUE!</v>
      </c>
      <c r="AC441" s="16" t="e">
        <f>#VALUE!</f>
        <v>#VALUE!</v>
      </c>
      <c r="AD441" s="17"/>
    </row>
    <row r="442" spans="1:30">
      <c r="A442" s="28">
        <v>342</v>
      </c>
      <c r="B442" s="26" t="e">
        <f>#VALUE!</f>
        <v>#VALUE!</v>
      </c>
      <c r="C442" s="19" t="e">
        <f>#VALUE!</f>
        <v>#VALUE!</v>
      </c>
      <c r="D442" s="19" t="e">
        <f>#VALUE!</f>
        <v>#VALUE!</v>
      </c>
      <c r="E442" s="19" t="e">
        <f>#VALUE!</f>
        <v>#VALUE!</v>
      </c>
      <c r="F442" s="19" t="e">
        <f>#VALUE!</f>
        <v>#VALUE!</v>
      </c>
      <c r="G442" s="19" t="e">
        <f>#VALUE!</f>
        <v>#VALUE!</v>
      </c>
      <c r="H442" s="19" t="e">
        <f>#VALUE!</f>
        <v>#VALUE!</v>
      </c>
      <c r="I442" s="21" t="e">
        <f>#VALUE!</f>
        <v>#VALUE!</v>
      </c>
      <c r="J442" s="26" t="e">
        <f>#VALUE!</f>
        <v>#VALUE!</v>
      </c>
      <c r="K442" s="29" t="e">
        <f>#VALUE!</f>
        <v>#VALUE!</v>
      </c>
      <c r="L442" s="18" t="e">
        <f>#VALUE!</f>
        <v>#VALUE!</v>
      </c>
      <c r="M442" s="18" t="e">
        <f>#VALUE!</f>
        <v>#VALUE!</v>
      </c>
      <c r="N442" s="18" t="e">
        <f>#VALUE!</f>
        <v>#VALUE!</v>
      </c>
      <c r="O442" s="18" t="e">
        <f>#VALUE!</f>
        <v>#VALUE!</v>
      </c>
      <c r="P442" s="18" t="e">
        <f>#VALUE!</f>
        <v>#VALUE!</v>
      </c>
      <c r="Q442" s="18" t="e">
        <f>#VALUE!</f>
        <v>#VALUE!</v>
      </c>
      <c r="R442" s="18" t="e">
        <f>#VALUE!</f>
        <v>#VALUE!</v>
      </c>
      <c r="S442" s="18" t="e">
        <f>#VALUE!</f>
        <v>#VALUE!</v>
      </c>
      <c r="T442" s="19" t="e">
        <f>#VALUE!</f>
        <v>#VALUE!</v>
      </c>
      <c r="U442" s="19" t="e">
        <f>#VALUE!</f>
        <v>#VALUE!</v>
      </c>
      <c r="V442" s="19" t="e">
        <f>#VALUE!</f>
        <v>#VALUE!</v>
      </c>
      <c r="W442" s="18" t="e">
        <f>#VALUE!</f>
        <v>#VALUE!</v>
      </c>
      <c r="X442" s="19" t="e">
        <f>#VALUE!</f>
        <v>#VALUE!</v>
      </c>
      <c r="Y442" s="20" t="e">
        <f>#VALUE!</f>
        <v>#VALUE!</v>
      </c>
      <c r="Z442" s="19" t="e">
        <f>#VALUE!</f>
        <v>#VALUE!</v>
      </c>
      <c r="AA442" s="19" t="e">
        <f>#VALUE!</f>
        <v>#VALUE!</v>
      </c>
      <c r="AB442" s="16" t="e">
        <f>#VALUE!</f>
        <v>#VALUE!</v>
      </c>
      <c r="AC442" s="16" t="e">
        <f>#VALUE!</f>
        <v>#VALUE!</v>
      </c>
      <c r="AD442" s="17"/>
    </row>
    <row r="443" spans="1:30">
      <c r="A443" s="28">
        <v>343</v>
      </c>
      <c r="B443" s="26" t="e">
        <f>#VALUE!</f>
        <v>#VALUE!</v>
      </c>
      <c r="C443" s="19" t="e">
        <f>#VALUE!</f>
        <v>#VALUE!</v>
      </c>
      <c r="D443" s="19" t="e">
        <f>#VALUE!</f>
        <v>#VALUE!</v>
      </c>
      <c r="E443" s="19" t="e">
        <f>#VALUE!</f>
        <v>#VALUE!</v>
      </c>
      <c r="F443" s="19" t="e">
        <f>#VALUE!</f>
        <v>#VALUE!</v>
      </c>
      <c r="G443" s="19" t="e">
        <f>#VALUE!</f>
        <v>#VALUE!</v>
      </c>
      <c r="H443" s="19" t="e">
        <f>#VALUE!</f>
        <v>#VALUE!</v>
      </c>
      <c r="I443" s="21" t="e">
        <f>#VALUE!</f>
        <v>#VALUE!</v>
      </c>
      <c r="J443" s="26" t="e">
        <f>#VALUE!</f>
        <v>#VALUE!</v>
      </c>
      <c r="K443" s="29" t="e">
        <f>#VALUE!</f>
        <v>#VALUE!</v>
      </c>
      <c r="L443" s="18" t="e">
        <f>#VALUE!</f>
        <v>#VALUE!</v>
      </c>
      <c r="M443" s="18" t="e">
        <f>#VALUE!</f>
        <v>#VALUE!</v>
      </c>
      <c r="N443" s="18" t="e">
        <f>#VALUE!</f>
        <v>#VALUE!</v>
      </c>
      <c r="O443" s="18" t="e">
        <f>#VALUE!</f>
        <v>#VALUE!</v>
      </c>
      <c r="P443" s="18" t="e">
        <f>#VALUE!</f>
        <v>#VALUE!</v>
      </c>
      <c r="Q443" s="18" t="e">
        <f>#VALUE!</f>
        <v>#VALUE!</v>
      </c>
      <c r="R443" s="18" t="e">
        <f>#VALUE!</f>
        <v>#VALUE!</v>
      </c>
      <c r="S443" s="18" t="e">
        <f>#VALUE!</f>
        <v>#VALUE!</v>
      </c>
      <c r="T443" s="19" t="e">
        <f>#VALUE!</f>
        <v>#VALUE!</v>
      </c>
      <c r="U443" s="19" t="e">
        <f>#VALUE!</f>
        <v>#VALUE!</v>
      </c>
      <c r="V443" s="19" t="e">
        <f>#VALUE!</f>
        <v>#VALUE!</v>
      </c>
      <c r="W443" s="18" t="e">
        <f>#VALUE!</f>
        <v>#VALUE!</v>
      </c>
      <c r="X443" s="19" t="e">
        <f>#VALUE!</f>
        <v>#VALUE!</v>
      </c>
      <c r="Y443" s="20" t="e">
        <f>#VALUE!</f>
        <v>#VALUE!</v>
      </c>
      <c r="Z443" s="19" t="e">
        <f>#VALUE!</f>
        <v>#VALUE!</v>
      </c>
      <c r="AA443" s="19" t="e">
        <f>#VALUE!</f>
        <v>#VALUE!</v>
      </c>
      <c r="AB443" s="16" t="e">
        <f>#VALUE!</f>
        <v>#VALUE!</v>
      </c>
      <c r="AC443" s="16" t="e">
        <f>#VALUE!</f>
        <v>#VALUE!</v>
      </c>
      <c r="AD443" s="17"/>
    </row>
    <row r="444" spans="1:30">
      <c r="A444" s="28">
        <v>344</v>
      </c>
      <c r="B444" s="26" t="e">
        <f>#VALUE!</f>
        <v>#VALUE!</v>
      </c>
      <c r="C444" s="19" t="e">
        <f>#VALUE!</f>
        <v>#VALUE!</v>
      </c>
      <c r="D444" s="19" t="e">
        <f>#VALUE!</f>
        <v>#VALUE!</v>
      </c>
      <c r="E444" s="19" t="e">
        <f>#VALUE!</f>
        <v>#VALUE!</v>
      </c>
      <c r="F444" s="19" t="e">
        <f>#VALUE!</f>
        <v>#VALUE!</v>
      </c>
      <c r="G444" s="19" t="e">
        <f>#VALUE!</f>
        <v>#VALUE!</v>
      </c>
      <c r="H444" s="19" t="e">
        <f>#VALUE!</f>
        <v>#VALUE!</v>
      </c>
      <c r="I444" s="21" t="e">
        <f>#VALUE!</f>
        <v>#VALUE!</v>
      </c>
      <c r="J444" s="26" t="e">
        <f>#VALUE!</f>
        <v>#VALUE!</v>
      </c>
      <c r="K444" s="29" t="e">
        <f>#VALUE!</f>
        <v>#VALUE!</v>
      </c>
      <c r="L444" s="18" t="e">
        <f>#VALUE!</f>
        <v>#VALUE!</v>
      </c>
      <c r="M444" s="18" t="e">
        <f>#VALUE!</f>
        <v>#VALUE!</v>
      </c>
      <c r="N444" s="18" t="e">
        <f>#VALUE!</f>
        <v>#VALUE!</v>
      </c>
      <c r="O444" s="18" t="e">
        <f>#VALUE!</f>
        <v>#VALUE!</v>
      </c>
      <c r="P444" s="18" t="e">
        <f>#VALUE!</f>
        <v>#VALUE!</v>
      </c>
      <c r="Q444" s="18" t="e">
        <f>#VALUE!</f>
        <v>#VALUE!</v>
      </c>
      <c r="R444" s="18" t="e">
        <f>#VALUE!</f>
        <v>#VALUE!</v>
      </c>
      <c r="S444" s="18" t="e">
        <f>#VALUE!</f>
        <v>#VALUE!</v>
      </c>
      <c r="T444" s="19" t="e">
        <f>#VALUE!</f>
        <v>#VALUE!</v>
      </c>
      <c r="U444" s="19" t="e">
        <f>#VALUE!</f>
        <v>#VALUE!</v>
      </c>
      <c r="V444" s="19" t="e">
        <f>#VALUE!</f>
        <v>#VALUE!</v>
      </c>
      <c r="W444" s="18" t="e">
        <f>#VALUE!</f>
        <v>#VALUE!</v>
      </c>
      <c r="X444" s="19" t="e">
        <f>#VALUE!</f>
        <v>#VALUE!</v>
      </c>
      <c r="Y444" s="20" t="e">
        <f>#VALUE!</f>
        <v>#VALUE!</v>
      </c>
      <c r="Z444" s="19" t="e">
        <f>#VALUE!</f>
        <v>#VALUE!</v>
      </c>
      <c r="AA444" s="19" t="e">
        <f>#VALUE!</f>
        <v>#VALUE!</v>
      </c>
      <c r="AB444" s="16" t="e">
        <f>#VALUE!</f>
        <v>#VALUE!</v>
      </c>
      <c r="AC444" s="16" t="e">
        <f>#VALUE!</f>
        <v>#VALUE!</v>
      </c>
      <c r="AD444" s="17"/>
    </row>
    <row r="445" spans="1:30">
      <c r="A445" s="28">
        <v>345</v>
      </c>
      <c r="B445" s="26" t="e">
        <f>#VALUE!</f>
        <v>#VALUE!</v>
      </c>
      <c r="C445" s="19" t="e">
        <f>#VALUE!</f>
        <v>#VALUE!</v>
      </c>
      <c r="D445" s="19" t="e">
        <f>#VALUE!</f>
        <v>#VALUE!</v>
      </c>
      <c r="E445" s="19" t="e">
        <f>#VALUE!</f>
        <v>#VALUE!</v>
      </c>
      <c r="F445" s="19" t="e">
        <f>#VALUE!</f>
        <v>#VALUE!</v>
      </c>
      <c r="G445" s="19" t="e">
        <f>#VALUE!</f>
        <v>#VALUE!</v>
      </c>
      <c r="H445" s="19" t="e">
        <f>#VALUE!</f>
        <v>#VALUE!</v>
      </c>
      <c r="I445" s="21" t="e">
        <f>#VALUE!</f>
        <v>#VALUE!</v>
      </c>
      <c r="J445" s="26" t="e">
        <f>#VALUE!</f>
        <v>#VALUE!</v>
      </c>
      <c r="K445" s="29" t="e">
        <f>#VALUE!</f>
        <v>#VALUE!</v>
      </c>
      <c r="L445" s="18" t="e">
        <f>#VALUE!</f>
        <v>#VALUE!</v>
      </c>
      <c r="M445" s="18" t="e">
        <f>#VALUE!</f>
        <v>#VALUE!</v>
      </c>
      <c r="N445" s="18" t="e">
        <f>#VALUE!</f>
        <v>#VALUE!</v>
      </c>
      <c r="O445" s="18" t="e">
        <f>#VALUE!</f>
        <v>#VALUE!</v>
      </c>
      <c r="P445" s="18" t="e">
        <f>#VALUE!</f>
        <v>#VALUE!</v>
      </c>
      <c r="Q445" s="18" t="e">
        <f>#VALUE!</f>
        <v>#VALUE!</v>
      </c>
      <c r="R445" s="18" t="e">
        <f>#VALUE!</f>
        <v>#VALUE!</v>
      </c>
      <c r="S445" s="18" t="e">
        <f>#VALUE!</f>
        <v>#VALUE!</v>
      </c>
      <c r="T445" s="19" t="e">
        <f>#VALUE!</f>
        <v>#VALUE!</v>
      </c>
      <c r="U445" s="19" t="e">
        <f>#VALUE!</f>
        <v>#VALUE!</v>
      </c>
      <c r="V445" s="19" t="e">
        <f>#VALUE!</f>
        <v>#VALUE!</v>
      </c>
      <c r="W445" s="18" t="e">
        <f>#VALUE!</f>
        <v>#VALUE!</v>
      </c>
      <c r="X445" s="19" t="e">
        <f>#VALUE!</f>
        <v>#VALUE!</v>
      </c>
      <c r="Y445" s="20" t="e">
        <f>#VALUE!</f>
        <v>#VALUE!</v>
      </c>
      <c r="Z445" s="19" t="e">
        <f>#VALUE!</f>
        <v>#VALUE!</v>
      </c>
      <c r="AA445" s="19" t="e">
        <f>#VALUE!</f>
        <v>#VALUE!</v>
      </c>
      <c r="AB445" s="16" t="e">
        <f>#VALUE!</f>
        <v>#VALUE!</v>
      </c>
      <c r="AC445" s="16" t="e">
        <f>#VALUE!</f>
        <v>#VALUE!</v>
      </c>
      <c r="AD445" s="17"/>
    </row>
    <row r="446" spans="1:30">
      <c r="A446" s="28">
        <v>346</v>
      </c>
      <c r="B446" s="26" t="e">
        <f>#VALUE!</f>
        <v>#VALUE!</v>
      </c>
      <c r="C446" s="19" t="e">
        <f>#VALUE!</f>
        <v>#VALUE!</v>
      </c>
      <c r="D446" s="19" t="e">
        <f>#VALUE!</f>
        <v>#VALUE!</v>
      </c>
      <c r="E446" s="19" t="e">
        <f>#VALUE!</f>
        <v>#VALUE!</v>
      </c>
      <c r="F446" s="19" t="e">
        <f>#VALUE!</f>
        <v>#VALUE!</v>
      </c>
      <c r="G446" s="19" t="e">
        <f>#VALUE!</f>
        <v>#VALUE!</v>
      </c>
      <c r="H446" s="19" t="e">
        <f>#VALUE!</f>
        <v>#VALUE!</v>
      </c>
      <c r="I446" s="21" t="e">
        <f>#VALUE!</f>
        <v>#VALUE!</v>
      </c>
      <c r="J446" s="26" t="e">
        <f>#VALUE!</f>
        <v>#VALUE!</v>
      </c>
      <c r="K446" s="29" t="e">
        <f>#VALUE!</f>
        <v>#VALUE!</v>
      </c>
      <c r="L446" s="18" t="e">
        <f>#VALUE!</f>
        <v>#VALUE!</v>
      </c>
      <c r="M446" s="18" t="e">
        <f>#VALUE!</f>
        <v>#VALUE!</v>
      </c>
      <c r="N446" s="18" t="e">
        <f>#VALUE!</f>
        <v>#VALUE!</v>
      </c>
      <c r="O446" s="18" t="e">
        <f>#VALUE!</f>
        <v>#VALUE!</v>
      </c>
      <c r="P446" s="18" t="e">
        <f>#VALUE!</f>
        <v>#VALUE!</v>
      </c>
      <c r="Q446" s="18" t="e">
        <f>#VALUE!</f>
        <v>#VALUE!</v>
      </c>
      <c r="R446" s="18" t="e">
        <f>#VALUE!</f>
        <v>#VALUE!</v>
      </c>
      <c r="S446" s="18" t="e">
        <f>#VALUE!</f>
        <v>#VALUE!</v>
      </c>
      <c r="T446" s="19" t="e">
        <f>#VALUE!</f>
        <v>#VALUE!</v>
      </c>
      <c r="U446" s="19" t="e">
        <f>#VALUE!</f>
        <v>#VALUE!</v>
      </c>
      <c r="V446" s="19" t="e">
        <f>#VALUE!</f>
        <v>#VALUE!</v>
      </c>
      <c r="W446" s="18" t="e">
        <f>#VALUE!</f>
        <v>#VALUE!</v>
      </c>
      <c r="X446" s="19" t="e">
        <f>#VALUE!</f>
        <v>#VALUE!</v>
      </c>
      <c r="Y446" s="20" t="e">
        <f>#VALUE!</f>
        <v>#VALUE!</v>
      </c>
      <c r="Z446" s="19" t="e">
        <f>#VALUE!</f>
        <v>#VALUE!</v>
      </c>
      <c r="AA446" s="19" t="e">
        <f>#VALUE!</f>
        <v>#VALUE!</v>
      </c>
      <c r="AB446" s="16" t="e">
        <f>#VALUE!</f>
        <v>#VALUE!</v>
      </c>
      <c r="AC446" s="16" t="e">
        <f>#VALUE!</f>
        <v>#VALUE!</v>
      </c>
      <c r="AD446" s="17"/>
    </row>
    <row r="447" spans="1:30">
      <c r="A447" s="28">
        <v>347</v>
      </c>
      <c r="B447" s="26" t="e">
        <f>#VALUE!</f>
        <v>#VALUE!</v>
      </c>
      <c r="C447" s="19" t="e">
        <f>#VALUE!</f>
        <v>#VALUE!</v>
      </c>
      <c r="D447" s="19" t="e">
        <f>#VALUE!</f>
        <v>#VALUE!</v>
      </c>
      <c r="E447" s="19" t="e">
        <f>#VALUE!</f>
        <v>#VALUE!</v>
      </c>
      <c r="F447" s="19" t="e">
        <f>#VALUE!</f>
        <v>#VALUE!</v>
      </c>
      <c r="G447" s="19" t="e">
        <f>#VALUE!</f>
        <v>#VALUE!</v>
      </c>
      <c r="H447" s="19" t="e">
        <f>#VALUE!</f>
        <v>#VALUE!</v>
      </c>
      <c r="I447" s="21" t="e">
        <f>#VALUE!</f>
        <v>#VALUE!</v>
      </c>
      <c r="J447" s="26" t="e">
        <f>#VALUE!</f>
        <v>#VALUE!</v>
      </c>
      <c r="K447" s="29" t="e">
        <f>#VALUE!</f>
        <v>#VALUE!</v>
      </c>
      <c r="L447" s="18" t="e">
        <f>#VALUE!</f>
        <v>#VALUE!</v>
      </c>
      <c r="M447" s="18" t="e">
        <f>#VALUE!</f>
        <v>#VALUE!</v>
      </c>
      <c r="N447" s="18" t="e">
        <f>#VALUE!</f>
        <v>#VALUE!</v>
      </c>
      <c r="O447" s="18" t="e">
        <f>#VALUE!</f>
        <v>#VALUE!</v>
      </c>
      <c r="P447" s="18" t="e">
        <f>#VALUE!</f>
        <v>#VALUE!</v>
      </c>
      <c r="Q447" s="18" t="e">
        <f>#VALUE!</f>
        <v>#VALUE!</v>
      </c>
      <c r="R447" s="18" t="e">
        <f>#VALUE!</f>
        <v>#VALUE!</v>
      </c>
      <c r="S447" s="18" t="e">
        <f>#VALUE!</f>
        <v>#VALUE!</v>
      </c>
      <c r="T447" s="19" t="e">
        <f>#VALUE!</f>
        <v>#VALUE!</v>
      </c>
      <c r="U447" s="19" t="e">
        <f>#VALUE!</f>
        <v>#VALUE!</v>
      </c>
      <c r="V447" s="19" t="e">
        <f>#VALUE!</f>
        <v>#VALUE!</v>
      </c>
      <c r="W447" s="18" t="e">
        <f>#VALUE!</f>
        <v>#VALUE!</v>
      </c>
      <c r="X447" s="19" t="e">
        <f>#VALUE!</f>
        <v>#VALUE!</v>
      </c>
      <c r="Y447" s="20" t="e">
        <f>#VALUE!</f>
        <v>#VALUE!</v>
      </c>
      <c r="Z447" s="19" t="e">
        <f>#VALUE!</f>
        <v>#VALUE!</v>
      </c>
      <c r="AA447" s="19" t="e">
        <f>#VALUE!</f>
        <v>#VALUE!</v>
      </c>
      <c r="AB447" s="16" t="e">
        <f>#VALUE!</f>
        <v>#VALUE!</v>
      </c>
      <c r="AC447" s="16" t="e">
        <f>#VALUE!</f>
        <v>#VALUE!</v>
      </c>
      <c r="AD447" s="17"/>
    </row>
    <row r="448" spans="1:30">
      <c r="A448" s="28">
        <v>348</v>
      </c>
      <c r="B448" s="26" t="e">
        <f>#VALUE!</f>
        <v>#VALUE!</v>
      </c>
      <c r="C448" s="19" t="e">
        <f>#VALUE!</f>
        <v>#VALUE!</v>
      </c>
      <c r="D448" s="19" t="e">
        <f>#VALUE!</f>
        <v>#VALUE!</v>
      </c>
      <c r="E448" s="19" t="e">
        <f>#VALUE!</f>
        <v>#VALUE!</v>
      </c>
      <c r="F448" s="19" t="e">
        <f>#VALUE!</f>
        <v>#VALUE!</v>
      </c>
      <c r="G448" s="19" t="e">
        <f>#VALUE!</f>
        <v>#VALUE!</v>
      </c>
      <c r="H448" s="19" t="e">
        <f>#VALUE!</f>
        <v>#VALUE!</v>
      </c>
      <c r="I448" s="21" t="e">
        <f>#VALUE!</f>
        <v>#VALUE!</v>
      </c>
      <c r="J448" s="26" t="e">
        <f>#VALUE!</f>
        <v>#VALUE!</v>
      </c>
      <c r="K448" s="29" t="e">
        <f>#VALUE!</f>
        <v>#VALUE!</v>
      </c>
      <c r="L448" s="18" t="e">
        <f>#VALUE!</f>
        <v>#VALUE!</v>
      </c>
      <c r="M448" s="18" t="e">
        <f>#VALUE!</f>
        <v>#VALUE!</v>
      </c>
      <c r="N448" s="18" t="e">
        <f>#VALUE!</f>
        <v>#VALUE!</v>
      </c>
      <c r="O448" s="18" t="e">
        <f>#VALUE!</f>
        <v>#VALUE!</v>
      </c>
      <c r="P448" s="18" t="e">
        <f>#VALUE!</f>
        <v>#VALUE!</v>
      </c>
      <c r="Q448" s="18" t="e">
        <f>#VALUE!</f>
        <v>#VALUE!</v>
      </c>
      <c r="R448" s="18" t="e">
        <f>#VALUE!</f>
        <v>#VALUE!</v>
      </c>
      <c r="S448" s="18" t="e">
        <f>#VALUE!</f>
        <v>#VALUE!</v>
      </c>
      <c r="T448" s="19" t="e">
        <f>#VALUE!</f>
        <v>#VALUE!</v>
      </c>
      <c r="U448" s="19" t="e">
        <f>#VALUE!</f>
        <v>#VALUE!</v>
      </c>
      <c r="V448" s="19" t="e">
        <f>#VALUE!</f>
        <v>#VALUE!</v>
      </c>
      <c r="W448" s="18" t="e">
        <f>#VALUE!</f>
        <v>#VALUE!</v>
      </c>
      <c r="X448" s="19" t="e">
        <f>#VALUE!</f>
        <v>#VALUE!</v>
      </c>
      <c r="Y448" s="20" t="e">
        <f>#VALUE!</f>
        <v>#VALUE!</v>
      </c>
      <c r="Z448" s="19" t="e">
        <f>#VALUE!</f>
        <v>#VALUE!</v>
      </c>
      <c r="AA448" s="19" t="e">
        <f>#VALUE!</f>
        <v>#VALUE!</v>
      </c>
      <c r="AB448" s="16" t="e">
        <f>#VALUE!</f>
        <v>#VALUE!</v>
      </c>
      <c r="AC448" s="16" t="e">
        <f>#VALUE!</f>
        <v>#VALUE!</v>
      </c>
      <c r="AD448" s="17"/>
    </row>
    <row r="449" spans="1:30">
      <c r="A449" s="28">
        <v>349</v>
      </c>
      <c r="B449" s="26" t="e">
        <f>#VALUE!</f>
        <v>#VALUE!</v>
      </c>
      <c r="C449" s="19" t="e">
        <f>#VALUE!</f>
        <v>#VALUE!</v>
      </c>
      <c r="D449" s="19" t="e">
        <f>#VALUE!</f>
        <v>#VALUE!</v>
      </c>
      <c r="E449" s="19" t="e">
        <f>#VALUE!</f>
        <v>#VALUE!</v>
      </c>
      <c r="F449" s="19" t="e">
        <f>#VALUE!</f>
        <v>#VALUE!</v>
      </c>
      <c r="G449" s="19" t="e">
        <f>#VALUE!</f>
        <v>#VALUE!</v>
      </c>
      <c r="H449" s="19" t="e">
        <f>#VALUE!</f>
        <v>#VALUE!</v>
      </c>
      <c r="I449" s="21" t="e">
        <f>#VALUE!</f>
        <v>#VALUE!</v>
      </c>
      <c r="J449" s="26" t="e">
        <f>#VALUE!</f>
        <v>#VALUE!</v>
      </c>
      <c r="K449" s="29" t="e">
        <f>#VALUE!</f>
        <v>#VALUE!</v>
      </c>
      <c r="L449" s="18" t="e">
        <f>#VALUE!</f>
        <v>#VALUE!</v>
      </c>
      <c r="M449" s="18" t="e">
        <f>#VALUE!</f>
        <v>#VALUE!</v>
      </c>
      <c r="N449" s="18" t="e">
        <f>#VALUE!</f>
        <v>#VALUE!</v>
      </c>
      <c r="O449" s="18" t="e">
        <f>#VALUE!</f>
        <v>#VALUE!</v>
      </c>
      <c r="P449" s="18" t="e">
        <f>#VALUE!</f>
        <v>#VALUE!</v>
      </c>
      <c r="Q449" s="18" t="e">
        <f>#VALUE!</f>
        <v>#VALUE!</v>
      </c>
      <c r="R449" s="18" t="e">
        <f>#VALUE!</f>
        <v>#VALUE!</v>
      </c>
      <c r="S449" s="18" t="e">
        <f>#VALUE!</f>
        <v>#VALUE!</v>
      </c>
      <c r="T449" s="19" t="e">
        <f>#VALUE!</f>
        <v>#VALUE!</v>
      </c>
      <c r="U449" s="19" t="e">
        <f>#VALUE!</f>
        <v>#VALUE!</v>
      </c>
      <c r="V449" s="19" t="e">
        <f>#VALUE!</f>
        <v>#VALUE!</v>
      </c>
      <c r="W449" s="18" t="e">
        <f>#VALUE!</f>
        <v>#VALUE!</v>
      </c>
      <c r="X449" s="19" t="e">
        <f>#VALUE!</f>
        <v>#VALUE!</v>
      </c>
      <c r="Y449" s="20" t="e">
        <f>#VALUE!</f>
        <v>#VALUE!</v>
      </c>
      <c r="Z449" s="19" t="e">
        <f>#VALUE!</f>
        <v>#VALUE!</v>
      </c>
      <c r="AA449" s="19" t="e">
        <f>#VALUE!</f>
        <v>#VALUE!</v>
      </c>
      <c r="AB449" s="16" t="e">
        <f>#VALUE!</f>
        <v>#VALUE!</v>
      </c>
      <c r="AC449" s="16" t="e">
        <f>#VALUE!</f>
        <v>#VALUE!</v>
      </c>
      <c r="AD449" s="17"/>
    </row>
    <row r="450" spans="1:30">
      <c r="A450" s="28">
        <v>350</v>
      </c>
      <c r="B450" s="26" t="e">
        <f>#VALUE!</f>
        <v>#VALUE!</v>
      </c>
      <c r="C450" s="19" t="e">
        <f>#VALUE!</f>
        <v>#VALUE!</v>
      </c>
      <c r="D450" s="19" t="e">
        <f>#VALUE!</f>
        <v>#VALUE!</v>
      </c>
      <c r="E450" s="19" t="e">
        <f>#VALUE!</f>
        <v>#VALUE!</v>
      </c>
      <c r="F450" s="19" t="e">
        <f>#VALUE!</f>
        <v>#VALUE!</v>
      </c>
      <c r="G450" s="19" t="e">
        <f>#VALUE!</f>
        <v>#VALUE!</v>
      </c>
      <c r="H450" s="19" t="e">
        <f>#VALUE!</f>
        <v>#VALUE!</v>
      </c>
      <c r="I450" s="21" t="e">
        <f>#VALUE!</f>
        <v>#VALUE!</v>
      </c>
      <c r="J450" s="26" t="e">
        <f>#VALUE!</f>
        <v>#VALUE!</v>
      </c>
      <c r="K450" s="29" t="e">
        <f>#VALUE!</f>
        <v>#VALUE!</v>
      </c>
      <c r="L450" s="18" t="e">
        <f>#VALUE!</f>
        <v>#VALUE!</v>
      </c>
      <c r="M450" s="18" t="e">
        <f>#VALUE!</f>
        <v>#VALUE!</v>
      </c>
      <c r="N450" s="18" t="e">
        <f>#VALUE!</f>
        <v>#VALUE!</v>
      </c>
      <c r="O450" s="18" t="e">
        <f>#VALUE!</f>
        <v>#VALUE!</v>
      </c>
      <c r="P450" s="18" t="e">
        <f>#VALUE!</f>
        <v>#VALUE!</v>
      </c>
      <c r="Q450" s="18" t="e">
        <f>#VALUE!</f>
        <v>#VALUE!</v>
      </c>
      <c r="R450" s="18" t="e">
        <f>#VALUE!</f>
        <v>#VALUE!</v>
      </c>
      <c r="S450" s="18" t="e">
        <f>#VALUE!</f>
        <v>#VALUE!</v>
      </c>
      <c r="T450" s="19" t="e">
        <f>#VALUE!</f>
        <v>#VALUE!</v>
      </c>
      <c r="U450" s="19" t="e">
        <f>#VALUE!</f>
        <v>#VALUE!</v>
      </c>
      <c r="V450" s="19" t="e">
        <f>#VALUE!</f>
        <v>#VALUE!</v>
      </c>
      <c r="W450" s="18" t="e">
        <f>#VALUE!</f>
        <v>#VALUE!</v>
      </c>
      <c r="X450" s="19" t="e">
        <f>#VALUE!</f>
        <v>#VALUE!</v>
      </c>
      <c r="Y450" s="20" t="e">
        <f>#VALUE!</f>
        <v>#VALUE!</v>
      </c>
      <c r="Z450" s="19" t="e">
        <f>#VALUE!</f>
        <v>#VALUE!</v>
      </c>
      <c r="AA450" s="19" t="e">
        <f>#VALUE!</f>
        <v>#VALUE!</v>
      </c>
      <c r="AB450" s="16" t="e">
        <f>#VALUE!</f>
        <v>#VALUE!</v>
      </c>
      <c r="AC450" s="16" t="e">
        <f>#VALUE!</f>
        <v>#VALUE!</v>
      </c>
      <c r="AD450" s="17"/>
    </row>
    <row r="451" spans="1:30">
      <c r="A451" s="28">
        <v>351</v>
      </c>
      <c r="B451" s="26" t="e">
        <f>#VALUE!</f>
        <v>#VALUE!</v>
      </c>
      <c r="C451" s="19" t="e">
        <f>#VALUE!</f>
        <v>#VALUE!</v>
      </c>
      <c r="D451" s="19" t="e">
        <f>#VALUE!</f>
        <v>#VALUE!</v>
      </c>
      <c r="E451" s="19" t="e">
        <f>#VALUE!</f>
        <v>#VALUE!</v>
      </c>
      <c r="F451" s="19" t="e">
        <f>#VALUE!</f>
        <v>#VALUE!</v>
      </c>
      <c r="G451" s="19" t="e">
        <f>#VALUE!</f>
        <v>#VALUE!</v>
      </c>
      <c r="H451" s="19" t="e">
        <f>#VALUE!</f>
        <v>#VALUE!</v>
      </c>
      <c r="I451" s="21" t="e">
        <f>#VALUE!</f>
        <v>#VALUE!</v>
      </c>
      <c r="J451" s="26" t="e">
        <f>#VALUE!</f>
        <v>#VALUE!</v>
      </c>
      <c r="K451" s="29" t="e">
        <f>#VALUE!</f>
        <v>#VALUE!</v>
      </c>
      <c r="L451" s="18" t="e">
        <f>#VALUE!</f>
        <v>#VALUE!</v>
      </c>
      <c r="M451" s="18" t="e">
        <f>#VALUE!</f>
        <v>#VALUE!</v>
      </c>
      <c r="N451" s="18" t="e">
        <f>#VALUE!</f>
        <v>#VALUE!</v>
      </c>
      <c r="O451" s="18" t="e">
        <f>#VALUE!</f>
        <v>#VALUE!</v>
      </c>
      <c r="P451" s="18" t="e">
        <f>#VALUE!</f>
        <v>#VALUE!</v>
      </c>
      <c r="Q451" s="18" t="e">
        <f>#VALUE!</f>
        <v>#VALUE!</v>
      </c>
      <c r="R451" s="18" t="e">
        <f>#VALUE!</f>
        <v>#VALUE!</v>
      </c>
      <c r="S451" s="18" t="e">
        <f>#VALUE!</f>
        <v>#VALUE!</v>
      </c>
      <c r="T451" s="19" t="e">
        <f>#VALUE!</f>
        <v>#VALUE!</v>
      </c>
      <c r="U451" s="19" t="e">
        <f>#VALUE!</f>
        <v>#VALUE!</v>
      </c>
      <c r="V451" s="19" t="e">
        <f>#VALUE!</f>
        <v>#VALUE!</v>
      </c>
      <c r="W451" s="18" t="e">
        <f>#VALUE!</f>
        <v>#VALUE!</v>
      </c>
      <c r="X451" s="19" t="e">
        <f>#VALUE!</f>
        <v>#VALUE!</v>
      </c>
      <c r="Y451" s="20" t="e">
        <f>#VALUE!</f>
        <v>#VALUE!</v>
      </c>
      <c r="Z451" s="19" t="e">
        <f>#VALUE!</f>
        <v>#VALUE!</v>
      </c>
      <c r="AA451" s="19" t="e">
        <f>#VALUE!</f>
        <v>#VALUE!</v>
      </c>
      <c r="AB451" s="16" t="e">
        <f>#VALUE!</f>
        <v>#VALUE!</v>
      </c>
      <c r="AC451" s="16" t="e">
        <f>#VALUE!</f>
        <v>#VALUE!</v>
      </c>
      <c r="AD451" s="17"/>
    </row>
    <row r="452" spans="1:30">
      <c r="A452" s="28">
        <v>352</v>
      </c>
      <c r="B452" s="26" t="e">
        <f>#VALUE!</f>
        <v>#VALUE!</v>
      </c>
      <c r="C452" s="19" t="e">
        <f>#VALUE!</f>
        <v>#VALUE!</v>
      </c>
      <c r="D452" s="19" t="e">
        <f>#VALUE!</f>
        <v>#VALUE!</v>
      </c>
      <c r="E452" s="19" t="e">
        <f>#VALUE!</f>
        <v>#VALUE!</v>
      </c>
      <c r="F452" s="19" t="e">
        <f>#VALUE!</f>
        <v>#VALUE!</v>
      </c>
      <c r="G452" s="19" t="e">
        <f>#VALUE!</f>
        <v>#VALUE!</v>
      </c>
      <c r="H452" s="19" t="e">
        <f>#VALUE!</f>
        <v>#VALUE!</v>
      </c>
      <c r="I452" s="21" t="e">
        <f>#VALUE!</f>
        <v>#VALUE!</v>
      </c>
      <c r="J452" s="26" t="e">
        <f>#VALUE!</f>
        <v>#VALUE!</v>
      </c>
      <c r="K452" s="29" t="e">
        <f>#VALUE!</f>
        <v>#VALUE!</v>
      </c>
      <c r="L452" s="18" t="e">
        <f>#VALUE!</f>
        <v>#VALUE!</v>
      </c>
      <c r="M452" s="18" t="e">
        <f>#VALUE!</f>
        <v>#VALUE!</v>
      </c>
      <c r="N452" s="18" t="e">
        <f>#VALUE!</f>
        <v>#VALUE!</v>
      </c>
      <c r="O452" s="18" t="e">
        <f>#VALUE!</f>
        <v>#VALUE!</v>
      </c>
      <c r="P452" s="18" t="e">
        <f>#VALUE!</f>
        <v>#VALUE!</v>
      </c>
      <c r="Q452" s="18" t="e">
        <f>#VALUE!</f>
        <v>#VALUE!</v>
      </c>
      <c r="R452" s="18" t="e">
        <f>#VALUE!</f>
        <v>#VALUE!</v>
      </c>
      <c r="S452" s="18" t="e">
        <f>#VALUE!</f>
        <v>#VALUE!</v>
      </c>
      <c r="T452" s="19" t="e">
        <f>#VALUE!</f>
        <v>#VALUE!</v>
      </c>
      <c r="U452" s="19" t="e">
        <f>#VALUE!</f>
        <v>#VALUE!</v>
      </c>
      <c r="V452" s="19" t="e">
        <f>#VALUE!</f>
        <v>#VALUE!</v>
      </c>
      <c r="W452" s="18" t="e">
        <f>#VALUE!</f>
        <v>#VALUE!</v>
      </c>
      <c r="X452" s="19" t="e">
        <f>#VALUE!</f>
        <v>#VALUE!</v>
      </c>
      <c r="Y452" s="20" t="e">
        <f>#VALUE!</f>
        <v>#VALUE!</v>
      </c>
      <c r="Z452" s="19" t="e">
        <f>#VALUE!</f>
        <v>#VALUE!</v>
      </c>
      <c r="AA452" s="19" t="e">
        <f>#VALUE!</f>
        <v>#VALUE!</v>
      </c>
      <c r="AB452" s="16" t="e">
        <f>#VALUE!</f>
        <v>#VALUE!</v>
      </c>
      <c r="AC452" s="16" t="e">
        <f>#VALUE!</f>
        <v>#VALUE!</v>
      </c>
      <c r="AD452" s="17"/>
    </row>
    <row r="453" spans="1:30">
      <c r="A453" s="28">
        <v>353</v>
      </c>
      <c r="B453" s="26" t="e">
        <f>#VALUE!</f>
        <v>#VALUE!</v>
      </c>
      <c r="C453" s="19" t="e">
        <f>#VALUE!</f>
        <v>#VALUE!</v>
      </c>
      <c r="D453" s="19" t="e">
        <f>#VALUE!</f>
        <v>#VALUE!</v>
      </c>
      <c r="E453" s="19" t="e">
        <f>#VALUE!</f>
        <v>#VALUE!</v>
      </c>
      <c r="F453" s="19" t="e">
        <f>#VALUE!</f>
        <v>#VALUE!</v>
      </c>
      <c r="G453" s="19" t="e">
        <f>#VALUE!</f>
        <v>#VALUE!</v>
      </c>
      <c r="H453" s="19" t="e">
        <f>#VALUE!</f>
        <v>#VALUE!</v>
      </c>
      <c r="I453" s="21" t="e">
        <f>#VALUE!</f>
        <v>#VALUE!</v>
      </c>
      <c r="J453" s="26" t="e">
        <f>#VALUE!</f>
        <v>#VALUE!</v>
      </c>
      <c r="K453" s="29" t="e">
        <f>#VALUE!</f>
        <v>#VALUE!</v>
      </c>
      <c r="L453" s="18" t="e">
        <f>#VALUE!</f>
        <v>#VALUE!</v>
      </c>
      <c r="M453" s="18" t="e">
        <f>#VALUE!</f>
        <v>#VALUE!</v>
      </c>
      <c r="N453" s="18" t="e">
        <f>#VALUE!</f>
        <v>#VALUE!</v>
      </c>
      <c r="O453" s="18" t="e">
        <f>#VALUE!</f>
        <v>#VALUE!</v>
      </c>
      <c r="P453" s="18" t="e">
        <f>#VALUE!</f>
        <v>#VALUE!</v>
      </c>
      <c r="Q453" s="18" t="e">
        <f>#VALUE!</f>
        <v>#VALUE!</v>
      </c>
      <c r="R453" s="18" t="e">
        <f>#VALUE!</f>
        <v>#VALUE!</v>
      </c>
      <c r="S453" s="18" t="e">
        <f>#VALUE!</f>
        <v>#VALUE!</v>
      </c>
      <c r="T453" s="19" t="e">
        <f>#VALUE!</f>
        <v>#VALUE!</v>
      </c>
      <c r="U453" s="19" t="e">
        <f>#VALUE!</f>
        <v>#VALUE!</v>
      </c>
      <c r="V453" s="19" t="e">
        <f>#VALUE!</f>
        <v>#VALUE!</v>
      </c>
      <c r="W453" s="18" t="e">
        <f>#VALUE!</f>
        <v>#VALUE!</v>
      </c>
      <c r="X453" s="19" t="e">
        <f>#VALUE!</f>
        <v>#VALUE!</v>
      </c>
      <c r="Y453" s="20" t="e">
        <f>#VALUE!</f>
        <v>#VALUE!</v>
      </c>
      <c r="Z453" s="19" t="e">
        <f>#VALUE!</f>
        <v>#VALUE!</v>
      </c>
      <c r="AA453" s="19" t="e">
        <f>#VALUE!</f>
        <v>#VALUE!</v>
      </c>
      <c r="AB453" s="16" t="e">
        <f>#VALUE!</f>
        <v>#VALUE!</v>
      </c>
      <c r="AC453" s="16" t="e">
        <f>#VALUE!</f>
        <v>#VALUE!</v>
      </c>
      <c r="AD453" s="17"/>
    </row>
    <row r="454" spans="1:30">
      <c r="A454" s="28">
        <v>354</v>
      </c>
      <c r="B454" s="26" t="e">
        <f>#VALUE!</f>
        <v>#VALUE!</v>
      </c>
      <c r="C454" s="19" t="e">
        <f>#VALUE!</f>
        <v>#VALUE!</v>
      </c>
      <c r="D454" s="19" t="e">
        <f>#VALUE!</f>
        <v>#VALUE!</v>
      </c>
      <c r="E454" s="19" t="e">
        <f>#VALUE!</f>
        <v>#VALUE!</v>
      </c>
      <c r="F454" s="19" t="e">
        <f>#VALUE!</f>
        <v>#VALUE!</v>
      </c>
      <c r="G454" s="19" t="e">
        <f>#VALUE!</f>
        <v>#VALUE!</v>
      </c>
      <c r="H454" s="19" t="e">
        <f>#VALUE!</f>
        <v>#VALUE!</v>
      </c>
      <c r="I454" s="21" t="e">
        <f>#VALUE!</f>
        <v>#VALUE!</v>
      </c>
      <c r="J454" s="26" t="e">
        <f>#VALUE!</f>
        <v>#VALUE!</v>
      </c>
      <c r="K454" s="29" t="e">
        <f>#VALUE!</f>
        <v>#VALUE!</v>
      </c>
      <c r="L454" s="18" t="e">
        <f>#VALUE!</f>
        <v>#VALUE!</v>
      </c>
      <c r="M454" s="18" t="e">
        <f>#VALUE!</f>
        <v>#VALUE!</v>
      </c>
      <c r="N454" s="18" t="e">
        <f>#VALUE!</f>
        <v>#VALUE!</v>
      </c>
      <c r="O454" s="18" t="e">
        <f>#VALUE!</f>
        <v>#VALUE!</v>
      </c>
      <c r="P454" s="18" t="e">
        <f>#VALUE!</f>
        <v>#VALUE!</v>
      </c>
      <c r="Q454" s="18" t="e">
        <f>#VALUE!</f>
        <v>#VALUE!</v>
      </c>
      <c r="R454" s="18" t="e">
        <f>#VALUE!</f>
        <v>#VALUE!</v>
      </c>
      <c r="S454" s="18" t="e">
        <f>#VALUE!</f>
        <v>#VALUE!</v>
      </c>
      <c r="T454" s="19" t="e">
        <f>#VALUE!</f>
        <v>#VALUE!</v>
      </c>
      <c r="U454" s="19" t="e">
        <f>#VALUE!</f>
        <v>#VALUE!</v>
      </c>
      <c r="V454" s="19" t="e">
        <f>#VALUE!</f>
        <v>#VALUE!</v>
      </c>
      <c r="W454" s="18" t="e">
        <f>#VALUE!</f>
        <v>#VALUE!</v>
      </c>
      <c r="X454" s="19" t="e">
        <f>#VALUE!</f>
        <v>#VALUE!</v>
      </c>
      <c r="Y454" s="20" t="e">
        <f>#VALUE!</f>
        <v>#VALUE!</v>
      </c>
      <c r="Z454" s="19" t="e">
        <f>#VALUE!</f>
        <v>#VALUE!</v>
      </c>
      <c r="AA454" s="19" t="e">
        <f>#VALUE!</f>
        <v>#VALUE!</v>
      </c>
      <c r="AB454" s="16" t="e">
        <f>#VALUE!</f>
        <v>#VALUE!</v>
      </c>
      <c r="AC454" s="16" t="e">
        <f>#VALUE!</f>
        <v>#VALUE!</v>
      </c>
      <c r="AD454" s="17"/>
    </row>
    <row r="455" spans="1:30">
      <c r="A455" s="28">
        <v>355</v>
      </c>
      <c r="B455" s="26" t="e">
        <f>#VALUE!</f>
        <v>#VALUE!</v>
      </c>
      <c r="C455" s="19" t="e">
        <f>#VALUE!</f>
        <v>#VALUE!</v>
      </c>
      <c r="D455" s="19" t="e">
        <f>#VALUE!</f>
        <v>#VALUE!</v>
      </c>
      <c r="E455" s="19" t="e">
        <f>#VALUE!</f>
        <v>#VALUE!</v>
      </c>
      <c r="F455" s="19" t="e">
        <f>#VALUE!</f>
        <v>#VALUE!</v>
      </c>
      <c r="G455" s="19" t="e">
        <f>#VALUE!</f>
        <v>#VALUE!</v>
      </c>
      <c r="H455" s="19" t="e">
        <f>#VALUE!</f>
        <v>#VALUE!</v>
      </c>
      <c r="I455" s="21" t="e">
        <f>#VALUE!</f>
        <v>#VALUE!</v>
      </c>
      <c r="J455" s="26" t="e">
        <f>#VALUE!</f>
        <v>#VALUE!</v>
      </c>
      <c r="K455" s="29" t="e">
        <f>#VALUE!</f>
        <v>#VALUE!</v>
      </c>
      <c r="L455" s="18" t="e">
        <f>#VALUE!</f>
        <v>#VALUE!</v>
      </c>
      <c r="M455" s="18" t="e">
        <f>#VALUE!</f>
        <v>#VALUE!</v>
      </c>
      <c r="N455" s="18" t="e">
        <f>#VALUE!</f>
        <v>#VALUE!</v>
      </c>
      <c r="O455" s="18" t="e">
        <f>#VALUE!</f>
        <v>#VALUE!</v>
      </c>
      <c r="P455" s="18" t="e">
        <f>#VALUE!</f>
        <v>#VALUE!</v>
      </c>
      <c r="Q455" s="18" t="e">
        <f>#VALUE!</f>
        <v>#VALUE!</v>
      </c>
      <c r="R455" s="18" t="e">
        <f>#VALUE!</f>
        <v>#VALUE!</v>
      </c>
      <c r="S455" s="18" t="e">
        <f>#VALUE!</f>
        <v>#VALUE!</v>
      </c>
      <c r="T455" s="19" t="e">
        <f>#VALUE!</f>
        <v>#VALUE!</v>
      </c>
      <c r="U455" s="19" t="e">
        <f>#VALUE!</f>
        <v>#VALUE!</v>
      </c>
      <c r="V455" s="19" t="e">
        <f>#VALUE!</f>
        <v>#VALUE!</v>
      </c>
      <c r="W455" s="18" t="e">
        <f>#VALUE!</f>
        <v>#VALUE!</v>
      </c>
      <c r="X455" s="19" t="e">
        <f>#VALUE!</f>
        <v>#VALUE!</v>
      </c>
      <c r="Y455" s="20" t="e">
        <f>#VALUE!</f>
        <v>#VALUE!</v>
      </c>
      <c r="Z455" s="19" t="e">
        <f>#VALUE!</f>
        <v>#VALUE!</v>
      </c>
      <c r="AA455" s="19" t="e">
        <f>#VALUE!</f>
        <v>#VALUE!</v>
      </c>
      <c r="AB455" s="16" t="e">
        <f>#VALUE!</f>
        <v>#VALUE!</v>
      </c>
      <c r="AC455" s="16" t="e">
        <f>#VALUE!</f>
        <v>#VALUE!</v>
      </c>
      <c r="AD455" s="17"/>
    </row>
    <row r="456" spans="1:30">
      <c r="A456" s="28">
        <v>356</v>
      </c>
      <c r="B456" s="26" t="e">
        <f>#VALUE!</f>
        <v>#VALUE!</v>
      </c>
      <c r="C456" s="19" t="e">
        <f>#VALUE!</f>
        <v>#VALUE!</v>
      </c>
      <c r="D456" s="19" t="e">
        <f>#VALUE!</f>
        <v>#VALUE!</v>
      </c>
      <c r="E456" s="19" t="e">
        <f>#VALUE!</f>
        <v>#VALUE!</v>
      </c>
      <c r="F456" s="19" t="e">
        <f>#VALUE!</f>
        <v>#VALUE!</v>
      </c>
      <c r="G456" s="19" t="e">
        <f>#VALUE!</f>
        <v>#VALUE!</v>
      </c>
      <c r="H456" s="19" t="e">
        <f>#VALUE!</f>
        <v>#VALUE!</v>
      </c>
      <c r="I456" s="21" t="e">
        <f>#VALUE!</f>
        <v>#VALUE!</v>
      </c>
      <c r="J456" s="26" t="e">
        <f>#VALUE!</f>
        <v>#VALUE!</v>
      </c>
      <c r="K456" s="29" t="e">
        <f>#VALUE!</f>
        <v>#VALUE!</v>
      </c>
      <c r="L456" s="18" t="e">
        <f>#VALUE!</f>
        <v>#VALUE!</v>
      </c>
      <c r="M456" s="18" t="e">
        <f>#VALUE!</f>
        <v>#VALUE!</v>
      </c>
      <c r="N456" s="18" t="e">
        <f>#VALUE!</f>
        <v>#VALUE!</v>
      </c>
      <c r="O456" s="18" t="e">
        <f>#VALUE!</f>
        <v>#VALUE!</v>
      </c>
      <c r="P456" s="18" t="e">
        <f>#VALUE!</f>
        <v>#VALUE!</v>
      </c>
      <c r="Q456" s="18" t="e">
        <f>#VALUE!</f>
        <v>#VALUE!</v>
      </c>
      <c r="R456" s="18" t="e">
        <f>#VALUE!</f>
        <v>#VALUE!</v>
      </c>
      <c r="S456" s="18" t="e">
        <f>#VALUE!</f>
        <v>#VALUE!</v>
      </c>
      <c r="T456" s="19" t="e">
        <f>#VALUE!</f>
        <v>#VALUE!</v>
      </c>
      <c r="U456" s="19" t="e">
        <f>#VALUE!</f>
        <v>#VALUE!</v>
      </c>
      <c r="V456" s="19" t="e">
        <f>#VALUE!</f>
        <v>#VALUE!</v>
      </c>
      <c r="W456" s="18" t="e">
        <f>#VALUE!</f>
        <v>#VALUE!</v>
      </c>
      <c r="X456" s="19" t="e">
        <f>#VALUE!</f>
        <v>#VALUE!</v>
      </c>
      <c r="Y456" s="20" t="e">
        <f>#VALUE!</f>
        <v>#VALUE!</v>
      </c>
      <c r="Z456" s="19" t="e">
        <f>#VALUE!</f>
        <v>#VALUE!</v>
      </c>
      <c r="AA456" s="19" t="e">
        <f>#VALUE!</f>
        <v>#VALUE!</v>
      </c>
      <c r="AB456" s="16" t="e">
        <f>#VALUE!</f>
        <v>#VALUE!</v>
      </c>
      <c r="AC456" s="16" t="e">
        <f>#VALUE!</f>
        <v>#VALUE!</v>
      </c>
      <c r="AD456" s="17"/>
    </row>
    <row r="457" spans="1:30">
      <c r="A457" s="28">
        <v>357</v>
      </c>
      <c r="B457" s="26" t="e">
        <f>#VALUE!</f>
        <v>#VALUE!</v>
      </c>
      <c r="C457" s="19" t="e">
        <f>#VALUE!</f>
        <v>#VALUE!</v>
      </c>
      <c r="D457" s="19" t="e">
        <f>#VALUE!</f>
        <v>#VALUE!</v>
      </c>
      <c r="E457" s="19" t="e">
        <f>#VALUE!</f>
        <v>#VALUE!</v>
      </c>
      <c r="F457" s="19" t="e">
        <f>#VALUE!</f>
        <v>#VALUE!</v>
      </c>
      <c r="G457" s="19" t="e">
        <f>#VALUE!</f>
        <v>#VALUE!</v>
      </c>
      <c r="H457" s="19" t="e">
        <f>#VALUE!</f>
        <v>#VALUE!</v>
      </c>
      <c r="I457" s="21" t="e">
        <f>#VALUE!</f>
        <v>#VALUE!</v>
      </c>
      <c r="J457" s="26" t="e">
        <f>#VALUE!</f>
        <v>#VALUE!</v>
      </c>
      <c r="K457" s="29" t="e">
        <f>#VALUE!</f>
        <v>#VALUE!</v>
      </c>
      <c r="L457" s="18" t="e">
        <f>#VALUE!</f>
        <v>#VALUE!</v>
      </c>
      <c r="M457" s="18" t="e">
        <f>#VALUE!</f>
        <v>#VALUE!</v>
      </c>
      <c r="N457" s="18" t="e">
        <f>#VALUE!</f>
        <v>#VALUE!</v>
      </c>
      <c r="O457" s="18" t="e">
        <f>#VALUE!</f>
        <v>#VALUE!</v>
      </c>
      <c r="P457" s="18" t="e">
        <f>#VALUE!</f>
        <v>#VALUE!</v>
      </c>
      <c r="Q457" s="18" t="e">
        <f>#VALUE!</f>
        <v>#VALUE!</v>
      </c>
      <c r="R457" s="18" t="e">
        <f>#VALUE!</f>
        <v>#VALUE!</v>
      </c>
      <c r="S457" s="18" t="e">
        <f>#VALUE!</f>
        <v>#VALUE!</v>
      </c>
      <c r="T457" s="19" t="e">
        <f>#VALUE!</f>
        <v>#VALUE!</v>
      </c>
      <c r="U457" s="19" t="e">
        <f>#VALUE!</f>
        <v>#VALUE!</v>
      </c>
      <c r="V457" s="19" t="e">
        <f>#VALUE!</f>
        <v>#VALUE!</v>
      </c>
      <c r="W457" s="18" t="e">
        <f>#VALUE!</f>
        <v>#VALUE!</v>
      </c>
      <c r="X457" s="19" t="e">
        <f>#VALUE!</f>
        <v>#VALUE!</v>
      </c>
      <c r="Y457" s="20" t="e">
        <f>#VALUE!</f>
        <v>#VALUE!</v>
      </c>
      <c r="Z457" s="19" t="e">
        <f>#VALUE!</f>
        <v>#VALUE!</v>
      </c>
      <c r="AA457" s="19" t="e">
        <f>#VALUE!</f>
        <v>#VALUE!</v>
      </c>
      <c r="AB457" s="16" t="e">
        <f>#VALUE!</f>
        <v>#VALUE!</v>
      </c>
      <c r="AC457" s="16" t="e">
        <f>#VALUE!</f>
        <v>#VALUE!</v>
      </c>
      <c r="AD457" s="17"/>
    </row>
    <row r="458" spans="1:30">
      <c r="A458" s="28">
        <v>358</v>
      </c>
      <c r="B458" s="26" t="e">
        <f>#VALUE!</f>
        <v>#VALUE!</v>
      </c>
      <c r="C458" s="19" t="e">
        <f>#VALUE!</f>
        <v>#VALUE!</v>
      </c>
      <c r="D458" s="19" t="e">
        <f>#VALUE!</f>
        <v>#VALUE!</v>
      </c>
      <c r="E458" s="19" t="e">
        <f>#VALUE!</f>
        <v>#VALUE!</v>
      </c>
      <c r="F458" s="19" t="e">
        <f>#VALUE!</f>
        <v>#VALUE!</v>
      </c>
      <c r="G458" s="19" t="e">
        <f>#VALUE!</f>
        <v>#VALUE!</v>
      </c>
      <c r="H458" s="19" t="e">
        <f>#VALUE!</f>
        <v>#VALUE!</v>
      </c>
      <c r="I458" s="21" t="e">
        <f>#VALUE!</f>
        <v>#VALUE!</v>
      </c>
      <c r="J458" s="26" t="e">
        <f>#VALUE!</f>
        <v>#VALUE!</v>
      </c>
      <c r="K458" s="29" t="e">
        <f>#VALUE!</f>
        <v>#VALUE!</v>
      </c>
      <c r="L458" s="18" t="e">
        <f>#VALUE!</f>
        <v>#VALUE!</v>
      </c>
      <c r="M458" s="18" t="e">
        <f>#VALUE!</f>
        <v>#VALUE!</v>
      </c>
      <c r="N458" s="18" t="e">
        <f>#VALUE!</f>
        <v>#VALUE!</v>
      </c>
      <c r="O458" s="18" t="e">
        <f>#VALUE!</f>
        <v>#VALUE!</v>
      </c>
      <c r="P458" s="18" t="e">
        <f>#VALUE!</f>
        <v>#VALUE!</v>
      </c>
      <c r="Q458" s="18" t="e">
        <f>#VALUE!</f>
        <v>#VALUE!</v>
      </c>
      <c r="R458" s="18" t="e">
        <f>#VALUE!</f>
        <v>#VALUE!</v>
      </c>
      <c r="S458" s="18" t="e">
        <f>#VALUE!</f>
        <v>#VALUE!</v>
      </c>
      <c r="T458" s="19" t="e">
        <f>#VALUE!</f>
        <v>#VALUE!</v>
      </c>
      <c r="U458" s="19" t="e">
        <f>#VALUE!</f>
        <v>#VALUE!</v>
      </c>
      <c r="V458" s="19" t="e">
        <f>#VALUE!</f>
        <v>#VALUE!</v>
      </c>
      <c r="W458" s="18" t="e">
        <f>#VALUE!</f>
        <v>#VALUE!</v>
      </c>
      <c r="X458" s="19" t="e">
        <f>#VALUE!</f>
        <v>#VALUE!</v>
      </c>
      <c r="Y458" s="20" t="e">
        <f>#VALUE!</f>
        <v>#VALUE!</v>
      </c>
      <c r="Z458" s="19" t="e">
        <f>#VALUE!</f>
        <v>#VALUE!</v>
      </c>
      <c r="AA458" s="19" t="e">
        <f>#VALUE!</f>
        <v>#VALUE!</v>
      </c>
      <c r="AB458" s="16" t="e">
        <f>#VALUE!</f>
        <v>#VALUE!</v>
      </c>
      <c r="AC458" s="16" t="e">
        <f>#VALUE!</f>
        <v>#VALUE!</v>
      </c>
      <c r="AD458" s="17"/>
    </row>
    <row r="459" spans="1:30">
      <c r="A459" s="28">
        <v>359</v>
      </c>
      <c r="B459" s="26" t="e">
        <f>#VALUE!</f>
        <v>#VALUE!</v>
      </c>
      <c r="C459" s="19" t="e">
        <f>#VALUE!</f>
        <v>#VALUE!</v>
      </c>
      <c r="D459" s="19" t="e">
        <f>#VALUE!</f>
        <v>#VALUE!</v>
      </c>
      <c r="E459" s="19" t="e">
        <f>#VALUE!</f>
        <v>#VALUE!</v>
      </c>
      <c r="F459" s="19" t="e">
        <f>#VALUE!</f>
        <v>#VALUE!</v>
      </c>
      <c r="G459" s="19" t="e">
        <f>#VALUE!</f>
        <v>#VALUE!</v>
      </c>
      <c r="H459" s="19" t="e">
        <f>#VALUE!</f>
        <v>#VALUE!</v>
      </c>
      <c r="I459" s="21" t="e">
        <f>#VALUE!</f>
        <v>#VALUE!</v>
      </c>
      <c r="J459" s="26" t="e">
        <f>#VALUE!</f>
        <v>#VALUE!</v>
      </c>
      <c r="K459" s="29" t="e">
        <f>#VALUE!</f>
        <v>#VALUE!</v>
      </c>
      <c r="L459" s="18" t="e">
        <f>#VALUE!</f>
        <v>#VALUE!</v>
      </c>
      <c r="M459" s="18" t="e">
        <f>#VALUE!</f>
        <v>#VALUE!</v>
      </c>
      <c r="N459" s="18" t="e">
        <f>#VALUE!</f>
        <v>#VALUE!</v>
      </c>
      <c r="O459" s="18" t="e">
        <f>#VALUE!</f>
        <v>#VALUE!</v>
      </c>
      <c r="P459" s="18" t="e">
        <f>#VALUE!</f>
        <v>#VALUE!</v>
      </c>
      <c r="Q459" s="18" t="e">
        <f>#VALUE!</f>
        <v>#VALUE!</v>
      </c>
      <c r="R459" s="18" t="e">
        <f>#VALUE!</f>
        <v>#VALUE!</v>
      </c>
      <c r="S459" s="18" t="e">
        <f>#VALUE!</f>
        <v>#VALUE!</v>
      </c>
      <c r="T459" s="19" t="e">
        <f>#VALUE!</f>
        <v>#VALUE!</v>
      </c>
      <c r="U459" s="19" t="e">
        <f>#VALUE!</f>
        <v>#VALUE!</v>
      </c>
      <c r="V459" s="19" t="e">
        <f>#VALUE!</f>
        <v>#VALUE!</v>
      </c>
      <c r="W459" s="18" t="e">
        <f>#VALUE!</f>
        <v>#VALUE!</v>
      </c>
      <c r="X459" s="19" t="e">
        <f>#VALUE!</f>
        <v>#VALUE!</v>
      </c>
      <c r="Y459" s="20" t="e">
        <f>#VALUE!</f>
        <v>#VALUE!</v>
      </c>
      <c r="Z459" s="19" t="e">
        <f>#VALUE!</f>
        <v>#VALUE!</v>
      </c>
      <c r="AA459" s="19" t="e">
        <f>#VALUE!</f>
        <v>#VALUE!</v>
      </c>
      <c r="AB459" s="16" t="e">
        <f>#VALUE!</f>
        <v>#VALUE!</v>
      </c>
      <c r="AC459" s="16" t="e">
        <f>#VALUE!</f>
        <v>#VALUE!</v>
      </c>
      <c r="AD459" s="17"/>
    </row>
    <row r="460" spans="1:30">
      <c r="A460" s="28">
        <v>360</v>
      </c>
      <c r="B460" s="26" t="e">
        <f>#VALUE!</f>
        <v>#VALUE!</v>
      </c>
      <c r="C460" s="19" t="e">
        <f>#VALUE!</f>
        <v>#VALUE!</v>
      </c>
      <c r="D460" s="19" t="e">
        <f>#VALUE!</f>
        <v>#VALUE!</v>
      </c>
      <c r="E460" s="19" t="e">
        <f>#VALUE!</f>
        <v>#VALUE!</v>
      </c>
      <c r="F460" s="19" t="e">
        <f>#VALUE!</f>
        <v>#VALUE!</v>
      </c>
      <c r="G460" s="19" t="e">
        <f>#VALUE!</f>
        <v>#VALUE!</v>
      </c>
      <c r="H460" s="19" t="e">
        <f>#VALUE!</f>
        <v>#VALUE!</v>
      </c>
      <c r="I460" s="21" t="e">
        <f>#VALUE!</f>
        <v>#VALUE!</v>
      </c>
      <c r="J460" s="26" t="e">
        <f>#VALUE!</f>
        <v>#VALUE!</v>
      </c>
      <c r="K460" s="29" t="e">
        <f>#VALUE!</f>
        <v>#VALUE!</v>
      </c>
      <c r="L460" s="18" t="e">
        <f>#VALUE!</f>
        <v>#VALUE!</v>
      </c>
      <c r="M460" s="18" t="e">
        <f>#VALUE!</f>
        <v>#VALUE!</v>
      </c>
      <c r="N460" s="18" t="e">
        <f>#VALUE!</f>
        <v>#VALUE!</v>
      </c>
      <c r="O460" s="18" t="e">
        <f>#VALUE!</f>
        <v>#VALUE!</v>
      </c>
      <c r="P460" s="18" t="e">
        <f>#VALUE!</f>
        <v>#VALUE!</v>
      </c>
      <c r="Q460" s="18" t="e">
        <f>#VALUE!</f>
        <v>#VALUE!</v>
      </c>
      <c r="R460" s="18" t="e">
        <f>#VALUE!</f>
        <v>#VALUE!</v>
      </c>
      <c r="S460" s="18" t="e">
        <f>#VALUE!</f>
        <v>#VALUE!</v>
      </c>
      <c r="T460" s="19" t="e">
        <f>#VALUE!</f>
        <v>#VALUE!</v>
      </c>
      <c r="U460" s="19" t="e">
        <f>#VALUE!</f>
        <v>#VALUE!</v>
      </c>
      <c r="V460" s="19" t="e">
        <f>#VALUE!</f>
        <v>#VALUE!</v>
      </c>
      <c r="W460" s="18" t="e">
        <f>#VALUE!</f>
        <v>#VALUE!</v>
      </c>
      <c r="X460" s="19" t="e">
        <f>#VALUE!</f>
        <v>#VALUE!</v>
      </c>
      <c r="Y460" s="20" t="e">
        <f>#VALUE!</f>
        <v>#VALUE!</v>
      </c>
      <c r="Z460" s="19" t="e">
        <f>#VALUE!</f>
        <v>#VALUE!</v>
      </c>
      <c r="AA460" s="19" t="e">
        <f>#VALUE!</f>
        <v>#VALUE!</v>
      </c>
      <c r="AB460" s="16" t="e">
        <f>#VALUE!</f>
        <v>#VALUE!</v>
      </c>
      <c r="AC460" s="16" t="e">
        <f>#VALUE!</f>
        <v>#VALUE!</v>
      </c>
      <c r="AD460" s="17"/>
    </row>
    <row r="461" spans="1:30">
      <c r="A461" s="28">
        <v>361</v>
      </c>
      <c r="B461" s="26" t="e">
        <f>#VALUE!</f>
        <v>#VALUE!</v>
      </c>
      <c r="C461" s="19" t="e">
        <f>#VALUE!</f>
        <v>#VALUE!</v>
      </c>
      <c r="D461" s="19" t="e">
        <f>#VALUE!</f>
        <v>#VALUE!</v>
      </c>
      <c r="E461" s="19" t="e">
        <f>#VALUE!</f>
        <v>#VALUE!</v>
      </c>
      <c r="F461" s="19" t="e">
        <f>#VALUE!</f>
        <v>#VALUE!</v>
      </c>
      <c r="G461" s="19" t="e">
        <f>#VALUE!</f>
        <v>#VALUE!</v>
      </c>
      <c r="H461" s="19" t="e">
        <f>#VALUE!</f>
        <v>#VALUE!</v>
      </c>
      <c r="I461" s="21" t="e">
        <f>#VALUE!</f>
        <v>#VALUE!</v>
      </c>
      <c r="J461" s="26" t="e">
        <f>#VALUE!</f>
        <v>#VALUE!</v>
      </c>
      <c r="K461" s="29" t="e">
        <f>#VALUE!</f>
        <v>#VALUE!</v>
      </c>
      <c r="L461" s="18" t="e">
        <f>#VALUE!</f>
        <v>#VALUE!</v>
      </c>
      <c r="M461" s="18" t="e">
        <f>#VALUE!</f>
        <v>#VALUE!</v>
      </c>
      <c r="N461" s="18" t="e">
        <f>#VALUE!</f>
        <v>#VALUE!</v>
      </c>
      <c r="O461" s="18" t="e">
        <f>#VALUE!</f>
        <v>#VALUE!</v>
      </c>
      <c r="P461" s="18" t="e">
        <f>#VALUE!</f>
        <v>#VALUE!</v>
      </c>
      <c r="Q461" s="18" t="e">
        <f>#VALUE!</f>
        <v>#VALUE!</v>
      </c>
      <c r="R461" s="18" t="e">
        <f>#VALUE!</f>
        <v>#VALUE!</v>
      </c>
      <c r="S461" s="18" t="e">
        <f>#VALUE!</f>
        <v>#VALUE!</v>
      </c>
      <c r="T461" s="19" t="e">
        <f>#VALUE!</f>
        <v>#VALUE!</v>
      </c>
      <c r="U461" s="19" t="e">
        <f>#VALUE!</f>
        <v>#VALUE!</v>
      </c>
      <c r="V461" s="19" t="e">
        <f>#VALUE!</f>
        <v>#VALUE!</v>
      </c>
      <c r="W461" s="18" t="e">
        <f>#VALUE!</f>
        <v>#VALUE!</v>
      </c>
      <c r="X461" s="19" t="e">
        <f>#VALUE!</f>
        <v>#VALUE!</v>
      </c>
      <c r="Y461" s="20" t="e">
        <f>#VALUE!</f>
        <v>#VALUE!</v>
      </c>
      <c r="Z461" s="19" t="e">
        <f>#VALUE!</f>
        <v>#VALUE!</v>
      </c>
      <c r="AA461" s="19" t="e">
        <f>#VALUE!</f>
        <v>#VALUE!</v>
      </c>
      <c r="AB461" s="16" t="e">
        <f>#VALUE!</f>
        <v>#VALUE!</v>
      </c>
      <c r="AC461" s="16" t="e">
        <f>#VALUE!</f>
        <v>#VALUE!</v>
      </c>
      <c r="AD461" s="17"/>
    </row>
    <row r="462" spans="1:30">
      <c r="A462" s="28">
        <v>362</v>
      </c>
      <c r="B462" s="26" t="e">
        <f>#VALUE!</f>
        <v>#VALUE!</v>
      </c>
      <c r="C462" s="19" t="e">
        <f>#VALUE!</f>
        <v>#VALUE!</v>
      </c>
      <c r="D462" s="19" t="e">
        <f>#VALUE!</f>
        <v>#VALUE!</v>
      </c>
      <c r="E462" s="19" t="e">
        <f>#VALUE!</f>
        <v>#VALUE!</v>
      </c>
      <c r="F462" s="19" t="e">
        <f>#VALUE!</f>
        <v>#VALUE!</v>
      </c>
      <c r="G462" s="19" t="e">
        <f>#VALUE!</f>
        <v>#VALUE!</v>
      </c>
      <c r="H462" s="19" t="e">
        <f>#VALUE!</f>
        <v>#VALUE!</v>
      </c>
      <c r="I462" s="21" t="e">
        <f>#VALUE!</f>
        <v>#VALUE!</v>
      </c>
      <c r="J462" s="26" t="e">
        <f>#VALUE!</f>
        <v>#VALUE!</v>
      </c>
      <c r="K462" s="29" t="e">
        <f>#VALUE!</f>
        <v>#VALUE!</v>
      </c>
      <c r="L462" s="18" t="e">
        <f>#VALUE!</f>
        <v>#VALUE!</v>
      </c>
      <c r="M462" s="18" t="e">
        <f>#VALUE!</f>
        <v>#VALUE!</v>
      </c>
      <c r="N462" s="18" t="e">
        <f>#VALUE!</f>
        <v>#VALUE!</v>
      </c>
      <c r="O462" s="18" t="e">
        <f>#VALUE!</f>
        <v>#VALUE!</v>
      </c>
      <c r="P462" s="18" t="e">
        <f>#VALUE!</f>
        <v>#VALUE!</v>
      </c>
      <c r="Q462" s="18" t="e">
        <f>#VALUE!</f>
        <v>#VALUE!</v>
      </c>
      <c r="R462" s="18" t="e">
        <f>#VALUE!</f>
        <v>#VALUE!</v>
      </c>
      <c r="S462" s="18" t="e">
        <f>#VALUE!</f>
        <v>#VALUE!</v>
      </c>
      <c r="T462" s="19" t="e">
        <f>#VALUE!</f>
        <v>#VALUE!</v>
      </c>
      <c r="U462" s="19" t="e">
        <f>#VALUE!</f>
        <v>#VALUE!</v>
      </c>
      <c r="V462" s="19" t="e">
        <f>#VALUE!</f>
        <v>#VALUE!</v>
      </c>
      <c r="W462" s="18" t="e">
        <f>#VALUE!</f>
        <v>#VALUE!</v>
      </c>
      <c r="X462" s="19" t="e">
        <f>#VALUE!</f>
        <v>#VALUE!</v>
      </c>
      <c r="Y462" s="20" t="e">
        <f>#VALUE!</f>
        <v>#VALUE!</v>
      </c>
      <c r="Z462" s="19" t="e">
        <f>#VALUE!</f>
        <v>#VALUE!</v>
      </c>
      <c r="AA462" s="19" t="e">
        <f>#VALUE!</f>
        <v>#VALUE!</v>
      </c>
      <c r="AB462" s="16" t="e">
        <f>#VALUE!</f>
        <v>#VALUE!</v>
      </c>
      <c r="AC462" s="16" t="e">
        <f>#VALUE!</f>
        <v>#VALUE!</v>
      </c>
      <c r="AD462" s="17"/>
    </row>
    <row r="463" spans="1:30">
      <c r="A463" s="28">
        <v>363</v>
      </c>
      <c r="B463" s="26" t="e">
        <f>#VALUE!</f>
        <v>#VALUE!</v>
      </c>
      <c r="C463" s="19" t="e">
        <f>#VALUE!</f>
        <v>#VALUE!</v>
      </c>
      <c r="D463" s="19" t="e">
        <f>#VALUE!</f>
        <v>#VALUE!</v>
      </c>
      <c r="E463" s="19" t="e">
        <f>#VALUE!</f>
        <v>#VALUE!</v>
      </c>
      <c r="F463" s="19" t="e">
        <f>#VALUE!</f>
        <v>#VALUE!</v>
      </c>
      <c r="G463" s="19" t="e">
        <f>#VALUE!</f>
        <v>#VALUE!</v>
      </c>
      <c r="H463" s="19" t="e">
        <f>#VALUE!</f>
        <v>#VALUE!</v>
      </c>
      <c r="I463" s="21" t="e">
        <f>#VALUE!</f>
        <v>#VALUE!</v>
      </c>
      <c r="J463" s="26" t="e">
        <f>#VALUE!</f>
        <v>#VALUE!</v>
      </c>
      <c r="K463" s="29" t="e">
        <f>#VALUE!</f>
        <v>#VALUE!</v>
      </c>
      <c r="L463" s="18" t="e">
        <f>#VALUE!</f>
        <v>#VALUE!</v>
      </c>
      <c r="M463" s="18" t="e">
        <f>#VALUE!</f>
        <v>#VALUE!</v>
      </c>
      <c r="N463" s="18" t="e">
        <f>#VALUE!</f>
        <v>#VALUE!</v>
      </c>
      <c r="O463" s="18" t="e">
        <f>#VALUE!</f>
        <v>#VALUE!</v>
      </c>
      <c r="P463" s="18" t="e">
        <f>#VALUE!</f>
        <v>#VALUE!</v>
      </c>
      <c r="Q463" s="18" t="e">
        <f>#VALUE!</f>
        <v>#VALUE!</v>
      </c>
      <c r="R463" s="18" t="e">
        <f>#VALUE!</f>
        <v>#VALUE!</v>
      </c>
      <c r="S463" s="18" t="e">
        <f>#VALUE!</f>
        <v>#VALUE!</v>
      </c>
      <c r="T463" s="19" t="e">
        <f>#VALUE!</f>
        <v>#VALUE!</v>
      </c>
      <c r="U463" s="19" t="e">
        <f>#VALUE!</f>
        <v>#VALUE!</v>
      </c>
      <c r="V463" s="19" t="e">
        <f>#VALUE!</f>
        <v>#VALUE!</v>
      </c>
      <c r="W463" s="18" t="e">
        <f>#VALUE!</f>
        <v>#VALUE!</v>
      </c>
      <c r="X463" s="19" t="e">
        <f>#VALUE!</f>
        <v>#VALUE!</v>
      </c>
      <c r="Y463" s="20" t="e">
        <f>#VALUE!</f>
        <v>#VALUE!</v>
      </c>
      <c r="Z463" s="19" t="e">
        <f>#VALUE!</f>
        <v>#VALUE!</v>
      </c>
      <c r="AA463" s="19" t="e">
        <f>#VALUE!</f>
        <v>#VALUE!</v>
      </c>
      <c r="AB463" s="16" t="e">
        <f>#VALUE!</f>
        <v>#VALUE!</v>
      </c>
      <c r="AC463" s="16" t="e">
        <f>#VALUE!</f>
        <v>#VALUE!</v>
      </c>
      <c r="AD463" s="17"/>
    </row>
    <row r="464" spans="1:30">
      <c r="A464" s="28">
        <v>364</v>
      </c>
      <c r="B464" s="26" t="e">
        <f>#VALUE!</f>
        <v>#VALUE!</v>
      </c>
      <c r="C464" s="19" t="e">
        <f>#VALUE!</f>
        <v>#VALUE!</v>
      </c>
      <c r="D464" s="19" t="e">
        <f>#VALUE!</f>
        <v>#VALUE!</v>
      </c>
      <c r="E464" s="19" t="e">
        <f>#VALUE!</f>
        <v>#VALUE!</v>
      </c>
      <c r="F464" s="19" t="e">
        <f>#VALUE!</f>
        <v>#VALUE!</v>
      </c>
      <c r="G464" s="19" t="e">
        <f>#VALUE!</f>
        <v>#VALUE!</v>
      </c>
      <c r="H464" s="19" t="e">
        <f>#VALUE!</f>
        <v>#VALUE!</v>
      </c>
      <c r="I464" s="21" t="e">
        <f>#VALUE!</f>
        <v>#VALUE!</v>
      </c>
      <c r="J464" s="26" t="e">
        <f>#VALUE!</f>
        <v>#VALUE!</v>
      </c>
      <c r="K464" s="29" t="e">
        <f>#VALUE!</f>
        <v>#VALUE!</v>
      </c>
      <c r="L464" s="18" t="e">
        <f>#VALUE!</f>
        <v>#VALUE!</v>
      </c>
      <c r="M464" s="18" t="e">
        <f>#VALUE!</f>
        <v>#VALUE!</v>
      </c>
      <c r="N464" s="18" t="e">
        <f>#VALUE!</f>
        <v>#VALUE!</v>
      </c>
      <c r="O464" s="18" t="e">
        <f>#VALUE!</f>
        <v>#VALUE!</v>
      </c>
      <c r="P464" s="18" t="e">
        <f>#VALUE!</f>
        <v>#VALUE!</v>
      </c>
      <c r="Q464" s="18" t="e">
        <f>#VALUE!</f>
        <v>#VALUE!</v>
      </c>
      <c r="R464" s="18" t="e">
        <f>#VALUE!</f>
        <v>#VALUE!</v>
      </c>
      <c r="S464" s="18" t="e">
        <f>#VALUE!</f>
        <v>#VALUE!</v>
      </c>
      <c r="T464" s="19" t="e">
        <f>#VALUE!</f>
        <v>#VALUE!</v>
      </c>
      <c r="U464" s="19" t="e">
        <f>#VALUE!</f>
        <v>#VALUE!</v>
      </c>
      <c r="V464" s="19" t="e">
        <f>#VALUE!</f>
        <v>#VALUE!</v>
      </c>
      <c r="W464" s="18" t="e">
        <f>#VALUE!</f>
        <v>#VALUE!</v>
      </c>
      <c r="X464" s="19" t="e">
        <f>#VALUE!</f>
        <v>#VALUE!</v>
      </c>
      <c r="Y464" s="20" t="e">
        <f>#VALUE!</f>
        <v>#VALUE!</v>
      </c>
      <c r="Z464" s="19" t="e">
        <f>#VALUE!</f>
        <v>#VALUE!</v>
      </c>
      <c r="AA464" s="19" t="e">
        <f>#VALUE!</f>
        <v>#VALUE!</v>
      </c>
      <c r="AB464" s="16" t="e">
        <f>#VALUE!</f>
        <v>#VALUE!</v>
      </c>
      <c r="AC464" s="16" t="e">
        <f>#VALUE!</f>
        <v>#VALUE!</v>
      </c>
      <c r="AD464" s="17"/>
    </row>
    <row r="465" spans="1:30">
      <c r="A465" s="28">
        <v>365</v>
      </c>
      <c r="B465" s="26" t="e">
        <f>#VALUE!</f>
        <v>#VALUE!</v>
      </c>
      <c r="C465" s="19" t="e">
        <f>#VALUE!</f>
        <v>#VALUE!</v>
      </c>
      <c r="D465" s="19" t="e">
        <f>#VALUE!</f>
        <v>#VALUE!</v>
      </c>
      <c r="E465" s="19" t="e">
        <f>#VALUE!</f>
        <v>#VALUE!</v>
      </c>
      <c r="F465" s="19" t="e">
        <f>#VALUE!</f>
        <v>#VALUE!</v>
      </c>
      <c r="G465" s="19" t="e">
        <f>#VALUE!</f>
        <v>#VALUE!</v>
      </c>
      <c r="H465" s="19" t="e">
        <f>#VALUE!</f>
        <v>#VALUE!</v>
      </c>
      <c r="I465" s="21" t="e">
        <f>#VALUE!</f>
        <v>#VALUE!</v>
      </c>
      <c r="J465" s="26" t="e">
        <f>#VALUE!</f>
        <v>#VALUE!</v>
      </c>
      <c r="K465" s="29" t="e">
        <f>#VALUE!</f>
        <v>#VALUE!</v>
      </c>
      <c r="L465" s="18" t="e">
        <f>#VALUE!</f>
        <v>#VALUE!</v>
      </c>
      <c r="M465" s="18" t="e">
        <f>#VALUE!</f>
        <v>#VALUE!</v>
      </c>
      <c r="N465" s="18" t="e">
        <f>#VALUE!</f>
        <v>#VALUE!</v>
      </c>
      <c r="O465" s="18" t="e">
        <f>#VALUE!</f>
        <v>#VALUE!</v>
      </c>
      <c r="P465" s="18" t="e">
        <f>#VALUE!</f>
        <v>#VALUE!</v>
      </c>
      <c r="Q465" s="18" t="e">
        <f>#VALUE!</f>
        <v>#VALUE!</v>
      </c>
      <c r="R465" s="18" t="e">
        <f>#VALUE!</f>
        <v>#VALUE!</v>
      </c>
      <c r="S465" s="18" t="e">
        <f>#VALUE!</f>
        <v>#VALUE!</v>
      </c>
      <c r="T465" s="19" t="e">
        <f>#VALUE!</f>
        <v>#VALUE!</v>
      </c>
      <c r="U465" s="19" t="e">
        <f>#VALUE!</f>
        <v>#VALUE!</v>
      </c>
      <c r="V465" s="19" t="e">
        <f>#VALUE!</f>
        <v>#VALUE!</v>
      </c>
      <c r="W465" s="18" t="e">
        <f>#VALUE!</f>
        <v>#VALUE!</v>
      </c>
      <c r="X465" s="19" t="e">
        <f>#VALUE!</f>
        <v>#VALUE!</v>
      </c>
      <c r="Y465" s="20" t="e">
        <f>#VALUE!</f>
        <v>#VALUE!</v>
      </c>
      <c r="Z465" s="19" t="e">
        <f>#VALUE!</f>
        <v>#VALUE!</v>
      </c>
      <c r="AA465" s="19" t="e">
        <f>#VALUE!</f>
        <v>#VALUE!</v>
      </c>
      <c r="AB465" s="16" t="e">
        <f>#VALUE!</f>
        <v>#VALUE!</v>
      </c>
      <c r="AC465" s="16" t="e">
        <f>#VALUE!</f>
        <v>#VALUE!</v>
      </c>
      <c r="AD465" s="17"/>
    </row>
    <row r="466" spans="1:30">
      <c r="A466" s="28">
        <v>366</v>
      </c>
      <c r="B466" s="26" t="e">
        <f>#VALUE!</f>
        <v>#VALUE!</v>
      </c>
      <c r="C466" s="19" t="e">
        <f>#VALUE!</f>
        <v>#VALUE!</v>
      </c>
      <c r="D466" s="19" t="e">
        <f>#VALUE!</f>
        <v>#VALUE!</v>
      </c>
      <c r="E466" s="19" t="e">
        <f>#VALUE!</f>
        <v>#VALUE!</v>
      </c>
      <c r="F466" s="19" t="e">
        <f>#VALUE!</f>
        <v>#VALUE!</v>
      </c>
      <c r="G466" s="19" t="e">
        <f>#VALUE!</f>
        <v>#VALUE!</v>
      </c>
      <c r="H466" s="19" t="e">
        <f>#VALUE!</f>
        <v>#VALUE!</v>
      </c>
      <c r="I466" s="21" t="e">
        <f>#VALUE!</f>
        <v>#VALUE!</v>
      </c>
      <c r="J466" s="26" t="e">
        <f>#VALUE!</f>
        <v>#VALUE!</v>
      </c>
      <c r="K466" s="29" t="e">
        <f>#VALUE!</f>
        <v>#VALUE!</v>
      </c>
      <c r="L466" s="18" t="e">
        <f>#VALUE!</f>
        <v>#VALUE!</v>
      </c>
      <c r="M466" s="18" t="e">
        <f>#VALUE!</f>
        <v>#VALUE!</v>
      </c>
      <c r="N466" s="18" t="e">
        <f>#VALUE!</f>
        <v>#VALUE!</v>
      </c>
      <c r="O466" s="18" t="e">
        <f>#VALUE!</f>
        <v>#VALUE!</v>
      </c>
      <c r="P466" s="18" t="e">
        <f>#VALUE!</f>
        <v>#VALUE!</v>
      </c>
      <c r="Q466" s="18" t="e">
        <f>#VALUE!</f>
        <v>#VALUE!</v>
      </c>
      <c r="R466" s="18" t="e">
        <f>#VALUE!</f>
        <v>#VALUE!</v>
      </c>
      <c r="S466" s="18" t="e">
        <f>#VALUE!</f>
        <v>#VALUE!</v>
      </c>
      <c r="T466" s="19" t="e">
        <f>#VALUE!</f>
        <v>#VALUE!</v>
      </c>
      <c r="U466" s="19" t="e">
        <f>#VALUE!</f>
        <v>#VALUE!</v>
      </c>
      <c r="V466" s="19" t="e">
        <f>#VALUE!</f>
        <v>#VALUE!</v>
      </c>
      <c r="W466" s="18" t="e">
        <f>#VALUE!</f>
        <v>#VALUE!</v>
      </c>
      <c r="X466" s="19" t="e">
        <f>#VALUE!</f>
        <v>#VALUE!</v>
      </c>
      <c r="Y466" s="20" t="e">
        <f>#VALUE!</f>
        <v>#VALUE!</v>
      </c>
      <c r="Z466" s="19" t="e">
        <f>#VALUE!</f>
        <v>#VALUE!</v>
      </c>
      <c r="AA466" s="19" t="e">
        <f>#VALUE!</f>
        <v>#VALUE!</v>
      </c>
      <c r="AB466" s="16" t="e">
        <f>#VALUE!</f>
        <v>#VALUE!</v>
      </c>
      <c r="AC466" s="16" t="e">
        <f>#VALUE!</f>
        <v>#VALUE!</v>
      </c>
      <c r="AD466" s="17"/>
    </row>
    <row r="467" spans="1:30">
      <c r="A467" s="28">
        <v>367</v>
      </c>
      <c r="B467" s="26" t="e">
        <f>#VALUE!</f>
        <v>#VALUE!</v>
      </c>
      <c r="C467" s="19" t="e">
        <f>#VALUE!</f>
        <v>#VALUE!</v>
      </c>
      <c r="D467" s="19" t="e">
        <f>#VALUE!</f>
        <v>#VALUE!</v>
      </c>
      <c r="E467" s="19" t="e">
        <f>#VALUE!</f>
        <v>#VALUE!</v>
      </c>
      <c r="F467" s="19" t="e">
        <f>#VALUE!</f>
        <v>#VALUE!</v>
      </c>
      <c r="G467" s="19" t="e">
        <f>#VALUE!</f>
        <v>#VALUE!</v>
      </c>
      <c r="H467" s="19" t="e">
        <f>#VALUE!</f>
        <v>#VALUE!</v>
      </c>
      <c r="I467" s="21" t="e">
        <f>#VALUE!</f>
        <v>#VALUE!</v>
      </c>
      <c r="J467" s="26" t="e">
        <f>#VALUE!</f>
        <v>#VALUE!</v>
      </c>
      <c r="K467" s="29" t="e">
        <f>#VALUE!</f>
        <v>#VALUE!</v>
      </c>
      <c r="L467" s="18" t="e">
        <f>#VALUE!</f>
        <v>#VALUE!</v>
      </c>
      <c r="M467" s="18" t="e">
        <f>#VALUE!</f>
        <v>#VALUE!</v>
      </c>
      <c r="N467" s="18" t="e">
        <f>#VALUE!</f>
        <v>#VALUE!</v>
      </c>
      <c r="O467" s="18" t="e">
        <f>#VALUE!</f>
        <v>#VALUE!</v>
      </c>
      <c r="P467" s="18" t="e">
        <f>#VALUE!</f>
        <v>#VALUE!</v>
      </c>
      <c r="Q467" s="18" t="e">
        <f>#VALUE!</f>
        <v>#VALUE!</v>
      </c>
      <c r="R467" s="18" t="e">
        <f>#VALUE!</f>
        <v>#VALUE!</v>
      </c>
      <c r="S467" s="18" t="e">
        <f>#VALUE!</f>
        <v>#VALUE!</v>
      </c>
      <c r="T467" s="19" t="e">
        <f>#VALUE!</f>
        <v>#VALUE!</v>
      </c>
      <c r="U467" s="19" t="e">
        <f>#VALUE!</f>
        <v>#VALUE!</v>
      </c>
      <c r="V467" s="19" t="e">
        <f>#VALUE!</f>
        <v>#VALUE!</v>
      </c>
      <c r="W467" s="18" t="e">
        <f>#VALUE!</f>
        <v>#VALUE!</v>
      </c>
      <c r="X467" s="19" t="e">
        <f>#VALUE!</f>
        <v>#VALUE!</v>
      </c>
      <c r="Y467" s="20" t="e">
        <f>#VALUE!</f>
        <v>#VALUE!</v>
      </c>
      <c r="Z467" s="19" t="e">
        <f>#VALUE!</f>
        <v>#VALUE!</v>
      </c>
      <c r="AA467" s="19" t="e">
        <f>#VALUE!</f>
        <v>#VALUE!</v>
      </c>
      <c r="AB467" s="16" t="e">
        <f>#VALUE!</f>
        <v>#VALUE!</v>
      </c>
      <c r="AC467" s="16" t="e">
        <f>#VALUE!</f>
        <v>#VALUE!</v>
      </c>
      <c r="AD467" s="17"/>
    </row>
    <row r="468" spans="1:30">
      <c r="A468" s="28">
        <v>368</v>
      </c>
      <c r="B468" s="26" t="e">
        <f>#VALUE!</f>
        <v>#VALUE!</v>
      </c>
      <c r="C468" s="19" t="e">
        <f>#VALUE!</f>
        <v>#VALUE!</v>
      </c>
      <c r="D468" s="19" t="e">
        <f>#VALUE!</f>
        <v>#VALUE!</v>
      </c>
      <c r="E468" s="19" t="e">
        <f>#VALUE!</f>
        <v>#VALUE!</v>
      </c>
      <c r="F468" s="19" t="e">
        <f>#VALUE!</f>
        <v>#VALUE!</v>
      </c>
      <c r="G468" s="19" t="e">
        <f>#VALUE!</f>
        <v>#VALUE!</v>
      </c>
      <c r="H468" s="19" t="e">
        <f>#VALUE!</f>
        <v>#VALUE!</v>
      </c>
      <c r="I468" s="21" t="e">
        <f>#VALUE!</f>
        <v>#VALUE!</v>
      </c>
      <c r="J468" s="26" t="e">
        <f>#VALUE!</f>
        <v>#VALUE!</v>
      </c>
      <c r="K468" s="29" t="e">
        <f>#VALUE!</f>
        <v>#VALUE!</v>
      </c>
      <c r="L468" s="18" t="e">
        <f>#VALUE!</f>
        <v>#VALUE!</v>
      </c>
      <c r="M468" s="18" t="e">
        <f>#VALUE!</f>
        <v>#VALUE!</v>
      </c>
      <c r="N468" s="18" t="e">
        <f>#VALUE!</f>
        <v>#VALUE!</v>
      </c>
      <c r="O468" s="18" t="e">
        <f>#VALUE!</f>
        <v>#VALUE!</v>
      </c>
      <c r="P468" s="18" t="e">
        <f>#VALUE!</f>
        <v>#VALUE!</v>
      </c>
      <c r="Q468" s="18" t="e">
        <f>#VALUE!</f>
        <v>#VALUE!</v>
      </c>
      <c r="R468" s="18" t="e">
        <f>#VALUE!</f>
        <v>#VALUE!</v>
      </c>
      <c r="S468" s="18" t="e">
        <f>#VALUE!</f>
        <v>#VALUE!</v>
      </c>
      <c r="T468" s="19" t="e">
        <f>#VALUE!</f>
        <v>#VALUE!</v>
      </c>
      <c r="U468" s="19" t="e">
        <f>#VALUE!</f>
        <v>#VALUE!</v>
      </c>
      <c r="V468" s="19" t="e">
        <f>#VALUE!</f>
        <v>#VALUE!</v>
      </c>
      <c r="W468" s="18" t="e">
        <f>#VALUE!</f>
        <v>#VALUE!</v>
      </c>
      <c r="X468" s="19" t="e">
        <f>#VALUE!</f>
        <v>#VALUE!</v>
      </c>
      <c r="Y468" s="20" t="e">
        <f>#VALUE!</f>
        <v>#VALUE!</v>
      </c>
      <c r="Z468" s="19" t="e">
        <f>#VALUE!</f>
        <v>#VALUE!</v>
      </c>
      <c r="AA468" s="19" t="e">
        <f>#VALUE!</f>
        <v>#VALUE!</v>
      </c>
      <c r="AB468" s="16" t="e">
        <f>#VALUE!</f>
        <v>#VALUE!</v>
      </c>
      <c r="AC468" s="16" t="e">
        <f>#VALUE!</f>
        <v>#VALUE!</v>
      </c>
      <c r="AD468" s="17"/>
    </row>
    <row r="469" spans="1:30">
      <c r="A469" s="28">
        <v>369</v>
      </c>
      <c r="B469" s="26" t="e">
        <f>#VALUE!</f>
        <v>#VALUE!</v>
      </c>
      <c r="C469" s="19" t="e">
        <f>#VALUE!</f>
        <v>#VALUE!</v>
      </c>
      <c r="D469" s="19" t="e">
        <f>#VALUE!</f>
        <v>#VALUE!</v>
      </c>
      <c r="E469" s="19" t="e">
        <f>#VALUE!</f>
        <v>#VALUE!</v>
      </c>
      <c r="F469" s="19" t="e">
        <f>#VALUE!</f>
        <v>#VALUE!</v>
      </c>
      <c r="G469" s="19" t="e">
        <f>#VALUE!</f>
        <v>#VALUE!</v>
      </c>
      <c r="H469" s="19" t="e">
        <f>#VALUE!</f>
        <v>#VALUE!</v>
      </c>
      <c r="I469" s="21" t="e">
        <f>#VALUE!</f>
        <v>#VALUE!</v>
      </c>
      <c r="J469" s="26" t="e">
        <f>#VALUE!</f>
        <v>#VALUE!</v>
      </c>
      <c r="K469" s="29" t="e">
        <f>#VALUE!</f>
        <v>#VALUE!</v>
      </c>
      <c r="L469" s="18" t="e">
        <f>#VALUE!</f>
        <v>#VALUE!</v>
      </c>
      <c r="M469" s="18" t="e">
        <f>#VALUE!</f>
        <v>#VALUE!</v>
      </c>
      <c r="N469" s="18" t="e">
        <f>#VALUE!</f>
        <v>#VALUE!</v>
      </c>
      <c r="O469" s="18" t="e">
        <f>#VALUE!</f>
        <v>#VALUE!</v>
      </c>
      <c r="P469" s="18" t="e">
        <f>#VALUE!</f>
        <v>#VALUE!</v>
      </c>
      <c r="Q469" s="18" t="e">
        <f>#VALUE!</f>
        <v>#VALUE!</v>
      </c>
      <c r="R469" s="18" t="e">
        <f>#VALUE!</f>
        <v>#VALUE!</v>
      </c>
      <c r="S469" s="18" t="e">
        <f>#VALUE!</f>
        <v>#VALUE!</v>
      </c>
      <c r="T469" s="19" t="e">
        <f>#VALUE!</f>
        <v>#VALUE!</v>
      </c>
      <c r="U469" s="19" t="e">
        <f>#VALUE!</f>
        <v>#VALUE!</v>
      </c>
      <c r="V469" s="19" t="e">
        <f>#VALUE!</f>
        <v>#VALUE!</v>
      </c>
      <c r="W469" s="18" t="e">
        <f>#VALUE!</f>
        <v>#VALUE!</v>
      </c>
      <c r="X469" s="19" t="e">
        <f>#VALUE!</f>
        <v>#VALUE!</v>
      </c>
      <c r="Y469" s="20" t="e">
        <f>#VALUE!</f>
        <v>#VALUE!</v>
      </c>
      <c r="Z469" s="19" t="e">
        <f>#VALUE!</f>
        <v>#VALUE!</v>
      </c>
      <c r="AA469" s="19" t="e">
        <f>#VALUE!</f>
        <v>#VALUE!</v>
      </c>
      <c r="AB469" s="16" t="e">
        <f>#VALUE!</f>
        <v>#VALUE!</v>
      </c>
      <c r="AC469" s="16" t="e">
        <f>#VALUE!</f>
        <v>#VALUE!</v>
      </c>
      <c r="AD469" s="17"/>
    </row>
    <row r="470" spans="1:30">
      <c r="A470" s="28">
        <v>370</v>
      </c>
      <c r="B470" s="26" t="e">
        <f>#VALUE!</f>
        <v>#VALUE!</v>
      </c>
      <c r="C470" s="19" t="e">
        <f>#VALUE!</f>
        <v>#VALUE!</v>
      </c>
      <c r="D470" s="19" t="e">
        <f>#VALUE!</f>
        <v>#VALUE!</v>
      </c>
      <c r="E470" s="19" t="e">
        <f>#VALUE!</f>
        <v>#VALUE!</v>
      </c>
      <c r="F470" s="19" t="e">
        <f>#VALUE!</f>
        <v>#VALUE!</v>
      </c>
      <c r="G470" s="19" t="e">
        <f>#VALUE!</f>
        <v>#VALUE!</v>
      </c>
      <c r="H470" s="19" t="e">
        <f>#VALUE!</f>
        <v>#VALUE!</v>
      </c>
      <c r="I470" s="21" t="e">
        <f>#VALUE!</f>
        <v>#VALUE!</v>
      </c>
      <c r="J470" s="26" t="e">
        <f>#VALUE!</f>
        <v>#VALUE!</v>
      </c>
      <c r="K470" s="29" t="e">
        <f>#VALUE!</f>
        <v>#VALUE!</v>
      </c>
      <c r="L470" s="18" t="e">
        <f>#VALUE!</f>
        <v>#VALUE!</v>
      </c>
      <c r="M470" s="18" t="e">
        <f>#VALUE!</f>
        <v>#VALUE!</v>
      </c>
      <c r="N470" s="18" t="e">
        <f>#VALUE!</f>
        <v>#VALUE!</v>
      </c>
      <c r="O470" s="18" t="e">
        <f>#VALUE!</f>
        <v>#VALUE!</v>
      </c>
      <c r="P470" s="18" t="e">
        <f>#VALUE!</f>
        <v>#VALUE!</v>
      </c>
      <c r="Q470" s="18" t="e">
        <f>#VALUE!</f>
        <v>#VALUE!</v>
      </c>
      <c r="R470" s="18" t="e">
        <f>#VALUE!</f>
        <v>#VALUE!</v>
      </c>
      <c r="S470" s="18" t="e">
        <f>#VALUE!</f>
        <v>#VALUE!</v>
      </c>
      <c r="T470" s="19" t="e">
        <f>#VALUE!</f>
        <v>#VALUE!</v>
      </c>
      <c r="U470" s="19" t="e">
        <f>#VALUE!</f>
        <v>#VALUE!</v>
      </c>
      <c r="V470" s="19" t="e">
        <f>#VALUE!</f>
        <v>#VALUE!</v>
      </c>
      <c r="W470" s="18" t="e">
        <f>#VALUE!</f>
        <v>#VALUE!</v>
      </c>
      <c r="X470" s="19" t="e">
        <f>#VALUE!</f>
        <v>#VALUE!</v>
      </c>
      <c r="Y470" s="20" t="e">
        <f>#VALUE!</f>
        <v>#VALUE!</v>
      </c>
      <c r="Z470" s="19" t="e">
        <f>#VALUE!</f>
        <v>#VALUE!</v>
      </c>
      <c r="AA470" s="19" t="e">
        <f>#VALUE!</f>
        <v>#VALUE!</v>
      </c>
      <c r="AB470" s="16" t="e">
        <f>#VALUE!</f>
        <v>#VALUE!</v>
      </c>
      <c r="AC470" s="16" t="e">
        <f>#VALUE!</f>
        <v>#VALUE!</v>
      </c>
      <c r="AD470" s="17"/>
    </row>
    <row r="471" spans="1:30">
      <c r="A471" s="28">
        <v>371</v>
      </c>
      <c r="B471" s="26" t="e">
        <f>#VALUE!</f>
        <v>#VALUE!</v>
      </c>
      <c r="C471" s="19" t="e">
        <f>#VALUE!</f>
        <v>#VALUE!</v>
      </c>
      <c r="D471" s="19" t="e">
        <f>#VALUE!</f>
        <v>#VALUE!</v>
      </c>
      <c r="E471" s="19" t="e">
        <f>#VALUE!</f>
        <v>#VALUE!</v>
      </c>
      <c r="F471" s="19" t="e">
        <f>#VALUE!</f>
        <v>#VALUE!</v>
      </c>
      <c r="G471" s="19" t="e">
        <f>#VALUE!</f>
        <v>#VALUE!</v>
      </c>
      <c r="H471" s="19" t="e">
        <f>#VALUE!</f>
        <v>#VALUE!</v>
      </c>
      <c r="I471" s="21" t="e">
        <f>#VALUE!</f>
        <v>#VALUE!</v>
      </c>
      <c r="J471" s="26" t="e">
        <f>#VALUE!</f>
        <v>#VALUE!</v>
      </c>
      <c r="K471" s="29" t="e">
        <f>#VALUE!</f>
        <v>#VALUE!</v>
      </c>
      <c r="L471" s="18" t="e">
        <f>#VALUE!</f>
        <v>#VALUE!</v>
      </c>
      <c r="M471" s="18" t="e">
        <f>#VALUE!</f>
        <v>#VALUE!</v>
      </c>
      <c r="N471" s="18" t="e">
        <f>#VALUE!</f>
        <v>#VALUE!</v>
      </c>
      <c r="O471" s="18" t="e">
        <f>#VALUE!</f>
        <v>#VALUE!</v>
      </c>
      <c r="P471" s="18" t="e">
        <f>#VALUE!</f>
        <v>#VALUE!</v>
      </c>
      <c r="Q471" s="18" t="e">
        <f>#VALUE!</f>
        <v>#VALUE!</v>
      </c>
      <c r="R471" s="18" t="e">
        <f>#VALUE!</f>
        <v>#VALUE!</v>
      </c>
      <c r="S471" s="18" t="e">
        <f>#VALUE!</f>
        <v>#VALUE!</v>
      </c>
      <c r="T471" s="19" t="e">
        <f>#VALUE!</f>
        <v>#VALUE!</v>
      </c>
      <c r="U471" s="19" t="e">
        <f>#VALUE!</f>
        <v>#VALUE!</v>
      </c>
      <c r="V471" s="19" t="e">
        <f>#VALUE!</f>
        <v>#VALUE!</v>
      </c>
      <c r="W471" s="18" t="e">
        <f>#VALUE!</f>
        <v>#VALUE!</v>
      </c>
      <c r="X471" s="19" t="e">
        <f>#VALUE!</f>
        <v>#VALUE!</v>
      </c>
      <c r="Y471" s="20" t="e">
        <f>#VALUE!</f>
        <v>#VALUE!</v>
      </c>
      <c r="Z471" s="19" t="e">
        <f>#VALUE!</f>
        <v>#VALUE!</v>
      </c>
      <c r="AA471" s="19" t="e">
        <f>#VALUE!</f>
        <v>#VALUE!</v>
      </c>
      <c r="AB471" s="16" t="e">
        <f>#VALUE!</f>
        <v>#VALUE!</v>
      </c>
      <c r="AC471" s="16" t="e">
        <f>#VALUE!</f>
        <v>#VALUE!</v>
      </c>
      <c r="AD471" s="17"/>
    </row>
    <row r="472" spans="1:30">
      <c r="A472" s="28">
        <v>372</v>
      </c>
      <c r="B472" s="26" t="e">
        <f>#VALUE!</f>
        <v>#VALUE!</v>
      </c>
      <c r="C472" s="19" t="e">
        <f>#VALUE!</f>
        <v>#VALUE!</v>
      </c>
      <c r="D472" s="19" t="e">
        <f>#VALUE!</f>
        <v>#VALUE!</v>
      </c>
      <c r="E472" s="19" t="e">
        <f>#VALUE!</f>
        <v>#VALUE!</v>
      </c>
      <c r="F472" s="19" t="e">
        <f>#VALUE!</f>
        <v>#VALUE!</v>
      </c>
      <c r="G472" s="19" t="e">
        <f>#VALUE!</f>
        <v>#VALUE!</v>
      </c>
      <c r="H472" s="19" t="e">
        <f>#VALUE!</f>
        <v>#VALUE!</v>
      </c>
      <c r="I472" s="21" t="e">
        <f>#VALUE!</f>
        <v>#VALUE!</v>
      </c>
      <c r="J472" s="26" t="e">
        <f>#VALUE!</f>
        <v>#VALUE!</v>
      </c>
      <c r="K472" s="29" t="e">
        <f>#VALUE!</f>
        <v>#VALUE!</v>
      </c>
      <c r="L472" s="18" t="e">
        <f>#VALUE!</f>
        <v>#VALUE!</v>
      </c>
      <c r="M472" s="18" t="e">
        <f>#VALUE!</f>
        <v>#VALUE!</v>
      </c>
      <c r="N472" s="18" t="e">
        <f>#VALUE!</f>
        <v>#VALUE!</v>
      </c>
      <c r="O472" s="18" t="e">
        <f>#VALUE!</f>
        <v>#VALUE!</v>
      </c>
      <c r="P472" s="18" t="e">
        <f>#VALUE!</f>
        <v>#VALUE!</v>
      </c>
      <c r="Q472" s="18" t="e">
        <f>#VALUE!</f>
        <v>#VALUE!</v>
      </c>
      <c r="R472" s="18" t="e">
        <f>#VALUE!</f>
        <v>#VALUE!</v>
      </c>
      <c r="S472" s="18" t="e">
        <f>#VALUE!</f>
        <v>#VALUE!</v>
      </c>
      <c r="T472" s="19" t="e">
        <f>#VALUE!</f>
        <v>#VALUE!</v>
      </c>
      <c r="U472" s="19" t="e">
        <f>#VALUE!</f>
        <v>#VALUE!</v>
      </c>
      <c r="V472" s="19" t="e">
        <f>#VALUE!</f>
        <v>#VALUE!</v>
      </c>
      <c r="W472" s="18" t="e">
        <f>#VALUE!</f>
        <v>#VALUE!</v>
      </c>
      <c r="X472" s="19" t="e">
        <f>#VALUE!</f>
        <v>#VALUE!</v>
      </c>
      <c r="Y472" s="20" t="e">
        <f>#VALUE!</f>
        <v>#VALUE!</v>
      </c>
      <c r="Z472" s="19" t="e">
        <f>#VALUE!</f>
        <v>#VALUE!</v>
      </c>
      <c r="AA472" s="19" t="e">
        <f>#VALUE!</f>
        <v>#VALUE!</v>
      </c>
      <c r="AB472" s="16" t="e">
        <f>#VALUE!</f>
        <v>#VALUE!</v>
      </c>
      <c r="AC472" s="16" t="e">
        <f>#VALUE!</f>
        <v>#VALUE!</v>
      </c>
      <c r="AD472" s="17"/>
    </row>
    <row r="473" spans="1:30">
      <c r="A473" s="28">
        <v>373</v>
      </c>
      <c r="B473" s="26" t="e">
        <f>#VALUE!</f>
        <v>#VALUE!</v>
      </c>
      <c r="C473" s="19" t="e">
        <f>#VALUE!</f>
        <v>#VALUE!</v>
      </c>
      <c r="D473" s="19" t="e">
        <f>#VALUE!</f>
        <v>#VALUE!</v>
      </c>
      <c r="E473" s="19" t="e">
        <f>#VALUE!</f>
        <v>#VALUE!</v>
      </c>
      <c r="F473" s="19" t="e">
        <f>#VALUE!</f>
        <v>#VALUE!</v>
      </c>
      <c r="G473" s="19" t="e">
        <f>#VALUE!</f>
        <v>#VALUE!</v>
      </c>
      <c r="H473" s="19" t="e">
        <f>#VALUE!</f>
        <v>#VALUE!</v>
      </c>
      <c r="I473" s="21" t="e">
        <f>#VALUE!</f>
        <v>#VALUE!</v>
      </c>
      <c r="J473" s="26" t="e">
        <f>#VALUE!</f>
        <v>#VALUE!</v>
      </c>
      <c r="K473" s="29" t="e">
        <f>#VALUE!</f>
        <v>#VALUE!</v>
      </c>
      <c r="L473" s="18" t="e">
        <f>#VALUE!</f>
        <v>#VALUE!</v>
      </c>
      <c r="M473" s="18" t="e">
        <f>#VALUE!</f>
        <v>#VALUE!</v>
      </c>
      <c r="N473" s="18" t="e">
        <f>#VALUE!</f>
        <v>#VALUE!</v>
      </c>
      <c r="O473" s="18" t="e">
        <f>#VALUE!</f>
        <v>#VALUE!</v>
      </c>
      <c r="P473" s="18" t="e">
        <f>#VALUE!</f>
        <v>#VALUE!</v>
      </c>
      <c r="Q473" s="18" t="e">
        <f>#VALUE!</f>
        <v>#VALUE!</v>
      </c>
      <c r="R473" s="18" t="e">
        <f>#VALUE!</f>
        <v>#VALUE!</v>
      </c>
      <c r="S473" s="18" t="e">
        <f>#VALUE!</f>
        <v>#VALUE!</v>
      </c>
      <c r="T473" s="19" t="e">
        <f>#VALUE!</f>
        <v>#VALUE!</v>
      </c>
      <c r="U473" s="19" t="e">
        <f>#VALUE!</f>
        <v>#VALUE!</v>
      </c>
      <c r="V473" s="19" t="e">
        <f>#VALUE!</f>
        <v>#VALUE!</v>
      </c>
      <c r="W473" s="18" t="e">
        <f>#VALUE!</f>
        <v>#VALUE!</v>
      </c>
      <c r="X473" s="19" t="e">
        <f>#VALUE!</f>
        <v>#VALUE!</v>
      </c>
      <c r="Y473" s="20" t="e">
        <f>#VALUE!</f>
        <v>#VALUE!</v>
      </c>
      <c r="Z473" s="19" t="e">
        <f>#VALUE!</f>
        <v>#VALUE!</v>
      </c>
      <c r="AA473" s="19" t="e">
        <f>#VALUE!</f>
        <v>#VALUE!</v>
      </c>
      <c r="AB473" s="16" t="e">
        <f>#VALUE!</f>
        <v>#VALUE!</v>
      </c>
      <c r="AC473" s="16" t="e">
        <f>#VALUE!</f>
        <v>#VALUE!</v>
      </c>
      <c r="AD473" s="17"/>
    </row>
    <row r="474" spans="1:30">
      <c r="A474" s="28">
        <v>374</v>
      </c>
      <c r="B474" s="26" t="e">
        <f>#VALUE!</f>
        <v>#VALUE!</v>
      </c>
      <c r="C474" s="19" t="e">
        <f>#VALUE!</f>
        <v>#VALUE!</v>
      </c>
      <c r="D474" s="19" t="e">
        <f>#VALUE!</f>
        <v>#VALUE!</v>
      </c>
      <c r="E474" s="19" t="e">
        <f>#VALUE!</f>
        <v>#VALUE!</v>
      </c>
      <c r="F474" s="19" t="e">
        <f>#VALUE!</f>
        <v>#VALUE!</v>
      </c>
      <c r="G474" s="19" t="e">
        <f>#VALUE!</f>
        <v>#VALUE!</v>
      </c>
      <c r="H474" s="19" t="e">
        <f>#VALUE!</f>
        <v>#VALUE!</v>
      </c>
      <c r="I474" s="21" t="e">
        <f>#VALUE!</f>
        <v>#VALUE!</v>
      </c>
      <c r="J474" s="26" t="e">
        <f>#VALUE!</f>
        <v>#VALUE!</v>
      </c>
      <c r="K474" s="29" t="e">
        <f>#VALUE!</f>
        <v>#VALUE!</v>
      </c>
      <c r="L474" s="18" t="e">
        <f>#VALUE!</f>
        <v>#VALUE!</v>
      </c>
      <c r="M474" s="18" t="e">
        <f>#VALUE!</f>
        <v>#VALUE!</v>
      </c>
      <c r="N474" s="18" t="e">
        <f>#VALUE!</f>
        <v>#VALUE!</v>
      </c>
      <c r="O474" s="18" t="e">
        <f>#VALUE!</f>
        <v>#VALUE!</v>
      </c>
      <c r="P474" s="18" t="e">
        <f>#VALUE!</f>
        <v>#VALUE!</v>
      </c>
      <c r="Q474" s="18" t="e">
        <f>#VALUE!</f>
        <v>#VALUE!</v>
      </c>
      <c r="R474" s="18" t="e">
        <f>#VALUE!</f>
        <v>#VALUE!</v>
      </c>
      <c r="S474" s="18" t="e">
        <f>#VALUE!</f>
        <v>#VALUE!</v>
      </c>
      <c r="T474" s="19" t="e">
        <f>#VALUE!</f>
        <v>#VALUE!</v>
      </c>
      <c r="U474" s="19" t="e">
        <f>#VALUE!</f>
        <v>#VALUE!</v>
      </c>
      <c r="V474" s="19" t="e">
        <f>#VALUE!</f>
        <v>#VALUE!</v>
      </c>
      <c r="W474" s="18" t="e">
        <f>#VALUE!</f>
        <v>#VALUE!</v>
      </c>
      <c r="X474" s="19" t="e">
        <f>#VALUE!</f>
        <v>#VALUE!</v>
      </c>
      <c r="Y474" s="20" t="e">
        <f>#VALUE!</f>
        <v>#VALUE!</v>
      </c>
      <c r="Z474" s="19" t="e">
        <f>#VALUE!</f>
        <v>#VALUE!</v>
      </c>
      <c r="AA474" s="19" t="e">
        <f>#VALUE!</f>
        <v>#VALUE!</v>
      </c>
      <c r="AB474" s="16" t="e">
        <f>#VALUE!</f>
        <v>#VALUE!</v>
      </c>
      <c r="AC474" s="16" t="e">
        <f>#VALUE!</f>
        <v>#VALUE!</v>
      </c>
      <c r="AD474" s="17"/>
    </row>
    <row r="475" spans="1:30">
      <c r="A475" s="28">
        <v>375</v>
      </c>
      <c r="B475" s="26" t="e">
        <f>#VALUE!</f>
        <v>#VALUE!</v>
      </c>
      <c r="C475" s="19" t="e">
        <f>#VALUE!</f>
        <v>#VALUE!</v>
      </c>
      <c r="D475" s="19" t="e">
        <f>#VALUE!</f>
        <v>#VALUE!</v>
      </c>
      <c r="E475" s="19" t="e">
        <f>#VALUE!</f>
        <v>#VALUE!</v>
      </c>
      <c r="F475" s="19" t="e">
        <f>#VALUE!</f>
        <v>#VALUE!</v>
      </c>
      <c r="G475" s="19" t="e">
        <f>#VALUE!</f>
        <v>#VALUE!</v>
      </c>
      <c r="H475" s="19" t="e">
        <f>#VALUE!</f>
        <v>#VALUE!</v>
      </c>
      <c r="I475" s="21" t="e">
        <f>#VALUE!</f>
        <v>#VALUE!</v>
      </c>
      <c r="J475" s="26" t="e">
        <f>#VALUE!</f>
        <v>#VALUE!</v>
      </c>
      <c r="K475" s="29" t="e">
        <f>#VALUE!</f>
        <v>#VALUE!</v>
      </c>
      <c r="L475" s="18" t="e">
        <f>#VALUE!</f>
        <v>#VALUE!</v>
      </c>
      <c r="M475" s="18" t="e">
        <f>#VALUE!</f>
        <v>#VALUE!</v>
      </c>
      <c r="N475" s="18" t="e">
        <f>#VALUE!</f>
        <v>#VALUE!</v>
      </c>
      <c r="O475" s="18" t="e">
        <f>#VALUE!</f>
        <v>#VALUE!</v>
      </c>
      <c r="P475" s="18" t="e">
        <f>#VALUE!</f>
        <v>#VALUE!</v>
      </c>
      <c r="Q475" s="18" t="e">
        <f>#VALUE!</f>
        <v>#VALUE!</v>
      </c>
      <c r="R475" s="18" t="e">
        <f>#VALUE!</f>
        <v>#VALUE!</v>
      </c>
      <c r="S475" s="18" t="e">
        <f>#VALUE!</f>
        <v>#VALUE!</v>
      </c>
      <c r="T475" s="19" t="e">
        <f>#VALUE!</f>
        <v>#VALUE!</v>
      </c>
      <c r="U475" s="19" t="e">
        <f>#VALUE!</f>
        <v>#VALUE!</v>
      </c>
      <c r="V475" s="19" t="e">
        <f>#VALUE!</f>
        <v>#VALUE!</v>
      </c>
      <c r="W475" s="18" t="e">
        <f>#VALUE!</f>
        <v>#VALUE!</v>
      </c>
      <c r="X475" s="19" t="e">
        <f>#VALUE!</f>
        <v>#VALUE!</v>
      </c>
      <c r="Y475" s="20" t="e">
        <f>#VALUE!</f>
        <v>#VALUE!</v>
      </c>
      <c r="Z475" s="19" t="e">
        <f>#VALUE!</f>
        <v>#VALUE!</v>
      </c>
      <c r="AA475" s="19" t="e">
        <f>#VALUE!</f>
        <v>#VALUE!</v>
      </c>
      <c r="AB475" s="16" t="e">
        <f>#VALUE!</f>
        <v>#VALUE!</v>
      </c>
      <c r="AC475" s="16" t="e">
        <f>#VALUE!</f>
        <v>#VALUE!</v>
      </c>
      <c r="AD475" s="17"/>
    </row>
    <row r="476" spans="1:30">
      <c r="A476" s="28">
        <v>376</v>
      </c>
      <c r="B476" s="26" t="e">
        <f>#VALUE!</f>
        <v>#VALUE!</v>
      </c>
      <c r="C476" s="19" t="e">
        <f>#VALUE!</f>
        <v>#VALUE!</v>
      </c>
      <c r="D476" s="19" t="e">
        <f>#VALUE!</f>
        <v>#VALUE!</v>
      </c>
      <c r="E476" s="19" t="e">
        <f>#VALUE!</f>
        <v>#VALUE!</v>
      </c>
      <c r="F476" s="19" t="e">
        <f>#VALUE!</f>
        <v>#VALUE!</v>
      </c>
      <c r="G476" s="19" t="e">
        <f>#VALUE!</f>
        <v>#VALUE!</v>
      </c>
      <c r="H476" s="19" t="e">
        <f>#VALUE!</f>
        <v>#VALUE!</v>
      </c>
      <c r="I476" s="21" t="e">
        <f>#VALUE!</f>
        <v>#VALUE!</v>
      </c>
      <c r="J476" s="26" t="e">
        <f>#VALUE!</f>
        <v>#VALUE!</v>
      </c>
      <c r="K476" s="29" t="e">
        <f>#VALUE!</f>
        <v>#VALUE!</v>
      </c>
      <c r="L476" s="18" t="e">
        <f>#VALUE!</f>
        <v>#VALUE!</v>
      </c>
      <c r="M476" s="18" t="e">
        <f>#VALUE!</f>
        <v>#VALUE!</v>
      </c>
      <c r="N476" s="18" t="e">
        <f>#VALUE!</f>
        <v>#VALUE!</v>
      </c>
      <c r="O476" s="18" t="e">
        <f>#VALUE!</f>
        <v>#VALUE!</v>
      </c>
      <c r="P476" s="18" t="e">
        <f>#VALUE!</f>
        <v>#VALUE!</v>
      </c>
      <c r="Q476" s="18" t="e">
        <f>#VALUE!</f>
        <v>#VALUE!</v>
      </c>
      <c r="R476" s="18" t="e">
        <f>#VALUE!</f>
        <v>#VALUE!</v>
      </c>
      <c r="S476" s="18" t="e">
        <f>#VALUE!</f>
        <v>#VALUE!</v>
      </c>
      <c r="T476" s="19" t="e">
        <f>#VALUE!</f>
        <v>#VALUE!</v>
      </c>
      <c r="U476" s="19" t="e">
        <f>#VALUE!</f>
        <v>#VALUE!</v>
      </c>
      <c r="V476" s="19" t="e">
        <f>#VALUE!</f>
        <v>#VALUE!</v>
      </c>
      <c r="W476" s="18" t="e">
        <f>#VALUE!</f>
        <v>#VALUE!</v>
      </c>
      <c r="X476" s="19" t="e">
        <f>#VALUE!</f>
        <v>#VALUE!</v>
      </c>
      <c r="Y476" s="20" t="e">
        <f>#VALUE!</f>
        <v>#VALUE!</v>
      </c>
      <c r="Z476" s="19" t="e">
        <f>#VALUE!</f>
        <v>#VALUE!</v>
      </c>
      <c r="AA476" s="19" t="e">
        <f>#VALUE!</f>
        <v>#VALUE!</v>
      </c>
      <c r="AB476" s="16" t="e">
        <f>#VALUE!</f>
        <v>#VALUE!</v>
      </c>
      <c r="AC476" s="16" t="e">
        <f>#VALUE!</f>
        <v>#VALUE!</v>
      </c>
      <c r="AD476" s="17"/>
    </row>
    <row r="477" spans="1:30">
      <c r="A477" s="28">
        <v>377</v>
      </c>
      <c r="B477" s="26" t="e">
        <f>#VALUE!</f>
        <v>#VALUE!</v>
      </c>
      <c r="C477" s="19" t="e">
        <f>#VALUE!</f>
        <v>#VALUE!</v>
      </c>
      <c r="D477" s="19" t="e">
        <f>#VALUE!</f>
        <v>#VALUE!</v>
      </c>
      <c r="E477" s="19" t="e">
        <f>#VALUE!</f>
        <v>#VALUE!</v>
      </c>
      <c r="F477" s="19" t="e">
        <f>#VALUE!</f>
        <v>#VALUE!</v>
      </c>
      <c r="G477" s="19" t="e">
        <f>#VALUE!</f>
        <v>#VALUE!</v>
      </c>
      <c r="H477" s="19" t="e">
        <f>#VALUE!</f>
        <v>#VALUE!</v>
      </c>
      <c r="I477" s="21" t="e">
        <f>#VALUE!</f>
        <v>#VALUE!</v>
      </c>
      <c r="J477" s="26" t="e">
        <f>#VALUE!</f>
        <v>#VALUE!</v>
      </c>
      <c r="K477" s="29" t="e">
        <f>#VALUE!</f>
        <v>#VALUE!</v>
      </c>
      <c r="L477" s="18" t="e">
        <f>#VALUE!</f>
        <v>#VALUE!</v>
      </c>
      <c r="M477" s="18" t="e">
        <f>#VALUE!</f>
        <v>#VALUE!</v>
      </c>
      <c r="N477" s="18" t="e">
        <f>#VALUE!</f>
        <v>#VALUE!</v>
      </c>
      <c r="O477" s="18" t="e">
        <f>#VALUE!</f>
        <v>#VALUE!</v>
      </c>
      <c r="P477" s="18" t="e">
        <f>#VALUE!</f>
        <v>#VALUE!</v>
      </c>
      <c r="Q477" s="18" t="e">
        <f>#VALUE!</f>
        <v>#VALUE!</v>
      </c>
      <c r="R477" s="18" t="e">
        <f>#VALUE!</f>
        <v>#VALUE!</v>
      </c>
      <c r="S477" s="18" t="e">
        <f>#VALUE!</f>
        <v>#VALUE!</v>
      </c>
      <c r="T477" s="19" t="e">
        <f>#VALUE!</f>
        <v>#VALUE!</v>
      </c>
      <c r="U477" s="19" t="e">
        <f>#VALUE!</f>
        <v>#VALUE!</v>
      </c>
      <c r="V477" s="19" t="e">
        <f>#VALUE!</f>
        <v>#VALUE!</v>
      </c>
      <c r="W477" s="18" t="e">
        <f>#VALUE!</f>
        <v>#VALUE!</v>
      </c>
      <c r="X477" s="19" t="e">
        <f>#VALUE!</f>
        <v>#VALUE!</v>
      </c>
      <c r="Y477" s="20" t="e">
        <f>#VALUE!</f>
        <v>#VALUE!</v>
      </c>
      <c r="Z477" s="19" t="e">
        <f>#VALUE!</f>
        <v>#VALUE!</v>
      </c>
      <c r="AA477" s="19" t="e">
        <f>#VALUE!</f>
        <v>#VALUE!</v>
      </c>
      <c r="AB477" s="16" t="e">
        <f>#VALUE!</f>
        <v>#VALUE!</v>
      </c>
      <c r="AC477" s="16" t="e">
        <f>#VALUE!</f>
        <v>#VALUE!</v>
      </c>
      <c r="AD477" s="17"/>
    </row>
    <row r="478" spans="1:30">
      <c r="A478" s="28">
        <v>378</v>
      </c>
      <c r="B478" s="26" t="e">
        <f>#VALUE!</f>
        <v>#VALUE!</v>
      </c>
      <c r="C478" s="19" t="e">
        <f>#VALUE!</f>
        <v>#VALUE!</v>
      </c>
      <c r="D478" s="19" t="e">
        <f>#VALUE!</f>
        <v>#VALUE!</v>
      </c>
      <c r="E478" s="19" t="e">
        <f>#VALUE!</f>
        <v>#VALUE!</v>
      </c>
      <c r="F478" s="19" t="e">
        <f>#VALUE!</f>
        <v>#VALUE!</v>
      </c>
      <c r="G478" s="19" t="e">
        <f>#VALUE!</f>
        <v>#VALUE!</v>
      </c>
      <c r="H478" s="19" t="e">
        <f>#VALUE!</f>
        <v>#VALUE!</v>
      </c>
      <c r="I478" s="21" t="e">
        <f>#VALUE!</f>
        <v>#VALUE!</v>
      </c>
      <c r="J478" s="26" t="e">
        <f>#VALUE!</f>
        <v>#VALUE!</v>
      </c>
      <c r="K478" s="29" t="e">
        <f>#VALUE!</f>
        <v>#VALUE!</v>
      </c>
      <c r="L478" s="18" t="e">
        <f>#VALUE!</f>
        <v>#VALUE!</v>
      </c>
      <c r="M478" s="18" t="e">
        <f>#VALUE!</f>
        <v>#VALUE!</v>
      </c>
      <c r="N478" s="18" t="e">
        <f>#VALUE!</f>
        <v>#VALUE!</v>
      </c>
      <c r="O478" s="18" t="e">
        <f>#VALUE!</f>
        <v>#VALUE!</v>
      </c>
      <c r="P478" s="18" t="e">
        <f>#VALUE!</f>
        <v>#VALUE!</v>
      </c>
      <c r="Q478" s="18" t="e">
        <f>#VALUE!</f>
        <v>#VALUE!</v>
      </c>
      <c r="R478" s="18" t="e">
        <f>#VALUE!</f>
        <v>#VALUE!</v>
      </c>
      <c r="S478" s="18" t="e">
        <f>#VALUE!</f>
        <v>#VALUE!</v>
      </c>
      <c r="T478" s="19" t="e">
        <f>#VALUE!</f>
        <v>#VALUE!</v>
      </c>
      <c r="U478" s="19" t="e">
        <f>#VALUE!</f>
        <v>#VALUE!</v>
      </c>
      <c r="V478" s="19" t="e">
        <f>#VALUE!</f>
        <v>#VALUE!</v>
      </c>
      <c r="W478" s="18" t="e">
        <f>#VALUE!</f>
        <v>#VALUE!</v>
      </c>
      <c r="X478" s="19" t="e">
        <f>#VALUE!</f>
        <v>#VALUE!</v>
      </c>
      <c r="Y478" s="20" t="e">
        <f>#VALUE!</f>
        <v>#VALUE!</v>
      </c>
      <c r="Z478" s="19" t="e">
        <f>#VALUE!</f>
        <v>#VALUE!</v>
      </c>
      <c r="AA478" s="19" t="e">
        <f>#VALUE!</f>
        <v>#VALUE!</v>
      </c>
      <c r="AB478" s="16" t="e">
        <f>#VALUE!</f>
        <v>#VALUE!</v>
      </c>
      <c r="AC478" s="16" t="e">
        <f>#VALUE!</f>
        <v>#VALUE!</v>
      </c>
      <c r="AD478" s="17"/>
    </row>
    <row r="479" spans="1:30">
      <c r="A479" s="28">
        <v>379</v>
      </c>
      <c r="B479" s="26" t="e">
        <f>#VALUE!</f>
        <v>#VALUE!</v>
      </c>
      <c r="C479" s="19" t="e">
        <f>#VALUE!</f>
        <v>#VALUE!</v>
      </c>
      <c r="D479" s="19" t="e">
        <f>#VALUE!</f>
        <v>#VALUE!</v>
      </c>
      <c r="E479" s="19" t="e">
        <f>#VALUE!</f>
        <v>#VALUE!</v>
      </c>
      <c r="F479" s="19" t="e">
        <f>#VALUE!</f>
        <v>#VALUE!</v>
      </c>
      <c r="G479" s="19" t="e">
        <f>#VALUE!</f>
        <v>#VALUE!</v>
      </c>
      <c r="H479" s="19" t="e">
        <f>#VALUE!</f>
        <v>#VALUE!</v>
      </c>
      <c r="I479" s="21" t="e">
        <f>#VALUE!</f>
        <v>#VALUE!</v>
      </c>
      <c r="J479" s="26" t="e">
        <f>#VALUE!</f>
        <v>#VALUE!</v>
      </c>
      <c r="K479" s="29" t="e">
        <f>#VALUE!</f>
        <v>#VALUE!</v>
      </c>
      <c r="L479" s="18" t="e">
        <f>#VALUE!</f>
        <v>#VALUE!</v>
      </c>
      <c r="M479" s="18" t="e">
        <f>#VALUE!</f>
        <v>#VALUE!</v>
      </c>
      <c r="N479" s="18" t="e">
        <f>#VALUE!</f>
        <v>#VALUE!</v>
      </c>
      <c r="O479" s="18" t="e">
        <f>#VALUE!</f>
        <v>#VALUE!</v>
      </c>
      <c r="P479" s="18" t="e">
        <f>#VALUE!</f>
        <v>#VALUE!</v>
      </c>
      <c r="Q479" s="18" t="e">
        <f>#VALUE!</f>
        <v>#VALUE!</v>
      </c>
      <c r="R479" s="18" t="e">
        <f>#VALUE!</f>
        <v>#VALUE!</v>
      </c>
      <c r="S479" s="18" t="e">
        <f>#VALUE!</f>
        <v>#VALUE!</v>
      </c>
      <c r="T479" s="19" t="e">
        <f>#VALUE!</f>
        <v>#VALUE!</v>
      </c>
      <c r="U479" s="19" t="e">
        <f>#VALUE!</f>
        <v>#VALUE!</v>
      </c>
      <c r="V479" s="19" t="e">
        <f>#VALUE!</f>
        <v>#VALUE!</v>
      </c>
      <c r="W479" s="18" t="e">
        <f>#VALUE!</f>
        <v>#VALUE!</v>
      </c>
      <c r="X479" s="19" t="e">
        <f>#VALUE!</f>
        <v>#VALUE!</v>
      </c>
      <c r="Y479" s="20" t="e">
        <f>#VALUE!</f>
        <v>#VALUE!</v>
      </c>
      <c r="Z479" s="19" t="e">
        <f>#VALUE!</f>
        <v>#VALUE!</v>
      </c>
      <c r="AA479" s="19" t="e">
        <f>#VALUE!</f>
        <v>#VALUE!</v>
      </c>
      <c r="AB479" s="16" t="e">
        <f>#VALUE!</f>
        <v>#VALUE!</v>
      </c>
      <c r="AC479" s="16" t="e">
        <f>#VALUE!</f>
        <v>#VALUE!</v>
      </c>
      <c r="AD479" s="17"/>
    </row>
    <row r="480" spans="1:30">
      <c r="A480" s="28">
        <v>380</v>
      </c>
      <c r="B480" s="26" t="e">
        <f>#VALUE!</f>
        <v>#VALUE!</v>
      </c>
      <c r="C480" s="19" t="e">
        <f>#VALUE!</f>
        <v>#VALUE!</v>
      </c>
      <c r="D480" s="19" t="e">
        <f>#VALUE!</f>
        <v>#VALUE!</v>
      </c>
      <c r="E480" s="19" t="e">
        <f>#VALUE!</f>
        <v>#VALUE!</v>
      </c>
      <c r="F480" s="19" t="e">
        <f>#VALUE!</f>
        <v>#VALUE!</v>
      </c>
      <c r="G480" s="19" t="e">
        <f>#VALUE!</f>
        <v>#VALUE!</v>
      </c>
      <c r="H480" s="19" t="e">
        <f>#VALUE!</f>
        <v>#VALUE!</v>
      </c>
      <c r="I480" s="21" t="e">
        <f>#VALUE!</f>
        <v>#VALUE!</v>
      </c>
      <c r="J480" s="26" t="e">
        <f>#VALUE!</f>
        <v>#VALUE!</v>
      </c>
      <c r="K480" s="29" t="e">
        <f>#VALUE!</f>
        <v>#VALUE!</v>
      </c>
      <c r="L480" s="18" t="e">
        <f>#VALUE!</f>
        <v>#VALUE!</v>
      </c>
      <c r="M480" s="18" t="e">
        <f>#VALUE!</f>
        <v>#VALUE!</v>
      </c>
      <c r="N480" s="18" t="e">
        <f>#VALUE!</f>
        <v>#VALUE!</v>
      </c>
      <c r="O480" s="18" t="e">
        <f>#VALUE!</f>
        <v>#VALUE!</v>
      </c>
      <c r="P480" s="18" t="e">
        <f>#VALUE!</f>
        <v>#VALUE!</v>
      </c>
      <c r="Q480" s="18" t="e">
        <f>#VALUE!</f>
        <v>#VALUE!</v>
      </c>
      <c r="R480" s="18" t="e">
        <f>#VALUE!</f>
        <v>#VALUE!</v>
      </c>
      <c r="S480" s="18" t="e">
        <f>#VALUE!</f>
        <v>#VALUE!</v>
      </c>
      <c r="T480" s="19" t="e">
        <f>#VALUE!</f>
        <v>#VALUE!</v>
      </c>
      <c r="U480" s="19" t="e">
        <f>#VALUE!</f>
        <v>#VALUE!</v>
      </c>
      <c r="V480" s="19" t="e">
        <f>#VALUE!</f>
        <v>#VALUE!</v>
      </c>
      <c r="W480" s="18" t="e">
        <f>#VALUE!</f>
        <v>#VALUE!</v>
      </c>
      <c r="X480" s="19" t="e">
        <f>#VALUE!</f>
        <v>#VALUE!</v>
      </c>
      <c r="Y480" s="20" t="e">
        <f>#VALUE!</f>
        <v>#VALUE!</v>
      </c>
      <c r="Z480" s="19" t="e">
        <f>#VALUE!</f>
        <v>#VALUE!</v>
      </c>
      <c r="AA480" s="19" t="e">
        <f>#VALUE!</f>
        <v>#VALUE!</v>
      </c>
      <c r="AB480" s="16" t="e">
        <f>#VALUE!</f>
        <v>#VALUE!</v>
      </c>
      <c r="AC480" s="16" t="e">
        <f>#VALUE!</f>
        <v>#VALUE!</v>
      </c>
      <c r="AD480" s="17"/>
    </row>
    <row r="481" spans="1:30">
      <c r="A481" s="28">
        <v>381</v>
      </c>
      <c r="B481" s="26" t="e">
        <f>#VALUE!</f>
        <v>#VALUE!</v>
      </c>
      <c r="C481" s="19" t="e">
        <f>#VALUE!</f>
        <v>#VALUE!</v>
      </c>
      <c r="D481" s="19" t="e">
        <f>#VALUE!</f>
        <v>#VALUE!</v>
      </c>
      <c r="E481" s="19" t="e">
        <f>#VALUE!</f>
        <v>#VALUE!</v>
      </c>
      <c r="F481" s="19" t="e">
        <f>#VALUE!</f>
        <v>#VALUE!</v>
      </c>
      <c r="G481" s="19" t="e">
        <f>#VALUE!</f>
        <v>#VALUE!</v>
      </c>
      <c r="H481" s="19" t="e">
        <f>#VALUE!</f>
        <v>#VALUE!</v>
      </c>
      <c r="I481" s="21" t="e">
        <f>#VALUE!</f>
        <v>#VALUE!</v>
      </c>
      <c r="J481" s="26" t="e">
        <f>#VALUE!</f>
        <v>#VALUE!</v>
      </c>
      <c r="K481" s="29" t="e">
        <f>#VALUE!</f>
        <v>#VALUE!</v>
      </c>
      <c r="L481" s="18" t="e">
        <f>#VALUE!</f>
        <v>#VALUE!</v>
      </c>
      <c r="M481" s="18" t="e">
        <f>#VALUE!</f>
        <v>#VALUE!</v>
      </c>
      <c r="N481" s="18" t="e">
        <f>#VALUE!</f>
        <v>#VALUE!</v>
      </c>
      <c r="O481" s="18" t="e">
        <f>#VALUE!</f>
        <v>#VALUE!</v>
      </c>
      <c r="P481" s="18" t="e">
        <f>#VALUE!</f>
        <v>#VALUE!</v>
      </c>
      <c r="Q481" s="18" t="e">
        <f>#VALUE!</f>
        <v>#VALUE!</v>
      </c>
      <c r="R481" s="18" t="e">
        <f>#VALUE!</f>
        <v>#VALUE!</v>
      </c>
      <c r="S481" s="18" t="e">
        <f>#VALUE!</f>
        <v>#VALUE!</v>
      </c>
      <c r="T481" s="19" t="e">
        <f>#VALUE!</f>
        <v>#VALUE!</v>
      </c>
      <c r="U481" s="19" t="e">
        <f>#VALUE!</f>
        <v>#VALUE!</v>
      </c>
      <c r="V481" s="19" t="e">
        <f>#VALUE!</f>
        <v>#VALUE!</v>
      </c>
      <c r="W481" s="18" t="e">
        <f>#VALUE!</f>
        <v>#VALUE!</v>
      </c>
      <c r="X481" s="19" t="e">
        <f>#VALUE!</f>
        <v>#VALUE!</v>
      </c>
      <c r="Y481" s="20" t="e">
        <f>#VALUE!</f>
        <v>#VALUE!</v>
      </c>
      <c r="Z481" s="19" t="e">
        <f>#VALUE!</f>
        <v>#VALUE!</v>
      </c>
      <c r="AA481" s="19" t="e">
        <f>#VALUE!</f>
        <v>#VALUE!</v>
      </c>
      <c r="AB481" s="16" t="e">
        <f>#VALUE!</f>
        <v>#VALUE!</v>
      </c>
      <c r="AC481" s="16" t="e">
        <f>#VALUE!</f>
        <v>#VALUE!</v>
      </c>
      <c r="AD481" s="17"/>
    </row>
    <row r="482" spans="1:30">
      <c r="A482" s="28">
        <v>382</v>
      </c>
      <c r="B482" s="26" t="e">
        <f>#VALUE!</f>
        <v>#VALUE!</v>
      </c>
      <c r="C482" s="19" t="e">
        <f>#VALUE!</f>
        <v>#VALUE!</v>
      </c>
      <c r="D482" s="19" t="e">
        <f>#VALUE!</f>
        <v>#VALUE!</v>
      </c>
      <c r="E482" s="19" t="e">
        <f>#VALUE!</f>
        <v>#VALUE!</v>
      </c>
      <c r="F482" s="19" t="e">
        <f>#VALUE!</f>
        <v>#VALUE!</v>
      </c>
      <c r="G482" s="19" t="e">
        <f>#VALUE!</f>
        <v>#VALUE!</v>
      </c>
      <c r="H482" s="19" t="e">
        <f>#VALUE!</f>
        <v>#VALUE!</v>
      </c>
      <c r="I482" s="21" t="e">
        <f>#VALUE!</f>
        <v>#VALUE!</v>
      </c>
      <c r="J482" s="26" t="e">
        <f>#VALUE!</f>
        <v>#VALUE!</v>
      </c>
      <c r="K482" s="29" t="e">
        <f>#VALUE!</f>
        <v>#VALUE!</v>
      </c>
      <c r="L482" s="18" t="e">
        <f>#VALUE!</f>
        <v>#VALUE!</v>
      </c>
      <c r="M482" s="18" t="e">
        <f>#VALUE!</f>
        <v>#VALUE!</v>
      </c>
      <c r="N482" s="18" t="e">
        <f>#VALUE!</f>
        <v>#VALUE!</v>
      </c>
      <c r="O482" s="18" t="e">
        <f>#VALUE!</f>
        <v>#VALUE!</v>
      </c>
      <c r="P482" s="18" t="e">
        <f>#VALUE!</f>
        <v>#VALUE!</v>
      </c>
      <c r="Q482" s="18" t="e">
        <f>#VALUE!</f>
        <v>#VALUE!</v>
      </c>
      <c r="R482" s="18" t="e">
        <f>#VALUE!</f>
        <v>#VALUE!</v>
      </c>
      <c r="S482" s="18" t="e">
        <f>#VALUE!</f>
        <v>#VALUE!</v>
      </c>
      <c r="T482" s="19" t="e">
        <f>#VALUE!</f>
        <v>#VALUE!</v>
      </c>
      <c r="U482" s="19" t="e">
        <f>#VALUE!</f>
        <v>#VALUE!</v>
      </c>
      <c r="V482" s="19" t="e">
        <f>#VALUE!</f>
        <v>#VALUE!</v>
      </c>
      <c r="W482" s="18" t="e">
        <f>#VALUE!</f>
        <v>#VALUE!</v>
      </c>
      <c r="X482" s="19" t="e">
        <f>#VALUE!</f>
        <v>#VALUE!</v>
      </c>
      <c r="Y482" s="20" t="e">
        <f>#VALUE!</f>
        <v>#VALUE!</v>
      </c>
      <c r="Z482" s="19" t="e">
        <f>#VALUE!</f>
        <v>#VALUE!</v>
      </c>
      <c r="AA482" s="19" t="e">
        <f>#VALUE!</f>
        <v>#VALUE!</v>
      </c>
      <c r="AB482" s="16" t="e">
        <f>#VALUE!</f>
        <v>#VALUE!</v>
      </c>
      <c r="AC482" s="16" t="e">
        <f>#VALUE!</f>
        <v>#VALUE!</v>
      </c>
      <c r="AD482" s="17"/>
    </row>
    <row r="483" spans="1:30">
      <c r="A483" s="28">
        <v>383</v>
      </c>
      <c r="B483" s="26" t="e">
        <f>#VALUE!</f>
        <v>#VALUE!</v>
      </c>
      <c r="C483" s="19" t="e">
        <f>#VALUE!</f>
        <v>#VALUE!</v>
      </c>
      <c r="D483" s="19" t="e">
        <f>#VALUE!</f>
        <v>#VALUE!</v>
      </c>
      <c r="E483" s="19" t="e">
        <f>#VALUE!</f>
        <v>#VALUE!</v>
      </c>
      <c r="F483" s="19" t="e">
        <f>#VALUE!</f>
        <v>#VALUE!</v>
      </c>
      <c r="G483" s="19" t="e">
        <f>#VALUE!</f>
        <v>#VALUE!</v>
      </c>
      <c r="H483" s="19" t="e">
        <f>#VALUE!</f>
        <v>#VALUE!</v>
      </c>
      <c r="I483" s="21" t="e">
        <f>#VALUE!</f>
        <v>#VALUE!</v>
      </c>
      <c r="J483" s="26" t="e">
        <f>#VALUE!</f>
        <v>#VALUE!</v>
      </c>
      <c r="K483" s="29" t="e">
        <f>#VALUE!</f>
        <v>#VALUE!</v>
      </c>
      <c r="L483" s="18" t="e">
        <f>#VALUE!</f>
        <v>#VALUE!</v>
      </c>
      <c r="M483" s="18" t="e">
        <f>#VALUE!</f>
        <v>#VALUE!</v>
      </c>
      <c r="N483" s="18" t="e">
        <f>#VALUE!</f>
        <v>#VALUE!</v>
      </c>
      <c r="O483" s="18" t="e">
        <f>#VALUE!</f>
        <v>#VALUE!</v>
      </c>
      <c r="P483" s="18" t="e">
        <f>#VALUE!</f>
        <v>#VALUE!</v>
      </c>
      <c r="Q483" s="18" t="e">
        <f>#VALUE!</f>
        <v>#VALUE!</v>
      </c>
      <c r="R483" s="18" t="e">
        <f>#VALUE!</f>
        <v>#VALUE!</v>
      </c>
      <c r="S483" s="18" t="e">
        <f>#VALUE!</f>
        <v>#VALUE!</v>
      </c>
      <c r="T483" s="19" t="e">
        <f>#VALUE!</f>
        <v>#VALUE!</v>
      </c>
      <c r="U483" s="19" t="e">
        <f>#VALUE!</f>
        <v>#VALUE!</v>
      </c>
      <c r="V483" s="19" t="e">
        <f>#VALUE!</f>
        <v>#VALUE!</v>
      </c>
      <c r="W483" s="18" t="e">
        <f>#VALUE!</f>
        <v>#VALUE!</v>
      </c>
      <c r="X483" s="19" t="e">
        <f>#VALUE!</f>
        <v>#VALUE!</v>
      </c>
      <c r="Y483" s="20" t="e">
        <f>#VALUE!</f>
        <v>#VALUE!</v>
      </c>
      <c r="Z483" s="19" t="e">
        <f>#VALUE!</f>
        <v>#VALUE!</v>
      </c>
      <c r="AA483" s="19" t="e">
        <f>#VALUE!</f>
        <v>#VALUE!</v>
      </c>
      <c r="AB483" s="16" t="e">
        <f>#VALUE!</f>
        <v>#VALUE!</v>
      </c>
      <c r="AC483" s="16" t="e">
        <f>#VALUE!</f>
        <v>#VALUE!</v>
      </c>
      <c r="AD483" s="17"/>
    </row>
    <row r="484" spans="1:30">
      <c r="A484" s="28">
        <v>384</v>
      </c>
      <c r="B484" s="26" t="e">
        <f>#VALUE!</f>
        <v>#VALUE!</v>
      </c>
      <c r="C484" s="19" t="e">
        <f>#VALUE!</f>
        <v>#VALUE!</v>
      </c>
      <c r="D484" s="19" t="e">
        <f>#VALUE!</f>
        <v>#VALUE!</v>
      </c>
      <c r="E484" s="19" t="e">
        <f>#VALUE!</f>
        <v>#VALUE!</v>
      </c>
      <c r="F484" s="19" t="e">
        <f>#VALUE!</f>
        <v>#VALUE!</v>
      </c>
      <c r="G484" s="19" t="e">
        <f>#VALUE!</f>
        <v>#VALUE!</v>
      </c>
      <c r="H484" s="19" t="e">
        <f>#VALUE!</f>
        <v>#VALUE!</v>
      </c>
      <c r="I484" s="21" t="e">
        <f>#VALUE!</f>
        <v>#VALUE!</v>
      </c>
      <c r="J484" s="26" t="e">
        <f>#VALUE!</f>
        <v>#VALUE!</v>
      </c>
      <c r="K484" s="29" t="e">
        <f>#VALUE!</f>
        <v>#VALUE!</v>
      </c>
      <c r="L484" s="18" t="e">
        <f>#VALUE!</f>
        <v>#VALUE!</v>
      </c>
      <c r="M484" s="18" t="e">
        <f>#VALUE!</f>
        <v>#VALUE!</v>
      </c>
      <c r="N484" s="18" t="e">
        <f>#VALUE!</f>
        <v>#VALUE!</v>
      </c>
      <c r="O484" s="18" t="e">
        <f>#VALUE!</f>
        <v>#VALUE!</v>
      </c>
      <c r="P484" s="18" t="e">
        <f>#VALUE!</f>
        <v>#VALUE!</v>
      </c>
      <c r="Q484" s="18" t="e">
        <f>#VALUE!</f>
        <v>#VALUE!</v>
      </c>
      <c r="R484" s="18" t="e">
        <f>#VALUE!</f>
        <v>#VALUE!</v>
      </c>
      <c r="S484" s="18" t="e">
        <f>#VALUE!</f>
        <v>#VALUE!</v>
      </c>
      <c r="T484" s="19" t="e">
        <f>#VALUE!</f>
        <v>#VALUE!</v>
      </c>
      <c r="U484" s="19" t="e">
        <f>#VALUE!</f>
        <v>#VALUE!</v>
      </c>
      <c r="V484" s="19" t="e">
        <f>#VALUE!</f>
        <v>#VALUE!</v>
      </c>
      <c r="W484" s="18" t="e">
        <f>#VALUE!</f>
        <v>#VALUE!</v>
      </c>
      <c r="X484" s="19" t="e">
        <f>#VALUE!</f>
        <v>#VALUE!</v>
      </c>
      <c r="Y484" s="20" t="e">
        <f>#VALUE!</f>
        <v>#VALUE!</v>
      </c>
      <c r="Z484" s="19" t="e">
        <f>#VALUE!</f>
        <v>#VALUE!</v>
      </c>
      <c r="AA484" s="19" t="e">
        <f>#VALUE!</f>
        <v>#VALUE!</v>
      </c>
      <c r="AB484" s="16" t="e">
        <f>#VALUE!</f>
        <v>#VALUE!</v>
      </c>
      <c r="AC484" s="16" t="e">
        <f>#VALUE!</f>
        <v>#VALUE!</v>
      </c>
      <c r="AD484" s="17"/>
    </row>
    <row r="485" spans="1:30">
      <c r="A485" s="28">
        <v>385</v>
      </c>
      <c r="B485" s="26" t="e">
        <f>#VALUE!</f>
        <v>#VALUE!</v>
      </c>
      <c r="C485" s="19" t="e">
        <f>#VALUE!</f>
        <v>#VALUE!</v>
      </c>
      <c r="D485" s="19" t="e">
        <f>#VALUE!</f>
        <v>#VALUE!</v>
      </c>
      <c r="E485" s="19" t="e">
        <f>#VALUE!</f>
        <v>#VALUE!</v>
      </c>
      <c r="F485" s="19" t="e">
        <f>#VALUE!</f>
        <v>#VALUE!</v>
      </c>
      <c r="G485" s="19" t="e">
        <f>#VALUE!</f>
        <v>#VALUE!</v>
      </c>
      <c r="H485" s="19" t="e">
        <f>#VALUE!</f>
        <v>#VALUE!</v>
      </c>
      <c r="I485" s="21" t="e">
        <f>#VALUE!</f>
        <v>#VALUE!</v>
      </c>
      <c r="J485" s="26" t="e">
        <f>#VALUE!</f>
        <v>#VALUE!</v>
      </c>
      <c r="K485" s="29" t="e">
        <f>#VALUE!</f>
        <v>#VALUE!</v>
      </c>
      <c r="L485" s="18" t="e">
        <f>#VALUE!</f>
        <v>#VALUE!</v>
      </c>
      <c r="M485" s="18" t="e">
        <f>#VALUE!</f>
        <v>#VALUE!</v>
      </c>
      <c r="N485" s="18" t="e">
        <f>#VALUE!</f>
        <v>#VALUE!</v>
      </c>
      <c r="O485" s="18" t="e">
        <f>#VALUE!</f>
        <v>#VALUE!</v>
      </c>
      <c r="P485" s="18" t="e">
        <f>#VALUE!</f>
        <v>#VALUE!</v>
      </c>
      <c r="Q485" s="18" t="e">
        <f>#VALUE!</f>
        <v>#VALUE!</v>
      </c>
      <c r="R485" s="18" t="e">
        <f>#VALUE!</f>
        <v>#VALUE!</v>
      </c>
      <c r="S485" s="18" t="e">
        <f>#VALUE!</f>
        <v>#VALUE!</v>
      </c>
      <c r="T485" s="19" t="e">
        <f>#VALUE!</f>
        <v>#VALUE!</v>
      </c>
      <c r="U485" s="19" t="e">
        <f>#VALUE!</f>
        <v>#VALUE!</v>
      </c>
      <c r="V485" s="19" t="e">
        <f>#VALUE!</f>
        <v>#VALUE!</v>
      </c>
      <c r="W485" s="18" t="e">
        <f>#VALUE!</f>
        <v>#VALUE!</v>
      </c>
      <c r="X485" s="19" t="e">
        <f>#VALUE!</f>
        <v>#VALUE!</v>
      </c>
      <c r="Y485" s="20" t="e">
        <f>#VALUE!</f>
        <v>#VALUE!</v>
      </c>
      <c r="Z485" s="19" t="e">
        <f>#VALUE!</f>
        <v>#VALUE!</v>
      </c>
      <c r="AA485" s="19" t="e">
        <f>#VALUE!</f>
        <v>#VALUE!</v>
      </c>
      <c r="AB485" s="16" t="e">
        <f>#VALUE!</f>
        <v>#VALUE!</v>
      </c>
      <c r="AC485" s="16" t="e">
        <f>#VALUE!</f>
        <v>#VALUE!</v>
      </c>
      <c r="AD485" s="17"/>
    </row>
    <row r="486" spans="1:30">
      <c r="A486" s="28">
        <v>386</v>
      </c>
      <c r="B486" s="26" t="e">
        <f>#VALUE!</f>
        <v>#VALUE!</v>
      </c>
      <c r="C486" s="19" t="e">
        <f>#VALUE!</f>
        <v>#VALUE!</v>
      </c>
      <c r="D486" s="19" t="e">
        <f>#VALUE!</f>
        <v>#VALUE!</v>
      </c>
      <c r="E486" s="19" t="e">
        <f>#VALUE!</f>
        <v>#VALUE!</v>
      </c>
      <c r="F486" s="19" t="e">
        <f>#VALUE!</f>
        <v>#VALUE!</v>
      </c>
      <c r="G486" s="19" t="e">
        <f>#VALUE!</f>
        <v>#VALUE!</v>
      </c>
      <c r="H486" s="19" t="e">
        <f>#VALUE!</f>
        <v>#VALUE!</v>
      </c>
      <c r="I486" s="21" t="e">
        <f>#VALUE!</f>
        <v>#VALUE!</v>
      </c>
      <c r="J486" s="26" t="e">
        <f>#VALUE!</f>
        <v>#VALUE!</v>
      </c>
      <c r="K486" s="29" t="e">
        <f>#VALUE!</f>
        <v>#VALUE!</v>
      </c>
      <c r="L486" s="18" t="e">
        <f>#VALUE!</f>
        <v>#VALUE!</v>
      </c>
      <c r="M486" s="18" t="e">
        <f>#VALUE!</f>
        <v>#VALUE!</v>
      </c>
      <c r="N486" s="18" t="e">
        <f>#VALUE!</f>
        <v>#VALUE!</v>
      </c>
      <c r="O486" s="18" t="e">
        <f>#VALUE!</f>
        <v>#VALUE!</v>
      </c>
      <c r="P486" s="18" t="e">
        <f>#VALUE!</f>
        <v>#VALUE!</v>
      </c>
      <c r="Q486" s="18" t="e">
        <f>#VALUE!</f>
        <v>#VALUE!</v>
      </c>
      <c r="R486" s="18" t="e">
        <f>#VALUE!</f>
        <v>#VALUE!</v>
      </c>
      <c r="S486" s="18" t="e">
        <f>#VALUE!</f>
        <v>#VALUE!</v>
      </c>
      <c r="T486" s="19" t="e">
        <f>#VALUE!</f>
        <v>#VALUE!</v>
      </c>
      <c r="U486" s="19" t="e">
        <f>#VALUE!</f>
        <v>#VALUE!</v>
      </c>
      <c r="V486" s="19" t="e">
        <f>#VALUE!</f>
        <v>#VALUE!</v>
      </c>
      <c r="W486" s="18" t="e">
        <f>#VALUE!</f>
        <v>#VALUE!</v>
      </c>
      <c r="X486" s="19" t="e">
        <f>#VALUE!</f>
        <v>#VALUE!</v>
      </c>
      <c r="Y486" s="20" t="e">
        <f>#VALUE!</f>
        <v>#VALUE!</v>
      </c>
      <c r="Z486" s="19" t="e">
        <f>#VALUE!</f>
        <v>#VALUE!</v>
      </c>
      <c r="AA486" s="19" t="e">
        <f>#VALUE!</f>
        <v>#VALUE!</v>
      </c>
      <c r="AB486" s="16" t="e">
        <f>#VALUE!</f>
        <v>#VALUE!</v>
      </c>
      <c r="AC486" s="16" t="e">
        <f>#VALUE!</f>
        <v>#VALUE!</v>
      </c>
      <c r="AD486" s="17"/>
    </row>
    <row r="487" spans="1:30">
      <c r="A487" s="28">
        <v>387</v>
      </c>
      <c r="B487" s="26" t="e">
        <f>#VALUE!</f>
        <v>#VALUE!</v>
      </c>
      <c r="C487" s="19" t="e">
        <f>#VALUE!</f>
        <v>#VALUE!</v>
      </c>
      <c r="D487" s="19" t="e">
        <f>#VALUE!</f>
        <v>#VALUE!</v>
      </c>
      <c r="E487" s="19" t="e">
        <f>#VALUE!</f>
        <v>#VALUE!</v>
      </c>
      <c r="F487" s="19" t="e">
        <f>#VALUE!</f>
        <v>#VALUE!</v>
      </c>
      <c r="G487" s="19" t="e">
        <f>#VALUE!</f>
        <v>#VALUE!</v>
      </c>
      <c r="H487" s="19" t="e">
        <f>#VALUE!</f>
        <v>#VALUE!</v>
      </c>
      <c r="I487" s="21" t="e">
        <f>#VALUE!</f>
        <v>#VALUE!</v>
      </c>
      <c r="J487" s="26" t="e">
        <f>#VALUE!</f>
        <v>#VALUE!</v>
      </c>
      <c r="K487" s="29" t="e">
        <f>#VALUE!</f>
        <v>#VALUE!</v>
      </c>
      <c r="L487" s="18" t="e">
        <f>#VALUE!</f>
        <v>#VALUE!</v>
      </c>
      <c r="M487" s="18" t="e">
        <f>#VALUE!</f>
        <v>#VALUE!</v>
      </c>
      <c r="N487" s="18" t="e">
        <f>#VALUE!</f>
        <v>#VALUE!</v>
      </c>
      <c r="O487" s="18" t="e">
        <f>#VALUE!</f>
        <v>#VALUE!</v>
      </c>
      <c r="P487" s="18" t="e">
        <f>#VALUE!</f>
        <v>#VALUE!</v>
      </c>
      <c r="Q487" s="18" t="e">
        <f>#VALUE!</f>
        <v>#VALUE!</v>
      </c>
      <c r="R487" s="18" t="e">
        <f>#VALUE!</f>
        <v>#VALUE!</v>
      </c>
      <c r="S487" s="18" t="e">
        <f>#VALUE!</f>
        <v>#VALUE!</v>
      </c>
      <c r="T487" s="19" t="e">
        <f>#VALUE!</f>
        <v>#VALUE!</v>
      </c>
      <c r="U487" s="19" t="e">
        <f>#VALUE!</f>
        <v>#VALUE!</v>
      </c>
      <c r="V487" s="19" t="e">
        <f>#VALUE!</f>
        <v>#VALUE!</v>
      </c>
      <c r="W487" s="18" t="e">
        <f>#VALUE!</f>
        <v>#VALUE!</v>
      </c>
      <c r="X487" s="19" t="e">
        <f>#VALUE!</f>
        <v>#VALUE!</v>
      </c>
      <c r="Y487" s="20" t="e">
        <f>#VALUE!</f>
        <v>#VALUE!</v>
      </c>
      <c r="Z487" s="19" t="e">
        <f>#VALUE!</f>
        <v>#VALUE!</v>
      </c>
      <c r="AA487" s="19" t="e">
        <f>#VALUE!</f>
        <v>#VALUE!</v>
      </c>
      <c r="AB487" s="16" t="e">
        <f>#VALUE!</f>
        <v>#VALUE!</v>
      </c>
      <c r="AC487" s="16" t="e">
        <f>#VALUE!</f>
        <v>#VALUE!</v>
      </c>
      <c r="AD487" s="17"/>
    </row>
    <row r="488" spans="1:30">
      <c r="A488" s="28">
        <v>388</v>
      </c>
      <c r="B488" s="26" t="e">
        <f>#VALUE!</f>
        <v>#VALUE!</v>
      </c>
      <c r="C488" s="19" t="e">
        <f>#VALUE!</f>
        <v>#VALUE!</v>
      </c>
      <c r="D488" s="19" t="e">
        <f>#VALUE!</f>
        <v>#VALUE!</v>
      </c>
      <c r="E488" s="19" t="e">
        <f>#VALUE!</f>
        <v>#VALUE!</v>
      </c>
      <c r="F488" s="19" t="e">
        <f>#VALUE!</f>
        <v>#VALUE!</v>
      </c>
      <c r="G488" s="19" t="e">
        <f>#VALUE!</f>
        <v>#VALUE!</v>
      </c>
      <c r="H488" s="19" t="e">
        <f>#VALUE!</f>
        <v>#VALUE!</v>
      </c>
      <c r="I488" s="21" t="e">
        <f>#VALUE!</f>
        <v>#VALUE!</v>
      </c>
      <c r="J488" s="26" t="e">
        <f>#VALUE!</f>
        <v>#VALUE!</v>
      </c>
      <c r="K488" s="29" t="e">
        <f>#VALUE!</f>
        <v>#VALUE!</v>
      </c>
      <c r="L488" s="18" t="e">
        <f>#VALUE!</f>
        <v>#VALUE!</v>
      </c>
      <c r="M488" s="18" t="e">
        <f>#VALUE!</f>
        <v>#VALUE!</v>
      </c>
      <c r="N488" s="18" t="e">
        <f>#VALUE!</f>
        <v>#VALUE!</v>
      </c>
      <c r="O488" s="18" t="e">
        <f>#VALUE!</f>
        <v>#VALUE!</v>
      </c>
      <c r="P488" s="18" t="e">
        <f>#VALUE!</f>
        <v>#VALUE!</v>
      </c>
      <c r="Q488" s="18" t="e">
        <f>#VALUE!</f>
        <v>#VALUE!</v>
      </c>
      <c r="R488" s="18" t="e">
        <f>#VALUE!</f>
        <v>#VALUE!</v>
      </c>
      <c r="S488" s="18" t="e">
        <f>#VALUE!</f>
        <v>#VALUE!</v>
      </c>
      <c r="T488" s="19" t="e">
        <f>#VALUE!</f>
        <v>#VALUE!</v>
      </c>
      <c r="U488" s="19" t="e">
        <f>#VALUE!</f>
        <v>#VALUE!</v>
      </c>
      <c r="V488" s="19" t="e">
        <f>#VALUE!</f>
        <v>#VALUE!</v>
      </c>
      <c r="W488" s="18" t="e">
        <f>#VALUE!</f>
        <v>#VALUE!</v>
      </c>
      <c r="X488" s="19" t="e">
        <f>#VALUE!</f>
        <v>#VALUE!</v>
      </c>
      <c r="Y488" s="20" t="e">
        <f>#VALUE!</f>
        <v>#VALUE!</v>
      </c>
      <c r="Z488" s="19" t="e">
        <f>#VALUE!</f>
        <v>#VALUE!</v>
      </c>
      <c r="AA488" s="19" t="e">
        <f>#VALUE!</f>
        <v>#VALUE!</v>
      </c>
      <c r="AB488" s="16" t="e">
        <f>#VALUE!</f>
        <v>#VALUE!</v>
      </c>
      <c r="AC488" s="16" t="e">
        <f>#VALUE!</f>
        <v>#VALUE!</v>
      </c>
      <c r="AD488" s="17"/>
    </row>
    <row r="489" spans="1:30">
      <c r="A489" s="28">
        <v>389</v>
      </c>
      <c r="B489" s="26" t="e">
        <f>#VALUE!</f>
        <v>#VALUE!</v>
      </c>
      <c r="C489" s="19" t="e">
        <f>#VALUE!</f>
        <v>#VALUE!</v>
      </c>
      <c r="D489" s="19" t="e">
        <f>#VALUE!</f>
        <v>#VALUE!</v>
      </c>
      <c r="E489" s="19" t="e">
        <f>#VALUE!</f>
        <v>#VALUE!</v>
      </c>
      <c r="F489" s="19" t="e">
        <f>#VALUE!</f>
        <v>#VALUE!</v>
      </c>
      <c r="G489" s="19" t="e">
        <f>#VALUE!</f>
        <v>#VALUE!</v>
      </c>
      <c r="H489" s="19" t="e">
        <f>#VALUE!</f>
        <v>#VALUE!</v>
      </c>
      <c r="I489" s="21" t="e">
        <f>#VALUE!</f>
        <v>#VALUE!</v>
      </c>
      <c r="J489" s="26" t="e">
        <f>#VALUE!</f>
        <v>#VALUE!</v>
      </c>
      <c r="K489" s="29" t="e">
        <f>#VALUE!</f>
        <v>#VALUE!</v>
      </c>
      <c r="L489" s="18" t="e">
        <f>#VALUE!</f>
        <v>#VALUE!</v>
      </c>
      <c r="M489" s="18" t="e">
        <f>#VALUE!</f>
        <v>#VALUE!</v>
      </c>
      <c r="N489" s="18" t="e">
        <f>#VALUE!</f>
        <v>#VALUE!</v>
      </c>
      <c r="O489" s="18" t="e">
        <f>#VALUE!</f>
        <v>#VALUE!</v>
      </c>
      <c r="P489" s="18" t="e">
        <f>#VALUE!</f>
        <v>#VALUE!</v>
      </c>
      <c r="Q489" s="18" t="e">
        <f>#VALUE!</f>
        <v>#VALUE!</v>
      </c>
      <c r="R489" s="18" t="e">
        <f>#VALUE!</f>
        <v>#VALUE!</v>
      </c>
      <c r="S489" s="18" t="e">
        <f>#VALUE!</f>
        <v>#VALUE!</v>
      </c>
      <c r="T489" s="19" t="e">
        <f>#VALUE!</f>
        <v>#VALUE!</v>
      </c>
      <c r="U489" s="19" t="e">
        <f>#VALUE!</f>
        <v>#VALUE!</v>
      </c>
      <c r="V489" s="19" t="e">
        <f>#VALUE!</f>
        <v>#VALUE!</v>
      </c>
      <c r="W489" s="18" t="e">
        <f>#VALUE!</f>
        <v>#VALUE!</v>
      </c>
      <c r="X489" s="19" t="e">
        <f>#VALUE!</f>
        <v>#VALUE!</v>
      </c>
      <c r="Y489" s="20" t="e">
        <f>#VALUE!</f>
        <v>#VALUE!</v>
      </c>
      <c r="Z489" s="19" t="e">
        <f>#VALUE!</f>
        <v>#VALUE!</v>
      </c>
      <c r="AA489" s="19" t="e">
        <f>#VALUE!</f>
        <v>#VALUE!</v>
      </c>
      <c r="AB489" s="16" t="e">
        <f>#VALUE!</f>
        <v>#VALUE!</v>
      </c>
      <c r="AC489" s="16" t="e">
        <f>#VALUE!</f>
        <v>#VALUE!</v>
      </c>
      <c r="AD489" s="17"/>
    </row>
    <row r="490" spans="1:30">
      <c r="A490" s="28">
        <v>390</v>
      </c>
      <c r="B490" s="26" t="e">
        <f>#VALUE!</f>
        <v>#VALUE!</v>
      </c>
      <c r="C490" s="19" t="e">
        <f>#VALUE!</f>
        <v>#VALUE!</v>
      </c>
      <c r="D490" s="19" t="e">
        <f>#VALUE!</f>
        <v>#VALUE!</v>
      </c>
      <c r="E490" s="19" t="e">
        <f>#VALUE!</f>
        <v>#VALUE!</v>
      </c>
      <c r="F490" s="19" t="e">
        <f>#VALUE!</f>
        <v>#VALUE!</v>
      </c>
      <c r="G490" s="19" t="e">
        <f>#VALUE!</f>
        <v>#VALUE!</v>
      </c>
      <c r="H490" s="19" t="e">
        <f>#VALUE!</f>
        <v>#VALUE!</v>
      </c>
      <c r="I490" s="21" t="e">
        <f>#VALUE!</f>
        <v>#VALUE!</v>
      </c>
      <c r="J490" s="26" t="e">
        <f>#VALUE!</f>
        <v>#VALUE!</v>
      </c>
      <c r="K490" s="29" t="e">
        <f>#VALUE!</f>
        <v>#VALUE!</v>
      </c>
      <c r="L490" s="18" t="e">
        <f>#VALUE!</f>
        <v>#VALUE!</v>
      </c>
      <c r="M490" s="18" t="e">
        <f>#VALUE!</f>
        <v>#VALUE!</v>
      </c>
      <c r="N490" s="18" t="e">
        <f>#VALUE!</f>
        <v>#VALUE!</v>
      </c>
      <c r="O490" s="18" t="e">
        <f>#VALUE!</f>
        <v>#VALUE!</v>
      </c>
      <c r="P490" s="18" t="e">
        <f>#VALUE!</f>
        <v>#VALUE!</v>
      </c>
      <c r="Q490" s="18" t="e">
        <f>#VALUE!</f>
        <v>#VALUE!</v>
      </c>
      <c r="R490" s="18" t="e">
        <f>#VALUE!</f>
        <v>#VALUE!</v>
      </c>
      <c r="S490" s="18" t="e">
        <f>#VALUE!</f>
        <v>#VALUE!</v>
      </c>
      <c r="T490" s="19" t="e">
        <f>#VALUE!</f>
        <v>#VALUE!</v>
      </c>
      <c r="U490" s="19" t="e">
        <f>#VALUE!</f>
        <v>#VALUE!</v>
      </c>
      <c r="V490" s="19" t="e">
        <f>#VALUE!</f>
        <v>#VALUE!</v>
      </c>
      <c r="W490" s="18" t="e">
        <f>#VALUE!</f>
        <v>#VALUE!</v>
      </c>
      <c r="X490" s="19" t="e">
        <f>#VALUE!</f>
        <v>#VALUE!</v>
      </c>
      <c r="Y490" s="20" t="e">
        <f>#VALUE!</f>
        <v>#VALUE!</v>
      </c>
      <c r="Z490" s="19" t="e">
        <f>#VALUE!</f>
        <v>#VALUE!</v>
      </c>
      <c r="AA490" s="19" t="e">
        <f>#VALUE!</f>
        <v>#VALUE!</v>
      </c>
      <c r="AB490" s="16" t="e">
        <f>#VALUE!</f>
        <v>#VALUE!</v>
      </c>
      <c r="AC490" s="16" t="e">
        <f>#VALUE!</f>
        <v>#VALUE!</v>
      </c>
      <c r="AD490" s="17"/>
    </row>
    <row r="491" spans="1:30">
      <c r="A491" s="28">
        <v>391</v>
      </c>
      <c r="B491" s="26" t="e">
        <f>#VALUE!</f>
        <v>#VALUE!</v>
      </c>
      <c r="C491" s="19" t="e">
        <f>#VALUE!</f>
        <v>#VALUE!</v>
      </c>
      <c r="D491" s="19" t="e">
        <f>#VALUE!</f>
        <v>#VALUE!</v>
      </c>
      <c r="E491" s="19" t="e">
        <f>#VALUE!</f>
        <v>#VALUE!</v>
      </c>
      <c r="F491" s="19" t="e">
        <f>#VALUE!</f>
        <v>#VALUE!</v>
      </c>
      <c r="G491" s="19" t="e">
        <f>#VALUE!</f>
        <v>#VALUE!</v>
      </c>
      <c r="H491" s="19" t="e">
        <f>#VALUE!</f>
        <v>#VALUE!</v>
      </c>
      <c r="I491" s="21" t="e">
        <f>#VALUE!</f>
        <v>#VALUE!</v>
      </c>
      <c r="J491" s="26" t="e">
        <f>#VALUE!</f>
        <v>#VALUE!</v>
      </c>
      <c r="K491" s="29" t="e">
        <f>#VALUE!</f>
        <v>#VALUE!</v>
      </c>
      <c r="L491" s="18" t="e">
        <f>#VALUE!</f>
        <v>#VALUE!</v>
      </c>
      <c r="M491" s="18" t="e">
        <f>#VALUE!</f>
        <v>#VALUE!</v>
      </c>
      <c r="N491" s="18" t="e">
        <f>#VALUE!</f>
        <v>#VALUE!</v>
      </c>
      <c r="O491" s="18" t="e">
        <f>#VALUE!</f>
        <v>#VALUE!</v>
      </c>
      <c r="P491" s="18" t="e">
        <f>#VALUE!</f>
        <v>#VALUE!</v>
      </c>
      <c r="Q491" s="18" t="e">
        <f>#VALUE!</f>
        <v>#VALUE!</v>
      </c>
      <c r="R491" s="18" t="e">
        <f>#VALUE!</f>
        <v>#VALUE!</v>
      </c>
      <c r="S491" s="18" t="e">
        <f>#VALUE!</f>
        <v>#VALUE!</v>
      </c>
      <c r="T491" s="19" t="e">
        <f>#VALUE!</f>
        <v>#VALUE!</v>
      </c>
      <c r="U491" s="19" t="e">
        <f>#VALUE!</f>
        <v>#VALUE!</v>
      </c>
      <c r="V491" s="19" t="e">
        <f>#VALUE!</f>
        <v>#VALUE!</v>
      </c>
      <c r="W491" s="18" t="e">
        <f>#VALUE!</f>
        <v>#VALUE!</v>
      </c>
      <c r="X491" s="19" t="e">
        <f>#VALUE!</f>
        <v>#VALUE!</v>
      </c>
      <c r="Y491" s="20" t="e">
        <f>#VALUE!</f>
        <v>#VALUE!</v>
      </c>
      <c r="Z491" s="19" t="e">
        <f>#VALUE!</f>
        <v>#VALUE!</v>
      </c>
      <c r="AA491" s="19" t="e">
        <f>#VALUE!</f>
        <v>#VALUE!</v>
      </c>
      <c r="AB491" s="16" t="e">
        <f>#VALUE!</f>
        <v>#VALUE!</v>
      </c>
      <c r="AC491" s="16" t="e">
        <f>#VALUE!</f>
        <v>#VALUE!</v>
      </c>
      <c r="AD491" s="17"/>
    </row>
    <row r="492" spans="1:30">
      <c r="A492" s="28">
        <v>392</v>
      </c>
      <c r="B492" s="26" t="e">
        <f>#VALUE!</f>
        <v>#VALUE!</v>
      </c>
      <c r="C492" s="19" t="e">
        <f>#VALUE!</f>
        <v>#VALUE!</v>
      </c>
      <c r="D492" s="19" t="e">
        <f>#VALUE!</f>
        <v>#VALUE!</v>
      </c>
      <c r="E492" s="19" t="e">
        <f>#VALUE!</f>
        <v>#VALUE!</v>
      </c>
      <c r="F492" s="19" t="e">
        <f>#VALUE!</f>
        <v>#VALUE!</v>
      </c>
      <c r="G492" s="19" t="e">
        <f>#VALUE!</f>
        <v>#VALUE!</v>
      </c>
      <c r="H492" s="19" t="e">
        <f>#VALUE!</f>
        <v>#VALUE!</v>
      </c>
      <c r="I492" s="21" t="e">
        <f>#VALUE!</f>
        <v>#VALUE!</v>
      </c>
      <c r="J492" s="26" t="e">
        <f>#VALUE!</f>
        <v>#VALUE!</v>
      </c>
      <c r="K492" s="29" t="e">
        <f>#VALUE!</f>
        <v>#VALUE!</v>
      </c>
      <c r="L492" s="18" t="e">
        <f>#VALUE!</f>
        <v>#VALUE!</v>
      </c>
      <c r="M492" s="18" t="e">
        <f>#VALUE!</f>
        <v>#VALUE!</v>
      </c>
      <c r="N492" s="18" t="e">
        <f>#VALUE!</f>
        <v>#VALUE!</v>
      </c>
      <c r="O492" s="18" t="e">
        <f>#VALUE!</f>
        <v>#VALUE!</v>
      </c>
      <c r="P492" s="18" t="e">
        <f>#VALUE!</f>
        <v>#VALUE!</v>
      </c>
      <c r="Q492" s="18" t="e">
        <f>#VALUE!</f>
        <v>#VALUE!</v>
      </c>
      <c r="R492" s="18" t="e">
        <f>#VALUE!</f>
        <v>#VALUE!</v>
      </c>
      <c r="S492" s="18" t="e">
        <f>#VALUE!</f>
        <v>#VALUE!</v>
      </c>
      <c r="T492" s="19" t="e">
        <f>#VALUE!</f>
        <v>#VALUE!</v>
      </c>
      <c r="U492" s="19" t="e">
        <f>#VALUE!</f>
        <v>#VALUE!</v>
      </c>
      <c r="V492" s="19" t="e">
        <f>#VALUE!</f>
        <v>#VALUE!</v>
      </c>
      <c r="W492" s="18" t="e">
        <f>#VALUE!</f>
        <v>#VALUE!</v>
      </c>
      <c r="X492" s="19" t="e">
        <f>#VALUE!</f>
        <v>#VALUE!</v>
      </c>
      <c r="Y492" s="20" t="e">
        <f>#VALUE!</f>
        <v>#VALUE!</v>
      </c>
      <c r="Z492" s="19" t="e">
        <f>#VALUE!</f>
        <v>#VALUE!</v>
      </c>
      <c r="AA492" s="19" t="e">
        <f>#VALUE!</f>
        <v>#VALUE!</v>
      </c>
      <c r="AB492" s="16" t="e">
        <f>#VALUE!</f>
        <v>#VALUE!</v>
      </c>
      <c r="AC492" s="16" t="e">
        <f>#VALUE!</f>
        <v>#VALUE!</v>
      </c>
      <c r="AD492" s="17"/>
    </row>
    <row r="493" spans="1:30">
      <c r="A493" s="28">
        <v>393</v>
      </c>
      <c r="B493" s="26" t="e">
        <f>#VALUE!</f>
        <v>#VALUE!</v>
      </c>
      <c r="C493" s="19" t="e">
        <f>#VALUE!</f>
        <v>#VALUE!</v>
      </c>
      <c r="D493" s="19" t="e">
        <f>#VALUE!</f>
        <v>#VALUE!</v>
      </c>
      <c r="E493" s="19" t="e">
        <f>#VALUE!</f>
        <v>#VALUE!</v>
      </c>
      <c r="F493" s="19" t="e">
        <f>#VALUE!</f>
        <v>#VALUE!</v>
      </c>
      <c r="G493" s="19" t="e">
        <f>#VALUE!</f>
        <v>#VALUE!</v>
      </c>
      <c r="H493" s="19" t="e">
        <f>#VALUE!</f>
        <v>#VALUE!</v>
      </c>
      <c r="I493" s="21" t="e">
        <f>#VALUE!</f>
        <v>#VALUE!</v>
      </c>
      <c r="J493" s="26" t="e">
        <f>#VALUE!</f>
        <v>#VALUE!</v>
      </c>
      <c r="K493" s="29" t="e">
        <f>#VALUE!</f>
        <v>#VALUE!</v>
      </c>
      <c r="L493" s="18" t="e">
        <f>#VALUE!</f>
        <v>#VALUE!</v>
      </c>
      <c r="M493" s="18" t="e">
        <f>#VALUE!</f>
        <v>#VALUE!</v>
      </c>
      <c r="N493" s="18" t="e">
        <f>#VALUE!</f>
        <v>#VALUE!</v>
      </c>
      <c r="O493" s="18" t="e">
        <f>#VALUE!</f>
        <v>#VALUE!</v>
      </c>
      <c r="P493" s="18" t="e">
        <f>#VALUE!</f>
        <v>#VALUE!</v>
      </c>
      <c r="Q493" s="18" t="e">
        <f>#VALUE!</f>
        <v>#VALUE!</v>
      </c>
      <c r="R493" s="18" t="e">
        <f>#VALUE!</f>
        <v>#VALUE!</v>
      </c>
      <c r="S493" s="18" t="e">
        <f>#VALUE!</f>
        <v>#VALUE!</v>
      </c>
      <c r="T493" s="19" t="e">
        <f>#VALUE!</f>
        <v>#VALUE!</v>
      </c>
      <c r="U493" s="19" t="e">
        <f>#VALUE!</f>
        <v>#VALUE!</v>
      </c>
      <c r="V493" s="19" t="e">
        <f>#VALUE!</f>
        <v>#VALUE!</v>
      </c>
      <c r="W493" s="18" t="e">
        <f>#VALUE!</f>
        <v>#VALUE!</v>
      </c>
      <c r="X493" s="19" t="e">
        <f>#VALUE!</f>
        <v>#VALUE!</v>
      </c>
      <c r="Y493" s="20" t="e">
        <f>#VALUE!</f>
        <v>#VALUE!</v>
      </c>
      <c r="Z493" s="19" t="e">
        <f>#VALUE!</f>
        <v>#VALUE!</v>
      </c>
      <c r="AA493" s="19" t="e">
        <f>#VALUE!</f>
        <v>#VALUE!</v>
      </c>
      <c r="AB493" s="16" t="e">
        <f>#VALUE!</f>
        <v>#VALUE!</v>
      </c>
      <c r="AC493" s="16" t="e">
        <f>#VALUE!</f>
        <v>#VALUE!</v>
      </c>
      <c r="AD493" s="17"/>
    </row>
    <row r="494" spans="1:30">
      <c r="A494" s="28">
        <v>394</v>
      </c>
      <c r="B494" s="26" t="e">
        <f>#VALUE!</f>
        <v>#VALUE!</v>
      </c>
      <c r="C494" s="19" t="e">
        <f>#VALUE!</f>
        <v>#VALUE!</v>
      </c>
      <c r="D494" s="19" t="e">
        <f>#VALUE!</f>
        <v>#VALUE!</v>
      </c>
      <c r="E494" s="19" t="e">
        <f>#VALUE!</f>
        <v>#VALUE!</v>
      </c>
      <c r="F494" s="19" t="e">
        <f>#VALUE!</f>
        <v>#VALUE!</v>
      </c>
      <c r="G494" s="19" t="e">
        <f>#VALUE!</f>
        <v>#VALUE!</v>
      </c>
      <c r="H494" s="19" t="e">
        <f>#VALUE!</f>
        <v>#VALUE!</v>
      </c>
      <c r="I494" s="21" t="e">
        <f>#VALUE!</f>
        <v>#VALUE!</v>
      </c>
      <c r="J494" s="26" t="e">
        <f>#VALUE!</f>
        <v>#VALUE!</v>
      </c>
      <c r="K494" s="29" t="e">
        <f>#VALUE!</f>
        <v>#VALUE!</v>
      </c>
      <c r="L494" s="18" t="e">
        <f>#VALUE!</f>
        <v>#VALUE!</v>
      </c>
      <c r="M494" s="18" t="e">
        <f>#VALUE!</f>
        <v>#VALUE!</v>
      </c>
      <c r="N494" s="18" t="e">
        <f>#VALUE!</f>
        <v>#VALUE!</v>
      </c>
      <c r="O494" s="18" t="e">
        <f>#VALUE!</f>
        <v>#VALUE!</v>
      </c>
      <c r="P494" s="18" t="e">
        <f>#VALUE!</f>
        <v>#VALUE!</v>
      </c>
      <c r="Q494" s="18" t="e">
        <f>#VALUE!</f>
        <v>#VALUE!</v>
      </c>
      <c r="R494" s="18" t="e">
        <f>#VALUE!</f>
        <v>#VALUE!</v>
      </c>
      <c r="S494" s="18" t="e">
        <f>#VALUE!</f>
        <v>#VALUE!</v>
      </c>
      <c r="T494" s="19" t="e">
        <f>#VALUE!</f>
        <v>#VALUE!</v>
      </c>
      <c r="U494" s="19" t="e">
        <f>#VALUE!</f>
        <v>#VALUE!</v>
      </c>
      <c r="V494" s="19" t="e">
        <f>#VALUE!</f>
        <v>#VALUE!</v>
      </c>
      <c r="W494" s="18" t="e">
        <f>#VALUE!</f>
        <v>#VALUE!</v>
      </c>
      <c r="X494" s="19" t="e">
        <f>#VALUE!</f>
        <v>#VALUE!</v>
      </c>
      <c r="Y494" s="20" t="e">
        <f>#VALUE!</f>
        <v>#VALUE!</v>
      </c>
      <c r="Z494" s="19" t="e">
        <f>#VALUE!</f>
        <v>#VALUE!</v>
      </c>
      <c r="AA494" s="19" t="e">
        <f>#VALUE!</f>
        <v>#VALUE!</v>
      </c>
      <c r="AB494" s="16" t="e">
        <f>#VALUE!</f>
        <v>#VALUE!</v>
      </c>
      <c r="AC494" s="16" t="e">
        <f>#VALUE!</f>
        <v>#VALUE!</v>
      </c>
      <c r="AD494" s="17"/>
    </row>
    <row r="495" spans="1:30">
      <c r="A495" s="28">
        <v>395</v>
      </c>
      <c r="B495" s="26" t="e">
        <f>#VALUE!</f>
        <v>#VALUE!</v>
      </c>
      <c r="C495" s="19" t="e">
        <f>#VALUE!</f>
        <v>#VALUE!</v>
      </c>
      <c r="D495" s="19" t="e">
        <f>#VALUE!</f>
        <v>#VALUE!</v>
      </c>
      <c r="E495" s="19" t="e">
        <f>#VALUE!</f>
        <v>#VALUE!</v>
      </c>
      <c r="F495" s="19" t="e">
        <f>#VALUE!</f>
        <v>#VALUE!</v>
      </c>
      <c r="G495" s="19" t="e">
        <f>#VALUE!</f>
        <v>#VALUE!</v>
      </c>
      <c r="H495" s="19" t="e">
        <f>#VALUE!</f>
        <v>#VALUE!</v>
      </c>
      <c r="I495" s="21" t="e">
        <f>#VALUE!</f>
        <v>#VALUE!</v>
      </c>
      <c r="J495" s="26" t="e">
        <f>#VALUE!</f>
        <v>#VALUE!</v>
      </c>
      <c r="K495" s="29" t="e">
        <f>#VALUE!</f>
        <v>#VALUE!</v>
      </c>
      <c r="L495" s="18" t="e">
        <f>#VALUE!</f>
        <v>#VALUE!</v>
      </c>
      <c r="M495" s="18" t="e">
        <f>#VALUE!</f>
        <v>#VALUE!</v>
      </c>
      <c r="N495" s="18" t="e">
        <f>#VALUE!</f>
        <v>#VALUE!</v>
      </c>
      <c r="O495" s="18" t="e">
        <f>#VALUE!</f>
        <v>#VALUE!</v>
      </c>
      <c r="P495" s="18" t="e">
        <f>#VALUE!</f>
        <v>#VALUE!</v>
      </c>
      <c r="Q495" s="18" t="e">
        <f>#VALUE!</f>
        <v>#VALUE!</v>
      </c>
      <c r="R495" s="18" t="e">
        <f>#VALUE!</f>
        <v>#VALUE!</v>
      </c>
      <c r="S495" s="18" t="e">
        <f>#VALUE!</f>
        <v>#VALUE!</v>
      </c>
      <c r="T495" s="19" t="e">
        <f>#VALUE!</f>
        <v>#VALUE!</v>
      </c>
      <c r="U495" s="19" t="e">
        <f>#VALUE!</f>
        <v>#VALUE!</v>
      </c>
      <c r="V495" s="19" t="e">
        <f>#VALUE!</f>
        <v>#VALUE!</v>
      </c>
      <c r="W495" s="18" t="e">
        <f>#VALUE!</f>
        <v>#VALUE!</v>
      </c>
      <c r="X495" s="19" t="e">
        <f>#VALUE!</f>
        <v>#VALUE!</v>
      </c>
      <c r="Y495" s="20" t="e">
        <f>#VALUE!</f>
        <v>#VALUE!</v>
      </c>
      <c r="Z495" s="19" t="e">
        <f>#VALUE!</f>
        <v>#VALUE!</v>
      </c>
      <c r="AA495" s="19" t="e">
        <f>#VALUE!</f>
        <v>#VALUE!</v>
      </c>
      <c r="AB495" s="16" t="e">
        <f>#VALUE!</f>
        <v>#VALUE!</v>
      </c>
      <c r="AC495" s="16" t="e">
        <f>#VALUE!</f>
        <v>#VALUE!</v>
      </c>
      <c r="AD495" s="17"/>
    </row>
    <row r="496" spans="1:30">
      <c r="A496" s="28">
        <v>396</v>
      </c>
      <c r="B496" s="26" t="e">
        <f>#VALUE!</f>
        <v>#VALUE!</v>
      </c>
      <c r="C496" s="19" t="e">
        <f>#VALUE!</f>
        <v>#VALUE!</v>
      </c>
      <c r="D496" s="19" t="e">
        <f>#VALUE!</f>
        <v>#VALUE!</v>
      </c>
      <c r="E496" s="19" t="e">
        <f>#VALUE!</f>
        <v>#VALUE!</v>
      </c>
      <c r="F496" s="19" t="e">
        <f>#VALUE!</f>
        <v>#VALUE!</v>
      </c>
      <c r="G496" s="19" t="e">
        <f>#VALUE!</f>
        <v>#VALUE!</v>
      </c>
      <c r="H496" s="19" t="e">
        <f>#VALUE!</f>
        <v>#VALUE!</v>
      </c>
      <c r="I496" s="21" t="e">
        <f>#VALUE!</f>
        <v>#VALUE!</v>
      </c>
      <c r="J496" s="26" t="e">
        <f>#VALUE!</f>
        <v>#VALUE!</v>
      </c>
      <c r="K496" s="29" t="e">
        <f>#VALUE!</f>
        <v>#VALUE!</v>
      </c>
      <c r="L496" s="18" t="e">
        <f>#VALUE!</f>
        <v>#VALUE!</v>
      </c>
      <c r="M496" s="18" t="e">
        <f>#VALUE!</f>
        <v>#VALUE!</v>
      </c>
      <c r="N496" s="18" t="e">
        <f>#VALUE!</f>
        <v>#VALUE!</v>
      </c>
      <c r="O496" s="18" t="e">
        <f>#VALUE!</f>
        <v>#VALUE!</v>
      </c>
      <c r="P496" s="18" t="e">
        <f>#VALUE!</f>
        <v>#VALUE!</v>
      </c>
      <c r="Q496" s="18" t="e">
        <f>#VALUE!</f>
        <v>#VALUE!</v>
      </c>
      <c r="R496" s="18" t="e">
        <f>#VALUE!</f>
        <v>#VALUE!</v>
      </c>
      <c r="S496" s="18" t="e">
        <f>#VALUE!</f>
        <v>#VALUE!</v>
      </c>
      <c r="T496" s="19" t="e">
        <f>#VALUE!</f>
        <v>#VALUE!</v>
      </c>
      <c r="U496" s="19" t="e">
        <f>#VALUE!</f>
        <v>#VALUE!</v>
      </c>
      <c r="V496" s="19" t="e">
        <f>#VALUE!</f>
        <v>#VALUE!</v>
      </c>
      <c r="W496" s="18" t="e">
        <f>#VALUE!</f>
        <v>#VALUE!</v>
      </c>
      <c r="X496" s="19" t="e">
        <f>#VALUE!</f>
        <v>#VALUE!</v>
      </c>
      <c r="Y496" s="20" t="e">
        <f>#VALUE!</f>
        <v>#VALUE!</v>
      </c>
      <c r="Z496" s="19" t="e">
        <f>#VALUE!</f>
        <v>#VALUE!</v>
      </c>
      <c r="AA496" s="19" t="e">
        <f>#VALUE!</f>
        <v>#VALUE!</v>
      </c>
      <c r="AB496" s="16" t="e">
        <f>#VALUE!</f>
        <v>#VALUE!</v>
      </c>
      <c r="AC496" s="16" t="e">
        <f>#VALUE!</f>
        <v>#VALUE!</v>
      </c>
      <c r="AD496" s="17"/>
    </row>
    <row r="497" spans="1:30">
      <c r="A497" s="28">
        <v>397</v>
      </c>
      <c r="B497" s="26" t="e">
        <f>#VALUE!</f>
        <v>#VALUE!</v>
      </c>
      <c r="C497" s="19" t="e">
        <f>#VALUE!</f>
        <v>#VALUE!</v>
      </c>
      <c r="D497" s="19" t="e">
        <f>#VALUE!</f>
        <v>#VALUE!</v>
      </c>
      <c r="E497" s="19" t="e">
        <f>#VALUE!</f>
        <v>#VALUE!</v>
      </c>
      <c r="F497" s="19" t="e">
        <f>#VALUE!</f>
        <v>#VALUE!</v>
      </c>
      <c r="G497" s="19" t="e">
        <f>#VALUE!</f>
        <v>#VALUE!</v>
      </c>
      <c r="H497" s="19" t="e">
        <f>#VALUE!</f>
        <v>#VALUE!</v>
      </c>
      <c r="I497" s="21" t="e">
        <f>#VALUE!</f>
        <v>#VALUE!</v>
      </c>
      <c r="J497" s="26" t="e">
        <f>#VALUE!</f>
        <v>#VALUE!</v>
      </c>
      <c r="K497" s="29" t="e">
        <f>#VALUE!</f>
        <v>#VALUE!</v>
      </c>
      <c r="L497" s="18" t="e">
        <f>#VALUE!</f>
        <v>#VALUE!</v>
      </c>
      <c r="M497" s="18" t="e">
        <f>#VALUE!</f>
        <v>#VALUE!</v>
      </c>
      <c r="N497" s="18" t="e">
        <f>#VALUE!</f>
        <v>#VALUE!</v>
      </c>
      <c r="O497" s="18" t="e">
        <f>#VALUE!</f>
        <v>#VALUE!</v>
      </c>
      <c r="P497" s="18" t="e">
        <f>#VALUE!</f>
        <v>#VALUE!</v>
      </c>
      <c r="Q497" s="18" t="e">
        <f>#VALUE!</f>
        <v>#VALUE!</v>
      </c>
      <c r="R497" s="18" t="e">
        <f>#VALUE!</f>
        <v>#VALUE!</v>
      </c>
      <c r="S497" s="18" t="e">
        <f>#VALUE!</f>
        <v>#VALUE!</v>
      </c>
      <c r="T497" s="19" t="e">
        <f>#VALUE!</f>
        <v>#VALUE!</v>
      </c>
      <c r="U497" s="19" t="e">
        <f>#VALUE!</f>
        <v>#VALUE!</v>
      </c>
      <c r="V497" s="19" t="e">
        <f>#VALUE!</f>
        <v>#VALUE!</v>
      </c>
      <c r="W497" s="18" t="e">
        <f>#VALUE!</f>
        <v>#VALUE!</v>
      </c>
      <c r="X497" s="19" t="e">
        <f>#VALUE!</f>
        <v>#VALUE!</v>
      </c>
      <c r="Y497" s="20" t="e">
        <f>#VALUE!</f>
        <v>#VALUE!</v>
      </c>
      <c r="Z497" s="19" t="e">
        <f>#VALUE!</f>
        <v>#VALUE!</v>
      </c>
      <c r="AA497" s="19" t="e">
        <f>#VALUE!</f>
        <v>#VALUE!</v>
      </c>
      <c r="AB497" s="16" t="e">
        <f>#VALUE!</f>
        <v>#VALUE!</v>
      </c>
      <c r="AC497" s="16" t="e">
        <f>#VALUE!</f>
        <v>#VALUE!</v>
      </c>
      <c r="AD497" s="17"/>
    </row>
    <row r="498" spans="1:30">
      <c r="A498" s="28">
        <v>398</v>
      </c>
      <c r="B498" s="26" t="e">
        <f>#VALUE!</f>
        <v>#VALUE!</v>
      </c>
      <c r="C498" s="19" t="e">
        <f>#VALUE!</f>
        <v>#VALUE!</v>
      </c>
      <c r="D498" s="19" t="e">
        <f>#VALUE!</f>
        <v>#VALUE!</v>
      </c>
      <c r="E498" s="19" t="e">
        <f>#VALUE!</f>
        <v>#VALUE!</v>
      </c>
      <c r="F498" s="19" t="e">
        <f>#VALUE!</f>
        <v>#VALUE!</v>
      </c>
      <c r="G498" s="19" t="e">
        <f>#VALUE!</f>
        <v>#VALUE!</v>
      </c>
      <c r="H498" s="19" t="e">
        <f>#VALUE!</f>
        <v>#VALUE!</v>
      </c>
      <c r="I498" s="21" t="e">
        <f>#VALUE!</f>
        <v>#VALUE!</v>
      </c>
      <c r="J498" s="26" t="e">
        <f>#VALUE!</f>
        <v>#VALUE!</v>
      </c>
      <c r="K498" s="29" t="e">
        <f>#VALUE!</f>
        <v>#VALUE!</v>
      </c>
      <c r="L498" s="18" t="e">
        <f>#VALUE!</f>
        <v>#VALUE!</v>
      </c>
      <c r="M498" s="18" t="e">
        <f>#VALUE!</f>
        <v>#VALUE!</v>
      </c>
      <c r="N498" s="18" t="e">
        <f>#VALUE!</f>
        <v>#VALUE!</v>
      </c>
      <c r="O498" s="18" t="e">
        <f>#VALUE!</f>
        <v>#VALUE!</v>
      </c>
      <c r="P498" s="18" t="e">
        <f>#VALUE!</f>
        <v>#VALUE!</v>
      </c>
      <c r="Q498" s="18" t="e">
        <f>#VALUE!</f>
        <v>#VALUE!</v>
      </c>
      <c r="R498" s="18" t="e">
        <f>#VALUE!</f>
        <v>#VALUE!</v>
      </c>
      <c r="S498" s="18" t="e">
        <f>#VALUE!</f>
        <v>#VALUE!</v>
      </c>
      <c r="T498" s="19" t="e">
        <f>#VALUE!</f>
        <v>#VALUE!</v>
      </c>
      <c r="U498" s="19" t="e">
        <f>#VALUE!</f>
        <v>#VALUE!</v>
      </c>
      <c r="V498" s="19" t="e">
        <f>#VALUE!</f>
        <v>#VALUE!</v>
      </c>
      <c r="W498" s="18" t="e">
        <f>#VALUE!</f>
        <v>#VALUE!</v>
      </c>
      <c r="X498" s="19" t="e">
        <f>#VALUE!</f>
        <v>#VALUE!</v>
      </c>
      <c r="Y498" s="20" t="e">
        <f>#VALUE!</f>
        <v>#VALUE!</v>
      </c>
      <c r="Z498" s="19" t="e">
        <f>#VALUE!</f>
        <v>#VALUE!</v>
      </c>
      <c r="AA498" s="19" t="e">
        <f>#VALUE!</f>
        <v>#VALUE!</v>
      </c>
      <c r="AB498" s="16" t="e">
        <f>#VALUE!</f>
        <v>#VALUE!</v>
      </c>
      <c r="AC498" s="16" t="e">
        <f>#VALUE!</f>
        <v>#VALUE!</v>
      </c>
      <c r="AD498" s="17"/>
    </row>
    <row r="499" spans="1:30">
      <c r="A499" s="28">
        <v>399</v>
      </c>
      <c r="B499" s="26" t="e">
        <f>#VALUE!</f>
        <v>#VALUE!</v>
      </c>
      <c r="C499" s="19" t="e">
        <f>#VALUE!</f>
        <v>#VALUE!</v>
      </c>
      <c r="D499" s="19" t="e">
        <f>#VALUE!</f>
        <v>#VALUE!</v>
      </c>
      <c r="E499" s="19" t="e">
        <f>#VALUE!</f>
        <v>#VALUE!</v>
      </c>
      <c r="F499" s="19" t="e">
        <f>#VALUE!</f>
        <v>#VALUE!</v>
      </c>
      <c r="G499" s="19" t="e">
        <f>#VALUE!</f>
        <v>#VALUE!</v>
      </c>
      <c r="H499" s="19" t="e">
        <f>#VALUE!</f>
        <v>#VALUE!</v>
      </c>
      <c r="I499" s="21" t="e">
        <f>#VALUE!</f>
        <v>#VALUE!</v>
      </c>
      <c r="J499" s="26" t="e">
        <f>#VALUE!</f>
        <v>#VALUE!</v>
      </c>
      <c r="K499" s="29" t="e">
        <f>#VALUE!</f>
        <v>#VALUE!</v>
      </c>
      <c r="L499" s="18" t="e">
        <f>#VALUE!</f>
        <v>#VALUE!</v>
      </c>
      <c r="M499" s="18" t="e">
        <f>#VALUE!</f>
        <v>#VALUE!</v>
      </c>
      <c r="N499" s="18" t="e">
        <f>#VALUE!</f>
        <v>#VALUE!</v>
      </c>
      <c r="O499" s="18" t="e">
        <f>#VALUE!</f>
        <v>#VALUE!</v>
      </c>
      <c r="P499" s="18" t="e">
        <f>#VALUE!</f>
        <v>#VALUE!</v>
      </c>
      <c r="Q499" s="18" t="e">
        <f>#VALUE!</f>
        <v>#VALUE!</v>
      </c>
      <c r="R499" s="18" t="e">
        <f>#VALUE!</f>
        <v>#VALUE!</v>
      </c>
      <c r="S499" s="18" t="e">
        <f>#VALUE!</f>
        <v>#VALUE!</v>
      </c>
      <c r="T499" s="19" t="e">
        <f>#VALUE!</f>
        <v>#VALUE!</v>
      </c>
      <c r="U499" s="19" t="e">
        <f>#VALUE!</f>
        <v>#VALUE!</v>
      </c>
      <c r="V499" s="19" t="e">
        <f>#VALUE!</f>
        <v>#VALUE!</v>
      </c>
      <c r="W499" s="18" t="e">
        <f>#VALUE!</f>
        <v>#VALUE!</v>
      </c>
      <c r="X499" s="19" t="e">
        <f>#VALUE!</f>
        <v>#VALUE!</v>
      </c>
      <c r="Y499" s="20" t="e">
        <f>#VALUE!</f>
        <v>#VALUE!</v>
      </c>
      <c r="Z499" s="19" t="e">
        <f>#VALUE!</f>
        <v>#VALUE!</v>
      </c>
      <c r="AA499" s="19" t="e">
        <f>#VALUE!</f>
        <v>#VALUE!</v>
      </c>
      <c r="AB499" s="16" t="e">
        <f>#VALUE!</f>
        <v>#VALUE!</v>
      </c>
      <c r="AC499" s="16" t="e">
        <f>#VALUE!</f>
        <v>#VALUE!</v>
      </c>
      <c r="AD499" s="17"/>
    </row>
    <row r="500" spans="1:30">
      <c r="A500" s="28">
        <v>400</v>
      </c>
      <c r="B500" s="26" t="e">
        <f>#VALUE!</f>
        <v>#VALUE!</v>
      </c>
      <c r="C500" s="19" t="e">
        <f>#VALUE!</f>
        <v>#VALUE!</v>
      </c>
      <c r="D500" s="19" t="e">
        <f>#VALUE!</f>
        <v>#VALUE!</v>
      </c>
      <c r="E500" s="19" t="e">
        <f>#VALUE!</f>
        <v>#VALUE!</v>
      </c>
      <c r="F500" s="19" t="e">
        <f>#VALUE!</f>
        <v>#VALUE!</v>
      </c>
      <c r="G500" s="19" t="e">
        <f>#VALUE!</f>
        <v>#VALUE!</v>
      </c>
      <c r="H500" s="19" t="e">
        <f>#VALUE!</f>
        <v>#VALUE!</v>
      </c>
      <c r="I500" s="21" t="e">
        <f>#VALUE!</f>
        <v>#VALUE!</v>
      </c>
      <c r="J500" s="26" t="e">
        <f>#VALUE!</f>
        <v>#VALUE!</v>
      </c>
      <c r="K500" s="29" t="e">
        <f>#VALUE!</f>
        <v>#VALUE!</v>
      </c>
      <c r="L500" s="18" t="e">
        <f>#VALUE!</f>
        <v>#VALUE!</v>
      </c>
      <c r="M500" s="18" t="e">
        <f>#VALUE!</f>
        <v>#VALUE!</v>
      </c>
      <c r="N500" s="18" t="e">
        <f>#VALUE!</f>
        <v>#VALUE!</v>
      </c>
      <c r="O500" s="18" t="e">
        <f>#VALUE!</f>
        <v>#VALUE!</v>
      </c>
      <c r="P500" s="18" t="e">
        <f>#VALUE!</f>
        <v>#VALUE!</v>
      </c>
      <c r="Q500" s="18" t="e">
        <f>#VALUE!</f>
        <v>#VALUE!</v>
      </c>
      <c r="R500" s="18" t="e">
        <f>#VALUE!</f>
        <v>#VALUE!</v>
      </c>
      <c r="S500" s="18" t="e">
        <f>#VALUE!</f>
        <v>#VALUE!</v>
      </c>
      <c r="T500" s="19" t="e">
        <f>#VALUE!</f>
        <v>#VALUE!</v>
      </c>
      <c r="U500" s="19" t="e">
        <f>#VALUE!</f>
        <v>#VALUE!</v>
      </c>
      <c r="V500" s="19" t="e">
        <f>#VALUE!</f>
        <v>#VALUE!</v>
      </c>
      <c r="W500" s="18" t="e">
        <f>#VALUE!</f>
        <v>#VALUE!</v>
      </c>
      <c r="X500" s="19" t="e">
        <f>#VALUE!</f>
        <v>#VALUE!</v>
      </c>
      <c r="Y500" s="20" t="e">
        <f>#VALUE!</f>
        <v>#VALUE!</v>
      </c>
      <c r="Z500" s="19" t="e">
        <f>#VALUE!</f>
        <v>#VALUE!</v>
      </c>
      <c r="AA500" s="19" t="e">
        <f>#VALUE!</f>
        <v>#VALUE!</v>
      </c>
      <c r="AB500" s="16" t="e">
        <f>#VALUE!</f>
        <v>#VALUE!</v>
      </c>
      <c r="AC500" s="16" t="e">
        <f>#VALUE!</f>
        <v>#VALUE!</v>
      </c>
      <c r="AD500" s="17"/>
    </row>
    <row r="501" spans="1:30">
      <c r="A501" s="28">
        <v>401</v>
      </c>
      <c r="B501" s="26" t="e">
        <f>#VALUE!</f>
        <v>#VALUE!</v>
      </c>
      <c r="C501" s="19" t="e">
        <f>#VALUE!</f>
        <v>#VALUE!</v>
      </c>
      <c r="D501" s="19" t="e">
        <f>#VALUE!</f>
        <v>#VALUE!</v>
      </c>
      <c r="E501" s="19" t="e">
        <f>#VALUE!</f>
        <v>#VALUE!</v>
      </c>
      <c r="F501" s="19" t="e">
        <f>#VALUE!</f>
        <v>#VALUE!</v>
      </c>
      <c r="G501" s="19" t="e">
        <f>#VALUE!</f>
        <v>#VALUE!</v>
      </c>
      <c r="H501" s="19" t="e">
        <f>#VALUE!</f>
        <v>#VALUE!</v>
      </c>
      <c r="I501" s="21" t="e">
        <f>#VALUE!</f>
        <v>#VALUE!</v>
      </c>
      <c r="J501" s="26" t="e">
        <f>#VALUE!</f>
        <v>#VALUE!</v>
      </c>
      <c r="K501" s="29" t="e">
        <f>#VALUE!</f>
        <v>#VALUE!</v>
      </c>
      <c r="L501" s="18" t="e">
        <f>#VALUE!</f>
        <v>#VALUE!</v>
      </c>
      <c r="M501" s="18" t="e">
        <f>#VALUE!</f>
        <v>#VALUE!</v>
      </c>
      <c r="N501" s="18" t="e">
        <f>#VALUE!</f>
        <v>#VALUE!</v>
      </c>
      <c r="O501" s="18" t="e">
        <f>#VALUE!</f>
        <v>#VALUE!</v>
      </c>
      <c r="P501" s="18" t="e">
        <f>#VALUE!</f>
        <v>#VALUE!</v>
      </c>
      <c r="Q501" s="18" t="e">
        <f>#VALUE!</f>
        <v>#VALUE!</v>
      </c>
      <c r="R501" s="18" t="e">
        <f>#VALUE!</f>
        <v>#VALUE!</v>
      </c>
      <c r="S501" s="18" t="e">
        <f>#VALUE!</f>
        <v>#VALUE!</v>
      </c>
      <c r="T501" s="19" t="e">
        <f>#VALUE!</f>
        <v>#VALUE!</v>
      </c>
      <c r="U501" s="19" t="e">
        <f>#VALUE!</f>
        <v>#VALUE!</v>
      </c>
      <c r="V501" s="19" t="e">
        <f>#VALUE!</f>
        <v>#VALUE!</v>
      </c>
      <c r="W501" s="18" t="e">
        <f>#VALUE!</f>
        <v>#VALUE!</v>
      </c>
      <c r="X501" s="19" t="e">
        <f>#VALUE!</f>
        <v>#VALUE!</v>
      </c>
      <c r="Y501" s="20" t="e">
        <f>#VALUE!</f>
        <v>#VALUE!</v>
      </c>
      <c r="Z501" s="19" t="e">
        <f>#VALUE!</f>
        <v>#VALUE!</v>
      </c>
      <c r="AA501" s="19" t="e">
        <f>#VALUE!</f>
        <v>#VALUE!</v>
      </c>
      <c r="AB501" s="16" t="e">
        <f>#VALUE!</f>
        <v>#VALUE!</v>
      </c>
      <c r="AC501" s="16" t="e">
        <f>#VALUE!</f>
        <v>#VALUE!</v>
      </c>
      <c r="AD501" s="17"/>
    </row>
    <row r="502" spans="1:30">
      <c r="A502" s="28">
        <v>402</v>
      </c>
      <c r="B502" s="26" t="e">
        <f>#VALUE!</f>
        <v>#VALUE!</v>
      </c>
      <c r="C502" s="19" t="e">
        <f>#VALUE!</f>
        <v>#VALUE!</v>
      </c>
      <c r="D502" s="19" t="e">
        <f>#VALUE!</f>
        <v>#VALUE!</v>
      </c>
      <c r="E502" s="19" t="e">
        <f>#VALUE!</f>
        <v>#VALUE!</v>
      </c>
      <c r="F502" s="19" t="e">
        <f>#VALUE!</f>
        <v>#VALUE!</v>
      </c>
      <c r="G502" s="19" t="e">
        <f>#VALUE!</f>
        <v>#VALUE!</v>
      </c>
      <c r="H502" s="19" t="e">
        <f>#VALUE!</f>
        <v>#VALUE!</v>
      </c>
      <c r="I502" s="21" t="e">
        <f>#VALUE!</f>
        <v>#VALUE!</v>
      </c>
      <c r="J502" s="26" t="e">
        <f>#VALUE!</f>
        <v>#VALUE!</v>
      </c>
      <c r="K502" s="29" t="e">
        <f>#VALUE!</f>
        <v>#VALUE!</v>
      </c>
      <c r="L502" s="18" t="e">
        <f>#VALUE!</f>
        <v>#VALUE!</v>
      </c>
      <c r="M502" s="18" t="e">
        <f>#VALUE!</f>
        <v>#VALUE!</v>
      </c>
      <c r="N502" s="18" t="e">
        <f>#VALUE!</f>
        <v>#VALUE!</v>
      </c>
      <c r="O502" s="18" t="e">
        <f>#VALUE!</f>
        <v>#VALUE!</v>
      </c>
      <c r="P502" s="18" t="e">
        <f>#VALUE!</f>
        <v>#VALUE!</v>
      </c>
      <c r="Q502" s="18" t="e">
        <f>#VALUE!</f>
        <v>#VALUE!</v>
      </c>
      <c r="R502" s="18" t="e">
        <f>#VALUE!</f>
        <v>#VALUE!</v>
      </c>
      <c r="S502" s="18" t="e">
        <f>#VALUE!</f>
        <v>#VALUE!</v>
      </c>
      <c r="T502" s="19" t="e">
        <f>#VALUE!</f>
        <v>#VALUE!</v>
      </c>
      <c r="U502" s="19" t="e">
        <f>#VALUE!</f>
        <v>#VALUE!</v>
      </c>
      <c r="V502" s="19" t="e">
        <f>#VALUE!</f>
        <v>#VALUE!</v>
      </c>
      <c r="W502" s="18" t="e">
        <f>#VALUE!</f>
        <v>#VALUE!</v>
      </c>
      <c r="X502" s="19" t="e">
        <f>#VALUE!</f>
        <v>#VALUE!</v>
      </c>
      <c r="Y502" s="20" t="e">
        <f>#VALUE!</f>
        <v>#VALUE!</v>
      </c>
      <c r="Z502" s="19" t="e">
        <f>#VALUE!</f>
        <v>#VALUE!</v>
      </c>
      <c r="AA502" s="19" t="e">
        <f>#VALUE!</f>
        <v>#VALUE!</v>
      </c>
      <c r="AB502" s="16" t="e">
        <f>#VALUE!</f>
        <v>#VALUE!</v>
      </c>
      <c r="AC502" s="16" t="e">
        <f>#VALUE!</f>
        <v>#VALUE!</v>
      </c>
      <c r="AD502" s="17"/>
    </row>
    <row r="503" spans="1:30">
      <c r="A503" s="28">
        <v>403</v>
      </c>
      <c r="B503" s="26" t="e">
        <f>#VALUE!</f>
        <v>#VALUE!</v>
      </c>
      <c r="C503" s="19" t="e">
        <f>#VALUE!</f>
        <v>#VALUE!</v>
      </c>
      <c r="D503" s="19" t="e">
        <f>#VALUE!</f>
        <v>#VALUE!</v>
      </c>
      <c r="E503" s="19" t="e">
        <f>#VALUE!</f>
        <v>#VALUE!</v>
      </c>
      <c r="F503" s="19" t="e">
        <f>#VALUE!</f>
        <v>#VALUE!</v>
      </c>
      <c r="G503" s="19" t="e">
        <f>#VALUE!</f>
        <v>#VALUE!</v>
      </c>
      <c r="H503" s="19" t="e">
        <f>#VALUE!</f>
        <v>#VALUE!</v>
      </c>
      <c r="I503" s="21" t="e">
        <f>#VALUE!</f>
        <v>#VALUE!</v>
      </c>
      <c r="J503" s="26" t="e">
        <f>#VALUE!</f>
        <v>#VALUE!</v>
      </c>
      <c r="K503" s="29" t="e">
        <f>#VALUE!</f>
        <v>#VALUE!</v>
      </c>
      <c r="L503" s="18" t="e">
        <f>#VALUE!</f>
        <v>#VALUE!</v>
      </c>
      <c r="M503" s="18" t="e">
        <f>#VALUE!</f>
        <v>#VALUE!</v>
      </c>
      <c r="N503" s="18" t="e">
        <f>#VALUE!</f>
        <v>#VALUE!</v>
      </c>
      <c r="O503" s="18" t="e">
        <f>#VALUE!</f>
        <v>#VALUE!</v>
      </c>
      <c r="P503" s="18" t="e">
        <f>#VALUE!</f>
        <v>#VALUE!</v>
      </c>
      <c r="Q503" s="18" t="e">
        <f>#VALUE!</f>
        <v>#VALUE!</v>
      </c>
      <c r="R503" s="18" t="e">
        <f>#VALUE!</f>
        <v>#VALUE!</v>
      </c>
      <c r="S503" s="18" t="e">
        <f>#VALUE!</f>
        <v>#VALUE!</v>
      </c>
      <c r="T503" s="19" t="e">
        <f>#VALUE!</f>
        <v>#VALUE!</v>
      </c>
      <c r="U503" s="19" t="e">
        <f>#VALUE!</f>
        <v>#VALUE!</v>
      </c>
      <c r="V503" s="19" t="e">
        <f>#VALUE!</f>
        <v>#VALUE!</v>
      </c>
      <c r="W503" s="18" t="e">
        <f>#VALUE!</f>
        <v>#VALUE!</v>
      </c>
      <c r="X503" s="19" t="e">
        <f>#VALUE!</f>
        <v>#VALUE!</v>
      </c>
      <c r="Y503" s="20" t="e">
        <f>#VALUE!</f>
        <v>#VALUE!</v>
      </c>
      <c r="Z503" s="19" t="e">
        <f>#VALUE!</f>
        <v>#VALUE!</v>
      </c>
      <c r="AA503" s="19" t="e">
        <f>#VALUE!</f>
        <v>#VALUE!</v>
      </c>
      <c r="AB503" s="16" t="e">
        <f>#VALUE!</f>
        <v>#VALUE!</v>
      </c>
      <c r="AC503" s="16" t="e">
        <f>#VALUE!</f>
        <v>#VALUE!</v>
      </c>
      <c r="AD503" s="17"/>
    </row>
    <row r="504" spans="1:30">
      <c r="A504" s="28">
        <v>404</v>
      </c>
      <c r="B504" s="26" t="e">
        <f>#VALUE!</f>
        <v>#VALUE!</v>
      </c>
      <c r="C504" s="19" t="e">
        <f>#VALUE!</f>
        <v>#VALUE!</v>
      </c>
      <c r="D504" s="19" t="e">
        <f>#VALUE!</f>
        <v>#VALUE!</v>
      </c>
      <c r="E504" s="19" t="e">
        <f>#VALUE!</f>
        <v>#VALUE!</v>
      </c>
      <c r="F504" s="19" t="e">
        <f>#VALUE!</f>
        <v>#VALUE!</v>
      </c>
      <c r="G504" s="19" t="e">
        <f>#VALUE!</f>
        <v>#VALUE!</v>
      </c>
      <c r="H504" s="19" t="e">
        <f>#VALUE!</f>
        <v>#VALUE!</v>
      </c>
      <c r="I504" s="21" t="e">
        <f>#VALUE!</f>
        <v>#VALUE!</v>
      </c>
      <c r="J504" s="26" t="e">
        <f>#VALUE!</f>
        <v>#VALUE!</v>
      </c>
      <c r="K504" s="29" t="e">
        <f>#VALUE!</f>
        <v>#VALUE!</v>
      </c>
      <c r="L504" s="18" t="e">
        <f>#VALUE!</f>
        <v>#VALUE!</v>
      </c>
      <c r="M504" s="18" t="e">
        <f>#VALUE!</f>
        <v>#VALUE!</v>
      </c>
      <c r="N504" s="18" t="e">
        <f>#VALUE!</f>
        <v>#VALUE!</v>
      </c>
      <c r="O504" s="18" t="e">
        <f>#VALUE!</f>
        <v>#VALUE!</v>
      </c>
      <c r="P504" s="18" t="e">
        <f>#VALUE!</f>
        <v>#VALUE!</v>
      </c>
      <c r="Q504" s="18" t="e">
        <f>#VALUE!</f>
        <v>#VALUE!</v>
      </c>
      <c r="R504" s="18" t="e">
        <f>#VALUE!</f>
        <v>#VALUE!</v>
      </c>
      <c r="S504" s="18" t="e">
        <f>#VALUE!</f>
        <v>#VALUE!</v>
      </c>
      <c r="T504" s="19" t="e">
        <f>#VALUE!</f>
        <v>#VALUE!</v>
      </c>
      <c r="U504" s="19" t="e">
        <f>#VALUE!</f>
        <v>#VALUE!</v>
      </c>
      <c r="V504" s="19" t="e">
        <f>#VALUE!</f>
        <v>#VALUE!</v>
      </c>
      <c r="W504" s="18" t="e">
        <f>#VALUE!</f>
        <v>#VALUE!</v>
      </c>
      <c r="X504" s="19" t="e">
        <f>#VALUE!</f>
        <v>#VALUE!</v>
      </c>
      <c r="Y504" s="20" t="e">
        <f>#VALUE!</f>
        <v>#VALUE!</v>
      </c>
      <c r="Z504" s="19" t="e">
        <f>#VALUE!</f>
        <v>#VALUE!</v>
      </c>
      <c r="AA504" s="19" t="e">
        <f>#VALUE!</f>
        <v>#VALUE!</v>
      </c>
      <c r="AB504" s="16" t="e">
        <f>#VALUE!</f>
        <v>#VALUE!</v>
      </c>
      <c r="AC504" s="16" t="e">
        <f>#VALUE!</f>
        <v>#VALUE!</v>
      </c>
      <c r="AD504" s="17"/>
    </row>
    <row r="505" spans="1:30">
      <c r="A505" s="28">
        <v>405</v>
      </c>
      <c r="B505" s="26" t="e">
        <f>#VALUE!</f>
        <v>#VALUE!</v>
      </c>
      <c r="C505" s="19" t="e">
        <f>#VALUE!</f>
        <v>#VALUE!</v>
      </c>
      <c r="D505" s="19" t="e">
        <f>#VALUE!</f>
        <v>#VALUE!</v>
      </c>
      <c r="E505" s="19" t="e">
        <f>#VALUE!</f>
        <v>#VALUE!</v>
      </c>
      <c r="F505" s="19" t="e">
        <f>#VALUE!</f>
        <v>#VALUE!</v>
      </c>
      <c r="G505" s="19" t="e">
        <f>#VALUE!</f>
        <v>#VALUE!</v>
      </c>
      <c r="H505" s="19" t="e">
        <f>#VALUE!</f>
        <v>#VALUE!</v>
      </c>
      <c r="I505" s="21" t="e">
        <f>#VALUE!</f>
        <v>#VALUE!</v>
      </c>
      <c r="J505" s="26" t="e">
        <f>#VALUE!</f>
        <v>#VALUE!</v>
      </c>
      <c r="K505" s="29" t="e">
        <f>#VALUE!</f>
        <v>#VALUE!</v>
      </c>
      <c r="L505" s="18" t="e">
        <f>#VALUE!</f>
        <v>#VALUE!</v>
      </c>
      <c r="M505" s="18" t="e">
        <f>#VALUE!</f>
        <v>#VALUE!</v>
      </c>
      <c r="N505" s="18" t="e">
        <f>#VALUE!</f>
        <v>#VALUE!</v>
      </c>
      <c r="O505" s="18" t="e">
        <f>#VALUE!</f>
        <v>#VALUE!</v>
      </c>
      <c r="P505" s="18" t="e">
        <f>#VALUE!</f>
        <v>#VALUE!</v>
      </c>
      <c r="Q505" s="18" t="e">
        <f>#VALUE!</f>
        <v>#VALUE!</v>
      </c>
      <c r="R505" s="18" t="e">
        <f>#VALUE!</f>
        <v>#VALUE!</v>
      </c>
      <c r="S505" s="18" t="e">
        <f>#VALUE!</f>
        <v>#VALUE!</v>
      </c>
      <c r="T505" s="19" t="e">
        <f>#VALUE!</f>
        <v>#VALUE!</v>
      </c>
      <c r="U505" s="19" t="e">
        <f>#VALUE!</f>
        <v>#VALUE!</v>
      </c>
      <c r="V505" s="19" t="e">
        <f>#VALUE!</f>
        <v>#VALUE!</v>
      </c>
      <c r="W505" s="18" t="e">
        <f>#VALUE!</f>
        <v>#VALUE!</v>
      </c>
      <c r="X505" s="19" t="e">
        <f>#VALUE!</f>
        <v>#VALUE!</v>
      </c>
      <c r="Y505" s="20" t="e">
        <f>#VALUE!</f>
        <v>#VALUE!</v>
      </c>
      <c r="Z505" s="19" t="e">
        <f>#VALUE!</f>
        <v>#VALUE!</v>
      </c>
      <c r="AA505" s="19" t="e">
        <f>#VALUE!</f>
        <v>#VALUE!</v>
      </c>
      <c r="AB505" s="16" t="e">
        <f>#VALUE!</f>
        <v>#VALUE!</v>
      </c>
      <c r="AC505" s="16" t="e">
        <f>#VALUE!</f>
        <v>#VALUE!</v>
      </c>
      <c r="AD505" s="17"/>
    </row>
    <row r="506" spans="1:30">
      <c r="A506" s="28">
        <v>406</v>
      </c>
      <c r="B506" s="26" t="e">
        <f>#VALUE!</f>
        <v>#VALUE!</v>
      </c>
      <c r="C506" s="19" t="e">
        <f>#VALUE!</f>
        <v>#VALUE!</v>
      </c>
      <c r="D506" s="19" t="e">
        <f>#VALUE!</f>
        <v>#VALUE!</v>
      </c>
      <c r="E506" s="19" t="e">
        <f>#VALUE!</f>
        <v>#VALUE!</v>
      </c>
      <c r="F506" s="19" t="e">
        <f>#VALUE!</f>
        <v>#VALUE!</v>
      </c>
      <c r="G506" s="19" t="e">
        <f>#VALUE!</f>
        <v>#VALUE!</v>
      </c>
      <c r="H506" s="19" t="e">
        <f>#VALUE!</f>
        <v>#VALUE!</v>
      </c>
      <c r="I506" s="21" t="e">
        <f>#VALUE!</f>
        <v>#VALUE!</v>
      </c>
      <c r="J506" s="26" t="e">
        <f>#VALUE!</f>
        <v>#VALUE!</v>
      </c>
      <c r="K506" s="29" t="e">
        <f>#VALUE!</f>
        <v>#VALUE!</v>
      </c>
      <c r="L506" s="18" t="e">
        <f>#VALUE!</f>
        <v>#VALUE!</v>
      </c>
      <c r="M506" s="18" t="e">
        <f>#VALUE!</f>
        <v>#VALUE!</v>
      </c>
      <c r="N506" s="18" t="e">
        <f>#VALUE!</f>
        <v>#VALUE!</v>
      </c>
      <c r="O506" s="18" t="e">
        <f>#VALUE!</f>
        <v>#VALUE!</v>
      </c>
      <c r="P506" s="18" t="e">
        <f>#VALUE!</f>
        <v>#VALUE!</v>
      </c>
      <c r="Q506" s="18" t="e">
        <f>#VALUE!</f>
        <v>#VALUE!</v>
      </c>
      <c r="R506" s="18" t="e">
        <f>#VALUE!</f>
        <v>#VALUE!</v>
      </c>
      <c r="S506" s="18" t="e">
        <f>#VALUE!</f>
        <v>#VALUE!</v>
      </c>
      <c r="T506" s="19" t="e">
        <f>#VALUE!</f>
        <v>#VALUE!</v>
      </c>
      <c r="U506" s="19" t="e">
        <f>#VALUE!</f>
        <v>#VALUE!</v>
      </c>
      <c r="V506" s="19" t="e">
        <f>#VALUE!</f>
        <v>#VALUE!</v>
      </c>
      <c r="W506" s="18" t="e">
        <f>#VALUE!</f>
        <v>#VALUE!</v>
      </c>
      <c r="X506" s="19" t="e">
        <f>#VALUE!</f>
        <v>#VALUE!</v>
      </c>
      <c r="Y506" s="20" t="e">
        <f>#VALUE!</f>
        <v>#VALUE!</v>
      </c>
      <c r="Z506" s="19" t="e">
        <f>#VALUE!</f>
        <v>#VALUE!</v>
      </c>
      <c r="AA506" s="19" t="e">
        <f>#VALUE!</f>
        <v>#VALUE!</v>
      </c>
      <c r="AB506" s="16" t="e">
        <f>#VALUE!</f>
        <v>#VALUE!</v>
      </c>
      <c r="AC506" s="16" t="e">
        <f>#VALUE!</f>
        <v>#VALUE!</v>
      </c>
      <c r="AD506" s="17"/>
    </row>
    <row r="507" spans="1:30">
      <c r="A507" s="28">
        <v>407</v>
      </c>
      <c r="B507" s="26" t="e">
        <f>#VALUE!</f>
        <v>#VALUE!</v>
      </c>
      <c r="C507" s="19" t="e">
        <f>#VALUE!</f>
        <v>#VALUE!</v>
      </c>
      <c r="D507" s="19" t="e">
        <f>#VALUE!</f>
        <v>#VALUE!</v>
      </c>
      <c r="E507" s="19" t="e">
        <f>#VALUE!</f>
        <v>#VALUE!</v>
      </c>
      <c r="F507" s="19" t="e">
        <f>#VALUE!</f>
        <v>#VALUE!</v>
      </c>
      <c r="G507" s="19" t="e">
        <f>#VALUE!</f>
        <v>#VALUE!</v>
      </c>
      <c r="H507" s="19" t="e">
        <f>#VALUE!</f>
        <v>#VALUE!</v>
      </c>
      <c r="I507" s="21" t="e">
        <f>#VALUE!</f>
        <v>#VALUE!</v>
      </c>
      <c r="J507" s="26" t="e">
        <f>#VALUE!</f>
        <v>#VALUE!</v>
      </c>
      <c r="K507" s="29" t="e">
        <f>#VALUE!</f>
        <v>#VALUE!</v>
      </c>
      <c r="L507" s="18" t="e">
        <f>#VALUE!</f>
        <v>#VALUE!</v>
      </c>
      <c r="M507" s="18" t="e">
        <f>#VALUE!</f>
        <v>#VALUE!</v>
      </c>
      <c r="N507" s="18" t="e">
        <f>#VALUE!</f>
        <v>#VALUE!</v>
      </c>
      <c r="O507" s="18" t="e">
        <f>#VALUE!</f>
        <v>#VALUE!</v>
      </c>
      <c r="P507" s="18" t="e">
        <f>#VALUE!</f>
        <v>#VALUE!</v>
      </c>
      <c r="Q507" s="18" t="e">
        <f>#VALUE!</f>
        <v>#VALUE!</v>
      </c>
      <c r="R507" s="18" t="e">
        <f>#VALUE!</f>
        <v>#VALUE!</v>
      </c>
      <c r="S507" s="18" t="e">
        <f>#VALUE!</f>
        <v>#VALUE!</v>
      </c>
      <c r="T507" s="19" t="e">
        <f>#VALUE!</f>
        <v>#VALUE!</v>
      </c>
      <c r="U507" s="19" t="e">
        <f>#VALUE!</f>
        <v>#VALUE!</v>
      </c>
      <c r="V507" s="19" t="e">
        <f>#VALUE!</f>
        <v>#VALUE!</v>
      </c>
      <c r="W507" s="18" t="e">
        <f>#VALUE!</f>
        <v>#VALUE!</v>
      </c>
      <c r="X507" s="19" t="e">
        <f>#VALUE!</f>
        <v>#VALUE!</v>
      </c>
      <c r="Y507" s="20" t="e">
        <f>#VALUE!</f>
        <v>#VALUE!</v>
      </c>
      <c r="Z507" s="19" t="e">
        <f>#VALUE!</f>
        <v>#VALUE!</v>
      </c>
      <c r="AA507" s="19" t="e">
        <f>#VALUE!</f>
        <v>#VALUE!</v>
      </c>
      <c r="AB507" s="16" t="e">
        <f>#VALUE!</f>
        <v>#VALUE!</v>
      </c>
      <c r="AC507" s="16" t="e">
        <f>#VALUE!</f>
        <v>#VALUE!</v>
      </c>
      <c r="AD507" s="17"/>
    </row>
    <row r="508" spans="1:30">
      <c r="A508" s="28">
        <v>408</v>
      </c>
      <c r="B508" s="26" t="e">
        <f>#VALUE!</f>
        <v>#VALUE!</v>
      </c>
      <c r="C508" s="19" t="e">
        <f>#VALUE!</f>
        <v>#VALUE!</v>
      </c>
      <c r="D508" s="19" t="e">
        <f>#VALUE!</f>
        <v>#VALUE!</v>
      </c>
      <c r="E508" s="19" t="e">
        <f>#VALUE!</f>
        <v>#VALUE!</v>
      </c>
      <c r="F508" s="19" t="e">
        <f>#VALUE!</f>
        <v>#VALUE!</v>
      </c>
      <c r="G508" s="19" t="e">
        <f>#VALUE!</f>
        <v>#VALUE!</v>
      </c>
      <c r="H508" s="19" t="e">
        <f>#VALUE!</f>
        <v>#VALUE!</v>
      </c>
      <c r="I508" s="21" t="e">
        <f>#VALUE!</f>
        <v>#VALUE!</v>
      </c>
      <c r="J508" s="26" t="e">
        <f>#VALUE!</f>
        <v>#VALUE!</v>
      </c>
      <c r="K508" s="29" t="e">
        <f>#VALUE!</f>
        <v>#VALUE!</v>
      </c>
      <c r="L508" s="18" t="e">
        <f>#VALUE!</f>
        <v>#VALUE!</v>
      </c>
      <c r="M508" s="18" t="e">
        <f>#VALUE!</f>
        <v>#VALUE!</v>
      </c>
      <c r="N508" s="18" t="e">
        <f>#VALUE!</f>
        <v>#VALUE!</v>
      </c>
      <c r="O508" s="18" t="e">
        <f>#VALUE!</f>
        <v>#VALUE!</v>
      </c>
      <c r="P508" s="18" t="e">
        <f>#VALUE!</f>
        <v>#VALUE!</v>
      </c>
      <c r="Q508" s="18" t="e">
        <f>#VALUE!</f>
        <v>#VALUE!</v>
      </c>
      <c r="R508" s="18" t="e">
        <f>#VALUE!</f>
        <v>#VALUE!</v>
      </c>
      <c r="S508" s="18" t="e">
        <f>#VALUE!</f>
        <v>#VALUE!</v>
      </c>
      <c r="T508" s="19" t="e">
        <f>#VALUE!</f>
        <v>#VALUE!</v>
      </c>
      <c r="U508" s="19" t="e">
        <f>#VALUE!</f>
        <v>#VALUE!</v>
      </c>
      <c r="V508" s="19" t="e">
        <f>#VALUE!</f>
        <v>#VALUE!</v>
      </c>
      <c r="W508" s="18" t="e">
        <f>#VALUE!</f>
        <v>#VALUE!</v>
      </c>
      <c r="X508" s="19" t="e">
        <f>#VALUE!</f>
        <v>#VALUE!</v>
      </c>
      <c r="Y508" s="20" t="e">
        <f>#VALUE!</f>
        <v>#VALUE!</v>
      </c>
      <c r="Z508" s="19" t="e">
        <f>#VALUE!</f>
        <v>#VALUE!</v>
      </c>
      <c r="AA508" s="19" t="e">
        <f>#VALUE!</f>
        <v>#VALUE!</v>
      </c>
      <c r="AB508" s="16" t="e">
        <f>#VALUE!</f>
        <v>#VALUE!</v>
      </c>
      <c r="AC508" s="16" t="e">
        <f>#VALUE!</f>
        <v>#VALUE!</v>
      </c>
      <c r="AD508" s="17"/>
    </row>
    <row r="509" spans="1:30">
      <c r="A509" s="28">
        <v>409</v>
      </c>
      <c r="B509" s="26" t="e">
        <f>#VALUE!</f>
        <v>#VALUE!</v>
      </c>
      <c r="C509" s="19" t="e">
        <f>#VALUE!</f>
        <v>#VALUE!</v>
      </c>
      <c r="D509" s="19" t="e">
        <f>#VALUE!</f>
        <v>#VALUE!</v>
      </c>
      <c r="E509" s="19" t="e">
        <f>#VALUE!</f>
        <v>#VALUE!</v>
      </c>
      <c r="F509" s="19" t="e">
        <f>#VALUE!</f>
        <v>#VALUE!</v>
      </c>
      <c r="G509" s="19" t="e">
        <f>#VALUE!</f>
        <v>#VALUE!</v>
      </c>
      <c r="H509" s="19" t="e">
        <f>#VALUE!</f>
        <v>#VALUE!</v>
      </c>
      <c r="I509" s="21" t="e">
        <f>#VALUE!</f>
        <v>#VALUE!</v>
      </c>
      <c r="J509" s="26" t="e">
        <f>#VALUE!</f>
        <v>#VALUE!</v>
      </c>
      <c r="K509" s="29" t="e">
        <f>#VALUE!</f>
        <v>#VALUE!</v>
      </c>
      <c r="L509" s="18" t="e">
        <f>#VALUE!</f>
        <v>#VALUE!</v>
      </c>
      <c r="M509" s="18" t="e">
        <f>#VALUE!</f>
        <v>#VALUE!</v>
      </c>
      <c r="N509" s="18" t="e">
        <f>#VALUE!</f>
        <v>#VALUE!</v>
      </c>
      <c r="O509" s="18" t="e">
        <f>#VALUE!</f>
        <v>#VALUE!</v>
      </c>
      <c r="P509" s="18" t="e">
        <f>#VALUE!</f>
        <v>#VALUE!</v>
      </c>
      <c r="Q509" s="18" t="e">
        <f>#VALUE!</f>
        <v>#VALUE!</v>
      </c>
      <c r="R509" s="18" t="e">
        <f>#VALUE!</f>
        <v>#VALUE!</v>
      </c>
      <c r="S509" s="18" t="e">
        <f>#VALUE!</f>
        <v>#VALUE!</v>
      </c>
      <c r="T509" s="19" t="e">
        <f>#VALUE!</f>
        <v>#VALUE!</v>
      </c>
      <c r="U509" s="19" t="e">
        <f>#VALUE!</f>
        <v>#VALUE!</v>
      </c>
      <c r="V509" s="19" t="e">
        <f>#VALUE!</f>
        <v>#VALUE!</v>
      </c>
      <c r="W509" s="18" t="e">
        <f>#VALUE!</f>
        <v>#VALUE!</v>
      </c>
      <c r="X509" s="19" t="e">
        <f>#VALUE!</f>
        <v>#VALUE!</v>
      </c>
      <c r="Y509" s="20" t="e">
        <f>#VALUE!</f>
        <v>#VALUE!</v>
      </c>
      <c r="Z509" s="19" t="e">
        <f>#VALUE!</f>
        <v>#VALUE!</v>
      </c>
      <c r="AA509" s="19" t="e">
        <f>#VALUE!</f>
        <v>#VALUE!</v>
      </c>
      <c r="AB509" s="16" t="e">
        <f>#VALUE!</f>
        <v>#VALUE!</v>
      </c>
      <c r="AC509" s="16" t="e">
        <f>#VALUE!</f>
        <v>#VALUE!</v>
      </c>
      <c r="AD509" s="17"/>
    </row>
    <row r="510" spans="1:30">
      <c r="A510" s="28">
        <v>410</v>
      </c>
      <c r="B510" s="26" t="e">
        <f>#VALUE!</f>
        <v>#VALUE!</v>
      </c>
      <c r="C510" s="19" t="e">
        <f>#VALUE!</f>
        <v>#VALUE!</v>
      </c>
      <c r="D510" s="19" t="e">
        <f>#VALUE!</f>
        <v>#VALUE!</v>
      </c>
      <c r="E510" s="19" t="e">
        <f>#VALUE!</f>
        <v>#VALUE!</v>
      </c>
      <c r="F510" s="19" t="e">
        <f>#VALUE!</f>
        <v>#VALUE!</v>
      </c>
      <c r="G510" s="19" t="e">
        <f>#VALUE!</f>
        <v>#VALUE!</v>
      </c>
      <c r="H510" s="19" t="e">
        <f>#VALUE!</f>
        <v>#VALUE!</v>
      </c>
      <c r="I510" s="21" t="e">
        <f>#VALUE!</f>
        <v>#VALUE!</v>
      </c>
      <c r="J510" s="26" t="e">
        <f>#VALUE!</f>
        <v>#VALUE!</v>
      </c>
      <c r="K510" s="29" t="e">
        <f>#VALUE!</f>
        <v>#VALUE!</v>
      </c>
      <c r="L510" s="18" t="e">
        <f>#VALUE!</f>
        <v>#VALUE!</v>
      </c>
      <c r="M510" s="18" t="e">
        <f>#VALUE!</f>
        <v>#VALUE!</v>
      </c>
      <c r="N510" s="18" t="e">
        <f>#VALUE!</f>
        <v>#VALUE!</v>
      </c>
      <c r="O510" s="18" t="e">
        <f>#VALUE!</f>
        <v>#VALUE!</v>
      </c>
      <c r="P510" s="18" t="e">
        <f>#VALUE!</f>
        <v>#VALUE!</v>
      </c>
      <c r="Q510" s="18" t="e">
        <f>#VALUE!</f>
        <v>#VALUE!</v>
      </c>
      <c r="R510" s="18" t="e">
        <f>#VALUE!</f>
        <v>#VALUE!</v>
      </c>
      <c r="S510" s="18" t="e">
        <f>#VALUE!</f>
        <v>#VALUE!</v>
      </c>
      <c r="T510" s="19" t="e">
        <f>#VALUE!</f>
        <v>#VALUE!</v>
      </c>
      <c r="U510" s="19" t="e">
        <f>#VALUE!</f>
        <v>#VALUE!</v>
      </c>
      <c r="V510" s="19" t="e">
        <f>#VALUE!</f>
        <v>#VALUE!</v>
      </c>
      <c r="W510" s="18" t="e">
        <f>#VALUE!</f>
        <v>#VALUE!</v>
      </c>
      <c r="X510" s="19" t="e">
        <f>#VALUE!</f>
        <v>#VALUE!</v>
      </c>
      <c r="Y510" s="20" t="e">
        <f>#VALUE!</f>
        <v>#VALUE!</v>
      </c>
      <c r="Z510" s="19" t="e">
        <f>#VALUE!</f>
        <v>#VALUE!</v>
      </c>
      <c r="AA510" s="19" t="e">
        <f>#VALUE!</f>
        <v>#VALUE!</v>
      </c>
      <c r="AB510" s="16" t="e">
        <f>#VALUE!</f>
        <v>#VALUE!</v>
      </c>
      <c r="AC510" s="16" t="e">
        <f>#VALUE!</f>
        <v>#VALUE!</v>
      </c>
      <c r="AD510" s="17"/>
    </row>
    <row r="511" spans="1:30">
      <c r="A511" s="28">
        <v>411</v>
      </c>
      <c r="B511" s="26" t="e">
        <f>#VALUE!</f>
        <v>#VALUE!</v>
      </c>
      <c r="C511" s="19" t="e">
        <f>#VALUE!</f>
        <v>#VALUE!</v>
      </c>
      <c r="D511" s="19" t="e">
        <f>#VALUE!</f>
        <v>#VALUE!</v>
      </c>
      <c r="E511" s="19" t="e">
        <f>#VALUE!</f>
        <v>#VALUE!</v>
      </c>
      <c r="F511" s="19" t="e">
        <f>#VALUE!</f>
        <v>#VALUE!</v>
      </c>
      <c r="G511" s="19" t="e">
        <f>#VALUE!</f>
        <v>#VALUE!</v>
      </c>
      <c r="H511" s="19" t="e">
        <f>#VALUE!</f>
        <v>#VALUE!</v>
      </c>
      <c r="I511" s="21" t="e">
        <f>#VALUE!</f>
        <v>#VALUE!</v>
      </c>
      <c r="J511" s="26" t="e">
        <f>#VALUE!</f>
        <v>#VALUE!</v>
      </c>
      <c r="K511" s="29" t="e">
        <f>#VALUE!</f>
        <v>#VALUE!</v>
      </c>
      <c r="L511" s="18" t="e">
        <f>#VALUE!</f>
        <v>#VALUE!</v>
      </c>
      <c r="M511" s="18" t="e">
        <f>#VALUE!</f>
        <v>#VALUE!</v>
      </c>
      <c r="N511" s="18" t="e">
        <f>#VALUE!</f>
        <v>#VALUE!</v>
      </c>
      <c r="O511" s="18" t="e">
        <f>#VALUE!</f>
        <v>#VALUE!</v>
      </c>
      <c r="P511" s="18" t="e">
        <f>#VALUE!</f>
        <v>#VALUE!</v>
      </c>
      <c r="Q511" s="18" t="e">
        <f>#VALUE!</f>
        <v>#VALUE!</v>
      </c>
      <c r="R511" s="18" t="e">
        <f>#VALUE!</f>
        <v>#VALUE!</v>
      </c>
      <c r="S511" s="18" t="e">
        <f>#VALUE!</f>
        <v>#VALUE!</v>
      </c>
      <c r="T511" s="19" t="e">
        <f>#VALUE!</f>
        <v>#VALUE!</v>
      </c>
      <c r="U511" s="19" t="e">
        <f>#VALUE!</f>
        <v>#VALUE!</v>
      </c>
      <c r="V511" s="19" t="e">
        <f>#VALUE!</f>
        <v>#VALUE!</v>
      </c>
      <c r="W511" s="18" t="e">
        <f>#VALUE!</f>
        <v>#VALUE!</v>
      </c>
      <c r="X511" s="19" t="e">
        <f>#VALUE!</f>
        <v>#VALUE!</v>
      </c>
      <c r="Y511" s="20" t="e">
        <f>#VALUE!</f>
        <v>#VALUE!</v>
      </c>
      <c r="Z511" s="19" t="e">
        <f>#VALUE!</f>
        <v>#VALUE!</v>
      </c>
      <c r="AA511" s="19" t="e">
        <f>#VALUE!</f>
        <v>#VALUE!</v>
      </c>
      <c r="AB511" s="16" t="e">
        <f>#VALUE!</f>
        <v>#VALUE!</v>
      </c>
      <c r="AC511" s="16" t="e">
        <f>#VALUE!</f>
        <v>#VALUE!</v>
      </c>
      <c r="AD511" s="17"/>
    </row>
    <row r="512" spans="1:30">
      <c r="A512" s="28">
        <v>412</v>
      </c>
      <c r="B512" s="26" t="e">
        <f>#VALUE!</f>
        <v>#VALUE!</v>
      </c>
      <c r="C512" s="19" t="e">
        <f>#VALUE!</f>
        <v>#VALUE!</v>
      </c>
      <c r="D512" s="19" t="e">
        <f>#VALUE!</f>
        <v>#VALUE!</v>
      </c>
      <c r="E512" s="19" t="e">
        <f>#VALUE!</f>
        <v>#VALUE!</v>
      </c>
      <c r="F512" s="19" t="e">
        <f>#VALUE!</f>
        <v>#VALUE!</v>
      </c>
      <c r="G512" s="19" t="e">
        <f>#VALUE!</f>
        <v>#VALUE!</v>
      </c>
      <c r="H512" s="19" t="e">
        <f>#VALUE!</f>
        <v>#VALUE!</v>
      </c>
      <c r="I512" s="21" t="e">
        <f>#VALUE!</f>
        <v>#VALUE!</v>
      </c>
      <c r="J512" s="26" t="e">
        <f>#VALUE!</f>
        <v>#VALUE!</v>
      </c>
      <c r="K512" s="29" t="e">
        <f>#VALUE!</f>
        <v>#VALUE!</v>
      </c>
      <c r="L512" s="18" t="e">
        <f>#VALUE!</f>
        <v>#VALUE!</v>
      </c>
      <c r="M512" s="18" t="e">
        <f>#VALUE!</f>
        <v>#VALUE!</v>
      </c>
      <c r="N512" s="18" t="e">
        <f>#VALUE!</f>
        <v>#VALUE!</v>
      </c>
      <c r="O512" s="18" t="e">
        <f>#VALUE!</f>
        <v>#VALUE!</v>
      </c>
      <c r="P512" s="18" t="e">
        <f>#VALUE!</f>
        <v>#VALUE!</v>
      </c>
      <c r="Q512" s="18" t="e">
        <f>#VALUE!</f>
        <v>#VALUE!</v>
      </c>
      <c r="R512" s="18" t="e">
        <f>#VALUE!</f>
        <v>#VALUE!</v>
      </c>
      <c r="S512" s="18" t="e">
        <f>#VALUE!</f>
        <v>#VALUE!</v>
      </c>
      <c r="T512" s="19" t="e">
        <f>#VALUE!</f>
        <v>#VALUE!</v>
      </c>
      <c r="U512" s="19" t="e">
        <f>#VALUE!</f>
        <v>#VALUE!</v>
      </c>
      <c r="V512" s="19" t="e">
        <f>#VALUE!</f>
        <v>#VALUE!</v>
      </c>
      <c r="W512" s="18" t="e">
        <f>#VALUE!</f>
        <v>#VALUE!</v>
      </c>
      <c r="X512" s="19" t="e">
        <f>#VALUE!</f>
        <v>#VALUE!</v>
      </c>
      <c r="Y512" s="20" t="e">
        <f>#VALUE!</f>
        <v>#VALUE!</v>
      </c>
      <c r="Z512" s="19" t="e">
        <f>#VALUE!</f>
        <v>#VALUE!</v>
      </c>
      <c r="AA512" s="19" t="e">
        <f>#VALUE!</f>
        <v>#VALUE!</v>
      </c>
      <c r="AB512" s="16" t="e">
        <f>#VALUE!</f>
        <v>#VALUE!</v>
      </c>
      <c r="AC512" s="16" t="e">
        <f>#VALUE!</f>
        <v>#VALUE!</v>
      </c>
      <c r="AD512" s="17"/>
    </row>
    <row r="513" spans="1:30">
      <c r="A513" s="28">
        <v>413</v>
      </c>
      <c r="B513" s="26" t="e">
        <f>#VALUE!</f>
        <v>#VALUE!</v>
      </c>
      <c r="C513" s="19" t="e">
        <f>#VALUE!</f>
        <v>#VALUE!</v>
      </c>
      <c r="D513" s="19" t="e">
        <f>#VALUE!</f>
        <v>#VALUE!</v>
      </c>
      <c r="E513" s="19" t="e">
        <f>#VALUE!</f>
        <v>#VALUE!</v>
      </c>
      <c r="F513" s="19" t="e">
        <f>#VALUE!</f>
        <v>#VALUE!</v>
      </c>
      <c r="G513" s="19" t="e">
        <f>#VALUE!</f>
        <v>#VALUE!</v>
      </c>
      <c r="H513" s="19" t="e">
        <f>#VALUE!</f>
        <v>#VALUE!</v>
      </c>
      <c r="I513" s="21" t="e">
        <f>#VALUE!</f>
        <v>#VALUE!</v>
      </c>
      <c r="J513" s="26" t="e">
        <f>#VALUE!</f>
        <v>#VALUE!</v>
      </c>
      <c r="K513" s="29" t="e">
        <f>#VALUE!</f>
        <v>#VALUE!</v>
      </c>
      <c r="L513" s="18" t="e">
        <f>#VALUE!</f>
        <v>#VALUE!</v>
      </c>
      <c r="M513" s="18" t="e">
        <f>#VALUE!</f>
        <v>#VALUE!</v>
      </c>
      <c r="N513" s="18" t="e">
        <f>#VALUE!</f>
        <v>#VALUE!</v>
      </c>
      <c r="O513" s="18" t="e">
        <f>#VALUE!</f>
        <v>#VALUE!</v>
      </c>
      <c r="P513" s="18" t="e">
        <f>#VALUE!</f>
        <v>#VALUE!</v>
      </c>
      <c r="Q513" s="18" t="e">
        <f>#VALUE!</f>
        <v>#VALUE!</v>
      </c>
      <c r="R513" s="18" t="e">
        <f>#VALUE!</f>
        <v>#VALUE!</v>
      </c>
      <c r="S513" s="18" t="e">
        <f>#VALUE!</f>
        <v>#VALUE!</v>
      </c>
      <c r="T513" s="19" t="e">
        <f>#VALUE!</f>
        <v>#VALUE!</v>
      </c>
      <c r="U513" s="19" t="e">
        <f>#VALUE!</f>
        <v>#VALUE!</v>
      </c>
      <c r="V513" s="19" t="e">
        <f>#VALUE!</f>
        <v>#VALUE!</v>
      </c>
      <c r="W513" s="18" t="e">
        <f>#VALUE!</f>
        <v>#VALUE!</v>
      </c>
      <c r="X513" s="19" t="e">
        <f>#VALUE!</f>
        <v>#VALUE!</v>
      </c>
      <c r="Y513" s="20" t="e">
        <f>#VALUE!</f>
        <v>#VALUE!</v>
      </c>
      <c r="Z513" s="19" t="e">
        <f>#VALUE!</f>
        <v>#VALUE!</v>
      </c>
      <c r="AA513" s="19" t="e">
        <f>#VALUE!</f>
        <v>#VALUE!</v>
      </c>
      <c r="AB513" s="16" t="e">
        <f>#VALUE!</f>
        <v>#VALUE!</v>
      </c>
      <c r="AC513" s="16" t="e">
        <f>#VALUE!</f>
        <v>#VALUE!</v>
      </c>
      <c r="AD513" s="17"/>
    </row>
    <row r="514" spans="1:30">
      <c r="A514" s="28">
        <v>414</v>
      </c>
      <c r="B514" s="26" t="e">
        <f>#VALUE!</f>
        <v>#VALUE!</v>
      </c>
      <c r="C514" s="19" t="e">
        <f>#VALUE!</f>
        <v>#VALUE!</v>
      </c>
      <c r="D514" s="19" t="e">
        <f>#VALUE!</f>
        <v>#VALUE!</v>
      </c>
      <c r="E514" s="19" t="e">
        <f>#VALUE!</f>
        <v>#VALUE!</v>
      </c>
      <c r="F514" s="19" t="e">
        <f>#VALUE!</f>
        <v>#VALUE!</v>
      </c>
      <c r="G514" s="19" t="e">
        <f>#VALUE!</f>
        <v>#VALUE!</v>
      </c>
      <c r="H514" s="19" t="e">
        <f>#VALUE!</f>
        <v>#VALUE!</v>
      </c>
      <c r="I514" s="21" t="e">
        <f>#VALUE!</f>
        <v>#VALUE!</v>
      </c>
      <c r="J514" s="26" t="e">
        <f>#VALUE!</f>
        <v>#VALUE!</v>
      </c>
      <c r="K514" s="29" t="e">
        <f>#VALUE!</f>
        <v>#VALUE!</v>
      </c>
      <c r="L514" s="18" t="e">
        <f>#VALUE!</f>
        <v>#VALUE!</v>
      </c>
      <c r="M514" s="18" t="e">
        <f>#VALUE!</f>
        <v>#VALUE!</v>
      </c>
      <c r="N514" s="18" t="e">
        <f>#VALUE!</f>
        <v>#VALUE!</v>
      </c>
      <c r="O514" s="18" t="e">
        <f>#VALUE!</f>
        <v>#VALUE!</v>
      </c>
      <c r="P514" s="18" t="e">
        <f>#VALUE!</f>
        <v>#VALUE!</v>
      </c>
      <c r="Q514" s="18" t="e">
        <f>#VALUE!</f>
        <v>#VALUE!</v>
      </c>
      <c r="R514" s="18" t="e">
        <f>#VALUE!</f>
        <v>#VALUE!</v>
      </c>
      <c r="S514" s="18" t="e">
        <f>#VALUE!</f>
        <v>#VALUE!</v>
      </c>
      <c r="T514" s="19" t="e">
        <f>#VALUE!</f>
        <v>#VALUE!</v>
      </c>
      <c r="U514" s="19" t="e">
        <f>#VALUE!</f>
        <v>#VALUE!</v>
      </c>
      <c r="V514" s="19" t="e">
        <f>#VALUE!</f>
        <v>#VALUE!</v>
      </c>
      <c r="W514" s="18" t="e">
        <f>#VALUE!</f>
        <v>#VALUE!</v>
      </c>
      <c r="X514" s="19" t="e">
        <f>#VALUE!</f>
        <v>#VALUE!</v>
      </c>
      <c r="Y514" s="20" t="e">
        <f>#VALUE!</f>
        <v>#VALUE!</v>
      </c>
      <c r="Z514" s="19" t="e">
        <f>#VALUE!</f>
        <v>#VALUE!</v>
      </c>
      <c r="AA514" s="19" t="e">
        <f>#VALUE!</f>
        <v>#VALUE!</v>
      </c>
      <c r="AB514" s="16" t="e">
        <f>#VALUE!</f>
        <v>#VALUE!</v>
      </c>
      <c r="AC514" s="16" t="e">
        <f>#VALUE!</f>
        <v>#VALUE!</v>
      </c>
      <c r="AD514" s="17"/>
    </row>
    <row r="515" spans="1:30">
      <c r="A515" s="28">
        <v>415</v>
      </c>
      <c r="B515" s="26" t="e">
        <f>#VALUE!</f>
        <v>#VALUE!</v>
      </c>
      <c r="C515" s="19" t="e">
        <f>#VALUE!</f>
        <v>#VALUE!</v>
      </c>
      <c r="D515" s="19" t="e">
        <f>#VALUE!</f>
        <v>#VALUE!</v>
      </c>
      <c r="E515" s="19" t="e">
        <f>#VALUE!</f>
        <v>#VALUE!</v>
      </c>
      <c r="F515" s="19" t="e">
        <f>#VALUE!</f>
        <v>#VALUE!</v>
      </c>
      <c r="G515" s="19" t="e">
        <f>#VALUE!</f>
        <v>#VALUE!</v>
      </c>
      <c r="H515" s="19" t="e">
        <f>#VALUE!</f>
        <v>#VALUE!</v>
      </c>
      <c r="I515" s="21" t="e">
        <f>#VALUE!</f>
        <v>#VALUE!</v>
      </c>
      <c r="J515" s="26" t="e">
        <f>#VALUE!</f>
        <v>#VALUE!</v>
      </c>
      <c r="K515" s="29" t="e">
        <f>#VALUE!</f>
        <v>#VALUE!</v>
      </c>
      <c r="L515" s="18" t="e">
        <f>#VALUE!</f>
        <v>#VALUE!</v>
      </c>
      <c r="M515" s="18" t="e">
        <f>#VALUE!</f>
        <v>#VALUE!</v>
      </c>
      <c r="N515" s="18" t="e">
        <f>#VALUE!</f>
        <v>#VALUE!</v>
      </c>
      <c r="O515" s="18" t="e">
        <f>#VALUE!</f>
        <v>#VALUE!</v>
      </c>
      <c r="P515" s="18" t="e">
        <f>#VALUE!</f>
        <v>#VALUE!</v>
      </c>
      <c r="Q515" s="18" t="e">
        <f>#VALUE!</f>
        <v>#VALUE!</v>
      </c>
      <c r="R515" s="18" t="e">
        <f>#VALUE!</f>
        <v>#VALUE!</v>
      </c>
      <c r="S515" s="18" t="e">
        <f>#VALUE!</f>
        <v>#VALUE!</v>
      </c>
      <c r="T515" s="19" t="e">
        <f>#VALUE!</f>
        <v>#VALUE!</v>
      </c>
      <c r="U515" s="19" t="e">
        <f>#VALUE!</f>
        <v>#VALUE!</v>
      </c>
      <c r="V515" s="19" t="e">
        <f>#VALUE!</f>
        <v>#VALUE!</v>
      </c>
      <c r="W515" s="18" t="e">
        <f>#VALUE!</f>
        <v>#VALUE!</v>
      </c>
      <c r="X515" s="19" t="e">
        <f>#VALUE!</f>
        <v>#VALUE!</v>
      </c>
      <c r="Y515" s="20" t="e">
        <f>#VALUE!</f>
        <v>#VALUE!</v>
      </c>
      <c r="Z515" s="19" t="e">
        <f>#VALUE!</f>
        <v>#VALUE!</v>
      </c>
      <c r="AA515" s="19" t="e">
        <f>#VALUE!</f>
        <v>#VALUE!</v>
      </c>
      <c r="AB515" s="16" t="e">
        <f>#VALUE!</f>
        <v>#VALUE!</v>
      </c>
      <c r="AC515" s="16" t="e">
        <f>#VALUE!</f>
        <v>#VALUE!</v>
      </c>
      <c r="AD515" s="17"/>
    </row>
    <row r="516" spans="1:30">
      <c r="A516" s="28">
        <v>416</v>
      </c>
      <c r="B516" s="26" t="e">
        <f>#VALUE!</f>
        <v>#VALUE!</v>
      </c>
      <c r="C516" s="19" t="e">
        <f>#VALUE!</f>
        <v>#VALUE!</v>
      </c>
      <c r="D516" s="19" t="e">
        <f>#VALUE!</f>
        <v>#VALUE!</v>
      </c>
      <c r="E516" s="19" t="e">
        <f>#VALUE!</f>
        <v>#VALUE!</v>
      </c>
      <c r="F516" s="19" t="e">
        <f>#VALUE!</f>
        <v>#VALUE!</v>
      </c>
      <c r="G516" s="19" t="e">
        <f>#VALUE!</f>
        <v>#VALUE!</v>
      </c>
      <c r="H516" s="19" t="e">
        <f>#VALUE!</f>
        <v>#VALUE!</v>
      </c>
      <c r="I516" s="21" t="e">
        <f>#VALUE!</f>
        <v>#VALUE!</v>
      </c>
      <c r="J516" s="26" t="e">
        <f>#VALUE!</f>
        <v>#VALUE!</v>
      </c>
      <c r="K516" s="29" t="e">
        <f>#VALUE!</f>
        <v>#VALUE!</v>
      </c>
      <c r="L516" s="18" t="e">
        <f>#VALUE!</f>
        <v>#VALUE!</v>
      </c>
      <c r="M516" s="18" t="e">
        <f>#VALUE!</f>
        <v>#VALUE!</v>
      </c>
      <c r="N516" s="18" t="e">
        <f>#VALUE!</f>
        <v>#VALUE!</v>
      </c>
      <c r="O516" s="18" t="e">
        <f>#VALUE!</f>
        <v>#VALUE!</v>
      </c>
      <c r="P516" s="18" t="e">
        <f>#VALUE!</f>
        <v>#VALUE!</v>
      </c>
      <c r="Q516" s="18" t="e">
        <f>#VALUE!</f>
        <v>#VALUE!</v>
      </c>
      <c r="R516" s="18" t="e">
        <f>#VALUE!</f>
        <v>#VALUE!</v>
      </c>
      <c r="S516" s="18" t="e">
        <f>#VALUE!</f>
        <v>#VALUE!</v>
      </c>
      <c r="T516" s="19" t="e">
        <f>#VALUE!</f>
        <v>#VALUE!</v>
      </c>
      <c r="U516" s="19" t="e">
        <f>#VALUE!</f>
        <v>#VALUE!</v>
      </c>
      <c r="V516" s="19" t="e">
        <f>#VALUE!</f>
        <v>#VALUE!</v>
      </c>
      <c r="W516" s="18" t="e">
        <f>#VALUE!</f>
        <v>#VALUE!</v>
      </c>
      <c r="X516" s="19" t="e">
        <f>#VALUE!</f>
        <v>#VALUE!</v>
      </c>
      <c r="Y516" s="20" t="e">
        <f>#VALUE!</f>
        <v>#VALUE!</v>
      </c>
      <c r="Z516" s="19" t="e">
        <f>#VALUE!</f>
        <v>#VALUE!</v>
      </c>
      <c r="AA516" s="19" t="e">
        <f>#VALUE!</f>
        <v>#VALUE!</v>
      </c>
      <c r="AB516" s="16" t="e">
        <f>#VALUE!</f>
        <v>#VALUE!</v>
      </c>
      <c r="AC516" s="16" t="e">
        <f>#VALUE!</f>
        <v>#VALUE!</v>
      </c>
      <c r="AD516" s="17"/>
    </row>
    <row r="517" spans="1:30">
      <c r="A517" s="28">
        <v>417</v>
      </c>
      <c r="B517" s="26" t="e">
        <f>#VALUE!</f>
        <v>#VALUE!</v>
      </c>
      <c r="C517" s="19" t="e">
        <f>#VALUE!</f>
        <v>#VALUE!</v>
      </c>
      <c r="D517" s="19" t="e">
        <f>#VALUE!</f>
        <v>#VALUE!</v>
      </c>
      <c r="E517" s="19" t="e">
        <f>#VALUE!</f>
        <v>#VALUE!</v>
      </c>
      <c r="F517" s="19" t="e">
        <f>#VALUE!</f>
        <v>#VALUE!</v>
      </c>
      <c r="G517" s="19" t="e">
        <f>#VALUE!</f>
        <v>#VALUE!</v>
      </c>
      <c r="H517" s="19" t="e">
        <f>#VALUE!</f>
        <v>#VALUE!</v>
      </c>
      <c r="I517" s="21" t="e">
        <f>#VALUE!</f>
        <v>#VALUE!</v>
      </c>
      <c r="J517" s="26" t="e">
        <f>#VALUE!</f>
        <v>#VALUE!</v>
      </c>
      <c r="K517" s="29" t="e">
        <f>#VALUE!</f>
        <v>#VALUE!</v>
      </c>
      <c r="L517" s="18" t="e">
        <f>#VALUE!</f>
        <v>#VALUE!</v>
      </c>
      <c r="M517" s="18" t="e">
        <f>#VALUE!</f>
        <v>#VALUE!</v>
      </c>
      <c r="N517" s="18" t="e">
        <f>#VALUE!</f>
        <v>#VALUE!</v>
      </c>
      <c r="O517" s="18" t="e">
        <f>#VALUE!</f>
        <v>#VALUE!</v>
      </c>
      <c r="P517" s="18" t="e">
        <f>#VALUE!</f>
        <v>#VALUE!</v>
      </c>
      <c r="Q517" s="18" t="e">
        <f>#VALUE!</f>
        <v>#VALUE!</v>
      </c>
      <c r="R517" s="18" t="e">
        <f>#VALUE!</f>
        <v>#VALUE!</v>
      </c>
      <c r="S517" s="18" t="e">
        <f>#VALUE!</f>
        <v>#VALUE!</v>
      </c>
      <c r="T517" s="19" t="e">
        <f>#VALUE!</f>
        <v>#VALUE!</v>
      </c>
      <c r="U517" s="19" t="e">
        <f>#VALUE!</f>
        <v>#VALUE!</v>
      </c>
      <c r="V517" s="19" t="e">
        <f>#VALUE!</f>
        <v>#VALUE!</v>
      </c>
      <c r="W517" s="18" t="e">
        <f>#VALUE!</f>
        <v>#VALUE!</v>
      </c>
      <c r="X517" s="19" t="e">
        <f>#VALUE!</f>
        <v>#VALUE!</v>
      </c>
      <c r="Y517" s="20" t="e">
        <f>#VALUE!</f>
        <v>#VALUE!</v>
      </c>
      <c r="Z517" s="19" t="e">
        <f>#VALUE!</f>
        <v>#VALUE!</v>
      </c>
      <c r="AA517" s="19" t="e">
        <f>#VALUE!</f>
        <v>#VALUE!</v>
      </c>
      <c r="AB517" s="16" t="e">
        <f>#VALUE!</f>
        <v>#VALUE!</v>
      </c>
      <c r="AC517" s="16" t="e">
        <f>#VALUE!</f>
        <v>#VALUE!</v>
      </c>
      <c r="AD517" s="17"/>
    </row>
    <row r="518" spans="1:30">
      <c r="A518" s="28">
        <v>418</v>
      </c>
      <c r="B518" s="26" t="e">
        <f>#VALUE!</f>
        <v>#VALUE!</v>
      </c>
      <c r="C518" s="19" t="e">
        <f>#VALUE!</f>
        <v>#VALUE!</v>
      </c>
      <c r="D518" s="19" t="e">
        <f>#VALUE!</f>
        <v>#VALUE!</v>
      </c>
      <c r="E518" s="19" t="e">
        <f>#VALUE!</f>
        <v>#VALUE!</v>
      </c>
      <c r="F518" s="19" t="e">
        <f>#VALUE!</f>
        <v>#VALUE!</v>
      </c>
      <c r="G518" s="19" t="e">
        <f>#VALUE!</f>
        <v>#VALUE!</v>
      </c>
      <c r="H518" s="19" t="e">
        <f>#VALUE!</f>
        <v>#VALUE!</v>
      </c>
      <c r="I518" s="21" t="e">
        <f>#VALUE!</f>
        <v>#VALUE!</v>
      </c>
      <c r="J518" s="26" t="e">
        <f>#VALUE!</f>
        <v>#VALUE!</v>
      </c>
      <c r="K518" s="29" t="e">
        <f>#VALUE!</f>
        <v>#VALUE!</v>
      </c>
      <c r="L518" s="18" t="e">
        <f>#VALUE!</f>
        <v>#VALUE!</v>
      </c>
      <c r="M518" s="18" t="e">
        <f>#VALUE!</f>
        <v>#VALUE!</v>
      </c>
      <c r="N518" s="18" t="e">
        <f>#VALUE!</f>
        <v>#VALUE!</v>
      </c>
      <c r="O518" s="18" t="e">
        <f>#VALUE!</f>
        <v>#VALUE!</v>
      </c>
      <c r="P518" s="18" t="e">
        <f>#VALUE!</f>
        <v>#VALUE!</v>
      </c>
      <c r="Q518" s="18" t="e">
        <f>#VALUE!</f>
        <v>#VALUE!</v>
      </c>
      <c r="R518" s="18" t="e">
        <f>#VALUE!</f>
        <v>#VALUE!</v>
      </c>
      <c r="S518" s="18" t="e">
        <f>#VALUE!</f>
        <v>#VALUE!</v>
      </c>
      <c r="T518" s="19" t="e">
        <f>#VALUE!</f>
        <v>#VALUE!</v>
      </c>
      <c r="U518" s="19" t="e">
        <f>#VALUE!</f>
        <v>#VALUE!</v>
      </c>
      <c r="V518" s="19" t="e">
        <f>#VALUE!</f>
        <v>#VALUE!</v>
      </c>
      <c r="W518" s="18" t="e">
        <f>#VALUE!</f>
        <v>#VALUE!</v>
      </c>
      <c r="X518" s="19" t="e">
        <f>#VALUE!</f>
        <v>#VALUE!</v>
      </c>
      <c r="Y518" s="20" t="e">
        <f>#VALUE!</f>
        <v>#VALUE!</v>
      </c>
      <c r="Z518" s="19" t="e">
        <f>#VALUE!</f>
        <v>#VALUE!</v>
      </c>
      <c r="AA518" s="19" t="e">
        <f>#VALUE!</f>
        <v>#VALUE!</v>
      </c>
      <c r="AB518" s="16" t="e">
        <f>#VALUE!</f>
        <v>#VALUE!</v>
      </c>
      <c r="AC518" s="16" t="e">
        <f>#VALUE!</f>
        <v>#VALUE!</v>
      </c>
      <c r="AD518" s="17"/>
    </row>
    <row r="519" spans="1:30">
      <c r="A519" s="28">
        <v>419</v>
      </c>
      <c r="B519" s="26" t="e">
        <f>#VALUE!</f>
        <v>#VALUE!</v>
      </c>
      <c r="C519" s="19" t="e">
        <f>#VALUE!</f>
        <v>#VALUE!</v>
      </c>
      <c r="D519" s="19" t="e">
        <f>#VALUE!</f>
        <v>#VALUE!</v>
      </c>
      <c r="E519" s="19" t="e">
        <f>#VALUE!</f>
        <v>#VALUE!</v>
      </c>
      <c r="F519" s="19" t="e">
        <f>#VALUE!</f>
        <v>#VALUE!</v>
      </c>
      <c r="G519" s="19" t="e">
        <f>#VALUE!</f>
        <v>#VALUE!</v>
      </c>
      <c r="H519" s="19" t="e">
        <f>#VALUE!</f>
        <v>#VALUE!</v>
      </c>
      <c r="I519" s="21" t="e">
        <f>#VALUE!</f>
        <v>#VALUE!</v>
      </c>
      <c r="J519" s="26" t="e">
        <f>#VALUE!</f>
        <v>#VALUE!</v>
      </c>
      <c r="K519" s="29" t="e">
        <f>#VALUE!</f>
        <v>#VALUE!</v>
      </c>
      <c r="L519" s="18" t="e">
        <f>#VALUE!</f>
        <v>#VALUE!</v>
      </c>
      <c r="M519" s="18" t="e">
        <f>#VALUE!</f>
        <v>#VALUE!</v>
      </c>
      <c r="N519" s="18" t="e">
        <f>#VALUE!</f>
        <v>#VALUE!</v>
      </c>
      <c r="O519" s="18" t="e">
        <f>#VALUE!</f>
        <v>#VALUE!</v>
      </c>
      <c r="P519" s="18" t="e">
        <f>#VALUE!</f>
        <v>#VALUE!</v>
      </c>
      <c r="Q519" s="18" t="e">
        <f>#VALUE!</f>
        <v>#VALUE!</v>
      </c>
      <c r="R519" s="18" t="e">
        <f>#VALUE!</f>
        <v>#VALUE!</v>
      </c>
      <c r="S519" s="18" t="e">
        <f>#VALUE!</f>
        <v>#VALUE!</v>
      </c>
      <c r="T519" s="19" t="e">
        <f>#VALUE!</f>
        <v>#VALUE!</v>
      </c>
      <c r="U519" s="19" t="e">
        <f>#VALUE!</f>
        <v>#VALUE!</v>
      </c>
      <c r="V519" s="19" t="e">
        <f>#VALUE!</f>
        <v>#VALUE!</v>
      </c>
      <c r="W519" s="18" t="e">
        <f>#VALUE!</f>
        <v>#VALUE!</v>
      </c>
      <c r="X519" s="19" t="e">
        <f>#VALUE!</f>
        <v>#VALUE!</v>
      </c>
      <c r="Y519" s="20" t="e">
        <f>#VALUE!</f>
        <v>#VALUE!</v>
      </c>
      <c r="Z519" s="19" t="e">
        <f>#VALUE!</f>
        <v>#VALUE!</v>
      </c>
      <c r="AA519" s="19" t="e">
        <f>#VALUE!</f>
        <v>#VALUE!</v>
      </c>
      <c r="AB519" s="16" t="e">
        <f>#VALUE!</f>
        <v>#VALUE!</v>
      </c>
      <c r="AC519" s="16" t="e">
        <f>#VALUE!</f>
        <v>#VALUE!</v>
      </c>
      <c r="AD519" s="17"/>
    </row>
    <row r="520" spans="1:30">
      <c r="A520" s="28">
        <v>420</v>
      </c>
      <c r="B520" s="26" t="e">
        <f>#VALUE!</f>
        <v>#VALUE!</v>
      </c>
      <c r="C520" s="19" t="e">
        <f>#VALUE!</f>
        <v>#VALUE!</v>
      </c>
      <c r="D520" s="19" t="e">
        <f>#VALUE!</f>
        <v>#VALUE!</v>
      </c>
      <c r="E520" s="19" t="e">
        <f>#VALUE!</f>
        <v>#VALUE!</v>
      </c>
      <c r="F520" s="19" t="e">
        <f>#VALUE!</f>
        <v>#VALUE!</v>
      </c>
      <c r="G520" s="19" t="e">
        <f>#VALUE!</f>
        <v>#VALUE!</v>
      </c>
      <c r="H520" s="19" t="e">
        <f>#VALUE!</f>
        <v>#VALUE!</v>
      </c>
      <c r="I520" s="21" t="e">
        <f>#VALUE!</f>
        <v>#VALUE!</v>
      </c>
      <c r="J520" s="26" t="e">
        <f>#VALUE!</f>
        <v>#VALUE!</v>
      </c>
      <c r="K520" s="29" t="e">
        <f>#VALUE!</f>
        <v>#VALUE!</v>
      </c>
      <c r="L520" s="18" t="e">
        <f>#VALUE!</f>
        <v>#VALUE!</v>
      </c>
      <c r="M520" s="18" t="e">
        <f>#VALUE!</f>
        <v>#VALUE!</v>
      </c>
      <c r="N520" s="18" t="e">
        <f>#VALUE!</f>
        <v>#VALUE!</v>
      </c>
      <c r="O520" s="18" t="e">
        <f>#VALUE!</f>
        <v>#VALUE!</v>
      </c>
      <c r="P520" s="18" t="e">
        <f>#VALUE!</f>
        <v>#VALUE!</v>
      </c>
      <c r="Q520" s="18" t="e">
        <f>#VALUE!</f>
        <v>#VALUE!</v>
      </c>
      <c r="R520" s="18" t="e">
        <f>#VALUE!</f>
        <v>#VALUE!</v>
      </c>
      <c r="S520" s="18" t="e">
        <f>#VALUE!</f>
        <v>#VALUE!</v>
      </c>
      <c r="T520" s="19" t="e">
        <f>#VALUE!</f>
        <v>#VALUE!</v>
      </c>
      <c r="U520" s="19" t="e">
        <f>#VALUE!</f>
        <v>#VALUE!</v>
      </c>
      <c r="V520" s="19" t="e">
        <f>#VALUE!</f>
        <v>#VALUE!</v>
      </c>
      <c r="W520" s="18" t="e">
        <f>#VALUE!</f>
        <v>#VALUE!</v>
      </c>
      <c r="X520" s="19" t="e">
        <f>#VALUE!</f>
        <v>#VALUE!</v>
      </c>
      <c r="Y520" s="20" t="e">
        <f>#VALUE!</f>
        <v>#VALUE!</v>
      </c>
      <c r="Z520" s="19" t="e">
        <f>#VALUE!</f>
        <v>#VALUE!</v>
      </c>
      <c r="AA520" s="19" t="e">
        <f>#VALUE!</f>
        <v>#VALUE!</v>
      </c>
      <c r="AB520" s="16" t="e">
        <f>#VALUE!</f>
        <v>#VALUE!</v>
      </c>
      <c r="AC520" s="16" t="e">
        <f>#VALUE!</f>
        <v>#VALUE!</v>
      </c>
      <c r="AD520" s="17"/>
    </row>
    <row r="521" spans="1:30">
      <c r="A521" s="28">
        <v>421</v>
      </c>
      <c r="B521" s="26" t="e">
        <f>#VALUE!</f>
        <v>#VALUE!</v>
      </c>
      <c r="C521" s="19" t="e">
        <f>#VALUE!</f>
        <v>#VALUE!</v>
      </c>
      <c r="D521" s="19" t="e">
        <f>#VALUE!</f>
        <v>#VALUE!</v>
      </c>
      <c r="E521" s="19" t="e">
        <f>#VALUE!</f>
        <v>#VALUE!</v>
      </c>
      <c r="F521" s="19" t="e">
        <f>#VALUE!</f>
        <v>#VALUE!</v>
      </c>
      <c r="G521" s="19" t="e">
        <f>#VALUE!</f>
        <v>#VALUE!</v>
      </c>
      <c r="H521" s="19" t="e">
        <f>#VALUE!</f>
        <v>#VALUE!</v>
      </c>
      <c r="I521" s="21" t="e">
        <f>#VALUE!</f>
        <v>#VALUE!</v>
      </c>
      <c r="J521" s="26" t="e">
        <f>#VALUE!</f>
        <v>#VALUE!</v>
      </c>
      <c r="K521" s="29" t="e">
        <f>#VALUE!</f>
        <v>#VALUE!</v>
      </c>
      <c r="L521" s="18" t="e">
        <f>#VALUE!</f>
        <v>#VALUE!</v>
      </c>
      <c r="M521" s="18" t="e">
        <f>#VALUE!</f>
        <v>#VALUE!</v>
      </c>
      <c r="N521" s="18" t="e">
        <f>#VALUE!</f>
        <v>#VALUE!</v>
      </c>
      <c r="O521" s="18" t="e">
        <f>#VALUE!</f>
        <v>#VALUE!</v>
      </c>
      <c r="P521" s="18" t="e">
        <f>#VALUE!</f>
        <v>#VALUE!</v>
      </c>
      <c r="Q521" s="18" t="e">
        <f>#VALUE!</f>
        <v>#VALUE!</v>
      </c>
      <c r="R521" s="18" t="e">
        <f>#VALUE!</f>
        <v>#VALUE!</v>
      </c>
      <c r="S521" s="18" t="e">
        <f>#VALUE!</f>
        <v>#VALUE!</v>
      </c>
      <c r="T521" s="19" t="e">
        <f>#VALUE!</f>
        <v>#VALUE!</v>
      </c>
      <c r="U521" s="19" t="e">
        <f>#VALUE!</f>
        <v>#VALUE!</v>
      </c>
      <c r="V521" s="19" t="e">
        <f>#VALUE!</f>
        <v>#VALUE!</v>
      </c>
      <c r="W521" s="18" t="e">
        <f>#VALUE!</f>
        <v>#VALUE!</v>
      </c>
      <c r="X521" s="19" t="e">
        <f>#VALUE!</f>
        <v>#VALUE!</v>
      </c>
      <c r="Y521" s="20" t="e">
        <f>#VALUE!</f>
        <v>#VALUE!</v>
      </c>
      <c r="Z521" s="19" t="e">
        <f>#VALUE!</f>
        <v>#VALUE!</v>
      </c>
      <c r="AA521" s="19" t="e">
        <f>#VALUE!</f>
        <v>#VALUE!</v>
      </c>
      <c r="AB521" s="16" t="e">
        <f>#VALUE!</f>
        <v>#VALUE!</v>
      </c>
      <c r="AC521" s="16" t="e">
        <f>#VALUE!</f>
        <v>#VALUE!</v>
      </c>
      <c r="AD521" s="17"/>
    </row>
    <row r="522" spans="1:30">
      <c r="A522" s="28">
        <v>422</v>
      </c>
      <c r="B522" s="26" t="e">
        <f>#VALUE!</f>
        <v>#VALUE!</v>
      </c>
      <c r="C522" s="19" t="e">
        <f>#VALUE!</f>
        <v>#VALUE!</v>
      </c>
      <c r="D522" s="19" t="e">
        <f>#VALUE!</f>
        <v>#VALUE!</v>
      </c>
      <c r="E522" s="19" t="e">
        <f>#VALUE!</f>
        <v>#VALUE!</v>
      </c>
      <c r="F522" s="19" t="e">
        <f>#VALUE!</f>
        <v>#VALUE!</v>
      </c>
      <c r="G522" s="19" t="e">
        <f>#VALUE!</f>
        <v>#VALUE!</v>
      </c>
      <c r="H522" s="19" t="e">
        <f>#VALUE!</f>
        <v>#VALUE!</v>
      </c>
      <c r="I522" s="21" t="e">
        <f>#VALUE!</f>
        <v>#VALUE!</v>
      </c>
      <c r="J522" s="26" t="e">
        <f>#VALUE!</f>
        <v>#VALUE!</v>
      </c>
      <c r="K522" s="29" t="e">
        <f>#VALUE!</f>
        <v>#VALUE!</v>
      </c>
      <c r="L522" s="18" t="e">
        <f>#VALUE!</f>
        <v>#VALUE!</v>
      </c>
      <c r="M522" s="18" t="e">
        <f>#VALUE!</f>
        <v>#VALUE!</v>
      </c>
      <c r="N522" s="18" t="e">
        <f>#VALUE!</f>
        <v>#VALUE!</v>
      </c>
      <c r="O522" s="18" t="e">
        <f>#VALUE!</f>
        <v>#VALUE!</v>
      </c>
      <c r="P522" s="18" t="e">
        <f>#VALUE!</f>
        <v>#VALUE!</v>
      </c>
      <c r="Q522" s="18" t="e">
        <f>#VALUE!</f>
        <v>#VALUE!</v>
      </c>
      <c r="R522" s="18" t="e">
        <f>#VALUE!</f>
        <v>#VALUE!</v>
      </c>
      <c r="S522" s="18" t="e">
        <f>#VALUE!</f>
        <v>#VALUE!</v>
      </c>
      <c r="T522" s="19" t="e">
        <f>#VALUE!</f>
        <v>#VALUE!</v>
      </c>
      <c r="U522" s="19" t="e">
        <f>#VALUE!</f>
        <v>#VALUE!</v>
      </c>
      <c r="V522" s="19" t="e">
        <f>#VALUE!</f>
        <v>#VALUE!</v>
      </c>
      <c r="W522" s="18" t="e">
        <f>#VALUE!</f>
        <v>#VALUE!</v>
      </c>
      <c r="X522" s="19" t="e">
        <f>#VALUE!</f>
        <v>#VALUE!</v>
      </c>
      <c r="Y522" s="20" t="e">
        <f>#VALUE!</f>
        <v>#VALUE!</v>
      </c>
      <c r="Z522" s="19" t="e">
        <f>#VALUE!</f>
        <v>#VALUE!</v>
      </c>
      <c r="AA522" s="19" t="e">
        <f>#VALUE!</f>
        <v>#VALUE!</v>
      </c>
      <c r="AB522" s="16" t="e">
        <f>#VALUE!</f>
        <v>#VALUE!</v>
      </c>
      <c r="AC522" s="16" t="e">
        <f>#VALUE!</f>
        <v>#VALUE!</v>
      </c>
      <c r="AD522" s="17"/>
    </row>
    <row r="523" spans="1:30">
      <c r="A523" s="28">
        <v>423</v>
      </c>
      <c r="B523" s="26" t="e">
        <f>#VALUE!</f>
        <v>#VALUE!</v>
      </c>
      <c r="C523" s="19" t="e">
        <f>#VALUE!</f>
        <v>#VALUE!</v>
      </c>
      <c r="D523" s="19" t="e">
        <f>#VALUE!</f>
        <v>#VALUE!</v>
      </c>
      <c r="E523" s="19" t="e">
        <f>#VALUE!</f>
        <v>#VALUE!</v>
      </c>
      <c r="F523" s="19" t="e">
        <f>#VALUE!</f>
        <v>#VALUE!</v>
      </c>
      <c r="G523" s="19" t="e">
        <f>#VALUE!</f>
        <v>#VALUE!</v>
      </c>
      <c r="H523" s="19" t="e">
        <f>#VALUE!</f>
        <v>#VALUE!</v>
      </c>
      <c r="I523" s="21" t="e">
        <f>#VALUE!</f>
        <v>#VALUE!</v>
      </c>
      <c r="J523" s="26" t="e">
        <f>#VALUE!</f>
        <v>#VALUE!</v>
      </c>
      <c r="K523" s="29" t="e">
        <f>#VALUE!</f>
        <v>#VALUE!</v>
      </c>
      <c r="L523" s="18" t="e">
        <f>#VALUE!</f>
        <v>#VALUE!</v>
      </c>
      <c r="M523" s="18" t="e">
        <f>#VALUE!</f>
        <v>#VALUE!</v>
      </c>
      <c r="N523" s="18" t="e">
        <f>#VALUE!</f>
        <v>#VALUE!</v>
      </c>
      <c r="O523" s="18" t="e">
        <f>#VALUE!</f>
        <v>#VALUE!</v>
      </c>
      <c r="P523" s="18" t="e">
        <f>#VALUE!</f>
        <v>#VALUE!</v>
      </c>
      <c r="Q523" s="18" t="e">
        <f>#VALUE!</f>
        <v>#VALUE!</v>
      </c>
      <c r="R523" s="18" t="e">
        <f>#VALUE!</f>
        <v>#VALUE!</v>
      </c>
      <c r="S523" s="18" t="e">
        <f>#VALUE!</f>
        <v>#VALUE!</v>
      </c>
      <c r="T523" s="19" t="e">
        <f>#VALUE!</f>
        <v>#VALUE!</v>
      </c>
      <c r="U523" s="19" t="e">
        <f>#VALUE!</f>
        <v>#VALUE!</v>
      </c>
      <c r="V523" s="19" t="e">
        <f>#VALUE!</f>
        <v>#VALUE!</v>
      </c>
      <c r="W523" s="18" t="e">
        <f>#VALUE!</f>
        <v>#VALUE!</v>
      </c>
      <c r="X523" s="19" t="e">
        <f>#VALUE!</f>
        <v>#VALUE!</v>
      </c>
      <c r="Y523" s="20" t="e">
        <f>#VALUE!</f>
        <v>#VALUE!</v>
      </c>
      <c r="Z523" s="19" t="e">
        <f>#VALUE!</f>
        <v>#VALUE!</v>
      </c>
      <c r="AA523" s="19" t="e">
        <f>#VALUE!</f>
        <v>#VALUE!</v>
      </c>
      <c r="AB523" s="16" t="e">
        <f>#VALUE!</f>
        <v>#VALUE!</v>
      </c>
      <c r="AC523" s="16" t="e">
        <f>#VALUE!</f>
        <v>#VALUE!</v>
      </c>
      <c r="AD523" s="17"/>
    </row>
    <row r="524" spans="1:30">
      <c r="A524" s="28">
        <v>424</v>
      </c>
      <c r="B524" s="26" t="e">
        <f>#VALUE!</f>
        <v>#VALUE!</v>
      </c>
      <c r="C524" s="19" t="e">
        <f>#VALUE!</f>
        <v>#VALUE!</v>
      </c>
      <c r="D524" s="19" t="e">
        <f>#VALUE!</f>
        <v>#VALUE!</v>
      </c>
      <c r="E524" s="19" t="e">
        <f>#VALUE!</f>
        <v>#VALUE!</v>
      </c>
      <c r="F524" s="19" t="e">
        <f>#VALUE!</f>
        <v>#VALUE!</v>
      </c>
      <c r="G524" s="19" t="e">
        <f>#VALUE!</f>
        <v>#VALUE!</v>
      </c>
      <c r="H524" s="19" t="e">
        <f>#VALUE!</f>
        <v>#VALUE!</v>
      </c>
      <c r="I524" s="21" t="e">
        <f>#VALUE!</f>
        <v>#VALUE!</v>
      </c>
      <c r="J524" s="26" t="e">
        <f>#VALUE!</f>
        <v>#VALUE!</v>
      </c>
      <c r="K524" s="29" t="e">
        <f>#VALUE!</f>
        <v>#VALUE!</v>
      </c>
      <c r="L524" s="18" t="e">
        <f>#VALUE!</f>
        <v>#VALUE!</v>
      </c>
      <c r="M524" s="18" t="e">
        <f>#VALUE!</f>
        <v>#VALUE!</v>
      </c>
      <c r="N524" s="18" t="e">
        <f>#VALUE!</f>
        <v>#VALUE!</v>
      </c>
      <c r="O524" s="18" t="e">
        <f>#VALUE!</f>
        <v>#VALUE!</v>
      </c>
      <c r="P524" s="18" t="e">
        <f>#VALUE!</f>
        <v>#VALUE!</v>
      </c>
      <c r="Q524" s="18" t="e">
        <f>#VALUE!</f>
        <v>#VALUE!</v>
      </c>
      <c r="R524" s="18" t="e">
        <f>#VALUE!</f>
        <v>#VALUE!</v>
      </c>
      <c r="S524" s="18" t="e">
        <f>#VALUE!</f>
        <v>#VALUE!</v>
      </c>
      <c r="T524" s="19" t="e">
        <f>#VALUE!</f>
        <v>#VALUE!</v>
      </c>
      <c r="U524" s="19" t="e">
        <f>#VALUE!</f>
        <v>#VALUE!</v>
      </c>
      <c r="V524" s="19" t="e">
        <f>#VALUE!</f>
        <v>#VALUE!</v>
      </c>
      <c r="W524" s="18" t="e">
        <f>#VALUE!</f>
        <v>#VALUE!</v>
      </c>
      <c r="X524" s="19" t="e">
        <f>#VALUE!</f>
        <v>#VALUE!</v>
      </c>
      <c r="Y524" s="20" t="e">
        <f>#VALUE!</f>
        <v>#VALUE!</v>
      </c>
      <c r="Z524" s="19" t="e">
        <f>#VALUE!</f>
        <v>#VALUE!</v>
      </c>
      <c r="AA524" s="19" t="e">
        <f>#VALUE!</f>
        <v>#VALUE!</v>
      </c>
      <c r="AB524" s="16" t="e">
        <f>#VALUE!</f>
        <v>#VALUE!</v>
      </c>
      <c r="AC524" s="16" t="e">
        <f>#VALUE!</f>
        <v>#VALUE!</v>
      </c>
      <c r="AD524" s="17"/>
    </row>
    <row r="525" spans="1:30">
      <c r="A525" s="28">
        <v>425</v>
      </c>
      <c r="B525" s="26" t="e">
        <f>#VALUE!</f>
        <v>#VALUE!</v>
      </c>
      <c r="C525" s="19" t="e">
        <f>#VALUE!</f>
        <v>#VALUE!</v>
      </c>
      <c r="D525" s="19" t="e">
        <f>#VALUE!</f>
        <v>#VALUE!</v>
      </c>
      <c r="E525" s="19" t="e">
        <f>#VALUE!</f>
        <v>#VALUE!</v>
      </c>
      <c r="F525" s="19" t="e">
        <f>#VALUE!</f>
        <v>#VALUE!</v>
      </c>
      <c r="G525" s="19" t="e">
        <f>#VALUE!</f>
        <v>#VALUE!</v>
      </c>
      <c r="H525" s="19" t="e">
        <f>#VALUE!</f>
        <v>#VALUE!</v>
      </c>
      <c r="I525" s="21" t="e">
        <f>#VALUE!</f>
        <v>#VALUE!</v>
      </c>
      <c r="J525" s="26" t="e">
        <f>#VALUE!</f>
        <v>#VALUE!</v>
      </c>
      <c r="K525" s="29" t="e">
        <f>#VALUE!</f>
        <v>#VALUE!</v>
      </c>
      <c r="L525" s="18" t="e">
        <f>#VALUE!</f>
        <v>#VALUE!</v>
      </c>
      <c r="M525" s="18" t="e">
        <f>#VALUE!</f>
        <v>#VALUE!</v>
      </c>
      <c r="N525" s="18" t="e">
        <f>#VALUE!</f>
        <v>#VALUE!</v>
      </c>
      <c r="O525" s="18" t="e">
        <f>#VALUE!</f>
        <v>#VALUE!</v>
      </c>
      <c r="P525" s="18" t="e">
        <f>#VALUE!</f>
        <v>#VALUE!</v>
      </c>
      <c r="Q525" s="18" t="e">
        <f>#VALUE!</f>
        <v>#VALUE!</v>
      </c>
      <c r="R525" s="18" t="e">
        <f>#VALUE!</f>
        <v>#VALUE!</v>
      </c>
      <c r="S525" s="18" t="e">
        <f>#VALUE!</f>
        <v>#VALUE!</v>
      </c>
      <c r="T525" s="19" t="e">
        <f>#VALUE!</f>
        <v>#VALUE!</v>
      </c>
      <c r="U525" s="19" t="e">
        <f>#VALUE!</f>
        <v>#VALUE!</v>
      </c>
      <c r="V525" s="19" t="e">
        <f>#VALUE!</f>
        <v>#VALUE!</v>
      </c>
      <c r="W525" s="18" t="e">
        <f>#VALUE!</f>
        <v>#VALUE!</v>
      </c>
      <c r="X525" s="19" t="e">
        <f>#VALUE!</f>
        <v>#VALUE!</v>
      </c>
      <c r="Y525" s="20" t="e">
        <f>#VALUE!</f>
        <v>#VALUE!</v>
      </c>
      <c r="Z525" s="19" t="e">
        <f>#VALUE!</f>
        <v>#VALUE!</v>
      </c>
      <c r="AA525" s="19" t="e">
        <f>#VALUE!</f>
        <v>#VALUE!</v>
      </c>
      <c r="AB525" s="16" t="e">
        <f>#VALUE!</f>
        <v>#VALUE!</v>
      </c>
      <c r="AC525" s="16" t="e">
        <f>#VALUE!</f>
        <v>#VALUE!</v>
      </c>
      <c r="AD525" s="17"/>
    </row>
    <row r="526" spans="1:30">
      <c r="A526" s="28">
        <v>426</v>
      </c>
      <c r="B526" s="26" t="e">
        <f>#VALUE!</f>
        <v>#VALUE!</v>
      </c>
      <c r="C526" s="19" t="e">
        <f>#VALUE!</f>
        <v>#VALUE!</v>
      </c>
      <c r="D526" s="19" t="e">
        <f>#VALUE!</f>
        <v>#VALUE!</v>
      </c>
      <c r="E526" s="19" t="e">
        <f>#VALUE!</f>
        <v>#VALUE!</v>
      </c>
      <c r="F526" s="19" t="e">
        <f>#VALUE!</f>
        <v>#VALUE!</v>
      </c>
      <c r="G526" s="19" t="e">
        <f>#VALUE!</f>
        <v>#VALUE!</v>
      </c>
      <c r="H526" s="19" t="e">
        <f>#VALUE!</f>
        <v>#VALUE!</v>
      </c>
      <c r="I526" s="21" t="e">
        <f>#VALUE!</f>
        <v>#VALUE!</v>
      </c>
      <c r="J526" s="26" t="e">
        <f>#VALUE!</f>
        <v>#VALUE!</v>
      </c>
      <c r="K526" s="29" t="e">
        <f>#VALUE!</f>
        <v>#VALUE!</v>
      </c>
      <c r="L526" s="18" t="e">
        <f>#VALUE!</f>
        <v>#VALUE!</v>
      </c>
      <c r="M526" s="18" t="e">
        <f>#VALUE!</f>
        <v>#VALUE!</v>
      </c>
      <c r="N526" s="18" t="e">
        <f>#VALUE!</f>
        <v>#VALUE!</v>
      </c>
      <c r="O526" s="18" t="e">
        <f>#VALUE!</f>
        <v>#VALUE!</v>
      </c>
      <c r="P526" s="18" t="e">
        <f>#VALUE!</f>
        <v>#VALUE!</v>
      </c>
      <c r="Q526" s="18" t="e">
        <f>#VALUE!</f>
        <v>#VALUE!</v>
      </c>
      <c r="R526" s="18" t="e">
        <f>#VALUE!</f>
        <v>#VALUE!</v>
      </c>
      <c r="S526" s="18" t="e">
        <f>#VALUE!</f>
        <v>#VALUE!</v>
      </c>
      <c r="T526" s="19" t="e">
        <f>#VALUE!</f>
        <v>#VALUE!</v>
      </c>
      <c r="U526" s="19" t="e">
        <f>#VALUE!</f>
        <v>#VALUE!</v>
      </c>
      <c r="V526" s="19" t="e">
        <f>#VALUE!</f>
        <v>#VALUE!</v>
      </c>
      <c r="W526" s="18" t="e">
        <f>#VALUE!</f>
        <v>#VALUE!</v>
      </c>
      <c r="X526" s="19" t="e">
        <f>#VALUE!</f>
        <v>#VALUE!</v>
      </c>
      <c r="Y526" s="20" t="e">
        <f>#VALUE!</f>
        <v>#VALUE!</v>
      </c>
      <c r="Z526" s="19" t="e">
        <f>#VALUE!</f>
        <v>#VALUE!</v>
      </c>
      <c r="AA526" s="19" t="e">
        <f>#VALUE!</f>
        <v>#VALUE!</v>
      </c>
      <c r="AB526" s="16" t="e">
        <f>#VALUE!</f>
        <v>#VALUE!</v>
      </c>
      <c r="AC526" s="16" t="e">
        <f>#VALUE!</f>
        <v>#VALUE!</v>
      </c>
      <c r="AD526" s="17"/>
    </row>
    <row r="527" spans="1:30">
      <c r="A527" s="28">
        <v>427</v>
      </c>
      <c r="B527" s="26" t="e">
        <f>#VALUE!</f>
        <v>#VALUE!</v>
      </c>
      <c r="C527" s="19" t="e">
        <f>#VALUE!</f>
        <v>#VALUE!</v>
      </c>
      <c r="D527" s="19" t="e">
        <f>#VALUE!</f>
        <v>#VALUE!</v>
      </c>
      <c r="E527" s="19" t="e">
        <f>#VALUE!</f>
        <v>#VALUE!</v>
      </c>
      <c r="F527" s="19" t="e">
        <f>#VALUE!</f>
        <v>#VALUE!</v>
      </c>
      <c r="G527" s="19" t="e">
        <f>#VALUE!</f>
        <v>#VALUE!</v>
      </c>
      <c r="H527" s="19" t="e">
        <f>#VALUE!</f>
        <v>#VALUE!</v>
      </c>
      <c r="I527" s="21" t="e">
        <f>#VALUE!</f>
        <v>#VALUE!</v>
      </c>
      <c r="J527" s="26" t="e">
        <f>#VALUE!</f>
        <v>#VALUE!</v>
      </c>
      <c r="K527" s="29" t="e">
        <f>#VALUE!</f>
        <v>#VALUE!</v>
      </c>
      <c r="L527" s="18" t="e">
        <f>#VALUE!</f>
        <v>#VALUE!</v>
      </c>
      <c r="M527" s="18" t="e">
        <f>#VALUE!</f>
        <v>#VALUE!</v>
      </c>
      <c r="N527" s="18" t="e">
        <f>#VALUE!</f>
        <v>#VALUE!</v>
      </c>
      <c r="O527" s="18" t="e">
        <f>#VALUE!</f>
        <v>#VALUE!</v>
      </c>
      <c r="P527" s="18" t="e">
        <f>#VALUE!</f>
        <v>#VALUE!</v>
      </c>
      <c r="Q527" s="18" t="e">
        <f>#VALUE!</f>
        <v>#VALUE!</v>
      </c>
      <c r="R527" s="18" t="e">
        <f>#VALUE!</f>
        <v>#VALUE!</v>
      </c>
      <c r="S527" s="18" t="e">
        <f>#VALUE!</f>
        <v>#VALUE!</v>
      </c>
      <c r="T527" s="19" t="e">
        <f>#VALUE!</f>
        <v>#VALUE!</v>
      </c>
      <c r="U527" s="19" t="e">
        <f>#VALUE!</f>
        <v>#VALUE!</v>
      </c>
      <c r="V527" s="19" t="e">
        <f>#VALUE!</f>
        <v>#VALUE!</v>
      </c>
      <c r="W527" s="18" t="e">
        <f>#VALUE!</f>
        <v>#VALUE!</v>
      </c>
      <c r="X527" s="19" t="e">
        <f>#VALUE!</f>
        <v>#VALUE!</v>
      </c>
      <c r="Y527" s="20" t="e">
        <f>#VALUE!</f>
        <v>#VALUE!</v>
      </c>
      <c r="Z527" s="19" t="e">
        <f>#VALUE!</f>
        <v>#VALUE!</v>
      </c>
      <c r="AA527" s="19" t="e">
        <f>#VALUE!</f>
        <v>#VALUE!</v>
      </c>
      <c r="AB527" s="16" t="e">
        <f>#VALUE!</f>
        <v>#VALUE!</v>
      </c>
      <c r="AC527" s="16" t="e">
        <f>#VALUE!</f>
        <v>#VALUE!</v>
      </c>
      <c r="AD527" s="17"/>
    </row>
    <row r="528" spans="1:30">
      <c r="A528" s="28">
        <v>428</v>
      </c>
      <c r="B528" s="26" t="e">
        <f>#VALUE!</f>
        <v>#VALUE!</v>
      </c>
      <c r="C528" s="19" t="e">
        <f>#VALUE!</f>
        <v>#VALUE!</v>
      </c>
      <c r="D528" s="19" t="e">
        <f>#VALUE!</f>
        <v>#VALUE!</v>
      </c>
      <c r="E528" s="19" t="e">
        <f>#VALUE!</f>
        <v>#VALUE!</v>
      </c>
      <c r="F528" s="19" t="e">
        <f>#VALUE!</f>
        <v>#VALUE!</v>
      </c>
      <c r="G528" s="19" t="e">
        <f>#VALUE!</f>
        <v>#VALUE!</v>
      </c>
      <c r="H528" s="19" t="e">
        <f>#VALUE!</f>
        <v>#VALUE!</v>
      </c>
      <c r="I528" s="21" t="e">
        <f>#VALUE!</f>
        <v>#VALUE!</v>
      </c>
      <c r="J528" s="26" t="e">
        <f>#VALUE!</f>
        <v>#VALUE!</v>
      </c>
      <c r="K528" s="29" t="e">
        <f>#VALUE!</f>
        <v>#VALUE!</v>
      </c>
      <c r="L528" s="18" t="e">
        <f>#VALUE!</f>
        <v>#VALUE!</v>
      </c>
      <c r="M528" s="18" t="e">
        <f>#VALUE!</f>
        <v>#VALUE!</v>
      </c>
      <c r="N528" s="18" t="e">
        <f>#VALUE!</f>
        <v>#VALUE!</v>
      </c>
      <c r="O528" s="18" t="e">
        <f>#VALUE!</f>
        <v>#VALUE!</v>
      </c>
      <c r="P528" s="18" t="e">
        <f>#VALUE!</f>
        <v>#VALUE!</v>
      </c>
      <c r="Q528" s="18" t="e">
        <f>#VALUE!</f>
        <v>#VALUE!</v>
      </c>
      <c r="R528" s="18" t="e">
        <f>#VALUE!</f>
        <v>#VALUE!</v>
      </c>
      <c r="S528" s="18" t="e">
        <f>#VALUE!</f>
        <v>#VALUE!</v>
      </c>
      <c r="T528" s="19" t="e">
        <f>#VALUE!</f>
        <v>#VALUE!</v>
      </c>
      <c r="U528" s="19" t="e">
        <f>#VALUE!</f>
        <v>#VALUE!</v>
      </c>
      <c r="V528" s="19" t="e">
        <f>#VALUE!</f>
        <v>#VALUE!</v>
      </c>
      <c r="W528" s="18" t="e">
        <f>#VALUE!</f>
        <v>#VALUE!</v>
      </c>
      <c r="X528" s="19" t="e">
        <f>#VALUE!</f>
        <v>#VALUE!</v>
      </c>
      <c r="Y528" s="20" t="e">
        <f>#VALUE!</f>
        <v>#VALUE!</v>
      </c>
      <c r="Z528" s="19" t="e">
        <f>#VALUE!</f>
        <v>#VALUE!</v>
      </c>
      <c r="AA528" s="19" t="e">
        <f>#VALUE!</f>
        <v>#VALUE!</v>
      </c>
      <c r="AB528" s="16" t="e">
        <f>#VALUE!</f>
        <v>#VALUE!</v>
      </c>
      <c r="AC528" s="16" t="e">
        <f>#VALUE!</f>
        <v>#VALUE!</v>
      </c>
      <c r="AD528" s="17"/>
    </row>
    <row r="529" spans="1:30">
      <c r="A529" s="28">
        <v>429</v>
      </c>
      <c r="B529" s="26" t="e">
        <f>#VALUE!</f>
        <v>#VALUE!</v>
      </c>
      <c r="C529" s="19" t="e">
        <f>#VALUE!</f>
        <v>#VALUE!</v>
      </c>
      <c r="D529" s="19" t="e">
        <f>#VALUE!</f>
        <v>#VALUE!</v>
      </c>
      <c r="E529" s="19" t="e">
        <f>#VALUE!</f>
        <v>#VALUE!</v>
      </c>
      <c r="F529" s="19" t="e">
        <f>#VALUE!</f>
        <v>#VALUE!</v>
      </c>
      <c r="G529" s="19" t="e">
        <f>#VALUE!</f>
        <v>#VALUE!</v>
      </c>
      <c r="H529" s="19" t="e">
        <f>#VALUE!</f>
        <v>#VALUE!</v>
      </c>
      <c r="I529" s="21" t="e">
        <f>#VALUE!</f>
        <v>#VALUE!</v>
      </c>
      <c r="J529" s="26" t="e">
        <f>#VALUE!</f>
        <v>#VALUE!</v>
      </c>
      <c r="K529" s="29" t="e">
        <f>#VALUE!</f>
        <v>#VALUE!</v>
      </c>
      <c r="L529" s="18" t="e">
        <f>#VALUE!</f>
        <v>#VALUE!</v>
      </c>
      <c r="M529" s="18" t="e">
        <f>#VALUE!</f>
        <v>#VALUE!</v>
      </c>
      <c r="N529" s="18" t="e">
        <f>#VALUE!</f>
        <v>#VALUE!</v>
      </c>
      <c r="O529" s="18" t="e">
        <f>#VALUE!</f>
        <v>#VALUE!</v>
      </c>
      <c r="P529" s="18" t="e">
        <f>#VALUE!</f>
        <v>#VALUE!</v>
      </c>
      <c r="Q529" s="18" t="e">
        <f>#VALUE!</f>
        <v>#VALUE!</v>
      </c>
      <c r="R529" s="18" t="e">
        <f>#VALUE!</f>
        <v>#VALUE!</v>
      </c>
      <c r="S529" s="18" t="e">
        <f>#VALUE!</f>
        <v>#VALUE!</v>
      </c>
      <c r="T529" s="19" t="e">
        <f>#VALUE!</f>
        <v>#VALUE!</v>
      </c>
      <c r="U529" s="19" t="e">
        <f>#VALUE!</f>
        <v>#VALUE!</v>
      </c>
      <c r="V529" s="19" t="e">
        <f>#VALUE!</f>
        <v>#VALUE!</v>
      </c>
      <c r="W529" s="18" t="e">
        <f>#VALUE!</f>
        <v>#VALUE!</v>
      </c>
      <c r="X529" s="19" t="e">
        <f>#VALUE!</f>
        <v>#VALUE!</v>
      </c>
      <c r="Y529" s="20" t="e">
        <f>#VALUE!</f>
        <v>#VALUE!</v>
      </c>
      <c r="Z529" s="19" t="e">
        <f>#VALUE!</f>
        <v>#VALUE!</v>
      </c>
      <c r="AA529" s="19" t="e">
        <f>#VALUE!</f>
        <v>#VALUE!</v>
      </c>
      <c r="AB529" s="16" t="e">
        <f>#VALUE!</f>
        <v>#VALUE!</v>
      </c>
      <c r="AC529" s="16" t="e">
        <f>#VALUE!</f>
        <v>#VALUE!</v>
      </c>
      <c r="AD529" s="17"/>
    </row>
    <row r="530" spans="1:30">
      <c r="A530" s="28">
        <v>430</v>
      </c>
      <c r="B530" s="26" t="e">
        <f>#VALUE!</f>
        <v>#VALUE!</v>
      </c>
      <c r="C530" s="19" t="e">
        <f>#VALUE!</f>
        <v>#VALUE!</v>
      </c>
      <c r="D530" s="19" t="e">
        <f>#VALUE!</f>
        <v>#VALUE!</v>
      </c>
      <c r="E530" s="19" t="e">
        <f>#VALUE!</f>
        <v>#VALUE!</v>
      </c>
      <c r="F530" s="19" t="e">
        <f>#VALUE!</f>
        <v>#VALUE!</v>
      </c>
      <c r="G530" s="19" t="e">
        <f>#VALUE!</f>
        <v>#VALUE!</v>
      </c>
      <c r="H530" s="19" t="e">
        <f>#VALUE!</f>
        <v>#VALUE!</v>
      </c>
      <c r="I530" s="21" t="e">
        <f>#VALUE!</f>
        <v>#VALUE!</v>
      </c>
      <c r="J530" s="26" t="e">
        <f>#VALUE!</f>
        <v>#VALUE!</v>
      </c>
      <c r="K530" s="29" t="e">
        <f>#VALUE!</f>
        <v>#VALUE!</v>
      </c>
      <c r="L530" s="18" t="e">
        <f>#VALUE!</f>
        <v>#VALUE!</v>
      </c>
      <c r="M530" s="18" t="e">
        <f>#VALUE!</f>
        <v>#VALUE!</v>
      </c>
      <c r="N530" s="18" t="e">
        <f>#VALUE!</f>
        <v>#VALUE!</v>
      </c>
      <c r="O530" s="18" t="e">
        <f>#VALUE!</f>
        <v>#VALUE!</v>
      </c>
      <c r="P530" s="18" t="e">
        <f>#VALUE!</f>
        <v>#VALUE!</v>
      </c>
      <c r="Q530" s="18" t="e">
        <f>#VALUE!</f>
        <v>#VALUE!</v>
      </c>
      <c r="R530" s="18" t="e">
        <f>#VALUE!</f>
        <v>#VALUE!</v>
      </c>
      <c r="S530" s="18" t="e">
        <f>#VALUE!</f>
        <v>#VALUE!</v>
      </c>
      <c r="T530" s="19" t="e">
        <f>#VALUE!</f>
        <v>#VALUE!</v>
      </c>
      <c r="U530" s="19" t="e">
        <f>#VALUE!</f>
        <v>#VALUE!</v>
      </c>
      <c r="V530" s="19" t="e">
        <f>#VALUE!</f>
        <v>#VALUE!</v>
      </c>
      <c r="W530" s="18" t="e">
        <f>#VALUE!</f>
        <v>#VALUE!</v>
      </c>
      <c r="X530" s="19" t="e">
        <f>#VALUE!</f>
        <v>#VALUE!</v>
      </c>
      <c r="Y530" s="20" t="e">
        <f>#VALUE!</f>
        <v>#VALUE!</v>
      </c>
      <c r="Z530" s="19" t="e">
        <f>#VALUE!</f>
        <v>#VALUE!</v>
      </c>
      <c r="AA530" s="19" t="e">
        <f>#VALUE!</f>
        <v>#VALUE!</v>
      </c>
      <c r="AB530" s="16" t="e">
        <f>#VALUE!</f>
        <v>#VALUE!</v>
      </c>
      <c r="AC530" s="16" t="e">
        <f>#VALUE!</f>
        <v>#VALUE!</v>
      </c>
      <c r="AD530" s="17"/>
    </row>
    <row r="531" spans="1:30">
      <c r="A531" s="28">
        <v>431</v>
      </c>
      <c r="B531" s="26" t="e">
        <f>#VALUE!</f>
        <v>#VALUE!</v>
      </c>
      <c r="C531" s="19" t="e">
        <f>#VALUE!</f>
        <v>#VALUE!</v>
      </c>
      <c r="D531" s="19" t="e">
        <f>#VALUE!</f>
        <v>#VALUE!</v>
      </c>
      <c r="E531" s="19" t="e">
        <f>#VALUE!</f>
        <v>#VALUE!</v>
      </c>
      <c r="F531" s="19" t="e">
        <f>#VALUE!</f>
        <v>#VALUE!</v>
      </c>
      <c r="G531" s="19" t="e">
        <f>#VALUE!</f>
        <v>#VALUE!</v>
      </c>
      <c r="H531" s="19" t="e">
        <f>#VALUE!</f>
        <v>#VALUE!</v>
      </c>
      <c r="I531" s="21" t="e">
        <f>#VALUE!</f>
        <v>#VALUE!</v>
      </c>
      <c r="J531" s="26" t="e">
        <f>#VALUE!</f>
        <v>#VALUE!</v>
      </c>
      <c r="K531" s="29" t="e">
        <f>#VALUE!</f>
        <v>#VALUE!</v>
      </c>
      <c r="L531" s="18" t="e">
        <f>#VALUE!</f>
        <v>#VALUE!</v>
      </c>
      <c r="M531" s="18" t="e">
        <f>#VALUE!</f>
        <v>#VALUE!</v>
      </c>
      <c r="N531" s="18" t="e">
        <f>#VALUE!</f>
        <v>#VALUE!</v>
      </c>
      <c r="O531" s="18" t="e">
        <f>#VALUE!</f>
        <v>#VALUE!</v>
      </c>
      <c r="P531" s="18" t="e">
        <f>#VALUE!</f>
        <v>#VALUE!</v>
      </c>
      <c r="Q531" s="18" t="e">
        <f>#VALUE!</f>
        <v>#VALUE!</v>
      </c>
      <c r="R531" s="18" t="e">
        <f>#VALUE!</f>
        <v>#VALUE!</v>
      </c>
      <c r="S531" s="18" t="e">
        <f>#VALUE!</f>
        <v>#VALUE!</v>
      </c>
      <c r="T531" s="19" t="e">
        <f>#VALUE!</f>
        <v>#VALUE!</v>
      </c>
      <c r="U531" s="19" t="e">
        <f>#VALUE!</f>
        <v>#VALUE!</v>
      </c>
      <c r="V531" s="19" t="e">
        <f>#VALUE!</f>
        <v>#VALUE!</v>
      </c>
      <c r="W531" s="18" t="e">
        <f>#VALUE!</f>
        <v>#VALUE!</v>
      </c>
      <c r="X531" s="19" t="e">
        <f>#VALUE!</f>
        <v>#VALUE!</v>
      </c>
      <c r="Y531" s="20" t="e">
        <f>#VALUE!</f>
        <v>#VALUE!</v>
      </c>
      <c r="Z531" s="19" t="e">
        <f>#VALUE!</f>
        <v>#VALUE!</v>
      </c>
      <c r="AA531" s="19" t="e">
        <f>#VALUE!</f>
        <v>#VALUE!</v>
      </c>
      <c r="AB531" s="16" t="e">
        <f>#VALUE!</f>
        <v>#VALUE!</v>
      </c>
      <c r="AC531" s="16" t="e">
        <f>#VALUE!</f>
        <v>#VALUE!</v>
      </c>
      <c r="AD531" s="17"/>
    </row>
    <row r="532" spans="1:30">
      <c r="A532" s="28">
        <v>432</v>
      </c>
      <c r="B532" s="26" t="e">
        <f>#VALUE!</f>
        <v>#VALUE!</v>
      </c>
      <c r="C532" s="19" t="e">
        <f>#VALUE!</f>
        <v>#VALUE!</v>
      </c>
      <c r="D532" s="19" t="e">
        <f>#VALUE!</f>
        <v>#VALUE!</v>
      </c>
      <c r="E532" s="19" t="e">
        <f>#VALUE!</f>
        <v>#VALUE!</v>
      </c>
      <c r="F532" s="19" t="e">
        <f>#VALUE!</f>
        <v>#VALUE!</v>
      </c>
      <c r="G532" s="19" t="e">
        <f>#VALUE!</f>
        <v>#VALUE!</v>
      </c>
      <c r="H532" s="19" t="e">
        <f>#VALUE!</f>
        <v>#VALUE!</v>
      </c>
      <c r="I532" s="21" t="e">
        <f>#VALUE!</f>
        <v>#VALUE!</v>
      </c>
      <c r="J532" s="26" t="e">
        <f>#VALUE!</f>
        <v>#VALUE!</v>
      </c>
      <c r="K532" s="29" t="e">
        <f>#VALUE!</f>
        <v>#VALUE!</v>
      </c>
      <c r="L532" s="18" t="e">
        <f>#VALUE!</f>
        <v>#VALUE!</v>
      </c>
      <c r="M532" s="18" t="e">
        <f>#VALUE!</f>
        <v>#VALUE!</v>
      </c>
      <c r="N532" s="18" t="e">
        <f>#VALUE!</f>
        <v>#VALUE!</v>
      </c>
      <c r="O532" s="18" t="e">
        <f>#VALUE!</f>
        <v>#VALUE!</v>
      </c>
      <c r="P532" s="18" t="e">
        <f>#VALUE!</f>
        <v>#VALUE!</v>
      </c>
      <c r="Q532" s="18" t="e">
        <f>#VALUE!</f>
        <v>#VALUE!</v>
      </c>
      <c r="R532" s="18" t="e">
        <f>#VALUE!</f>
        <v>#VALUE!</v>
      </c>
      <c r="S532" s="18" t="e">
        <f>#VALUE!</f>
        <v>#VALUE!</v>
      </c>
      <c r="T532" s="19" t="e">
        <f>#VALUE!</f>
        <v>#VALUE!</v>
      </c>
      <c r="U532" s="19" t="e">
        <f>#VALUE!</f>
        <v>#VALUE!</v>
      </c>
      <c r="V532" s="19" t="e">
        <f>#VALUE!</f>
        <v>#VALUE!</v>
      </c>
      <c r="W532" s="18" t="e">
        <f>#VALUE!</f>
        <v>#VALUE!</v>
      </c>
      <c r="X532" s="19" t="e">
        <f>#VALUE!</f>
        <v>#VALUE!</v>
      </c>
      <c r="Y532" s="20" t="e">
        <f>#VALUE!</f>
        <v>#VALUE!</v>
      </c>
      <c r="Z532" s="19" t="e">
        <f>#VALUE!</f>
        <v>#VALUE!</v>
      </c>
      <c r="AA532" s="19" t="e">
        <f>#VALUE!</f>
        <v>#VALUE!</v>
      </c>
      <c r="AB532" s="16" t="e">
        <f>#VALUE!</f>
        <v>#VALUE!</v>
      </c>
      <c r="AC532" s="16" t="e">
        <f>#VALUE!</f>
        <v>#VALUE!</v>
      </c>
      <c r="AD532" s="17"/>
    </row>
    <row r="533" spans="1:30">
      <c r="A533" s="28">
        <v>433</v>
      </c>
      <c r="B533" s="26" t="e">
        <f>#VALUE!</f>
        <v>#VALUE!</v>
      </c>
      <c r="C533" s="19" t="e">
        <f>#VALUE!</f>
        <v>#VALUE!</v>
      </c>
      <c r="D533" s="19" t="e">
        <f>#VALUE!</f>
        <v>#VALUE!</v>
      </c>
      <c r="E533" s="19" t="e">
        <f>#VALUE!</f>
        <v>#VALUE!</v>
      </c>
      <c r="F533" s="19" t="e">
        <f>#VALUE!</f>
        <v>#VALUE!</v>
      </c>
      <c r="G533" s="19" t="e">
        <f>#VALUE!</f>
        <v>#VALUE!</v>
      </c>
      <c r="H533" s="19" t="e">
        <f>#VALUE!</f>
        <v>#VALUE!</v>
      </c>
      <c r="I533" s="21" t="e">
        <f>#VALUE!</f>
        <v>#VALUE!</v>
      </c>
      <c r="J533" s="26" t="e">
        <f>#VALUE!</f>
        <v>#VALUE!</v>
      </c>
      <c r="K533" s="29" t="e">
        <f>#VALUE!</f>
        <v>#VALUE!</v>
      </c>
      <c r="L533" s="18" t="e">
        <f>#VALUE!</f>
        <v>#VALUE!</v>
      </c>
      <c r="M533" s="18" t="e">
        <f>#VALUE!</f>
        <v>#VALUE!</v>
      </c>
      <c r="N533" s="18" t="e">
        <f>#VALUE!</f>
        <v>#VALUE!</v>
      </c>
      <c r="O533" s="18" t="e">
        <f>#VALUE!</f>
        <v>#VALUE!</v>
      </c>
      <c r="P533" s="18" t="e">
        <f>#VALUE!</f>
        <v>#VALUE!</v>
      </c>
      <c r="Q533" s="18" t="e">
        <f>#VALUE!</f>
        <v>#VALUE!</v>
      </c>
      <c r="R533" s="18" t="e">
        <f>#VALUE!</f>
        <v>#VALUE!</v>
      </c>
      <c r="S533" s="18" t="e">
        <f>#VALUE!</f>
        <v>#VALUE!</v>
      </c>
      <c r="T533" s="19" t="e">
        <f>#VALUE!</f>
        <v>#VALUE!</v>
      </c>
      <c r="U533" s="19" t="e">
        <f>#VALUE!</f>
        <v>#VALUE!</v>
      </c>
      <c r="V533" s="19" t="e">
        <f>#VALUE!</f>
        <v>#VALUE!</v>
      </c>
      <c r="W533" s="18" t="e">
        <f>#VALUE!</f>
        <v>#VALUE!</v>
      </c>
      <c r="X533" s="19" t="e">
        <f>#VALUE!</f>
        <v>#VALUE!</v>
      </c>
      <c r="Y533" s="20" t="e">
        <f>#VALUE!</f>
        <v>#VALUE!</v>
      </c>
      <c r="Z533" s="19" t="e">
        <f>#VALUE!</f>
        <v>#VALUE!</v>
      </c>
      <c r="AA533" s="19" t="e">
        <f>#VALUE!</f>
        <v>#VALUE!</v>
      </c>
      <c r="AB533" s="16" t="e">
        <f>#VALUE!</f>
        <v>#VALUE!</v>
      </c>
      <c r="AC533" s="16" t="e">
        <f>#VALUE!</f>
        <v>#VALUE!</v>
      </c>
      <c r="AD533" s="17"/>
    </row>
    <row r="534" spans="1:30">
      <c r="A534" s="28">
        <v>434</v>
      </c>
      <c r="B534" s="26" t="e">
        <f>#VALUE!</f>
        <v>#VALUE!</v>
      </c>
      <c r="C534" s="19" t="e">
        <f>#VALUE!</f>
        <v>#VALUE!</v>
      </c>
      <c r="D534" s="19" t="e">
        <f>#VALUE!</f>
        <v>#VALUE!</v>
      </c>
      <c r="E534" s="19" t="e">
        <f>#VALUE!</f>
        <v>#VALUE!</v>
      </c>
      <c r="F534" s="19" t="e">
        <f>#VALUE!</f>
        <v>#VALUE!</v>
      </c>
      <c r="G534" s="19" t="e">
        <f>#VALUE!</f>
        <v>#VALUE!</v>
      </c>
      <c r="H534" s="19" t="e">
        <f>#VALUE!</f>
        <v>#VALUE!</v>
      </c>
      <c r="I534" s="21" t="e">
        <f>#VALUE!</f>
        <v>#VALUE!</v>
      </c>
      <c r="J534" s="26" t="e">
        <f>#VALUE!</f>
        <v>#VALUE!</v>
      </c>
      <c r="K534" s="29" t="e">
        <f>#VALUE!</f>
        <v>#VALUE!</v>
      </c>
      <c r="L534" s="18" t="e">
        <f>#VALUE!</f>
        <v>#VALUE!</v>
      </c>
      <c r="M534" s="18" t="e">
        <f>#VALUE!</f>
        <v>#VALUE!</v>
      </c>
      <c r="N534" s="18" t="e">
        <f>#VALUE!</f>
        <v>#VALUE!</v>
      </c>
      <c r="O534" s="18" t="e">
        <f>#VALUE!</f>
        <v>#VALUE!</v>
      </c>
      <c r="P534" s="18" t="e">
        <f>#VALUE!</f>
        <v>#VALUE!</v>
      </c>
      <c r="Q534" s="18" t="e">
        <f>#VALUE!</f>
        <v>#VALUE!</v>
      </c>
      <c r="R534" s="18" t="e">
        <f>#VALUE!</f>
        <v>#VALUE!</v>
      </c>
      <c r="S534" s="18" t="e">
        <f>#VALUE!</f>
        <v>#VALUE!</v>
      </c>
      <c r="T534" s="19" t="e">
        <f>#VALUE!</f>
        <v>#VALUE!</v>
      </c>
      <c r="U534" s="19" t="e">
        <f>#VALUE!</f>
        <v>#VALUE!</v>
      </c>
      <c r="V534" s="19" t="e">
        <f>#VALUE!</f>
        <v>#VALUE!</v>
      </c>
      <c r="W534" s="18" t="e">
        <f>#VALUE!</f>
        <v>#VALUE!</v>
      </c>
      <c r="X534" s="19" t="e">
        <f>#VALUE!</f>
        <v>#VALUE!</v>
      </c>
      <c r="Y534" s="20" t="e">
        <f>#VALUE!</f>
        <v>#VALUE!</v>
      </c>
      <c r="Z534" s="19" t="e">
        <f>#VALUE!</f>
        <v>#VALUE!</v>
      </c>
      <c r="AA534" s="19" t="e">
        <f>#VALUE!</f>
        <v>#VALUE!</v>
      </c>
      <c r="AB534" s="16" t="e">
        <f>#VALUE!</f>
        <v>#VALUE!</v>
      </c>
      <c r="AC534" s="16" t="e">
        <f>#VALUE!</f>
        <v>#VALUE!</v>
      </c>
      <c r="AD534" s="17"/>
    </row>
    <row r="535" spans="1:30">
      <c r="A535" s="28">
        <v>435</v>
      </c>
      <c r="B535" s="26" t="e">
        <f>#VALUE!</f>
        <v>#VALUE!</v>
      </c>
      <c r="C535" s="19" t="e">
        <f>#VALUE!</f>
        <v>#VALUE!</v>
      </c>
      <c r="D535" s="19" t="e">
        <f>#VALUE!</f>
        <v>#VALUE!</v>
      </c>
      <c r="E535" s="19" t="e">
        <f>#VALUE!</f>
        <v>#VALUE!</v>
      </c>
      <c r="F535" s="19" t="e">
        <f>#VALUE!</f>
        <v>#VALUE!</v>
      </c>
      <c r="G535" s="19" t="e">
        <f>#VALUE!</f>
        <v>#VALUE!</v>
      </c>
      <c r="H535" s="19" t="e">
        <f>#VALUE!</f>
        <v>#VALUE!</v>
      </c>
      <c r="I535" s="21" t="e">
        <f>#VALUE!</f>
        <v>#VALUE!</v>
      </c>
      <c r="J535" s="26" t="e">
        <f>#VALUE!</f>
        <v>#VALUE!</v>
      </c>
      <c r="K535" s="29" t="e">
        <f>#VALUE!</f>
        <v>#VALUE!</v>
      </c>
      <c r="L535" s="18" t="e">
        <f>#VALUE!</f>
        <v>#VALUE!</v>
      </c>
      <c r="M535" s="18" t="e">
        <f>#VALUE!</f>
        <v>#VALUE!</v>
      </c>
      <c r="N535" s="18" t="e">
        <f>#VALUE!</f>
        <v>#VALUE!</v>
      </c>
      <c r="O535" s="18" t="e">
        <f>#VALUE!</f>
        <v>#VALUE!</v>
      </c>
      <c r="P535" s="18" t="e">
        <f>#VALUE!</f>
        <v>#VALUE!</v>
      </c>
      <c r="Q535" s="18" t="e">
        <f>#VALUE!</f>
        <v>#VALUE!</v>
      </c>
      <c r="R535" s="18" t="e">
        <f>#VALUE!</f>
        <v>#VALUE!</v>
      </c>
      <c r="S535" s="18" t="e">
        <f>#VALUE!</f>
        <v>#VALUE!</v>
      </c>
      <c r="T535" s="19" t="e">
        <f>#VALUE!</f>
        <v>#VALUE!</v>
      </c>
      <c r="U535" s="19" t="e">
        <f>#VALUE!</f>
        <v>#VALUE!</v>
      </c>
      <c r="V535" s="19" t="e">
        <f>#VALUE!</f>
        <v>#VALUE!</v>
      </c>
      <c r="W535" s="18" t="e">
        <f>#VALUE!</f>
        <v>#VALUE!</v>
      </c>
      <c r="X535" s="19" t="e">
        <f>#VALUE!</f>
        <v>#VALUE!</v>
      </c>
      <c r="Y535" s="20" t="e">
        <f>#VALUE!</f>
        <v>#VALUE!</v>
      </c>
      <c r="Z535" s="19" t="e">
        <f>#VALUE!</f>
        <v>#VALUE!</v>
      </c>
      <c r="AA535" s="19" t="e">
        <f>#VALUE!</f>
        <v>#VALUE!</v>
      </c>
      <c r="AB535" s="16" t="e">
        <f>#VALUE!</f>
        <v>#VALUE!</v>
      </c>
      <c r="AC535" s="16" t="e">
        <f>#VALUE!</f>
        <v>#VALUE!</v>
      </c>
      <c r="AD535" s="17"/>
    </row>
    <row r="536" spans="1:30">
      <c r="A536" s="28">
        <v>436</v>
      </c>
      <c r="B536" s="26" t="e">
        <f>#VALUE!</f>
        <v>#VALUE!</v>
      </c>
      <c r="C536" s="19" t="e">
        <f>#VALUE!</f>
        <v>#VALUE!</v>
      </c>
      <c r="D536" s="19" t="e">
        <f>#VALUE!</f>
        <v>#VALUE!</v>
      </c>
      <c r="E536" s="19" t="e">
        <f>#VALUE!</f>
        <v>#VALUE!</v>
      </c>
      <c r="F536" s="19" t="e">
        <f>#VALUE!</f>
        <v>#VALUE!</v>
      </c>
      <c r="G536" s="19" t="e">
        <f>#VALUE!</f>
        <v>#VALUE!</v>
      </c>
      <c r="H536" s="19" t="e">
        <f>#VALUE!</f>
        <v>#VALUE!</v>
      </c>
      <c r="I536" s="21" t="e">
        <f>#VALUE!</f>
        <v>#VALUE!</v>
      </c>
      <c r="J536" s="26" t="e">
        <f>#VALUE!</f>
        <v>#VALUE!</v>
      </c>
      <c r="K536" s="29" t="e">
        <f>#VALUE!</f>
        <v>#VALUE!</v>
      </c>
      <c r="L536" s="18" t="e">
        <f>#VALUE!</f>
        <v>#VALUE!</v>
      </c>
      <c r="M536" s="18" t="e">
        <f>#VALUE!</f>
        <v>#VALUE!</v>
      </c>
      <c r="N536" s="18" t="e">
        <f>#VALUE!</f>
        <v>#VALUE!</v>
      </c>
      <c r="O536" s="18" t="e">
        <f>#VALUE!</f>
        <v>#VALUE!</v>
      </c>
      <c r="P536" s="18" t="e">
        <f>#VALUE!</f>
        <v>#VALUE!</v>
      </c>
      <c r="Q536" s="18" t="e">
        <f>#VALUE!</f>
        <v>#VALUE!</v>
      </c>
      <c r="R536" s="18" t="e">
        <f>#VALUE!</f>
        <v>#VALUE!</v>
      </c>
      <c r="S536" s="18" t="e">
        <f>#VALUE!</f>
        <v>#VALUE!</v>
      </c>
      <c r="T536" s="19" t="e">
        <f>#VALUE!</f>
        <v>#VALUE!</v>
      </c>
      <c r="U536" s="19" t="e">
        <f>#VALUE!</f>
        <v>#VALUE!</v>
      </c>
      <c r="V536" s="19" t="e">
        <f>#VALUE!</f>
        <v>#VALUE!</v>
      </c>
      <c r="W536" s="18" t="e">
        <f>#VALUE!</f>
        <v>#VALUE!</v>
      </c>
      <c r="X536" s="19" t="e">
        <f>#VALUE!</f>
        <v>#VALUE!</v>
      </c>
      <c r="Y536" s="20" t="e">
        <f>#VALUE!</f>
        <v>#VALUE!</v>
      </c>
      <c r="Z536" s="19" t="e">
        <f>#VALUE!</f>
        <v>#VALUE!</v>
      </c>
      <c r="AA536" s="19" t="e">
        <f>#VALUE!</f>
        <v>#VALUE!</v>
      </c>
      <c r="AB536" s="16" t="e">
        <f>#VALUE!</f>
        <v>#VALUE!</v>
      </c>
      <c r="AC536" s="16" t="e">
        <f>#VALUE!</f>
        <v>#VALUE!</v>
      </c>
      <c r="AD536" s="17"/>
    </row>
    <row r="537" spans="1:30">
      <c r="A537" s="28">
        <v>437</v>
      </c>
      <c r="B537" s="26" t="e">
        <f>#VALUE!</f>
        <v>#VALUE!</v>
      </c>
      <c r="C537" s="19" t="e">
        <f>#VALUE!</f>
        <v>#VALUE!</v>
      </c>
      <c r="D537" s="19" t="e">
        <f>#VALUE!</f>
        <v>#VALUE!</v>
      </c>
      <c r="E537" s="19" t="e">
        <f>#VALUE!</f>
        <v>#VALUE!</v>
      </c>
      <c r="F537" s="19" t="e">
        <f>#VALUE!</f>
        <v>#VALUE!</v>
      </c>
      <c r="G537" s="19" t="e">
        <f>#VALUE!</f>
        <v>#VALUE!</v>
      </c>
      <c r="H537" s="19" t="e">
        <f>#VALUE!</f>
        <v>#VALUE!</v>
      </c>
      <c r="I537" s="21" t="e">
        <f>#VALUE!</f>
        <v>#VALUE!</v>
      </c>
      <c r="J537" s="26" t="e">
        <f>#VALUE!</f>
        <v>#VALUE!</v>
      </c>
      <c r="K537" s="29" t="e">
        <f>#VALUE!</f>
        <v>#VALUE!</v>
      </c>
      <c r="L537" s="18" t="e">
        <f>#VALUE!</f>
        <v>#VALUE!</v>
      </c>
      <c r="M537" s="18" t="e">
        <f>#VALUE!</f>
        <v>#VALUE!</v>
      </c>
      <c r="N537" s="18" t="e">
        <f>#VALUE!</f>
        <v>#VALUE!</v>
      </c>
      <c r="O537" s="18" t="e">
        <f>#VALUE!</f>
        <v>#VALUE!</v>
      </c>
      <c r="P537" s="18" t="e">
        <f>#VALUE!</f>
        <v>#VALUE!</v>
      </c>
      <c r="Q537" s="18" t="e">
        <f>#VALUE!</f>
        <v>#VALUE!</v>
      </c>
      <c r="R537" s="18" t="e">
        <f>#VALUE!</f>
        <v>#VALUE!</v>
      </c>
      <c r="S537" s="18" t="e">
        <f>#VALUE!</f>
        <v>#VALUE!</v>
      </c>
      <c r="T537" s="19" t="e">
        <f>#VALUE!</f>
        <v>#VALUE!</v>
      </c>
      <c r="U537" s="19" t="e">
        <f>#VALUE!</f>
        <v>#VALUE!</v>
      </c>
      <c r="V537" s="19" t="e">
        <f>#VALUE!</f>
        <v>#VALUE!</v>
      </c>
      <c r="W537" s="18" t="e">
        <f>#VALUE!</f>
        <v>#VALUE!</v>
      </c>
      <c r="X537" s="19" t="e">
        <f>#VALUE!</f>
        <v>#VALUE!</v>
      </c>
      <c r="Y537" s="20" t="e">
        <f>#VALUE!</f>
        <v>#VALUE!</v>
      </c>
      <c r="Z537" s="19" t="e">
        <f>#VALUE!</f>
        <v>#VALUE!</v>
      </c>
      <c r="AA537" s="19" t="e">
        <f>#VALUE!</f>
        <v>#VALUE!</v>
      </c>
      <c r="AB537" s="16" t="e">
        <f>#VALUE!</f>
        <v>#VALUE!</v>
      </c>
      <c r="AC537" s="16" t="e">
        <f>#VALUE!</f>
        <v>#VALUE!</v>
      </c>
      <c r="AD537" s="17"/>
    </row>
    <row r="538" spans="1:30">
      <c r="A538" s="28">
        <v>438</v>
      </c>
      <c r="B538" s="26" t="e">
        <f>#VALUE!</f>
        <v>#VALUE!</v>
      </c>
      <c r="C538" s="19" t="e">
        <f>#VALUE!</f>
        <v>#VALUE!</v>
      </c>
      <c r="D538" s="19" t="e">
        <f>#VALUE!</f>
        <v>#VALUE!</v>
      </c>
      <c r="E538" s="19" t="e">
        <f>#VALUE!</f>
        <v>#VALUE!</v>
      </c>
      <c r="F538" s="19" t="e">
        <f>#VALUE!</f>
        <v>#VALUE!</v>
      </c>
      <c r="G538" s="19" t="e">
        <f>#VALUE!</f>
        <v>#VALUE!</v>
      </c>
      <c r="H538" s="19" t="e">
        <f>#VALUE!</f>
        <v>#VALUE!</v>
      </c>
      <c r="I538" s="21" t="e">
        <f>#VALUE!</f>
        <v>#VALUE!</v>
      </c>
      <c r="J538" s="26" t="e">
        <f>#VALUE!</f>
        <v>#VALUE!</v>
      </c>
      <c r="K538" s="29" t="e">
        <f>#VALUE!</f>
        <v>#VALUE!</v>
      </c>
      <c r="L538" s="18" t="e">
        <f>#VALUE!</f>
        <v>#VALUE!</v>
      </c>
      <c r="M538" s="18" t="e">
        <f>#VALUE!</f>
        <v>#VALUE!</v>
      </c>
      <c r="N538" s="18" t="e">
        <f>#VALUE!</f>
        <v>#VALUE!</v>
      </c>
      <c r="O538" s="18" t="e">
        <f>#VALUE!</f>
        <v>#VALUE!</v>
      </c>
      <c r="P538" s="18" t="e">
        <f>#VALUE!</f>
        <v>#VALUE!</v>
      </c>
      <c r="Q538" s="18" t="e">
        <f>#VALUE!</f>
        <v>#VALUE!</v>
      </c>
      <c r="R538" s="18" t="e">
        <f>#VALUE!</f>
        <v>#VALUE!</v>
      </c>
      <c r="S538" s="18" t="e">
        <f>#VALUE!</f>
        <v>#VALUE!</v>
      </c>
      <c r="T538" s="19" t="e">
        <f>#VALUE!</f>
        <v>#VALUE!</v>
      </c>
      <c r="U538" s="19" t="e">
        <f>#VALUE!</f>
        <v>#VALUE!</v>
      </c>
      <c r="V538" s="19" t="e">
        <f>#VALUE!</f>
        <v>#VALUE!</v>
      </c>
      <c r="W538" s="18" t="e">
        <f>#VALUE!</f>
        <v>#VALUE!</v>
      </c>
      <c r="X538" s="19" t="e">
        <f>#VALUE!</f>
        <v>#VALUE!</v>
      </c>
      <c r="Y538" s="20" t="e">
        <f>#VALUE!</f>
        <v>#VALUE!</v>
      </c>
      <c r="Z538" s="19" t="e">
        <f>#VALUE!</f>
        <v>#VALUE!</v>
      </c>
      <c r="AA538" s="19" t="e">
        <f>#VALUE!</f>
        <v>#VALUE!</v>
      </c>
      <c r="AB538" s="16" t="e">
        <f>#VALUE!</f>
        <v>#VALUE!</v>
      </c>
      <c r="AC538" s="16" t="e">
        <f>#VALUE!</f>
        <v>#VALUE!</v>
      </c>
      <c r="AD538" s="17"/>
    </row>
    <row r="539" spans="1:30">
      <c r="A539" s="28">
        <v>439</v>
      </c>
      <c r="B539" s="26" t="e">
        <f>#VALUE!</f>
        <v>#VALUE!</v>
      </c>
      <c r="C539" s="19" t="e">
        <f>#VALUE!</f>
        <v>#VALUE!</v>
      </c>
      <c r="D539" s="19" t="e">
        <f>#VALUE!</f>
        <v>#VALUE!</v>
      </c>
      <c r="E539" s="19" t="e">
        <f>#VALUE!</f>
        <v>#VALUE!</v>
      </c>
      <c r="F539" s="19" t="e">
        <f>#VALUE!</f>
        <v>#VALUE!</v>
      </c>
      <c r="G539" s="19" t="e">
        <f>#VALUE!</f>
        <v>#VALUE!</v>
      </c>
      <c r="H539" s="19" t="e">
        <f>#VALUE!</f>
        <v>#VALUE!</v>
      </c>
      <c r="I539" s="21" t="e">
        <f>#VALUE!</f>
        <v>#VALUE!</v>
      </c>
      <c r="J539" s="26" t="e">
        <f>#VALUE!</f>
        <v>#VALUE!</v>
      </c>
      <c r="K539" s="29" t="e">
        <f>#VALUE!</f>
        <v>#VALUE!</v>
      </c>
      <c r="L539" s="18" t="e">
        <f>#VALUE!</f>
        <v>#VALUE!</v>
      </c>
      <c r="M539" s="18" t="e">
        <f>#VALUE!</f>
        <v>#VALUE!</v>
      </c>
      <c r="N539" s="18" t="e">
        <f>#VALUE!</f>
        <v>#VALUE!</v>
      </c>
      <c r="O539" s="18" t="e">
        <f>#VALUE!</f>
        <v>#VALUE!</v>
      </c>
      <c r="P539" s="18" t="e">
        <f>#VALUE!</f>
        <v>#VALUE!</v>
      </c>
      <c r="Q539" s="18" t="e">
        <f>#VALUE!</f>
        <v>#VALUE!</v>
      </c>
      <c r="R539" s="18" t="e">
        <f>#VALUE!</f>
        <v>#VALUE!</v>
      </c>
      <c r="S539" s="18" t="e">
        <f>#VALUE!</f>
        <v>#VALUE!</v>
      </c>
      <c r="T539" s="19" t="e">
        <f>#VALUE!</f>
        <v>#VALUE!</v>
      </c>
      <c r="U539" s="19" t="e">
        <f>#VALUE!</f>
        <v>#VALUE!</v>
      </c>
      <c r="V539" s="19" t="e">
        <f>#VALUE!</f>
        <v>#VALUE!</v>
      </c>
      <c r="W539" s="18" t="e">
        <f>#VALUE!</f>
        <v>#VALUE!</v>
      </c>
      <c r="X539" s="19" t="e">
        <f>#VALUE!</f>
        <v>#VALUE!</v>
      </c>
      <c r="Y539" s="20" t="e">
        <f>#VALUE!</f>
        <v>#VALUE!</v>
      </c>
      <c r="Z539" s="19" t="e">
        <f>#VALUE!</f>
        <v>#VALUE!</v>
      </c>
      <c r="AA539" s="19" t="e">
        <f>#VALUE!</f>
        <v>#VALUE!</v>
      </c>
      <c r="AB539" s="16" t="e">
        <f>#VALUE!</f>
        <v>#VALUE!</v>
      </c>
      <c r="AC539" s="16" t="e">
        <f>#VALUE!</f>
        <v>#VALUE!</v>
      </c>
      <c r="AD539" s="17"/>
    </row>
    <row r="540" spans="1:30">
      <c r="A540" s="28">
        <v>440</v>
      </c>
      <c r="B540" s="26" t="e">
        <f>#VALUE!</f>
        <v>#VALUE!</v>
      </c>
      <c r="C540" s="19" t="e">
        <f>#VALUE!</f>
        <v>#VALUE!</v>
      </c>
      <c r="D540" s="19" t="e">
        <f>#VALUE!</f>
        <v>#VALUE!</v>
      </c>
      <c r="E540" s="19" t="e">
        <f>#VALUE!</f>
        <v>#VALUE!</v>
      </c>
      <c r="F540" s="19" t="e">
        <f>#VALUE!</f>
        <v>#VALUE!</v>
      </c>
      <c r="G540" s="19" t="e">
        <f>#VALUE!</f>
        <v>#VALUE!</v>
      </c>
      <c r="H540" s="19" t="e">
        <f>#VALUE!</f>
        <v>#VALUE!</v>
      </c>
      <c r="I540" s="21" t="e">
        <f>#VALUE!</f>
        <v>#VALUE!</v>
      </c>
      <c r="J540" s="26" t="e">
        <f>#VALUE!</f>
        <v>#VALUE!</v>
      </c>
      <c r="K540" s="29" t="e">
        <f>#VALUE!</f>
        <v>#VALUE!</v>
      </c>
      <c r="L540" s="18" t="e">
        <f>#VALUE!</f>
        <v>#VALUE!</v>
      </c>
      <c r="M540" s="18" t="e">
        <f>#VALUE!</f>
        <v>#VALUE!</v>
      </c>
      <c r="N540" s="18" t="e">
        <f>#VALUE!</f>
        <v>#VALUE!</v>
      </c>
      <c r="O540" s="18" t="e">
        <f>#VALUE!</f>
        <v>#VALUE!</v>
      </c>
      <c r="P540" s="18" t="e">
        <f>#VALUE!</f>
        <v>#VALUE!</v>
      </c>
      <c r="Q540" s="18" t="e">
        <f>#VALUE!</f>
        <v>#VALUE!</v>
      </c>
      <c r="R540" s="18" t="e">
        <f>#VALUE!</f>
        <v>#VALUE!</v>
      </c>
      <c r="S540" s="18" t="e">
        <f>#VALUE!</f>
        <v>#VALUE!</v>
      </c>
      <c r="T540" s="19" t="e">
        <f>#VALUE!</f>
        <v>#VALUE!</v>
      </c>
      <c r="U540" s="19" t="e">
        <f>#VALUE!</f>
        <v>#VALUE!</v>
      </c>
      <c r="V540" s="19" t="e">
        <f>#VALUE!</f>
        <v>#VALUE!</v>
      </c>
      <c r="W540" s="18" t="e">
        <f>#VALUE!</f>
        <v>#VALUE!</v>
      </c>
      <c r="X540" s="19" t="e">
        <f>#VALUE!</f>
        <v>#VALUE!</v>
      </c>
      <c r="Y540" s="20" t="e">
        <f>#VALUE!</f>
        <v>#VALUE!</v>
      </c>
      <c r="Z540" s="19" t="e">
        <f>#VALUE!</f>
        <v>#VALUE!</v>
      </c>
      <c r="AA540" s="19" t="e">
        <f>#VALUE!</f>
        <v>#VALUE!</v>
      </c>
      <c r="AB540" s="16" t="e">
        <f>#VALUE!</f>
        <v>#VALUE!</v>
      </c>
      <c r="AC540" s="16" t="e">
        <f>#VALUE!</f>
        <v>#VALUE!</v>
      </c>
      <c r="AD540" s="17"/>
    </row>
    <row r="541" spans="1:30">
      <c r="A541" s="28">
        <v>441</v>
      </c>
      <c r="B541" s="26" t="e">
        <f>#VALUE!</f>
        <v>#VALUE!</v>
      </c>
      <c r="C541" s="19" t="e">
        <f>#VALUE!</f>
        <v>#VALUE!</v>
      </c>
      <c r="D541" s="19" t="e">
        <f>#VALUE!</f>
        <v>#VALUE!</v>
      </c>
      <c r="E541" s="19" t="e">
        <f>#VALUE!</f>
        <v>#VALUE!</v>
      </c>
      <c r="F541" s="19" t="e">
        <f>#VALUE!</f>
        <v>#VALUE!</v>
      </c>
      <c r="G541" s="19" t="e">
        <f>#VALUE!</f>
        <v>#VALUE!</v>
      </c>
      <c r="H541" s="19" t="e">
        <f>#VALUE!</f>
        <v>#VALUE!</v>
      </c>
      <c r="I541" s="21" t="e">
        <f>#VALUE!</f>
        <v>#VALUE!</v>
      </c>
      <c r="J541" s="26" t="e">
        <f>#VALUE!</f>
        <v>#VALUE!</v>
      </c>
      <c r="K541" s="29" t="e">
        <f>#VALUE!</f>
        <v>#VALUE!</v>
      </c>
      <c r="L541" s="18" t="e">
        <f>#VALUE!</f>
        <v>#VALUE!</v>
      </c>
      <c r="M541" s="18" t="e">
        <f>#VALUE!</f>
        <v>#VALUE!</v>
      </c>
      <c r="N541" s="18" t="e">
        <f>#VALUE!</f>
        <v>#VALUE!</v>
      </c>
      <c r="O541" s="18" t="e">
        <f>#VALUE!</f>
        <v>#VALUE!</v>
      </c>
      <c r="P541" s="18" t="e">
        <f>#VALUE!</f>
        <v>#VALUE!</v>
      </c>
      <c r="Q541" s="18" t="e">
        <f>#VALUE!</f>
        <v>#VALUE!</v>
      </c>
      <c r="R541" s="18" t="e">
        <f>#VALUE!</f>
        <v>#VALUE!</v>
      </c>
      <c r="S541" s="18" t="e">
        <f>#VALUE!</f>
        <v>#VALUE!</v>
      </c>
      <c r="T541" s="19" t="e">
        <f>#VALUE!</f>
        <v>#VALUE!</v>
      </c>
      <c r="U541" s="19" t="e">
        <f>#VALUE!</f>
        <v>#VALUE!</v>
      </c>
      <c r="V541" s="19" t="e">
        <f>#VALUE!</f>
        <v>#VALUE!</v>
      </c>
      <c r="W541" s="18" t="e">
        <f>#VALUE!</f>
        <v>#VALUE!</v>
      </c>
      <c r="X541" s="19" t="e">
        <f>#VALUE!</f>
        <v>#VALUE!</v>
      </c>
      <c r="Y541" s="20" t="e">
        <f>#VALUE!</f>
        <v>#VALUE!</v>
      </c>
      <c r="Z541" s="19" t="e">
        <f>#VALUE!</f>
        <v>#VALUE!</v>
      </c>
      <c r="AA541" s="19" t="e">
        <f>#VALUE!</f>
        <v>#VALUE!</v>
      </c>
      <c r="AB541" s="16" t="e">
        <f>#VALUE!</f>
        <v>#VALUE!</v>
      </c>
      <c r="AC541" s="16" t="e">
        <f>#VALUE!</f>
        <v>#VALUE!</v>
      </c>
      <c r="AD541" s="17"/>
    </row>
    <row r="542" spans="1:30">
      <c r="A542" s="28">
        <v>442</v>
      </c>
      <c r="B542" s="26" t="e">
        <f>#VALUE!</f>
        <v>#VALUE!</v>
      </c>
      <c r="C542" s="19" t="e">
        <f>#VALUE!</f>
        <v>#VALUE!</v>
      </c>
      <c r="D542" s="19" t="e">
        <f>#VALUE!</f>
        <v>#VALUE!</v>
      </c>
      <c r="E542" s="19" t="e">
        <f>#VALUE!</f>
        <v>#VALUE!</v>
      </c>
      <c r="F542" s="19" t="e">
        <f>#VALUE!</f>
        <v>#VALUE!</v>
      </c>
      <c r="G542" s="19" t="e">
        <f>#VALUE!</f>
        <v>#VALUE!</v>
      </c>
      <c r="H542" s="19" t="e">
        <f>#VALUE!</f>
        <v>#VALUE!</v>
      </c>
      <c r="I542" s="21" t="e">
        <f>#VALUE!</f>
        <v>#VALUE!</v>
      </c>
      <c r="J542" s="26" t="e">
        <f>#VALUE!</f>
        <v>#VALUE!</v>
      </c>
      <c r="K542" s="29" t="e">
        <f>#VALUE!</f>
        <v>#VALUE!</v>
      </c>
      <c r="L542" s="18" t="e">
        <f>#VALUE!</f>
        <v>#VALUE!</v>
      </c>
      <c r="M542" s="18" t="e">
        <f>#VALUE!</f>
        <v>#VALUE!</v>
      </c>
      <c r="N542" s="18" t="e">
        <f>#VALUE!</f>
        <v>#VALUE!</v>
      </c>
      <c r="O542" s="18" t="e">
        <f>#VALUE!</f>
        <v>#VALUE!</v>
      </c>
      <c r="P542" s="18" t="e">
        <f>#VALUE!</f>
        <v>#VALUE!</v>
      </c>
      <c r="Q542" s="18" t="e">
        <f>#VALUE!</f>
        <v>#VALUE!</v>
      </c>
      <c r="R542" s="18" t="e">
        <f>#VALUE!</f>
        <v>#VALUE!</v>
      </c>
      <c r="S542" s="18" t="e">
        <f>#VALUE!</f>
        <v>#VALUE!</v>
      </c>
      <c r="T542" s="19" t="e">
        <f>#VALUE!</f>
        <v>#VALUE!</v>
      </c>
      <c r="U542" s="19" t="e">
        <f>#VALUE!</f>
        <v>#VALUE!</v>
      </c>
      <c r="V542" s="19" t="e">
        <f>#VALUE!</f>
        <v>#VALUE!</v>
      </c>
      <c r="W542" s="18" t="e">
        <f>#VALUE!</f>
        <v>#VALUE!</v>
      </c>
      <c r="X542" s="19" t="e">
        <f>#VALUE!</f>
        <v>#VALUE!</v>
      </c>
      <c r="Y542" s="20" t="e">
        <f>#VALUE!</f>
        <v>#VALUE!</v>
      </c>
      <c r="Z542" s="19" t="e">
        <f>#VALUE!</f>
        <v>#VALUE!</v>
      </c>
      <c r="AA542" s="19" t="e">
        <f>#VALUE!</f>
        <v>#VALUE!</v>
      </c>
      <c r="AB542" s="16" t="e">
        <f>#VALUE!</f>
        <v>#VALUE!</v>
      </c>
      <c r="AC542" s="16" t="e">
        <f>#VALUE!</f>
        <v>#VALUE!</v>
      </c>
      <c r="AD542" s="17"/>
    </row>
    <row r="543" spans="1:30">
      <c r="A543" s="28">
        <v>443</v>
      </c>
      <c r="B543" s="26" t="e">
        <f>#VALUE!</f>
        <v>#VALUE!</v>
      </c>
      <c r="C543" s="19" t="e">
        <f>#VALUE!</f>
        <v>#VALUE!</v>
      </c>
      <c r="D543" s="19" t="e">
        <f>#VALUE!</f>
        <v>#VALUE!</v>
      </c>
      <c r="E543" s="19" t="e">
        <f>#VALUE!</f>
        <v>#VALUE!</v>
      </c>
      <c r="F543" s="19" t="e">
        <f>#VALUE!</f>
        <v>#VALUE!</v>
      </c>
      <c r="G543" s="19" t="e">
        <f>#VALUE!</f>
        <v>#VALUE!</v>
      </c>
      <c r="H543" s="19" t="e">
        <f>#VALUE!</f>
        <v>#VALUE!</v>
      </c>
      <c r="I543" s="21" t="e">
        <f>#VALUE!</f>
        <v>#VALUE!</v>
      </c>
      <c r="J543" s="26" t="e">
        <f>#VALUE!</f>
        <v>#VALUE!</v>
      </c>
      <c r="K543" s="29" t="e">
        <f>#VALUE!</f>
        <v>#VALUE!</v>
      </c>
      <c r="L543" s="18" t="e">
        <f>#VALUE!</f>
        <v>#VALUE!</v>
      </c>
      <c r="M543" s="18" t="e">
        <f>#VALUE!</f>
        <v>#VALUE!</v>
      </c>
      <c r="N543" s="18" t="e">
        <f>#VALUE!</f>
        <v>#VALUE!</v>
      </c>
      <c r="O543" s="18" t="e">
        <f>#VALUE!</f>
        <v>#VALUE!</v>
      </c>
      <c r="P543" s="18" t="e">
        <f>#VALUE!</f>
        <v>#VALUE!</v>
      </c>
      <c r="Q543" s="18" t="e">
        <f>#VALUE!</f>
        <v>#VALUE!</v>
      </c>
      <c r="R543" s="18" t="e">
        <f>#VALUE!</f>
        <v>#VALUE!</v>
      </c>
      <c r="S543" s="18" t="e">
        <f>#VALUE!</f>
        <v>#VALUE!</v>
      </c>
      <c r="T543" s="19" t="e">
        <f>#VALUE!</f>
        <v>#VALUE!</v>
      </c>
      <c r="U543" s="19" t="e">
        <f>#VALUE!</f>
        <v>#VALUE!</v>
      </c>
      <c r="V543" s="19" t="e">
        <f>#VALUE!</f>
        <v>#VALUE!</v>
      </c>
      <c r="W543" s="18" t="e">
        <f>#VALUE!</f>
        <v>#VALUE!</v>
      </c>
      <c r="X543" s="19" t="e">
        <f>#VALUE!</f>
        <v>#VALUE!</v>
      </c>
      <c r="Y543" s="20" t="e">
        <f>#VALUE!</f>
        <v>#VALUE!</v>
      </c>
      <c r="Z543" s="19" t="e">
        <f>#VALUE!</f>
        <v>#VALUE!</v>
      </c>
      <c r="AA543" s="19" t="e">
        <f>#VALUE!</f>
        <v>#VALUE!</v>
      </c>
      <c r="AB543" s="16" t="e">
        <f>#VALUE!</f>
        <v>#VALUE!</v>
      </c>
      <c r="AC543" s="16" t="e">
        <f>#VALUE!</f>
        <v>#VALUE!</v>
      </c>
      <c r="AD543" s="17"/>
    </row>
    <row r="544" spans="1:30">
      <c r="A544" s="28">
        <v>444</v>
      </c>
      <c r="B544" s="26" t="e">
        <f>#VALUE!</f>
        <v>#VALUE!</v>
      </c>
      <c r="C544" s="19" t="e">
        <f>#VALUE!</f>
        <v>#VALUE!</v>
      </c>
      <c r="D544" s="19" t="e">
        <f>#VALUE!</f>
        <v>#VALUE!</v>
      </c>
      <c r="E544" s="19" t="e">
        <f>#VALUE!</f>
        <v>#VALUE!</v>
      </c>
      <c r="F544" s="19" t="e">
        <f>#VALUE!</f>
        <v>#VALUE!</v>
      </c>
      <c r="G544" s="19" t="e">
        <f>#VALUE!</f>
        <v>#VALUE!</v>
      </c>
      <c r="H544" s="19" t="e">
        <f>#VALUE!</f>
        <v>#VALUE!</v>
      </c>
      <c r="I544" s="21" t="e">
        <f>#VALUE!</f>
        <v>#VALUE!</v>
      </c>
      <c r="J544" s="26" t="e">
        <f>#VALUE!</f>
        <v>#VALUE!</v>
      </c>
      <c r="K544" s="29" t="e">
        <f>#VALUE!</f>
        <v>#VALUE!</v>
      </c>
      <c r="L544" s="18" t="e">
        <f>#VALUE!</f>
        <v>#VALUE!</v>
      </c>
      <c r="M544" s="18" t="e">
        <f>#VALUE!</f>
        <v>#VALUE!</v>
      </c>
      <c r="N544" s="18" t="e">
        <f>#VALUE!</f>
        <v>#VALUE!</v>
      </c>
      <c r="O544" s="18" t="e">
        <f>#VALUE!</f>
        <v>#VALUE!</v>
      </c>
      <c r="P544" s="18" t="e">
        <f>#VALUE!</f>
        <v>#VALUE!</v>
      </c>
      <c r="Q544" s="18" t="e">
        <f>#VALUE!</f>
        <v>#VALUE!</v>
      </c>
      <c r="R544" s="18" t="e">
        <f>#VALUE!</f>
        <v>#VALUE!</v>
      </c>
      <c r="S544" s="18" t="e">
        <f>#VALUE!</f>
        <v>#VALUE!</v>
      </c>
      <c r="T544" s="19" t="e">
        <f>#VALUE!</f>
        <v>#VALUE!</v>
      </c>
      <c r="U544" s="19" t="e">
        <f>#VALUE!</f>
        <v>#VALUE!</v>
      </c>
      <c r="V544" s="19" t="e">
        <f>#VALUE!</f>
        <v>#VALUE!</v>
      </c>
      <c r="W544" s="18" t="e">
        <f>#VALUE!</f>
        <v>#VALUE!</v>
      </c>
      <c r="X544" s="19" t="e">
        <f>#VALUE!</f>
        <v>#VALUE!</v>
      </c>
      <c r="Y544" s="20" t="e">
        <f>#VALUE!</f>
        <v>#VALUE!</v>
      </c>
      <c r="Z544" s="19" t="e">
        <f>#VALUE!</f>
        <v>#VALUE!</v>
      </c>
      <c r="AA544" s="19" t="e">
        <f>#VALUE!</f>
        <v>#VALUE!</v>
      </c>
      <c r="AB544" s="16" t="e">
        <f>#VALUE!</f>
        <v>#VALUE!</v>
      </c>
      <c r="AC544" s="16" t="e">
        <f>#VALUE!</f>
        <v>#VALUE!</v>
      </c>
      <c r="AD544" s="17"/>
    </row>
    <row r="545" spans="1:30">
      <c r="A545" s="28">
        <v>445</v>
      </c>
      <c r="B545" s="26" t="e">
        <f>#VALUE!</f>
        <v>#VALUE!</v>
      </c>
      <c r="C545" s="19" t="e">
        <f>#VALUE!</f>
        <v>#VALUE!</v>
      </c>
      <c r="D545" s="19" t="e">
        <f>#VALUE!</f>
        <v>#VALUE!</v>
      </c>
      <c r="E545" s="19" t="e">
        <f>#VALUE!</f>
        <v>#VALUE!</v>
      </c>
      <c r="F545" s="19" t="e">
        <f>#VALUE!</f>
        <v>#VALUE!</v>
      </c>
      <c r="G545" s="19" t="e">
        <f>#VALUE!</f>
        <v>#VALUE!</v>
      </c>
      <c r="H545" s="19" t="e">
        <f>#VALUE!</f>
        <v>#VALUE!</v>
      </c>
      <c r="I545" s="21" t="e">
        <f>#VALUE!</f>
        <v>#VALUE!</v>
      </c>
      <c r="J545" s="26" t="e">
        <f>#VALUE!</f>
        <v>#VALUE!</v>
      </c>
      <c r="K545" s="29" t="e">
        <f>#VALUE!</f>
        <v>#VALUE!</v>
      </c>
      <c r="L545" s="18" t="e">
        <f>#VALUE!</f>
        <v>#VALUE!</v>
      </c>
      <c r="M545" s="18" t="e">
        <f>#VALUE!</f>
        <v>#VALUE!</v>
      </c>
      <c r="N545" s="18" t="e">
        <f>#VALUE!</f>
        <v>#VALUE!</v>
      </c>
      <c r="O545" s="18" t="e">
        <f>#VALUE!</f>
        <v>#VALUE!</v>
      </c>
      <c r="P545" s="18" t="e">
        <f>#VALUE!</f>
        <v>#VALUE!</v>
      </c>
      <c r="Q545" s="18" t="e">
        <f>#VALUE!</f>
        <v>#VALUE!</v>
      </c>
      <c r="R545" s="18" t="e">
        <f>#VALUE!</f>
        <v>#VALUE!</v>
      </c>
      <c r="S545" s="18" t="e">
        <f>#VALUE!</f>
        <v>#VALUE!</v>
      </c>
      <c r="T545" s="19" t="e">
        <f>#VALUE!</f>
        <v>#VALUE!</v>
      </c>
      <c r="U545" s="19" t="e">
        <f>#VALUE!</f>
        <v>#VALUE!</v>
      </c>
      <c r="V545" s="19" t="e">
        <f>#VALUE!</f>
        <v>#VALUE!</v>
      </c>
      <c r="W545" s="18" t="e">
        <f>#VALUE!</f>
        <v>#VALUE!</v>
      </c>
      <c r="X545" s="19" t="e">
        <f>#VALUE!</f>
        <v>#VALUE!</v>
      </c>
      <c r="Y545" s="20" t="e">
        <f>#VALUE!</f>
        <v>#VALUE!</v>
      </c>
      <c r="Z545" s="19" t="e">
        <f>#VALUE!</f>
        <v>#VALUE!</v>
      </c>
      <c r="AA545" s="19" t="e">
        <f>#VALUE!</f>
        <v>#VALUE!</v>
      </c>
      <c r="AB545" s="16" t="e">
        <f>#VALUE!</f>
        <v>#VALUE!</v>
      </c>
      <c r="AC545" s="16" t="e">
        <f>#VALUE!</f>
        <v>#VALUE!</v>
      </c>
      <c r="AD545" s="17"/>
    </row>
    <row r="546" spans="1:30">
      <c r="A546" s="28">
        <v>446</v>
      </c>
      <c r="B546" s="26" t="e">
        <f>#VALUE!</f>
        <v>#VALUE!</v>
      </c>
      <c r="C546" s="19" t="e">
        <f>#VALUE!</f>
        <v>#VALUE!</v>
      </c>
      <c r="D546" s="19" t="e">
        <f>#VALUE!</f>
        <v>#VALUE!</v>
      </c>
      <c r="E546" s="19" t="e">
        <f>#VALUE!</f>
        <v>#VALUE!</v>
      </c>
      <c r="F546" s="19" t="e">
        <f>#VALUE!</f>
        <v>#VALUE!</v>
      </c>
      <c r="G546" s="19" t="e">
        <f>#VALUE!</f>
        <v>#VALUE!</v>
      </c>
      <c r="H546" s="19" t="e">
        <f>#VALUE!</f>
        <v>#VALUE!</v>
      </c>
      <c r="I546" s="21" t="e">
        <f>#VALUE!</f>
        <v>#VALUE!</v>
      </c>
      <c r="J546" s="26" t="e">
        <f>#VALUE!</f>
        <v>#VALUE!</v>
      </c>
      <c r="K546" s="29" t="e">
        <f>#VALUE!</f>
        <v>#VALUE!</v>
      </c>
      <c r="L546" s="18" t="e">
        <f>#VALUE!</f>
        <v>#VALUE!</v>
      </c>
      <c r="M546" s="18" t="e">
        <f>#VALUE!</f>
        <v>#VALUE!</v>
      </c>
      <c r="N546" s="18" t="e">
        <f>#VALUE!</f>
        <v>#VALUE!</v>
      </c>
      <c r="O546" s="18" t="e">
        <f>#VALUE!</f>
        <v>#VALUE!</v>
      </c>
      <c r="P546" s="18" t="e">
        <f>#VALUE!</f>
        <v>#VALUE!</v>
      </c>
      <c r="Q546" s="18" t="e">
        <f>#VALUE!</f>
        <v>#VALUE!</v>
      </c>
      <c r="R546" s="18" t="e">
        <f>#VALUE!</f>
        <v>#VALUE!</v>
      </c>
      <c r="S546" s="18" t="e">
        <f>#VALUE!</f>
        <v>#VALUE!</v>
      </c>
      <c r="T546" s="19" t="e">
        <f>#VALUE!</f>
        <v>#VALUE!</v>
      </c>
      <c r="U546" s="19" t="e">
        <f>#VALUE!</f>
        <v>#VALUE!</v>
      </c>
      <c r="V546" s="19" t="e">
        <f>#VALUE!</f>
        <v>#VALUE!</v>
      </c>
      <c r="W546" s="18" t="e">
        <f>#VALUE!</f>
        <v>#VALUE!</v>
      </c>
      <c r="X546" s="19" t="e">
        <f>#VALUE!</f>
        <v>#VALUE!</v>
      </c>
      <c r="Y546" s="20" t="e">
        <f>#VALUE!</f>
        <v>#VALUE!</v>
      </c>
      <c r="Z546" s="19" t="e">
        <f>#VALUE!</f>
        <v>#VALUE!</v>
      </c>
      <c r="AA546" s="19" t="e">
        <f>#VALUE!</f>
        <v>#VALUE!</v>
      </c>
      <c r="AB546" s="16" t="e">
        <f>#VALUE!</f>
        <v>#VALUE!</v>
      </c>
      <c r="AC546" s="16" t="e">
        <f>#VALUE!</f>
        <v>#VALUE!</v>
      </c>
      <c r="AD546" s="17"/>
    </row>
    <row r="547" spans="1:30">
      <c r="A547" s="28">
        <v>447</v>
      </c>
      <c r="B547" s="26" t="e">
        <f>#VALUE!</f>
        <v>#VALUE!</v>
      </c>
      <c r="C547" s="19" t="e">
        <f>#VALUE!</f>
        <v>#VALUE!</v>
      </c>
      <c r="D547" s="19" t="e">
        <f>#VALUE!</f>
        <v>#VALUE!</v>
      </c>
      <c r="E547" s="19" t="e">
        <f>#VALUE!</f>
        <v>#VALUE!</v>
      </c>
      <c r="F547" s="19" t="e">
        <f>#VALUE!</f>
        <v>#VALUE!</v>
      </c>
      <c r="G547" s="19" t="e">
        <f>#VALUE!</f>
        <v>#VALUE!</v>
      </c>
      <c r="H547" s="19" t="e">
        <f>#VALUE!</f>
        <v>#VALUE!</v>
      </c>
      <c r="I547" s="21" t="e">
        <f>#VALUE!</f>
        <v>#VALUE!</v>
      </c>
      <c r="J547" s="26" t="e">
        <f>#VALUE!</f>
        <v>#VALUE!</v>
      </c>
      <c r="K547" s="29" t="e">
        <f>#VALUE!</f>
        <v>#VALUE!</v>
      </c>
      <c r="L547" s="18" t="e">
        <f>#VALUE!</f>
        <v>#VALUE!</v>
      </c>
      <c r="M547" s="18" t="e">
        <f>#VALUE!</f>
        <v>#VALUE!</v>
      </c>
      <c r="N547" s="18" t="e">
        <f>#VALUE!</f>
        <v>#VALUE!</v>
      </c>
      <c r="O547" s="18" t="e">
        <f>#VALUE!</f>
        <v>#VALUE!</v>
      </c>
      <c r="P547" s="18" t="e">
        <f>#VALUE!</f>
        <v>#VALUE!</v>
      </c>
      <c r="Q547" s="18" t="e">
        <f>#VALUE!</f>
        <v>#VALUE!</v>
      </c>
      <c r="R547" s="18" t="e">
        <f>#VALUE!</f>
        <v>#VALUE!</v>
      </c>
      <c r="S547" s="18" t="e">
        <f>#VALUE!</f>
        <v>#VALUE!</v>
      </c>
      <c r="T547" s="19" t="e">
        <f>#VALUE!</f>
        <v>#VALUE!</v>
      </c>
      <c r="U547" s="19" t="e">
        <f>#VALUE!</f>
        <v>#VALUE!</v>
      </c>
      <c r="V547" s="19" t="e">
        <f>#VALUE!</f>
        <v>#VALUE!</v>
      </c>
      <c r="W547" s="18" t="e">
        <f>#VALUE!</f>
        <v>#VALUE!</v>
      </c>
      <c r="X547" s="19" t="e">
        <f>#VALUE!</f>
        <v>#VALUE!</v>
      </c>
      <c r="Y547" s="20" t="e">
        <f>#VALUE!</f>
        <v>#VALUE!</v>
      </c>
      <c r="Z547" s="19" t="e">
        <f>#VALUE!</f>
        <v>#VALUE!</v>
      </c>
      <c r="AA547" s="19" t="e">
        <f>#VALUE!</f>
        <v>#VALUE!</v>
      </c>
      <c r="AB547" s="16" t="e">
        <f>#VALUE!</f>
        <v>#VALUE!</v>
      </c>
      <c r="AC547" s="16" t="e">
        <f>#VALUE!</f>
        <v>#VALUE!</v>
      </c>
      <c r="AD547" s="17"/>
    </row>
    <row r="548" spans="1:30">
      <c r="A548" s="28">
        <v>448</v>
      </c>
      <c r="B548" s="26" t="e">
        <f>#VALUE!</f>
        <v>#VALUE!</v>
      </c>
      <c r="C548" s="19" t="e">
        <f>#VALUE!</f>
        <v>#VALUE!</v>
      </c>
      <c r="D548" s="19" t="e">
        <f>#VALUE!</f>
        <v>#VALUE!</v>
      </c>
      <c r="E548" s="19" t="e">
        <f>#VALUE!</f>
        <v>#VALUE!</v>
      </c>
      <c r="F548" s="19" t="e">
        <f>#VALUE!</f>
        <v>#VALUE!</v>
      </c>
      <c r="G548" s="19" t="e">
        <f>#VALUE!</f>
        <v>#VALUE!</v>
      </c>
      <c r="H548" s="19" t="e">
        <f>#VALUE!</f>
        <v>#VALUE!</v>
      </c>
      <c r="I548" s="21" t="e">
        <f>#VALUE!</f>
        <v>#VALUE!</v>
      </c>
      <c r="J548" s="26" t="e">
        <f>#VALUE!</f>
        <v>#VALUE!</v>
      </c>
      <c r="K548" s="29" t="e">
        <f>#VALUE!</f>
        <v>#VALUE!</v>
      </c>
      <c r="L548" s="18" t="e">
        <f>#VALUE!</f>
        <v>#VALUE!</v>
      </c>
      <c r="M548" s="18" t="e">
        <f>#VALUE!</f>
        <v>#VALUE!</v>
      </c>
      <c r="N548" s="18" t="e">
        <f>#VALUE!</f>
        <v>#VALUE!</v>
      </c>
      <c r="O548" s="18" t="e">
        <f>#VALUE!</f>
        <v>#VALUE!</v>
      </c>
      <c r="P548" s="18" t="e">
        <f>#VALUE!</f>
        <v>#VALUE!</v>
      </c>
      <c r="Q548" s="18" t="e">
        <f>#VALUE!</f>
        <v>#VALUE!</v>
      </c>
      <c r="R548" s="18" t="e">
        <f>#VALUE!</f>
        <v>#VALUE!</v>
      </c>
      <c r="S548" s="18" t="e">
        <f>#VALUE!</f>
        <v>#VALUE!</v>
      </c>
      <c r="T548" s="19" t="e">
        <f>#VALUE!</f>
        <v>#VALUE!</v>
      </c>
      <c r="U548" s="19" t="e">
        <f>#VALUE!</f>
        <v>#VALUE!</v>
      </c>
      <c r="V548" s="19" t="e">
        <f>#VALUE!</f>
        <v>#VALUE!</v>
      </c>
      <c r="W548" s="18" t="e">
        <f>#VALUE!</f>
        <v>#VALUE!</v>
      </c>
      <c r="X548" s="19" t="e">
        <f>#VALUE!</f>
        <v>#VALUE!</v>
      </c>
      <c r="Y548" s="20" t="e">
        <f>#VALUE!</f>
        <v>#VALUE!</v>
      </c>
      <c r="Z548" s="19" t="e">
        <f>#VALUE!</f>
        <v>#VALUE!</v>
      </c>
      <c r="AA548" s="19" t="e">
        <f>#VALUE!</f>
        <v>#VALUE!</v>
      </c>
      <c r="AB548" s="16" t="e">
        <f>#VALUE!</f>
        <v>#VALUE!</v>
      </c>
      <c r="AC548" s="16" t="e">
        <f>#VALUE!</f>
        <v>#VALUE!</v>
      </c>
      <c r="AD548" s="17"/>
    </row>
    <row r="549" spans="1:30">
      <c r="A549" s="28">
        <v>449</v>
      </c>
      <c r="B549" s="26" t="e">
        <f>#VALUE!</f>
        <v>#VALUE!</v>
      </c>
      <c r="C549" s="19" t="e">
        <f>#VALUE!</f>
        <v>#VALUE!</v>
      </c>
      <c r="D549" s="19" t="e">
        <f>#VALUE!</f>
        <v>#VALUE!</v>
      </c>
      <c r="E549" s="19" t="e">
        <f>#VALUE!</f>
        <v>#VALUE!</v>
      </c>
      <c r="F549" s="19" t="e">
        <f>#VALUE!</f>
        <v>#VALUE!</v>
      </c>
      <c r="G549" s="19" t="e">
        <f>#VALUE!</f>
        <v>#VALUE!</v>
      </c>
      <c r="H549" s="19" t="e">
        <f>#VALUE!</f>
        <v>#VALUE!</v>
      </c>
      <c r="I549" s="21" t="e">
        <f>#VALUE!</f>
        <v>#VALUE!</v>
      </c>
      <c r="J549" s="26" t="e">
        <f>#VALUE!</f>
        <v>#VALUE!</v>
      </c>
      <c r="K549" s="29" t="e">
        <f>#VALUE!</f>
        <v>#VALUE!</v>
      </c>
      <c r="L549" s="18" t="e">
        <f>#VALUE!</f>
        <v>#VALUE!</v>
      </c>
      <c r="M549" s="18" t="e">
        <f>#VALUE!</f>
        <v>#VALUE!</v>
      </c>
      <c r="N549" s="18" t="e">
        <f>#VALUE!</f>
        <v>#VALUE!</v>
      </c>
      <c r="O549" s="18" t="e">
        <f>#VALUE!</f>
        <v>#VALUE!</v>
      </c>
      <c r="P549" s="18" t="e">
        <f>#VALUE!</f>
        <v>#VALUE!</v>
      </c>
      <c r="Q549" s="18" t="e">
        <f>#VALUE!</f>
        <v>#VALUE!</v>
      </c>
      <c r="R549" s="18" t="e">
        <f>#VALUE!</f>
        <v>#VALUE!</v>
      </c>
      <c r="S549" s="18" t="e">
        <f>#VALUE!</f>
        <v>#VALUE!</v>
      </c>
      <c r="T549" s="19" t="e">
        <f>#VALUE!</f>
        <v>#VALUE!</v>
      </c>
      <c r="U549" s="19" t="e">
        <f>#VALUE!</f>
        <v>#VALUE!</v>
      </c>
      <c r="V549" s="19" t="e">
        <f>#VALUE!</f>
        <v>#VALUE!</v>
      </c>
      <c r="W549" s="18" t="e">
        <f>#VALUE!</f>
        <v>#VALUE!</v>
      </c>
      <c r="X549" s="19" t="e">
        <f>#VALUE!</f>
        <v>#VALUE!</v>
      </c>
      <c r="Y549" s="20" t="e">
        <f>#VALUE!</f>
        <v>#VALUE!</v>
      </c>
      <c r="Z549" s="19" t="e">
        <f>#VALUE!</f>
        <v>#VALUE!</v>
      </c>
      <c r="AA549" s="19" t="e">
        <f>#VALUE!</f>
        <v>#VALUE!</v>
      </c>
      <c r="AB549" s="16" t="e">
        <f>#VALUE!</f>
        <v>#VALUE!</v>
      </c>
      <c r="AC549" s="16" t="e">
        <f>#VALUE!</f>
        <v>#VALUE!</v>
      </c>
      <c r="AD549" s="17"/>
    </row>
    <row r="550" spans="1:30">
      <c r="A550" s="28">
        <v>450</v>
      </c>
      <c r="B550" s="26" t="e">
        <f>#VALUE!</f>
        <v>#VALUE!</v>
      </c>
      <c r="C550" s="19" t="e">
        <f>#VALUE!</f>
        <v>#VALUE!</v>
      </c>
      <c r="D550" s="19" t="e">
        <f>#VALUE!</f>
        <v>#VALUE!</v>
      </c>
      <c r="E550" s="19" t="e">
        <f>#VALUE!</f>
        <v>#VALUE!</v>
      </c>
      <c r="F550" s="19" t="e">
        <f>#VALUE!</f>
        <v>#VALUE!</v>
      </c>
      <c r="G550" s="19" t="e">
        <f>#VALUE!</f>
        <v>#VALUE!</v>
      </c>
      <c r="H550" s="19" t="e">
        <f>#VALUE!</f>
        <v>#VALUE!</v>
      </c>
      <c r="I550" s="21" t="e">
        <f>#VALUE!</f>
        <v>#VALUE!</v>
      </c>
      <c r="J550" s="26" t="e">
        <f>#VALUE!</f>
        <v>#VALUE!</v>
      </c>
      <c r="K550" s="29" t="e">
        <f>#VALUE!</f>
        <v>#VALUE!</v>
      </c>
      <c r="L550" s="18" t="e">
        <f>#VALUE!</f>
        <v>#VALUE!</v>
      </c>
      <c r="M550" s="18" t="e">
        <f>#VALUE!</f>
        <v>#VALUE!</v>
      </c>
      <c r="N550" s="18" t="e">
        <f>#VALUE!</f>
        <v>#VALUE!</v>
      </c>
      <c r="O550" s="18" t="e">
        <f>#VALUE!</f>
        <v>#VALUE!</v>
      </c>
      <c r="P550" s="18" t="e">
        <f>#VALUE!</f>
        <v>#VALUE!</v>
      </c>
      <c r="Q550" s="18" t="e">
        <f>#VALUE!</f>
        <v>#VALUE!</v>
      </c>
      <c r="R550" s="18" t="e">
        <f>#VALUE!</f>
        <v>#VALUE!</v>
      </c>
      <c r="S550" s="18" t="e">
        <f>#VALUE!</f>
        <v>#VALUE!</v>
      </c>
      <c r="T550" s="19" t="e">
        <f>#VALUE!</f>
        <v>#VALUE!</v>
      </c>
      <c r="U550" s="19" t="e">
        <f>#VALUE!</f>
        <v>#VALUE!</v>
      </c>
      <c r="V550" s="19" t="e">
        <f>#VALUE!</f>
        <v>#VALUE!</v>
      </c>
      <c r="W550" s="18" t="e">
        <f>#VALUE!</f>
        <v>#VALUE!</v>
      </c>
      <c r="X550" s="19" t="e">
        <f>#VALUE!</f>
        <v>#VALUE!</v>
      </c>
      <c r="Y550" s="20" t="e">
        <f>#VALUE!</f>
        <v>#VALUE!</v>
      </c>
      <c r="Z550" s="19" t="e">
        <f>#VALUE!</f>
        <v>#VALUE!</v>
      </c>
      <c r="AA550" s="19" t="e">
        <f>#VALUE!</f>
        <v>#VALUE!</v>
      </c>
      <c r="AB550" s="16" t="e">
        <f>#VALUE!</f>
        <v>#VALUE!</v>
      </c>
      <c r="AC550" s="16" t="e">
        <f>#VALUE!</f>
        <v>#VALUE!</v>
      </c>
      <c r="AD550" s="17"/>
    </row>
    <row r="551" spans="1:30">
      <c r="A551" s="28">
        <v>451</v>
      </c>
      <c r="B551" s="26" t="e">
        <f>#VALUE!</f>
        <v>#VALUE!</v>
      </c>
      <c r="C551" s="19" t="e">
        <f>#VALUE!</f>
        <v>#VALUE!</v>
      </c>
      <c r="D551" s="19" t="e">
        <f>#VALUE!</f>
        <v>#VALUE!</v>
      </c>
      <c r="E551" s="19" t="e">
        <f>#VALUE!</f>
        <v>#VALUE!</v>
      </c>
      <c r="F551" s="19" t="e">
        <f>#VALUE!</f>
        <v>#VALUE!</v>
      </c>
      <c r="G551" s="19" t="e">
        <f>#VALUE!</f>
        <v>#VALUE!</v>
      </c>
      <c r="H551" s="19" t="e">
        <f>#VALUE!</f>
        <v>#VALUE!</v>
      </c>
      <c r="I551" s="21" t="e">
        <f>#VALUE!</f>
        <v>#VALUE!</v>
      </c>
      <c r="J551" s="26" t="e">
        <f>#VALUE!</f>
        <v>#VALUE!</v>
      </c>
      <c r="K551" s="29" t="e">
        <f>#VALUE!</f>
        <v>#VALUE!</v>
      </c>
      <c r="L551" s="18" t="e">
        <f>#VALUE!</f>
        <v>#VALUE!</v>
      </c>
      <c r="M551" s="18" t="e">
        <f>#VALUE!</f>
        <v>#VALUE!</v>
      </c>
      <c r="N551" s="18" t="e">
        <f>#VALUE!</f>
        <v>#VALUE!</v>
      </c>
      <c r="O551" s="18" t="e">
        <f>#VALUE!</f>
        <v>#VALUE!</v>
      </c>
      <c r="P551" s="18" t="e">
        <f>#VALUE!</f>
        <v>#VALUE!</v>
      </c>
      <c r="Q551" s="18" t="e">
        <f>#VALUE!</f>
        <v>#VALUE!</v>
      </c>
      <c r="R551" s="18" t="e">
        <f>#VALUE!</f>
        <v>#VALUE!</v>
      </c>
      <c r="S551" s="18" t="e">
        <f>#VALUE!</f>
        <v>#VALUE!</v>
      </c>
      <c r="T551" s="19" t="e">
        <f>#VALUE!</f>
        <v>#VALUE!</v>
      </c>
      <c r="U551" s="19" t="e">
        <f>#VALUE!</f>
        <v>#VALUE!</v>
      </c>
      <c r="V551" s="19" t="e">
        <f>#VALUE!</f>
        <v>#VALUE!</v>
      </c>
      <c r="W551" s="18" t="e">
        <f>#VALUE!</f>
        <v>#VALUE!</v>
      </c>
      <c r="X551" s="19" t="e">
        <f>#VALUE!</f>
        <v>#VALUE!</v>
      </c>
      <c r="Y551" s="20" t="e">
        <f>#VALUE!</f>
        <v>#VALUE!</v>
      </c>
      <c r="Z551" s="19" t="e">
        <f>#VALUE!</f>
        <v>#VALUE!</v>
      </c>
      <c r="AA551" s="19" t="e">
        <f>#VALUE!</f>
        <v>#VALUE!</v>
      </c>
      <c r="AB551" s="16" t="e">
        <f>#VALUE!</f>
        <v>#VALUE!</v>
      </c>
      <c r="AC551" s="16" t="e">
        <f>#VALUE!</f>
        <v>#VALUE!</v>
      </c>
      <c r="AD551" s="17"/>
    </row>
    <row r="552" spans="1:30">
      <c r="A552" s="28">
        <v>452</v>
      </c>
      <c r="B552" s="26" t="e">
        <f>#VALUE!</f>
        <v>#VALUE!</v>
      </c>
      <c r="C552" s="19" t="e">
        <f>#VALUE!</f>
        <v>#VALUE!</v>
      </c>
      <c r="D552" s="19" t="e">
        <f>#VALUE!</f>
        <v>#VALUE!</v>
      </c>
      <c r="E552" s="19" t="e">
        <f>#VALUE!</f>
        <v>#VALUE!</v>
      </c>
      <c r="F552" s="19" t="e">
        <f>#VALUE!</f>
        <v>#VALUE!</v>
      </c>
      <c r="G552" s="19" t="e">
        <f>#VALUE!</f>
        <v>#VALUE!</v>
      </c>
      <c r="H552" s="19" t="e">
        <f>#VALUE!</f>
        <v>#VALUE!</v>
      </c>
      <c r="I552" s="21" t="e">
        <f>#VALUE!</f>
        <v>#VALUE!</v>
      </c>
      <c r="J552" s="26" t="e">
        <f>#VALUE!</f>
        <v>#VALUE!</v>
      </c>
      <c r="K552" s="29" t="e">
        <f>#VALUE!</f>
        <v>#VALUE!</v>
      </c>
      <c r="L552" s="18" t="e">
        <f>#VALUE!</f>
        <v>#VALUE!</v>
      </c>
      <c r="M552" s="18" t="e">
        <f>#VALUE!</f>
        <v>#VALUE!</v>
      </c>
      <c r="N552" s="18" t="e">
        <f>#VALUE!</f>
        <v>#VALUE!</v>
      </c>
      <c r="O552" s="18" t="e">
        <f>#VALUE!</f>
        <v>#VALUE!</v>
      </c>
      <c r="P552" s="18" t="e">
        <f>#VALUE!</f>
        <v>#VALUE!</v>
      </c>
      <c r="Q552" s="18" t="e">
        <f>#VALUE!</f>
        <v>#VALUE!</v>
      </c>
      <c r="R552" s="18" t="e">
        <f>#VALUE!</f>
        <v>#VALUE!</v>
      </c>
      <c r="S552" s="18" t="e">
        <f>#VALUE!</f>
        <v>#VALUE!</v>
      </c>
      <c r="T552" s="19" t="e">
        <f>#VALUE!</f>
        <v>#VALUE!</v>
      </c>
      <c r="U552" s="19" t="e">
        <f>#VALUE!</f>
        <v>#VALUE!</v>
      </c>
      <c r="V552" s="19" t="e">
        <f>#VALUE!</f>
        <v>#VALUE!</v>
      </c>
      <c r="W552" s="18" t="e">
        <f>#VALUE!</f>
        <v>#VALUE!</v>
      </c>
      <c r="X552" s="19" t="e">
        <f>#VALUE!</f>
        <v>#VALUE!</v>
      </c>
      <c r="Y552" s="20" t="e">
        <f>#VALUE!</f>
        <v>#VALUE!</v>
      </c>
      <c r="Z552" s="19" t="e">
        <f>#VALUE!</f>
        <v>#VALUE!</v>
      </c>
      <c r="AA552" s="19" t="e">
        <f>#VALUE!</f>
        <v>#VALUE!</v>
      </c>
      <c r="AB552" s="16" t="e">
        <f>#VALUE!</f>
        <v>#VALUE!</v>
      </c>
      <c r="AC552" s="16" t="e">
        <f>#VALUE!</f>
        <v>#VALUE!</v>
      </c>
      <c r="AD552" s="17"/>
    </row>
    <row r="553" spans="1:30">
      <c r="A553" s="28">
        <v>453</v>
      </c>
      <c r="B553" s="26" t="e">
        <f>#VALUE!</f>
        <v>#VALUE!</v>
      </c>
      <c r="C553" s="19" t="e">
        <f>#VALUE!</f>
        <v>#VALUE!</v>
      </c>
      <c r="D553" s="19" t="e">
        <f>#VALUE!</f>
        <v>#VALUE!</v>
      </c>
      <c r="E553" s="19" t="e">
        <f>#VALUE!</f>
        <v>#VALUE!</v>
      </c>
      <c r="F553" s="19" t="e">
        <f>#VALUE!</f>
        <v>#VALUE!</v>
      </c>
      <c r="G553" s="19" t="e">
        <f>#VALUE!</f>
        <v>#VALUE!</v>
      </c>
      <c r="H553" s="19" t="e">
        <f>#VALUE!</f>
        <v>#VALUE!</v>
      </c>
      <c r="I553" s="21" t="e">
        <f>#VALUE!</f>
        <v>#VALUE!</v>
      </c>
      <c r="J553" s="26" t="e">
        <f>#VALUE!</f>
        <v>#VALUE!</v>
      </c>
      <c r="K553" s="29" t="e">
        <f>#VALUE!</f>
        <v>#VALUE!</v>
      </c>
      <c r="L553" s="18" t="e">
        <f>#VALUE!</f>
        <v>#VALUE!</v>
      </c>
      <c r="M553" s="18" t="e">
        <f>#VALUE!</f>
        <v>#VALUE!</v>
      </c>
      <c r="N553" s="18" t="e">
        <f>#VALUE!</f>
        <v>#VALUE!</v>
      </c>
      <c r="O553" s="18" t="e">
        <f>#VALUE!</f>
        <v>#VALUE!</v>
      </c>
      <c r="P553" s="18" t="e">
        <f>#VALUE!</f>
        <v>#VALUE!</v>
      </c>
      <c r="Q553" s="18" t="e">
        <f>#VALUE!</f>
        <v>#VALUE!</v>
      </c>
      <c r="R553" s="18" t="e">
        <f>#VALUE!</f>
        <v>#VALUE!</v>
      </c>
      <c r="S553" s="18" t="e">
        <f>#VALUE!</f>
        <v>#VALUE!</v>
      </c>
      <c r="T553" s="19" t="e">
        <f>#VALUE!</f>
        <v>#VALUE!</v>
      </c>
      <c r="U553" s="19" t="e">
        <f>#VALUE!</f>
        <v>#VALUE!</v>
      </c>
      <c r="V553" s="19" t="e">
        <f>#VALUE!</f>
        <v>#VALUE!</v>
      </c>
      <c r="W553" s="18" t="e">
        <f>#VALUE!</f>
        <v>#VALUE!</v>
      </c>
      <c r="X553" s="19" t="e">
        <f>#VALUE!</f>
        <v>#VALUE!</v>
      </c>
      <c r="Y553" s="20" t="e">
        <f>#VALUE!</f>
        <v>#VALUE!</v>
      </c>
      <c r="Z553" s="19" t="e">
        <f>#VALUE!</f>
        <v>#VALUE!</v>
      </c>
      <c r="AA553" s="19" t="e">
        <f>#VALUE!</f>
        <v>#VALUE!</v>
      </c>
      <c r="AB553" s="16" t="e">
        <f>#VALUE!</f>
        <v>#VALUE!</v>
      </c>
      <c r="AC553" s="16" t="e">
        <f>#VALUE!</f>
        <v>#VALUE!</v>
      </c>
      <c r="AD553" s="17"/>
    </row>
    <row r="554" spans="1:30">
      <c r="A554" s="28">
        <v>454</v>
      </c>
      <c r="B554" s="26" t="e">
        <f>#VALUE!</f>
        <v>#VALUE!</v>
      </c>
      <c r="C554" s="19" t="e">
        <f>#VALUE!</f>
        <v>#VALUE!</v>
      </c>
      <c r="D554" s="19" t="e">
        <f>#VALUE!</f>
        <v>#VALUE!</v>
      </c>
      <c r="E554" s="19" t="e">
        <f>#VALUE!</f>
        <v>#VALUE!</v>
      </c>
      <c r="F554" s="19" t="e">
        <f>#VALUE!</f>
        <v>#VALUE!</v>
      </c>
      <c r="G554" s="19" t="e">
        <f>#VALUE!</f>
        <v>#VALUE!</v>
      </c>
      <c r="H554" s="19" t="e">
        <f>#VALUE!</f>
        <v>#VALUE!</v>
      </c>
      <c r="I554" s="21" t="e">
        <f>#VALUE!</f>
        <v>#VALUE!</v>
      </c>
      <c r="J554" s="26" t="e">
        <f>#VALUE!</f>
        <v>#VALUE!</v>
      </c>
      <c r="K554" s="29" t="e">
        <f>#VALUE!</f>
        <v>#VALUE!</v>
      </c>
      <c r="L554" s="18" t="e">
        <f>#VALUE!</f>
        <v>#VALUE!</v>
      </c>
      <c r="M554" s="18" t="e">
        <f>#VALUE!</f>
        <v>#VALUE!</v>
      </c>
      <c r="N554" s="18" t="e">
        <f>#VALUE!</f>
        <v>#VALUE!</v>
      </c>
      <c r="O554" s="18" t="e">
        <f>#VALUE!</f>
        <v>#VALUE!</v>
      </c>
      <c r="P554" s="18" t="e">
        <f>#VALUE!</f>
        <v>#VALUE!</v>
      </c>
      <c r="Q554" s="18" t="e">
        <f>#VALUE!</f>
        <v>#VALUE!</v>
      </c>
      <c r="R554" s="18" t="e">
        <f>#VALUE!</f>
        <v>#VALUE!</v>
      </c>
      <c r="S554" s="18" t="e">
        <f>#VALUE!</f>
        <v>#VALUE!</v>
      </c>
      <c r="T554" s="19" t="e">
        <f>#VALUE!</f>
        <v>#VALUE!</v>
      </c>
      <c r="U554" s="19" t="e">
        <f>#VALUE!</f>
        <v>#VALUE!</v>
      </c>
      <c r="V554" s="19" t="e">
        <f>#VALUE!</f>
        <v>#VALUE!</v>
      </c>
      <c r="W554" s="18" t="e">
        <f>#VALUE!</f>
        <v>#VALUE!</v>
      </c>
      <c r="X554" s="19" t="e">
        <f>#VALUE!</f>
        <v>#VALUE!</v>
      </c>
      <c r="Y554" s="20" t="e">
        <f>#VALUE!</f>
        <v>#VALUE!</v>
      </c>
      <c r="Z554" s="19" t="e">
        <f>#VALUE!</f>
        <v>#VALUE!</v>
      </c>
      <c r="AA554" s="19" t="e">
        <f>#VALUE!</f>
        <v>#VALUE!</v>
      </c>
      <c r="AB554" s="16" t="e">
        <f>#VALUE!</f>
        <v>#VALUE!</v>
      </c>
      <c r="AC554" s="16" t="e">
        <f>#VALUE!</f>
        <v>#VALUE!</v>
      </c>
      <c r="AD554" s="17"/>
    </row>
    <row r="555" spans="1:30">
      <c r="A555" s="28">
        <v>455</v>
      </c>
      <c r="B555" s="26" t="e">
        <f>#VALUE!</f>
        <v>#VALUE!</v>
      </c>
      <c r="C555" s="19" t="e">
        <f>#VALUE!</f>
        <v>#VALUE!</v>
      </c>
      <c r="D555" s="19" t="e">
        <f>#VALUE!</f>
        <v>#VALUE!</v>
      </c>
      <c r="E555" s="19" t="e">
        <f>#VALUE!</f>
        <v>#VALUE!</v>
      </c>
      <c r="F555" s="19" t="e">
        <f>#VALUE!</f>
        <v>#VALUE!</v>
      </c>
      <c r="G555" s="19" t="e">
        <f>#VALUE!</f>
        <v>#VALUE!</v>
      </c>
      <c r="H555" s="19" t="e">
        <f>#VALUE!</f>
        <v>#VALUE!</v>
      </c>
      <c r="I555" s="21" t="e">
        <f>#VALUE!</f>
        <v>#VALUE!</v>
      </c>
      <c r="J555" s="26" t="e">
        <f>#VALUE!</f>
        <v>#VALUE!</v>
      </c>
      <c r="K555" s="29" t="e">
        <f>#VALUE!</f>
        <v>#VALUE!</v>
      </c>
      <c r="L555" s="18" t="e">
        <f>#VALUE!</f>
        <v>#VALUE!</v>
      </c>
      <c r="M555" s="18" t="e">
        <f>#VALUE!</f>
        <v>#VALUE!</v>
      </c>
      <c r="N555" s="18" t="e">
        <f>#VALUE!</f>
        <v>#VALUE!</v>
      </c>
      <c r="O555" s="18" t="e">
        <f>#VALUE!</f>
        <v>#VALUE!</v>
      </c>
      <c r="P555" s="18" t="e">
        <f>#VALUE!</f>
        <v>#VALUE!</v>
      </c>
      <c r="Q555" s="18" t="e">
        <f>#VALUE!</f>
        <v>#VALUE!</v>
      </c>
      <c r="R555" s="18" t="e">
        <f>#VALUE!</f>
        <v>#VALUE!</v>
      </c>
      <c r="S555" s="18" t="e">
        <f>#VALUE!</f>
        <v>#VALUE!</v>
      </c>
      <c r="T555" s="19" t="e">
        <f>#VALUE!</f>
        <v>#VALUE!</v>
      </c>
      <c r="U555" s="19" t="e">
        <f>#VALUE!</f>
        <v>#VALUE!</v>
      </c>
      <c r="V555" s="19" t="e">
        <f>#VALUE!</f>
        <v>#VALUE!</v>
      </c>
      <c r="W555" s="18" t="e">
        <f>#VALUE!</f>
        <v>#VALUE!</v>
      </c>
      <c r="X555" s="19" t="e">
        <f>#VALUE!</f>
        <v>#VALUE!</v>
      </c>
      <c r="Y555" s="20" t="e">
        <f>#VALUE!</f>
        <v>#VALUE!</v>
      </c>
      <c r="Z555" s="19" t="e">
        <f>#VALUE!</f>
        <v>#VALUE!</v>
      </c>
      <c r="AA555" s="19" t="e">
        <f>#VALUE!</f>
        <v>#VALUE!</v>
      </c>
      <c r="AB555" s="16" t="e">
        <f>#VALUE!</f>
        <v>#VALUE!</v>
      </c>
      <c r="AC555" s="16" t="e">
        <f>#VALUE!</f>
        <v>#VALUE!</v>
      </c>
      <c r="AD555" s="17"/>
    </row>
    <row r="556" spans="1:30">
      <c r="A556" s="28">
        <v>456</v>
      </c>
      <c r="B556" s="26" t="e">
        <f>#VALUE!</f>
        <v>#VALUE!</v>
      </c>
      <c r="C556" s="19" t="e">
        <f>#VALUE!</f>
        <v>#VALUE!</v>
      </c>
      <c r="D556" s="19" t="e">
        <f>#VALUE!</f>
        <v>#VALUE!</v>
      </c>
      <c r="E556" s="19" t="e">
        <f>#VALUE!</f>
        <v>#VALUE!</v>
      </c>
      <c r="F556" s="19" t="e">
        <f>#VALUE!</f>
        <v>#VALUE!</v>
      </c>
      <c r="G556" s="19" t="e">
        <f>#VALUE!</f>
        <v>#VALUE!</v>
      </c>
      <c r="H556" s="19" t="e">
        <f>#VALUE!</f>
        <v>#VALUE!</v>
      </c>
      <c r="I556" s="21" t="e">
        <f>#VALUE!</f>
        <v>#VALUE!</v>
      </c>
      <c r="J556" s="26" t="e">
        <f>#VALUE!</f>
        <v>#VALUE!</v>
      </c>
      <c r="K556" s="29" t="e">
        <f>#VALUE!</f>
        <v>#VALUE!</v>
      </c>
      <c r="L556" s="18" t="e">
        <f>#VALUE!</f>
        <v>#VALUE!</v>
      </c>
      <c r="M556" s="18" t="e">
        <f>#VALUE!</f>
        <v>#VALUE!</v>
      </c>
      <c r="N556" s="18" t="e">
        <f>#VALUE!</f>
        <v>#VALUE!</v>
      </c>
      <c r="O556" s="18" t="e">
        <f>#VALUE!</f>
        <v>#VALUE!</v>
      </c>
      <c r="P556" s="18" t="e">
        <f>#VALUE!</f>
        <v>#VALUE!</v>
      </c>
      <c r="Q556" s="18" t="e">
        <f>#VALUE!</f>
        <v>#VALUE!</v>
      </c>
      <c r="R556" s="18" t="e">
        <f>#VALUE!</f>
        <v>#VALUE!</v>
      </c>
      <c r="S556" s="18" t="e">
        <f>#VALUE!</f>
        <v>#VALUE!</v>
      </c>
      <c r="T556" s="19" t="e">
        <f>#VALUE!</f>
        <v>#VALUE!</v>
      </c>
      <c r="U556" s="19" t="e">
        <f>#VALUE!</f>
        <v>#VALUE!</v>
      </c>
      <c r="V556" s="19" t="e">
        <f>#VALUE!</f>
        <v>#VALUE!</v>
      </c>
      <c r="W556" s="18" t="e">
        <f>#VALUE!</f>
        <v>#VALUE!</v>
      </c>
      <c r="X556" s="19" t="e">
        <f>#VALUE!</f>
        <v>#VALUE!</v>
      </c>
      <c r="Y556" s="20" t="e">
        <f>#VALUE!</f>
        <v>#VALUE!</v>
      </c>
      <c r="Z556" s="19" t="e">
        <f>#VALUE!</f>
        <v>#VALUE!</v>
      </c>
      <c r="AA556" s="19" t="e">
        <f>#VALUE!</f>
        <v>#VALUE!</v>
      </c>
      <c r="AB556" s="16" t="e">
        <f>#VALUE!</f>
        <v>#VALUE!</v>
      </c>
      <c r="AC556" s="16" t="e">
        <f>#VALUE!</f>
        <v>#VALUE!</v>
      </c>
      <c r="AD556" s="17"/>
    </row>
    <row r="557" spans="1:30">
      <c r="A557" s="28">
        <v>457</v>
      </c>
      <c r="B557" s="26" t="e">
        <f>#VALUE!</f>
        <v>#VALUE!</v>
      </c>
      <c r="C557" s="19" t="e">
        <f>#VALUE!</f>
        <v>#VALUE!</v>
      </c>
      <c r="D557" s="19" t="e">
        <f>#VALUE!</f>
        <v>#VALUE!</v>
      </c>
      <c r="E557" s="19" t="e">
        <f>#VALUE!</f>
        <v>#VALUE!</v>
      </c>
      <c r="F557" s="19" t="e">
        <f>#VALUE!</f>
        <v>#VALUE!</v>
      </c>
      <c r="G557" s="19" t="e">
        <f>#VALUE!</f>
        <v>#VALUE!</v>
      </c>
      <c r="H557" s="19" t="e">
        <f>#VALUE!</f>
        <v>#VALUE!</v>
      </c>
      <c r="I557" s="21" t="e">
        <f>#VALUE!</f>
        <v>#VALUE!</v>
      </c>
      <c r="J557" s="26" t="e">
        <f>#VALUE!</f>
        <v>#VALUE!</v>
      </c>
      <c r="K557" s="29" t="e">
        <f>#VALUE!</f>
        <v>#VALUE!</v>
      </c>
      <c r="L557" s="18" t="e">
        <f>#VALUE!</f>
        <v>#VALUE!</v>
      </c>
      <c r="M557" s="18" t="e">
        <f>#VALUE!</f>
        <v>#VALUE!</v>
      </c>
      <c r="N557" s="18" t="e">
        <f>#VALUE!</f>
        <v>#VALUE!</v>
      </c>
      <c r="O557" s="18" t="e">
        <f>#VALUE!</f>
        <v>#VALUE!</v>
      </c>
      <c r="P557" s="18" t="e">
        <f>#VALUE!</f>
        <v>#VALUE!</v>
      </c>
      <c r="Q557" s="18" t="e">
        <f>#VALUE!</f>
        <v>#VALUE!</v>
      </c>
      <c r="R557" s="18" t="e">
        <f>#VALUE!</f>
        <v>#VALUE!</v>
      </c>
      <c r="S557" s="18" t="e">
        <f>#VALUE!</f>
        <v>#VALUE!</v>
      </c>
      <c r="T557" s="19" t="e">
        <f>#VALUE!</f>
        <v>#VALUE!</v>
      </c>
      <c r="U557" s="19" t="e">
        <f>#VALUE!</f>
        <v>#VALUE!</v>
      </c>
      <c r="V557" s="19" t="e">
        <f>#VALUE!</f>
        <v>#VALUE!</v>
      </c>
      <c r="W557" s="18" t="e">
        <f>#VALUE!</f>
        <v>#VALUE!</v>
      </c>
      <c r="X557" s="19" t="e">
        <f>#VALUE!</f>
        <v>#VALUE!</v>
      </c>
      <c r="Y557" s="20" t="e">
        <f>#VALUE!</f>
        <v>#VALUE!</v>
      </c>
      <c r="Z557" s="19" t="e">
        <f>#VALUE!</f>
        <v>#VALUE!</v>
      </c>
      <c r="AA557" s="19" t="e">
        <f>#VALUE!</f>
        <v>#VALUE!</v>
      </c>
      <c r="AB557" s="16" t="e">
        <f>#VALUE!</f>
        <v>#VALUE!</v>
      </c>
      <c r="AC557" s="16" t="e">
        <f>#VALUE!</f>
        <v>#VALUE!</v>
      </c>
      <c r="AD557" s="17"/>
    </row>
    <row r="558" spans="1:30">
      <c r="A558" s="28">
        <v>458</v>
      </c>
      <c r="B558" s="26" t="e">
        <f>#VALUE!</f>
        <v>#VALUE!</v>
      </c>
      <c r="C558" s="19" t="e">
        <f>#VALUE!</f>
        <v>#VALUE!</v>
      </c>
      <c r="D558" s="19" t="e">
        <f>#VALUE!</f>
        <v>#VALUE!</v>
      </c>
      <c r="E558" s="19" t="e">
        <f>#VALUE!</f>
        <v>#VALUE!</v>
      </c>
      <c r="F558" s="19" t="e">
        <f>#VALUE!</f>
        <v>#VALUE!</v>
      </c>
      <c r="G558" s="19" t="e">
        <f>#VALUE!</f>
        <v>#VALUE!</v>
      </c>
      <c r="H558" s="19" t="e">
        <f>#VALUE!</f>
        <v>#VALUE!</v>
      </c>
      <c r="I558" s="21" t="e">
        <f>#VALUE!</f>
        <v>#VALUE!</v>
      </c>
      <c r="J558" s="26" t="e">
        <f>#VALUE!</f>
        <v>#VALUE!</v>
      </c>
      <c r="K558" s="29" t="e">
        <f>#VALUE!</f>
        <v>#VALUE!</v>
      </c>
      <c r="L558" s="18" t="e">
        <f>#VALUE!</f>
        <v>#VALUE!</v>
      </c>
      <c r="M558" s="18" t="e">
        <f>#VALUE!</f>
        <v>#VALUE!</v>
      </c>
      <c r="N558" s="18" t="e">
        <f>#VALUE!</f>
        <v>#VALUE!</v>
      </c>
      <c r="O558" s="18" t="e">
        <f>#VALUE!</f>
        <v>#VALUE!</v>
      </c>
      <c r="P558" s="18" t="e">
        <f>#VALUE!</f>
        <v>#VALUE!</v>
      </c>
      <c r="Q558" s="18" t="e">
        <f>#VALUE!</f>
        <v>#VALUE!</v>
      </c>
      <c r="R558" s="18" t="e">
        <f>#VALUE!</f>
        <v>#VALUE!</v>
      </c>
      <c r="S558" s="18" t="e">
        <f>#VALUE!</f>
        <v>#VALUE!</v>
      </c>
      <c r="T558" s="19" t="e">
        <f>#VALUE!</f>
        <v>#VALUE!</v>
      </c>
      <c r="U558" s="19" t="e">
        <f>#VALUE!</f>
        <v>#VALUE!</v>
      </c>
      <c r="V558" s="19" t="e">
        <f>#VALUE!</f>
        <v>#VALUE!</v>
      </c>
      <c r="W558" s="18" t="e">
        <f>#VALUE!</f>
        <v>#VALUE!</v>
      </c>
      <c r="X558" s="19" t="e">
        <f>#VALUE!</f>
        <v>#VALUE!</v>
      </c>
      <c r="Y558" s="20" t="e">
        <f>#VALUE!</f>
        <v>#VALUE!</v>
      </c>
      <c r="Z558" s="19" t="e">
        <f>#VALUE!</f>
        <v>#VALUE!</v>
      </c>
      <c r="AA558" s="19" t="e">
        <f>#VALUE!</f>
        <v>#VALUE!</v>
      </c>
      <c r="AB558" s="16" t="e">
        <f>#VALUE!</f>
        <v>#VALUE!</v>
      </c>
      <c r="AC558" s="16" t="e">
        <f>#VALUE!</f>
        <v>#VALUE!</v>
      </c>
      <c r="AD558" s="17"/>
    </row>
    <row r="559" spans="1:30">
      <c r="A559" s="28">
        <v>459</v>
      </c>
      <c r="B559" s="26" t="e">
        <f>#VALUE!</f>
        <v>#VALUE!</v>
      </c>
      <c r="C559" s="19" t="e">
        <f>#VALUE!</f>
        <v>#VALUE!</v>
      </c>
      <c r="D559" s="19" t="e">
        <f>#VALUE!</f>
        <v>#VALUE!</v>
      </c>
      <c r="E559" s="19" t="e">
        <f>#VALUE!</f>
        <v>#VALUE!</v>
      </c>
      <c r="F559" s="19" t="e">
        <f>#VALUE!</f>
        <v>#VALUE!</v>
      </c>
      <c r="G559" s="19" t="e">
        <f>#VALUE!</f>
        <v>#VALUE!</v>
      </c>
      <c r="H559" s="19" t="e">
        <f>#VALUE!</f>
        <v>#VALUE!</v>
      </c>
      <c r="I559" s="21" t="e">
        <f>#VALUE!</f>
        <v>#VALUE!</v>
      </c>
      <c r="J559" s="26" t="e">
        <f>#VALUE!</f>
        <v>#VALUE!</v>
      </c>
      <c r="K559" s="29" t="e">
        <f>#VALUE!</f>
        <v>#VALUE!</v>
      </c>
      <c r="L559" s="18" t="e">
        <f>#VALUE!</f>
        <v>#VALUE!</v>
      </c>
      <c r="M559" s="18" t="e">
        <f>#VALUE!</f>
        <v>#VALUE!</v>
      </c>
      <c r="N559" s="18" t="e">
        <f>#VALUE!</f>
        <v>#VALUE!</v>
      </c>
      <c r="O559" s="18" t="e">
        <f>#VALUE!</f>
        <v>#VALUE!</v>
      </c>
      <c r="P559" s="18" t="e">
        <f>#VALUE!</f>
        <v>#VALUE!</v>
      </c>
      <c r="Q559" s="18" t="e">
        <f>#VALUE!</f>
        <v>#VALUE!</v>
      </c>
      <c r="R559" s="18" t="e">
        <f>#VALUE!</f>
        <v>#VALUE!</v>
      </c>
      <c r="S559" s="18" t="e">
        <f>#VALUE!</f>
        <v>#VALUE!</v>
      </c>
      <c r="T559" s="19" t="e">
        <f>#VALUE!</f>
        <v>#VALUE!</v>
      </c>
      <c r="U559" s="19" t="e">
        <f>#VALUE!</f>
        <v>#VALUE!</v>
      </c>
      <c r="V559" s="19" t="e">
        <f>#VALUE!</f>
        <v>#VALUE!</v>
      </c>
      <c r="W559" s="18" t="e">
        <f>#VALUE!</f>
        <v>#VALUE!</v>
      </c>
      <c r="X559" s="19" t="e">
        <f>#VALUE!</f>
        <v>#VALUE!</v>
      </c>
      <c r="Y559" s="20" t="e">
        <f>#VALUE!</f>
        <v>#VALUE!</v>
      </c>
      <c r="Z559" s="19" t="e">
        <f>#VALUE!</f>
        <v>#VALUE!</v>
      </c>
      <c r="AA559" s="19" t="e">
        <f>#VALUE!</f>
        <v>#VALUE!</v>
      </c>
      <c r="AB559" s="16" t="e">
        <f>#VALUE!</f>
        <v>#VALUE!</v>
      </c>
      <c r="AC559" s="16" t="e">
        <f>#VALUE!</f>
        <v>#VALUE!</v>
      </c>
      <c r="AD559" s="17"/>
    </row>
    <row r="560" spans="1:30">
      <c r="A560" s="28">
        <v>460</v>
      </c>
      <c r="B560" s="26" t="e">
        <f>#VALUE!</f>
        <v>#VALUE!</v>
      </c>
      <c r="C560" s="19" t="e">
        <f>#VALUE!</f>
        <v>#VALUE!</v>
      </c>
      <c r="D560" s="19" t="e">
        <f>#VALUE!</f>
        <v>#VALUE!</v>
      </c>
      <c r="E560" s="19" t="e">
        <f>#VALUE!</f>
        <v>#VALUE!</v>
      </c>
      <c r="F560" s="19" t="e">
        <f>#VALUE!</f>
        <v>#VALUE!</v>
      </c>
      <c r="G560" s="19" t="e">
        <f>#VALUE!</f>
        <v>#VALUE!</v>
      </c>
      <c r="H560" s="19" t="e">
        <f>#VALUE!</f>
        <v>#VALUE!</v>
      </c>
      <c r="I560" s="21" t="e">
        <f>#VALUE!</f>
        <v>#VALUE!</v>
      </c>
      <c r="J560" s="26" t="e">
        <f>#VALUE!</f>
        <v>#VALUE!</v>
      </c>
      <c r="K560" s="29" t="e">
        <f>#VALUE!</f>
        <v>#VALUE!</v>
      </c>
      <c r="L560" s="18" t="e">
        <f>#VALUE!</f>
        <v>#VALUE!</v>
      </c>
      <c r="M560" s="18" t="e">
        <f>#VALUE!</f>
        <v>#VALUE!</v>
      </c>
      <c r="N560" s="18" t="e">
        <f>#VALUE!</f>
        <v>#VALUE!</v>
      </c>
      <c r="O560" s="18" t="e">
        <f>#VALUE!</f>
        <v>#VALUE!</v>
      </c>
      <c r="P560" s="18" t="e">
        <f>#VALUE!</f>
        <v>#VALUE!</v>
      </c>
      <c r="Q560" s="18" t="e">
        <f>#VALUE!</f>
        <v>#VALUE!</v>
      </c>
      <c r="R560" s="18" t="e">
        <f>#VALUE!</f>
        <v>#VALUE!</v>
      </c>
      <c r="S560" s="18" t="e">
        <f>#VALUE!</f>
        <v>#VALUE!</v>
      </c>
      <c r="T560" s="19" t="e">
        <f>#VALUE!</f>
        <v>#VALUE!</v>
      </c>
      <c r="U560" s="19" t="e">
        <f>#VALUE!</f>
        <v>#VALUE!</v>
      </c>
      <c r="V560" s="19" t="e">
        <f>#VALUE!</f>
        <v>#VALUE!</v>
      </c>
      <c r="W560" s="18" t="e">
        <f>#VALUE!</f>
        <v>#VALUE!</v>
      </c>
      <c r="X560" s="19" t="e">
        <f>#VALUE!</f>
        <v>#VALUE!</v>
      </c>
      <c r="Y560" s="20" t="e">
        <f>#VALUE!</f>
        <v>#VALUE!</v>
      </c>
      <c r="Z560" s="19" t="e">
        <f>#VALUE!</f>
        <v>#VALUE!</v>
      </c>
      <c r="AA560" s="19" t="e">
        <f>#VALUE!</f>
        <v>#VALUE!</v>
      </c>
      <c r="AB560" s="16" t="e">
        <f>#VALUE!</f>
        <v>#VALUE!</v>
      </c>
      <c r="AC560" s="16" t="e">
        <f>#VALUE!</f>
        <v>#VALUE!</v>
      </c>
      <c r="AD560" s="17"/>
    </row>
    <row r="561" spans="1:30">
      <c r="A561" s="28">
        <v>461</v>
      </c>
      <c r="B561" s="26" t="e">
        <f>#VALUE!</f>
        <v>#VALUE!</v>
      </c>
      <c r="C561" s="19" t="e">
        <f>#VALUE!</f>
        <v>#VALUE!</v>
      </c>
      <c r="D561" s="19" t="e">
        <f>#VALUE!</f>
        <v>#VALUE!</v>
      </c>
      <c r="E561" s="19" t="e">
        <f>#VALUE!</f>
        <v>#VALUE!</v>
      </c>
      <c r="F561" s="19" t="e">
        <f>#VALUE!</f>
        <v>#VALUE!</v>
      </c>
      <c r="G561" s="19" t="e">
        <f>#VALUE!</f>
        <v>#VALUE!</v>
      </c>
      <c r="H561" s="19" t="e">
        <f>#VALUE!</f>
        <v>#VALUE!</v>
      </c>
      <c r="I561" s="21" t="e">
        <f>#VALUE!</f>
        <v>#VALUE!</v>
      </c>
      <c r="J561" s="26" t="e">
        <f>#VALUE!</f>
        <v>#VALUE!</v>
      </c>
      <c r="K561" s="29" t="e">
        <f>#VALUE!</f>
        <v>#VALUE!</v>
      </c>
      <c r="L561" s="18" t="e">
        <f>#VALUE!</f>
        <v>#VALUE!</v>
      </c>
      <c r="M561" s="18" t="e">
        <f>#VALUE!</f>
        <v>#VALUE!</v>
      </c>
      <c r="N561" s="18" t="e">
        <f>#VALUE!</f>
        <v>#VALUE!</v>
      </c>
      <c r="O561" s="18" t="e">
        <f>#VALUE!</f>
        <v>#VALUE!</v>
      </c>
      <c r="P561" s="18" t="e">
        <f>#VALUE!</f>
        <v>#VALUE!</v>
      </c>
      <c r="Q561" s="18" t="e">
        <f>#VALUE!</f>
        <v>#VALUE!</v>
      </c>
      <c r="R561" s="18" t="e">
        <f>#VALUE!</f>
        <v>#VALUE!</v>
      </c>
      <c r="S561" s="18" t="e">
        <f>#VALUE!</f>
        <v>#VALUE!</v>
      </c>
      <c r="T561" s="19" t="e">
        <f>#VALUE!</f>
        <v>#VALUE!</v>
      </c>
      <c r="U561" s="19" t="e">
        <f>#VALUE!</f>
        <v>#VALUE!</v>
      </c>
      <c r="V561" s="19" t="e">
        <f>#VALUE!</f>
        <v>#VALUE!</v>
      </c>
      <c r="W561" s="18" t="e">
        <f>#VALUE!</f>
        <v>#VALUE!</v>
      </c>
      <c r="X561" s="19" t="e">
        <f>#VALUE!</f>
        <v>#VALUE!</v>
      </c>
      <c r="Y561" s="20" t="e">
        <f>#VALUE!</f>
        <v>#VALUE!</v>
      </c>
      <c r="Z561" s="19" t="e">
        <f>#VALUE!</f>
        <v>#VALUE!</v>
      </c>
      <c r="AA561" s="19" t="e">
        <f>#VALUE!</f>
        <v>#VALUE!</v>
      </c>
      <c r="AB561" s="16" t="e">
        <f>#VALUE!</f>
        <v>#VALUE!</v>
      </c>
      <c r="AC561" s="16" t="e">
        <f>#VALUE!</f>
        <v>#VALUE!</v>
      </c>
      <c r="AD561" s="17"/>
    </row>
    <row r="562" spans="1:30">
      <c r="A562" s="28">
        <v>462</v>
      </c>
      <c r="B562" s="26" t="e">
        <f>#VALUE!</f>
        <v>#VALUE!</v>
      </c>
      <c r="C562" s="19" t="e">
        <f>#VALUE!</f>
        <v>#VALUE!</v>
      </c>
      <c r="D562" s="19" t="e">
        <f>#VALUE!</f>
        <v>#VALUE!</v>
      </c>
      <c r="E562" s="19" t="e">
        <f>#VALUE!</f>
        <v>#VALUE!</v>
      </c>
      <c r="F562" s="19" t="e">
        <f>#VALUE!</f>
        <v>#VALUE!</v>
      </c>
      <c r="G562" s="19" t="e">
        <f>#VALUE!</f>
        <v>#VALUE!</v>
      </c>
      <c r="H562" s="19" t="e">
        <f>#VALUE!</f>
        <v>#VALUE!</v>
      </c>
      <c r="I562" s="21" t="e">
        <f>#VALUE!</f>
        <v>#VALUE!</v>
      </c>
      <c r="J562" s="26" t="e">
        <f>#VALUE!</f>
        <v>#VALUE!</v>
      </c>
      <c r="K562" s="29" t="e">
        <f>#VALUE!</f>
        <v>#VALUE!</v>
      </c>
      <c r="L562" s="18" t="e">
        <f>#VALUE!</f>
        <v>#VALUE!</v>
      </c>
      <c r="M562" s="18" t="e">
        <f>#VALUE!</f>
        <v>#VALUE!</v>
      </c>
      <c r="N562" s="18" t="e">
        <f>#VALUE!</f>
        <v>#VALUE!</v>
      </c>
      <c r="O562" s="18" t="e">
        <f>#VALUE!</f>
        <v>#VALUE!</v>
      </c>
      <c r="P562" s="18" t="e">
        <f>#VALUE!</f>
        <v>#VALUE!</v>
      </c>
      <c r="Q562" s="18" t="e">
        <f>#VALUE!</f>
        <v>#VALUE!</v>
      </c>
      <c r="R562" s="18" t="e">
        <f>#VALUE!</f>
        <v>#VALUE!</v>
      </c>
      <c r="S562" s="18" t="e">
        <f>#VALUE!</f>
        <v>#VALUE!</v>
      </c>
      <c r="T562" s="19" t="e">
        <f>#VALUE!</f>
        <v>#VALUE!</v>
      </c>
      <c r="U562" s="19" t="e">
        <f>#VALUE!</f>
        <v>#VALUE!</v>
      </c>
      <c r="V562" s="19" t="e">
        <f>#VALUE!</f>
        <v>#VALUE!</v>
      </c>
      <c r="W562" s="18" t="e">
        <f>#VALUE!</f>
        <v>#VALUE!</v>
      </c>
      <c r="X562" s="19" t="e">
        <f>#VALUE!</f>
        <v>#VALUE!</v>
      </c>
      <c r="Y562" s="20" t="e">
        <f>#VALUE!</f>
        <v>#VALUE!</v>
      </c>
      <c r="Z562" s="19" t="e">
        <f>#VALUE!</f>
        <v>#VALUE!</v>
      </c>
      <c r="AA562" s="19" t="e">
        <f>#VALUE!</f>
        <v>#VALUE!</v>
      </c>
      <c r="AB562" s="16" t="e">
        <f>#VALUE!</f>
        <v>#VALUE!</v>
      </c>
      <c r="AC562" s="16" t="e">
        <f>#VALUE!</f>
        <v>#VALUE!</v>
      </c>
      <c r="AD562" s="17"/>
    </row>
    <row r="563" spans="1:30">
      <c r="A563" s="28">
        <v>463</v>
      </c>
      <c r="B563" s="26" t="e">
        <f>#VALUE!</f>
        <v>#VALUE!</v>
      </c>
      <c r="C563" s="19" t="e">
        <f>#VALUE!</f>
        <v>#VALUE!</v>
      </c>
      <c r="D563" s="19" t="e">
        <f>#VALUE!</f>
        <v>#VALUE!</v>
      </c>
      <c r="E563" s="19" t="e">
        <f>#VALUE!</f>
        <v>#VALUE!</v>
      </c>
      <c r="F563" s="19" t="e">
        <f>#VALUE!</f>
        <v>#VALUE!</v>
      </c>
      <c r="G563" s="19" t="e">
        <f>#VALUE!</f>
        <v>#VALUE!</v>
      </c>
      <c r="H563" s="19" t="e">
        <f>#VALUE!</f>
        <v>#VALUE!</v>
      </c>
      <c r="I563" s="21" t="e">
        <f>#VALUE!</f>
        <v>#VALUE!</v>
      </c>
      <c r="J563" s="26" t="e">
        <f>#VALUE!</f>
        <v>#VALUE!</v>
      </c>
      <c r="K563" s="29" t="e">
        <f>#VALUE!</f>
        <v>#VALUE!</v>
      </c>
      <c r="L563" s="18" t="e">
        <f>#VALUE!</f>
        <v>#VALUE!</v>
      </c>
      <c r="M563" s="18" t="e">
        <f>#VALUE!</f>
        <v>#VALUE!</v>
      </c>
      <c r="N563" s="18" t="e">
        <f>#VALUE!</f>
        <v>#VALUE!</v>
      </c>
      <c r="O563" s="18" t="e">
        <f>#VALUE!</f>
        <v>#VALUE!</v>
      </c>
      <c r="P563" s="18" t="e">
        <f>#VALUE!</f>
        <v>#VALUE!</v>
      </c>
      <c r="Q563" s="18" t="e">
        <f>#VALUE!</f>
        <v>#VALUE!</v>
      </c>
      <c r="R563" s="18" t="e">
        <f>#VALUE!</f>
        <v>#VALUE!</v>
      </c>
      <c r="S563" s="18" t="e">
        <f>#VALUE!</f>
        <v>#VALUE!</v>
      </c>
      <c r="T563" s="19" t="e">
        <f>#VALUE!</f>
        <v>#VALUE!</v>
      </c>
      <c r="U563" s="19" t="e">
        <f>#VALUE!</f>
        <v>#VALUE!</v>
      </c>
      <c r="V563" s="19" t="e">
        <f>#VALUE!</f>
        <v>#VALUE!</v>
      </c>
      <c r="W563" s="18" t="e">
        <f>#VALUE!</f>
        <v>#VALUE!</v>
      </c>
      <c r="X563" s="19" t="e">
        <f>#VALUE!</f>
        <v>#VALUE!</v>
      </c>
      <c r="Y563" s="20" t="e">
        <f>#VALUE!</f>
        <v>#VALUE!</v>
      </c>
      <c r="Z563" s="19" t="e">
        <f>#VALUE!</f>
        <v>#VALUE!</v>
      </c>
      <c r="AA563" s="19" t="e">
        <f>#VALUE!</f>
        <v>#VALUE!</v>
      </c>
      <c r="AB563" s="16" t="e">
        <f>#VALUE!</f>
        <v>#VALUE!</v>
      </c>
      <c r="AC563" s="16" t="e">
        <f>#VALUE!</f>
        <v>#VALUE!</v>
      </c>
      <c r="AD563" s="17"/>
    </row>
    <row r="564" spans="1:30">
      <c r="A564" s="28">
        <v>464</v>
      </c>
      <c r="B564" s="26" t="e">
        <f>#VALUE!</f>
        <v>#VALUE!</v>
      </c>
      <c r="C564" s="19" t="e">
        <f>#VALUE!</f>
        <v>#VALUE!</v>
      </c>
      <c r="D564" s="19" t="e">
        <f>#VALUE!</f>
        <v>#VALUE!</v>
      </c>
      <c r="E564" s="19" t="e">
        <f>#VALUE!</f>
        <v>#VALUE!</v>
      </c>
      <c r="F564" s="19" t="e">
        <f>#VALUE!</f>
        <v>#VALUE!</v>
      </c>
      <c r="G564" s="19" t="e">
        <f>#VALUE!</f>
        <v>#VALUE!</v>
      </c>
      <c r="H564" s="19" t="e">
        <f>#VALUE!</f>
        <v>#VALUE!</v>
      </c>
      <c r="I564" s="21" t="e">
        <f>#VALUE!</f>
        <v>#VALUE!</v>
      </c>
      <c r="J564" s="26" t="e">
        <f>#VALUE!</f>
        <v>#VALUE!</v>
      </c>
      <c r="K564" s="29" t="e">
        <f>#VALUE!</f>
        <v>#VALUE!</v>
      </c>
      <c r="L564" s="18" t="e">
        <f>#VALUE!</f>
        <v>#VALUE!</v>
      </c>
      <c r="M564" s="18" t="e">
        <f>#VALUE!</f>
        <v>#VALUE!</v>
      </c>
      <c r="N564" s="18" t="e">
        <f>#VALUE!</f>
        <v>#VALUE!</v>
      </c>
      <c r="O564" s="18" t="e">
        <f>#VALUE!</f>
        <v>#VALUE!</v>
      </c>
      <c r="P564" s="18" t="e">
        <f>#VALUE!</f>
        <v>#VALUE!</v>
      </c>
      <c r="Q564" s="18" t="e">
        <f>#VALUE!</f>
        <v>#VALUE!</v>
      </c>
      <c r="R564" s="18" t="e">
        <f>#VALUE!</f>
        <v>#VALUE!</v>
      </c>
      <c r="S564" s="18" t="e">
        <f>#VALUE!</f>
        <v>#VALUE!</v>
      </c>
      <c r="T564" s="19" t="e">
        <f>#VALUE!</f>
        <v>#VALUE!</v>
      </c>
      <c r="U564" s="19" t="e">
        <f>#VALUE!</f>
        <v>#VALUE!</v>
      </c>
      <c r="V564" s="19" t="e">
        <f>#VALUE!</f>
        <v>#VALUE!</v>
      </c>
      <c r="W564" s="18" t="e">
        <f>#VALUE!</f>
        <v>#VALUE!</v>
      </c>
      <c r="X564" s="19" t="e">
        <f>#VALUE!</f>
        <v>#VALUE!</v>
      </c>
      <c r="Y564" s="20" t="e">
        <f>#VALUE!</f>
        <v>#VALUE!</v>
      </c>
      <c r="Z564" s="19" t="e">
        <f>#VALUE!</f>
        <v>#VALUE!</v>
      </c>
      <c r="AA564" s="19" t="e">
        <f>#VALUE!</f>
        <v>#VALUE!</v>
      </c>
      <c r="AB564" s="16" t="e">
        <f>#VALUE!</f>
        <v>#VALUE!</v>
      </c>
      <c r="AC564" s="16" t="e">
        <f>#VALUE!</f>
        <v>#VALUE!</v>
      </c>
      <c r="AD564" s="17"/>
    </row>
    <row r="565" spans="1:30">
      <c r="A565" s="28">
        <v>465</v>
      </c>
      <c r="B565" s="26" t="e">
        <f>#VALUE!</f>
        <v>#VALUE!</v>
      </c>
      <c r="C565" s="19" t="e">
        <f>#VALUE!</f>
        <v>#VALUE!</v>
      </c>
      <c r="D565" s="19" t="e">
        <f>#VALUE!</f>
        <v>#VALUE!</v>
      </c>
      <c r="E565" s="19" t="e">
        <f>#VALUE!</f>
        <v>#VALUE!</v>
      </c>
      <c r="F565" s="19" t="e">
        <f>#VALUE!</f>
        <v>#VALUE!</v>
      </c>
      <c r="G565" s="19" t="e">
        <f>#VALUE!</f>
        <v>#VALUE!</v>
      </c>
      <c r="H565" s="19" t="e">
        <f>#VALUE!</f>
        <v>#VALUE!</v>
      </c>
      <c r="I565" s="21" t="e">
        <f>#VALUE!</f>
        <v>#VALUE!</v>
      </c>
      <c r="J565" s="26" t="e">
        <f>#VALUE!</f>
        <v>#VALUE!</v>
      </c>
      <c r="K565" s="29" t="e">
        <f>#VALUE!</f>
        <v>#VALUE!</v>
      </c>
      <c r="L565" s="18" t="e">
        <f>#VALUE!</f>
        <v>#VALUE!</v>
      </c>
      <c r="M565" s="18" t="e">
        <f>#VALUE!</f>
        <v>#VALUE!</v>
      </c>
      <c r="N565" s="18" t="e">
        <f>#VALUE!</f>
        <v>#VALUE!</v>
      </c>
      <c r="O565" s="18" t="e">
        <f>#VALUE!</f>
        <v>#VALUE!</v>
      </c>
      <c r="P565" s="18" t="e">
        <f>#VALUE!</f>
        <v>#VALUE!</v>
      </c>
      <c r="Q565" s="18" t="e">
        <f>#VALUE!</f>
        <v>#VALUE!</v>
      </c>
      <c r="R565" s="18" t="e">
        <f>#VALUE!</f>
        <v>#VALUE!</v>
      </c>
      <c r="S565" s="18" t="e">
        <f>#VALUE!</f>
        <v>#VALUE!</v>
      </c>
      <c r="T565" s="19" t="e">
        <f>#VALUE!</f>
        <v>#VALUE!</v>
      </c>
      <c r="U565" s="19" t="e">
        <f>#VALUE!</f>
        <v>#VALUE!</v>
      </c>
      <c r="V565" s="19" t="e">
        <f>#VALUE!</f>
        <v>#VALUE!</v>
      </c>
      <c r="W565" s="18" t="e">
        <f>#VALUE!</f>
        <v>#VALUE!</v>
      </c>
      <c r="X565" s="19" t="e">
        <f>#VALUE!</f>
        <v>#VALUE!</v>
      </c>
      <c r="Y565" s="20" t="e">
        <f>#VALUE!</f>
        <v>#VALUE!</v>
      </c>
      <c r="Z565" s="19" t="e">
        <f>#VALUE!</f>
        <v>#VALUE!</v>
      </c>
      <c r="AA565" s="19" t="e">
        <f>#VALUE!</f>
        <v>#VALUE!</v>
      </c>
      <c r="AB565" s="16" t="e">
        <f>#VALUE!</f>
        <v>#VALUE!</v>
      </c>
      <c r="AC565" s="16" t="e">
        <f>#VALUE!</f>
        <v>#VALUE!</v>
      </c>
      <c r="AD565" s="17"/>
    </row>
    <row r="566" spans="1:30">
      <c r="A566" s="28">
        <v>466</v>
      </c>
      <c r="B566" s="26" t="e">
        <f>#VALUE!</f>
        <v>#VALUE!</v>
      </c>
      <c r="C566" s="19" t="e">
        <f>#VALUE!</f>
        <v>#VALUE!</v>
      </c>
      <c r="D566" s="19" t="e">
        <f>#VALUE!</f>
        <v>#VALUE!</v>
      </c>
      <c r="E566" s="19" t="e">
        <f>#VALUE!</f>
        <v>#VALUE!</v>
      </c>
      <c r="F566" s="19" t="e">
        <f>#VALUE!</f>
        <v>#VALUE!</v>
      </c>
      <c r="G566" s="19" t="e">
        <f>#VALUE!</f>
        <v>#VALUE!</v>
      </c>
      <c r="H566" s="19" t="e">
        <f>#VALUE!</f>
        <v>#VALUE!</v>
      </c>
      <c r="I566" s="21" t="e">
        <f>#VALUE!</f>
        <v>#VALUE!</v>
      </c>
      <c r="J566" s="26" t="e">
        <f>#VALUE!</f>
        <v>#VALUE!</v>
      </c>
      <c r="K566" s="29" t="e">
        <f>#VALUE!</f>
        <v>#VALUE!</v>
      </c>
      <c r="L566" s="18" t="e">
        <f>#VALUE!</f>
        <v>#VALUE!</v>
      </c>
      <c r="M566" s="18" t="e">
        <f>#VALUE!</f>
        <v>#VALUE!</v>
      </c>
      <c r="N566" s="18" t="e">
        <f>#VALUE!</f>
        <v>#VALUE!</v>
      </c>
      <c r="O566" s="18" t="e">
        <f>#VALUE!</f>
        <v>#VALUE!</v>
      </c>
      <c r="P566" s="18" t="e">
        <f>#VALUE!</f>
        <v>#VALUE!</v>
      </c>
      <c r="Q566" s="18" t="e">
        <f>#VALUE!</f>
        <v>#VALUE!</v>
      </c>
      <c r="R566" s="18" t="e">
        <f>#VALUE!</f>
        <v>#VALUE!</v>
      </c>
      <c r="S566" s="18" t="e">
        <f>#VALUE!</f>
        <v>#VALUE!</v>
      </c>
      <c r="T566" s="19" t="e">
        <f>#VALUE!</f>
        <v>#VALUE!</v>
      </c>
      <c r="U566" s="19" t="e">
        <f>#VALUE!</f>
        <v>#VALUE!</v>
      </c>
      <c r="V566" s="19" t="e">
        <f>#VALUE!</f>
        <v>#VALUE!</v>
      </c>
      <c r="W566" s="18" t="e">
        <f>#VALUE!</f>
        <v>#VALUE!</v>
      </c>
      <c r="X566" s="19" t="e">
        <f>#VALUE!</f>
        <v>#VALUE!</v>
      </c>
      <c r="Y566" s="20" t="e">
        <f>#VALUE!</f>
        <v>#VALUE!</v>
      </c>
      <c r="Z566" s="19" t="e">
        <f>#VALUE!</f>
        <v>#VALUE!</v>
      </c>
      <c r="AA566" s="19" t="e">
        <f>#VALUE!</f>
        <v>#VALUE!</v>
      </c>
      <c r="AB566" s="16" t="e">
        <f>#VALUE!</f>
        <v>#VALUE!</v>
      </c>
      <c r="AC566" s="16" t="e">
        <f>#VALUE!</f>
        <v>#VALUE!</v>
      </c>
      <c r="AD566" s="17"/>
    </row>
    <row r="567" spans="1:30">
      <c r="A567" s="28">
        <v>467</v>
      </c>
      <c r="B567" s="26" t="e">
        <f>#VALUE!</f>
        <v>#VALUE!</v>
      </c>
      <c r="C567" s="19" t="e">
        <f>#VALUE!</f>
        <v>#VALUE!</v>
      </c>
      <c r="D567" s="19" t="e">
        <f>#VALUE!</f>
        <v>#VALUE!</v>
      </c>
      <c r="E567" s="19" t="e">
        <f>#VALUE!</f>
        <v>#VALUE!</v>
      </c>
      <c r="F567" s="19" t="e">
        <f>#VALUE!</f>
        <v>#VALUE!</v>
      </c>
      <c r="G567" s="19" t="e">
        <f>#VALUE!</f>
        <v>#VALUE!</v>
      </c>
      <c r="H567" s="19" t="e">
        <f>#VALUE!</f>
        <v>#VALUE!</v>
      </c>
      <c r="I567" s="21" t="e">
        <f>#VALUE!</f>
        <v>#VALUE!</v>
      </c>
      <c r="J567" s="26" t="e">
        <f>#VALUE!</f>
        <v>#VALUE!</v>
      </c>
      <c r="K567" s="29" t="e">
        <f>#VALUE!</f>
        <v>#VALUE!</v>
      </c>
      <c r="L567" s="18" t="e">
        <f>#VALUE!</f>
        <v>#VALUE!</v>
      </c>
      <c r="M567" s="18" t="e">
        <f>#VALUE!</f>
        <v>#VALUE!</v>
      </c>
      <c r="N567" s="18" t="e">
        <f>#VALUE!</f>
        <v>#VALUE!</v>
      </c>
      <c r="O567" s="18" t="e">
        <f>#VALUE!</f>
        <v>#VALUE!</v>
      </c>
      <c r="P567" s="18" t="e">
        <f>#VALUE!</f>
        <v>#VALUE!</v>
      </c>
      <c r="Q567" s="18" t="e">
        <f>#VALUE!</f>
        <v>#VALUE!</v>
      </c>
      <c r="R567" s="18" t="e">
        <f>#VALUE!</f>
        <v>#VALUE!</v>
      </c>
      <c r="S567" s="18" t="e">
        <f>#VALUE!</f>
        <v>#VALUE!</v>
      </c>
      <c r="T567" s="19" t="e">
        <f>#VALUE!</f>
        <v>#VALUE!</v>
      </c>
      <c r="U567" s="19" t="e">
        <f>#VALUE!</f>
        <v>#VALUE!</v>
      </c>
      <c r="V567" s="19" t="e">
        <f>#VALUE!</f>
        <v>#VALUE!</v>
      </c>
      <c r="W567" s="18" t="e">
        <f>#VALUE!</f>
        <v>#VALUE!</v>
      </c>
      <c r="X567" s="19" t="e">
        <f>#VALUE!</f>
        <v>#VALUE!</v>
      </c>
      <c r="Y567" s="20" t="e">
        <f>#VALUE!</f>
        <v>#VALUE!</v>
      </c>
      <c r="Z567" s="19" t="e">
        <f>#VALUE!</f>
        <v>#VALUE!</v>
      </c>
      <c r="AA567" s="19" t="e">
        <f>#VALUE!</f>
        <v>#VALUE!</v>
      </c>
      <c r="AB567" s="16" t="e">
        <f>#VALUE!</f>
        <v>#VALUE!</v>
      </c>
      <c r="AC567" s="16" t="e">
        <f>#VALUE!</f>
        <v>#VALUE!</v>
      </c>
      <c r="AD567" s="17"/>
    </row>
    <row r="568" spans="1:30">
      <c r="A568" s="28">
        <v>468</v>
      </c>
      <c r="B568" s="26" t="e">
        <f>#VALUE!</f>
        <v>#VALUE!</v>
      </c>
      <c r="C568" s="19" t="e">
        <f>#VALUE!</f>
        <v>#VALUE!</v>
      </c>
      <c r="D568" s="19" t="e">
        <f>#VALUE!</f>
        <v>#VALUE!</v>
      </c>
      <c r="E568" s="19" t="e">
        <f>#VALUE!</f>
        <v>#VALUE!</v>
      </c>
      <c r="F568" s="19" t="e">
        <f>#VALUE!</f>
        <v>#VALUE!</v>
      </c>
      <c r="G568" s="19" t="e">
        <f>#VALUE!</f>
        <v>#VALUE!</v>
      </c>
      <c r="H568" s="19" t="e">
        <f>#VALUE!</f>
        <v>#VALUE!</v>
      </c>
      <c r="I568" s="21" t="e">
        <f>#VALUE!</f>
        <v>#VALUE!</v>
      </c>
      <c r="J568" s="26" t="e">
        <f>#VALUE!</f>
        <v>#VALUE!</v>
      </c>
      <c r="K568" s="29" t="e">
        <f>#VALUE!</f>
        <v>#VALUE!</v>
      </c>
      <c r="L568" s="18" t="e">
        <f>#VALUE!</f>
        <v>#VALUE!</v>
      </c>
      <c r="M568" s="18" t="e">
        <f>#VALUE!</f>
        <v>#VALUE!</v>
      </c>
      <c r="N568" s="18" t="e">
        <f>#VALUE!</f>
        <v>#VALUE!</v>
      </c>
      <c r="O568" s="18" t="e">
        <f>#VALUE!</f>
        <v>#VALUE!</v>
      </c>
      <c r="P568" s="18" t="e">
        <f>#VALUE!</f>
        <v>#VALUE!</v>
      </c>
      <c r="Q568" s="18" t="e">
        <f>#VALUE!</f>
        <v>#VALUE!</v>
      </c>
      <c r="R568" s="18" t="e">
        <f>#VALUE!</f>
        <v>#VALUE!</v>
      </c>
      <c r="S568" s="18" t="e">
        <f>#VALUE!</f>
        <v>#VALUE!</v>
      </c>
      <c r="T568" s="19" t="e">
        <f>#VALUE!</f>
        <v>#VALUE!</v>
      </c>
      <c r="U568" s="19" t="e">
        <f>#VALUE!</f>
        <v>#VALUE!</v>
      </c>
      <c r="V568" s="19" t="e">
        <f>#VALUE!</f>
        <v>#VALUE!</v>
      </c>
      <c r="W568" s="18" t="e">
        <f>#VALUE!</f>
        <v>#VALUE!</v>
      </c>
      <c r="X568" s="19" t="e">
        <f>#VALUE!</f>
        <v>#VALUE!</v>
      </c>
      <c r="Y568" s="20" t="e">
        <f>#VALUE!</f>
        <v>#VALUE!</v>
      </c>
      <c r="Z568" s="19" t="e">
        <f>#VALUE!</f>
        <v>#VALUE!</v>
      </c>
      <c r="AA568" s="19" t="e">
        <f>#VALUE!</f>
        <v>#VALUE!</v>
      </c>
      <c r="AB568" s="16" t="e">
        <f>#VALUE!</f>
        <v>#VALUE!</v>
      </c>
      <c r="AC568" s="16" t="e">
        <f>#VALUE!</f>
        <v>#VALUE!</v>
      </c>
      <c r="AD568" s="17"/>
    </row>
    <row r="569" spans="1:30">
      <c r="A569" s="28">
        <v>469</v>
      </c>
      <c r="B569" s="26" t="e">
        <f>#VALUE!</f>
        <v>#VALUE!</v>
      </c>
      <c r="C569" s="19" t="e">
        <f>#VALUE!</f>
        <v>#VALUE!</v>
      </c>
      <c r="D569" s="19" t="e">
        <f>#VALUE!</f>
        <v>#VALUE!</v>
      </c>
      <c r="E569" s="19" t="e">
        <f>#VALUE!</f>
        <v>#VALUE!</v>
      </c>
      <c r="F569" s="19" t="e">
        <f>#VALUE!</f>
        <v>#VALUE!</v>
      </c>
      <c r="G569" s="19" t="e">
        <f>#VALUE!</f>
        <v>#VALUE!</v>
      </c>
      <c r="H569" s="19" t="e">
        <f>#VALUE!</f>
        <v>#VALUE!</v>
      </c>
      <c r="I569" s="21" t="e">
        <f>#VALUE!</f>
        <v>#VALUE!</v>
      </c>
      <c r="J569" s="26" t="e">
        <f>#VALUE!</f>
        <v>#VALUE!</v>
      </c>
      <c r="K569" s="29" t="e">
        <f>#VALUE!</f>
        <v>#VALUE!</v>
      </c>
      <c r="L569" s="18" t="e">
        <f>#VALUE!</f>
        <v>#VALUE!</v>
      </c>
      <c r="M569" s="18" t="e">
        <f>#VALUE!</f>
        <v>#VALUE!</v>
      </c>
      <c r="N569" s="18" t="e">
        <f>#VALUE!</f>
        <v>#VALUE!</v>
      </c>
      <c r="O569" s="18" t="e">
        <f>#VALUE!</f>
        <v>#VALUE!</v>
      </c>
      <c r="P569" s="18" t="e">
        <f>#VALUE!</f>
        <v>#VALUE!</v>
      </c>
      <c r="Q569" s="18" t="e">
        <f>#VALUE!</f>
        <v>#VALUE!</v>
      </c>
      <c r="R569" s="18" t="e">
        <f>#VALUE!</f>
        <v>#VALUE!</v>
      </c>
      <c r="S569" s="18" t="e">
        <f>#VALUE!</f>
        <v>#VALUE!</v>
      </c>
      <c r="T569" s="19" t="e">
        <f>#VALUE!</f>
        <v>#VALUE!</v>
      </c>
      <c r="U569" s="19" t="e">
        <f>#VALUE!</f>
        <v>#VALUE!</v>
      </c>
      <c r="V569" s="19" t="e">
        <f>#VALUE!</f>
        <v>#VALUE!</v>
      </c>
      <c r="W569" s="18" t="e">
        <f>#VALUE!</f>
        <v>#VALUE!</v>
      </c>
      <c r="X569" s="19" t="e">
        <f>#VALUE!</f>
        <v>#VALUE!</v>
      </c>
      <c r="Y569" s="20" t="e">
        <f>#VALUE!</f>
        <v>#VALUE!</v>
      </c>
      <c r="Z569" s="19" t="e">
        <f>#VALUE!</f>
        <v>#VALUE!</v>
      </c>
      <c r="AA569" s="19" t="e">
        <f>#VALUE!</f>
        <v>#VALUE!</v>
      </c>
      <c r="AB569" s="16" t="e">
        <f>#VALUE!</f>
        <v>#VALUE!</v>
      </c>
      <c r="AC569" s="16" t="e">
        <f>#VALUE!</f>
        <v>#VALUE!</v>
      </c>
      <c r="AD569" s="17"/>
    </row>
    <row r="570" spans="1:30">
      <c r="A570" s="28">
        <v>470</v>
      </c>
      <c r="B570" s="26" t="e">
        <f>#VALUE!</f>
        <v>#VALUE!</v>
      </c>
      <c r="C570" s="19" t="e">
        <f>#VALUE!</f>
        <v>#VALUE!</v>
      </c>
      <c r="D570" s="19" t="e">
        <f>#VALUE!</f>
        <v>#VALUE!</v>
      </c>
      <c r="E570" s="19" t="e">
        <f>#VALUE!</f>
        <v>#VALUE!</v>
      </c>
      <c r="F570" s="19" t="e">
        <f>#VALUE!</f>
        <v>#VALUE!</v>
      </c>
      <c r="G570" s="19" t="e">
        <f>#VALUE!</f>
        <v>#VALUE!</v>
      </c>
      <c r="H570" s="19" t="e">
        <f>#VALUE!</f>
        <v>#VALUE!</v>
      </c>
      <c r="I570" s="21" t="e">
        <f>#VALUE!</f>
        <v>#VALUE!</v>
      </c>
      <c r="J570" s="26" t="e">
        <f>#VALUE!</f>
        <v>#VALUE!</v>
      </c>
      <c r="K570" s="29" t="e">
        <f>#VALUE!</f>
        <v>#VALUE!</v>
      </c>
      <c r="L570" s="18" t="e">
        <f>#VALUE!</f>
        <v>#VALUE!</v>
      </c>
      <c r="M570" s="18" t="e">
        <f>#VALUE!</f>
        <v>#VALUE!</v>
      </c>
      <c r="N570" s="18" t="e">
        <f>#VALUE!</f>
        <v>#VALUE!</v>
      </c>
      <c r="O570" s="18" t="e">
        <f>#VALUE!</f>
        <v>#VALUE!</v>
      </c>
      <c r="P570" s="18" t="e">
        <f>#VALUE!</f>
        <v>#VALUE!</v>
      </c>
      <c r="Q570" s="18" t="e">
        <f>#VALUE!</f>
        <v>#VALUE!</v>
      </c>
      <c r="R570" s="18" t="e">
        <f>#VALUE!</f>
        <v>#VALUE!</v>
      </c>
      <c r="S570" s="18" t="e">
        <f>#VALUE!</f>
        <v>#VALUE!</v>
      </c>
      <c r="T570" s="19" t="e">
        <f>#VALUE!</f>
        <v>#VALUE!</v>
      </c>
      <c r="U570" s="19" t="e">
        <f>#VALUE!</f>
        <v>#VALUE!</v>
      </c>
      <c r="V570" s="19" t="e">
        <f>#VALUE!</f>
        <v>#VALUE!</v>
      </c>
      <c r="W570" s="18" t="e">
        <f>#VALUE!</f>
        <v>#VALUE!</v>
      </c>
      <c r="X570" s="19" t="e">
        <f>#VALUE!</f>
        <v>#VALUE!</v>
      </c>
      <c r="Y570" s="20" t="e">
        <f>#VALUE!</f>
        <v>#VALUE!</v>
      </c>
      <c r="Z570" s="19" t="e">
        <f>#VALUE!</f>
        <v>#VALUE!</v>
      </c>
      <c r="AA570" s="19" t="e">
        <f>#VALUE!</f>
        <v>#VALUE!</v>
      </c>
      <c r="AB570" s="16" t="e">
        <f>#VALUE!</f>
        <v>#VALUE!</v>
      </c>
      <c r="AC570" s="16" t="e">
        <f>#VALUE!</f>
        <v>#VALUE!</v>
      </c>
      <c r="AD570" s="17"/>
    </row>
    <row r="571" spans="1:30">
      <c r="A571" s="28">
        <v>471</v>
      </c>
      <c r="B571" s="26" t="e">
        <f>#VALUE!</f>
        <v>#VALUE!</v>
      </c>
      <c r="C571" s="19" t="e">
        <f>#VALUE!</f>
        <v>#VALUE!</v>
      </c>
      <c r="D571" s="19" t="e">
        <f>#VALUE!</f>
        <v>#VALUE!</v>
      </c>
      <c r="E571" s="19" t="e">
        <f>#VALUE!</f>
        <v>#VALUE!</v>
      </c>
      <c r="F571" s="19" t="e">
        <f>#VALUE!</f>
        <v>#VALUE!</v>
      </c>
      <c r="G571" s="19" t="e">
        <f>#VALUE!</f>
        <v>#VALUE!</v>
      </c>
      <c r="H571" s="19" t="e">
        <f>#VALUE!</f>
        <v>#VALUE!</v>
      </c>
      <c r="I571" s="21" t="e">
        <f>#VALUE!</f>
        <v>#VALUE!</v>
      </c>
      <c r="J571" s="26" t="e">
        <f>#VALUE!</f>
        <v>#VALUE!</v>
      </c>
      <c r="K571" s="29" t="e">
        <f>#VALUE!</f>
        <v>#VALUE!</v>
      </c>
      <c r="L571" s="18" t="e">
        <f>#VALUE!</f>
        <v>#VALUE!</v>
      </c>
      <c r="M571" s="18" t="e">
        <f>#VALUE!</f>
        <v>#VALUE!</v>
      </c>
      <c r="N571" s="18" t="e">
        <f>#VALUE!</f>
        <v>#VALUE!</v>
      </c>
      <c r="O571" s="18" t="e">
        <f>#VALUE!</f>
        <v>#VALUE!</v>
      </c>
      <c r="P571" s="18" t="e">
        <f>#VALUE!</f>
        <v>#VALUE!</v>
      </c>
      <c r="Q571" s="18" t="e">
        <f>#VALUE!</f>
        <v>#VALUE!</v>
      </c>
      <c r="R571" s="18" t="e">
        <f>#VALUE!</f>
        <v>#VALUE!</v>
      </c>
      <c r="S571" s="18" t="e">
        <f>#VALUE!</f>
        <v>#VALUE!</v>
      </c>
      <c r="T571" s="19" t="e">
        <f>#VALUE!</f>
        <v>#VALUE!</v>
      </c>
      <c r="U571" s="19" t="e">
        <f>#VALUE!</f>
        <v>#VALUE!</v>
      </c>
      <c r="V571" s="19" t="e">
        <f>#VALUE!</f>
        <v>#VALUE!</v>
      </c>
      <c r="W571" s="18" t="e">
        <f>#VALUE!</f>
        <v>#VALUE!</v>
      </c>
      <c r="X571" s="19" t="e">
        <f>#VALUE!</f>
        <v>#VALUE!</v>
      </c>
      <c r="Y571" s="20" t="e">
        <f>#VALUE!</f>
        <v>#VALUE!</v>
      </c>
      <c r="Z571" s="19" t="e">
        <f>#VALUE!</f>
        <v>#VALUE!</v>
      </c>
      <c r="AA571" s="19" t="e">
        <f>#VALUE!</f>
        <v>#VALUE!</v>
      </c>
      <c r="AB571" s="16" t="e">
        <f>#VALUE!</f>
        <v>#VALUE!</v>
      </c>
      <c r="AC571" s="16" t="e">
        <f>#VALUE!</f>
        <v>#VALUE!</v>
      </c>
      <c r="AD571" s="17"/>
    </row>
    <row r="572" spans="1:30">
      <c r="A572" s="28">
        <v>472</v>
      </c>
      <c r="B572" s="26" t="e">
        <f>#VALUE!</f>
        <v>#VALUE!</v>
      </c>
      <c r="C572" s="19" t="e">
        <f>#VALUE!</f>
        <v>#VALUE!</v>
      </c>
      <c r="D572" s="19" t="e">
        <f>#VALUE!</f>
        <v>#VALUE!</v>
      </c>
      <c r="E572" s="19" t="e">
        <f>#VALUE!</f>
        <v>#VALUE!</v>
      </c>
      <c r="F572" s="19" t="e">
        <f>#VALUE!</f>
        <v>#VALUE!</v>
      </c>
      <c r="G572" s="19" t="e">
        <f>#VALUE!</f>
        <v>#VALUE!</v>
      </c>
      <c r="H572" s="19" t="e">
        <f>#VALUE!</f>
        <v>#VALUE!</v>
      </c>
      <c r="I572" s="21" t="e">
        <f>#VALUE!</f>
        <v>#VALUE!</v>
      </c>
      <c r="J572" s="26" t="e">
        <f>#VALUE!</f>
        <v>#VALUE!</v>
      </c>
      <c r="K572" s="29" t="e">
        <f>#VALUE!</f>
        <v>#VALUE!</v>
      </c>
      <c r="L572" s="18" t="e">
        <f>#VALUE!</f>
        <v>#VALUE!</v>
      </c>
      <c r="M572" s="18" t="e">
        <f>#VALUE!</f>
        <v>#VALUE!</v>
      </c>
      <c r="N572" s="18" t="e">
        <f>#VALUE!</f>
        <v>#VALUE!</v>
      </c>
      <c r="O572" s="18" t="e">
        <f>#VALUE!</f>
        <v>#VALUE!</v>
      </c>
      <c r="P572" s="18" t="e">
        <f>#VALUE!</f>
        <v>#VALUE!</v>
      </c>
      <c r="Q572" s="18" t="e">
        <f>#VALUE!</f>
        <v>#VALUE!</v>
      </c>
      <c r="R572" s="18" t="e">
        <f>#VALUE!</f>
        <v>#VALUE!</v>
      </c>
      <c r="S572" s="18" t="e">
        <f>#VALUE!</f>
        <v>#VALUE!</v>
      </c>
      <c r="T572" s="19" t="e">
        <f>#VALUE!</f>
        <v>#VALUE!</v>
      </c>
      <c r="U572" s="19" t="e">
        <f>#VALUE!</f>
        <v>#VALUE!</v>
      </c>
      <c r="V572" s="19" t="e">
        <f>#VALUE!</f>
        <v>#VALUE!</v>
      </c>
      <c r="W572" s="18" t="e">
        <f>#VALUE!</f>
        <v>#VALUE!</v>
      </c>
      <c r="X572" s="19" t="e">
        <f>#VALUE!</f>
        <v>#VALUE!</v>
      </c>
      <c r="Y572" s="20" t="e">
        <f>#VALUE!</f>
        <v>#VALUE!</v>
      </c>
      <c r="Z572" s="19" t="e">
        <f>#VALUE!</f>
        <v>#VALUE!</v>
      </c>
      <c r="AA572" s="19" t="e">
        <f>#VALUE!</f>
        <v>#VALUE!</v>
      </c>
      <c r="AB572" s="16" t="e">
        <f>#VALUE!</f>
        <v>#VALUE!</v>
      </c>
      <c r="AC572" s="16" t="e">
        <f>#VALUE!</f>
        <v>#VALUE!</v>
      </c>
      <c r="AD572" s="17"/>
    </row>
    <row r="573" spans="1:30">
      <c r="A573" s="28">
        <v>473</v>
      </c>
      <c r="B573" s="26" t="e">
        <f>#VALUE!</f>
        <v>#VALUE!</v>
      </c>
      <c r="C573" s="19" t="e">
        <f>#VALUE!</f>
        <v>#VALUE!</v>
      </c>
      <c r="D573" s="19" t="e">
        <f>#VALUE!</f>
        <v>#VALUE!</v>
      </c>
      <c r="E573" s="19" t="e">
        <f>#VALUE!</f>
        <v>#VALUE!</v>
      </c>
      <c r="F573" s="19" t="e">
        <f>#VALUE!</f>
        <v>#VALUE!</v>
      </c>
      <c r="G573" s="19" t="e">
        <f>#VALUE!</f>
        <v>#VALUE!</v>
      </c>
      <c r="H573" s="19" t="e">
        <f>#VALUE!</f>
        <v>#VALUE!</v>
      </c>
      <c r="I573" s="21" t="e">
        <f>#VALUE!</f>
        <v>#VALUE!</v>
      </c>
      <c r="J573" s="26" t="e">
        <f>#VALUE!</f>
        <v>#VALUE!</v>
      </c>
      <c r="K573" s="29" t="e">
        <f>#VALUE!</f>
        <v>#VALUE!</v>
      </c>
      <c r="L573" s="18" t="e">
        <f>#VALUE!</f>
        <v>#VALUE!</v>
      </c>
      <c r="M573" s="18" t="e">
        <f>#VALUE!</f>
        <v>#VALUE!</v>
      </c>
      <c r="N573" s="18" t="e">
        <f>#VALUE!</f>
        <v>#VALUE!</v>
      </c>
      <c r="O573" s="18" t="e">
        <f>#VALUE!</f>
        <v>#VALUE!</v>
      </c>
      <c r="P573" s="18" t="e">
        <f>#VALUE!</f>
        <v>#VALUE!</v>
      </c>
      <c r="Q573" s="18" t="e">
        <f>#VALUE!</f>
        <v>#VALUE!</v>
      </c>
      <c r="R573" s="18" t="e">
        <f>#VALUE!</f>
        <v>#VALUE!</v>
      </c>
      <c r="S573" s="18" t="e">
        <f>#VALUE!</f>
        <v>#VALUE!</v>
      </c>
      <c r="T573" s="19" t="e">
        <f>#VALUE!</f>
        <v>#VALUE!</v>
      </c>
      <c r="U573" s="19" t="e">
        <f>#VALUE!</f>
        <v>#VALUE!</v>
      </c>
      <c r="V573" s="19" t="e">
        <f>#VALUE!</f>
        <v>#VALUE!</v>
      </c>
      <c r="W573" s="18" t="e">
        <f>#VALUE!</f>
        <v>#VALUE!</v>
      </c>
      <c r="X573" s="19" t="e">
        <f>#VALUE!</f>
        <v>#VALUE!</v>
      </c>
      <c r="Y573" s="20" t="e">
        <f>#VALUE!</f>
        <v>#VALUE!</v>
      </c>
      <c r="Z573" s="19" t="e">
        <f>#VALUE!</f>
        <v>#VALUE!</v>
      </c>
      <c r="AA573" s="19" t="e">
        <f>#VALUE!</f>
        <v>#VALUE!</v>
      </c>
      <c r="AB573" s="16" t="e">
        <f>#VALUE!</f>
        <v>#VALUE!</v>
      </c>
      <c r="AC573" s="16" t="e">
        <f>#VALUE!</f>
        <v>#VALUE!</v>
      </c>
      <c r="AD573" s="17"/>
    </row>
    <row r="574" spans="1:30">
      <c r="A574" s="28">
        <v>474</v>
      </c>
      <c r="B574" s="26" t="e">
        <f>#VALUE!</f>
        <v>#VALUE!</v>
      </c>
      <c r="C574" s="19" t="e">
        <f>#VALUE!</f>
        <v>#VALUE!</v>
      </c>
      <c r="D574" s="19" t="e">
        <f>#VALUE!</f>
        <v>#VALUE!</v>
      </c>
      <c r="E574" s="19" t="e">
        <f>#VALUE!</f>
        <v>#VALUE!</v>
      </c>
      <c r="F574" s="19" t="e">
        <f>#VALUE!</f>
        <v>#VALUE!</v>
      </c>
      <c r="G574" s="19" t="e">
        <f>#VALUE!</f>
        <v>#VALUE!</v>
      </c>
      <c r="H574" s="19" t="e">
        <f>#VALUE!</f>
        <v>#VALUE!</v>
      </c>
      <c r="I574" s="21" t="e">
        <f>#VALUE!</f>
        <v>#VALUE!</v>
      </c>
      <c r="J574" s="26" t="e">
        <f>#VALUE!</f>
        <v>#VALUE!</v>
      </c>
      <c r="K574" s="29" t="e">
        <f>#VALUE!</f>
        <v>#VALUE!</v>
      </c>
      <c r="L574" s="18" t="e">
        <f>#VALUE!</f>
        <v>#VALUE!</v>
      </c>
      <c r="M574" s="18" t="e">
        <f>#VALUE!</f>
        <v>#VALUE!</v>
      </c>
      <c r="N574" s="18" t="e">
        <f>#VALUE!</f>
        <v>#VALUE!</v>
      </c>
      <c r="O574" s="18" t="e">
        <f>#VALUE!</f>
        <v>#VALUE!</v>
      </c>
      <c r="P574" s="18" t="e">
        <f>#VALUE!</f>
        <v>#VALUE!</v>
      </c>
      <c r="Q574" s="18" t="e">
        <f>#VALUE!</f>
        <v>#VALUE!</v>
      </c>
      <c r="R574" s="18" t="e">
        <f>#VALUE!</f>
        <v>#VALUE!</v>
      </c>
      <c r="S574" s="18" t="e">
        <f>#VALUE!</f>
        <v>#VALUE!</v>
      </c>
      <c r="T574" s="19" t="e">
        <f>#VALUE!</f>
        <v>#VALUE!</v>
      </c>
      <c r="U574" s="19" t="e">
        <f>#VALUE!</f>
        <v>#VALUE!</v>
      </c>
      <c r="V574" s="19" t="e">
        <f>#VALUE!</f>
        <v>#VALUE!</v>
      </c>
      <c r="W574" s="18" t="e">
        <f>#VALUE!</f>
        <v>#VALUE!</v>
      </c>
      <c r="X574" s="19" t="e">
        <f>#VALUE!</f>
        <v>#VALUE!</v>
      </c>
      <c r="Y574" s="20" t="e">
        <f>#VALUE!</f>
        <v>#VALUE!</v>
      </c>
      <c r="Z574" s="19" t="e">
        <f>#VALUE!</f>
        <v>#VALUE!</v>
      </c>
      <c r="AA574" s="19" t="e">
        <f>#VALUE!</f>
        <v>#VALUE!</v>
      </c>
      <c r="AB574" s="16" t="e">
        <f>#VALUE!</f>
        <v>#VALUE!</v>
      </c>
      <c r="AC574" s="16" t="e">
        <f>#VALUE!</f>
        <v>#VALUE!</v>
      </c>
      <c r="AD574" s="17"/>
    </row>
    <row r="575" spans="1:30">
      <c r="A575" s="28">
        <v>475</v>
      </c>
      <c r="B575" s="26" t="e">
        <f>#VALUE!</f>
        <v>#VALUE!</v>
      </c>
      <c r="C575" s="19" t="e">
        <f>#VALUE!</f>
        <v>#VALUE!</v>
      </c>
      <c r="D575" s="19" t="e">
        <f>#VALUE!</f>
        <v>#VALUE!</v>
      </c>
      <c r="E575" s="19" t="e">
        <f>#VALUE!</f>
        <v>#VALUE!</v>
      </c>
      <c r="F575" s="19" t="e">
        <f>#VALUE!</f>
        <v>#VALUE!</v>
      </c>
      <c r="G575" s="19" t="e">
        <f>#VALUE!</f>
        <v>#VALUE!</v>
      </c>
      <c r="H575" s="19" t="e">
        <f>#VALUE!</f>
        <v>#VALUE!</v>
      </c>
      <c r="I575" s="21" t="e">
        <f>#VALUE!</f>
        <v>#VALUE!</v>
      </c>
      <c r="J575" s="26" t="e">
        <f>#VALUE!</f>
        <v>#VALUE!</v>
      </c>
      <c r="K575" s="29" t="e">
        <f>#VALUE!</f>
        <v>#VALUE!</v>
      </c>
      <c r="L575" s="18" t="e">
        <f>#VALUE!</f>
        <v>#VALUE!</v>
      </c>
      <c r="M575" s="18" t="e">
        <f>#VALUE!</f>
        <v>#VALUE!</v>
      </c>
      <c r="N575" s="18" t="e">
        <f>#VALUE!</f>
        <v>#VALUE!</v>
      </c>
      <c r="O575" s="18" t="e">
        <f>#VALUE!</f>
        <v>#VALUE!</v>
      </c>
      <c r="P575" s="18" t="e">
        <f>#VALUE!</f>
        <v>#VALUE!</v>
      </c>
      <c r="Q575" s="18" t="e">
        <f>#VALUE!</f>
        <v>#VALUE!</v>
      </c>
      <c r="R575" s="18" t="e">
        <f>#VALUE!</f>
        <v>#VALUE!</v>
      </c>
      <c r="S575" s="18" t="e">
        <f>#VALUE!</f>
        <v>#VALUE!</v>
      </c>
      <c r="T575" s="19" t="e">
        <f>#VALUE!</f>
        <v>#VALUE!</v>
      </c>
      <c r="U575" s="19" t="e">
        <f>#VALUE!</f>
        <v>#VALUE!</v>
      </c>
      <c r="V575" s="19" t="e">
        <f>#VALUE!</f>
        <v>#VALUE!</v>
      </c>
      <c r="W575" s="18" t="e">
        <f>#VALUE!</f>
        <v>#VALUE!</v>
      </c>
      <c r="X575" s="19" t="e">
        <f>#VALUE!</f>
        <v>#VALUE!</v>
      </c>
      <c r="Y575" s="20" t="e">
        <f>#VALUE!</f>
        <v>#VALUE!</v>
      </c>
      <c r="Z575" s="19" t="e">
        <f>#VALUE!</f>
        <v>#VALUE!</v>
      </c>
      <c r="AA575" s="19" t="e">
        <f>#VALUE!</f>
        <v>#VALUE!</v>
      </c>
      <c r="AB575" s="16" t="e">
        <f>#VALUE!</f>
        <v>#VALUE!</v>
      </c>
      <c r="AC575" s="16" t="e">
        <f>#VALUE!</f>
        <v>#VALUE!</v>
      </c>
      <c r="AD575" s="17"/>
    </row>
    <row r="576" spans="1:30">
      <c r="A576" s="28">
        <v>476</v>
      </c>
      <c r="B576" s="26" t="e">
        <f>#VALUE!</f>
        <v>#VALUE!</v>
      </c>
      <c r="C576" s="19" t="e">
        <f>#VALUE!</f>
        <v>#VALUE!</v>
      </c>
      <c r="D576" s="19" t="e">
        <f>#VALUE!</f>
        <v>#VALUE!</v>
      </c>
      <c r="E576" s="19" t="e">
        <f>#VALUE!</f>
        <v>#VALUE!</v>
      </c>
      <c r="F576" s="19" t="e">
        <f>#VALUE!</f>
        <v>#VALUE!</v>
      </c>
      <c r="G576" s="19" t="e">
        <f>#VALUE!</f>
        <v>#VALUE!</v>
      </c>
      <c r="H576" s="19" t="e">
        <f>#VALUE!</f>
        <v>#VALUE!</v>
      </c>
      <c r="I576" s="21" t="e">
        <f>#VALUE!</f>
        <v>#VALUE!</v>
      </c>
      <c r="J576" s="26" t="e">
        <f>#VALUE!</f>
        <v>#VALUE!</v>
      </c>
      <c r="K576" s="29" t="e">
        <f>#VALUE!</f>
        <v>#VALUE!</v>
      </c>
      <c r="L576" s="18" t="e">
        <f>#VALUE!</f>
        <v>#VALUE!</v>
      </c>
      <c r="M576" s="18" t="e">
        <f>#VALUE!</f>
        <v>#VALUE!</v>
      </c>
      <c r="N576" s="18" t="e">
        <f>#VALUE!</f>
        <v>#VALUE!</v>
      </c>
      <c r="O576" s="18" t="e">
        <f>#VALUE!</f>
        <v>#VALUE!</v>
      </c>
      <c r="P576" s="18" t="e">
        <f>#VALUE!</f>
        <v>#VALUE!</v>
      </c>
      <c r="Q576" s="18" t="e">
        <f>#VALUE!</f>
        <v>#VALUE!</v>
      </c>
      <c r="R576" s="18" t="e">
        <f>#VALUE!</f>
        <v>#VALUE!</v>
      </c>
      <c r="S576" s="18" t="e">
        <f>#VALUE!</f>
        <v>#VALUE!</v>
      </c>
      <c r="T576" s="19" t="e">
        <f>#VALUE!</f>
        <v>#VALUE!</v>
      </c>
      <c r="U576" s="19" t="e">
        <f>#VALUE!</f>
        <v>#VALUE!</v>
      </c>
      <c r="V576" s="19" t="e">
        <f>#VALUE!</f>
        <v>#VALUE!</v>
      </c>
      <c r="W576" s="18" t="e">
        <f>#VALUE!</f>
        <v>#VALUE!</v>
      </c>
      <c r="X576" s="19" t="e">
        <f>#VALUE!</f>
        <v>#VALUE!</v>
      </c>
      <c r="Y576" s="20" t="e">
        <f>#VALUE!</f>
        <v>#VALUE!</v>
      </c>
      <c r="Z576" s="19" t="e">
        <f>#VALUE!</f>
        <v>#VALUE!</v>
      </c>
      <c r="AA576" s="19" t="e">
        <f>#VALUE!</f>
        <v>#VALUE!</v>
      </c>
      <c r="AB576" s="16" t="e">
        <f>#VALUE!</f>
        <v>#VALUE!</v>
      </c>
      <c r="AC576" s="16" t="e">
        <f>#VALUE!</f>
        <v>#VALUE!</v>
      </c>
      <c r="AD576" s="17"/>
    </row>
    <row r="577" spans="1:30">
      <c r="A577" s="28">
        <v>477</v>
      </c>
      <c r="B577" s="26" t="e">
        <f>#VALUE!</f>
        <v>#VALUE!</v>
      </c>
      <c r="C577" s="19" t="e">
        <f>#VALUE!</f>
        <v>#VALUE!</v>
      </c>
      <c r="D577" s="19" t="e">
        <f>#VALUE!</f>
        <v>#VALUE!</v>
      </c>
      <c r="E577" s="19" t="e">
        <f>#VALUE!</f>
        <v>#VALUE!</v>
      </c>
      <c r="F577" s="19" t="e">
        <f>#VALUE!</f>
        <v>#VALUE!</v>
      </c>
      <c r="G577" s="19" t="e">
        <f>#VALUE!</f>
        <v>#VALUE!</v>
      </c>
      <c r="H577" s="19" t="e">
        <f>#VALUE!</f>
        <v>#VALUE!</v>
      </c>
      <c r="I577" s="21" t="e">
        <f>#VALUE!</f>
        <v>#VALUE!</v>
      </c>
      <c r="J577" s="26" t="e">
        <f>#VALUE!</f>
        <v>#VALUE!</v>
      </c>
      <c r="K577" s="29" t="e">
        <f>#VALUE!</f>
        <v>#VALUE!</v>
      </c>
      <c r="L577" s="18" t="e">
        <f>#VALUE!</f>
        <v>#VALUE!</v>
      </c>
      <c r="M577" s="18" t="e">
        <f>#VALUE!</f>
        <v>#VALUE!</v>
      </c>
      <c r="N577" s="18" t="e">
        <f>#VALUE!</f>
        <v>#VALUE!</v>
      </c>
      <c r="O577" s="18" t="e">
        <f>#VALUE!</f>
        <v>#VALUE!</v>
      </c>
      <c r="P577" s="18" t="e">
        <f>#VALUE!</f>
        <v>#VALUE!</v>
      </c>
      <c r="Q577" s="18" t="e">
        <f>#VALUE!</f>
        <v>#VALUE!</v>
      </c>
      <c r="R577" s="18" t="e">
        <f>#VALUE!</f>
        <v>#VALUE!</v>
      </c>
      <c r="S577" s="18" t="e">
        <f>#VALUE!</f>
        <v>#VALUE!</v>
      </c>
      <c r="T577" s="19" t="e">
        <f>#VALUE!</f>
        <v>#VALUE!</v>
      </c>
      <c r="U577" s="19" t="e">
        <f>#VALUE!</f>
        <v>#VALUE!</v>
      </c>
      <c r="V577" s="19" t="e">
        <f>#VALUE!</f>
        <v>#VALUE!</v>
      </c>
      <c r="W577" s="18" t="e">
        <f>#VALUE!</f>
        <v>#VALUE!</v>
      </c>
      <c r="X577" s="19" t="e">
        <f>#VALUE!</f>
        <v>#VALUE!</v>
      </c>
      <c r="Y577" s="20" t="e">
        <f>#VALUE!</f>
        <v>#VALUE!</v>
      </c>
      <c r="Z577" s="19" t="e">
        <f>#VALUE!</f>
        <v>#VALUE!</v>
      </c>
      <c r="AA577" s="19" t="e">
        <f>#VALUE!</f>
        <v>#VALUE!</v>
      </c>
      <c r="AB577" s="16" t="e">
        <f>#VALUE!</f>
        <v>#VALUE!</v>
      </c>
      <c r="AC577" s="16" t="e">
        <f>#VALUE!</f>
        <v>#VALUE!</v>
      </c>
      <c r="AD577" s="17"/>
    </row>
    <row r="578" spans="1:30">
      <c r="A578" s="28">
        <v>478</v>
      </c>
      <c r="B578" s="26" t="e">
        <f>#VALUE!</f>
        <v>#VALUE!</v>
      </c>
      <c r="C578" s="19" t="e">
        <f>#VALUE!</f>
        <v>#VALUE!</v>
      </c>
      <c r="D578" s="19" t="e">
        <f>#VALUE!</f>
        <v>#VALUE!</v>
      </c>
      <c r="E578" s="19" t="e">
        <f>#VALUE!</f>
        <v>#VALUE!</v>
      </c>
      <c r="F578" s="19" t="e">
        <f>#VALUE!</f>
        <v>#VALUE!</v>
      </c>
      <c r="G578" s="19" t="e">
        <f>#VALUE!</f>
        <v>#VALUE!</v>
      </c>
      <c r="H578" s="19" t="e">
        <f>#VALUE!</f>
        <v>#VALUE!</v>
      </c>
      <c r="I578" s="21" t="e">
        <f>#VALUE!</f>
        <v>#VALUE!</v>
      </c>
      <c r="J578" s="26" t="e">
        <f>#VALUE!</f>
        <v>#VALUE!</v>
      </c>
      <c r="K578" s="29" t="e">
        <f>#VALUE!</f>
        <v>#VALUE!</v>
      </c>
      <c r="L578" s="18" t="e">
        <f>#VALUE!</f>
        <v>#VALUE!</v>
      </c>
      <c r="M578" s="18" t="e">
        <f>#VALUE!</f>
        <v>#VALUE!</v>
      </c>
      <c r="N578" s="18" t="e">
        <f>#VALUE!</f>
        <v>#VALUE!</v>
      </c>
      <c r="O578" s="18" t="e">
        <f>#VALUE!</f>
        <v>#VALUE!</v>
      </c>
      <c r="P578" s="18" t="e">
        <f>#VALUE!</f>
        <v>#VALUE!</v>
      </c>
      <c r="Q578" s="18" t="e">
        <f>#VALUE!</f>
        <v>#VALUE!</v>
      </c>
      <c r="R578" s="18" t="e">
        <f>#VALUE!</f>
        <v>#VALUE!</v>
      </c>
      <c r="S578" s="18" t="e">
        <f>#VALUE!</f>
        <v>#VALUE!</v>
      </c>
      <c r="T578" s="19" t="e">
        <f>#VALUE!</f>
        <v>#VALUE!</v>
      </c>
      <c r="U578" s="19" t="e">
        <f>#VALUE!</f>
        <v>#VALUE!</v>
      </c>
      <c r="V578" s="19" t="e">
        <f>#VALUE!</f>
        <v>#VALUE!</v>
      </c>
      <c r="W578" s="18" t="e">
        <f>#VALUE!</f>
        <v>#VALUE!</v>
      </c>
      <c r="X578" s="19" t="e">
        <f>#VALUE!</f>
        <v>#VALUE!</v>
      </c>
      <c r="Y578" s="20" t="e">
        <f>#VALUE!</f>
        <v>#VALUE!</v>
      </c>
      <c r="Z578" s="19" t="e">
        <f>#VALUE!</f>
        <v>#VALUE!</v>
      </c>
      <c r="AA578" s="19" t="e">
        <f>#VALUE!</f>
        <v>#VALUE!</v>
      </c>
      <c r="AB578" s="16" t="e">
        <f>#VALUE!</f>
        <v>#VALUE!</v>
      </c>
      <c r="AC578" s="16" t="e">
        <f>#VALUE!</f>
        <v>#VALUE!</v>
      </c>
      <c r="AD578" s="17"/>
    </row>
    <row r="579" spans="1:30">
      <c r="A579" s="28">
        <v>479</v>
      </c>
      <c r="B579" s="26" t="e">
        <f>#VALUE!</f>
        <v>#VALUE!</v>
      </c>
      <c r="C579" s="19" t="e">
        <f>#VALUE!</f>
        <v>#VALUE!</v>
      </c>
      <c r="D579" s="19" t="e">
        <f>#VALUE!</f>
        <v>#VALUE!</v>
      </c>
      <c r="E579" s="19" t="e">
        <f>#VALUE!</f>
        <v>#VALUE!</v>
      </c>
      <c r="F579" s="19" t="e">
        <f>#VALUE!</f>
        <v>#VALUE!</v>
      </c>
      <c r="G579" s="19" t="e">
        <f>#VALUE!</f>
        <v>#VALUE!</v>
      </c>
      <c r="H579" s="19" t="e">
        <f>#VALUE!</f>
        <v>#VALUE!</v>
      </c>
      <c r="I579" s="21" t="e">
        <f>#VALUE!</f>
        <v>#VALUE!</v>
      </c>
      <c r="J579" s="26" t="e">
        <f>#VALUE!</f>
        <v>#VALUE!</v>
      </c>
      <c r="K579" s="29" t="e">
        <f>#VALUE!</f>
        <v>#VALUE!</v>
      </c>
      <c r="L579" s="18" t="e">
        <f>#VALUE!</f>
        <v>#VALUE!</v>
      </c>
      <c r="M579" s="18" t="e">
        <f>#VALUE!</f>
        <v>#VALUE!</v>
      </c>
      <c r="N579" s="18" t="e">
        <f>#VALUE!</f>
        <v>#VALUE!</v>
      </c>
      <c r="O579" s="18" t="e">
        <f>#VALUE!</f>
        <v>#VALUE!</v>
      </c>
      <c r="P579" s="18" t="e">
        <f>#VALUE!</f>
        <v>#VALUE!</v>
      </c>
      <c r="Q579" s="18" t="e">
        <f>#VALUE!</f>
        <v>#VALUE!</v>
      </c>
      <c r="R579" s="18" t="e">
        <f>#VALUE!</f>
        <v>#VALUE!</v>
      </c>
      <c r="S579" s="18" t="e">
        <f>#VALUE!</f>
        <v>#VALUE!</v>
      </c>
      <c r="T579" s="19" t="e">
        <f>#VALUE!</f>
        <v>#VALUE!</v>
      </c>
      <c r="U579" s="19" t="e">
        <f>#VALUE!</f>
        <v>#VALUE!</v>
      </c>
      <c r="V579" s="19" t="e">
        <f>#VALUE!</f>
        <v>#VALUE!</v>
      </c>
      <c r="W579" s="18" t="e">
        <f>#VALUE!</f>
        <v>#VALUE!</v>
      </c>
      <c r="X579" s="19" t="e">
        <f>#VALUE!</f>
        <v>#VALUE!</v>
      </c>
      <c r="Y579" s="20" t="e">
        <f>#VALUE!</f>
        <v>#VALUE!</v>
      </c>
      <c r="Z579" s="19" t="e">
        <f>#VALUE!</f>
        <v>#VALUE!</v>
      </c>
      <c r="AA579" s="19" t="e">
        <f>#VALUE!</f>
        <v>#VALUE!</v>
      </c>
      <c r="AB579" s="16" t="e">
        <f>#VALUE!</f>
        <v>#VALUE!</v>
      </c>
      <c r="AC579" s="16" t="e">
        <f>#VALUE!</f>
        <v>#VALUE!</v>
      </c>
      <c r="AD579" s="17"/>
    </row>
    <row r="580" spans="1:30">
      <c r="A580" s="28">
        <v>480</v>
      </c>
      <c r="B580" s="26" t="e">
        <f>#VALUE!</f>
        <v>#VALUE!</v>
      </c>
      <c r="C580" s="19" t="e">
        <f>#VALUE!</f>
        <v>#VALUE!</v>
      </c>
      <c r="D580" s="19" t="e">
        <f>#VALUE!</f>
        <v>#VALUE!</v>
      </c>
      <c r="E580" s="19" t="e">
        <f>#VALUE!</f>
        <v>#VALUE!</v>
      </c>
      <c r="F580" s="19" t="e">
        <f>#VALUE!</f>
        <v>#VALUE!</v>
      </c>
      <c r="G580" s="19" t="e">
        <f>#VALUE!</f>
        <v>#VALUE!</v>
      </c>
      <c r="H580" s="19" t="e">
        <f>#VALUE!</f>
        <v>#VALUE!</v>
      </c>
      <c r="I580" s="21" t="e">
        <f>#VALUE!</f>
        <v>#VALUE!</v>
      </c>
      <c r="J580" s="26" t="e">
        <f>#VALUE!</f>
        <v>#VALUE!</v>
      </c>
      <c r="K580" s="29" t="e">
        <f>#VALUE!</f>
        <v>#VALUE!</v>
      </c>
      <c r="L580" s="18" t="e">
        <f>#VALUE!</f>
        <v>#VALUE!</v>
      </c>
      <c r="M580" s="18" t="e">
        <f>#VALUE!</f>
        <v>#VALUE!</v>
      </c>
      <c r="N580" s="18" t="e">
        <f>#VALUE!</f>
        <v>#VALUE!</v>
      </c>
      <c r="O580" s="18" t="e">
        <f>#VALUE!</f>
        <v>#VALUE!</v>
      </c>
      <c r="P580" s="18" t="e">
        <f>#VALUE!</f>
        <v>#VALUE!</v>
      </c>
      <c r="Q580" s="18" t="e">
        <f>#VALUE!</f>
        <v>#VALUE!</v>
      </c>
      <c r="R580" s="18" t="e">
        <f>#VALUE!</f>
        <v>#VALUE!</v>
      </c>
      <c r="S580" s="18" t="e">
        <f>#VALUE!</f>
        <v>#VALUE!</v>
      </c>
      <c r="T580" s="19" t="e">
        <f>#VALUE!</f>
        <v>#VALUE!</v>
      </c>
      <c r="U580" s="19" t="e">
        <f>#VALUE!</f>
        <v>#VALUE!</v>
      </c>
      <c r="V580" s="19" t="e">
        <f>#VALUE!</f>
        <v>#VALUE!</v>
      </c>
      <c r="W580" s="18" t="e">
        <f>#VALUE!</f>
        <v>#VALUE!</v>
      </c>
      <c r="X580" s="19" t="e">
        <f>#VALUE!</f>
        <v>#VALUE!</v>
      </c>
      <c r="Y580" s="20" t="e">
        <f>#VALUE!</f>
        <v>#VALUE!</v>
      </c>
      <c r="Z580" s="19" t="e">
        <f>#VALUE!</f>
        <v>#VALUE!</v>
      </c>
      <c r="AA580" s="19" t="e">
        <f>#VALUE!</f>
        <v>#VALUE!</v>
      </c>
      <c r="AB580" s="16" t="e">
        <f>#VALUE!</f>
        <v>#VALUE!</v>
      </c>
      <c r="AC580" s="16" t="e">
        <f>#VALUE!</f>
        <v>#VALUE!</v>
      </c>
      <c r="AD580" s="17"/>
    </row>
    <row r="581" spans="1:30">
      <c r="A581" s="28">
        <v>481</v>
      </c>
      <c r="B581" s="26" t="e">
        <f>#VALUE!</f>
        <v>#VALUE!</v>
      </c>
      <c r="C581" s="19" t="e">
        <f>#VALUE!</f>
        <v>#VALUE!</v>
      </c>
      <c r="D581" s="19" t="e">
        <f>#VALUE!</f>
        <v>#VALUE!</v>
      </c>
      <c r="E581" s="19" t="e">
        <f>#VALUE!</f>
        <v>#VALUE!</v>
      </c>
      <c r="F581" s="19" t="e">
        <f>#VALUE!</f>
        <v>#VALUE!</v>
      </c>
      <c r="G581" s="19" t="e">
        <f>#VALUE!</f>
        <v>#VALUE!</v>
      </c>
      <c r="H581" s="19" t="e">
        <f>#VALUE!</f>
        <v>#VALUE!</v>
      </c>
      <c r="I581" s="21" t="e">
        <f>#VALUE!</f>
        <v>#VALUE!</v>
      </c>
      <c r="J581" s="26" t="e">
        <f>#VALUE!</f>
        <v>#VALUE!</v>
      </c>
      <c r="K581" s="29" t="e">
        <f>#VALUE!</f>
        <v>#VALUE!</v>
      </c>
      <c r="L581" s="18" t="e">
        <f>#VALUE!</f>
        <v>#VALUE!</v>
      </c>
      <c r="M581" s="18" t="e">
        <f>#VALUE!</f>
        <v>#VALUE!</v>
      </c>
      <c r="N581" s="18" t="e">
        <f>#VALUE!</f>
        <v>#VALUE!</v>
      </c>
      <c r="O581" s="18" t="e">
        <f>#VALUE!</f>
        <v>#VALUE!</v>
      </c>
      <c r="P581" s="18" t="e">
        <f>#VALUE!</f>
        <v>#VALUE!</v>
      </c>
      <c r="Q581" s="18" t="e">
        <f>#VALUE!</f>
        <v>#VALUE!</v>
      </c>
      <c r="R581" s="18" t="e">
        <f>#VALUE!</f>
        <v>#VALUE!</v>
      </c>
      <c r="S581" s="18" t="e">
        <f>#VALUE!</f>
        <v>#VALUE!</v>
      </c>
      <c r="T581" s="19" t="e">
        <f>#VALUE!</f>
        <v>#VALUE!</v>
      </c>
      <c r="U581" s="19" t="e">
        <f>#VALUE!</f>
        <v>#VALUE!</v>
      </c>
      <c r="V581" s="19" t="e">
        <f>#VALUE!</f>
        <v>#VALUE!</v>
      </c>
      <c r="W581" s="18" t="e">
        <f>#VALUE!</f>
        <v>#VALUE!</v>
      </c>
      <c r="X581" s="19" t="e">
        <f>#VALUE!</f>
        <v>#VALUE!</v>
      </c>
      <c r="Y581" s="20" t="e">
        <f>#VALUE!</f>
        <v>#VALUE!</v>
      </c>
      <c r="Z581" s="19" t="e">
        <f>#VALUE!</f>
        <v>#VALUE!</v>
      </c>
      <c r="AA581" s="19" t="e">
        <f>#VALUE!</f>
        <v>#VALUE!</v>
      </c>
      <c r="AB581" s="16" t="e">
        <f>#VALUE!</f>
        <v>#VALUE!</v>
      </c>
      <c r="AC581" s="16" t="e">
        <f>#VALUE!</f>
        <v>#VALUE!</v>
      </c>
      <c r="AD581" s="17"/>
    </row>
    <row r="582" spans="1:30">
      <c r="A582" s="28">
        <v>482</v>
      </c>
      <c r="B582" s="26" t="e">
        <f>#VALUE!</f>
        <v>#VALUE!</v>
      </c>
      <c r="C582" s="19" t="e">
        <f>#VALUE!</f>
        <v>#VALUE!</v>
      </c>
      <c r="D582" s="19" t="e">
        <f>#VALUE!</f>
        <v>#VALUE!</v>
      </c>
      <c r="E582" s="19" t="e">
        <f>#VALUE!</f>
        <v>#VALUE!</v>
      </c>
      <c r="F582" s="19" t="e">
        <f>#VALUE!</f>
        <v>#VALUE!</v>
      </c>
      <c r="G582" s="19" t="e">
        <f>#VALUE!</f>
        <v>#VALUE!</v>
      </c>
      <c r="H582" s="19" t="e">
        <f>#VALUE!</f>
        <v>#VALUE!</v>
      </c>
      <c r="I582" s="21" t="e">
        <f>#VALUE!</f>
        <v>#VALUE!</v>
      </c>
      <c r="J582" s="26" t="e">
        <f>#VALUE!</f>
        <v>#VALUE!</v>
      </c>
      <c r="K582" s="29" t="e">
        <f>#VALUE!</f>
        <v>#VALUE!</v>
      </c>
      <c r="L582" s="18" t="e">
        <f>#VALUE!</f>
        <v>#VALUE!</v>
      </c>
      <c r="M582" s="18" t="e">
        <f>#VALUE!</f>
        <v>#VALUE!</v>
      </c>
      <c r="N582" s="18" t="e">
        <f>#VALUE!</f>
        <v>#VALUE!</v>
      </c>
      <c r="O582" s="18" t="e">
        <f>#VALUE!</f>
        <v>#VALUE!</v>
      </c>
      <c r="P582" s="18" t="e">
        <f>#VALUE!</f>
        <v>#VALUE!</v>
      </c>
      <c r="Q582" s="18" t="e">
        <f>#VALUE!</f>
        <v>#VALUE!</v>
      </c>
      <c r="R582" s="18" t="e">
        <f>#VALUE!</f>
        <v>#VALUE!</v>
      </c>
      <c r="S582" s="18" t="e">
        <f>#VALUE!</f>
        <v>#VALUE!</v>
      </c>
      <c r="T582" s="19" t="e">
        <f>#VALUE!</f>
        <v>#VALUE!</v>
      </c>
      <c r="U582" s="19" t="e">
        <f>#VALUE!</f>
        <v>#VALUE!</v>
      </c>
      <c r="V582" s="19" t="e">
        <f>#VALUE!</f>
        <v>#VALUE!</v>
      </c>
      <c r="W582" s="18" t="e">
        <f>#VALUE!</f>
        <v>#VALUE!</v>
      </c>
      <c r="X582" s="19" t="e">
        <f>#VALUE!</f>
        <v>#VALUE!</v>
      </c>
      <c r="Y582" s="20" t="e">
        <f>#VALUE!</f>
        <v>#VALUE!</v>
      </c>
      <c r="Z582" s="19" t="e">
        <f>#VALUE!</f>
        <v>#VALUE!</v>
      </c>
      <c r="AA582" s="19" t="e">
        <f>#VALUE!</f>
        <v>#VALUE!</v>
      </c>
      <c r="AB582" s="16" t="e">
        <f>#VALUE!</f>
        <v>#VALUE!</v>
      </c>
      <c r="AC582" s="16" t="e">
        <f>#VALUE!</f>
        <v>#VALUE!</v>
      </c>
      <c r="AD582" s="17"/>
    </row>
    <row r="583" spans="1:30">
      <c r="A583" s="28">
        <v>483</v>
      </c>
      <c r="B583" s="26" t="e">
        <f>#VALUE!</f>
        <v>#VALUE!</v>
      </c>
      <c r="C583" s="19" t="e">
        <f>#VALUE!</f>
        <v>#VALUE!</v>
      </c>
      <c r="D583" s="19" t="e">
        <f>#VALUE!</f>
        <v>#VALUE!</v>
      </c>
      <c r="E583" s="19" t="e">
        <f>#VALUE!</f>
        <v>#VALUE!</v>
      </c>
      <c r="F583" s="19" t="e">
        <f>#VALUE!</f>
        <v>#VALUE!</v>
      </c>
      <c r="G583" s="19" t="e">
        <f>#VALUE!</f>
        <v>#VALUE!</v>
      </c>
      <c r="H583" s="19" t="e">
        <f>#VALUE!</f>
        <v>#VALUE!</v>
      </c>
      <c r="I583" s="21" t="e">
        <f>#VALUE!</f>
        <v>#VALUE!</v>
      </c>
      <c r="J583" s="26" t="e">
        <f>#VALUE!</f>
        <v>#VALUE!</v>
      </c>
      <c r="K583" s="29" t="e">
        <f>#VALUE!</f>
        <v>#VALUE!</v>
      </c>
      <c r="L583" s="18" t="e">
        <f>#VALUE!</f>
        <v>#VALUE!</v>
      </c>
      <c r="M583" s="18" t="e">
        <f>#VALUE!</f>
        <v>#VALUE!</v>
      </c>
      <c r="N583" s="18" t="e">
        <f>#VALUE!</f>
        <v>#VALUE!</v>
      </c>
      <c r="O583" s="18" t="e">
        <f>#VALUE!</f>
        <v>#VALUE!</v>
      </c>
      <c r="P583" s="18" t="e">
        <f>#VALUE!</f>
        <v>#VALUE!</v>
      </c>
      <c r="Q583" s="18" t="e">
        <f>#VALUE!</f>
        <v>#VALUE!</v>
      </c>
      <c r="R583" s="18" t="e">
        <f>#VALUE!</f>
        <v>#VALUE!</v>
      </c>
      <c r="S583" s="18" t="e">
        <f>#VALUE!</f>
        <v>#VALUE!</v>
      </c>
      <c r="T583" s="19" t="e">
        <f>#VALUE!</f>
        <v>#VALUE!</v>
      </c>
      <c r="U583" s="19" t="e">
        <f>#VALUE!</f>
        <v>#VALUE!</v>
      </c>
      <c r="V583" s="19" t="e">
        <f>#VALUE!</f>
        <v>#VALUE!</v>
      </c>
      <c r="W583" s="18" t="e">
        <f>#VALUE!</f>
        <v>#VALUE!</v>
      </c>
      <c r="X583" s="19" t="e">
        <f>#VALUE!</f>
        <v>#VALUE!</v>
      </c>
      <c r="Y583" s="20" t="e">
        <f>#VALUE!</f>
        <v>#VALUE!</v>
      </c>
      <c r="Z583" s="19" t="e">
        <f>#VALUE!</f>
        <v>#VALUE!</v>
      </c>
      <c r="AA583" s="19" t="e">
        <f>#VALUE!</f>
        <v>#VALUE!</v>
      </c>
      <c r="AB583" s="16" t="e">
        <f>#VALUE!</f>
        <v>#VALUE!</v>
      </c>
      <c r="AC583" s="16" t="e">
        <f>#VALUE!</f>
        <v>#VALUE!</v>
      </c>
      <c r="AD583" s="17"/>
    </row>
    <row r="584" spans="1:30">
      <c r="A584" s="28">
        <v>484</v>
      </c>
      <c r="B584" s="26" t="e">
        <f>#VALUE!</f>
        <v>#VALUE!</v>
      </c>
      <c r="C584" s="19" t="e">
        <f>#VALUE!</f>
        <v>#VALUE!</v>
      </c>
      <c r="D584" s="19" t="e">
        <f>#VALUE!</f>
        <v>#VALUE!</v>
      </c>
      <c r="E584" s="19" t="e">
        <f>#VALUE!</f>
        <v>#VALUE!</v>
      </c>
      <c r="F584" s="19" t="e">
        <f>#VALUE!</f>
        <v>#VALUE!</v>
      </c>
      <c r="G584" s="19" t="e">
        <f>#VALUE!</f>
        <v>#VALUE!</v>
      </c>
      <c r="H584" s="19" t="e">
        <f>#VALUE!</f>
        <v>#VALUE!</v>
      </c>
      <c r="I584" s="21" t="e">
        <f>#VALUE!</f>
        <v>#VALUE!</v>
      </c>
      <c r="J584" s="26" t="e">
        <f>#VALUE!</f>
        <v>#VALUE!</v>
      </c>
      <c r="K584" s="29" t="e">
        <f>#VALUE!</f>
        <v>#VALUE!</v>
      </c>
      <c r="L584" s="18" t="e">
        <f>#VALUE!</f>
        <v>#VALUE!</v>
      </c>
      <c r="M584" s="18" t="e">
        <f>#VALUE!</f>
        <v>#VALUE!</v>
      </c>
      <c r="N584" s="18" t="e">
        <f>#VALUE!</f>
        <v>#VALUE!</v>
      </c>
      <c r="O584" s="18" t="e">
        <f>#VALUE!</f>
        <v>#VALUE!</v>
      </c>
      <c r="P584" s="18" t="e">
        <f>#VALUE!</f>
        <v>#VALUE!</v>
      </c>
      <c r="Q584" s="18" t="e">
        <f>#VALUE!</f>
        <v>#VALUE!</v>
      </c>
      <c r="R584" s="18" t="e">
        <f>#VALUE!</f>
        <v>#VALUE!</v>
      </c>
      <c r="S584" s="18" t="e">
        <f>#VALUE!</f>
        <v>#VALUE!</v>
      </c>
      <c r="T584" s="19" t="e">
        <f>#VALUE!</f>
        <v>#VALUE!</v>
      </c>
      <c r="U584" s="19" t="e">
        <f>#VALUE!</f>
        <v>#VALUE!</v>
      </c>
      <c r="V584" s="19" t="e">
        <f>#VALUE!</f>
        <v>#VALUE!</v>
      </c>
      <c r="W584" s="18" t="e">
        <f>#VALUE!</f>
        <v>#VALUE!</v>
      </c>
      <c r="X584" s="19" t="e">
        <f>#VALUE!</f>
        <v>#VALUE!</v>
      </c>
      <c r="Y584" s="20" t="e">
        <f>#VALUE!</f>
        <v>#VALUE!</v>
      </c>
      <c r="Z584" s="19" t="e">
        <f>#VALUE!</f>
        <v>#VALUE!</v>
      </c>
      <c r="AA584" s="19" t="e">
        <f>#VALUE!</f>
        <v>#VALUE!</v>
      </c>
      <c r="AB584" s="16" t="e">
        <f>#VALUE!</f>
        <v>#VALUE!</v>
      </c>
      <c r="AC584" s="16" t="e">
        <f>#VALUE!</f>
        <v>#VALUE!</v>
      </c>
      <c r="AD584" s="17"/>
    </row>
    <row r="585" spans="1:30">
      <c r="A585" s="28">
        <v>485</v>
      </c>
      <c r="B585" s="26" t="e">
        <f>#VALUE!</f>
        <v>#VALUE!</v>
      </c>
      <c r="C585" s="19" t="e">
        <f>#VALUE!</f>
        <v>#VALUE!</v>
      </c>
      <c r="D585" s="19" t="e">
        <f>#VALUE!</f>
        <v>#VALUE!</v>
      </c>
      <c r="E585" s="19" t="e">
        <f>#VALUE!</f>
        <v>#VALUE!</v>
      </c>
      <c r="F585" s="19" t="e">
        <f>#VALUE!</f>
        <v>#VALUE!</v>
      </c>
      <c r="G585" s="19" t="e">
        <f>#VALUE!</f>
        <v>#VALUE!</v>
      </c>
      <c r="H585" s="19" t="e">
        <f>#VALUE!</f>
        <v>#VALUE!</v>
      </c>
      <c r="I585" s="21" t="e">
        <f>#VALUE!</f>
        <v>#VALUE!</v>
      </c>
      <c r="J585" s="26" t="e">
        <f>#VALUE!</f>
        <v>#VALUE!</v>
      </c>
      <c r="K585" s="29" t="e">
        <f>#VALUE!</f>
        <v>#VALUE!</v>
      </c>
      <c r="L585" s="18" t="e">
        <f>#VALUE!</f>
        <v>#VALUE!</v>
      </c>
      <c r="M585" s="18" t="e">
        <f>#VALUE!</f>
        <v>#VALUE!</v>
      </c>
      <c r="N585" s="18" t="e">
        <f>#VALUE!</f>
        <v>#VALUE!</v>
      </c>
      <c r="O585" s="18" t="e">
        <f>#VALUE!</f>
        <v>#VALUE!</v>
      </c>
      <c r="P585" s="18" t="e">
        <f>#VALUE!</f>
        <v>#VALUE!</v>
      </c>
      <c r="Q585" s="18" t="e">
        <f>#VALUE!</f>
        <v>#VALUE!</v>
      </c>
      <c r="R585" s="18" t="e">
        <f>#VALUE!</f>
        <v>#VALUE!</v>
      </c>
      <c r="S585" s="18" t="e">
        <f>#VALUE!</f>
        <v>#VALUE!</v>
      </c>
      <c r="T585" s="19" t="e">
        <f>#VALUE!</f>
        <v>#VALUE!</v>
      </c>
      <c r="U585" s="19" t="e">
        <f>#VALUE!</f>
        <v>#VALUE!</v>
      </c>
      <c r="V585" s="19" t="e">
        <f>#VALUE!</f>
        <v>#VALUE!</v>
      </c>
      <c r="W585" s="18" t="e">
        <f>#VALUE!</f>
        <v>#VALUE!</v>
      </c>
      <c r="X585" s="19" t="e">
        <f>#VALUE!</f>
        <v>#VALUE!</v>
      </c>
      <c r="Y585" s="20" t="e">
        <f>#VALUE!</f>
        <v>#VALUE!</v>
      </c>
      <c r="Z585" s="19" t="e">
        <f>#VALUE!</f>
        <v>#VALUE!</v>
      </c>
      <c r="AA585" s="19" t="e">
        <f>#VALUE!</f>
        <v>#VALUE!</v>
      </c>
      <c r="AB585" s="16" t="e">
        <f>#VALUE!</f>
        <v>#VALUE!</v>
      </c>
      <c r="AC585" s="16" t="e">
        <f>#VALUE!</f>
        <v>#VALUE!</v>
      </c>
      <c r="AD585" s="17"/>
    </row>
    <row r="586" spans="1:30">
      <c r="A586" s="28">
        <v>486</v>
      </c>
      <c r="B586" s="26" t="e">
        <f>#VALUE!</f>
        <v>#VALUE!</v>
      </c>
      <c r="C586" s="19" t="e">
        <f>#VALUE!</f>
        <v>#VALUE!</v>
      </c>
      <c r="D586" s="19" t="e">
        <f>#VALUE!</f>
        <v>#VALUE!</v>
      </c>
      <c r="E586" s="19" t="e">
        <f>#VALUE!</f>
        <v>#VALUE!</v>
      </c>
      <c r="F586" s="19" t="e">
        <f>#VALUE!</f>
        <v>#VALUE!</v>
      </c>
      <c r="G586" s="19" t="e">
        <f>#VALUE!</f>
        <v>#VALUE!</v>
      </c>
      <c r="H586" s="19" t="e">
        <f>#VALUE!</f>
        <v>#VALUE!</v>
      </c>
      <c r="I586" s="21" t="e">
        <f>#VALUE!</f>
        <v>#VALUE!</v>
      </c>
      <c r="J586" s="26" t="e">
        <f>#VALUE!</f>
        <v>#VALUE!</v>
      </c>
      <c r="K586" s="29" t="e">
        <f>#VALUE!</f>
        <v>#VALUE!</v>
      </c>
      <c r="L586" s="18" t="e">
        <f>#VALUE!</f>
        <v>#VALUE!</v>
      </c>
      <c r="M586" s="18" t="e">
        <f>#VALUE!</f>
        <v>#VALUE!</v>
      </c>
      <c r="N586" s="18" t="e">
        <f>#VALUE!</f>
        <v>#VALUE!</v>
      </c>
      <c r="O586" s="18" t="e">
        <f>#VALUE!</f>
        <v>#VALUE!</v>
      </c>
      <c r="P586" s="18" t="e">
        <f>#VALUE!</f>
        <v>#VALUE!</v>
      </c>
      <c r="Q586" s="18" t="e">
        <f>#VALUE!</f>
        <v>#VALUE!</v>
      </c>
      <c r="R586" s="18" t="e">
        <f>#VALUE!</f>
        <v>#VALUE!</v>
      </c>
      <c r="S586" s="18" t="e">
        <f>#VALUE!</f>
        <v>#VALUE!</v>
      </c>
      <c r="T586" s="19" t="e">
        <f>#VALUE!</f>
        <v>#VALUE!</v>
      </c>
      <c r="U586" s="19" t="e">
        <f>#VALUE!</f>
        <v>#VALUE!</v>
      </c>
      <c r="V586" s="19" t="e">
        <f>#VALUE!</f>
        <v>#VALUE!</v>
      </c>
      <c r="W586" s="18" t="e">
        <f>#VALUE!</f>
        <v>#VALUE!</v>
      </c>
      <c r="X586" s="19" t="e">
        <f>#VALUE!</f>
        <v>#VALUE!</v>
      </c>
      <c r="Y586" s="20" t="e">
        <f>#VALUE!</f>
        <v>#VALUE!</v>
      </c>
      <c r="Z586" s="19" t="e">
        <f>#VALUE!</f>
        <v>#VALUE!</v>
      </c>
      <c r="AA586" s="19" t="e">
        <f>#VALUE!</f>
        <v>#VALUE!</v>
      </c>
      <c r="AB586" s="16" t="e">
        <f>#VALUE!</f>
        <v>#VALUE!</v>
      </c>
      <c r="AC586" s="16" t="e">
        <f>#VALUE!</f>
        <v>#VALUE!</v>
      </c>
      <c r="AD586" s="17"/>
    </row>
    <row r="587" spans="1:30">
      <c r="A587" s="28">
        <v>487</v>
      </c>
      <c r="B587" s="26" t="e">
        <f>#VALUE!</f>
        <v>#VALUE!</v>
      </c>
      <c r="C587" s="19" t="e">
        <f>#VALUE!</f>
        <v>#VALUE!</v>
      </c>
      <c r="D587" s="19" t="e">
        <f>#VALUE!</f>
        <v>#VALUE!</v>
      </c>
      <c r="E587" s="19" t="e">
        <f>#VALUE!</f>
        <v>#VALUE!</v>
      </c>
      <c r="F587" s="19" t="e">
        <f>#VALUE!</f>
        <v>#VALUE!</v>
      </c>
      <c r="G587" s="19" t="e">
        <f>#VALUE!</f>
        <v>#VALUE!</v>
      </c>
      <c r="H587" s="19" t="e">
        <f>#VALUE!</f>
        <v>#VALUE!</v>
      </c>
      <c r="I587" s="21" t="e">
        <f>#VALUE!</f>
        <v>#VALUE!</v>
      </c>
      <c r="J587" s="26" t="e">
        <f>#VALUE!</f>
        <v>#VALUE!</v>
      </c>
      <c r="K587" s="29" t="e">
        <f>#VALUE!</f>
        <v>#VALUE!</v>
      </c>
      <c r="L587" s="18" t="e">
        <f>#VALUE!</f>
        <v>#VALUE!</v>
      </c>
      <c r="M587" s="18" t="e">
        <f>#VALUE!</f>
        <v>#VALUE!</v>
      </c>
      <c r="N587" s="18" t="e">
        <f>#VALUE!</f>
        <v>#VALUE!</v>
      </c>
      <c r="O587" s="18" t="e">
        <f>#VALUE!</f>
        <v>#VALUE!</v>
      </c>
      <c r="P587" s="18" t="e">
        <f>#VALUE!</f>
        <v>#VALUE!</v>
      </c>
      <c r="Q587" s="18" t="e">
        <f>#VALUE!</f>
        <v>#VALUE!</v>
      </c>
      <c r="R587" s="18" t="e">
        <f>#VALUE!</f>
        <v>#VALUE!</v>
      </c>
      <c r="S587" s="18" t="e">
        <f>#VALUE!</f>
        <v>#VALUE!</v>
      </c>
      <c r="T587" s="19" t="e">
        <f>#VALUE!</f>
        <v>#VALUE!</v>
      </c>
      <c r="U587" s="19" t="e">
        <f>#VALUE!</f>
        <v>#VALUE!</v>
      </c>
      <c r="V587" s="19" t="e">
        <f>#VALUE!</f>
        <v>#VALUE!</v>
      </c>
      <c r="W587" s="18" t="e">
        <f>#VALUE!</f>
        <v>#VALUE!</v>
      </c>
      <c r="X587" s="19" t="e">
        <f>#VALUE!</f>
        <v>#VALUE!</v>
      </c>
      <c r="Y587" s="20" t="e">
        <f>#VALUE!</f>
        <v>#VALUE!</v>
      </c>
      <c r="Z587" s="19" t="e">
        <f>#VALUE!</f>
        <v>#VALUE!</v>
      </c>
      <c r="AA587" s="19" t="e">
        <f>#VALUE!</f>
        <v>#VALUE!</v>
      </c>
      <c r="AB587" s="16" t="e">
        <f>#VALUE!</f>
        <v>#VALUE!</v>
      </c>
      <c r="AC587" s="16" t="e">
        <f>#VALUE!</f>
        <v>#VALUE!</v>
      </c>
      <c r="AD587" s="17"/>
    </row>
    <row r="588" spans="1:30">
      <c r="A588" s="28">
        <v>488</v>
      </c>
      <c r="B588" s="26" t="e">
        <f>#VALUE!</f>
        <v>#VALUE!</v>
      </c>
      <c r="C588" s="19" t="e">
        <f>#VALUE!</f>
        <v>#VALUE!</v>
      </c>
      <c r="D588" s="19" t="e">
        <f>#VALUE!</f>
        <v>#VALUE!</v>
      </c>
      <c r="E588" s="19" t="e">
        <f>#VALUE!</f>
        <v>#VALUE!</v>
      </c>
      <c r="F588" s="19" t="e">
        <f>#VALUE!</f>
        <v>#VALUE!</v>
      </c>
      <c r="G588" s="19" t="e">
        <f>#VALUE!</f>
        <v>#VALUE!</v>
      </c>
      <c r="H588" s="19" t="e">
        <f>#VALUE!</f>
        <v>#VALUE!</v>
      </c>
      <c r="I588" s="21" t="e">
        <f>#VALUE!</f>
        <v>#VALUE!</v>
      </c>
      <c r="J588" s="26" t="e">
        <f>#VALUE!</f>
        <v>#VALUE!</v>
      </c>
      <c r="K588" s="29" t="e">
        <f>#VALUE!</f>
        <v>#VALUE!</v>
      </c>
      <c r="L588" s="18" t="e">
        <f>#VALUE!</f>
        <v>#VALUE!</v>
      </c>
      <c r="M588" s="18" t="e">
        <f>#VALUE!</f>
        <v>#VALUE!</v>
      </c>
      <c r="N588" s="18" t="e">
        <f>#VALUE!</f>
        <v>#VALUE!</v>
      </c>
      <c r="O588" s="18" t="e">
        <f>#VALUE!</f>
        <v>#VALUE!</v>
      </c>
      <c r="P588" s="18" t="e">
        <f>#VALUE!</f>
        <v>#VALUE!</v>
      </c>
      <c r="Q588" s="18" t="e">
        <f>#VALUE!</f>
        <v>#VALUE!</v>
      </c>
      <c r="R588" s="18" t="e">
        <f>#VALUE!</f>
        <v>#VALUE!</v>
      </c>
      <c r="S588" s="18" t="e">
        <f>#VALUE!</f>
        <v>#VALUE!</v>
      </c>
      <c r="T588" s="19" t="e">
        <f>#VALUE!</f>
        <v>#VALUE!</v>
      </c>
      <c r="U588" s="19" t="e">
        <f>#VALUE!</f>
        <v>#VALUE!</v>
      </c>
      <c r="V588" s="19" t="e">
        <f>#VALUE!</f>
        <v>#VALUE!</v>
      </c>
      <c r="W588" s="18" t="e">
        <f>#VALUE!</f>
        <v>#VALUE!</v>
      </c>
      <c r="X588" s="19" t="e">
        <f>#VALUE!</f>
        <v>#VALUE!</v>
      </c>
      <c r="Y588" s="20" t="e">
        <f>#VALUE!</f>
        <v>#VALUE!</v>
      </c>
      <c r="Z588" s="19" t="e">
        <f>#VALUE!</f>
        <v>#VALUE!</v>
      </c>
      <c r="AA588" s="19" t="e">
        <f>#VALUE!</f>
        <v>#VALUE!</v>
      </c>
      <c r="AB588" s="16" t="e">
        <f>#VALUE!</f>
        <v>#VALUE!</v>
      </c>
      <c r="AC588" s="16" t="e">
        <f>#VALUE!</f>
        <v>#VALUE!</v>
      </c>
      <c r="AD588" s="17"/>
    </row>
    <row r="589" spans="1:30">
      <c r="A589" s="28">
        <v>489</v>
      </c>
      <c r="B589" s="26" t="e">
        <f>#VALUE!</f>
        <v>#VALUE!</v>
      </c>
      <c r="C589" s="19" t="e">
        <f>#VALUE!</f>
        <v>#VALUE!</v>
      </c>
      <c r="D589" s="19" t="e">
        <f>#VALUE!</f>
        <v>#VALUE!</v>
      </c>
      <c r="E589" s="19" t="e">
        <f>#VALUE!</f>
        <v>#VALUE!</v>
      </c>
      <c r="F589" s="19" t="e">
        <f>#VALUE!</f>
        <v>#VALUE!</v>
      </c>
      <c r="G589" s="19" t="e">
        <f>#VALUE!</f>
        <v>#VALUE!</v>
      </c>
      <c r="H589" s="19" t="e">
        <f>#VALUE!</f>
        <v>#VALUE!</v>
      </c>
      <c r="I589" s="21" t="e">
        <f>#VALUE!</f>
        <v>#VALUE!</v>
      </c>
      <c r="J589" s="26" t="e">
        <f>#VALUE!</f>
        <v>#VALUE!</v>
      </c>
      <c r="K589" s="29" t="e">
        <f>#VALUE!</f>
        <v>#VALUE!</v>
      </c>
      <c r="L589" s="18" t="e">
        <f>#VALUE!</f>
        <v>#VALUE!</v>
      </c>
      <c r="M589" s="18" t="e">
        <f>#VALUE!</f>
        <v>#VALUE!</v>
      </c>
      <c r="N589" s="18" t="e">
        <f>#VALUE!</f>
        <v>#VALUE!</v>
      </c>
      <c r="O589" s="18" t="e">
        <f>#VALUE!</f>
        <v>#VALUE!</v>
      </c>
      <c r="P589" s="18" t="e">
        <f>#VALUE!</f>
        <v>#VALUE!</v>
      </c>
      <c r="Q589" s="18" t="e">
        <f>#VALUE!</f>
        <v>#VALUE!</v>
      </c>
      <c r="R589" s="18" t="e">
        <f>#VALUE!</f>
        <v>#VALUE!</v>
      </c>
      <c r="S589" s="18" t="e">
        <f>#VALUE!</f>
        <v>#VALUE!</v>
      </c>
      <c r="T589" s="19" t="e">
        <f>#VALUE!</f>
        <v>#VALUE!</v>
      </c>
      <c r="U589" s="19" t="e">
        <f>#VALUE!</f>
        <v>#VALUE!</v>
      </c>
      <c r="V589" s="19" t="e">
        <f>#VALUE!</f>
        <v>#VALUE!</v>
      </c>
      <c r="W589" s="18" t="e">
        <f>#VALUE!</f>
        <v>#VALUE!</v>
      </c>
      <c r="X589" s="19" t="e">
        <f>#VALUE!</f>
        <v>#VALUE!</v>
      </c>
      <c r="Y589" s="20" t="e">
        <f>#VALUE!</f>
        <v>#VALUE!</v>
      </c>
      <c r="Z589" s="19" t="e">
        <f>#VALUE!</f>
        <v>#VALUE!</v>
      </c>
      <c r="AA589" s="19" t="e">
        <f>#VALUE!</f>
        <v>#VALUE!</v>
      </c>
      <c r="AB589" s="16" t="e">
        <f>#VALUE!</f>
        <v>#VALUE!</v>
      </c>
      <c r="AC589" s="16" t="e">
        <f>#VALUE!</f>
        <v>#VALUE!</v>
      </c>
      <c r="AD589" s="17"/>
    </row>
    <row r="590" spans="1:30">
      <c r="A590" s="28">
        <v>490</v>
      </c>
      <c r="B590" s="26" t="e">
        <f>#VALUE!</f>
        <v>#VALUE!</v>
      </c>
      <c r="C590" s="19" t="e">
        <f>#VALUE!</f>
        <v>#VALUE!</v>
      </c>
      <c r="D590" s="19" t="e">
        <f>#VALUE!</f>
        <v>#VALUE!</v>
      </c>
      <c r="E590" s="19" t="e">
        <f>#VALUE!</f>
        <v>#VALUE!</v>
      </c>
      <c r="F590" s="19" t="e">
        <f>#VALUE!</f>
        <v>#VALUE!</v>
      </c>
      <c r="G590" s="19" t="e">
        <f>#VALUE!</f>
        <v>#VALUE!</v>
      </c>
      <c r="H590" s="19" t="e">
        <f>#VALUE!</f>
        <v>#VALUE!</v>
      </c>
      <c r="I590" s="21" t="e">
        <f>#VALUE!</f>
        <v>#VALUE!</v>
      </c>
      <c r="J590" s="26" t="e">
        <f>#VALUE!</f>
        <v>#VALUE!</v>
      </c>
      <c r="K590" s="29" t="e">
        <f>#VALUE!</f>
        <v>#VALUE!</v>
      </c>
      <c r="L590" s="18" t="e">
        <f>#VALUE!</f>
        <v>#VALUE!</v>
      </c>
      <c r="M590" s="18" t="e">
        <f>#VALUE!</f>
        <v>#VALUE!</v>
      </c>
      <c r="N590" s="18" t="e">
        <f>#VALUE!</f>
        <v>#VALUE!</v>
      </c>
      <c r="O590" s="18" t="e">
        <f>#VALUE!</f>
        <v>#VALUE!</v>
      </c>
      <c r="P590" s="18" t="e">
        <f>#VALUE!</f>
        <v>#VALUE!</v>
      </c>
      <c r="Q590" s="18" t="e">
        <f>#VALUE!</f>
        <v>#VALUE!</v>
      </c>
      <c r="R590" s="18" t="e">
        <f>#VALUE!</f>
        <v>#VALUE!</v>
      </c>
      <c r="S590" s="18" t="e">
        <f>#VALUE!</f>
        <v>#VALUE!</v>
      </c>
      <c r="T590" s="19" t="e">
        <f>#VALUE!</f>
        <v>#VALUE!</v>
      </c>
      <c r="U590" s="19" t="e">
        <f>#VALUE!</f>
        <v>#VALUE!</v>
      </c>
      <c r="V590" s="19" t="e">
        <f>#VALUE!</f>
        <v>#VALUE!</v>
      </c>
      <c r="W590" s="18" t="e">
        <f>#VALUE!</f>
        <v>#VALUE!</v>
      </c>
      <c r="X590" s="19" t="e">
        <f>#VALUE!</f>
        <v>#VALUE!</v>
      </c>
      <c r="Y590" s="20" t="e">
        <f>#VALUE!</f>
        <v>#VALUE!</v>
      </c>
      <c r="Z590" s="19" t="e">
        <f>#VALUE!</f>
        <v>#VALUE!</v>
      </c>
      <c r="AA590" s="19" t="e">
        <f>#VALUE!</f>
        <v>#VALUE!</v>
      </c>
      <c r="AB590" s="16" t="e">
        <f>#VALUE!</f>
        <v>#VALUE!</v>
      </c>
      <c r="AC590" s="16" t="e">
        <f>#VALUE!</f>
        <v>#VALUE!</v>
      </c>
      <c r="AD590" s="17"/>
    </row>
    <row r="591" spans="1:30">
      <c r="A591" s="28">
        <v>491</v>
      </c>
      <c r="B591" s="26" t="e">
        <f>#VALUE!</f>
        <v>#VALUE!</v>
      </c>
      <c r="C591" s="19" t="e">
        <f>#VALUE!</f>
        <v>#VALUE!</v>
      </c>
      <c r="D591" s="19" t="e">
        <f>#VALUE!</f>
        <v>#VALUE!</v>
      </c>
      <c r="E591" s="19" t="e">
        <f>#VALUE!</f>
        <v>#VALUE!</v>
      </c>
      <c r="F591" s="19" t="e">
        <f>#VALUE!</f>
        <v>#VALUE!</v>
      </c>
      <c r="G591" s="19" t="e">
        <f>#VALUE!</f>
        <v>#VALUE!</v>
      </c>
      <c r="H591" s="19" t="e">
        <f>#VALUE!</f>
        <v>#VALUE!</v>
      </c>
      <c r="I591" s="21" t="e">
        <f>#VALUE!</f>
        <v>#VALUE!</v>
      </c>
      <c r="J591" s="26" t="e">
        <f>#VALUE!</f>
        <v>#VALUE!</v>
      </c>
      <c r="K591" s="29" t="e">
        <f>#VALUE!</f>
        <v>#VALUE!</v>
      </c>
      <c r="L591" s="18" t="e">
        <f>#VALUE!</f>
        <v>#VALUE!</v>
      </c>
      <c r="M591" s="18" t="e">
        <f>#VALUE!</f>
        <v>#VALUE!</v>
      </c>
      <c r="N591" s="18" t="e">
        <f>#VALUE!</f>
        <v>#VALUE!</v>
      </c>
      <c r="O591" s="18" t="e">
        <f>#VALUE!</f>
        <v>#VALUE!</v>
      </c>
      <c r="P591" s="18" t="e">
        <f>#VALUE!</f>
        <v>#VALUE!</v>
      </c>
      <c r="Q591" s="18" t="e">
        <f>#VALUE!</f>
        <v>#VALUE!</v>
      </c>
      <c r="R591" s="18" t="e">
        <f>#VALUE!</f>
        <v>#VALUE!</v>
      </c>
      <c r="S591" s="18" t="e">
        <f>#VALUE!</f>
        <v>#VALUE!</v>
      </c>
      <c r="T591" s="19" t="e">
        <f>#VALUE!</f>
        <v>#VALUE!</v>
      </c>
      <c r="U591" s="19" t="e">
        <f>#VALUE!</f>
        <v>#VALUE!</v>
      </c>
      <c r="V591" s="19" t="e">
        <f>#VALUE!</f>
        <v>#VALUE!</v>
      </c>
      <c r="W591" s="18" t="e">
        <f>#VALUE!</f>
        <v>#VALUE!</v>
      </c>
      <c r="X591" s="19" t="e">
        <f>#VALUE!</f>
        <v>#VALUE!</v>
      </c>
      <c r="Y591" s="20" t="e">
        <f>#VALUE!</f>
        <v>#VALUE!</v>
      </c>
      <c r="Z591" s="19" t="e">
        <f>#VALUE!</f>
        <v>#VALUE!</v>
      </c>
      <c r="AA591" s="19" t="e">
        <f>#VALUE!</f>
        <v>#VALUE!</v>
      </c>
      <c r="AB591" s="16" t="e">
        <f>#VALUE!</f>
        <v>#VALUE!</v>
      </c>
      <c r="AC591" s="16" t="e">
        <f>#VALUE!</f>
        <v>#VALUE!</v>
      </c>
      <c r="AD591" s="17"/>
    </row>
    <row r="592" spans="1:30">
      <c r="A592" s="28">
        <v>492</v>
      </c>
      <c r="B592" s="26" t="e">
        <f>#VALUE!</f>
        <v>#VALUE!</v>
      </c>
      <c r="C592" s="19" t="e">
        <f>#VALUE!</f>
        <v>#VALUE!</v>
      </c>
      <c r="D592" s="19" t="e">
        <f>#VALUE!</f>
        <v>#VALUE!</v>
      </c>
      <c r="E592" s="19" t="e">
        <f>#VALUE!</f>
        <v>#VALUE!</v>
      </c>
      <c r="F592" s="19" t="e">
        <f>#VALUE!</f>
        <v>#VALUE!</v>
      </c>
      <c r="G592" s="19" t="e">
        <f>#VALUE!</f>
        <v>#VALUE!</v>
      </c>
      <c r="H592" s="19" t="e">
        <f>#VALUE!</f>
        <v>#VALUE!</v>
      </c>
      <c r="I592" s="21" t="e">
        <f>#VALUE!</f>
        <v>#VALUE!</v>
      </c>
      <c r="J592" s="26" t="e">
        <f>#VALUE!</f>
        <v>#VALUE!</v>
      </c>
      <c r="K592" s="29" t="e">
        <f>#VALUE!</f>
        <v>#VALUE!</v>
      </c>
      <c r="L592" s="18" t="e">
        <f>#VALUE!</f>
        <v>#VALUE!</v>
      </c>
      <c r="M592" s="18" t="e">
        <f>#VALUE!</f>
        <v>#VALUE!</v>
      </c>
      <c r="N592" s="18" t="e">
        <f>#VALUE!</f>
        <v>#VALUE!</v>
      </c>
      <c r="O592" s="18" t="e">
        <f>#VALUE!</f>
        <v>#VALUE!</v>
      </c>
      <c r="P592" s="18" t="e">
        <f>#VALUE!</f>
        <v>#VALUE!</v>
      </c>
      <c r="Q592" s="18" t="e">
        <f>#VALUE!</f>
        <v>#VALUE!</v>
      </c>
      <c r="R592" s="18" t="e">
        <f>#VALUE!</f>
        <v>#VALUE!</v>
      </c>
      <c r="S592" s="18" t="e">
        <f>#VALUE!</f>
        <v>#VALUE!</v>
      </c>
      <c r="T592" s="19" t="e">
        <f>#VALUE!</f>
        <v>#VALUE!</v>
      </c>
      <c r="U592" s="19" t="e">
        <f>#VALUE!</f>
        <v>#VALUE!</v>
      </c>
      <c r="V592" s="19" t="e">
        <f>#VALUE!</f>
        <v>#VALUE!</v>
      </c>
      <c r="W592" s="18" t="e">
        <f>#VALUE!</f>
        <v>#VALUE!</v>
      </c>
      <c r="X592" s="19" t="e">
        <f>#VALUE!</f>
        <v>#VALUE!</v>
      </c>
      <c r="Y592" s="20" t="e">
        <f>#VALUE!</f>
        <v>#VALUE!</v>
      </c>
      <c r="Z592" s="19" t="e">
        <f>#VALUE!</f>
        <v>#VALUE!</v>
      </c>
      <c r="AA592" s="19" t="e">
        <f>#VALUE!</f>
        <v>#VALUE!</v>
      </c>
      <c r="AB592" s="16" t="e">
        <f>#VALUE!</f>
        <v>#VALUE!</v>
      </c>
      <c r="AC592" s="16" t="e">
        <f>#VALUE!</f>
        <v>#VALUE!</v>
      </c>
      <c r="AD592" s="17"/>
    </row>
    <row r="593" spans="1:30">
      <c r="A593" s="28">
        <v>493</v>
      </c>
      <c r="B593" s="26" t="e">
        <f>#VALUE!</f>
        <v>#VALUE!</v>
      </c>
      <c r="C593" s="19" t="e">
        <f>#VALUE!</f>
        <v>#VALUE!</v>
      </c>
      <c r="D593" s="19" t="e">
        <f>#VALUE!</f>
        <v>#VALUE!</v>
      </c>
      <c r="E593" s="19" t="e">
        <f>#VALUE!</f>
        <v>#VALUE!</v>
      </c>
      <c r="F593" s="19" t="e">
        <f>#VALUE!</f>
        <v>#VALUE!</v>
      </c>
      <c r="G593" s="19" t="e">
        <f>#VALUE!</f>
        <v>#VALUE!</v>
      </c>
      <c r="H593" s="19" t="e">
        <f>#VALUE!</f>
        <v>#VALUE!</v>
      </c>
      <c r="I593" s="21" t="e">
        <f>#VALUE!</f>
        <v>#VALUE!</v>
      </c>
      <c r="J593" s="26" t="e">
        <f>#VALUE!</f>
        <v>#VALUE!</v>
      </c>
      <c r="K593" s="29" t="e">
        <f>#VALUE!</f>
        <v>#VALUE!</v>
      </c>
      <c r="L593" s="18" t="e">
        <f>#VALUE!</f>
        <v>#VALUE!</v>
      </c>
      <c r="M593" s="18" t="e">
        <f>#VALUE!</f>
        <v>#VALUE!</v>
      </c>
      <c r="N593" s="18" t="e">
        <f>#VALUE!</f>
        <v>#VALUE!</v>
      </c>
      <c r="O593" s="18" t="e">
        <f>#VALUE!</f>
        <v>#VALUE!</v>
      </c>
      <c r="P593" s="18" t="e">
        <f>#VALUE!</f>
        <v>#VALUE!</v>
      </c>
      <c r="Q593" s="18" t="e">
        <f>#VALUE!</f>
        <v>#VALUE!</v>
      </c>
      <c r="R593" s="18" t="e">
        <f>#VALUE!</f>
        <v>#VALUE!</v>
      </c>
      <c r="S593" s="18" t="e">
        <f>#VALUE!</f>
        <v>#VALUE!</v>
      </c>
      <c r="T593" s="19" t="e">
        <f>#VALUE!</f>
        <v>#VALUE!</v>
      </c>
      <c r="U593" s="19" t="e">
        <f>#VALUE!</f>
        <v>#VALUE!</v>
      </c>
      <c r="V593" s="19" t="e">
        <f>#VALUE!</f>
        <v>#VALUE!</v>
      </c>
      <c r="W593" s="18" t="e">
        <f>#VALUE!</f>
        <v>#VALUE!</v>
      </c>
      <c r="X593" s="19" t="e">
        <f>#VALUE!</f>
        <v>#VALUE!</v>
      </c>
      <c r="Y593" s="20" t="e">
        <f>#VALUE!</f>
        <v>#VALUE!</v>
      </c>
      <c r="Z593" s="19" t="e">
        <f>#VALUE!</f>
        <v>#VALUE!</v>
      </c>
      <c r="AA593" s="19" t="e">
        <f>#VALUE!</f>
        <v>#VALUE!</v>
      </c>
      <c r="AB593" s="16" t="e">
        <f>#VALUE!</f>
        <v>#VALUE!</v>
      </c>
      <c r="AC593" s="16" t="e">
        <f>#VALUE!</f>
        <v>#VALUE!</v>
      </c>
      <c r="AD593" s="17"/>
    </row>
    <row r="594" spans="1:30">
      <c r="A594" s="28">
        <v>494</v>
      </c>
      <c r="B594" s="26" t="e">
        <f>#VALUE!</f>
        <v>#VALUE!</v>
      </c>
      <c r="C594" s="19" t="e">
        <f>#VALUE!</f>
        <v>#VALUE!</v>
      </c>
      <c r="D594" s="19" t="e">
        <f>#VALUE!</f>
        <v>#VALUE!</v>
      </c>
      <c r="E594" s="19" t="e">
        <f>#VALUE!</f>
        <v>#VALUE!</v>
      </c>
      <c r="F594" s="19" t="e">
        <f>#VALUE!</f>
        <v>#VALUE!</v>
      </c>
      <c r="G594" s="19" t="e">
        <f>#VALUE!</f>
        <v>#VALUE!</v>
      </c>
      <c r="H594" s="19" t="e">
        <f>#VALUE!</f>
        <v>#VALUE!</v>
      </c>
      <c r="I594" s="21" t="e">
        <f>#VALUE!</f>
        <v>#VALUE!</v>
      </c>
      <c r="J594" s="26" t="e">
        <f>#VALUE!</f>
        <v>#VALUE!</v>
      </c>
      <c r="K594" s="29" t="e">
        <f>#VALUE!</f>
        <v>#VALUE!</v>
      </c>
      <c r="L594" s="18" t="e">
        <f>#VALUE!</f>
        <v>#VALUE!</v>
      </c>
      <c r="M594" s="18" t="e">
        <f>#VALUE!</f>
        <v>#VALUE!</v>
      </c>
      <c r="N594" s="18" t="e">
        <f>#VALUE!</f>
        <v>#VALUE!</v>
      </c>
      <c r="O594" s="18" t="e">
        <f>#VALUE!</f>
        <v>#VALUE!</v>
      </c>
      <c r="P594" s="18" t="e">
        <f>#VALUE!</f>
        <v>#VALUE!</v>
      </c>
      <c r="Q594" s="18" t="e">
        <f>#VALUE!</f>
        <v>#VALUE!</v>
      </c>
      <c r="R594" s="18" t="e">
        <f>#VALUE!</f>
        <v>#VALUE!</v>
      </c>
      <c r="S594" s="18" t="e">
        <f>#VALUE!</f>
        <v>#VALUE!</v>
      </c>
      <c r="T594" s="19" t="e">
        <f>#VALUE!</f>
        <v>#VALUE!</v>
      </c>
      <c r="U594" s="19" t="e">
        <f>#VALUE!</f>
        <v>#VALUE!</v>
      </c>
      <c r="V594" s="19" t="e">
        <f>#VALUE!</f>
        <v>#VALUE!</v>
      </c>
      <c r="W594" s="18" t="e">
        <f>#VALUE!</f>
        <v>#VALUE!</v>
      </c>
      <c r="X594" s="19" t="e">
        <f>#VALUE!</f>
        <v>#VALUE!</v>
      </c>
      <c r="Y594" s="20" t="e">
        <f>#VALUE!</f>
        <v>#VALUE!</v>
      </c>
      <c r="Z594" s="19" t="e">
        <f>#VALUE!</f>
        <v>#VALUE!</v>
      </c>
      <c r="AA594" s="19" t="e">
        <f>#VALUE!</f>
        <v>#VALUE!</v>
      </c>
      <c r="AB594" s="16" t="e">
        <f>#VALUE!</f>
        <v>#VALUE!</v>
      </c>
      <c r="AC594" s="16" t="e">
        <f>#VALUE!</f>
        <v>#VALUE!</v>
      </c>
      <c r="AD594" s="17"/>
    </row>
    <row r="595" spans="1:30">
      <c r="A595" s="28">
        <v>495</v>
      </c>
      <c r="B595" s="26" t="e">
        <f>#VALUE!</f>
        <v>#VALUE!</v>
      </c>
      <c r="C595" s="19" t="e">
        <f>#VALUE!</f>
        <v>#VALUE!</v>
      </c>
      <c r="D595" s="19" t="e">
        <f>#VALUE!</f>
        <v>#VALUE!</v>
      </c>
      <c r="E595" s="19" t="e">
        <f>#VALUE!</f>
        <v>#VALUE!</v>
      </c>
      <c r="F595" s="19" t="e">
        <f>#VALUE!</f>
        <v>#VALUE!</v>
      </c>
      <c r="G595" s="19" t="e">
        <f>#VALUE!</f>
        <v>#VALUE!</v>
      </c>
      <c r="H595" s="19" t="e">
        <f>#VALUE!</f>
        <v>#VALUE!</v>
      </c>
      <c r="I595" s="21" t="e">
        <f>#VALUE!</f>
        <v>#VALUE!</v>
      </c>
      <c r="J595" s="26" t="e">
        <f>#VALUE!</f>
        <v>#VALUE!</v>
      </c>
      <c r="K595" s="29" t="e">
        <f>#VALUE!</f>
        <v>#VALUE!</v>
      </c>
      <c r="L595" s="18" t="e">
        <f>#VALUE!</f>
        <v>#VALUE!</v>
      </c>
      <c r="M595" s="18" t="e">
        <f>#VALUE!</f>
        <v>#VALUE!</v>
      </c>
      <c r="N595" s="18" t="e">
        <f>#VALUE!</f>
        <v>#VALUE!</v>
      </c>
      <c r="O595" s="18" t="e">
        <f>#VALUE!</f>
        <v>#VALUE!</v>
      </c>
      <c r="P595" s="18" t="e">
        <f>#VALUE!</f>
        <v>#VALUE!</v>
      </c>
      <c r="Q595" s="18" t="e">
        <f>#VALUE!</f>
        <v>#VALUE!</v>
      </c>
      <c r="R595" s="18" t="e">
        <f>#VALUE!</f>
        <v>#VALUE!</v>
      </c>
      <c r="S595" s="18" t="e">
        <f>#VALUE!</f>
        <v>#VALUE!</v>
      </c>
      <c r="T595" s="19" t="e">
        <f>#VALUE!</f>
        <v>#VALUE!</v>
      </c>
      <c r="U595" s="19" t="e">
        <f>#VALUE!</f>
        <v>#VALUE!</v>
      </c>
      <c r="V595" s="19" t="e">
        <f>#VALUE!</f>
        <v>#VALUE!</v>
      </c>
      <c r="W595" s="18" t="e">
        <f>#VALUE!</f>
        <v>#VALUE!</v>
      </c>
      <c r="X595" s="19" t="e">
        <f>#VALUE!</f>
        <v>#VALUE!</v>
      </c>
      <c r="Y595" s="20" t="e">
        <f>#VALUE!</f>
        <v>#VALUE!</v>
      </c>
      <c r="Z595" s="19" t="e">
        <f>#VALUE!</f>
        <v>#VALUE!</v>
      </c>
      <c r="AA595" s="19" t="e">
        <f>#VALUE!</f>
        <v>#VALUE!</v>
      </c>
      <c r="AB595" s="16" t="e">
        <f>#VALUE!</f>
        <v>#VALUE!</v>
      </c>
      <c r="AC595" s="16" t="e">
        <f>#VALUE!</f>
        <v>#VALUE!</v>
      </c>
      <c r="AD595" s="17"/>
    </row>
    <row r="596" spans="1:30">
      <c r="A596" s="28">
        <v>496</v>
      </c>
      <c r="B596" s="26" t="e">
        <f>#VALUE!</f>
        <v>#VALUE!</v>
      </c>
      <c r="C596" s="19" t="e">
        <f>#VALUE!</f>
        <v>#VALUE!</v>
      </c>
      <c r="D596" s="19" t="e">
        <f>#VALUE!</f>
        <v>#VALUE!</v>
      </c>
      <c r="E596" s="19" t="e">
        <f>#VALUE!</f>
        <v>#VALUE!</v>
      </c>
      <c r="F596" s="19" t="e">
        <f>#VALUE!</f>
        <v>#VALUE!</v>
      </c>
      <c r="G596" s="19" t="e">
        <f>#VALUE!</f>
        <v>#VALUE!</v>
      </c>
      <c r="H596" s="19" t="e">
        <f>#VALUE!</f>
        <v>#VALUE!</v>
      </c>
      <c r="I596" s="21" t="e">
        <f>#VALUE!</f>
        <v>#VALUE!</v>
      </c>
      <c r="J596" s="26" t="e">
        <f>#VALUE!</f>
        <v>#VALUE!</v>
      </c>
      <c r="K596" s="29" t="e">
        <f>#VALUE!</f>
        <v>#VALUE!</v>
      </c>
      <c r="L596" s="18" t="e">
        <f>#VALUE!</f>
        <v>#VALUE!</v>
      </c>
      <c r="M596" s="18" t="e">
        <f>#VALUE!</f>
        <v>#VALUE!</v>
      </c>
      <c r="N596" s="18" t="e">
        <f>#VALUE!</f>
        <v>#VALUE!</v>
      </c>
      <c r="O596" s="18" t="e">
        <f>#VALUE!</f>
        <v>#VALUE!</v>
      </c>
      <c r="P596" s="18" t="e">
        <f>#VALUE!</f>
        <v>#VALUE!</v>
      </c>
      <c r="Q596" s="18" t="e">
        <f>#VALUE!</f>
        <v>#VALUE!</v>
      </c>
      <c r="R596" s="18" t="e">
        <f>#VALUE!</f>
        <v>#VALUE!</v>
      </c>
      <c r="S596" s="18" t="e">
        <f>#VALUE!</f>
        <v>#VALUE!</v>
      </c>
      <c r="T596" s="19" t="e">
        <f>#VALUE!</f>
        <v>#VALUE!</v>
      </c>
      <c r="U596" s="19" t="e">
        <f>#VALUE!</f>
        <v>#VALUE!</v>
      </c>
      <c r="V596" s="19" t="e">
        <f>#VALUE!</f>
        <v>#VALUE!</v>
      </c>
      <c r="W596" s="18" t="e">
        <f>#VALUE!</f>
        <v>#VALUE!</v>
      </c>
      <c r="X596" s="19" t="e">
        <f>#VALUE!</f>
        <v>#VALUE!</v>
      </c>
      <c r="Y596" s="20" t="e">
        <f>#VALUE!</f>
        <v>#VALUE!</v>
      </c>
      <c r="Z596" s="19" t="e">
        <f>#VALUE!</f>
        <v>#VALUE!</v>
      </c>
      <c r="AA596" s="19" t="e">
        <f>#VALUE!</f>
        <v>#VALUE!</v>
      </c>
      <c r="AB596" s="16" t="e">
        <f>#VALUE!</f>
        <v>#VALUE!</v>
      </c>
      <c r="AC596" s="16" t="e">
        <f>#VALUE!</f>
        <v>#VALUE!</v>
      </c>
      <c r="AD596" s="17"/>
    </row>
    <row r="597" spans="1:30">
      <c r="A597" s="28">
        <v>497</v>
      </c>
      <c r="B597" s="26" t="e">
        <f>#VALUE!</f>
        <v>#VALUE!</v>
      </c>
      <c r="C597" s="19" t="e">
        <f>#VALUE!</f>
        <v>#VALUE!</v>
      </c>
      <c r="D597" s="19" t="e">
        <f>#VALUE!</f>
        <v>#VALUE!</v>
      </c>
      <c r="E597" s="19" t="e">
        <f>#VALUE!</f>
        <v>#VALUE!</v>
      </c>
      <c r="F597" s="19" t="e">
        <f>#VALUE!</f>
        <v>#VALUE!</v>
      </c>
      <c r="G597" s="19" t="e">
        <f>#VALUE!</f>
        <v>#VALUE!</v>
      </c>
      <c r="H597" s="19" t="e">
        <f>#VALUE!</f>
        <v>#VALUE!</v>
      </c>
      <c r="I597" s="21" t="e">
        <f>#VALUE!</f>
        <v>#VALUE!</v>
      </c>
      <c r="J597" s="26" t="e">
        <f>#VALUE!</f>
        <v>#VALUE!</v>
      </c>
      <c r="K597" s="29" t="e">
        <f>#VALUE!</f>
        <v>#VALUE!</v>
      </c>
      <c r="L597" s="18" t="e">
        <f>#VALUE!</f>
        <v>#VALUE!</v>
      </c>
      <c r="M597" s="18" t="e">
        <f>#VALUE!</f>
        <v>#VALUE!</v>
      </c>
      <c r="N597" s="18" t="e">
        <f>#VALUE!</f>
        <v>#VALUE!</v>
      </c>
      <c r="O597" s="18" t="e">
        <f>#VALUE!</f>
        <v>#VALUE!</v>
      </c>
      <c r="P597" s="18" t="e">
        <f>#VALUE!</f>
        <v>#VALUE!</v>
      </c>
      <c r="Q597" s="18" t="e">
        <f>#VALUE!</f>
        <v>#VALUE!</v>
      </c>
      <c r="R597" s="18" t="e">
        <f>#VALUE!</f>
        <v>#VALUE!</v>
      </c>
      <c r="S597" s="18" t="e">
        <f>#VALUE!</f>
        <v>#VALUE!</v>
      </c>
      <c r="T597" s="19" t="e">
        <f>#VALUE!</f>
        <v>#VALUE!</v>
      </c>
      <c r="U597" s="19" t="e">
        <f>#VALUE!</f>
        <v>#VALUE!</v>
      </c>
      <c r="V597" s="19" t="e">
        <f>#VALUE!</f>
        <v>#VALUE!</v>
      </c>
      <c r="W597" s="18" t="e">
        <f>#VALUE!</f>
        <v>#VALUE!</v>
      </c>
      <c r="X597" s="19" t="e">
        <f>#VALUE!</f>
        <v>#VALUE!</v>
      </c>
      <c r="Y597" s="20" t="e">
        <f>#VALUE!</f>
        <v>#VALUE!</v>
      </c>
      <c r="Z597" s="19" t="e">
        <f>#VALUE!</f>
        <v>#VALUE!</v>
      </c>
      <c r="AA597" s="19" t="e">
        <f>#VALUE!</f>
        <v>#VALUE!</v>
      </c>
      <c r="AB597" s="16" t="e">
        <f>#VALUE!</f>
        <v>#VALUE!</v>
      </c>
      <c r="AC597" s="16" t="e">
        <f>#VALUE!</f>
        <v>#VALUE!</v>
      </c>
      <c r="AD597" s="17"/>
    </row>
    <row r="598" spans="1:30">
      <c r="A598" s="28">
        <v>498</v>
      </c>
      <c r="B598" s="26" t="e">
        <f>#VALUE!</f>
        <v>#VALUE!</v>
      </c>
      <c r="C598" s="19" t="e">
        <f>#VALUE!</f>
        <v>#VALUE!</v>
      </c>
      <c r="D598" s="19" t="e">
        <f>#VALUE!</f>
        <v>#VALUE!</v>
      </c>
      <c r="E598" s="19" t="e">
        <f>#VALUE!</f>
        <v>#VALUE!</v>
      </c>
      <c r="F598" s="19" t="e">
        <f>#VALUE!</f>
        <v>#VALUE!</v>
      </c>
      <c r="G598" s="19" t="e">
        <f>#VALUE!</f>
        <v>#VALUE!</v>
      </c>
      <c r="H598" s="19" t="e">
        <f>#VALUE!</f>
        <v>#VALUE!</v>
      </c>
      <c r="I598" s="21" t="e">
        <f>#VALUE!</f>
        <v>#VALUE!</v>
      </c>
      <c r="J598" s="26" t="e">
        <f>#VALUE!</f>
        <v>#VALUE!</v>
      </c>
      <c r="K598" s="29" t="e">
        <f>#VALUE!</f>
        <v>#VALUE!</v>
      </c>
      <c r="L598" s="18" t="e">
        <f>#VALUE!</f>
        <v>#VALUE!</v>
      </c>
      <c r="M598" s="18" t="e">
        <f>#VALUE!</f>
        <v>#VALUE!</v>
      </c>
      <c r="N598" s="18" t="e">
        <f>#VALUE!</f>
        <v>#VALUE!</v>
      </c>
      <c r="O598" s="18" t="e">
        <f>#VALUE!</f>
        <v>#VALUE!</v>
      </c>
      <c r="P598" s="18" t="e">
        <f>#VALUE!</f>
        <v>#VALUE!</v>
      </c>
      <c r="Q598" s="18" t="e">
        <f>#VALUE!</f>
        <v>#VALUE!</v>
      </c>
      <c r="R598" s="18" t="e">
        <f>#VALUE!</f>
        <v>#VALUE!</v>
      </c>
      <c r="S598" s="18" t="e">
        <f>#VALUE!</f>
        <v>#VALUE!</v>
      </c>
      <c r="T598" s="19" t="e">
        <f>#VALUE!</f>
        <v>#VALUE!</v>
      </c>
      <c r="U598" s="19" t="e">
        <f>#VALUE!</f>
        <v>#VALUE!</v>
      </c>
      <c r="V598" s="19" t="e">
        <f>#VALUE!</f>
        <v>#VALUE!</v>
      </c>
      <c r="W598" s="18" t="e">
        <f>#VALUE!</f>
        <v>#VALUE!</v>
      </c>
      <c r="X598" s="19" t="e">
        <f>#VALUE!</f>
        <v>#VALUE!</v>
      </c>
      <c r="Y598" s="20" t="e">
        <f>#VALUE!</f>
        <v>#VALUE!</v>
      </c>
      <c r="Z598" s="19" t="e">
        <f>#VALUE!</f>
        <v>#VALUE!</v>
      </c>
      <c r="AA598" s="19" t="e">
        <f>#VALUE!</f>
        <v>#VALUE!</v>
      </c>
      <c r="AB598" s="16" t="e">
        <f>#VALUE!</f>
        <v>#VALUE!</v>
      </c>
      <c r="AC598" s="16" t="e">
        <f>#VALUE!</f>
        <v>#VALUE!</v>
      </c>
      <c r="AD598" s="17"/>
    </row>
    <row r="599" spans="1:30">
      <c r="A599" s="28">
        <v>499</v>
      </c>
      <c r="B599" s="26" t="e">
        <f>#VALUE!</f>
        <v>#VALUE!</v>
      </c>
      <c r="C599" s="19" t="e">
        <f>#VALUE!</f>
        <v>#VALUE!</v>
      </c>
      <c r="D599" s="19" t="e">
        <f>#VALUE!</f>
        <v>#VALUE!</v>
      </c>
      <c r="E599" s="19" t="e">
        <f>#VALUE!</f>
        <v>#VALUE!</v>
      </c>
      <c r="F599" s="19" t="e">
        <f>#VALUE!</f>
        <v>#VALUE!</v>
      </c>
      <c r="G599" s="19" t="e">
        <f>#VALUE!</f>
        <v>#VALUE!</v>
      </c>
      <c r="H599" s="19" t="e">
        <f>#VALUE!</f>
        <v>#VALUE!</v>
      </c>
      <c r="I599" s="21" t="e">
        <f>#VALUE!</f>
        <v>#VALUE!</v>
      </c>
      <c r="J599" s="26" t="e">
        <f>#VALUE!</f>
        <v>#VALUE!</v>
      </c>
      <c r="K599" s="29" t="e">
        <f>#VALUE!</f>
        <v>#VALUE!</v>
      </c>
      <c r="L599" s="18" t="e">
        <f>#VALUE!</f>
        <v>#VALUE!</v>
      </c>
      <c r="M599" s="18" t="e">
        <f>#VALUE!</f>
        <v>#VALUE!</v>
      </c>
      <c r="N599" s="18" t="e">
        <f>#VALUE!</f>
        <v>#VALUE!</v>
      </c>
      <c r="O599" s="18" t="e">
        <f>#VALUE!</f>
        <v>#VALUE!</v>
      </c>
      <c r="P599" s="18" t="e">
        <f>#VALUE!</f>
        <v>#VALUE!</v>
      </c>
      <c r="Q599" s="18" t="e">
        <f>#VALUE!</f>
        <v>#VALUE!</v>
      </c>
      <c r="R599" s="18" t="e">
        <f>#VALUE!</f>
        <v>#VALUE!</v>
      </c>
      <c r="S599" s="18" t="e">
        <f>#VALUE!</f>
        <v>#VALUE!</v>
      </c>
      <c r="T599" s="19" t="e">
        <f>#VALUE!</f>
        <v>#VALUE!</v>
      </c>
      <c r="U599" s="19" t="e">
        <f>#VALUE!</f>
        <v>#VALUE!</v>
      </c>
      <c r="V599" s="19" t="e">
        <f>#VALUE!</f>
        <v>#VALUE!</v>
      </c>
      <c r="W599" s="18" t="e">
        <f>#VALUE!</f>
        <v>#VALUE!</v>
      </c>
      <c r="X599" s="19" t="e">
        <f>#VALUE!</f>
        <v>#VALUE!</v>
      </c>
      <c r="Y599" s="20" t="e">
        <f>#VALUE!</f>
        <v>#VALUE!</v>
      </c>
      <c r="Z599" s="19" t="e">
        <f>#VALUE!</f>
        <v>#VALUE!</v>
      </c>
      <c r="AA599" s="19" t="e">
        <f>#VALUE!</f>
        <v>#VALUE!</v>
      </c>
      <c r="AB599" s="16" t="e">
        <f>#VALUE!</f>
        <v>#VALUE!</v>
      </c>
      <c r="AC599" s="16" t="e">
        <f>#VALUE!</f>
        <v>#VALUE!</v>
      </c>
      <c r="AD599" s="17"/>
    </row>
    <row r="600" spans="1:30">
      <c r="A600" s="28">
        <v>500</v>
      </c>
      <c r="B600" s="26" t="e">
        <f>#VALUE!</f>
        <v>#VALUE!</v>
      </c>
      <c r="C600" s="19" t="e">
        <f>#VALUE!</f>
        <v>#VALUE!</v>
      </c>
      <c r="D600" s="19" t="e">
        <f>#VALUE!</f>
        <v>#VALUE!</v>
      </c>
      <c r="E600" s="19" t="e">
        <f>#VALUE!</f>
        <v>#VALUE!</v>
      </c>
      <c r="F600" s="19" t="e">
        <f>#VALUE!</f>
        <v>#VALUE!</v>
      </c>
      <c r="G600" s="19" t="e">
        <f>#VALUE!</f>
        <v>#VALUE!</v>
      </c>
      <c r="H600" s="19" t="e">
        <f>#VALUE!</f>
        <v>#VALUE!</v>
      </c>
      <c r="I600" s="21" t="e">
        <f>#VALUE!</f>
        <v>#VALUE!</v>
      </c>
      <c r="J600" s="26" t="e">
        <f>#VALUE!</f>
        <v>#VALUE!</v>
      </c>
      <c r="K600" s="29" t="e">
        <f>#VALUE!</f>
        <v>#VALUE!</v>
      </c>
      <c r="L600" s="18" t="e">
        <f>#VALUE!</f>
        <v>#VALUE!</v>
      </c>
      <c r="M600" s="18" t="e">
        <f>#VALUE!</f>
        <v>#VALUE!</v>
      </c>
      <c r="N600" s="18" t="e">
        <f>#VALUE!</f>
        <v>#VALUE!</v>
      </c>
      <c r="O600" s="18" t="e">
        <f>#VALUE!</f>
        <v>#VALUE!</v>
      </c>
      <c r="P600" s="18" t="e">
        <f>#VALUE!</f>
        <v>#VALUE!</v>
      </c>
      <c r="Q600" s="18" t="e">
        <f>#VALUE!</f>
        <v>#VALUE!</v>
      </c>
      <c r="R600" s="18" t="e">
        <f>#VALUE!</f>
        <v>#VALUE!</v>
      </c>
      <c r="S600" s="18" t="e">
        <f>#VALUE!</f>
        <v>#VALUE!</v>
      </c>
      <c r="T600" s="19" t="e">
        <f>#VALUE!</f>
        <v>#VALUE!</v>
      </c>
      <c r="U600" s="19" t="e">
        <f>#VALUE!</f>
        <v>#VALUE!</v>
      </c>
      <c r="V600" s="19" t="e">
        <f>#VALUE!</f>
        <v>#VALUE!</v>
      </c>
      <c r="W600" s="18" t="e">
        <f>#VALUE!</f>
        <v>#VALUE!</v>
      </c>
      <c r="X600" s="19" t="e">
        <f>#VALUE!</f>
        <v>#VALUE!</v>
      </c>
      <c r="Y600" s="20" t="e">
        <f>#VALUE!</f>
        <v>#VALUE!</v>
      </c>
      <c r="Z600" s="19" t="e">
        <f>#VALUE!</f>
        <v>#VALUE!</v>
      </c>
      <c r="AA600" s="19" t="e">
        <f>#VALUE!</f>
        <v>#VALUE!</v>
      </c>
      <c r="AB600" s="16" t="e">
        <f>#VALUE!</f>
        <v>#VALUE!</v>
      </c>
      <c r="AC600" s="16" t="e">
        <f>#VALUE!</f>
        <v>#VALUE!</v>
      </c>
      <c r="AD600" s="17"/>
    </row>
    <row r="601" spans="1:30">
      <c r="A601" s="28">
        <v>501</v>
      </c>
      <c r="B601" s="26" t="e">
        <f>#VALUE!</f>
        <v>#VALUE!</v>
      </c>
      <c r="C601" s="19" t="e">
        <f>#VALUE!</f>
        <v>#VALUE!</v>
      </c>
      <c r="D601" s="19" t="e">
        <f>#VALUE!</f>
        <v>#VALUE!</v>
      </c>
      <c r="E601" s="19" t="e">
        <f>#VALUE!</f>
        <v>#VALUE!</v>
      </c>
      <c r="F601" s="19" t="e">
        <f>#VALUE!</f>
        <v>#VALUE!</v>
      </c>
      <c r="G601" s="19" t="e">
        <f>#VALUE!</f>
        <v>#VALUE!</v>
      </c>
      <c r="H601" s="19" t="e">
        <f>#VALUE!</f>
        <v>#VALUE!</v>
      </c>
      <c r="I601" s="21" t="e">
        <f>#VALUE!</f>
        <v>#VALUE!</v>
      </c>
      <c r="J601" s="26" t="e">
        <f>#VALUE!</f>
        <v>#VALUE!</v>
      </c>
      <c r="K601" s="29" t="e">
        <f>#VALUE!</f>
        <v>#VALUE!</v>
      </c>
      <c r="L601" s="18" t="e">
        <f>#VALUE!</f>
        <v>#VALUE!</v>
      </c>
      <c r="M601" s="18" t="e">
        <f>#VALUE!</f>
        <v>#VALUE!</v>
      </c>
      <c r="N601" s="18" t="e">
        <f>#VALUE!</f>
        <v>#VALUE!</v>
      </c>
      <c r="O601" s="18" t="e">
        <f>#VALUE!</f>
        <v>#VALUE!</v>
      </c>
      <c r="P601" s="18" t="e">
        <f>#VALUE!</f>
        <v>#VALUE!</v>
      </c>
      <c r="Q601" s="18" t="e">
        <f>#VALUE!</f>
        <v>#VALUE!</v>
      </c>
      <c r="R601" s="18" t="e">
        <f>#VALUE!</f>
        <v>#VALUE!</v>
      </c>
      <c r="S601" s="18" t="e">
        <f>#VALUE!</f>
        <v>#VALUE!</v>
      </c>
      <c r="T601" s="19" t="e">
        <f>#VALUE!</f>
        <v>#VALUE!</v>
      </c>
      <c r="U601" s="19" t="e">
        <f>#VALUE!</f>
        <v>#VALUE!</v>
      </c>
      <c r="V601" s="19" t="e">
        <f>#VALUE!</f>
        <v>#VALUE!</v>
      </c>
      <c r="W601" s="18" t="e">
        <f>#VALUE!</f>
        <v>#VALUE!</v>
      </c>
      <c r="X601" s="19" t="e">
        <f>#VALUE!</f>
        <v>#VALUE!</v>
      </c>
      <c r="Y601" s="20" t="e">
        <f>#VALUE!</f>
        <v>#VALUE!</v>
      </c>
      <c r="Z601" s="19" t="e">
        <f>#VALUE!</f>
        <v>#VALUE!</v>
      </c>
      <c r="AA601" s="19" t="e">
        <f>#VALUE!</f>
        <v>#VALUE!</v>
      </c>
      <c r="AB601" s="16" t="e">
        <f>#VALUE!</f>
        <v>#VALUE!</v>
      </c>
      <c r="AC601" s="16" t="e">
        <f>#VALUE!</f>
        <v>#VALUE!</v>
      </c>
      <c r="AD601" s="17"/>
    </row>
    <row r="602" spans="1:30">
      <c r="A602" s="28">
        <v>502</v>
      </c>
      <c r="B602" s="26" t="e">
        <f>#VALUE!</f>
        <v>#VALUE!</v>
      </c>
      <c r="C602" s="19" t="e">
        <f>#VALUE!</f>
        <v>#VALUE!</v>
      </c>
      <c r="D602" s="19" t="e">
        <f>#VALUE!</f>
        <v>#VALUE!</v>
      </c>
      <c r="E602" s="19" t="e">
        <f>#VALUE!</f>
        <v>#VALUE!</v>
      </c>
      <c r="F602" s="19" t="e">
        <f>#VALUE!</f>
        <v>#VALUE!</v>
      </c>
      <c r="G602" s="19" t="e">
        <f>#VALUE!</f>
        <v>#VALUE!</v>
      </c>
      <c r="H602" s="19" t="e">
        <f>#VALUE!</f>
        <v>#VALUE!</v>
      </c>
      <c r="I602" s="21" t="e">
        <f>#VALUE!</f>
        <v>#VALUE!</v>
      </c>
      <c r="J602" s="26" t="e">
        <f>#VALUE!</f>
        <v>#VALUE!</v>
      </c>
      <c r="K602" s="29" t="e">
        <f>#VALUE!</f>
        <v>#VALUE!</v>
      </c>
      <c r="L602" s="18" t="e">
        <f>#VALUE!</f>
        <v>#VALUE!</v>
      </c>
      <c r="M602" s="18" t="e">
        <f>#VALUE!</f>
        <v>#VALUE!</v>
      </c>
      <c r="N602" s="18" t="e">
        <f>#VALUE!</f>
        <v>#VALUE!</v>
      </c>
      <c r="O602" s="18" t="e">
        <f>#VALUE!</f>
        <v>#VALUE!</v>
      </c>
      <c r="P602" s="18" t="e">
        <f>#VALUE!</f>
        <v>#VALUE!</v>
      </c>
      <c r="Q602" s="18" t="e">
        <f>#VALUE!</f>
        <v>#VALUE!</v>
      </c>
      <c r="R602" s="18" t="e">
        <f>#VALUE!</f>
        <v>#VALUE!</v>
      </c>
      <c r="S602" s="18" t="e">
        <f>#VALUE!</f>
        <v>#VALUE!</v>
      </c>
      <c r="T602" s="19" t="e">
        <f>#VALUE!</f>
        <v>#VALUE!</v>
      </c>
      <c r="U602" s="19" t="e">
        <f>#VALUE!</f>
        <v>#VALUE!</v>
      </c>
      <c r="V602" s="19" t="e">
        <f>#VALUE!</f>
        <v>#VALUE!</v>
      </c>
      <c r="W602" s="18" t="e">
        <f>#VALUE!</f>
        <v>#VALUE!</v>
      </c>
      <c r="X602" s="19" t="e">
        <f>#VALUE!</f>
        <v>#VALUE!</v>
      </c>
      <c r="Y602" s="20" t="e">
        <f>#VALUE!</f>
        <v>#VALUE!</v>
      </c>
      <c r="Z602" s="19" t="e">
        <f>#VALUE!</f>
        <v>#VALUE!</v>
      </c>
      <c r="AA602" s="19" t="e">
        <f>#VALUE!</f>
        <v>#VALUE!</v>
      </c>
      <c r="AB602" s="16" t="e">
        <f>#VALUE!</f>
        <v>#VALUE!</v>
      </c>
      <c r="AC602" s="16" t="e">
        <f>#VALUE!</f>
        <v>#VALUE!</v>
      </c>
      <c r="AD602" s="17"/>
    </row>
    <row r="603" spans="1:30">
      <c r="A603" s="28">
        <v>503</v>
      </c>
      <c r="B603" s="26" t="e">
        <f>#VALUE!</f>
        <v>#VALUE!</v>
      </c>
      <c r="C603" s="19" t="e">
        <f>#VALUE!</f>
        <v>#VALUE!</v>
      </c>
      <c r="D603" s="19" t="e">
        <f>#VALUE!</f>
        <v>#VALUE!</v>
      </c>
      <c r="E603" s="19" t="e">
        <f>#VALUE!</f>
        <v>#VALUE!</v>
      </c>
      <c r="F603" s="19" t="e">
        <f>#VALUE!</f>
        <v>#VALUE!</v>
      </c>
      <c r="G603" s="19" t="e">
        <f>#VALUE!</f>
        <v>#VALUE!</v>
      </c>
      <c r="H603" s="19" t="e">
        <f>#VALUE!</f>
        <v>#VALUE!</v>
      </c>
      <c r="I603" s="21" t="e">
        <f>#VALUE!</f>
        <v>#VALUE!</v>
      </c>
      <c r="J603" s="26" t="e">
        <f>#VALUE!</f>
        <v>#VALUE!</v>
      </c>
      <c r="K603" s="29" t="e">
        <f>#VALUE!</f>
        <v>#VALUE!</v>
      </c>
      <c r="L603" s="18" t="e">
        <f>#VALUE!</f>
        <v>#VALUE!</v>
      </c>
      <c r="M603" s="18" t="e">
        <f>#VALUE!</f>
        <v>#VALUE!</v>
      </c>
      <c r="N603" s="18" t="e">
        <f>#VALUE!</f>
        <v>#VALUE!</v>
      </c>
      <c r="O603" s="18" t="e">
        <f>#VALUE!</f>
        <v>#VALUE!</v>
      </c>
      <c r="P603" s="18" t="e">
        <f>#VALUE!</f>
        <v>#VALUE!</v>
      </c>
      <c r="Q603" s="18" t="e">
        <f>#VALUE!</f>
        <v>#VALUE!</v>
      </c>
      <c r="R603" s="18" t="e">
        <f>#VALUE!</f>
        <v>#VALUE!</v>
      </c>
      <c r="S603" s="18" t="e">
        <f>#VALUE!</f>
        <v>#VALUE!</v>
      </c>
      <c r="T603" s="19" t="e">
        <f>#VALUE!</f>
        <v>#VALUE!</v>
      </c>
      <c r="U603" s="19" t="e">
        <f>#VALUE!</f>
        <v>#VALUE!</v>
      </c>
      <c r="V603" s="19" t="e">
        <f>#VALUE!</f>
        <v>#VALUE!</v>
      </c>
      <c r="W603" s="18" t="e">
        <f>#VALUE!</f>
        <v>#VALUE!</v>
      </c>
      <c r="X603" s="19" t="e">
        <f>#VALUE!</f>
        <v>#VALUE!</v>
      </c>
      <c r="Y603" s="20" t="e">
        <f>#VALUE!</f>
        <v>#VALUE!</v>
      </c>
      <c r="Z603" s="19" t="e">
        <f>#VALUE!</f>
        <v>#VALUE!</v>
      </c>
      <c r="AA603" s="19" t="e">
        <f>#VALUE!</f>
        <v>#VALUE!</v>
      </c>
      <c r="AB603" s="16" t="e">
        <f>#VALUE!</f>
        <v>#VALUE!</v>
      </c>
      <c r="AC603" s="16" t="e">
        <f>#VALUE!</f>
        <v>#VALUE!</v>
      </c>
      <c r="AD603" s="17"/>
    </row>
    <row r="604" spans="1:30">
      <c r="A604" s="28">
        <v>504</v>
      </c>
      <c r="B604" s="26" t="e">
        <f>#VALUE!</f>
        <v>#VALUE!</v>
      </c>
      <c r="C604" s="19" t="e">
        <f>#VALUE!</f>
        <v>#VALUE!</v>
      </c>
      <c r="D604" s="19" t="e">
        <f>#VALUE!</f>
        <v>#VALUE!</v>
      </c>
      <c r="E604" s="19" t="e">
        <f>#VALUE!</f>
        <v>#VALUE!</v>
      </c>
      <c r="F604" s="19" t="e">
        <f>#VALUE!</f>
        <v>#VALUE!</v>
      </c>
      <c r="G604" s="19" t="e">
        <f>#VALUE!</f>
        <v>#VALUE!</v>
      </c>
      <c r="H604" s="19" t="e">
        <f>#VALUE!</f>
        <v>#VALUE!</v>
      </c>
      <c r="I604" s="21" t="e">
        <f>#VALUE!</f>
        <v>#VALUE!</v>
      </c>
      <c r="J604" s="26" t="e">
        <f>#VALUE!</f>
        <v>#VALUE!</v>
      </c>
      <c r="K604" s="29" t="e">
        <f>#VALUE!</f>
        <v>#VALUE!</v>
      </c>
      <c r="L604" s="18" t="e">
        <f>#VALUE!</f>
        <v>#VALUE!</v>
      </c>
      <c r="M604" s="18" t="e">
        <f>#VALUE!</f>
        <v>#VALUE!</v>
      </c>
      <c r="N604" s="18" t="e">
        <f>#VALUE!</f>
        <v>#VALUE!</v>
      </c>
      <c r="O604" s="18" t="e">
        <f>#VALUE!</f>
        <v>#VALUE!</v>
      </c>
      <c r="P604" s="18" t="e">
        <f>#VALUE!</f>
        <v>#VALUE!</v>
      </c>
      <c r="Q604" s="18" t="e">
        <f>#VALUE!</f>
        <v>#VALUE!</v>
      </c>
      <c r="R604" s="18" t="e">
        <f>#VALUE!</f>
        <v>#VALUE!</v>
      </c>
      <c r="S604" s="18" t="e">
        <f>#VALUE!</f>
        <v>#VALUE!</v>
      </c>
      <c r="T604" s="19" t="e">
        <f>#VALUE!</f>
        <v>#VALUE!</v>
      </c>
      <c r="U604" s="19" t="e">
        <f>#VALUE!</f>
        <v>#VALUE!</v>
      </c>
      <c r="V604" s="19" t="e">
        <f>#VALUE!</f>
        <v>#VALUE!</v>
      </c>
      <c r="W604" s="18" t="e">
        <f>#VALUE!</f>
        <v>#VALUE!</v>
      </c>
      <c r="X604" s="19" t="e">
        <f>#VALUE!</f>
        <v>#VALUE!</v>
      </c>
      <c r="Y604" s="20" t="e">
        <f>#VALUE!</f>
        <v>#VALUE!</v>
      </c>
      <c r="Z604" s="19" t="e">
        <f>#VALUE!</f>
        <v>#VALUE!</v>
      </c>
      <c r="AA604" s="19" t="e">
        <f>#VALUE!</f>
        <v>#VALUE!</v>
      </c>
      <c r="AB604" s="16" t="e">
        <f>#VALUE!</f>
        <v>#VALUE!</v>
      </c>
      <c r="AC604" s="16" t="e">
        <f>#VALUE!</f>
        <v>#VALUE!</v>
      </c>
      <c r="AD604" s="17"/>
    </row>
    <row r="605" spans="1:30">
      <c r="A605" s="28">
        <v>505</v>
      </c>
      <c r="B605" s="26" t="e">
        <f>#VALUE!</f>
        <v>#VALUE!</v>
      </c>
      <c r="C605" s="19" t="e">
        <f>#VALUE!</f>
        <v>#VALUE!</v>
      </c>
      <c r="D605" s="19" t="e">
        <f>#VALUE!</f>
        <v>#VALUE!</v>
      </c>
      <c r="E605" s="19" t="e">
        <f>#VALUE!</f>
        <v>#VALUE!</v>
      </c>
      <c r="F605" s="19" t="e">
        <f>#VALUE!</f>
        <v>#VALUE!</v>
      </c>
      <c r="G605" s="19" t="e">
        <f>#VALUE!</f>
        <v>#VALUE!</v>
      </c>
      <c r="H605" s="19" t="e">
        <f>#VALUE!</f>
        <v>#VALUE!</v>
      </c>
      <c r="I605" s="21" t="e">
        <f>#VALUE!</f>
        <v>#VALUE!</v>
      </c>
      <c r="J605" s="26" t="e">
        <f>#VALUE!</f>
        <v>#VALUE!</v>
      </c>
      <c r="K605" s="29" t="e">
        <f>#VALUE!</f>
        <v>#VALUE!</v>
      </c>
      <c r="L605" s="18" t="e">
        <f>#VALUE!</f>
        <v>#VALUE!</v>
      </c>
      <c r="M605" s="18" t="e">
        <f>#VALUE!</f>
        <v>#VALUE!</v>
      </c>
      <c r="N605" s="18" t="e">
        <f>#VALUE!</f>
        <v>#VALUE!</v>
      </c>
      <c r="O605" s="18" t="e">
        <f>#VALUE!</f>
        <v>#VALUE!</v>
      </c>
      <c r="P605" s="18" t="e">
        <f>#VALUE!</f>
        <v>#VALUE!</v>
      </c>
      <c r="Q605" s="18" t="e">
        <f>#VALUE!</f>
        <v>#VALUE!</v>
      </c>
      <c r="R605" s="18" t="e">
        <f>#VALUE!</f>
        <v>#VALUE!</v>
      </c>
      <c r="S605" s="18" t="e">
        <f>#VALUE!</f>
        <v>#VALUE!</v>
      </c>
      <c r="T605" s="19" t="e">
        <f>#VALUE!</f>
        <v>#VALUE!</v>
      </c>
      <c r="U605" s="19" t="e">
        <f>#VALUE!</f>
        <v>#VALUE!</v>
      </c>
      <c r="V605" s="19" t="e">
        <f>#VALUE!</f>
        <v>#VALUE!</v>
      </c>
      <c r="W605" s="18" t="e">
        <f>#VALUE!</f>
        <v>#VALUE!</v>
      </c>
      <c r="X605" s="19" t="e">
        <f>#VALUE!</f>
        <v>#VALUE!</v>
      </c>
      <c r="Y605" s="20" t="e">
        <f>#VALUE!</f>
        <v>#VALUE!</v>
      </c>
      <c r="Z605" s="19" t="e">
        <f>#VALUE!</f>
        <v>#VALUE!</v>
      </c>
      <c r="AA605" s="19" t="e">
        <f>#VALUE!</f>
        <v>#VALUE!</v>
      </c>
      <c r="AB605" s="16" t="e">
        <f>#VALUE!</f>
        <v>#VALUE!</v>
      </c>
      <c r="AC605" s="16" t="e">
        <f>#VALUE!</f>
        <v>#VALUE!</v>
      </c>
      <c r="AD605" s="17"/>
    </row>
    <row r="606" spans="1:30">
      <c r="A606" s="28">
        <v>506</v>
      </c>
      <c r="B606" s="26" t="e">
        <f>#VALUE!</f>
        <v>#VALUE!</v>
      </c>
      <c r="C606" s="19" t="e">
        <f>#VALUE!</f>
        <v>#VALUE!</v>
      </c>
      <c r="D606" s="19" t="e">
        <f>#VALUE!</f>
        <v>#VALUE!</v>
      </c>
      <c r="E606" s="19" t="e">
        <f>#VALUE!</f>
        <v>#VALUE!</v>
      </c>
      <c r="F606" s="19" t="e">
        <f>#VALUE!</f>
        <v>#VALUE!</v>
      </c>
      <c r="G606" s="19" t="e">
        <f>#VALUE!</f>
        <v>#VALUE!</v>
      </c>
      <c r="H606" s="19" t="e">
        <f>#VALUE!</f>
        <v>#VALUE!</v>
      </c>
      <c r="I606" s="21" t="e">
        <f>#VALUE!</f>
        <v>#VALUE!</v>
      </c>
      <c r="J606" s="26" t="e">
        <f>#VALUE!</f>
        <v>#VALUE!</v>
      </c>
      <c r="K606" s="29" t="e">
        <f>#VALUE!</f>
        <v>#VALUE!</v>
      </c>
      <c r="L606" s="18" t="e">
        <f>#VALUE!</f>
        <v>#VALUE!</v>
      </c>
      <c r="M606" s="18" t="e">
        <f>#VALUE!</f>
        <v>#VALUE!</v>
      </c>
      <c r="N606" s="18" t="e">
        <f>#VALUE!</f>
        <v>#VALUE!</v>
      </c>
      <c r="O606" s="18" t="e">
        <f>#VALUE!</f>
        <v>#VALUE!</v>
      </c>
      <c r="P606" s="18" t="e">
        <f>#VALUE!</f>
        <v>#VALUE!</v>
      </c>
      <c r="Q606" s="18" t="e">
        <f>#VALUE!</f>
        <v>#VALUE!</v>
      </c>
      <c r="R606" s="18" t="e">
        <f>#VALUE!</f>
        <v>#VALUE!</v>
      </c>
      <c r="S606" s="18" t="e">
        <f>#VALUE!</f>
        <v>#VALUE!</v>
      </c>
      <c r="T606" s="19" t="e">
        <f>#VALUE!</f>
        <v>#VALUE!</v>
      </c>
      <c r="U606" s="19" t="e">
        <f>#VALUE!</f>
        <v>#VALUE!</v>
      </c>
      <c r="V606" s="19" t="e">
        <f>#VALUE!</f>
        <v>#VALUE!</v>
      </c>
      <c r="W606" s="18" t="e">
        <f>#VALUE!</f>
        <v>#VALUE!</v>
      </c>
      <c r="X606" s="19" t="e">
        <f>#VALUE!</f>
        <v>#VALUE!</v>
      </c>
      <c r="Y606" s="20" t="e">
        <f>#VALUE!</f>
        <v>#VALUE!</v>
      </c>
      <c r="Z606" s="19" t="e">
        <f>#VALUE!</f>
        <v>#VALUE!</v>
      </c>
      <c r="AA606" s="19" t="e">
        <f>#VALUE!</f>
        <v>#VALUE!</v>
      </c>
      <c r="AB606" s="16" t="e">
        <f>#VALUE!</f>
        <v>#VALUE!</v>
      </c>
      <c r="AC606" s="16" t="e">
        <f>#VALUE!</f>
        <v>#VALUE!</v>
      </c>
      <c r="AD606" s="17"/>
    </row>
    <row r="607" spans="1:30">
      <c r="A607" s="28">
        <v>507</v>
      </c>
      <c r="B607" s="26" t="e">
        <f>#VALUE!</f>
        <v>#VALUE!</v>
      </c>
      <c r="C607" s="19" t="e">
        <f>#VALUE!</f>
        <v>#VALUE!</v>
      </c>
      <c r="D607" s="19" t="e">
        <f>#VALUE!</f>
        <v>#VALUE!</v>
      </c>
      <c r="E607" s="19" t="e">
        <f>#VALUE!</f>
        <v>#VALUE!</v>
      </c>
      <c r="F607" s="19" t="e">
        <f>#VALUE!</f>
        <v>#VALUE!</v>
      </c>
      <c r="G607" s="19" t="e">
        <f>#VALUE!</f>
        <v>#VALUE!</v>
      </c>
      <c r="H607" s="19" t="e">
        <f>#VALUE!</f>
        <v>#VALUE!</v>
      </c>
      <c r="I607" s="21" t="e">
        <f>#VALUE!</f>
        <v>#VALUE!</v>
      </c>
      <c r="J607" s="26" t="e">
        <f>#VALUE!</f>
        <v>#VALUE!</v>
      </c>
      <c r="K607" s="29" t="e">
        <f>#VALUE!</f>
        <v>#VALUE!</v>
      </c>
      <c r="L607" s="18" t="e">
        <f>#VALUE!</f>
        <v>#VALUE!</v>
      </c>
      <c r="M607" s="18" t="e">
        <f>#VALUE!</f>
        <v>#VALUE!</v>
      </c>
      <c r="N607" s="18" t="e">
        <f>#VALUE!</f>
        <v>#VALUE!</v>
      </c>
      <c r="O607" s="18" t="e">
        <f>#VALUE!</f>
        <v>#VALUE!</v>
      </c>
      <c r="P607" s="18" t="e">
        <f>#VALUE!</f>
        <v>#VALUE!</v>
      </c>
      <c r="Q607" s="18" t="e">
        <f>#VALUE!</f>
        <v>#VALUE!</v>
      </c>
      <c r="R607" s="18" t="e">
        <f>#VALUE!</f>
        <v>#VALUE!</v>
      </c>
      <c r="S607" s="18" t="e">
        <f>#VALUE!</f>
        <v>#VALUE!</v>
      </c>
      <c r="T607" s="19" t="e">
        <f>#VALUE!</f>
        <v>#VALUE!</v>
      </c>
      <c r="U607" s="19" t="e">
        <f>#VALUE!</f>
        <v>#VALUE!</v>
      </c>
      <c r="V607" s="19" t="e">
        <f>#VALUE!</f>
        <v>#VALUE!</v>
      </c>
      <c r="W607" s="18" t="e">
        <f>#VALUE!</f>
        <v>#VALUE!</v>
      </c>
      <c r="X607" s="19" t="e">
        <f>#VALUE!</f>
        <v>#VALUE!</v>
      </c>
      <c r="Y607" s="20" t="e">
        <f>#VALUE!</f>
        <v>#VALUE!</v>
      </c>
      <c r="Z607" s="19" t="e">
        <f>#VALUE!</f>
        <v>#VALUE!</v>
      </c>
      <c r="AA607" s="19" t="e">
        <f>#VALUE!</f>
        <v>#VALUE!</v>
      </c>
      <c r="AB607" s="16" t="e">
        <f>#VALUE!</f>
        <v>#VALUE!</v>
      </c>
      <c r="AC607" s="16" t="e">
        <f>#VALUE!</f>
        <v>#VALUE!</v>
      </c>
      <c r="AD607" s="17"/>
    </row>
    <row r="608" spans="1:30">
      <c r="A608" s="28">
        <v>508</v>
      </c>
      <c r="B608" s="26" t="e">
        <f>#VALUE!</f>
        <v>#VALUE!</v>
      </c>
      <c r="C608" s="19" t="e">
        <f>#VALUE!</f>
        <v>#VALUE!</v>
      </c>
      <c r="D608" s="19" t="e">
        <f>#VALUE!</f>
        <v>#VALUE!</v>
      </c>
      <c r="E608" s="19" t="e">
        <f>#VALUE!</f>
        <v>#VALUE!</v>
      </c>
      <c r="F608" s="19" t="e">
        <f>#VALUE!</f>
        <v>#VALUE!</v>
      </c>
      <c r="G608" s="19" t="e">
        <f>#VALUE!</f>
        <v>#VALUE!</v>
      </c>
      <c r="H608" s="19" t="e">
        <f>#VALUE!</f>
        <v>#VALUE!</v>
      </c>
      <c r="I608" s="21" t="e">
        <f>#VALUE!</f>
        <v>#VALUE!</v>
      </c>
      <c r="J608" s="26" t="e">
        <f>#VALUE!</f>
        <v>#VALUE!</v>
      </c>
      <c r="K608" s="29" t="e">
        <f>#VALUE!</f>
        <v>#VALUE!</v>
      </c>
      <c r="L608" s="18" t="e">
        <f>#VALUE!</f>
        <v>#VALUE!</v>
      </c>
      <c r="M608" s="18" t="e">
        <f>#VALUE!</f>
        <v>#VALUE!</v>
      </c>
      <c r="N608" s="18" t="e">
        <f>#VALUE!</f>
        <v>#VALUE!</v>
      </c>
      <c r="O608" s="18" t="e">
        <f>#VALUE!</f>
        <v>#VALUE!</v>
      </c>
      <c r="P608" s="18" t="e">
        <f>#VALUE!</f>
        <v>#VALUE!</v>
      </c>
      <c r="Q608" s="18" t="e">
        <f>#VALUE!</f>
        <v>#VALUE!</v>
      </c>
      <c r="R608" s="18" t="e">
        <f>#VALUE!</f>
        <v>#VALUE!</v>
      </c>
      <c r="S608" s="18" t="e">
        <f>#VALUE!</f>
        <v>#VALUE!</v>
      </c>
      <c r="T608" s="19" t="e">
        <f>#VALUE!</f>
        <v>#VALUE!</v>
      </c>
      <c r="U608" s="19" t="e">
        <f>#VALUE!</f>
        <v>#VALUE!</v>
      </c>
      <c r="V608" s="19" t="e">
        <f>#VALUE!</f>
        <v>#VALUE!</v>
      </c>
      <c r="W608" s="18" t="e">
        <f>#VALUE!</f>
        <v>#VALUE!</v>
      </c>
      <c r="X608" s="19" t="e">
        <f>#VALUE!</f>
        <v>#VALUE!</v>
      </c>
      <c r="Y608" s="20" t="e">
        <f>#VALUE!</f>
        <v>#VALUE!</v>
      </c>
      <c r="Z608" s="19" t="e">
        <f>#VALUE!</f>
        <v>#VALUE!</v>
      </c>
      <c r="AA608" s="19" t="e">
        <f>#VALUE!</f>
        <v>#VALUE!</v>
      </c>
      <c r="AB608" s="16" t="e">
        <f>#VALUE!</f>
        <v>#VALUE!</v>
      </c>
      <c r="AC608" s="16" t="e">
        <f>#VALUE!</f>
        <v>#VALUE!</v>
      </c>
      <c r="AD608" s="17"/>
    </row>
    <row r="609" spans="1:30">
      <c r="A609" s="28">
        <v>509</v>
      </c>
      <c r="B609" s="26" t="e">
        <f>#VALUE!</f>
        <v>#VALUE!</v>
      </c>
      <c r="C609" s="19" t="e">
        <f>#VALUE!</f>
        <v>#VALUE!</v>
      </c>
      <c r="D609" s="19" t="e">
        <f>#VALUE!</f>
        <v>#VALUE!</v>
      </c>
      <c r="E609" s="19" t="e">
        <f>#VALUE!</f>
        <v>#VALUE!</v>
      </c>
      <c r="F609" s="19" t="e">
        <f>#VALUE!</f>
        <v>#VALUE!</v>
      </c>
      <c r="G609" s="19" t="e">
        <f>#VALUE!</f>
        <v>#VALUE!</v>
      </c>
      <c r="H609" s="19" t="e">
        <f>#VALUE!</f>
        <v>#VALUE!</v>
      </c>
      <c r="I609" s="21" t="e">
        <f>#VALUE!</f>
        <v>#VALUE!</v>
      </c>
      <c r="J609" s="26" t="e">
        <f>#VALUE!</f>
        <v>#VALUE!</v>
      </c>
      <c r="K609" s="29" t="e">
        <f>#VALUE!</f>
        <v>#VALUE!</v>
      </c>
      <c r="L609" s="18" t="e">
        <f>#VALUE!</f>
        <v>#VALUE!</v>
      </c>
      <c r="M609" s="18" t="e">
        <f>#VALUE!</f>
        <v>#VALUE!</v>
      </c>
      <c r="N609" s="18" t="e">
        <f>#VALUE!</f>
        <v>#VALUE!</v>
      </c>
      <c r="O609" s="18" t="e">
        <f>#VALUE!</f>
        <v>#VALUE!</v>
      </c>
      <c r="P609" s="18" t="e">
        <f>#VALUE!</f>
        <v>#VALUE!</v>
      </c>
      <c r="Q609" s="18" t="e">
        <f>#VALUE!</f>
        <v>#VALUE!</v>
      </c>
      <c r="R609" s="18" t="e">
        <f>#VALUE!</f>
        <v>#VALUE!</v>
      </c>
      <c r="S609" s="18" t="e">
        <f>#VALUE!</f>
        <v>#VALUE!</v>
      </c>
      <c r="T609" s="19" t="e">
        <f>#VALUE!</f>
        <v>#VALUE!</v>
      </c>
      <c r="U609" s="19" t="e">
        <f>#VALUE!</f>
        <v>#VALUE!</v>
      </c>
      <c r="V609" s="19" t="e">
        <f>#VALUE!</f>
        <v>#VALUE!</v>
      </c>
      <c r="W609" s="18" t="e">
        <f>#VALUE!</f>
        <v>#VALUE!</v>
      </c>
      <c r="X609" s="19" t="e">
        <f>#VALUE!</f>
        <v>#VALUE!</v>
      </c>
      <c r="Y609" s="20" t="e">
        <f>#VALUE!</f>
        <v>#VALUE!</v>
      </c>
      <c r="Z609" s="19" t="e">
        <f>#VALUE!</f>
        <v>#VALUE!</v>
      </c>
      <c r="AA609" s="19" t="e">
        <f>#VALUE!</f>
        <v>#VALUE!</v>
      </c>
      <c r="AB609" s="16" t="e">
        <f>#VALUE!</f>
        <v>#VALUE!</v>
      </c>
      <c r="AC609" s="16" t="e">
        <f>#VALUE!</f>
        <v>#VALUE!</v>
      </c>
      <c r="AD609" s="17"/>
    </row>
    <row r="610" spans="1:30">
      <c r="A610" s="28">
        <v>510</v>
      </c>
      <c r="B610" s="26" t="e">
        <f>#VALUE!</f>
        <v>#VALUE!</v>
      </c>
      <c r="C610" s="19" t="e">
        <f>#VALUE!</f>
        <v>#VALUE!</v>
      </c>
      <c r="D610" s="19" t="e">
        <f>#VALUE!</f>
        <v>#VALUE!</v>
      </c>
      <c r="E610" s="19" t="e">
        <f>#VALUE!</f>
        <v>#VALUE!</v>
      </c>
      <c r="F610" s="19" t="e">
        <f>#VALUE!</f>
        <v>#VALUE!</v>
      </c>
      <c r="G610" s="19" t="e">
        <f>#VALUE!</f>
        <v>#VALUE!</v>
      </c>
      <c r="H610" s="19" t="e">
        <f>#VALUE!</f>
        <v>#VALUE!</v>
      </c>
      <c r="I610" s="21" t="e">
        <f>#VALUE!</f>
        <v>#VALUE!</v>
      </c>
      <c r="J610" s="26" t="e">
        <f>#VALUE!</f>
        <v>#VALUE!</v>
      </c>
      <c r="K610" s="29" t="e">
        <f>#VALUE!</f>
        <v>#VALUE!</v>
      </c>
      <c r="L610" s="18" t="e">
        <f>#VALUE!</f>
        <v>#VALUE!</v>
      </c>
      <c r="M610" s="18" t="e">
        <f>#VALUE!</f>
        <v>#VALUE!</v>
      </c>
      <c r="N610" s="18" t="e">
        <f>#VALUE!</f>
        <v>#VALUE!</v>
      </c>
      <c r="O610" s="18" t="e">
        <f>#VALUE!</f>
        <v>#VALUE!</v>
      </c>
      <c r="P610" s="18" t="e">
        <f>#VALUE!</f>
        <v>#VALUE!</v>
      </c>
      <c r="Q610" s="18" t="e">
        <f>#VALUE!</f>
        <v>#VALUE!</v>
      </c>
      <c r="R610" s="18" t="e">
        <f>#VALUE!</f>
        <v>#VALUE!</v>
      </c>
      <c r="S610" s="18" t="e">
        <f>#VALUE!</f>
        <v>#VALUE!</v>
      </c>
      <c r="T610" s="19" t="e">
        <f>#VALUE!</f>
        <v>#VALUE!</v>
      </c>
      <c r="U610" s="19" t="e">
        <f>#VALUE!</f>
        <v>#VALUE!</v>
      </c>
      <c r="V610" s="19" t="e">
        <f>#VALUE!</f>
        <v>#VALUE!</v>
      </c>
      <c r="W610" s="18" t="e">
        <f>#VALUE!</f>
        <v>#VALUE!</v>
      </c>
      <c r="X610" s="19" t="e">
        <f>#VALUE!</f>
        <v>#VALUE!</v>
      </c>
      <c r="Y610" s="20" t="e">
        <f>#VALUE!</f>
        <v>#VALUE!</v>
      </c>
      <c r="Z610" s="19" t="e">
        <f>#VALUE!</f>
        <v>#VALUE!</v>
      </c>
      <c r="AA610" s="19" t="e">
        <f>#VALUE!</f>
        <v>#VALUE!</v>
      </c>
      <c r="AB610" s="16" t="e">
        <f>#VALUE!</f>
        <v>#VALUE!</v>
      </c>
      <c r="AC610" s="16" t="e">
        <f>#VALUE!</f>
        <v>#VALUE!</v>
      </c>
      <c r="AD610" s="17"/>
    </row>
    <row r="611" spans="1:30">
      <c r="A611" s="28">
        <v>511</v>
      </c>
      <c r="B611" s="26" t="e">
        <f>#VALUE!</f>
        <v>#VALUE!</v>
      </c>
      <c r="C611" s="19" t="e">
        <f>#VALUE!</f>
        <v>#VALUE!</v>
      </c>
      <c r="D611" s="19" t="e">
        <f>#VALUE!</f>
        <v>#VALUE!</v>
      </c>
      <c r="E611" s="19" t="e">
        <f>#VALUE!</f>
        <v>#VALUE!</v>
      </c>
      <c r="F611" s="19" t="e">
        <f>#VALUE!</f>
        <v>#VALUE!</v>
      </c>
      <c r="G611" s="19" t="e">
        <f>#VALUE!</f>
        <v>#VALUE!</v>
      </c>
      <c r="H611" s="19" t="e">
        <f>#VALUE!</f>
        <v>#VALUE!</v>
      </c>
      <c r="I611" s="21" t="e">
        <f>#VALUE!</f>
        <v>#VALUE!</v>
      </c>
      <c r="J611" s="26" t="e">
        <f>#VALUE!</f>
        <v>#VALUE!</v>
      </c>
      <c r="K611" s="29" t="e">
        <f>#VALUE!</f>
        <v>#VALUE!</v>
      </c>
      <c r="L611" s="18" t="e">
        <f>#VALUE!</f>
        <v>#VALUE!</v>
      </c>
      <c r="M611" s="18" t="e">
        <f>#VALUE!</f>
        <v>#VALUE!</v>
      </c>
      <c r="N611" s="18" t="e">
        <f>#VALUE!</f>
        <v>#VALUE!</v>
      </c>
      <c r="O611" s="18" t="e">
        <f>#VALUE!</f>
        <v>#VALUE!</v>
      </c>
      <c r="P611" s="18" t="e">
        <f>#VALUE!</f>
        <v>#VALUE!</v>
      </c>
      <c r="Q611" s="18" t="e">
        <f>#VALUE!</f>
        <v>#VALUE!</v>
      </c>
      <c r="R611" s="18" t="e">
        <f>#VALUE!</f>
        <v>#VALUE!</v>
      </c>
      <c r="S611" s="18" t="e">
        <f>#VALUE!</f>
        <v>#VALUE!</v>
      </c>
      <c r="T611" s="19" t="e">
        <f>#VALUE!</f>
        <v>#VALUE!</v>
      </c>
      <c r="U611" s="19" t="e">
        <f>#VALUE!</f>
        <v>#VALUE!</v>
      </c>
      <c r="V611" s="19" t="e">
        <f>#VALUE!</f>
        <v>#VALUE!</v>
      </c>
      <c r="W611" s="18" t="e">
        <f>#VALUE!</f>
        <v>#VALUE!</v>
      </c>
      <c r="X611" s="19" t="e">
        <f>#VALUE!</f>
        <v>#VALUE!</v>
      </c>
      <c r="Y611" s="20" t="e">
        <f>#VALUE!</f>
        <v>#VALUE!</v>
      </c>
      <c r="Z611" s="19" t="e">
        <f>#VALUE!</f>
        <v>#VALUE!</v>
      </c>
      <c r="AA611" s="19" t="e">
        <f>#VALUE!</f>
        <v>#VALUE!</v>
      </c>
      <c r="AB611" s="16" t="e">
        <f>#VALUE!</f>
        <v>#VALUE!</v>
      </c>
      <c r="AC611" s="16" t="e">
        <f>#VALUE!</f>
        <v>#VALUE!</v>
      </c>
      <c r="AD611" s="17"/>
    </row>
    <row r="612" spans="1:30">
      <c r="A612" s="28">
        <v>512</v>
      </c>
      <c r="B612" s="26" t="e">
        <f>#VALUE!</f>
        <v>#VALUE!</v>
      </c>
      <c r="C612" s="19" t="e">
        <f>#VALUE!</f>
        <v>#VALUE!</v>
      </c>
      <c r="D612" s="19" t="e">
        <f>#VALUE!</f>
        <v>#VALUE!</v>
      </c>
      <c r="E612" s="19" t="e">
        <f>#VALUE!</f>
        <v>#VALUE!</v>
      </c>
      <c r="F612" s="19" t="e">
        <f>#VALUE!</f>
        <v>#VALUE!</v>
      </c>
      <c r="G612" s="19" t="e">
        <f>#VALUE!</f>
        <v>#VALUE!</v>
      </c>
      <c r="H612" s="19" t="e">
        <f>#VALUE!</f>
        <v>#VALUE!</v>
      </c>
      <c r="I612" s="21" t="e">
        <f>#VALUE!</f>
        <v>#VALUE!</v>
      </c>
      <c r="J612" s="26" t="e">
        <f>#VALUE!</f>
        <v>#VALUE!</v>
      </c>
      <c r="K612" s="29" t="e">
        <f>#VALUE!</f>
        <v>#VALUE!</v>
      </c>
      <c r="L612" s="18" t="e">
        <f>#VALUE!</f>
        <v>#VALUE!</v>
      </c>
      <c r="M612" s="18" t="e">
        <f>#VALUE!</f>
        <v>#VALUE!</v>
      </c>
      <c r="N612" s="18" t="e">
        <f>#VALUE!</f>
        <v>#VALUE!</v>
      </c>
      <c r="O612" s="18" t="e">
        <f>#VALUE!</f>
        <v>#VALUE!</v>
      </c>
      <c r="P612" s="18" t="e">
        <f>#VALUE!</f>
        <v>#VALUE!</v>
      </c>
      <c r="Q612" s="18" t="e">
        <f>#VALUE!</f>
        <v>#VALUE!</v>
      </c>
      <c r="R612" s="18" t="e">
        <f>#VALUE!</f>
        <v>#VALUE!</v>
      </c>
      <c r="S612" s="18" t="e">
        <f>#VALUE!</f>
        <v>#VALUE!</v>
      </c>
      <c r="T612" s="19" t="e">
        <f>#VALUE!</f>
        <v>#VALUE!</v>
      </c>
      <c r="U612" s="19" t="e">
        <f>#VALUE!</f>
        <v>#VALUE!</v>
      </c>
      <c r="V612" s="19" t="e">
        <f>#VALUE!</f>
        <v>#VALUE!</v>
      </c>
      <c r="W612" s="18" t="e">
        <f>#VALUE!</f>
        <v>#VALUE!</v>
      </c>
      <c r="X612" s="19" t="e">
        <f>#VALUE!</f>
        <v>#VALUE!</v>
      </c>
      <c r="Y612" s="20" t="e">
        <f>#VALUE!</f>
        <v>#VALUE!</v>
      </c>
      <c r="Z612" s="19" t="e">
        <f>#VALUE!</f>
        <v>#VALUE!</v>
      </c>
      <c r="AA612" s="19" t="e">
        <f>#VALUE!</f>
        <v>#VALUE!</v>
      </c>
      <c r="AB612" s="16" t="e">
        <f>#VALUE!</f>
        <v>#VALUE!</v>
      </c>
      <c r="AC612" s="16" t="e">
        <f>#VALUE!</f>
        <v>#VALUE!</v>
      </c>
      <c r="AD612" s="17"/>
    </row>
    <row r="613" spans="1:30">
      <c r="A613" s="28">
        <v>513</v>
      </c>
      <c r="B613" s="26" t="e">
        <f>#VALUE!</f>
        <v>#VALUE!</v>
      </c>
      <c r="C613" s="19" t="e">
        <f>#VALUE!</f>
        <v>#VALUE!</v>
      </c>
      <c r="D613" s="19" t="e">
        <f>#VALUE!</f>
        <v>#VALUE!</v>
      </c>
      <c r="E613" s="19" t="e">
        <f>#VALUE!</f>
        <v>#VALUE!</v>
      </c>
      <c r="F613" s="19" t="e">
        <f>#VALUE!</f>
        <v>#VALUE!</v>
      </c>
      <c r="G613" s="19" t="e">
        <f>#VALUE!</f>
        <v>#VALUE!</v>
      </c>
      <c r="H613" s="19" t="e">
        <f>#VALUE!</f>
        <v>#VALUE!</v>
      </c>
      <c r="I613" s="21" t="e">
        <f>#VALUE!</f>
        <v>#VALUE!</v>
      </c>
      <c r="J613" s="26" t="e">
        <f>#VALUE!</f>
        <v>#VALUE!</v>
      </c>
      <c r="K613" s="29" t="e">
        <f>#VALUE!</f>
        <v>#VALUE!</v>
      </c>
      <c r="L613" s="18" t="e">
        <f>#VALUE!</f>
        <v>#VALUE!</v>
      </c>
      <c r="M613" s="18" t="e">
        <f>#VALUE!</f>
        <v>#VALUE!</v>
      </c>
      <c r="N613" s="18" t="e">
        <f>#VALUE!</f>
        <v>#VALUE!</v>
      </c>
      <c r="O613" s="18" t="e">
        <f>#VALUE!</f>
        <v>#VALUE!</v>
      </c>
      <c r="P613" s="18" t="e">
        <f>#VALUE!</f>
        <v>#VALUE!</v>
      </c>
      <c r="Q613" s="18" t="e">
        <f>#VALUE!</f>
        <v>#VALUE!</v>
      </c>
      <c r="R613" s="18" t="e">
        <f>#VALUE!</f>
        <v>#VALUE!</v>
      </c>
      <c r="S613" s="18" t="e">
        <f>#VALUE!</f>
        <v>#VALUE!</v>
      </c>
      <c r="T613" s="19" t="e">
        <f>#VALUE!</f>
        <v>#VALUE!</v>
      </c>
      <c r="U613" s="19" t="e">
        <f>#VALUE!</f>
        <v>#VALUE!</v>
      </c>
      <c r="V613" s="19" t="e">
        <f>#VALUE!</f>
        <v>#VALUE!</v>
      </c>
      <c r="W613" s="18" t="e">
        <f>#VALUE!</f>
        <v>#VALUE!</v>
      </c>
      <c r="X613" s="19" t="e">
        <f>#VALUE!</f>
        <v>#VALUE!</v>
      </c>
      <c r="Y613" s="20" t="e">
        <f>#VALUE!</f>
        <v>#VALUE!</v>
      </c>
      <c r="Z613" s="19" t="e">
        <f>#VALUE!</f>
        <v>#VALUE!</v>
      </c>
      <c r="AA613" s="19" t="e">
        <f>#VALUE!</f>
        <v>#VALUE!</v>
      </c>
      <c r="AB613" s="16" t="e">
        <f>#VALUE!</f>
        <v>#VALUE!</v>
      </c>
      <c r="AC613" s="16" t="e">
        <f>#VALUE!</f>
        <v>#VALUE!</v>
      </c>
      <c r="AD613" s="17"/>
    </row>
    <row r="614" spans="1:30">
      <c r="A614" s="28">
        <v>514</v>
      </c>
      <c r="B614" s="26" t="e">
        <f>#VALUE!</f>
        <v>#VALUE!</v>
      </c>
      <c r="C614" s="19" t="e">
        <f>#VALUE!</f>
        <v>#VALUE!</v>
      </c>
      <c r="D614" s="19" t="e">
        <f>#VALUE!</f>
        <v>#VALUE!</v>
      </c>
      <c r="E614" s="19" t="e">
        <f>#VALUE!</f>
        <v>#VALUE!</v>
      </c>
      <c r="F614" s="19" t="e">
        <f>#VALUE!</f>
        <v>#VALUE!</v>
      </c>
      <c r="G614" s="19" t="e">
        <f>#VALUE!</f>
        <v>#VALUE!</v>
      </c>
      <c r="H614" s="19" t="e">
        <f>#VALUE!</f>
        <v>#VALUE!</v>
      </c>
      <c r="I614" s="21" t="e">
        <f>#VALUE!</f>
        <v>#VALUE!</v>
      </c>
      <c r="J614" s="26" t="e">
        <f>#VALUE!</f>
        <v>#VALUE!</v>
      </c>
      <c r="K614" s="29" t="e">
        <f>#VALUE!</f>
        <v>#VALUE!</v>
      </c>
      <c r="L614" s="18" t="e">
        <f>#VALUE!</f>
        <v>#VALUE!</v>
      </c>
      <c r="M614" s="18" t="e">
        <f>#VALUE!</f>
        <v>#VALUE!</v>
      </c>
      <c r="N614" s="18" t="e">
        <f>#VALUE!</f>
        <v>#VALUE!</v>
      </c>
      <c r="O614" s="18" t="e">
        <f>#VALUE!</f>
        <v>#VALUE!</v>
      </c>
      <c r="P614" s="18" t="e">
        <f>#VALUE!</f>
        <v>#VALUE!</v>
      </c>
      <c r="Q614" s="18" t="e">
        <f>#VALUE!</f>
        <v>#VALUE!</v>
      </c>
      <c r="R614" s="18" t="e">
        <f>#VALUE!</f>
        <v>#VALUE!</v>
      </c>
      <c r="S614" s="18" t="e">
        <f>#VALUE!</f>
        <v>#VALUE!</v>
      </c>
      <c r="T614" s="19" t="e">
        <f>#VALUE!</f>
        <v>#VALUE!</v>
      </c>
      <c r="U614" s="19" t="e">
        <f>#VALUE!</f>
        <v>#VALUE!</v>
      </c>
      <c r="V614" s="19" t="e">
        <f>#VALUE!</f>
        <v>#VALUE!</v>
      </c>
      <c r="W614" s="18" t="e">
        <f>#VALUE!</f>
        <v>#VALUE!</v>
      </c>
      <c r="X614" s="19" t="e">
        <f>#VALUE!</f>
        <v>#VALUE!</v>
      </c>
      <c r="Y614" s="20" t="e">
        <f>#VALUE!</f>
        <v>#VALUE!</v>
      </c>
      <c r="Z614" s="19" t="e">
        <f>#VALUE!</f>
        <v>#VALUE!</v>
      </c>
      <c r="AA614" s="19" t="e">
        <f>#VALUE!</f>
        <v>#VALUE!</v>
      </c>
      <c r="AB614" s="16" t="e">
        <f>#VALUE!</f>
        <v>#VALUE!</v>
      </c>
      <c r="AC614" s="16" t="e">
        <f>#VALUE!</f>
        <v>#VALUE!</v>
      </c>
      <c r="AD614" s="17"/>
    </row>
    <row r="615" spans="1:30">
      <c r="A615" s="28">
        <v>515</v>
      </c>
      <c r="B615" s="26" t="e">
        <f>#VALUE!</f>
        <v>#VALUE!</v>
      </c>
      <c r="C615" s="19" t="e">
        <f>#VALUE!</f>
        <v>#VALUE!</v>
      </c>
      <c r="D615" s="19" t="e">
        <f>#VALUE!</f>
        <v>#VALUE!</v>
      </c>
      <c r="E615" s="19" t="e">
        <f>#VALUE!</f>
        <v>#VALUE!</v>
      </c>
      <c r="F615" s="19" t="e">
        <f>#VALUE!</f>
        <v>#VALUE!</v>
      </c>
      <c r="G615" s="19" t="e">
        <f>#VALUE!</f>
        <v>#VALUE!</v>
      </c>
      <c r="H615" s="19" t="e">
        <f>#VALUE!</f>
        <v>#VALUE!</v>
      </c>
      <c r="I615" s="21" t="e">
        <f>#VALUE!</f>
        <v>#VALUE!</v>
      </c>
      <c r="J615" s="26" t="e">
        <f>#VALUE!</f>
        <v>#VALUE!</v>
      </c>
      <c r="K615" s="29" t="e">
        <f>#VALUE!</f>
        <v>#VALUE!</v>
      </c>
      <c r="L615" s="18" t="e">
        <f>#VALUE!</f>
        <v>#VALUE!</v>
      </c>
      <c r="M615" s="18" t="e">
        <f>#VALUE!</f>
        <v>#VALUE!</v>
      </c>
      <c r="N615" s="18" t="e">
        <f>#VALUE!</f>
        <v>#VALUE!</v>
      </c>
      <c r="O615" s="18" t="e">
        <f>#VALUE!</f>
        <v>#VALUE!</v>
      </c>
      <c r="P615" s="18" t="e">
        <f>#VALUE!</f>
        <v>#VALUE!</v>
      </c>
      <c r="Q615" s="18" t="e">
        <f>#VALUE!</f>
        <v>#VALUE!</v>
      </c>
      <c r="R615" s="18" t="e">
        <f>#VALUE!</f>
        <v>#VALUE!</v>
      </c>
      <c r="S615" s="18" t="e">
        <f>#VALUE!</f>
        <v>#VALUE!</v>
      </c>
      <c r="T615" s="19" t="e">
        <f>#VALUE!</f>
        <v>#VALUE!</v>
      </c>
      <c r="U615" s="19" t="e">
        <f>#VALUE!</f>
        <v>#VALUE!</v>
      </c>
      <c r="V615" s="19" t="e">
        <f>#VALUE!</f>
        <v>#VALUE!</v>
      </c>
      <c r="W615" s="18" t="e">
        <f>#VALUE!</f>
        <v>#VALUE!</v>
      </c>
      <c r="X615" s="19" t="e">
        <f>#VALUE!</f>
        <v>#VALUE!</v>
      </c>
      <c r="Y615" s="20" t="e">
        <f>#VALUE!</f>
        <v>#VALUE!</v>
      </c>
      <c r="Z615" s="19" t="e">
        <f>#VALUE!</f>
        <v>#VALUE!</v>
      </c>
      <c r="AA615" s="19" t="e">
        <f>#VALUE!</f>
        <v>#VALUE!</v>
      </c>
      <c r="AB615" s="16" t="e">
        <f>#VALUE!</f>
        <v>#VALUE!</v>
      </c>
      <c r="AC615" s="16" t="e">
        <f>#VALUE!</f>
        <v>#VALUE!</v>
      </c>
      <c r="AD615" s="17"/>
    </row>
    <row r="616" spans="1:30">
      <c r="A616" s="28">
        <v>516</v>
      </c>
      <c r="B616" s="26" t="e">
        <f>#VALUE!</f>
        <v>#VALUE!</v>
      </c>
      <c r="C616" s="19" t="e">
        <f>#VALUE!</f>
        <v>#VALUE!</v>
      </c>
      <c r="D616" s="19" t="e">
        <f>#VALUE!</f>
        <v>#VALUE!</v>
      </c>
      <c r="E616" s="19" t="e">
        <f>#VALUE!</f>
        <v>#VALUE!</v>
      </c>
      <c r="F616" s="19" t="e">
        <f>#VALUE!</f>
        <v>#VALUE!</v>
      </c>
      <c r="G616" s="19" t="e">
        <f>#VALUE!</f>
        <v>#VALUE!</v>
      </c>
      <c r="H616" s="19" t="e">
        <f>#VALUE!</f>
        <v>#VALUE!</v>
      </c>
      <c r="I616" s="21" t="e">
        <f>#VALUE!</f>
        <v>#VALUE!</v>
      </c>
      <c r="J616" s="26" t="e">
        <f>#VALUE!</f>
        <v>#VALUE!</v>
      </c>
      <c r="K616" s="29" t="e">
        <f>#VALUE!</f>
        <v>#VALUE!</v>
      </c>
      <c r="L616" s="18" t="e">
        <f>#VALUE!</f>
        <v>#VALUE!</v>
      </c>
      <c r="M616" s="18" t="e">
        <f>#VALUE!</f>
        <v>#VALUE!</v>
      </c>
      <c r="N616" s="18" t="e">
        <f>#VALUE!</f>
        <v>#VALUE!</v>
      </c>
      <c r="O616" s="18" t="e">
        <f>#VALUE!</f>
        <v>#VALUE!</v>
      </c>
      <c r="P616" s="18" t="e">
        <f>#VALUE!</f>
        <v>#VALUE!</v>
      </c>
      <c r="Q616" s="18" t="e">
        <f>#VALUE!</f>
        <v>#VALUE!</v>
      </c>
      <c r="R616" s="18" t="e">
        <f>#VALUE!</f>
        <v>#VALUE!</v>
      </c>
      <c r="S616" s="18" t="e">
        <f>#VALUE!</f>
        <v>#VALUE!</v>
      </c>
      <c r="T616" s="19" t="e">
        <f>#VALUE!</f>
        <v>#VALUE!</v>
      </c>
      <c r="U616" s="19" t="e">
        <f>#VALUE!</f>
        <v>#VALUE!</v>
      </c>
      <c r="V616" s="19" t="e">
        <f>#VALUE!</f>
        <v>#VALUE!</v>
      </c>
      <c r="W616" s="18" t="e">
        <f>#VALUE!</f>
        <v>#VALUE!</v>
      </c>
      <c r="X616" s="19" t="e">
        <f>#VALUE!</f>
        <v>#VALUE!</v>
      </c>
      <c r="Y616" s="20" t="e">
        <f>#VALUE!</f>
        <v>#VALUE!</v>
      </c>
      <c r="Z616" s="19" t="e">
        <f>#VALUE!</f>
        <v>#VALUE!</v>
      </c>
      <c r="AA616" s="19" t="e">
        <f>#VALUE!</f>
        <v>#VALUE!</v>
      </c>
      <c r="AB616" s="16" t="e">
        <f>#VALUE!</f>
        <v>#VALUE!</v>
      </c>
      <c r="AC616" s="16" t="e">
        <f>#VALUE!</f>
        <v>#VALUE!</v>
      </c>
      <c r="AD616" s="17"/>
    </row>
    <row r="617" spans="1:30">
      <c r="A617" s="28">
        <v>517</v>
      </c>
      <c r="B617" s="26" t="e">
        <f>#VALUE!</f>
        <v>#VALUE!</v>
      </c>
      <c r="C617" s="19" t="e">
        <f>#VALUE!</f>
        <v>#VALUE!</v>
      </c>
      <c r="D617" s="19" t="e">
        <f>#VALUE!</f>
        <v>#VALUE!</v>
      </c>
      <c r="E617" s="19" t="e">
        <f>#VALUE!</f>
        <v>#VALUE!</v>
      </c>
      <c r="F617" s="19" t="e">
        <f>#VALUE!</f>
        <v>#VALUE!</v>
      </c>
      <c r="G617" s="19" t="e">
        <f>#VALUE!</f>
        <v>#VALUE!</v>
      </c>
      <c r="H617" s="19" t="e">
        <f>#VALUE!</f>
        <v>#VALUE!</v>
      </c>
      <c r="I617" s="21" t="e">
        <f>#VALUE!</f>
        <v>#VALUE!</v>
      </c>
      <c r="J617" s="26" t="e">
        <f>#VALUE!</f>
        <v>#VALUE!</v>
      </c>
      <c r="K617" s="29" t="e">
        <f>#VALUE!</f>
        <v>#VALUE!</v>
      </c>
      <c r="L617" s="18" t="e">
        <f>#VALUE!</f>
        <v>#VALUE!</v>
      </c>
      <c r="M617" s="18" t="e">
        <f>#VALUE!</f>
        <v>#VALUE!</v>
      </c>
      <c r="N617" s="18" t="e">
        <f>#VALUE!</f>
        <v>#VALUE!</v>
      </c>
      <c r="O617" s="18" t="e">
        <f>#VALUE!</f>
        <v>#VALUE!</v>
      </c>
      <c r="P617" s="18" t="e">
        <f>#VALUE!</f>
        <v>#VALUE!</v>
      </c>
      <c r="Q617" s="18" t="e">
        <f>#VALUE!</f>
        <v>#VALUE!</v>
      </c>
      <c r="R617" s="18" t="e">
        <f>#VALUE!</f>
        <v>#VALUE!</v>
      </c>
      <c r="S617" s="18" t="e">
        <f>#VALUE!</f>
        <v>#VALUE!</v>
      </c>
      <c r="T617" s="19" t="e">
        <f>#VALUE!</f>
        <v>#VALUE!</v>
      </c>
      <c r="U617" s="19" t="e">
        <f>#VALUE!</f>
        <v>#VALUE!</v>
      </c>
      <c r="V617" s="19" t="e">
        <f>#VALUE!</f>
        <v>#VALUE!</v>
      </c>
      <c r="W617" s="18" t="e">
        <f>#VALUE!</f>
        <v>#VALUE!</v>
      </c>
      <c r="X617" s="19" t="e">
        <f>#VALUE!</f>
        <v>#VALUE!</v>
      </c>
      <c r="Y617" s="20" t="e">
        <f>#VALUE!</f>
        <v>#VALUE!</v>
      </c>
      <c r="Z617" s="19" t="e">
        <f>#VALUE!</f>
        <v>#VALUE!</v>
      </c>
      <c r="AA617" s="19" t="e">
        <f>#VALUE!</f>
        <v>#VALUE!</v>
      </c>
      <c r="AB617" s="16" t="e">
        <f>#VALUE!</f>
        <v>#VALUE!</v>
      </c>
      <c r="AC617" s="16" t="e">
        <f>#VALUE!</f>
        <v>#VALUE!</v>
      </c>
      <c r="AD617" s="17"/>
    </row>
    <row r="618" spans="1:30">
      <c r="A618" s="28">
        <v>518</v>
      </c>
      <c r="B618" s="26" t="e">
        <f>#VALUE!</f>
        <v>#VALUE!</v>
      </c>
      <c r="C618" s="19" t="e">
        <f>#VALUE!</f>
        <v>#VALUE!</v>
      </c>
      <c r="D618" s="19" t="e">
        <f>#VALUE!</f>
        <v>#VALUE!</v>
      </c>
      <c r="E618" s="19" t="e">
        <f>#VALUE!</f>
        <v>#VALUE!</v>
      </c>
      <c r="F618" s="19" t="e">
        <f>#VALUE!</f>
        <v>#VALUE!</v>
      </c>
      <c r="G618" s="19" t="e">
        <f>#VALUE!</f>
        <v>#VALUE!</v>
      </c>
      <c r="H618" s="19" t="e">
        <f>#VALUE!</f>
        <v>#VALUE!</v>
      </c>
      <c r="I618" s="21" t="e">
        <f>#VALUE!</f>
        <v>#VALUE!</v>
      </c>
      <c r="J618" s="26" t="e">
        <f>#VALUE!</f>
        <v>#VALUE!</v>
      </c>
      <c r="K618" s="29" t="e">
        <f>#VALUE!</f>
        <v>#VALUE!</v>
      </c>
      <c r="L618" s="18" t="e">
        <f>#VALUE!</f>
        <v>#VALUE!</v>
      </c>
      <c r="M618" s="18" t="e">
        <f>#VALUE!</f>
        <v>#VALUE!</v>
      </c>
      <c r="N618" s="18" t="e">
        <f>#VALUE!</f>
        <v>#VALUE!</v>
      </c>
      <c r="O618" s="18" t="e">
        <f>#VALUE!</f>
        <v>#VALUE!</v>
      </c>
      <c r="P618" s="18" t="e">
        <f>#VALUE!</f>
        <v>#VALUE!</v>
      </c>
      <c r="Q618" s="18" t="e">
        <f>#VALUE!</f>
        <v>#VALUE!</v>
      </c>
      <c r="R618" s="18" t="e">
        <f>#VALUE!</f>
        <v>#VALUE!</v>
      </c>
      <c r="S618" s="18" t="e">
        <f>#VALUE!</f>
        <v>#VALUE!</v>
      </c>
      <c r="T618" s="19" t="e">
        <f>#VALUE!</f>
        <v>#VALUE!</v>
      </c>
      <c r="U618" s="19" t="e">
        <f>#VALUE!</f>
        <v>#VALUE!</v>
      </c>
      <c r="V618" s="19" t="e">
        <f>#VALUE!</f>
        <v>#VALUE!</v>
      </c>
      <c r="W618" s="18" t="e">
        <f>#VALUE!</f>
        <v>#VALUE!</v>
      </c>
      <c r="X618" s="19" t="e">
        <f>#VALUE!</f>
        <v>#VALUE!</v>
      </c>
      <c r="Y618" s="20" t="e">
        <f>#VALUE!</f>
        <v>#VALUE!</v>
      </c>
      <c r="Z618" s="19" t="e">
        <f>#VALUE!</f>
        <v>#VALUE!</v>
      </c>
      <c r="AA618" s="19" t="e">
        <f>#VALUE!</f>
        <v>#VALUE!</v>
      </c>
      <c r="AB618" s="16" t="e">
        <f>#VALUE!</f>
        <v>#VALUE!</v>
      </c>
      <c r="AC618" s="16" t="e">
        <f>#VALUE!</f>
        <v>#VALUE!</v>
      </c>
      <c r="AD618" s="17"/>
    </row>
    <row r="619" spans="1:30">
      <c r="A619" s="28">
        <v>519</v>
      </c>
      <c r="B619" s="26" t="e">
        <f>#VALUE!</f>
        <v>#VALUE!</v>
      </c>
      <c r="C619" s="19" t="e">
        <f>#VALUE!</f>
        <v>#VALUE!</v>
      </c>
      <c r="D619" s="19" t="e">
        <f>#VALUE!</f>
        <v>#VALUE!</v>
      </c>
      <c r="E619" s="19" t="e">
        <f>#VALUE!</f>
        <v>#VALUE!</v>
      </c>
      <c r="F619" s="19" t="e">
        <f>#VALUE!</f>
        <v>#VALUE!</v>
      </c>
      <c r="G619" s="19" t="e">
        <f>#VALUE!</f>
        <v>#VALUE!</v>
      </c>
      <c r="H619" s="19" t="e">
        <f>#VALUE!</f>
        <v>#VALUE!</v>
      </c>
      <c r="I619" s="21" t="e">
        <f>#VALUE!</f>
        <v>#VALUE!</v>
      </c>
      <c r="J619" s="26" t="e">
        <f>#VALUE!</f>
        <v>#VALUE!</v>
      </c>
      <c r="K619" s="29" t="e">
        <f>#VALUE!</f>
        <v>#VALUE!</v>
      </c>
      <c r="L619" s="18" t="e">
        <f>#VALUE!</f>
        <v>#VALUE!</v>
      </c>
      <c r="M619" s="18" t="e">
        <f>#VALUE!</f>
        <v>#VALUE!</v>
      </c>
      <c r="N619" s="18" t="e">
        <f>#VALUE!</f>
        <v>#VALUE!</v>
      </c>
      <c r="O619" s="18" t="e">
        <f>#VALUE!</f>
        <v>#VALUE!</v>
      </c>
      <c r="P619" s="18" t="e">
        <f>#VALUE!</f>
        <v>#VALUE!</v>
      </c>
      <c r="Q619" s="18" t="e">
        <f>#VALUE!</f>
        <v>#VALUE!</v>
      </c>
      <c r="R619" s="18" t="e">
        <f>#VALUE!</f>
        <v>#VALUE!</v>
      </c>
      <c r="S619" s="18" t="e">
        <f>#VALUE!</f>
        <v>#VALUE!</v>
      </c>
      <c r="T619" s="19" t="e">
        <f>#VALUE!</f>
        <v>#VALUE!</v>
      </c>
      <c r="U619" s="19" t="e">
        <f>#VALUE!</f>
        <v>#VALUE!</v>
      </c>
      <c r="V619" s="19" t="e">
        <f>#VALUE!</f>
        <v>#VALUE!</v>
      </c>
      <c r="W619" s="18" t="e">
        <f>#VALUE!</f>
        <v>#VALUE!</v>
      </c>
      <c r="X619" s="19" t="e">
        <f>#VALUE!</f>
        <v>#VALUE!</v>
      </c>
      <c r="Y619" s="20" t="e">
        <f>#VALUE!</f>
        <v>#VALUE!</v>
      </c>
      <c r="Z619" s="19" t="e">
        <f>#VALUE!</f>
        <v>#VALUE!</v>
      </c>
      <c r="AA619" s="19" t="e">
        <f>#VALUE!</f>
        <v>#VALUE!</v>
      </c>
      <c r="AB619" s="16" t="e">
        <f>#VALUE!</f>
        <v>#VALUE!</v>
      </c>
      <c r="AC619" s="16" t="e">
        <f>#VALUE!</f>
        <v>#VALUE!</v>
      </c>
      <c r="AD619" s="17"/>
    </row>
    <row r="620" spans="1:30">
      <c r="A620" s="28">
        <v>520</v>
      </c>
      <c r="B620" s="26" t="e">
        <f>#VALUE!</f>
        <v>#VALUE!</v>
      </c>
      <c r="C620" s="19" t="e">
        <f>#VALUE!</f>
        <v>#VALUE!</v>
      </c>
      <c r="D620" s="19" t="e">
        <f>#VALUE!</f>
        <v>#VALUE!</v>
      </c>
      <c r="E620" s="19" t="e">
        <f>#VALUE!</f>
        <v>#VALUE!</v>
      </c>
      <c r="F620" s="19" t="e">
        <f>#VALUE!</f>
        <v>#VALUE!</v>
      </c>
      <c r="G620" s="19" t="e">
        <f>#VALUE!</f>
        <v>#VALUE!</v>
      </c>
      <c r="H620" s="19" t="e">
        <f>#VALUE!</f>
        <v>#VALUE!</v>
      </c>
      <c r="I620" s="21" t="e">
        <f>#VALUE!</f>
        <v>#VALUE!</v>
      </c>
      <c r="J620" s="26" t="e">
        <f>#VALUE!</f>
        <v>#VALUE!</v>
      </c>
      <c r="K620" s="29" t="e">
        <f>#VALUE!</f>
        <v>#VALUE!</v>
      </c>
      <c r="L620" s="18" t="e">
        <f>#VALUE!</f>
        <v>#VALUE!</v>
      </c>
      <c r="M620" s="18" t="e">
        <f>#VALUE!</f>
        <v>#VALUE!</v>
      </c>
      <c r="N620" s="18" t="e">
        <f>#VALUE!</f>
        <v>#VALUE!</v>
      </c>
      <c r="O620" s="18" t="e">
        <f>#VALUE!</f>
        <v>#VALUE!</v>
      </c>
      <c r="P620" s="18" t="e">
        <f>#VALUE!</f>
        <v>#VALUE!</v>
      </c>
      <c r="Q620" s="18" t="e">
        <f>#VALUE!</f>
        <v>#VALUE!</v>
      </c>
      <c r="R620" s="18" t="e">
        <f>#VALUE!</f>
        <v>#VALUE!</v>
      </c>
      <c r="S620" s="18" t="e">
        <f>#VALUE!</f>
        <v>#VALUE!</v>
      </c>
      <c r="T620" s="19" t="e">
        <f>#VALUE!</f>
        <v>#VALUE!</v>
      </c>
      <c r="U620" s="19" t="e">
        <f>#VALUE!</f>
        <v>#VALUE!</v>
      </c>
      <c r="V620" s="19" t="e">
        <f>#VALUE!</f>
        <v>#VALUE!</v>
      </c>
      <c r="W620" s="18" t="e">
        <f>#VALUE!</f>
        <v>#VALUE!</v>
      </c>
      <c r="X620" s="19" t="e">
        <f>#VALUE!</f>
        <v>#VALUE!</v>
      </c>
      <c r="Y620" s="20" t="e">
        <f>#VALUE!</f>
        <v>#VALUE!</v>
      </c>
      <c r="Z620" s="19" t="e">
        <f>#VALUE!</f>
        <v>#VALUE!</v>
      </c>
      <c r="AA620" s="19" t="e">
        <f>#VALUE!</f>
        <v>#VALUE!</v>
      </c>
      <c r="AB620" s="16" t="e">
        <f>#VALUE!</f>
        <v>#VALUE!</v>
      </c>
      <c r="AC620" s="16" t="e">
        <f>#VALUE!</f>
        <v>#VALUE!</v>
      </c>
      <c r="AD620" s="17"/>
    </row>
    <row r="621" spans="1:30">
      <c r="A621" s="28">
        <v>521</v>
      </c>
      <c r="B621" s="26" t="e">
        <f>#VALUE!</f>
        <v>#VALUE!</v>
      </c>
      <c r="C621" s="19" t="e">
        <f>#VALUE!</f>
        <v>#VALUE!</v>
      </c>
      <c r="D621" s="19" t="e">
        <f>#VALUE!</f>
        <v>#VALUE!</v>
      </c>
      <c r="E621" s="19" t="e">
        <f>#VALUE!</f>
        <v>#VALUE!</v>
      </c>
      <c r="F621" s="19" t="e">
        <f>#VALUE!</f>
        <v>#VALUE!</v>
      </c>
      <c r="G621" s="19" t="e">
        <f>#VALUE!</f>
        <v>#VALUE!</v>
      </c>
      <c r="H621" s="19" t="e">
        <f>#VALUE!</f>
        <v>#VALUE!</v>
      </c>
      <c r="I621" s="21" t="e">
        <f>#VALUE!</f>
        <v>#VALUE!</v>
      </c>
      <c r="J621" s="26" t="e">
        <f>#VALUE!</f>
        <v>#VALUE!</v>
      </c>
      <c r="K621" s="29" t="e">
        <f>#VALUE!</f>
        <v>#VALUE!</v>
      </c>
      <c r="L621" s="18" t="e">
        <f>#VALUE!</f>
        <v>#VALUE!</v>
      </c>
      <c r="M621" s="18" t="e">
        <f>#VALUE!</f>
        <v>#VALUE!</v>
      </c>
      <c r="N621" s="18" t="e">
        <f>#VALUE!</f>
        <v>#VALUE!</v>
      </c>
      <c r="O621" s="18" t="e">
        <f>#VALUE!</f>
        <v>#VALUE!</v>
      </c>
      <c r="P621" s="18" t="e">
        <f>#VALUE!</f>
        <v>#VALUE!</v>
      </c>
      <c r="Q621" s="18" t="e">
        <f>#VALUE!</f>
        <v>#VALUE!</v>
      </c>
      <c r="R621" s="18" t="e">
        <f>#VALUE!</f>
        <v>#VALUE!</v>
      </c>
      <c r="S621" s="18" t="e">
        <f>#VALUE!</f>
        <v>#VALUE!</v>
      </c>
      <c r="T621" s="19" t="e">
        <f>#VALUE!</f>
        <v>#VALUE!</v>
      </c>
      <c r="U621" s="19" t="e">
        <f>#VALUE!</f>
        <v>#VALUE!</v>
      </c>
      <c r="V621" s="19" t="e">
        <f>#VALUE!</f>
        <v>#VALUE!</v>
      </c>
      <c r="W621" s="18" t="e">
        <f>#VALUE!</f>
        <v>#VALUE!</v>
      </c>
      <c r="X621" s="19" t="e">
        <f>#VALUE!</f>
        <v>#VALUE!</v>
      </c>
      <c r="Y621" s="20" t="e">
        <f>#VALUE!</f>
        <v>#VALUE!</v>
      </c>
      <c r="Z621" s="19" t="e">
        <f>#VALUE!</f>
        <v>#VALUE!</v>
      </c>
      <c r="AA621" s="19" t="e">
        <f>#VALUE!</f>
        <v>#VALUE!</v>
      </c>
      <c r="AB621" s="16" t="e">
        <f>#VALUE!</f>
        <v>#VALUE!</v>
      </c>
      <c r="AC621" s="16" t="e">
        <f>#VALUE!</f>
        <v>#VALUE!</v>
      </c>
      <c r="AD621" s="17"/>
    </row>
    <row r="622" spans="1:30">
      <c r="A622" s="28">
        <v>522</v>
      </c>
      <c r="B622" s="26" t="e">
        <f>#VALUE!</f>
        <v>#VALUE!</v>
      </c>
      <c r="C622" s="19" t="e">
        <f>#VALUE!</f>
        <v>#VALUE!</v>
      </c>
      <c r="D622" s="19" t="e">
        <f>#VALUE!</f>
        <v>#VALUE!</v>
      </c>
      <c r="E622" s="19" t="e">
        <f>#VALUE!</f>
        <v>#VALUE!</v>
      </c>
      <c r="F622" s="19" t="e">
        <f>#VALUE!</f>
        <v>#VALUE!</v>
      </c>
      <c r="G622" s="19" t="e">
        <f>#VALUE!</f>
        <v>#VALUE!</v>
      </c>
      <c r="H622" s="19" t="e">
        <f>#VALUE!</f>
        <v>#VALUE!</v>
      </c>
      <c r="I622" s="21" t="e">
        <f>#VALUE!</f>
        <v>#VALUE!</v>
      </c>
      <c r="J622" s="26" t="e">
        <f>#VALUE!</f>
        <v>#VALUE!</v>
      </c>
      <c r="K622" s="29" t="e">
        <f>#VALUE!</f>
        <v>#VALUE!</v>
      </c>
      <c r="L622" s="18" t="e">
        <f>#VALUE!</f>
        <v>#VALUE!</v>
      </c>
      <c r="M622" s="18" t="e">
        <f>#VALUE!</f>
        <v>#VALUE!</v>
      </c>
      <c r="N622" s="18" t="e">
        <f>#VALUE!</f>
        <v>#VALUE!</v>
      </c>
      <c r="O622" s="18" t="e">
        <f>#VALUE!</f>
        <v>#VALUE!</v>
      </c>
      <c r="P622" s="18" t="e">
        <f>#VALUE!</f>
        <v>#VALUE!</v>
      </c>
      <c r="Q622" s="18" t="e">
        <f>#VALUE!</f>
        <v>#VALUE!</v>
      </c>
      <c r="R622" s="18" t="e">
        <f>#VALUE!</f>
        <v>#VALUE!</v>
      </c>
      <c r="S622" s="18" t="e">
        <f>#VALUE!</f>
        <v>#VALUE!</v>
      </c>
      <c r="T622" s="19" t="e">
        <f>#VALUE!</f>
        <v>#VALUE!</v>
      </c>
      <c r="U622" s="19" t="e">
        <f>#VALUE!</f>
        <v>#VALUE!</v>
      </c>
      <c r="V622" s="19" t="e">
        <f>#VALUE!</f>
        <v>#VALUE!</v>
      </c>
      <c r="W622" s="18" t="e">
        <f>#VALUE!</f>
        <v>#VALUE!</v>
      </c>
      <c r="X622" s="19" t="e">
        <f>#VALUE!</f>
        <v>#VALUE!</v>
      </c>
      <c r="Y622" s="20" t="e">
        <f>#VALUE!</f>
        <v>#VALUE!</v>
      </c>
      <c r="Z622" s="19" t="e">
        <f>#VALUE!</f>
        <v>#VALUE!</v>
      </c>
      <c r="AA622" s="19" t="e">
        <f>#VALUE!</f>
        <v>#VALUE!</v>
      </c>
      <c r="AB622" s="16" t="e">
        <f>#VALUE!</f>
        <v>#VALUE!</v>
      </c>
      <c r="AC622" s="16" t="e">
        <f>#VALUE!</f>
        <v>#VALUE!</v>
      </c>
      <c r="AD622" s="17"/>
    </row>
    <row r="623" spans="1:30">
      <c r="A623" s="28">
        <v>523</v>
      </c>
      <c r="B623" s="26" t="e">
        <f>#VALUE!</f>
        <v>#VALUE!</v>
      </c>
      <c r="C623" s="19" t="e">
        <f>#VALUE!</f>
        <v>#VALUE!</v>
      </c>
      <c r="D623" s="19" t="e">
        <f>#VALUE!</f>
        <v>#VALUE!</v>
      </c>
      <c r="E623" s="19" t="e">
        <f>#VALUE!</f>
        <v>#VALUE!</v>
      </c>
      <c r="F623" s="19" t="e">
        <f>#VALUE!</f>
        <v>#VALUE!</v>
      </c>
      <c r="G623" s="19" t="e">
        <f>#VALUE!</f>
        <v>#VALUE!</v>
      </c>
      <c r="H623" s="19" t="e">
        <f>#VALUE!</f>
        <v>#VALUE!</v>
      </c>
      <c r="I623" s="21" t="e">
        <f>#VALUE!</f>
        <v>#VALUE!</v>
      </c>
      <c r="J623" s="26" t="e">
        <f>#VALUE!</f>
        <v>#VALUE!</v>
      </c>
      <c r="K623" s="29" t="e">
        <f>#VALUE!</f>
        <v>#VALUE!</v>
      </c>
      <c r="L623" s="18" t="e">
        <f>#VALUE!</f>
        <v>#VALUE!</v>
      </c>
      <c r="M623" s="18" t="e">
        <f>#VALUE!</f>
        <v>#VALUE!</v>
      </c>
      <c r="N623" s="18" t="e">
        <f>#VALUE!</f>
        <v>#VALUE!</v>
      </c>
      <c r="O623" s="18" t="e">
        <f>#VALUE!</f>
        <v>#VALUE!</v>
      </c>
      <c r="P623" s="18" t="e">
        <f>#VALUE!</f>
        <v>#VALUE!</v>
      </c>
      <c r="Q623" s="18" t="e">
        <f>#VALUE!</f>
        <v>#VALUE!</v>
      </c>
      <c r="R623" s="18" t="e">
        <f>#VALUE!</f>
        <v>#VALUE!</v>
      </c>
      <c r="S623" s="18" t="e">
        <f>#VALUE!</f>
        <v>#VALUE!</v>
      </c>
      <c r="T623" s="19" t="e">
        <f>#VALUE!</f>
        <v>#VALUE!</v>
      </c>
      <c r="U623" s="19" t="e">
        <f>#VALUE!</f>
        <v>#VALUE!</v>
      </c>
      <c r="V623" s="19" t="e">
        <f>#VALUE!</f>
        <v>#VALUE!</v>
      </c>
      <c r="W623" s="18" t="e">
        <f>#VALUE!</f>
        <v>#VALUE!</v>
      </c>
      <c r="X623" s="19" t="e">
        <f>#VALUE!</f>
        <v>#VALUE!</v>
      </c>
      <c r="Y623" s="20" t="e">
        <f>#VALUE!</f>
        <v>#VALUE!</v>
      </c>
      <c r="Z623" s="19" t="e">
        <f>#VALUE!</f>
        <v>#VALUE!</v>
      </c>
      <c r="AA623" s="19" t="e">
        <f>#VALUE!</f>
        <v>#VALUE!</v>
      </c>
      <c r="AB623" s="16" t="e">
        <f>#VALUE!</f>
        <v>#VALUE!</v>
      </c>
      <c r="AC623" s="16" t="e">
        <f>#VALUE!</f>
        <v>#VALUE!</v>
      </c>
      <c r="AD623" s="17"/>
    </row>
    <row r="624" spans="1:30">
      <c r="A624" s="28">
        <v>524</v>
      </c>
      <c r="B624" s="26" t="e">
        <f>#VALUE!</f>
        <v>#VALUE!</v>
      </c>
      <c r="C624" s="19" t="e">
        <f>#VALUE!</f>
        <v>#VALUE!</v>
      </c>
      <c r="D624" s="19" t="e">
        <f>#VALUE!</f>
        <v>#VALUE!</v>
      </c>
      <c r="E624" s="19" t="e">
        <f>#VALUE!</f>
        <v>#VALUE!</v>
      </c>
      <c r="F624" s="19" t="e">
        <f>#VALUE!</f>
        <v>#VALUE!</v>
      </c>
      <c r="G624" s="19" t="e">
        <f>#VALUE!</f>
        <v>#VALUE!</v>
      </c>
      <c r="H624" s="19" t="e">
        <f>#VALUE!</f>
        <v>#VALUE!</v>
      </c>
      <c r="I624" s="21" t="e">
        <f>#VALUE!</f>
        <v>#VALUE!</v>
      </c>
      <c r="J624" s="26" t="e">
        <f>#VALUE!</f>
        <v>#VALUE!</v>
      </c>
      <c r="K624" s="29" t="e">
        <f>#VALUE!</f>
        <v>#VALUE!</v>
      </c>
      <c r="L624" s="18" t="e">
        <f>#VALUE!</f>
        <v>#VALUE!</v>
      </c>
      <c r="M624" s="18" t="e">
        <f>#VALUE!</f>
        <v>#VALUE!</v>
      </c>
      <c r="N624" s="18" t="e">
        <f>#VALUE!</f>
        <v>#VALUE!</v>
      </c>
      <c r="O624" s="18" t="e">
        <f>#VALUE!</f>
        <v>#VALUE!</v>
      </c>
      <c r="P624" s="18" t="e">
        <f>#VALUE!</f>
        <v>#VALUE!</v>
      </c>
      <c r="Q624" s="18" t="e">
        <f>#VALUE!</f>
        <v>#VALUE!</v>
      </c>
      <c r="R624" s="18" t="e">
        <f>#VALUE!</f>
        <v>#VALUE!</v>
      </c>
      <c r="S624" s="18" t="e">
        <f>#VALUE!</f>
        <v>#VALUE!</v>
      </c>
      <c r="T624" s="19" t="e">
        <f>#VALUE!</f>
        <v>#VALUE!</v>
      </c>
      <c r="U624" s="19" t="e">
        <f>#VALUE!</f>
        <v>#VALUE!</v>
      </c>
      <c r="V624" s="19" t="e">
        <f>#VALUE!</f>
        <v>#VALUE!</v>
      </c>
      <c r="W624" s="18" t="e">
        <f>#VALUE!</f>
        <v>#VALUE!</v>
      </c>
      <c r="X624" s="19" t="e">
        <f>#VALUE!</f>
        <v>#VALUE!</v>
      </c>
      <c r="Y624" s="20" t="e">
        <f>#VALUE!</f>
        <v>#VALUE!</v>
      </c>
      <c r="Z624" s="19" t="e">
        <f>#VALUE!</f>
        <v>#VALUE!</v>
      </c>
      <c r="AA624" s="19" t="e">
        <f>#VALUE!</f>
        <v>#VALUE!</v>
      </c>
      <c r="AB624" s="16" t="e">
        <f>#VALUE!</f>
        <v>#VALUE!</v>
      </c>
      <c r="AC624" s="16" t="e">
        <f>#VALUE!</f>
        <v>#VALUE!</v>
      </c>
      <c r="AD624" s="17"/>
    </row>
    <row r="625" spans="1:30">
      <c r="A625" s="28">
        <v>525</v>
      </c>
      <c r="B625" s="26" t="e">
        <f>#VALUE!</f>
        <v>#VALUE!</v>
      </c>
      <c r="C625" s="19" t="e">
        <f>#VALUE!</f>
        <v>#VALUE!</v>
      </c>
      <c r="D625" s="19" t="e">
        <f>#VALUE!</f>
        <v>#VALUE!</v>
      </c>
      <c r="E625" s="19" t="e">
        <f>#VALUE!</f>
        <v>#VALUE!</v>
      </c>
      <c r="F625" s="19" t="e">
        <f>#VALUE!</f>
        <v>#VALUE!</v>
      </c>
      <c r="G625" s="19" t="e">
        <f>#VALUE!</f>
        <v>#VALUE!</v>
      </c>
      <c r="H625" s="19" t="e">
        <f>#VALUE!</f>
        <v>#VALUE!</v>
      </c>
      <c r="I625" s="21" t="e">
        <f>#VALUE!</f>
        <v>#VALUE!</v>
      </c>
      <c r="J625" s="26" t="e">
        <f>#VALUE!</f>
        <v>#VALUE!</v>
      </c>
      <c r="K625" s="29" t="e">
        <f>#VALUE!</f>
        <v>#VALUE!</v>
      </c>
      <c r="L625" s="18" t="e">
        <f>#VALUE!</f>
        <v>#VALUE!</v>
      </c>
      <c r="M625" s="18" t="e">
        <f>#VALUE!</f>
        <v>#VALUE!</v>
      </c>
      <c r="N625" s="18" t="e">
        <f>#VALUE!</f>
        <v>#VALUE!</v>
      </c>
      <c r="O625" s="18" t="e">
        <f>#VALUE!</f>
        <v>#VALUE!</v>
      </c>
      <c r="P625" s="18" t="e">
        <f>#VALUE!</f>
        <v>#VALUE!</v>
      </c>
      <c r="Q625" s="18" t="e">
        <f>#VALUE!</f>
        <v>#VALUE!</v>
      </c>
      <c r="R625" s="18" t="e">
        <f>#VALUE!</f>
        <v>#VALUE!</v>
      </c>
      <c r="S625" s="18" t="e">
        <f>#VALUE!</f>
        <v>#VALUE!</v>
      </c>
      <c r="T625" s="19" t="e">
        <f>#VALUE!</f>
        <v>#VALUE!</v>
      </c>
      <c r="U625" s="19" t="e">
        <f>#VALUE!</f>
        <v>#VALUE!</v>
      </c>
      <c r="V625" s="19" t="e">
        <f>#VALUE!</f>
        <v>#VALUE!</v>
      </c>
      <c r="W625" s="18" t="e">
        <f>#VALUE!</f>
        <v>#VALUE!</v>
      </c>
      <c r="X625" s="19" t="e">
        <f>#VALUE!</f>
        <v>#VALUE!</v>
      </c>
      <c r="Y625" s="20" t="e">
        <f>#VALUE!</f>
        <v>#VALUE!</v>
      </c>
      <c r="Z625" s="19" t="e">
        <f>#VALUE!</f>
        <v>#VALUE!</v>
      </c>
      <c r="AA625" s="19" t="e">
        <f>#VALUE!</f>
        <v>#VALUE!</v>
      </c>
      <c r="AB625" s="16" t="e">
        <f>#VALUE!</f>
        <v>#VALUE!</v>
      </c>
      <c r="AC625" s="16" t="e">
        <f>#VALUE!</f>
        <v>#VALUE!</v>
      </c>
      <c r="AD625" s="17"/>
    </row>
    <row r="626" spans="1:30">
      <c r="A626" s="28">
        <v>526</v>
      </c>
      <c r="B626" s="26" t="e">
        <f>#VALUE!</f>
        <v>#VALUE!</v>
      </c>
      <c r="C626" s="19" t="e">
        <f>#VALUE!</f>
        <v>#VALUE!</v>
      </c>
      <c r="D626" s="19" t="e">
        <f>#VALUE!</f>
        <v>#VALUE!</v>
      </c>
      <c r="E626" s="19" t="e">
        <f>#VALUE!</f>
        <v>#VALUE!</v>
      </c>
      <c r="F626" s="19" t="e">
        <f>#VALUE!</f>
        <v>#VALUE!</v>
      </c>
      <c r="G626" s="19" t="e">
        <f>#VALUE!</f>
        <v>#VALUE!</v>
      </c>
      <c r="H626" s="19" t="e">
        <f>#VALUE!</f>
        <v>#VALUE!</v>
      </c>
      <c r="I626" s="21" t="e">
        <f>#VALUE!</f>
        <v>#VALUE!</v>
      </c>
      <c r="J626" s="26" t="e">
        <f>#VALUE!</f>
        <v>#VALUE!</v>
      </c>
      <c r="K626" s="29" t="e">
        <f>#VALUE!</f>
        <v>#VALUE!</v>
      </c>
      <c r="L626" s="18" t="e">
        <f>#VALUE!</f>
        <v>#VALUE!</v>
      </c>
      <c r="M626" s="18" t="e">
        <f>#VALUE!</f>
        <v>#VALUE!</v>
      </c>
      <c r="N626" s="18" t="e">
        <f>#VALUE!</f>
        <v>#VALUE!</v>
      </c>
      <c r="O626" s="18" t="e">
        <f>#VALUE!</f>
        <v>#VALUE!</v>
      </c>
      <c r="P626" s="18" t="e">
        <f>#VALUE!</f>
        <v>#VALUE!</v>
      </c>
      <c r="Q626" s="18" t="e">
        <f>#VALUE!</f>
        <v>#VALUE!</v>
      </c>
      <c r="R626" s="18" t="e">
        <f>#VALUE!</f>
        <v>#VALUE!</v>
      </c>
      <c r="S626" s="18" t="e">
        <f>#VALUE!</f>
        <v>#VALUE!</v>
      </c>
      <c r="T626" s="19" t="e">
        <f>#VALUE!</f>
        <v>#VALUE!</v>
      </c>
      <c r="U626" s="19" t="e">
        <f>#VALUE!</f>
        <v>#VALUE!</v>
      </c>
      <c r="V626" s="19" t="e">
        <f>#VALUE!</f>
        <v>#VALUE!</v>
      </c>
      <c r="W626" s="18" t="e">
        <f>#VALUE!</f>
        <v>#VALUE!</v>
      </c>
      <c r="X626" s="19" t="e">
        <f>#VALUE!</f>
        <v>#VALUE!</v>
      </c>
      <c r="Y626" s="20" t="e">
        <f>#VALUE!</f>
        <v>#VALUE!</v>
      </c>
      <c r="Z626" s="19" t="e">
        <f>#VALUE!</f>
        <v>#VALUE!</v>
      </c>
      <c r="AA626" s="19" t="e">
        <f>#VALUE!</f>
        <v>#VALUE!</v>
      </c>
      <c r="AB626" s="16" t="e">
        <f>#VALUE!</f>
        <v>#VALUE!</v>
      </c>
      <c r="AC626" s="16" t="e">
        <f>#VALUE!</f>
        <v>#VALUE!</v>
      </c>
      <c r="AD626" s="17"/>
    </row>
    <row r="627" spans="1:30">
      <c r="A627" s="28">
        <v>527</v>
      </c>
      <c r="B627" s="26" t="e">
        <f>#VALUE!</f>
        <v>#VALUE!</v>
      </c>
      <c r="C627" s="19" t="e">
        <f>#VALUE!</f>
        <v>#VALUE!</v>
      </c>
      <c r="D627" s="19" t="e">
        <f>#VALUE!</f>
        <v>#VALUE!</v>
      </c>
      <c r="E627" s="19" t="e">
        <f>#VALUE!</f>
        <v>#VALUE!</v>
      </c>
      <c r="F627" s="19" t="e">
        <f>#VALUE!</f>
        <v>#VALUE!</v>
      </c>
      <c r="G627" s="19" t="e">
        <f>#VALUE!</f>
        <v>#VALUE!</v>
      </c>
      <c r="H627" s="19" t="e">
        <f>#VALUE!</f>
        <v>#VALUE!</v>
      </c>
      <c r="I627" s="21" t="e">
        <f>#VALUE!</f>
        <v>#VALUE!</v>
      </c>
      <c r="J627" s="26" t="e">
        <f>#VALUE!</f>
        <v>#VALUE!</v>
      </c>
      <c r="K627" s="29" t="e">
        <f>#VALUE!</f>
        <v>#VALUE!</v>
      </c>
      <c r="L627" s="18" t="e">
        <f>#VALUE!</f>
        <v>#VALUE!</v>
      </c>
      <c r="M627" s="18" t="e">
        <f>#VALUE!</f>
        <v>#VALUE!</v>
      </c>
      <c r="N627" s="18" t="e">
        <f>#VALUE!</f>
        <v>#VALUE!</v>
      </c>
      <c r="O627" s="18" t="e">
        <f>#VALUE!</f>
        <v>#VALUE!</v>
      </c>
      <c r="P627" s="18" t="e">
        <f>#VALUE!</f>
        <v>#VALUE!</v>
      </c>
      <c r="Q627" s="18" t="e">
        <f>#VALUE!</f>
        <v>#VALUE!</v>
      </c>
      <c r="R627" s="18" t="e">
        <f>#VALUE!</f>
        <v>#VALUE!</v>
      </c>
      <c r="S627" s="18" t="e">
        <f>#VALUE!</f>
        <v>#VALUE!</v>
      </c>
      <c r="T627" s="19" t="e">
        <f>#VALUE!</f>
        <v>#VALUE!</v>
      </c>
      <c r="U627" s="19" t="e">
        <f>#VALUE!</f>
        <v>#VALUE!</v>
      </c>
      <c r="V627" s="19" t="e">
        <f>#VALUE!</f>
        <v>#VALUE!</v>
      </c>
      <c r="W627" s="18" t="e">
        <f>#VALUE!</f>
        <v>#VALUE!</v>
      </c>
      <c r="X627" s="19" t="e">
        <f>#VALUE!</f>
        <v>#VALUE!</v>
      </c>
      <c r="Y627" s="20" t="e">
        <f>#VALUE!</f>
        <v>#VALUE!</v>
      </c>
      <c r="Z627" s="19" t="e">
        <f>#VALUE!</f>
        <v>#VALUE!</v>
      </c>
      <c r="AA627" s="19" t="e">
        <f>#VALUE!</f>
        <v>#VALUE!</v>
      </c>
      <c r="AB627" s="16" t="e">
        <f>#VALUE!</f>
        <v>#VALUE!</v>
      </c>
      <c r="AC627" s="16" t="e">
        <f>#VALUE!</f>
        <v>#VALUE!</v>
      </c>
      <c r="AD627" s="17"/>
    </row>
    <row r="628" spans="1:30">
      <c r="A628" s="28">
        <v>528</v>
      </c>
      <c r="B628" s="26" t="e">
        <f>#VALUE!</f>
        <v>#VALUE!</v>
      </c>
      <c r="C628" s="19" t="e">
        <f>#VALUE!</f>
        <v>#VALUE!</v>
      </c>
      <c r="D628" s="19" t="e">
        <f>#VALUE!</f>
        <v>#VALUE!</v>
      </c>
      <c r="E628" s="19" t="e">
        <f>#VALUE!</f>
        <v>#VALUE!</v>
      </c>
      <c r="F628" s="19" t="e">
        <f>#VALUE!</f>
        <v>#VALUE!</v>
      </c>
      <c r="G628" s="19" t="e">
        <f>#VALUE!</f>
        <v>#VALUE!</v>
      </c>
      <c r="H628" s="19" t="e">
        <f>#VALUE!</f>
        <v>#VALUE!</v>
      </c>
      <c r="I628" s="21" t="e">
        <f>#VALUE!</f>
        <v>#VALUE!</v>
      </c>
      <c r="J628" s="26" t="e">
        <f>#VALUE!</f>
        <v>#VALUE!</v>
      </c>
      <c r="K628" s="29" t="e">
        <f>#VALUE!</f>
        <v>#VALUE!</v>
      </c>
      <c r="L628" s="18" t="e">
        <f>#VALUE!</f>
        <v>#VALUE!</v>
      </c>
      <c r="M628" s="18" t="e">
        <f>#VALUE!</f>
        <v>#VALUE!</v>
      </c>
      <c r="N628" s="18" t="e">
        <f>#VALUE!</f>
        <v>#VALUE!</v>
      </c>
      <c r="O628" s="18" t="e">
        <f>#VALUE!</f>
        <v>#VALUE!</v>
      </c>
      <c r="P628" s="18" t="e">
        <f>#VALUE!</f>
        <v>#VALUE!</v>
      </c>
      <c r="Q628" s="18" t="e">
        <f>#VALUE!</f>
        <v>#VALUE!</v>
      </c>
      <c r="R628" s="18" t="e">
        <f>#VALUE!</f>
        <v>#VALUE!</v>
      </c>
      <c r="S628" s="18" t="e">
        <f>#VALUE!</f>
        <v>#VALUE!</v>
      </c>
      <c r="T628" s="19" t="e">
        <f>#VALUE!</f>
        <v>#VALUE!</v>
      </c>
      <c r="U628" s="19" t="e">
        <f>#VALUE!</f>
        <v>#VALUE!</v>
      </c>
      <c r="V628" s="19" t="e">
        <f>#VALUE!</f>
        <v>#VALUE!</v>
      </c>
      <c r="W628" s="18" t="e">
        <f>#VALUE!</f>
        <v>#VALUE!</v>
      </c>
      <c r="X628" s="19" t="e">
        <f>#VALUE!</f>
        <v>#VALUE!</v>
      </c>
      <c r="Y628" s="20" t="e">
        <f>#VALUE!</f>
        <v>#VALUE!</v>
      </c>
      <c r="Z628" s="19" t="e">
        <f>#VALUE!</f>
        <v>#VALUE!</v>
      </c>
      <c r="AA628" s="19" t="e">
        <f>#VALUE!</f>
        <v>#VALUE!</v>
      </c>
      <c r="AB628" s="16" t="e">
        <f>#VALUE!</f>
        <v>#VALUE!</v>
      </c>
      <c r="AC628" s="16" t="e">
        <f>#VALUE!</f>
        <v>#VALUE!</v>
      </c>
      <c r="AD628" s="17"/>
    </row>
    <row r="629" spans="1:30">
      <c r="A629" s="28">
        <v>529</v>
      </c>
      <c r="B629" s="26" t="e">
        <f>#VALUE!</f>
        <v>#VALUE!</v>
      </c>
      <c r="C629" s="19" t="e">
        <f>#VALUE!</f>
        <v>#VALUE!</v>
      </c>
      <c r="D629" s="19" t="e">
        <f>#VALUE!</f>
        <v>#VALUE!</v>
      </c>
      <c r="E629" s="19" t="e">
        <f>#VALUE!</f>
        <v>#VALUE!</v>
      </c>
      <c r="F629" s="19" t="e">
        <f>#VALUE!</f>
        <v>#VALUE!</v>
      </c>
      <c r="G629" s="19" t="e">
        <f>#VALUE!</f>
        <v>#VALUE!</v>
      </c>
      <c r="H629" s="19" t="e">
        <f>#VALUE!</f>
        <v>#VALUE!</v>
      </c>
      <c r="I629" s="21" t="e">
        <f>#VALUE!</f>
        <v>#VALUE!</v>
      </c>
      <c r="J629" s="26" t="e">
        <f>#VALUE!</f>
        <v>#VALUE!</v>
      </c>
      <c r="K629" s="29" t="e">
        <f>#VALUE!</f>
        <v>#VALUE!</v>
      </c>
      <c r="L629" s="18" t="e">
        <f>#VALUE!</f>
        <v>#VALUE!</v>
      </c>
      <c r="M629" s="18" t="e">
        <f>#VALUE!</f>
        <v>#VALUE!</v>
      </c>
      <c r="N629" s="18" t="e">
        <f>#VALUE!</f>
        <v>#VALUE!</v>
      </c>
      <c r="O629" s="18" t="e">
        <f>#VALUE!</f>
        <v>#VALUE!</v>
      </c>
      <c r="P629" s="18" t="e">
        <f>#VALUE!</f>
        <v>#VALUE!</v>
      </c>
      <c r="Q629" s="18" t="e">
        <f>#VALUE!</f>
        <v>#VALUE!</v>
      </c>
      <c r="R629" s="18" t="e">
        <f>#VALUE!</f>
        <v>#VALUE!</v>
      </c>
      <c r="S629" s="18" t="e">
        <f>#VALUE!</f>
        <v>#VALUE!</v>
      </c>
      <c r="T629" s="19" t="e">
        <f>#VALUE!</f>
        <v>#VALUE!</v>
      </c>
      <c r="U629" s="19" t="e">
        <f>#VALUE!</f>
        <v>#VALUE!</v>
      </c>
      <c r="V629" s="19" t="e">
        <f>#VALUE!</f>
        <v>#VALUE!</v>
      </c>
      <c r="W629" s="18" t="e">
        <f>#VALUE!</f>
        <v>#VALUE!</v>
      </c>
      <c r="X629" s="19" t="e">
        <f>#VALUE!</f>
        <v>#VALUE!</v>
      </c>
      <c r="Y629" s="20" t="e">
        <f>#VALUE!</f>
        <v>#VALUE!</v>
      </c>
      <c r="Z629" s="19" t="e">
        <f>#VALUE!</f>
        <v>#VALUE!</v>
      </c>
      <c r="AA629" s="19" t="e">
        <f>#VALUE!</f>
        <v>#VALUE!</v>
      </c>
      <c r="AB629" s="16" t="e">
        <f>#VALUE!</f>
        <v>#VALUE!</v>
      </c>
      <c r="AC629" s="16" t="e">
        <f>#VALUE!</f>
        <v>#VALUE!</v>
      </c>
      <c r="AD629" s="17"/>
    </row>
    <row r="630" spans="1:30">
      <c r="A630" s="28">
        <v>530</v>
      </c>
      <c r="B630" s="26" t="e">
        <f>#VALUE!</f>
        <v>#VALUE!</v>
      </c>
      <c r="C630" s="19" t="e">
        <f>#VALUE!</f>
        <v>#VALUE!</v>
      </c>
      <c r="D630" s="19" t="e">
        <f>#VALUE!</f>
        <v>#VALUE!</v>
      </c>
      <c r="E630" s="19" t="e">
        <f>#VALUE!</f>
        <v>#VALUE!</v>
      </c>
      <c r="F630" s="19" t="e">
        <f>#VALUE!</f>
        <v>#VALUE!</v>
      </c>
      <c r="G630" s="19" t="e">
        <f>#VALUE!</f>
        <v>#VALUE!</v>
      </c>
      <c r="H630" s="19" t="e">
        <f>#VALUE!</f>
        <v>#VALUE!</v>
      </c>
      <c r="I630" s="21" t="e">
        <f>#VALUE!</f>
        <v>#VALUE!</v>
      </c>
      <c r="J630" s="26" t="e">
        <f>#VALUE!</f>
        <v>#VALUE!</v>
      </c>
      <c r="K630" s="29" t="e">
        <f>#VALUE!</f>
        <v>#VALUE!</v>
      </c>
      <c r="L630" s="18" t="e">
        <f>#VALUE!</f>
        <v>#VALUE!</v>
      </c>
      <c r="M630" s="18" t="e">
        <f>#VALUE!</f>
        <v>#VALUE!</v>
      </c>
      <c r="N630" s="18" t="e">
        <f>#VALUE!</f>
        <v>#VALUE!</v>
      </c>
      <c r="O630" s="18" t="e">
        <f>#VALUE!</f>
        <v>#VALUE!</v>
      </c>
      <c r="P630" s="18" t="e">
        <f>#VALUE!</f>
        <v>#VALUE!</v>
      </c>
      <c r="Q630" s="18" t="e">
        <f>#VALUE!</f>
        <v>#VALUE!</v>
      </c>
      <c r="R630" s="18" t="e">
        <f>#VALUE!</f>
        <v>#VALUE!</v>
      </c>
      <c r="S630" s="18" t="e">
        <f>#VALUE!</f>
        <v>#VALUE!</v>
      </c>
      <c r="T630" s="19" t="e">
        <f>#VALUE!</f>
        <v>#VALUE!</v>
      </c>
      <c r="U630" s="19" t="e">
        <f>#VALUE!</f>
        <v>#VALUE!</v>
      </c>
      <c r="V630" s="19" t="e">
        <f>#VALUE!</f>
        <v>#VALUE!</v>
      </c>
      <c r="W630" s="18" t="e">
        <f>#VALUE!</f>
        <v>#VALUE!</v>
      </c>
      <c r="X630" s="19" t="e">
        <f>#VALUE!</f>
        <v>#VALUE!</v>
      </c>
      <c r="Y630" s="20" t="e">
        <f>#VALUE!</f>
        <v>#VALUE!</v>
      </c>
      <c r="Z630" s="19" t="e">
        <f>#VALUE!</f>
        <v>#VALUE!</v>
      </c>
      <c r="AA630" s="19" t="e">
        <f>#VALUE!</f>
        <v>#VALUE!</v>
      </c>
      <c r="AB630" s="16" t="e">
        <f>#VALUE!</f>
        <v>#VALUE!</v>
      </c>
      <c r="AC630" s="16" t="e">
        <f>#VALUE!</f>
        <v>#VALUE!</v>
      </c>
      <c r="AD630" s="17"/>
    </row>
    <row r="631" spans="1:30">
      <c r="A631" s="28">
        <v>531</v>
      </c>
      <c r="B631" s="26" t="e">
        <f>#VALUE!</f>
        <v>#VALUE!</v>
      </c>
      <c r="C631" s="19" t="e">
        <f>#VALUE!</f>
        <v>#VALUE!</v>
      </c>
      <c r="D631" s="19" t="e">
        <f>#VALUE!</f>
        <v>#VALUE!</v>
      </c>
      <c r="E631" s="19" t="e">
        <f>#VALUE!</f>
        <v>#VALUE!</v>
      </c>
      <c r="F631" s="19" t="e">
        <f>#VALUE!</f>
        <v>#VALUE!</v>
      </c>
      <c r="G631" s="19" t="e">
        <f>#VALUE!</f>
        <v>#VALUE!</v>
      </c>
      <c r="H631" s="19" t="e">
        <f>#VALUE!</f>
        <v>#VALUE!</v>
      </c>
      <c r="I631" s="21" t="e">
        <f>#VALUE!</f>
        <v>#VALUE!</v>
      </c>
      <c r="J631" s="26" t="e">
        <f>#VALUE!</f>
        <v>#VALUE!</v>
      </c>
      <c r="K631" s="29" t="e">
        <f>#VALUE!</f>
        <v>#VALUE!</v>
      </c>
      <c r="L631" s="18" t="e">
        <f>#VALUE!</f>
        <v>#VALUE!</v>
      </c>
      <c r="M631" s="18" t="e">
        <f>#VALUE!</f>
        <v>#VALUE!</v>
      </c>
      <c r="N631" s="18" t="e">
        <f>#VALUE!</f>
        <v>#VALUE!</v>
      </c>
      <c r="O631" s="18" t="e">
        <f>#VALUE!</f>
        <v>#VALUE!</v>
      </c>
      <c r="P631" s="18" t="e">
        <f>#VALUE!</f>
        <v>#VALUE!</v>
      </c>
      <c r="Q631" s="18" t="e">
        <f>#VALUE!</f>
        <v>#VALUE!</v>
      </c>
      <c r="R631" s="18" t="e">
        <f>#VALUE!</f>
        <v>#VALUE!</v>
      </c>
      <c r="S631" s="18" t="e">
        <f>#VALUE!</f>
        <v>#VALUE!</v>
      </c>
      <c r="T631" s="19" t="e">
        <f>#VALUE!</f>
        <v>#VALUE!</v>
      </c>
      <c r="U631" s="19" t="e">
        <f>#VALUE!</f>
        <v>#VALUE!</v>
      </c>
      <c r="V631" s="19" t="e">
        <f>#VALUE!</f>
        <v>#VALUE!</v>
      </c>
      <c r="W631" s="18" t="e">
        <f>#VALUE!</f>
        <v>#VALUE!</v>
      </c>
      <c r="X631" s="19" t="e">
        <f>#VALUE!</f>
        <v>#VALUE!</v>
      </c>
      <c r="Y631" s="20" t="e">
        <f>#VALUE!</f>
        <v>#VALUE!</v>
      </c>
      <c r="Z631" s="19" t="e">
        <f>#VALUE!</f>
        <v>#VALUE!</v>
      </c>
      <c r="AA631" s="19" t="e">
        <f>#VALUE!</f>
        <v>#VALUE!</v>
      </c>
      <c r="AB631" s="16" t="e">
        <f>#VALUE!</f>
        <v>#VALUE!</v>
      </c>
      <c r="AC631" s="16" t="e">
        <f>#VALUE!</f>
        <v>#VALUE!</v>
      </c>
      <c r="AD631" s="17"/>
    </row>
    <row r="632" spans="1:30">
      <c r="A632" s="28">
        <v>532</v>
      </c>
      <c r="B632" s="26" t="e">
        <f>#VALUE!</f>
        <v>#VALUE!</v>
      </c>
      <c r="C632" s="19" t="e">
        <f>#VALUE!</f>
        <v>#VALUE!</v>
      </c>
      <c r="D632" s="19" t="e">
        <f>#VALUE!</f>
        <v>#VALUE!</v>
      </c>
      <c r="E632" s="19" t="e">
        <f>#VALUE!</f>
        <v>#VALUE!</v>
      </c>
      <c r="F632" s="19" t="e">
        <f>#VALUE!</f>
        <v>#VALUE!</v>
      </c>
      <c r="G632" s="19" t="e">
        <f>#VALUE!</f>
        <v>#VALUE!</v>
      </c>
      <c r="H632" s="19" t="e">
        <f>#VALUE!</f>
        <v>#VALUE!</v>
      </c>
      <c r="I632" s="21" t="e">
        <f>#VALUE!</f>
        <v>#VALUE!</v>
      </c>
      <c r="J632" s="26" t="e">
        <f>#VALUE!</f>
        <v>#VALUE!</v>
      </c>
      <c r="K632" s="29" t="e">
        <f>#VALUE!</f>
        <v>#VALUE!</v>
      </c>
      <c r="L632" s="18" t="e">
        <f>#VALUE!</f>
        <v>#VALUE!</v>
      </c>
      <c r="M632" s="18" t="e">
        <f>#VALUE!</f>
        <v>#VALUE!</v>
      </c>
      <c r="N632" s="18" t="e">
        <f>#VALUE!</f>
        <v>#VALUE!</v>
      </c>
      <c r="O632" s="18" t="e">
        <f>#VALUE!</f>
        <v>#VALUE!</v>
      </c>
      <c r="P632" s="18" t="e">
        <f>#VALUE!</f>
        <v>#VALUE!</v>
      </c>
      <c r="Q632" s="18" t="e">
        <f>#VALUE!</f>
        <v>#VALUE!</v>
      </c>
      <c r="R632" s="18" t="e">
        <f>#VALUE!</f>
        <v>#VALUE!</v>
      </c>
      <c r="S632" s="18" t="e">
        <f>#VALUE!</f>
        <v>#VALUE!</v>
      </c>
      <c r="T632" s="19" t="e">
        <f>#VALUE!</f>
        <v>#VALUE!</v>
      </c>
      <c r="U632" s="19" t="e">
        <f>#VALUE!</f>
        <v>#VALUE!</v>
      </c>
      <c r="V632" s="19" t="e">
        <f>#VALUE!</f>
        <v>#VALUE!</v>
      </c>
      <c r="W632" s="18" t="e">
        <f>#VALUE!</f>
        <v>#VALUE!</v>
      </c>
      <c r="X632" s="19" t="e">
        <f>#VALUE!</f>
        <v>#VALUE!</v>
      </c>
      <c r="Y632" s="20" t="e">
        <f>#VALUE!</f>
        <v>#VALUE!</v>
      </c>
      <c r="Z632" s="19" t="e">
        <f>#VALUE!</f>
        <v>#VALUE!</v>
      </c>
      <c r="AA632" s="19" t="e">
        <f>#VALUE!</f>
        <v>#VALUE!</v>
      </c>
      <c r="AB632" s="16" t="e">
        <f>#VALUE!</f>
        <v>#VALUE!</v>
      </c>
      <c r="AC632" s="16" t="e">
        <f>#VALUE!</f>
        <v>#VALUE!</v>
      </c>
      <c r="AD632" s="17"/>
    </row>
    <row r="633" spans="1:30">
      <c r="A633" s="28">
        <v>533</v>
      </c>
      <c r="B633" s="26" t="e">
        <f>#VALUE!</f>
        <v>#VALUE!</v>
      </c>
      <c r="C633" s="19" t="e">
        <f>#VALUE!</f>
        <v>#VALUE!</v>
      </c>
      <c r="D633" s="19" t="e">
        <f>#VALUE!</f>
        <v>#VALUE!</v>
      </c>
      <c r="E633" s="19" t="e">
        <f>#VALUE!</f>
        <v>#VALUE!</v>
      </c>
      <c r="F633" s="19" t="e">
        <f>#VALUE!</f>
        <v>#VALUE!</v>
      </c>
      <c r="G633" s="19" t="e">
        <f>#VALUE!</f>
        <v>#VALUE!</v>
      </c>
      <c r="H633" s="19" t="e">
        <f>#VALUE!</f>
        <v>#VALUE!</v>
      </c>
      <c r="I633" s="21" t="e">
        <f>#VALUE!</f>
        <v>#VALUE!</v>
      </c>
      <c r="J633" s="26" t="e">
        <f>#VALUE!</f>
        <v>#VALUE!</v>
      </c>
      <c r="K633" s="29" t="e">
        <f>#VALUE!</f>
        <v>#VALUE!</v>
      </c>
      <c r="L633" s="18" t="e">
        <f>#VALUE!</f>
        <v>#VALUE!</v>
      </c>
      <c r="M633" s="18" t="e">
        <f>#VALUE!</f>
        <v>#VALUE!</v>
      </c>
      <c r="N633" s="18" t="e">
        <f>#VALUE!</f>
        <v>#VALUE!</v>
      </c>
      <c r="O633" s="18" t="e">
        <f>#VALUE!</f>
        <v>#VALUE!</v>
      </c>
      <c r="P633" s="18" t="e">
        <f>#VALUE!</f>
        <v>#VALUE!</v>
      </c>
      <c r="Q633" s="18" t="e">
        <f>#VALUE!</f>
        <v>#VALUE!</v>
      </c>
      <c r="R633" s="18" t="e">
        <f>#VALUE!</f>
        <v>#VALUE!</v>
      </c>
      <c r="S633" s="18" t="e">
        <f>#VALUE!</f>
        <v>#VALUE!</v>
      </c>
      <c r="T633" s="19" t="e">
        <f>#VALUE!</f>
        <v>#VALUE!</v>
      </c>
      <c r="U633" s="19" t="e">
        <f>#VALUE!</f>
        <v>#VALUE!</v>
      </c>
      <c r="V633" s="19" t="e">
        <f>#VALUE!</f>
        <v>#VALUE!</v>
      </c>
      <c r="W633" s="18" t="e">
        <f>#VALUE!</f>
        <v>#VALUE!</v>
      </c>
      <c r="X633" s="19" t="e">
        <f>#VALUE!</f>
        <v>#VALUE!</v>
      </c>
      <c r="Y633" s="20" t="e">
        <f>#VALUE!</f>
        <v>#VALUE!</v>
      </c>
      <c r="Z633" s="19" t="e">
        <f>#VALUE!</f>
        <v>#VALUE!</v>
      </c>
      <c r="AA633" s="19" t="e">
        <f>#VALUE!</f>
        <v>#VALUE!</v>
      </c>
      <c r="AB633" s="16" t="e">
        <f>#VALUE!</f>
        <v>#VALUE!</v>
      </c>
      <c r="AC633" s="16" t="e">
        <f>#VALUE!</f>
        <v>#VALUE!</v>
      </c>
      <c r="AD633" s="17"/>
    </row>
    <row r="634" spans="1:30">
      <c r="A634" s="28">
        <v>534</v>
      </c>
      <c r="B634" s="26" t="e">
        <f>#VALUE!</f>
        <v>#VALUE!</v>
      </c>
      <c r="C634" s="19" t="e">
        <f>#VALUE!</f>
        <v>#VALUE!</v>
      </c>
      <c r="D634" s="19" t="e">
        <f>#VALUE!</f>
        <v>#VALUE!</v>
      </c>
      <c r="E634" s="19" t="e">
        <f>#VALUE!</f>
        <v>#VALUE!</v>
      </c>
      <c r="F634" s="19" t="e">
        <f>#VALUE!</f>
        <v>#VALUE!</v>
      </c>
      <c r="G634" s="19" t="e">
        <f>#VALUE!</f>
        <v>#VALUE!</v>
      </c>
      <c r="H634" s="19" t="e">
        <f>#VALUE!</f>
        <v>#VALUE!</v>
      </c>
      <c r="I634" s="21" t="e">
        <f>#VALUE!</f>
        <v>#VALUE!</v>
      </c>
      <c r="J634" s="26" t="e">
        <f>#VALUE!</f>
        <v>#VALUE!</v>
      </c>
      <c r="K634" s="29" t="e">
        <f>#VALUE!</f>
        <v>#VALUE!</v>
      </c>
      <c r="L634" s="18" t="e">
        <f>#VALUE!</f>
        <v>#VALUE!</v>
      </c>
      <c r="M634" s="18" t="e">
        <f>#VALUE!</f>
        <v>#VALUE!</v>
      </c>
      <c r="N634" s="18" t="e">
        <f>#VALUE!</f>
        <v>#VALUE!</v>
      </c>
      <c r="O634" s="18" t="e">
        <f>#VALUE!</f>
        <v>#VALUE!</v>
      </c>
      <c r="P634" s="18" t="e">
        <f>#VALUE!</f>
        <v>#VALUE!</v>
      </c>
      <c r="Q634" s="18" t="e">
        <f>#VALUE!</f>
        <v>#VALUE!</v>
      </c>
      <c r="R634" s="18" t="e">
        <f>#VALUE!</f>
        <v>#VALUE!</v>
      </c>
      <c r="S634" s="18" t="e">
        <f>#VALUE!</f>
        <v>#VALUE!</v>
      </c>
      <c r="T634" s="19" t="e">
        <f>#VALUE!</f>
        <v>#VALUE!</v>
      </c>
      <c r="U634" s="19" t="e">
        <f>#VALUE!</f>
        <v>#VALUE!</v>
      </c>
      <c r="V634" s="19" t="e">
        <f>#VALUE!</f>
        <v>#VALUE!</v>
      </c>
      <c r="W634" s="18" t="e">
        <f>#VALUE!</f>
        <v>#VALUE!</v>
      </c>
      <c r="X634" s="19" t="e">
        <f>#VALUE!</f>
        <v>#VALUE!</v>
      </c>
      <c r="Y634" s="20" t="e">
        <f>#VALUE!</f>
        <v>#VALUE!</v>
      </c>
      <c r="Z634" s="19" t="e">
        <f>#VALUE!</f>
        <v>#VALUE!</v>
      </c>
      <c r="AA634" s="19" t="e">
        <f>#VALUE!</f>
        <v>#VALUE!</v>
      </c>
      <c r="AB634" s="16" t="e">
        <f>#VALUE!</f>
        <v>#VALUE!</v>
      </c>
      <c r="AC634" s="16" t="e">
        <f>#VALUE!</f>
        <v>#VALUE!</v>
      </c>
      <c r="AD634" s="17"/>
    </row>
    <row r="635" spans="1:30">
      <c r="A635" s="28">
        <v>535</v>
      </c>
      <c r="B635" s="26" t="e">
        <f>#VALUE!</f>
        <v>#VALUE!</v>
      </c>
      <c r="C635" s="19" t="e">
        <f>#VALUE!</f>
        <v>#VALUE!</v>
      </c>
      <c r="D635" s="19" t="e">
        <f>#VALUE!</f>
        <v>#VALUE!</v>
      </c>
      <c r="E635" s="19" t="e">
        <f>#VALUE!</f>
        <v>#VALUE!</v>
      </c>
      <c r="F635" s="19" t="e">
        <f>#VALUE!</f>
        <v>#VALUE!</v>
      </c>
      <c r="G635" s="19" t="e">
        <f>#VALUE!</f>
        <v>#VALUE!</v>
      </c>
      <c r="H635" s="19" t="e">
        <f>#VALUE!</f>
        <v>#VALUE!</v>
      </c>
      <c r="I635" s="21" t="e">
        <f>#VALUE!</f>
        <v>#VALUE!</v>
      </c>
      <c r="J635" s="26" t="e">
        <f>#VALUE!</f>
        <v>#VALUE!</v>
      </c>
      <c r="K635" s="29" t="e">
        <f>#VALUE!</f>
        <v>#VALUE!</v>
      </c>
      <c r="L635" s="18" t="e">
        <f>#VALUE!</f>
        <v>#VALUE!</v>
      </c>
      <c r="M635" s="18" t="e">
        <f>#VALUE!</f>
        <v>#VALUE!</v>
      </c>
      <c r="N635" s="18" t="e">
        <f>#VALUE!</f>
        <v>#VALUE!</v>
      </c>
      <c r="O635" s="18" t="e">
        <f>#VALUE!</f>
        <v>#VALUE!</v>
      </c>
      <c r="P635" s="18" t="e">
        <f>#VALUE!</f>
        <v>#VALUE!</v>
      </c>
      <c r="Q635" s="18" t="e">
        <f>#VALUE!</f>
        <v>#VALUE!</v>
      </c>
      <c r="R635" s="18" t="e">
        <f>#VALUE!</f>
        <v>#VALUE!</v>
      </c>
      <c r="S635" s="18" t="e">
        <f>#VALUE!</f>
        <v>#VALUE!</v>
      </c>
      <c r="T635" s="19" t="e">
        <f>#VALUE!</f>
        <v>#VALUE!</v>
      </c>
      <c r="U635" s="19" t="e">
        <f>#VALUE!</f>
        <v>#VALUE!</v>
      </c>
      <c r="V635" s="19" t="e">
        <f>#VALUE!</f>
        <v>#VALUE!</v>
      </c>
      <c r="W635" s="18" t="e">
        <f>#VALUE!</f>
        <v>#VALUE!</v>
      </c>
      <c r="X635" s="19" t="e">
        <f>#VALUE!</f>
        <v>#VALUE!</v>
      </c>
      <c r="Y635" s="20" t="e">
        <f>#VALUE!</f>
        <v>#VALUE!</v>
      </c>
      <c r="Z635" s="19" t="e">
        <f>#VALUE!</f>
        <v>#VALUE!</v>
      </c>
      <c r="AA635" s="19" t="e">
        <f>#VALUE!</f>
        <v>#VALUE!</v>
      </c>
      <c r="AB635" s="16" t="e">
        <f>#VALUE!</f>
        <v>#VALUE!</v>
      </c>
      <c r="AC635" s="16" t="e">
        <f>#VALUE!</f>
        <v>#VALUE!</v>
      </c>
      <c r="AD635" s="17"/>
    </row>
    <row r="636" spans="1:30">
      <c r="A636" s="28">
        <v>536</v>
      </c>
      <c r="B636" s="26" t="e">
        <f>#VALUE!</f>
        <v>#VALUE!</v>
      </c>
      <c r="C636" s="19" t="e">
        <f>#VALUE!</f>
        <v>#VALUE!</v>
      </c>
      <c r="D636" s="19" t="e">
        <f>#VALUE!</f>
        <v>#VALUE!</v>
      </c>
      <c r="E636" s="19" t="e">
        <f>#VALUE!</f>
        <v>#VALUE!</v>
      </c>
      <c r="F636" s="19" t="e">
        <f>#VALUE!</f>
        <v>#VALUE!</v>
      </c>
      <c r="G636" s="19" t="e">
        <f>#VALUE!</f>
        <v>#VALUE!</v>
      </c>
      <c r="H636" s="19" t="e">
        <f>#VALUE!</f>
        <v>#VALUE!</v>
      </c>
      <c r="I636" s="21" t="e">
        <f>#VALUE!</f>
        <v>#VALUE!</v>
      </c>
      <c r="J636" s="26" t="e">
        <f>#VALUE!</f>
        <v>#VALUE!</v>
      </c>
      <c r="K636" s="29" t="e">
        <f>#VALUE!</f>
        <v>#VALUE!</v>
      </c>
      <c r="L636" s="18" t="e">
        <f>#VALUE!</f>
        <v>#VALUE!</v>
      </c>
      <c r="M636" s="18" t="e">
        <f>#VALUE!</f>
        <v>#VALUE!</v>
      </c>
      <c r="N636" s="18" t="e">
        <f>#VALUE!</f>
        <v>#VALUE!</v>
      </c>
      <c r="O636" s="18" t="e">
        <f>#VALUE!</f>
        <v>#VALUE!</v>
      </c>
      <c r="P636" s="18" t="e">
        <f>#VALUE!</f>
        <v>#VALUE!</v>
      </c>
      <c r="Q636" s="18" t="e">
        <f>#VALUE!</f>
        <v>#VALUE!</v>
      </c>
      <c r="R636" s="18" t="e">
        <f>#VALUE!</f>
        <v>#VALUE!</v>
      </c>
      <c r="S636" s="18" t="e">
        <f>#VALUE!</f>
        <v>#VALUE!</v>
      </c>
      <c r="T636" s="19" t="e">
        <f>#VALUE!</f>
        <v>#VALUE!</v>
      </c>
      <c r="U636" s="19" t="e">
        <f>#VALUE!</f>
        <v>#VALUE!</v>
      </c>
      <c r="V636" s="19" t="e">
        <f>#VALUE!</f>
        <v>#VALUE!</v>
      </c>
      <c r="W636" s="18" t="e">
        <f>#VALUE!</f>
        <v>#VALUE!</v>
      </c>
      <c r="X636" s="19" t="e">
        <f>#VALUE!</f>
        <v>#VALUE!</v>
      </c>
      <c r="Y636" s="20" t="e">
        <f>#VALUE!</f>
        <v>#VALUE!</v>
      </c>
      <c r="Z636" s="19" t="e">
        <f>#VALUE!</f>
        <v>#VALUE!</v>
      </c>
      <c r="AA636" s="19" t="e">
        <f>#VALUE!</f>
        <v>#VALUE!</v>
      </c>
      <c r="AB636" s="16" t="e">
        <f>#VALUE!</f>
        <v>#VALUE!</v>
      </c>
      <c r="AC636" s="16" t="e">
        <f>#VALUE!</f>
        <v>#VALUE!</v>
      </c>
      <c r="AD636" s="17"/>
    </row>
    <row r="637" spans="1:30">
      <c r="A637" s="28">
        <v>537</v>
      </c>
      <c r="B637" s="26" t="e">
        <f>#VALUE!</f>
        <v>#VALUE!</v>
      </c>
      <c r="C637" s="19" t="e">
        <f>#VALUE!</f>
        <v>#VALUE!</v>
      </c>
      <c r="D637" s="19" t="e">
        <f>#VALUE!</f>
        <v>#VALUE!</v>
      </c>
      <c r="E637" s="19" t="e">
        <f>#VALUE!</f>
        <v>#VALUE!</v>
      </c>
      <c r="F637" s="19" t="e">
        <f>#VALUE!</f>
        <v>#VALUE!</v>
      </c>
      <c r="G637" s="19" t="e">
        <f>#VALUE!</f>
        <v>#VALUE!</v>
      </c>
      <c r="H637" s="19" t="e">
        <f>#VALUE!</f>
        <v>#VALUE!</v>
      </c>
      <c r="I637" s="21" t="e">
        <f>#VALUE!</f>
        <v>#VALUE!</v>
      </c>
      <c r="J637" s="26" t="e">
        <f>#VALUE!</f>
        <v>#VALUE!</v>
      </c>
      <c r="K637" s="29" t="e">
        <f>#VALUE!</f>
        <v>#VALUE!</v>
      </c>
      <c r="L637" s="18" t="e">
        <f>#VALUE!</f>
        <v>#VALUE!</v>
      </c>
      <c r="M637" s="18" t="e">
        <f>#VALUE!</f>
        <v>#VALUE!</v>
      </c>
      <c r="N637" s="18" t="e">
        <f>#VALUE!</f>
        <v>#VALUE!</v>
      </c>
      <c r="O637" s="18" t="e">
        <f>#VALUE!</f>
        <v>#VALUE!</v>
      </c>
      <c r="P637" s="18" t="e">
        <f>#VALUE!</f>
        <v>#VALUE!</v>
      </c>
      <c r="Q637" s="18" t="e">
        <f>#VALUE!</f>
        <v>#VALUE!</v>
      </c>
      <c r="R637" s="18" t="e">
        <f>#VALUE!</f>
        <v>#VALUE!</v>
      </c>
      <c r="S637" s="18" t="e">
        <f>#VALUE!</f>
        <v>#VALUE!</v>
      </c>
      <c r="T637" s="19" t="e">
        <f>#VALUE!</f>
        <v>#VALUE!</v>
      </c>
      <c r="U637" s="19" t="e">
        <f>#VALUE!</f>
        <v>#VALUE!</v>
      </c>
      <c r="V637" s="19" t="e">
        <f>#VALUE!</f>
        <v>#VALUE!</v>
      </c>
      <c r="W637" s="18" t="e">
        <f>#VALUE!</f>
        <v>#VALUE!</v>
      </c>
      <c r="X637" s="19" t="e">
        <f>#VALUE!</f>
        <v>#VALUE!</v>
      </c>
      <c r="Y637" s="20" t="e">
        <f>#VALUE!</f>
        <v>#VALUE!</v>
      </c>
      <c r="Z637" s="19" t="e">
        <f>#VALUE!</f>
        <v>#VALUE!</v>
      </c>
      <c r="AA637" s="19" t="e">
        <f>#VALUE!</f>
        <v>#VALUE!</v>
      </c>
      <c r="AB637" s="16" t="e">
        <f>#VALUE!</f>
        <v>#VALUE!</v>
      </c>
      <c r="AC637" s="16" t="e">
        <f>#VALUE!</f>
        <v>#VALUE!</v>
      </c>
      <c r="AD637" s="17"/>
    </row>
    <row r="638" spans="1:30">
      <c r="A638" s="28">
        <v>538</v>
      </c>
      <c r="B638" s="26" t="e">
        <f>#VALUE!</f>
        <v>#VALUE!</v>
      </c>
      <c r="C638" s="19" t="e">
        <f>#VALUE!</f>
        <v>#VALUE!</v>
      </c>
      <c r="D638" s="19" t="e">
        <f>#VALUE!</f>
        <v>#VALUE!</v>
      </c>
      <c r="E638" s="19" t="e">
        <f>#VALUE!</f>
        <v>#VALUE!</v>
      </c>
      <c r="F638" s="19" t="e">
        <f>#VALUE!</f>
        <v>#VALUE!</v>
      </c>
      <c r="G638" s="19" t="e">
        <f>#VALUE!</f>
        <v>#VALUE!</v>
      </c>
      <c r="H638" s="19" t="e">
        <f>#VALUE!</f>
        <v>#VALUE!</v>
      </c>
      <c r="I638" s="21" t="e">
        <f>#VALUE!</f>
        <v>#VALUE!</v>
      </c>
      <c r="J638" s="26" t="e">
        <f>#VALUE!</f>
        <v>#VALUE!</v>
      </c>
      <c r="K638" s="29" t="e">
        <f>#VALUE!</f>
        <v>#VALUE!</v>
      </c>
      <c r="L638" s="18" t="e">
        <f>#VALUE!</f>
        <v>#VALUE!</v>
      </c>
      <c r="M638" s="18" t="e">
        <f>#VALUE!</f>
        <v>#VALUE!</v>
      </c>
      <c r="N638" s="18" t="e">
        <f>#VALUE!</f>
        <v>#VALUE!</v>
      </c>
      <c r="O638" s="18" t="e">
        <f>#VALUE!</f>
        <v>#VALUE!</v>
      </c>
      <c r="P638" s="18" t="e">
        <f>#VALUE!</f>
        <v>#VALUE!</v>
      </c>
      <c r="Q638" s="18" t="e">
        <f>#VALUE!</f>
        <v>#VALUE!</v>
      </c>
      <c r="R638" s="18" t="e">
        <f>#VALUE!</f>
        <v>#VALUE!</v>
      </c>
      <c r="S638" s="18" t="e">
        <f>#VALUE!</f>
        <v>#VALUE!</v>
      </c>
      <c r="T638" s="19" t="e">
        <f>#VALUE!</f>
        <v>#VALUE!</v>
      </c>
      <c r="U638" s="19" t="e">
        <f>#VALUE!</f>
        <v>#VALUE!</v>
      </c>
      <c r="V638" s="19" t="e">
        <f>#VALUE!</f>
        <v>#VALUE!</v>
      </c>
      <c r="W638" s="18" t="e">
        <f>#VALUE!</f>
        <v>#VALUE!</v>
      </c>
      <c r="X638" s="19" t="e">
        <f>#VALUE!</f>
        <v>#VALUE!</v>
      </c>
      <c r="Y638" s="20" t="e">
        <f>#VALUE!</f>
        <v>#VALUE!</v>
      </c>
      <c r="Z638" s="19" t="e">
        <f>#VALUE!</f>
        <v>#VALUE!</v>
      </c>
      <c r="AA638" s="19" t="e">
        <f>#VALUE!</f>
        <v>#VALUE!</v>
      </c>
      <c r="AB638" s="16" t="e">
        <f>#VALUE!</f>
        <v>#VALUE!</v>
      </c>
      <c r="AC638" s="16" t="e">
        <f>#VALUE!</f>
        <v>#VALUE!</v>
      </c>
      <c r="AD638" s="17"/>
    </row>
    <row r="639" spans="1:30">
      <c r="A639" s="28">
        <v>539</v>
      </c>
      <c r="B639" s="26" t="e">
        <f>#VALUE!</f>
        <v>#VALUE!</v>
      </c>
      <c r="C639" s="19" t="e">
        <f>#VALUE!</f>
        <v>#VALUE!</v>
      </c>
      <c r="D639" s="19" t="e">
        <f>#VALUE!</f>
        <v>#VALUE!</v>
      </c>
      <c r="E639" s="19" t="e">
        <f>#VALUE!</f>
        <v>#VALUE!</v>
      </c>
      <c r="F639" s="19" t="e">
        <f>#VALUE!</f>
        <v>#VALUE!</v>
      </c>
      <c r="G639" s="19" t="e">
        <f>#VALUE!</f>
        <v>#VALUE!</v>
      </c>
      <c r="H639" s="19" t="e">
        <f>#VALUE!</f>
        <v>#VALUE!</v>
      </c>
      <c r="I639" s="21" t="e">
        <f>#VALUE!</f>
        <v>#VALUE!</v>
      </c>
      <c r="J639" s="26" t="e">
        <f>#VALUE!</f>
        <v>#VALUE!</v>
      </c>
      <c r="K639" s="29" t="e">
        <f>#VALUE!</f>
        <v>#VALUE!</v>
      </c>
      <c r="L639" s="18" t="e">
        <f>#VALUE!</f>
        <v>#VALUE!</v>
      </c>
      <c r="M639" s="18" t="e">
        <f>#VALUE!</f>
        <v>#VALUE!</v>
      </c>
      <c r="N639" s="18" t="e">
        <f>#VALUE!</f>
        <v>#VALUE!</v>
      </c>
      <c r="O639" s="18" t="e">
        <f>#VALUE!</f>
        <v>#VALUE!</v>
      </c>
      <c r="P639" s="18" t="e">
        <f>#VALUE!</f>
        <v>#VALUE!</v>
      </c>
      <c r="Q639" s="18" t="e">
        <f>#VALUE!</f>
        <v>#VALUE!</v>
      </c>
      <c r="R639" s="18" t="e">
        <f>#VALUE!</f>
        <v>#VALUE!</v>
      </c>
      <c r="S639" s="18" t="e">
        <f>#VALUE!</f>
        <v>#VALUE!</v>
      </c>
      <c r="T639" s="19" t="e">
        <f>#VALUE!</f>
        <v>#VALUE!</v>
      </c>
      <c r="U639" s="19" t="e">
        <f>#VALUE!</f>
        <v>#VALUE!</v>
      </c>
      <c r="V639" s="19" t="e">
        <f>#VALUE!</f>
        <v>#VALUE!</v>
      </c>
      <c r="W639" s="18" t="e">
        <f>#VALUE!</f>
        <v>#VALUE!</v>
      </c>
      <c r="X639" s="19" t="e">
        <f>#VALUE!</f>
        <v>#VALUE!</v>
      </c>
      <c r="Y639" s="20" t="e">
        <f>#VALUE!</f>
        <v>#VALUE!</v>
      </c>
      <c r="Z639" s="19" t="e">
        <f>#VALUE!</f>
        <v>#VALUE!</v>
      </c>
      <c r="AA639" s="19" t="e">
        <f>#VALUE!</f>
        <v>#VALUE!</v>
      </c>
      <c r="AB639" s="16" t="e">
        <f>#VALUE!</f>
        <v>#VALUE!</v>
      </c>
      <c r="AC639" s="16" t="e">
        <f>#VALUE!</f>
        <v>#VALUE!</v>
      </c>
      <c r="AD639" s="17"/>
    </row>
    <row r="640" spans="1:30">
      <c r="A640" s="28">
        <v>540</v>
      </c>
      <c r="B640" s="26" t="e">
        <f>#VALUE!</f>
        <v>#VALUE!</v>
      </c>
      <c r="C640" s="19" t="e">
        <f>#VALUE!</f>
        <v>#VALUE!</v>
      </c>
      <c r="D640" s="19" t="e">
        <f>#VALUE!</f>
        <v>#VALUE!</v>
      </c>
      <c r="E640" s="19" t="e">
        <f>#VALUE!</f>
        <v>#VALUE!</v>
      </c>
      <c r="F640" s="19" t="e">
        <f>#VALUE!</f>
        <v>#VALUE!</v>
      </c>
      <c r="G640" s="19" t="e">
        <f>#VALUE!</f>
        <v>#VALUE!</v>
      </c>
      <c r="H640" s="19" t="e">
        <f>#VALUE!</f>
        <v>#VALUE!</v>
      </c>
      <c r="I640" s="21" t="e">
        <f>#VALUE!</f>
        <v>#VALUE!</v>
      </c>
      <c r="J640" s="26" t="e">
        <f>#VALUE!</f>
        <v>#VALUE!</v>
      </c>
      <c r="K640" s="29" t="e">
        <f>#VALUE!</f>
        <v>#VALUE!</v>
      </c>
      <c r="L640" s="18" t="e">
        <f>#VALUE!</f>
        <v>#VALUE!</v>
      </c>
      <c r="M640" s="18" t="e">
        <f>#VALUE!</f>
        <v>#VALUE!</v>
      </c>
      <c r="N640" s="18" t="e">
        <f>#VALUE!</f>
        <v>#VALUE!</v>
      </c>
      <c r="O640" s="18" t="e">
        <f>#VALUE!</f>
        <v>#VALUE!</v>
      </c>
      <c r="P640" s="18" t="e">
        <f>#VALUE!</f>
        <v>#VALUE!</v>
      </c>
      <c r="Q640" s="18" t="e">
        <f>#VALUE!</f>
        <v>#VALUE!</v>
      </c>
      <c r="R640" s="18" t="e">
        <f>#VALUE!</f>
        <v>#VALUE!</v>
      </c>
      <c r="S640" s="18" t="e">
        <f>#VALUE!</f>
        <v>#VALUE!</v>
      </c>
      <c r="T640" s="19" t="e">
        <f>#VALUE!</f>
        <v>#VALUE!</v>
      </c>
      <c r="U640" s="19" t="e">
        <f>#VALUE!</f>
        <v>#VALUE!</v>
      </c>
      <c r="V640" s="19" t="e">
        <f>#VALUE!</f>
        <v>#VALUE!</v>
      </c>
      <c r="W640" s="18" t="e">
        <f>#VALUE!</f>
        <v>#VALUE!</v>
      </c>
      <c r="X640" s="19" t="e">
        <f>#VALUE!</f>
        <v>#VALUE!</v>
      </c>
      <c r="Y640" s="20" t="e">
        <f>#VALUE!</f>
        <v>#VALUE!</v>
      </c>
      <c r="Z640" s="19" t="e">
        <f>#VALUE!</f>
        <v>#VALUE!</v>
      </c>
      <c r="AA640" s="19" t="e">
        <f>#VALUE!</f>
        <v>#VALUE!</v>
      </c>
      <c r="AB640" s="16" t="e">
        <f>#VALUE!</f>
        <v>#VALUE!</v>
      </c>
      <c r="AC640" s="16" t="e">
        <f>#VALUE!</f>
        <v>#VALUE!</v>
      </c>
      <c r="AD640" s="17"/>
    </row>
    <row r="641" spans="1:30">
      <c r="A641" s="28">
        <v>541</v>
      </c>
      <c r="B641" s="26" t="e">
        <f>#VALUE!</f>
        <v>#VALUE!</v>
      </c>
      <c r="C641" s="19" t="e">
        <f>#VALUE!</f>
        <v>#VALUE!</v>
      </c>
      <c r="D641" s="19" t="e">
        <f>#VALUE!</f>
        <v>#VALUE!</v>
      </c>
      <c r="E641" s="19" t="e">
        <f>#VALUE!</f>
        <v>#VALUE!</v>
      </c>
      <c r="F641" s="19" t="e">
        <f>#VALUE!</f>
        <v>#VALUE!</v>
      </c>
      <c r="G641" s="19" t="e">
        <f>#VALUE!</f>
        <v>#VALUE!</v>
      </c>
      <c r="H641" s="19" t="e">
        <f>#VALUE!</f>
        <v>#VALUE!</v>
      </c>
      <c r="I641" s="21" t="e">
        <f>#VALUE!</f>
        <v>#VALUE!</v>
      </c>
      <c r="J641" s="26" t="e">
        <f>#VALUE!</f>
        <v>#VALUE!</v>
      </c>
      <c r="K641" s="29" t="e">
        <f>#VALUE!</f>
        <v>#VALUE!</v>
      </c>
      <c r="L641" s="18" t="e">
        <f>#VALUE!</f>
        <v>#VALUE!</v>
      </c>
      <c r="M641" s="18" t="e">
        <f>#VALUE!</f>
        <v>#VALUE!</v>
      </c>
      <c r="N641" s="18" t="e">
        <f>#VALUE!</f>
        <v>#VALUE!</v>
      </c>
      <c r="O641" s="18" t="e">
        <f>#VALUE!</f>
        <v>#VALUE!</v>
      </c>
      <c r="P641" s="18" t="e">
        <f>#VALUE!</f>
        <v>#VALUE!</v>
      </c>
      <c r="Q641" s="18" t="e">
        <f>#VALUE!</f>
        <v>#VALUE!</v>
      </c>
      <c r="R641" s="18" t="e">
        <f>#VALUE!</f>
        <v>#VALUE!</v>
      </c>
      <c r="S641" s="18" t="e">
        <f>#VALUE!</f>
        <v>#VALUE!</v>
      </c>
      <c r="T641" s="19" t="e">
        <f>#VALUE!</f>
        <v>#VALUE!</v>
      </c>
      <c r="U641" s="19" t="e">
        <f>#VALUE!</f>
        <v>#VALUE!</v>
      </c>
      <c r="V641" s="19" t="e">
        <f>#VALUE!</f>
        <v>#VALUE!</v>
      </c>
      <c r="W641" s="18" t="e">
        <f>#VALUE!</f>
        <v>#VALUE!</v>
      </c>
      <c r="X641" s="19" t="e">
        <f>#VALUE!</f>
        <v>#VALUE!</v>
      </c>
      <c r="Y641" s="20" t="e">
        <f>#VALUE!</f>
        <v>#VALUE!</v>
      </c>
      <c r="Z641" s="19" t="e">
        <f>#VALUE!</f>
        <v>#VALUE!</v>
      </c>
      <c r="AA641" s="19" t="e">
        <f>#VALUE!</f>
        <v>#VALUE!</v>
      </c>
      <c r="AB641" s="16" t="e">
        <f>#VALUE!</f>
        <v>#VALUE!</v>
      </c>
      <c r="AC641" s="16" t="e">
        <f>#VALUE!</f>
        <v>#VALUE!</v>
      </c>
      <c r="AD641" s="17"/>
    </row>
    <row r="642" spans="1:30">
      <c r="A642" s="28">
        <v>542</v>
      </c>
      <c r="B642" s="26" t="e">
        <f>#VALUE!</f>
        <v>#VALUE!</v>
      </c>
      <c r="C642" s="19" t="e">
        <f>#VALUE!</f>
        <v>#VALUE!</v>
      </c>
      <c r="D642" s="19" t="e">
        <f>#VALUE!</f>
        <v>#VALUE!</v>
      </c>
      <c r="E642" s="19" t="e">
        <f>#VALUE!</f>
        <v>#VALUE!</v>
      </c>
      <c r="F642" s="19" t="e">
        <f>#VALUE!</f>
        <v>#VALUE!</v>
      </c>
      <c r="G642" s="19" t="e">
        <f>#VALUE!</f>
        <v>#VALUE!</v>
      </c>
      <c r="H642" s="19" t="e">
        <f>#VALUE!</f>
        <v>#VALUE!</v>
      </c>
      <c r="I642" s="21" t="e">
        <f>#VALUE!</f>
        <v>#VALUE!</v>
      </c>
      <c r="J642" s="26" t="e">
        <f>#VALUE!</f>
        <v>#VALUE!</v>
      </c>
      <c r="K642" s="29" t="e">
        <f>#VALUE!</f>
        <v>#VALUE!</v>
      </c>
      <c r="L642" s="18" t="e">
        <f>#VALUE!</f>
        <v>#VALUE!</v>
      </c>
      <c r="M642" s="18" t="e">
        <f>#VALUE!</f>
        <v>#VALUE!</v>
      </c>
      <c r="N642" s="18" t="e">
        <f>#VALUE!</f>
        <v>#VALUE!</v>
      </c>
      <c r="O642" s="18" t="e">
        <f>#VALUE!</f>
        <v>#VALUE!</v>
      </c>
      <c r="P642" s="18" t="e">
        <f>#VALUE!</f>
        <v>#VALUE!</v>
      </c>
      <c r="Q642" s="18" t="e">
        <f>#VALUE!</f>
        <v>#VALUE!</v>
      </c>
      <c r="R642" s="18" t="e">
        <f>#VALUE!</f>
        <v>#VALUE!</v>
      </c>
      <c r="S642" s="18" t="e">
        <f>#VALUE!</f>
        <v>#VALUE!</v>
      </c>
      <c r="T642" s="19" t="e">
        <f>#VALUE!</f>
        <v>#VALUE!</v>
      </c>
      <c r="U642" s="19" t="e">
        <f>#VALUE!</f>
        <v>#VALUE!</v>
      </c>
      <c r="V642" s="19" t="e">
        <f>#VALUE!</f>
        <v>#VALUE!</v>
      </c>
      <c r="W642" s="18" t="e">
        <f>#VALUE!</f>
        <v>#VALUE!</v>
      </c>
      <c r="X642" s="19" t="e">
        <f>#VALUE!</f>
        <v>#VALUE!</v>
      </c>
      <c r="Y642" s="20" t="e">
        <f>#VALUE!</f>
        <v>#VALUE!</v>
      </c>
      <c r="Z642" s="19" t="e">
        <f>#VALUE!</f>
        <v>#VALUE!</v>
      </c>
      <c r="AA642" s="19" t="e">
        <f>#VALUE!</f>
        <v>#VALUE!</v>
      </c>
      <c r="AB642" s="16" t="e">
        <f>#VALUE!</f>
        <v>#VALUE!</v>
      </c>
      <c r="AC642" s="16" t="e">
        <f>#VALUE!</f>
        <v>#VALUE!</v>
      </c>
      <c r="AD642" s="17"/>
    </row>
    <row r="643" spans="1:30">
      <c r="A643" s="28">
        <v>543</v>
      </c>
      <c r="B643" s="26" t="e">
        <f>#VALUE!</f>
        <v>#VALUE!</v>
      </c>
      <c r="C643" s="19" t="e">
        <f>#VALUE!</f>
        <v>#VALUE!</v>
      </c>
      <c r="D643" s="19" t="e">
        <f>#VALUE!</f>
        <v>#VALUE!</v>
      </c>
      <c r="E643" s="19" t="e">
        <f>#VALUE!</f>
        <v>#VALUE!</v>
      </c>
      <c r="F643" s="19" t="e">
        <f>#VALUE!</f>
        <v>#VALUE!</v>
      </c>
      <c r="G643" s="19" t="e">
        <f>#VALUE!</f>
        <v>#VALUE!</v>
      </c>
      <c r="H643" s="19" t="e">
        <f>#VALUE!</f>
        <v>#VALUE!</v>
      </c>
      <c r="I643" s="21" t="e">
        <f>#VALUE!</f>
        <v>#VALUE!</v>
      </c>
      <c r="J643" s="26" t="e">
        <f>#VALUE!</f>
        <v>#VALUE!</v>
      </c>
      <c r="K643" s="29" t="e">
        <f>#VALUE!</f>
        <v>#VALUE!</v>
      </c>
      <c r="L643" s="18" t="e">
        <f>#VALUE!</f>
        <v>#VALUE!</v>
      </c>
      <c r="M643" s="18" t="e">
        <f>#VALUE!</f>
        <v>#VALUE!</v>
      </c>
      <c r="N643" s="18" t="e">
        <f>#VALUE!</f>
        <v>#VALUE!</v>
      </c>
      <c r="O643" s="18" t="e">
        <f>#VALUE!</f>
        <v>#VALUE!</v>
      </c>
      <c r="P643" s="18" t="e">
        <f>#VALUE!</f>
        <v>#VALUE!</v>
      </c>
      <c r="Q643" s="18" t="e">
        <f>#VALUE!</f>
        <v>#VALUE!</v>
      </c>
      <c r="R643" s="18" t="e">
        <f>#VALUE!</f>
        <v>#VALUE!</v>
      </c>
      <c r="S643" s="18" t="e">
        <f>#VALUE!</f>
        <v>#VALUE!</v>
      </c>
      <c r="T643" s="19" t="e">
        <f>#VALUE!</f>
        <v>#VALUE!</v>
      </c>
      <c r="U643" s="19" t="e">
        <f>#VALUE!</f>
        <v>#VALUE!</v>
      </c>
      <c r="V643" s="19" t="e">
        <f>#VALUE!</f>
        <v>#VALUE!</v>
      </c>
      <c r="W643" s="18" t="e">
        <f>#VALUE!</f>
        <v>#VALUE!</v>
      </c>
      <c r="X643" s="19" t="e">
        <f>#VALUE!</f>
        <v>#VALUE!</v>
      </c>
      <c r="Y643" s="20" t="e">
        <f>#VALUE!</f>
        <v>#VALUE!</v>
      </c>
      <c r="Z643" s="19" t="e">
        <f>#VALUE!</f>
        <v>#VALUE!</v>
      </c>
      <c r="AA643" s="19" t="e">
        <f>#VALUE!</f>
        <v>#VALUE!</v>
      </c>
      <c r="AB643" s="16" t="e">
        <f>#VALUE!</f>
        <v>#VALUE!</v>
      </c>
      <c r="AC643" s="16" t="e">
        <f>#VALUE!</f>
        <v>#VALUE!</v>
      </c>
      <c r="AD643" s="17"/>
    </row>
    <row r="644" spans="1:30">
      <c r="A644" s="28">
        <v>544</v>
      </c>
      <c r="B644" s="26" t="e">
        <f>#VALUE!</f>
        <v>#VALUE!</v>
      </c>
      <c r="C644" s="19" t="e">
        <f>#VALUE!</f>
        <v>#VALUE!</v>
      </c>
      <c r="D644" s="19" t="e">
        <f>#VALUE!</f>
        <v>#VALUE!</v>
      </c>
      <c r="E644" s="19" t="e">
        <f>#VALUE!</f>
        <v>#VALUE!</v>
      </c>
      <c r="F644" s="19" t="e">
        <f>#VALUE!</f>
        <v>#VALUE!</v>
      </c>
      <c r="G644" s="19" t="e">
        <f>#VALUE!</f>
        <v>#VALUE!</v>
      </c>
      <c r="H644" s="19" t="e">
        <f>#VALUE!</f>
        <v>#VALUE!</v>
      </c>
      <c r="I644" s="21" t="e">
        <f>#VALUE!</f>
        <v>#VALUE!</v>
      </c>
      <c r="J644" s="26" t="e">
        <f>#VALUE!</f>
        <v>#VALUE!</v>
      </c>
      <c r="K644" s="29" t="e">
        <f>#VALUE!</f>
        <v>#VALUE!</v>
      </c>
      <c r="L644" s="18" t="e">
        <f>#VALUE!</f>
        <v>#VALUE!</v>
      </c>
      <c r="M644" s="18" t="e">
        <f>#VALUE!</f>
        <v>#VALUE!</v>
      </c>
      <c r="N644" s="18" t="e">
        <f>#VALUE!</f>
        <v>#VALUE!</v>
      </c>
      <c r="O644" s="18" t="e">
        <f>#VALUE!</f>
        <v>#VALUE!</v>
      </c>
      <c r="P644" s="18" t="e">
        <f>#VALUE!</f>
        <v>#VALUE!</v>
      </c>
      <c r="Q644" s="18" t="e">
        <f>#VALUE!</f>
        <v>#VALUE!</v>
      </c>
      <c r="R644" s="18" t="e">
        <f>#VALUE!</f>
        <v>#VALUE!</v>
      </c>
      <c r="S644" s="18" t="e">
        <f>#VALUE!</f>
        <v>#VALUE!</v>
      </c>
      <c r="T644" s="19" t="e">
        <f>#VALUE!</f>
        <v>#VALUE!</v>
      </c>
      <c r="U644" s="19" t="e">
        <f>#VALUE!</f>
        <v>#VALUE!</v>
      </c>
      <c r="V644" s="19" t="e">
        <f>#VALUE!</f>
        <v>#VALUE!</v>
      </c>
      <c r="W644" s="18" t="e">
        <f>#VALUE!</f>
        <v>#VALUE!</v>
      </c>
      <c r="X644" s="19" t="e">
        <f>#VALUE!</f>
        <v>#VALUE!</v>
      </c>
      <c r="Y644" s="20" t="e">
        <f>#VALUE!</f>
        <v>#VALUE!</v>
      </c>
      <c r="Z644" s="19" t="e">
        <f>#VALUE!</f>
        <v>#VALUE!</v>
      </c>
      <c r="AA644" s="19" t="e">
        <f>#VALUE!</f>
        <v>#VALUE!</v>
      </c>
      <c r="AB644" s="16" t="e">
        <f>#VALUE!</f>
        <v>#VALUE!</v>
      </c>
      <c r="AC644" s="16" t="e">
        <f>#VALUE!</f>
        <v>#VALUE!</v>
      </c>
      <c r="AD644" s="17"/>
    </row>
    <row r="645" spans="1:30">
      <c r="A645" s="28">
        <v>545</v>
      </c>
      <c r="B645" s="26" t="e">
        <f>#VALUE!</f>
        <v>#VALUE!</v>
      </c>
      <c r="C645" s="19" t="e">
        <f>#VALUE!</f>
        <v>#VALUE!</v>
      </c>
      <c r="D645" s="19" t="e">
        <f>#VALUE!</f>
        <v>#VALUE!</v>
      </c>
      <c r="E645" s="19" t="e">
        <f>#VALUE!</f>
        <v>#VALUE!</v>
      </c>
      <c r="F645" s="19" t="e">
        <f>#VALUE!</f>
        <v>#VALUE!</v>
      </c>
      <c r="G645" s="19" t="e">
        <f>#VALUE!</f>
        <v>#VALUE!</v>
      </c>
      <c r="H645" s="19" t="e">
        <f>#VALUE!</f>
        <v>#VALUE!</v>
      </c>
      <c r="I645" s="21" t="e">
        <f>#VALUE!</f>
        <v>#VALUE!</v>
      </c>
      <c r="J645" s="26" t="e">
        <f>#VALUE!</f>
        <v>#VALUE!</v>
      </c>
      <c r="K645" s="29" t="e">
        <f>#VALUE!</f>
        <v>#VALUE!</v>
      </c>
      <c r="L645" s="18" t="e">
        <f>#VALUE!</f>
        <v>#VALUE!</v>
      </c>
      <c r="M645" s="18" t="e">
        <f>#VALUE!</f>
        <v>#VALUE!</v>
      </c>
      <c r="N645" s="18" t="e">
        <f>#VALUE!</f>
        <v>#VALUE!</v>
      </c>
      <c r="O645" s="18" t="e">
        <f>#VALUE!</f>
        <v>#VALUE!</v>
      </c>
      <c r="P645" s="18" t="e">
        <f>#VALUE!</f>
        <v>#VALUE!</v>
      </c>
      <c r="Q645" s="18" t="e">
        <f>#VALUE!</f>
        <v>#VALUE!</v>
      </c>
      <c r="R645" s="18" t="e">
        <f>#VALUE!</f>
        <v>#VALUE!</v>
      </c>
      <c r="S645" s="18" t="e">
        <f>#VALUE!</f>
        <v>#VALUE!</v>
      </c>
      <c r="T645" s="19" t="e">
        <f>#VALUE!</f>
        <v>#VALUE!</v>
      </c>
      <c r="U645" s="19" t="e">
        <f>#VALUE!</f>
        <v>#VALUE!</v>
      </c>
      <c r="V645" s="19" t="e">
        <f>#VALUE!</f>
        <v>#VALUE!</v>
      </c>
      <c r="W645" s="18" t="e">
        <f>#VALUE!</f>
        <v>#VALUE!</v>
      </c>
      <c r="X645" s="19" t="e">
        <f>#VALUE!</f>
        <v>#VALUE!</v>
      </c>
      <c r="Y645" s="20" t="e">
        <f>#VALUE!</f>
        <v>#VALUE!</v>
      </c>
      <c r="Z645" s="19" t="e">
        <f>#VALUE!</f>
        <v>#VALUE!</v>
      </c>
      <c r="AA645" s="19" t="e">
        <f>#VALUE!</f>
        <v>#VALUE!</v>
      </c>
      <c r="AB645" s="16" t="e">
        <f>#VALUE!</f>
        <v>#VALUE!</v>
      </c>
      <c r="AC645" s="16" t="e">
        <f>#VALUE!</f>
        <v>#VALUE!</v>
      </c>
      <c r="AD645" s="17"/>
    </row>
    <row r="646" spans="1:30">
      <c r="A646" s="28">
        <v>546</v>
      </c>
      <c r="B646" s="26" t="e">
        <f>#VALUE!</f>
        <v>#VALUE!</v>
      </c>
      <c r="C646" s="19" t="e">
        <f>#VALUE!</f>
        <v>#VALUE!</v>
      </c>
      <c r="D646" s="19" t="e">
        <f>#VALUE!</f>
        <v>#VALUE!</v>
      </c>
      <c r="E646" s="19" t="e">
        <f>#VALUE!</f>
        <v>#VALUE!</v>
      </c>
      <c r="F646" s="19" t="e">
        <f>#VALUE!</f>
        <v>#VALUE!</v>
      </c>
      <c r="G646" s="19" t="e">
        <f>#VALUE!</f>
        <v>#VALUE!</v>
      </c>
      <c r="H646" s="19" t="e">
        <f>#VALUE!</f>
        <v>#VALUE!</v>
      </c>
      <c r="I646" s="21" t="e">
        <f>#VALUE!</f>
        <v>#VALUE!</v>
      </c>
      <c r="J646" s="26" t="e">
        <f>#VALUE!</f>
        <v>#VALUE!</v>
      </c>
      <c r="K646" s="29" t="e">
        <f>#VALUE!</f>
        <v>#VALUE!</v>
      </c>
      <c r="L646" s="18" t="e">
        <f>#VALUE!</f>
        <v>#VALUE!</v>
      </c>
      <c r="M646" s="18" t="e">
        <f>#VALUE!</f>
        <v>#VALUE!</v>
      </c>
      <c r="N646" s="18" t="e">
        <f>#VALUE!</f>
        <v>#VALUE!</v>
      </c>
      <c r="O646" s="18" t="e">
        <f>#VALUE!</f>
        <v>#VALUE!</v>
      </c>
      <c r="P646" s="18" t="e">
        <f>#VALUE!</f>
        <v>#VALUE!</v>
      </c>
      <c r="Q646" s="18" t="e">
        <f>#VALUE!</f>
        <v>#VALUE!</v>
      </c>
      <c r="R646" s="18" t="e">
        <f>#VALUE!</f>
        <v>#VALUE!</v>
      </c>
      <c r="S646" s="18" t="e">
        <f>#VALUE!</f>
        <v>#VALUE!</v>
      </c>
      <c r="T646" s="19" t="e">
        <f>#VALUE!</f>
        <v>#VALUE!</v>
      </c>
      <c r="U646" s="19" t="e">
        <f>#VALUE!</f>
        <v>#VALUE!</v>
      </c>
      <c r="V646" s="19" t="e">
        <f>#VALUE!</f>
        <v>#VALUE!</v>
      </c>
      <c r="W646" s="18" t="e">
        <f>#VALUE!</f>
        <v>#VALUE!</v>
      </c>
      <c r="X646" s="19" t="e">
        <f>#VALUE!</f>
        <v>#VALUE!</v>
      </c>
      <c r="Y646" s="20" t="e">
        <f>#VALUE!</f>
        <v>#VALUE!</v>
      </c>
      <c r="Z646" s="19" t="e">
        <f>#VALUE!</f>
        <v>#VALUE!</v>
      </c>
      <c r="AA646" s="19" t="e">
        <f>#VALUE!</f>
        <v>#VALUE!</v>
      </c>
      <c r="AB646" s="16" t="e">
        <f>#VALUE!</f>
        <v>#VALUE!</v>
      </c>
      <c r="AC646" s="16" t="e">
        <f>#VALUE!</f>
        <v>#VALUE!</v>
      </c>
      <c r="AD646" s="17"/>
    </row>
    <row r="647" spans="1:30">
      <c r="A647" s="28">
        <v>547</v>
      </c>
      <c r="B647" s="26" t="e">
        <f>#VALUE!</f>
        <v>#VALUE!</v>
      </c>
      <c r="C647" s="19" t="e">
        <f>#VALUE!</f>
        <v>#VALUE!</v>
      </c>
      <c r="D647" s="19" t="e">
        <f>#VALUE!</f>
        <v>#VALUE!</v>
      </c>
      <c r="E647" s="19" t="e">
        <f>#VALUE!</f>
        <v>#VALUE!</v>
      </c>
      <c r="F647" s="19" t="e">
        <f>#VALUE!</f>
        <v>#VALUE!</v>
      </c>
      <c r="G647" s="19" t="e">
        <f>#VALUE!</f>
        <v>#VALUE!</v>
      </c>
      <c r="H647" s="19" t="e">
        <f>#VALUE!</f>
        <v>#VALUE!</v>
      </c>
      <c r="I647" s="21" t="e">
        <f>#VALUE!</f>
        <v>#VALUE!</v>
      </c>
      <c r="J647" s="26" t="e">
        <f>#VALUE!</f>
        <v>#VALUE!</v>
      </c>
      <c r="K647" s="29" t="e">
        <f>#VALUE!</f>
        <v>#VALUE!</v>
      </c>
      <c r="L647" s="18" t="e">
        <f>#VALUE!</f>
        <v>#VALUE!</v>
      </c>
      <c r="M647" s="18" t="e">
        <f>#VALUE!</f>
        <v>#VALUE!</v>
      </c>
      <c r="N647" s="18" t="e">
        <f>#VALUE!</f>
        <v>#VALUE!</v>
      </c>
      <c r="O647" s="18" t="e">
        <f>#VALUE!</f>
        <v>#VALUE!</v>
      </c>
      <c r="P647" s="18" t="e">
        <f>#VALUE!</f>
        <v>#VALUE!</v>
      </c>
      <c r="Q647" s="18" t="e">
        <f>#VALUE!</f>
        <v>#VALUE!</v>
      </c>
      <c r="R647" s="18" t="e">
        <f>#VALUE!</f>
        <v>#VALUE!</v>
      </c>
      <c r="S647" s="18" t="e">
        <f>#VALUE!</f>
        <v>#VALUE!</v>
      </c>
      <c r="T647" s="19" t="e">
        <f>#VALUE!</f>
        <v>#VALUE!</v>
      </c>
      <c r="U647" s="19" t="e">
        <f>#VALUE!</f>
        <v>#VALUE!</v>
      </c>
      <c r="V647" s="19" t="e">
        <f>#VALUE!</f>
        <v>#VALUE!</v>
      </c>
      <c r="W647" s="18" t="e">
        <f>#VALUE!</f>
        <v>#VALUE!</v>
      </c>
      <c r="X647" s="19" t="e">
        <f>#VALUE!</f>
        <v>#VALUE!</v>
      </c>
      <c r="Y647" s="20" t="e">
        <f>#VALUE!</f>
        <v>#VALUE!</v>
      </c>
      <c r="Z647" s="19" t="e">
        <f>#VALUE!</f>
        <v>#VALUE!</v>
      </c>
      <c r="AA647" s="19" t="e">
        <f>#VALUE!</f>
        <v>#VALUE!</v>
      </c>
      <c r="AB647" s="16" t="e">
        <f>#VALUE!</f>
        <v>#VALUE!</v>
      </c>
      <c r="AC647" s="16" t="e">
        <f>#VALUE!</f>
        <v>#VALUE!</v>
      </c>
      <c r="AD647" s="17"/>
    </row>
    <row r="648" spans="1:30">
      <c r="A648" s="28">
        <v>548</v>
      </c>
      <c r="B648" s="26" t="e">
        <f>#VALUE!</f>
        <v>#VALUE!</v>
      </c>
      <c r="C648" s="19" t="e">
        <f>#VALUE!</f>
        <v>#VALUE!</v>
      </c>
      <c r="D648" s="19" t="e">
        <f>#VALUE!</f>
        <v>#VALUE!</v>
      </c>
      <c r="E648" s="19" t="e">
        <f>#VALUE!</f>
        <v>#VALUE!</v>
      </c>
      <c r="F648" s="19" t="e">
        <f>#VALUE!</f>
        <v>#VALUE!</v>
      </c>
      <c r="G648" s="19" t="e">
        <f>#VALUE!</f>
        <v>#VALUE!</v>
      </c>
      <c r="H648" s="19" t="e">
        <f>#VALUE!</f>
        <v>#VALUE!</v>
      </c>
      <c r="I648" s="21" t="e">
        <f>#VALUE!</f>
        <v>#VALUE!</v>
      </c>
      <c r="J648" s="26" t="e">
        <f>#VALUE!</f>
        <v>#VALUE!</v>
      </c>
      <c r="K648" s="29" t="e">
        <f>#VALUE!</f>
        <v>#VALUE!</v>
      </c>
      <c r="L648" s="18" t="e">
        <f>#VALUE!</f>
        <v>#VALUE!</v>
      </c>
      <c r="M648" s="18" t="e">
        <f>#VALUE!</f>
        <v>#VALUE!</v>
      </c>
      <c r="N648" s="18" t="e">
        <f>#VALUE!</f>
        <v>#VALUE!</v>
      </c>
      <c r="O648" s="18" t="e">
        <f>#VALUE!</f>
        <v>#VALUE!</v>
      </c>
      <c r="P648" s="18" t="e">
        <f>#VALUE!</f>
        <v>#VALUE!</v>
      </c>
      <c r="Q648" s="18" t="e">
        <f>#VALUE!</f>
        <v>#VALUE!</v>
      </c>
      <c r="R648" s="18" t="e">
        <f>#VALUE!</f>
        <v>#VALUE!</v>
      </c>
      <c r="S648" s="18" t="e">
        <f>#VALUE!</f>
        <v>#VALUE!</v>
      </c>
      <c r="T648" s="19" t="e">
        <f>#VALUE!</f>
        <v>#VALUE!</v>
      </c>
      <c r="U648" s="19" t="e">
        <f>#VALUE!</f>
        <v>#VALUE!</v>
      </c>
      <c r="V648" s="19" t="e">
        <f>#VALUE!</f>
        <v>#VALUE!</v>
      </c>
      <c r="W648" s="18" t="e">
        <f>#VALUE!</f>
        <v>#VALUE!</v>
      </c>
      <c r="X648" s="19" t="e">
        <f>#VALUE!</f>
        <v>#VALUE!</v>
      </c>
      <c r="Y648" s="20" t="e">
        <f>#VALUE!</f>
        <v>#VALUE!</v>
      </c>
      <c r="Z648" s="19" t="e">
        <f>#VALUE!</f>
        <v>#VALUE!</v>
      </c>
      <c r="AA648" s="19" t="e">
        <f>#VALUE!</f>
        <v>#VALUE!</v>
      </c>
      <c r="AB648" s="16" t="e">
        <f>#VALUE!</f>
        <v>#VALUE!</v>
      </c>
      <c r="AC648" s="16" t="e">
        <f>#VALUE!</f>
        <v>#VALUE!</v>
      </c>
      <c r="AD648" s="17"/>
    </row>
    <row r="649" spans="1:30">
      <c r="A649" s="28">
        <v>549</v>
      </c>
      <c r="B649" s="26" t="e">
        <f>#VALUE!</f>
        <v>#VALUE!</v>
      </c>
      <c r="C649" s="19" t="e">
        <f>#VALUE!</f>
        <v>#VALUE!</v>
      </c>
      <c r="D649" s="19" t="e">
        <f>#VALUE!</f>
        <v>#VALUE!</v>
      </c>
      <c r="E649" s="19" t="e">
        <f>#VALUE!</f>
        <v>#VALUE!</v>
      </c>
      <c r="F649" s="19" t="e">
        <f>#VALUE!</f>
        <v>#VALUE!</v>
      </c>
      <c r="G649" s="19" t="e">
        <f>#VALUE!</f>
        <v>#VALUE!</v>
      </c>
      <c r="H649" s="19" t="e">
        <f>#VALUE!</f>
        <v>#VALUE!</v>
      </c>
      <c r="I649" s="21" t="e">
        <f>#VALUE!</f>
        <v>#VALUE!</v>
      </c>
      <c r="J649" s="26" t="e">
        <f>#VALUE!</f>
        <v>#VALUE!</v>
      </c>
      <c r="K649" s="29" t="e">
        <f>#VALUE!</f>
        <v>#VALUE!</v>
      </c>
      <c r="L649" s="18" t="e">
        <f>#VALUE!</f>
        <v>#VALUE!</v>
      </c>
      <c r="M649" s="18" t="e">
        <f>#VALUE!</f>
        <v>#VALUE!</v>
      </c>
      <c r="N649" s="18" t="e">
        <f>#VALUE!</f>
        <v>#VALUE!</v>
      </c>
      <c r="O649" s="18" t="e">
        <f>#VALUE!</f>
        <v>#VALUE!</v>
      </c>
      <c r="P649" s="18" t="e">
        <f>#VALUE!</f>
        <v>#VALUE!</v>
      </c>
      <c r="Q649" s="18" t="e">
        <f>#VALUE!</f>
        <v>#VALUE!</v>
      </c>
      <c r="R649" s="18" t="e">
        <f>#VALUE!</f>
        <v>#VALUE!</v>
      </c>
      <c r="S649" s="18" t="e">
        <f>#VALUE!</f>
        <v>#VALUE!</v>
      </c>
      <c r="T649" s="19" t="e">
        <f>#VALUE!</f>
        <v>#VALUE!</v>
      </c>
      <c r="U649" s="19" t="e">
        <f>#VALUE!</f>
        <v>#VALUE!</v>
      </c>
      <c r="V649" s="19" t="e">
        <f>#VALUE!</f>
        <v>#VALUE!</v>
      </c>
      <c r="W649" s="18" t="e">
        <f>#VALUE!</f>
        <v>#VALUE!</v>
      </c>
      <c r="X649" s="19" t="e">
        <f>#VALUE!</f>
        <v>#VALUE!</v>
      </c>
      <c r="Y649" s="20" t="e">
        <f>#VALUE!</f>
        <v>#VALUE!</v>
      </c>
      <c r="Z649" s="19" t="e">
        <f>#VALUE!</f>
        <v>#VALUE!</v>
      </c>
      <c r="AA649" s="19" t="e">
        <f>#VALUE!</f>
        <v>#VALUE!</v>
      </c>
      <c r="AB649" s="16" t="e">
        <f>#VALUE!</f>
        <v>#VALUE!</v>
      </c>
      <c r="AC649" s="16" t="e">
        <f>#VALUE!</f>
        <v>#VALUE!</v>
      </c>
      <c r="AD649" s="17"/>
    </row>
    <row r="650" spans="1:30">
      <c r="A650" s="28">
        <v>550</v>
      </c>
      <c r="B650" s="26" t="e">
        <f>#VALUE!</f>
        <v>#VALUE!</v>
      </c>
      <c r="C650" s="19" t="e">
        <f>#VALUE!</f>
        <v>#VALUE!</v>
      </c>
      <c r="D650" s="19" t="e">
        <f>#VALUE!</f>
        <v>#VALUE!</v>
      </c>
      <c r="E650" s="19" t="e">
        <f>#VALUE!</f>
        <v>#VALUE!</v>
      </c>
      <c r="F650" s="19" t="e">
        <f>#VALUE!</f>
        <v>#VALUE!</v>
      </c>
      <c r="G650" s="19" t="e">
        <f>#VALUE!</f>
        <v>#VALUE!</v>
      </c>
      <c r="H650" s="19" t="e">
        <f>#VALUE!</f>
        <v>#VALUE!</v>
      </c>
      <c r="I650" s="21" t="e">
        <f>#VALUE!</f>
        <v>#VALUE!</v>
      </c>
      <c r="J650" s="26" t="e">
        <f>#VALUE!</f>
        <v>#VALUE!</v>
      </c>
      <c r="K650" s="29" t="e">
        <f>#VALUE!</f>
        <v>#VALUE!</v>
      </c>
      <c r="L650" s="18" t="e">
        <f>#VALUE!</f>
        <v>#VALUE!</v>
      </c>
      <c r="M650" s="18" t="e">
        <f>#VALUE!</f>
        <v>#VALUE!</v>
      </c>
      <c r="N650" s="18" t="e">
        <f>#VALUE!</f>
        <v>#VALUE!</v>
      </c>
      <c r="O650" s="18" t="e">
        <f>#VALUE!</f>
        <v>#VALUE!</v>
      </c>
      <c r="P650" s="18" t="e">
        <f>#VALUE!</f>
        <v>#VALUE!</v>
      </c>
      <c r="Q650" s="18" t="e">
        <f>#VALUE!</f>
        <v>#VALUE!</v>
      </c>
      <c r="R650" s="18" t="e">
        <f>#VALUE!</f>
        <v>#VALUE!</v>
      </c>
      <c r="S650" s="18" t="e">
        <f>#VALUE!</f>
        <v>#VALUE!</v>
      </c>
      <c r="T650" s="19" t="e">
        <f>#VALUE!</f>
        <v>#VALUE!</v>
      </c>
      <c r="U650" s="19" t="e">
        <f>#VALUE!</f>
        <v>#VALUE!</v>
      </c>
      <c r="V650" s="19" t="e">
        <f>#VALUE!</f>
        <v>#VALUE!</v>
      </c>
      <c r="W650" s="18" t="e">
        <f>#VALUE!</f>
        <v>#VALUE!</v>
      </c>
      <c r="X650" s="19" t="e">
        <f>#VALUE!</f>
        <v>#VALUE!</v>
      </c>
      <c r="Y650" s="20" t="e">
        <f>#VALUE!</f>
        <v>#VALUE!</v>
      </c>
      <c r="Z650" s="19" t="e">
        <f>#VALUE!</f>
        <v>#VALUE!</v>
      </c>
      <c r="AA650" s="19" t="e">
        <f>#VALUE!</f>
        <v>#VALUE!</v>
      </c>
      <c r="AB650" s="16" t="e">
        <f>#VALUE!</f>
        <v>#VALUE!</v>
      </c>
      <c r="AC650" s="16" t="e">
        <f>#VALUE!</f>
        <v>#VALUE!</v>
      </c>
      <c r="AD650" s="17"/>
    </row>
    <row r="651" spans="1:30">
      <c r="A651" s="28">
        <v>551</v>
      </c>
      <c r="B651" s="26" t="e">
        <f>#VALUE!</f>
        <v>#VALUE!</v>
      </c>
      <c r="C651" s="19" t="e">
        <f>#VALUE!</f>
        <v>#VALUE!</v>
      </c>
      <c r="D651" s="19" t="e">
        <f>#VALUE!</f>
        <v>#VALUE!</v>
      </c>
      <c r="E651" s="19" t="e">
        <f>#VALUE!</f>
        <v>#VALUE!</v>
      </c>
      <c r="F651" s="19" t="e">
        <f>#VALUE!</f>
        <v>#VALUE!</v>
      </c>
      <c r="G651" s="19" t="e">
        <f>#VALUE!</f>
        <v>#VALUE!</v>
      </c>
      <c r="H651" s="19" t="e">
        <f>#VALUE!</f>
        <v>#VALUE!</v>
      </c>
      <c r="I651" s="21" t="e">
        <f>#VALUE!</f>
        <v>#VALUE!</v>
      </c>
      <c r="J651" s="26" t="e">
        <f>#VALUE!</f>
        <v>#VALUE!</v>
      </c>
      <c r="K651" s="29" t="e">
        <f>#VALUE!</f>
        <v>#VALUE!</v>
      </c>
      <c r="L651" s="18" t="e">
        <f>#VALUE!</f>
        <v>#VALUE!</v>
      </c>
      <c r="M651" s="18" t="e">
        <f>#VALUE!</f>
        <v>#VALUE!</v>
      </c>
      <c r="N651" s="18" t="e">
        <f>#VALUE!</f>
        <v>#VALUE!</v>
      </c>
      <c r="O651" s="18" t="e">
        <f>#VALUE!</f>
        <v>#VALUE!</v>
      </c>
      <c r="P651" s="18" t="e">
        <f>#VALUE!</f>
        <v>#VALUE!</v>
      </c>
      <c r="Q651" s="18" t="e">
        <f>#VALUE!</f>
        <v>#VALUE!</v>
      </c>
      <c r="R651" s="18" t="e">
        <f>#VALUE!</f>
        <v>#VALUE!</v>
      </c>
      <c r="S651" s="18" t="e">
        <f>#VALUE!</f>
        <v>#VALUE!</v>
      </c>
      <c r="T651" s="19" t="e">
        <f>#VALUE!</f>
        <v>#VALUE!</v>
      </c>
      <c r="U651" s="19" t="e">
        <f>#VALUE!</f>
        <v>#VALUE!</v>
      </c>
      <c r="V651" s="19" t="e">
        <f>#VALUE!</f>
        <v>#VALUE!</v>
      </c>
      <c r="W651" s="18" t="e">
        <f>#VALUE!</f>
        <v>#VALUE!</v>
      </c>
      <c r="X651" s="19" t="e">
        <f>#VALUE!</f>
        <v>#VALUE!</v>
      </c>
      <c r="Y651" s="20" t="e">
        <f>#VALUE!</f>
        <v>#VALUE!</v>
      </c>
      <c r="Z651" s="19" t="e">
        <f>#VALUE!</f>
        <v>#VALUE!</v>
      </c>
      <c r="AA651" s="19" t="e">
        <f>#VALUE!</f>
        <v>#VALUE!</v>
      </c>
      <c r="AB651" s="16" t="e">
        <f>#VALUE!</f>
        <v>#VALUE!</v>
      </c>
      <c r="AC651" s="16" t="e">
        <f>#VALUE!</f>
        <v>#VALUE!</v>
      </c>
      <c r="AD651" s="17"/>
    </row>
    <row r="652" spans="1:30">
      <c r="A652" s="28">
        <v>552</v>
      </c>
      <c r="B652" s="26" t="e">
        <f>#VALUE!</f>
        <v>#VALUE!</v>
      </c>
      <c r="C652" s="19" t="e">
        <f>#VALUE!</f>
        <v>#VALUE!</v>
      </c>
      <c r="D652" s="19" t="e">
        <f>#VALUE!</f>
        <v>#VALUE!</v>
      </c>
      <c r="E652" s="19" t="e">
        <f>#VALUE!</f>
        <v>#VALUE!</v>
      </c>
      <c r="F652" s="19" t="e">
        <f>#VALUE!</f>
        <v>#VALUE!</v>
      </c>
      <c r="G652" s="19" t="e">
        <f>#VALUE!</f>
        <v>#VALUE!</v>
      </c>
      <c r="H652" s="19" t="e">
        <f>#VALUE!</f>
        <v>#VALUE!</v>
      </c>
      <c r="I652" s="21" t="e">
        <f>#VALUE!</f>
        <v>#VALUE!</v>
      </c>
      <c r="J652" s="26" t="e">
        <f>#VALUE!</f>
        <v>#VALUE!</v>
      </c>
      <c r="K652" s="29" t="e">
        <f>#VALUE!</f>
        <v>#VALUE!</v>
      </c>
      <c r="L652" s="18" t="e">
        <f>#VALUE!</f>
        <v>#VALUE!</v>
      </c>
      <c r="M652" s="18" t="e">
        <f>#VALUE!</f>
        <v>#VALUE!</v>
      </c>
      <c r="N652" s="18" t="e">
        <f>#VALUE!</f>
        <v>#VALUE!</v>
      </c>
      <c r="O652" s="18" t="e">
        <f>#VALUE!</f>
        <v>#VALUE!</v>
      </c>
      <c r="P652" s="18" t="e">
        <f>#VALUE!</f>
        <v>#VALUE!</v>
      </c>
      <c r="Q652" s="18" t="e">
        <f>#VALUE!</f>
        <v>#VALUE!</v>
      </c>
      <c r="R652" s="18" t="e">
        <f>#VALUE!</f>
        <v>#VALUE!</v>
      </c>
      <c r="S652" s="18" t="e">
        <f>#VALUE!</f>
        <v>#VALUE!</v>
      </c>
      <c r="T652" s="19" t="e">
        <f>#VALUE!</f>
        <v>#VALUE!</v>
      </c>
      <c r="U652" s="19" t="e">
        <f>#VALUE!</f>
        <v>#VALUE!</v>
      </c>
      <c r="V652" s="19" t="e">
        <f>#VALUE!</f>
        <v>#VALUE!</v>
      </c>
      <c r="W652" s="18" t="e">
        <f>#VALUE!</f>
        <v>#VALUE!</v>
      </c>
      <c r="X652" s="19" t="e">
        <f>#VALUE!</f>
        <v>#VALUE!</v>
      </c>
      <c r="Y652" s="20" t="e">
        <f>#VALUE!</f>
        <v>#VALUE!</v>
      </c>
      <c r="Z652" s="19" t="e">
        <f>#VALUE!</f>
        <v>#VALUE!</v>
      </c>
      <c r="AA652" s="19" t="e">
        <f>#VALUE!</f>
        <v>#VALUE!</v>
      </c>
      <c r="AB652" s="16" t="e">
        <f>#VALUE!</f>
        <v>#VALUE!</v>
      </c>
      <c r="AC652" s="16" t="e">
        <f>#VALUE!</f>
        <v>#VALUE!</v>
      </c>
      <c r="AD652" s="17"/>
    </row>
    <row r="653" spans="1:30">
      <c r="A653" s="28">
        <v>553</v>
      </c>
      <c r="B653" s="26" t="e">
        <f>#VALUE!</f>
        <v>#VALUE!</v>
      </c>
      <c r="C653" s="19" t="e">
        <f>#VALUE!</f>
        <v>#VALUE!</v>
      </c>
      <c r="D653" s="19" t="e">
        <f>#VALUE!</f>
        <v>#VALUE!</v>
      </c>
      <c r="E653" s="19" t="e">
        <f>#VALUE!</f>
        <v>#VALUE!</v>
      </c>
      <c r="F653" s="19" t="e">
        <f>#VALUE!</f>
        <v>#VALUE!</v>
      </c>
      <c r="G653" s="19" t="e">
        <f>#VALUE!</f>
        <v>#VALUE!</v>
      </c>
      <c r="H653" s="19" t="e">
        <f>#VALUE!</f>
        <v>#VALUE!</v>
      </c>
      <c r="I653" s="21" t="e">
        <f>#VALUE!</f>
        <v>#VALUE!</v>
      </c>
      <c r="J653" s="26" t="e">
        <f>#VALUE!</f>
        <v>#VALUE!</v>
      </c>
      <c r="K653" s="29" t="e">
        <f>#VALUE!</f>
        <v>#VALUE!</v>
      </c>
      <c r="L653" s="18" t="e">
        <f>#VALUE!</f>
        <v>#VALUE!</v>
      </c>
      <c r="M653" s="18" t="e">
        <f>#VALUE!</f>
        <v>#VALUE!</v>
      </c>
      <c r="N653" s="18" t="e">
        <f>#VALUE!</f>
        <v>#VALUE!</v>
      </c>
      <c r="O653" s="18" t="e">
        <f>#VALUE!</f>
        <v>#VALUE!</v>
      </c>
      <c r="P653" s="18" t="e">
        <f>#VALUE!</f>
        <v>#VALUE!</v>
      </c>
      <c r="Q653" s="18" t="e">
        <f>#VALUE!</f>
        <v>#VALUE!</v>
      </c>
      <c r="R653" s="18" t="e">
        <f>#VALUE!</f>
        <v>#VALUE!</v>
      </c>
      <c r="S653" s="18" t="e">
        <f>#VALUE!</f>
        <v>#VALUE!</v>
      </c>
      <c r="T653" s="19" t="e">
        <f>#VALUE!</f>
        <v>#VALUE!</v>
      </c>
      <c r="U653" s="19" t="e">
        <f>#VALUE!</f>
        <v>#VALUE!</v>
      </c>
      <c r="V653" s="19" t="e">
        <f>#VALUE!</f>
        <v>#VALUE!</v>
      </c>
      <c r="W653" s="18" t="e">
        <f>#VALUE!</f>
        <v>#VALUE!</v>
      </c>
      <c r="X653" s="19" t="e">
        <f>#VALUE!</f>
        <v>#VALUE!</v>
      </c>
      <c r="Y653" s="20" t="e">
        <f>#VALUE!</f>
        <v>#VALUE!</v>
      </c>
      <c r="Z653" s="19" t="e">
        <f>#VALUE!</f>
        <v>#VALUE!</v>
      </c>
      <c r="AA653" s="19" t="e">
        <f>#VALUE!</f>
        <v>#VALUE!</v>
      </c>
      <c r="AB653" s="16" t="e">
        <f>#VALUE!</f>
        <v>#VALUE!</v>
      </c>
      <c r="AC653" s="16" t="e">
        <f>#VALUE!</f>
        <v>#VALUE!</v>
      </c>
      <c r="AD653" s="17"/>
    </row>
    <row r="654" spans="1:30">
      <c r="A654" s="28">
        <v>554</v>
      </c>
      <c r="B654" s="26" t="e">
        <f>#VALUE!</f>
        <v>#VALUE!</v>
      </c>
      <c r="C654" s="19" t="e">
        <f>#VALUE!</f>
        <v>#VALUE!</v>
      </c>
      <c r="D654" s="19" t="e">
        <f>#VALUE!</f>
        <v>#VALUE!</v>
      </c>
      <c r="E654" s="19" t="e">
        <f>#VALUE!</f>
        <v>#VALUE!</v>
      </c>
      <c r="F654" s="19" t="e">
        <f>#VALUE!</f>
        <v>#VALUE!</v>
      </c>
      <c r="G654" s="19" t="e">
        <f>#VALUE!</f>
        <v>#VALUE!</v>
      </c>
      <c r="H654" s="19" t="e">
        <f>#VALUE!</f>
        <v>#VALUE!</v>
      </c>
      <c r="I654" s="21" t="e">
        <f>#VALUE!</f>
        <v>#VALUE!</v>
      </c>
      <c r="J654" s="26" t="e">
        <f>#VALUE!</f>
        <v>#VALUE!</v>
      </c>
      <c r="K654" s="29" t="e">
        <f>#VALUE!</f>
        <v>#VALUE!</v>
      </c>
      <c r="L654" s="18" t="e">
        <f>#VALUE!</f>
        <v>#VALUE!</v>
      </c>
      <c r="M654" s="18" t="e">
        <f>#VALUE!</f>
        <v>#VALUE!</v>
      </c>
      <c r="N654" s="18" t="e">
        <f>#VALUE!</f>
        <v>#VALUE!</v>
      </c>
      <c r="O654" s="18" t="e">
        <f>#VALUE!</f>
        <v>#VALUE!</v>
      </c>
      <c r="P654" s="18" t="e">
        <f>#VALUE!</f>
        <v>#VALUE!</v>
      </c>
      <c r="Q654" s="18" t="e">
        <f>#VALUE!</f>
        <v>#VALUE!</v>
      </c>
      <c r="R654" s="18" t="e">
        <f>#VALUE!</f>
        <v>#VALUE!</v>
      </c>
      <c r="S654" s="18" t="e">
        <f>#VALUE!</f>
        <v>#VALUE!</v>
      </c>
      <c r="T654" s="19" t="e">
        <f>#VALUE!</f>
        <v>#VALUE!</v>
      </c>
      <c r="U654" s="19" t="e">
        <f>#VALUE!</f>
        <v>#VALUE!</v>
      </c>
      <c r="V654" s="19" t="e">
        <f>#VALUE!</f>
        <v>#VALUE!</v>
      </c>
      <c r="W654" s="18" t="e">
        <f>#VALUE!</f>
        <v>#VALUE!</v>
      </c>
      <c r="X654" s="19" t="e">
        <f>#VALUE!</f>
        <v>#VALUE!</v>
      </c>
      <c r="Y654" s="20" t="e">
        <f>#VALUE!</f>
        <v>#VALUE!</v>
      </c>
      <c r="Z654" s="19" t="e">
        <f>#VALUE!</f>
        <v>#VALUE!</v>
      </c>
      <c r="AA654" s="19" t="e">
        <f>#VALUE!</f>
        <v>#VALUE!</v>
      </c>
      <c r="AB654" s="16" t="e">
        <f>#VALUE!</f>
        <v>#VALUE!</v>
      </c>
      <c r="AC654" s="16" t="e">
        <f>#VALUE!</f>
        <v>#VALUE!</v>
      </c>
      <c r="AD654" s="17"/>
    </row>
    <row r="655" spans="1:30">
      <c r="A655" s="28">
        <v>555</v>
      </c>
      <c r="B655" s="26" t="e">
        <f>#VALUE!</f>
        <v>#VALUE!</v>
      </c>
      <c r="C655" s="19" t="e">
        <f>#VALUE!</f>
        <v>#VALUE!</v>
      </c>
      <c r="D655" s="19" t="e">
        <f>#VALUE!</f>
        <v>#VALUE!</v>
      </c>
      <c r="E655" s="19" t="e">
        <f>#VALUE!</f>
        <v>#VALUE!</v>
      </c>
      <c r="F655" s="19" t="e">
        <f>#VALUE!</f>
        <v>#VALUE!</v>
      </c>
      <c r="G655" s="19" t="e">
        <f>#VALUE!</f>
        <v>#VALUE!</v>
      </c>
      <c r="H655" s="19" t="e">
        <f>#VALUE!</f>
        <v>#VALUE!</v>
      </c>
      <c r="I655" s="21" t="e">
        <f>#VALUE!</f>
        <v>#VALUE!</v>
      </c>
      <c r="J655" s="26" t="e">
        <f>#VALUE!</f>
        <v>#VALUE!</v>
      </c>
      <c r="K655" s="29" t="e">
        <f>#VALUE!</f>
        <v>#VALUE!</v>
      </c>
      <c r="L655" s="18" t="e">
        <f>#VALUE!</f>
        <v>#VALUE!</v>
      </c>
      <c r="M655" s="18" t="e">
        <f>#VALUE!</f>
        <v>#VALUE!</v>
      </c>
      <c r="N655" s="18" t="e">
        <f>#VALUE!</f>
        <v>#VALUE!</v>
      </c>
      <c r="O655" s="18" t="e">
        <f>#VALUE!</f>
        <v>#VALUE!</v>
      </c>
      <c r="P655" s="18" t="e">
        <f>#VALUE!</f>
        <v>#VALUE!</v>
      </c>
      <c r="Q655" s="18" t="e">
        <f>#VALUE!</f>
        <v>#VALUE!</v>
      </c>
      <c r="R655" s="18" t="e">
        <f>#VALUE!</f>
        <v>#VALUE!</v>
      </c>
      <c r="S655" s="18" t="e">
        <f>#VALUE!</f>
        <v>#VALUE!</v>
      </c>
      <c r="T655" s="19" t="e">
        <f>#VALUE!</f>
        <v>#VALUE!</v>
      </c>
      <c r="U655" s="19" t="e">
        <f>#VALUE!</f>
        <v>#VALUE!</v>
      </c>
      <c r="V655" s="19" t="e">
        <f>#VALUE!</f>
        <v>#VALUE!</v>
      </c>
      <c r="W655" s="18" t="e">
        <f>#VALUE!</f>
        <v>#VALUE!</v>
      </c>
      <c r="X655" s="19" t="e">
        <f>#VALUE!</f>
        <v>#VALUE!</v>
      </c>
      <c r="Y655" s="20" t="e">
        <f>#VALUE!</f>
        <v>#VALUE!</v>
      </c>
      <c r="Z655" s="19" t="e">
        <f>#VALUE!</f>
        <v>#VALUE!</v>
      </c>
      <c r="AA655" s="19" t="e">
        <f>#VALUE!</f>
        <v>#VALUE!</v>
      </c>
      <c r="AB655" s="16" t="e">
        <f>#VALUE!</f>
        <v>#VALUE!</v>
      </c>
      <c r="AC655" s="16" t="e">
        <f>#VALUE!</f>
        <v>#VALUE!</v>
      </c>
      <c r="AD655" s="17"/>
    </row>
    <row r="656" spans="1:30">
      <c r="A656" s="28">
        <v>556</v>
      </c>
      <c r="B656" s="26" t="e">
        <f>#VALUE!</f>
        <v>#VALUE!</v>
      </c>
      <c r="C656" s="19" t="e">
        <f>#VALUE!</f>
        <v>#VALUE!</v>
      </c>
      <c r="D656" s="19" t="e">
        <f>#VALUE!</f>
        <v>#VALUE!</v>
      </c>
      <c r="E656" s="19" t="e">
        <f>#VALUE!</f>
        <v>#VALUE!</v>
      </c>
      <c r="F656" s="19" t="e">
        <f>#VALUE!</f>
        <v>#VALUE!</v>
      </c>
      <c r="G656" s="19" t="e">
        <f>#VALUE!</f>
        <v>#VALUE!</v>
      </c>
      <c r="H656" s="19" t="e">
        <f>#VALUE!</f>
        <v>#VALUE!</v>
      </c>
      <c r="I656" s="21" t="e">
        <f>#VALUE!</f>
        <v>#VALUE!</v>
      </c>
      <c r="J656" s="26" t="e">
        <f>#VALUE!</f>
        <v>#VALUE!</v>
      </c>
      <c r="K656" s="29" t="e">
        <f>#VALUE!</f>
        <v>#VALUE!</v>
      </c>
      <c r="L656" s="18" t="e">
        <f>#VALUE!</f>
        <v>#VALUE!</v>
      </c>
      <c r="M656" s="18" t="e">
        <f>#VALUE!</f>
        <v>#VALUE!</v>
      </c>
      <c r="N656" s="18" t="e">
        <f>#VALUE!</f>
        <v>#VALUE!</v>
      </c>
      <c r="O656" s="18" t="e">
        <f>#VALUE!</f>
        <v>#VALUE!</v>
      </c>
      <c r="P656" s="18" t="e">
        <f>#VALUE!</f>
        <v>#VALUE!</v>
      </c>
      <c r="Q656" s="18" t="e">
        <f>#VALUE!</f>
        <v>#VALUE!</v>
      </c>
      <c r="R656" s="18" t="e">
        <f>#VALUE!</f>
        <v>#VALUE!</v>
      </c>
      <c r="S656" s="18" t="e">
        <f>#VALUE!</f>
        <v>#VALUE!</v>
      </c>
      <c r="T656" s="19" t="e">
        <f>#VALUE!</f>
        <v>#VALUE!</v>
      </c>
      <c r="U656" s="19" t="e">
        <f>#VALUE!</f>
        <v>#VALUE!</v>
      </c>
      <c r="V656" s="19" t="e">
        <f>#VALUE!</f>
        <v>#VALUE!</v>
      </c>
      <c r="W656" s="18" t="e">
        <f>#VALUE!</f>
        <v>#VALUE!</v>
      </c>
      <c r="X656" s="19" t="e">
        <f>#VALUE!</f>
        <v>#VALUE!</v>
      </c>
      <c r="Y656" s="20" t="e">
        <f>#VALUE!</f>
        <v>#VALUE!</v>
      </c>
      <c r="Z656" s="19" t="e">
        <f>#VALUE!</f>
        <v>#VALUE!</v>
      </c>
      <c r="AA656" s="19" t="e">
        <f>#VALUE!</f>
        <v>#VALUE!</v>
      </c>
      <c r="AB656" s="16" t="e">
        <f>#VALUE!</f>
        <v>#VALUE!</v>
      </c>
      <c r="AC656" s="16" t="e">
        <f>#VALUE!</f>
        <v>#VALUE!</v>
      </c>
      <c r="AD656" s="17"/>
    </row>
    <row r="657" spans="1:30">
      <c r="A657" s="28">
        <v>557</v>
      </c>
      <c r="B657" s="26" t="e">
        <f>#VALUE!</f>
        <v>#VALUE!</v>
      </c>
      <c r="C657" s="19" t="e">
        <f>#VALUE!</f>
        <v>#VALUE!</v>
      </c>
      <c r="D657" s="19" t="e">
        <f>#VALUE!</f>
        <v>#VALUE!</v>
      </c>
      <c r="E657" s="19" t="e">
        <f>#VALUE!</f>
        <v>#VALUE!</v>
      </c>
      <c r="F657" s="19" t="e">
        <f>#VALUE!</f>
        <v>#VALUE!</v>
      </c>
      <c r="G657" s="19" t="e">
        <f>#VALUE!</f>
        <v>#VALUE!</v>
      </c>
      <c r="H657" s="19" t="e">
        <f>#VALUE!</f>
        <v>#VALUE!</v>
      </c>
      <c r="I657" s="21" t="e">
        <f>#VALUE!</f>
        <v>#VALUE!</v>
      </c>
      <c r="J657" s="26" t="e">
        <f>#VALUE!</f>
        <v>#VALUE!</v>
      </c>
      <c r="K657" s="29" t="e">
        <f>#VALUE!</f>
        <v>#VALUE!</v>
      </c>
      <c r="L657" s="18" t="e">
        <f>#VALUE!</f>
        <v>#VALUE!</v>
      </c>
      <c r="M657" s="18" t="e">
        <f>#VALUE!</f>
        <v>#VALUE!</v>
      </c>
      <c r="N657" s="18" t="e">
        <f>#VALUE!</f>
        <v>#VALUE!</v>
      </c>
      <c r="O657" s="18" t="e">
        <f>#VALUE!</f>
        <v>#VALUE!</v>
      </c>
      <c r="P657" s="18" t="e">
        <f>#VALUE!</f>
        <v>#VALUE!</v>
      </c>
      <c r="Q657" s="18" t="e">
        <f>#VALUE!</f>
        <v>#VALUE!</v>
      </c>
      <c r="R657" s="18" t="e">
        <f>#VALUE!</f>
        <v>#VALUE!</v>
      </c>
      <c r="S657" s="18" t="e">
        <f>#VALUE!</f>
        <v>#VALUE!</v>
      </c>
      <c r="T657" s="19" t="e">
        <f>#VALUE!</f>
        <v>#VALUE!</v>
      </c>
      <c r="U657" s="19" t="e">
        <f>#VALUE!</f>
        <v>#VALUE!</v>
      </c>
      <c r="V657" s="19" t="e">
        <f>#VALUE!</f>
        <v>#VALUE!</v>
      </c>
      <c r="W657" s="18" t="e">
        <f>#VALUE!</f>
        <v>#VALUE!</v>
      </c>
      <c r="X657" s="19" t="e">
        <f>#VALUE!</f>
        <v>#VALUE!</v>
      </c>
      <c r="Y657" s="20" t="e">
        <f>#VALUE!</f>
        <v>#VALUE!</v>
      </c>
      <c r="Z657" s="19" t="e">
        <f>#VALUE!</f>
        <v>#VALUE!</v>
      </c>
      <c r="AA657" s="19" t="e">
        <f>#VALUE!</f>
        <v>#VALUE!</v>
      </c>
      <c r="AB657" s="16" t="e">
        <f>#VALUE!</f>
        <v>#VALUE!</v>
      </c>
      <c r="AC657" s="16" t="e">
        <f>#VALUE!</f>
        <v>#VALUE!</v>
      </c>
      <c r="AD657" s="17"/>
    </row>
    <row r="658" spans="1:30">
      <c r="A658" s="28">
        <v>558</v>
      </c>
      <c r="B658" s="26" t="e">
        <f>#VALUE!</f>
        <v>#VALUE!</v>
      </c>
      <c r="C658" s="19" t="e">
        <f>#VALUE!</f>
        <v>#VALUE!</v>
      </c>
      <c r="D658" s="19" t="e">
        <f>#VALUE!</f>
        <v>#VALUE!</v>
      </c>
      <c r="E658" s="19" t="e">
        <f>#VALUE!</f>
        <v>#VALUE!</v>
      </c>
      <c r="F658" s="19" t="e">
        <f>#VALUE!</f>
        <v>#VALUE!</v>
      </c>
      <c r="G658" s="19" t="e">
        <f>#VALUE!</f>
        <v>#VALUE!</v>
      </c>
      <c r="H658" s="19" t="e">
        <f>#VALUE!</f>
        <v>#VALUE!</v>
      </c>
      <c r="I658" s="21" t="e">
        <f>#VALUE!</f>
        <v>#VALUE!</v>
      </c>
      <c r="J658" s="26" t="e">
        <f>#VALUE!</f>
        <v>#VALUE!</v>
      </c>
      <c r="K658" s="29" t="e">
        <f>#VALUE!</f>
        <v>#VALUE!</v>
      </c>
      <c r="L658" s="18" t="e">
        <f>#VALUE!</f>
        <v>#VALUE!</v>
      </c>
      <c r="M658" s="18" t="e">
        <f>#VALUE!</f>
        <v>#VALUE!</v>
      </c>
      <c r="N658" s="18" t="e">
        <f>#VALUE!</f>
        <v>#VALUE!</v>
      </c>
      <c r="O658" s="18" t="e">
        <f>#VALUE!</f>
        <v>#VALUE!</v>
      </c>
      <c r="P658" s="18" t="e">
        <f>#VALUE!</f>
        <v>#VALUE!</v>
      </c>
      <c r="Q658" s="18" t="e">
        <f>#VALUE!</f>
        <v>#VALUE!</v>
      </c>
      <c r="R658" s="18" t="e">
        <f>#VALUE!</f>
        <v>#VALUE!</v>
      </c>
      <c r="S658" s="18" t="e">
        <f>#VALUE!</f>
        <v>#VALUE!</v>
      </c>
      <c r="T658" s="19" t="e">
        <f>#VALUE!</f>
        <v>#VALUE!</v>
      </c>
      <c r="U658" s="19" t="e">
        <f>#VALUE!</f>
        <v>#VALUE!</v>
      </c>
      <c r="V658" s="19" t="e">
        <f>#VALUE!</f>
        <v>#VALUE!</v>
      </c>
      <c r="W658" s="18" t="e">
        <f>#VALUE!</f>
        <v>#VALUE!</v>
      </c>
      <c r="X658" s="19" t="e">
        <f>#VALUE!</f>
        <v>#VALUE!</v>
      </c>
      <c r="Y658" s="20" t="e">
        <f>#VALUE!</f>
        <v>#VALUE!</v>
      </c>
      <c r="Z658" s="19" t="e">
        <f>#VALUE!</f>
        <v>#VALUE!</v>
      </c>
      <c r="AA658" s="19" t="e">
        <f>#VALUE!</f>
        <v>#VALUE!</v>
      </c>
      <c r="AB658" s="16" t="e">
        <f>#VALUE!</f>
        <v>#VALUE!</v>
      </c>
      <c r="AC658" s="16" t="e">
        <f>#VALUE!</f>
        <v>#VALUE!</v>
      </c>
      <c r="AD658" s="17"/>
    </row>
    <row r="659" spans="1:30">
      <c r="A659" s="28">
        <v>559</v>
      </c>
      <c r="B659" s="26" t="e">
        <f>#VALUE!</f>
        <v>#VALUE!</v>
      </c>
      <c r="C659" s="19" t="e">
        <f>#VALUE!</f>
        <v>#VALUE!</v>
      </c>
      <c r="D659" s="19" t="e">
        <f>#VALUE!</f>
        <v>#VALUE!</v>
      </c>
      <c r="E659" s="19" t="e">
        <f>#VALUE!</f>
        <v>#VALUE!</v>
      </c>
      <c r="F659" s="19" t="e">
        <f>#VALUE!</f>
        <v>#VALUE!</v>
      </c>
      <c r="G659" s="19" t="e">
        <f>#VALUE!</f>
        <v>#VALUE!</v>
      </c>
      <c r="H659" s="19" t="e">
        <f>#VALUE!</f>
        <v>#VALUE!</v>
      </c>
      <c r="I659" s="21" t="e">
        <f>#VALUE!</f>
        <v>#VALUE!</v>
      </c>
      <c r="J659" s="26" t="e">
        <f>#VALUE!</f>
        <v>#VALUE!</v>
      </c>
      <c r="K659" s="29" t="e">
        <f>#VALUE!</f>
        <v>#VALUE!</v>
      </c>
      <c r="L659" s="18" t="e">
        <f>#VALUE!</f>
        <v>#VALUE!</v>
      </c>
      <c r="M659" s="18" t="e">
        <f>#VALUE!</f>
        <v>#VALUE!</v>
      </c>
      <c r="N659" s="18" t="e">
        <f>#VALUE!</f>
        <v>#VALUE!</v>
      </c>
      <c r="O659" s="18" t="e">
        <f>#VALUE!</f>
        <v>#VALUE!</v>
      </c>
      <c r="P659" s="18" t="e">
        <f>#VALUE!</f>
        <v>#VALUE!</v>
      </c>
      <c r="Q659" s="18" t="e">
        <f>#VALUE!</f>
        <v>#VALUE!</v>
      </c>
      <c r="R659" s="18" t="e">
        <f>#VALUE!</f>
        <v>#VALUE!</v>
      </c>
      <c r="S659" s="18" t="e">
        <f>#VALUE!</f>
        <v>#VALUE!</v>
      </c>
      <c r="T659" s="19" t="e">
        <f>#VALUE!</f>
        <v>#VALUE!</v>
      </c>
      <c r="U659" s="19" t="e">
        <f>#VALUE!</f>
        <v>#VALUE!</v>
      </c>
      <c r="V659" s="19" t="e">
        <f>#VALUE!</f>
        <v>#VALUE!</v>
      </c>
      <c r="W659" s="18" t="e">
        <f>#VALUE!</f>
        <v>#VALUE!</v>
      </c>
      <c r="X659" s="19" t="e">
        <f>#VALUE!</f>
        <v>#VALUE!</v>
      </c>
      <c r="Y659" s="20" t="e">
        <f>#VALUE!</f>
        <v>#VALUE!</v>
      </c>
      <c r="Z659" s="19" t="e">
        <f>#VALUE!</f>
        <v>#VALUE!</v>
      </c>
      <c r="AA659" s="19" t="e">
        <f>#VALUE!</f>
        <v>#VALUE!</v>
      </c>
      <c r="AB659" s="16" t="e">
        <f>#VALUE!</f>
        <v>#VALUE!</v>
      </c>
      <c r="AC659" s="16" t="e">
        <f>#VALUE!</f>
        <v>#VALUE!</v>
      </c>
      <c r="AD659" s="17"/>
    </row>
    <row r="660" spans="1:30">
      <c r="A660" s="28">
        <v>560</v>
      </c>
      <c r="B660" s="26" t="e">
        <f>#VALUE!</f>
        <v>#VALUE!</v>
      </c>
      <c r="C660" s="19" t="e">
        <f>#VALUE!</f>
        <v>#VALUE!</v>
      </c>
      <c r="D660" s="19" t="e">
        <f>#VALUE!</f>
        <v>#VALUE!</v>
      </c>
      <c r="E660" s="19" t="e">
        <f>#VALUE!</f>
        <v>#VALUE!</v>
      </c>
      <c r="F660" s="19" t="e">
        <f>#VALUE!</f>
        <v>#VALUE!</v>
      </c>
      <c r="G660" s="19" t="e">
        <f>#VALUE!</f>
        <v>#VALUE!</v>
      </c>
      <c r="H660" s="19" t="e">
        <f>#VALUE!</f>
        <v>#VALUE!</v>
      </c>
      <c r="I660" s="21" t="e">
        <f>#VALUE!</f>
        <v>#VALUE!</v>
      </c>
      <c r="J660" s="26" t="e">
        <f>#VALUE!</f>
        <v>#VALUE!</v>
      </c>
      <c r="K660" s="29" t="e">
        <f>#VALUE!</f>
        <v>#VALUE!</v>
      </c>
      <c r="L660" s="18" t="e">
        <f>#VALUE!</f>
        <v>#VALUE!</v>
      </c>
      <c r="M660" s="18" t="e">
        <f>#VALUE!</f>
        <v>#VALUE!</v>
      </c>
      <c r="N660" s="18" t="e">
        <f>#VALUE!</f>
        <v>#VALUE!</v>
      </c>
      <c r="O660" s="18" t="e">
        <f>#VALUE!</f>
        <v>#VALUE!</v>
      </c>
      <c r="P660" s="18" t="e">
        <f>#VALUE!</f>
        <v>#VALUE!</v>
      </c>
      <c r="Q660" s="18" t="e">
        <f>#VALUE!</f>
        <v>#VALUE!</v>
      </c>
      <c r="R660" s="18" t="e">
        <f>#VALUE!</f>
        <v>#VALUE!</v>
      </c>
      <c r="S660" s="18" t="e">
        <f>#VALUE!</f>
        <v>#VALUE!</v>
      </c>
      <c r="T660" s="19" t="e">
        <f>#VALUE!</f>
        <v>#VALUE!</v>
      </c>
      <c r="U660" s="19" t="e">
        <f>#VALUE!</f>
        <v>#VALUE!</v>
      </c>
      <c r="V660" s="19" t="e">
        <f>#VALUE!</f>
        <v>#VALUE!</v>
      </c>
      <c r="W660" s="18" t="e">
        <f>#VALUE!</f>
        <v>#VALUE!</v>
      </c>
      <c r="X660" s="19" t="e">
        <f>#VALUE!</f>
        <v>#VALUE!</v>
      </c>
      <c r="Y660" s="20" t="e">
        <f>#VALUE!</f>
        <v>#VALUE!</v>
      </c>
      <c r="Z660" s="19" t="e">
        <f>#VALUE!</f>
        <v>#VALUE!</v>
      </c>
      <c r="AA660" s="19" t="e">
        <f>#VALUE!</f>
        <v>#VALUE!</v>
      </c>
      <c r="AB660" s="16" t="e">
        <f>#VALUE!</f>
        <v>#VALUE!</v>
      </c>
      <c r="AC660" s="16" t="e">
        <f>#VALUE!</f>
        <v>#VALUE!</v>
      </c>
      <c r="AD660" s="17"/>
    </row>
    <row r="661" spans="1:30">
      <c r="A661" s="28">
        <v>561</v>
      </c>
      <c r="B661" s="26" t="e">
        <f>#VALUE!</f>
        <v>#VALUE!</v>
      </c>
      <c r="C661" s="19" t="e">
        <f>#VALUE!</f>
        <v>#VALUE!</v>
      </c>
      <c r="D661" s="19" t="e">
        <f>#VALUE!</f>
        <v>#VALUE!</v>
      </c>
      <c r="E661" s="19" t="e">
        <f>#VALUE!</f>
        <v>#VALUE!</v>
      </c>
      <c r="F661" s="19" t="e">
        <f>#VALUE!</f>
        <v>#VALUE!</v>
      </c>
      <c r="G661" s="19" t="e">
        <f>#VALUE!</f>
        <v>#VALUE!</v>
      </c>
      <c r="H661" s="19" t="e">
        <f>#VALUE!</f>
        <v>#VALUE!</v>
      </c>
      <c r="I661" s="21" t="e">
        <f>#VALUE!</f>
        <v>#VALUE!</v>
      </c>
      <c r="J661" s="26" t="e">
        <f>#VALUE!</f>
        <v>#VALUE!</v>
      </c>
      <c r="K661" s="29" t="e">
        <f>#VALUE!</f>
        <v>#VALUE!</v>
      </c>
      <c r="L661" s="18" t="e">
        <f>#VALUE!</f>
        <v>#VALUE!</v>
      </c>
      <c r="M661" s="18" t="e">
        <f>#VALUE!</f>
        <v>#VALUE!</v>
      </c>
      <c r="N661" s="18" t="e">
        <f>#VALUE!</f>
        <v>#VALUE!</v>
      </c>
      <c r="O661" s="18" t="e">
        <f>#VALUE!</f>
        <v>#VALUE!</v>
      </c>
      <c r="P661" s="18" t="e">
        <f>#VALUE!</f>
        <v>#VALUE!</v>
      </c>
      <c r="Q661" s="18" t="e">
        <f>#VALUE!</f>
        <v>#VALUE!</v>
      </c>
      <c r="R661" s="18" t="e">
        <f>#VALUE!</f>
        <v>#VALUE!</v>
      </c>
      <c r="S661" s="18" t="e">
        <f>#VALUE!</f>
        <v>#VALUE!</v>
      </c>
      <c r="T661" s="19" t="e">
        <f>#VALUE!</f>
        <v>#VALUE!</v>
      </c>
      <c r="U661" s="19" t="e">
        <f>#VALUE!</f>
        <v>#VALUE!</v>
      </c>
      <c r="V661" s="19" t="e">
        <f>#VALUE!</f>
        <v>#VALUE!</v>
      </c>
      <c r="W661" s="18" t="e">
        <f>#VALUE!</f>
        <v>#VALUE!</v>
      </c>
      <c r="X661" s="19" t="e">
        <f>#VALUE!</f>
        <v>#VALUE!</v>
      </c>
      <c r="Y661" s="20" t="e">
        <f>#VALUE!</f>
        <v>#VALUE!</v>
      </c>
      <c r="Z661" s="19" t="e">
        <f>#VALUE!</f>
        <v>#VALUE!</v>
      </c>
      <c r="AA661" s="19" t="e">
        <f>#VALUE!</f>
        <v>#VALUE!</v>
      </c>
      <c r="AB661" s="16" t="e">
        <f>#VALUE!</f>
        <v>#VALUE!</v>
      </c>
      <c r="AC661" s="16" t="e">
        <f>#VALUE!</f>
        <v>#VALUE!</v>
      </c>
      <c r="AD661" s="17"/>
    </row>
    <row r="662" spans="1:30">
      <c r="A662" s="28">
        <v>562</v>
      </c>
      <c r="B662" s="26" t="e">
        <f>#VALUE!</f>
        <v>#VALUE!</v>
      </c>
      <c r="C662" s="19" t="e">
        <f>#VALUE!</f>
        <v>#VALUE!</v>
      </c>
      <c r="D662" s="19" t="e">
        <f>#VALUE!</f>
        <v>#VALUE!</v>
      </c>
      <c r="E662" s="19" t="e">
        <f>#VALUE!</f>
        <v>#VALUE!</v>
      </c>
      <c r="F662" s="19" t="e">
        <f>#VALUE!</f>
        <v>#VALUE!</v>
      </c>
      <c r="G662" s="19" t="e">
        <f>#VALUE!</f>
        <v>#VALUE!</v>
      </c>
      <c r="H662" s="19" t="e">
        <f>#VALUE!</f>
        <v>#VALUE!</v>
      </c>
      <c r="I662" s="21" t="e">
        <f>#VALUE!</f>
        <v>#VALUE!</v>
      </c>
      <c r="J662" s="26" t="e">
        <f>#VALUE!</f>
        <v>#VALUE!</v>
      </c>
      <c r="K662" s="29" t="e">
        <f>#VALUE!</f>
        <v>#VALUE!</v>
      </c>
      <c r="L662" s="18" t="e">
        <f>#VALUE!</f>
        <v>#VALUE!</v>
      </c>
      <c r="M662" s="18" t="e">
        <f>#VALUE!</f>
        <v>#VALUE!</v>
      </c>
      <c r="N662" s="18" t="e">
        <f>#VALUE!</f>
        <v>#VALUE!</v>
      </c>
      <c r="O662" s="18" t="e">
        <f>#VALUE!</f>
        <v>#VALUE!</v>
      </c>
      <c r="P662" s="18" t="e">
        <f>#VALUE!</f>
        <v>#VALUE!</v>
      </c>
      <c r="Q662" s="18" t="e">
        <f>#VALUE!</f>
        <v>#VALUE!</v>
      </c>
      <c r="R662" s="18" t="e">
        <f>#VALUE!</f>
        <v>#VALUE!</v>
      </c>
      <c r="S662" s="18" t="e">
        <f>#VALUE!</f>
        <v>#VALUE!</v>
      </c>
      <c r="T662" s="19" t="e">
        <f>#VALUE!</f>
        <v>#VALUE!</v>
      </c>
      <c r="U662" s="19" t="e">
        <f>#VALUE!</f>
        <v>#VALUE!</v>
      </c>
      <c r="V662" s="19" t="e">
        <f>#VALUE!</f>
        <v>#VALUE!</v>
      </c>
      <c r="W662" s="18" t="e">
        <f>#VALUE!</f>
        <v>#VALUE!</v>
      </c>
      <c r="X662" s="19" t="e">
        <f>#VALUE!</f>
        <v>#VALUE!</v>
      </c>
      <c r="Y662" s="20" t="e">
        <f>#VALUE!</f>
        <v>#VALUE!</v>
      </c>
      <c r="Z662" s="19" t="e">
        <f>#VALUE!</f>
        <v>#VALUE!</v>
      </c>
      <c r="AA662" s="19" t="e">
        <f>#VALUE!</f>
        <v>#VALUE!</v>
      </c>
      <c r="AB662" s="16" t="e">
        <f>#VALUE!</f>
        <v>#VALUE!</v>
      </c>
      <c r="AC662" s="16" t="e">
        <f>#VALUE!</f>
        <v>#VALUE!</v>
      </c>
      <c r="AD662" s="17"/>
    </row>
    <row r="663" spans="1:30">
      <c r="A663" s="28">
        <v>563</v>
      </c>
      <c r="B663" s="26" t="e">
        <f>#VALUE!</f>
        <v>#VALUE!</v>
      </c>
      <c r="C663" s="19" t="e">
        <f>#VALUE!</f>
        <v>#VALUE!</v>
      </c>
      <c r="D663" s="19" t="e">
        <f>#VALUE!</f>
        <v>#VALUE!</v>
      </c>
      <c r="E663" s="19" t="e">
        <f>#VALUE!</f>
        <v>#VALUE!</v>
      </c>
      <c r="F663" s="19" t="e">
        <f>#VALUE!</f>
        <v>#VALUE!</v>
      </c>
      <c r="G663" s="19" t="e">
        <f>#VALUE!</f>
        <v>#VALUE!</v>
      </c>
      <c r="H663" s="19" t="e">
        <f>#VALUE!</f>
        <v>#VALUE!</v>
      </c>
      <c r="I663" s="21" t="e">
        <f>#VALUE!</f>
        <v>#VALUE!</v>
      </c>
      <c r="J663" s="26" t="e">
        <f>#VALUE!</f>
        <v>#VALUE!</v>
      </c>
      <c r="K663" s="29" t="e">
        <f>#VALUE!</f>
        <v>#VALUE!</v>
      </c>
      <c r="L663" s="18" t="e">
        <f>#VALUE!</f>
        <v>#VALUE!</v>
      </c>
      <c r="M663" s="18" t="e">
        <f>#VALUE!</f>
        <v>#VALUE!</v>
      </c>
      <c r="N663" s="18" t="e">
        <f>#VALUE!</f>
        <v>#VALUE!</v>
      </c>
      <c r="O663" s="18" t="e">
        <f>#VALUE!</f>
        <v>#VALUE!</v>
      </c>
      <c r="P663" s="18" t="e">
        <f>#VALUE!</f>
        <v>#VALUE!</v>
      </c>
      <c r="Q663" s="18" t="e">
        <f>#VALUE!</f>
        <v>#VALUE!</v>
      </c>
      <c r="R663" s="18" t="e">
        <f>#VALUE!</f>
        <v>#VALUE!</v>
      </c>
      <c r="S663" s="18" t="e">
        <f>#VALUE!</f>
        <v>#VALUE!</v>
      </c>
      <c r="T663" s="19" t="e">
        <f>#VALUE!</f>
        <v>#VALUE!</v>
      </c>
      <c r="U663" s="19" t="e">
        <f>#VALUE!</f>
        <v>#VALUE!</v>
      </c>
      <c r="V663" s="19" t="e">
        <f>#VALUE!</f>
        <v>#VALUE!</v>
      </c>
      <c r="W663" s="18" t="e">
        <f>#VALUE!</f>
        <v>#VALUE!</v>
      </c>
      <c r="X663" s="19" t="e">
        <f>#VALUE!</f>
        <v>#VALUE!</v>
      </c>
      <c r="Y663" s="20" t="e">
        <f>#VALUE!</f>
        <v>#VALUE!</v>
      </c>
      <c r="Z663" s="19" t="e">
        <f>#VALUE!</f>
        <v>#VALUE!</v>
      </c>
      <c r="AA663" s="19" t="e">
        <f>#VALUE!</f>
        <v>#VALUE!</v>
      </c>
      <c r="AB663" s="16" t="e">
        <f>#VALUE!</f>
        <v>#VALUE!</v>
      </c>
      <c r="AC663" s="16" t="e">
        <f>#VALUE!</f>
        <v>#VALUE!</v>
      </c>
      <c r="AD663" s="17"/>
    </row>
    <row r="664" spans="1:30">
      <c r="A664" s="28">
        <v>564</v>
      </c>
      <c r="B664" s="26" t="e">
        <f>#VALUE!</f>
        <v>#VALUE!</v>
      </c>
      <c r="C664" s="19" t="e">
        <f>#VALUE!</f>
        <v>#VALUE!</v>
      </c>
      <c r="D664" s="19" t="e">
        <f>#VALUE!</f>
        <v>#VALUE!</v>
      </c>
      <c r="E664" s="19" t="e">
        <f>#VALUE!</f>
        <v>#VALUE!</v>
      </c>
      <c r="F664" s="19" t="e">
        <f>#VALUE!</f>
        <v>#VALUE!</v>
      </c>
      <c r="G664" s="19" t="e">
        <f>#VALUE!</f>
        <v>#VALUE!</v>
      </c>
      <c r="H664" s="19" t="e">
        <f>#VALUE!</f>
        <v>#VALUE!</v>
      </c>
      <c r="I664" s="21" t="e">
        <f>#VALUE!</f>
        <v>#VALUE!</v>
      </c>
      <c r="J664" s="26" t="e">
        <f>#VALUE!</f>
        <v>#VALUE!</v>
      </c>
      <c r="K664" s="29" t="e">
        <f>#VALUE!</f>
        <v>#VALUE!</v>
      </c>
      <c r="L664" s="18" t="e">
        <f>#VALUE!</f>
        <v>#VALUE!</v>
      </c>
      <c r="M664" s="18" t="e">
        <f>#VALUE!</f>
        <v>#VALUE!</v>
      </c>
      <c r="N664" s="18" t="e">
        <f>#VALUE!</f>
        <v>#VALUE!</v>
      </c>
      <c r="O664" s="18" t="e">
        <f>#VALUE!</f>
        <v>#VALUE!</v>
      </c>
      <c r="P664" s="18" t="e">
        <f>#VALUE!</f>
        <v>#VALUE!</v>
      </c>
      <c r="Q664" s="18" t="e">
        <f>#VALUE!</f>
        <v>#VALUE!</v>
      </c>
      <c r="R664" s="18" t="e">
        <f>#VALUE!</f>
        <v>#VALUE!</v>
      </c>
      <c r="S664" s="18" t="e">
        <f>#VALUE!</f>
        <v>#VALUE!</v>
      </c>
      <c r="T664" s="19" t="e">
        <f>#VALUE!</f>
        <v>#VALUE!</v>
      </c>
      <c r="U664" s="19" t="e">
        <f>#VALUE!</f>
        <v>#VALUE!</v>
      </c>
      <c r="V664" s="19" t="e">
        <f>#VALUE!</f>
        <v>#VALUE!</v>
      </c>
      <c r="W664" s="18" t="e">
        <f>#VALUE!</f>
        <v>#VALUE!</v>
      </c>
      <c r="X664" s="19" t="e">
        <f>#VALUE!</f>
        <v>#VALUE!</v>
      </c>
      <c r="Y664" s="20" t="e">
        <f>#VALUE!</f>
        <v>#VALUE!</v>
      </c>
      <c r="Z664" s="19" t="e">
        <f>#VALUE!</f>
        <v>#VALUE!</v>
      </c>
      <c r="AA664" s="19" t="e">
        <f>#VALUE!</f>
        <v>#VALUE!</v>
      </c>
      <c r="AB664" s="16" t="e">
        <f>#VALUE!</f>
        <v>#VALUE!</v>
      </c>
      <c r="AC664" s="16" t="e">
        <f>#VALUE!</f>
        <v>#VALUE!</v>
      </c>
      <c r="AD664" s="17"/>
    </row>
    <row r="665" spans="1:30">
      <c r="A665" s="28">
        <v>565</v>
      </c>
      <c r="B665" s="26" t="e">
        <f>#VALUE!</f>
        <v>#VALUE!</v>
      </c>
      <c r="C665" s="19" t="e">
        <f>#VALUE!</f>
        <v>#VALUE!</v>
      </c>
      <c r="D665" s="19" t="e">
        <f>#VALUE!</f>
        <v>#VALUE!</v>
      </c>
      <c r="E665" s="19" t="e">
        <f>#VALUE!</f>
        <v>#VALUE!</v>
      </c>
      <c r="F665" s="19" t="e">
        <f>#VALUE!</f>
        <v>#VALUE!</v>
      </c>
      <c r="G665" s="19" t="e">
        <f>#VALUE!</f>
        <v>#VALUE!</v>
      </c>
      <c r="H665" s="19" t="e">
        <f>#VALUE!</f>
        <v>#VALUE!</v>
      </c>
      <c r="I665" s="21" t="e">
        <f>#VALUE!</f>
        <v>#VALUE!</v>
      </c>
      <c r="J665" s="26" t="e">
        <f>#VALUE!</f>
        <v>#VALUE!</v>
      </c>
      <c r="K665" s="29" t="e">
        <f>#VALUE!</f>
        <v>#VALUE!</v>
      </c>
      <c r="L665" s="18" t="e">
        <f>#VALUE!</f>
        <v>#VALUE!</v>
      </c>
      <c r="M665" s="18" t="e">
        <f>#VALUE!</f>
        <v>#VALUE!</v>
      </c>
      <c r="N665" s="18" t="e">
        <f>#VALUE!</f>
        <v>#VALUE!</v>
      </c>
      <c r="O665" s="18" t="e">
        <f>#VALUE!</f>
        <v>#VALUE!</v>
      </c>
      <c r="P665" s="18" t="e">
        <f>#VALUE!</f>
        <v>#VALUE!</v>
      </c>
      <c r="Q665" s="18" t="e">
        <f>#VALUE!</f>
        <v>#VALUE!</v>
      </c>
      <c r="R665" s="18" t="e">
        <f>#VALUE!</f>
        <v>#VALUE!</v>
      </c>
      <c r="S665" s="18" t="e">
        <f>#VALUE!</f>
        <v>#VALUE!</v>
      </c>
      <c r="T665" s="19" t="e">
        <f>#VALUE!</f>
        <v>#VALUE!</v>
      </c>
      <c r="U665" s="19" t="e">
        <f>#VALUE!</f>
        <v>#VALUE!</v>
      </c>
      <c r="V665" s="19" t="e">
        <f>#VALUE!</f>
        <v>#VALUE!</v>
      </c>
      <c r="W665" s="18" t="e">
        <f>#VALUE!</f>
        <v>#VALUE!</v>
      </c>
      <c r="X665" s="19" t="e">
        <f>#VALUE!</f>
        <v>#VALUE!</v>
      </c>
      <c r="Y665" s="20" t="e">
        <f>#VALUE!</f>
        <v>#VALUE!</v>
      </c>
      <c r="Z665" s="19" t="e">
        <f>#VALUE!</f>
        <v>#VALUE!</v>
      </c>
      <c r="AA665" s="19" t="e">
        <f>#VALUE!</f>
        <v>#VALUE!</v>
      </c>
      <c r="AB665" s="16" t="e">
        <f>#VALUE!</f>
        <v>#VALUE!</v>
      </c>
      <c r="AC665" s="16" t="e">
        <f>#VALUE!</f>
        <v>#VALUE!</v>
      </c>
      <c r="AD665" s="17"/>
    </row>
    <row r="666" spans="1:30">
      <c r="A666" s="28">
        <v>566</v>
      </c>
      <c r="B666" s="26" t="e">
        <f>#VALUE!</f>
        <v>#VALUE!</v>
      </c>
      <c r="C666" s="19" t="e">
        <f>#VALUE!</f>
        <v>#VALUE!</v>
      </c>
      <c r="D666" s="19" t="e">
        <f>#VALUE!</f>
        <v>#VALUE!</v>
      </c>
      <c r="E666" s="19" t="e">
        <f>#VALUE!</f>
        <v>#VALUE!</v>
      </c>
      <c r="F666" s="19" t="e">
        <f>#VALUE!</f>
        <v>#VALUE!</v>
      </c>
      <c r="G666" s="19" t="e">
        <f>#VALUE!</f>
        <v>#VALUE!</v>
      </c>
      <c r="H666" s="19" t="e">
        <f>#VALUE!</f>
        <v>#VALUE!</v>
      </c>
      <c r="I666" s="21" t="e">
        <f>#VALUE!</f>
        <v>#VALUE!</v>
      </c>
      <c r="J666" s="26" t="e">
        <f>#VALUE!</f>
        <v>#VALUE!</v>
      </c>
      <c r="K666" s="29" t="e">
        <f>#VALUE!</f>
        <v>#VALUE!</v>
      </c>
      <c r="L666" s="18" t="e">
        <f>#VALUE!</f>
        <v>#VALUE!</v>
      </c>
      <c r="M666" s="18" t="e">
        <f>#VALUE!</f>
        <v>#VALUE!</v>
      </c>
      <c r="N666" s="18" t="e">
        <f>#VALUE!</f>
        <v>#VALUE!</v>
      </c>
      <c r="O666" s="18" t="e">
        <f>#VALUE!</f>
        <v>#VALUE!</v>
      </c>
      <c r="P666" s="18" t="e">
        <f>#VALUE!</f>
        <v>#VALUE!</v>
      </c>
      <c r="Q666" s="18" t="e">
        <f>#VALUE!</f>
        <v>#VALUE!</v>
      </c>
      <c r="R666" s="18" t="e">
        <f>#VALUE!</f>
        <v>#VALUE!</v>
      </c>
      <c r="S666" s="18" t="e">
        <f>#VALUE!</f>
        <v>#VALUE!</v>
      </c>
      <c r="T666" s="19" t="e">
        <f>#VALUE!</f>
        <v>#VALUE!</v>
      </c>
      <c r="U666" s="19" t="e">
        <f>#VALUE!</f>
        <v>#VALUE!</v>
      </c>
      <c r="V666" s="19" t="e">
        <f>#VALUE!</f>
        <v>#VALUE!</v>
      </c>
      <c r="W666" s="18" t="e">
        <f>#VALUE!</f>
        <v>#VALUE!</v>
      </c>
      <c r="X666" s="19" t="e">
        <f>#VALUE!</f>
        <v>#VALUE!</v>
      </c>
      <c r="Y666" s="20" t="e">
        <f>#VALUE!</f>
        <v>#VALUE!</v>
      </c>
      <c r="Z666" s="19" t="e">
        <f>#VALUE!</f>
        <v>#VALUE!</v>
      </c>
      <c r="AA666" s="19" t="e">
        <f>#VALUE!</f>
        <v>#VALUE!</v>
      </c>
      <c r="AB666" s="16" t="e">
        <f>#VALUE!</f>
        <v>#VALUE!</v>
      </c>
      <c r="AC666" s="16" t="e">
        <f>#VALUE!</f>
        <v>#VALUE!</v>
      </c>
      <c r="AD666" s="17"/>
    </row>
    <row r="667" spans="1:30">
      <c r="A667" s="28">
        <v>567</v>
      </c>
      <c r="B667" s="26" t="e">
        <f>#VALUE!</f>
        <v>#VALUE!</v>
      </c>
      <c r="C667" s="19" t="e">
        <f>#VALUE!</f>
        <v>#VALUE!</v>
      </c>
      <c r="D667" s="19" t="e">
        <f>#VALUE!</f>
        <v>#VALUE!</v>
      </c>
      <c r="E667" s="19" t="e">
        <f>#VALUE!</f>
        <v>#VALUE!</v>
      </c>
      <c r="F667" s="19" t="e">
        <f>#VALUE!</f>
        <v>#VALUE!</v>
      </c>
      <c r="G667" s="19" t="e">
        <f>#VALUE!</f>
        <v>#VALUE!</v>
      </c>
      <c r="H667" s="19" t="e">
        <f>#VALUE!</f>
        <v>#VALUE!</v>
      </c>
      <c r="I667" s="21" t="e">
        <f>#VALUE!</f>
        <v>#VALUE!</v>
      </c>
      <c r="J667" s="26" t="e">
        <f>#VALUE!</f>
        <v>#VALUE!</v>
      </c>
      <c r="K667" s="29" t="e">
        <f>#VALUE!</f>
        <v>#VALUE!</v>
      </c>
      <c r="L667" s="18" t="e">
        <f>#VALUE!</f>
        <v>#VALUE!</v>
      </c>
      <c r="M667" s="18" t="e">
        <f>#VALUE!</f>
        <v>#VALUE!</v>
      </c>
      <c r="N667" s="18" t="e">
        <f>#VALUE!</f>
        <v>#VALUE!</v>
      </c>
      <c r="O667" s="18" t="e">
        <f>#VALUE!</f>
        <v>#VALUE!</v>
      </c>
      <c r="P667" s="18" t="e">
        <f>#VALUE!</f>
        <v>#VALUE!</v>
      </c>
      <c r="Q667" s="18" t="e">
        <f>#VALUE!</f>
        <v>#VALUE!</v>
      </c>
      <c r="R667" s="18" t="e">
        <f>#VALUE!</f>
        <v>#VALUE!</v>
      </c>
      <c r="S667" s="18" t="e">
        <f>#VALUE!</f>
        <v>#VALUE!</v>
      </c>
      <c r="T667" s="19" t="e">
        <f>#VALUE!</f>
        <v>#VALUE!</v>
      </c>
      <c r="U667" s="19" t="e">
        <f>#VALUE!</f>
        <v>#VALUE!</v>
      </c>
      <c r="V667" s="19" t="e">
        <f>#VALUE!</f>
        <v>#VALUE!</v>
      </c>
      <c r="W667" s="18" t="e">
        <f>#VALUE!</f>
        <v>#VALUE!</v>
      </c>
      <c r="X667" s="19" t="e">
        <f>#VALUE!</f>
        <v>#VALUE!</v>
      </c>
      <c r="Y667" s="20" t="e">
        <f>#VALUE!</f>
        <v>#VALUE!</v>
      </c>
      <c r="Z667" s="19" t="e">
        <f>#VALUE!</f>
        <v>#VALUE!</v>
      </c>
      <c r="AA667" s="19" t="e">
        <f>#VALUE!</f>
        <v>#VALUE!</v>
      </c>
      <c r="AB667" s="16" t="e">
        <f>#VALUE!</f>
        <v>#VALUE!</v>
      </c>
      <c r="AC667" s="16" t="e">
        <f>#VALUE!</f>
        <v>#VALUE!</v>
      </c>
      <c r="AD667" s="17"/>
    </row>
    <row r="668" spans="1:30">
      <c r="A668" s="28">
        <v>568</v>
      </c>
      <c r="B668" s="26" t="e">
        <f>#VALUE!</f>
        <v>#VALUE!</v>
      </c>
      <c r="C668" s="19" t="e">
        <f>#VALUE!</f>
        <v>#VALUE!</v>
      </c>
      <c r="D668" s="19" t="e">
        <f>#VALUE!</f>
        <v>#VALUE!</v>
      </c>
      <c r="E668" s="19" t="e">
        <f>#VALUE!</f>
        <v>#VALUE!</v>
      </c>
      <c r="F668" s="19" t="e">
        <f>#VALUE!</f>
        <v>#VALUE!</v>
      </c>
      <c r="G668" s="19" t="e">
        <f>#VALUE!</f>
        <v>#VALUE!</v>
      </c>
      <c r="H668" s="19" t="e">
        <f>#VALUE!</f>
        <v>#VALUE!</v>
      </c>
      <c r="I668" s="21" t="e">
        <f>#VALUE!</f>
        <v>#VALUE!</v>
      </c>
      <c r="J668" s="26" t="e">
        <f>#VALUE!</f>
        <v>#VALUE!</v>
      </c>
      <c r="K668" s="29" t="e">
        <f>#VALUE!</f>
        <v>#VALUE!</v>
      </c>
      <c r="L668" s="18" t="e">
        <f>#VALUE!</f>
        <v>#VALUE!</v>
      </c>
      <c r="M668" s="18" t="e">
        <f>#VALUE!</f>
        <v>#VALUE!</v>
      </c>
      <c r="N668" s="18" t="e">
        <f>#VALUE!</f>
        <v>#VALUE!</v>
      </c>
      <c r="O668" s="18" t="e">
        <f>#VALUE!</f>
        <v>#VALUE!</v>
      </c>
      <c r="P668" s="18" t="e">
        <f>#VALUE!</f>
        <v>#VALUE!</v>
      </c>
      <c r="Q668" s="18" t="e">
        <f>#VALUE!</f>
        <v>#VALUE!</v>
      </c>
      <c r="R668" s="18" t="e">
        <f>#VALUE!</f>
        <v>#VALUE!</v>
      </c>
      <c r="S668" s="18" t="e">
        <f>#VALUE!</f>
        <v>#VALUE!</v>
      </c>
      <c r="T668" s="19" t="e">
        <f>#VALUE!</f>
        <v>#VALUE!</v>
      </c>
      <c r="U668" s="19" t="e">
        <f>#VALUE!</f>
        <v>#VALUE!</v>
      </c>
      <c r="V668" s="19" t="e">
        <f>#VALUE!</f>
        <v>#VALUE!</v>
      </c>
      <c r="W668" s="18" t="e">
        <f>#VALUE!</f>
        <v>#VALUE!</v>
      </c>
      <c r="X668" s="19" t="e">
        <f>#VALUE!</f>
        <v>#VALUE!</v>
      </c>
      <c r="Y668" s="20" t="e">
        <f>#VALUE!</f>
        <v>#VALUE!</v>
      </c>
      <c r="Z668" s="19" t="e">
        <f>#VALUE!</f>
        <v>#VALUE!</v>
      </c>
      <c r="AA668" s="19" t="e">
        <f>#VALUE!</f>
        <v>#VALUE!</v>
      </c>
      <c r="AB668" s="16" t="e">
        <f>#VALUE!</f>
        <v>#VALUE!</v>
      </c>
      <c r="AC668" s="16" t="e">
        <f>#VALUE!</f>
        <v>#VALUE!</v>
      </c>
      <c r="AD668" s="17"/>
    </row>
    <row r="669" spans="1:30">
      <c r="A669" s="28">
        <v>569</v>
      </c>
      <c r="B669" s="26" t="e">
        <f>#VALUE!</f>
        <v>#VALUE!</v>
      </c>
      <c r="C669" s="19" t="e">
        <f>#VALUE!</f>
        <v>#VALUE!</v>
      </c>
      <c r="D669" s="19" t="e">
        <f>#VALUE!</f>
        <v>#VALUE!</v>
      </c>
      <c r="E669" s="19" t="e">
        <f>#VALUE!</f>
        <v>#VALUE!</v>
      </c>
      <c r="F669" s="19" t="e">
        <f>#VALUE!</f>
        <v>#VALUE!</v>
      </c>
      <c r="G669" s="19" t="e">
        <f>#VALUE!</f>
        <v>#VALUE!</v>
      </c>
      <c r="H669" s="19" t="e">
        <f>#VALUE!</f>
        <v>#VALUE!</v>
      </c>
      <c r="I669" s="21" t="e">
        <f>#VALUE!</f>
        <v>#VALUE!</v>
      </c>
      <c r="J669" s="26" t="e">
        <f>#VALUE!</f>
        <v>#VALUE!</v>
      </c>
      <c r="K669" s="29" t="e">
        <f>#VALUE!</f>
        <v>#VALUE!</v>
      </c>
      <c r="L669" s="18" t="e">
        <f>#VALUE!</f>
        <v>#VALUE!</v>
      </c>
      <c r="M669" s="18" t="e">
        <f>#VALUE!</f>
        <v>#VALUE!</v>
      </c>
      <c r="N669" s="18" t="e">
        <f>#VALUE!</f>
        <v>#VALUE!</v>
      </c>
      <c r="O669" s="18" t="e">
        <f>#VALUE!</f>
        <v>#VALUE!</v>
      </c>
      <c r="P669" s="18" t="e">
        <f>#VALUE!</f>
        <v>#VALUE!</v>
      </c>
      <c r="Q669" s="18" t="e">
        <f>#VALUE!</f>
        <v>#VALUE!</v>
      </c>
      <c r="R669" s="18" t="e">
        <f>#VALUE!</f>
        <v>#VALUE!</v>
      </c>
      <c r="S669" s="18" t="e">
        <f>#VALUE!</f>
        <v>#VALUE!</v>
      </c>
      <c r="T669" s="19" t="e">
        <f>#VALUE!</f>
        <v>#VALUE!</v>
      </c>
      <c r="U669" s="19" t="e">
        <f>#VALUE!</f>
        <v>#VALUE!</v>
      </c>
      <c r="V669" s="19" t="e">
        <f>#VALUE!</f>
        <v>#VALUE!</v>
      </c>
      <c r="W669" s="18" t="e">
        <f>#VALUE!</f>
        <v>#VALUE!</v>
      </c>
      <c r="X669" s="19" t="e">
        <f>#VALUE!</f>
        <v>#VALUE!</v>
      </c>
      <c r="Y669" s="20" t="e">
        <f>#VALUE!</f>
        <v>#VALUE!</v>
      </c>
      <c r="Z669" s="19" t="e">
        <f>#VALUE!</f>
        <v>#VALUE!</v>
      </c>
      <c r="AA669" s="19" t="e">
        <f>#VALUE!</f>
        <v>#VALUE!</v>
      </c>
      <c r="AB669" s="16" t="e">
        <f>#VALUE!</f>
        <v>#VALUE!</v>
      </c>
      <c r="AC669" s="16" t="e">
        <f>#VALUE!</f>
        <v>#VALUE!</v>
      </c>
      <c r="AD669" s="17"/>
    </row>
    <row r="670" spans="1:30">
      <c r="A670" s="28">
        <v>570</v>
      </c>
      <c r="B670" s="26" t="e">
        <f>#VALUE!</f>
        <v>#VALUE!</v>
      </c>
      <c r="C670" s="19" t="e">
        <f>#VALUE!</f>
        <v>#VALUE!</v>
      </c>
      <c r="D670" s="19" t="e">
        <f>#VALUE!</f>
        <v>#VALUE!</v>
      </c>
      <c r="E670" s="19" t="e">
        <f>#VALUE!</f>
        <v>#VALUE!</v>
      </c>
      <c r="F670" s="19" t="e">
        <f>#VALUE!</f>
        <v>#VALUE!</v>
      </c>
      <c r="G670" s="19" t="e">
        <f>#VALUE!</f>
        <v>#VALUE!</v>
      </c>
      <c r="H670" s="19" t="e">
        <f>#VALUE!</f>
        <v>#VALUE!</v>
      </c>
      <c r="I670" s="21" t="e">
        <f>#VALUE!</f>
        <v>#VALUE!</v>
      </c>
      <c r="J670" s="26" t="e">
        <f>#VALUE!</f>
        <v>#VALUE!</v>
      </c>
      <c r="K670" s="29" t="e">
        <f>#VALUE!</f>
        <v>#VALUE!</v>
      </c>
      <c r="L670" s="18" t="e">
        <f>#VALUE!</f>
        <v>#VALUE!</v>
      </c>
      <c r="M670" s="18" t="e">
        <f>#VALUE!</f>
        <v>#VALUE!</v>
      </c>
      <c r="N670" s="18" t="e">
        <f>#VALUE!</f>
        <v>#VALUE!</v>
      </c>
      <c r="O670" s="18" t="e">
        <f>#VALUE!</f>
        <v>#VALUE!</v>
      </c>
      <c r="P670" s="18" t="e">
        <f>#VALUE!</f>
        <v>#VALUE!</v>
      </c>
      <c r="Q670" s="18" t="e">
        <f>#VALUE!</f>
        <v>#VALUE!</v>
      </c>
      <c r="R670" s="18" t="e">
        <f>#VALUE!</f>
        <v>#VALUE!</v>
      </c>
      <c r="S670" s="18" t="e">
        <f>#VALUE!</f>
        <v>#VALUE!</v>
      </c>
      <c r="T670" s="19" t="e">
        <f>#VALUE!</f>
        <v>#VALUE!</v>
      </c>
      <c r="U670" s="19" t="e">
        <f>#VALUE!</f>
        <v>#VALUE!</v>
      </c>
      <c r="V670" s="19" t="e">
        <f>#VALUE!</f>
        <v>#VALUE!</v>
      </c>
      <c r="W670" s="18" t="e">
        <f>#VALUE!</f>
        <v>#VALUE!</v>
      </c>
      <c r="X670" s="19" t="e">
        <f>#VALUE!</f>
        <v>#VALUE!</v>
      </c>
      <c r="Y670" s="20" t="e">
        <f>#VALUE!</f>
        <v>#VALUE!</v>
      </c>
      <c r="Z670" s="19" t="e">
        <f>#VALUE!</f>
        <v>#VALUE!</v>
      </c>
      <c r="AA670" s="19" t="e">
        <f>#VALUE!</f>
        <v>#VALUE!</v>
      </c>
      <c r="AB670" s="16" t="e">
        <f>#VALUE!</f>
        <v>#VALUE!</v>
      </c>
      <c r="AC670" s="16" t="e">
        <f>#VALUE!</f>
        <v>#VALUE!</v>
      </c>
      <c r="AD670" s="17"/>
    </row>
    <row r="671" spans="1:30">
      <c r="A671" s="28">
        <v>571</v>
      </c>
      <c r="B671" s="26" t="e">
        <f>#VALUE!</f>
        <v>#VALUE!</v>
      </c>
      <c r="C671" s="19" t="e">
        <f>#VALUE!</f>
        <v>#VALUE!</v>
      </c>
      <c r="D671" s="19" t="e">
        <f>#VALUE!</f>
        <v>#VALUE!</v>
      </c>
      <c r="E671" s="19" t="e">
        <f>#VALUE!</f>
        <v>#VALUE!</v>
      </c>
      <c r="F671" s="19" t="e">
        <f>#VALUE!</f>
        <v>#VALUE!</v>
      </c>
      <c r="G671" s="19" t="e">
        <f>#VALUE!</f>
        <v>#VALUE!</v>
      </c>
      <c r="H671" s="19" t="e">
        <f>#VALUE!</f>
        <v>#VALUE!</v>
      </c>
      <c r="I671" s="21" t="e">
        <f>#VALUE!</f>
        <v>#VALUE!</v>
      </c>
      <c r="J671" s="26" t="e">
        <f>#VALUE!</f>
        <v>#VALUE!</v>
      </c>
      <c r="K671" s="29" t="e">
        <f>#VALUE!</f>
        <v>#VALUE!</v>
      </c>
      <c r="L671" s="18" t="e">
        <f>#VALUE!</f>
        <v>#VALUE!</v>
      </c>
      <c r="M671" s="18" t="e">
        <f>#VALUE!</f>
        <v>#VALUE!</v>
      </c>
      <c r="N671" s="18" t="e">
        <f>#VALUE!</f>
        <v>#VALUE!</v>
      </c>
      <c r="O671" s="18" t="e">
        <f>#VALUE!</f>
        <v>#VALUE!</v>
      </c>
      <c r="P671" s="18" t="e">
        <f>#VALUE!</f>
        <v>#VALUE!</v>
      </c>
      <c r="Q671" s="18" t="e">
        <f>#VALUE!</f>
        <v>#VALUE!</v>
      </c>
      <c r="R671" s="18" t="e">
        <f>#VALUE!</f>
        <v>#VALUE!</v>
      </c>
      <c r="S671" s="18" t="e">
        <f>#VALUE!</f>
        <v>#VALUE!</v>
      </c>
      <c r="T671" s="19" t="e">
        <f>#VALUE!</f>
        <v>#VALUE!</v>
      </c>
      <c r="U671" s="19" t="e">
        <f>#VALUE!</f>
        <v>#VALUE!</v>
      </c>
      <c r="V671" s="19" t="e">
        <f>#VALUE!</f>
        <v>#VALUE!</v>
      </c>
      <c r="W671" s="18" t="e">
        <f>#VALUE!</f>
        <v>#VALUE!</v>
      </c>
      <c r="X671" s="19" t="e">
        <f>#VALUE!</f>
        <v>#VALUE!</v>
      </c>
      <c r="Y671" s="20" t="e">
        <f>#VALUE!</f>
        <v>#VALUE!</v>
      </c>
      <c r="Z671" s="19" t="e">
        <f>#VALUE!</f>
        <v>#VALUE!</v>
      </c>
      <c r="AA671" s="19" t="e">
        <f>#VALUE!</f>
        <v>#VALUE!</v>
      </c>
      <c r="AB671" s="16" t="e">
        <f>#VALUE!</f>
        <v>#VALUE!</v>
      </c>
      <c r="AC671" s="16" t="e">
        <f>#VALUE!</f>
        <v>#VALUE!</v>
      </c>
      <c r="AD671" s="17"/>
    </row>
    <row r="672" spans="1:30">
      <c r="A672" s="28">
        <v>572</v>
      </c>
      <c r="B672" s="26" t="e">
        <f>#VALUE!</f>
        <v>#VALUE!</v>
      </c>
      <c r="C672" s="19" t="e">
        <f>#VALUE!</f>
        <v>#VALUE!</v>
      </c>
      <c r="D672" s="19" t="e">
        <f>#VALUE!</f>
        <v>#VALUE!</v>
      </c>
      <c r="E672" s="19" t="e">
        <f>#VALUE!</f>
        <v>#VALUE!</v>
      </c>
      <c r="F672" s="19" t="e">
        <f>#VALUE!</f>
        <v>#VALUE!</v>
      </c>
      <c r="G672" s="19" t="e">
        <f>#VALUE!</f>
        <v>#VALUE!</v>
      </c>
      <c r="H672" s="19" t="e">
        <f>#VALUE!</f>
        <v>#VALUE!</v>
      </c>
      <c r="I672" s="21" t="e">
        <f>#VALUE!</f>
        <v>#VALUE!</v>
      </c>
      <c r="J672" s="26" t="e">
        <f>#VALUE!</f>
        <v>#VALUE!</v>
      </c>
      <c r="K672" s="29" t="e">
        <f>#VALUE!</f>
        <v>#VALUE!</v>
      </c>
      <c r="L672" s="18" t="e">
        <f>#VALUE!</f>
        <v>#VALUE!</v>
      </c>
      <c r="M672" s="18" t="e">
        <f>#VALUE!</f>
        <v>#VALUE!</v>
      </c>
      <c r="N672" s="18" t="e">
        <f>#VALUE!</f>
        <v>#VALUE!</v>
      </c>
      <c r="O672" s="18" t="e">
        <f>#VALUE!</f>
        <v>#VALUE!</v>
      </c>
      <c r="P672" s="18" t="e">
        <f>#VALUE!</f>
        <v>#VALUE!</v>
      </c>
      <c r="Q672" s="18" t="e">
        <f>#VALUE!</f>
        <v>#VALUE!</v>
      </c>
      <c r="R672" s="18" t="e">
        <f>#VALUE!</f>
        <v>#VALUE!</v>
      </c>
      <c r="S672" s="18" t="e">
        <f>#VALUE!</f>
        <v>#VALUE!</v>
      </c>
      <c r="T672" s="19" t="e">
        <f>#VALUE!</f>
        <v>#VALUE!</v>
      </c>
      <c r="U672" s="19" t="e">
        <f>#VALUE!</f>
        <v>#VALUE!</v>
      </c>
      <c r="V672" s="19" t="e">
        <f>#VALUE!</f>
        <v>#VALUE!</v>
      </c>
      <c r="W672" s="18" t="e">
        <f>#VALUE!</f>
        <v>#VALUE!</v>
      </c>
      <c r="X672" s="19" t="e">
        <f>#VALUE!</f>
        <v>#VALUE!</v>
      </c>
      <c r="Y672" s="20" t="e">
        <f>#VALUE!</f>
        <v>#VALUE!</v>
      </c>
      <c r="Z672" s="19" t="e">
        <f>#VALUE!</f>
        <v>#VALUE!</v>
      </c>
      <c r="AA672" s="19" t="e">
        <f>#VALUE!</f>
        <v>#VALUE!</v>
      </c>
      <c r="AB672" s="16" t="e">
        <f>#VALUE!</f>
        <v>#VALUE!</v>
      </c>
      <c r="AC672" s="16" t="e">
        <f>#VALUE!</f>
        <v>#VALUE!</v>
      </c>
      <c r="AD672" s="17"/>
    </row>
    <row r="673" spans="1:30">
      <c r="A673" s="28">
        <v>573</v>
      </c>
      <c r="B673" s="26" t="e">
        <f>#VALUE!</f>
        <v>#VALUE!</v>
      </c>
      <c r="C673" s="19" t="e">
        <f>#VALUE!</f>
        <v>#VALUE!</v>
      </c>
      <c r="D673" s="19" t="e">
        <f>#VALUE!</f>
        <v>#VALUE!</v>
      </c>
      <c r="E673" s="19" t="e">
        <f>#VALUE!</f>
        <v>#VALUE!</v>
      </c>
      <c r="F673" s="19" t="e">
        <f>#VALUE!</f>
        <v>#VALUE!</v>
      </c>
      <c r="G673" s="19" t="e">
        <f>#VALUE!</f>
        <v>#VALUE!</v>
      </c>
      <c r="H673" s="19" t="e">
        <f>#VALUE!</f>
        <v>#VALUE!</v>
      </c>
      <c r="I673" s="21" t="e">
        <f>#VALUE!</f>
        <v>#VALUE!</v>
      </c>
      <c r="J673" s="26" t="e">
        <f>#VALUE!</f>
        <v>#VALUE!</v>
      </c>
      <c r="K673" s="29" t="e">
        <f>#VALUE!</f>
        <v>#VALUE!</v>
      </c>
      <c r="L673" s="18" t="e">
        <f>#VALUE!</f>
        <v>#VALUE!</v>
      </c>
      <c r="M673" s="18" t="e">
        <f>#VALUE!</f>
        <v>#VALUE!</v>
      </c>
      <c r="N673" s="18" t="e">
        <f>#VALUE!</f>
        <v>#VALUE!</v>
      </c>
      <c r="O673" s="18" t="e">
        <f>#VALUE!</f>
        <v>#VALUE!</v>
      </c>
      <c r="P673" s="18" t="e">
        <f>#VALUE!</f>
        <v>#VALUE!</v>
      </c>
      <c r="Q673" s="18" t="e">
        <f>#VALUE!</f>
        <v>#VALUE!</v>
      </c>
      <c r="R673" s="18" t="e">
        <f>#VALUE!</f>
        <v>#VALUE!</v>
      </c>
      <c r="S673" s="18" t="e">
        <f>#VALUE!</f>
        <v>#VALUE!</v>
      </c>
      <c r="T673" s="19" t="e">
        <f>#VALUE!</f>
        <v>#VALUE!</v>
      </c>
      <c r="U673" s="19" t="e">
        <f>#VALUE!</f>
        <v>#VALUE!</v>
      </c>
      <c r="V673" s="19" t="e">
        <f>#VALUE!</f>
        <v>#VALUE!</v>
      </c>
      <c r="W673" s="18" t="e">
        <f>#VALUE!</f>
        <v>#VALUE!</v>
      </c>
      <c r="X673" s="19" t="e">
        <f>#VALUE!</f>
        <v>#VALUE!</v>
      </c>
      <c r="Y673" s="20" t="e">
        <f>#VALUE!</f>
        <v>#VALUE!</v>
      </c>
      <c r="Z673" s="19" t="e">
        <f>#VALUE!</f>
        <v>#VALUE!</v>
      </c>
      <c r="AA673" s="19" t="e">
        <f>#VALUE!</f>
        <v>#VALUE!</v>
      </c>
      <c r="AB673" s="16" t="e">
        <f>#VALUE!</f>
        <v>#VALUE!</v>
      </c>
      <c r="AC673" s="16" t="e">
        <f>#VALUE!</f>
        <v>#VALUE!</v>
      </c>
      <c r="AD673" s="17"/>
    </row>
    <row r="674" spans="1:30">
      <c r="A674" s="28">
        <v>574</v>
      </c>
      <c r="B674" s="26" t="e">
        <f>#VALUE!</f>
        <v>#VALUE!</v>
      </c>
      <c r="C674" s="19" t="e">
        <f>#VALUE!</f>
        <v>#VALUE!</v>
      </c>
      <c r="D674" s="19" t="e">
        <f>#VALUE!</f>
        <v>#VALUE!</v>
      </c>
      <c r="E674" s="19" t="e">
        <f>#VALUE!</f>
        <v>#VALUE!</v>
      </c>
      <c r="F674" s="19" t="e">
        <f>#VALUE!</f>
        <v>#VALUE!</v>
      </c>
      <c r="G674" s="19" t="e">
        <f>#VALUE!</f>
        <v>#VALUE!</v>
      </c>
      <c r="H674" s="19" t="e">
        <f>#VALUE!</f>
        <v>#VALUE!</v>
      </c>
      <c r="I674" s="21" t="e">
        <f>#VALUE!</f>
        <v>#VALUE!</v>
      </c>
      <c r="J674" s="26" t="e">
        <f>#VALUE!</f>
        <v>#VALUE!</v>
      </c>
      <c r="K674" s="29" t="e">
        <f>#VALUE!</f>
        <v>#VALUE!</v>
      </c>
      <c r="L674" s="18" t="e">
        <f>#VALUE!</f>
        <v>#VALUE!</v>
      </c>
      <c r="M674" s="18" t="e">
        <f>#VALUE!</f>
        <v>#VALUE!</v>
      </c>
      <c r="N674" s="18" t="e">
        <f>#VALUE!</f>
        <v>#VALUE!</v>
      </c>
      <c r="O674" s="18" t="e">
        <f>#VALUE!</f>
        <v>#VALUE!</v>
      </c>
      <c r="P674" s="18" t="e">
        <f>#VALUE!</f>
        <v>#VALUE!</v>
      </c>
      <c r="Q674" s="18" t="e">
        <f>#VALUE!</f>
        <v>#VALUE!</v>
      </c>
      <c r="R674" s="18" t="e">
        <f>#VALUE!</f>
        <v>#VALUE!</v>
      </c>
      <c r="S674" s="18" t="e">
        <f>#VALUE!</f>
        <v>#VALUE!</v>
      </c>
      <c r="T674" s="19" t="e">
        <f>#VALUE!</f>
        <v>#VALUE!</v>
      </c>
      <c r="U674" s="19" t="e">
        <f>#VALUE!</f>
        <v>#VALUE!</v>
      </c>
      <c r="V674" s="19" t="e">
        <f>#VALUE!</f>
        <v>#VALUE!</v>
      </c>
      <c r="W674" s="18" t="e">
        <f>#VALUE!</f>
        <v>#VALUE!</v>
      </c>
      <c r="X674" s="19" t="e">
        <f>#VALUE!</f>
        <v>#VALUE!</v>
      </c>
      <c r="Y674" s="20" t="e">
        <f>#VALUE!</f>
        <v>#VALUE!</v>
      </c>
      <c r="Z674" s="19" t="e">
        <f>#VALUE!</f>
        <v>#VALUE!</v>
      </c>
      <c r="AA674" s="19" t="e">
        <f>#VALUE!</f>
        <v>#VALUE!</v>
      </c>
      <c r="AB674" s="16" t="e">
        <f>#VALUE!</f>
        <v>#VALUE!</v>
      </c>
      <c r="AC674" s="16" t="e">
        <f>#VALUE!</f>
        <v>#VALUE!</v>
      </c>
      <c r="AD674" s="17"/>
    </row>
    <row r="675" spans="1:30">
      <c r="A675" s="28">
        <v>575</v>
      </c>
      <c r="B675" s="26" t="e">
        <f>#VALUE!</f>
        <v>#VALUE!</v>
      </c>
      <c r="C675" s="19" t="e">
        <f>#VALUE!</f>
        <v>#VALUE!</v>
      </c>
      <c r="D675" s="19" t="e">
        <f>#VALUE!</f>
        <v>#VALUE!</v>
      </c>
      <c r="E675" s="19" t="e">
        <f>#VALUE!</f>
        <v>#VALUE!</v>
      </c>
      <c r="F675" s="19" t="e">
        <f>#VALUE!</f>
        <v>#VALUE!</v>
      </c>
      <c r="G675" s="19" t="e">
        <f>#VALUE!</f>
        <v>#VALUE!</v>
      </c>
      <c r="H675" s="19" t="e">
        <f>#VALUE!</f>
        <v>#VALUE!</v>
      </c>
      <c r="I675" s="21" t="e">
        <f>#VALUE!</f>
        <v>#VALUE!</v>
      </c>
      <c r="J675" s="26" t="e">
        <f>#VALUE!</f>
        <v>#VALUE!</v>
      </c>
      <c r="K675" s="29" t="e">
        <f>#VALUE!</f>
        <v>#VALUE!</v>
      </c>
      <c r="L675" s="18" t="e">
        <f>#VALUE!</f>
        <v>#VALUE!</v>
      </c>
      <c r="M675" s="18" t="e">
        <f>#VALUE!</f>
        <v>#VALUE!</v>
      </c>
      <c r="N675" s="18" t="e">
        <f>#VALUE!</f>
        <v>#VALUE!</v>
      </c>
      <c r="O675" s="18" t="e">
        <f>#VALUE!</f>
        <v>#VALUE!</v>
      </c>
      <c r="P675" s="18" t="e">
        <f>#VALUE!</f>
        <v>#VALUE!</v>
      </c>
      <c r="Q675" s="18" t="e">
        <f>#VALUE!</f>
        <v>#VALUE!</v>
      </c>
      <c r="R675" s="18" t="e">
        <f>#VALUE!</f>
        <v>#VALUE!</v>
      </c>
      <c r="S675" s="18" t="e">
        <f>#VALUE!</f>
        <v>#VALUE!</v>
      </c>
      <c r="T675" s="19" t="e">
        <f>#VALUE!</f>
        <v>#VALUE!</v>
      </c>
      <c r="U675" s="19" t="e">
        <f>#VALUE!</f>
        <v>#VALUE!</v>
      </c>
      <c r="V675" s="19" t="e">
        <f>#VALUE!</f>
        <v>#VALUE!</v>
      </c>
      <c r="W675" s="18" t="e">
        <f>#VALUE!</f>
        <v>#VALUE!</v>
      </c>
      <c r="X675" s="19" t="e">
        <f>#VALUE!</f>
        <v>#VALUE!</v>
      </c>
      <c r="Y675" s="20" t="e">
        <f>#VALUE!</f>
        <v>#VALUE!</v>
      </c>
      <c r="Z675" s="19" t="e">
        <f>#VALUE!</f>
        <v>#VALUE!</v>
      </c>
      <c r="AA675" s="19" t="e">
        <f>#VALUE!</f>
        <v>#VALUE!</v>
      </c>
      <c r="AB675" s="16" t="e">
        <f>#VALUE!</f>
        <v>#VALUE!</v>
      </c>
      <c r="AC675" s="16" t="e">
        <f>#VALUE!</f>
        <v>#VALUE!</v>
      </c>
      <c r="AD675" s="17"/>
    </row>
    <row r="676" spans="1:30">
      <c r="A676" s="28">
        <v>576</v>
      </c>
      <c r="B676" s="26" t="e">
        <f>#VALUE!</f>
        <v>#VALUE!</v>
      </c>
      <c r="C676" s="19" t="e">
        <f>#VALUE!</f>
        <v>#VALUE!</v>
      </c>
      <c r="D676" s="19" t="e">
        <f>#VALUE!</f>
        <v>#VALUE!</v>
      </c>
      <c r="E676" s="19" t="e">
        <f>#VALUE!</f>
        <v>#VALUE!</v>
      </c>
      <c r="F676" s="19" t="e">
        <f>#VALUE!</f>
        <v>#VALUE!</v>
      </c>
      <c r="G676" s="19" t="e">
        <f>#VALUE!</f>
        <v>#VALUE!</v>
      </c>
      <c r="H676" s="19" t="e">
        <f>#VALUE!</f>
        <v>#VALUE!</v>
      </c>
      <c r="I676" s="21" t="e">
        <f>#VALUE!</f>
        <v>#VALUE!</v>
      </c>
      <c r="J676" s="26" t="e">
        <f>#VALUE!</f>
        <v>#VALUE!</v>
      </c>
      <c r="K676" s="29" t="e">
        <f>#VALUE!</f>
        <v>#VALUE!</v>
      </c>
      <c r="L676" s="18" t="e">
        <f>#VALUE!</f>
        <v>#VALUE!</v>
      </c>
      <c r="M676" s="18" t="e">
        <f>#VALUE!</f>
        <v>#VALUE!</v>
      </c>
      <c r="N676" s="18" t="e">
        <f>#VALUE!</f>
        <v>#VALUE!</v>
      </c>
      <c r="O676" s="18" t="e">
        <f>#VALUE!</f>
        <v>#VALUE!</v>
      </c>
      <c r="P676" s="18" t="e">
        <f>#VALUE!</f>
        <v>#VALUE!</v>
      </c>
      <c r="Q676" s="18" t="e">
        <f>#VALUE!</f>
        <v>#VALUE!</v>
      </c>
      <c r="R676" s="18" t="e">
        <f>#VALUE!</f>
        <v>#VALUE!</v>
      </c>
      <c r="S676" s="18" t="e">
        <f>#VALUE!</f>
        <v>#VALUE!</v>
      </c>
      <c r="T676" s="19" t="e">
        <f>#VALUE!</f>
        <v>#VALUE!</v>
      </c>
      <c r="U676" s="19" t="e">
        <f>#VALUE!</f>
        <v>#VALUE!</v>
      </c>
      <c r="V676" s="19" t="e">
        <f>#VALUE!</f>
        <v>#VALUE!</v>
      </c>
      <c r="W676" s="18" t="e">
        <f>#VALUE!</f>
        <v>#VALUE!</v>
      </c>
      <c r="X676" s="19" t="e">
        <f>#VALUE!</f>
        <v>#VALUE!</v>
      </c>
      <c r="Y676" s="20" t="e">
        <f>#VALUE!</f>
        <v>#VALUE!</v>
      </c>
      <c r="Z676" s="19" t="e">
        <f>#VALUE!</f>
        <v>#VALUE!</v>
      </c>
      <c r="AA676" s="19" t="e">
        <f>#VALUE!</f>
        <v>#VALUE!</v>
      </c>
      <c r="AB676" s="16" t="e">
        <f>#VALUE!</f>
        <v>#VALUE!</v>
      </c>
      <c r="AC676" s="16" t="e">
        <f>#VALUE!</f>
        <v>#VALUE!</v>
      </c>
      <c r="AD676" s="17"/>
    </row>
    <row r="677" spans="1:30">
      <c r="A677" s="28">
        <v>577</v>
      </c>
      <c r="B677" s="26" t="e">
        <f>#VALUE!</f>
        <v>#VALUE!</v>
      </c>
      <c r="C677" s="19" t="e">
        <f>#VALUE!</f>
        <v>#VALUE!</v>
      </c>
      <c r="D677" s="19" t="e">
        <f>#VALUE!</f>
        <v>#VALUE!</v>
      </c>
      <c r="E677" s="19" t="e">
        <f>#VALUE!</f>
        <v>#VALUE!</v>
      </c>
      <c r="F677" s="19" t="e">
        <f>#VALUE!</f>
        <v>#VALUE!</v>
      </c>
      <c r="G677" s="19" t="e">
        <f>#VALUE!</f>
        <v>#VALUE!</v>
      </c>
      <c r="H677" s="19" t="e">
        <f>#VALUE!</f>
        <v>#VALUE!</v>
      </c>
      <c r="I677" s="21" t="e">
        <f>#VALUE!</f>
        <v>#VALUE!</v>
      </c>
      <c r="J677" s="26" t="e">
        <f>#VALUE!</f>
        <v>#VALUE!</v>
      </c>
      <c r="K677" s="29" t="e">
        <f>#VALUE!</f>
        <v>#VALUE!</v>
      </c>
      <c r="L677" s="18" t="e">
        <f>#VALUE!</f>
        <v>#VALUE!</v>
      </c>
      <c r="M677" s="18" t="e">
        <f>#VALUE!</f>
        <v>#VALUE!</v>
      </c>
      <c r="N677" s="18" t="e">
        <f>#VALUE!</f>
        <v>#VALUE!</v>
      </c>
      <c r="O677" s="18" t="e">
        <f>#VALUE!</f>
        <v>#VALUE!</v>
      </c>
      <c r="P677" s="18" t="e">
        <f>#VALUE!</f>
        <v>#VALUE!</v>
      </c>
      <c r="Q677" s="18" t="e">
        <f>#VALUE!</f>
        <v>#VALUE!</v>
      </c>
      <c r="R677" s="18" t="e">
        <f>#VALUE!</f>
        <v>#VALUE!</v>
      </c>
      <c r="S677" s="18" t="e">
        <f>#VALUE!</f>
        <v>#VALUE!</v>
      </c>
      <c r="T677" s="19" t="e">
        <f>#VALUE!</f>
        <v>#VALUE!</v>
      </c>
      <c r="U677" s="19" t="e">
        <f>#VALUE!</f>
        <v>#VALUE!</v>
      </c>
      <c r="V677" s="19" t="e">
        <f>#VALUE!</f>
        <v>#VALUE!</v>
      </c>
      <c r="W677" s="18" t="e">
        <f>#VALUE!</f>
        <v>#VALUE!</v>
      </c>
      <c r="X677" s="19" t="e">
        <f>#VALUE!</f>
        <v>#VALUE!</v>
      </c>
      <c r="Y677" s="20" t="e">
        <f>#VALUE!</f>
        <v>#VALUE!</v>
      </c>
      <c r="Z677" s="19" t="e">
        <f>#VALUE!</f>
        <v>#VALUE!</v>
      </c>
      <c r="AA677" s="19" t="e">
        <f>#VALUE!</f>
        <v>#VALUE!</v>
      </c>
      <c r="AB677" s="16" t="e">
        <f>#VALUE!</f>
        <v>#VALUE!</v>
      </c>
      <c r="AC677" s="16" t="e">
        <f>#VALUE!</f>
        <v>#VALUE!</v>
      </c>
      <c r="AD677" s="17"/>
    </row>
    <row r="678" spans="1:30">
      <c r="A678" s="28">
        <v>578</v>
      </c>
      <c r="B678" s="26" t="e">
        <f>#VALUE!</f>
        <v>#VALUE!</v>
      </c>
      <c r="C678" s="19" t="e">
        <f>#VALUE!</f>
        <v>#VALUE!</v>
      </c>
      <c r="D678" s="19" t="e">
        <f>#VALUE!</f>
        <v>#VALUE!</v>
      </c>
      <c r="E678" s="19" t="e">
        <f>#VALUE!</f>
        <v>#VALUE!</v>
      </c>
      <c r="F678" s="19" t="e">
        <f>#VALUE!</f>
        <v>#VALUE!</v>
      </c>
      <c r="G678" s="19" t="e">
        <f>#VALUE!</f>
        <v>#VALUE!</v>
      </c>
      <c r="H678" s="19" t="e">
        <f>#VALUE!</f>
        <v>#VALUE!</v>
      </c>
      <c r="I678" s="21" t="e">
        <f>#VALUE!</f>
        <v>#VALUE!</v>
      </c>
      <c r="J678" s="26" t="e">
        <f>#VALUE!</f>
        <v>#VALUE!</v>
      </c>
      <c r="K678" s="29" t="e">
        <f>#VALUE!</f>
        <v>#VALUE!</v>
      </c>
      <c r="L678" s="18" t="e">
        <f>#VALUE!</f>
        <v>#VALUE!</v>
      </c>
      <c r="M678" s="18" t="e">
        <f>#VALUE!</f>
        <v>#VALUE!</v>
      </c>
      <c r="N678" s="18" t="e">
        <f>#VALUE!</f>
        <v>#VALUE!</v>
      </c>
      <c r="O678" s="18" t="e">
        <f>#VALUE!</f>
        <v>#VALUE!</v>
      </c>
      <c r="P678" s="18" t="e">
        <f>#VALUE!</f>
        <v>#VALUE!</v>
      </c>
      <c r="Q678" s="18" t="e">
        <f>#VALUE!</f>
        <v>#VALUE!</v>
      </c>
      <c r="R678" s="18" t="e">
        <f>#VALUE!</f>
        <v>#VALUE!</v>
      </c>
      <c r="S678" s="18" t="e">
        <f>#VALUE!</f>
        <v>#VALUE!</v>
      </c>
      <c r="T678" s="19" t="e">
        <f>#VALUE!</f>
        <v>#VALUE!</v>
      </c>
      <c r="U678" s="19" t="e">
        <f>#VALUE!</f>
        <v>#VALUE!</v>
      </c>
      <c r="V678" s="19" t="e">
        <f>#VALUE!</f>
        <v>#VALUE!</v>
      </c>
      <c r="W678" s="18" t="e">
        <f>#VALUE!</f>
        <v>#VALUE!</v>
      </c>
      <c r="X678" s="19" t="e">
        <f>#VALUE!</f>
        <v>#VALUE!</v>
      </c>
      <c r="Y678" s="20" t="e">
        <f>#VALUE!</f>
        <v>#VALUE!</v>
      </c>
      <c r="Z678" s="19" t="e">
        <f>#VALUE!</f>
        <v>#VALUE!</v>
      </c>
      <c r="AA678" s="19" t="e">
        <f>#VALUE!</f>
        <v>#VALUE!</v>
      </c>
      <c r="AB678" s="16" t="e">
        <f>#VALUE!</f>
        <v>#VALUE!</v>
      </c>
      <c r="AC678" s="16" t="e">
        <f>#VALUE!</f>
        <v>#VALUE!</v>
      </c>
      <c r="AD678" s="17"/>
    </row>
    <row r="679" spans="1:30">
      <c r="A679" s="28">
        <v>579</v>
      </c>
      <c r="B679" s="26" t="e">
        <f>#VALUE!</f>
        <v>#VALUE!</v>
      </c>
      <c r="C679" s="19" t="e">
        <f>#VALUE!</f>
        <v>#VALUE!</v>
      </c>
      <c r="D679" s="19" t="e">
        <f>#VALUE!</f>
        <v>#VALUE!</v>
      </c>
      <c r="E679" s="19" t="e">
        <f>#VALUE!</f>
        <v>#VALUE!</v>
      </c>
      <c r="F679" s="19" t="e">
        <f>#VALUE!</f>
        <v>#VALUE!</v>
      </c>
      <c r="G679" s="19" t="e">
        <f>#VALUE!</f>
        <v>#VALUE!</v>
      </c>
      <c r="H679" s="19" t="e">
        <f>#VALUE!</f>
        <v>#VALUE!</v>
      </c>
      <c r="I679" s="21" t="e">
        <f>#VALUE!</f>
        <v>#VALUE!</v>
      </c>
      <c r="J679" s="26" t="e">
        <f>#VALUE!</f>
        <v>#VALUE!</v>
      </c>
      <c r="K679" s="29" t="e">
        <f>#VALUE!</f>
        <v>#VALUE!</v>
      </c>
      <c r="L679" s="18" t="e">
        <f>#VALUE!</f>
        <v>#VALUE!</v>
      </c>
      <c r="M679" s="18" t="e">
        <f>#VALUE!</f>
        <v>#VALUE!</v>
      </c>
      <c r="N679" s="18" t="e">
        <f>#VALUE!</f>
        <v>#VALUE!</v>
      </c>
      <c r="O679" s="18" t="e">
        <f>#VALUE!</f>
        <v>#VALUE!</v>
      </c>
      <c r="P679" s="18" t="e">
        <f>#VALUE!</f>
        <v>#VALUE!</v>
      </c>
      <c r="Q679" s="18" t="e">
        <f>#VALUE!</f>
        <v>#VALUE!</v>
      </c>
      <c r="R679" s="18" t="e">
        <f>#VALUE!</f>
        <v>#VALUE!</v>
      </c>
      <c r="S679" s="18" t="e">
        <f>#VALUE!</f>
        <v>#VALUE!</v>
      </c>
      <c r="T679" s="19" t="e">
        <f>#VALUE!</f>
        <v>#VALUE!</v>
      </c>
      <c r="U679" s="19" t="e">
        <f>#VALUE!</f>
        <v>#VALUE!</v>
      </c>
      <c r="V679" s="19" t="e">
        <f>#VALUE!</f>
        <v>#VALUE!</v>
      </c>
      <c r="W679" s="18" t="e">
        <f>#VALUE!</f>
        <v>#VALUE!</v>
      </c>
      <c r="X679" s="19" t="e">
        <f>#VALUE!</f>
        <v>#VALUE!</v>
      </c>
      <c r="Y679" s="20" t="e">
        <f>#VALUE!</f>
        <v>#VALUE!</v>
      </c>
      <c r="Z679" s="19" t="e">
        <f>#VALUE!</f>
        <v>#VALUE!</v>
      </c>
      <c r="AA679" s="19" t="e">
        <f>#VALUE!</f>
        <v>#VALUE!</v>
      </c>
      <c r="AB679" s="16" t="e">
        <f>#VALUE!</f>
        <v>#VALUE!</v>
      </c>
      <c r="AC679" s="16" t="e">
        <f>#VALUE!</f>
        <v>#VALUE!</v>
      </c>
      <c r="AD679" s="17"/>
    </row>
    <row r="680" spans="1:30">
      <c r="A680" s="28">
        <v>580</v>
      </c>
      <c r="B680" s="26" t="e">
        <f>#VALUE!</f>
        <v>#VALUE!</v>
      </c>
      <c r="C680" s="19" t="e">
        <f>#VALUE!</f>
        <v>#VALUE!</v>
      </c>
      <c r="D680" s="19" t="e">
        <f>#VALUE!</f>
        <v>#VALUE!</v>
      </c>
      <c r="E680" s="19" t="e">
        <f>#VALUE!</f>
        <v>#VALUE!</v>
      </c>
      <c r="F680" s="19" t="e">
        <f>#VALUE!</f>
        <v>#VALUE!</v>
      </c>
      <c r="G680" s="19" t="e">
        <f>#VALUE!</f>
        <v>#VALUE!</v>
      </c>
      <c r="H680" s="19" t="e">
        <f>#VALUE!</f>
        <v>#VALUE!</v>
      </c>
      <c r="I680" s="21" t="e">
        <f>#VALUE!</f>
        <v>#VALUE!</v>
      </c>
      <c r="J680" s="26" t="e">
        <f>#VALUE!</f>
        <v>#VALUE!</v>
      </c>
      <c r="K680" s="29" t="e">
        <f>#VALUE!</f>
        <v>#VALUE!</v>
      </c>
      <c r="L680" s="18" t="e">
        <f>#VALUE!</f>
        <v>#VALUE!</v>
      </c>
      <c r="M680" s="18" t="e">
        <f>#VALUE!</f>
        <v>#VALUE!</v>
      </c>
      <c r="N680" s="18" t="e">
        <f>#VALUE!</f>
        <v>#VALUE!</v>
      </c>
      <c r="O680" s="18" t="e">
        <f>#VALUE!</f>
        <v>#VALUE!</v>
      </c>
      <c r="P680" s="18" t="e">
        <f>#VALUE!</f>
        <v>#VALUE!</v>
      </c>
      <c r="Q680" s="18" t="e">
        <f>#VALUE!</f>
        <v>#VALUE!</v>
      </c>
      <c r="R680" s="18" t="e">
        <f>#VALUE!</f>
        <v>#VALUE!</v>
      </c>
      <c r="S680" s="18" t="e">
        <f>#VALUE!</f>
        <v>#VALUE!</v>
      </c>
      <c r="T680" s="19" t="e">
        <f>#VALUE!</f>
        <v>#VALUE!</v>
      </c>
      <c r="U680" s="19" t="e">
        <f>#VALUE!</f>
        <v>#VALUE!</v>
      </c>
      <c r="V680" s="19" t="e">
        <f>#VALUE!</f>
        <v>#VALUE!</v>
      </c>
      <c r="W680" s="18" t="e">
        <f>#VALUE!</f>
        <v>#VALUE!</v>
      </c>
      <c r="X680" s="19" t="e">
        <f>#VALUE!</f>
        <v>#VALUE!</v>
      </c>
      <c r="Y680" s="20" t="e">
        <f>#VALUE!</f>
        <v>#VALUE!</v>
      </c>
      <c r="Z680" s="19" t="e">
        <f>#VALUE!</f>
        <v>#VALUE!</v>
      </c>
      <c r="AA680" s="19" t="e">
        <f>#VALUE!</f>
        <v>#VALUE!</v>
      </c>
      <c r="AB680" s="16" t="e">
        <f>#VALUE!</f>
        <v>#VALUE!</v>
      </c>
      <c r="AC680" s="16" t="e">
        <f>#VALUE!</f>
        <v>#VALUE!</v>
      </c>
      <c r="AD680" s="17"/>
    </row>
    <row r="681" spans="1:30">
      <c r="A681" s="28">
        <v>581</v>
      </c>
      <c r="B681" s="26" t="e">
        <f>#VALUE!</f>
        <v>#VALUE!</v>
      </c>
      <c r="C681" s="19" t="e">
        <f>#VALUE!</f>
        <v>#VALUE!</v>
      </c>
      <c r="D681" s="19" t="e">
        <f>#VALUE!</f>
        <v>#VALUE!</v>
      </c>
      <c r="E681" s="19" t="e">
        <f>#VALUE!</f>
        <v>#VALUE!</v>
      </c>
      <c r="F681" s="19" t="e">
        <f>#VALUE!</f>
        <v>#VALUE!</v>
      </c>
      <c r="G681" s="19" t="e">
        <f>#VALUE!</f>
        <v>#VALUE!</v>
      </c>
      <c r="H681" s="19" t="e">
        <f>#VALUE!</f>
        <v>#VALUE!</v>
      </c>
      <c r="I681" s="21" t="e">
        <f>#VALUE!</f>
        <v>#VALUE!</v>
      </c>
      <c r="J681" s="26" t="e">
        <f>#VALUE!</f>
        <v>#VALUE!</v>
      </c>
      <c r="K681" s="29" t="e">
        <f>#VALUE!</f>
        <v>#VALUE!</v>
      </c>
      <c r="L681" s="18" t="e">
        <f>#VALUE!</f>
        <v>#VALUE!</v>
      </c>
      <c r="M681" s="18" t="e">
        <f>#VALUE!</f>
        <v>#VALUE!</v>
      </c>
      <c r="N681" s="18" t="e">
        <f>#VALUE!</f>
        <v>#VALUE!</v>
      </c>
      <c r="O681" s="18" t="e">
        <f>#VALUE!</f>
        <v>#VALUE!</v>
      </c>
      <c r="P681" s="18" t="e">
        <f>#VALUE!</f>
        <v>#VALUE!</v>
      </c>
      <c r="Q681" s="18" t="e">
        <f>#VALUE!</f>
        <v>#VALUE!</v>
      </c>
      <c r="R681" s="18" t="e">
        <f>#VALUE!</f>
        <v>#VALUE!</v>
      </c>
      <c r="S681" s="18" t="e">
        <f>#VALUE!</f>
        <v>#VALUE!</v>
      </c>
      <c r="T681" s="19" t="e">
        <f>#VALUE!</f>
        <v>#VALUE!</v>
      </c>
      <c r="U681" s="19" t="e">
        <f>#VALUE!</f>
        <v>#VALUE!</v>
      </c>
      <c r="V681" s="19" t="e">
        <f>#VALUE!</f>
        <v>#VALUE!</v>
      </c>
      <c r="W681" s="18" t="e">
        <f>#VALUE!</f>
        <v>#VALUE!</v>
      </c>
      <c r="X681" s="19" t="e">
        <f>#VALUE!</f>
        <v>#VALUE!</v>
      </c>
      <c r="Y681" s="20" t="e">
        <f>#VALUE!</f>
        <v>#VALUE!</v>
      </c>
      <c r="Z681" s="19" t="e">
        <f>#VALUE!</f>
        <v>#VALUE!</v>
      </c>
      <c r="AA681" s="19" t="e">
        <f>#VALUE!</f>
        <v>#VALUE!</v>
      </c>
      <c r="AB681" s="16" t="e">
        <f>#VALUE!</f>
        <v>#VALUE!</v>
      </c>
      <c r="AC681" s="16" t="e">
        <f>#VALUE!</f>
        <v>#VALUE!</v>
      </c>
      <c r="AD681" s="17"/>
    </row>
    <row r="682" spans="1:30">
      <c r="A682" s="28">
        <v>582</v>
      </c>
      <c r="B682" s="26" t="e">
        <f>#VALUE!</f>
        <v>#VALUE!</v>
      </c>
      <c r="C682" s="19" t="e">
        <f>#VALUE!</f>
        <v>#VALUE!</v>
      </c>
      <c r="D682" s="19" t="e">
        <f>#VALUE!</f>
        <v>#VALUE!</v>
      </c>
      <c r="E682" s="19" t="e">
        <f>#VALUE!</f>
        <v>#VALUE!</v>
      </c>
      <c r="F682" s="19" t="e">
        <f>#VALUE!</f>
        <v>#VALUE!</v>
      </c>
      <c r="G682" s="19" t="e">
        <f>#VALUE!</f>
        <v>#VALUE!</v>
      </c>
      <c r="H682" s="19" t="e">
        <f>#VALUE!</f>
        <v>#VALUE!</v>
      </c>
      <c r="I682" s="21" t="e">
        <f>#VALUE!</f>
        <v>#VALUE!</v>
      </c>
      <c r="J682" s="26" t="e">
        <f>#VALUE!</f>
        <v>#VALUE!</v>
      </c>
      <c r="K682" s="29" t="e">
        <f>#VALUE!</f>
        <v>#VALUE!</v>
      </c>
      <c r="L682" s="18" t="e">
        <f>#VALUE!</f>
        <v>#VALUE!</v>
      </c>
      <c r="M682" s="18" t="e">
        <f>#VALUE!</f>
        <v>#VALUE!</v>
      </c>
      <c r="N682" s="18" t="e">
        <f>#VALUE!</f>
        <v>#VALUE!</v>
      </c>
      <c r="O682" s="18" t="e">
        <f>#VALUE!</f>
        <v>#VALUE!</v>
      </c>
      <c r="P682" s="18" t="e">
        <f>#VALUE!</f>
        <v>#VALUE!</v>
      </c>
      <c r="Q682" s="18" t="e">
        <f>#VALUE!</f>
        <v>#VALUE!</v>
      </c>
      <c r="R682" s="18" t="e">
        <f>#VALUE!</f>
        <v>#VALUE!</v>
      </c>
      <c r="S682" s="18" t="e">
        <f>#VALUE!</f>
        <v>#VALUE!</v>
      </c>
      <c r="T682" s="19" t="e">
        <f>#VALUE!</f>
        <v>#VALUE!</v>
      </c>
      <c r="U682" s="19" t="e">
        <f>#VALUE!</f>
        <v>#VALUE!</v>
      </c>
      <c r="V682" s="19" t="e">
        <f>#VALUE!</f>
        <v>#VALUE!</v>
      </c>
      <c r="W682" s="18" t="e">
        <f>#VALUE!</f>
        <v>#VALUE!</v>
      </c>
      <c r="X682" s="19" t="e">
        <f>#VALUE!</f>
        <v>#VALUE!</v>
      </c>
      <c r="Y682" s="20" t="e">
        <f>#VALUE!</f>
        <v>#VALUE!</v>
      </c>
      <c r="Z682" s="19" t="e">
        <f>#VALUE!</f>
        <v>#VALUE!</v>
      </c>
      <c r="AA682" s="19" t="e">
        <f>#VALUE!</f>
        <v>#VALUE!</v>
      </c>
      <c r="AB682" s="16" t="e">
        <f>#VALUE!</f>
        <v>#VALUE!</v>
      </c>
      <c r="AC682" s="16" t="e">
        <f>#VALUE!</f>
        <v>#VALUE!</v>
      </c>
      <c r="AD682" s="17"/>
    </row>
    <row r="683" spans="1:30">
      <c r="A683" s="28">
        <v>583</v>
      </c>
      <c r="B683" s="26" t="e">
        <f>#VALUE!</f>
        <v>#VALUE!</v>
      </c>
      <c r="C683" s="19" t="e">
        <f>#VALUE!</f>
        <v>#VALUE!</v>
      </c>
      <c r="D683" s="19" t="e">
        <f>#VALUE!</f>
        <v>#VALUE!</v>
      </c>
      <c r="E683" s="19" t="e">
        <f>#VALUE!</f>
        <v>#VALUE!</v>
      </c>
      <c r="F683" s="19" t="e">
        <f>#VALUE!</f>
        <v>#VALUE!</v>
      </c>
      <c r="G683" s="19" t="e">
        <f>#VALUE!</f>
        <v>#VALUE!</v>
      </c>
      <c r="H683" s="19" t="e">
        <f>#VALUE!</f>
        <v>#VALUE!</v>
      </c>
      <c r="I683" s="21" t="e">
        <f>#VALUE!</f>
        <v>#VALUE!</v>
      </c>
      <c r="J683" s="26" t="e">
        <f>#VALUE!</f>
        <v>#VALUE!</v>
      </c>
      <c r="K683" s="29" t="e">
        <f>#VALUE!</f>
        <v>#VALUE!</v>
      </c>
      <c r="L683" s="18" t="e">
        <f>#VALUE!</f>
        <v>#VALUE!</v>
      </c>
      <c r="M683" s="18" t="e">
        <f>#VALUE!</f>
        <v>#VALUE!</v>
      </c>
      <c r="N683" s="18" t="e">
        <f>#VALUE!</f>
        <v>#VALUE!</v>
      </c>
      <c r="O683" s="18" t="e">
        <f>#VALUE!</f>
        <v>#VALUE!</v>
      </c>
      <c r="P683" s="18" t="e">
        <f>#VALUE!</f>
        <v>#VALUE!</v>
      </c>
      <c r="Q683" s="18" t="e">
        <f>#VALUE!</f>
        <v>#VALUE!</v>
      </c>
      <c r="R683" s="18" t="e">
        <f>#VALUE!</f>
        <v>#VALUE!</v>
      </c>
      <c r="S683" s="18" t="e">
        <f>#VALUE!</f>
        <v>#VALUE!</v>
      </c>
      <c r="T683" s="19" t="e">
        <f>#VALUE!</f>
        <v>#VALUE!</v>
      </c>
      <c r="U683" s="19" t="e">
        <f>#VALUE!</f>
        <v>#VALUE!</v>
      </c>
      <c r="V683" s="19" t="e">
        <f>#VALUE!</f>
        <v>#VALUE!</v>
      </c>
      <c r="W683" s="18" t="e">
        <f>#VALUE!</f>
        <v>#VALUE!</v>
      </c>
      <c r="X683" s="19" t="e">
        <f>#VALUE!</f>
        <v>#VALUE!</v>
      </c>
      <c r="Y683" s="20" t="e">
        <f>#VALUE!</f>
        <v>#VALUE!</v>
      </c>
      <c r="Z683" s="19" t="e">
        <f>#VALUE!</f>
        <v>#VALUE!</v>
      </c>
      <c r="AA683" s="19" t="e">
        <f>#VALUE!</f>
        <v>#VALUE!</v>
      </c>
      <c r="AB683" s="16" t="e">
        <f>#VALUE!</f>
        <v>#VALUE!</v>
      </c>
      <c r="AC683" s="16" t="e">
        <f>#VALUE!</f>
        <v>#VALUE!</v>
      </c>
      <c r="AD683" s="17"/>
    </row>
    <row r="684" spans="1:30">
      <c r="A684" s="28">
        <v>584</v>
      </c>
      <c r="B684" s="26" t="e">
        <f>#VALUE!</f>
        <v>#VALUE!</v>
      </c>
      <c r="C684" s="19" t="e">
        <f>#VALUE!</f>
        <v>#VALUE!</v>
      </c>
      <c r="D684" s="19" t="e">
        <f>#VALUE!</f>
        <v>#VALUE!</v>
      </c>
      <c r="E684" s="19" t="e">
        <f>#VALUE!</f>
        <v>#VALUE!</v>
      </c>
      <c r="F684" s="19" t="e">
        <f>#VALUE!</f>
        <v>#VALUE!</v>
      </c>
      <c r="G684" s="19" t="e">
        <f>#VALUE!</f>
        <v>#VALUE!</v>
      </c>
      <c r="H684" s="19" t="e">
        <f>#VALUE!</f>
        <v>#VALUE!</v>
      </c>
      <c r="I684" s="21" t="e">
        <f>#VALUE!</f>
        <v>#VALUE!</v>
      </c>
      <c r="J684" s="26" t="e">
        <f>#VALUE!</f>
        <v>#VALUE!</v>
      </c>
      <c r="K684" s="29" t="e">
        <f>#VALUE!</f>
        <v>#VALUE!</v>
      </c>
      <c r="L684" s="18" t="e">
        <f>#VALUE!</f>
        <v>#VALUE!</v>
      </c>
      <c r="M684" s="18" t="e">
        <f>#VALUE!</f>
        <v>#VALUE!</v>
      </c>
      <c r="N684" s="18" t="e">
        <f>#VALUE!</f>
        <v>#VALUE!</v>
      </c>
      <c r="O684" s="18" t="e">
        <f>#VALUE!</f>
        <v>#VALUE!</v>
      </c>
      <c r="P684" s="18" t="e">
        <f>#VALUE!</f>
        <v>#VALUE!</v>
      </c>
      <c r="Q684" s="18" t="e">
        <f>#VALUE!</f>
        <v>#VALUE!</v>
      </c>
      <c r="R684" s="18" t="e">
        <f>#VALUE!</f>
        <v>#VALUE!</v>
      </c>
      <c r="S684" s="18" t="e">
        <f>#VALUE!</f>
        <v>#VALUE!</v>
      </c>
      <c r="T684" s="19" t="e">
        <f>#VALUE!</f>
        <v>#VALUE!</v>
      </c>
      <c r="U684" s="19" t="e">
        <f>#VALUE!</f>
        <v>#VALUE!</v>
      </c>
      <c r="V684" s="19" t="e">
        <f>#VALUE!</f>
        <v>#VALUE!</v>
      </c>
      <c r="W684" s="18" t="e">
        <f>#VALUE!</f>
        <v>#VALUE!</v>
      </c>
      <c r="X684" s="19" t="e">
        <f>#VALUE!</f>
        <v>#VALUE!</v>
      </c>
      <c r="Y684" s="20" t="e">
        <f>#VALUE!</f>
        <v>#VALUE!</v>
      </c>
      <c r="Z684" s="19" t="e">
        <f>#VALUE!</f>
        <v>#VALUE!</v>
      </c>
      <c r="AA684" s="19" t="e">
        <f>#VALUE!</f>
        <v>#VALUE!</v>
      </c>
      <c r="AB684" s="16" t="e">
        <f>#VALUE!</f>
        <v>#VALUE!</v>
      </c>
      <c r="AC684" s="16" t="e">
        <f>#VALUE!</f>
        <v>#VALUE!</v>
      </c>
      <c r="AD684" s="17"/>
    </row>
    <row r="685" spans="1:30">
      <c r="A685" s="28">
        <v>585</v>
      </c>
      <c r="B685" s="26" t="e">
        <f>#VALUE!</f>
        <v>#VALUE!</v>
      </c>
      <c r="C685" s="19" t="e">
        <f>#VALUE!</f>
        <v>#VALUE!</v>
      </c>
      <c r="D685" s="19" t="e">
        <f>#VALUE!</f>
        <v>#VALUE!</v>
      </c>
      <c r="E685" s="19" t="e">
        <f>#VALUE!</f>
        <v>#VALUE!</v>
      </c>
      <c r="F685" s="19" t="e">
        <f>#VALUE!</f>
        <v>#VALUE!</v>
      </c>
      <c r="G685" s="19" t="e">
        <f>#VALUE!</f>
        <v>#VALUE!</v>
      </c>
      <c r="H685" s="19" t="e">
        <f>#VALUE!</f>
        <v>#VALUE!</v>
      </c>
      <c r="I685" s="21" t="e">
        <f>#VALUE!</f>
        <v>#VALUE!</v>
      </c>
      <c r="J685" s="26" t="e">
        <f>#VALUE!</f>
        <v>#VALUE!</v>
      </c>
      <c r="K685" s="29" t="e">
        <f>#VALUE!</f>
        <v>#VALUE!</v>
      </c>
      <c r="L685" s="18" t="e">
        <f>#VALUE!</f>
        <v>#VALUE!</v>
      </c>
      <c r="M685" s="18" t="e">
        <f>#VALUE!</f>
        <v>#VALUE!</v>
      </c>
      <c r="N685" s="18" t="e">
        <f>#VALUE!</f>
        <v>#VALUE!</v>
      </c>
      <c r="O685" s="18" t="e">
        <f>#VALUE!</f>
        <v>#VALUE!</v>
      </c>
      <c r="P685" s="18" t="e">
        <f>#VALUE!</f>
        <v>#VALUE!</v>
      </c>
      <c r="Q685" s="18" t="e">
        <f>#VALUE!</f>
        <v>#VALUE!</v>
      </c>
      <c r="R685" s="18" t="e">
        <f>#VALUE!</f>
        <v>#VALUE!</v>
      </c>
      <c r="S685" s="18" t="e">
        <f>#VALUE!</f>
        <v>#VALUE!</v>
      </c>
      <c r="T685" s="19" t="e">
        <f>#VALUE!</f>
        <v>#VALUE!</v>
      </c>
      <c r="U685" s="19" t="e">
        <f>#VALUE!</f>
        <v>#VALUE!</v>
      </c>
      <c r="V685" s="19" t="e">
        <f>#VALUE!</f>
        <v>#VALUE!</v>
      </c>
      <c r="W685" s="18" t="e">
        <f>#VALUE!</f>
        <v>#VALUE!</v>
      </c>
      <c r="X685" s="19" t="e">
        <f>#VALUE!</f>
        <v>#VALUE!</v>
      </c>
      <c r="Y685" s="20" t="e">
        <f>#VALUE!</f>
        <v>#VALUE!</v>
      </c>
      <c r="Z685" s="19" t="e">
        <f>#VALUE!</f>
        <v>#VALUE!</v>
      </c>
      <c r="AA685" s="19" t="e">
        <f>#VALUE!</f>
        <v>#VALUE!</v>
      </c>
      <c r="AB685" s="16" t="e">
        <f>#VALUE!</f>
        <v>#VALUE!</v>
      </c>
      <c r="AC685" s="16" t="e">
        <f>#VALUE!</f>
        <v>#VALUE!</v>
      </c>
      <c r="AD685" s="17"/>
    </row>
    <row r="686" spans="1:30">
      <c r="A686" s="28">
        <v>586</v>
      </c>
      <c r="B686" s="26" t="e">
        <f>#VALUE!</f>
        <v>#VALUE!</v>
      </c>
      <c r="C686" s="19" t="e">
        <f>#VALUE!</f>
        <v>#VALUE!</v>
      </c>
      <c r="D686" s="19" t="e">
        <f>#VALUE!</f>
        <v>#VALUE!</v>
      </c>
      <c r="E686" s="19" t="e">
        <f>#VALUE!</f>
        <v>#VALUE!</v>
      </c>
      <c r="F686" s="19" t="e">
        <f>#VALUE!</f>
        <v>#VALUE!</v>
      </c>
      <c r="G686" s="19" t="e">
        <f>#VALUE!</f>
        <v>#VALUE!</v>
      </c>
      <c r="H686" s="19" t="e">
        <f>#VALUE!</f>
        <v>#VALUE!</v>
      </c>
      <c r="I686" s="21" t="e">
        <f>#VALUE!</f>
        <v>#VALUE!</v>
      </c>
      <c r="J686" s="26" t="e">
        <f>#VALUE!</f>
        <v>#VALUE!</v>
      </c>
      <c r="K686" s="29" t="e">
        <f>#VALUE!</f>
        <v>#VALUE!</v>
      </c>
      <c r="L686" s="18" t="e">
        <f>#VALUE!</f>
        <v>#VALUE!</v>
      </c>
      <c r="M686" s="18" t="e">
        <f>#VALUE!</f>
        <v>#VALUE!</v>
      </c>
      <c r="N686" s="18" t="e">
        <f>#VALUE!</f>
        <v>#VALUE!</v>
      </c>
      <c r="O686" s="18" t="e">
        <f>#VALUE!</f>
        <v>#VALUE!</v>
      </c>
      <c r="P686" s="18" t="e">
        <f>#VALUE!</f>
        <v>#VALUE!</v>
      </c>
      <c r="Q686" s="18" t="e">
        <f>#VALUE!</f>
        <v>#VALUE!</v>
      </c>
      <c r="R686" s="18" t="e">
        <f>#VALUE!</f>
        <v>#VALUE!</v>
      </c>
      <c r="S686" s="18" t="e">
        <f>#VALUE!</f>
        <v>#VALUE!</v>
      </c>
      <c r="T686" s="19" t="e">
        <f>#VALUE!</f>
        <v>#VALUE!</v>
      </c>
      <c r="U686" s="19" t="e">
        <f>#VALUE!</f>
        <v>#VALUE!</v>
      </c>
      <c r="V686" s="19" t="e">
        <f>#VALUE!</f>
        <v>#VALUE!</v>
      </c>
      <c r="W686" s="18" t="e">
        <f>#VALUE!</f>
        <v>#VALUE!</v>
      </c>
      <c r="X686" s="19" t="e">
        <f>#VALUE!</f>
        <v>#VALUE!</v>
      </c>
      <c r="Y686" s="20" t="e">
        <f>#VALUE!</f>
        <v>#VALUE!</v>
      </c>
      <c r="Z686" s="19" t="e">
        <f>#VALUE!</f>
        <v>#VALUE!</v>
      </c>
      <c r="AA686" s="19" t="e">
        <f>#VALUE!</f>
        <v>#VALUE!</v>
      </c>
      <c r="AB686" s="16" t="e">
        <f>#VALUE!</f>
        <v>#VALUE!</v>
      </c>
      <c r="AC686" s="16" t="e">
        <f>#VALUE!</f>
        <v>#VALUE!</v>
      </c>
      <c r="AD686" s="17"/>
    </row>
    <row r="687" spans="1:30">
      <c r="A687" s="28">
        <v>587</v>
      </c>
      <c r="B687" s="26" t="e">
        <f>#VALUE!</f>
        <v>#VALUE!</v>
      </c>
      <c r="C687" s="19" t="e">
        <f>#VALUE!</f>
        <v>#VALUE!</v>
      </c>
      <c r="D687" s="19" t="e">
        <f>#VALUE!</f>
        <v>#VALUE!</v>
      </c>
      <c r="E687" s="19" t="e">
        <f>#VALUE!</f>
        <v>#VALUE!</v>
      </c>
      <c r="F687" s="19" t="e">
        <f>#VALUE!</f>
        <v>#VALUE!</v>
      </c>
      <c r="G687" s="19" t="e">
        <f>#VALUE!</f>
        <v>#VALUE!</v>
      </c>
      <c r="H687" s="19" t="e">
        <f>#VALUE!</f>
        <v>#VALUE!</v>
      </c>
      <c r="I687" s="21" t="e">
        <f>#VALUE!</f>
        <v>#VALUE!</v>
      </c>
      <c r="J687" s="26" t="e">
        <f>#VALUE!</f>
        <v>#VALUE!</v>
      </c>
      <c r="K687" s="29" t="e">
        <f>#VALUE!</f>
        <v>#VALUE!</v>
      </c>
      <c r="L687" s="18" t="e">
        <f>#VALUE!</f>
        <v>#VALUE!</v>
      </c>
      <c r="M687" s="18" t="e">
        <f>#VALUE!</f>
        <v>#VALUE!</v>
      </c>
      <c r="N687" s="18" t="e">
        <f>#VALUE!</f>
        <v>#VALUE!</v>
      </c>
      <c r="O687" s="18" t="e">
        <f>#VALUE!</f>
        <v>#VALUE!</v>
      </c>
      <c r="P687" s="18" t="e">
        <f>#VALUE!</f>
        <v>#VALUE!</v>
      </c>
      <c r="Q687" s="18" t="e">
        <f>#VALUE!</f>
        <v>#VALUE!</v>
      </c>
      <c r="R687" s="18" t="e">
        <f>#VALUE!</f>
        <v>#VALUE!</v>
      </c>
      <c r="S687" s="18" t="e">
        <f>#VALUE!</f>
        <v>#VALUE!</v>
      </c>
      <c r="T687" s="19" t="e">
        <f>#VALUE!</f>
        <v>#VALUE!</v>
      </c>
      <c r="U687" s="19" t="e">
        <f>#VALUE!</f>
        <v>#VALUE!</v>
      </c>
      <c r="V687" s="19" t="e">
        <f>#VALUE!</f>
        <v>#VALUE!</v>
      </c>
      <c r="W687" s="18" t="e">
        <f>#VALUE!</f>
        <v>#VALUE!</v>
      </c>
      <c r="X687" s="19" t="e">
        <f>#VALUE!</f>
        <v>#VALUE!</v>
      </c>
      <c r="Y687" s="20" t="e">
        <f>#VALUE!</f>
        <v>#VALUE!</v>
      </c>
      <c r="Z687" s="19" t="e">
        <f>#VALUE!</f>
        <v>#VALUE!</v>
      </c>
      <c r="AA687" s="19" t="e">
        <f>#VALUE!</f>
        <v>#VALUE!</v>
      </c>
      <c r="AB687" s="16" t="e">
        <f>#VALUE!</f>
        <v>#VALUE!</v>
      </c>
      <c r="AC687" s="16" t="e">
        <f>#VALUE!</f>
        <v>#VALUE!</v>
      </c>
      <c r="AD687" s="17"/>
    </row>
    <row r="688" spans="1:30">
      <c r="A688" s="28">
        <v>588</v>
      </c>
      <c r="B688" s="26" t="e">
        <f>#VALUE!</f>
        <v>#VALUE!</v>
      </c>
      <c r="C688" s="19" t="e">
        <f>#VALUE!</f>
        <v>#VALUE!</v>
      </c>
      <c r="D688" s="19" t="e">
        <f>#VALUE!</f>
        <v>#VALUE!</v>
      </c>
      <c r="E688" s="19" t="e">
        <f>#VALUE!</f>
        <v>#VALUE!</v>
      </c>
      <c r="F688" s="19" t="e">
        <f>#VALUE!</f>
        <v>#VALUE!</v>
      </c>
      <c r="G688" s="19" t="e">
        <f>#VALUE!</f>
        <v>#VALUE!</v>
      </c>
      <c r="H688" s="19" t="e">
        <f>#VALUE!</f>
        <v>#VALUE!</v>
      </c>
      <c r="I688" s="21" t="e">
        <f>#VALUE!</f>
        <v>#VALUE!</v>
      </c>
      <c r="J688" s="26" t="e">
        <f>#VALUE!</f>
        <v>#VALUE!</v>
      </c>
      <c r="K688" s="29" t="e">
        <f>#VALUE!</f>
        <v>#VALUE!</v>
      </c>
      <c r="L688" s="18" t="e">
        <f>#VALUE!</f>
        <v>#VALUE!</v>
      </c>
      <c r="M688" s="18" t="e">
        <f>#VALUE!</f>
        <v>#VALUE!</v>
      </c>
      <c r="N688" s="18" t="e">
        <f>#VALUE!</f>
        <v>#VALUE!</v>
      </c>
      <c r="O688" s="18" t="e">
        <f>#VALUE!</f>
        <v>#VALUE!</v>
      </c>
      <c r="P688" s="18" t="e">
        <f>#VALUE!</f>
        <v>#VALUE!</v>
      </c>
      <c r="Q688" s="18" t="e">
        <f>#VALUE!</f>
        <v>#VALUE!</v>
      </c>
      <c r="R688" s="18" t="e">
        <f>#VALUE!</f>
        <v>#VALUE!</v>
      </c>
      <c r="S688" s="18" t="e">
        <f>#VALUE!</f>
        <v>#VALUE!</v>
      </c>
      <c r="T688" s="19" t="e">
        <f>#VALUE!</f>
        <v>#VALUE!</v>
      </c>
      <c r="U688" s="19" t="e">
        <f>#VALUE!</f>
        <v>#VALUE!</v>
      </c>
      <c r="V688" s="19" t="e">
        <f>#VALUE!</f>
        <v>#VALUE!</v>
      </c>
      <c r="W688" s="18" t="e">
        <f>#VALUE!</f>
        <v>#VALUE!</v>
      </c>
      <c r="X688" s="19" t="e">
        <f>#VALUE!</f>
        <v>#VALUE!</v>
      </c>
      <c r="Y688" s="20" t="e">
        <f>#VALUE!</f>
        <v>#VALUE!</v>
      </c>
      <c r="Z688" s="19" t="e">
        <f>#VALUE!</f>
        <v>#VALUE!</v>
      </c>
      <c r="AA688" s="19" t="e">
        <f>#VALUE!</f>
        <v>#VALUE!</v>
      </c>
      <c r="AB688" s="16" t="e">
        <f>#VALUE!</f>
        <v>#VALUE!</v>
      </c>
      <c r="AC688" s="16" t="e">
        <f>#VALUE!</f>
        <v>#VALUE!</v>
      </c>
      <c r="AD688" s="17"/>
    </row>
    <row r="689" spans="1:30">
      <c r="A689" s="28">
        <v>589</v>
      </c>
      <c r="B689" s="26" t="e">
        <f>#VALUE!</f>
        <v>#VALUE!</v>
      </c>
      <c r="C689" s="19" t="e">
        <f>#VALUE!</f>
        <v>#VALUE!</v>
      </c>
      <c r="D689" s="19" t="e">
        <f>#VALUE!</f>
        <v>#VALUE!</v>
      </c>
      <c r="E689" s="19" t="e">
        <f>#VALUE!</f>
        <v>#VALUE!</v>
      </c>
      <c r="F689" s="19" t="e">
        <f>#VALUE!</f>
        <v>#VALUE!</v>
      </c>
      <c r="G689" s="19" t="e">
        <f>#VALUE!</f>
        <v>#VALUE!</v>
      </c>
      <c r="H689" s="19" t="e">
        <f>#VALUE!</f>
        <v>#VALUE!</v>
      </c>
      <c r="I689" s="21" t="e">
        <f>#VALUE!</f>
        <v>#VALUE!</v>
      </c>
      <c r="J689" s="26" t="e">
        <f>#VALUE!</f>
        <v>#VALUE!</v>
      </c>
      <c r="K689" s="29" t="e">
        <f>#VALUE!</f>
        <v>#VALUE!</v>
      </c>
      <c r="L689" s="18" t="e">
        <f>#VALUE!</f>
        <v>#VALUE!</v>
      </c>
      <c r="M689" s="18" t="e">
        <f>#VALUE!</f>
        <v>#VALUE!</v>
      </c>
      <c r="N689" s="18" t="e">
        <f>#VALUE!</f>
        <v>#VALUE!</v>
      </c>
      <c r="O689" s="18" t="e">
        <f>#VALUE!</f>
        <v>#VALUE!</v>
      </c>
      <c r="P689" s="18" t="e">
        <f>#VALUE!</f>
        <v>#VALUE!</v>
      </c>
      <c r="Q689" s="18" t="e">
        <f>#VALUE!</f>
        <v>#VALUE!</v>
      </c>
      <c r="R689" s="18" t="e">
        <f>#VALUE!</f>
        <v>#VALUE!</v>
      </c>
      <c r="S689" s="18" t="e">
        <f>#VALUE!</f>
        <v>#VALUE!</v>
      </c>
      <c r="T689" s="19" t="e">
        <f>#VALUE!</f>
        <v>#VALUE!</v>
      </c>
      <c r="U689" s="19" t="e">
        <f>#VALUE!</f>
        <v>#VALUE!</v>
      </c>
      <c r="V689" s="19" t="e">
        <f>#VALUE!</f>
        <v>#VALUE!</v>
      </c>
      <c r="W689" s="18" t="e">
        <f>#VALUE!</f>
        <v>#VALUE!</v>
      </c>
      <c r="X689" s="19" t="e">
        <f>#VALUE!</f>
        <v>#VALUE!</v>
      </c>
      <c r="Y689" s="20" t="e">
        <f>#VALUE!</f>
        <v>#VALUE!</v>
      </c>
      <c r="Z689" s="19" t="e">
        <f>#VALUE!</f>
        <v>#VALUE!</v>
      </c>
      <c r="AA689" s="19" t="e">
        <f>#VALUE!</f>
        <v>#VALUE!</v>
      </c>
      <c r="AB689" s="16" t="e">
        <f>#VALUE!</f>
        <v>#VALUE!</v>
      </c>
      <c r="AC689" s="16" t="e">
        <f>#VALUE!</f>
        <v>#VALUE!</v>
      </c>
      <c r="AD689" s="17"/>
    </row>
    <row r="690" spans="1:30">
      <c r="A690" s="28">
        <v>590</v>
      </c>
      <c r="B690" s="26" t="e">
        <f>#VALUE!</f>
        <v>#VALUE!</v>
      </c>
      <c r="C690" s="19" t="e">
        <f>#VALUE!</f>
        <v>#VALUE!</v>
      </c>
      <c r="D690" s="19" t="e">
        <f>#VALUE!</f>
        <v>#VALUE!</v>
      </c>
      <c r="E690" s="19" t="e">
        <f>#VALUE!</f>
        <v>#VALUE!</v>
      </c>
      <c r="F690" s="19" t="e">
        <f>#VALUE!</f>
        <v>#VALUE!</v>
      </c>
      <c r="G690" s="19" t="e">
        <f>#VALUE!</f>
        <v>#VALUE!</v>
      </c>
      <c r="H690" s="19" t="e">
        <f>#VALUE!</f>
        <v>#VALUE!</v>
      </c>
      <c r="I690" s="21" t="e">
        <f>#VALUE!</f>
        <v>#VALUE!</v>
      </c>
      <c r="J690" s="26" t="e">
        <f>#VALUE!</f>
        <v>#VALUE!</v>
      </c>
      <c r="K690" s="29" t="e">
        <f>#VALUE!</f>
        <v>#VALUE!</v>
      </c>
      <c r="L690" s="18" t="e">
        <f>#VALUE!</f>
        <v>#VALUE!</v>
      </c>
      <c r="M690" s="18" t="e">
        <f>#VALUE!</f>
        <v>#VALUE!</v>
      </c>
      <c r="N690" s="18" t="e">
        <f>#VALUE!</f>
        <v>#VALUE!</v>
      </c>
      <c r="O690" s="18" t="e">
        <f>#VALUE!</f>
        <v>#VALUE!</v>
      </c>
      <c r="P690" s="18" t="e">
        <f>#VALUE!</f>
        <v>#VALUE!</v>
      </c>
      <c r="Q690" s="18" t="e">
        <f>#VALUE!</f>
        <v>#VALUE!</v>
      </c>
      <c r="R690" s="18" t="e">
        <f>#VALUE!</f>
        <v>#VALUE!</v>
      </c>
      <c r="S690" s="18" t="e">
        <f>#VALUE!</f>
        <v>#VALUE!</v>
      </c>
      <c r="T690" s="19" t="e">
        <f>#VALUE!</f>
        <v>#VALUE!</v>
      </c>
      <c r="U690" s="19" t="e">
        <f>#VALUE!</f>
        <v>#VALUE!</v>
      </c>
      <c r="V690" s="19" t="e">
        <f>#VALUE!</f>
        <v>#VALUE!</v>
      </c>
      <c r="W690" s="18" t="e">
        <f>#VALUE!</f>
        <v>#VALUE!</v>
      </c>
      <c r="X690" s="19" t="e">
        <f>#VALUE!</f>
        <v>#VALUE!</v>
      </c>
      <c r="Y690" s="20" t="e">
        <f>#VALUE!</f>
        <v>#VALUE!</v>
      </c>
      <c r="Z690" s="19" t="e">
        <f>#VALUE!</f>
        <v>#VALUE!</v>
      </c>
      <c r="AA690" s="19" t="e">
        <f>#VALUE!</f>
        <v>#VALUE!</v>
      </c>
      <c r="AB690" s="16" t="e">
        <f>#VALUE!</f>
        <v>#VALUE!</v>
      </c>
      <c r="AC690" s="16" t="e">
        <f>#VALUE!</f>
        <v>#VALUE!</v>
      </c>
      <c r="AD690" s="17"/>
    </row>
    <row r="691" spans="1:30">
      <c r="A691" s="28">
        <v>591</v>
      </c>
      <c r="B691" s="26" t="e">
        <f>#VALUE!</f>
        <v>#VALUE!</v>
      </c>
      <c r="C691" s="19" t="e">
        <f>#VALUE!</f>
        <v>#VALUE!</v>
      </c>
      <c r="D691" s="19" t="e">
        <f>#VALUE!</f>
        <v>#VALUE!</v>
      </c>
      <c r="E691" s="19" t="e">
        <f>#VALUE!</f>
        <v>#VALUE!</v>
      </c>
      <c r="F691" s="19" t="e">
        <f>#VALUE!</f>
        <v>#VALUE!</v>
      </c>
      <c r="G691" s="19" t="e">
        <f>#VALUE!</f>
        <v>#VALUE!</v>
      </c>
      <c r="H691" s="19" t="e">
        <f>#VALUE!</f>
        <v>#VALUE!</v>
      </c>
      <c r="I691" s="21" t="e">
        <f>#VALUE!</f>
        <v>#VALUE!</v>
      </c>
      <c r="J691" s="26" t="e">
        <f>#VALUE!</f>
        <v>#VALUE!</v>
      </c>
      <c r="K691" s="29" t="e">
        <f>#VALUE!</f>
        <v>#VALUE!</v>
      </c>
      <c r="L691" s="18" t="e">
        <f>#VALUE!</f>
        <v>#VALUE!</v>
      </c>
      <c r="M691" s="18" t="e">
        <f>#VALUE!</f>
        <v>#VALUE!</v>
      </c>
      <c r="N691" s="18" t="e">
        <f>#VALUE!</f>
        <v>#VALUE!</v>
      </c>
      <c r="O691" s="18" t="e">
        <f>#VALUE!</f>
        <v>#VALUE!</v>
      </c>
      <c r="P691" s="18" t="e">
        <f>#VALUE!</f>
        <v>#VALUE!</v>
      </c>
      <c r="Q691" s="18" t="e">
        <f>#VALUE!</f>
        <v>#VALUE!</v>
      </c>
      <c r="R691" s="18" t="e">
        <f>#VALUE!</f>
        <v>#VALUE!</v>
      </c>
      <c r="S691" s="18" t="e">
        <f>#VALUE!</f>
        <v>#VALUE!</v>
      </c>
      <c r="T691" s="19" t="e">
        <f>#VALUE!</f>
        <v>#VALUE!</v>
      </c>
      <c r="U691" s="19" t="e">
        <f>#VALUE!</f>
        <v>#VALUE!</v>
      </c>
      <c r="V691" s="19" t="e">
        <f>#VALUE!</f>
        <v>#VALUE!</v>
      </c>
      <c r="W691" s="18" t="e">
        <f>#VALUE!</f>
        <v>#VALUE!</v>
      </c>
      <c r="X691" s="19" t="e">
        <f>#VALUE!</f>
        <v>#VALUE!</v>
      </c>
      <c r="Y691" s="20" t="e">
        <f>#VALUE!</f>
        <v>#VALUE!</v>
      </c>
      <c r="Z691" s="19" t="e">
        <f>#VALUE!</f>
        <v>#VALUE!</v>
      </c>
      <c r="AA691" s="19" t="e">
        <f>#VALUE!</f>
        <v>#VALUE!</v>
      </c>
      <c r="AB691" s="16" t="e">
        <f>#VALUE!</f>
        <v>#VALUE!</v>
      </c>
      <c r="AC691" s="16" t="e">
        <f>#VALUE!</f>
        <v>#VALUE!</v>
      </c>
      <c r="AD691" s="17"/>
    </row>
    <row r="692" spans="1:30">
      <c r="A692" s="28">
        <v>592</v>
      </c>
      <c r="B692" s="26" t="e">
        <f>#VALUE!</f>
        <v>#VALUE!</v>
      </c>
      <c r="C692" s="19" t="e">
        <f>#VALUE!</f>
        <v>#VALUE!</v>
      </c>
      <c r="D692" s="19" t="e">
        <f>#VALUE!</f>
        <v>#VALUE!</v>
      </c>
      <c r="E692" s="19" t="e">
        <f>#VALUE!</f>
        <v>#VALUE!</v>
      </c>
      <c r="F692" s="19" t="e">
        <f>#VALUE!</f>
        <v>#VALUE!</v>
      </c>
      <c r="G692" s="19" t="e">
        <f>#VALUE!</f>
        <v>#VALUE!</v>
      </c>
      <c r="H692" s="19" t="e">
        <f>#VALUE!</f>
        <v>#VALUE!</v>
      </c>
      <c r="I692" s="21" t="e">
        <f>#VALUE!</f>
        <v>#VALUE!</v>
      </c>
      <c r="J692" s="26" t="e">
        <f>#VALUE!</f>
        <v>#VALUE!</v>
      </c>
      <c r="K692" s="29" t="e">
        <f>#VALUE!</f>
        <v>#VALUE!</v>
      </c>
      <c r="L692" s="18" t="e">
        <f>#VALUE!</f>
        <v>#VALUE!</v>
      </c>
      <c r="M692" s="18" t="e">
        <f>#VALUE!</f>
        <v>#VALUE!</v>
      </c>
      <c r="N692" s="18" t="e">
        <f>#VALUE!</f>
        <v>#VALUE!</v>
      </c>
      <c r="O692" s="18" t="e">
        <f>#VALUE!</f>
        <v>#VALUE!</v>
      </c>
      <c r="P692" s="18" t="e">
        <f>#VALUE!</f>
        <v>#VALUE!</v>
      </c>
      <c r="Q692" s="18" t="e">
        <f>#VALUE!</f>
        <v>#VALUE!</v>
      </c>
      <c r="R692" s="18" t="e">
        <f>#VALUE!</f>
        <v>#VALUE!</v>
      </c>
      <c r="S692" s="18" t="e">
        <f>#VALUE!</f>
        <v>#VALUE!</v>
      </c>
      <c r="T692" s="19" t="e">
        <f>#VALUE!</f>
        <v>#VALUE!</v>
      </c>
      <c r="U692" s="19" t="e">
        <f>#VALUE!</f>
        <v>#VALUE!</v>
      </c>
      <c r="V692" s="19" t="e">
        <f>#VALUE!</f>
        <v>#VALUE!</v>
      </c>
      <c r="W692" s="18" t="e">
        <f>#VALUE!</f>
        <v>#VALUE!</v>
      </c>
      <c r="X692" s="19" t="e">
        <f>#VALUE!</f>
        <v>#VALUE!</v>
      </c>
      <c r="Y692" s="20" t="e">
        <f>#VALUE!</f>
        <v>#VALUE!</v>
      </c>
      <c r="Z692" s="19" t="e">
        <f>#VALUE!</f>
        <v>#VALUE!</v>
      </c>
      <c r="AA692" s="19" t="e">
        <f>#VALUE!</f>
        <v>#VALUE!</v>
      </c>
      <c r="AB692" s="16" t="e">
        <f>#VALUE!</f>
        <v>#VALUE!</v>
      </c>
      <c r="AC692" s="16" t="e">
        <f>#VALUE!</f>
        <v>#VALUE!</v>
      </c>
      <c r="AD692" s="17"/>
    </row>
    <row r="693" spans="1:30">
      <c r="A693" s="28">
        <v>593</v>
      </c>
      <c r="B693" s="26" t="e">
        <f>#VALUE!</f>
        <v>#VALUE!</v>
      </c>
      <c r="C693" s="19" t="e">
        <f>#VALUE!</f>
        <v>#VALUE!</v>
      </c>
      <c r="D693" s="19" t="e">
        <f>#VALUE!</f>
        <v>#VALUE!</v>
      </c>
      <c r="E693" s="19" t="e">
        <f>#VALUE!</f>
        <v>#VALUE!</v>
      </c>
      <c r="F693" s="19" t="e">
        <f>#VALUE!</f>
        <v>#VALUE!</v>
      </c>
      <c r="G693" s="19" t="e">
        <f>#VALUE!</f>
        <v>#VALUE!</v>
      </c>
      <c r="H693" s="19" t="e">
        <f>#VALUE!</f>
        <v>#VALUE!</v>
      </c>
      <c r="I693" s="21" t="e">
        <f>#VALUE!</f>
        <v>#VALUE!</v>
      </c>
      <c r="J693" s="26" t="e">
        <f>#VALUE!</f>
        <v>#VALUE!</v>
      </c>
      <c r="K693" s="29" t="e">
        <f>#VALUE!</f>
        <v>#VALUE!</v>
      </c>
      <c r="L693" s="18" t="e">
        <f>#VALUE!</f>
        <v>#VALUE!</v>
      </c>
      <c r="M693" s="18" t="e">
        <f>#VALUE!</f>
        <v>#VALUE!</v>
      </c>
      <c r="N693" s="18" t="e">
        <f>#VALUE!</f>
        <v>#VALUE!</v>
      </c>
      <c r="O693" s="18" t="e">
        <f>#VALUE!</f>
        <v>#VALUE!</v>
      </c>
      <c r="P693" s="18" t="e">
        <f>#VALUE!</f>
        <v>#VALUE!</v>
      </c>
      <c r="Q693" s="18" t="e">
        <f>#VALUE!</f>
        <v>#VALUE!</v>
      </c>
      <c r="R693" s="18" t="e">
        <f>#VALUE!</f>
        <v>#VALUE!</v>
      </c>
      <c r="S693" s="18" t="e">
        <f>#VALUE!</f>
        <v>#VALUE!</v>
      </c>
      <c r="T693" s="19" t="e">
        <f>#VALUE!</f>
        <v>#VALUE!</v>
      </c>
      <c r="U693" s="19" t="e">
        <f>#VALUE!</f>
        <v>#VALUE!</v>
      </c>
      <c r="V693" s="19" t="e">
        <f>#VALUE!</f>
        <v>#VALUE!</v>
      </c>
      <c r="W693" s="18" t="e">
        <f>#VALUE!</f>
        <v>#VALUE!</v>
      </c>
      <c r="X693" s="19" t="e">
        <f>#VALUE!</f>
        <v>#VALUE!</v>
      </c>
      <c r="Y693" s="20" t="e">
        <f>#VALUE!</f>
        <v>#VALUE!</v>
      </c>
      <c r="Z693" s="19" t="e">
        <f>#VALUE!</f>
        <v>#VALUE!</v>
      </c>
      <c r="AA693" s="19" t="e">
        <f>#VALUE!</f>
        <v>#VALUE!</v>
      </c>
      <c r="AB693" s="16" t="e">
        <f>#VALUE!</f>
        <v>#VALUE!</v>
      </c>
      <c r="AC693" s="16" t="e">
        <f>#VALUE!</f>
        <v>#VALUE!</v>
      </c>
      <c r="AD693" s="17"/>
    </row>
    <row r="694" spans="1:30">
      <c r="A694" s="28">
        <v>594</v>
      </c>
      <c r="B694" s="26" t="e">
        <f>#VALUE!</f>
        <v>#VALUE!</v>
      </c>
      <c r="C694" s="19" t="e">
        <f>#VALUE!</f>
        <v>#VALUE!</v>
      </c>
      <c r="D694" s="19" t="e">
        <f>#VALUE!</f>
        <v>#VALUE!</v>
      </c>
      <c r="E694" s="19" t="e">
        <f>#VALUE!</f>
        <v>#VALUE!</v>
      </c>
      <c r="F694" s="19" t="e">
        <f>#VALUE!</f>
        <v>#VALUE!</v>
      </c>
      <c r="G694" s="19" t="e">
        <f>#VALUE!</f>
        <v>#VALUE!</v>
      </c>
      <c r="H694" s="19" t="e">
        <f>#VALUE!</f>
        <v>#VALUE!</v>
      </c>
      <c r="I694" s="21" t="e">
        <f>#VALUE!</f>
        <v>#VALUE!</v>
      </c>
      <c r="J694" s="26" t="e">
        <f>#VALUE!</f>
        <v>#VALUE!</v>
      </c>
      <c r="K694" s="29" t="e">
        <f>#VALUE!</f>
        <v>#VALUE!</v>
      </c>
      <c r="L694" s="18" t="e">
        <f>#VALUE!</f>
        <v>#VALUE!</v>
      </c>
      <c r="M694" s="18" t="e">
        <f>#VALUE!</f>
        <v>#VALUE!</v>
      </c>
      <c r="N694" s="18" t="e">
        <f>#VALUE!</f>
        <v>#VALUE!</v>
      </c>
      <c r="O694" s="18" t="e">
        <f>#VALUE!</f>
        <v>#VALUE!</v>
      </c>
      <c r="P694" s="18" t="e">
        <f>#VALUE!</f>
        <v>#VALUE!</v>
      </c>
      <c r="Q694" s="18" t="e">
        <f>#VALUE!</f>
        <v>#VALUE!</v>
      </c>
      <c r="R694" s="18" t="e">
        <f>#VALUE!</f>
        <v>#VALUE!</v>
      </c>
      <c r="S694" s="18" t="e">
        <f>#VALUE!</f>
        <v>#VALUE!</v>
      </c>
      <c r="T694" s="19" t="e">
        <f>#VALUE!</f>
        <v>#VALUE!</v>
      </c>
      <c r="U694" s="19" t="e">
        <f>#VALUE!</f>
        <v>#VALUE!</v>
      </c>
      <c r="V694" s="19" t="e">
        <f>#VALUE!</f>
        <v>#VALUE!</v>
      </c>
      <c r="W694" s="18" t="e">
        <f>#VALUE!</f>
        <v>#VALUE!</v>
      </c>
      <c r="X694" s="19" t="e">
        <f>#VALUE!</f>
        <v>#VALUE!</v>
      </c>
      <c r="Y694" s="20" t="e">
        <f>#VALUE!</f>
        <v>#VALUE!</v>
      </c>
      <c r="Z694" s="19" t="e">
        <f>#VALUE!</f>
        <v>#VALUE!</v>
      </c>
      <c r="AA694" s="19" t="e">
        <f>#VALUE!</f>
        <v>#VALUE!</v>
      </c>
      <c r="AB694" s="16" t="e">
        <f>#VALUE!</f>
        <v>#VALUE!</v>
      </c>
      <c r="AC694" s="16" t="e">
        <f>#VALUE!</f>
        <v>#VALUE!</v>
      </c>
      <c r="AD694" s="17"/>
    </row>
    <row r="695" spans="1:30">
      <c r="A695" s="28">
        <v>595</v>
      </c>
      <c r="B695" s="26" t="e">
        <f>#VALUE!</f>
        <v>#VALUE!</v>
      </c>
      <c r="C695" s="19" t="e">
        <f>#VALUE!</f>
        <v>#VALUE!</v>
      </c>
      <c r="D695" s="19" t="e">
        <f>#VALUE!</f>
        <v>#VALUE!</v>
      </c>
      <c r="E695" s="19" t="e">
        <f>#VALUE!</f>
        <v>#VALUE!</v>
      </c>
      <c r="F695" s="19" t="e">
        <f>#VALUE!</f>
        <v>#VALUE!</v>
      </c>
      <c r="G695" s="19" t="e">
        <f>#VALUE!</f>
        <v>#VALUE!</v>
      </c>
      <c r="H695" s="19" t="e">
        <f>#VALUE!</f>
        <v>#VALUE!</v>
      </c>
      <c r="I695" s="21" t="e">
        <f>#VALUE!</f>
        <v>#VALUE!</v>
      </c>
      <c r="J695" s="26" t="e">
        <f>#VALUE!</f>
        <v>#VALUE!</v>
      </c>
      <c r="K695" s="29" t="e">
        <f>#VALUE!</f>
        <v>#VALUE!</v>
      </c>
      <c r="L695" s="18" t="e">
        <f>#VALUE!</f>
        <v>#VALUE!</v>
      </c>
      <c r="M695" s="18" t="e">
        <f>#VALUE!</f>
        <v>#VALUE!</v>
      </c>
      <c r="N695" s="18" t="e">
        <f>#VALUE!</f>
        <v>#VALUE!</v>
      </c>
      <c r="O695" s="18" t="e">
        <f>#VALUE!</f>
        <v>#VALUE!</v>
      </c>
      <c r="P695" s="18" t="e">
        <f>#VALUE!</f>
        <v>#VALUE!</v>
      </c>
      <c r="Q695" s="18" t="e">
        <f>#VALUE!</f>
        <v>#VALUE!</v>
      </c>
      <c r="R695" s="18" t="e">
        <f>#VALUE!</f>
        <v>#VALUE!</v>
      </c>
      <c r="S695" s="18" t="e">
        <f>#VALUE!</f>
        <v>#VALUE!</v>
      </c>
      <c r="T695" s="19" t="e">
        <f>#VALUE!</f>
        <v>#VALUE!</v>
      </c>
      <c r="U695" s="19" t="e">
        <f>#VALUE!</f>
        <v>#VALUE!</v>
      </c>
      <c r="V695" s="19" t="e">
        <f>#VALUE!</f>
        <v>#VALUE!</v>
      </c>
      <c r="W695" s="18" t="e">
        <f>#VALUE!</f>
        <v>#VALUE!</v>
      </c>
      <c r="X695" s="19" t="e">
        <f>#VALUE!</f>
        <v>#VALUE!</v>
      </c>
      <c r="Y695" s="20" t="e">
        <f>#VALUE!</f>
        <v>#VALUE!</v>
      </c>
      <c r="Z695" s="19" t="e">
        <f>#VALUE!</f>
        <v>#VALUE!</v>
      </c>
      <c r="AA695" s="19" t="e">
        <f>#VALUE!</f>
        <v>#VALUE!</v>
      </c>
      <c r="AB695" s="16" t="e">
        <f>#VALUE!</f>
        <v>#VALUE!</v>
      </c>
      <c r="AC695" s="16" t="e">
        <f>#VALUE!</f>
        <v>#VALUE!</v>
      </c>
      <c r="AD695" s="17"/>
    </row>
    <row r="696" spans="1:30">
      <c r="A696" s="28">
        <v>596</v>
      </c>
      <c r="B696" s="26" t="e">
        <f>#VALUE!</f>
        <v>#VALUE!</v>
      </c>
      <c r="C696" s="19" t="e">
        <f>#VALUE!</f>
        <v>#VALUE!</v>
      </c>
      <c r="D696" s="19" t="e">
        <f>#VALUE!</f>
        <v>#VALUE!</v>
      </c>
      <c r="E696" s="19" t="e">
        <f>#VALUE!</f>
        <v>#VALUE!</v>
      </c>
      <c r="F696" s="19" t="e">
        <f>#VALUE!</f>
        <v>#VALUE!</v>
      </c>
      <c r="G696" s="19" t="e">
        <f>#VALUE!</f>
        <v>#VALUE!</v>
      </c>
      <c r="H696" s="19" t="e">
        <f>#VALUE!</f>
        <v>#VALUE!</v>
      </c>
      <c r="I696" s="21" t="e">
        <f>#VALUE!</f>
        <v>#VALUE!</v>
      </c>
      <c r="J696" s="26" t="e">
        <f>#VALUE!</f>
        <v>#VALUE!</v>
      </c>
      <c r="K696" s="29" t="e">
        <f>#VALUE!</f>
        <v>#VALUE!</v>
      </c>
      <c r="L696" s="18" t="e">
        <f>#VALUE!</f>
        <v>#VALUE!</v>
      </c>
      <c r="M696" s="18" t="e">
        <f>#VALUE!</f>
        <v>#VALUE!</v>
      </c>
      <c r="N696" s="18" t="e">
        <f>#VALUE!</f>
        <v>#VALUE!</v>
      </c>
      <c r="O696" s="18" t="e">
        <f>#VALUE!</f>
        <v>#VALUE!</v>
      </c>
      <c r="P696" s="18" t="e">
        <f>#VALUE!</f>
        <v>#VALUE!</v>
      </c>
      <c r="Q696" s="18" t="e">
        <f>#VALUE!</f>
        <v>#VALUE!</v>
      </c>
      <c r="R696" s="18" t="e">
        <f>#VALUE!</f>
        <v>#VALUE!</v>
      </c>
      <c r="S696" s="18" t="e">
        <f>#VALUE!</f>
        <v>#VALUE!</v>
      </c>
      <c r="T696" s="19" t="e">
        <f>#VALUE!</f>
        <v>#VALUE!</v>
      </c>
      <c r="U696" s="19" t="e">
        <f>#VALUE!</f>
        <v>#VALUE!</v>
      </c>
      <c r="V696" s="19" t="e">
        <f>#VALUE!</f>
        <v>#VALUE!</v>
      </c>
      <c r="W696" s="18" t="e">
        <f>#VALUE!</f>
        <v>#VALUE!</v>
      </c>
      <c r="X696" s="19" t="e">
        <f>#VALUE!</f>
        <v>#VALUE!</v>
      </c>
      <c r="Y696" s="20" t="e">
        <f>#VALUE!</f>
        <v>#VALUE!</v>
      </c>
      <c r="Z696" s="19" t="e">
        <f>#VALUE!</f>
        <v>#VALUE!</v>
      </c>
      <c r="AA696" s="19" t="e">
        <f>#VALUE!</f>
        <v>#VALUE!</v>
      </c>
      <c r="AB696" s="16" t="e">
        <f>#VALUE!</f>
        <v>#VALUE!</v>
      </c>
      <c r="AC696" s="16" t="e">
        <f>#VALUE!</f>
        <v>#VALUE!</v>
      </c>
      <c r="AD696" s="17"/>
    </row>
    <row r="697" spans="1:30">
      <c r="A697" s="28">
        <v>597</v>
      </c>
      <c r="B697" s="26" t="e">
        <f>#VALUE!</f>
        <v>#VALUE!</v>
      </c>
      <c r="C697" s="19" t="e">
        <f>#VALUE!</f>
        <v>#VALUE!</v>
      </c>
      <c r="D697" s="19" t="e">
        <f>#VALUE!</f>
        <v>#VALUE!</v>
      </c>
      <c r="E697" s="19" t="e">
        <f>#VALUE!</f>
        <v>#VALUE!</v>
      </c>
      <c r="F697" s="19" t="e">
        <f>#VALUE!</f>
        <v>#VALUE!</v>
      </c>
      <c r="G697" s="19" t="e">
        <f>#VALUE!</f>
        <v>#VALUE!</v>
      </c>
      <c r="H697" s="19" t="e">
        <f>#VALUE!</f>
        <v>#VALUE!</v>
      </c>
      <c r="I697" s="21" t="e">
        <f>#VALUE!</f>
        <v>#VALUE!</v>
      </c>
      <c r="J697" s="26" t="e">
        <f>#VALUE!</f>
        <v>#VALUE!</v>
      </c>
      <c r="K697" s="29" t="e">
        <f>#VALUE!</f>
        <v>#VALUE!</v>
      </c>
      <c r="L697" s="18" t="e">
        <f>#VALUE!</f>
        <v>#VALUE!</v>
      </c>
      <c r="M697" s="18" t="e">
        <f>#VALUE!</f>
        <v>#VALUE!</v>
      </c>
      <c r="N697" s="18" t="e">
        <f>#VALUE!</f>
        <v>#VALUE!</v>
      </c>
      <c r="O697" s="18" t="e">
        <f>#VALUE!</f>
        <v>#VALUE!</v>
      </c>
      <c r="P697" s="18" t="e">
        <f>#VALUE!</f>
        <v>#VALUE!</v>
      </c>
      <c r="Q697" s="18" t="e">
        <f>#VALUE!</f>
        <v>#VALUE!</v>
      </c>
      <c r="R697" s="18" t="e">
        <f>#VALUE!</f>
        <v>#VALUE!</v>
      </c>
      <c r="S697" s="18" t="e">
        <f>#VALUE!</f>
        <v>#VALUE!</v>
      </c>
      <c r="T697" s="19" t="e">
        <f>#VALUE!</f>
        <v>#VALUE!</v>
      </c>
      <c r="U697" s="19" t="e">
        <f>#VALUE!</f>
        <v>#VALUE!</v>
      </c>
      <c r="V697" s="19" t="e">
        <f>#VALUE!</f>
        <v>#VALUE!</v>
      </c>
      <c r="W697" s="18" t="e">
        <f>#VALUE!</f>
        <v>#VALUE!</v>
      </c>
      <c r="X697" s="19" t="e">
        <f>#VALUE!</f>
        <v>#VALUE!</v>
      </c>
      <c r="Y697" s="20" t="e">
        <f>#VALUE!</f>
        <v>#VALUE!</v>
      </c>
      <c r="Z697" s="19" t="e">
        <f>#VALUE!</f>
        <v>#VALUE!</v>
      </c>
      <c r="AA697" s="19" t="e">
        <f>#VALUE!</f>
        <v>#VALUE!</v>
      </c>
      <c r="AB697" s="16" t="e">
        <f>#VALUE!</f>
        <v>#VALUE!</v>
      </c>
      <c r="AC697" s="16" t="e">
        <f>#VALUE!</f>
        <v>#VALUE!</v>
      </c>
      <c r="AD697" s="17"/>
    </row>
    <row r="698" spans="1:30">
      <c r="A698" s="28">
        <v>598</v>
      </c>
      <c r="B698" s="26" t="e">
        <f>#VALUE!</f>
        <v>#VALUE!</v>
      </c>
      <c r="C698" s="19" t="e">
        <f>#VALUE!</f>
        <v>#VALUE!</v>
      </c>
      <c r="D698" s="19" t="e">
        <f>#VALUE!</f>
        <v>#VALUE!</v>
      </c>
      <c r="E698" s="19" t="e">
        <f>#VALUE!</f>
        <v>#VALUE!</v>
      </c>
      <c r="F698" s="19" t="e">
        <f>#VALUE!</f>
        <v>#VALUE!</v>
      </c>
      <c r="G698" s="19" t="e">
        <f>#VALUE!</f>
        <v>#VALUE!</v>
      </c>
      <c r="H698" s="19" t="e">
        <f>#VALUE!</f>
        <v>#VALUE!</v>
      </c>
      <c r="I698" s="21" t="e">
        <f>#VALUE!</f>
        <v>#VALUE!</v>
      </c>
      <c r="J698" s="26" t="e">
        <f>#VALUE!</f>
        <v>#VALUE!</v>
      </c>
      <c r="K698" s="29" t="e">
        <f>#VALUE!</f>
        <v>#VALUE!</v>
      </c>
      <c r="L698" s="18" t="e">
        <f>#VALUE!</f>
        <v>#VALUE!</v>
      </c>
      <c r="M698" s="18" t="e">
        <f>#VALUE!</f>
        <v>#VALUE!</v>
      </c>
      <c r="N698" s="18" t="e">
        <f>#VALUE!</f>
        <v>#VALUE!</v>
      </c>
      <c r="O698" s="18" t="e">
        <f>#VALUE!</f>
        <v>#VALUE!</v>
      </c>
      <c r="P698" s="18" t="e">
        <f>#VALUE!</f>
        <v>#VALUE!</v>
      </c>
      <c r="Q698" s="18" t="e">
        <f>#VALUE!</f>
        <v>#VALUE!</v>
      </c>
      <c r="R698" s="18" t="e">
        <f>#VALUE!</f>
        <v>#VALUE!</v>
      </c>
      <c r="S698" s="18" t="e">
        <f>#VALUE!</f>
        <v>#VALUE!</v>
      </c>
      <c r="T698" s="19" t="e">
        <f>#VALUE!</f>
        <v>#VALUE!</v>
      </c>
      <c r="U698" s="19" t="e">
        <f>#VALUE!</f>
        <v>#VALUE!</v>
      </c>
      <c r="V698" s="19" t="e">
        <f>#VALUE!</f>
        <v>#VALUE!</v>
      </c>
      <c r="W698" s="18" t="e">
        <f>#VALUE!</f>
        <v>#VALUE!</v>
      </c>
      <c r="X698" s="19" t="e">
        <f>#VALUE!</f>
        <v>#VALUE!</v>
      </c>
      <c r="Y698" s="20" t="e">
        <f>#VALUE!</f>
        <v>#VALUE!</v>
      </c>
      <c r="Z698" s="19" t="e">
        <f>#VALUE!</f>
        <v>#VALUE!</v>
      </c>
      <c r="AA698" s="19" t="e">
        <f>#VALUE!</f>
        <v>#VALUE!</v>
      </c>
      <c r="AB698" s="16" t="e">
        <f>#VALUE!</f>
        <v>#VALUE!</v>
      </c>
      <c r="AC698" s="16" t="e">
        <f>#VALUE!</f>
        <v>#VALUE!</v>
      </c>
      <c r="AD698" s="17"/>
    </row>
    <row r="699" spans="1:30">
      <c r="A699" s="28">
        <v>599</v>
      </c>
      <c r="B699" s="26" t="e">
        <f>#VALUE!</f>
        <v>#VALUE!</v>
      </c>
      <c r="C699" s="19" t="e">
        <f>#VALUE!</f>
        <v>#VALUE!</v>
      </c>
      <c r="D699" s="19" t="e">
        <f>#VALUE!</f>
        <v>#VALUE!</v>
      </c>
      <c r="E699" s="19" t="e">
        <f>#VALUE!</f>
        <v>#VALUE!</v>
      </c>
      <c r="F699" s="19" t="e">
        <f>#VALUE!</f>
        <v>#VALUE!</v>
      </c>
      <c r="G699" s="19" t="e">
        <f>#VALUE!</f>
        <v>#VALUE!</v>
      </c>
      <c r="H699" s="19" t="e">
        <f>#VALUE!</f>
        <v>#VALUE!</v>
      </c>
      <c r="I699" s="21" t="e">
        <f>#VALUE!</f>
        <v>#VALUE!</v>
      </c>
      <c r="J699" s="26" t="e">
        <f>#VALUE!</f>
        <v>#VALUE!</v>
      </c>
      <c r="K699" s="29" t="e">
        <f>#VALUE!</f>
        <v>#VALUE!</v>
      </c>
      <c r="L699" s="18" t="e">
        <f>#VALUE!</f>
        <v>#VALUE!</v>
      </c>
      <c r="M699" s="18" t="e">
        <f>#VALUE!</f>
        <v>#VALUE!</v>
      </c>
      <c r="N699" s="18" t="e">
        <f>#VALUE!</f>
        <v>#VALUE!</v>
      </c>
      <c r="O699" s="18" t="e">
        <f>#VALUE!</f>
        <v>#VALUE!</v>
      </c>
      <c r="P699" s="18" t="e">
        <f>#VALUE!</f>
        <v>#VALUE!</v>
      </c>
      <c r="Q699" s="18" t="e">
        <f>#VALUE!</f>
        <v>#VALUE!</v>
      </c>
      <c r="R699" s="18" t="e">
        <f>#VALUE!</f>
        <v>#VALUE!</v>
      </c>
      <c r="S699" s="18" t="e">
        <f>#VALUE!</f>
        <v>#VALUE!</v>
      </c>
      <c r="T699" s="19" t="e">
        <f>#VALUE!</f>
        <v>#VALUE!</v>
      </c>
      <c r="U699" s="19" t="e">
        <f>#VALUE!</f>
        <v>#VALUE!</v>
      </c>
      <c r="V699" s="19" t="e">
        <f>#VALUE!</f>
        <v>#VALUE!</v>
      </c>
      <c r="W699" s="18" t="e">
        <f>#VALUE!</f>
        <v>#VALUE!</v>
      </c>
      <c r="X699" s="19" t="e">
        <f>#VALUE!</f>
        <v>#VALUE!</v>
      </c>
      <c r="Y699" s="20" t="e">
        <f>#VALUE!</f>
        <v>#VALUE!</v>
      </c>
      <c r="Z699" s="19" t="e">
        <f>#VALUE!</f>
        <v>#VALUE!</v>
      </c>
      <c r="AA699" s="19" t="e">
        <f>#VALUE!</f>
        <v>#VALUE!</v>
      </c>
      <c r="AB699" s="16" t="e">
        <f>#VALUE!</f>
        <v>#VALUE!</v>
      </c>
      <c r="AC699" s="16" t="e">
        <f>#VALUE!</f>
        <v>#VALUE!</v>
      </c>
      <c r="AD699" s="17"/>
    </row>
    <row r="700" spans="1:30">
      <c r="A700" s="28">
        <v>600</v>
      </c>
      <c r="B700" s="26" t="e">
        <f>#VALUE!</f>
        <v>#VALUE!</v>
      </c>
      <c r="C700" s="19" t="e">
        <f>#VALUE!</f>
        <v>#VALUE!</v>
      </c>
      <c r="D700" s="19" t="e">
        <f>#VALUE!</f>
        <v>#VALUE!</v>
      </c>
      <c r="E700" s="19" t="e">
        <f>#VALUE!</f>
        <v>#VALUE!</v>
      </c>
      <c r="F700" s="19" t="e">
        <f>#VALUE!</f>
        <v>#VALUE!</v>
      </c>
      <c r="G700" s="19" t="e">
        <f>#VALUE!</f>
        <v>#VALUE!</v>
      </c>
      <c r="H700" s="19" t="e">
        <f>#VALUE!</f>
        <v>#VALUE!</v>
      </c>
      <c r="I700" s="21" t="e">
        <f>#VALUE!</f>
        <v>#VALUE!</v>
      </c>
      <c r="J700" s="26" t="e">
        <f>#VALUE!</f>
        <v>#VALUE!</v>
      </c>
      <c r="K700" s="29" t="e">
        <f>#VALUE!</f>
        <v>#VALUE!</v>
      </c>
      <c r="L700" s="18" t="e">
        <f>#VALUE!</f>
        <v>#VALUE!</v>
      </c>
      <c r="M700" s="18" t="e">
        <f>#VALUE!</f>
        <v>#VALUE!</v>
      </c>
      <c r="N700" s="18" t="e">
        <f>#VALUE!</f>
        <v>#VALUE!</v>
      </c>
      <c r="O700" s="18" t="e">
        <f>#VALUE!</f>
        <v>#VALUE!</v>
      </c>
      <c r="P700" s="18" t="e">
        <f>#VALUE!</f>
        <v>#VALUE!</v>
      </c>
      <c r="Q700" s="18" t="e">
        <f>#VALUE!</f>
        <v>#VALUE!</v>
      </c>
      <c r="R700" s="18" t="e">
        <f>#VALUE!</f>
        <v>#VALUE!</v>
      </c>
      <c r="S700" s="18" t="e">
        <f>#VALUE!</f>
        <v>#VALUE!</v>
      </c>
      <c r="T700" s="19" t="e">
        <f>#VALUE!</f>
        <v>#VALUE!</v>
      </c>
      <c r="U700" s="19" t="e">
        <f>#VALUE!</f>
        <v>#VALUE!</v>
      </c>
      <c r="V700" s="19" t="e">
        <f>#VALUE!</f>
        <v>#VALUE!</v>
      </c>
      <c r="W700" s="18" t="e">
        <f>#VALUE!</f>
        <v>#VALUE!</v>
      </c>
      <c r="X700" s="19" t="e">
        <f>#VALUE!</f>
        <v>#VALUE!</v>
      </c>
      <c r="Y700" s="20" t="e">
        <f>#VALUE!</f>
        <v>#VALUE!</v>
      </c>
      <c r="Z700" s="19" t="e">
        <f>#VALUE!</f>
        <v>#VALUE!</v>
      </c>
      <c r="AA700" s="19" t="e">
        <f>#VALUE!</f>
        <v>#VALUE!</v>
      </c>
      <c r="AB700" s="16" t="e">
        <f>#VALUE!</f>
        <v>#VALUE!</v>
      </c>
      <c r="AC700" s="16" t="e">
        <f>#VALUE!</f>
        <v>#VALUE!</v>
      </c>
      <c r="AD700" s="17"/>
    </row>
  </sheetData>
  <sheetProtection sheet="1" objects="1" scenarios="1"/>
  <mergeCells count="1">
    <mergeCell ref="L99:P99"/>
  </mergeCells>
  <dataValidations count="4">
    <dataValidation type="decimal" allowBlank="1" showInputMessage="1" showErrorMessage="1" sqref="I101:I700">
      <formula1>0</formula1>
      <formula2>1</formula2>
    </dataValidation>
    <dataValidation type="list" allowBlank="1" showInputMessage="1" showErrorMessage="1" sqref="K101:K700">
      <formula1>"0000,0001,0002,0010,0011,0100,0101,0110,0111,1000,1001,1100,1101,1110,1111"</formula1>
    </dataValidation>
    <dataValidation type="decimal" operator="greaterThanOrEqual" allowBlank="1" showInputMessage="1" showErrorMessage="1" sqref="L101:P700">
      <formula1>0</formula1>
    </dataValidation>
    <dataValidation type="decimal" allowBlank="1" showInputMessage="1" showErrorMessage="1" sqref="S101:S700">
      <formula1>0</formula1>
      <formula2>1</formula2>
    </dataValidation>
  </dataValidations>
  <pageMargins left="0.7" right="0.7" top="0.75" bottom="0.75" header="0.3" footer="0.3"/>
  <pageSetup paperSize="9" fitToHeight="0" orientation="landscape"/>
  <headerFooter>
    <oddHeader>&amp;L&amp;A&amp;C&amp;R&amp;P of &amp;N</oddHeader>
    <oddFooter>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6"/>
  <sheetViews>
    <sheetView showGridLines="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251" width="28.7109375" customWidth="1"/>
  </cols>
  <sheetData>
    <row r="1" spans="1:3" ht="21" customHeight="1">
      <c r="A1" s="1" t="str">
        <f>"Constant parameters for "&amp;'11'!B7&amp;" in "&amp;'11'!C7&amp;" ("&amp;'11'!D7&amp;")"</f>
        <v>Constant parameters for no company in no year (no data version)</v>
      </c>
    </row>
    <row r="3" spans="1:3" ht="21" customHeight="1">
      <c r="A3" s="1" t="s">
        <v>272</v>
      </c>
    </row>
    <row r="5" spans="1:3" ht="30">
      <c r="B5" s="15" t="s">
        <v>273</v>
      </c>
    </row>
    <row r="6" spans="1:3" ht="30">
      <c r="A6" s="4" t="s">
        <v>273</v>
      </c>
      <c r="B6" s="30">
        <v>0.95</v>
      </c>
      <c r="C6" s="17"/>
    </row>
    <row r="8" spans="1:3" ht="21" customHeight="1">
      <c r="A8" s="1" t="s">
        <v>274</v>
      </c>
    </row>
    <row r="10" spans="1:3" ht="30">
      <c r="B10" s="15" t="s">
        <v>275</v>
      </c>
    </row>
    <row r="11" spans="1:3" ht="30">
      <c r="A11" s="4" t="s">
        <v>275</v>
      </c>
      <c r="B11" s="30">
        <v>0.68</v>
      </c>
      <c r="C11" s="17"/>
    </row>
    <row r="13" spans="1:3" ht="21" customHeight="1">
      <c r="A13" s="1" t="s">
        <v>276</v>
      </c>
    </row>
    <row r="15" spans="1:3" ht="30">
      <c r="B15" s="15" t="s">
        <v>277</v>
      </c>
    </row>
    <row r="16" spans="1:3" ht="30">
      <c r="A16" s="4" t="s">
        <v>277</v>
      </c>
      <c r="B16" s="30">
        <v>0.2</v>
      </c>
      <c r="C16" s="17"/>
    </row>
    <row r="18" spans="1:13" ht="21" customHeight="1">
      <c r="A18" s="1" t="s">
        <v>278</v>
      </c>
    </row>
    <row r="20" spans="1:13" ht="30">
      <c r="B20" s="15" t="s">
        <v>279</v>
      </c>
    </row>
    <row r="21" spans="1:13" ht="30">
      <c r="A21" s="4" t="s">
        <v>279</v>
      </c>
      <c r="B21" s="30">
        <v>0.5</v>
      </c>
      <c r="C21" s="17"/>
    </row>
    <row r="23" spans="1:13" ht="21" customHeight="1">
      <c r="A23" s="1" t="s">
        <v>280</v>
      </c>
    </row>
    <row r="25" spans="1:13">
      <c r="B25" s="15" t="s">
        <v>40</v>
      </c>
      <c r="C25" s="15" t="s">
        <v>33</v>
      </c>
      <c r="D25" s="15" t="s">
        <v>34</v>
      </c>
      <c r="E25" s="15" t="s">
        <v>35</v>
      </c>
      <c r="F25" s="15" t="s">
        <v>36</v>
      </c>
      <c r="G25" s="15" t="s">
        <v>30</v>
      </c>
      <c r="H25" s="15" t="s">
        <v>41</v>
      </c>
      <c r="I25" s="15" t="s">
        <v>42</v>
      </c>
      <c r="J25" s="15" t="s">
        <v>43</v>
      </c>
      <c r="K25" s="15" t="s">
        <v>44</v>
      </c>
      <c r="L25" s="15" t="s">
        <v>45</v>
      </c>
    </row>
    <row r="26" spans="1:13">
      <c r="A26" s="4" t="s">
        <v>281</v>
      </c>
      <c r="B26" s="30">
        <v>1</v>
      </c>
      <c r="C26" s="30">
        <v>1</v>
      </c>
      <c r="D26" s="30">
        <v>1</v>
      </c>
      <c r="E26" s="30">
        <v>1</v>
      </c>
      <c r="F26" s="30">
        <v>1</v>
      </c>
      <c r="G26" s="30">
        <v>1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17"/>
    </row>
    <row r="28" spans="1:13" ht="21" customHeight="1">
      <c r="A28" s="1" t="s">
        <v>282</v>
      </c>
    </row>
    <row r="30" spans="1:13">
      <c r="B30" s="15" t="s">
        <v>40</v>
      </c>
      <c r="C30" s="15" t="s">
        <v>33</v>
      </c>
      <c r="D30" s="15" t="s">
        <v>34</v>
      </c>
      <c r="E30" s="15" t="s">
        <v>35</v>
      </c>
      <c r="F30" s="15" t="s">
        <v>36</v>
      </c>
      <c r="G30" s="15" t="s">
        <v>30</v>
      </c>
      <c r="H30" s="15" t="s">
        <v>41</v>
      </c>
      <c r="I30" s="15" t="s">
        <v>42</v>
      </c>
      <c r="J30" s="15" t="s">
        <v>43</v>
      </c>
      <c r="K30" s="15" t="s">
        <v>44</v>
      </c>
      <c r="L30" s="15" t="s">
        <v>45</v>
      </c>
    </row>
    <row r="31" spans="1:13" ht="30">
      <c r="A31" s="4" t="s">
        <v>283</v>
      </c>
      <c r="B31" s="30">
        <v>0</v>
      </c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1</v>
      </c>
      <c r="I31" s="30">
        <v>1</v>
      </c>
      <c r="J31" s="30">
        <v>1</v>
      </c>
      <c r="K31" s="30">
        <v>0</v>
      </c>
      <c r="L31" s="30">
        <v>0</v>
      </c>
      <c r="M31" s="17"/>
    </row>
    <row r="33" spans="1:13" ht="21" customHeight="1">
      <c r="A33" s="1" t="s">
        <v>284</v>
      </c>
    </row>
    <row r="35" spans="1:13">
      <c r="B35" s="15" t="s">
        <v>40</v>
      </c>
      <c r="C35" s="15" t="s">
        <v>33</v>
      </c>
      <c r="D35" s="15" t="s">
        <v>34</v>
      </c>
      <c r="E35" s="15" t="s">
        <v>35</v>
      </c>
      <c r="F35" s="15" t="s">
        <v>36</v>
      </c>
      <c r="G35" s="15" t="s">
        <v>30</v>
      </c>
      <c r="H35" s="15" t="s">
        <v>41</v>
      </c>
      <c r="I35" s="15" t="s">
        <v>42</v>
      </c>
      <c r="J35" s="15" t="s">
        <v>43</v>
      </c>
      <c r="K35" s="15" t="s">
        <v>44</v>
      </c>
      <c r="L35" s="15" t="s">
        <v>45</v>
      </c>
    </row>
    <row r="36" spans="1:13">
      <c r="A36" s="4" t="s">
        <v>285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1</v>
      </c>
      <c r="L36" s="30">
        <v>1</v>
      </c>
      <c r="M36" s="17"/>
    </row>
  </sheetData>
  <sheetProtection sheet="1" objects="1" scenarios="1"/>
  <dataValidations count="2">
    <dataValidation type="decimal" allowBlank="1" showInputMessage="1" showErrorMessage="1" sqref="B6">
      <formula1>0.001</formula1>
      <formula2>1</formula2>
    </dataValidation>
    <dataValidation type="decimal" allowBlank="1" showInputMessage="1" showErrorMessage="1" sqref="B11">
      <formula1>0</formula1>
      <formula2>1</formula2>
    </dataValidation>
  </dataValidations>
  <pageMargins left="0.7" right="0.7" top="0.75" bottom="0.75" header="0.3" footer="0.3"/>
  <pageSetup paperSize="9" fitToHeight="0" orientation="portrait"/>
  <headerFooter>
    <oddHeader>&amp;L&amp;A&amp;C&amp;R&amp;P of &amp;N</oddHeader>
    <oddFooter>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48"/>
  <sheetViews>
    <sheetView showGridLines="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outlineLevelRow="1"/>
  <cols>
    <col min="1" max="251" width="28.7109375" customWidth="1"/>
  </cols>
  <sheetData>
    <row r="1" spans="1:3" ht="21" customHeight="1">
      <c r="A1" s="1" t="str">
        <f>"DNO-wide aggregates for "&amp;'11'!B7&amp;" in "&amp;'11'!C7&amp;" ("&amp;'11'!D7&amp;")"</f>
        <v>DNO-wide aggregates for no company in no year (no data version)</v>
      </c>
    </row>
    <row r="3" spans="1:3" ht="21" customHeight="1">
      <c r="A3" s="1" t="s">
        <v>426</v>
      </c>
    </row>
    <row r="4" spans="1:3" hidden="1" outlineLevel="1">
      <c r="A4" s="2" t="s">
        <v>287</v>
      </c>
    </row>
    <row r="5" spans="1:3" hidden="1" outlineLevel="1">
      <c r="A5" s="31" t="s">
        <v>418</v>
      </c>
    </row>
    <row r="6" spans="1:3" hidden="1" outlineLevel="1">
      <c r="A6" s="2" t="s">
        <v>427</v>
      </c>
    </row>
    <row r="8" spans="1:3" ht="45">
      <c r="B8" s="15" t="s">
        <v>428</v>
      </c>
    </row>
    <row r="9" spans="1:3" ht="45">
      <c r="A9" s="4" t="s">
        <v>428</v>
      </c>
      <c r="B9" s="32" t="e">
        <f>SUM(Matrix!H$101:H$700)</f>
        <v>#VALUE!</v>
      </c>
      <c r="C9" s="17"/>
    </row>
    <row r="11" spans="1:3" ht="21" customHeight="1">
      <c r="A11" s="1" t="s">
        <v>429</v>
      </c>
    </row>
    <row r="12" spans="1:3" hidden="1" outlineLevel="1">
      <c r="A12" s="2" t="s">
        <v>287</v>
      </c>
    </row>
    <row r="13" spans="1:3" hidden="1" outlineLevel="1">
      <c r="A13" s="31" t="s">
        <v>430</v>
      </c>
    </row>
    <row r="14" spans="1:3" hidden="1" outlineLevel="1">
      <c r="A14" s="2" t="s">
        <v>427</v>
      </c>
    </row>
    <row r="16" spans="1:3" ht="45">
      <c r="B16" s="15" t="s">
        <v>431</v>
      </c>
    </row>
    <row r="17" spans="1:3" ht="45">
      <c r="A17" s="4" t="s">
        <v>431</v>
      </c>
      <c r="B17" s="32" t="e">
        <f>SUM(Matrix!F$101:F$700)</f>
        <v>#VALUE!</v>
      </c>
      <c r="C17" s="17"/>
    </row>
    <row r="19" spans="1:3" ht="21" customHeight="1">
      <c r="A19" s="1" t="s">
        <v>432</v>
      </c>
    </row>
    <row r="20" spans="1:3" hidden="1" outlineLevel="1">
      <c r="A20" s="2" t="s">
        <v>287</v>
      </c>
    </row>
    <row r="21" spans="1:3" hidden="1" outlineLevel="1">
      <c r="A21" s="31" t="s">
        <v>433</v>
      </c>
    </row>
    <row r="22" spans="1:3" hidden="1" outlineLevel="1">
      <c r="A22" s="2" t="s">
        <v>427</v>
      </c>
    </row>
    <row r="24" spans="1:3" ht="45">
      <c r="B24" s="15" t="s">
        <v>434</v>
      </c>
    </row>
    <row r="25" spans="1:3" ht="45">
      <c r="A25" s="4" t="s">
        <v>434</v>
      </c>
      <c r="B25" s="32" t="e">
        <f>SUM(Matrix!G$101:G$700)</f>
        <v>#VALUE!</v>
      </c>
      <c r="C25" s="17"/>
    </row>
    <row r="27" spans="1:3" ht="21" customHeight="1">
      <c r="A27" s="1" t="s">
        <v>435</v>
      </c>
    </row>
    <row r="28" spans="1:3" hidden="1" outlineLevel="1">
      <c r="A28" s="2" t="s">
        <v>287</v>
      </c>
    </row>
    <row r="29" spans="1:3" hidden="1" outlineLevel="1">
      <c r="A29" s="31" t="s">
        <v>436</v>
      </c>
    </row>
    <row r="30" spans="1:3" hidden="1" outlineLevel="1">
      <c r="A30" s="31" t="s">
        <v>437</v>
      </c>
    </row>
    <row r="31" spans="1:3" hidden="1" outlineLevel="1">
      <c r="A31" s="31" t="s">
        <v>438</v>
      </c>
    </row>
    <row r="32" spans="1:3" hidden="1" outlineLevel="1">
      <c r="A32" s="31" t="s">
        <v>439</v>
      </c>
    </row>
    <row r="33" spans="1:7" hidden="1" outlineLevel="1">
      <c r="A33" s="31" t="s">
        <v>440</v>
      </c>
    </row>
    <row r="34" spans="1:7" hidden="1" outlineLevel="1">
      <c r="A34" s="31" t="s">
        <v>441</v>
      </c>
    </row>
    <row r="35" spans="1:7" hidden="1" outlineLevel="1">
      <c r="A35" s="31" t="s">
        <v>442</v>
      </c>
    </row>
    <row r="36" spans="1:7" hidden="1" outlineLevel="1">
      <c r="A36" s="31" t="s">
        <v>443</v>
      </c>
    </row>
    <row r="37" spans="1:7" hidden="1" outlineLevel="1">
      <c r="A37" s="31" t="s">
        <v>444</v>
      </c>
    </row>
    <row r="38" spans="1:7" hidden="1" outlineLevel="1">
      <c r="A38" s="2" t="s">
        <v>445</v>
      </c>
    </row>
    <row r="40" spans="1:7" ht="30">
      <c r="B40" s="15" t="s">
        <v>446</v>
      </c>
    </row>
    <row r="41" spans="1:7" ht="30">
      <c r="A41" s="4" t="s">
        <v>446</v>
      </c>
      <c r="B41" s="33" t="e">
        <f>('11'!B12*(1-B17/B9)+('11'!B22*B25/(B25+'11'!E22)+'11'!C22*B17/(B17+'11'!D22))/B9)*100/'11'!B17</f>
        <v>#VALUE!</v>
      </c>
      <c r="C41" s="17"/>
    </row>
    <row r="43" spans="1:7" ht="21" customHeight="1">
      <c r="A43" s="1" t="s">
        <v>457</v>
      </c>
    </row>
    <row r="44" spans="1:7" hidden="1" outlineLevel="1">
      <c r="A44" s="2" t="s">
        <v>287</v>
      </c>
    </row>
    <row r="45" spans="1:7" hidden="1" outlineLevel="1">
      <c r="A45" s="31" t="s">
        <v>458</v>
      </c>
    </row>
    <row r="46" spans="1:7" hidden="1" outlineLevel="1">
      <c r="A46" s="2" t="s">
        <v>459</v>
      </c>
    </row>
    <row r="48" spans="1:7">
      <c r="B48" s="15" t="s">
        <v>40</v>
      </c>
      <c r="C48" s="15" t="s">
        <v>33</v>
      </c>
      <c r="D48" s="15" t="s">
        <v>34</v>
      </c>
      <c r="E48" s="15" t="s">
        <v>35</v>
      </c>
      <c r="F48" s="15" t="s">
        <v>36</v>
      </c>
      <c r="G48" s="15" t="s">
        <v>30</v>
      </c>
    </row>
    <row r="49" spans="1:8" ht="45">
      <c r="A49" s="4" t="s">
        <v>460</v>
      </c>
      <c r="B49" s="34" t="e">
        <f>'11'!$B$42</f>
        <v>#VALUE!</v>
      </c>
      <c r="C49" s="34" t="e">
        <f>'11'!$C$42</f>
        <v>#VALUE!</v>
      </c>
      <c r="D49" s="34" t="e">
        <f>'11'!$D$42</f>
        <v>#VALUE!</v>
      </c>
      <c r="E49" s="34" t="e">
        <f>'11'!$E$42</f>
        <v>#VALUE!</v>
      </c>
      <c r="F49" s="34" t="e">
        <f>'11'!$F$42</f>
        <v>#VALUE!</v>
      </c>
      <c r="G49" s="34" t="e">
        <f>'11'!$G$42</f>
        <v>#VALUE!</v>
      </c>
      <c r="H49" s="17"/>
    </row>
    <row r="51" spans="1:8" ht="21" customHeight="1">
      <c r="A51" s="1" t="s">
        <v>461</v>
      </c>
    </row>
    <row r="52" spans="1:8" hidden="1" outlineLevel="1">
      <c r="A52" s="2" t="s">
        <v>287</v>
      </c>
    </row>
    <row r="53" spans="1:8" hidden="1" outlineLevel="1">
      <c r="A53" s="31" t="s">
        <v>458</v>
      </c>
    </row>
    <row r="54" spans="1:8" hidden="1" outlineLevel="1">
      <c r="A54" s="2" t="s">
        <v>459</v>
      </c>
    </row>
    <row r="56" spans="1:8">
      <c r="B56" s="15" t="s">
        <v>40</v>
      </c>
      <c r="C56" s="15" t="s">
        <v>33</v>
      </c>
      <c r="D56" s="15" t="s">
        <v>34</v>
      </c>
      <c r="E56" s="15" t="s">
        <v>35</v>
      </c>
      <c r="F56" s="15" t="s">
        <v>36</v>
      </c>
      <c r="G56" s="15" t="s">
        <v>30</v>
      </c>
    </row>
    <row r="57" spans="1:8" ht="45">
      <c r="A57" s="4" t="s">
        <v>462</v>
      </c>
      <c r="B57" s="35" t="e">
        <f>'11'!$B$44</f>
        <v>#VALUE!</v>
      </c>
      <c r="C57" s="35" t="e">
        <f>'11'!$C$44</f>
        <v>#VALUE!</v>
      </c>
      <c r="D57" s="35" t="e">
        <f>'11'!$D$44</f>
        <v>#VALUE!</v>
      </c>
      <c r="E57" s="35" t="e">
        <f>'11'!$E$44</f>
        <v>#VALUE!</v>
      </c>
      <c r="F57" s="35" t="e">
        <f>'11'!$F$44</f>
        <v>#VALUE!</v>
      </c>
      <c r="G57" s="35" t="e">
        <f>'11'!$G$44</f>
        <v>#VALUE!</v>
      </c>
      <c r="H57" s="17"/>
    </row>
    <row r="59" spans="1:8" ht="21" customHeight="1">
      <c r="A59" s="1" t="s">
        <v>463</v>
      </c>
    </row>
    <row r="60" spans="1:8" hidden="1" outlineLevel="1">
      <c r="A60" s="2" t="s">
        <v>287</v>
      </c>
    </row>
    <row r="61" spans="1:8" hidden="1" outlineLevel="1">
      <c r="A61" s="31" t="s">
        <v>464</v>
      </c>
    </row>
    <row r="62" spans="1:8" hidden="1" outlineLevel="1">
      <c r="A62" s="2" t="s">
        <v>459</v>
      </c>
    </row>
    <row r="64" spans="1:8">
      <c r="B64" s="15" t="s">
        <v>40</v>
      </c>
    </row>
    <row r="65" spans="1:3" ht="30">
      <c r="A65" s="4" t="s">
        <v>465</v>
      </c>
      <c r="B65" s="34" t="e">
        <f>$B49</f>
        <v>#VALUE!</v>
      </c>
      <c r="C65" s="17"/>
    </row>
    <row r="67" spans="1:3" ht="21" customHeight="1">
      <c r="A67" s="1" t="s">
        <v>475</v>
      </c>
    </row>
    <row r="68" spans="1:3" hidden="1" outlineLevel="1">
      <c r="A68" s="2" t="s">
        <v>287</v>
      </c>
    </row>
    <row r="69" spans="1:3" hidden="1" outlineLevel="1">
      <c r="A69" s="31" t="s">
        <v>476</v>
      </c>
    </row>
    <row r="70" spans="1:3" hidden="1" outlineLevel="1">
      <c r="A70" s="31" t="s">
        <v>477</v>
      </c>
    </row>
    <row r="71" spans="1:3" hidden="1" outlineLevel="1">
      <c r="A71" s="2" t="s">
        <v>478</v>
      </c>
    </row>
    <row r="73" spans="1:3" ht="30">
      <c r="B73" s="15" t="s">
        <v>479</v>
      </c>
    </row>
    <row r="74" spans="1:3" ht="30">
      <c r="A74" s="4" t="s">
        <v>479</v>
      </c>
      <c r="B74" s="32" t="e">
        <f>SUMPRODUCT(Matrix!AT$101:AT$700,Matrix!$AW$101:$AW$700)</f>
        <v>#VALUE!</v>
      </c>
      <c r="C74" s="17"/>
    </row>
    <row r="76" spans="1:3" ht="21" customHeight="1">
      <c r="A76" s="1" t="s">
        <v>480</v>
      </c>
    </row>
    <row r="77" spans="1:3" hidden="1" outlineLevel="1">
      <c r="A77" s="2" t="s">
        <v>287</v>
      </c>
    </row>
    <row r="78" spans="1:3" hidden="1" outlineLevel="1">
      <c r="A78" s="31" t="s">
        <v>481</v>
      </c>
    </row>
    <row r="79" spans="1:3" hidden="1" outlineLevel="1">
      <c r="A79" s="31" t="s">
        <v>482</v>
      </c>
    </row>
    <row r="80" spans="1:3" hidden="1" outlineLevel="1">
      <c r="A80" s="2" t="s">
        <v>483</v>
      </c>
    </row>
    <row r="82" spans="1:13">
      <c r="B82" s="15" t="s">
        <v>40</v>
      </c>
    </row>
    <row r="83" spans="1:13" ht="30">
      <c r="A83" s="4" t="s">
        <v>484</v>
      </c>
      <c r="B83" s="32" t="e">
        <f>B65+$B74</f>
        <v>#VALUE!</v>
      </c>
      <c r="C83" s="17"/>
    </row>
    <row r="85" spans="1:13" ht="21" customHeight="1">
      <c r="A85" s="1" t="s">
        <v>525</v>
      </c>
    </row>
    <row r="86" spans="1:13" hidden="1" outlineLevel="1">
      <c r="A86" s="2" t="s">
        <v>287</v>
      </c>
    </row>
    <row r="87" spans="1:13" hidden="1" outlineLevel="1">
      <c r="A87" s="31" t="s">
        <v>458</v>
      </c>
    </row>
    <row r="88" spans="1:13" hidden="1" outlineLevel="1">
      <c r="A88" s="2" t="s">
        <v>459</v>
      </c>
    </row>
    <row r="90" spans="1:13">
      <c r="B90" s="15" t="s">
        <v>40</v>
      </c>
      <c r="C90" s="15" t="s">
        <v>33</v>
      </c>
      <c r="D90" s="15" t="s">
        <v>34</v>
      </c>
      <c r="E90" s="15" t="s">
        <v>35</v>
      </c>
      <c r="F90" s="15" t="s">
        <v>36</v>
      </c>
      <c r="G90" s="15" t="s">
        <v>30</v>
      </c>
      <c r="H90" s="15" t="s">
        <v>41</v>
      </c>
      <c r="I90" s="15" t="s">
        <v>42</v>
      </c>
      <c r="J90" s="15" t="s">
        <v>43</v>
      </c>
      <c r="K90" s="15" t="s">
        <v>44</v>
      </c>
      <c r="L90" s="15" t="s">
        <v>45</v>
      </c>
    </row>
    <row r="91" spans="1:13">
      <c r="A91" s="4" t="s">
        <v>48</v>
      </c>
      <c r="B91" s="34">
        <f>'11'!B$43</f>
        <v>0</v>
      </c>
      <c r="C91" s="34" t="e">
        <f>'11'!C$43</f>
        <v>#VALUE!</v>
      </c>
      <c r="D91" s="34" t="e">
        <f>'11'!D$43</f>
        <v>#VALUE!</v>
      </c>
      <c r="E91" s="34" t="e">
        <f>'11'!E$43</f>
        <v>#VALUE!</v>
      </c>
      <c r="F91" s="34" t="e">
        <f>'11'!F$43</f>
        <v>#VALUE!</v>
      </c>
      <c r="G91" s="34" t="e">
        <f>'11'!G$43</f>
        <v>#VALUE!</v>
      </c>
      <c r="H91" s="34" t="e">
        <f>'11'!H$43</f>
        <v>#VALUE!</v>
      </c>
      <c r="I91" s="34" t="e">
        <f>'11'!I$43</f>
        <v>#VALUE!</v>
      </c>
      <c r="J91" s="34" t="e">
        <f>'11'!J$43</f>
        <v>#VALUE!</v>
      </c>
      <c r="K91" s="34" t="e">
        <f>'11'!K$43</f>
        <v>#VALUE!</v>
      </c>
      <c r="L91" s="34" t="e">
        <f>'11'!L$43</f>
        <v>#VALUE!</v>
      </c>
      <c r="M91" s="17"/>
    </row>
    <row r="93" spans="1:13" ht="21" customHeight="1">
      <c r="A93" s="1" t="s">
        <v>544</v>
      </c>
    </row>
    <row r="94" spans="1:13" hidden="1" outlineLevel="1">
      <c r="A94" s="2" t="s">
        <v>287</v>
      </c>
    </row>
    <row r="95" spans="1:13" hidden="1" outlineLevel="1">
      <c r="A95" s="31" t="s">
        <v>458</v>
      </c>
    </row>
    <row r="96" spans="1:13" hidden="1" outlineLevel="1">
      <c r="A96" s="2" t="s">
        <v>459</v>
      </c>
    </row>
    <row r="98" spans="1:8">
      <c r="B98" s="15" t="s">
        <v>40</v>
      </c>
      <c r="C98" s="15" t="s">
        <v>33</v>
      </c>
      <c r="D98" s="15" t="s">
        <v>34</v>
      </c>
      <c r="E98" s="15" t="s">
        <v>35</v>
      </c>
      <c r="F98" s="15" t="s">
        <v>36</v>
      </c>
      <c r="G98" s="15" t="s">
        <v>30</v>
      </c>
    </row>
    <row r="99" spans="1:8" ht="30">
      <c r="A99" s="4" t="s">
        <v>46</v>
      </c>
      <c r="B99" s="36" t="e">
        <f>'11'!$B$41</f>
        <v>#VALUE!</v>
      </c>
      <c r="C99" s="36" t="e">
        <f>'11'!$C$41</f>
        <v>#VALUE!</v>
      </c>
      <c r="D99" s="36" t="e">
        <f>'11'!$D$41</f>
        <v>#VALUE!</v>
      </c>
      <c r="E99" s="36" t="e">
        <f>'11'!$E$41</f>
        <v>#VALUE!</v>
      </c>
      <c r="F99" s="36" t="e">
        <f>'11'!$F$41</f>
        <v>#VALUE!</v>
      </c>
      <c r="G99" s="36" t="e">
        <f>'11'!$G$41</f>
        <v>#VALUE!</v>
      </c>
      <c r="H99" s="17"/>
    </row>
    <row r="101" spans="1:8" ht="21" customHeight="1">
      <c r="A101" s="1" t="s">
        <v>581</v>
      </c>
    </row>
    <row r="102" spans="1:8" hidden="1" outlineLevel="1">
      <c r="A102" s="2" t="s">
        <v>287</v>
      </c>
    </row>
    <row r="103" spans="1:8" hidden="1" outlineLevel="1">
      <c r="A103" s="31" t="s">
        <v>582</v>
      </c>
    </row>
    <row r="104" spans="1:8" hidden="1" outlineLevel="1">
      <c r="A104" s="31" t="s">
        <v>583</v>
      </c>
    </row>
    <row r="105" spans="1:8" hidden="1" outlineLevel="1">
      <c r="A105" s="2" t="s">
        <v>478</v>
      </c>
    </row>
    <row r="107" spans="1:8">
      <c r="B107" s="15" t="s">
        <v>584</v>
      </c>
    </row>
    <row r="108" spans="1:8">
      <c r="A108" s="4" t="s">
        <v>584</v>
      </c>
      <c r="B108" s="32" t="e">
        <f>SUMPRODUCT(Parameters!$B26:$L26,$B$91:$L$91)</f>
        <v>#VALUE!</v>
      </c>
      <c r="C108" s="17"/>
    </row>
    <row r="110" spans="1:8" ht="21" customHeight="1">
      <c r="A110" s="1" t="s">
        <v>585</v>
      </c>
    </row>
    <row r="111" spans="1:8" hidden="1" outlineLevel="1">
      <c r="A111" s="2" t="s">
        <v>287</v>
      </c>
    </row>
    <row r="112" spans="1:8" hidden="1" outlineLevel="1">
      <c r="A112" s="31" t="s">
        <v>586</v>
      </c>
    </row>
    <row r="113" spans="1:3" hidden="1" outlineLevel="1">
      <c r="A113" s="31" t="s">
        <v>583</v>
      </c>
    </row>
    <row r="114" spans="1:3" hidden="1" outlineLevel="1">
      <c r="A114" s="2" t="s">
        <v>478</v>
      </c>
    </row>
    <row r="116" spans="1:3" ht="30">
      <c r="B116" s="15" t="s">
        <v>587</v>
      </c>
    </row>
    <row r="117" spans="1:3" ht="30">
      <c r="A117" s="4" t="s">
        <v>587</v>
      </c>
      <c r="B117" s="32" t="e">
        <f>SUMPRODUCT(Parameters!$B31:$L31,$B$91:$L$91)</f>
        <v>#VALUE!</v>
      </c>
      <c r="C117" s="17"/>
    </row>
    <row r="119" spans="1:3" ht="21" customHeight="1">
      <c r="A119" s="1" t="s">
        <v>588</v>
      </c>
    </row>
    <row r="120" spans="1:3" hidden="1" outlineLevel="1">
      <c r="A120" s="2" t="s">
        <v>287</v>
      </c>
    </row>
    <row r="121" spans="1:3" hidden="1" outlineLevel="1">
      <c r="A121" s="31" t="s">
        <v>589</v>
      </c>
    </row>
    <row r="122" spans="1:3" hidden="1" outlineLevel="1">
      <c r="A122" s="31" t="s">
        <v>583</v>
      </c>
    </row>
    <row r="123" spans="1:3" hidden="1" outlineLevel="1">
      <c r="A123" s="2" t="s">
        <v>478</v>
      </c>
    </row>
    <row r="125" spans="1:3" ht="30">
      <c r="B125" s="15" t="s">
        <v>590</v>
      </c>
    </row>
    <row r="126" spans="1:3" ht="30">
      <c r="A126" s="4" t="s">
        <v>590</v>
      </c>
      <c r="B126" s="32" t="e">
        <f>SUMPRODUCT(Parameters!$B36:$L36,$B$91:$L$91)</f>
        <v>#VALUE!</v>
      </c>
      <c r="C126" s="17"/>
    </row>
    <row r="128" spans="1:3" ht="21" customHeight="1">
      <c r="A128" s="1" t="s">
        <v>591</v>
      </c>
    </row>
    <row r="129" spans="1:3" hidden="1" outlineLevel="1">
      <c r="A129" s="2" t="s">
        <v>287</v>
      </c>
    </row>
    <row r="130" spans="1:3" hidden="1" outlineLevel="1">
      <c r="A130" s="31" t="s">
        <v>592</v>
      </c>
    </row>
    <row r="131" spans="1:3" hidden="1" outlineLevel="1">
      <c r="A131" s="2" t="s">
        <v>427</v>
      </c>
    </row>
    <row r="133" spans="1:3" ht="30">
      <c r="B133" s="15" t="s">
        <v>593</v>
      </c>
    </row>
    <row r="134" spans="1:3" ht="30">
      <c r="A134" s="4" t="s">
        <v>593</v>
      </c>
      <c r="B134" s="32" t="e">
        <f>SUM(Matrix!BF$101:BF$700)</f>
        <v>#VALUE!</v>
      </c>
      <c r="C134" s="17"/>
    </row>
    <row r="136" spans="1:3" ht="21" customHeight="1">
      <c r="A136" s="1" t="s">
        <v>594</v>
      </c>
    </row>
    <row r="137" spans="1:3" hidden="1" outlineLevel="1">
      <c r="A137" s="2" t="s">
        <v>287</v>
      </c>
    </row>
    <row r="138" spans="1:3" hidden="1" outlineLevel="1">
      <c r="A138" s="31" t="s">
        <v>595</v>
      </c>
    </row>
    <row r="139" spans="1:3" hidden="1" outlineLevel="1">
      <c r="A139" s="31" t="s">
        <v>596</v>
      </c>
    </row>
    <row r="140" spans="1:3" hidden="1" outlineLevel="1">
      <c r="A140" s="2" t="s">
        <v>478</v>
      </c>
    </row>
    <row r="142" spans="1:3" ht="30">
      <c r="B142" s="15" t="s">
        <v>597</v>
      </c>
    </row>
    <row r="143" spans="1:3" ht="30">
      <c r="A143" s="4" t="s">
        <v>597</v>
      </c>
      <c r="B143" s="32" t="e">
        <f>SUMPRODUCT(Matrix!BN$101:BN$700,Matrix!$AT$101:$AT$700)</f>
        <v>#VALUE!</v>
      </c>
      <c r="C143" s="17"/>
    </row>
    <row r="145" spans="1:3" ht="21" customHeight="1">
      <c r="A145" s="1" t="s">
        <v>598</v>
      </c>
    </row>
    <row r="146" spans="1:3" hidden="1" outlineLevel="1">
      <c r="A146" s="2" t="s">
        <v>287</v>
      </c>
    </row>
    <row r="147" spans="1:3" hidden="1" outlineLevel="1">
      <c r="A147" s="31" t="s">
        <v>599</v>
      </c>
    </row>
    <row r="148" spans="1:3" hidden="1" outlineLevel="1">
      <c r="A148" s="31" t="s">
        <v>596</v>
      </c>
    </row>
    <row r="149" spans="1:3" hidden="1" outlineLevel="1">
      <c r="A149" s="2" t="s">
        <v>478</v>
      </c>
    </row>
    <row r="151" spans="1:3" ht="30">
      <c r="B151" s="15" t="s">
        <v>600</v>
      </c>
    </row>
    <row r="152" spans="1:3" ht="30">
      <c r="A152" s="4" t="s">
        <v>600</v>
      </c>
      <c r="B152" s="32" t="e">
        <f>SUMPRODUCT(Matrix!BR$101:BR$700,Matrix!$AT$101:$AT$700)</f>
        <v>#VALUE!</v>
      </c>
      <c r="C152" s="17"/>
    </row>
    <row r="154" spans="1:3" ht="21" customHeight="1">
      <c r="A154" s="1" t="s">
        <v>601</v>
      </c>
    </row>
    <row r="155" spans="1:3" hidden="1" outlineLevel="1">
      <c r="A155" s="2" t="s">
        <v>287</v>
      </c>
    </row>
    <row r="156" spans="1:3" hidden="1" outlineLevel="1">
      <c r="A156" s="31" t="s">
        <v>602</v>
      </c>
    </row>
    <row r="157" spans="1:3" hidden="1" outlineLevel="1">
      <c r="A157" s="2" t="s">
        <v>427</v>
      </c>
    </row>
    <row r="159" spans="1:3" ht="45">
      <c r="B159" s="15" t="s">
        <v>603</v>
      </c>
    </row>
    <row r="160" spans="1:3" ht="45">
      <c r="A160" s="4" t="s">
        <v>603</v>
      </c>
      <c r="B160" s="32" t="e">
        <f>SUM(Matrix!BG$101:BG$700)</f>
        <v>#VALUE!</v>
      </c>
      <c r="C160" s="17"/>
    </row>
    <row r="162" spans="1:3" ht="21" customHeight="1">
      <c r="A162" s="1" t="s">
        <v>604</v>
      </c>
    </row>
    <row r="163" spans="1:3" hidden="1" outlineLevel="1">
      <c r="A163" s="2" t="s">
        <v>287</v>
      </c>
    </row>
    <row r="164" spans="1:3" hidden="1" outlineLevel="1">
      <c r="A164" s="31" t="s">
        <v>605</v>
      </c>
    </row>
    <row r="165" spans="1:3" hidden="1" outlineLevel="1">
      <c r="A165" s="31" t="s">
        <v>606</v>
      </c>
    </row>
    <row r="166" spans="1:3" hidden="1" outlineLevel="1">
      <c r="A166" s="31" t="s">
        <v>607</v>
      </c>
    </row>
    <row r="167" spans="1:3" hidden="1" outlineLevel="1">
      <c r="A167" s="31" t="s">
        <v>608</v>
      </c>
    </row>
    <row r="168" spans="1:3" hidden="1" outlineLevel="1">
      <c r="A168" s="2" t="s">
        <v>609</v>
      </c>
    </row>
    <row r="170" spans="1:3">
      <c r="B170" s="15" t="s">
        <v>610</v>
      </c>
    </row>
    <row r="171" spans="1:3">
      <c r="A171" s="4" t="s">
        <v>610</v>
      </c>
      <c r="B171" s="32" t="e">
        <f>B134+B143+B152+B160</f>
        <v>#VALUE!</v>
      </c>
      <c r="C171" s="17"/>
    </row>
    <row r="173" spans="1:3" ht="21" customHeight="1">
      <c r="A173" s="1" t="s">
        <v>648</v>
      </c>
    </row>
    <row r="174" spans="1:3" hidden="1" outlineLevel="1">
      <c r="A174" s="2" t="s">
        <v>287</v>
      </c>
    </row>
    <row r="175" spans="1:3" hidden="1" outlineLevel="1">
      <c r="A175" s="31" t="s">
        <v>649</v>
      </c>
    </row>
    <row r="176" spans="1:3" hidden="1" outlineLevel="1">
      <c r="A176" s="31" t="s">
        <v>650</v>
      </c>
    </row>
    <row r="177" spans="1:3" hidden="1" outlineLevel="1">
      <c r="A177" s="2" t="s">
        <v>478</v>
      </c>
    </row>
    <row r="179" spans="1:3" ht="45">
      <c r="B179" s="15" t="s">
        <v>651</v>
      </c>
    </row>
    <row r="180" spans="1:3" ht="45">
      <c r="A180" s="4" t="s">
        <v>651</v>
      </c>
      <c r="B180" s="32" t="e">
        <f>SUMPRODUCT('935'!I$101:I$700,Matrix!$BF$101:$BF$700)</f>
        <v>#VALUE!</v>
      </c>
      <c r="C180" s="17"/>
    </row>
    <row r="182" spans="1:3" ht="21" customHeight="1">
      <c r="A182" s="1" t="s">
        <v>652</v>
      </c>
    </row>
    <row r="183" spans="1:3" hidden="1" outlineLevel="1">
      <c r="A183" s="2" t="s">
        <v>287</v>
      </c>
    </row>
    <row r="184" spans="1:3" hidden="1" outlineLevel="1">
      <c r="A184" s="31" t="s">
        <v>653</v>
      </c>
    </row>
    <row r="185" spans="1:3" hidden="1" outlineLevel="1">
      <c r="A185" s="31" t="s">
        <v>654</v>
      </c>
    </row>
    <row r="186" spans="1:3" hidden="1" outlineLevel="1">
      <c r="A186" s="31" t="s">
        <v>655</v>
      </c>
    </row>
    <row r="187" spans="1:3" hidden="1" outlineLevel="1">
      <c r="A187" s="31" t="s">
        <v>513</v>
      </c>
    </row>
    <row r="188" spans="1:3" hidden="1" outlineLevel="1">
      <c r="A188" s="31" t="s">
        <v>454</v>
      </c>
    </row>
    <row r="189" spans="1:3" hidden="1" outlineLevel="1">
      <c r="A189" s="31" t="s">
        <v>656</v>
      </c>
    </row>
    <row r="190" spans="1:3" hidden="1" outlineLevel="1">
      <c r="A190" s="2" t="s">
        <v>657</v>
      </c>
    </row>
    <row r="192" spans="1:3" ht="30">
      <c r="B192" s="15" t="s">
        <v>658</v>
      </c>
    </row>
    <row r="193" spans="1:3" ht="30">
      <c r="A193" s="4" t="s">
        <v>658</v>
      </c>
      <c r="B193" s="32" t="e">
        <f>SUMPRODUCT(Matrix!$AS$101:$AS$700,'935'!$U$101:$U$700)/100+SUMPRODUCT(Matrix!$BC$101:$BC$700,Matrix!$H$101:$H$700)*'11'!B17/100+SUM(Matrix!$BU$101:$BU$700)*'11'!B17/100</f>
        <v>#VALUE!</v>
      </c>
      <c r="C193" s="17"/>
    </row>
    <row r="195" spans="1:3" ht="21" customHeight="1">
      <c r="A195" s="1" t="s">
        <v>659</v>
      </c>
    </row>
    <row r="196" spans="1:3" hidden="1" outlineLevel="1">
      <c r="A196" s="2" t="s">
        <v>287</v>
      </c>
    </row>
    <row r="197" spans="1:3" hidden="1" outlineLevel="1">
      <c r="A197" s="31" t="s">
        <v>660</v>
      </c>
    </row>
    <row r="198" spans="1:3" hidden="1" outlineLevel="1">
      <c r="A198" s="31" t="s">
        <v>661</v>
      </c>
    </row>
    <row r="199" spans="1:3" hidden="1" outlineLevel="1">
      <c r="A199" s="31" t="s">
        <v>662</v>
      </c>
    </row>
    <row r="200" spans="1:3" hidden="1" outlineLevel="1">
      <c r="A200" s="31" t="s">
        <v>663</v>
      </c>
    </row>
    <row r="201" spans="1:3" hidden="1" outlineLevel="1">
      <c r="A201" s="31" t="s">
        <v>664</v>
      </c>
    </row>
    <row r="202" spans="1:3" hidden="1" outlineLevel="1">
      <c r="A202" s="31" t="s">
        <v>665</v>
      </c>
    </row>
    <row r="203" spans="1:3" hidden="1" outlineLevel="1">
      <c r="A203" s="31" t="s">
        <v>666</v>
      </c>
    </row>
    <row r="204" spans="1:3" hidden="1" outlineLevel="1">
      <c r="A204" s="31" t="s">
        <v>667</v>
      </c>
    </row>
    <row r="205" spans="1:3" hidden="1" outlineLevel="1">
      <c r="A205" s="2" t="s">
        <v>668</v>
      </c>
    </row>
    <row r="207" spans="1:3" ht="30">
      <c r="B207" s="15" t="s">
        <v>669</v>
      </c>
    </row>
    <row r="208" spans="1:3" ht="30">
      <c r="A208" s="4" t="s">
        <v>669</v>
      </c>
      <c r="B208" s="32" t="e">
        <f>'11'!F12-'11'!C12-'11'!D12-'11'!E12-B193-'11'!G12+'Charging rates'!B51*B180</f>
        <v>#VALUE!</v>
      </c>
      <c r="C208" s="17"/>
    </row>
    <row r="210" spans="1:3" ht="21" customHeight="1">
      <c r="A210" s="1" t="s">
        <v>716</v>
      </c>
    </row>
    <row r="211" spans="1:3" hidden="1" outlineLevel="1">
      <c r="A211" s="2" t="s">
        <v>287</v>
      </c>
    </row>
    <row r="212" spans="1:3" hidden="1" outlineLevel="1">
      <c r="A212" s="31" t="s">
        <v>717</v>
      </c>
    </row>
    <row r="213" spans="1:3" hidden="1" outlineLevel="1">
      <c r="A213" s="31" t="s">
        <v>613</v>
      </c>
    </row>
    <row r="214" spans="1:3" hidden="1" outlineLevel="1">
      <c r="A214" s="31" t="s">
        <v>718</v>
      </c>
    </row>
    <row r="215" spans="1:3" hidden="1" outlineLevel="1">
      <c r="A215" s="2" t="s">
        <v>719</v>
      </c>
    </row>
    <row r="217" spans="1:3" ht="30">
      <c r="B217" s="15" t="s">
        <v>720</v>
      </c>
    </row>
    <row r="218" spans="1:3" ht="30">
      <c r="A218" s="4" t="s">
        <v>720</v>
      </c>
      <c r="B218" s="32" t="e">
        <f>'Charging rates'!B76*(B171-B160)</f>
        <v>#VALUE!</v>
      </c>
      <c r="C218" s="17"/>
    </row>
    <row r="220" spans="1:3" ht="21" customHeight="1">
      <c r="A220" s="1" t="s">
        <v>721</v>
      </c>
    </row>
    <row r="221" spans="1:3" hidden="1" outlineLevel="1">
      <c r="A221" s="2" t="s">
        <v>287</v>
      </c>
    </row>
    <row r="222" spans="1:3" hidden="1" outlineLevel="1">
      <c r="A222" s="31" t="s">
        <v>722</v>
      </c>
    </row>
    <row r="223" spans="1:3" hidden="1" outlineLevel="1">
      <c r="A223" s="31" t="s">
        <v>606</v>
      </c>
    </row>
    <row r="224" spans="1:3" hidden="1" outlineLevel="1">
      <c r="A224" s="31" t="s">
        <v>607</v>
      </c>
    </row>
    <row r="225" spans="1:3" hidden="1" outlineLevel="1">
      <c r="A225" s="2" t="s">
        <v>723</v>
      </c>
    </row>
    <row r="227" spans="1:3" ht="45">
      <c r="B227" s="15" t="s">
        <v>724</v>
      </c>
    </row>
    <row r="228" spans="1:3" ht="45">
      <c r="A228" s="4" t="s">
        <v>724</v>
      </c>
      <c r="B228" s="32" t="e">
        <f>'Charging rates'!B51*(B143+B152)</f>
        <v>#VALUE!</v>
      </c>
      <c r="C228" s="17"/>
    </row>
    <row r="230" spans="1:3" ht="21" customHeight="1">
      <c r="A230" s="1" t="s">
        <v>725</v>
      </c>
    </row>
    <row r="231" spans="1:3" hidden="1" outlineLevel="1">
      <c r="A231" s="2" t="s">
        <v>287</v>
      </c>
    </row>
    <row r="232" spans="1:3" hidden="1" outlineLevel="1">
      <c r="A232" s="31" t="s">
        <v>726</v>
      </c>
    </row>
    <row r="233" spans="1:3" hidden="1" outlineLevel="1">
      <c r="A233" s="31" t="s">
        <v>606</v>
      </c>
    </row>
    <row r="234" spans="1:3" hidden="1" outlineLevel="1">
      <c r="A234" s="31" t="s">
        <v>607</v>
      </c>
    </row>
    <row r="235" spans="1:3" hidden="1" outlineLevel="1">
      <c r="A235" s="2" t="s">
        <v>723</v>
      </c>
    </row>
    <row r="237" spans="1:3" ht="45">
      <c r="B237" s="15" t="s">
        <v>727</v>
      </c>
    </row>
    <row r="238" spans="1:3" ht="45">
      <c r="A238" s="4" t="s">
        <v>727</v>
      </c>
      <c r="B238" s="32" t="e">
        <f>'Charging rates'!B63*(B143+B152)</f>
        <v>#VALUE!</v>
      </c>
      <c r="C238" s="17"/>
    </row>
    <row r="240" spans="1:3" ht="21" customHeight="1">
      <c r="A240" s="1" t="s">
        <v>728</v>
      </c>
    </row>
    <row r="241" spans="1:3" hidden="1" outlineLevel="1">
      <c r="A241" s="2" t="s">
        <v>287</v>
      </c>
    </row>
    <row r="242" spans="1:3" hidden="1" outlineLevel="1">
      <c r="A242" s="31" t="s">
        <v>729</v>
      </c>
    </row>
    <row r="243" spans="1:3" hidden="1" outlineLevel="1">
      <c r="A243" s="31" t="s">
        <v>482</v>
      </c>
    </row>
    <row r="244" spans="1:3" hidden="1" outlineLevel="1">
      <c r="A244" s="31" t="s">
        <v>730</v>
      </c>
    </row>
    <row r="245" spans="1:3" hidden="1" outlineLevel="1">
      <c r="A245" s="31" t="s">
        <v>731</v>
      </c>
    </row>
    <row r="246" spans="1:3" hidden="1" outlineLevel="1">
      <c r="A246" s="31" t="s">
        <v>732</v>
      </c>
    </row>
    <row r="247" spans="1:3" hidden="1" outlineLevel="1">
      <c r="A247" s="31" t="s">
        <v>733</v>
      </c>
    </row>
    <row r="248" spans="1:3" hidden="1" outlineLevel="1">
      <c r="A248" s="31" t="s">
        <v>734</v>
      </c>
    </row>
    <row r="249" spans="1:3" hidden="1" outlineLevel="1">
      <c r="A249" s="31" t="s">
        <v>735</v>
      </c>
    </row>
    <row r="250" spans="1:3" hidden="1" outlineLevel="1">
      <c r="A250" s="31" t="s">
        <v>736</v>
      </c>
    </row>
    <row r="251" spans="1:3" hidden="1" outlineLevel="1">
      <c r="A251" s="31" t="s">
        <v>737</v>
      </c>
    </row>
    <row r="252" spans="1:3" hidden="1" outlineLevel="1">
      <c r="A252" s="2" t="s">
        <v>738</v>
      </c>
    </row>
    <row r="254" spans="1:3" ht="30">
      <c r="B254" s="15" t="s">
        <v>739</v>
      </c>
    </row>
    <row r="255" spans="1:3" ht="30">
      <c r="A255" s="4" t="s">
        <v>739</v>
      </c>
      <c r="B255" s="32" t="e">
        <f>'Charging rates'!B10*B74+(B134+B143+B152)*('Charging rates'!B51+'Charging rates'!B63+'Charging rates'!B76)+(B143+B152)*'Charging rates'!B88-'Charging rates'!B51*B180</f>
        <v>#VALUE!</v>
      </c>
      <c r="C255" s="17"/>
    </row>
    <row r="257" spans="1:3" ht="21" customHeight="1">
      <c r="A257" s="1" t="s">
        <v>740</v>
      </c>
    </row>
    <row r="258" spans="1:3" hidden="1" outlineLevel="1">
      <c r="A258" s="2" t="s">
        <v>287</v>
      </c>
    </row>
    <row r="259" spans="1:3" hidden="1" outlineLevel="1">
      <c r="A259" s="31" t="s">
        <v>741</v>
      </c>
    </row>
    <row r="260" spans="1:3" hidden="1" outlineLevel="1">
      <c r="A260" s="31" t="s">
        <v>596</v>
      </c>
    </row>
    <row r="261" spans="1:3" hidden="1" outlineLevel="1">
      <c r="A261" s="31" t="s">
        <v>742</v>
      </c>
    </row>
    <row r="262" spans="1:3" hidden="1" outlineLevel="1">
      <c r="A262" s="31" t="s">
        <v>743</v>
      </c>
    </row>
    <row r="263" spans="1:3" hidden="1" outlineLevel="1">
      <c r="A263" s="31" t="s">
        <v>744</v>
      </c>
    </row>
    <row r="264" spans="1:3" hidden="1" outlineLevel="1">
      <c r="A264" s="31" t="s">
        <v>745</v>
      </c>
    </row>
    <row r="265" spans="1:3" hidden="1" outlineLevel="1">
      <c r="A265" s="31" t="s">
        <v>746</v>
      </c>
    </row>
    <row r="266" spans="1:3" hidden="1" outlineLevel="1">
      <c r="A266" s="2" t="s">
        <v>747</v>
      </c>
    </row>
    <row r="268" spans="1:3" ht="30">
      <c r="B268" s="15" t="s">
        <v>748</v>
      </c>
    </row>
    <row r="269" spans="1:3" ht="30">
      <c r="A269" s="4" t="s">
        <v>748</v>
      </c>
      <c r="B269" s="32" t="e">
        <f>(SUMPRODUCT(Matrix!$CD$101:$CD$700,Matrix!$AT$101:$AT$700)+SUMPRODUCT(Matrix!$CC$101:$CC$700,'935'!$Q$101:$Q$700,'935'!$C$101:$C$700,Matrix!$CE$101:$CE$700)/'11'!B17)*'11'!B17/100</f>
        <v>#VALUE!</v>
      </c>
      <c r="C269" s="17"/>
    </row>
    <row r="271" spans="1:3" ht="21" customHeight="1">
      <c r="A271" s="1" t="s">
        <v>749</v>
      </c>
    </row>
    <row r="272" spans="1:3" hidden="1" outlineLevel="1">
      <c r="A272" s="2" t="s">
        <v>287</v>
      </c>
    </row>
    <row r="273" spans="1:3" hidden="1" outlineLevel="1">
      <c r="A273" s="31" t="s">
        <v>750</v>
      </c>
    </row>
    <row r="274" spans="1:3" hidden="1" outlineLevel="1">
      <c r="A274" s="31" t="s">
        <v>751</v>
      </c>
    </row>
    <row r="275" spans="1:3" hidden="1" outlineLevel="1">
      <c r="A275" s="31" t="s">
        <v>730</v>
      </c>
    </row>
    <row r="276" spans="1:3" hidden="1" outlineLevel="1">
      <c r="A276" s="31" t="s">
        <v>752</v>
      </c>
    </row>
    <row r="277" spans="1:3" hidden="1" outlineLevel="1">
      <c r="A277" s="31" t="s">
        <v>753</v>
      </c>
    </row>
    <row r="278" spans="1:3" hidden="1" outlineLevel="1">
      <c r="A278" s="31" t="s">
        <v>754</v>
      </c>
    </row>
    <row r="279" spans="1:3" hidden="1" outlineLevel="1">
      <c r="A279" s="31" t="s">
        <v>755</v>
      </c>
    </row>
    <row r="280" spans="1:3" hidden="1" outlineLevel="1">
      <c r="A280" s="31" t="s">
        <v>756</v>
      </c>
    </row>
    <row r="281" spans="1:3" hidden="1" outlineLevel="1">
      <c r="A281" s="2" t="s">
        <v>757</v>
      </c>
    </row>
    <row r="283" spans="1:3" ht="30">
      <c r="B283" s="15" t="s">
        <v>758</v>
      </c>
    </row>
    <row r="284" spans="1:3" ht="30">
      <c r="A284" s="4" t="s">
        <v>758</v>
      </c>
      <c r="B284" s="32" t="e">
        <f>B255-'Charging rates'!B51*(B134-B180)-'Charging rates'!B63*B134-'Charging rates'!B10*B74-B269</f>
        <v>#VALUE!</v>
      </c>
      <c r="C284" s="17"/>
    </row>
    <row r="286" spans="1:3" ht="21" customHeight="1">
      <c r="A286" s="1" t="s">
        <v>759</v>
      </c>
    </row>
    <row r="287" spans="1:3" hidden="1" outlineLevel="1">
      <c r="A287" s="2" t="s">
        <v>287</v>
      </c>
    </row>
    <row r="288" spans="1:3" hidden="1" outlineLevel="1">
      <c r="A288" s="31" t="s">
        <v>760</v>
      </c>
    </row>
    <row r="289" spans="1:7" hidden="1" outlineLevel="1">
      <c r="A289" s="31" t="s">
        <v>761</v>
      </c>
    </row>
    <row r="290" spans="1:7" hidden="1" outlineLevel="1">
      <c r="A290" s="31" t="s">
        <v>762</v>
      </c>
    </row>
    <row r="291" spans="1:7" hidden="1" outlineLevel="1">
      <c r="A291" s="31" t="s">
        <v>763</v>
      </c>
    </row>
    <row r="292" spans="1:7" hidden="1" outlineLevel="1">
      <c r="A292" s="31" t="s">
        <v>764</v>
      </c>
    </row>
    <row r="293" spans="1:7" hidden="1" outlineLevel="1">
      <c r="A293" s="2" t="s">
        <v>765</v>
      </c>
    </row>
    <row r="295" spans="1:7">
      <c r="B295" s="15" t="s">
        <v>766</v>
      </c>
    </row>
    <row r="296" spans="1:7">
      <c r="A296" s="4" t="s">
        <v>766</v>
      </c>
      <c r="B296" s="32" t="e">
        <f>(1-Parameters!B16)*(B284-B218-B228-B238)+B228+B238</f>
        <v>#VALUE!</v>
      </c>
      <c r="C296" s="17"/>
    </row>
    <row r="298" spans="1:7" ht="21" customHeight="1">
      <c r="A298" s="1" t="s">
        <v>767</v>
      </c>
    </row>
    <row r="299" spans="1:7" hidden="1" outlineLevel="1">
      <c r="A299" s="2" t="s">
        <v>287</v>
      </c>
    </row>
    <row r="300" spans="1:7" hidden="1" outlineLevel="1">
      <c r="A300" s="31" t="s">
        <v>768</v>
      </c>
    </row>
    <row r="301" spans="1:7" hidden="1" outlineLevel="1">
      <c r="A301" s="2" t="s">
        <v>459</v>
      </c>
    </row>
    <row r="303" spans="1:7">
      <c r="B303" s="15" t="s">
        <v>33</v>
      </c>
      <c r="C303" s="15" t="s">
        <v>34</v>
      </c>
      <c r="D303" s="15" t="s">
        <v>35</v>
      </c>
      <c r="E303" s="15" t="s">
        <v>36</v>
      </c>
      <c r="F303" s="15" t="s">
        <v>30</v>
      </c>
    </row>
    <row r="304" spans="1:7">
      <c r="A304" s="4" t="s">
        <v>37</v>
      </c>
      <c r="B304" s="35" t="e">
        <f>'11'!B$35</f>
        <v>#VALUE!</v>
      </c>
      <c r="C304" s="35" t="e">
        <f>'11'!C$35</f>
        <v>#VALUE!</v>
      </c>
      <c r="D304" s="35" t="e">
        <f>'11'!D$35</f>
        <v>#VALUE!</v>
      </c>
      <c r="E304" s="35" t="e">
        <f>'11'!E$35</f>
        <v>#VALUE!</v>
      </c>
      <c r="F304" s="35" t="e">
        <f>'11'!F$35</f>
        <v>#VALUE!</v>
      </c>
      <c r="G304" s="17"/>
    </row>
    <row r="306" spans="1:7" ht="21" customHeight="1">
      <c r="A306" s="1" t="s">
        <v>769</v>
      </c>
    </row>
    <row r="307" spans="1:7" hidden="1" outlineLevel="1">
      <c r="A307" s="2" t="s">
        <v>287</v>
      </c>
    </row>
    <row r="308" spans="1:7" hidden="1" outlineLevel="1">
      <c r="A308" s="31" t="s">
        <v>768</v>
      </c>
    </row>
    <row r="309" spans="1:7" hidden="1" outlineLevel="1">
      <c r="A309" s="2" t="s">
        <v>459</v>
      </c>
    </row>
    <row r="311" spans="1:7">
      <c r="B311" s="15" t="s">
        <v>33</v>
      </c>
      <c r="C311" s="15" t="s">
        <v>34</v>
      </c>
      <c r="D311" s="15" t="s">
        <v>35</v>
      </c>
      <c r="E311" s="15" t="s">
        <v>36</v>
      </c>
      <c r="F311" s="15" t="s">
        <v>30</v>
      </c>
    </row>
    <row r="312" spans="1:7">
      <c r="A312" s="4" t="s">
        <v>38</v>
      </c>
      <c r="B312" s="35" t="e">
        <f>'11'!B$36</f>
        <v>#VALUE!</v>
      </c>
      <c r="C312" s="35" t="e">
        <f>'11'!C$36</f>
        <v>#VALUE!</v>
      </c>
      <c r="D312" s="35" t="e">
        <f>'11'!D$36</f>
        <v>#VALUE!</v>
      </c>
      <c r="E312" s="35" t="e">
        <f>'11'!E$36</f>
        <v>#VALUE!</v>
      </c>
      <c r="F312" s="35" t="e">
        <f>'11'!F$36</f>
        <v>#VALUE!</v>
      </c>
      <c r="G312" s="17"/>
    </row>
    <row r="314" spans="1:7" ht="21" customHeight="1">
      <c r="A314" s="1" t="s">
        <v>813</v>
      </c>
    </row>
    <row r="315" spans="1:7" hidden="1" outlineLevel="1">
      <c r="A315" s="2" t="s">
        <v>287</v>
      </c>
    </row>
    <row r="316" spans="1:7" hidden="1" outlineLevel="1">
      <c r="A316" s="31" t="s">
        <v>814</v>
      </c>
    </row>
    <row r="317" spans="1:7" hidden="1" outlineLevel="1">
      <c r="A317" s="31" t="s">
        <v>815</v>
      </c>
    </row>
    <row r="318" spans="1:7" hidden="1" outlineLevel="1">
      <c r="A318" s="31" t="s">
        <v>816</v>
      </c>
    </row>
    <row r="319" spans="1:7" hidden="1" outlineLevel="1">
      <c r="A319" s="31" t="s">
        <v>817</v>
      </c>
    </row>
    <row r="320" spans="1:7" hidden="1" outlineLevel="1">
      <c r="A320" s="2" t="s">
        <v>818</v>
      </c>
    </row>
    <row r="322" spans="1:3" ht="30">
      <c r="B322" s="15" t="s">
        <v>819</v>
      </c>
    </row>
    <row r="323" spans="1:3" ht="30">
      <c r="A323" s="4" t="s">
        <v>819</v>
      </c>
      <c r="B323" s="32" t="e">
        <f>B284-B218-B228-B238</f>
        <v>#VALUE!</v>
      </c>
      <c r="C323" s="17"/>
    </row>
    <row r="325" spans="1:3" ht="21" customHeight="1">
      <c r="A325" s="1" t="s">
        <v>820</v>
      </c>
    </row>
    <row r="326" spans="1:3" hidden="1" outlineLevel="1">
      <c r="A326" s="2" t="s">
        <v>287</v>
      </c>
    </row>
    <row r="327" spans="1:3" hidden="1" outlineLevel="1">
      <c r="A327" s="31" t="s">
        <v>821</v>
      </c>
    </row>
    <row r="328" spans="1:3" hidden="1" outlineLevel="1">
      <c r="A328" s="2" t="s">
        <v>427</v>
      </c>
    </row>
    <row r="330" spans="1:3" ht="30">
      <c r="B330" s="15" t="s">
        <v>822</v>
      </c>
    </row>
    <row r="331" spans="1:3" ht="30">
      <c r="A331" s="4" t="s">
        <v>822</v>
      </c>
      <c r="B331" s="32" t="e">
        <f>SUM(Matrix!CY$101:CY$700)</f>
        <v>#VALUE!</v>
      </c>
      <c r="C331" s="17"/>
    </row>
    <row r="333" spans="1:3" ht="21" customHeight="1">
      <c r="A333" s="1" t="s">
        <v>841</v>
      </c>
    </row>
    <row r="334" spans="1:3" hidden="1" outlineLevel="1">
      <c r="A334" s="2" t="s">
        <v>287</v>
      </c>
    </row>
    <row r="335" spans="1:3" hidden="1" outlineLevel="1">
      <c r="A335" s="31" t="s">
        <v>842</v>
      </c>
    </row>
    <row r="336" spans="1:3" hidden="1" outlineLevel="1">
      <c r="A336" s="31" t="s">
        <v>596</v>
      </c>
    </row>
    <row r="337" spans="1:3" hidden="1" outlineLevel="1">
      <c r="A337" s="2" t="s">
        <v>478</v>
      </c>
    </row>
    <row r="339" spans="1:3" ht="30">
      <c r="B339" s="15" t="s">
        <v>843</v>
      </c>
    </row>
    <row r="340" spans="1:3" ht="30">
      <c r="A340" s="4" t="s">
        <v>843</v>
      </c>
      <c r="B340" s="32" t="e">
        <f>SUMPRODUCT(Matrix!DA$101:DA$700,Matrix!$AT$101:$AT$700)</f>
        <v>#VALUE!</v>
      </c>
      <c r="C340" s="17"/>
    </row>
    <row r="342" spans="1:3" ht="21" customHeight="1">
      <c r="A342" s="1" t="s">
        <v>848</v>
      </c>
    </row>
    <row r="343" spans="1:3" hidden="1" outlineLevel="1">
      <c r="A343" s="2" t="s">
        <v>287</v>
      </c>
    </row>
    <row r="344" spans="1:3" hidden="1" outlineLevel="1">
      <c r="A344" s="31" t="s">
        <v>849</v>
      </c>
    </row>
    <row r="345" spans="1:3" hidden="1" outlineLevel="1">
      <c r="A345" s="2" t="s">
        <v>427</v>
      </c>
    </row>
    <row r="347" spans="1:3" ht="30">
      <c r="B347" s="15" t="s">
        <v>850</v>
      </c>
    </row>
    <row r="348" spans="1:3" ht="30">
      <c r="A348" s="4" t="s">
        <v>850</v>
      </c>
      <c r="B348" s="32" t="e">
        <f>SUM(Matrix!CZ$101:CZ$700)</f>
        <v>#VALUE!</v>
      </c>
      <c r="C348" s="17"/>
    </row>
  </sheetData>
  <sheetProtection sheet="1" objects="1" scenarios="1"/>
  <hyperlinks>
    <hyperlink ref="A5" location="'Matrix'!H100" display="x1 = 2114. Chargeable export capacity adjusted for part-year (kVA)"/>
    <hyperlink ref="A13" location="'Matrix'!F100" display="x1 = 2110. Non-exempt 2005-2010 export capacity (kVA) adjusted for part-year"/>
    <hyperlink ref="A21" location="'Matrix'!G100" display="x1 = 2112. Non-exempt post-2010 export capacity (kVA) adjusted for part-year"/>
    <hyperlink ref="A29" location="'11'!B11" display="x1 = 1101. O&amp;M charging rate based on FBPQ data (£/kW/year) (in Financial information)"/>
    <hyperlink ref="A30" location="'DNO totals'!B16" display="x2 = 2204. Non-exempt 2005-2010 export capacity (kVA) adjusted for part-year (total)"/>
    <hyperlink ref="A31" location="'DNO totals'!B8" display="x3 = 2202. Chargeable export capacity adjusted for part-year (kVA) (total)"/>
    <hyperlink ref="A32" location="'11'!B21" display="x4 = 1118. Average adjusted GP (£/year) (in Generation data)"/>
    <hyperlink ref="A33" location="'DNO totals'!B24" display="x5 = 2206. Non-exempt post-2010 export capacity (kVA) adjusted for part-year (total)"/>
    <hyperlink ref="A34" location="'11'!E21" display="x6 = 1118. Total CDCM generation capacity post-2010 (kVA) (in Generation data)"/>
    <hyperlink ref="A35" location="'11'!C21" display="x7 = 1118. GL term from the DG incentive revenue calculation (£/year) (in Generation data)"/>
    <hyperlink ref="A36" location="'11'!D21" display="x8 = 1118. Total CDCM generation capacity 2005-2010 (kVA) (in Generation data)"/>
    <hyperlink ref="A37" location="'11'!B16" display="x9 = 1110. Days in year (in Calendar and timeband information)"/>
    <hyperlink ref="A45" location="'11'!B40" display="x1 = 1140. Data from CDCM model"/>
    <hyperlink ref="A53" location="'11'!B40" display="x1 = 1140. Data from CDCM model"/>
    <hyperlink ref="A61" location="'DNO totals'!B48" display="x1 = 2402. Forecast system simultaneous maximum load (kW) from CDCM users"/>
    <hyperlink ref="A69" location="'Matrix'!AT100" display="x1 = 2302. Maximum import capacity adjusted for part-year (kVA)"/>
    <hyperlink ref="A70" location="'Matrix'!AW100" display="x2 = 2504. Peak-time active power consumption adjusted to transmission (kW/kVA)"/>
    <hyperlink ref="A78" location="'DNO totals'!B64" display="x1 = 2406. Total CDCM peak time consumption (kW)"/>
    <hyperlink ref="A79" location="'DNO totals'!B73" display="x2 = 2602. Total EDCM peak time consumption (kW)"/>
    <hyperlink ref="A87" location="'11'!B40" display="x1 = 1140. Data from CDCM model"/>
    <hyperlink ref="A95" location="'11'!B40" display="x1 = 1140. Data from CDCM model"/>
    <hyperlink ref="A103" location="'Parameters'!B25" display="x1 = 2010. EHV asset levels"/>
    <hyperlink ref="A104" location="'DNO totals'!B90" display="x2 = 2902. Assets in CDCM model (£)"/>
    <hyperlink ref="A112" location="'Parameters'!B30" display="x1 = 2012. HV and LV network asset levels"/>
    <hyperlink ref="A113" location="'DNO totals'!B90" display="x2 = 2902. Assets in CDCM model (£)"/>
    <hyperlink ref="A121" location="'Parameters'!B35" display="x1 = 2014. HV and LV service asset levels"/>
    <hyperlink ref="A122" location="'DNO totals'!B90" display="x2 = 2902. Assets in CDCM model (£)"/>
    <hyperlink ref="A130" location="'Matrix'!BF100" display="x1 = 2818. Demand sole use asset MEAV adjusted for part-year (£)"/>
    <hyperlink ref="A138" location="'Matrix'!BN100" display="x1 = 3312. Total notional capacity assets (£/kVA)"/>
    <hyperlink ref="A139" location="'Matrix'!AT100" display="x2 = 2302. Maximum import capacity adjusted for part-year (kVA)"/>
    <hyperlink ref="A147" location="'Matrix'!BR100" display="x1 = 3320. Total notional consumption assets (£/kVA)"/>
    <hyperlink ref="A148" location="'Matrix'!AT100" display="x2 = 2302. Maximum import capacity adjusted for part-year (kVA)"/>
    <hyperlink ref="A156" location="'Matrix'!BG100" display="x1 = 2820. Generation sole use asset MEAV adjusted for part-year (£)"/>
    <hyperlink ref="A164" location="'DNO totals'!B133" display="x1 = 3408. Total sole use assets for demand (£)"/>
    <hyperlink ref="A165" location="'DNO totals'!B142" display="x2 = 3410. Total notional capacity assets (£)"/>
    <hyperlink ref="A166" location="'DNO totals'!B151" display="x3 = 3412. Total notional consumption assets (£)"/>
    <hyperlink ref="A167" location="'DNO totals'!B159" display="x4 = 3414. Generation sole use asset MEAV adjusted for part-year (£) (aggregate)"/>
    <hyperlink ref="A175" location="'935'!I100" display="x1 = 935. Percentage of sole use assets where Customer is entitled to reduction for capitalised O&amp;M (in Tariff data)"/>
    <hyperlink ref="A176" location="'Matrix'!BF100" display="x2 = 2818. Demand sole use asset MEAV adjusted for part-year (£)"/>
    <hyperlink ref="A184" location="'Matrix'!AS100" display="x1 = 2188. Export super-red unit rate (p/kWh)"/>
    <hyperlink ref="A185" location="'935'!U100" display="x2 = 935. Super-red units exported (kWh) (in Tariff data)"/>
    <hyperlink ref="A186" location="'Matrix'!BC100" display="x3 = 2812. Export capacity rate (p/kVA/day)"/>
    <hyperlink ref="A187" location="'Matrix'!H100" display="x4 = 2114. Chargeable export capacity adjusted for part-year (kVA)"/>
    <hyperlink ref="A188" location="'11'!B16" display="x5 = 1110. Days in year (in Calendar and timeband information)"/>
    <hyperlink ref="A189" location="'Matrix'!BU100" display="x6 = 3606. Generation fixed charge p/day (scaled for part year)"/>
    <hyperlink ref="A197" location="'11'!F11" display="x1 = 1101. The amount of money that the DNO wants to raise from use of system charges (£/year) (in Financial information)"/>
    <hyperlink ref="A198" location="'11'!C11" display="x2 = 1101. Direct cost (£/year) (in Financial information)"/>
    <hyperlink ref="A199" location="'11'!D11" display="x3 = 1101. Indirect cost (£/year) (in Financial information)"/>
    <hyperlink ref="A200" location="'11'!E11" display="x4 = 1101. Network rates (£/year) (in Financial information)"/>
    <hyperlink ref="A201" location="'DNO totals'!B192" display="x5 = 3704. Net forecast EDCM generation revenue (£/year)"/>
    <hyperlink ref="A202" location="'11'!G11" display="x6 = 1101. Transmission exit charges (£/year) (in Financial information)"/>
    <hyperlink ref="A203" location="'Charging rates'!B50" display="x7 = 3502. Direct cost charging rate"/>
    <hyperlink ref="A204" location="'DNO totals'!B179" display="x8 = 3702. Total demand sole use assets qualifying for DCP 189 discount (£)"/>
    <hyperlink ref="A212" location="'Charging rates'!B75" display="x1 = 3506. Indirect cost charging rate"/>
    <hyperlink ref="A213" location="'DNO totals'!B170" display="x2 = 3416. All notional assets in EDCM (£)"/>
    <hyperlink ref="A214" location="'DNO totals'!B159" display="x3 = 3414. Generation sole use asset MEAV adjusted for part-year (£) (aggregate)"/>
    <hyperlink ref="A222" location="'Charging rates'!B50" display="x1 = 3502. Direct cost charging rate"/>
    <hyperlink ref="A223" location="'DNO totals'!B142" display="x2 = 3410. Total notional capacity assets (£)"/>
    <hyperlink ref="A224" location="'DNO totals'!B151" display="x3 = 3412. Total notional consumption assets (£)"/>
    <hyperlink ref="A232" location="'Charging rates'!B62" display="x1 = 3504. Network rates charging rate"/>
    <hyperlink ref="A233" location="'DNO totals'!B142" display="x2 = 3410. Total notional capacity assets (£)"/>
    <hyperlink ref="A234" location="'DNO totals'!B151" display="x3 = 3412. Total notional consumption assets (£)"/>
    <hyperlink ref="A242" location="'Charging rates'!B9" display="x1 = 2702. Transmission exit charging rate (£/kW/year)"/>
    <hyperlink ref="A243" location="'DNO totals'!B73" display="x2 = 2602. Total EDCM peak time consumption (kW)"/>
    <hyperlink ref="A244" location="'DNO totals'!B133" display="x3 = 3408. Total sole use assets for demand (£)"/>
    <hyperlink ref="A245" location="'DNO totals'!B142" display="x4 = 3410. Total notional capacity assets (£)"/>
    <hyperlink ref="A246" location="'DNO totals'!B151" display="x5 = 3412. Total notional consumption assets (£)"/>
    <hyperlink ref="A247" location="'Charging rates'!B50" display="x6 = 3502. Direct cost charging rate"/>
    <hyperlink ref="A248" location="'Charging rates'!B62" display="x7 = 3504. Network rates charging rate"/>
    <hyperlink ref="A249" location="'Charging rates'!B75" display="x8 = 3506. Indirect cost charging rate"/>
    <hyperlink ref="A250" location="'Charging rates'!B87" display="x9 = 3802. Other revenue charging rate"/>
    <hyperlink ref="A251" location="'DNO totals'!B179" display="x10 = 3702. Total demand sole use assets qualifying for DCP 189 discount (£)"/>
    <hyperlink ref="A259" location="'Matrix'!CD100" display="x1 = 3914. Import capacity charge from charge 1 (p/kVA/day)"/>
    <hyperlink ref="A260" location="'Matrix'!AT100" display="x2 = 2302. Maximum import capacity adjusted for part-year (kVA)"/>
    <hyperlink ref="A261" location="'Matrix'!CC100" display="x3 = 3912. Super-red unit rate adjusted for DSM (p/kWh)"/>
    <hyperlink ref="A262" location="'935'!Q100" display="x4 = 935. Super-red kW import divided by kVA capacity (in Tariff data)"/>
    <hyperlink ref="A263" location="'935'!C100" display="x5 = 935. Maximum import capacity (kVA) (in Tariff data)"/>
    <hyperlink ref="A264" location="'Matrix'!CE100" display="x6 = 3916. Number of super-red hours connected in year"/>
    <hyperlink ref="A265" location="'11'!B16" display="x7 = 1110. Days in year (in Calendar and timeband information)"/>
    <hyperlink ref="A273" location="'DNO totals'!B254" display="x1 = 4008. Demand revenue target pot (£/year)"/>
    <hyperlink ref="A274" location="'Charging rates'!B50" display="x2 = 3502. Direct cost charging rate"/>
    <hyperlink ref="A275" location="'DNO totals'!B133" display="x3 = 3408. Total sole use assets for demand (£)"/>
    <hyperlink ref="A276" location="'DNO totals'!B179" display="x4 = 3702. Total demand sole use assets qualifying for DCP 189 discount (£)"/>
    <hyperlink ref="A277" location="'Charging rates'!B62" display="x5 = 3504. Network rates charging rate"/>
    <hyperlink ref="A278" location="'Charging rates'!B9" display="x6 = 2702. Transmission exit charging rate (£/kW/year)"/>
    <hyperlink ref="A279" location="'DNO totals'!B73" display="x7 = 2602. Total EDCM peak time consumption (kW)"/>
    <hyperlink ref="A280" location="'DNO totals'!B268" display="x8 = 4010. Revenue from demand charge 1 (£/year)"/>
    <hyperlink ref="A288" location="'Parameters'!B15" display="x1 = 2006. Proportion of residual to go into fixed adder"/>
    <hyperlink ref="A289" location="'DNO totals'!B283" display="x2 = 4012. Additional amount to be recovered (£/year)"/>
    <hyperlink ref="A290" location="'DNO totals'!B217" display="x3 = 4002. Indirect costs on EDCM demand (£/year)"/>
    <hyperlink ref="A291" location="'DNO totals'!B227" display="x4 = 4004. Direct costs on EDCM demand except through sole use asset charges (£/year)"/>
    <hyperlink ref="A292" location="'DNO totals'!B237" display="x5 = 4006. Network rates on EDCM demand except through sole use asset charges (£/year)"/>
    <hyperlink ref="A300" location="'11'!B34" display="x1 = 1136. Maximum and minimum network use factors"/>
    <hyperlink ref="A308" location="'11'!B34" display="x1 = 1136. Maximum and minimum network use factors"/>
    <hyperlink ref="A316" location="'DNO totals'!B283" display="x1 = 4012. Additional amount to be recovered (£/year)"/>
    <hyperlink ref="A317" location="'DNO totals'!B217" display="x2 = 4002. Indirect costs on EDCM demand (£/year)"/>
    <hyperlink ref="A318" location="'DNO totals'!B227" display="x3 = 4004. Direct costs on EDCM demand except through sole use asset charges (£/year)"/>
    <hyperlink ref="A319" location="'DNO totals'!B237" display="x4 = 4006. Network rates on EDCM demand except through sole use asset charges (£/year)"/>
    <hyperlink ref="A327" location="'Matrix'!CY100" display="x1 = 4132. Non sole use notional assets subject to matching (£)"/>
    <hyperlink ref="A335" location="'Matrix'!DA100" display="x1 = 4404. Data for capacity-based allocation of indirect costs"/>
    <hyperlink ref="A336" location="'Matrix'!AT100" display="x2 = 2302. Maximum import capacity adjusted for part-year (kVA)"/>
    <hyperlink ref="A344" location="'Matrix'!CZ100" display="x1 = 4402. Marginal revenue effect of demand and indirect cost adders"/>
  </hyperlinks>
  <pageMargins left="0.7" right="0.7" top="0.75" bottom="0.75" header="0.3" footer="0.3"/>
  <pageSetup paperSize="9" fitToHeight="0" orientation="portrait"/>
  <headerFooter>
    <oddHeader>&amp;L&amp;A&amp;C&amp;R&amp;P of &amp;N</oddHeader>
    <oddFooter>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16"/>
  <sheetViews>
    <sheetView showGridLines="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outlineLevelRow="1"/>
  <cols>
    <col min="1" max="251" width="28.7109375" customWidth="1"/>
  </cols>
  <sheetData>
    <row r="1" spans="1:3" ht="21" customHeight="1">
      <c r="A1" s="1" t="str">
        <f>"Charging rates for "&amp;'11'!B7&amp;" in "&amp;'11'!C7&amp;" ("&amp;'11'!D7&amp;")"</f>
        <v>Charging rates for no company in no year (no data version)</v>
      </c>
    </row>
    <row r="3" spans="1:3" ht="21" customHeight="1">
      <c r="A3" s="1" t="s">
        <v>485</v>
      </c>
    </row>
    <row r="4" spans="1:3" hidden="1" outlineLevel="1">
      <c r="A4" s="2" t="s">
        <v>287</v>
      </c>
    </row>
    <row r="5" spans="1:3" hidden="1" outlineLevel="1">
      <c r="A5" s="31" t="s">
        <v>486</v>
      </c>
    </row>
    <row r="6" spans="1:3" hidden="1" outlineLevel="1">
      <c r="A6" s="31" t="s">
        <v>487</v>
      </c>
    </row>
    <row r="7" spans="1:3" hidden="1" outlineLevel="1">
      <c r="A7" s="2" t="s">
        <v>488</v>
      </c>
    </row>
    <row r="9" spans="1:3" ht="30">
      <c r="B9" s="15" t="s">
        <v>489</v>
      </c>
    </row>
    <row r="10" spans="1:3" ht="30">
      <c r="A10" s="4" t="s">
        <v>489</v>
      </c>
      <c r="B10" s="37" t="e">
        <f>'11'!G12/'DNO totals'!$B83</f>
        <v>#VALUE!</v>
      </c>
      <c r="C10" s="17"/>
    </row>
    <row r="12" spans="1:3" ht="21" customHeight="1">
      <c r="A12" s="1" t="s">
        <v>526</v>
      </c>
    </row>
    <row r="13" spans="1:3" hidden="1" outlineLevel="1">
      <c r="A13" s="2" t="s">
        <v>287</v>
      </c>
    </row>
    <row r="14" spans="1:3" hidden="1" outlineLevel="1">
      <c r="A14" s="31" t="s">
        <v>527</v>
      </c>
    </row>
    <row r="15" spans="1:3" hidden="1" outlineLevel="1">
      <c r="A15" s="31" t="s">
        <v>528</v>
      </c>
    </row>
    <row r="16" spans="1:3" hidden="1" outlineLevel="1">
      <c r="A16" s="31" t="s">
        <v>529</v>
      </c>
    </row>
    <row r="17" spans="1:8" hidden="1" outlineLevel="1">
      <c r="A17" s="2" t="s">
        <v>530</v>
      </c>
    </row>
    <row r="19" spans="1:8">
      <c r="B19" s="15" t="s">
        <v>40</v>
      </c>
      <c r="C19" s="15" t="s">
        <v>33</v>
      </c>
      <c r="D19" s="15" t="s">
        <v>34</v>
      </c>
      <c r="E19" s="15" t="s">
        <v>35</v>
      </c>
      <c r="F19" s="15" t="s">
        <v>36</v>
      </c>
      <c r="G19" s="15" t="s">
        <v>30</v>
      </c>
    </row>
    <row r="20" spans="1:8">
      <c r="A20" s="4" t="s">
        <v>531</v>
      </c>
      <c r="B20" s="37" t="e">
        <f>'DNO totals'!$B91/'DNO totals'!B49/'DNO totals'!B57</f>
        <v>#VALUE!</v>
      </c>
      <c r="C20" s="37" t="e">
        <f>'DNO totals'!$C91/'DNO totals'!C49/'DNO totals'!C57</f>
        <v>#VALUE!</v>
      </c>
      <c r="D20" s="37" t="e">
        <f>'DNO totals'!$D91/'DNO totals'!D49/'DNO totals'!D57</f>
        <v>#VALUE!</v>
      </c>
      <c r="E20" s="37" t="e">
        <f>'DNO totals'!$E91/'DNO totals'!E49/'DNO totals'!E57</f>
        <v>#VALUE!</v>
      </c>
      <c r="F20" s="37" t="e">
        <f>'DNO totals'!$F91/'DNO totals'!F49/'DNO totals'!F57</f>
        <v>#VALUE!</v>
      </c>
      <c r="G20" s="37" t="e">
        <f>'DNO totals'!$G91/'DNO totals'!G49/'DNO totals'!G57</f>
        <v>#VALUE!</v>
      </c>
      <c r="H20" s="17"/>
    </row>
    <row r="22" spans="1:8" ht="21" customHeight="1">
      <c r="A22" s="1" t="s">
        <v>532</v>
      </c>
    </row>
    <row r="23" spans="1:8" hidden="1" outlineLevel="1">
      <c r="A23" s="2" t="s">
        <v>287</v>
      </c>
    </row>
    <row r="24" spans="1:8" hidden="1" outlineLevel="1">
      <c r="A24" s="31" t="s">
        <v>533</v>
      </c>
    </row>
    <row r="25" spans="1:8" hidden="1" outlineLevel="1">
      <c r="A25" s="31" t="s">
        <v>534</v>
      </c>
    </row>
    <row r="26" spans="1:8" hidden="1" outlineLevel="1">
      <c r="A26" s="2" t="s">
        <v>535</v>
      </c>
    </row>
    <row r="28" spans="1:8">
      <c r="B28" s="15" t="s">
        <v>30</v>
      </c>
    </row>
    <row r="29" spans="1:8" ht="30">
      <c r="A29" s="4" t="s">
        <v>536</v>
      </c>
      <c r="B29" s="37" t="e">
        <f>IF(ISNUMBER('11'!B30),IF('11'!B30,'11'!B30,$G20),$G20)</f>
        <v>#VALUE!</v>
      </c>
      <c r="C29" s="17"/>
    </row>
    <row r="31" spans="1:8" ht="21" customHeight="1">
      <c r="A31" s="1" t="s">
        <v>537</v>
      </c>
    </row>
    <row r="32" spans="1:8" hidden="1" outlineLevel="1">
      <c r="A32" s="2" t="s">
        <v>287</v>
      </c>
    </row>
    <row r="33" spans="1:8" hidden="1" outlineLevel="1">
      <c r="A33" s="31" t="s">
        <v>538</v>
      </c>
    </row>
    <row r="34" spans="1:8" hidden="1" outlineLevel="1">
      <c r="A34" s="31" t="s">
        <v>534</v>
      </c>
    </row>
    <row r="35" spans="1:8" hidden="1" outlineLevel="1">
      <c r="A35" s="2" t="s">
        <v>539</v>
      </c>
    </row>
    <row r="37" spans="1:8">
      <c r="B37" s="15" t="s">
        <v>40</v>
      </c>
      <c r="C37" s="15" t="s">
        <v>33</v>
      </c>
      <c r="D37" s="15" t="s">
        <v>34</v>
      </c>
      <c r="E37" s="15" t="s">
        <v>35</v>
      </c>
      <c r="F37" s="15" t="s">
        <v>36</v>
      </c>
      <c r="G37" s="15" t="s">
        <v>30</v>
      </c>
    </row>
    <row r="38" spans="1:8" ht="30">
      <c r="A38" s="4" t="s">
        <v>540</v>
      </c>
      <c r="B38" s="35" t="e">
        <f>B20</f>
        <v>#VALUE!</v>
      </c>
      <c r="C38" s="35" t="e">
        <f>C20</f>
        <v>#VALUE!</v>
      </c>
      <c r="D38" s="35" t="e">
        <f>D20</f>
        <v>#VALUE!</v>
      </c>
      <c r="E38" s="35" t="e">
        <f>E20</f>
        <v>#VALUE!</v>
      </c>
      <c r="F38" s="35" t="e">
        <f>F20</f>
        <v>#VALUE!</v>
      </c>
      <c r="G38" s="35" t="e">
        <f>$B29</f>
        <v>#VALUE!</v>
      </c>
      <c r="H38" s="17"/>
    </row>
    <row r="40" spans="1:8" ht="21" customHeight="1">
      <c r="A40" s="1" t="s">
        <v>611</v>
      </c>
    </row>
    <row r="41" spans="1:8" hidden="1" outlineLevel="1">
      <c r="A41" s="2" t="s">
        <v>287</v>
      </c>
    </row>
    <row r="42" spans="1:8" hidden="1" outlineLevel="1">
      <c r="A42" s="31" t="s">
        <v>612</v>
      </c>
    </row>
    <row r="43" spans="1:8" hidden="1" outlineLevel="1">
      <c r="A43" s="31" t="s">
        <v>613</v>
      </c>
    </row>
    <row r="44" spans="1:8" hidden="1" outlineLevel="1">
      <c r="A44" s="31" t="s">
        <v>614</v>
      </c>
    </row>
    <row r="45" spans="1:8" hidden="1" outlineLevel="1">
      <c r="A45" s="31" t="s">
        <v>615</v>
      </c>
    </row>
    <row r="46" spans="1:8" hidden="1" outlineLevel="1">
      <c r="A46" s="31" t="s">
        <v>616</v>
      </c>
    </row>
    <row r="47" spans="1:8" hidden="1" outlineLevel="1">
      <c r="A47" s="31" t="s">
        <v>617</v>
      </c>
    </row>
    <row r="48" spans="1:8" hidden="1" outlineLevel="1">
      <c r="A48" s="2" t="s">
        <v>618</v>
      </c>
    </row>
    <row r="50" spans="1:3">
      <c r="B50" s="15" t="s">
        <v>619</v>
      </c>
    </row>
    <row r="51" spans="1:3">
      <c r="A51" s="4" t="s">
        <v>619</v>
      </c>
      <c r="B51" s="38" t="e">
        <f>'11'!C12/('DNO totals'!B171+'DNO totals'!B108+('DNO totals'!B117+'DNO totals'!B126)/Parameters!B11)</f>
        <v>#VALUE!</v>
      </c>
      <c r="C51" s="17"/>
    </row>
    <row r="53" spans="1:3" ht="21" customHeight="1">
      <c r="A53" s="1" t="s">
        <v>620</v>
      </c>
    </row>
    <row r="54" spans="1:3" hidden="1" outlineLevel="1">
      <c r="A54" s="2" t="s">
        <v>287</v>
      </c>
    </row>
    <row r="55" spans="1:3" hidden="1" outlineLevel="1">
      <c r="A55" s="31" t="s">
        <v>621</v>
      </c>
    </row>
    <row r="56" spans="1:3" hidden="1" outlineLevel="1">
      <c r="A56" s="31" t="s">
        <v>613</v>
      </c>
    </row>
    <row r="57" spans="1:3" hidden="1" outlineLevel="1">
      <c r="A57" s="31" t="s">
        <v>614</v>
      </c>
    </row>
    <row r="58" spans="1:3" hidden="1" outlineLevel="1">
      <c r="A58" s="31" t="s">
        <v>615</v>
      </c>
    </row>
    <row r="59" spans="1:3" hidden="1" outlineLevel="1">
      <c r="A59" s="31" t="s">
        <v>616</v>
      </c>
    </row>
    <row r="60" spans="1:3" hidden="1" outlineLevel="1">
      <c r="A60" s="2" t="s">
        <v>622</v>
      </c>
    </row>
    <row r="62" spans="1:3">
      <c r="B62" s="15" t="s">
        <v>623</v>
      </c>
    </row>
    <row r="63" spans="1:3">
      <c r="A63" s="4" t="s">
        <v>623</v>
      </c>
      <c r="B63" s="38" t="e">
        <f>'11'!E12/('DNO totals'!B171+'DNO totals'!B108+'DNO totals'!B117+'DNO totals'!B126)</f>
        <v>#VALUE!</v>
      </c>
      <c r="C63" s="17"/>
    </row>
    <row r="65" spans="1:3" ht="21" customHeight="1">
      <c r="A65" s="1" t="s">
        <v>624</v>
      </c>
    </row>
    <row r="66" spans="1:3" hidden="1" outlineLevel="1">
      <c r="A66" s="2" t="s">
        <v>287</v>
      </c>
    </row>
    <row r="67" spans="1:3" hidden="1" outlineLevel="1">
      <c r="A67" s="31" t="s">
        <v>625</v>
      </c>
    </row>
    <row r="68" spans="1:3" hidden="1" outlineLevel="1">
      <c r="A68" s="31" t="s">
        <v>613</v>
      </c>
    </row>
    <row r="69" spans="1:3" hidden="1" outlineLevel="1">
      <c r="A69" s="31" t="s">
        <v>614</v>
      </c>
    </row>
    <row r="70" spans="1:3" hidden="1" outlineLevel="1">
      <c r="A70" s="31" t="s">
        <v>615</v>
      </c>
    </row>
    <row r="71" spans="1:3" hidden="1" outlineLevel="1">
      <c r="A71" s="31" t="s">
        <v>616</v>
      </c>
    </row>
    <row r="72" spans="1:3" hidden="1" outlineLevel="1">
      <c r="A72" s="31" t="s">
        <v>617</v>
      </c>
    </row>
    <row r="73" spans="1:3" hidden="1" outlineLevel="1">
      <c r="A73" s="2" t="s">
        <v>618</v>
      </c>
    </row>
    <row r="75" spans="1:3">
      <c r="B75" s="15" t="s">
        <v>626</v>
      </c>
    </row>
    <row r="76" spans="1:3">
      <c r="A76" s="4" t="s">
        <v>626</v>
      </c>
      <c r="B76" s="38" t="e">
        <f>'11'!D12/('DNO totals'!B171+'DNO totals'!B108+('DNO totals'!B117+'DNO totals'!B126)/Parameters!B11)</f>
        <v>#VALUE!</v>
      </c>
      <c r="C76" s="17"/>
    </row>
    <row r="78" spans="1:3" ht="21" customHeight="1">
      <c r="A78" s="1" t="s">
        <v>670</v>
      </c>
    </row>
    <row r="79" spans="1:3" hidden="1" outlineLevel="1">
      <c r="A79" s="2" t="s">
        <v>287</v>
      </c>
    </row>
    <row r="80" spans="1:3" hidden="1" outlineLevel="1">
      <c r="A80" s="31" t="s">
        <v>671</v>
      </c>
    </row>
    <row r="81" spans="1:3" hidden="1" outlineLevel="1">
      <c r="A81" s="31" t="s">
        <v>606</v>
      </c>
    </row>
    <row r="82" spans="1:3" hidden="1" outlineLevel="1">
      <c r="A82" s="31" t="s">
        <v>607</v>
      </c>
    </row>
    <row r="83" spans="1:3" hidden="1" outlineLevel="1">
      <c r="A83" s="31" t="s">
        <v>672</v>
      </c>
    </row>
    <row r="84" spans="1:3" hidden="1" outlineLevel="1">
      <c r="A84" s="31" t="s">
        <v>673</v>
      </c>
    </row>
    <row r="85" spans="1:3" hidden="1" outlineLevel="1">
      <c r="A85" s="2" t="s">
        <v>622</v>
      </c>
    </row>
    <row r="87" spans="1:3">
      <c r="B87" s="15" t="s">
        <v>674</v>
      </c>
    </row>
    <row r="88" spans="1:3">
      <c r="A88" s="4" t="s">
        <v>674</v>
      </c>
      <c r="B88" s="38" t="e">
        <f>'DNO totals'!B208/('DNO totals'!B143+'DNO totals'!B152+'DNO totals'!B108+'DNO totals'!B117)</f>
        <v>#VALUE!</v>
      </c>
      <c r="C88" s="17"/>
    </row>
    <row r="90" spans="1:3" ht="21" customHeight="1">
      <c r="A90" s="1" t="s">
        <v>823</v>
      </c>
    </row>
    <row r="91" spans="1:3" hidden="1" outlineLevel="1">
      <c r="A91" s="2" t="s">
        <v>287</v>
      </c>
    </row>
    <row r="92" spans="1:3" hidden="1" outlineLevel="1">
      <c r="A92" s="31" t="s">
        <v>824</v>
      </c>
    </row>
    <row r="93" spans="1:3" hidden="1" outlineLevel="1">
      <c r="A93" s="31" t="s">
        <v>825</v>
      </c>
    </row>
    <row r="94" spans="1:3" hidden="1" outlineLevel="1">
      <c r="A94" s="2" t="s">
        <v>826</v>
      </c>
    </row>
    <row r="96" spans="1:3">
      <c r="B96" s="15" t="s">
        <v>827</v>
      </c>
    </row>
    <row r="97" spans="1:3">
      <c r="A97" s="4" t="s">
        <v>827</v>
      </c>
      <c r="B97" s="38" t="e">
        <f>IF('DNO totals'!B296,'DNO totals'!B296/'DNO totals'!B331,0)</f>
        <v>#VALUE!</v>
      </c>
      <c r="C97" s="17"/>
    </row>
    <row r="99" spans="1:3" ht="21" customHeight="1">
      <c r="A99" s="1" t="s">
        <v>844</v>
      </c>
    </row>
    <row r="100" spans="1:3" hidden="1" outlineLevel="1">
      <c r="A100" s="2" t="s">
        <v>287</v>
      </c>
    </row>
    <row r="101" spans="1:3" hidden="1" outlineLevel="1">
      <c r="A101" s="31" t="s">
        <v>845</v>
      </c>
    </row>
    <row r="102" spans="1:3" hidden="1" outlineLevel="1">
      <c r="A102" s="31" t="s">
        <v>846</v>
      </c>
    </row>
    <row r="103" spans="1:3" hidden="1" outlineLevel="1">
      <c r="A103" s="2" t="s">
        <v>826</v>
      </c>
    </row>
    <row r="105" spans="1:3">
      <c r="B105" s="15" t="s">
        <v>847</v>
      </c>
    </row>
    <row r="106" spans="1:3">
      <c r="A106" s="4" t="s">
        <v>847</v>
      </c>
      <c r="B106" s="37" t="e">
        <f>IF('DNO totals'!B218,'DNO totals'!B218/'DNO totals'!B340,0)</f>
        <v>#VALUE!</v>
      </c>
      <c r="C106" s="17"/>
    </row>
    <row r="108" spans="1:3" ht="21" customHeight="1">
      <c r="A108" s="1" t="s">
        <v>851</v>
      </c>
    </row>
    <row r="109" spans="1:3" hidden="1" outlineLevel="1">
      <c r="A109" s="2" t="s">
        <v>287</v>
      </c>
    </row>
    <row r="110" spans="1:3" hidden="1" outlineLevel="1">
      <c r="A110" s="31" t="s">
        <v>835</v>
      </c>
    </row>
    <row r="111" spans="1:3" hidden="1" outlineLevel="1">
      <c r="A111" s="31" t="s">
        <v>852</v>
      </c>
    </row>
    <row r="112" spans="1:3" hidden="1" outlineLevel="1">
      <c r="A112" s="31" t="s">
        <v>853</v>
      </c>
    </row>
    <row r="113" spans="1:3" hidden="1" outlineLevel="1">
      <c r="A113" s="2" t="s">
        <v>854</v>
      </c>
    </row>
    <row r="115" spans="1:3" ht="30">
      <c r="B115" s="15" t="s">
        <v>855</v>
      </c>
    </row>
    <row r="116" spans="1:3" ht="30">
      <c r="A116" s="4" t="s">
        <v>855</v>
      </c>
      <c r="B116" s="37" t="e">
        <f>IF('DNO totals'!B323,Parameters!B16*'DNO totals'!B323/'DNO totals'!B348,0)</f>
        <v>#VALUE!</v>
      </c>
      <c r="C116" s="17"/>
    </row>
  </sheetData>
  <sheetProtection sheet="1" objects="1" scenarios="1"/>
  <hyperlinks>
    <hyperlink ref="A5" location="'11'!G11" display="x1 = 1101. Transmission exit charges (£/year) (in Financial information)"/>
    <hyperlink ref="A6" location="'DNO totals'!B82" display="x2 = 2604. Estimated total peak-time consumption (kW)"/>
    <hyperlink ref="A14" location="'DNO totals'!B90" display="x1 = 2902. Assets in CDCM model (£)"/>
    <hyperlink ref="A15" location="'DNO totals'!B48" display="x2 = 2402. Forecast system simultaneous maximum load (kW) from CDCM users"/>
    <hyperlink ref="A16" location="'DNO totals'!B56" display="x3 = 2404. Loss adjustment factor to transmission for each network level"/>
    <hyperlink ref="A24" location="'11'!B29" display="x1 = 1132. Override notional asset rate for 132kV/HV (£/kW)"/>
    <hyperlink ref="A25" location="'Charging rates'!B19" display="x2 = 3002. Notional asset rate (£/kW)"/>
    <hyperlink ref="A33" location="'Charging rates'!B28" display="x1 = 3004. Notional asset rate for 132kV/HV (£/kW)"/>
    <hyperlink ref="A34" location="'Charging rates'!B19" display="x2 = 3002. Notional asset rate (£/kW)"/>
    <hyperlink ref="A42" location="'11'!C11" display="x1 = 1101. Direct cost (£/year) (in Financial information)"/>
    <hyperlink ref="A43" location="'DNO totals'!B170" display="x2 = 3416. All notional assets in EDCM (£)"/>
    <hyperlink ref="A44" location="'DNO totals'!B107" display="x3 = 3402. EHV assets in CDCM model (£)"/>
    <hyperlink ref="A45" location="'DNO totals'!B116" display="x4 = 3404. HV and LV network assets in CDCM model (£)"/>
    <hyperlink ref="A46" location="'DNO totals'!B125" display="x5 = 3406. HV and LV service assets in CDCM model (£)"/>
    <hyperlink ref="A47" location="'Parameters'!B10" display="x6 = 2004. EHV operating expenditure intensity"/>
    <hyperlink ref="A55" location="'11'!E11" display="x1 = 1101. Network rates (£/year) (in Financial information)"/>
    <hyperlink ref="A56" location="'DNO totals'!B170" display="x2 = 3416. All notional assets in EDCM (£)"/>
    <hyperlink ref="A57" location="'DNO totals'!B107" display="x3 = 3402. EHV assets in CDCM model (£)"/>
    <hyperlink ref="A58" location="'DNO totals'!B116" display="x4 = 3404. HV and LV network assets in CDCM model (£)"/>
    <hyperlink ref="A59" location="'DNO totals'!B125" display="x5 = 3406. HV and LV service assets in CDCM model (£)"/>
    <hyperlink ref="A67" location="'11'!D11" display="x1 = 1101. Indirect cost (£/year) (in Financial information)"/>
    <hyperlink ref="A68" location="'DNO totals'!B170" display="x2 = 3416. All notional assets in EDCM (£)"/>
    <hyperlink ref="A69" location="'DNO totals'!B107" display="x3 = 3402. EHV assets in CDCM model (£)"/>
    <hyperlink ref="A70" location="'DNO totals'!B116" display="x4 = 3404. HV and LV network assets in CDCM model (£)"/>
    <hyperlink ref="A71" location="'DNO totals'!B125" display="x5 = 3406. HV and LV service assets in CDCM model (£)"/>
    <hyperlink ref="A72" location="'Parameters'!B10" display="x6 = 2004. EHV operating expenditure intensity"/>
    <hyperlink ref="A80" location="'DNO totals'!B207" display="x1 = 3706. Revenue less costs and adjustments (£/year)"/>
    <hyperlink ref="A81" location="'DNO totals'!B142" display="x2 = 3410. Total notional capacity assets (£)"/>
    <hyperlink ref="A82" location="'DNO totals'!B151" display="x3 = 3412. Total notional consumption assets (£)"/>
    <hyperlink ref="A83" location="'DNO totals'!B107" display="x4 = 3402. EHV assets in CDCM model (£)"/>
    <hyperlink ref="A84" location="'DNO totals'!B116" display="x5 = 3404. HV and LV network assets in CDCM model (£)"/>
    <hyperlink ref="A92" location="'DNO totals'!B295" display="x1 = 4014. Residual residual (£/year)"/>
    <hyperlink ref="A93" location="'DNO totals'!B330" display="x2 = 4204. Total non sole use notional assets subject to matching (£)"/>
    <hyperlink ref="A101" location="'DNO totals'!B217" display="x1 = 4002. Indirect costs on EDCM demand (£/year)"/>
    <hyperlink ref="A102" location="'DNO totals'!B339" display="x2 = 4502. Total marginal effect of indirect cost adder"/>
    <hyperlink ref="A110" location="'DNO totals'!B322" display="x1 = 4202. Amount to be recovered from adders ex costs (£/year)"/>
    <hyperlink ref="A111" location="'Parameters'!B15" display="x2 = 2006. Proportion of residual to go into fixed adder"/>
    <hyperlink ref="A112" location="'DNO totals'!B347" display="x3 = 4702. Total marginal revenue effect of demand adder"/>
  </hyperlinks>
  <pageMargins left="0.7" right="0.7" top="0.75" bottom="0.75" header="0.3" footer="0.3"/>
  <pageSetup paperSize="9" fitToHeight="0" orientation="portrait"/>
  <headerFooter>
    <oddHeader>&amp;L&amp;A&amp;C&amp;R&amp;P of &amp;N</oddHeader>
    <oddFooter>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H700"/>
  <sheetViews>
    <sheetView showGridLines="0" workbookViewId="0">
      <pane xSplit="2" ySplit="100" topLeftCell="C101" activePane="bottomRight" state="frozen"/>
      <selection pane="topRight" activeCell="C1" sqref="C1"/>
      <selection pane="bottomLeft" activeCell="A101" sqref="A101"/>
      <selection pane="bottomRight"/>
    </sheetView>
  </sheetViews>
  <sheetFormatPr defaultRowHeight="15" outlineLevelRow="2"/>
  <cols>
    <col min="1" max="1" width="16.7109375" customWidth="1"/>
    <col min="2" max="2" width="50.7109375" customWidth="1"/>
    <col min="3" max="251" width="20.7109375" customWidth="1"/>
  </cols>
  <sheetData>
    <row r="1" spans="1:112" ht="21" customHeight="1">
      <c r="A1" s="1" t="str">
        <f>"Matrix for "&amp;'11'!B7&amp;" in "&amp;'11'!C7&amp;" ("&amp;'11'!D7&amp;")"</f>
        <v>Matrix for no company in no year (no data version)</v>
      </c>
    </row>
    <row r="3" spans="1:112" ht="17.25">
      <c r="B3" s="39" t="s">
        <v>286</v>
      </c>
      <c r="C3" s="64" t="s">
        <v>292</v>
      </c>
      <c r="D3" s="64"/>
      <c r="E3" s="64"/>
      <c r="F3" s="64"/>
      <c r="G3" s="64"/>
      <c r="H3" s="64"/>
      <c r="I3" s="65" t="s">
        <v>314</v>
      </c>
      <c r="J3" s="65"/>
      <c r="K3" s="65"/>
      <c r="L3" s="65"/>
      <c r="M3" s="65"/>
      <c r="N3" s="65"/>
      <c r="O3" s="65"/>
      <c r="P3" s="65"/>
      <c r="Q3" s="66" t="s">
        <v>336</v>
      </c>
      <c r="R3" s="66"/>
      <c r="S3" s="66"/>
      <c r="T3" s="66"/>
      <c r="U3" s="66"/>
      <c r="V3" s="66"/>
      <c r="W3" s="66"/>
      <c r="X3" s="66"/>
      <c r="Y3" s="64" t="s">
        <v>355</v>
      </c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5" t="s">
        <v>376</v>
      </c>
      <c r="AP3" s="65"/>
      <c r="AQ3" s="65"/>
      <c r="AR3" s="65"/>
      <c r="AS3" s="65"/>
      <c r="AT3" s="66" t="s">
        <v>291</v>
      </c>
      <c r="AU3" s="66"/>
      <c r="AV3" s="64" t="s">
        <v>466</v>
      </c>
      <c r="AW3" s="64"/>
      <c r="AX3" s="65" t="s">
        <v>490</v>
      </c>
      <c r="AY3" s="65"/>
      <c r="AZ3" s="65"/>
      <c r="BA3" s="65"/>
      <c r="BB3" s="65"/>
      <c r="BC3" s="65"/>
      <c r="BD3" s="66" t="s">
        <v>511</v>
      </c>
      <c r="BE3" s="66"/>
      <c r="BF3" s="66"/>
      <c r="BG3" s="66"/>
      <c r="BH3" s="40" t="s">
        <v>291</v>
      </c>
      <c r="BI3" s="65" t="s">
        <v>545</v>
      </c>
      <c r="BJ3" s="65"/>
      <c r="BK3" s="65"/>
      <c r="BL3" s="65"/>
      <c r="BM3" s="65"/>
      <c r="BN3" s="65"/>
      <c r="BO3" s="66" t="s">
        <v>568</v>
      </c>
      <c r="BP3" s="66"/>
      <c r="BQ3" s="66"/>
      <c r="BR3" s="66"/>
      <c r="BS3" s="64" t="s">
        <v>627</v>
      </c>
      <c r="BT3" s="64"/>
      <c r="BU3" s="64"/>
      <c r="BV3" s="64"/>
      <c r="BW3" s="64"/>
      <c r="BX3" s="65" t="s">
        <v>675</v>
      </c>
      <c r="BY3" s="65"/>
      <c r="BZ3" s="65"/>
      <c r="CA3" s="65"/>
      <c r="CB3" s="65"/>
      <c r="CC3" s="65"/>
      <c r="CD3" s="65"/>
      <c r="CE3" s="65"/>
      <c r="CF3" s="66" t="s">
        <v>770</v>
      </c>
      <c r="CG3" s="66"/>
      <c r="CH3" s="66"/>
      <c r="CI3" s="66"/>
      <c r="CJ3" s="66"/>
      <c r="CK3" s="64" t="s">
        <v>776</v>
      </c>
      <c r="CL3" s="64"/>
      <c r="CM3" s="64"/>
      <c r="CN3" s="64"/>
      <c r="CO3" s="64"/>
      <c r="CP3" s="64"/>
      <c r="CQ3" s="65" t="s">
        <v>784</v>
      </c>
      <c r="CR3" s="65"/>
      <c r="CS3" s="65"/>
      <c r="CT3" s="65"/>
      <c r="CU3" s="66" t="s">
        <v>790</v>
      </c>
      <c r="CV3" s="66"/>
      <c r="CW3" s="66"/>
      <c r="CX3" s="66"/>
      <c r="CY3" s="66"/>
      <c r="CZ3" s="64" t="s">
        <v>828</v>
      </c>
      <c r="DA3" s="64"/>
      <c r="DB3" s="65" t="s">
        <v>856</v>
      </c>
      <c r="DC3" s="65"/>
      <c r="DD3" s="65"/>
      <c r="DE3" s="65"/>
      <c r="DF3" s="65"/>
      <c r="DG3" s="65"/>
      <c r="DH3" s="65"/>
    </row>
    <row r="4" spans="1:112" hidden="1" outlineLevel="2"/>
    <row r="5" spans="1:112" hidden="1" outlineLevel="2"/>
    <row r="6" spans="1:112" hidden="1" outlineLevel="2"/>
    <row r="7" spans="1:112" hidden="1" outlineLevel="2"/>
    <row r="8" spans="1:112" hidden="1" outlineLevel="2"/>
    <row r="9" spans="1:112" hidden="1" outlineLevel="2"/>
    <row r="10" spans="1:112" hidden="1" outlineLevel="2"/>
    <row r="11" spans="1:112" hidden="1" outlineLevel="2"/>
    <row r="12" spans="1:112" hidden="1" outlineLevel="2"/>
    <row r="13" spans="1:112" hidden="1" outlineLevel="2"/>
    <row r="14" spans="1:112" hidden="1" outlineLevel="2"/>
    <row r="15" spans="1:112" hidden="1" outlineLevel="2"/>
    <row r="16" spans="1:112" hidden="1" outlineLevel="2"/>
    <row r="17" hidden="1" outlineLevel="2"/>
    <row r="18" hidden="1" outlineLevel="2"/>
    <row r="19" hidden="1" outlineLevel="2"/>
    <row r="20" hidden="1" outlineLevel="2"/>
    <row r="21" hidden="1" outlineLevel="2"/>
    <row r="22" hidden="1" outlineLevel="2"/>
    <row r="23" hidden="1" outlineLevel="2"/>
    <row r="24" hidden="1" outlineLevel="2"/>
    <row r="25" hidden="1" outlineLevel="2"/>
    <row r="26" hidden="1" outlineLevel="2"/>
    <row r="27" hidden="1" outlineLevel="2"/>
    <row r="28" hidden="1" outlineLevel="2"/>
    <row r="29" hidden="1" outlineLevel="2"/>
    <row r="30" hidden="1" outlineLevel="2"/>
    <row r="31" hidden="1" outlineLevel="2"/>
    <row r="32" hidden="1" outlineLevel="2"/>
    <row r="33" hidden="1" outlineLevel="2"/>
    <row r="34" hidden="1" outlineLevel="2"/>
    <row r="35" hidden="1" outlineLevel="2"/>
    <row r="36" hidden="1" outlineLevel="2"/>
    <row r="37" hidden="1" outlineLevel="2"/>
    <row r="38" hidden="1" outlineLevel="2"/>
    <row r="39" hidden="1" outlineLevel="2"/>
    <row r="40" hidden="1" outlineLevel="2"/>
    <row r="41" hidden="1" outlineLevel="2"/>
    <row r="42" hidden="1" outlineLevel="2"/>
    <row r="43" hidden="1" outlineLevel="2"/>
    <row r="44" hidden="1" outlineLevel="2"/>
    <row r="45" hidden="1" outlineLevel="2"/>
    <row r="46" hidden="1" outlineLevel="2"/>
    <row r="47" hidden="1" outlineLevel="2"/>
    <row r="48" hidden="1" outlineLevel="2"/>
    <row r="49" hidden="1" outlineLevel="2"/>
    <row r="50" hidden="1" outlineLevel="2"/>
    <row r="51" hidden="1" outlineLevel="2"/>
    <row r="52" hidden="1" outlineLevel="2"/>
    <row r="53" hidden="1" outlineLevel="2"/>
    <row r="54" hidden="1" outlineLevel="2"/>
    <row r="55" hidden="1" outlineLevel="2"/>
    <row r="56" hidden="1" outlineLevel="2"/>
    <row r="57" hidden="1" outlineLevel="2"/>
    <row r="58" hidden="1" outlineLevel="2"/>
    <row r="59" hidden="1" outlineLevel="2"/>
    <row r="60" hidden="1" outlineLevel="2"/>
    <row r="61" hidden="1" outlineLevel="2"/>
    <row r="62" hidden="1" outlineLevel="2"/>
    <row r="63" hidden="1" outlineLevel="2"/>
    <row r="64" hidden="1" outlineLevel="2"/>
    <row r="65" spans="2:112" hidden="1" outlineLevel="2"/>
    <row r="66" spans="2:112" hidden="1" outlineLevel="2"/>
    <row r="67" spans="2:112" hidden="1" outlineLevel="2"/>
    <row r="68" spans="2:112" hidden="1" outlineLevel="2"/>
    <row r="69" spans="2:112" hidden="1" outlineLevel="2"/>
    <row r="70" spans="2:112" hidden="1" outlineLevel="1" collapsed="1"/>
    <row r="71" spans="2:112" hidden="1" outlineLevel="1">
      <c r="B71" s="41" t="s">
        <v>287</v>
      </c>
      <c r="C71" s="42" t="s">
        <v>287</v>
      </c>
      <c r="D71" s="42" t="s">
        <v>287</v>
      </c>
      <c r="E71" s="42" t="s">
        <v>287</v>
      </c>
      <c r="F71" s="42" t="s">
        <v>287</v>
      </c>
      <c r="G71" s="42" t="s">
        <v>287</v>
      </c>
      <c r="H71" s="41" t="s">
        <v>287</v>
      </c>
      <c r="I71" s="42" t="s">
        <v>287</v>
      </c>
      <c r="J71" s="42" t="s">
        <v>287</v>
      </c>
      <c r="K71" s="42" t="s">
        <v>287</v>
      </c>
      <c r="L71" s="42" t="s">
        <v>287</v>
      </c>
      <c r="M71" s="42" t="s">
        <v>287</v>
      </c>
      <c r="N71" s="42" t="s">
        <v>287</v>
      </c>
      <c r="O71" s="42" t="s">
        <v>287</v>
      </c>
      <c r="P71" s="41" t="s">
        <v>287</v>
      </c>
      <c r="Q71" s="42" t="s">
        <v>287</v>
      </c>
      <c r="R71" s="42" t="s">
        <v>287</v>
      </c>
      <c r="S71" s="42" t="s">
        <v>287</v>
      </c>
      <c r="T71" s="42" t="s">
        <v>287</v>
      </c>
      <c r="U71" s="42" t="s">
        <v>287</v>
      </c>
      <c r="V71" s="42" t="s">
        <v>287</v>
      </c>
      <c r="W71" s="42" t="s">
        <v>287</v>
      </c>
      <c r="X71" s="41" t="s">
        <v>287</v>
      </c>
      <c r="Y71" s="42" t="s">
        <v>287</v>
      </c>
      <c r="Z71" s="42" t="s">
        <v>287</v>
      </c>
      <c r="AA71" s="42" t="s">
        <v>287</v>
      </c>
      <c r="AB71" s="42" t="s">
        <v>287</v>
      </c>
      <c r="AC71" s="42" t="s">
        <v>287</v>
      </c>
      <c r="AD71" s="42" t="s">
        <v>287</v>
      </c>
      <c r="AE71" s="42" t="s">
        <v>287</v>
      </c>
      <c r="AF71" s="42" t="s">
        <v>287</v>
      </c>
      <c r="AG71" s="42" t="s">
        <v>287</v>
      </c>
      <c r="AH71" s="42" t="s">
        <v>287</v>
      </c>
      <c r="AI71" s="42" t="s">
        <v>287</v>
      </c>
      <c r="AJ71" s="42" t="s">
        <v>287</v>
      </c>
      <c r="AK71" s="42" t="s">
        <v>287</v>
      </c>
      <c r="AL71" s="42" t="s">
        <v>287</v>
      </c>
      <c r="AM71" s="42" t="s">
        <v>287</v>
      </c>
      <c r="AN71" s="41" t="s">
        <v>287</v>
      </c>
      <c r="AO71" s="42" t="s">
        <v>287</v>
      </c>
      <c r="AP71" s="42" t="s">
        <v>287</v>
      </c>
      <c r="AQ71" s="42" t="s">
        <v>287</v>
      </c>
      <c r="AR71" s="42" t="s">
        <v>287</v>
      </c>
      <c r="AS71" s="41" t="s">
        <v>287</v>
      </c>
      <c r="AT71" s="42" t="s">
        <v>287</v>
      </c>
      <c r="AU71" s="41" t="s">
        <v>287</v>
      </c>
      <c r="AV71" s="42" t="s">
        <v>287</v>
      </c>
      <c r="AW71" s="41" t="s">
        <v>287</v>
      </c>
      <c r="AX71" s="42" t="s">
        <v>287</v>
      </c>
      <c r="AY71" s="42" t="s">
        <v>287</v>
      </c>
      <c r="AZ71" s="42" t="s">
        <v>287</v>
      </c>
      <c r="BA71" s="42" t="s">
        <v>287</v>
      </c>
      <c r="BB71" s="42" t="s">
        <v>287</v>
      </c>
      <c r="BC71" s="41" t="s">
        <v>287</v>
      </c>
      <c r="BD71" s="42" t="s">
        <v>287</v>
      </c>
      <c r="BE71" s="42" t="s">
        <v>287</v>
      </c>
      <c r="BF71" s="42" t="s">
        <v>287</v>
      </c>
      <c r="BG71" s="41" t="s">
        <v>287</v>
      </c>
      <c r="BH71" s="41" t="s">
        <v>287</v>
      </c>
      <c r="BI71" s="42" t="s">
        <v>287</v>
      </c>
      <c r="BJ71" s="42" t="s">
        <v>287</v>
      </c>
      <c r="BK71" s="42" t="s">
        <v>287</v>
      </c>
      <c r="BL71" s="42" t="s">
        <v>287</v>
      </c>
      <c r="BM71" s="42" t="s">
        <v>287</v>
      </c>
      <c r="BN71" s="41" t="s">
        <v>287</v>
      </c>
      <c r="BO71" s="42" t="s">
        <v>287</v>
      </c>
      <c r="BP71" s="42" t="s">
        <v>287</v>
      </c>
      <c r="BQ71" s="42" t="s">
        <v>287</v>
      </c>
      <c r="BR71" s="41" t="s">
        <v>287</v>
      </c>
      <c r="BS71" s="42" t="s">
        <v>287</v>
      </c>
      <c r="BT71" s="42" t="s">
        <v>287</v>
      </c>
      <c r="BU71" s="42" t="s">
        <v>287</v>
      </c>
      <c r="BV71" s="42" t="s">
        <v>287</v>
      </c>
      <c r="BW71" s="41" t="s">
        <v>287</v>
      </c>
      <c r="BX71" s="42" t="s">
        <v>287</v>
      </c>
      <c r="BY71" s="42" t="s">
        <v>287</v>
      </c>
      <c r="BZ71" s="42" t="s">
        <v>287</v>
      </c>
      <c r="CA71" s="42" t="s">
        <v>287</v>
      </c>
      <c r="CB71" s="42" t="s">
        <v>287</v>
      </c>
      <c r="CC71" s="42" t="s">
        <v>287</v>
      </c>
      <c r="CD71" s="42" t="s">
        <v>287</v>
      </c>
      <c r="CE71" s="41" t="s">
        <v>287</v>
      </c>
      <c r="CF71" s="41" t="s">
        <v>287</v>
      </c>
      <c r="CG71" s="41"/>
      <c r="CH71" s="41"/>
      <c r="CI71" s="41"/>
      <c r="CJ71" s="41"/>
      <c r="CK71" s="42" t="s">
        <v>287</v>
      </c>
      <c r="CL71" s="42" t="s">
        <v>287</v>
      </c>
      <c r="CM71" s="42" t="s">
        <v>287</v>
      </c>
      <c r="CN71" s="42" t="s">
        <v>287</v>
      </c>
      <c r="CO71" s="42" t="s">
        <v>287</v>
      </c>
      <c r="CP71" s="41" t="s">
        <v>287</v>
      </c>
      <c r="CQ71" s="42" t="s">
        <v>287</v>
      </c>
      <c r="CR71" s="42" t="s">
        <v>287</v>
      </c>
      <c r="CS71" s="42" t="s">
        <v>287</v>
      </c>
      <c r="CT71" s="41" t="s">
        <v>287</v>
      </c>
      <c r="CU71" s="42" t="s">
        <v>287</v>
      </c>
      <c r="CV71" s="42" t="s">
        <v>287</v>
      </c>
      <c r="CW71" s="42" t="s">
        <v>287</v>
      </c>
      <c r="CX71" s="42" t="s">
        <v>287</v>
      </c>
      <c r="CY71" s="41" t="s">
        <v>287</v>
      </c>
      <c r="CZ71" s="42" t="s">
        <v>287</v>
      </c>
      <c r="DA71" s="41" t="s">
        <v>287</v>
      </c>
      <c r="DB71" s="42" t="s">
        <v>287</v>
      </c>
      <c r="DC71" s="42" t="s">
        <v>287</v>
      </c>
      <c r="DD71" s="42" t="s">
        <v>287</v>
      </c>
      <c r="DE71" s="42" t="s">
        <v>287</v>
      </c>
      <c r="DF71" s="42" t="s">
        <v>287</v>
      </c>
      <c r="DG71" s="42" t="s">
        <v>287</v>
      </c>
      <c r="DH71" s="41" t="s">
        <v>287</v>
      </c>
    </row>
    <row r="72" spans="2:112" ht="75" hidden="1" outlineLevel="1">
      <c r="B72" s="43" t="s">
        <v>288</v>
      </c>
      <c r="C72" s="44" t="s">
        <v>293</v>
      </c>
      <c r="D72" s="44" t="s">
        <v>299</v>
      </c>
      <c r="E72" s="44" t="s">
        <v>293</v>
      </c>
      <c r="F72" s="44" t="s">
        <v>305</v>
      </c>
      <c r="G72" s="44" t="s">
        <v>307</v>
      </c>
      <c r="H72" s="43" t="s">
        <v>309</v>
      </c>
      <c r="I72" s="44" t="s">
        <v>315</v>
      </c>
      <c r="J72" s="44" t="s">
        <v>319</v>
      </c>
      <c r="K72" s="44" t="s">
        <v>319</v>
      </c>
      <c r="L72" s="44" t="s">
        <v>319</v>
      </c>
      <c r="M72" s="44" t="s">
        <v>319</v>
      </c>
      <c r="N72" s="44" t="s">
        <v>319</v>
      </c>
      <c r="O72" s="44" t="s">
        <v>319</v>
      </c>
      <c r="P72" s="43" t="s">
        <v>319</v>
      </c>
      <c r="Q72" s="44" t="s">
        <v>337</v>
      </c>
      <c r="R72" s="44" t="s">
        <v>341</v>
      </c>
      <c r="S72" s="44" t="s">
        <v>343</v>
      </c>
      <c r="T72" s="44" t="s">
        <v>345</v>
      </c>
      <c r="U72" s="44" t="s">
        <v>347</v>
      </c>
      <c r="V72" s="44" t="s">
        <v>349</v>
      </c>
      <c r="W72" s="44" t="s">
        <v>351</v>
      </c>
      <c r="X72" s="43" t="s">
        <v>353</v>
      </c>
      <c r="Y72" s="44" t="s">
        <v>337</v>
      </c>
      <c r="Z72" s="44" t="s">
        <v>341</v>
      </c>
      <c r="AA72" s="44" t="s">
        <v>343</v>
      </c>
      <c r="AB72" s="44" t="s">
        <v>345</v>
      </c>
      <c r="AC72" s="44" t="s">
        <v>347</v>
      </c>
      <c r="AD72" s="44" t="s">
        <v>349</v>
      </c>
      <c r="AE72" s="44" t="s">
        <v>351</v>
      </c>
      <c r="AF72" s="44" t="s">
        <v>353</v>
      </c>
      <c r="AG72" s="44" t="s">
        <v>337</v>
      </c>
      <c r="AH72" s="44" t="s">
        <v>341</v>
      </c>
      <c r="AI72" s="44" t="s">
        <v>343</v>
      </c>
      <c r="AJ72" s="44" t="s">
        <v>345</v>
      </c>
      <c r="AK72" s="44" t="s">
        <v>347</v>
      </c>
      <c r="AL72" s="44" t="s">
        <v>349</v>
      </c>
      <c r="AM72" s="44" t="s">
        <v>351</v>
      </c>
      <c r="AN72" s="43" t="s">
        <v>353</v>
      </c>
      <c r="AO72" s="44" t="s">
        <v>377</v>
      </c>
      <c r="AP72" s="44" t="s">
        <v>377</v>
      </c>
      <c r="AQ72" s="44" t="s">
        <v>412</v>
      </c>
      <c r="AR72" s="44" t="s">
        <v>418</v>
      </c>
      <c r="AS72" s="43" t="s">
        <v>423</v>
      </c>
      <c r="AT72" s="44" t="s">
        <v>447</v>
      </c>
      <c r="AU72" s="43" t="s">
        <v>450</v>
      </c>
      <c r="AV72" s="44" t="s">
        <v>467</v>
      </c>
      <c r="AW72" s="43" t="s">
        <v>471</v>
      </c>
      <c r="AX72" s="44" t="s">
        <v>491</v>
      </c>
      <c r="AY72" s="44" t="s">
        <v>418</v>
      </c>
      <c r="AZ72" s="44" t="s">
        <v>497</v>
      </c>
      <c r="BA72" s="44" t="s">
        <v>501</v>
      </c>
      <c r="BB72" s="44" t="s">
        <v>504</v>
      </c>
      <c r="BC72" s="43" t="s">
        <v>509</v>
      </c>
      <c r="BD72" s="44" t="s">
        <v>476</v>
      </c>
      <c r="BE72" s="44" t="s">
        <v>418</v>
      </c>
      <c r="BF72" s="44" t="s">
        <v>520</v>
      </c>
      <c r="BG72" s="43" t="s">
        <v>523</v>
      </c>
      <c r="BH72" s="43" t="s">
        <v>541</v>
      </c>
      <c r="BI72" s="44" t="s">
        <v>546</v>
      </c>
      <c r="BJ72" s="44" t="s">
        <v>546</v>
      </c>
      <c r="BK72" s="44" t="s">
        <v>546</v>
      </c>
      <c r="BL72" s="44" t="s">
        <v>546</v>
      </c>
      <c r="BM72" s="44" t="s">
        <v>546</v>
      </c>
      <c r="BN72" s="43" t="s">
        <v>561</v>
      </c>
      <c r="BO72" s="44" t="s">
        <v>546</v>
      </c>
      <c r="BP72" s="44" t="s">
        <v>546</v>
      </c>
      <c r="BQ72" s="44" t="s">
        <v>546</v>
      </c>
      <c r="BR72" s="43" t="s">
        <v>577</v>
      </c>
      <c r="BS72" s="44" t="s">
        <v>447</v>
      </c>
      <c r="BT72" s="44" t="s">
        <v>630</v>
      </c>
      <c r="BU72" s="44" t="s">
        <v>638</v>
      </c>
      <c r="BV72" s="44" t="s">
        <v>638</v>
      </c>
      <c r="BW72" s="43" t="s">
        <v>646</v>
      </c>
      <c r="BX72" s="44" t="s">
        <v>476</v>
      </c>
      <c r="BY72" s="44" t="s">
        <v>337</v>
      </c>
      <c r="BZ72" s="44" t="s">
        <v>690</v>
      </c>
      <c r="CA72" s="44" t="s">
        <v>700</v>
      </c>
      <c r="CB72" s="44" t="s">
        <v>703</v>
      </c>
      <c r="CC72" s="44" t="s">
        <v>476</v>
      </c>
      <c r="CD72" s="44" t="s">
        <v>476</v>
      </c>
      <c r="CE72" s="43" t="s">
        <v>713</v>
      </c>
      <c r="CF72" s="43" t="s">
        <v>771</v>
      </c>
      <c r="CG72" s="43"/>
      <c r="CH72" s="43"/>
      <c r="CI72" s="43"/>
      <c r="CJ72" s="43"/>
      <c r="CK72" s="44" t="s">
        <v>546</v>
      </c>
      <c r="CL72" s="44" t="s">
        <v>546</v>
      </c>
      <c r="CM72" s="44" t="s">
        <v>546</v>
      </c>
      <c r="CN72" s="44" t="s">
        <v>546</v>
      </c>
      <c r="CO72" s="44" t="s">
        <v>546</v>
      </c>
      <c r="CP72" s="43" t="s">
        <v>778</v>
      </c>
      <c r="CQ72" s="44" t="s">
        <v>546</v>
      </c>
      <c r="CR72" s="44" t="s">
        <v>546</v>
      </c>
      <c r="CS72" s="44" t="s">
        <v>546</v>
      </c>
      <c r="CT72" s="43" t="s">
        <v>786</v>
      </c>
      <c r="CU72" s="44" t="s">
        <v>703</v>
      </c>
      <c r="CV72" s="44" t="s">
        <v>638</v>
      </c>
      <c r="CW72" s="44" t="s">
        <v>476</v>
      </c>
      <c r="CX72" s="44" t="s">
        <v>805</v>
      </c>
      <c r="CY72" s="43" t="s">
        <v>809</v>
      </c>
      <c r="CZ72" s="44" t="s">
        <v>476</v>
      </c>
      <c r="DA72" s="43" t="s">
        <v>835</v>
      </c>
      <c r="DB72" s="44" t="s">
        <v>857</v>
      </c>
      <c r="DC72" s="44" t="s">
        <v>862</v>
      </c>
      <c r="DD72" s="44" t="s">
        <v>868</v>
      </c>
      <c r="DE72" s="44" t="s">
        <v>873</v>
      </c>
      <c r="DF72" s="44" t="s">
        <v>630</v>
      </c>
      <c r="DG72" s="44" t="s">
        <v>630</v>
      </c>
      <c r="DH72" s="43" t="s">
        <v>887</v>
      </c>
    </row>
    <row r="73" spans="2:112" ht="75" hidden="1" outlineLevel="1">
      <c r="B73" s="41" t="s">
        <v>289</v>
      </c>
      <c r="C73" s="44" t="s">
        <v>294</v>
      </c>
      <c r="D73" s="44" t="s">
        <v>300</v>
      </c>
      <c r="E73" s="44" t="s">
        <v>300</v>
      </c>
      <c r="F73" s="44" t="s">
        <v>300</v>
      </c>
      <c r="G73" s="44" t="s">
        <v>300</v>
      </c>
      <c r="H73" s="43" t="s">
        <v>310</v>
      </c>
      <c r="I73" s="44" t="s">
        <v>316</v>
      </c>
      <c r="J73" s="44" t="s">
        <v>320</v>
      </c>
      <c r="K73" s="44" t="s">
        <v>324</v>
      </c>
      <c r="L73" s="44" t="s">
        <v>326</v>
      </c>
      <c r="M73" s="44" t="s">
        <v>328</v>
      </c>
      <c r="N73" s="44" t="s">
        <v>330</v>
      </c>
      <c r="O73" s="44" t="s">
        <v>332</v>
      </c>
      <c r="P73" s="43" t="s">
        <v>334</v>
      </c>
      <c r="Q73" s="44" t="s">
        <v>338</v>
      </c>
      <c r="R73" s="44" t="s">
        <v>338</v>
      </c>
      <c r="S73" s="44" t="s">
        <v>338</v>
      </c>
      <c r="T73" s="44" t="s">
        <v>338</v>
      </c>
      <c r="U73" s="44" t="s">
        <v>338</v>
      </c>
      <c r="V73" s="44" t="s">
        <v>338</v>
      </c>
      <c r="W73" s="44" t="s">
        <v>338</v>
      </c>
      <c r="X73" s="43" t="s">
        <v>338</v>
      </c>
      <c r="Y73" s="44" t="s">
        <v>356</v>
      </c>
      <c r="Z73" s="44" t="s">
        <v>356</v>
      </c>
      <c r="AA73" s="44" t="s">
        <v>356</v>
      </c>
      <c r="AB73" s="44" t="s">
        <v>356</v>
      </c>
      <c r="AC73" s="44" t="s">
        <v>356</v>
      </c>
      <c r="AD73" s="44" t="s">
        <v>356</v>
      </c>
      <c r="AE73" s="44" t="s">
        <v>356</v>
      </c>
      <c r="AF73" s="44" t="s">
        <v>356</v>
      </c>
      <c r="AG73" s="44" t="s">
        <v>365</v>
      </c>
      <c r="AH73" s="44" t="s">
        <v>365</v>
      </c>
      <c r="AI73" s="44" t="s">
        <v>365</v>
      </c>
      <c r="AJ73" s="44" t="s">
        <v>365</v>
      </c>
      <c r="AK73" s="44" t="s">
        <v>365</v>
      </c>
      <c r="AL73" s="44" t="s">
        <v>365</v>
      </c>
      <c r="AM73" s="44" t="s">
        <v>365</v>
      </c>
      <c r="AN73" s="43" t="s">
        <v>365</v>
      </c>
      <c r="AO73" s="44" t="s">
        <v>378</v>
      </c>
      <c r="AP73" s="44" t="s">
        <v>378</v>
      </c>
      <c r="AQ73" s="44" t="s">
        <v>413</v>
      </c>
      <c r="AR73" s="44" t="s">
        <v>419</v>
      </c>
      <c r="AS73" s="41" t="s">
        <v>296</v>
      </c>
      <c r="AT73" s="44" t="s">
        <v>300</v>
      </c>
      <c r="AU73" s="43" t="s">
        <v>451</v>
      </c>
      <c r="AV73" s="44" t="s">
        <v>468</v>
      </c>
      <c r="AW73" s="43" t="s">
        <v>472</v>
      </c>
      <c r="AX73" s="44" t="s">
        <v>300</v>
      </c>
      <c r="AY73" s="44" t="s">
        <v>493</v>
      </c>
      <c r="AZ73" s="44" t="s">
        <v>498</v>
      </c>
      <c r="BA73" s="42" t="s">
        <v>296</v>
      </c>
      <c r="BB73" s="44" t="s">
        <v>505</v>
      </c>
      <c r="BC73" s="41" t="s">
        <v>296</v>
      </c>
      <c r="BD73" s="44" t="s">
        <v>512</v>
      </c>
      <c r="BE73" s="44" t="s">
        <v>512</v>
      </c>
      <c r="BF73" s="44" t="s">
        <v>300</v>
      </c>
      <c r="BG73" s="43" t="s">
        <v>300</v>
      </c>
      <c r="BH73" s="43" t="s">
        <v>542</v>
      </c>
      <c r="BI73" s="44" t="s">
        <v>547</v>
      </c>
      <c r="BJ73" s="44" t="s">
        <v>547</v>
      </c>
      <c r="BK73" s="44" t="s">
        <v>547</v>
      </c>
      <c r="BL73" s="44" t="s">
        <v>547</v>
      </c>
      <c r="BM73" s="44" t="s">
        <v>547</v>
      </c>
      <c r="BN73" s="43" t="s">
        <v>562</v>
      </c>
      <c r="BO73" s="44" t="s">
        <v>547</v>
      </c>
      <c r="BP73" s="44" t="s">
        <v>547</v>
      </c>
      <c r="BQ73" s="44" t="s">
        <v>547</v>
      </c>
      <c r="BR73" s="43" t="s">
        <v>578</v>
      </c>
      <c r="BS73" s="42" t="s">
        <v>296</v>
      </c>
      <c r="BT73" s="44" t="s">
        <v>631</v>
      </c>
      <c r="BU73" s="44" t="s">
        <v>639</v>
      </c>
      <c r="BV73" s="44" t="s">
        <v>644</v>
      </c>
      <c r="BW73" s="41" t="s">
        <v>296</v>
      </c>
      <c r="BX73" s="44" t="s">
        <v>676</v>
      </c>
      <c r="BY73" s="44" t="s">
        <v>365</v>
      </c>
      <c r="BZ73" s="44" t="s">
        <v>320</v>
      </c>
      <c r="CA73" s="44" t="s">
        <v>631</v>
      </c>
      <c r="CB73" s="44" t="s">
        <v>704</v>
      </c>
      <c r="CC73" s="44" t="s">
        <v>707</v>
      </c>
      <c r="CD73" s="44" t="s">
        <v>707</v>
      </c>
      <c r="CE73" s="43" t="s">
        <v>451</v>
      </c>
      <c r="CF73" s="43" t="s">
        <v>772</v>
      </c>
      <c r="CG73" s="43"/>
      <c r="CH73" s="43"/>
      <c r="CI73" s="43"/>
      <c r="CJ73" s="43"/>
      <c r="CK73" s="44" t="s">
        <v>547</v>
      </c>
      <c r="CL73" s="44" t="s">
        <v>547</v>
      </c>
      <c r="CM73" s="44" t="s">
        <v>547</v>
      </c>
      <c r="CN73" s="44" t="s">
        <v>547</v>
      </c>
      <c r="CO73" s="44" t="s">
        <v>547</v>
      </c>
      <c r="CP73" s="43" t="s">
        <v>779</v>
      </c>
      <c r="CQ73" s="44" t="s">
        <v>547</v>
      </c>
      <c r="CR73" s="44" t="s">
        <v>547</v>
      </c>
      <c r="CS73" s="44" t="s">
        <v>547</v>
      </c>
      <c r="CT73" s="43" t="s">
        <v>787</v>
      </c>
      <c r="CU73" s="44" t="s">
        <v>791</v>
      </c>
      <c r="CV73" s="44" t="s">
        <v>493</v>
      </c>
      <c r="CW73" s="44" t="s">
        <v>707</v>
      </c>
      <c r="CX73" s="44" t="s">
        <v>806</v>
      </c>
      <c r="CY73" s="43" t="s">
        <v>810</v>
      </c>
      <c r="CZ73" s="44" t="s">
        <v>829</v>
      </c>
      <c r="DA73" s="43" t="s">
        <v>836</v>
      </c>
      <c r="DB73" s="44" t="s">
        <v>858</v>
      </c>
      <c r="DC73" s="44" t="s">
        <v>863</v>
      </c>
      <c r="DD73" s="44" t="s">
        <v>869</v>
      </c>
      <c r="DE73" s="44" t="s">
        <v>874</v>
      </c>
      <c r="DF73" s="44" t="s">
        <v>874</v>
      </c>
      <c r="DG73" s="44" t="s">
        <v>885</v>
      </c>
      <c r="DH73" s="43" t="s">
        <v>888</v>
      </c>
    </row>
    <row r="74" spans="2:112" ht="90" hidden="1" outlineLevel="1">
      <c r="B74" s="41" t="s">
        <v>290</v>
      </c>
      <c r="C74" s="44" t="s">
        <v>295</v>
      </c>
      <c r="D74" s="44" t="s">
        <v>301</v>
      </c>
      <c r="E74" s="44" t="s">
        <v>301</v>
      </c>
      <c r="F74" s="44" t="s">
        <v>301</v>
      </c>
      <c r="G74" s="44" t="s">
        <v>301</v>
      </c>
      <c r="H74" s="43" t="s">
        <v>311</v>
      </c>
      <c r="I74" s="42" t="s">
        <v>296</v>
      </c>
      <c r="J74" s="44" t="s">
        <v>321</v>
      </c>
      <c r="K74" s="44" t="s">
        <v>321</v>
      </c>
      <c r="L74" s="44" t="s">
        <v>321</v>
      </c>
      <c r="M74" s="44" t="s">
        <v>321</v>
      </c>
      <c r="N74" s="44" t="s">
        <v>321</v>
      </c>
      <c r="O74" s="44" t="s">
        <v>321</v>
      </c>
      <c r="P74" s="43" t="s">
        <v>321</v>
      </c>
      <c r="Q74" s="42" t="s">
        <v>296</v>
      </c>
      <c r="R74" s="42" t="s">
        <v>296</v>
      </c>
      <c r="S74" s="42" t="s">
        <v>296</v>
      </c>
      <c r="T74" s="42" t="s">
        <v>296</v>
      </c>
      <c r="U74" s="42" t="s">
        <v>296</v>
      </c>
      <c r="V74" s="42" t="s">
        <v>296</v>
      </c>
      <c r="W74" s="42" t="s">
        <v>296</v>
      </c>
      <c r="X74" s="41" t="s">
        <v>296</v>
      </c>
      <c r="Y74" s="42" t="s">
        <v>296</v>
      </c>
      <c r="Z74" s="42" t="s">
        <v>296</v>
      </c>
      <c r="AA74" s="42" t="s">
        <v>296</v>
      </c>
      <c r="AB74" s="42" t="s">
        <v>296</v>
      </c>
      <c r="AC74" s="42" t="s">
        <v>296</v>
      </c>
      <c r="AD74" s="42" t="s">
        <v>296</v>
      </c>
      <c r="AE74" s="42" t="s">
        <v>296</v>
      </c>
      <c r="AF74" s="42" t="s">
        <v>296</v>
      </c>
      <c r="AG74" s="44" t="s">
        <v>366</v>
      </c>
      <c r="AH74" s="44" t="s">
        <v>366</v>
      </c>
      <c r="AI74" s="44" t="s">
        <v>366</v>
      </c>
      <c r="AJ74" s="44" t="s">
        <v>366</v>
      </c>
      <c r="AK74" s="44" t="s">
        <v>366</v>
      </c>
      <c r="AL74" s="44" t="s">
        <v>366</v>
      </c>
      <c r="AM74" s="44" t="s">
        <v>366</v>
      </c>
      <c r="AN74" s="43" t="s">
        <v>366</v>
      </c>
      <c r="AO74" s="44" t="s">
        <v>379</v>
      </c>
      <c r="AP74" s="44" t="s">
        <v>379</v>
      </c>
      <c r="AQ74" s="44" t="s">
        <v>414</v>
      </c>
      <c r="AR74" s="44" t="s">
        <v>420</v>
      </c>
      <c r="AS74" s="41" t="s">
        <v>424</v>
      </c>
      <c r="AT74" s="44" t="s">
        <v>301</v>
      </c>
      <c r="AU74" s="43" t="s">
        <v>452</v>
      </c>
      <c r="AV74" s="42" t="s">
        <v>296</v>
      </c>
      <c r="AW74" s="41" t="s">
        <v>296</v>
      </c>
      <c r="AX74" s="44" t="s">
        <v>301</v>
      </c>
      <c r="AY74" s="44" t="s">
        <v>301</v>
      </c>
      <c r="AZ74" s="42" t="s">
        <v>296</v>
      </c>
      <c r="BA74" s="42" t="s">
        <v>502</v>
      </c>
      <c r="BB74" s="44" t="s">
        <v>506</v>
      </c>
      <c r="BC74" s="41" t="s">
        <v>502</v>
      </c>
      <c r="BD74" s="44" t="s">
        <v>420</v>
      </c>
      <c r="BE74" s="44" t="s">
        <v>516</v>
      </c>
      <c r="BF74" s="44" t="s">
        <v>301</v>
      </c>
      <c r="BG74" s="43" t="s">
        <v>301</v>
      </c>
      <c r="BH74" s="41" t="s">
        <v>296</v>
      </c>
      <c r="BI74" s="44" t="s">
        <v>548</v>
      </c>
      <c r="BJ74" s="44" t="s">
        <v>548</v>
      </c>
      <c r="BK74" s="44" t="s">
        <v>548</v>
      </c>
      <c r="BL74" s="44" t="s">
        <v>548</v>
      </c>
      <c r="BM74" s="44" t="s">
        <v>548</v>
      </c>
      <c r="BN74" s="43" t="s">
        <v>563</v>
      </c>
      <c r="BO74" s="44" t="s">
        <v>569</v>
      </c>
      <c r="BP74" s="44" t="s">
        <v>569</v>
      </c>
      <c r="BQ74" s="44" t="s">
        <v>569</v>
      </c>
      <c r="BR74" s="43" t="s">
        <v>579</v>
      </c>
      <c r="BS74" s="42" t="s">
        <v>628</v>
      </c>
      <c r="BT74" s="44" t="s">
        <v>632</v>
      </c>
      <c r="BU74" s="44" t="s">
        <v>640</v>
      </c>
      <c r="BV74" s="44" t="s">
        <v>640</v>
      </c>
      <c r="BW74" s="41" t="s">
        <v>502</v>
      </c>
      <c r="BX74" s="44" t="s">
        <v>677</v>
      </c>
      <c r="BY74" s="44" t="s">
        <v>681</v>
      </c>
      <c r="BZ74" s="44" t="s">
        <v>366</v>
      </c>
      <c r="CA74" s="42" t="s">
        <v>296</v>
      </c>
      <c r="CB74" s="44" t="s">
        <v>452</v>
      </c>
      <c r="CC74" s="44" t="s">
        <v>708</v>
      </c>
      <c r="CD74" s="44" t="s">
        <v>711</v>
      </c>
      <c r="CE74" s="41" t="s">
        <v>296</v>
      </c>
      <c r="CF74" s="43" t="s">
        <v>773</v>
      </c>
      <c r="CG74" s="43"/>
      <c r="CH74" s="43"/>
      <c r="CI74" s="43"/>
      <c r="CJ74" s="43"/>
      <c r="CK74" s="44" t="s">
        <v>548</v>
      </c>
      <c r="CL74" s="44" t="s">
        <v>548</v>
      </c>
      <c r="CM74" s="44" t="s">
        <v>548</v>
      </c>
      <c r="CN74" s="44" t="s">
        <v>548</v>
      </c>
      <c r="CO74" s="44" t="s">
        <v>548</v>
      </c>
      <c r="CP74" s="43" t="s">
        <v>780</v>
      </c>
      <c r="CQ74" s="44" t="s">
        <v>569</v>
      </c>
      <c r="CR74" s="44" t="s">
        <v>569</v>
      </c>
      <c r="CS74" s="44" t="s">
        <v>569</v>
      </c>
      <c r="CT74" s="43" t="s">
        <v>788</v>
      </c>
      <c r="CU74" s="44" t="s">
        <v>792</v>
      </c>
      <c r="CV74" s="44" t="s">
        <v>569</v>
      </c>
      <c r="CW74" s="44" t="s">
        <v>711</v>
      </c>
      <c r="CX74" s="42" t="s">
        <v>296</v>
      </c>
      <c r="CY74" s="43" t="s">
        <v>516</v>
      </c>
      <c r="CZ74" s="44" t="s">
        <v>830</v>
      </c>
      <c r="DA74" s="43" t="s">
        <v>837</v>
      </c>
      <c r="DB74" s="44" t="s">
        <v>859</v>
      </c>
      <c r="DC74" s="44" t="s">
        <v>837</v>
      </c>
      <c r="DD74" s="44" t="s">
        <v>870</v>
      </c>
      <c r="DE74" s="44" t="s">
        <v>452</v>
      </c>
      <c r="DF74" s="44" t="s">
        <v>742</v>
      </c>
      <c r="DG74" s="42" t="s">
        <v>296</v>
      </c>
      <c r="DH74" s="41" t="s">
        <v>296</v>
      </c>
    </row>
    <row r="75" spans="2:112" ht="90" hidden="1" outlineLevel="1">
      <c r="B75" s="41" t="s">
        <v>291</v>
      </c>
      <c r="C75" s="42" t="s">
        <v>296</v>
      </c>
      <c r="D75" s="42" t="s">
        <v>296</v>
      </c>
      <c r="E75" s="42" t="s">
        <v>296</v>
      </c>
      <c r="F75" s="42" t="s">
        <v>296</v>
      </c>
      <c r="G75" s="42" t="s">
        <v>296</v>
      </c>
      <c r="H75" s="41" t="s">
        <v>296</v>
      </c>
      <c r="I75" s="42" t="s">
        <v>317</v>
      </c>
      <c r="J75" s="42" t="s">
        <v>296</v>
      </c>
      <c r="K75" s="42" t="s">
        <v>296</v>
      </c>
      <c r="L75" s="42" t="s">
        <v>296</v>
      </c>
      <c r="M75" s="42" t="s">
        <v>296</v>
      </c>
      <c r="N75" s="42" t="s">
        <v>296</v>
      </c>
      <c r="O75" s="42" t="s">
        <v>296</v>
      </c>
      <c r="P75" s="41" t="s">
        <v>296</v>
      </c>
      <c r="Q75" s="42" t="s">
        <v>339</v>
      </c>
      <c r="R75" s="42" t="s">
        <v>339</v>
      </c>
      <c r="S75" s="42" t="s">
        <v>339</v>
      </c>
      <c r="T75" s="42" t="s">
        <v>339</v>
      </c>
      <c r="U75" s="42" t="s">
        <v>339</v>
      </c>
      <c r="V75" s="42" t="s">
        <v>339</v>
      </c>
      <c r="W75" s="42" t="s">
        <v>339</v>
      </c>
      <c r="X75" s="41" t="s">
        <v>339</v>
      </c>
      <c r="Y75" s="42" t="s">
        <v>339</v>
      </c>
      <c r="Z75" s="42" t="s">
        <v>339</v>
      </c>
      <c r="AA75" s="42" t="s">
        <v>339</v>
      </c>
      <c r="AB75" s="42" t="s">
        <v>339</v>
      </c>
      <c r="AC75" s="42" t="s">
        <v>339</v>
      </c>
      <c r="AD75" s="42" t="s">
        <v>339</v>
      </c>
      <c r="AE75" s="42" t="s">
        <v>339</v>
      </c>
      <c r="AF75" s="42" t="s">
        <v>339</v>
      </c>
      <c r="AG75" s="42" t="s">
        <v>296</v>
      </c>
      <c r="AH75" s="42" t="s">
        <v>296</v>
      </c>
      <c r="AI75" s="42" t="s">
        <v>296</v>
      </c>
      <c r="AJ75" s="42" t="s">
        <v>296</v>
      </c>
      <c r="AK75" s="42" t="s">
        <v>296</v>
      </c>
      <c r="AL75" s="42" t="s">
        <v>296</v>
      </c>
      <c r="AM75" s="42" t="s">
        <v>296</v>
      </c>
      <c r="AN75" s="41" t="s">
        <v>296</v>
      </c>
      <c r="AO75" s="44" t="s">
        <v>380</v>
      </c>
      <c r="AP75" s="44" t="s">
        <v>380</v>
      </c>
      <c r="AQ75" s="44" t="s">
        <v>415</v>
      </c>
      <c r="AR75" s="42" t="s">
        <v>296</v>
      </c>
      <c r="AS75" s="41" t="s">
        <v>291</v>
      </c>
      <c r="AT75" s="42" t="s">
        <v>296</v>
      </c>
      <c r="AU75" s="43" t="s">
        <v>453</v>
      </c>
      <c r="AV75" s="42" t="s">
        <v>469</v>
      </c>
      <c r="AW75" s="41" t="s">
        <v>473</v>
      </c>
      <c r="AX75" s="42" t="s">
        <v>296</v>
      </c>
      <c r="AY75" s="44" t="s">
        <v>494</v>
      </c>
      <c r="AZ75" s="42" t="s">
        <v>499</v>
      </c>
      <c r="BA75" s="42" t="s">
        <v>291</v>
      </c>
      <c r="BB75" s="42" t="s">
        <v>296</v>
      </c>
      <c r="BC75" s="41" t="s">
        <v>291</v>
      </c>
      <c r="BD75" s="44" t="s">
        <v>513</v>
      </c>
      <c r="BE75" s="44" t="s">
        <v>517</v>
      </c>
      <c r="BF75" s="42" t="s">
        <v>296</v>
      </c>
      <c r="BG75" s="41" t="s">
        <v>296</v>
      </c>
      <c r="BH75" s="41" t="s">
        <v>473</v>
      </c>
      <c r="BI75" s="44" t="s">
        <v>549</v>
      </c>
      <c r="BJ75" s="44" t="s">
        <v>549</v>
      </c>
      <c r="BK75" s="44" t="s">
        <v>549</v>
      </c>
      <c r="BL75" s="44" t="s">
        <v>549</v>
      </c>
      <c r="BM75" s="44" t="s">
        <v>549</v>
      </c>
      <c r="BN75" s="43" t="s">
        <v>564</v>
      </c>
      <c r="BO75" s="44" t="s">
        <v>570</v>
      </c>
      <c r="BP75" s="44" t="s">
        <v>570</v>
      </c>
      <c r="BQ75" s="44" t="s">
        <v>570</v>
      </c>
      <c r="BR75" s="41" t="s">
        <v>296</v>
      </c>
      <c r="BS75" s="42" t="s">
        <v>291</v>
      </c>
      <c r="BT75" s="44" t="s">
        <v>633</v>
      </c>
      <c r="BU75" s="44" t="s">
        <v>641</v>
      </c>
      <c r="BV75" s="44" t="s">
        <v>641</v>
      </c>
      <c r="BW75" s="41" t="s">
        <v>291</v>
      </c>
      <c r="BX75" s="44" t="s">
        <v>678</v>
      </c>
      <c r="BY75" s="44" t="s">
        <v>682</v>
      </c>
      <c r="BZ75" s="44" t="s">
        <v>691</v>
      </c>
      <c r="CA75" s="42" t="s">
        <v>701</v>
      </c>
      <c r="CB75" s="42" t="s">
        <v>296</v>
      </c>
      <c r="CC75" s="42" t="s">
        <v>296</v>
      </c>
      <c r="CD75" s="42" t="s">
        <v>296</v>
      </c>
      <c r="CE75" s="41" t="s">
        <v>714</v>
      </c>
      <c r="CF75" s="41" t="s">
        <v>296</v>
      </c>
      <c r="CG75" s="41"/>
      <c r="CH75" s="41"/>
      <c r="CI75" s="41"/>
      <c r="CJ75" s="41"/>
      <c r="CK75" s="44" t="s">
        <v>549</v>
      </c>
      <c r="CL75" s="44" t="s">
        <v>549</v>
      </c>
      <c r="CM75" s="44" t="s">
        <v>549</v>
      </c>
      <c r="CN75" s="44" t="s">
        <v>549</v>
      </c>
      <c r="CO75" s="44" t="s">
        <v>549</v>
      </c>
      <c r="CP75" s="43" t="s">
        <v>781</v>
      </c>
      <c r="CQ75" s="44" t="s">
        <v>785</v>
      </c>
      <c r="CR75" s="44" t="s">
        <v>785</v>
      </c>
      <c r="CS75" s="44" t="s">
        <v>785</v>
      </c>
      <c r="CT75" s="41" t="s">
        <v>296</v>
      </c>
      <c r="CU75" s="44" t="s">
        <v>678</v>
      </c>
      <c r="CV75" s="42" t="s">
        <v>296</v>
      </c>
      <c r="CW75" s="44" t="s">
        <v>797</v>
      </c>
      <c r="CX75" s="42" t="s">
        <v>807</v>
      </c>
      <c r="CY75" s="41" t="s">
        <v>296</v>
      </c>
      <c r="CZ75" s="44" t="s">
        <v>831</v>
      </c>
      <c r="DA75" s="43" t="s">
        <v>838</v>
      </c>
      <c r="DB75" s="44" t="s">
        <v>678</v>
      </c>
      <c r="DC75" s="44" t="s">
        <v>838</v>
      </c>
      <c r="DD75" s="44" t="s">
        <v>678</v>
      </c>
      <c r="DE75" s="44" t="s">
        <v>678</v>
      </c>
      <c r="DF75" s="44" t="s">
        <v>879</v>
      </c>
      <c r="DG75" s="42" t="s">
        <v>886</v>
      </c>
      <c r="DH75" s="41" t="s">
        <v>807</v>
      </c>
    </row>
    <row r="76" spans="2:112" ht="75" hidden="1" outlineLevel="1">
      <c r="B76" s="41" t="s">
        <v>291</v>
      </c>
      <c r="C76" s="42" t="s">
        <v>297</v>
      </c>
      <c r="D76" s="42" t="s">
        <v>302</v>
      </c>
      <c r="E76" s="42" t="s">
        <v>302</v>
      </c>
      <c r="F76" s="42" t="s">
        <v>302</v>
      </c>
      <c r="G76" s="42" t="s">
        <v>302</v>
      </c>
      <c r="H76" s="41" t="s">
        <v>312</v>
      </c>
      <c r="I76" s="42" t="s">
        <v>291</v>
      </c>
      <c r="J76" s="42" t="s">
        <v>322</v>
      </c>
      <c r="K76" s="42" t="s">
        <v>322</v>
      </c>
      <c r="L76" s="42" t="s">
        <v>322</v>
      </c>
      <c r="M76" s="42" t="s">
        <v>322</v>
      </c>
      <c r="N76" s="42" t="s">
        <v>322</v>
      </c>
      <c r="O76" s="42" t="s">
        <v>322</v>
      </c>
      <c r="P76" s="41" t="s">
        <v>322</v>
      </c>
      <c r="Q76" s="42" t="s">
        <v>291</v>
      </c>
      <c r="R76" s="42" t="s">
        <v>291</v>
      </c>
      <c r="S76" s="42" t="s">
        <v>291</v>
      </c>
      <c r="T76" s="42" t="s">
        <v>291</v>
      </c>
      <c r="U76" s="42" t="s">
        <v>291</v>
      </c>
      <c r="V76" s="42" t="s">
        <v>291</v>
      </c>
      <c r="W76" s="42" t="s">
        <v>291</v>
      </c>
      <c r="X76" s="41" t="s">
        <v>291</v>
      </c>
      <c r="Y76" s="42" t="s">
        <v>291</v>
      </c>
      <c r="Z76" s="42" t="s">
        <v>291</v>
      </c>
      <c r="AA76" s="42" t="s">
        <v>291</v>
      </c>
      <c r="AB76" s="42" t="s">
        <v>291</v>
      </c>
      <c r="AC76" s="42" t="s">
        <v>291</v>
      </c>
      <c r="AD76" s="42" t="s">
        <v>291</v>
      </c>
      <c r="AE76" s="42" t="s">
        <v>291</v>
      </c>
      <c r="AF76" s="42" t="s">
        <v>291</v>
      </c>
      <c r="AG76" s="42" t="s">
        <v>367</v>
      </c>
      <c r="AH76" s="42" t="s">
        <v>367</v>
      </c>
      <c r="AI76" s="42" t="s">
        <v>367</v>
      </c>
      <c r="AJ76" s="42" t="s">
        <v>367</v>
      </c>
      <c r="AK76" s="42" t="s">
        <v>367</v>
      </c>
      <c r="AL76" s="42" t="s">
        <v>367</v>
      </c>
      <c r="AM76" s="42" t="s">
        <v>367</v>
      </c>
      <c r="AN76" s="41" t="s">
        <v>367</v>
      </c>
      <c r="AO76" s="44" t="s">
        <v>381</v>
      </c>
      <c r="AP76" s="44" t="s">
        <v>381</v>
      </c>
      <c r="AQ76" s="42" t="s">
        <v>296</v>
      </c>
      <c r="AR76" s="42" t="s">
        <v>421</v>
      </c>
      <c r="AS76" s="41" t="s">
        <v>291</v>
      </c>
      <c r="AT76" s="42" t="s">
        <v>448</v>
      </c>
      <c r="AU76" s="43" t="s">
        <v>454</v>
      </c>
      <c r="AV76" s="42" t="s">
        <v>291</v>
      </c>
      <c r="AW76" s="41" t="s">
        <v>291</v>
      </c>
      <c r="AX76" s="42" t="s">
        <v>302</v>
      </c>
      <c r="AY76" s="42" t="s">
        <v>296</v>
      </c>
      <c r="AZ76" s="42" t="s">
        <v>291</v>
      </c>
      <c r="BA76" s="42" t="s">
        <v>291</v>
      </c>
      <c r="BB76" s="42" t="s">
        <v>507</v>
      </c>
      <c r="BC76" s="41" t="s">
        <v>291</v>
      </c>
      <c r="BD76" s="42" t="s">
        <v>296</v>
      </c>
      <c r="BE76" s="42" t="s">
        <v>296</v>
      </c>
      <c r="BF76" s="42" t="s">
        <v>521</v>
      </c>
      <c r="BG76" s="41" t="s">
        <v>521</v>
      </c>
      <c r="BH76" s="41" t="s">
        <v>291</v>
      </c>
      <c r="BI76" s="44" t="s">
        <v>550</v>
      </c>
      <c r="BJ76" s="44" t="s">
        <v>550</v>
      </c>
      <c r="BK76" s="44" t="s">
        <v>550</v>
      </c>
      <c r="BL76" s="44" t="s">
        <v>550</v>
      </c>
      <c r="BM76" s="44" t="s">
        <v>550</v>
      </c>
      <c r="BN76" s="43" t="s">
        <v>565</v>
      </c>
      <c r="BO76" s="42" t="s">
        <v>296</v>
      </c>
      <c r="BP76" s="42" t="s">
        <v>296</v>
      </c>
      <c r="BQ76" s="42" t="s">
        <v>296</v>
      </c>
      <c r="BR76" s="41" t="s">
        <v>312</v>
      </c>
      <c r="BS76" s="42" t="s">
        <v>291</v>
      </c>
      <c r="BT76" s="44" t="s">
        <v>634</v>
      </c>
      <c r="BU76" s="42" t="s">
        <v>296</v>
      </c>
      <c r="BV76" s="42" t="s">
        <v>296</v>
      </c>
      <c r="BW76" s="41" t="s">
        <v>291</v>
      </c>
      <c r="BX76" s="42" t="s">
        <v>296</v>
      </c>
      <c r="BY76" s="44" t="s">
        <v>683</v>
      </c>
      <c r="BZ76" s="44" t="s">
        <v>692</v>
      </c>
      <c r="CA76" s="42" t="s">
        <v>291</v>
      </c>
      <c r="CB76" s="42" t="s">
        <v>705</v>
      </c>
      <c r="CC76" s="42" t="s">
        <v>709</v>
      </c>
      <c r="CD76" s="42" t="s">
        <v>709</v>
      </c>
      <c r="CE76" s="41" t="s">
        <v>291</v>
      </c>
      <c r="CF76" s="41" t="s">
        <v>774</v>
      </c>
      <c r="CG76" s="41"/>
      <c r="CH76" s="41"/>
      <c r="CI76" s="41"/>
      <c r="CJ76" s="41"/>
      <c r="CK76" s="44" t="s">
        <v>777</v>
      </c>
      <c r="CL76" s="44" t="s">
        <v>777</v>
      </c>
      <c r="CM76" s="44" t="s">
        <v>777</v>
      </c>
      <c r="CN76" s="44" t="s">
        <v>777</v>
      </c>
      <c r="CO76" s="44" t="s">
        <v>777</v>
      </c>
      <c r="CP76" s="43" t="s">
        <v>782</v>
      </c>
      <c r="CQ76" s="42" t="s">
        <v>296</v>
      </c>
      <c r="CR76" s="42" t="s">
        <v>296</v>
      </c>
      <c r="CS76" s="42" t="s">
        <v>296</v>
      </c>
      <c r="CT76" s="41" t="s">
        <v>312</v>
      </c>
      <c r="CU76" s="42" t="s">
        <v>296</v>
      </c>
      <c r="CV76" s="42" t="s">
        <v>795</v>
      </c>
      <c r="CW76" s="44" t="s">
        <v>798</v>
      </c>
      <c r="CX76" s="42" t="s">
        <v>291</v>
      </c>
      <c r="CY76" s="41" t="s">
        <v>811</v>
      </c>
      <c r="CZ76" s="44" t="s">
        <v>832</v>
      </c>
      <c r="DA76" s="41" t="s">
        <v>296</v>
      </c>
      <c r="DB76" s="42" t="s">
        <v>296</v>
      </c>
      <c r="DC76" s="44" t="s">
        <v>454</v>
      </c>
      <c r="DD76" s="42" t="s">
        <v>296</v>
      </c>
      <c r="DE76" s="44" t="s">
        <v>875</v>
      </c>
      <c r="DF76" s="44" t="s">
        <v>798</v>
      </c>
      <c r="DG76" s="42" t="s">
        <v>291</v>
      </c>
      <c r="DH76" s="41" t="s">
        <v>291</v>
      </c>
    </row>
    <row r="77" spans="2:112" ht="75" hidden="1" outlineLevel="1">
      <c r="B77" s="41" t="s">
        <v>291</v>
      </c>
      <c r="C77" s="42" t="s">
        <v>291</v>
      </c>
      <c r="D77" s="42" t="s">
        <v>291</v>
      </c>
      <c r="E77" s="42" t="s">
        <v>291</v>
      </c>
      <c r="F77" s="42" t="s">
        <v>291</v>
      </c>
      <c r="G77" s="42" t="s">
        <v>291</v>
      </c>
      <c r="H77" s="41" t="s">
        <v>291</v>
      </c>
      <c r="I77" s="42" t="s">
        <v>291</v>
      </c>
      <c r="J77" s="42" t="s">
        <v>291</v>
      </c>
      <c r="K77" s="42" t="s">
        <v>291</v>
      </c>
      <c r="L77" s="42" t="s">
        <v>291</v>
      </c>
      <c r="M77" s="42" t="s">
        <v>291</v>
      </c>
      <c r="N77" s="42" t="s">
        <v>291</v>
      </c>
      <c r="O77" s="42" t="s">
        <v>291</v>
      </c>
      <c r="P77" s="41" t="s">
        <v>291</v>
      </c>
      <c r="Q77" s="42" t="s">
        <v>291</v>
      </c>
      <c r="R77" s="42" t="s">
        <v>291</v>
      </c>
      <c r="S77" s="42" t="s">
        <v>291</v>
      </c>
      <c r="T77" s="42" t="s">
        <v>291</v>
      </c>
      <c r="U77" s="42" t="s">
        <v>291</v>
      </c>
      <c r="V77" s="42" t="s">
        <v>291</v>
      </c>
      <c r="W77" s="42" t="s">
        <v>291</v>
      </c>
      <c r="X77" s="41" t="s">
        <v>291</v>
      </c>
      <c r="Y77" s="42" t="s">
        <v>291</v>
      </c>
      <c r="Z77" s="42" t="s">
        <v>291</v>
      </c>
      <c r="AA77" s="42" t="s">
        <v>291</v>
      </c>
      <c r="AB77" s="42" t="s">
        <v>291</v>
      </c>
      <c r="AC77" s="42" t="s">
        <v>291</v>
      </c>
      <c r="AD77" s="42" t="s">
        <v>291</v>
      </c>
      <c r="AE77" s="42" t="s">
        <v>291</v>
      </c>
      <c r="AF77" s="42" t="s">
        <v>291</v>
      </c>
      <c r="AG77" s="42" t="s">
        <v>291</v>
      </c>
      <c r="AH77" s="42" t="s">
        <v>291</v>
      </c>
      <c r="AI77" s="42" t="s">
        <v>291</v>
      </c>
      <c r="AJ77" s="42" t="s">
        <v>291</v>
      </c>
      <c r="AK77" s="42" t="s">
        <v>291</v>
      </c>
      <c r="AL77" s="42" t="s">
        <v>291</v>
      </c>
      <c r="AM77" s="42" t="s">
        <v>291</v>
      </c>
      <c r="AN77" s="41" t="s">
        <v>291</v>
      </c>
      <c r="AO77" s="44" t="s">
        <v>382</v>
      </c>
      <c r="AP77" s="44" t="s">
        <v>382</v>
      </c>
      <c r="AQ77" s="42" t="s">
        <v>416</v>
      </c>
      <c r="AR77" s="42" t="s">
        <v>291</v>
      </c>
      <c r="AS77" s="41" t="s">
        <v>291</v>
      </c>
      <c r="AT77" s="42" t="s">
        <v>291</v>
      </c>
      <c r="AU77" s="41" t="s">
        <v>296</v>
      </c>
      <c r="AV77" s="42" t="s">
        <v>291</v>
      </c>
      <c r="AW77" s="41" t="s">
        <v>291</v>
      </c>
      <c r="AX77" s="42" t="s">
        <v>291</v>
      </c>
      <c r="AY77" s="42" t="s">
        <v>495</v>
      </c>
      <c r="AZ77" s="42" t="s">
        <v>291</v>
      </c>
      <c r="BA77" s="42" t="s">
        <v>291</v>
      </c>
      <c r="BB77" s="42" t="s">
        <v>291</v>
      </c>
      <c r="BC77" s="41" t="s">
        <v>291</v>
      </c>
      <c r="BD77" s="42" t="s">
        <v>514</v>
      </c>
      <c r="BE77" s="42" t="s">
        <v>518</v>
      </c>
      <c r="BF77" s="42" t="s">
        <v>291</v>
      </c>
      <c r="BG77" s="41" t="s">
        <v>291</v>
      </c>
      <c r="BH77" s="41" t="s">
        <v>291</v>
      </c>
      <c r="BI77" s="42" t="s">
        <v>296</v>
      </c>
      <c r="BJ77" s="42" t="s">
        <v>296</v>
      </c>
      <c r="BK77" s="42" t="s">
        <v>296</v>
      </c>
      <c r="BL77" s="42" t="s">
        <v>296</v>
      </c>
      <c r="BM77" s="42" t="s">
        <v>296</v>
      </c>
      <c r="BN77" s="41" t="s">
        <v>296</v>
      </c>
      <c r="BO77" s="42" t="s">
        <v>571</v>
      </c>
      <c r="BP77" s="42" t="s">
        <v>573</v>
      </c>
      <c r="BQ77" s="42" t="s">
        <v>575</v>
      </c>
      <c r="BR77" s="41" t="s">
        <v>291</v>
      </c>
      <c r="BS77" s="42" t="s">
        <v>291</v>
      </c>
      <c r="BT77" s="44" t="s">
        <v>635</v>
      </c>
      <c r="BU77" s="42" t="s">
        <v>642</v>
      </c>
      <c r="BV77" s="42" t="s">
        <v>642</v>
      </c>
      <c r="BW77" s="41" t="s">
        <v>291</v>
      </c>
      <c r="BX77" s="42" t="s">
        <v>679</v>
      </c>
      <c r="BY77" s="44" t="s">
        <v>684</v>
      </c>
      <c r="BZ77" s="44" t="s">
        <v>693</v>
      </c>
      <c r="CA77" s="42" t="s">
        <v>291</v>
      </c>
      <c r="CB77" s="42" t="s">
        <v>291</v>
      </c>
      <c r="CC77" s="42" t="s">
        <v>291</v>
      </c>
      <c r="CD77" s="42" t="s">
        <v>291</v>
      </c>
      <c r="CE77" s="41" t="s">
        <v>291</v>
      </c>
      <c r="CF77" s="41" t="s">
        <v>291</v>
      </c>
      <c r="CG77" s="41"/>
      <c r="CH77" s="41"/>
      <c r="CI77" s="41"/>
      <c r="CJ77" s="41"/>
      <c r="CK77" s="42" t="s">
        <v>296</v>
      </c>
      <c r="CL77" s="42" t="s">
        <v>296</v>
      </c>
      <c r="CM77" s="42" t="s">
        <v>296</v>
      </c>
      <c r="CN77" s="42" t="s">
        <v>296</v>
      </c>
      <c r="CO77" s="42" t="s">
        <v>296</v>
      </c>
      <c r="CP77" s="41" t="s">
        <v>296</v>
      </c>
      <c r="CQ77" s="42" t="s">
        <v>571</v>
      </c>
      <c r="CR77" s="42" t="s">
        <v>573</v>
      </c>
      <c r="CS77" s="42" t="s">
        <v>575</v>
      </c>
      <c r="CT77" s="41" t="s">
        <v>291</v>
      </c>
      <c r="CU77" s="42" t="s">
        <v>793</v>
      </c>
      <c r="CV77" s="42" t="s">
        <v>291</v>
      </c>
      <c r="CW77" s="44" t="s">
        <v>799</v>
      </c>
      <c r="CX77" s="42" t="s">
        <v>291</v>
      </c>
      <c r="CY77" s="41" t="s">
        <v>291</v>
      </c>
      <c r="CZ77" s="42" t="s">
        <v>296</v>
      </c>
      <c r="DA77" s="41" t="s">
        <v>839</v>
      </c>
      <c r="DB77" s="42" t="s">
        <v>860</v>
      </c>
      <c r="DC77" s="44" t="s">
        <v>864</v>
      </c>
      <c r="DD77" s="42" t="s">
        <v>871</v>
      </c>
      <c r="DE77" s="44" t="s">
        <v>876</v>
      </c>
      <c r="DF77" s="44" t="s">
        <v>880</v>
      </c>
      <c r="DG77" s="42" t="s">
        <v>291</v>
      </c>
      <c r="DH77" s="41" t="s">
        <v>291</v>
      </c>
    </row>
    <row r="78" spans="2:112" ht="75" hidden="1" outlineLevel="1">
      <c r="B78" s="41" t="s">
        <v>291</v>
      </c>
      <c r="C78" s="42" t="s">
        <v>291</v>
      </c>
      <c r="D78" s="42" t="s">
        <v>291</v>
      </c>
      <c r="E78" s="42" t="s">
        <v>291</v>
      </c>
      <c r="F78" s="42" t="s">
        <v>291</v>
      </c>
      <c r="G78" s="42" t="s">
        <v>291</v>
      </c>
      <c r="H78" s="41" t="s">
        <v>291</v>
      </c>
      <c r="I78" s="42" t="s">
        <v>291</v>
      </c>
      <c r="J78" s="42" t="s">
        <v>291</v>
      </c>
      <c r="K78" s="42" t="s">
        <v>291</v>
      </c>
      <c r="L78" s="42" t="s">
        <v>291</v>
      </c>
      <c r="M78" s="42" t="s">
        <v>291</v>
      </c>
      <c r="N78" s="42" t="s">
        <v>291</v>
      </c>
      <c r="O78" s="42" t="s">
        <v>291</v>
      </c>
      <c r="P78" s="41" t="s">
        <v>291</v>
      </c>
      <c r="Q78" s="42" t="s">
        <v>291</v>
      </c>
      <c r="R78" s="42" t="s">
        <v>291</v>
      </c>
      <c r="S78" s="42" t="s">
        <v>291</v>
      </c>
      <c r="T78" s="42" t="s">
        <v>291</v>
      </c>
      <c r="U78" s="42" t="s">
        <v>291</v>
      </c>
      <c r="V78" s="42" t="s">
        <v>291</v>
      </c>
      <c r="W78" s="42" t="s">
        <v>291</v>
      </c>
      <c r="X78" s="41" t="s">
        <v>291</v>
      </c>
      <c r="Y78" s="42" t="s">
        <v>291</v>
      </c>
      <c r="Z78" s="42" t="s">
        <v>291</v>
      </c>
      <c r="AA78" s="42" t="s">
        <v>291</v>
      </c>
      <c r="AB78" s="42" t="s">
        <v>291</v>
      </c>
      <c r="AC78" s="42" t="s">
        <v>291</v>
      </c>
      <c r="AD78" s="42" t="s">
        <v>291</v>
      </c>
      <c r="AE78" s="42" t="s">
        <v>291</v>
      </c>
      <c r="AF78" s="42" t="s">
        <v>291</v>
      </c>
      <c r="AG78" s="42" t="s">
        <v>291</v>
      </c>
      <c r="AH78" s="42" t="s">
        <v>291</v>
      </c>
      <c r="AI78" s="42" t="s">
        <v>291</v>
      </c>
      <c r="AJ78" s="42" t="s">
        <v>291</v>
      </c>
      <c r="AK78" s="42" t="s">
        <v>291</v>
      </c>
      <c r="AL78" s="42" t="s">
        <v>291</v>
      </c>
      <c r="AM78" s="42" t="s">
        <v>291</v>
      </c>
      <c r="AN78" s="41" t="s">
        <v>291</v>
      </c>
      <c r="AO78" s="44" t="s">
        <v>383</v>
      </c>
      <c r="AP78" s="44" t="s">
        <v>383</v>
      </c>
      <c r="AQ78" s="42" t="s">
        <v>291</v>
      </c>
      <c r="AR78" s="42" t="s">
        <v>291</v>
      </c>
      <c r="AS78" s="41" t="s">
        <v>291</v>
      </c>
      <c r="AT78" s="42" t="s">
        <v>291</v>
      </c>
      <c r="AU78" s="41" t="s">
        <v>455</v>
      </c>
      <c r="AV78" s="42" t="s">
        <v>291</v>
      </c>
      <c r="AW78" s="41" t="s">
        <v>291</v>
      </c>
      <c r="AX78" s="42" t="s">
        <v>291</v>
      </c>
      <c r="AY78" s="42" t="s">
        <v>291</v>
      </c>
      <c r="AZ78" s="42" t="s">
        <v>291</v>
      </c>
      <c r="BA78" s="42" t="s">
        <v>291</v>
      </c>
      <c r="BB78" s="42" t="s">
        <v>291</v>
      </c>
      <c r="BC78" s="41" t="s">
        <v>291</v>
      </c>
      <c r="BD78" s="42" t="s">
        <v>291</v>
      </c>
      <c r="BE78" s="42" t="s">
        <v>291</v>
      </c>
      <c r="BF78" s="42" t="s">
        <v>291</v>
      </c>
      <c r="BG78" s="41" t="s">
        <v>291</v>
      </c>
      <c r="BH78" s="41" t="s">
        <v>291</v>
      </c>
      <c r="BI78" s="42" t="s">
        <v>551</v>
      </c>
      <c r="BJ78" s="42" t="s">
        <v>553</v>
      </c>
      <c r="BK78" s="42" t="s">
        <v>555</v>
      </c>
      <c r="BL78" s="42" t="s">
        <v>557</v>
      </c>
      <c r="BM78" s="42" t="s">
        <v>559</v>
      </c>
      <c r="BN78" s="41" t="s">
        <v>566</v>
      </c>
      <c r="BO78" s="42" t="s">
        <v>291</v>
      </c>
      <c r="BP78" s="42" t="s">
        <v>291</v>
      </c>
      <c r="BQ78" s="42" t="s">
        <v>291</v>
      </c>
      <c r="BR78" s="41" t="s">
        <v>291</v>
      </c>
      <c r="BS78" s="42" t="s">
        <v>291</v>
      </c>
      <c r="BT78" s="42" t="s">
        <v>296</v>
      </c>
      <c r="BU78" s="42" t="s">
        <v>291</v>
      </c>
      <c r="BV78" s="42" t="s">
        <v>291</v>
      </c>
      <c r="BW78" s="41" t="s">
        <v>291</v>
      </c>
      <c r="BX78" s="42" t="s">
        <v>291</v>
      </c>
      <c r="BY78" s="44" t="s">
        <v>685</v>
      </c>
      <c r="BZ78" s="44" t="s">
        <v>694</v>
      </c>
      <c r="CA78" s="42" t="s">
        <v>291</v>
      </c>
      <c r="CB78" s="42" t="s">
        <v>291</v>
      </c>
      <c r="CC78" s="42" t="s">
        <v>291</v>
      </c>
      <c r="CD78" s="42" t="s">
        <v>291</v>
      </c>
      <c r="CE78" s="41" t="s">
        <v>291</v>
      </c>
      <c r="CF78" s="41" t="s">
        <v>291</v>
      </c>
      <c r="CG78" s="41"/>
      <c r="CH78" s="41"/>
      <c r="CI78" s="41"/>
      <c r="CJ78" s="41"/>
      <c r="CK78" s="42" t="s">
        <v>551</v>
      </c>
      <c r="CL78" s="42" t="s">
        <v>553</v>
      </c>
      <c r="CM78" s="42" t="s">
        <v>555</v>
      </c>
      <c r="CN78" s="42" t="s">
        <v>557</v>
      </c>
      <c r="CO78" s="42" t="s">
        <v>559</v>
      </c>
      <c r="CP78" s="41" t="s">
        <v>566</v>
      </c>
      <c r="CQ78" s="42" t="s">
        <v>291</v>
      </c>
      <c r="CR78" s="42" t="s">
        <v>291</v>
      </c>
      <c r="CS78" s="42" t="s">
        <v>291</v>
      </c>
      <c r="CT78" s="41" t="s">
        <v>291</v>
      </c>
      <c r="CU78" s="42" t="s">
        <v>291</v>
      </c>
      <c r="CV78" s="42" t="s">
        <v>291</v>
      </c>
      <c r="CW78" s="44" t="s">
        <v>800</v>
      </c>
      <c r="CX78" s="42" t="s">
        <v>291</v>
      </c>
      <c r="CY78" s="41" t="s">
        <v>291</v>
      </c>
      <c r="CZ78" s="42" t="s">
        <v>833</v>
      </c>
      <c r="DA78" s="41" t="s">
        <v>291</v>
      </c>
      <c r="DB78" s="42" t="s">
        <v>291</v>
      </c>
      <c r="DC78" s="44" t="s">
        <v>865</v>
      </c>
      <c r="DD78" s="42" t="s">
        <v>291</v>
      </c>
      <c r="DE78" s="42" t="s">
        <v>296</v>
      </c>
      <c r="DF78" s="44" t="s">
        <v>881</v>
      </c>
      <c r="DG78" s="42" t="s">
        <v>291</v>
      </c>
      <c r="DH78" s="41" t="s">
        <v>291</v>
      </c>
    </row>
    <row r="79" spans="2:112" ht="75" hidden="1" outlineLevel="1">
      <c r="B79" s="41" t="s">
        <v>291</v>
      </c>
      <c r="C79" s="42" t="s">
        <v>291</v>
      </c>
      <c r="D79" s="42" t="s">
        <v>291</v>
      </c>
      <c r="E79" s="42" t="s">
        <v>291</v>
      </c>
      <c r="F79" s="42" t="s">
        <v>291</v>
      </c>
      <c r="G79" s="42" t="s">
        <v>291</v>
      </c>
      <c r="H79" s="41" t="s">
        <v>291</v>
      </c>
      <c r="I79" s="42" t="s">
        <v>291</v>
      </c>
      <c r="J79" s="42" t="s">
        <v>291</v>
      </c>
      <c r="K79" s="42" t="s">
        <v>291</v>
      </c>
      <c r="L79" s="42" t="s">
        <v>291</v>
      </c>
      <c r="M79" s="42" t="s">
        <v>291</v>
      </c>
      <c r="N79" s="42" t="s">
        <v>291</v>
      </c>
      <c r="O79" s="42" t="s">
        <v>291</v>
      </c>
      <c r="P79" s="41" t="s">
        <v>291</v>
      </c>
      <c r="Q79" s="42" t="s">
        <v>291</v>
      </c>
      <c r="R79" s="42" t="s">
        <v>291</v>
      </c>
      <c r="S79" s="42" t="s">
        <v>291</v>
      </c>
      <c r="T79" s="42" t="s">
        <v>291</v>
      </c>
      <c r="U79" s="42" t="s">
        <v>291</v>
      </c>
      <c r="V79" s="42" t="s">
        <v>291</v>
      </c>
      <c r="W79" s="42" t="s">
        <v>291</v>
      </c>
      <c r="X79" s="41" t="s">
        <v>291</v>
      </c>
      <c r="Y79" s="42" t="s">
        <v>291</v>
      </c>
      <c r="Z79" s="42" t="s">
        <v>291</v>
      </c>
      <c r="AA79" s="42" t="s">
        <v>291</v>
      </c>
      <c r="AB79" s="42" t="s">
        <v>291</v>
      </c>
      <c r="AC79" s="42" t="s">
        <v>291</v>
      </c>
      <c r="AD79" s="42" t="s">
        <v>291</v>
      </c>
      <c r="AE79" s="42" t="s">
        <v>291</v>
      </c>
      <c r="AF79" s="42" t="s">
        <v>291</v>
      </c>
      <c r="AG79" s="42" t="s">
        <v>291</v>
      </c>
      <c r="AH79" s="42" t="s">
        <v>291</v>
      </c>
      <c r="AI79" s="42" t="s">
        <v>291</v>
      </c>
      <c r="AJ79" s="42" t="s">
        <v>291</v>
      </c>
      <c r="AK79" s="42" t="s">
        <v>291</v>
      </c>
      <c r="AL79" s="42" t="s">
        <v>291</v>
      </c>
      <c r="AM79" s="42" t="s">
        <v>291</v>
      </c>
      <c r="AN79" s="41" t="s">
        <v>291</v>
      </c>
      <c r="AO79" s="44" t="s">
        <v>384</v>
      </c>
      <c r="AP79" s="44" t="s">
        <v>384</v>
      </c>
      <c r="AQ79" s="42" t="s">
        <v>291</v>
      </c>
      <c r="AR79" s="42" t="s">
        <v>291</v>
      </c>
      <c r="AS79" s="41" t="s">
        <v>291</v>
      </c>
      <c r="AT79" s="42" t="s">
        <v>291</v>
      </c>
      <c r="AU79" s="41" t="s">
        <v>291</v>
      </c>
      <c r="AV79" s="42" t="s">
        <v>291</v>
      </c>
      <c r="AW79" s="41" t="s">
        <v>291</v>
      </c>
      <c r="AX79" s="42" t="s">
        <v>291</v>
      </c>
      <c r="AY79" s="42" t="s">
        <v>291</v>
      </c>
      <c r="AZ79" s="42" t="s">
        <v>291</v>
      </c>
      <c r="BA79" s="42" t="s">
        <v>291</v>
      </c>
      <c r="BB79" s="42" t="s">
        <v>291</v>
      </c>
      <c r="BC79" s="41" t="s">
        <v>291</v>
      </c>
      <c r="BD79" s="42" t="s">
        <v>291</v>
      </c>
      <c r="BE79" s="42" t="s">
        <v>291</v>
      </c>
      <c r="BF79" s="42" t="s">
        <v>291</v>
      </c>
      <c r="BG79" s="41" t="s">
        <v>291</v>
      </c>
      <c r="BH79" s="41" t="s">
        <v>291</v>
      </c>
      <c r="BI79" s="42" t="s">
        <v>291</v>
      </c>
      <c r="BJ79" s="42" t="s">
        <v>291</v>
      </c>
      <c r="BK79" s="42" t="s">
        <v>291</v>
      </c>
      <c r="BL79" s="42" t="s">
        <v>291</v>
      </c>
      <c r="BM79" s="42" t="s">
        <v>291</v>
      </c>
      <c r="BN79" s="41" t="s">
        <v>291</v>
      </c>
      <c r="BO79" s="42" t="s">
        <v>291</v>
      </c>
      <c r="BP79" s="42" t="s">
        <v>291</v>
      </c>
      <c r="BQ79" s="42" t="s">
        <v>291</v>
      </c>
      <c r="BR79" s="41" t="s">
        <v>291</v>
      </c>
      <c r="BS79" s="42" t="s">
        <v>291</v>
      </c>
      <c r="BT79" s="42" t="s">
        <v>636</v>
      </c>
      <c r="BU79" s="42" t="s">
        <v>291</v>
      </c>
      <c r="BV79" s="42" t="s">
        <v>291</v>
      </c>
      <c r="BW79" s="41" t="s">
        <v>291</v>
      </c>
      <c r="BX79" s="42" t="s">
        <v>291</v>
      </c>
      <c r="BY79" s="44" t="s">
        <v>686</v>
      </c>
      <c r="BZ79" s="44" t="s">
        <v>695</v>
      </c>
      <c r="CA79" s="42" t="s">
        <v>291</v>
      </c>
      <c r="CB79" s="42" t="s">
        <v>291</v>
      </c>
      <c r="CC79" s="42" t="s">
        <v>291</v>
      </c>
      <c r="CD79" s="42" t="s">
        <v>291</v>
      </c>
      <c r="CE79" s="41" t="s">
        <v>291</v>
      </c>
      <c r="CF79" s="41" t="s">
        <v>291</v>
      </c>
      <c r="CG79" s="41"/>
      <c r="CH79" s="41"/>
      <c r="CI79" s="41"/>
      <c r="CJ79" s="41"/>
      <c r="CK79" s="42" t="s">
        <v>291</v>
      </c>
      <c r="CL79" s="42" t="s">
        <v>291</v>
      </c>
      <c r="CM79" s="42" t="s">
        <v>291</v>
      </c>
      <c r="CN79" s="42" t="s">
        <v>291</v>
      </c>
      <c r="CO79" s="42" t="s">
        <v>291</v>
      </c>
      <c r="CP79" s="41" t="s">
        <v>291</v>
      </c>
      <c r="CQ79" s="42" t="s">
        <v>291</v>
      </c>
      <c r="CR79" s="42" t="s">
        <v>291</v>
      </c>
      <c r="CS79" s="42" t="s">
        <v>291</v>
      </c>
      <c r="CT79" s="41" t="s">
        <v>291</v>
      </c>
      <c r="CU79" s="42" t="s">
        <v>291</v>
      </c>
      <c r="CV79" s="42" t="s">
        <v>291</v>
      </c>
      <c r="CW79" s="44" t="s">
        <v>801</v>
      </c>
      <c r="CX79" s="42" t="s">
        <v>291</v>
      </c>
      <c r="CY79" s="41" t="s">
        <v>291</v>
      </c>
      <c r="CZ79" s="42" t="s">
        <v>291</v>
      </c>
      <c r="DA79" s="41" t="s">
        <v>291</v>
      </c>
      <c r="DB79" s="42" t="s">
        <v>291</v>
      </c>
      <c r="DC79" s="42" t="s">
        <v>296</v>
      </c>
      <c r="DD79" s="42" t="s">
        <v>291</v>
      </c>
      <c r="DE79" s="42" t="s">
        <v>877</v>
      </c>
      <c r="DF79" s="44" t="s">
        <v>882</v>
      </c>
      <c r="DG79" s="42" t="s">
        <v>291</v>
      </c>
      <c r="DH79" s="41" t="s">
        <v>291</v>
      </c>
    </row>
    <row r="80" spans="2:112" ht="60" hidden="1" outlineLevel="1">
      <c r="B80" s="41" t="s">
        <v>291</v>
      </c>
      <c r="C80" s="42" t="s">
        <v>291</v>
      </c>
      <c r="D80" s="42" t="s">
        <v>291</v>
      </c>
      <c r="E80" s="42" t="s">
        <v>291</v>
      </c>
      <c r="F80" s="42" t="s">
        <v>291</v>
      </c>
      <c r="G80" s="42" t="s">
        <v>291</v>
      </c>
      <c r="H80" s="41" t="s">
        <v>291</v>
      </c>
      <c r="I80" s="42" t="s">
        <v>291</v>
      </c>
      <c r="J80" s="42" t="s">
        <v>291</v>
      </c>
      <c r="K80" s="42" t="s">
        <v>291</v>
      </c>
      <c r="L80" s="42" t="s">
        <v>291</v>
      </c>
      <c r="M80" s="42" t="s">
        <v>291</v>
      </c>
      <c r="N80" s="42" t="s">
        <v>291</v>
      </c>
      <c r="O80" s="42" t="s">
        <v>291</v>
      </c>
      <c r="P80" s="41" t="s">
        <v>291</v>
      </c>
      <c r="Q80" s="42" t="s">
        <v>291</v>
      </c>
      <c r="R80" s="42" t="s">
        <v>291</v>
      </c>
      <c r="S80" s="42" t="s">
        <v>291</v>
      </c>
      <c r="T80" s="42" t="s">
        <v>291</v>
      </c>
      <c r="U80" s="42" t="s">
        <v>291</v>
      </c>
      <c r="V80" s="42" t="s">
        <v>291</v>
      </c>
      <c r="W80" s="42" t="s">
        <v>291</v>
      </c>
      <c r="X80" s="41" t="s">
        <v>291</v>
      </c>
      <c r="Y80" s="42" t="s">
        <v>291</v>
      </c>
      <c r="Z80" s="42" t="s">
        <v>291</v>
      </c>
      <c r="AA80" s="42" t="s">
        <v>291</v>
      </c>
      <c r="AB80" s="42" t="s">
        <v>291</v>
      </c>
      <c r="AC80" s="42" t="s">
        <v>291</v>
      </c>
      <c r="AD80" s="42" t="s">
        <v>291</v>
      </c>
      <c r="AE80" s="42" t="s">
        <v>291</v>
      </c>
      <c r="AF80" s="42" t="s">
        <v>291</v>
      </c>
      <c r="AG80" s="42" t="s">
        <v>291</v>
      </c>
      <c r="AH80" s="42" t="s">
        <v>291</v>
      </c>
      <c r="AI80" s="42" t="s">
        <v>291</v>
      </c>
      <c r="AJ80" s="42" t="s">
        <v>291</v>
      </c>
      <c r="AK80" s="42" t="s">
        <v>291</v>
      </c>
      <c r="AL80" s="42" t="s">
        <v>291</v>
      </c>
      <c r="AM80" s="42" t="s">
        <v>291</v>
      </c>
      <c r="AN80" s="41" t="s">
        <v>291</v>
      </c>
      <c r="AO80" s="44" t="s">
        <v>385</v>
      </c>
      <c r="AP80" s="44" t="s">
        <v>385</v>
      </c>
      <c r="AQ80" s="42" t="s">
        <v>291</v>
      </c>
      <c r="AR80" s="42" t="s">
        <v>291</v>
      </c>
      <c r="AS80" s="41" t="s">
        <v>291</v>
      </c>
      <c r="AT80" s="42" t="s">
        <v>291</v>
      </c>
      <c r="AU80" s="41" t="s">
        <v>291</v>
      </c>
      <c r="AV80" s="42" t="s">
        <v>291</v>
      </c>
      <c r="AW80" s="41" t="s">
        <v>291</v>
      </c>
      <c r="AX80" s="42" t="s">
        <v>291</v>
      </c>
      <c r="AY80" s="42" t="s">
        <v>291</v>
      </c>
      <c r="AZ80" s="42" t="s">
        <v>291</v>
      </c>
      <c r="BA80" s="42" t="s">
        <v>291</v>
      </c>
      <c r="BB80" s="42" t="s">
        <v>291</v>
      </c>
      <c r="BC80" s="41" t="s">
        <v>291</v>
      </c>
      <c r="BD80" s="42" t="s">
        <v>291</v>
      </c>
      <c r="BE80" s="42" t="s">
        <v>291</v>
      </c>
      <c r="BF80" s="42" t="s">
        <v>291</v>
      </c>
      <c r="BG80" s="41" t="s">
        <v>291</v>
      </c>
      <c r="BH80" s="41" t="s">
        <v>291</v>
      </c>
      <c r="BI80" s="42" t="s">
        <v>291</v>
      </c>
      <c r="BJ80" s="42" t="s">
        <v>291</v>
      </c>
      <c r="BK80" s="42" t="s">
        <v>291</v>
      </c>
      <c r="BL80" s="42" t="s">
        <v>291</v>
      </c>
      <c r="BM80" s="42" t="s">
        <v>291</v>
      </c>
      <c r="BN80" s="41" t="s">
        <v>291</v>
      </c>
      <c r="BO80" s="42" t="s">
        <v>291</v>
      </c>
      <c r="BP80" s="42" t="s">
        <v>291</v>
      </c>
      <c r="BQ80" s="42" t="s">
        <v>291</v>
      </c>
      <c r="BR80" s="41" t="s">
        <v>291</v>
      </c>
      <c r="BS80" s="42" t="s">
        <v>291</v>
      </c>
      <c r="BT80" s="42" t="s">
        <v>291</v>
      </c>
      <c r="BU80" s="42" t="s">
        <v>291</v>
      </c>
      <c r="BV80" s="42" t="s">
        <v>291</v>
      </c>
      <c r="BW80" s="41" t="s">
        <v>291</v>
      </c>
      <c r="BX80" s="42" t="s">
        <v>291</v>
      </c>
      <c r="BY80" s="44" t="s">
        <v>687</v>
      </c>
      <c r="BZ80" s="44" t="s">
        <v>696</v>
      </c>
      <c r="CA80" s="42" t="s">
        <v>291</v>
      </c>
      <c r="CB80" s="42" t="s">
        <v>291</v>
      </c>
      <c r="CC80" s="42" t="s">
        <v>291</v>
      </c>
      <c r="CD80" s="42" t="s">
        <v>291</v>
      </c>
      <c r="CE80" s="41" t="s">
        <v>291</v>
      </c>
      <c r="CF80" s="41" t="s">
        <v>291</v>
      </c>
      <c r="CG80" s="41"/>
      <c r="CH80" s="41"/>
      <c r="CI80" s="41"/>
      <c r="CJ80" s="41"/>
      <c r="CK80" s="42" t="s">
        <v>291</v>
      </c>
      <c r="CL80" s="42" t="s">
        <v>291</v>
      </c>
      <c r="CM80" s="42" t="s">
        <v>291</v>
      </c>
      <c r="CN80" s="42" t="s">
        <v>291</v>
      </c>
      <c r="CO80" s="42" t="s">
        <v>291</v>
      </c>
      <c r="CP80" s="41" t="s">
        <v>291</v>
      </c>
      <c r="CQ80" s="42" t="s">
        <v>291</v>
      </c>
      <c r="CR80" s="42" t="s">
        <v>291</v>
      </c>
      <c r="CS80" s="42" t="s">
        <v>291</v>
      </c>
      <c r="CT80" s="41" t="s">
        <v>291</v>
      </c>
      <c r="CU80" s="42" t="s">
        <v>291</v>
      </c>
      <c r="CV80" s="42" t="s">
        <v>291</v>
      </c>
      <c r="CW80" s="44" t="s">
        <v>802</v>
      </c>
      <c r="CX80" s="42" t="s">
        <v>291</v>
      </c>
      <c r="CY80" s="41" t="s">
        <v>291</v>
      </c>
      <c r="CZ80" s="42" t="s">
        <v>291</v>
      </c>
      <c r="DA80" s="41" t="s">
        <v>291</v>
      </c>
      <c r="DB80" s="42" t="s">
        <v>291</v>
      </c>
      <c r="DC80" s="42" t="s">
        <v>866</v>
      </c>
      <c r="DD80" s="42" t="s">
        <v>291</v>
      </c>
      <c r="DE80" s="42" t="s">
        <v>291</v>
      </c>
      <c r="DF80" s="44" t="s">
        <v>883</v>
      </c>
      <c r="DG80" s="42" t="s">
        <v>291</v>
      </c>
      <c r="DH80" s="41" t="s">
        <v>291</v>
      </c>
    </row>
    <row r="81" spans="2:112" ht="30" hidden="1" outlineLevel="1">
      <c r="B81" s="41" t="s">
        <v>291</v>
      </c>
      <c r="C81" s="42" t="s">
        <v>291</v>
      </c>
      <c r="D81" s="42" t="s">
        <v>291</v>
      </c>
      <c r="E81" s="42" t="s">
        <v>291</v>
      </c>
      <c r="F81" s="42" t="s">
        <v>291</v>
      </c>
      <c r="G81" s="42" t="s">
        <v>291</v>
      </c>
      <c r="H81" s="41" t="s">
        <v>291</v>
      </c>
      <c r="I81" s="42" t="s">
        <v>291</v>
      </c>
      <c r="J81" s="42" t="s">
        <v>291</v>
      </c>
      <c r="K81" s="42" t="s">
        <v>291</v>
      </c>
      <c r="L81" s="42" t="s">
        <v>291</v>
      </c>
      <c r="M81" s="42" t="s">
        <v>291</v>
      </c>
      <c r="N81" s="42" t="s">
        <v>291</v>
      </c>
      <c r="O81" s="42" t="s">
        <v>291</v>
      </c>
      <c r="P81" s="41" t="s">
        <v>291</v>
      </c>
      <c r="Q81" s="42" t="s">
        <v>291</v>
      </c>
      <c r="R81" s="42" t="s">
        <v>291</v>
      </c>
      <c r="S81" s="42" t="s">
        <v>291</v>
      </c>
      <c r="T81" s="42" t="s">
        <v>291</v>
      </c>
      <c r="U81" s="42" t="s">
        <v>291</v>
      </c>
      <c r="V81" s="42" t="s">
        <v>291</v>
      </c>
      <c r="W81" s="42" t="s">
        <v>291</v>
      </c>
      <c r="X81" s="41" t="s">
        <v>291</v>
      </c>
      <c r="Y81" s="42" t="s">
        <v>291</v>
      </c>
      <c r="Z81" s="42" t="s">
        <v>291</v>
      </c>
      <c r="AA81" s="42" t="s">
        <v>291</v>
      </c>
      <c r="AB81" s="42" t="s">
        <v>291</v>
      </c>
      <c r="AC81" s="42" t="s">
        <v>291</v>
      </c>
      <c r="AD81" s="42" t="s">
        <v>291</v>
      </c>
      <c r="AE81" s="42" t="s">
        <v>291</v>
      </c>
      <c r="AF81" s="42" t="s">
        <v>291</v>
      </c>
      <c r="AG81" s="42" t="s">
        <v>291</v>
      </c>
      <c r="AH81" s="42" t="s">
        <v>291</v>
      </c>
      <c r="AI81" s="42" t="s">
        <v>291</v>
      </c>
      <c r="AJ81" s="42" t="s">
        <v>291</v>
      </c>
      <c r="AK81" s="42" t="s">
        <v>291</v>
      </c>
      <c r="AL81" s="42" t="s">
        <v>291</v>
      </c>
      <c r="AM81" s="42" t="s">
        <v>291</v>
      </c>
      <c r="AN81" s="41" t="s">
        <v>291</v>
      </c>
      <c r="AO81" s="44" t="s">
        <v>386</v>
      </c>
      <c r="AP81" s="44" t="s">
        <v>386</v>
      </c>
      <c r="AQ81" s="42" t="s">
        <v>291</v>
      </c>
      <c r="AR81" s="42" t="s">
        <v>291</v>
      </c>
      <c r="AS81" s="41" t="s">
        <v>291</v>
      </c>
      <c r="AT81" s="42" t="s">
        <v>291</v>
      </c>
      <c r="AU81" s="41" t="s">
        <v>291</v>
      </c>
      <c r="AV81" s="42" t="s">
        <v>291</v>
      </c>
      <c r="AW81" s="41" t="s">
        <v>291</v>
      </c>
      <c r="AX81" s="42" t="s">
        <v>291</v>
      </c>
      <c r="AY81" s="42" t="s">
        <v>291</v>
      </c>
      <c r="AZ81" s="42" t="s">
        <v>291</v>
      </c>
      <c r="BA81" s="42" t="s">
        <v>291</v>
      </c>
      <c r="BB81" s="42" t="s">
        <v>291</v>
      </c>
      <c r="BC81" s="41" t="s">
        <v>291</v>
      </c>
      <c r="BD81" s="42" t="s">
        <v>291</v>
      </c>
      <c r="BE81" s="42" t="s">
        <v>291</v>
      </c>
      <c r="BF81" s="42" t="s">
        <v>291</v>
      </c>
      <c r="BG81" s="41" t="s">
        <v>291</v>
      </c>
      <c r="BH81" s="41" t="s">
        <v>291</v>
      </c>
      <c r="BI81" s="42" t="s">
        <v>291</v>
      </c>
      <c r="BJ81" s="42" t="s">
        <v>291</v>
      </c>
      <c r="BK81" s="42" t="s">
        <v>291</v>
      </c>
      <c r="BL81" s="42" t="s">
        <v>291</v>
      </c>
      <c r="BM81" s="42" t="s">
        <v>291</v>
      </c>
      <c r="BN81" s="41" t="s">
        <v>291</v>
      </c>
      <c r="BO81" s="42" t="s">
        <v>291</v>
      </c>
      <c r="BP81" s="42" t="s">
        <v>291</v>
      </c>
      <c r="BQ81" s="42" t="s">
        <v>291</v>
      </c>
      <c r="BR81" s="41" t="s">
        <v>291</v>
      </c>
      <c r="BS81" s="42" t="s">
        <v>291</v>
      </c>
      <c r="BT81" s="42" t="s">
        <v>291</v>
      </c>
      <c r="BU81" s="42" t="s">
        <v>291</v>
      </c>
      <c r="BV81" s="42" t="s">
        <v>291</v>
      </c>
      <c r="BW81" s="41" t="s">
        <v>291</v>
      </c>
      <c r="BX81" s="42" t="s">
        <v>291</v>
      </c>
      <c r="BY81" s="42" t="s">
        <v>296</v>
      </c>
      <c r="BZ81" s="44" t="s">
        <v>697</v>
      </c>
      <c r="CA81" s="42" t="s">
        <v>291</v>
      </c>
      <c r="CB81" s="42" t="s">
        <v>291</v>
      </c>
      <c r="CC81" s="42" t="s">
        <v>291</v>
      </c>
      <c r="CD81" s="42" t="s">
        <v>291</v>
      </c>
      <c r="CE81" s="41" t="s">
        <v>291</v>
      </c>
      <c r="CF81" s="41" t="s">
        <v>291</v>
      </c>
      <c r="CG81" s="41"/>
      <c r="CH81" s="41"/>
      <c r="CI81" s="41"/>
      <c r="CJ81" s="41"/>
      <c r="CK81" s="42" t="s">
        <v>291</v>
      </c>
      <c r="CL81" s="42" t="s">
        <v>291</v>
      </c>
      <c r="CM81" s="42" t="s">
        <v>291</v>
      </c>
      <c r="CN81" s="42" t="s">
        <v>291</v>
      </c>
      <c r="CO81" s="42" t="s">
        <v>291</v>
      </c>
      <c r="CP81" s="41" t="s">
        <v>291</v>
      </c>
      <c r="CQ81" s="42" t="s">
        <v>291</v>
      </c>
      <c r="CR81" s="42" t="s">
        <v>291</v>
      </c>
      <c r="CS81" s="42" t="s">
        <v>291</v>
      </c>
      <c r="CT81" s="41" t="s">
        <v>291</v>
      </c>
      <c r="CU81" s="42" t="s">
        <v>291</v>
      </c>
      <c r="CV81" s="42" t="s">
        <v>291</v>
      </c>
      <c r="CW81" s="42" t="s">
        <v>296</v>
      </c>
      <c r="CX81" s="42" t="s">
        <v>291</v>
      </c>
      <c r="CY81" s="41" t="s">
        <v>291</v>
      </c>
      <c r="CZ81" s="42" t="s">
        <v>291</v>
      </c>
      <c r="DA81" s="41" t="s">
        <v>291</v>
      </c>
      <c r="DB81" s="42" t="s">
        <v>291</v>
      </c>
      <c r="DC81" s="42" t="s">
        <v>291</v>
      </c>
      <c r="DD81" s="42" t="s">
        <v>291</v>
      </c>
      <c r="DE81" s="42" t="s">
        <v>291</v>
      </c>
      <c r="DF81" s="42" t="s">
        <v>296</v>
      </c>
      <c r="DG81" s="42" t="s">
        <v>291</v>
      </c>
      <c r="DH81" s="41" t="s">
        <v>291</v>
      </c>
    </row>
    <row r="82" spans="2:112" ht="60" hidden="1" outlineLevel="1">
      <c r="B82" s="41" t="s">
        <v>291</v>
      </c>
      <c r="C82" s="42" t="s">
        <v>291</v>
      </c>
      <c r="D82" s="42" t="s">
        <v>291</v>
      </c>
      <c r="E82" s="42" t="s">
        <v>291</v>
      </c>
      <c r="F82" s="42" t="s">
        <v>291</v>
      </c>
      <c r="G82" s="42" t="s">
        <v>291</v>
      </c>
      <c r="H82" s="41" t="s">
        <v>291</v>
      </c>
      <c r="I82" s="42" t="s">
        <v>291</v>
      </c>
      <c r="J82" s="42" t="s">
        <v>291</v>
      </c>
      <c r="K82" s="42" t="s">
        <v>291</v>
      </c>
      <c r="L82" s="42" t="s">
        <v>291</v>
      </c>
      <c r="M82" s="42" t="s">
        <v>291</v>
      </c>
      <c r="N82" s="42" t="s">
        <v>291</v>
      </c>
      <c r="O82" s="42" t="s">
        <v>291</v>
      </c>
      <c r="P82" s="41" t="s">
        <v>291</v>
      </c>
      <c r="Q82" s="42" t="s">
        <v>291</v>
      </c>
      <c r="R82" s="42" t="s">
        <v>291</v>
      </c>
      <c r="S82" s="42" t="s">
        <v>291</v>
      </c>
      <c r="T82" s="42" t="s">
        <v>291</v>
      </c>
      <c r="U82" s="42" t="s">
        <v>291</v>
      </c>
      <c r="V82" s="42" t="s">
        <v>291</v>
      </c>
      <c r="W82" s="42" t="s">
        <v>291</v>
      </c>
      <c r="X82" s="41" t="s">
        <v>291</v>
      </c>
      <c r="Y82" s="42" t="s">
        <v>291</v>
      </c>
      <c r="Z82" s="42" t="s">
        <v>291</v>
      </c>
      <c r="AA82" s="42" t="s">
        <v>291</v>
      </c>
      <c r="AB82" s="42" t="s">
        <v>291</v>
      </c>
      <c r="AC82" s="42" t="s">
        <v>291</v>
      </c>
      <c r="AD82" s="42" t="s">
        <v>291</v>
      </c>
      <c r="AE82" s="42" t="s">
        <v>291</v>
      </c>
      <c r="AF82" s="42" t="s">
        <v>291</v>
      </c>
      <c r="AG82" s="42" t="s">
        <v>291</v>
      </c>
      <c r="AH82" s="42" t="s">
        <v>291</v>
      </c>
      <c r="AI82" s="42" t="s">
        <v>291</v>
      </c>
      <c r="AJ82" s="42" t="s">
        <v>291</v>
      </c>
      <c r="AK82" s="42" t="s">
        <v>291</v>
      </c>
      <c r="AL82" s="42" t="s">
        <v>291</v>
      </c>
      <c r="AM82" s="42" t="s">
        <v>291</v>
      </c>
      <c r="AN82" s="41" t="s">
        <v>291</v>
      </c>
      <c r="AO82" s="44" t="s">
        <v>387</v>
      </c>
      <c r="AP82" s="44" t="s">
        <v>387</v>
      </c>
      <c r="AQ82" s="42" t="s">
        <v>291</v>
      </c>
      <c r="AR82" s="42" t="s">
        <v>291</v>
      </c>
      <c r="AS82" s="41" t="s">
        <v>291</v>
      </c>
      <c r="AT82" s="42" t="s">
        <v>291</v>
      </c>
      <c r="AU82" s="41" t="s">
        <v>291</v>
      </c>
      <c r="AV82" s="42" t="s">
        <v>291</v>
      </c>
      <c r="AW82" s="41" t="s">
        <v>291</v>
      </c>
      <c r="AX82" s="42" t="s">
        <v>291</v>
      </c>
      <c r="AY82" s="42" t="s">
        <v>291</v>
      </c>
      <c r="AZ82" s="42" t="s">
        <v>291</v>
      </c>
      <c r="BA82" s="42" t="s">
        <v>291</v>
      </c>
      <c r="BB82" s="42" t="s">
        <v>291</v>
      </c>
      <c r="BC82" s="41" t="s">
        <v>291</v>
      </c>
      <c r="BD82" s="42" t="s">
        <v>291</v>
      </c>
      <c r="BE82" s="42" t="s">
        <v>291</v>
      </c>
      <c r="BF82" s="42" t="s">
        <v>291</v>
      </c>
      <c r="BG82" s="41" t="s">
        <v>291</v>
      </c>
      <c r="BH82" s="41" t="s">
        <v>291</v>
      </c>
      <c r="BI82" s="42" t="s">
        <v>291</v>
      </c>
      <c r="BJ82" s="42" t="s">
        <v>291</v>
      </c>
      <c r="BK82" s="42" t="s">
        <v>291</v>
      </c>
      <c r="BL82" s="42" t="s">
        <v>291</v>
      </c>
      <c r="BM82" s="42" t="s">
        <v>291</v>
      </c>
      <c r="BN82" s="41" t="s">
        <v>291</v>
      </c>
      <c r="BO82" s="42" t="s">
        <v>291</v>
      </c>
      <c r="BP82" s="42" t="s">
        <v>291</v>
      </c>
      <c r="BQ82" s="42" t="s">
        <v>291</v>
      </c>
      <c r="BR82" s="41" t="s">
        <v>291</v>
      </c>
      <c r="BS82" s="42" t="s">
        <v>291</v>
      </c>
      <c r="BT82" s="42" t="s">
        <v>291</v>
      </c>
      <c r="BU82" s="42" t="s">
        <v>291</v>
      </c>
      <c r="BV82" s="42" t="s">
        <v>291</v>
      </c>
      <c r="BW82" s="41" t="s">
        <v>291</v>
      </c>
      <c r="BX82" s="42" t="s">
        <v>291</v>
      </c>
      <c r="BY82" s="42" t="s">
        <v>688</v>
      </c>
      <c r="BZ82" s="42" t="s">
        <v>296</v>
      </c>
      <c r="CA82" s="42" t="s">
        <v>291</v>
      </c>
      <c r="CB82" s="42" t="s">
        <v>291</v>
      </c>
      <c r="CC82" s="42" t="s">
        <v>291</v>
      </c>
      <c r="CD82" s="42" t="s">
        <v>291</v>
      </c>
      <c r="CE82" s="41" t="s">
        <v>291</v>
      </c>
      <c r="CF82" s="41" t="s">
        <v>291</v>
      </c>
      <c r="CG82" s="41"/>
      <c r="CH82" s="41"/>
      <c r="CI82" s="41"/>
      <c r="CJ82" s="41"/>
      <c r="CK82" s="42" t="s">
        <v>291</v>
      </c>
      <c r="CL82" s="42" t="s">
        <v>291</v>
      </c>
      <c r="CM82" s="42" t="s">
        <v>291</v>
      </c>
      <c r="CN82" s="42" t="s">
        <v>291</v>
      </c>
      <c r="CO82" s="42" t="s">
        <v>291</v>
      </c>
      <c r="CP82" s="41" t="s">
        <v>291</v>
      </c>
      <c r="CQ82" s="42" t="s">
        <v>291</v>
      </c>
      <c r="CR82" s="42" t="s">
        <v>291</v>
      </c>
      <c r="CS82" s="42" t="s">
        <v>291</v>
      </c>
      <c r="CT82" s="41" t="s">
        <v>291</v>
      </c>
      <c r="CU82" s="42" t="s">
        <v>291</v>
      </c>
      <c r="CV82" s="42" t="s">
        <v>291</v>
      </c>
      <c r="CW82" s="42" t="s">
        <v>803</v>
      </c>
      <c r="CX82" s="42" t="s">
        <v>291</v>
      </c>
      <c r="CY82" s="41" t="s">
        <v>291</v>
      </c>
      <c r="CZ82" s="42" t="s">
        <v>291</v>
      </c>
      <c r="DA82" s="41" t="s">
        <v>291</v>
      </c>
      <c r="DB82" s="42" t="s">
        <v>291</v>
      </c>
      <c r="DC82" s="42" t="s">
        <v>291</v>
      </c>
      <c r="DD82" s="42" t="s">
        <v>291</v>
      </c>
      <c r="DE82" s="42" t="s">
        <v>291</v>
      </c>
      <c r="DF82" s="42" t="s">
        <v>884</v>
      </c>
      <c r="DG82" s="42" t="s">
        <v>291</v>
      </c>
      <c r="DH82" s="41" t="s">
        <v>291</v>
      </c>
    </row>
    <row r="83" spans="2:112" ht="30" hidden="1" outlineLevel="1">
      <c r="B83" s="41" t="s">
        <v>291</v>
      </c>
      <c r="C83" s="42" t="s">
        <v>291</v>
      </c>
      <c r="D83" s="42" t="s">
        <v>291</v>
      </c>
      <c r="E83" s="42" t="s">
        <v>291</v>
      </c>
      <c r="F83" s="42" t="s">
        <v>291</v>
      </c>
      <c r="G83" s="42" t="s">
        <v>291</v>
      </c>
      <c r="H83" s="41" t="s">
        <v>291</v>
      </c>
      <c r="I83" s="42" t="s">
        <v>291</v>
      </c>
      <c r="J83" s="42" t="s">
        <v>291</v>
      </c>
      <c r="K83" s="42" t="s">
        <v>291</v>
      </c>
      <c r="L83" s="42" t="s">
        <v>291</v>
      </c>
      <c r="M83" s="42" t="s">
        <v>291</v>
      </c>
      <c r="N83" s="42" t="s">
        <v>291</v>
      </c>
      <c r="O83" s="42" t="s">
        <v>291</v>
      </c>
      <c r="P83" s="41" t="s">
        <v>291</v>
      </c>
      <c r="Q83" s="42" t="s">
        <v>291</v>
      </c>
      <c r="R83" s="42" t="s">
        <v>291</v>
      </c>
      <c r="S83" s="42" t="s">
        <v>291</v>
      </c>
      <c r="T83" s="42" t="s">
        <v>291</v>
      </c>
      <c r="U83" s="42" t="s">
        <v>291</v>
      </c>
      <c r="V83" s="42" t="s">
        <v>291</v>
      </c>
      <c r="W83" s="42" t="s">
        <v>291</v>
      </c>
      <c r="X83" s="41" t="s">
        <v>291</v>
      </c>
      <c r="Y83" s="42" t="s">
        <v>291</v>
      </c>
      <c r="Z83" s="42" t="s">
        <v>291</v>
      </c>
      <c r="AA83" s="42" t="s">
        <v>291</v>
      </c>
      <c r="AB83" s="42" t="s">
        <v>291</v>
      </c>
      <c r="AC83" s="42" t="s">
        <v>291</v>
      </c>
      <c r="AD83" s="42" t="s">
        <v>291</v>
      </c>
      <c r="AE83" s="42" t="s">
        <v>291</v>
      </c>
      <c r="AF83" s="42" t="s">
        <v>291</v>
      </c>
      <c r="AG83" s="42" t="s">
        <v>291</v>
      </c>
      <c r="AH83" s="42" t="s">
        <v>291</v>
      </c>
      <c r="AI83" s="42" t="s">
        <v>291</v>
      </c>
      <c r="AJ83" s="42" t="s">
        <v>291</v>
      </c>
      <c r="AK83" s="42" t="s">
        <v>291</v>
      </c>
      <c r="AL83" s="42" t="s">
        <v>291</v>
      </c>
      <c r="AM83" s="42" t="s">
        <v>291</v>
      </c>
      <c r="AN83" s="41" t="s">
        <v>291</v>
      </c>
      <c r="AO83" s="44" t="s">
        <v>388</v>
      </c>
      <c r="AP83" s="44" t="s">
        <v>388</v>
      </c>
      <c r="AQ83" s="42" t="s">
        <v>291</v>
      </c>
      <c r="AR83" s="42" t="s">
        <v>291</v>
      </c>
      <c r="AS83" s="41" t="s">
        <v>291</v>
      </c>
      <c r="AT83" s="42" t="s">
        <v>291</v>
      </c>
      <c r="AU83" s="41" t="s">
        <v>291</v>
      </c>
      <c r="AV83" s="42" t="s">
        <v>291</v>
      </c>
      <c r="AW83" s="41" t="s">
        <v>291</v>
      </c>
      <c r="AX83" s="42" t="s">
        <v>291</v>
      </c>
      <c r="AY83" s="42" t="s">
        <v>291</v>
      </c>
      <c r="AZ83" s="42" t="s">
        <v>291</v>
      </c>
      <c r="BA83" s="42" t="s">
        <v>291</v>
      </c>
      <c r="BB83" s="42" t="s">
        <v>291</v>
      </c>
      <c r="BC83" s="41" t="s">
        <v>291</v>
      </c>
      <c r="BD83" s="42" t="s">
        <v>291</v>
      </c>
      <c r="BE83" s="42" t="s">
        <v>291</v>
      </c>
      <c r="BF83" s="42" t="s">
        <v>291</v>
      </c>
      <c r="BG83" s="41" t="s">
        <v>291</v>
      </c>
      <c r="BH83" s="41" t="s">
        <v>291</v>
      </c>
      <c r="BI83" s="42" t="s">
        <v>291</v>
      </c>
      <c r="BJ83" s="42" t="s">
        <v>291</v>
      </c>
      <c r="BK83" s="42" t="s">
        <v>291</v>
      </c>
      <c r="BL83" s="42" t="s">
        <v>291</v>
      </c>
      <c r="BM83" s="42" t="s">
        <v>291</v>
      </c>
      <c r="BN83" s="41" t="s">
        <v>291</v>
      </c>
      <c r="BO83" s="42" t="s">
        <v>291</v>
      </c>
      <c r="BP83" s="42" t="s">
        <v>291</v>
      </c>
      <c r="BQ83" s="42" t="s">
        <v>291</v>
      </c>
      <c r="BR83" s="41" t="s">
        <v>291</v>
      </c>
      <c r="BS83" s="42" t="s">
        <v>291</v>
      </c>
      <c r="BT83" s="42" t="s">
        <v>291</v>
      </c>
      <c r="BU83" s="42" t="s">
        <v>291</v>
      </c>
      <c r="BV83" s="42" t="s">
        <v>291</v>
      </c>
      <c r="BW83" s="41" t="s">
        <v>291</v>
      </c>
      <c r="BX83" s="42" t="s">
        <v>291</v>
      </c>
      <c r="BY83" s="42" t="s">
        <v>291</v>
      </c>
      <c r="BZ83" s="42" t="s">
        <v>698</v>
      </c>
      <c r="CA83" s="42" t="s">
        <v>291</v>
      </c>
      <c r="CB83" s="42" t="s">
        <v>291</v>
      </c>
      <c r="CC83" s="42" t="s">
        <v>291</v>
      </c>
      <c r="CD83" s="42" t="s">
        <v>291</v>
      </c>
      <c r="CE83" s="41" t="s">
        <v>291</v>
      </c>
      <c r="CF83" s="41" t="s">
        <v>291</v>
      </c>
      <c r="CG83" s="41"/>
      <c r="CH83" s="41"/>
      <c r="CI83" s="41"/>
      <c r="CJ83" s="41"/>
      <c r="CK83" s="42" t="s">
        <v>291</v>
      </c>
      <c r="CL83" s="42" t="s">
        <v>291</v>
      </c>
      <c r="CM83" s="42" t="s">
        <v>291</v>
      </c>
      <c r="CN83" s="42" t="s">
        <v>291</v>
      </c>
      <c r="CO83" s="42" t="s">
        <v>291</v>
      </c>
      <c r="CP83" s="41" t="s">
        <v>291</v>
      </c>
      <c r="CQ83" s="42" t="s">
        <v>291</v>
      </c>
      <c r="CR83" s="42" t="s">
        <v>291</v>
      </c>
      <c r="CS83" s="42" t="s">
        <v>291</v>
      </c>
      <c r="CT83" s="41" t="s">
        <v>291</v>
      </c>
      <c r="CU83" s="42" t="s">
        <v>291</v>
      </c>
      <c r="CV83" s="42" t="s">
        <v>291</v>
      </c>
      <c r="CW83" s="42" t="s">
        <v>291</v>
      </c>
      <c r="CX83" s="42" t="s">
        <v>291</v>
      </c>
      <c r="CY83" s="41" t="s">
        <v>291</v>
      </c>
      <c r="CZ83" s="42" t="s">
        <v>291</v>
      </c>
      <c r="DA83" s="41" t="s">
        <v>291</v>
      </c>
      <c r="DB83" s="42" t="s">
        <v>291</v>
      </c>
      <c r="DC83" s="42" t="s">
        <v>291</v>
      </c>
      <c r="DD83" s="42" t="s">
        <v>291</v>
      </c>
      <c r="DE83" s="42" t="s">
        <v>291</v>
      </c>
      <c r="DF83" s="42" t="s">
        <v>291</v>
      </c>
      <c r="DG83" s="42" t="s">
        <v>291</v>
      </c>
      <c r="DH83" s="41" t="s">
        <v>291</v>
      </c>
    </row>
    <row r="84" spans="2:112" ht="30" hidden="1" outlineLevel="1">
      <c r="B84" s="41" t="s">
        <v>291</v>
      </c>
      <c r="C84" s="42" t="s">
        <v>291</v>
      </c>
      <c r="D84" s="42" t="s">
        <v>291</v>
      </c>
      <c r="E84" s="42" t="s">
        <v>291</v>
      </c>
      <c r="F84" s="42" t="s">
        <v>291</v>
      </c>
      <c r="G84" s="42" t="s">
        <v>291</v>
      </c>
      <c r="H84" s="41" t="s">
        <v>291</v>
      </c>
      <c r="I84" s="42" t="s">
        <v>291</v>
      </c>
      <c r="J84" s="42" t="s">
        <v>291</v>
      </c>
      <c r="K84" s="42" t="s">
        <v>291</v>
      </c>
      <c r="L84" s="42" t="s">
        <v>291</v>
      </c>
      <c r="M84" s="42" t="s">
        <v>291</v>
      </c>
      <c r="N84" s="42" t="s">
        <v>291</v>
      </c>
      <c r="O84" s="42" t="s">
        <v>291</v>
      </c>
      <c r="P84" s="41" t="s">
        <v>291</v>
      </c>
      <c r="Q84" s="42" t="s">
        <v>291</v>
      </c>
      <c r="R84" s="42" t="s">
        <v>291</v>
      </c>
      <c r="S84" s="42" t="s">
        <v>291</v>
      </c>
      <c r="T84" s="42" t="s">
        <v>291</v>
      </c>
      <c r="U84" s="42" t="s">
        <v>291</v>
      </c>
      <c r="V84" s="42" t="s">
        <v>291</v>
      </c>
      <c r="W84" s="42" t="s">
        <v>291</v>
      </c>
      <c r="X84" s="41" t="s">
        <v>291</v>
      </c>
      <c r="Y84" s="42" t="s">
        <v>291</v>
      </c>
      <c r="Z84" s="42" t="s">
        <v>291</v>
      </c>
      <c r="AA84" s="42" t="s">
        <v>291</v>
      </c>
      <c r="AB84" s="42" t="s">
        <v>291</v>
      </c>
      <c r="AC84" s="42" t="s">
        <v>291</v>
      </c>
      <c r="AD84" s="42" t="s">
        <v>291</v>
      </c>
      <c r="AE84" s="42" t="s">
        <v>291</v>
      </c>
      <c r="AF84" s="42" t="s">
        <v>291</v>
      </c>
      <c r="AG84" s="42" t="s">
        <v>291</v>
      </c>
      <c r="AH84" s="42" t="s">
        <v>291</v>
      </c>
      <c r="AI84" s="42" t="s">
        <v>291</v>
      </c>
      <c r="AJ84" s="42" t="s">
        <v>291</v>
      </c>
      <c r="AK84" s="42" t="s">
        <v>291</v>
      </c>
      <c r="AL84" s="42" t="s">
        <v>291</v>
      </c>
      <c r="AM84" s="42" t="s">
        <v>291</v>
      </c>
      <c r="AN84" s="41" t="s">
        <v>291</v>
      </c>
      <c r="AO84" s="44" t="s">
        <v>389</v>
      </c>
      <c r="AP84" s="44" t="s">
        <v>389</v>
      </c>
      <c r="AQ84" s="42" t="s">
        <v>291</v>
      </c>
      <c r="AR84" s="42" t="s">
        <v>291</v>
      </c>
      <c r="AS84" s="41" t="s">
        <v>291</v>
      </c>
      <c r="AT84" s="42" t="s">
        <v>291</v>
      </c>
      <c r="AU84" s="41" t="s">
        <v>291</v>
      </c>
      <c r="AV84" s="42" t="s">
        <v>291</v>
      </c>
      <c r="AW84" s="41" t="s">
        <v>291</v>
      </c>
      <c r="AX84" s="42" t="s">
        <v>291</v>
      </c>
      <c r="AY84" s="42" t="s">
        <v>291</v>
      </c>
      <c r="AZ84" s="42" t="s">
        <v>291</v>
      </c>
      <c r="BA84" s="42" t="s">
        <v>291</v>
      </c>
      <c r="BB84" s="42" t="s">
        <v>291</v>
      </c>
      <c r="BC84" s="41" t="s">
        <v>291</v>
      </c>
      <c r="BD84" s="42" t="s">
        <v>291</v>
      </c>
      <c r="BE84" s="42" t="s">
        <v>291</v>
      </c>
      <c r="BF84" s="42" t="s">
        <v>291</v>
      </c>
      <c r="BG84" s="41" t="s">
        <v>291</v>
      </c>
      <c r="BH84" s="41" t="s">
        <v>291</v>
      </c>
      <c r="BI84" s="42" t="s">
        <v>291</v>
      </c>
      <c r="BJ84" s="42" t="s">
        <v>291</v>
      </c>
      <c r="BK84" s="42" t="s">
        <v>291</v>
      </c>
      <c r="BL84" s="42" t="s">
        <v>291</v>
      </c>
      <c r="BM84" s="42" t="s">
        <v>291</v>
      </c>
      <c r="BN84" s="41" t="s">
        <v>291</v>
      </c>
      <c r="BO84" s="42" t="s">
        <v>291</v>
      </c>
      <c r="BP84" s="42" t="s">
        <v>291</v>
      </c>
      <c r="BQ84" s="42" t="s">
        <v>291</v>
      </c>
      <c r="BR84" s="41" t="s">
        <v>291</v>
      </c>
      <c r="BS84" s="42" t="s">
        <v>291</v>
      </c>
      <c r="BT84" s="42" t="s">
        <v>291</v>
      </c>
      <c r="BU84" s="42" t="s">
        <v>291</v>
      </c>
      <c r="BV84" s="42" t="s">
        <v>291</v>
      </c>
      <c r="BW84" s="41" t="s">
        <v>291</v>
      </c>
      <c r="BX84" s="42" t="s">
        <v>291</v>
      </c>
      <c r="BY84" s="42" t="s">
        <v>291</v>
      </c>
      <c r="BZ84" s="42" t="s">
        <v>291</v>
      </c>
      <c r="CA84" s="42" t="s">
        <v>291</v>
      </c>
      <c r="CB84" s="42" t="s">
        <v>291</v>
      </c>
      <c r="CC84" s="42" t="s">
        <v>291</v>
      </c>
      <c r="CD84" s="42" t="s">
        <v>291</v>
      </c>
      <c r="CE84" s="41" t="s">
        <v>291</v>
      </c>
      <c r="CF84" s="41" t="s">
        <v>291</v>
      </c>
      <c r="CG84" s="41"/>
      <c r="CH84" s="41"/>
      <c r="CI84" s="41"/>
      <c r="CJ84" s="41"/>
      <c r="CK84" s="42" t="s">
        <v>291</v>
      </c>
      <c r="CL84" s="42" t="s">
        <v>291</v>
      </c>
      <c r="CM84" s="42" t="s">
        <v>291</v>
      </c>
      <c r="CN84" s="42" t="s">
        <v>291</v>
      </c>
      <c r="CO84" s="42" t="s">
        <v>291</v>
      </c>
      <c r="CP84" s="41" t="s">
        <v>291</v>
      </c>
      <c r="CQ84" s="42" t="s">
        <v>291</v>
      </c>
      <c r="CR84" s="42" t="s">
        <v>291</v>
      </c>
      <c r="CS84" s="42" t="s">
        <v>291</v>
      </c>
      <c r="CT84" s="41" t="s">
        <v>291</v>
      </c>
      <c r="CU84" s="42" t="s">
        <v>291</v>
      </c>
      <c r="CV84" s="42" t="s">
        <v>291</v>
      </c>
      <c r="CW84" s="42" t="s">
        <v>291</v>
      </c>
      <c r="CX84" s="42" t="s">
        <v>291</v>
      </c>
      <c r="CY84" s="41" t="s">
        <v>291</v>
      </c>
      <c r="CZ84" s="42" t="s">
        <v>291</v>
      </c>
      <c r="DA84" s="41" t="s">
        <v>291</v>
      </c>
      <c r="DB84" s="42" t="s">
        <v>291</v>
      </c>
      <c r="DC84" s="42" t="s">
        <v>291</v>
      </c>
      <c r="DD84" s="42" t="s">
        <v>291</v>
      </c>
      <c r="DE84" s="42" t="s">
        <v>291</v>
      </c>
      <c r="DF84" s="42" t="s">
        <v>291</v>
      </c>
      <c r="DG84" s="42" t="s">
        <v>291</v>
      </c>
      <c r="DH84" s="41" t="s">
        <v>291</v>
      </c>
    </row>
    <row r="85" spans="2:112" ht="30" hidden="1" outlineLevel="1">
      <c r="B85" s="41" t="s">
        <v>291</v>
      </c>
      <c r="C85" s="42" t="s">
        <v>291</v>
      </c>
      <c r="D85" s="42" t="s">
        <v>291</v>
      </c>
      <c r="E85" s="42" t="s">
        <v>291</v>
      </c>
      <c r="F85" s="42" t="s">
        <v>291</v>
      </c>
      <c r="G85" s="42" t="s">
        <v>291</v>
      </c>
      <c r="H85" s="41" t="s">
        <v>291</v>
      </c>
      <c r="I85" s="42" t="s">
        <v>291</v>
      </c>
      <c r="J85" s="42" t="s">
        <v>291</v>
      </c>
      <c r="K85" s="42" t="s">
        <v>291</v>
      </c>
      <c r="L85" s="42" t="s">
        <v>291</v>
      </c>
      <c r="M85" s="42" t="s">
        <v>291</v>
      </c>
      <c r="N85" s="42" t="s">
        <v>291</v>
      </c>
      <c r="O85" s="42" t="s">
        <v>291</v>
      </c>
      <c r="P85" s="41" t="s">
        <v>291</v>
      </c>
      <c r="Q85" s="42" t="s">
        <v>291</v>
      </c>
      <c r="R85" s="42" t="s">
        <v>291</v>
      </c>
      <c r="S85" s="42" t="s">
        <v>291</v>
      </c>
      <c r="T85" s="42" t="s">
        <v>291</v>
      </c>
      <c r="U85" s="42" t="s">
        <v>291</v>
      </c>
      <c r="V85" s="42" t="s">
        <v>291</v>
      </c>
      <c r="W85" s="42" t="s">
        <v>291</v>
      </c>
      <c r="X85" s="41" t="s">
        <v>291</v>
      </c>
      <c r="Y85" s="42" t="s">
        <v>291</v>
      </c>
      <c r="Z85" s="42" t="s">
        <v>291</v>
      </c>
      <c r="AA85" s="42" t="s">
        <v>291</v>
      </c>
      <c r="AB85" s="42" t="s">
        <v>291</v>
      </c>
      <c r="AC85" s="42" t="s">
        <v>291</v>
      </c>
      <c r="AD85" s="42" t="s">
        <v>291</v>
      </c>
      <c r="AE85" s="42" t="s">
        <v>291</v>
      </c>
      <c r="AF85" s="42" t="s">
        <v>291</v>
      </c>
      <c r="AG85" s="42" t="s">
        <v>291</v>
      </c>
      <c r="AH85" s="42" t="s">
        <v>291</v>
      </c>
      <c r="AI85" s="42" t="s">
        <v>291</v>
      </c>
      <c r="AJ85" s="42" t="s">
        <v>291</v>
      </c>
      <c r="AK85" s="42" t="s">
        <v>291</v>
      </c>
      <c r="AL85" s="42" t="s">
        <v>291</v>
      </c>
      <c r="AM85" s="42" t="s">
        <v>291</v>
      </c>
      <c r="AN85" s="41" t="s">
        <v>291</v>
      </c>
      <c r="AO85" s="44" t="s">
        <v>390</v>
      </c>
      <c r="AP85" s="44" t="s">
        <v>390</v>
      </c>
      <c r="AQ85" s="42" t="s">
        <v>291</v>
      </c>
      <c r="AR85" s="42" t="s">
        <v>291</v>
      </c>
      <c r="AS85" s="41" t="s">
        <v>291</v>
      </c>
      <c r="AT85" s="42" t="s">
        <v>291</v>
      </c>
      <c r="AU85" s="41" t="s">
        <v>291</v>
      </c>
      <c r="AV85" s="42" t="s">
        <v>291</v>
      </c>
      <c r="AW85" s="41" t="s">
        <v>291</v>
      </c>
      <c r="AX85" s="42" t="s">
        <v>291</v>
      </c>
      <c r="AY85" s="42" t="s">
        <v>291</v>
      </c>
      <c r="AZ85" s="42" t="s">
        <v>291</v>
      </c>
      <c r="BA85" s="42" t="s">
        <v>291</v>
      </c>
      <c r="BB85" s="42" t="s">
        <v>291</v>
      </c>
      <c r="BC85" s="41" t="s">
        <v>291</v>
      </c>
      <c r="BD85" s="42" t="s">
        <v>291</v>
      </c>
      <c r="BE85" s="42" t="s">
        <v>291</v>
      </c>
      <c r="BF85" s="42" t="s">
        <v>291</v>
      </c>
      <c r="BG85" s="41" t="s">
        <v>291</v>
      </c>
      <c r="BH85" s="41" t="s">
        <v>291</v>
      </c>
      <c r="BI85" s="42" t="s">
        <v>291</v>
      </c>
      <c r="BJ85" s="42" t="s">
        <v>291</v>
      </c>
      <c r="BK85" s="42" t="s">
        <v>291</v>
      </c>
      <c r="BL85" s="42" t="s">
        <v>291</v>
      </c>
      <c r="BM85" s="42" t="s">
        <v>291</v>
      </c>
      <c r="BN85" s="41" t="s">
        <v>291</v>
      </c>
      <c r="BO85" s="42" t="s">
        <v>291</v>
      </c>
      <c r="BP85" s="42" t="s">
        <v>291</v>
      </c>
      <c r="BQ85" s="42" t="s">
        <v>291</v>
      </c>
      <c r="BR85" s="41" t="s">
        <v>291</v>
      </c>
      <c r="BS85" s="42" t="s">
        <v>291</v>
      </c>
      <c r="BT85" s="42" t="s">
        <v>291</v>
      </c>
      <c r="BU85" s="42" t="s">
        <v>291</v>
      </c>
      <c r="BV85" s="42" t="s">
        <v>291</v>
      </c>
      <c r="BW85" s="41" t="s">
        <v>291</v>
      </c>
      <c r="BX85" s="42" t="s">
        <v>291</v>
      </c>
      <c r="BY85" s="42" t="s">
        <v>291</v>
      </c>
      <c r="BZ85" s="42" t="s">
        <v>291</v>
      </c>
      <c r="CA85" s="42" t="s">
        <v>291</v>
      </c>
      <c r="CB85" s="42" t="s">
        <v>291</v>
      </c>
      <c r="CC85" s="42" t="s">
        <v>291</v>
      </c>
      <c r="CD85" s="42" t="s">
        <v>291</v>
      </c>
      <c r="CE85" s="41" t="s">
        <v>291</v>
      </c>
      <c r="CF85" s="41" t="s">
        <v>291</v>
      </c>
      <c r="CG85" s="41"/>
      <c r="CH85" s="41"/>
      <c r="CI85" s="41"/>
      <c r="CJ85" s="41"/>
      <c r="CK85" s="42" t="s">
        <v>291</v>
      </c>
      <c r="CL85" s="42" t="s">
        <v>291</v>
      </c>
      <c r="CM85" s="42" t="s">
        <v>291</v>
      </c>
      <c r="CN85" s="42" t="s">
        <v>291</v>
      </c>
      <c r="CO85" s="42" t="s">
        <v>291</v>
      </c>
      <c r="CP85" s="41" t="s">
        <v>291</v>
      </c>
      <c r="CQ85" s="42" t="s">
        <v>291</v>
      </c>
      <c r="CR85" s="42" t="s">
        <v>291</v>
      </c>
      <c r="CS85" s="42" t="s">
        <v>291</v>
      </c>
      <c r="CT85" s="41" t="s">
        <v>291</v>
      </c>
      <c r="CU85" s="42" t="s">
        <v>291</v>
      </c>
      <c r="CV85" s="42" t="s">
        <v>291</v>
      </c>
      <c r="CW85" s="42" t="s">
        <v>291</v>
      </c>
      <c r="CX85" s="42" t="s">
        <v>291</v>
      </c>
      <c r="CY85" s="41" t="s">
        <v>291</v>
      </c>
      <c r="CZ85" s="42" t="s">
        <v>291</v>
      </c>
      <c r="DA85" s="41" t="s">
        <v>291</v>
      </c>
      <c r="DB85" s="42" t="s">
        <v>291</v>
      </c>
      <c r="DC85" s="42" t="s">
        <v>291</v>
      </c>
      <c r="DD85" s="42" t="s">
        <v>291</v>
      </c>
      <c r="DE85" s="42" t="s">
        <v>291</v>
      </c>
      <c r="DF85" s="42" t="s">
        <v>291</v>
      </c>
      <c r="DG85" s="42" t="s">
        <v>291</v>
      </c>
      <c r="DH85" s="41" t="s">
        <v>291</v>
      </c>
    </row>
    <row r="86" spans="2:112" ht="30" hidden="1" outlineLevel="1">
      <c r="B86" s="41" t="s">
        <v>291</v>
      </c>
      <c r="C86" s="42" t="s">
        <v>291</v>
      </c>
      <c r="D86" s="42" t="s">
        <v>291</v>
      </c>
      <c r="E86" s="42" t="s">
        <v>291</v>
      </c>
      <c r="F86" s="42" t="s">
        <v>291</v>
      </c>
      <c r="G86" s="42" t="s">
        <v>291</v>
      </c>
      <c r="H86" s="41" t="s">
        <v>291</v>
      </c>
      <c r="I86" s="42" t="s">
        <v>291</v>
      </c>
      <c r="J86" s="42" t="s">
        <v>291</v>
      </c>
      <c r="K86" s="42" t="s">
        <v>291</v>
      </c>
      <c r="L86" s="42" t="s">
        <v>291</v>
      </c>
      <c r="M86" s="42" t="s">
        <v>291</v>
      </c>
      <c r="N86" s="42" t="s">
        <v>291</v>
      </c>
      <c r="O86" s="42" t="s">
        <v>291</v>
      </c>
      <c r="P86" s="41" t="s">
        <v>291</v>
      </c>
      <c r="Q86" s="42" t="s">
        <v>291</v>
      </c>
      <c r="R86" s="42" t="s">
        <v>291</v>
      </c>
      <c r="S86" s="42" t="s">
        <v>291</v>
      </c>
      <c r="T86" s="42" t="s">
        <v>291</v>
      </c>
      <c r="U86" s="42" t="s">
        <v>291</v>
      </c>
      <c r="V86" s="42" t="s">
        <v>291</v>
      </c>
      <c r="W86" s="42" t="s">
        <v>291</v>
      </c>
      <c r="X86" s="41" t="s">
        <v>291</v>
      </c>
      <c r="Y86" s="42" t="s">
        <v>291</v>
      </c>
      <c r="Z86" s="42" t="s">
        <v>291</v>
      </c>
      <c r="AA86" s="42" t="s">
        <v>291</v>
      </c>
      <c r="AB86" s="42" t="s">
        <v>291</v>
      </c>
      <c r="AC86" s="42" t="s">
        <v>291</v>
      </c>
      <c r="AD86" s="42" t="s">
        <v>291</v>
      </c>
      <c r="AE86" s="42" t="s">
        <v>291</v>
      </c>
      <c r="AF86" s="42" t="s">
        <v>291</v>
      </c>
      <c r="AG86" s="42" t="s">
        <v>291</v>
      </c>
      <c r="AH86" s="42" t="s">
        <v>291</v>
      </c>
      <c r="AI86" s="42" t="s">
        <v>291</v>
      </c>
      <c r="AJ86" s="42" t="s">
        <v>291</v>
      </c>
      <c r="AK86" s="42" t="s">
        <v>291</v>
      </c>
      <c r="AL86" s="42" t="s">
        <v>291</v>
      </c>
      <c r="AM86" s="42" t="s">
        <v>291</v>
      </c>
      <c r="AN86" s="41" t="s">
        <v>291</v>
      </c>
      <c r="AO86" s="44" t="s">
        <v>391</v>
      </c>
      <c r="AP86" s="44" t="s">
        <v>391</v>
      </c>
      <c r="AQ86" s="42" t="s">
        <v>291</v>
      </c>
      <c r="AR86" s="42" t="s">
        <v>291</v>
      </c>
      <c r="AS86" s="41" t="s">
        <v>291</v>
      </c>
      <c r="AT86" s="42" t="s">
        <v>291</v>
      </c>
      <c r="AU86" s="41" t="s">
        <v>291</v>
      </c>
      <c r="AV86" s="42" t="s">
        <v>291</v>
      </c>
      <c r="AW86" s="41" t="s">
        <v>291</v>
      </c>
      <c r="AX86" s="42" t="s">
        <v>291</v>
      </c>
      <c r="AY86" s="42" t="s">
        <v>291</v>
      </c>
      <c r="AZ86" s="42" t="s">
        <v>291</v>
      </c>
      <c r="BA86" s="42" t="s">
        <v>291</v>
      </c>
      <c r="BB86" s="42" t="s">
        <v>291</v>
      </c>
      <c r="BC86" s="41" t="s">
        <v>291</v>
      </c>
      <c r="BD86" s="42" t="s">
        <v>291</v>
      </c>
      <c r="BE86" s="42" t="s">
        <v>291</v>
      </c>
      <c r="BF86" s="42" t="s">
        <v>291</v>
      </c>
      <c r="BG86" s="41" t="s">
        <v>291</v>
      </c>
      <c r="BH86" s="41" t="s">
        <v>291</v>
      </c>
      <c r="BI86" s="42" t="s">
        <v>291</v>
      </c>
      <c r="BJ86" s="42" t="s">
        <v>291</v>
      </c>
      <c r="BK86" s="42" t="s">
        <v>291</v>
      </c>
      <c r="BL86" s="42" t="s">
        <v>291</v>
      </c>
      <c r="BM86" s="42" t="s">
        <v>291</v>
      </c>
      <c r="BN86" s="41" t="s">
        <v>291</v>
      </c>
      <c r="BO86" s="42" t="s">
        <v>291</v>
      </c>
      <c r="BP86" s="42" t="s">
        <v>291</v>
      </c>
      <c r="BQ86" s="42" t="s">
        <v>291</v>
      </c>
      <c r="BR86" s="41" t="s">
        <v>291</v>
      </c>
      <c r="BS86" s="42" t="s">
        <v>291</v>
      </c>
      <c r="BT86" s="42" t="s">
        <v>291</v>
      </c>
      <c r="BU86" s="42" t="s">
        <v>291</v>
      </c>
      <c r="BV86" s="42" t="s">
        <v>291</v>
      </c>
      <c r="BW86" s="41" t="s">
        <v>291</v>
      </c>
      <c r="BX86" s="42" t="s">
        <v>291</v>
      </c>
      <c r="BY86" s="42" t="s">
        <v>291</v>
      </c>
      <c r="BZ86" s="42" t="s">
        <v>291</v>
      </c>
      <c r="CA86" s="42" t="s">
        <v>291</v>
      </c>
      <c r="CB86" s="42" t="s">
        <v>291</v>
      </c>
      <c r="CC86" s="42" t="s">
        <v>291</v>
      </c>
      <c r="CD86" s="42" t="s">
        <v>291</v>
      </c>
      <c r="CE86" s="41" t="s">
        <v>291</v>
      </c>
      <c r="CF86" s="41" t="s">
        <v>291</v>
      </c>
      <c r="CG86" s="41"/>
      <c r="CH86" s="41"/>
      <c r="CI86" s="41"/>
      <c r="CJ86" s="41"/>
      <c r="CK86" s="42" t="s">
        <v>291</v>
      </c>
      <c r="CL86" s="42" t="s">
        <v>291</v>
      </c>
      <c r="CM86" s="42" t="s">
        <v>291</v>
      </c>
      <c r="CN86" s="42" t="s">
        <v>291</v>
      </c>
      <c r="CO86" s="42" t="s">
        <v>291</v>
      </c>
      <c r="CP86" s="41" t="s">
        <v>291</v>
      </c>
      <c r="CQ86" s="42" t="s">
        <v>291</v>
      </c>
      <c r="CR86" s="42" t="s">
        <v>291</v>
      </c>
      <c r="CS86" s="42" t="s">
        <v>291</v>
      </c>
      <c r="CT86" s="41" t="s">
        <v>291</v>
      </c>
      <c r="CU86" s="42" t="s">
        <v>291</v>
      </c>
      <c r="CV86" s="42" t="s">
        <v>291</v>
      </c>
      <c r="CW86" s="42" t="s">
        <v>291</v>
      </c>
      <c r="CX86" s="42" t="s">
        <v>291</v>
      </c>
      <c r="CY86" s="41" t="s">
        <v>291</v>
      </c>
      <c r="CZ86" s="42" t="s">
        <v>291</v>
      </c>
      <c r="DA86" s="41" t="s">
        <v>291</v>
      </c>
      <c r="DB86" s="42" t="s">
        <v>291</v>
      </c>
      <c r="DC86" s="42" t="s">
        <v>291</v>
      </c>
      <c r="DD86" s="42" t="s">
        <v>291</v>
      </c>
      <c r="DE86" s="42" t="s">
        <v>291</v>
      </c>
      <c r="DF86" s="42" t="s">
        <v>291</v>
      </c>
      <c r="DG86" s="42" t="s">
        <v>291</v>
      </c>
      <c r="DH86" s="41" t="s">
        <v>291</v>
      </c>
    </row>
    <row r="87" spans="2:112" ht="30" hidden="1" outlineLevel="1">
      <c r="B87" s="41" t="s">
        <v>291</v>
      </c>
      <c r="C87" s="42" t="s">
        <v>291</v>
      </c>
      <c r="D87" s="42" t="s">
        <v>291</v>
      </c>
      <c r="E87" s="42" t="s">
        <v>291</v>
      </c>
      <c r="F87" s="42" t="s">
        <v>291</v>
      </c>
      <c r="G87" s="42" t="s">
        <v>291</v>
      </c>
      <c r="H87" s="41" t="s">
        <v>291</v>
      </c>
      <c r="I87" s="42" t="s">
        <v>291</v>
      </c>
      <c r="J87" s="42" t="s">
        <v>291</v>
      </c>
      <c r="K87" s="42" t="s">
        <v>291</v>
      </c>
      <c r="L87" s="42" t="s">
        <v>291</v>
      </c>
      <c r="M87" s="42" t="s">
        <v>291</v>
      </c>
      <c r="N87" s="42" t="s">
        <v>291</v>
      </c>
      <c r="O87" s="42" t="s">
        <v>291</v>
      </c>
      <c r="P87" s="41" t="s">
        <v>291</v>
      </c>
      <c r="Q87" s="42" t="s">
        <v>291</v>
      </c>
      <c r="R87" s="42" t="s">
        <v>291</v>
      </c>
      <c r="S87" s="42" t="s">
        <v>291</v>
      </c>
      <c r="T87" s="42" t="s">
        <v>291</v>
      </c>
      <c r="U87" s="42" t="s">
        <v>291</v>
      </c>
      <c r="V87" s="42" t="s">
        <v>291</v>
      </c>
      <c r="W87" s="42" t="s">
        <v>291</v>
      </c>
      <c r="X87" s="41" t="s">
        <v>291</v>
      </c>
      <c r="Y87" s="42" t="s">
        <v>291</v>
      </c>
      <c r="Z87" s="42" t="s">
        <v>291</v>
      </c>
      <c r="AA87" s="42" t="s">
        <v>291</v>
      </c>
      <c r="AB87" s="42" t="s">
        <v>291</v>
      </c>
      <c r="AC87" s="42" t="s">
        <v>291</v>
      </c>
      <c r="AD87" s="42" t="s">
        <v>291</v>
      </c>
      <c r="AE87" s="42" t="s">
        <v>291</v>
      </c>
      <c r="AF87" s="42" t="s">
        <v>291</v>
      </c>
      <c r="AG87" s="42" t="s">
        <v>291</v>
      </c>
      <c r="AH87" s="42" t="s">
        <v>291</v>
      </c>
      <c r="AI87" s="42" t="s">
        <v>291</v>
      </c>
      <c r="AJ87" s="42" t="s">
        <v>291</v>
      </c>
      <c r="AK87" s="42" t="s">
        <v>291</v>
      </c>
      <c r="AL87" s="42" t="s">
        <v>291</v>
      </c>
      <c r="AM87" s="42" t="s">
        <v>291</v>
      </c>
      <c r="AN87" s="41" t="s">
        <v>291</v>
      </c>
      <c r="AO87" s="44" t="s">
        <v>392</v>
      </c>
      <c r="AP87" s="44" t="s">
        <v>392</v>
      </c>
      <c r="AQ87" s="42" t="s">
        <v>291</v>
      </c>
      <c r="AR87" s="42" t="s">
        <v>291</v>
      </c>
      <c r="AS87" s="41" t="s">
        <v>291</v>
      </c>
      <c r="AT87" s="42" t="s">
        <v>291</v>
      </c>
      <c r="AU87" s="41" t="s">
        <v>291</v>
      </c>
      <c r="AV87" s="42" t="s">
        <v>291</v>
      </c>
      <c r="AW87" s="41" t="s">
        <v>291</v>
      </c>
      <c r="AX87" s="42" t="s">
        <v>291</v>
      </c>
      <c r="AY87" s="42" t="s">
        <v>291</v>
      </c>
      <c r="AZ87" s="42" t="s">
        <v>291</v>
      </c>
      <c r="BA87" s="42" t="s">
        <v>291</v>
      </c>
      <c r="BB87" s="42" t="s">
        <v>291</v>
      </c>
      <c r="BC87" s="41" t="s">
        <v>291</v>
      </c>
      <c r="BD87" s="42" t="s">
        <v>291</v>
      </c>
      <c r="BE87" s="42" t="s">
        <v>291</v>
      </c>
      <c r="BF87" s="42" t="s">
        <v>291</v>
      </c>
      <c r="BG87" s="41" t="s">
        <v>291</v>
      </c>
      <c r="BH87" s="41" t="s">
        <v>291</v>
      </c>
      <c r="BI87" s="42" t="s">
        <v>291</v>
      </c>
      <c r="BJ87" s="42" t="s">
        <v>291</v>
      </c>
      <c r="BK87" s="42" t="s">
        <v>291</v>
      </c>
      <c r="BL87" s="42" t="s">
        <v>291</v>
      </c>
      <c r="BM87" s="42" t="s">
        <v>291</v>
      </c>
      <c r="BN87" s="41" t="s">
        <v>291</v>
      </c>
      <c r="BO87" s="42" t="s">
        <v>291</v>
      </c>
      <c r="BP87" s="42" t="s">
        <v>291</v>
      </c>
      <c r="BQ87" s="42" t="s">
        <v>291</v>
      </c>
      <c r="BR87" s="41" t="s">
        <v>291</v>
      </c>
      <c r="BS87" s="42" t="s">
        <v>291</v>
      </c>
      <c r="BT87" s="42" t="s">
        <v>291</v>
      </c>
      <c r="BU87" s="42" t="s">
        <v>291</v>
      </c>
      <c r="BV87" s="42" t="s">
        <v>291</v>
      </c>
      <c r="BW87" s="41" t="s">
        <v>291</v>
      </c>
      <c r="BX87" s="42" t="s">
        <v>291</v>
      </c>
      <c r="BY87" s="42" t="s">
        <v>291</v>
      </c>
      <c r="BZ87" s="42" t="s">
        <v>291</v>
      </c>
      <c r="CA87" s="42" t="s">
        <v>291</v>
      </c>
      <c r="CB87" s="42" t="s">
        <v>291</v>
      </c>
      <c r="CC87" s="42" t="s">
        <v>291</v>
      </c>
      <c r="CD87" s="42" t="s">
        <v>291</v>
      </c>
      <c r="CE87" s="41" t="s">
        <v>291</v>
      </c>
      <c r="CF87" s="41" t="s">
        <v>291</v>
      </c>
      <c r="CG87" s="41"/>
      <c r="CH87" s="41"/>
      <c r="CI87" s="41"/>
      <c r="CJ87" s="41"/>
      <c r="CK87" s="42" t="s">
        <v>291</v>
      </c>
      <c r="CL87" s="42" t="s">
        <v>291</v>
      </c>
      <c r="CM87" s="42" t="s">
        <v>291</v>
      </c>
      <c r="CN87" s="42" t="s">
        <v>291</v>
      </c>
      <c r="CO87" s="42" t="s">
        <v>291</v>
      </c>
      <c r="CP87" s="41" t="s">
        <v>291</v>
      </c>
      <c r="CQ87" s="42" t="s">
        <v>291</v>
      </c>
      <c r="CR87" s="42" t="s">
        <v>291</v>
      </c>
      <c r="CS87" s="42" t="s">
        <v>291</v>
      </c>
      <c r="CT87" s="41" t="s">
        <v>291</v>
      </c>
      <c r="CU87" s="42" t="s">
        <v>291</v>
      </c>
      <c r="CV87" s="42" t="s">
        <v>291</v>
      </c>
      <c r="CW87" s="42" t="s">
        <v>291</v>
      </c>
      <c r="CX87" s="42" t="s">
        <v>291</v>
      </c>
      <c r="CY87" s="41" t="s">
        <v>291</v>
      </c>
      <c r="CZ87" s="42" t="s">
        <v>291</v>
      </c>
      <c r="DA87" s="41" t="s">
        <v>291</v>
      </c>
      <c r="DB87" s="42" t="s">
        <v>291</v>
      </c>
      <c r="DC87" s="42" t="s">
        <v>291</v>
      </c>
      <c r="DD87" s="42" t="s">
        <v>291</v>
      </c>
      <c r="DE87" s="42" t="s">
        <v>291</v>
      </c>
      <c r="DF87" s="42" t="s">
        <v>291</v>
      </c>
      <c r="DG87" s="42" t="s">
        <v>291</v>
      </c>
      <c r="DH87" s="41" t="s">
        <v>291</v>
      </c>
    </row>
    <row r="88" spans="2:112" ht="45" hidden="1" outlineLevel="1">
      <c r="B88" s="41" t="s">
        <v>291</v>
      </c>
      <c r="C88" s="42" t="s">
        <v>291</v>
      </c>
      <c r="D88" s="42" t="s">
        <v>291</v>
      </c>
      <c r="E88" s="42" t="s">
        <v>291</v>
      </c>
      <c r="F88" s="42" t="s">
        <v>291</v>
      </c>
      <c r="G88" s="42" t="s">
        <v>291</v>
      </c>
      <c r="H88" s="41" t="s">
        <v>291</v>
      </c>
      <c r="I88" s="42" t="s">
        <v>291</v>
      </c>
      <c r="J88" s="42" t="s">
        <v>291</v>
      </c>
      <c r="K88" s="42" t="s">
        <v>291</v>
      </c>
      <c r="L88" s="42" t="s">
        <v>291</v>
      </c>
      <c r="M88" s="42" t="s">
        <v>291</v>
      </c>
      <c r="N88" s="42" t="s">
        <v>291</v>
      </c>
      <c r="O88" s="42" t="s">
        <v>291</v>
      </c>
      <c r="P88" s="41" t="s">
        <v>291</v>
      </c>
      <c r="Q88" s="42" t="s">
        <v>291</v>
      </c>
      <c r="R88" s="42" t="s">
        <v>291</v>
      </c>
      <c r="S88" s="42" t="s">
        <v>291</v>
      </c>
      <c r="T88" s="42" t="s">
        <v>291</v>
      </c>
      <c r="U88" s="42" t="s">
        <v>291</v>
      </c>
      <c r="V88" s="42" t="s">
        <v>291</v>
      </c>
      <c r="W88" s="42" t="s">
        <v>291</v>
      </c>
      <c r="X88" s="41" t="s">
        <v>291</v>
      </c>
      <c r="Y88" s="42" t="s">
        <v>291</v>
      </c>
      <c r="Z88" s="42" t="s">
        <v>291</v>
      </c>
      <c r="AA88" s="42" t="s">
        <v>291</v>
      </c>
      <c r="AB88" s="42" t="s">
        <v>291</v>
      </c>
      <c r="AC88" s="42" t="s">
        <v>291</v>
      </c>
      <c r="AD88" s="42" t="s">
        <v>291</v>
      </c>
      <c r="AE88" s="42" t="s">
        <v>291</v>
      </c>
      <c r="AF88" s="42" t="s">
        <v>291</v>
      </c>
      <c r="AG88" s="42" t="s">
        <v>291</v>
      </c>
      <c r="AH88" s="42" t="s">
        <v>291</v>
      </c>
      <c r="AI88" s="42" t="s">
        <v>291</v>
      </c>
      <c r="AJ88" s="42" t="s">
        <v>291</v>
      </c>
      <c r="AK88" s="42" t="s">
        <v>291</v>
      </c>
      <c r="AL88" s="42" t="s">
        <v>291</v>
      </c>
      <c r="AM88" s="42" t="s">
        <v>291</v>
      </c>
      <c r="AN88" s="41" t="s">
        <v>291</v>
      </c>
      <c r="AO88" s="44" t="s">
        <v>393</v>
      </c>
      <c r="AP88" s="44" t="s">
        <v>403</v>
      </c>
      <c r="AQ88" s="42" t="s">
        <v>291</v>
      </c>
      <c r="AR88" s="42" t="s">
        <v>291</v>
      </c>
      <c r="AS88" s="41" t="s">
        <v>291</v>
      </c>
      <c r="AT88" s="42" t="s">
        <v>291</v>
      </c>
      <c r="AU88" s="41" t="s">
        <v>291</v>
      </c>
      <c r="AV88" s="42" t="s">
        <v>291</v>
      </c>
      <c r="AW88" s="41" t="s">
        <v>291</v>
      </c>
      <c r="AX88" s="42" t="s">
        <v>291</v>
      </c>
      <c r="AY88" s="42" t="s">
        <v>291</v>
      </c>
      <c r="AZ88" s="42" t="s">
        <v>291</v>
      </c>
      <c r="BA88" s="42" t="s">
        <v>291</v>
      </c>
      <c r="BB88" s="42" t="s">
        <v>291</v>
      </c>
      <c r="BC88" s="41" t="s">
        <v>291</v>
      </c>
      <c r="BD88" s="42" t="s">
        <v>291</v>
      </c>
      <c r="BE88" s="42" t="s">
        <v>291</v>
      </c>
      <c r="BF88" s="42" t="s">
        <v>291</v>
      </c>
      <c r="BG88" s="41" t="s">
        <v>291</v>
      </c>
      <c r="BH88" s="41" t="s">
        <v>291</v>
      </c>
      <c r="BI88" s="42" t="s">
        <v>291</v>
      </c>
      <c r="BJ88" s="42" t="s">
        <v>291</v>
      </c>
      <c r="BK88" s="42" t="s">
        <v>291</v>
      </c>
      <c r="BL88" s="42" t="s">
        <v>291</v>
      </c>
      <c r="BM88" s="42" t="s">
        <v>291</v>
      </c>
      <c r="BN88" s="41" t="s">
        <v>291</v>
      </c>
      <c r="BO88" s="42" t="s">
        <v>291</v>
      </c>
      <c r="BP88" s="42" t="s">
        <v>291</v>
      </c>
      <c r="BQ88" s="42" t="s">
        <v>291</v>
      </c>
      <c r="BR88" s="41" t="s">
        <v>291</v>
      </c>
      <c r="BS88" s="42" t="s">
        <v>291</v>
      </c>
      <c r="BT88" s="42" t="s">
        <v>291</v>
      </c>
      <c r="BU88" s="42" t="s">
        <v>291</v>
      </c>
      <c r="BV88" s="42" t="s">
        <v>291</v>
      </c>
      <c r="BW88" s="41" t="s">
        <v>291</v>
      </c>
      <c r="BX88" s="42" t="s">
        <v>291</v>
      </c>
      <c r="BY88" s="42" t="s">
        <v>291</v>
      </c>
      <c r="BZ88" s="42" t="s">
        <v>291</v>
      </c>
      <c r="CA88" s="42" t="s">
        <v>291</v>
      </c>
      <c r="CB88" s="42" t="s">
        <v>291</v>
      </c>
      <c r="CC88" s="42" t="s">
        <v>291</v>
      </c>
      <c r="CD88" s="42" t="s">
        <v>291</v>
      </c>
      <c r="CE88" s="41" t="s">
        <v>291</v>
      </c>
      <c r="CF88" s="41" t="s">
        <v>291</v>
      </c>
      <c r="CG88" s="41"/>
      <c r="CH88" s="41"/>
      <c r="CI88" s="41"/>
      <c r="CJ88" s="41"/>
      <c r="CK88" s="42" t="s">
        <v>291</v>
      </c>
      <c r="CL88" s="42" t="s">
        <v>291</v>
      </c>
      <c r="CM88" s="42" t="s">
        <v>291</v>
      </c>
      <c r="CN88" s="42" t="s">
        <v>291</v>
      </c>
      <c r="CO88" s="42" t="s">
        <v>291</v>
      </c>
      <c r="CP88" s="41" t="s">
        <v>291</v>
      </c>
      <c r="CQ88" s="42" t="s">
        <v>291</v>
      </c>
      <c r="CR88" s="42" t="s">
        <v>291</v>
      </c>
      <c r="CS88" s="42" t="s">
        <v>291</v>
      </c>
      <c r="CT88" s="41" t="s">
        <v>291</v>
      </c>
      <c r="CU88" s="42" t="s">
        <v>291</v>
      </c>
      <c r="CV88" s="42" t="s">
        <v>291</v>
      </c>
      <c r="CW88" s="42" t="s">
        <v>291</v>
      </c>
      <c r="CX88" s="42" t="s">
        <v>291</v>
      </c>
      <c r="CY88" s="41" t="s">
        <v>291</v>
      </c>
      <c r="CZ88" s="42" t="s">
        <v>291</v>
      </c>
      <c r="DA88" s="41" t="s">
        <v>291</v>
      </c>
      <c r="DB88" s="42" t="s">
        <v>291</v>
      </c>
      <c r="DC88" s="42" t="s">
        <v>291</v>
      </c>
      <c r="DD88" s="42" t="s">
        <v>291</v>
      </c>
      <c r="DE88" s="42" t="s">
        <v>291</v>
      </c>
      <c r="DF88" s="42" t="s">
        <v>291</v>
      </c>
      <c r="DG88" s="42" t="s">
        <v>291</v>
      </c>
      <c r="DH88" s="41" t="s">
        <v>291</v>
      </c>
    </row>
    <row r="89" spans="2:112" ht="45" hidden="1" outlineLevel="1">
      <c r="B89" s="41" t="s">
        <v>291</v>
      </c>
      <c r="C89" s="42" t="s">
        <v>291</v>
      </c>
      <c r="D89" s="42" t="s">
        <v>291</v>
      </c>
      <c r="E89" s="42" t="s">
        <v>291</v>
      </c>
      <c r="F89" s="42" t="s">
        <v>291</v>
      </c>
      <c r="G89" s="42" t="s">
        <v>291</v>
      </c>
      <c r="H89" s="41" t="s">
        <v>291</v>
      </c>
      <c r="I89" s="42" t="s">
        <v>291</v>
      </c>
      <c r="J89" s="42" t="s">
        <v>291</v>
      </c>
      <c r="K89" s="42" t="s">
        <v>291</v>
      </c>
      <c r="L89" s="42" t="s">
        <v>291</v>
      </c>
      <c r="M89" s="42" t="s">
        <v>291</v>
      </c>
      <c r="N89" s="42" t="s">
        <v>291</v>
      </c>
      <c r="O89" s="42" t="s">
        <v>291</v>
      </c>
      <c r="P89" s="41" t="s">
        <v>291</v>
      </c>
      <c r="Q89" s="42" t="s">
        <v>291</v>
      </c>
      <c r="R89" s="42" t="s">
        <v>291</v>
      </c>
      <c r="S89" s="42" t="s">
        <v>291</v>
      </c>
      <c r="T89" s="42" t="s">
        <v>291</v>
      </c>
      <c r="U89" s="42" t="s">
        <v>291</v>
      </c>
      <c r="V89" s="42" t="s">
        <v>291</v>
      </c>
      <c r="W89" s="42" t="s">
        <v>291</v>
      </c>
      <c r="X89" s="41" t="s">
        <v>291</v>
      </c>
      <c r="Y89" s="42" t="s">
        <v>291</v>
      </c>
      <c r="Z89" s="42" t="s">
        <v>291</v>
      </c>
      <c r="AA89" s="42" t="s">
        <v>291</v>
      </c>
      <c r="AB89" s="42" t="s">
        <v>291</v>
      </c>
      <c r="AC89" s="42" t="s">
        <v>291</v>
      </c>
      <c r="AD89" s="42" t="s">
        <v>291</v>
      </c>
      <c r="AE89" s="42" t="s">
        <v>291</v>
      </c>
      <c r="AF89" s="42" t="s">
        <v>291</v>
      </c>
      <c r="AG89" s="42" t="s">
        <v>291</v>
      </c>
      <c r="AH89" s="42" t="s">
        <v>291</v>
      </c>
      <c r="AI89" s="42" t="s">
        <v>291</v>
      </c>
      <c r="AJ89" s="42" t="s">
        <v>291</v>
      </c>
      <c r="AK89" s="42" t="s">
        <v>291</v>
      </c>
      <c r="AL89" s="42" t="s">
        <v>291</v>
      </c>
      <c r="AM89" s="42" t="s">
        <v>291</v>
      </c>
      <c r="AN89" s="41" t="s">
        <v>291</v>
      </c>
      <c r="AO89" s="44" t="s">
        <v>394</v>
      </c>
      <c r="AP89" s="44" t="s">
        <v>404</v>
      </c>
      <c r="AQ89" s="42" t="s">
        <v>291</v>
      </c>
      <c r="AR89" s="42" t="s">
        <v>291</v>
      </c>
      <c r="AS89" s="41" t="s">
        <v>291</v>
      </c>
      <c r="AT89" s="42" t="s">
        <v>291</v>
      </c>
      <c r="AU89" s="41" t="s">
        <v>291</v>
      </c>
      <c r="AV89" s="42" t="s">
        <v>291</v>
      </c>
      <c r="AW89" s="41" t="s">
        <v>291</v>
      </c>
      <c r="AX89" s="42" t="s">
        <v>291</v>
      </c>
      <c r="AY89" s="42" t="s">
        <v>291</v>
      </c>
      <c r="AZ89" s="42" t="s">
        <v>291</v>
      </c>
      <c r="BA89" s="42" t="s">
        <v>291</v>
      </c>
      <c r="BB89" s="42" t="s">
        <v>291</v>
      </c>
      <c r="BC89" s="41" t="s">
        <v>291</v>
      </c>
      <c r="BD89" s="42" t="s">
        <v>291</v>
      </c>
      <c r="BE89" s="42" t="s">
        <v>291</v>
      </c>
      <c r="BF89" s="42" t="s">
        <v>291</v>
      </c>
      <c r="BG89" s="41" t="s">
        <v>291</v>
      </c>
      <c r="BH89" s="41" t="s">
        <v>291</v>
      </c>
      <c r="BI89" s="42" t="s">
        <v>291</v>
      </c>
      <c r="BJ89" s="42" t="s">
        <v>291</v>
      </c>
      <c r="BK89" s="42" t="s">
        <v>291</v>
      </c>
      <c r="BL89" s="42" t="s">
        <v>291</v>
      </c>
      <c r="BM89" s="42" t="s">
        <v>291</v>
      </c>
      <c r="BN89" s="41" t="s">
        <v>291</v>
      </c>
      <c r="BO89" s="42" t="s">
        <v>291</v>
      </c>
      <c r="BP89" s="42" t="s">
        <v>291</v>
      </c>
      <c r="BQ89" s="42" t="s">
        <v>291</v>
      </c>
      <c r="BR89" s="41" t="s">
        <v>291</v>
      </c>
      <c r="BS89" s="42" t="s">
        <v>291</v>
      </c>
      <c r="BT89" s="42" t="s">
        <v>291</v>
      </c>
      <c r="BU89" s="42" t="s">
        <v>291</v>
      </c>
      <c r="BV89" s="42" t="s">
        <v>291</v>
      </c>
      <c r="BW89" s="41" t="s">
        <v>291</v>
      </c>
      <c r="BX89" s="42" t="s">
        <v>291</v>
      </c>
      <c r="BY89" s="42" t="s">
        <v>291</v>
      </c>
      <c r="BZ89" s="42" t="s">
        <v>291</v>
      </c>
      <c r="CA89" s="42" t="s">
        <v>291</v>
      </c>
      <c r="CB89" s="42" t="s">
        <v>291</v>
      </c>
      <c r="CC89" s="42" t="s">
        <v>291</v>
      </c>
      <c r="CD89" s="42" t="s">
        <v>291</v>
      </c>
      <c r="CE89" s="41" t="s">
        <v>291</v>
      </c>
      <c r="CF89" s="41" t="s">
        <v>291</v>
      </c>
      <c r="CG89" s="41"/>
      <c r="CH89" s="41"/>
      <c r="CI89" s="41"/>
      <c r="CJ89" s="41"/>
      <c r="CK89" s="42" t="s">
        <v>291</v>
      </c>
      <c r="CL89" s="42" t="s">
        <v>291</v>
      </c>
      <c r="CM89" s="42" t="s">
        <v>291</v>
      </c>
      <c r="CN89" s="42" t="s">
        <v>291</v>
      </c>
      <c r="CO89" s="42" t="s">
        <v>291</v>
      </c>
      <c r="CP89" s="41" t="s">
        <v>291</v>
      </c>
      <c r="CQ89" s="42" t="s">
        <v>291</v>
      </c>
      <c r="CR89" s="42" t="s">
        <v>291</v>
      </c>
      <c r="CS89" s="42" t="s">
        <v>291</v>
      </c>
      <c r="CT89" s="41" t="s">
        <v>291</v>
      </c>
      <c r="CU89" s="42" t="s">
        <v>291</v>
      </c>
      <c r="CV89" s="42" t="s">
        <v>291</v>
      </c>
      <c r="CW89" s="42" t="s">
        <v>291</v>
      </c>
      <c r="CX89" s="42" t="s">
        <v>291</v>
      </c>
      <c r="CY89" s="41" t="s">
        <v>291</v>
      </c>
      <c r="CZ89" s="42" t="s">
        <v>291</v>
      </c>
      <c r="DA89" s="41" t="s">
        <v>291</v>
      </c>
      <c r="DB89" s="42" t="s">
        <v>291</v>
      </c>
      <c r="DC89" s="42" t="s">
        <v>291</v>
      </c>
      <c r="DD89" s="42" t="s">
        <v>291</v>
      </c>
      <c r="DE89" s="42" t="s">
        <v>291</v>
      </c>
      <c r="DF89" s="42" t="s">
        <v>291</v>
      </c>
      <c r="DG89" s="42" t="s">
        <v>291</v>
      </c>
      <c r="DH89" s="41" t="s">
        <v>291</v>
      </c>
    </row>
    <row r="90" spans="2:112" ht="45" hidden="1" outlineLevel="1">
      <c r="B90" s="41" t="s">
        <v>291</v>
      </c>
      <c r="C90" s="42" t="s">
        <v>291</v>
      </c>
      <c r="D90" s="42" t="s">
        <v>291</v>
      </c>
      <c r="E90" s="42" t="s">
        <v>291</v>
      </c>
      <c r="F90" s="42" t="s">
        <v>291</v>
      </c>
      <c r="G90" s="42" t="s">
        <v>291</v>
      </c>
      <c r="H90" s="41" t="s">
        <v>291</v>
      </c>
      <c r="I90" s="42" t="s">
        <v>291</v>
      </c>
      <c r="J90" s="42" t="s">
        <v>291</v>
      </c>
      <c r="K90" s="42" t="s">
        <v>291</v>
      </c>
      <c r="L90" s="42" t="s">
        <v>291</v>
      </c>
      <c r="M90" s="42" t="s">
        <v>291</v>
      </c>
      <c r="N90" s="42" t="s">
        <v>291</v>
      </c>
      <c r="O90" s="42" t="s">
        <v>291</v>
      </c>
      <c r="P90" s="41" t="s">
        <v>291</v>
      </c>
      <c r="Q90" s="42" t="s">
        <v>291</v>
      </c>
      <c r="R90" s="42" t="s">
        <v>291</v>
      </c>
      <c r="S90" s="42" t="s">
        <v>291</v>
      </c>
      <c r="T90" s="42" t="s">
        <v>291</v>
      </c>
      <c r="U90" s="42" t="s">
        <v>291</v>
      </c>
      <c r="V90" s="42" t="s">
        <v>291</v>
      </c>
      <c r="W90" s="42" t="s">
        <v>291</v>
      </c>
      <c r="X90" s="41" t="s">
        <v>291</v>
      </c>
      <c r="Y90" s="42" t="s">
        <v>291</v>
      </c>
      <c r="Z90" s="42" t="s">
        <v>291</v>
      </c>
      <c r="AA90" s="42" t="s">
        <v>291</v>
      </c>
      <c r="AB90" s="42" t="s">
        <v>291</v>
      </c>
      <c r="AC90" s="42" t="s">
        <v>291</v>
      </c>
      <c r="AD90" s="42" t="s">
        <v>291</v>
      </c>
      <c r="AE90" s="42" t="s">
        <v>291</v>
      </c>
      <c r="AF90" s="42" t="s">
        <v>291</v>
      </c>
      <c r="AG90" s="42" t="s">
        <v>291</v>
      </c>
      <c r="AH90" s="42" t="s">
        <v>291</v>
      </c>
      <c r="AI90" s="42" t="s">
        <v>291</v>
      </c>
      <c r="AJ90" s="42" t="s">
        <v>291</v>
      </c>
      <c r="AK90" s="42" t="s">
        <v>291</v>
      </c>
      <c r="AL90" s="42" t="s">
        <v>291</v>
      </c>
      <c r="AM90" s="42" t="s">
        <v>291</v>
      </c>
      <c r="AN90" s="41" t="s">
        <v>291</v>
      </c>
      <c r="AO90" s="44" t="s">
        <v>395</v>
      </c>
      <c r="AP90" s="44" t="s">
        <v>405</v>
      </c>
      <c r="AQ90" s="42" t="s">
        <v>291</v>
      </c>
      <c r="AR90" s="42" t="s">
        <v>291</v>
      </c>
      <c r="AS90" s="41" t="s">
        <v>291</v>
      </c>
      <c r="AT90" s="42" t="s">
        <v>291</v>
      </c>
      <c r="AU90" s="41" t="s">
        <v>291</v>
      </c>
      <c r="AV90" s="42" t="s">
        <v>291</v>
      </c>
      <c r="AW90" s="41" t="s">
        <v>291</v>
      </c>
      <c r="AX90" s="42" t="s">
        <v>291</v>
      </c>
      <c r="AY90" s="42" t="s">
        <v>291</v>
      </c>
      <c r="AZ90" s="42" t="s">
        <v>291</v>
      </c>
      <c r="BA90" s="42" t="s">
        <v>291</v>
      </c>
      <c r="BB90" s="42" t="s">
        <v>291</v>
      </c>
      <c r="BC90" s="41" t="s">
        <v>291</v>
      </c>
      <c r="BD90" s="42" t="s">
        <v>291</v>
      </c>
      <c r="BE90" s="42" t="s">
        <v>291</v>
      </c>
      <c r="BF90" s="42" t="s">
        <v>291</v>
      </c>
      <c r="BG90" s="41" t="s">
        <v>291</v>
      </c>
      <c r="BH90" s="41" t="s">
        <v>291</v>
      </c>
      <c r="BI90" s="42" t="s">
        <v>291</v>
      </c>
      <c r="BJ90" s="42" t="s">
        <v>291</v>
      </c>
      <c r="BK90" s="42" t="s">
        <v>291</v>
      </c>
      <c r="BL90" s="42" t="s">
        <v>291</v>
      </c>
      <c r="BM90" s="42" t="s">
        <v>291</v>
      </c>
      <c r="BN90" s="41" t="s">
        <v>291</v>
      </c>
      <c r="BO90" s="42" t="s">
        <v>291</v>
      </c>
      <c r="BP90" s="42" t="s">
        <v>291</v>
      </c>
      <c r="BQ90" s="42" t="s">
        <v>291</v>
      </c>
      <c r="BR90" s="41" t="s">
        <v>291</v>
      </c>
      <c r="BS90" s="42" t="s">
        <v>291</v>
      </c>
      <c r="BT90" s="42" t="s">
        <v>291</v>
      </c>
      <c r="BU90" s="42" t="s">
        <v>291</v>
      </c>
      <c r="BV90" s="42" t="s">
        <v>291</v>
      </c>
      <c r="BW90" s="41" t="s">
        <v>291</v>
      </c>
      <c r="BX90" s="42" t="s">
        <v>291</v>
      </c>
      <c r="BY90" s="42" t="s">
        <v>291</v>
      </c>
      <c r="BZ90" s="42" t="s">
        <v>291</v>
      </c>
      <c r="CA90" s="42" t="s">
        <v>291</v>
      </c>
      <c r="CB90" s="42" t="s">
        <v>291</v>
      </c>
      <c r="CC90" s="42" t="s">
        <v>291</v>
      </c>
      <c r="CD90" s="42" t="s">
        <v>291</v>
      </c>
      <c r="CE90" s="41" t="s">
        <v>291</v>
      </c>
      <c r="CF90" s="41" t="s">
        <v>291</v>
      </c>
      <c r="CG90" s="41"/>
      <c r="CH90" s="41"/>
      <c r="CI90" s="41"/>
      <c r="CJ90" s="41"/>
      <c r="CK90" s="42" t="s">
        <v>291</v>
      </c>
      <c r="CL90" s="42" t="s">
        <v>291</v>
      </c>
      <c r="CM90" s="42" t="s">
        <v>291</v>
      </c>
      <c r="CN90" s="42" t="s">
        <v>291</v>
      </c>
      <c r="CO90" s="42" t="s">
        <v>291</v>
      </c>
      <c r="CP90" s="41" t="s">
        <v>291</v>
      </c>
      <c r="CQ90" s="42" t="s">
        <v>291</v>
      </c>
      <c r="CR90" s="42" t="s">
        <v>291</v>
      </c>
      <c r="CS90" s="42" t="s">
        <v>291</v>
      </c>
      <c r="CT90" s="41" t="s">
        <v>291</v>
      </c>
      <c r="CU90" s="42" t="s">
        <v>291</v>
      </c>
      <c r="CV90" s="42" t="s">
        <v>291</v>
      </c>
      <c r="CW90" s="42" t="s">
        <v>291</v>
      </c>
      <c r="CX90" s="42" t="s">
        <v>291</v>
      </c>
      <c r="CY90" s="41" t="s">
        <v>291</v>
      </c>
      <c r="CZ90" s="42" t="s">
        <v>291</v>
      </c>
      <c r="DA90" s="41" t="s">
        <v>291</v>
      </c>
      <c r="DB90" s="42" t="s">
        <v>291</v>
      </c>
      <c r="DC90" s="42" t="s">
        <v>291</v>
      </c>
      <c r="DD90" s="42" t="s">
        <v>291</v>
      </c>
      <c r="DE90" s="42" t="s">
        <v>291</v>
      </c>
      <c r="DF90" s="42" t="s">
        <v>291</v>
      </c>
      <c r="DG90" s="42" t="s">
        <v>291</v>
      </c>
      <c r="DH90" s="41" t="s">
        <v>291</v>
      </c>
    </row>
    <row r="91" spans="2:112" ht="45" hidden="1" outlineLevel="1">
      <c r="B91" s="41" t="s">
        <v>291</v>
      </c>
      <c r="C91" s="42" t="s">
        <v>291</v>
      </c>
      <c r="D91" s="42" t="s">
        <v>291</v>
      </c>
      <c r="E91" s="42" t="s">
        <v>291</v>
      </c>
      <c r="F91" s="42" t="s">
        <v>291</v>
      </c>
      <c r="G91" s="42" t="s">
        <v>291</v>
      </c>
      <c r="H91" s="41" t="s">
        <v>291</v>
      </c>
      <c r="I91" s="42" t="s">
        <v>291</v>
      </c>
      <c r="J91" s="42" t="s">
        <v>291</v>
      </c>
      <c r="K91" s="42" t="s">
        <v>291</v>
      </c>
      <c r="L91" s="42" t="s">
        <v>291</v>
      </c>
      <c r="M91" s="42" t="s">
        <v>291</v>
      </c>
      <c r="N91" s="42" t="s">
        <v>291</v>
      </c>
      <c r="O91" s="42" t="s">
        <v>291</v>
      </c>
      <c r="P91" s="41" t="s">
        <v>291</v>
      </c>
      <c r="Q91" s="42" t="s">
        <v>291</v>
      </c>
      <c r="R91" s="42" t="s">
        <v>291</v>
      </c>
      <c r="S91" s="42" t="s">
        <v>291</v>
      </c>
      <c r="T91" s="42" t="s">
        <v>291</v>
      </c>
      <c r="U91" s="42" t="s">
        <v>291</v>
      </c>
      <c r="V91" s="42" t="s">
        <v>291</v>
      </c>
      <c r="W91" s="42" t="s">
        <v>291</v>
      </c>
      <c r="X91" s="41" t="s">
        <v>291</v>
      </c>
      <c r="Y91" s="42" t="s">
        <v>291</v>
      </c>
      <c r="Z91" s="42" t="s">
        <v>291</v>
      </c>
      <c r="AA91" s="42" t="s">
        <v>291</v>
      </c>
      <c r="AB91" s="42" t="s">
        <v>291</v>
      </c>
      <c r="AC91" s="42" t="s">
        <v>291</v>
      </c>
      <c r="AD91" s="42" t="s">
        <v>291</v>
      </c>
      <c r="AE91" s="42" t="s">
        <v>291</v>
      </c>
      <c r="AF91" s="42" t="s">
        <v>291</v>
      </c>
      <c r="AG91" s="42" t="s">
        <v>291</v>
      </c>
      <c r="AH91" s="42" t="s">
        <v>291</v>
      </c>
      <c r="AI91" s="42" t="s">
        <v>291</v>
      </c>
      <c r="AJ91" s="42" t="s">
        <v>291</v>
      </c>
      <c r="AK91" s="42" t="s">
        <v>291</v>
      </c>
      <c r="AL91" s="42" t="s">
        <v>291</v>
      </c>
      <c r="AM91" s="42" t="s">
        <v>291</v>
      </c>
      <c r="AN91" s="41" t="s">
        <v>291</v>
      </c>
      <c r="AO91" s="44" t="s">
        <v>396</v>
      </c>
      <c r="AP91" s="44" t="s">
        <v>406</v>
      </c>
      <c r="AQ91" s="42" t="s">
        <v>291</v>
      </c>
      <c r="AR91" s="42" t="s">
        <v>291</v>
      </c>
      <c r="AS91" s="41" t="s">
        <v>291</v>
      </c>
      <c r="AT91" s="42" t="s">
        <v>291</v>
      </c>
      <c r="AU91" s="41" t="s">
        <v>291</v>
      </c>
      <c r="AV91" s="42" t="s">
        <v>291</v>
      </c>
      <c r="AW91" s="41" t="s">
        <v>291</v>
      </c>
      <c r="AX91" s="42" t="s">
        <v>291</v>
      </c>
      <c r="AY91" s="42" t="s">
        <v>291</v>
      </c>
      <c r="AZ91" s="42" t="s">
        <v>291</v>
      </c>
      <c r="BA91" s="42" t="s">
        <v>291</v>
      </c>
      <c r="BB91" s="42" t="s">
        <v>291</v>
      </c>
      <c r="BC91" s="41" t="s">
        <v>291</v>
      </c>
      <c r="BD91" s="42" t="s">
        <v>291</v>
      </c>
      <c r="BE91" s="42" t="s">
        <v>291</v>
      </c>
      <c r="BF91" s="42" t="s">
        <v>291</v>
      </c>
      <c r="BG91" s="41" t="s">
        <v>291</v>
      </c>
      <c r="BH91" s="41" t="s">
        <v>291</v>
      </c>
      <c r="BI91" s="42" t="s">
        <v>291</v>
      </c>
      <c r="BJ91" s="42" t="s">
        <v>291</v>
      </c>
      <c r="BK91" s="42" t="s">
        <v>291</v>
      </c>
      <c r="BL91" s="42" t="s">
        <v>291</v>
      </c>
      <c r="BM91" s="42" t="s">
        <v>291</v>
      </c>
      <c r="BN91" s="41" t="s">
        <v>291</v>
      </c>
      <c r="BO91" s="42" t="s">
        <v>291</v>
      </c>
      <c r="BP91" s="42" t="s">
        <v>291</v>
      </c>
      <c r="BQ91" s="42" t="s">
        <v>291</v>
      </c>
      <c r="BR91" s="41" t="s">
        <v>291</v>
      </c>
      <c r="BS91" s="42" t="s">
        <v>291</v>
      </c>
      <c r="BT91" s="42" t="s">
        <v>291</v>
      </c>
      <c r="BU91" s="42" t="s">
        <v>291</v>
      </c>
      <c r="BV91" s="42" t="s">
        <v>291</v>
      </c>
      <c r="BW91" s="41" t="s">
        <v>291</v>
      </c>
      <c r="BX91" s="42" t="s">
        <v>291</v>
      </c>
      <c r="BY91" s="42" t="s">
        <v>291</v>
      </c>
      <c r="BZ91" s="42" t="s">
        <v>291</v>
      </c>
      <c r="CA91" s="42" t="s">
        <v>291</v>
      </c>
      <c r="CB91" s="42" t="s">
        <v>291</v>
      </c>
      <c r="CC91" s="42" t="s">
        <v>291</v>
      </c>
      <c r="CD91" s="42" t="s">
        <v>291</v>
      </c>
      <c r="CE91" s="41" t="s">
        <v>291</v>
      </c>
      <c r="CF91" s="41" t="s">
        <v>291</v>
      </c>
      <c r="CG91" s="41"/>
      <c r="CH91" s="41"/>
      <c r="CI91" s="41"/>
      <c r="CJ91" s="41"/>
      <c r="CK91" s="42" t="s">
        <v>291</v>
      </c>
      <c r="CL91" s="42" t="s">
        <v>291</v>
      </c>
      <c r="CM91" s="42" t="s">
        <v>291</v>
      </c>
      <c r="CN91" s="42" t="s">
        <v>291</v>
      </c>
      <c r="CO91" s="42" t="s">
        <v>291</v>
      </c>
      <c r="CP91" s="41" t="s">
        <v>291</v>
      </c>
      <c r="CQ91" s="42" t="s">
        <v>291</v>
      </c>
      <c r="CR91" s="42" t="s">
        <v>291</v>
      </c>
      <c r="CS91" s="42" t="s">
        <v>291</v>
      </c>
      <c r="CT91" s="41" t="s">
        <v>291</v>
      </c>
      <c r="CU91" s="42" t="s">
        <v>291</v>
      </c>
      <c r="CV91" s="42" t="s">
        <v>291</v>
      </c>
      <c r="CW91" s="42" t="s">
        <v>291</v>
      </c>
      <c r="CX91" s="42" t="s">
        <v>291</v>
      </c>
      <c r="CY91" s="41" t="s">
        <v>291</v>
      </c>
      <c r="CZ91" s="42" t="s">
        <v>291</v>
      </c>
      <c r="DA91" s="41" t="s">
        <v>291</v>
      </c>
      <c r="DB91" s="42" t="s">
        <v>291</v>
      </c>
      <c r="DC91" s="42" t="s">
        <v>291</v>
      </c>
      <c r="DD91" s="42" t="s">
        <v>291</v>
      </c>
      <c r="DE91" s="42" t="s">
        <v>291</v>
      </c>
      <c r="DF91" s="42" t="s">
        <v>291</v>
      </c>
      <c r="DG91" s="42" t="s">
        <v>291</v>
      </c>
      <c r="DH91" s="41" t="s">
        <v>291</v>
      </c>
    </row>
    <row r="92" spans="2:112" ht="45" hidden="1" outlineLevel="1">
      <c r="B92" s="41" t="s">
        <v>291</v>
      </c>
      <c r="C92" s="42" t="s">
        <v>291</v>
      </c>
      <c r="D92" s="42" t="s">
        <v>291</v>
      </c>
      <c r="E92" s="42" t="s">
        <v>291</v>
      </c>
      <c r="F92" s="42" t="s">
        <v>291</v>
      </c>
      <c r="G92" s="42" t="s">
        <v>291</v>
      </c>
      <c r="H92" s="41" t="s">
        <v>291</v>
      </c>
      <c r="I92" s="42" t="s">
        <v>291</v>
      </c>
      <c r="J92" s="42" t="s">
        <v>291</v>
      </c>
      <c r="K92" s="42" t="s">
        <v>291</v>
      </c>
      <c r="L92" s="42" t="s">
        <v>291</v>
      </c>
      <c r="M92" s="42" t="s">
        <v>291</v>
      </c>
      <c r="N92" s="42" t="s">
        <v>291</v>
      </c>
      <c r="O92" s="42" t="s">
        <v>291</v>
      </c>
      <c r="P92" s="41" t="s">
        <v>291</v>
      </c>
      <c r="Q92" s="42" t="s">
        <v>291</v>
      </c>
      <c r="R92" s="42" t="s">
        <v>291</v>
      </c>
      <c r="S92" s="42" t="s">
        <v>291</v>
      </c>
      <c r="T92" s="42" t="s">
        <v>291</v>
      </c>
      <c r="U92" s="42" t="s">
        <v>291</v>
      </c>
      <c r="V92" s="42" t="s">
        <v>291</v>
      </c>
      <c r="W92" s="42" t="s">
        <v>291</v>
      </c>
      <c r="X92" s="41" t="s">
        <v>291</v>
      </c>
      <c r="Y92" s="42" t="s">
        <v>291</v>
      </c>
      <c r="Z92" s="42" t="s">
        <v>291</v>
      </c>
      <c r="AA92" s="42" t="s">
        <v>291</v>
      </c>
      <c r="AB92" s="42" t="s">
        <v>291</v>
      </c>
      <c r="AC92" s="42" t="s">
        <v>291</v>
      </c>
      <c r="AD92" s="42" t="s">
        <v>291</v>
      </c>
      <c r="AE92" s="42" t="s">
        <v>291</v>
      </c>
      <c r="AF92" s="42" t="s">
        <v>291</v>
      </c>
      <c r="AG92" s="42" t="s">
        <v>291</v>
      </c>
      <c r="AH92" s="42" t="s">
        <v>291</v>
      </c>
      <c r="AI92" s="42" t="s">
        <v>291</v>
      </c>
      <c r="AJ92" s="42" t="s">
        <v>291</v>
      </c>
      <c r="AK92" s="42" t="s">
        <v>291</v>
      </c>
      <c r="AL92" s="42" t="s">
        <v>291</v>
      </c>
      <c r="AM92" s="42" t="s">
        <v>291</v>
      </c>
      <c r="AN92" s="41" t="s">
        <v>291</v>
      </c>
      <c r="AO92" s="44" t="s">
        <v>397</v>
      </c>
      <c r="AP92" s="44" t="s">
        <v>407</v>
      </c>
      <c r="AQ92" s="42" t="s">
        <v>291</v>
      </c>
      <c r="AR92" s="42" t="s">
        <v>291</v>
      </c>
      <c r="AS92" s="41" t="s">
        <v>291</v>
      </c>
      <c r="AT92" s="42" t="s">
        <v>291</v>
      </c>
      <c r="AU92" s="41" t="s">
        <v>291</v>
      </c>
      <c r="AV92" s="42" t="s">
        <v>291</v>
      </c>
      <c r="AW92" s="41" t="s">
        <v>291</v>
      </c>
      <c r="AX92" s="42" t="s">
        <v>291</v>
      </c>
      <c r="AY92" s="42" t="s">
        <v>291</v>
      </c>
      <c r="AZ92" s="42" t="s">
        <v>291</v>
      </c>
      <c r="BA92" s="42" t="s">
        <v>291</v>
      </c>
      <c r="BB92" s="42" t="s">
        <v>291</v>
      </c>
      <c r="BC92" s="41" t="s">
        <v>291</v>
      </c>
      <c r="BD92" s="42" t="s">
        <v>291</v>
      </c>
      <c r="BE92" s="42" t="s">
        <v>291</v>
      </c>
      <c r="BF92" s="42" t="s">
        <v>291</v>
      </c>
      <c r="BG92" s="41" t="s">
        <v>291</v>
      </c>
      <c r="BH92" s="41" t="s">
        <v>291</v>
      </c>
      <c r="BI92" s="42" t="s">
        <v>291</v>
      </c>
      <c r="BJ92" s="42" t="s">
        <v>291</v>
      </c>
      <c r="BK92" s="42" t="s">
        <v>291</v>
      </c>
      <c r="BL92" s="42" t="s">
        <v>291</v>
      </c>
      <c r="BM92" s="42" t="s">
        <v>291</v>
      </c>
      <c r="BN92" s="41" t="s">
        <v>291</v>
      </c>
      <c r="BO92" s="42" t="s">
        <v>291</v>
      </c>
      <c r="BP92" s="42" t="s">
        <v>291</v>
      </c>
      <c r="BQ92" s="42" t="s">
        <v>291</v>
      </c>
      <c r="BR92" s="41" t="s">
        <v>291</v>
      </c>
      <c r="BS92" s="42" t="s">
        <v>291</v>
      </c>
      <c r="BT92" s="42" t="s">
        <v>291</v>
      </c>
      <c r="BU92" s="42" t="s">
        <v>291</v>
      </c>
      <c r="BV92" s="42" t="s">
        <v>291</v>
      </c>
      <c r="BW92" s="41" t="s">
        <v>291</v>
      </c>
      <c r="BX92" s="42" t="s">
        <v>291</v>
      </c>
      <c r="BY92" s="42" t="s">
        <v>291</v>
      </c>
      <c r="BZ92" s="42" t="s">
        <v>291</v>
      </c>
      <c r="CA92" s="42" t="s">
        <v>291</v>
      </c>
      <c r="CB92" s="42" t="s">
        <v>291</v>
      </c>
      <c r="CC92" s="42" t="s">
        <v>291</v>
      </c>
      <c r="CD92" s="42" t="s">
        <v>291</v>
      </c>
      <c r="CE92" s="41" t="s">
        <v>291</v>
      </c>
      <c r="CF92" s="41" t="s">
        <v>291</v>
      </c>
      <c r="CG92" s="41"/>
      <c r="CH92" s="41"/>
      <c r="CI92" s="41"/>
      <c r="CJ92" s="41"/>
      <c r="CK92" s="42" t="s">
        <v>291</v>
      </c>
      <c r="CL92" s="42" t="s">
        <v>291</v>
      </c>
      <c r="CM92" s="42" t="s">
        <v>291</v>
      </c>
      <c r="CN92" s="42" t="s">
        <v>291</v>
      </c>
      <c r="CO92" s="42" t="s">
        <v>291</v>
      </c>
      <c r="CP92" s="41" t="s">
        <v>291</v>
      </c>
      <c r="CQ92" s="42" t="s">
        <v>291</v>
      </c>
      <c r="CR92" s="42" t="s">
        <v>291</v>
      </c>
      <c r="CS92" s="42" t="s">
        <v>291</v>
      </c>
      <c r="CT92" s="41" t="s">
        <v>291</v>
      </c>
      <c r="CU92" s="42" t="s">
        <v>291</v>
      </c>
      <c r="CV92" s="42" t="s">
        <v>291</v>
      </c>
      <c r="CW92" s="42" t="s">
        <v>291</v>
      </c>
      <c r="CX92" s="42" t="s">
        <v>291</v>
      </c>
      <c r="CY92" s="41" t="s">
        <v>291</v>
      </c>
      <c r="CZ92" s="42" t="s">
        <v>291</v>
      </c>
      <c r="DA92" s="41" t="s">
        <v>291</v>
      </c>
      <c r="DB92" s="42" t="s">
        <v>291</v>
      </c>
      <c r="DC92" s="42" t="s">
        <v>291</v>
      </c>
      <c r="DD92" s="42" t="s">
        <v>291</v>
      </c>
      <c r="DE92" s="42" t="s">
        <v>291</v>
      </c>
      <c r="DF92" s="42" t="s">
        <v>291</v>
      </c>
      <c r="DG92" s="42" t="s">
        <v>291</v>
      </c>
      <c r="DH92" s="41" t="s">
        <v>291</v>
      </c>
    </row>
    <row r="93" spans="2:112" ht="45" hidden="1" outlineLevel="1">
      <c r="B93" s="41" t="s">
        <v>291</v>
      </c>
      <c r="C93" s="42" t="s">
        <v>291</v>
      </c>
      <c r="D93" s="42" t="s">
        <v>291</v>
      </c>
      <c r="E93" s="42" t="s">
        <v>291</v>
      </c>
      <c r="F93" s="42" t="s">
        <v>291</v>
      </c>
      <c r="G93" s="42" t="s">
        <v>291</v>
      </c>
      <c r="H93" s="41" t="s">
        <v>291</v>
      </c>
      <c r="I93" s="42" t="s">
        <v>291</v>
      </c>
      <c r="J93" s="42" t="s">
        <v>291</v>
      </c>
      <c r="K93" s="42" t="s">
        <v>291</v>
      </c>
      <c r="L93" s="42" t="s">
        <v>291</v>
      </c>
      <c r="M93" s="42" t="s">
        <v>291</v>
      </c>
      <c r="N93" s="42" t="s">
        <v>291</v>
      </c>
      <c r="O93" s="42" t="s">
        <v>291</v>
      </c>
      <c r="P93" s="41" t="s">
        <v>291</v>
      </c>
      <c r="Q93" s="42" t="s">
        <v>291</v>
      </c>
      <c r="R93" s="42" t="s">
        <v>291</v>
      </c>
      <c r="S93" s="42" t="s">
        <v>291</v>
      </c>
      <c r="T93" s="42" t="s">
        <v>291</v>
      </c>
      <c r="U93" s="42" t="s">
        <v>291</v>
      </c>
      <c r="V93" s="42" t="s">
        <v>291</v>
      </c>
      <c r="W93" s="42" t="s">
        <v>291</v>
      </c>
      <c r="X93" s="41" t="s">
        <v>291</v>
      </c>
      <c r="Y93" s="42" t="s">
        <v>291</v>
      </c>
      <c r="Z93" s="42" t="s">
        <v>291</v>
      </c>
      <c r="AA93" s="42" t="s">
        <v>291</v>
      </c>
      <c r="AB93" s="42" t="s">
        <v>291</v>
      </c>
      <c r="AC93" s="42" t="s">
        <v>291</v>
      </c>
      <c r="AD93" s="42" t="s">
        <v>291</v>
      </c>
      <c r="AE93" s="42" t="s">
        <v>291</v>
      </c>
      <c r="AF93" s="42" t="s">
        <v>291</v>
      </c>
      <c r="AG93" s="42" t="s">
        <v>291</v>
      </c>
      <c r="AH93" s="42" t="s">
        <v>291</v>
      </c>
      <c r="AI93" s="42" t="s">
        <v>291</v>
      </c>
      <c r="AJ93" s="42" t="s">
        <v>291</v>
      </c>
      <c r="AK93" s="42" t="s">
        <v>291</v>
      </c>
      <c r="AL93" s="42" t="s">
        <v>291</v>
      </c>
      <c r="AM93" s="42" t="s">
        <v>291</v>
      </c>
      <c r="AN93" s="41" t="s">
        <v>291</v>
      </c>
      <c r="AO93" s="44" t="s">
        <v>398</v>
      </c>
      <c r="AP93" s="44" t="s">
        <v>408</v>
      </c>
      <c r="AQ93" s="42" t="s">
        <v>291</v>
      </c>
      <c r="AR93" s="42" t="s">
        <v>291</v>
      </c>
      <c r="AS93" s="41" t="s">
        <v>291</v>
      </c>
      <c r="AT93" s="42" t="s">
        <v>291</v>
      </c>
      <c r="AU93" s="41" t="s">
        <v>291</v>
      </c>
      <c r="AV93" s="42" t="s">
        <v>291</v>
      </c>
      <c r="AW93" s="41" t="s">
        <v>291</v>
      </c>
      <c r="AX93" s="42" t="s">
        <v>291</v>
      </c>
      <c r="AY93" s="42" t="s">
        <v>291</v>
      </c>
      <c r="AZ93" s="42" t="s">
        <v>291</v>
      </c>
      <c r="BA93" s="42" t="s">
        <v>291</v>
      </c>
      <c r="BB93" s="42" t="s">
        <v>291</v>
      </c>
      <c r="BC93" s="41" t="s">
        <v>291</v>
      </c>
      <c r="BD93" s="42" t="s">
        <v>291</v>
      </c>
      <c r="BE93" s="42" t="s">
        <v>291</v>
      </c>
      <c r="BF93" s="42" t="s">
        <v>291</v>
      </c>
      <c r="BG93" s="41" t="s">
        <v>291</v>
      </c>
      <c r="BH93" s="41" t="s">
        <v>291</v>
      </c>
      <c r="BI93" s="42" t="s">
        <v>291</v>
      </c>
      <c r="BJ93" s="42" t="s">
        <v>291</v>
      </c>
      <c r="BK93" s="42" t="s">
        <v>291</v>
      </c>
      <c r="BL93" s="42" t="s">
        <v>291</v>
      </c>
      <c r="BM93" s="42" t="s">
        <v>291</v>
      </c>
      <c r="BN93" s="41" t="s">
        <v>291</v>
      </c>
      <c r="BO93" s="42" t="s">
        <v>291</v>
      </c>
      <c r="BP93" s="42" t="s">
        <v>291</v>
      </c>
      <c r="BQ93" s="42" t="s">
        <v>291</v>
      </c>
      <c r="BR93" s="41" t="s">
        <v>291</v>
      </c>
      <c r="BS93" s="42" t="s">
        <v>291</v>
      </c>
      <c r="BT93" s="42" t="s">
        <v>291</v>
      </c>
      <c r="BU93" s="42" t="s">
        <v>291</v>
      </c>
      <c r="BV93" s="42" t="s">
        <v>291</v>
      </c>
      <c r="BW93" s="41" t="s">
        <v>291</v>
      </c>
      <c r="BX93" s="42" t="s">
        <v>291</v>
      </c>
      <c r="BY93" s="42" t="s">
        <v>291</v>
      </c>
      <c r="BZ93" s="42" t="s">
        <v>291</v>
      </c>
      <c r="CA93" s="42" t="s">
        <v>291</v>
      </c>
      <c r="CB93" s="42" t="s">
        <v>291</v>
      </c>
      <c r="CC93" s="42" t="s">
        <v>291</v>
      </c>
      <c r="CD93" s="42" t="s">
        <v>291</v>
      </c>
      <c r="CE93" s="41" t="s">
        <v>291</v>
      </c>
      <c r="CF93" s="41" t="s">
        <v>291</v>
      </c>
      <c r="CG93" s="41"/>
      <c r="CH93" s="41"/>
      <c r="CI93" s="41"/>
      <c r="CJ93" s="41"/>
      <c r="CK93" s="42" t="s">
        <v>291</v>
      </c>
      <c r="CL93" s="42" t="s">
        <v>291</v>
      </c>
      <c r="CM93" s="42" t="s">
        <v>291</v>
      </c>
      <c r="CN93" s="42" t="s">
        <v>291</v>
      </c>
      <c r="CO93" s="42" t="s">
        <v>291</v>
      </c>
      <c r="CP93" s="41" t="s">
        <v>291</v>
      </c>
      <c r="CQ93" s="42" t="s">
        <v>291</v>
      </c>
      <c r="CR93" s="42" t="s">
        <v>291</v>
      </c>
      <c r="CS93" s="42" t="s">
        <v>291</v>
      </c>
      <c r="CT93" s="41" t="s">
        <v>291</v>
      </c>
      <c r="CU93" s="42" t="s">
        <v>291</v>
      </c>
      <c r="CV93" s="42" t="s">
        <v>291</v>
      </c>
      <c r="CW93" s="42" t="s">
        <v>291</v>
      </c>
      <c r="CX93" s="42" t="s">
        <v>291</v>
      </c>
      <c r="CY93" s="41" t="s">
        <v>291</v>
      </c>
      <c r="CZ93" s="42" t="s">
        <v>291</v>
      </c>
      <c r="DA93" s="41" t="s">
        <v>291</v>
      </c>
      <c r="DB93" s="42" t="s">
        <v>291</v>
      </c>
      <c r="DC93" s="42" t="s">
        <v>291</v>
      </c>
      <c r="DD93" s="42" t="s">
        <v>291</v>
      </c>
      <c r="DE93" s="42" t="s">
        <v>291</v>
      </c>
      <c r="DF93" s="42" t="s">
        <v>291</v>
      </c>
      <c r="DG93" s="42" t="s">
        <v>291</v>
      </c>
      <c r="DH93" s="41" t="s">
        <v>291</v>
      </c>
    </row>
    <row r="94" spans="2:112" ht="45" hidden="1" outlineLevel="1">
      <c r="B94" s="41" t="s">
        <v>291</v>
      </c>
      <c r="C94" s="42" t="s">
        <v>291</v>
      </c>
      <c r="D94" s="42" t="s">
        <v>291</v>
      </c>
      <c r="E94" s="42" t="s">
        <v>291</v>
      </c>
      <c r="F94" s="42" t="s">
        <v>291</v>
      </c>
      <c r="G94" s="42" t="s">
        <v>291</v>
      </c>
      <c r="H94" s="41" t="s">
        <v>291</v>
      </c>
      <c r="I94" s="42" t="s">
        <v>291</v>
      </c>
      <c r="J94" s="42" t="s">
        <v>291</v>
      </c>
      <c r="K94" s="42" t="s">
        <v>291</v>
      </c>
      <c r="L94" s="42" t="s">
        <v>291</v>
      </c>
      <c r="M94" s="42" t="s">
        <v>291</v>
      </c>
      <c r="N94" s="42" t="s">
        <v>291</v>
      </c>
      <c r="O94" s="42" t="s">
        <v>291</v>
      </c>
      <c r="P94" s="41" t="s">
        <v>291</v>
      </c>
      <c r="Q94" s="42" t="s">
        <v>291</v>
      </c>
      <c r="R94" s="42" t="s">
        <v>291</v>
      </c>
      <c r="S94" s="42" t="s">
        <v>291</v>
      </c>
      <c r="T94" s="42" t="s">
        <v>291</v>
      </c>
      <c r="U94" s="42" t="s">
        <v>291</v>
      </c>
      <c r="V94" s="42" t="s">
        <v>291</v>
      </c>
      <c r="W94" s="42" t="s">
        <v>291</v>
      </c>
      <c r="X94" s="41" t="s">
        <v>291</v>
      </c>
      <c r="Y94" s="42" t="s">
        <v>291</v>
      </c>
      <c r="Z94" s="42" t="s">
        <v>291</v>
      </c>
      <c r="AA94" s="42" t="s">
        <v>291</v>
      </c>
      <c r="AB94" s="42" t="s">
        <v>291</v>
      </c>
      <c r="AC94" s="42" t="s">
        <v>291</v>
      </c>
      <c r="AD94" s="42" t="s">
        <v>291</v>
      </c>
      <c r="AE94" s="42" t="s">
        <v>291</v>
      </c>
      <c r="AF94" s="42" t="s">
        <v>291</v>
      </c>
      <c r="AG94" s="42" t="s">
        <v>291</v>
      </c>
      <c r="AH94" s="42" t="s">
        <v>291</v>
      </c>
      <c r="AI94" s="42" t="s">
        <v>291</v>
      </c>
      <c r="AJ94" s="42" t="s">
        <v>291</v>
      </c>
      <c r="AK94" s="42" t="s">
        <v>291</v>
      </c>
      <c r="AL94" s="42" t="s">
        <v>291</v>
      </c>
      <c r="AM94" s="42" t="s">
        <v>291</v>
      </c>
      <c r="AN94" s="41" t="s">
        <v>291</v>
      </c>
      <c r="AO94" s="44" t="s">
        <v>399</v>
      </c>
      <c r="AP94" s="44" t="s">
        <v>409</v>
      </c>
      <c r="AQ94" s="42" t="s">
        <v>291</v>
      </c>
      <c r="AR94" s="42" t="s">
        <v>291</v>
      </c>
      <c r="AS94" s="41" t="s">
        <v>291</v>
      </c>
      <c r="AT94" s="42" t="s">
        <v>291</v>
      </c>
      <c r="AU94" s="41" t="s">
        <v>291</v>
      </c>
      <c r="AV94" s="42" t="s">
        <v>291</v>
      </c>
      <c r="AW94" s="41" t="s">
        <v>291</v>
      </c>
      <c r="AX94" s="42" t="s">
        <v>291</v>
      </c>
      <c r="AY94" s="42" t="s">
        <v>291</v>
      </c>
      <c r="AZ94" s="42" t="s">
        <v>291</v>
      </c>
      <c r="BA94" s="42" t="s">
        <v>291</v>
      </c>
      <c r="BB94" s="42" t="s">
        <v>291</v>
      </c>
      <c r="BC94" s="41" t="s">
        <v>291</v>
      </c>
      <c r="BD94" s="42" t="s">
        <v>291</v>
      </c>
      <c r="BE94" s="42" t="s">
        <v>291</v>
      </c>
      <c r="BF94" s="42" t="s">
        <v>291</v>
      </c>
      <c r="BG94" s="41" t="s">
        <v>291</v>
      </c>
      <c r="BH94" s="41" t="s">
        <v>291</v>
      </c>
      <c r="BI94" s="42" t="s">
        <v>291</v>
      </c>
      <c r="BJ94" s="42" t="s">
        <v>291</v>
      </c>
      <c r="BK94" s="42" t="s">
        <v>291</v>
      </c>
      <c r="BL94" s="42" t="s">
        <v>291</v>
      </c>
      <c r="BM94" s="42" t="s">
        <v>291</v>
      </c>
      <c r="BN94" s="41" t="s">
        <v>291</v>
      </c>
      <c r="BO94" s="42" t="s">
        <v>291</v>
      </c>
      <c r="BP94" s="42" t="s">
        <v>291</v>
      </c>
      <c r="BQ94" s="42" t="s">
        <v>291</v>
      </c>
      <c r="BR94" s="41" t="s">
        <v>291</v>
      </c>
      <c r="BS94" s="42" t="s">
        <v>291</v>
      </c>
      <c r="BT94" s="42" t="s">
        <v>291</v>
      </c>
      <c r="BU94" s="42" t="s">
        <v>291</v>
      </c>
      <c r="BV94" s="42" t="s">
        <v>291</v>
      </c>
      <c r="BW94" s="41" t="s">
        <v>291</v>
      </c>
      <c r="BX94" s="42" t="s">
        <v>291</v>
      </c>
      <c r="BY94" s="42" t="s">
        <v>291</v>
      </c>
      <c r="BZ94" s="42" t="s">
        <v>291</v>
      </c>
      <c r="CA94" s="42" t="s">
        <v>291</v>
      </c>
      <c r="CB94" s="42" t="s">
        <v>291</v>
      </c>
      <c r="CC94" s="42" t="s">
        <v>291</v>
      </c>
      <c r="CD94" s="42" t="s">
        <v>291</v>
      </c>
      <c r="CE94" s="41" t="s">
        <v>291</v>
      </c>
      <c r="CF94" s="41" t="s">
        <v>291</v>
      </c>
      <c r="CG94" s="41"/>
      <c r="CH94" s="41"/>
      <c r="CI94" s="41"/>
      <c r="CJ94" s="41"/>
      <c r="CK94" s="42" t="s">
        <v>291</v>
      </c>
      <c r="CL94" s="42" t="s">
        <v>291</v>
      </c>
      <c r="CM94" s="42" t="s">
        <v>291</v>
      </c>
      <c r="CN94" s="42" t="s">
        <v>291</v>
      </c>
      <c r="CO94" s="42" t="s">
        <v>291</v>
      </c>
      <c r="CP94" s="41" t="s">
        <v>291</v>
      </c>
      <c r="CQ94" s="42" t="s">
        <v>291</v>
      </c>
      <c r="CR94" s="42" t="s">
        <v>291</v>
      </c>
      <c r="CS94" s="42" t="s">
        <v>291</v>
      </c>
      <c r="CT94" s="41" t="s">
        <v>291</v>
      </c>
      <c r="CU94" s="42" t="s">
        <v>291</v>
      </c>
      <c r="CV94" s="42" t="s">
        <v>291</v>
      </c>
      <c r="CW94" s="42" t="s">
        <v>291</v>
      </c>
      <c r="CX94" s="42" t="s">
        <v>291</v>
      </c>
      <c r="CY94" s="41" t="s">
        <v>291</v>
      </c>
      <c r="CZ94" s="42" t="s">
        <v>291</v>
      </c>
      <c r="DA94" s="41" t="s">
        <v>291</v>
      </c>
      <c r="DB94" s="42" t="s">
        <v>291</v>
      </c>
      <c r="DC94" s="42" t="s">
        <v>291</v>
      </c>
      <c r="DD94" s="42" t="s">
        <v>291</v>
      </c>
      <c r="DE94" s="42" t="s">
        <v>291</v>
      </c>
      <c r="DF94" s="42" t="s">
        <v>291</v>
      </c>
      <c r="DG94" s="42" t="s">
        <v>291</v>
      </c>
      <c r="DH94" s="41" t="s">
        <v>291</v>
      </c>
    </row>
    <row r="95" spans="2:112" ht="45" hidden="1" outlineLevel="1">
      <c r="B95" s="41" t="s">
        <v>291</v>
      </c>
      <c r="C95" s="42" t="s">
        <v>291</v>
      </c>
      <c r="D95" s="42" t="s">
        <v>291</v>
      </c>
      <c r="E95" s="42" t="s">
        <v>291</v>
      </c>
      <c r="F95" s="42" t="s">
        <v>291</v>
      </c>
      <c r="G95" s="42" t="s">
        <v>291</v>
      </c>
      <c r="H95" s="41" t="s">
        <v>291</v>
      </c>
      <c r="I95" s="42" t="s">
        <v>291</v>
      </c>
      <c r="J95" s="42" t="s">
        <v>291</v>
      </c>
      <c r="K95" s="42" t="s">
        <v>291</v>
      </c>
      <c r="L95" s="42" t="s">
        <v>291</v>
      </c>
      <c r="M95" s="42" t="s">
        <v>291</v>
      </c>
      <c r="N95" s="42" t="s">
        <v>291</v>
      </c>
      <c r="O95" s="42" t="s">
        <v>291</v>
      </c>
      <c r="P95" s="41" t="s">
        <v>291</v>
      </c>
      <c r="Q95" s="42" t="s">
        <v>291</v>
      </c>
      <c r="R95" s="42" t="s">
        <v>291</v>
      </c>
      <c r="S95" s="42" t="s">
        <v>291</v>
      </c>
      <c r="T95" s="42" t="s">
        <v>291</v>
      </c>
      <c r="U95" s="42" t="s">
        <v>291</v>
      </c>
      <c r="V95" s="42" t="s">
        <v>291</v>
      </c>
      <c r="W95" s="42" t="s">
        <v>291</v>
      </c>
      <c r="X95" s="41" t="s">
        <v>291</v>
      </c>
      <c r="Y95" s="42" t="s">
        <v>291</v>
      </c>
      <c r="Z95" s="42" t="s">
        <v>291</v>
      </c>
      <c r="AA95" s="42" t="s">
        <v>291</v>
      </c>
      <c r="AB95" s="42" t="s">
        <v>291</v>
      </c>
      <c r="AC95" s="42" t="s">
        <v>291</v>
      </c>
      <c r="AD95" s="42" t="s">
        <v>291</v>
      </c>
      <c r="AE95" s="42" t="s">
        <v>291</v>
      </c>
      <c r="AF95" s="42" t="s">
        <v>291</v>
      </c>
      <c r="AG95" s="42" t="s">
        <v>291</v>
      </c>
      <c r="AH95" s="42" t="s">
        <v>291</v>
      </c>
      <c r="AI95" s="42" t="s">
        <v>291</v>
      </c>
      <c r="AJ95" s="42" t="s">
        <v>291</v>
      </c>
      <c r="AK95" s="42" t="s">
        <v>291</v>
      </c>
      <c r="AL95" s="42" t="s">
        <v>291</v>
      </c>
      <c r="AM95" s="42" t="s">
        <v>291</v>
      </c>
      <c r="AN95" s="41" t="s">
        <v>291</v>
      </c>
      <c r="AO95" s="44" t="s">
        <v>400</v>
      </c>
      <c r="AP95" s="44" t="s">
        <v>410</v>
      </c>
      <c r="AQ95" s="42" t="s">
        <v>291</v>
      </c>
      <c r="AR95" s="42" t="s">
        <v>291</v>
      </c>
      <c r="AS95" s="41" t="s">
        <v>291</v>
      </c>
      <c r="AT95" s="42" t="s">
        <v>291</v>
      </c>
      <c r="AU95" s="41" t="s">
        <v>291</v>
      </c>
      <c r="AV95" s="42" t="s">
        <v>291</v>
      </c>
      <c r="AW95" s="41" t="s">
        <v>291</v>
      </c>
      <c r="AX95" s="42" t="s">
        <v>291</v>
      </c>
      <c r="AY95" s="42" t="s">
        <v>291</v>
      </c>
      <c r="AZ95" s="42" t="s">
        <v>291</v>
      </c>
      <c r="BA95" s="42" t="s">
        <v>291</v>
      </c>
      <c r="BB95" s="42" t="s">
        <v>291</v>
      </c>
      <c r="BC95" s="41" t="s">
        <v>291</v>
      </c>
      <c r="BD95" s="42" t="s">
        <v>291</v>
      </c>
      <c r="BE95" s="42" t="s">
        <v>291</v>
      </c>
      <c r="BF95" s="42" t="s">
        <v>291</v>
      </c>
      <c r="BG95" s="41" t="s">
        <v>291</v>
      </c>
      <c r="BH95" s="41" t="s">
        <v>291</v>
      </c>
      <c r="BI95" s="42" t="s">
        <v>291</v>
      </c>
      <c r="BJ95" s="42" t="s">
        <v>291</v>
      </c>
      <c r="BK95" s="42" t="s">
        <v>291</v>
      </c>
      <c r="BL95" s="42" t="s">
        <v>291</v>
      </c>
      <c r="BM95" s="42" t="s">
        <v>291</v>
      </c>
      <c r="BN95" s="41" t="s">
        <v>291</v>
      </c>
      <c r="BO95" s="42" t="s">
        <v>291</v>
      </c>
      <c r="BP95" s="42" t="s">
        <v>291</v>
      </c>
      <c r="BQ95" s="42" t="s">
        <v>291</v>
      </c>
      <c r="BR95" s="41" t="s">
        <v>291</v>
      </c>
      <c r="BS95" s="42" t="s">
        <v>291</v>
      </c>
      <c r="BT95" s="42" t="s">
        <v>291</v>
      </c>
      <c r="BU95" s="42" t="s">
        <v>291</v>
      </c>
      <c r="BV95" s="42" t="s">
        <v>291</v>
      </c>
      <c r="BW95" s="41" t="s">
        <v>291</v>
      </c>
      <c r="BX95" s="42" t="s">
        <v>291</v>
      </c>
      <c r="BY95" s="42" t="s">
        <v>291</v>
      </c>
      <c r="BZ95" s="42" t="s">
        <v>291</v>
      </c>
      <c r="CA95" s="42" t="s">
        <v>291</v>
      </c>
      <c r="CB95" s="42" t="s">
        <v>291</v>
      </c>
      <c r="CC95" s="42" t="s">
        <v>291</v>
      </c>
      <c r="CD95" s="42" t="s">
        <v>291</v>
      </c>
      <c r="CE95" s="41" t="s">
        <v>291</v>
      </c>
      <c r="CF95" s="41" t="s">
        <v>291</v>
      </c>
      <c r="CG95" s="41"/>
      <c r="CH95" s="41"/>
      <c r="CI95" s="41"/>
      <c r="CJ95" s="41"/>
      <c r="CK95" s="42" t="s">
        <v>291</v>
      </c>
      <c r="CL95" s="42" t="s">
        <v>291</v>
      </c>
      <c r="CM95" s="42" t="s">
        <v>291</v>
      </c>
      <c r="CN95" s="42" t="s">
        <v>291</v>
      </c>
      <c r="CO95" s="42" t="s">
        <v>291</v>
      </c>
      <c r="CP95" s="41" t="s">
        <v>291</v>
      </c>
      <c r="CQ95" s="42" t="s">
        <v>291</v>
      </c>
      <c r="CR95" s="42" t="s">
        <v>291</v>
      </c>
      <c r="CS95" s="42" t="s">
        <v>291</v>
      </c>
      <c r="CT95" s="41" t="s">
        <v>291</v>
      </c>
      <c r="CU95" s="42" t="s">
        <v>291</v>
      </c>
      <c r="CV95" s="42" t="s">
        <v>291</v>
      </c>
      <c r="CW95" s="42" t="s">
        <v>291</v>
      </c>
      <c r="CX95" s="42" t="s">
        <v>291</v>
      </c>
      <c r="CY95" s="41" t="s">
        <v>291</v>
      </c>
      <c r="CZ95" s="42" t="s">
        <v>291</v>
      </c>
      <c r="DA95" s="41" t="s">
        <v>291</v>
      </c>
      <c r="DB95" s="42" t="s">
        <v>291</v>
      </c>
      <c r="DC95" s="42" t="s">
        <v>291</v>
      </c>
      <c r="DD95" s="42" t="s">
        <v>291</v>
      </c>
      <c r="DE95" s="42" t="s">
        <v>291</v>
      </c>
      <c r="DF95" s="42" t="s">
        <v>291</v>
      </c>
      <c r="DG95" s="42" t="s">
        <v>291</v>
      </c>
      <c r="DH95" s="41" t="s">
        <v>291</v>
      </c>
    </row>
    <row r="96" spans="2:112" hidden="1" outlineLevel="1">
      <c r="B96" s="41" t="s">
        <v>291</v>
      </c>
      <c r="C96" s="42" t="s">
        <v>291</v>
      </c>
      <c r="D96" s="42" t="s">
        <v>291</v>
      </c>
      <c r="E96" s="42" t="s">
        <v>291</v>
      </c>
      <c r="F96" s="42" t="s">
        <v>291</v>
      </c>
      <c r="G96" s="42" t="s">
        <v>291</v>
      </c>
      <c r="H96" s="41" t="s">
        <v>291</v>
      </c>
      <c r="I96" s="42" t="s">
        <v>291</v>
      </c>
      <c r="J96" s="42" t="s">
        <v>291</v>
      </c>
      <c r="K96" s="42" t="s">
        <v>291</v>
      </c>
      <c r="L96" s="42" t="s">
        <v>291</v>
      </c>
      <c r="M96" s="42" t="s">
        <v>291</v>
      </c>
      <c r="N96" s="42" t="s">
        <v>291</v>
      </c>
      <c r="O96" s="42" t="s">
        <v>291</v>
      </c>
      <c r="P96" s="41" t="s">
        <v>291</v>
      </c>
      <c r="Q96" s="42" t="s">
        <v>291</v>
      </c>
      <c r="R96" s="42" t="s">
        <v>291</v>
      </c>
      <c r="S96" s="42" t="s">
        <v>291</v>
      </c>
      <c r="T96" s="42" t="s">
        <v>291</v>
      </c>
      <c r="U96" s="42" t="s">
        <v>291</v>
      </c>
      <c r="V96" s="42" t="s">
        <v>291</v>
      </c>
      <c r="W96" s="42" t="s">
        <v>291</v>
      </c>
      <c r="X96" s="41" t="s">
        <v>291</v>
      </c>
      <c r="Y96" s="42" t="s">
        <v>291</v>
      </c>
      <c r="Z96" s="42" t="s">
        <v>291</v>
      </c>
      <c r="AA96" s="42" t="s">
        <v>291</v>
      </c>
      <c r="AB96" s="42" t="s">
        <v>291</v>
      </c>
      <c r="AC96" s="42" t="s">
        <v>291</v>
      </c>
      <c r="AD96" s="42" t="s">
        <v>291</v>
      </c>
      <c r="AE96" s="42" t="s">
        <v>291</v>
      </c>
      <c r="AF96" s="42" t="s">
        <v>291</v>
      </c>
      <c r="AG96" s="42" t="s">
        <v>291</v>
      </c>
      <c r="AH96" s="42" t="s">
        <v>291</v>
      </c>
      <c r="AI96" s="42" t="s">
        <v>291</v>
      </c>
      <c r="AJ96" s="42" t="s">
        <v>291</v>
      </c>
      <c r="AK96" s="42" t="s">
        <v>291</v>
      </c>
      <c r="AL96" s="42" t="s">
        <v>291</v>
      </c>
      <c r="AM96" s="42" t="s">
        <v>291</v>
      </c>
      <c r="AN96" s="41" t="s">
        <v>291</v>
      </c>
      <c r="AO96" s="42" t="s">
        <v>296</v>
      </c>
      <c r="AP96" s="42" t="s">
        <v>296</v>
      </c>
      <c r="AQ96" s="42" t="s">
        <v>291</v>
      </c>
      <c r="AR96" s="42" t="s">
        <v>291</v>
      </c>
      <c r="AS96" s="41" t="s">
        <v>291</v>
      </c>
      <c r="AT96" s="42" t="s">
        <v>291</v>
      </c>
      <c r="AU96" s="41" t="s">
        <v>291</v>
      </c>
      <c r="AV96" s="42" t="s">
        <v>291</v>
      </c>
      <c r="AW96" s="41" t="s">
        <v>291</v>
      </c>
      <c r="AX96" s="42" t="s">
        <v>291</v>
      </c>
      <c r="AY96" s="42" t="s">
        <v>291</v>
      </c>
      <c r="AZ96" s="42" t="s">
        <v>291</v>
      </c>
      <c r="BA96" s="42" t="s">
        <v>291</v>
      </c>
      <c r="BB96" s="42" t="s">
        <v>291</v>
      </c>
      <c r="BC96" s="41" t="s">
        <v>291</v>
      </c>
      <c r="BD96" s="42" t="s">
        <v>291</v>
      </c>
      <c r="BE96" s="42" t="s">
        <v>291</v>
      </c>
      <c r="BF96" s="42" t="s">
        <v>291</v>
      </c>
      <c r="BG96" s="41" t="s">
        <v>291</v>
      </c>
      <c r="BH96" s="41" t="s">
        <v>291</v>
      </c>
      <c r="BI96" s="42" t="s">
        <v>291</v>
      </c>
      <c r="BJ96" s="42" t="s">
        <v>291</v>
      </c>
      <c r="BK96" s="42" t="s">
        <v>291</v>
      </c>
      <c r="BL96" s="42" t="s">
        <v>291</v>
      </c>
      <c r="BM96" s="42" t="s">
        <v>291</v>
      </c>
      <c r="BN96" s="41" t="s">
        <v>291</v>
      </c>
      <c r="BO96" s="42" t="s">
        <v>291</v>
      </c>
      <c r="BP96" s="42" t="s">
        <v>291</v>
      </c>
      <c r="BQ96" s="42" t="s">
        <v>291</v>
      </c>
      <c r="BR96" s="41" t="s">
        <v>291</v>
      </c>
      <c r="BS96" s="42" t="s">
        <v>291</v>
      </c>
      <c r="BT96" s="42" t="s">
        <v>291</v>
      </c>
      <c r="BU96" s="42" t="s">
        <v>291</v>
      </c>
      <c r="BV96" s="42" t="s">
        <v>291</v>
      </c>
      <c r="BW96" s="41" t="s">
        <v>291</v>
      </c>
      <c r="BX96" s="42" t="s">
        <v>291</v>
      </c>
      <c r="BY96" s="42" t="s">
        <v>291</v>
      </c>
      <c r="BZ96" s="42" t="s">
        <v>291</v>
      </c>
      <c r="CA96" s="42" t="s">
        <v>291</v>
      </c>
      <c r="CB96" s="42" t="s">
        <v>291</v>
      </c>
      <c r="CC96" s="42" t="s">
        <v>291</v>
      </c>
      <c r="CD96" s="42" t="s">
        <v>291</v>
      </c>
      <c r="CE96" s="41" t="s">
        <v>291</v>
      </c>
      <c r="CF96" s="41" t="s">
        <v>291</v>
      </c>
      <c r="CG96" s="41"/>
      <c r="CH96" s="41"/>
      <c r="CI96" s="41"/>
      <c r="CJ96" s="41"/>
      <c r="CK96" s="42" t="s">
        <v>291</v>
      </c>
      <c r="CL96" s="42" t="s">
        <v>291</v>
      </c>
      <c r="CM96" s="42" t="s">
        <v>291</v>
      </c>
      <c r="CN96" s="42" t="s">
        <v>291</v>
      </c>
      <c r="CO96" s="42" t="s">
        <v>291</v>
      </c>
      <c r="CP96" s="41" t="s">
        <v>291</v>
      </c>
      <c r="CQ96" s="42" t="s">
        <v>291</v>
      </c>
      <c r="CR96" s="42" t="s">
        <v>291</v>
      </c>
      <c r="CS96" s="42" t="s">
        <v>291</v>
      </c>
      <c r="CT96" s="41" t="s">
        <v>291</v>
      </c>
      <c r="CU96" s="42" t="s">
        <v>291</v>
      </c>
      <c r="CV96" s="42" t="s">
        <v>291</v>
      </c>
      <c r="CW96" s="42" t="s">
        <v>291</v>
      </c>
      <c r="CX96" s="42" t="s">
        <v>291</v>
      </c>
      <c r="CY96" s="41" t="s">
        <v>291</v>
      </c>
      <c r="CZ96" s="42" t="s">
        <v>291</v>
      </c>
      <c r="DA96" s="41" t="s">
        <v>291</v>
      </c>
      <c r="DB96" s="42" t="s">
        <v>291</v>
      </c>
      <c r="DC96" s="42" t="s">
        <v>291</v>
      </c>
      <c r="DD96" s="42" t="s">
        <v>291</v>
      </c>
      <c r="DE96" s="42" t="s">
        <v>291</v>
      </c>
      <c r="DF96" s="42" t="s">
        <v>291</v>
      </c>
      <c r="DG96" s="42" t="s">
        <v>291</v>
      </c>
      <c r="DH96" s="41" t="s">
        <v>291</v>
      </c>
    </row>
    <row r="97" spans="1:112" ht="180" hidden="1" outlineLevel="1">
      <c r="B97" s="41" t="s">
        <v>291</v>
      </c>
      <c r="C97" s="42" t="s">
        <v>291</v>
      </c>
      <c r="D97" s="42" t="s">
        <v>291</v>
      </c>
      <c r="E97" s="42" t="s">
        <v>291</v>
      </c>
      <c r="F97" s="42" t="s">
        <v>291</v>
      </c>
      <c r="G97" s="42" t="s">
        <v>291</v>
      </c>
      <c r="H97" s="41" t="s">
        <v>291</v>
      </c>
      <c r="I97" s="42" t="s">
        <v>291</v>
      </c>
      <c r="J97" s="42" t="s">
        <v>291</v>
      </c>
      <c r="K97" s="42" t="s">
        <v>291</v>
      </c>
      <c r="L97" s="42" t="s">
        <v>291</v>
      </c>
      <c r="M97" s="42" t="s">
        <v>291</v>
      </c>
      <c r="N97" s="42" t="s">
        <v>291</v>
      </c>
      <c r="O97" s="42" t="s">
        <v>291</v>
      </c>
      <c r="P97" s="41" t="s">
        <v>291</v>
      </c>
      <c r="Q97" s="42" t="s">
        <v>291</v>
      </c>
      <c r="R97" s="42" t="s">
        <v>291</v>
      </c>
      <c r="S97" s="42" t="s">
        <v>291</v>
      </c>
      <c r="T97" s="42" t="s">
        <v>291</v>
      </c>
      <c r="U97" s="42" t="s">
        <v>291</v>
      </c>
      <c r="V97" s="42" t="s">
        <v>291</v>
      </c>
      <c r="W97" s="42" t="s">
        <v>291</v>
      </c>
      <c r="X97" s="41" t="s">
        <v>291</v>
      </c>
      <c r="Y97" s="42" t="s">
        <v>291</v>
      </c>
      <c r="Z97" s="42" t="s">
        <v>291</v>
      </c>
      <c r="AA97" s="42" t="s">
        <v>291</v>
      </c>
      <c r="AB97" s="42" t="s">
        <v>291</v>
      </c>
      <c r="AC97" s="42" t="s">
        <v>291</v>
      </c>
      <c r="AD97" s="42" t="s">
        <v>291</v>
      </c>
      <c r="AE97" s="42" t="s">
        <v>291</v>
      </c>
      <c r="AF97" s="42" t="s">
        <v>291</v>
      </c>
      <c r="AG97" s="42" t="s">
        <v>291</v>
      </c>
      <c r="AH97" s="42" t="s">
        <v>291</v>
      </c>
      <c r="AI97" s="42" t="s">
        <v>291</v>
      </c>
      <c r="AJ97" s="42" t="s">
        <v>291</v>
      </c>
      <c r="AK97" s="42" t="s">
        <v>291</v>
      </c>
      <c r="AL97" s="42" t="s">
        <v>291</v>
      </c>
      <c r="AM97" s="42" t="s">
        <v>291</v>
      </c>
      <c r="AN97" s="41" t="s">
        <v>291</v>
      </c>
      <c r="AO97" s="42" t="s">
        <v>401</v>
      </c>
      <c r="AP97" s="42" t="s">
        <v>401</v>
      </c>
      <c r="AQ97" s="42" t="s">
        <v>291</v>
      </c>
      <c r="AR97" s="42" t="s">
        <v>291</v>
      </c>
      <c r="AS97" s="41" t="s">
        <v>291</v>
      </c>
      <c r="AT97" s="42" t="s">
        <v>291</v>
      </c>
      <c r="AU97" s="41" t="s">
        <v>291</v>
      </c>
      <c r="AV97" s="42" t="s">
        <v>291</v>
      </c>
      <c r="AW97" s="41" t="s">
        <v>291</v>
      </c>
      <c r="AX97" s="42" t="s">
        <v>291</v>
      </c>
      <c r="AY97" s="42" t="s">
        <v>291</v>
      </c>
      <c r="AZ97" s="42" t="s">
        <v>291</v>
      </c>
      <c r="BA97" s="42" t="s">
        <v>291</v>
      </c>
      <c r="BB97" s="42" t="s">
        <v>291</v>
      </c>
      <c r="BC97" s="41" t="s">
        <v>291</v>
      </c>
      <c r="BD97" s="42" t="s">
        <v>291</v>
      </c>
      <c r="BE97" s="42" t="s">
        <v>291</v>
      </c>
      <c r="BF97" s="42" t="s">
        <v>291</v>
      </c>
      <c r="BG97" s="41" t="s">
        <v>291</v>
      </c>
      <c r="BH97" s="41" t="s">
        <v>291</v>
      </c>
      <c r="BI97" s="42" t="s">
        <v>291</v>
      </c>
      <c r="BJ97" s="42" t="s">
        <v>291</v>
      </c>
      <c r="BK97" s="42" t="s">
        <v>291</v>
      </c>
      <c r="BL97" s="42" t="s">
        <v>291</v>
      </c>
      <c r="BM97" s="42" t="s">
        <v>291</v>
      </c>
      <c r="BN97" s="41" t="s">
        <v>291</v>
      </c>
      <c r="BO97" s="42" t="s">
        <v>291</v>
      </c>
      <c r="BP97" s="42" t="s">
        <v>291</v>
      </c>
      <c r="BQ97" s="42" t="s">
        <v>291</v>
      </c>
      <c r="BR97" s="41" t="s">
        <v>291</v>
      </c>
      <c r="BS97" s="42" t="s">
        <v>291</v>
      </c>
      <c r="BT97" s="42" t="s">
        <v>291</v>
      </c>
      <c r="BU97" s="42" t="s">
        <v>291</v>
      </c>
      <c r="BV97" s="42" t="s">
        <v>291</v>
      </c>
      <c r="BW97" s="41" t="s">
        <v>291</v>
      </c>
      <c r="BX97" s="42" t="s">
        <v>291</v>
      </c>
      <c r="BY97" s="42" t="s">
        <v>291</v>
      </c>
      <c r="BZ97" s="42" t="s">
        <v>291</v>
      </c>
      <c r="CA97" s="42" t="s">
        <v>291</v>
      </c>
      <c r="CB97" s="42" t="s">
        <v>291</v>
      </c>
      <c r="CC97" s="42" t="s">
        <v>291</v>
      </c>
      <c r="CD97" s="42" t="s">
        <v>291</v>
      </c>
      <c r="CE97" s="41" t="s">
        <v>291</v>
      </c>
      <c r="CF97" s="41" t="s">
        <v>291</v>
      </c>
      <c r="CG97" s="41"/>
      <c r="CH97" s="41"/>
      <c r="CI97" s="41"/>
      <c r="CJ97" s="41"/>
      <c r="CK97" s="42" t="s">
        <v>291</v>
      </c>
      <c r="CL97" s="42" t="s">
        <v>291</v>
      </c>
      <c r="CM97" s="42" t="s">
        <v>291</v>
      </c>
      <c r="CN97" s="42" t="s">
        <v>291</v>
      </c>
      <c r="CO97" s="42" t="s">
        <v>291</v>
      </c>
      <c r="CP97" s="41" t="s">
        <v>291</v>
      </c>
      <c r="CQ97" s="42" t="s">
        <v>291</v>
      </c>
      <c r="CR97" s="42" t="s">
        <v>291</v>
      </c>
      <c r="CS97" s="42" t="s">
        <v>291</v>
      </c>
      <c r="CT97" s="41" t="s">
        <v>291</v>
      </c>
      <c r="CU97" s="42" t="s">
        <v>291</v>
      </c>
      <c r="CV97" s="42" t="s">
        <v>291</v>
      </c>
      <c r="CW97" s="42" t="s">
        <v>291</v>
      </c>
      <c r="CX97" s="42" t="s">
        <v>291</v>
      </c>
      <c r="CY97" s="41" t="s">
        <v>291</v>
      </c>
      <c r="CZ97" s="42" t="s">
        <v>291</v>
      </c>
      <c r="DA97" s="41" t="s">
        <v>291</v>
      </c>
      <c r="DB97" s="42" t="s">
        <v>291</v>
      </c>
      <c r="DC97" s="42" t="s">
        <v>291</v>
      </c>
      <c r="DD97" s="42" t="s">
        <v>291</v>
      </c>
      <c r="DE97" s="42" t="s">
        <v>291</v>
      </c>
      <c r="DF97" s="42" t="s">
        <v>291</v>
      </c>
      <c r="DG97" s="42" t="s">
        <v>291</v>
      </c>
      <c r="DH97" s="41" t="s">
        <v>291</v>
      </c>
    </row>
    <row r="98" spans="1:112" hidden="1" outlineLevel="1"/>
    <row r="99" spans="1:112">
      <c r="B99" s="45">
        <v>2102</v>
      </c>
      <c r="C99" s="27">
        <v>2104</v>
      </c>
      <c r="D99" s="27">
        <v>2106</v>
      </c>
      <c r="E99" s="27">
        <v>2108</v>
      </c>
      <c r="F99" s="27">
        <v>2110</v>
      </c>
      <c r="G99" s="27">
        <v>2112</v>
      </c>
      <c r="H99" s="45">
        <v>2114</v>
      </c>
      <c r="I99" s="27">
        <v>2116</v>
      </c>
      <c r="J99" s="27">
        <v>2118</v>
      </c>
      <c r="K99" s="27">
        <v>2120</v>
      </c>
      <c r="L99" s="27">
        <v>2122</v>
      </c>
      <c r="M99" s="27">
        <v>2124</v>
      </c>
      <c r="N99" s="27">
        <v>2126</v>
      </c>
      <c r="O99" s="27">
        <v>2128</v>
      </c>
      <c r="P99" s="45">
        <v>2130</v>
      </c>
      <c r="Q99" s="27">
        <v>2132</v>
      </c>
      <c r="R99" s="27">
        <v>2134</v>
      </c>
      <c r="S99" s="27">
        <v>2136</v>
      </c>
      <c r="T99" s="27">
        <v>2138</v>
      </c>
      <c r="U99" s="27">
        <v>2140</v>
      </c>
      <c r="V99" s="27">
        <v>2142</v>
      </c>
      <c r="W99" s="27">
        <v>2144</v>
      </c>
      <c r="X99" s="45">
        <v>2146</v>
      </c>
      <c r="Y99" s="27">
        <v>2148</v>
      </c>
      <c r="Z99" s="27">
        <v>2150</v>
      </c>
      <c r="AA99" s="27">
        <v>2152</v>
      </c>
      <c r="AB99" s="27">
        <v>2154</v>
      </c>
      <c r="AC99" s="27">
        <v>2156</v>
      </c>
      <c r="AD99" s="27">
        <v>2158</v>
      </c>
      <c r="AE99" s="27">
        <v>2160</v>
      </c>
      <c r="AF99" s="27">
        <v>2162</v>
      </c>
      <c r="AG99" s="27">
        <v>2164</v>
      </c>
      <c r="AH99" s="27">
        <v>2166</v>
      </c>
      <c r="AI99" s="27">
        <v>2168</v>
      </c>
      <c r="AJ99" s="27">
        <v>2170</v>
      </c>
      <c r="AK99" s="27">
        <v>2172</v>
      </c>
      <c r="AL99" s="27">
        <v>2174</v>
      </c>
      <c r="AM99" s="27">
        <v>2176</v>
      </c>
      <c r="AN99" s="45">
        <v>2178</v>
      </c>
      <c r="AO99" s="27">
        <v>2180</v>
      </c>
      <c r="AP99" s="27">
        <v>2182</v>
      </c>
      <c r="AQ99" s="27">
        <v>2184</v>
      </c>
      <c r="AR99" s="27">
        <v>2186</v>
      </c>
      <c r="AS99" s="45">
        <v>2188</v>
      </c>
      <c r="AT99" s="27">
        <v>2302</v>
      </c>
      <c r="AU99" s="45">
        <v>2304</v>
      </c>
      <c r="AV99" s="27">
        <v>2502</v>
      </c>
      <c r="AW99" s="45">
        <v>2504</v>
      </c>
      <c r="AX99" s="27">
        <v>2802</v>
      </c>
      <c r="AY99" s="27">
        <v>2804</v>
      </c>
      <c r="AZ99" s="27">
        <v>2806</v>
      </c>
      <c r="BA99" s="27">
        <v>2808</v>
      </c>
      <c r="BB99" s="27">
        <v>2810</v>
      </c>
      <c r="BC99" s="45">
        <v>2812</v>
      </c>
      <c r="BD99" s="27">
        <v>2814</v>
      </c>
      <c r="BE99" s="27">
        <v>2816</v>
      </c>
      <c r="BF99" s="27">
        <v>2818</v>
      </c>
      <c r="BG99" s="45">
        <v>2820</v>
      </c>
      <c r="BH99" s="45">
        <v>3102</v>
      </c>
      <c r="BI99" s="27">
        <v>3302</v>
      </c>
      <c r="BJ99" s="27">
        <v>3304</v>
      </c>
      <c r="BK99" s="27">
        <v>3306</v>
      </c>
      <c r="BL99" s="27">
        <v>3308</v>
      </c>
      <c r="BM99" s="27">
        <v>3310</v>
      </c>
      <c r="BN99" s="45">
        <v>3312</v>
      </c>
      <c r="BO99" s="27">
        <v>3314</v>
      </c>
      <c r="BP99" s="27">
        <v>3316</v>
      </c>
      <c r="BQ99" s="27">
        <v>3318</v>
      </c>
      <c r="BR99" s="45">
        <v>3320</v>
      </c>
      <c r="BS99" s="27">
        <v>3602</v>
      </c>
      <c r="BT99" s="27">
        <v>3604</v>
      </c>
      <c r="BU99" s="27">
        <v>3606</v>
      </c>
      <c r="BV99" s="27">
        <v>3608</v>
      </c>
      <c r="BW99" s="45">
        <v>3610</v>
      </c>
      <c r="BX99" s="27">
        <v>3902</v>
      </c>
      <c r="BY99" s="27">
        <v>3904</v>
      </c>
      <c r="BZ99" s="27">
        <v>3906</v>
      </c>
      <c r="CA99" s="27">
        <v>3908</v>
      </c>
      <c r="CB99" s="27">
        <v>3910</v>
      </c>
      <c r="CC99" s="27">
        <v>3912</v>
      </c>
      <c r="CD99" s="27">
        <v>3914</v>
      </c>
      <c r="CE99" s="45">
        <v>3916</v>
      </c>
      <c r="CF99" s="67" t="s">
        <v>775</v>
      </c>
      <c r="CG99" s="67"/>
      <c r="CH99" s="67"/>
      <c r="CI99" s="67"/>
      <c r="CJ99" s="67"/>
      <c r="CK99" s="27">
        <v>4104</v>
      </c>
      <c r="CL99" s="27">
        <v>4106</v>
      </c>
      <c r="CM99" s="27">
        <v>4108</v>
      </c>
      <c r="CN99" s="27">
        <v>4110</v>
      </c>
      <c r="CO99" s="27">
        <v>4112</v>
      </c>
      <c r="CP99" s="45">
        <v>4114</v>
      </c>
      <c r="CQ99" s="27">
        <v>4116</v>
      </c>
      <c r="CR99" s="27">
        <v>4118</v>
      </c>
      <c r="CS99" s="27">
        <v>4120</v>
      </c>
      <c r="CT99" s="45">
        <v>4122</v>
      </c>
      <c r="CU99" s="27">
        <v>4124</v>
      </c>
      <c r="CV99" s="27">
        <v>4126</v>
      </c>
      <c r="CW99" s="27">
        <v>4128</v>
      </c>
      <c r="CX99" s="27">
        <v>4130</v>
      </c>
      <c r="CY99" s="45">
        <v>4132</v>
      </c>
      <c r="CZ99" s="27">
        <v>4402</v>
      </c>
      <c r="DA99" s="45">
        <v>4404</v>
      </c>
      <c r="DB99" s="27">
        <v>4902</v>
      </c>
      <c r="DC99" s="27">
        <v>4904</v>
      </c>
      <c r="DD99" s="27">
        <v>4906</v>
      </c>
      <c r="DE99" s="27">
        <v>4908</v>
      </c>
      <c r="DF99" s="27">
        <v>4910</v>
      </c>
      <c r="DG99" s="27">
        <v>4912</v>
      </c>
      <c r="DH99" s="45">
        <v>4914</v>
      </c>
    </row>
    <row r="100" spans="1:112" ht="75">
      <c r="B100" s="46" t="s">
        <v>248</v>
      </c>
      <c r="C100" s="15" t="s">
        <v>298</v>
      </c>
      <c r="D100" s="15" t="s">
        <v>303</v>
      </c>
      <c r="E100" s="15" t="s">
        <v>304</v>
      </c>
      <c r="F100" s="15" t="s">
        <v>306</v>
      </c>
      <c r="G100" s="15" t="s">
        <v>308</v>
      </c>
      <c r="H100" s="46" t="s">
        <v>313</v>
      </c>
      <c r="I100" s="15" t="s">
        <v>318</v>
      </c>
      <c r="J100" s="15" t="s">
        <v>323</v>
      </c>
      <c r="K100" s="15" t="s">
        <v>325</v>
      </c>
      <c r="L100" s="15" t="s">
        <v>327</v>
      </c>
      <c r="M100" s="15" t="s">
        <v>329</v>
      </c>
      <c r="N100" s="15" t="s">
        <v>331</v>
      </c>
      <c r="O100" s="15" t="s">
        <v>333</v>
      </c>
      <c r="P100" s="46" t="s">
        <v>335</v>
      </c>
      <c r="Q100" s="15" t="s">
        <v>340</v>
      </c>
      <c r="R100" s="15" t="s">
        <v>342</v>
      </c>
      <c r="S100" s="15" t="s">
        <v>344</v>
      </c>
      <c r="T100" s="15" t="s">
        <v>346</v>
      </c>
      <c r="U100" s="15" t="s">
        <v>348</v>
      </c>
      <c r="V100" s="15" t="s">
        <v>350</v>
      </c>
      <c r="W100" s="15" t="s">
        <v>352</v>
      </c>
      <c r="X100" s="46" t="s">
        <v>354</v>
      </c>
      <c r="Y100" s="15" t="s">
        <v>357</v>
      </c>
      <c r="Z100" s="15" t="s">
        <v>358</v>
      </c>
      <c r="AA100" s="15" t="s">
        <v>359</v>
      </c>
      <c r="AB100" s="15" t="s">
        <v>360</v>
      </c>
      <c r="AC100" s="15" t="s">
        <v>361</v>
      </c>
      <c r="AD100" s="15" t="s">
        <v>362</v>
      </c>
      <c r="AE100" s="15" t="s">
        <v>363</v>
      </c>
      <c r="AF100" s="15" t="s">
        <v>364</v>
      </c>
      <c r="AG100" s="15" t="s">
        <v>368</v>
      </c>
      <c r="AH100" s="15" t="s">
        <v>369</v>
      </c>
      <c r="AI100" s="15" t="s">
        <v>370</v>
      </c>
      <c r="AJ100" s="15" t="s">
        <v>371</v>
      </c>
      <c r="AK100" s="15" t="s">
        <v>372</v>
      </c>
      <c r="AL100" s="15" t="s">
        <v>373</v>
      </c>
      <c r="AM100" s="15" t="s">
        <v>374</v>
      </c>
      <c r="AN100" s="46" t="s">
        <v>375</v>
      </c>
      <c r="AO100" s="15" t="s">
        <v>402</v>
      </c>
      <c r="AP100" s="15" t="s">
        <v>411</v>
      </c>
      <c r="AQ100" s="15" t="s">
        <v>417</v>
      </c>
      <c r="AR100" s="15" t="s">
        <v>422</v>
      </c>
      <c r="AS100" s="46" t="s">
        <v>425</v>
      </c>
      <c r="AT100" s="15" t="s">
        <v>449</v>
      </c>
      <c r="AU100" s="46" t="s">
        <v>456</v>
      </c>
      <c r="AV100" s="15" t="s">
        <v>470</v>
      </c>
      <c r="AW100" s="46" t="s">
        <v>474</v>
      </c>
      <c r="AX100" s="15" t="s">
        <v>492</v>
      </c>
      <c r="AY100" s="15" t="s">
        <v>496</v>
      </c>
      <c r="AZ100" s="15" t="s">
        <v>500</v>
      </c>
      <c r="BA100" s="15" t="s">
        <v>503</v>
      </c>
      <c r="BB100" s="15" t="s">
        <v>508</v>
      </c>
      <c r="BC100" s="46" t="s">
        <v>510</v>
      </c>
      <c r="BD100" s="15" t="s">
        <v>515</v>
      </c>
      <c r="BE100" s="15" t="s">
        <v>519</v>
      </c>
      <c r="BF100" s="15" t="s">
        <v>522</v>
      </c>
      <c r="BG100" s="46" t="s">
        <v>524</v>
      </c>
      <c r="BH100" s="46" t="s">
        <v>543</v>
      </c>
      <c r="BI100" s="15" t="s">
        <v>552</v>
      </c>
      <c r="BJ100" s="15" t="s">
        <v>554</v>
      </c>
      <c r="BK100" s="15" t="s">
        <v>556</v>
      </c>
      <c r="BL100" s="15" t="s">
        <v>558</v>
      </c>
      <c r="BM100" s="15" t="s">
        <v>560</v>
      </c>
      <c r="BN100" s="46" t="s">
        <v>567</v>
      </c>
      <c r="BO100" s="15" t="s">
        <v>572</v>
      </c>
      <c r="BP100" s="15" t="s">
        <v>574</v>
      </c>
      <c r="BQ100" s="15" t="s">
        <v>576</v>
      </c>
      <c r="BR100" s="46" t="s">
        <v>580</v>
      </c>
      <c r="BS100" s="15" t="s">
        <v>629</v>
      </c>
      <c r="BT100" s="15" t="s">
        <v>637</v>
      </c>
      <c r="BU100" s="15" t="s">
        <v>643</v>
      </c>
      <c r="BV100" s="15" t="s">
        <v>645</v>
      </c>
      <c r="BW100" s="46" t="s">
        <v>647</v>
      </c>
      <c r="BX100" s="15" t="s">
        <v>680</v>
      </c>
      <c r="BY100" s="15" t="s">
        <v>689</v>
      </c>
      <c r="BZ100" s="15" t="s">
        <v>699</v>
      </c>
      <c r="CA100" s="15" t="s">
        <v>702</v>
      </c>
      <c r="CB100" s="15" t="s">
        <v>706</v>
      </c>
      <c r="CC100" s="15" t="s">
        <v>710</v>
      </c>
      <c r="CD100" s="15" t="s">
        <v>712</v>
      </c>
      <c r="CE100" s="46" t="s">
        <v>715</v>
      </c>
      <c r="CF100" s="15" t="s">
        <v>33</v>
      </c>
      <c r="CG100" s="15" t="s">
        <v>34</v>
      </c>
      <c r="CH100" s="15" t="s">
        <v>35</v>
      </c>
      <c r="CI100" s="15" t="s">
        <v>36</v>
      </c>
      <c r="CJ100" s="46" t="s">
        <v>30</v>
      </c>
      <c r="CK100" s="15" t="s">
        <v>552</v>
      </c>
      <c r="CL100" s="15" t="s">
        <v>554</v>
      </c>
      <c r="CM100" s="15" t="s">
        <v>556</v>
      </c>
      <c r="CN100" s="15" t="s">
        <v>558</v>
      </c>
      <c r="CO100" s="15" t="s">
        <v>560</v>
      </c>
      <c r="CP100" s="46" t="s">
        <v>783</v>
      </c>
      <c r="CQ100" s="15" t="s">
        <v>572</v>
      </c>
      <c r="CR100" s="15" t="s">
        <v>574</v>
      </c>
      <c r="CS100" s="15" t="s">
        <v>576</v>
      </c>
      <c r="CT100" s="46" t="s">
        <v>789</v>
      </c>
      <c r="CU100" s="15" t="s">
        <v>794</v>
      </c>
      <c r="CV100" s="15" t="s">
        <v>796</v>
      </c>
      <c r="CW100" s="15" t="s">
        <v>804</v>
      </c>
      <c r="CX100" s="15" t="s">
        <v>808</v>
      </c>
      <c r="CY100" s="46" t="s">
        <v>812</v>
      </c>
      <c r="CZ100" s="15" t="s">
        <v>834</v>
      </c>
      <c r="DA100" s="46" t="s">
        <v>840</v>
      </c>
      <c r="DB100" s="15" t="s">
        <v>861</v>
      </c>
      <c r="DC100" s="15" t="s">
        <v>867</v>
      </c>
      <c r="DD100" s="15" t="s">
        <v>872</v>
      </c>
      <c r="DE100" s="15" t="s">
        <v>878</v>
      </c>
      <c r="DF100" s="15" t="s">
        <v>706</v>
      </c>
      <c r="DG100" s="15" t="s">
        <v>702</v>
      </c>
      <c r="DH100" s="46" t="s">
        <v>889</v>
      </c>
    </row>
    <row r="101" spans="1:112">
      <c r="A101" s="28">
        <v>1</v>
      </c>
      <c r="B101" s="47" t="e">
        <f>'935'!B101</f>
        <v>#VALUE!</v>
      </c>
      <c r="C101" s="48" t="e">
        <f>OR('935'!E101&lt;&gt;"VOID",'935'!F101&lt;&gt;"VOID",'935'!G101&lt;&gt;"VOID")</f>
        <v>#VALUE!</v>
      </c>
      <c r="D101" s="32" t="e">
        <f>IF('935'!D101="VOID",0,'935'!D101*(1-'935'!X101/'11'!B$17))</f>
        <v>#VALUE!</v>
      </c>
      <c r="E101" s="32" t="e">
        <f>IF('935'!E101="VOID",0,'935'!E101*(1-'935'!X101/'11'!B$17))</f>
        <v>#VALUE!</v>
      </c>
      <c r="F101" s="32" t="e">
        <f>IF('935'!F101="VOID",0,'935'!F101*(1-'935'!X101/'11'!B$17))</f>
        <v>#VALUE!</v>
      </c>
      <c r="G101" s="32" t="e">
        <f>IF('935'!G101="VOID",0,'935'!G101*(1-'935'!X101/'11'!B$17))</f>
        <v>#VALUE!</v>
      </c>
      <c r="H101" s="49" t="e">
        <f t="shared" ref="H101:H164" si="0">E101+F101+G101</f>
        <v>#VALUE!</v>
      </c>
      <c r="I101" s="50" t="e">
        <f>MATCH('935'!J101,'913'!$B$6:$B$1205,0)</f>
        <v>#VALUE!</v>
      </c>
      <c r="J101" s="50" t="e">
        <f>MATCH(INDEX('913'!$D$6:$D$1205,I101),'913'!$B$6:$B$1205,0)</f>
        <v>#VALUE!</v>
      </c>
      <c r="K101" s="50" t="e">
        <f>MATCH(INDEX('913'!$D$6:$D$1205,J101),'913'!$B$6:$B$1205,0)</f>
        <v>#VALUE!</v>
      </c>
      <c r="L101" s="50" t="e">
        <f>MATCH(INDEX('913'!$D$6:$D$1205,K101),'913'!$B$6:$B$1205,0)</f>
        <v>#VALUE!</v>
      </c>
      <c r="M101" s="50" t="e">
        <f>MATCH(INDEX('913'!$D$6:$D$1205,L101),'913'!$B$6:$B$1205,0)</f>
        <v>#VALUE!</v>
      </c>
      <c r="N101" s="50" t="e">
        <f>MATCH(INDEX('913'!$D$6:$D$1205,M101),'913'!$B$6:$B$1205,0)</f>
        <v>#VALUE!</v>
      </c>
      <c r="O101" s="50" t="e">
        <f>MATCH(INDEX('913'!$D$6:$D$1205,N101),'913'!$B$6:$B$1205,0)</f>
        <v>#VALUE!</v>
      </c>
      <c r="P101" s="51" t="e">
        <f>MATCH(INDEX('913'!$D$6:$D$1205,O101),'913'!$B$6:$B$1205,0)</f>
        <v>#VALUE!</v>
      </c>
      <c r="Q101" s="37">
        <f>IF(ISNUMBER(I101),MAX(0,INDEX('913'!$E$6:$E$1205,I101)),0)</f>
        <v>0</v>
      </c>
      <c r="R101" s="37">
        <f>IF(ISNUMBER(J101),MAX(0,INDEX('913'!$E$6:$E$1205,J101)),0)</f>
        <v>0</v>
      </c>
      <c r="S101" s="37">
        <f>IF(ISNUMBER(K101),MAX(0,INDEX('913'!$E$6:$E$1205,K101)),0)</f>
        <v>0</v>
      </c>
      <c r="T101" s="37">
        <f>IF(ISNUMBER(L101),MAX(0,INDEX('913'!$E$6:$E$1205,L101)),0)</f>
        <v>0</v>
      </c>
      <c r="U101" s="37">
        <f>IF(ISNUMBER(M101),MAX(0,INDEX('913'!$E$6:$E$1205,M101)),0)</f>
        <v>0</v>
      </c>
      <c r="V101" s="37">
        <f>IF(ISNUMBER(N101),MAX(0,INDEX('913'!$E$6:$E$1205,N101)),0)</f>
        <v>0</v>
      </c>
      <c r="W101" s="37">
        <f>IF(ISNUMBER(O101),MAX(0,INDEX('913'!$E$6:$E$1205,O101)),0)</f>
        <v>0</v>
      </c>
      <c r="X101" s="52">
        <f>IF(ISNUMBER(P101),MAX(0,INDEX('913'!$E$6:$E$1205,P101)),0)</f>
        <v>0</v>
      </c>
      <c r="Y101" s="37">
        <f>IF(ISNUMBER(I101),MAX(0,INDEX('913'!$F$6:$F$1205,I101)),0)</f>
        <v>0</v>
      </c>
      <c r="Z101" s="37">
        <f>IF(ISNUMBER(J101),MAX(0,INDEX('913'!$F$6:$F$1205,J101)),0)</f>
        <v>0</v>
      </c>
      <c r="AA101" s="37">
        <f>IF(ISNUMBER(K101),MAX(0,INDEX('913'!$F$6:$F$1205,K101)),0)</f>
        <v>0</v>
      </c>
      <c r="AB101" s="37">
        <f>IF(ISNUMBER(L101),MAX(0,INDEX('913'!$F$6:$F$1205,L101)),0)</f>
        <v>0</v>
      </c>
      <c r="AC101" s="37">
        <f>IF(ISNUMBER(M101),MAX(0,INDEX('913'!$F$6:$F$1205,M101)),0)</f>
        <v>0</v>
      </c>
      <c r="AD101" s="37">
        <f>IF(ISNUMBER(N101),MAX(0,INDEX('913'!$F$6:$F$1205,N101)),0)</f>
        <v>0</v>
      </c>
      <c r="AE101" s="37">
        <f>IF(ISNUMBER(O101),MAX(0,INDEX('913'!$F$6:$F$1205,O101)),0)</f>
        <v>0</v>
      </c>
      <c r="AF101" s="37">
        <f>IF(ISNUMBER(P101),MAX(0,INDEX('913'!$F$6:$F$1205,P101)),0)</f>
        <v>0</v>
      </c>
      <c r="AG101" s="32">
        <f>IF(ISNUMBER(I101),SQRT(INDEX('913'!$I$6:$I$1205,I101)^2+INDEX('913'!$J$6:$J$1205,I101)^2),0)</f>
        <v>0</v>
      </c>
      <c r="AH101" s="32">
        <f>IF(ISNUMBER(J101),SQRT(INDEX('913'!$I$6:$I$1205,J101)^2+INDEX('913'!$J$6:$J$1205,J101)^2),0)</f>
        <v>0</v>
      </c>
      <c r="AI101" s="32">
        <f>IF(ISNUMBER(K101),SQRT(INDEX('913'!$I$6:$I$1205,K101)^2+INDEX('913'!$J$6:$J$1205,K101)^2),0)</f>
        <v>0</v>
      </c>
      <c r="AJ101" s="32">
        <f>IF(ISNUMBER(L101),SQRT(INDEX('913'!$I$6:$I$1205,L101)^2+INDEX('913'!$J$6:$J$1205,L101)^2),0)</f>
        <v>0</v>
      </c>
      <c r="AK101" s="32">
        <f>IF(ISNUMBER(M101),SQRT(INDEX('913'!$I$6:$I$1205,M101)^2+INDEX('913'!$J$6:$J$1205,M101)^2),0)</f>
        <v>0</v>
      </c>
      <c r="AL101" s="32">
        <f>IF(ISNUMBER(N101),SQRT(INDEX('913'!$I$6:$I$1205,N101)^2+INDEX('913'!$J$6:$J$1205,N101)^2),0)</f>
        <v>0</v>
      </c>
      <c r="AM101" s="32">
        <f>IF(ISNUMBER(O101),SQRT(INDEX('913'!$I$6:$I$1205,O101)^2+INDEX('913'!$J$6:$J$1205,O101)^2),0)</f>
        <v>0</v>
      </c>
      <c r="AN101" s="49">
        <f>IF(ISNUMBER(P101),SQRT(INDEX('913'!$I$6:$I$1205,P101)^2+INDEX('913'!$J$6:$J$1205,P101)^2),0)</f>
        <v>0</v>
      </c>
      <c r="AO101" s="37">
        <f t="shared" ref="AO101:AO164" si="1">IF(AG101+AH101+AI101+AJ101+AK101+AL101+AM101+AN101=0,IF(COUNT(I101,J101,K101,L101,M101,N101,O101,P101),(Q101+R101+S101+T101+U101+V101+W101+X101)/COUNT(I101,J101,K101,L101,M101,N101,O101,P101),0),(AG101*Q101+AH101*R101+AI101*S101+AJ101*T101+AK101*U101+AL101*V101+AM101*W101+AN101*X101)/(AG101+AH101+AI101+AJ101+AK101+AL101+AM101+AN101))</f>
        <v>0</v>
      </c>
      <c r="AP101" s="37">
        <f t="shared" ref="AP101:AP164" si="2">IF(AG101+AH101+AI101+AJ101+AK101+AL101+AM101+AN101=0,IF(COUNT(I101,J101,K101,L101,M101,N101,O101,P101),(Y101+Z101+AA101+AB101+AC101+AD101+AE101+AF101)/COUNT(I101,J101,K101,L101,M101,N101,O101,P101),0),(AG101*Y101+AH101*Z101+AI101*AA101+AJ101*AB101+AK101*AC101+AL101*AD101+AM101*AE101+AN101*AF101)/(AG101+AH101+AI101+AJ101+AK101+AL101+AM101+AN101))</f>
        <v>0</v>
      </c>
      <c r="AQ101" s="33" t="e">
        <f>-100*'935'!W101*(AO101+AP101)/'11'!C$17</f>
        <v>#VALUE!</v>
      </c>
      <c r="AR101" s="37" t="e">
        <f t="shared" ref="AR101:AR164" si="3">IF(H101,(AQ101*H101/(H101+D101)),0)</f>
        <v>#VALUE!</v>
      </c>
      <c r="AS101" s="52" t="e">
        <f t="shared" ref="AS101:AS164" si="4">ROUND(AR101,3)</f>
        <v>#VALUE!</v>
      </c>
      <c r="AT101" s="32" t="e">
        <f>IF('935'!C101="VOID",0,('935'!C101*(1-'935'!X101/'11'!B$17)))</f>
        <v>#VALUE!</v>
      </c>
      <c r="AU101" s="52" t="e">
        <f>'935'!Q101*(1-'935'!Y101/'11'!C$17)/(1-'935'!X101/'11'!B$17)</f>
        <v>#VALUE!</v>
      </c>
      <c r="AV101" s="37" t="e">
        <f>INDEX('DNO totals'!$B$57:$G$57,IF('935'!K101,IF(MOD('935'!K101,1000),IF(MOD('935'!K101,100),IF(MOD('935'!K101,10),IF(MOD('935'!K101,1000)=1,6,5),4),3),2),1))</f>
        <v>#VALUE!</v>
      </c>
      <c r="AW101" s="52" t="e">
        <f t="shared" ref="AW101:AW164" si="5">AU101*AV101</f>
        <v>#VALUE!</v>
      </c>
      <c r="AX101" s="32" t="e">
        <f>IF('935'!V101="VOID",0,'935'!V101*(1-'935'!X101/'11'!B$17))</f>
        <v>#VALUE!</v>
      </c>
      <c r="AY101" s="33" t="e">
        <f>IF(H101,-100*'Charging rates'!B$10/'11'!B$17*AX101/H101,0)</f>
        <v>#VALUE!</v>
      </c>
      <c r="AZ101" s="33" t="e">
        <f>IF(C101,'DNO totals'!B$41,0)</f>
        <v>#VALUE!</v>
      </c>
      <c r="BA101" s="33" t="e">
        <f t="shared" ref="BA101:BA164" si="6">ROUND(AZ101,2)</f>
        <v>#VALUE!</v>
      </c>
      <c r="BB101" s="33" t="e">
        <f t="shared" ref="BB101:BB164" si="7">IF(C101,(AZ101+AY101),0)</f>
        <v>#VALUE!</v>
      </c>
      <c r="BC101" s="53" t="e">
        <f t="shared" ref="BC101:BC164" si="8">ROUND(BB101,2)</f>
        <v>#VALUE!</v>
      </c>
      <c r="BD101" s="32" t="e">
        <f>IF(AT101,'935'!H101*AT101/(AT101+D101+H101),0)</f>
        <v>#VALUE!</v>
      </c>
      <c r="BE101" s="32" t="e">
        <f>IF(H101,'935'!H101*H101/(AT101+D101+H101),0)</f>
        <v>#VALUE!</v>
      </c>
      <c r="BF101" s="32" t="e">
        <f>BD101*(1-'935'!X101/'11'!B$17)</f>
        <v>#VALUE!</v>
      </c>
      <c r="BG101" s="49" t="e">
        <f>BE101*(1-'935'!X101/'11'!B$17)</f>
        <v>#VALUE!</v>
      </c>
      <c r="BH101" s="52" t="e">
        <f>AV101*Parameters!B$6</f>
        <v>#VALUE!</v>
      </c>
      <c r="BI101" s="37" t="e">
        <f>IF('935'!$K101=1000,'Charging rates'!$C$38*$BH101/(1+'DNO totals'!$C$99)*'935'!$L101,0)</f>
        <v>#VALUE!</v>
      </c>
      <c r="BJ101" s="37" t="e">
        <f>IF(MOD('935'!$K101,1000)=100,'Charging rates'!$D$38*$BH101/(1+'DNO totals'!$D$99)*'935'!$M101,0)</f>
        <v>#VALUE!</v>
      </c>
      <c r="BK101" s="37" t="e">
        <f>IF(MOD('935'!$K101,100)=10,'Charging rates'!$E$38*$BH101/(1+'DNO totals'!$E$99)*'935'!$N101,0)</f>
        <v>#VALUE!</v>
      </c>
      <c r="BL101" s="37" t="e">
        <f>IF(AND(MOD('935'!$K101,10)&gt;0,MOD('935'!$K101,1000)&gt;1),'Charging rates'!$F$38*$BH101/(1+'DNO totals'!$F$99)*'935'!$O101,0)</f>
        <v>#VALUE!</v>
      </c>
      <c r="BM101" s="37" t="e">
        <f>IF(MOD('935'!$K101,1000)=1,'Charging rates'!$G$38*$BH101/(1+'DNO totals'!$G$99)*'935'!$P101,0)</f>
        <v>#VALUE!</v>
      </c>
      <c r="BN101" s="52" t="e">
        <f t="shared" ref="BN101:BN164" si="9">$BI101+$BJ101+$BK101+$BL101+$BM101</f>
        <v>#VALUE!</v>
      </c>
      <c r="BO101" s="37" t="e">
        <f>IF('935'!$K101&gt;1000,'Charging rates'!$C$38*$AW101*'935'!$L101,0)</f>
        <v>#VALUE!</v>
      </c>
      <c r="BP101" s="37" t="e">
        <f>IF(MOD('935'!$K101,1000)&gt;100,'Charging rates'!$D$38*$AW101*'935'!$M101,0)</f>
        <v>#VALUE!</v>
      </c>
      <c r="BQ101" s="37" t="e">
        <f>IF(MOD('935'!$K101,100)&gt;10,'Charging rates'!$E$38*$AW101*'935'!$N101,0)</f>
        <v>#VALUE!</v>
      </c>
      <c r="BR101" s="52" t="e">
        <f t="shared" ref="BR101:BR164" si="10">$BO101+$BP101+$BQ101</f>
        <v>#VALUE!</v>
      </c>
      <c r="BS101" s="48" t="e">
        <f>'935'!C101&lt;&gt;"VOID"</f>
        <v>#VALUE!</v>
      </c>
      <c r="BT101" s="33" t="e">
        <f>IF(BS101,(100/'11'!B$17*BD101*((1-'935'!I101)*'Charging rates'!B$51+'Charging rates'!B$63)),0)</f>
        <v>#VALUE!</v>
      </c>
      <c r="BU101" s="33" t="e">
        <f>100/'11'!B$17*BG101*('Charging rates'!B$51+'Charging rates'!B$63)</f>
        <v>#VALUE!</v>
      </c>
      <c r="BV101" s="33" t="e">
        <f>100/'11'!B$17*BE101*('Charging rates'!B$51+'Charging rates'!B$63)</f>
        <v>#VALUE!</v>
      </c>
      <c r="BW101" s="53" t="e">
        <f t="shared" ref="BW101:BW164" si="11">ROUND(BV101,2)</f>
        <v>#VALUE!</v>
      </c>
      <c r="BX101" s="32" t="e">
        <f>AT101-('935'!T101*(1-'935'!X101/'11'!B$17))</f>
        <v>#VALUE!</v>
      </c>
      <c r="BY101" s="32">
        <f>0-IF(ISNUMBER(I101),INDEX('913'!$I$6:$I$1205,I101),0)-IF(ISNUMBER(J101),INDEX('913'!$I$6:$I$1205,J101),0)-IF(ISNUMBER(K101),INDEX('913'!$I$6:$I$1205,K101),0)-IF(ISNUMBER(L101),INDEX('913'!$I$6:$I$1205,L101),0)-IF(ISNUMBER(M101),INDEX('913'!$I$6:$I$1205,M101),0)-IF(ISNUMBER(N101),INDEX('913'!$I$6:$I$1205,N101),0)-IF(ISNUMBER(O101),INDEX('913'!$I$6:$I$1205,O101),0)-IF(ISNUMBER(P101),INDEX('913'!$I$6:$I$1205,P101),0)</f>
        <v>0</v>
      </c>
      <c r="BZ101" s="37">
        <f>IF(BY101=0,1,MAX(1,SQRT(BY101^2+(IF(ISNUMBER(I101),INDEX('913'!$J$6:$J$1205,I101),0)+IF(ISNUMBER(J101),INDEX('913'!$J$6:$J$1205,J101),0)+IF(ISNUMBER(K101),INDEX('913'!$J$6:$J$1205,K101),0)+IF(ISNUMBER(L101),INDEX('913'!$J$6:$J$1205,L101),0)+IF(ISNUMBER(M101),INDEX('913'!$J$6:$J$1205,M101),0)+IF(ISNUMBER(N101),INDEX('913'!$J$6:$J$1205,N101),0)+IF(ISNUMBER(O101),INDEX('913'!$J$6:$J$1205,O101),0)+IF(ISNUMBER(P101),INDEX('913'!$J$6:$J$1205,P101),0))^2)/BY101))</f>
        <v>1</v>
      </c>
      <c r="CA101" s="33" t="e">
        <f>100*AO101/'11'!B$17</f>
        <v>#VALUE!</v>
      </c>
      <c r="CB101" s="37" t="e">
        <f>100*(AP101*BZ101)/'11'!C$17</f>
        <v>#VALUE!</v>
      </c>
      <c r="CC101" s="37" t="e">
        <f t="shared" ref="CC101:CC164" si="12">IF(AT101=0,1,BX101/AT101)*CB101</f>
        <v>#VALUE!</v>
      </c>
      <c r="CD101" s="33" t="e">
        <f t="shared" ref="CD101:CD164" si="13">IF(AT101=0,1,BX101/AT101)*CA101</f>
        <v>#VALUE!</v>
      </c>
      <c r="CE101" s="54" t="e">
        <f>'11'!C$17-'935'!Y101</f>
        <v>#VALUE!</v>
      </c>
      <c r="CF101" s="37" t="e">
        <f>MAX('DNO totals'!B$312+0,MIN('935'!L101+0,'DNO totals'!B$304+0))</f>
        <v>#VALUE!</v>
      </c>
      <c r="CG101" s="37" t="e">
        <f>MAX('DNO totals'!C$312+0,MIN('935'!M101+0,'DNO totals'!C$304+0))</f>
        <v>#VALUE!</v>
      </c>
      <c r="CH101" s="37" t="e">
        <f>MAX('DNO totals'!D$312+0,MIN('935'!N101+0,'DNO totals'!D$304+0))</f>
        <v>#VALUE!</v>
      </c>
      <c r="CI101" s="37" t="e">
        <f>MAX('DNO totals'!E$312+0,MIN('935'!O101+0,'DNO totals'!E$304+0))</f>
        <v>#VALUE!</v>
      </c>
      <c r="CJ101" s="52" t="e">
        <f>MAX('DNO totals'!F$312+0,MIN('935'!P101+0,'DNO totals'!F$304+0))</f>
        <v>#VALUE!</v>
      </c>
      <c r="CK101" s="37" t="e">
        <f>IF('935'!$K101=1000,'Charging rates'!$C$38*$BH101/(1+'DNO totals'!$C$99)*$CF101,0)</f>
        <v>#VALUE!</v>
      </c>
      <c r="CL101" s="37" t="e">
        <f>IF(MOD('935'!$K101,1000)=100,'Charging rates'!$D$38*$BH101/(1+'DNO totals'!$D$99)*$CG101,0)</f>
        <v>#VALUE!</v>
      </c>
      <c r="CM101" s="37" t="e">
        <f>IF(MOD('935'!$K101,100)=10,'Charging rates'!$E$38*$BH101/(1+'DNO totals'!$E$99)*$CH101,0)</f>
        <v>#VALUE!</v>
      </c>
      <c r="CN101" s="37" t="e">
        <f>IF(AND(MOD('935'!$K101,10)&gt;0,MOD('935'!$K101,1000)&gt;1),'Charging rates'!$F$38*$BH101/(1+'DNO totals'!$F$99)*$CI101,0)</f>
        <v>#VALUE!</v>
      </c>
      <c r="CO101" s="37" t="e">
        <f>IF(MOD('935'!$K101,1000)=1,'Charging rates'!$G$38*$BH101/(1+'DNO totals'!$G$99)*$CJ101,0)</f>
        <v>#VALUE!</v>
      </c>
      <c r="CP101" s="52" t="e">
        <f t="shared" ref="CP101:CP164" si="14">$CK101+$CL101+$CM101+$CN101+$CO101</f>
        <v>#VALUE!</v>
      </c>
      <c r="CQ101" s="37" t="e">
        <f>IF('935'!$K101&gt;1000,'Charging rates'!$C$38*$AW101*$CF101,0)</f>
        <v>#VALUE!</v>
      </c>
      <c r="CR101" s="37" t="e">
        <f>IF(MOD('935'!$K101,1000)&gt;100,'Charging rates'!$D$38*$AW101*$CG101,0)</f>
        <v>#VALUE!</v>
      </c>
      <c r="CS101" s="37" t="e">
        <f>IF(MOD('935'!$K101,100)&gt;10,'Charging rates'!$E$38*$AW101*$CH101,0)</f>
        <v>#VALUE!</v>
      </c>
      <c r="CT101" s="52" t="e">
        <f t="shared" ref="CT101:CT164" si="15">$CQ101+$CR101+$CS101</f>
        <v>#VALUE!</v>
      </c>
      <c r="CU101" s="33" t="e">
        <f>100*(AP101*'935'!Q101*BZ101)/'11'!B$17</f>
        <v>#VALUE!</v>
      </c>
      <c r="CV101" s="33" t="e">
        <f>100/'11'!B$17*'Charging rates'!B$10*AW101</f>
        <v>#VALUE!</v>
      </c>
      <c r="CW101" s="33" t="e">
        <f>IF(AT101=0,0,(1-BX101/AT101)*(CA101+IF('935'!Q101=0,0,(CB101*'935'!Q101*('11'!C$17-'935'!Y101)/('11'!B$17-'935'!X101)))))</f>
        <v>#VALUE!</v>
      </c>
      <c r="CX101" s="33" t="e">
        <f t="shared" ref="CX101:CX164" si="16">CV101+CD101</f>
        <v>#VALUE!</v>
      </c>
      <c r="CY101" s="49" t="e">
        <f t="shared" ref="CY101:CY164" si="17">(CP101+CT101)*AT101</f>
        <v>#VALUE!</v>
      </c>
      <c r="CZ101" s="32" t="e">
        <f>AT101*(Parameters!B$21+AU101)*IF('DNO totals'!B$323&lt;0,1,'935'!S101)</f>
        <v>#VALUE!</v>
      </c>
      <c r="DA101" s="52" t="e">
        <f>IF('DNO totals'!B$323&lt;0,1,'935'!S101)*(Parameters!B$21+AU101)</f>
        <v>#VALUE!</v>
      </c>
      <c r="DB101" s="37" t="e">
        <f>CX101+'Charging rates'!B$106*DA101*100/'11'!B$17</f>
        <v>#VALUE!</v>
      </c>
      <c r="DC101" s="37" t="e">
        <f>DB101+'Charging rates'!B$116*(Parameters!B$21+AU101)*100/'11'!B$17*IF('DNO totals'!B$323&lt;0,1,'935'!S101)</f>
        <v>#VALUE!</v>
      </c>
      <c r="DD101" s="37" t="e">
        <f>'Charging rates'!B$97*(CP101+CT101)*100/'11'!B$17</f>
        <v>#VALUE!</v>
      </c>
      <c r="DE101" s="33" t="e">
        <f>MAX(0-(CB101*AU101*'11'!C$17/'11'!B$17),DC101+DD101)</f>
        <v>#VALUE!</v>
      </c>
      <c r="DF101" s="37" t="e">
        <f>IF(BS101,IF(AU101=0,CC101,MAX(0,MIN(CC101,CC101+(DE101/'935'!Q101*('11'!B$17-'935'!X101)/('11'!C$17-'935'!Y101))))),0)</f>
        <v>#VALUE!</v>
      </c>
      <c r="DG101" s="33" t="e">
        <f t="shared" ref="DG101:DG164" si="18">IF(BS101,MAX(0,DE101),0)</f>
        <v>#VALUE!</v>
      </c>
      <c r="DH101" s="53" t="e">
        <f t="shared" ref="DH101:DH164" si="19">DG101+CW101</f>
        <v>#VALUE!</v>
      </c>
    </row>
    <row r="102" spans="1:112">
      <c r="A102" s="28">
        <v>2</v>
      </c>
      <c r="B102" s="47" t="e">
        <f>'935'!B102</f>
        <v>#VALUE!</v>
      </c>
      <c r="C102" s="48" t="e">
        <f>OR('935'!E102&lt;&gt;"VOID",'935'!F102&lt;&gt;"VOID",'935'!G102&lt;&gt;"VOID")</f>
        <v>#VALUE!</v>
      </c>
      <c r="D102" s="32" t="e">
        <f>IF('935'!D102="VOID",0,'935'!D102*(1-'935'!X102/'11'!B$17))</f>
        <v>#VALUE!</v>
      </c>
      <c r="E102" s="32" t="e">
        <f>IF('935'!E102="VOID",0,'935'!E102*(1-'935'!X102/'11'!B$17))</f>
        <v>#VALUE!</v>
      </c>
      <c r="F102" s="32" t="e">
        <f>IF('935'!F102="VOID",0,'935'!F102*(1-'935'!X102/'11'!B$17))</f>
        <v>#VALUE!</v>
      </c>
      <c r="G102" s="32" t="e">
        <f>IF('935'!G102="VOID",0,'935'!G102*(1-'935'!X102/'11'!B$17))</f>
        <v>#VALUE!</v>
      </c>
      <c r="H102" s="49" t="e">
        <f t="shared" si="0"/>
        <v>#VALUE!</v>
      </c>
      <c r="I102" s="50" t="e">
        <f>MATCH('935'!J102,'913'!$B$6:$B$1205,0)</f>
        <v>#VALUE!</v>
      </c>
      <c r="J102" s="50" t="e">
        <f>MATCH(INDEX('913'!$D$6:$D$1205,I102),'913'!$B$6:$B$1205,0)</f>
        <v>#VALUE!</v>
      </c>
      <c r="K102" s="50" t="e">
        <f>MATCH(INDEX('913'!$D$6:$D$1205,J102),'913'!$B$6:$B$1205,0)</f>
        <v>#VALUE!</v>
      </c>
      <c r="L102" s="50" t="e">
        <f>MATCH(INDEX('913'!$D$6:$D$1205,K102),'913'!$B$6:$B$1205,0)</f>
        <v>#VALUE!</v>
      </c>
      <c r="M102" s="50" t="e">
        <f>MATCH(INDEX('913'!$D$6:$D$1205,L102),'913'!$B$6:$B$1205,0)</f>
        <v>#VALUE!</v>
      </c>
      <c r="N102" s="50" t="e">
        <f>MATCH(INDEX('913'!$D$6:$D$1205,M102),'913'!$B$6:$B$1205,0)</f>
        <v>#VALUE!</v>
      </c>
      <c r="O102" s="50" t="e">
        <f>MATCH(INDEX('913'!$D$6:$D$1205,N102),'913'!$B$6:$B$1205,0)</f>
        <v>#VALUE!</v>
      </c>
      <c r="P102" s="51" t="e">
        <f>MATCH(INDEX('913'!$D$6:$D$1205,O102),'913'!$B$6:$B$1205,0)</f>
        <v>#VALUE!</v>
      </c>
      <c r="Q102" s="37">
        <f>IF(ISNUMBER(I102),MAX(0,INDEX('913'!$E$6:$E$1205,I102)),0)</f>
        <v>0</v>
      </c>
      <c r="R102" s="37">
        <f>IF(ISNUMBER(J102),MAX(0,INDEX('913'!$E$6:$E$1205,J102)),0)</f>
        <v>0</v>
      </c>
      <c r="S102" s="37">
        <f>IF(ISNUMBER(K102),MAX(0,INDEX('913'!$E$6:$E$1205,K102)),0)</f>
        <v>0</v>
      </c>
      <c r="T102" s="37">
        <f>IF(ISNUMBER(L102),MAX(0,INDEX('913'!$E$6:$E$1205,L102)),0)</f>
        <v>0</v>
      </c>
      <c r="U102" s="37">
        <f>IF(ISNUMBER(M102),MAX(0,INDEX('913'!$E$6:$E$1205,M102)),0)</f>
        <v>0</v>
      </c>
      <c r="V102" s="37">
        <f>IF(ISNUMBER(N102),MAX(0,INDEX('913'!$E$6:$E$1205,N102)),0)</f>
        <v>0</v>
      </c>
      <c r="W102" s="37">
        <f>IF(ISNUMBER(O102),MAX(0,INDEX('913'!$E$6:$E$1205,O102)),0)</f>
        <v>0</v>
      </c>
      <c r="X102" s="52">
        <f>IF(ISNUMBER(P102),MAX(0,INDEX('913'!$E$6:$E$1205,P102)),0)</f>
        <v>0</v>
      </c>
      <c r="Y102" s="37">
        <f>IF(ISNUMBER(I102),MAX(0,INDEX('913'!$F$6:$F$1205,I102)),0)</f>
        <v>0</v>
      </c>
      <c r="Z102" s="37">
        <f>IF(ISNUMBER(J102),MAX(0,INDEX('913'!$F$6:$F$1205,J102)),0)</f>
        <v>0</v>
      </c>
      <c r="AA102" s="37">
        <f>IF(ISNUMBER(K102),MAX(0,INDEX('913'!$F$6:$F$1205,K102)),0)</f>
        <v>0</v>
      </c>
      <c r="AB102" s="37">
        <f>IF(ISNUMBER(L102),MAX(0,INDEX('913'!$F$6:$F$1205,L102)),0)</f>
        <v>0</v>
      </c>
      <c r="AC102" s="37">
        <f>IF(ISNUMBER(M102),MAX(0,INDEX('913'!$F$6:$F$1205,M102)),0)</f>
        <v>0</v>
      </c>
      <c r="AD102" s="37">
        <f>IF(ISNUMBER(N102),MAX(0,INDEX('913'!$F$6:$F$1205,N102)),0)</f>
        <v>0</v>
      </c>
      <c r="AE102" s="37">
        <f>IF(ISNUMBER(O102),MAX(0,INDEX('913'!$F$6:$F$1205,O102)),0)</f>
        <v>0</v>
      </c>
      <c r="AF102" s="37">
        <f>IF(ISNUMBER(P102),MAX(0,INDEX('913'!$F$6:$F$1205,P102)),0)</f>
        <v>0</v>
      </c>
      <c r="AG102" s="32">
        <f>IF(ISNUMBER(I102),SQRT(INDEX('913'!$I$6:$I$1205,I102)^2+INDEX('913'!$J$6:$J$1205,I102)^2),0)</f>
        <v>0</v>
      </c>
      <c r="AH102" s="32">
        <f>IF(ISNUMBER(J102),SQRT(INDEX('913'!$I$6:$I$1205,J102)^2+INDEX('913'!$J$6:$J$1205,J102)^2),0)</f>
        <v>0</v>
      </c>
      <c r="AI102" s="32">
        <f>IF(ISNUMBER(K102),SQRT(INDEX('913'!$I$6:$I$1205,K102)^2+INDEX('913'!$J$6:$J$1205,K102)^2),0)</f>
        <v>0</v>
      </c>
      <c r="AJ102" s="32">
        <f>IF(ISNUMBER(L102),SQRT(INDEX('913'!$I$6:$I$1205,L102)^2+INDEX('913'!$J$6:$J$1205,L102)^2),0)</f>
        <v>0</v>
      </c>
      <c r="AK102" s="32">
        <f>IF(ISNUMBER(M102),SQRT(INDEX('913'!$I$6:$I$1205,M102)^2+INDEX('913'!$J$6:$J$1205,M102)^2),0)</f>
        <v>0</v>
      </c>
      <c r="AL102" s="32">
        <f>IF(ISNUMBER(N102),SQRT(INDEX('913'!$I$6:$I$1205,N102)^2+INDEX('913'!$J$6:$J$1205,N102)^2),0)</f>
        <v>0</v>
      </c>
      <c r="AM102" s="32">
        <f>IF(ISNUMBER(O102),SQRT(INDEX('913'!$I$6:$I$1205,O102)^2+INDEX('913'!$J$6:$J$1205,O102)^2),0)</f>
        <v>0</v>
      </c>
      <c r="AN102" s="49">
        <f>IF(ISNUMBER(P102),SQRT(INDEX('913'!$I$6:$I$1205,P102)^2+INDEX('913'!$J$6:$J$1205,P102)^2),0)</f>
        <v>0</v>
      </c>
      <c r="AO102" s="37">
        <f t="shared" si="1"/>
        <v>0</v>
      </c>
      <c r="AP102" s="37">
        <f t="shared" si="2"/>
        <v>0</v>
      </c>
      <c r="AQ102" s="33" t="e">
        <f>-100*'935'!W102*(AO102+AP102)/'11'!C$17</f>
        <v>#VALUE!</v>
      </c>
      <c r="AR102" s="37" t="e">
        <f t="shared" si="3"/>
        <v>#VALUE!</v>
      </c>
      <c r="AS102" s="52" t="e">
        <f t="shared" si="4"/>
        <v>#VALUE!</v>
      </c>
      <c r="AT102" s="32" t="e">
        <f>IF('935'!C102="VOID",0,('935'!C102*(1-'935'!X102/'11'!B$17)))</f>
        <v>#VALUE!</v>
      </c>
      <c r="AU102" s="52" t="e">
        <f>'935'!Q102*(1-'935'!Y102/'11'!C$17)/(1-'935'!X102/'11'!B$17)</f>
        <v>#VALUE!</v>
      </c>
      <c r="AV102" s="37" t="e">
        <f>INDEX('DNO totals'!$B$57:$G$57,IF('935'!K102,IF(MOD('935'!K102,1000),IF(MOD('935'!K102,100),IF(MOD('935'!K102,10),IF(MOD('935'!K102,1000)=1,6,5),4),3),2),1))</f>
        <v>#VALUE!</v>
      </c>
      <c r="AW102" s="52" t="e">
        <f t="shared" si="5"/>
        <v>#VALUE!</v>
      </c>
      <c r="AX102" s="32" t="e">
        <f>IF('935'!V102="VOID",0,'935'!V102*(1-'935'!X102/'11'!B$17))</f>
        <v>#VALUE!</v>
      </c>
      <c r="AY102" s="33" t="e">
        <f>IF(H102,-100*'Charging rates'!B$10/'11'!B$17*AX102/H102,0)</f>
        <v>#VALUE!</v>
      </c>
      <c r="AZ102" s="33" t="e">
        <f>IF(C102,'DNO totals'!B$41,0)</f>
        <v>#VALUE!</v>
      </c>
      <c r="BA102" s="33" t="e">
        <f t="shared" si="6"/>
        <v>#VALUE!</v>
      </c>
      <c r="BB102" s="33" t="e">
        <f t="shared" si="7"/>
        <v>#VALUE!</v>
      </c>
      <c r="BC102" s="53" t="e">
        <f t="shared" si="8"/>
        <v>#VALUE!</v>
      </c>
      <c r="BD102" s="32" t="e">
        <f>IF(AT102,'935'!H102*AT102/(AT102+D102+H102),0)</f>
        <v>#VALUE!</v>
      </c>
      <c r="BE102" s="32" t="e">
        <f>IF(H102,'935'!H102*H102/(AT102+D102+H102),0)</f>
        <v>#VALUE!</v>
      </c>
      <c r="BF102" s="32" t="e">
        <f>BD102*(1-'935'!X102/'11'!B$17)</f>
        <v>#VALUE!</v>
      </c>
      <c r="BG102" s="49" t="e">
        <f>BE102*(1-'935'!X102/'11'!B$17)</f>
        <v>#VALUE!</v>
      </c>
      <c r="BH102" s="52" t="e">
        <f>AV102*Parameters!B$6</f>
        <v>#VALUE!</v>
      </c>
      <c r="BI102" s="37" t="e">
        <f>IF('935'!$K102=1000,'Charging rates'!$C$38*$BH102/(1+'DNO totals'!$C$99)*'935'!$L102,0)</f>
        <v>#VALUE!</v>
      </c>
      <c r="BJ102" s="37" t="e">
        <f>IF(MOD('935'!$K102,1000)=100,'Charging rates'!$D$38*$BH102/(1+'DNO totals'!$D$99)*'935'!$M102,0)</f>
        <v>#VALUE!</v>
      </c>
      <c r="BK102" s="37" t="e">
        <f>IF(MOD('935'!$K102,100)=10,'Charging rates'!$E$38*$BH102/(1+'DNO totals'!$E$99)*'935'!$N102,0)</f>
        <v>#VALUE!</v>
      </c>
      <c r="BL102" s="37" t="e">
        <f>IF(AND(MOD('935'!$K102,10)&gt;0,MOD('935'!$K102,1000)&gt;1),'Charging rates'!$F$38*$BH102/(1+'DNO totals'!$F$99)*'935'!$O102,0)</f>
        <v>#VALUE!</v>
      </c>
      <c r="BM102" s="37" t="e">
        <f>IF(MOD('935'!$K102,1000)=1,'Charging rates'!$G$38*$BH102/(1+'DNO totals'!$G$99)*'935'!$P102,0)</f>
        <v>#VALUE!</v>
      </c>
      <c r="BN102" s="52" t="e">
        <f t="shared" si="9"/>
        <v>#VALUE!</v>
      </c>
      <c r="BO102" s="37" t="e">
        <f>IF('935'!$K102&gt;1000,'Charging rates'!$C$38*$AW102*'935'!$L102,0)</f>
        <v>#VALUE!</v>
      </c>
      <c r="BP102" s="37" t="e">
        <f>IF(MOD('935'!$K102,1000)&gt;100,'Charging rates'!$D$38*$AW102*'935'!$M102,0)</f>
        <v>#VALUE!</v>
      </c>
      <c r="BQ102" s="37" t="e">
        <f>IF(MOD('935'!$K102,100)&gt;10,'Charging rates'!$E$38*$AW102*'935'!$N102,0)</f>
        <v>#VALUE!</v>
      </c>
      <c r="BR102" s="52" t="e">
        <f t="shared" si="10"/>
        <v>#VALUE!</v>
      </c>
      <c r="BS102" s="48" t="e">
        <f>'935'!C102&lt;&gt;"VOID"</f>
        <v>#VALUE!</v>
      </c>
      <c r="BT102" s="33" t="e">
        <f>IF(BS102,(100/'11'!B$17*BD102*((1-'935'!I102)*'Charging rates'!B$51+'Charging rates'!B$63)),0)</f>
        <v>#VALUE!</v>
      </c>
      <c r="BU102" s="33" t="e">
        <f>100/'11'!B$17*BG102*('Charging rates'!B$51+'Charging rates'!B$63)</f>
        <v>#VALUE!</v>
      </c>
      <c r="BV102" s="33" t="e">
        <f>100/'11'!B$17*BE102*('Charging rates'!B$51+'Charging rates'!B$63)</f>
        <v>#VALUE!</v>
      </c>
      <c r="BW102" s="53" t="e">
        <f t="shared" si="11"/>
        <v>#VALUE!</v>
      </c>
      <c r="BX102" s="32" t="e">
        <f>AT102-('935'!T102*(1-'935'!X102/'11'!B$17))</f>
        <v>#VALUE!</v>
      </c>
      <c r="BY102" s="32">
        <f>0-IF(ISNUMBER(I102),INDEX('913'!$I$6:$I$1205,I102),0)-IF(ISNUMBER(J102),INDEX('913'!$I$6:$I$1205,J102),0)-IF(ISNUMBER(K102),INDEX('913'!$I$6:$I$1205,K102),0)-IF(ISNUMBER(L102),INDEX('913'!$I$6:$I$1205,L102),0)-IF(ISNUMBER(M102),INDEX('913'!$I$6:$I$1205,M102),0)-IF(ISNUMBER(N102),INDEX('913'!$I$6:$I$1205,N102),0)-IF(ISNUMBER(O102),INDEX('913'!$I$6:$I$1205,O102),0)-IF(ISNUMBER(P102),INDEX('913'!$I$6:$I$1205,P102),0)</f>
        <v>0</v>
      </c>
      <c r="BZ102" s="37">
        <f>IF(BY102=0,1,MAX(1,SQRT(BY102^2+(IF(ISNUMBER(I102),INDEX('913'!$J$6:$J$1205,I102),0)+IF(ISNUMBER(J102),INDEX('913'!$J$6:$J$1205,J102),0)+IF(ISNUMBER(K102),INDEX('913'!$J$6:$J$1205,K102),0)+IF(ISNUMBER(L102),INDEX('913'!$J$6:$J$1205,L102),0)+IF(ISNUMBER(M102),INDEX('913'!$J$6:$J$1205,M102),0)+IF(ISNUMBER(N102),INDEX('913'!$J$6:$J$1205,N102),0)+IF(ISNUMBER(O102),INDEX('913'!$J$6:$J$1205,O102),0)+IF(ISNUMBER(P102),INDEX('913'!$J$6:$J$1205,P102),0))^2)/BY102))</f>
        <v>1</v>
      </c>
      <c r="CA102" s="33" t="e">
        <f>100*AO102/'11'!B$17</f>
        <v>#VALUE!</v>
      </c>
      <c r="CB102" s="37" t="e">
        <f>100*(AP102*BZ102)/'11'!C$17</f>
        <v>#VALUE!</v>
      </c>
      <c r="CC102" s="37" t="e">
        <f t="shared" si="12"/>
        <v>#VALUE!</v>
      </c>
      <c r="CD102" s="33" t="e">
        <f t="shared" si="13"/>
        <v>#VALUE!</v>
      </c>
      <c r="CE102" s="54" t="e">
        <f>'11'!C$17-'935'!Y102</f>
        <v>#VALUE!</v>
      </c>
      <c r="CF102" s="37" t="e">
        <f>MAX('DNO totals'!B$312+0,MIN('935'!L102+0,'DNO totals'!B$304+0))</f>
        <v>#VALUE!</v>
      </c>
      <c r="CG102" s="37" t="e">
        <f>MAX('DNO totals'!C$312+0,MIN('935'!M102+0,'DNO totals'!C$304+0))</f>
        <v>#VALUE!</v>
      </c>
      <c r="CH102" s="37" t="e">
        <f>MAX('DNO totals'!D$312+0,MIN('935'!N102+0,'DNO totals'!D$304+0))</f>
        <v>#VALUE!</v>
      </c>
      <c r="CI102" s="37" t="e">
        <f>MAX('DNO totals'!E$312+0,MIN('935'!O102+0,'DNO totals'!E$304+0))</f>
        <v>#VALUE!</v>
      </c>
      <c r="CJ102" s="52" t="e">
        <f>MAX('DNO totals'!F$312+0,MIN('935'!P102+0,'DNO totals'!F$304+0))</f>
        <v>#VALUE!</v>
      </c>
      <c r="CK102" s="37" t="e">
        <f>IF('935'!$K102=1000,'Charging rates'!$C$38*$BH102/(1+'DNO totals'!$C$99)*$CF102,0)</f>
        <v>#VALUE!</v>
      </c>
      <c r="CL102" s="37" t="e">
        <f>IF(MOD('935'!$K102,1000)=100,'Charging rates'!$D$38*$BH102/(1+'DNO totals'!$D$99)*$CG102,0)</f>
        <v>#VALUE!</v>
      </c>
      <c r="CM102" s="37" t="e">
        <f>IF(MOD('935'!$K102,100)=10,'Charging rates'!$E$38*$BH102/(1+'DNO totals'!$E$99)*$CH102,0)</f>
        <v>#VALUE!</v>
      </c>
      <c r="CN102" s="37" t="e">
        <f>IF(AND(MOD('935'!$K102,10)&gt;0,MOD('935'!$K102,1000)&gt;1),'Charging rates'!$F$38*$BH102/(1+'DNO totals'!$F$99)*$CI102,0)</f>
        <v>#VALUE!</v>
      </c>
      <c r="CO102" s="37" t="e">
        <f>IF(MOD('935'!$K102,1000)=1,'Charging rates'!$G$38*$BH102/(1+'DNO totals'!$G$99)*$CJ102,0)</f>
        <v>#VALUE!</v>
      </c>
      <c r="CP102" s="52" t="e">
        <f t="shared" si="14"/>
        <v>#VALUE!</v>
      </c>
      <c r="CQ102" s="37" t="e">
        <f>IF('935'!$K102&gt;1000,'Charging rates'!$C$38*$AW102*$CF102,0)</f>
        <v>#VALUE!</v>
      </c>
      <c r="CR102" s="37" t="e">
        <f>IF(MOD('935'!$K102,1000)&gt;100,'Charging rates'!$D$38*$AW102*$CG102,0)</f>
        <v>#VALUE!</v>
      </c>
      <c r="CS102" s="37" t="e">
        <f>IF(MOD('935'!$K102,100)&gt;10,'Charging rates'!$E$38*$AW102*$CH102,0)</f>
        <v>#VALUE!</v>
      </c>
      <c r="CT102" s="52" t="e">
        <f t="shared" si="15"/>
        <v>#VALUE!</v>
      </c>
      <c r="CU102" s="33" t="e">
        <f>100*(AP102*'935'!Q102*BZ102)/'11'!B$17</f>
        <v>#VALUE!</v>
      </c>
      <c r="CV102" s="33" t="e">
        <f>100/'11'!B$17*'Charging rates'!B$10*AW102</f>
        <v>#VALUE!</v>
      </c>
      <c r="CW102" s="33" t="e">
        <f>IF(AT102=0,0,(1-BX102/AT102)*(CA102+IF('935'!Q102=0,0,(CB102*'935'!Q102*('11'!C$17-'935'!Y102)/('11'!B$17-'935'!X102)))))</f>
        <v>#VALUE!</v>
      </c>
      <c r="CX102" s="33" t="e">
        <f t="shared" si="16"/>
        <v>#VALUE!</v>
      </c>
      <c r="CY102" s="49" t="e">
        <f t="shared" si="17"/>
        <v>#VALUE!</v>
      </c>
      <c r="CZ102" s="32" t="e">
        <f>AT102*(Parameters!B$21+AU102)*IF('DNO totals'!B$323&lt;0,1,'935'!S102)</f>
        <v>#VALUE!</v>
      </c>
      <c r="DA102" s="52" t="e">
        <f>IF('DNO totals'!B$323&lt;0,1,'935'!S102)*(Parameters!B$21+AU102)</f>
        <v>#VALUE!</v>
      </c>
      <c r="DB102" s="37" t="e">
        <f>CX102+'Charging rates'!B$106*DA102*100/'11'!B$17</f>
        <v>#VALUE!</v>
      </c>
      <c r="DC102" s="37" t="e">
        <f>DB102+'Charging rates'!B$116*(Parameters!B$21+AU102)*100/'11'!B$17*IF('DNO totals'!B$323&lt;0,1,'935'!S102)</f>
        <v>#VALUE!</v>
      </c>
      <c r="DD102" s="37" t="e">
        <f>'Charging rates'!B$97*(CP102+CT102)*100/'11'!B$17</f>
        <v>#VALUE!</v>
      </c>
      <c r="DE102" s="33" t="e">
        <f>MAX(0-(CB102*AU102*'11'!C$17/'11'!B$17),DC102+DD102)</f>
        <v>#VALUE!</v>
      </c>
      <c r="DF102" s="37" t="e">
        <f>IF(BS102,IF(AU102=0,CC102,MAX(0,MIN(CC102,CC102+(DE102/'935'!Q102*('11'!B$17-'935'!X102)/('11'!C$17-'935'!Y102))))),0)</f>
        <v>#VALUE!</v>
      </c>
      <c r="DG102" s="33" t="e">
        <f t="shared" si="18"/>
        <v>#VALUE!</v>
      </c>
      <c r="DH102" s="53" t="e">
        <f t="shared" si="19"/>
        <v>#VALUE!</v>
      </c>
    </row>
    <row r="103" spans="1:112">
      <c r="A103" s="28">
        <v>3</v>
      </c>
      <c r="B103" s="47" t="e">
        <f>'935'!B103</f>
        <v>#VALUE!</v>
      </c>
      <c r="C103" s="48" t="e">
        <f>OR('935'!E103&lt;&gt;"VOID",'935'!F103&lt;&gt;"VOID",'935'!G103&lt;&gt;"VOID")</f>
        <v>#VALUE!</v>
      </c>
      <c r="D103" s="32" t="e">
        <f>IF('935'!D103="VOID",0,'935'!D103*(1-'935'!X103/'11'!B$17))</f>
        <v>#VALUE!</v>
      </c>
      <c r="E103" s="32" t="e">
        <f>IF('935'!E103="VOID",0,'935'!E103*(1-'935'!X103/'11'!B$17))</f>
        <v>#VALUE!</v>
      </c>
      <c r="F103" s="32" t="e">
        <f>IF('935'!F103="VOID",0,'935'!F103*(1-'935'!X103/'11'!B$17))</f>
        <v>#VALUE!</v>
      </c>
      <c r="G103" s="32" t="e">
        <f>IF('935'!G103="VOID",0,'935'!G103*(1-'935'!X103/'11'!B$17))</f>
        <v>#VALUE!</v>
      </c>
      <c r="H103" s="49" t="e">
        <f t="shared" si="0"/>
        <v>#VALUE!</v>
      </c>
      <c r="I103" s="50" t="e">
        <f>MATCH('935'!J103,'913'!$B$6:$B$1205,0)</f>
        <v>#VALUE!</v>
      </c>
      <c r="J103" s="50" t="e">
        <f>MATCH(INDEX('913'!$D$6:$D$1205,I103),'913'!$B$6:$B$1205,0)</f>
        <v>#VALUE!</v>
      </c>
      <c r="K103" s="50" t="e">
        <f>MATCH(INDEX('913'!$D$6:$D$1205,J103),'913'!$B$6:$B$1205,0)</f>
        <v>#VALUE!</v>
      </c>
      <c r="L103" s="50" t="e">
        <f>MATCH(INDEX('913'!$D$6:$D$1205,K103),'913'!$B$6:$B$1205,0)</f>
        <v>#VALUE!</v>
      </c>
      <c r="M103" s="50" t="e">
        <f>MATCH(INDEX('913'!$D$6:$D$1205,L103),'913'!$B$6:$B$1205,0)</f>
        <v>#VALUE!</v>
      </c>
      <c r="N103" s="50" t="e">
        <f>MATCH(INDEX('913'!$D$6:$D$1205,M103),'913'!$B$6:$B$1205,0)</f>
        <v>#VALUE!</v>
      </c>
      <c r="O103" s="50" t="e">
        <f>MATCH(INDEX('913'!$D$6:$D$1205,N103),'913'!$B$6:$B$1205,0)</f>
        <v>#VALUE!</v>
      </c>
      <c r="P103" s="51" t="e">
        <f>MATCH(INDEX('913'!$D$6:$D$1205,O103),'913'!$B$6:$B$1205,0)</f>
        <v>#VALUE!</v>
      </c>
      <c r="Q103" s="37">
        <f>IF(ISNUMBER(I103),MAX(0,INDEX('913'!$E$6:$E$1205,I103)),0)</f>
        <v>0</v>
      </c>
      <c r="R103" s="37">
        <f>IF(ISNUMBER(J103),MAX(0,INDEX('913'!$E$6:$E$1205,J103)),0)</f>
        <v>0</v>
      </c>
      <c r="S103" s="37">
        <f>IF(ISNUMBER(K103),MAX(0,INDEX('913'!$E$6:$E$1205,K103)),0)</f>
        <v>0</v>
      </c>
      <c r="T103" s="37">
        <f>IF(ISNUMBER(L103),MAX(0,INDEX('913'!$E$6:$E$1205,L103)),0)</f>
        <v>0</v>
      </c>
      <c r="U103" s="37">
        <f>IF(ISNUMBER(M103),MAX(0,INDEX('913'!$E$6:$E$1205,M103)),0)</f>
        <v>0</v>
      </c>
      <c r="V103" s="37">
        <f>IF(ISNUMBER(N103),MAX(0,INDEX('913'!$E$6:$E$1205,N103)),0)</f>
        <v>0</v>
      </c>
      <c r="W103" s="37">
        <f>IF(ISNUMBER(O103),MAX(0,INDEX('913'!$E$6:$E$1205,O103)),0)</f>
        <v>0</v>
      </c>
      <c r="X103" s="52">
        <f>IF(ISNUMBER(P103),MAX(0,INDEX('913'!$E$6:$E$1205,P103)),0)</f>
        <v>0</v>
      </c>
      <c r="Y103" s="37">
        <f>IF(ISNUMBER(I103),MAX(0,INDEX('913'!$F$6:$F$1205,I103)),0)</f>
        <v>0</v>
      </c>
      <c r="Z103" s="37">
        <f>IF(ISNUMBER(J103),MAX(0,INDEX('913'!$F$6:$F$1205,J103)),0)</f>
        <v>0</v>
      </c>
      <c r="AA103" s="37">
        <f>IF(ISNUMBER(K103),MAX(0,INDEX('913'!$F$6:$F$1205,K103)),0)</f>
        <v>0</v>
      </c>
      <c r="AB103" s="37">
        <f>IF(ISNUMBER(L103),MAX(0,INDEX('913'!$F$6:$F$1205,L103)),0)</f>
        <v>0</v>
      </c>
      <c r="AC103" s="37">
        <f>IF(ISNUMBER(M103),MAX(0,INDEX('913'!$F$6:$F$1205,M103)),0)</f>
        <v>0</v>
      </c>
      <c r="AD103" s="37">
        <f>IF(ISNUMBER(N103),MAX(0,INDEX('913'!$F$6:$F$1205,N103)),0)</f>
        <v>0</v>
      </c>
      <c r="AE103" s="37">
        <f>IF(ISNUMBER(O103),MAX(0,INDEX('913'!$F$6:$F$1205,O103)),0)</f>
        <v>0</v>
      </c>
      <c r="AF103" s="37">
        <f>IF(ISNUMBER(P103),MAX(0,INDEX('913'!$F$6:$F$1205,P103)),0)</f>
        <v>0</v>
      </c>
      <c r="AG103" s="32">
        <f>IF(ISNUMBER(I103),SQRT(INDEX('913'!$I$6:$I$1205,I103)^2+INDEX('913'!$J$6:$J$1205,I103)^2),0)</f>
        <v>0</v>
      </c>
      <c r="AH103" s="32">
        <f>IF(ISNUMBER(J103),SQRT(INDEX('913'!$I$6:$I$1205,J103)^2+INDEX('913'!$J$6:$J$1205,J103)^2),0)</f>
        <v>0</v>
      </c>
      <c r="AI103" s="32">
        <f>IF(ISNUMBER(K103),SQRT(INDEX('913'!$I$6:$I$1205,K103)^2+INDEX('913'!$J$6:$J$1205,K103)^2),0)</f>
        <v>0</v>
      </c>
      <c r="AJ103" s="32">
        <f>IF(ISNUMBER(L103),SQRT(INDEX('913'!$I$6:$I$1205,L103)^2+INDEX('913'!$J$6:$J$1205,L103)^2),0)</f>
        <v>0</v>
      </c>
      <c r="AK103" s="32">
        <f>IF(ISNUMBER(M103),SQRT(INDEX('913'!$I$6:$I$1205,M103)^2+INDEX('913'!$J$6:$J$1205,M103)^2),0)</f>
        <v>0</v>
      </c>
      <c r="AL103" s="32">
        <f>IF(ISNUMBER(N103),SQRT(INDEX('913'!$I$6:$I$1205,N103)^2+INDEX('913'!$J$6:$J$1205,N103)^2),0)</f>
        <v>0</v>
      </c>
      <c r="AM103" s="32">
        <f>IF(ISNUMBER(O103),SQRT(INDEX('913'!$I$6:$I$1205,O103)^2+INDEX('913'!$J$6:$J$1205,O103)^2),0)</f>
        <v>0</v>
      </c>
      <c r="AN103" s="49">
        <f>IF(ISNUMBER(P103),SQRT(INDEX('913'!$I$6:$I$1205,P103)^2+INDEX('913'!$J$6:$J$1205,P103)^2),0)</f>
        <v>0</v>
      </c>
      <c r="AO103" s="37">
        <f t="shared" si="1"/>
        <v>0</v>
      </c>
      <c r="AP103" s="37">
        <f t="shared" si="2"/>
        <v>0</v>
      </c>
      <c r="AQ103" s="33" t="e">
        <f>-100*'935'!W103*(AO103+AP103)/'11'!C$17</f>
        <v>#VALUE!</v>
      </c>
      <c r="AR103" s="37" t="e">
        <f t="shared" si="3"/>
        <v>#VALUE!</v>
      </c>
      <c r="AS103" s="52" t="e">
        <f t="shared" si="4"/>
        <v>#VALUE!</v>
      </c>
      <c r="AT103" s="32" t="e">
        <f>IF('935'!C103="VOID",0,('935'!C103*(1-'935'!X103/'11'!B$17)))</f>
        <v>#VALUE!</v>
      </c>
      <c r="AU103" s="52" t="e">
        <f>'935'!Q103*(1-'935'!Y103/'11'!C$17)/(1-'935'!X103/'11'!B$17)</f>
        <v>#VALUE!</v>
      </c>
      <c r="AV103" s="37" t="e">
        <f>INDEX('DNO totals'!$B$57:$G$57,IF('935'!K103,IF(MOD('935'!K103,1000),IF(MOD('935'!K103,100),IF(MOD('935'!K103,10),IF(MOD('935'!K103,1000)=1,6,5),4),3),2),1))</f>
        <v>#VALUE!</v>
      </c>
      <c r="AW103" s="52" t="e">
        <f t="shared" si="5"/>
        <v>#VALUE!</v>
      </c>
      <c r="AX103" s="32" t="e">
        <f>IF('935'!V103="VOID",0,'935'!V103*(1-'935'!X103/'11'!B$17))</f>
        <v>#VALUE!</v>
      </c>
      <c r="AY103" s="33" t="e">
        <f>IF(H103,-100*'Charging rates'!B$10/'11'!B$17*AX103/H103,0)</f>
        <v>#VALUE!</v>
      </c>
      <c r="AZ103" s="33" t="e">
        <f>IF(C103,'DNO totals'!B$41,0)</f>
        <v>#VALUE!</v>
      </c>
      <c r="BA103" s="33" t="e">
        <f t="shared" si="6"/>
        <v>#VALUE!</v>
      </c>
      <c r="BB103" s="33" t="e">
        <f t="shared" si="7"/>
        <v>#VALUE!</v>
      </c>
      <c r="BC103" s="53" t="e">
        <f t="shared" si="8"/>
        <v>#VALUE!</v>
      </c>
      <c r="BD103" s="32" t="e">
        <f>IF(AT103,'935'!H103*AT103/(AT103+D103+H103),0)</f>
        <v>#VALUE!</v>
      </c>
      <c r="BE103" s="32" t="e">
        <f>IF(H103,'935'!H103*H103/(AT103+D103+H103),0)</f>
        <v>#VALUE!</v>
      </c>
      <c r="BF103" s="32" t="e">
        <f>BD103*(1-'935'!X103/'11'!B$17)</f>
        <v>#VALUE!</v>
      </c>
      <c r="BG103" s="49" t="e">
        <f>BE103*(1-'935'!X103/'11'!B$17)</f>
        <v>#VALUE!</v>
      </c>
      <c r="BH103" s="52" t="e">
        <f>AV103*Parameters!B$6</f>
        <v>#VALUE!</v>
      </c>
      <c r="BI103" s="37" t="e">
        <f>IF('935'!$K103=1000,'Charging rates'!$C$38*$BH103/(1+'DNO totals'!$C$99)*'935'!$L103,0)</f>
        <v>#VALUE!</v>
      </c>
      <c r="BJ103" s="37" t="e">
        <f>IF(MOD('935'!$K103,1000)=100,'Charging rates'!$D$38*$BH103/(1+'DNO totals'!$D$99)*'935'!$M103,0)</f>
        <v>#VALUE!</v>
      </c>
      <c r="BK103" s="37" t="e">
        <f>IF(MOD('935'!$K103,100)=10,'Charging rates'!$E$38*$BH103/(1+'DNO totals'!$E$99)*'935'!$N103,0)</f>
        <v>#VALUE!</v>
      </c>
      <c r="BL103" s="37" t="e">
        <f>IF(AND(MOD('935'!$K103,10)&gt;0,MOD('935'!$K103,1000)&gt;1),'Charging rates'!$F$38*$BH103/(1+'DNO totals'!$F$99)*'935'!$O103,0)</f>
        <v>#VALUE!</v>
      </c>
      <c r="BM103" s="37" t="e">
        <f>IF(MOD('935'!$K103,1000)=1,'Charging rates'!$G$38*$BH103/(1+'DNO totals'!$G$99)*'935'!$P103,0)</f>
        <v>#VALUE!</v>
      </c>
      <c r="BN103" s="52" t="e">
        <f t="shared" si="9"/>
        <v>#VALUE!</v>
      </c>
      <c r="BO103" s="37" t="e">
        <f>IF('935'!$K103&gt;1000,'Charging rates'!$C$38*$AW103*'935'!$L103,0)</f>
        <v>#VALUE!</v>
      </c>
      <c r="BP103" s="37" t="e">
        <f>IF(MOD('935'!$K103,1000)&gt;100,'Charging rates'!$D$38*$AW103*'935'!$M103,0)</f>
        <v>#VALUE!</v>
      </c>
      <c r="BQ103" s="37" t="e">
        <f>IF(MOD('935'!$K103,100)&gt;10,'Charging rates'!$E$38*$AW103*'935'!$N103,0)</f>
        <v>#VALUE!</v>
      </c>
      <c r="BR103" s="52" t="e">
        <f t="shared" si="10"/>
        <v>#VALUE!</v>
      </c>
      <c r="BS103" s="48" t="e">
        <f>'935'!C103&lt;&gt;"VOID"</f>
        <v>#VALUE!</v>
      </c>
      <c r="BT103" s="33" t="e">
        <f>IF(BS103,(100/'11'!B$17*BD103*((1-'935'!I103)*'Charging rates'!B$51+'Charging rates'!B$63)),0)</f>
        <v>#VALUE!</v>
      </c>
      <c r="BU103" s="33" t="e">
        <f>100/'11'!B$17*BG103*('Charging rates'!B$51+'Charging rates'!B$63)</f>
        <v>#VALUE!</v>
      </c>
      <c r="BV103" s="33" t="e">
        <f>100/'11'!B$17*BE103*('Charging rates'!B$51+'Charging rates'!B$63)</f>
        <v>#VALUE!</v>
      </c>
      <c r="BW103" s="53" t="e">
        <f t="shared" si="11"/>
        <v>#VALUE!</v>
      </c>
      <c r="BX103" s="32" t="e">
        <f>AT103-('935'!T103*(1-'935'!X103/'11'!B$17))</f>
        <v>#VALUE!</v>
      </c>
      <c r="BY103" s="32">
        <f>0-IF(ISNUMBER(I103),INDEX('913'!$I$6:$I$1205,I103),0)-IF(ISNUMBER(J103),INDEX('913'!$I$6:$I$1205,J103),0)-IF(ISNUMBER(K103),INDEX('913'!$I$6:$I$1205,K103),0)-IF(ISNUMBER(L103),INDEX('913'!$I$6:$I$1205,L103),0)-IF(ISNUMBER(M103),INDEX('913'!$I$6:$I$1205,M103),0)-IF(ISNUMBER(N103),INDEX('913'!$I$6:$I$1205,N103),0)-IF(ISNUMBER(O103),INDEX('913'!$I$6:$I$1205,O103),0)-IF(ISNUMBER(P103),INDEX('913'!$I$6:$I$1205,P103),0)</f>
        <v>0</v>
      </c>
      <c r="BZ103" s="37">
        <f>IF(BY103=0,1,MAX(1,SQRT(BY103^2+(IF(ISNUMBER(I103),INDEX('913'!$J$6:$J$1205,I103),0)+IF(ISNUMBER(J103),INDEX('913'!$J$6:$J$1205,J103),0)+IF(ISNUMBER(K103),INDEX('913'!$J$6:$J$1205,K103),0)+IF(ISNUMBER(L103),INDEX('913'!$J$6:$J$1205,L103),0)+IF(ISNUMBER(M103),INDEX('913'!$J$6:$J$1205,M103),0)+IF(ISNUMBER(N103),INDEX('913'!$J$6:$J$1205,N103),0)+IF(ISNUMBER(O103),INDEX('913'!$J$6:$J$1205,O103),0)+IF(ISNUMBER(P103),INDEX('913'!$J$6:$J$1205,P103),0))^2)/BY103))</f>
        <v>1</v>
      </c>
      <c r="CA103" s="33" t="e">
        <f>100*AO103/'11'!B$17</f>
        <v>#VALUE!</v>
      </c>
      <c r="CB103" s="37" t="e">
        <f>100*(AP103*BZ103)/'11'!C$17</f>
        <v>#VALUE!</v>
      </c>
      <c r="CC103" s="37" t="e">
        <f t="shared" si="12"/>
        <v>#VALUE!</v>
      </c>
      <c r="CD103" s="33" t="e">
        <f t="shared" si="13"/>
        <v>#VALUE!</v>
      </c>
      <c r="CE103" s="54" t="e">
        <f>'11'!C$17-'935'!Y103</f>
        <v>#VALUE!</v>
      </c>
      <c r="CF103" s="37" t="e">
        <f>MAX('DNO totals'!B$312+0,MIN('935'!L103+0,'DNO totals'!B$304+0))</f>
        <v>#VALUE!</v>
      </c>
      <c r="CG103" s="37" t="e">
        <f>MAX('DNO totals'!C$312+0,MIN('935'!M103+0,'DNO totals'!C$304+0))</f>
        <v>#VALUE!</v>
      </c>
      <c r="CH103" s="37" t="e">
        <f>MAX('DNO totals'!D$312+0,MIN('935'!N103+0,'DNO totals'!D$304+0))</f>
        <v>#VALUE!</v>
      </c>
      <c r="CI103" s="37" t="e">
        <f>MAX('DNO totals'!E$312+0,MIN('935'!O103+0,'DNO totals'!E$304+0))</f>
        <v>#VALUE!</v>
      </c>
      <c r="CJ103" s="52" t="e">
        <f>MAX('DNO totals'!F$312+0,MIN('935'!P103+0,'DNO totals'!F$304+0))</f>
        <v>#VALUE!</v>
      </c>
      <c r="CK103" s="37" t="e">
        <f>IF('935'!$K103=1000,'Charging rates'!$C$38*$BH103/(1+'DNO totals'!$C$99)*$CF103,0)</f>
        <v>#VALUE!</v>
      </c>
      <c r="CL103" s="37" t="e">
        <f>IF(MOD('935'!$K103,1000)=100,'Charging rates'!$D$38*$BH103/(1+'DNO totals'!$D$99)*$CG103,0)</f>
        <v>#VALUE!</v>
      </c>
      <c r="CM103" s="37" t="e">
        <f>IF(MOD('935'!$K103,100)=10,'Charging rates'!$E$38*$BH103/(1+'DNO totals'!$E$99)*$CH103,0)</f>
        <v>#VALUE!</v>
      </c>
      <c r="CN103" s="37" t="e">
        <f>IF(AND(MOD('935'!$K103,10)&gt;0,MOD('935'!$K103,1000)&gt;1),'Charging rates'!$F$38*$BH103/(1+'DNO totals'!$F$99)*$CI103,0)</f>
        <v>#VALUE!</v>
      </c>
      <c r="CO103" s="37" t="e">
        <f>IF(MOD('935'!$K103,1000)=1,'Charging rates'!$G$38*$BH103/(1+'DNO totals'!$G$99)*$CJ103,0)</f>
        <v>#VALUE!</v>
      </c>
      <c r="CP103" s="52" t="e">
        <f t="shared" si="14"/>
        <v>#VALUE!</v>
      </c>
      <c r="CQ103" s="37" t="e">
        <f>IF('935'!$K103&gt;1000,'Charging rates'!$C$38*$AW103*$CF103,0)</f>
        <v>#VALUE!</v>
      </c>
      <c r="CR103" s="37" t="e">
        <f>IF(MOD('935'!$K103,1000)&gt;100,'Charging rates'!$D$38*$AW103*$CG103,0)</f>
        <v>#VALUE!</v>
      </c>
      <c r="CS103" s="37" t="e">
        <f>IF(MOD('935'!$K103,100)&gt;10,'Charging rates'!$E$38*$AW103*$CH103,0)</f>
        <v>#VALUE!</v>
      </c>
      <c r="CT103" s="52" t="e">
        <f t="shared" si="15"/>
        <v>#VALUE!</v>
      </c>
      <c r="CU103" s="33" t="e">
        <f>100*(AP103*'935'!Q103*BZ103)/'11'!B$17</f>
        <v>#VALUE!</v>
      </c>
      <c r="CV103" s="33" t="e">
        <f>100/'11'!B$17*'Charging rates'!B$10*AW103</f>
        <v>#VALUE!</v>
      </c>
      <c r="CW103" s="33" t="e">
        <f>IF(AT103=0,0,(1-BX103/AT103)*(CA103+IF('935'!Q103=0,0,(CB103*'935'!Q103*('11'!C$17-'935'!Y103)/('11'!B$17-'935'!X103)))))</f>
        <v>#VALUE!</v>
      </c>
      <c r="CX103" s="33" t="e">
        <f t="shared" si="16"/>
        <v>#VALUE!</v>
      </c>
      <c r="CY103" s="49" t="e">
        <f t="shared" si="17"/>
        <v>#VALUE!</v>
      </c>
      <c r="CZ103" s="32" t="e">
        <f>AT103*(Parameters!B$21+AU103)*IF('DNO totals'!B$323&lt;0,1,'935'!S103)</f>
        <v>#VALUE!</v>
      </c>
      <c r="DA103" s="52" t="e">
        <f>IF('DNO totals'!B$323&lt;0,1,'935'!S103)*(Parameters!B$21+AU103)</f>
        <v>#VALUE!</v>
      </c>
      <c r="DB103" s="37" t="e">
        <f>CX103+'Charging rates'!B$106*DA103*100/'11'!B$17</f>
        <v>#VALUE!</v>
      </c>
      <c r="DC103" s="37" t="e">
        <f>DB103+'Charging rates'!B$116*(Parameters!B$21+AU103)*100/'11'!B$17*IF('DNO totals'!B$323&lt;0,1,'935'!S103)</f>
        <v>#VALUE!</v>
      </c>
      <c r="DD103" s="37" t="e">
        <f>'Charging rates'!B$97*(CP103+CT103)*100/'11'!B$17</f>
        <v>#VALUE!</v>
      </c>
      <c r="DE103" s="33" t="e">
        <f>MAX(0-(CB103*AU103*'11'!C$17/'11'!B$17),DC103+DD103)</f>
        <v>#VALUE!</v>
      </c>
      <c r="DF103" s="37" t="e">
        <f>IF(BS103,IF(AU103=0,CC103,MAX(0,MIN(CC103,CC103+(DE103/'935'!Q103*('11'!B$17-'935'!X103)/('11'!C$17-'935'!Y103))))),0)</f>
        <v>#VALUE!</v>
      </c>
      <c r="DG103" s="33" t="e">
        <f t="shared" si="18"/>
        <v>#VALUE!</v>
      </c>
      <c r="DH103" s="53" t="e">
        <f t="shared" si="19"/>
        <v>#VALUE!</v>
      </c>
    </row>
    <row r="104" spans="1:112">
      <c r="A104" s="28">
        <v>4</v>
      </c>
      <c r="B104" s="47" t="e">
        <f>'935'!B104</f>
        <v>#VALUE!</v>
      </c>
      <c r="C104" s="48" t="e">
        <f>OR('935'!E104&lt;&gt;"VOID",'935'!F104&lt;&gt;"VOID",'935'!G104&lt;&gt;"VOID")</f>
        <v>#VALUE!</v>
      </c>
      <c r="D104" s="32" t="e">
        <f>IF('935'!D104="VOID",0,'935'!D104*(1-'935'!X104/'11'!B$17))</f>
        <v>#VALUE!</v>
      </c>
      <c r="E104" s="32" t="e">
        <f>IF('935'!E104="VOID",0,'935'!E104*(1-'935'!X104/'11'!B$17))</f>
        <v>#VALUE!</v>
      </c>
      <c r="F104" s="32" t="e">
        <f>IF('935'!F104="VOID",0,'935'!F104*(1-'935'!X104/'11'!B$17))</f>
        <v>#VALUE!</v>
      </c>
      <c r="G104" s="32" t="e">
        <f>IF('935'!G104="VOID",0,'935'!G104*(1-'935'!X104/'11'!B$17))</f>
        <v>#VALUE!</v>
      </c>
      <c r="H104" s="49" t="e">
        <f t="shared" si="0"/>
        <v>#VALUE!</v>
      </c>
      <c r="I104" s="50" t="e">
        <f>MATCH('935'!J104,'913'!$B$6:$B$1205,0)</f>
        <v>#VALUE!</v>
      </c>
      <c r="J104" s="50" t="e">
        <f>MATCH(INDEX('913'!$D$6:$D$1205,I104),'913'!$B$6:$B$1205,0)</f>
        <v>#VALUE!</v>
      </c>
      <c r="K104" s="50" t="e">
        <f>MATCH(INDEX('913'!$D$6:$D$1205,J104),'913'!$B$6:$B$1205,0)</f>
        <v>#VALUE!</v>
      </c>
      <c r="L104" s="50" t="e">
        <f>MATCH(INDEX('913'!$D$6:$D$1205,K104),'913'!$B$6:$B$1205,0)</f>
        <v>#VALUE!</v>
      </c>
      <c r="M104" s="50" t="e">
        <f>MATCH(INDEX('913'!$D$6:$D$1205,L104),'913'!$B$6:$B$1205,0)</f>
        <v>#VALUE!</v>
      </c>
      <c r="N104" s="50" t="e">
        <f>MATCH(INDEX('913'!$D$6:$D$1205,M104),'913'!$B$6:$B$1205,0)</f>
        <v>#VALUE!</v>
      </c>
      <c r="O104" s="50" t="e">
        <f>MATCH(INDEX('913'!$D$6:$D$1205,N104),'913'!$B$6:$B$1205,0)</f>
        <v>#VALUE!</v>
      </c>
      <c r="P104" s="51" t="e">
        <f>MATCH(INDEX('913'!$D$6:$D$1205,O104),'913'!$B$6:$B$1205,0)</f>
        <v>#VALUE!</v>
      </c>
      <c r="Q104" s="37">
        <f>IF(ISNUMBER(I104),MAX(0,INDEX('913'!$E$6:$E$1205,I104)),0)</f>
        <v>0</v>
      </c>
      <c r="R104" s="37">
        <f>IF(ISNUMBER(J104),MAX(0,INDEX('913'!$E$6:$E$1205,J104)),0)</f>
        <v>0</v>
      </c>
      <c r="S104" s="37">
        <f>IF(ISNUMBER(K104),MAX(0,INDEX('913'!$E$6:$E$1205,K104)),0)</f>
        <v>0</v>
      </c>
      <c r="T104" s="37">
        <f>IF(ISNUMBER(L104),MAX(0,INDEX('913'!$E$6:$E$1205,L104)),0)</f>
        <v>0</v>
      </c>
      <c r="U104" s="37">
        <f>IF(ISNUMBER(M104),MAX(0,INDEX('913'!$E$6:$E$1205,M104)),0)</f>
        <v>0</v>
      </c>
      <c r="V104" s="37">
        <f>IF(ISNUMBER(N104),MAX(0,INDEX('913'!$E$6:$E$1205,N104)),0)</f>
        <v>0</v>
      </c>
      <c r="W104" s="37">
        <f>IF(ISNUMBER(O104),MAX(0,INDEX('913'!$E$6:$E$1205,O104)),0)</f>
        <v>0</v>
      </c>
      <c r="X104" s="52">
        <f>IF(ISNUMBER(P104),MAX(0,INDEX('913'!$E$6:$E$1205,P104)),0)</f>
        <v>0</v>
      </c>
      <c r="Y104" s="37">
        <f>IF(ISNUMBER(I104),MAX(0,INDEX('913'!$F$6:$F$1205,I104)),0)</f>
        <v>0</v>
      </c>
      <c r="Z104" s="37">
        <f>IF(ISNUMBER(J104),MAX(0,INDEX('913'!$F$6:$F$1205,J104)),0)</f>
        <v>0</v>
      </c>
      <c r="AA104" s="37">
        <f>IF(ISNUMBER(K104),MAX(0,INDEX('913'!$F$6:$F$1205,K104)),0)</f>
        <v>0</v>
      </c>
      <c r="AB104" s="37">
        <f>IF(ISNUMBER(L104),MAX(0,INDEX('913'!$F$6:$F$1205,L104)),0)</f>
        <v>0</v>
      </c>
      <c r="AC104" s="37">
        <f>IF(ISNUMBER(M104),MAX(0,INDEX('913'!$F$6:$F$1205,M104)),0)</f>
        <v>0</v>
      </c>
      <c r="AD104" s="37">
        <f>IF(ISNUMBER(N104),MAX(0,INDEX('913'!$F$6:$F$1205,N104)),0)</f>
        <v>0</v>
      </c>
      <c r="AE104" s="37">
        <f>IF(ISNUMBER(O104),MAX(0,INDEX('913'!$F$6:$F$1205,O104)),0)</f>
        <v>0</v>
      </c>
      <c r="AF104" s="37">
        <f>IF(ISNUMBER(P104),MAX(0,INDEX('913'!$F$6:$F$1205,P104)),0)</f>
        <v>0</v>
      </c>
      <c r="AG104" s="32">
        <f>IF(ISNUMBER(I104),SQRT(INDEX('913'!$I$6:$I$1205,I104)^2+INDEX('913'!$J$6:$J$1205,I104)^2),0)</f>
        <v>0</v>
      </c>
      <c r="AH104" s="32">
        <f>IF(ISNUMBER(J104),SQRT(INDEX('913'!$I$6:$I$1205,J104)^2+INDEX('913'!$J$6:$J$1205,J104)^2),0)</f>
        <v>0</v>
      </c>
      <c r="AI104" s="32">
        <f>IF(ISNUMBER(K104),SQRT(INDEX('913'!$I$6:$I$1205,K104)^2+INDEX('913'!$J$6:$J$1205,K104)^2),0)</f>
        <v>0</v>
      </c>
      <c r="AJ104" s="32">
        <f>IF(ISNUMBER(L104),SQRT(INDEX('913'!$I$6:$I$1205,L104)^2+INDEX('913'!$J$6:$J$1205,L104)^2),0)</f>
        <v>0</v>
      </c>
      <c r="AK104" s="32">
        <f>IF(ISNUMBER(M104),SQRT(INDEX('913'!$I$6:$I$1205,M104)^2+INDEX('913'!$J$6:$J$1205,M104)^2),0)</f>
        <v>0</v>
      </c>
      <c r="AL104" s="32">
        <f>IF(ISNUMBER(N104),SQRT(INDEX('913'!$I$6:$I$1205,N104)^2+INDEX('913'!$J$6:$J$1205,N104)^2),0)</f>
        <v>0</v>
      </c>
      <c r="AM104" s="32">
        <f>IF(ISNUMBER(O104),SQRT(INDEX('913'!$I$6:$I$1205,O104)^2+INDEX('913'!$J$6:$J$1205,O104)^2),0)</f>
        <v>0</v>
      </c>
      <c r="AN104" s="49">
        <f>IF(ISNUMBER(P104),SQRT(INDEX('913'!$I$6:$I$1205,P104)^2+INDEX('913'!$J$6:$J$1205,P104)^2),0)</f>
        <v>0</v>
      </c>
      <c r="AO104" s="37">
        <f t="shared" si="1"/>
        <v>0</v>
      </c>
      <c r="AP104" s="37">
        <f t="shared" si="2"/>
        <v>0</v>
      </c>
      <c r="AQ104" s="33" t="e">
        <f>-100*'935'!W104*(AO104+AP104)/'11'!C$17</f>
        <v>#VALUE!</v>
      </c>
      <c r="AR104" s="37" t="e">
        <f t="shared" si="3"/>
        <v>#VALUE!</v>
      </c>
      <c r="AS104" s="52" t="e">
        <f t="shared" si="4"/>
        <v>#VALUE!</v>
      </c>
      <c r="AT104" s="32" t="e">
        <f>IF('935'!C104="VOID",0,('935'!C104*(1-'935'!X104/'11'!B$17)))</f>
        <v>#VALUE!</v>
      </c>
      <c r="AU104" s="52" t="e">
        <f>'935'!Q104*(1-'935'!Y104/'11'!C$17)/(1-'935'!X104/'11'!B$17)</f>
        <v>#VALUE!</v>
      </c>
      <c r="AV104" s="37" t="e">
        <f>INDEX('DNO totals'!$B$57:$G$57,IF('935'!K104,IF(MOD('935'!K104,1000),IF(MOD('935'!K104,100),IF(MOD('935'!K104,10),IF(MOD('935'!K104,1000)=1,6,5),4),3),2),1))</f>
        <v>#VALUE!</v>
      </c>
      <c r="AW104" s="52" t="e">
        <f t="shared" si="5"/>
        <v>#VALUE!</v>
      </c>
      <c r="AX104" s="32" t="e">
        <f>IF('935'!V104="VOID",0,'935'!V104*(1-'935'!X104/'11'!B$17))</f>
        <v>#VALUE!</v>
      </c>
      <c r="AY104" s="33" t="e">
        <f>IF(H104,-100*'Charging rates'!B$10/'11'!B$17*AX104/H104,0)</f>
        <v>#VALUE!</v>
      </c>
      <c r="AZ104" s="33" t="e">
        <f>IF(C104,'DNO totals'!B$41,0)</f>
        <v>#VALUE!</v>
      </c>
      <c r="BA104" s="33" t="e">
        <f t="shared" si="6"/>
        <v>#VALUE!</v>
      </c>
      <c r="BB104" s="33" t="e">
        <f t="shared" si="7"/>
        <v>#VALUE!</v>
      </c>
      <c r="BC104" s="53" t="e">
        <f t="shared" si="8"/>
        <v>#VALUE!</v>
      </c>
      <c r="BD104" s="32" t="e">
        <f>IF(AT104,'935'!H104*AT104/(AT104+D104+H104),0)</f>
        <v>#VALUE!</v>
      </c>
      <c r="BE104" s="32" t="e">
        <f>IF(H104,'935'!H104*H104/(AT104+D104+H104),0)</f>
        <v>#VALUE!</v>
      </c>
      <c r="BF104" s="32" t="e">
        <f>BD104*(1-'935'!X104/'11'!B$17)</f>
        <v>#VALUE!</v>
      </c>
      <c r="BG104" s="49" t="e">
        <f>BE104*(1-'935'!X104/'11'!B$17)</f>
        <v>#VALUE!</v>
      </c>
      <c r="BH104" s="52" t="e">
        <f>AV104*Parameters!B$6</f>
        <v>#VALUE!</v>
      </c>
      <c r="BI104" s="37" t="e">
        <f>IF('935'!$K104=1000,'Charging rates'!$C$38*$BH104/(1+'DNO totals'!$C$99)*'935'!$L104,0)</f>
        <v>#VALUE!</v>
      </c>
      <c r="BJ104" s="37" t="e">
        <f>IF(MOD('935'!$K104,1000)=100,'Charging rates'!$D$38*$BH104/(1+'DNO totals'!$D$99)*'935'!$M104,0)</f>
        <v>#VALUE!</v>
      </c>
      <c r="BK104" s="37" t="e">
        <f>IF(MOD('935'!$K104,100)=10,'Charging rates'!$E$38*$BH104/(1+'DNO totals'!$E$99)*'935'!$N104,0)</f>
        <v>#VALUE!</v>
      </c>
      <c r="BL104" s="37" t="e">
        <f>IF(AND(MOD('935'!$K104,10)&gt;0,MOD('935'!$K104,1000)&gt;1),'Charging rates'!$F$38*$BH104/(1+'DNO totals'!$F$99)*'935'!$O104,0)</f>
        <v>#VALUE!</v>
      </c>
      <c r="BM104" s="37" t="e">
        <f>IF(MOD('935'!$K104,1000)=1,'Charging rates'!$G$38*$BH104/(1+'DNO totals'!$G$99)*'935'!$P104,0)</f>
        <v>#VALUE!</v>
      </c>
      <c r="BN104" s="52" t="e">
        <f t="shared" si="9"/>
        <v>#VALUE!</v>
      </c>
      <c r="BO104" s="37" t="e">
        <f>IF('935'!$K104&gt;1000,'Charging rates'!$C$38*$AW104*'935'!$L104,0)</f>
        <v>#VALUE!</v>
      </c>
      <c r="BP104" s="37" t="e">
        <f>IF(MOD('935'!$K104,1000)&gt;100,'Charging rates'!$D$38*$AW104*'935'!$M104,0)</f>
        <v>#VALUE!</v>
      </c>
      <c r="BQ104" s="37" t="e">
        <f>IF(MOD('935'!$K104,100)&gt;10,'Charging rates'!$E$38*$AW104*'935'!$N104,0)</f>
        <v>#VALUE!</v>
      </c>
      <c r="BR104" s="52" t="e">
        <f t="shared" si="10"/>
        <v>#VALUE!</v>
      </c>
      <c r="BS104" s="48" t="e">
        <f>'935'!C104&lt;&gt;"VOID"</f>
        <v>#VALUE!</v>
      </c>
      <c r="BT104" s="33" t="e">
        <f>IF(BS104,(100/'11'!B$17*BD104*((1-'935'!I104)*'Charging rates'!B$51+'Charging rates'!B$63)),0)</f>
        <v>#VALUE!</v>
      </c>
      <c r="BU104" s="33" t="e">
        <f>100/'11'!B$17*BG104*('Charging rates'!B$51+'Charging rates'!B$63)</f>
        <v>#VALUE!</v>
      </c>
      <c r="BV104" s="33" t="e">
        <f>100/'11'!B$17*BE104*('Charging rates'!B$51+'Charging rates'!B$63)</f>
        <v>#VALUE!</v>
      </c>
      <c r="BW104" s="53" t="e">
        <f t="shared" si="11"/>
        <v>#VALUE!</v>
      </c>
      <c r="BX104" s="32" t="e">
        <f>AT104-('935'!T104*(1-'935'!X104/'11'!B$17))</f>
        <v>#VALUE!</v>
      </c>
      <c r="BY104" s="32">
        <f>0-IF(ISNUMBER(I104),INDEX('913'!$I$6:$I$1205,I104),0)-IF(ISNUMBER(J104),INDEX('913'!$I$6:$I$1205,J104),0)-IF(ISNUMBER(K104),INDEX('913'!$I$6:$I$1205,K104),0)-IF(ISNUMBER(L104),INDEX('913'!$I$6:$I$1205,L104),0)-IF(ISNUMBER(M104),INDEX('913'!$I$6:$I$1205,M104),0)-IF(ISNUMBER(N104),INDEX('913'!$I$6:$I$1205,N104),0)-IF(ISNUMBER(O104),INDEX('913'!$I$6:$I$1205,O104),0)-IF(ISNUMBER(P104),INDEX('913'!$I$6:$I$1205,P104),0)</f>
        <v>0</v>
      </c>
      <c r="BZ104" s="37">
        <f>IF(BY104=0,1,MAX(1,SQRT(BY104^2+(IF(ISNUMBER(I104),INDEX('913'!$J$6:$J$1205,I104),0)+IF(ISNUMBER(J104),INDEX('913'!$J$6:$J$1205,J104),0)+IF(ISNUMBER(K104),INDEX('913'!$J$6:$J$1205,K104),0)+IF(ISNUMBER(L104),INDEX('913'!$J$6:$J$1205,L104),0)+IF(ISNUMBER(M104),INDEX('913'!$J$6:$J$1205,M104),0)+IF(ISNUMBER(N104),INDEX('913'!$J$6:$J$1205,N104),0)+IF(ISNUMBER(O104),INDEX('913'!$J$6:$J$1205,O104),0)+IF(ISNUMBER(P104),INDEX('913'!$J$6:$J$1205,P104),0))^2)/BY104))</f>
        <v>1</v>
      </c>
      <c r="CA104" s="33" t="e">
        <f>100*AO104/'11'!B$17</f>
        <v>#VALUE!</v>
      </c>
      <c r="CB104" s="37" t="e">
        <f>100*(AP104*BZ104)/'11'!C$17</f>
        <v>#VALUE!</v>
      </c>
      <c r="CC104" s="37" t="e">
        <f t="shared" si="12"/>
        <v>#VALUE!</v>
      </c>
      <c r="CD104" s="33" t="e">
        <f t="shared" si="13"/>
        <v>#VALUE!</v>
      </c>
      <c r="CE104" s="54" t="e">
        <f>'11'!C$17-'935'!Y104</f>
        <v>#VALUE!</v>
      </c>
      <c r="CF104" s="37" t="e">
        <f>MAX('DNO totals'!B$312+0,MIN('935'!L104+0,'DNO totals'!B$304+0))</f>
        <v>#VALUE!</v>
      </c>
      <c r="CG104" s="37" t="e">
        <f>MAX('DNO totals'!C$312+0,MIN('935'!M104+0,'DNO totals'!C$304+0))</f>
        <v>#VALUE!</v>
      </c>
      <c r="CH104" s="37" t="e">
        <f>MAX('DNO totals'!D$312+0,MIN('935'!N104+0,'DNO totals'!D$304+0))</f>
        <v>#VALUE!</v>
      </c>
      <c r="CI104" s="37" t="e">
        <f>MAX('DNO totals'!E$312+0,MIN('935'!O104+0,'DNO totals'!E$304+0))</f>
        <v>#VALUE!</v>
      </c>
      <c r="CJ104" s="52" t="e">
        <f>MAX('DNO totals'!F$312+0,MIN('935'!P104+0,'DNO totals'!F$304+0))</f>
        <v>#VALUE!</v>
      </c>
      <c r="CK104" s="37" t="e">
        <f>IF('935'!$K104=1000,'Charging rates'!$C$38*$BH104/(1+'DNO totals'!$C$99)*$CF104,0)</f>
        <v>#VALUE!</v>
      </c>
      <c r="CL104" s="37" t="e">
        <f>IF(MOD('935'!$K104,1000)=100,'Charging rates'!$D$38*$BH104/(1+'DNO totals'!$D$99)*$CG104,0)</f>
        <v>#VALUE!</v>
      </c>
      <c r="CM104" s="37" t="e">
        <f>IF(MOD('935'!$K104,100)=10,'Charging rates'!$E$38*$BH104/(1+'DNO totals'!$E$99)*$CH104,0)</f>
        <v>#VALUE!</v>
      </c>
      <c r="CN104" s="37" t="e">
        <f>IF(AND(MOD('935'!$K104,10)&gt;0,MOD('935'!$K104,1000)&gt;1),'Charging rates'!$F$38*$BH104/(1+'DNO totals'!$F$99)*$CI104,0)</f>
        <v>#VALUE!</v>
      </c>
      <c r="CO104" s="37" t="e">
        <f>IF(MOD('935'!$K104,1000)=1,'Charging rates'!$G$38*$BH104/(1+'DNO totals'!$G$99)*$CJ104,0)</f>
        <v>#VALUE!</v>
      </c>
      <c r="CP104" s="52" t="e">
        <f t="shared" si="14"/>
        <v>#VALUE!</v>
      </c>
      <c r="CQ104" s="37" t="e">
        <f>IF('935'!$K104&gt;1000,'Charging rates'!$C$38*$AW104*$CF104,0)</f>
        <v>#VALUE!</v>
      </c>
      <c r="CR104" s="37" t="e">
        <f>IF(MOD('935'!$K104,1000)&gt;100,'Charging rates'!$D$38*$AW104*$CG104,0)</f>
        <v>#VALUE!</v>
      </c>
      <c r="CS104" s="37" t="e">
        <f>IF(MOD('935'!$K104,100)&gt;10,'Charging rates'!$E$38*$AW104*$CH104,0)</f>
        <v>#VALUE!</v>
      </c>
      <c r="CT104" s="52" t="e">
        <f t="shared" si="15"/>
        <v>#VALUE!</v>
      </c>
      <c r="CU104" s="33" t="e">
        <f>100*(AP104*'935'!Q104*BZ104)/'11'!B$17</f>
        <v>#VALUE!</v>
      </c>
      <c r="CV104" s="33" t="e">
        <f>100/'11'!B$17*'Charging rates'!B$10*AW104</f>
        <v>#VALUE!</v>
      </c>
      <c r="CW104" s="33" t="e">
        <f>IF(AT104=0,0,(1-BX104/AT104)*(CA104+IF('935'!Q104=0,0,(CB104*'935'!Q104*('11'!C$17-'935'!Y104)/('11'!B$17-'935'!X104)))))</f>
        <v>#VALUE!</v>
      </c>
      <c r="CX104" s="33" t="e">
        <f t="shared" si="16"/>
        <v>#VALUE!</v>
      </c>
      <c r="CY104" s="49" t="e">
        <f t="shared" si="17"/>
        <v>#VALUE!</v>
      </c>
      <c r="CZ104" s="32" t="e">
        <f>AT104*(Parameters!B$21+AU104)*IF('DNO totals'!B$323&lt;0,1,'935'!S104)</f>
        <v>#VALUE!</v>
      </c>
      <c r="DA104" s="52" t="e">
        <f>IF('DNO totals'!B$323&lt;0,1,'935'!S104)*(Parameters!B$21+AU104)</f>
        <v>#VALUE!</v>
      </c>
      <c r="DB104" s="37" t="e">
        <f>CX104+'Charging rates'!B$106*DA104*100/'11'!B$17</f>
        <v>#VALUE!</v>
      </c>
      <c r="DC104" s="37" t="e">
        <f>DB104+'Charging rates'!B$116*(Parameters!B$21+AU104)*100/'11'!B$17*IF('DNO totals'!B$323&lt;0,1,'935'!S104)</f>
        <v>#VALUE!</v>
      </c>
      <c r="DD104" s="37" t="e">
        <f>'Charging rates'!B$97*(CP104+CT104)*100/'11'!B$17</f>
        <v>#VALUE!</v>
      </c>
      <c r="DE104" s="33" t="e">
        <f>MAX(0-(CB104*AU104*'11'!C$17/'11'!B$17),DC104+DD104)</f>
        <v>#VALUE!</v>
      </c>
      <c r="DF104" s="37" t="e">
        <f>IF(BS104,IF(AU104=0,CC104,MAX(0,MIN(CC104,CC104+(DE104/'935'!Q104*('11'!B$17-'935'!X104)/('11'!C$17-'935'!Y104))))),0)</f>
        <v>#VALUE!</v>
      </c>
      <c r="DG104" s="33" t="e">
        <f t="shared" si="18"/>
        <v>#VALUE!</v>
      </c>
      <c r="DH104" s="53" t="e">
        <f t="shared" si="19"/>
        <v>#VALUE!</v>
      </c>
    </row>
    <row r="105" spans="1:112">
      <c r="A105" s="28">
        <v>5</v>
      </c>
      <c r="B105" s="47" t="e">
        <f>'935'!B105</f>
        <v>#VALUE!</v>
      </c>
      <c r="C105" s="48" t="e">
        <f>OR('935'!E105&lt;&gt;"VOID",'935'!F105&lt;&gt;"VOID",'935'!G105&lt;&gt;"VOID")</f>
        <v>#VALUE!</v>
      </c>
      <c r="D105" s="32" t="e">
        <f>IF('935'!D105="VOID",0,'935'!D105*(1-'935'!X105/'11'!B$17))</f>
        <v>#VALUE!</v>
      </c>
      <c r="E105" s="32" t="e">
        <f>IF('935'!E105="VOID",0,'935'!E105*(1-'935'!X105/'11'!B$17))</f>
        <v>#VALUE!</v>
      </c>
      <c r="F105" s="32" t="e">
        <f>IF('935'!F105="VOID",0,'935'!F105*(1-'935'!X105/'11'!B$17))</f>
        <v>#VALUE!</v>
      </c>
      <c r="G105" s="32" t="e">
        <f>IF('935'!G105="VOID",0,'935'!G105*(1-'935'!X105/'11'!B$17))</f>
        <v>#VALUE!</v>
      </c>
      <c r="H105" s="49" t="e">
        <f t="shared" si="0"/>
        <v>#VALUE!</v>
      </c>
      <c r="I105" s="50" t="e">
        <f>MATCH('935'!J105,'913'!$B$6:$B$1205,0)</f>
        <v>#VALUE!</v>
      </c>
      <c r="J105" s="50" t="e">
        <f>MATCH(INDEX('913'!$D$6:$D$1205,I105),'913'!$B$6:$B$1205,0)</f>
        <v>#VALUE!</v>
      </c>
      <c r="K105" s="50" t="e">
        <f>MATCH(INDEX('913'!$D$6:$D$1205,J105),'913'!$B$6:$B$1205,0)</f>
        <v>#VALUE!</v>
      </c>
      <c r="L105" s="50" t="e">
        <f>MATCH(INDEX('913'!$D$6:$D$1205,K105),'913'!$B$6:$B$1205,0)</f>
        <v>#VALUE!</v>
      </c>
      <c r="M105" s="50" t="e">
        <f>MATCH(INDEX('913'!$D$6:$D$1205,L105),'913'!$B$6:$B$1205,0)</f>
        <v>#VALUE!</v>
      </c>
      <c r="N105" s="50" t="e">
        <f>MATCH(INDEX('913'!$D$6:$D$1205,M105),'913'!$B$6:$B$1205,0)</f>
        <v>#VALUE!</v>
      </c>
      <c r="O105" s="50" t="e">
        <f>MATCH(INDEX('913'!$D$6:$D$1205,N105),'913'!$B$6:$B$1205,0)</f>
        <v>#VALUE!</v>
      </c>
      <c r="P105" s="51" t="e">
        <f>MATCH(INDEX('913'!$D$6:$D$1205,O105),'913'!$B$6:$B$1205,0)</f>
        <v>#VALUE!</v>
      </c>
      <c r="Q105" s="37">
        <f>IF(ISNUMBER(I105),MAX(0,INDEX('913'!$E$6:$E$1205,I105)),0)</f>
        <v>0</v>
      </c>
      <c r="R105" s="37">
        <f>IF(ISNUMBER(J105),MAX(0,INDEX('913'!$E$6:$E$1205,J105)),0)</f>
        <v>0</v>
      </c>
      <c r="S105" s="37">
        <f>IF(ISNUMBER(K105),MAX(0,INDEX('913'!$E$6:$E$1205,K105)),0)</f>
        <v>0</v>
      </c>
      <c r="T105" s="37">
        <f>IF(ISNUMBER(L105),MAX(0,INDEX('913'!$E$6:$E$1205,L105)),0)</f>
        <v>0</v>
      </c>
      <c r="U105" s="37">
        <f>IF(ISNUMBER(M105),MAX(0,INDEX('913'!$E$6:$E$1205,M105)),0)</f>
        <v>0</v>
      </c>
      <c r="V105" s="37">
        <f>IF(ISNUMBER(N105),MAX(0,INDEX('913'!$E$6:$E$1205,N105)),0)</f>
        <v>0</v>
      </c>
      <c r="W105" s="37">
        <f>IF(ISNUMBER(O105),MAX(0,INDEX('913'!$E$6:$E$1205,O105)),0)</f>
        <v>0</v>
      </c>
      <c r="X105" s="52">
        <f>IF(ISNUMBER(P105),MAX(0,INDEX('913'!$E$6:$E$1205,P105)),0)</f>
        <v>0</v>
      </c>
      <c r="Y105" s="37">
        <f>IF(ISNUMBER(I105),MAX(0,INDEX('913'!$F$6:$F$1205,I105)),0)</f>
        <v>0</v>
      </c>
      <c r="Z105" s="37">
        <f>IF(ISNUMBER(J105),MAX(0,INDEX('913'!$F$6:$F$1205,J105)),0)</f>
        <v>0</v>
      </c>
      <c r="AA105" s="37">
        <f>IF(ISNUMBER(K105),MAX(0,INDEX('913'!$F$6:$F$1205,K105)),0)</f>
        <v>0</v>
      </c>
      <c r="AB105" s="37">
        <f>IF(ISNUMBER(L105),MAX(0,INDEX('913'!$F$6:$F$1205,L105)),0)</f>
        <v>0</v>
      </c>
      <c r="AC105" s="37">
        <f>IF(ISNUMBER(M105),MAX(0,INDEX('913'!$F$6:$F$1205,M105)),0)</f>
        <v>0</v>
      </c>
      <c r="AD105" s="37">
        <f>IF(ISNUMBER(N105),MAX(0,INDEX('913'!$F$6:$F$1205,N105)),0)</f>
        <v>0</v>
      </c>
      <c r="AE105" s="37">
        <f>IF(ISNUMBER(O105),MAX(0,INDEX('913'!$F$6:$F$1205,O105)),0)</f>
        <v>0</v>
      </c>
      <c r="AF105" s="37">
        <f>IF(ISNUMBER(P105),MAX(0,INDEX('913'!$F$6:$F$1205,P105)),0)</f>
        <v>0</v>
      </c>
      <c r="AG105" s="32">
        <f>IF(ISNUMBER(I105),SQRT(INDEX('913'!$I$6:$I$1205,I105)^2+INDEX('913'!$J$6:$J$1205,I105)^2),0)</f>
        <v>0</v>
      </c>
      <c r="AH105" s="32">
        <f>IF(ISNUMBER(J105),SQRT(INDEX('913'!$I$6:$I$1205,J105)^2+INDEX('913'!$J$6:$J$1205,J105)^2),0)</f>
        <v>0</v>
      </c>
      <c r="AI105" s="32">
        <f>IF(ISNUMBER(K105),SQRT(INDEX('913'!$I$6:$I$1205,K105)^2+INDEX('913'!$J$6:$J$1205,K105)^2),0)</f>
        <v>0</v>
      </c>
      <c r="AJ105" s="32">
        <f>IF(ISNUMBER(L105),SQRT(INDEX('913'!$I$6:$I$1205,L105)^2+INDEX('913'!$J$6:$J$1205,L105)^2),0)</f>
        <v>0</v>
      </c>
      <c r="AK105" s="32">
        <f>IF(ISNUMBER(M105),SQRT(INDEX('913'!$I$6:$I$1205,M105)^2+INDEX('913'!$J$6:$J$1205,M105)^2),0)</f>
        <v>0</v>
      </c>
      <c r="AL105" s="32">
        <f>IF(ISNUMBER(N105),SQRT(INDEX('913'!$I$6:$I$1205,N105)^2+INDEX('913'!$J$6:$J$1205,N105)^2),0)</f>
        <v>0</v>
      </c>
      <c r="AM105" s="32">
        <f>IF(ISNUMBER(O105),SQRT(INDEX('913'!$I$6:$I$1205,O105)^2+INDEX('913'!$J$6:$J$1205,O105)^2),0)</f>
        <v>0</v>
      </c>
      <c r="AN105" s="49">
        <f>IF(ISNUMBER(P105),SQRT(INDEX('913'!$I$6:$I$1205,P105)^2+INDEX('913'!$J$6:$J$1205,P105)^2),0)</f>
        <v>0</v>
      </c>
      <c r="AO105" s="37">
        <f t="shared" si="1"/>
        <v>0</v>
      </c>
      <c r="AP105" s="37">
        <f t="shared" si="2"/>
        <v>0</v>
      </c>
      <c r="AQ105" s="33" t="e">
        <f>-100*'935'!W105*(AO105+AP105)/'11'!C$17</f>
        <v>#VALUE!</v>
      </c>
      <c r="AR105" s="37" t="e">
        <f t="shared" si="3"/>
        <v>#VALUE!</v>
      </c>
      <c r="AS105" s="52" t="e">
        <f t="shared" si="4"/>
        <v>#VALUE!</v>
      </c>
      <c r="AT105" s="32" t="e">
        <f>IF('935'!C105="VOID",0,('935'!C105*(1-'935'!X105/'11'!B$17)))</f>
        <v>#VALUE!</v>
      </c>
      <c r="AU105" s="52" t="e">
        <f>'935'!Q105*(1-'935'!Y105/'11'!C$17)/(1-'935'!X105/'11'!B$17)</f>
        <v>#VALUE!</v>
      </c>
      <c r="AV105" s="37" t="e">
        <f>INDEX('DNO totals'!$B$57:$G$57,IF('935'!K105,IF(MOD('935'!K105,1000),IF(MOD('935'!K105,100),IF(MOD('935'!K105,10),IF(MOD('935'!K105,1000)=1,6,5),4),3),2),1))</f>
        <v>#VALUE!</v>
      </c>
      <c r="AW105" s="52" t="e">
        <f t="shared" si="5"/>
        <v>#VALUE!</v>
      </c>
      <c r="AX105" s="32" t="e">
        <f>IF('935'!V105="VOID",0,'935'!V105*(1-'935'!X105/'11'!B$17))</f>
        <v>#VALUE!</v>
      </c>
      <c r="AY105" s="33" t="e">
        <f>IF(H105,-100*'Charging rates'!B$10/'11'!B$17*AX105/H105,0)</f>
        <v>#VALUE!</v>
      </c>
      <c r="AZ105" s="33" t="e">
        <f>IF(C105,'DNO totals'!B$41,0)</f>
        <v>#VALUE!</v>
      </c>
      <c r="BA105" s="33" t="e">
        <f t="shared" si="6"/>
        <v>#VALUE!</v>
      </c>
      <c r="BB105" s="33" t="e">
        <f t="shared" si="7"/>
        <v>#VALUE!</v>
      </c>
      <c r="BC105" s="53" t="e">
        <f t="shared" si="8"/>
        <v>#VALUE!</v>
      </c>
      <c r="BD105" s="32" t="e">
        <f>IF(AT105,'935'!H105*AT105/(AT105+D105+H105),0)</f>
        <v>#VALUE!</v>
      </c>
      <c r="BE105" s="32" t="e">
        <f>IF(H105,'935'!H105*H105/(AT105+D105+H105),0)</f>
        <v>#VALUE!</v>
      </c>
      <c r="BF105" s="32" t="e">
        <f>BD105*(1-'935'!X105/'11'!B$17)</f>
        <v>#VALUE!</v>
      </c>
      <c r="BG105" s="49" t="e">
        <f>BE105*(1-'935'!X105/'11'!B$17)</f>
        <v>#VALUE!</v>
      </c>
      <c r="BH105" s="52" t="e">
        <f>AV105*Parameters!B$6</f>
        <v>#VALUE!</v>
      </c>
      <c r="BI105" s="37" t="e">
        <f>IF('935'!$K105=1000,'Charging rates'!$C$38*$BH105/(1+'DNO totals'!$C$99)*'935'!$L105,0)</f>
        <v>#VALUE!</v>
      </c>
      <c r="BJ105" s="37" t="e">
        <f>IF(MOD('935'!$K105,1000)=100,'Charging rates'!$D$38*$BH105/(1+'DNO totals'!$D$99)*'935'!$M105,0)</f>
        <v>#VALUE!</v>
      </c>
      <c r="BK105" s="37" t="e">
        <f>IF(MOD('935'!$K105,100)=10,'Charging rates'!$E$38*$BH105/(1+'DNO totals'!$E$99)*'935'!$N105,0)</f>
        <v>#VALUE!</v>
      </c>
      <c r="BL105" s="37" t="e">
        <f>IF(AND(MOD('935'!$K105,10)&gt;0,MOD('935'!$K105,1000)&gt;1),'Charging rates'!$F$38*$BH105/(1+'DNO totals'!$F$99)*'935'!$O105,0)</f>
        <v>#VALUE!</v>
      </c>
      <c r="BM105" s="37" t="e">
        <f>IF(MOD('935'!$K105,1000)=1,'Charging rates'!$G$38*$BH105/(1+'DNO totals'!$G$99)*'935'!$P105,0)</f>
        <v>#VALUE!</v>
      </c>
      <c r="BN105" s="52" t="e">
        <f t="shared" si="9"/>
        <v>#VALUE!</v>
      </c>
      <c r="BO105" s="37" t="e">
        <f>IF('935'!$K105&gt;1000,'Charging rates'!$C$38*$AW105*'935'!$L105,0)</f>
        <v>#VALUE!</v>
      </c>
      <c r="BP105" s="37" t="e">
        <f>IF(MOD('935'!$K105,1000)&gt;100,'Charging rates'!$D$38*$AW105*'935'!$M105,0)</f>
        <v>#VALUE!</v>
      </c>
      <c r="BQ105" s="37" t="e">
        <f>IF(MOD('935'!$K105,100)&gt;10,'Charging rates'!$E$38*$AW105*'935'!$N105,0)</f>
        <v>#VALUE!</v>
      </c>
      <c r="BR105" s="52" t="e">
        <f t="shared" si="10"/>
        <v>#VALUE!</v>
      </c>
      <c r="BS105" s="48" t="e">
        <f>'935'!C105&lt;&gt;"VOID"</f>
        <v>#VALUE!</v>
      </c>
      <c r="BT105" s="33" t="e">
        <f>IF(BS105,(100/'11'!B$17*BD105*((1-'935'!I105)*'Charging rates'!B$51+'Charging rates'!B$63)),0)</f>
        <v>#VALUE!</v>
      </c>
      <c r="BU105" s="33" t="e">
        <f>100/'11'!B$17*BG105*('Charging rates'!B$51+'Charging rates'!B$63)</f>
        <v>#VALUE!</v>
      </c>
      <c r="BV105" s="33" t="e">
        <f>100/'11'!B$17*BE105*('Charging rates'!B$51+'Charging rates'!B$63)</f>
        <v>#VALUE!</v>
      </c>
      <c r="BW105" s="53" t="e">
        <f t="shared" si="11"/>
        <v>#VALUE!</v>
      </c>
      <c r="BX105" s="32" t="e">
        <f>AT105-('935'!T105*(1-'935'!X105/'11'!B$17))</f>
        <v>#VALUE!</v>
      </c>
      <c r="BY105" s="32">
        <f>0-IF(ISNUMBER(I105),INDEX('913'!$I$6:$I$1205,I105),0)-IF(ISNUMBER(J105),INDEX('913'!$I$6:$I$1205,J105),0)-IF(ISNUMBER(K105),INDEX('913'!$I$6:$I$1205,K105),0)-IF(ISNUMBER(L105),INDEX('913'!$I$6:$I$1205,L105),0)-IF(ISNUMBER(M105),INDEX('913'!$I$6:$I$1205,M105),0)-IF(ISNUMBER(N105),INDEX('913'!$I$6:$I$1205,N105),0)-IF(ISNUMBER(O105),INDEX('913'!$I$6:$I$1205,O105),0)-IF(ISNUMBER(P105),INDEX('913'!$I$6:$I$1205,P105),0)</f>
        <v>0</v>
      </c>
      <c r="BZ105" s="37">
        <f>IF(BY105=0,1,MAX(1,SQRT(BY105^2+(IF(ISNUMBER(I105),INDEX('913'!$J$6:$J$1205,I105),0)+IF(ISNUMBER(J105),INDEX('913'!$J$6:$J$1205,J105),0)+IF(ISNUMBER(K105),INDEX('913'!$J$6:$J$1205,K105),0)+IF(ISNUMBER(L105),INDEX('913'!$J$6:$J$1205,L105),0)+IF(ISNUMBER(M105),INDEX('913'!$J$6:$J$1205,M105),0)+IF(ISNUMBER(N105),INDEX('913'!$J$6:$J$1205,N105),0)+IF(ISNUMBER(O105),INDEX('913'!$J$6:$J$1205,O105),0)+IF(ISNUMBER(P105),INDEX('913'!$J$6:$J$1205,P105),0))^2)/BY105))</f>
        <v>1</v>
      </c>
      <c r="CA105" s="33" t="e">
        <f>100*AO105/'11'!B$17</f>
        <v>#VALUE!</v>
      </c>
      <c r="CB105" s="37" t="e">
        <f>100*(AP105*BZ105)/'11'!C$17</f>
        <v>#VALUE!</v>
      </c>
      <c r="CC105" s="37" t="e">
        <f t="shared" si="12"/>
        <v>#VALUE!</v>
      </c>
      <c r="CD105" s="33" t="e">
        <f t="shared" si="13"/>
        <v>#VALUE!</v>
      </c>
      <c r="CE105" s="54" t="e">
        <f>'11'!C$17-'935'!Y105</f>
        <v>#VALUE!</v>
      </c>
      <c r="CF105" s="37" t="e">
        <f>MAX('DNO totals'!B$312+0,MIN('935'!L105+0,'DNO totals'!B$304+0))</f>
        <v>#VALUE!</v>
      </c>
      <c r="CG105" s="37" t="e">
        <f>MAX('DNO totals'!C$312+0,MIN('935'!M105+0,'DNO totals'!C$304+0))</f>
        <v>#VALUE!</v>
      </c>
      <c r="CH105" s="37" t="e">
        <f>MAX('DNO totals'!D$312+0,MIN('935'!N105+0,'DNO totals'!D$304+0))</f>
        <v>#VALUE!</v>
      </c>
      <c r="CI105" s="37" t="e">
        <f>MAX('DNO totals'!E$312+0,MIN('935'!O105+0,'DNO totals'!E$304+0))</f>
        <v>#VALUE!</v>
      </c>
      <c r="CJ105" s="52" t="e">
        <f>MAX('DNO totals'!F$312+0,MIN('935'!P105+0,'DNO totals'!F$304+0))</f>
        <v>#VALUE!</v>
      </c>
      <c r="CK105" s="37" t="e">
        <f>IF('935'!$K105=1000,'Charging rates'!$C$38*$BH105/(1+'DNO totals'!$C$99)*$CF105,0)</f>
        <v>#VALUE!</v>
      </c>
      <c r="CL105" s="37" t="e">
        <f>IF(MOD('935'!$K105,1000)=100,'Charging rates'!$D$38*$BH105/(1+'DNO totals'!$D$99)*$CG105,0)</f>
        <v>#VALUE!</v>
      </c>
      <c r="CM105" s="37" t="e">
        <f>IF(MOD('935'!$K105,100)=10,'Charging rates'!$E$38*$BH105/(1+'DNO totals'!$E$99)*$CH105,0)</f>
        <v>#VALUE!</v>
      </c>
      <c r="CN105" s="37" t="e">
        <f>IF(AND(MOD('935'!$K105,10)&gt;0,MOD('935'!$K105,1000)&gt;1),'Charging rates'!$F$38*$BH105/(1+'DNO totals'!$F$99)*$CI105,0)</f>
        <v>#VALUE!</v>
      </c>
      <c r="CO105" s="37" t="e">
        <f>IF(MOD('935'!$K105,1000)=1,'Charging rates'!$G$38*$BH105/(1+'DNO totals'!$G$99)*$CJ105,0)</f>
        <v>#VALUE!</v>
      </c>
      <c r="CP105" s="52" t="e">
        <f t="shared" si="14"/>
        <v>#VALUE!</v>
      </c>
      <c r="CQ105" s="37" t="e">
        <f>IF('935'!$K105&gt;1000,'Charging rates'!$C$38*$AW105*$CF105,0)</f>
        <v>#VALUE!</v>
      </c>
      <c r="CR105" s="37" t="e">
        <f>IF(MOD('935'!$K105,1000)&gt;100,'Charging rates'!$D$38*$AW105*$CG105,0)</f>
        <v>#VALUE!</v>
      </c>
      <c r="CS105" s="37" t="e">
        <f>IF(MOD('935'!$K105,100)&gt;10,'Charging rates'!$E$38*$AW105*$CH105,0)</f>
        <v>#VALUE!</v>
      </c>
      <c r="CT105" s="52" t="e">
        <f t="shared" si="15"/>
        <v>#VALUE!</v>
      </c>
      <c r="CU105" s="33" t="e">
        <f>100*(AP105*'935'!Q105*BZ105)/'11'!B$17</f>
        <v>#VALUE!</v>
      </c>
      <c r="CV105" s="33" t="e">
        <f>100/'11'!B$17*'Charging rates'!B$10*AW105</f>
        <v>#VALUE!</v>
      </c>
      <c r="CW105" s="33" t="e">
        <f>IF(AT105=0,0,(1-BX105/AT105)*(CA105+IF('935'!Q105=0,0,(CB105*'935'!Q105*('11'!C$17-'935'!Y105)/('11'!B$17-'935'!X105)))))</f>
        <v>#VALUE!</v>
      </c>
      <c r="CX105" s="33" t="e">
        <f t="shared" si="16"/>
        <v>#VALUE!</v>
      </c>
      <c r="CY105" s="49" t="e">
        <f t="shared" si="17"/>
        <v>#VALUE!</v>
      </c>
      <c r="CZ105" s="32" t="e">
        <f>AT105*(Parameters!B$21+AU105)*IF('DNO totals'!B$323&lt;0,1,'935'!S105)</f>
        <v>#VALUE!</v>
      </c>
      <c r="DA105" s="52" t="e">
        <f>IF('DNO totals'!B$323&lt;0,1,'935'!S105)*(Parameters!B$21+AU105)</f>
        <v>#VALUE!</v>
      </c>
      <c r="DB105" s="37" t="e">
        <f>CX105+'Charging rates'!B$106*DA105*100/'11'!B$17</f>
        <v>#VALUE!</v>
      </c>
      <c r="DC105" s="37" t="e">
        <f>DB105+'Charging rates'!B$116*(Parameters!B$21+AU105)*100/'11'!B$17*IF('DNO totals'!B$323&lt;0,1,'935'!S105)</f>
        <v>#VALUE!</v>
      </c>
      <c r="DD105" s="37" t="e">
        <f>'Charging rates'!B$97*(CP105+CT105)*100/'11'!B$17</f>
        <v>#VALUE!</v>
      </c>
      <c r="DE105" s="33" t="e">
        <f>MAX(0-(CB105*AU105*'11'!C$17/'11'!B$17),DC105+DD105)</f>
        <v>#VALUE!</v>
      </c>
      <c r="DF105" s="37" t="e">
        <f>IF(BS105,IF(AU105=0,CC105,MAX(0,MIN(CC105,CC105+(DE105/'935'!Q105*('11'!B$17-'935'!X105)/('11'!C$17-'935'!Y105))))),0)</f>
        <v>#VALUE!</v>
      </c>
      <c r="DG105" s="33" t="e">
        <f t="shared" si="18"/>
        <v>#VALUE!</v>
      </c>
      <c r="DH105" s="53" t="e">
        <f t="shared" si="19"/>
        <v>#VALUE!</v>
      </c>
    </row>
    <row r="106" spans="1:112">
      <c r="A106" s="28">
        <v>6</v>
      </c>
      <c r="B106" s="47" t="e">
        <f>'935'!B106</f>
        <v>#VALUE!</v>
      </c>
      <c r="C106" s="48" t="e">
        <f>OR('935'!E106&lt;&gt;"VOID",'935'!F106&lt;&gt;"VOID",'935'!G106&lt;&gt;"VOID")</f>
        <v>#VALUE!</v>
      </c>
      <c r="D106" s="32" t="e">
        <f>IF('935'!D106="VOID",0,'935'!D106*(1-'935'!X106/'11'!B$17))</f>
        <v>#VALUE!</v>
      </c>
      <c r="E106" s="32" t="e">
        <f>IF('935'!E106="VOID",0,'935'!E106*(1-'935'!X106/'11'!B$17))</f>
        <v>#VALUE!</v>
      </c>
      <c r="F106" s="32" t="e">
        <f>IF('935'!F106="VOID",0,'935'!F106*(1-'935'!X106/'11'!B$17))</f>
        <v>#VALUE!</v>
      </c>
      <c r="G106" s="32" t="e">
        <f>IF('935'!G106="VOID",0,'935'!G106*(1-'935'!X106/'11'!B$17))</f>
        <v>#VALUE!</v>
      </c>
      <c r="H106" s="49" t="e">
        <f t="shared" si="0"/>
        <v>#VALUE!</v>
      </c>
      <c r="I106" s="50" t="e">
        <f>MATCH('935'!J106,'913'!$B$6:$B$1205,0)</f>
        <v>#VALUE!</v>
      </c>
      <c r="J106" s="50" t="e">
        <f>MATCH(INDEX('913'!$D$6:$D$1205,I106),'913'!$B$6:$B$1205,0)</f>
        <v>#VALUE!</v>
      </c>
      <c r="K106" s="50" t="e">
        <f>MATCH(INDEX('913'!$D$6:$D$1205,J106),'913'!$B$6:$B$1205,0)</f>
        <v>#VALUE!</v>
      </c>
      <c r="L106" s="50" t="e">
        <f>MATCH(INDEX('913'!$D$6:$D$1205,K106),'913'!$B$6:$B$1205,0)</f>
        <v>#VALUE!</v>
      </c>
      <c r="M106" s="50" t="e">
        <f>MATCH(INDEX('913'!$D$6:$D$1205,L106),'913'!$B$6:$B$1205,0)</f>
        <v>#VALUE!</v>
      </c>
      <c r="N106" s="50" t="e">
        <f>MATCH(INDEX('913'!$D$6:$D$1205,M106),'913'!$B$6:$B$1205,0)</f>
        <v>#VALUE!</v>
      </c>
      <c r="O106" s="50" t="e">
        <f>MATCH(INDEX('913'!$D$6:$D$1205,N106),'913'!$B$6:$B$1205,0)</f>
        <v>#VALUE!</v>
      </c>
      <c r="P106" s="51" t="e">
        <f>MATCH(INDEX('913'!$D$6:$D$1205,O106),'913'!$B$6:$B$1205,0)</f>
        <v>#VALUE!</v>
      </c>
      <c r="Q106" s="37">
        <f>IF(ISNUMBER(I106),MAX(0,INDEX('913'!$E$6:$E$1205,I106)),0)</f>
        <v>0</v>
      </c>
      <c r="R106" s="37">
        <f>IF(ISNUMBER(J106),MAX(0,INDEX('913'!$E$6:$E$1205,J106)),0)</f>
        <v>0</v>
      </c>
      <c r="S106" s="37">
        <f>IF(ISNUMBER(K106),MAX(0,INDEX('913'!$E$6:$E$1205,K106)),0)</f>
        <v>0</v>
      </c>
      <c r="T106" s="37">
        <f>IF(ISNUMBER(L106),MAX(0,INDEX('913'!$E$6:$E$1205,L106)),0)</f>
        <v>0</v>
      </c>
      <c r="U106" s="37">
        <f>IF(ISNUMBER(M106),MAX(0,INDEX('913'!$E$6:$E$1205,M106)),0)</f>
        <v>0</v>
      </c>
      <c r="V106" s="37">
        <f>IF(ISNUMBER(N106),MAX(0,INDEX('913'!$E$6:$E$1205,N106)),0)</f>
        <v>0</v>
      </c>
      <c r="W106" s="37">
        <f>IF(ISNUMBER(O106),MAX(0,INDEX('913'!$E$6:$E$1205,O106)),0)</f>
        <v>0</v>
      </c>
      <c r="X106" s="52">
        <f>IF(ISNUMBER(P106),MAX(0,INDEX('913'!$E$6:$E$1205,P106)),0)</f>
        <v>0</v>
      </c>
      <c r="Y106" s="37">
        <f>IF(ISNUMBER(I106),MAX(0,INDEX('913'!$F$6:$F$1205,I106)),0)</f>
        <v>0</v>
      </c>
      <c r="Z106" s="37">
        <f>IF(ISNUMBER(J106),MAX(0,INDEX('913'!$F$6:$F$1205,J106)),0)</f>
        <v>0</v>
      </c>
      <c r="AA106" s="37">
        <f>IF(ISNUMBER(K106),MAX(0,INDEX('913'!$F$6:$F$1205,K106)),0)</f>
        <v>0</v>
      </c>
      <c r="AB106" s="37">
        <f>IF(ISNUMBER(L106),MAX(0,INDEX('913'!$F$6:$F$1205,L106)),0)</f>
        <v>0</v>
      </c>
      <c r="AC106" s="37">
        <f>IF(ISNUMBER(M106),MAX(0,INDEX('913'!$F$6:$F$1205,M106)),0)</f>
        <v>0</v>
      </c>
      <c r="AD106" s="37">
        <f>IF(ISNUMBER(N106),MAX(0,INDEX('913'!$F$6:$F$1205,N106)),0)</f>
        <v>0</v>
      </c>
      <c r="AE106" s="37">
        <f>IF(ISNUMBER(O106),MAX(0,INDEX('913'!$F$6:$F$1205,O106)),0)</f>
        <v>0</v>
      </c>
      <c r="AF106" s="37">
        <f>IF(ISNUMBER(P106),MAX(0,INDEX('913'!$F$6:$F$1205,P106)),0)</f>
        <v>0</v>
      </c>
      <c r="AG106" s="32">
        <f>IF(ISNUMBER(I106),SQRT(INDEX('913'!$I$6:$I$1205,I106)^2+INDEX('913'!$J$6:$J$1205,I106)^2),0)</f>
        <v>0</v>
      </c>
      <c r="AH106" s="32">
        <f>IF(ISNUMBER(J106),SQRT(INDEX('913'!$I$6:$I$1205,J106)^2+INDEX('913'!$J$6:$J$1205,J106)^2),0)</f>
        <v>0</v>
      </c>
      <c r="AI106" s="32">
        <f>IF(ISNUMBER(K106),SQRT(INDEX('913'!$I$6:$I$1205,K106)^2+INDEX('913'!$J$6:$J$1205,K106)^2),0)</f>
        <v>0</v>
      </c>
      <c r="AJ106" s="32">
        <f>IF(ISNUMBER(L106),SQRT(INDEX('913'!$I$6:$I$1205,L106)^2+INDEX('913'!$J$6:$J$1205,L106)^2),0)</f>
        <v>0</v>
      </c>
      <c r="AK106" s="32">
        <f>IF(ISNUMBER(M106),SQRT(INDEX('913'!$I$6:$I$1205,M106)^2+INDEX('913'!$J$6:$J$1205,M106)^2),0)</f>
        <v>0</v>
      </c>
      <c r="AL106" s="32">
        <f>IF(ISNUMBER(N106),SQRT(INDEX('913'!$I$6:$I$1205,N106)^2+INDEX('913'!$J$6:$J$1205,N106)^2),0)</f>
        <v>0</v>
      </c>
      <c r="AM106" s="32">
        <f>IF(ISNUMBER(O106),SQRT(INDEX('913'!$I$6:$I$1205,O106)^2+INDEX('913'!$J$6:$J$1205,O106)^2),0)</f>
        <v>0</v>
      </c>
      <c r="AN106" s="49">
        <f>IF(ISNUMBER(P106),SQRT(INDEX('913'!$I$6:$I$1205,P106)^2+INDEX('913'!$J$6:$J$1205,P106)^2),0)</f>
        <v>0</v>
      </c>
      <c r="AO106" s="37">
        <f t="shared" si="1"/>
        <v>0</v>
      </c>
      <c r="AP106" s="37">
        <f t="shared" si="2"/>
        <v>0</v>
      </c>
      <c r="AQ106" s="33" t="e">
        <f>-100*'935'!W106*(AO106+AP106)/'11'!C$17</f>
        <v>#VALUE!</v>
      </c>
      <c r="AR106" s="37" t="e">
        <f t="shared" si="3"/>
        <v>#VALUE!</v>
      </c>
      <c r="AS106" s="52" t="e">
        <f t="shared" si="4"/>
        <v>#VALUE!</v>
      </c>
      <c r="AT106" s="32" t="e">
        <f>IF('935'!C106="VOID",0,('935'!C106*(1-'935'!X106/'11'!B$17)))</f>
        <v>#VALUE!</v>
      </c>
      <c r="AU106" s="52" t="e">
        <f>'935'!Q106*(1-'935'!Y106/'11'!C$17)/(1-'935'!X106/'11'!B$17)</f>
        <v>#VALUE!</v>
      </c>
      <c r="AV106" s="37" t="e">
        <f>INDEX('DNO totals'!$B$57:$G$57,IF('935'!K106,IF(MOD('935'!K106,1000),IF(MOD('935'!K106,100),IF(MOD('935'!K106,10),IF(MOD('935'!K106,1000)=1,6,5),4),3),2),1))</f>
        <v>#VALUE!</v>
      </c>
      <c r="AW106" s="52" t="e">
        <f t="shared" si="5"/>
        <v>#VALUE!</v>
      </c>
      <c r="AX106" s="32" t="e">
        <f>IF('935'!V106="VOID",0,'935'!V106*(1-'935'!X106/'11'!B$17))</f>
        <v>#VALUE!</v>
      </c>
      <c r="AY106" s="33" t="e">
        <f>IF(H106,-100*'Charging rates'!B$10/'11'!B$17*AX106/H106,0)</f>
        <v>#VALUE!</v>
      </c>
      <c r="AZ106" s="33" t="e">
        <f>IF(C106,'DNO totals'!B$41,0)</f>
        <v>#VALUE!</v>
      </c>
      <c r="BA106" s="33" t="e">
        <f t="shared" si="6"/>
        <v>#VALUE!</v>
      </c>
      <c r="BB106" s="33" t="e">
        <f t="shared" si="7"/>
        <v>#VALUE!</v>
      </c>
      <c r="BC106" s="53" t="e">
        <f t="shared" si="8"/>
        <v>#VALUE!</v>
      </c>
      <c r="BD106" s="32" t="e">
        <f>IF(AT106,'935'!H106*AT106/(AT106+D106+H106),0)</f>
        <v>#VALUE!</v>
      </c>
      <c r="BE106" s="32" t="e">
        <f>IF(H106,'935'!H106*H106/(AT106+D106+H106),0)</f>
        <v>#VALUE!</v>
      </c>
      <c r="BF106" s="32" t="e">
        <f>BD106*(1-'935'!X106/'11'!B$17)</f>
        <v>#VALUE!</v>
      </c>
      <c r="BG106" s="49" t="e">
        <f>BE106*(1-'935'!X106/'11'!B$17)</f>
        <v>#VALUE!</v>
      </c>
      <c r="BH106" s="52" t="e">
        <f>AV106*Parameters!B$6</f>
        <v>#VALUE!</v>
      </c>
      <c r="BI106" s="37" t="e">
        <f>IF('935'!$K106=1000,'Charging rates'!$C$38*$BH106/(1+'DNO totals'!$C$99)*'935'!$L106,0)</f>
        <v>#VALUE!</v>
      </c>
      <c r="BJ106" s="37" t="e">
        <f>IF(MOD('935'!$K106,1000)=100,'Charging rates'!$D$38*$BH106/(1+'DNO totals'!$D$99)*'935'!$M106,0)</f>
        <v>#VALUE!</v>
      </c>
      <c r="BK106" s="37" t="e">
        <f>IF(MOD('935'!$K106,100)=10,'Charging rates'!$E$38*$BH106/(1+'DNO totals'!$E$99)*'935'!$N106,0)</f>
        <v>#VALUE!</v>
      </c>
      <c r="BL106" s="37" t="e">
        <f>IF(AND(MOD('935'!$K106,10)&gt;0,MOD('935'!$K106,1000)&gt;1),'Charging rates'!$F$38*$BH106/(1+'DNO totals'!$F$99)*'935'!$O106,0)</f>
        <v>#VALUE!</v>
      </c>
      <c r="BM106" s="37" t="e">
        <f>IF(MOD('935'!$K106,1000)=1,'Charging rates'!$G$38*$BH106/(1+'DNO totals'!$G$99)*'935'!$P106,0)</f>
        <v>#VALUE!</v>
      </c>
      <c r="BN106" s="52" t="e">
        <f t="shared" si="9"/>
        <v>#VALUE!</v>
      </c>
      <c r="BO106" s="37" t="e">
        <f>IF('935'!$K106&gt;1000,'Charging rates'!$C$38*$AW106*'935'!$L106,0)</f>
        <v>#VALUE!</v>
      </c>
      <c r="BP106" s="37" t="e">
        <f>IF(MOD('935'!$K106,1000)&gt;100,'Charging rates'!$D$38*$AW106*'935'!$M106,0)</f>
        <v>#VALUE!</v>
      </c>
      <c r="BQ106" s="37" t="e">
        <f>IF(MOD('935'!$K106,100)&gt;10,'Charging rates'!$E$38*$AW106*'935'!$N106,0)</f>
        <v>#VALUE!</v>
      </c>
      <c r="BR106" s="52" t="e">
        <f t="shared" si="10"/>
        <v>#VALUE!</v>
      </c>
      <c r="BS106" s="48" t="e">
        <f>'935'!C106&lt;&gt;"VOID"</f>
        <v>#VALUE!</v>
      </c>
      <c r="BT106" s="33" t="e">
        <f>IF(BS106,(100/'11'!B$17*BD106*((1-'935'!I106)*'Charging rates'!B$51+'Charging rates'!B$63)),0)</f>
        <v>#VALUE!</v>
      </c>
      <c r="BU106" s="33" t="e">
        <f>100/'11'!B$17*BG106*('Charging rates'!B$51+'Charging rates'!B$63)</f>
        <v>#VALUE!</v>
      </c>
      <c r="BV106" s="33" t="e">
        <f>100/'11'!B$17*BE106*('Charging rates'!B$51+'Charging rates'!B$63)</f>
        <v>#VALUE!</v>
      </c>
      <c r="BW106" s="53" t="e">
        <f t="shared" si="11"/>
        <v>#VALUE!</v>
      </c>
      <c r="BX106" s="32" t="e">
        <f>AT106-('935'!T106*(1-'935'!X106/'11'!B$17))</f>
        <v>#VALUE!</v>
      </c>
      <c r="BY106" s="32">
        <f>0-IF(ISNUMBER(I106),INDEX('913'!$I$6:$I$1205,I106),0)-IF(ISNUMBER(J106),INDEX('913'!$I$6:$I$1205,J106),0)-IF(ISNUMBER(K106),INDEX('913'!$I$6:$I$1205,K106),0)-IF(ISNUMBER(L106),INDEX('913'!$I$6:$I$1205,L106),0)-IF(ISNUMBER(M106),INDEX('913'!$I$6:$I$1205,M106),0)-IF(ISNUMBER(N106),INDEX('913'!$I$6:$I$1205,N106),0)-IF(ISNUMBER(O106),INDEX('913'!$I$6:$I$1205,O106),0)-IF(ISNUMBER(P106),INDEX('913'!$I$6:$I$1205,P106),0)</f>
        <v>0</v>
      </c>
      <c r="BZ106" s="37">
        <f>IF(BY106=0,1,MAX(1,SQRT(BY106^2+(IF(ISNUMBER(I106),INDEX('913'!$J$6:$J$1205,I106),0)+IF(ISNUMBER(J106),INDEX('913'!$J$6:$J$1205,J106),0)+IF(ISNUMBER(K106),INDEX('913'!$J$6:$J$1205,K106),0)+IF(ISNUMBER(L106),INDEX('913'!$J$6:$J$1205,L106),0)+IF(ISNUMBER(M106),INDEX('913'!$J$6:$J$1205,M106),0)+IF(ISNUMBER(N106),INDEX('913'!$J$6:$J$1205,N106),0)+IF(ISNUMBER(O106),INDEX('913'!$J$6:$J$1205,O106),0)+IF(ISNUMBER(P106),INDEX('913'!$J$6:$J$1205,P106),0))^2)/BY106))</f>
        <v>1</v>
      </c>
      <c r="CA106" s="33" t="e">
        <f>100*AO106/'11'!B$17</f>
        <v>#VALUE!</v>
      </c>
      <c r="CB106" s="37" t="e">
        <f>100*(AP106*BZ106)/'11'!C$17</f>
        <v>#VALUE!</v>
      </c>
      <c r="CC106" s="37" t="e">
        <f t="shared" si="12"/>
        <v>#VALUE!</v>
      </c>
      <c r="CD106" s="33" t="e">
        <f t="shared" si="13"/>
        <v>#VALUE!</v>
      </c>
      <c r="CE106" s="54" t="e">
        <f>'11'!C$17-'935'!Y106</f>
        <v>#VALUE!</v>
      </c>
      <c r="CF106" s="37" t="e">
        <f>MAX('DNO totals'!B$312+0,MIN('935'!L106+0,'DNO totals'!B$304+0))</f>
        <v>#VALUE!</v>
      </c>
      <c r="CG106" s="37" t="e">
        <f>MAX('DNO totals'!C$312+0,MIN('935'!M106+0,'DNO totals'!C$304+0))</f>
        <v>#VALUE!</v>
      </c>
      <c r="CH106" s="37" t="e">
        <f>MAX('DNO totals'!D$312+0,MIN('935'!N106+0,'DNO totals'!D$304+0))</f>
        <v>#VALUE!</v>
      </c>
      <c r="CI106" s="37" t="e">
        <f>MAX('DNO totals'!E$312+0,MIN('935'!O106+0,'DNO totals'!E$304+0))</f>
        <v>#VALUE!</v>
      </c>
      <c r="CJ106" s="52" t="e">
        <f>MAX('DNO totals'!F$312+0,MIN('935'!P106+0,'DNO totals'!F$304+0))</f>
        <v>#VALUE!</v>
      </c>
      <c r="CK106" s="37" t="e">
        <f>IF('935'!$K106=1000,'Charging rates'!$C$38*$BH106/(1+'DNO totals'!$C$99)*$CF106,0)</f>
        <v>#VALUE!</v>
      </c>
      <c r="CL106" s="37" t="e">
        <f>IF(MOD('935'!$K106,1000)=100,'Charging rates'!$D$38*$BH106/(1+'DNO totals'!$D$99)*$CG106,0)</f>
        <v>#VALUE!</v>
      </c>
      <c r="CM106" s="37" t="e">
        <f>IF(MOD('935'!$K106,100)=10,'Charging rates'!$E$38*$BH106/(1+'DNO totals'!$E$99)*$CH106,0)</f>
        <v>#VALUE!</v>
      </c>
      <c r="CN106" s="37" t="e">
        <f>IF(AND(MOD('935'!$K106,10)&gt;0,MOD('935'!$K106,1000)&gt;1),'Charging rates'!$F$38*$BH106/(1+'DNO totals'!$F$99)*$CI106,0)</f>
        <v>#VALUE!</v>
      </c>
      <c r="CO106" s="37" t="e">
        <f>IF(MOD('935'!$K106,1000)=1,'Charging rates'!$G$38*$BH106/(1+'DNO totals'!$G$99)*$CJ106,0)</f>
        <v>#VALUE!</v>
      </c>
      <c r="CP106" s="52" t="e">
        <f t="shared" si="14"/>
        <v>#VALUE!</v>
      </c>
      <c r="CQ106" s="37" t="e">
        <f>IF('935'!$K106&gt;1000,'Charging rates'!$C$38*$AW106*$CF106,0)</f>
        <v>#VALUE!</v>
      </c>
      <c r="CR106" s="37" t="e">
        <f>IF(MOD('935'!$K106,1000)&gt;100,'Charging rates'!$D$38*$AW106*$CG106,0)</f>
        <v>#VALUE!</v>
      </c>
      <c r="CS106" s="37" t="e">
        <f>IF(MOD('935'!$K106,100)&gt;10,'Charging rates'!$E$38*$AW106*$CH106,0)</f>
        <v>#VALUE!</v>
      </c>
      <c r="CT106" s="52" t="e">
        <f t="shared" si="15"/>
        <v>#VALUE!</v>
      </c>
      <c r="CU106" s="33" t="e">
        <f>100*(AP106*'935'!Q106*BZ106)/'11'!B$17</f>
        <v>#VALUE!</v>
      </c>
      <c r="CV106" s="33" t="e">
        <f>100/'11'!B$17*'Charging rates'!B$10*AW106</f>
        <v>#VALUE!</v>
      </c>
      <c r="CW106" s="33" t="e">
        <f>IF(AT106=0,0,(1-BX106/AT106)*(CA106+IF('935'!Q106=0,0,(CB106*'935'!Q106*('11'!C$17-'935'!Y106)/('11'!B$17-'935'!X106)))))</f>
        <v>#VALUE!</v>
      </c>
      <c r="CX106" s="33" t="e">
        <f t="shared" si="16"/>
        <v>#VALUE!</v>
      </c>
      <c r="CY106" s="49" t="e">
        <f t="shared" si="17"/>
        <v>#VALUE!</v>
      </c>
      <c r="CZ106" s="32" t="e">
        <f>AT106*(Parameters!B$21+AU106)*IF('DNO totals'!B$323&lt;0,1,'935'!S106)</f>
        <v>#VALUE!</v>
      </c>
      <c r="DA106" s="52" t="e">
        <f>IF('DNO totals'!B$323&lt;0,1,'935'!S106)*(Parameters!B$21+AU106)</f>
        <v>#VALUE!</v>
      </c>
      <c r="DB106" s="37" t="e">
        <f>CX106+'Charging rates'!B$106*DA106*100/'11'!B$17</f>
        <v>#VALUE!</v>
      </c>
      <c r="DC106" s="37" t="e">
        <f>DB106+'Charging rates'!B$116*(Parameters!B$21+AU106)*100/'11'!B$17*IF('DNO totals'!B$323&lt;0,1,'935'!S106)</f>
        <v>#VALUE!</v>
      </c>
      <c r="DD106" s="37" t="e">
        <f>'Charging rates'!B$97*(CP106+CT106)*100/'11'!B$17</f>
        <v>#VALUE!</v>
      </c>
      <c r="DE106" s="33" t="e">
        <f>MAX(0-(CB106*AU106*'11'!C$17/'11'!B$17),DC106+DD106)</f>
        <v>#VALUE!</v>
      </c>
      <c r="DF106" s="37" t="e">
        <f>IF(BS106,IF(AU106=0,CC106,MAX(0,MIN(CC106,CC106+(DE106/'935'!Q106*('11'!B$17-'935'!X106)/('11'!C$17-'935'!Y106))))),0)</f>
        <v>#VALUE!</v>
      </c>
      <c r="DG106" s="33" t="e">
        <f t="shared" si="18"/>
        <v>#VALUE!</v>
      </c>
      <c r="DH106" s="53" t="e">
        <f t="shared" si="19"/>
        <v>#VALUE!</v>
      </c>
    </row>
    <row r="107" spans="1:112">
      <c r="A107" s="28">
        <v>7</v>
      </c>
      <c r="B107" s="47" t="e">
        <f>'935'!B107</f>
        <v>#VALUE!</v>
      </c>
      <c r="C107" s="48" t="e">
        <f>OR('935'!E107&lt;&gt;"VOID",'935'!F107&lt;&gt;"VOID",'935'!G107&lt;&gt;"VOID")</f>
        <v>#VALUE!</v>
      </c>
      <c r="D107" s="32" t="e">
        <f>IF('935'!D107="VOID",0,'935'!D107*(1-'935'!X107/'11'!B$17))</f>
        <v>#VALUE!</v>
      </c>
      <c r="E107" s="32" t="e">
        <f>IF('935'!E107="VOID",0,'935'!E107*(1-'935'!X107/'11'!B$17))</f>
        <v>#VALUE!</v>
      </c>
      <c r="F107" s="32" t="e">
        <f>IF('935'!F107="VOID",0,'935'!F107*(1-'935'!X107/'11'!B$17))</f>
        <v>#VALUE!</v>
      </c>
      <c r="G107" s="32" t="e">
        <f>IF('935'!G107="VOID",0,'935'!G107*(1-'935'!X107/'11'!B$17))</f>
        <v>#VALUE!</v>
      </c>
      <c r="H107" s="49" t="e">
        <f t="shared" si="0"/>
        <v>#VALUE!</v>
      </c>
      <c r="I107" s="50" t="e">
        <f>MATCH('935'!J107,'913'!$B$6:$B$1205,0)</f>
        <v>#VALUE!</v>
      </c>
      <c r="J107" s="50" t="e">
        <f>MATCH(INDEX('913'!$D$6:$D$1205,I107),'913'!$B$6:$B$1205,0)</f>
        <v>#VALUE!</v>
      </c>
      <c r="K107" s="50" t="e">
        <f>MATCH(INDEX('913'!$D$6:$D$1205,J107),'913'!$B$6:$B$1205,0)</f>
        <v>#VALUE!</v>
      </c>
      <c r="L107" s="50" t="e">
        <f>MATCH(INDEX('913'!$D$6:$D$1205,K107),'913'!$B$6:$B$1205,0)</f>
        <v>#VALUE!</v>
      </c>
      <c r="M107" s="50" t="e">
        <f>MATCH(INDEX('913'!$D$6:$D$1205,L107),'913'!$B$6:$B$1205,0)</f>
        <v>#VALUE!</v>
      </c>
      <c r="N107" s="50" t="e">
        <f>MATCH(INDEX('913'!$D$6:$D$1205,M107),'913'!$B$6:$B$1205,0)</f>
        <v>#VALUE!</v>
      </c>
      <c r="O107" s="50" t="e">
        <f>MATCH(INDEX('913'!$D$6:$D$1205,N107),'913'!$B$6:$B$1205,0)</f>
        <v>#VALUE!</v>
      </c>
      <c r="P107" s="51" t="e">
        <f>MATCH(INDEX('913'!$D$6:$D$1205,O107),'913'!$B$6:$B$1205,0)</f>
        <v>#VALUE!</v>
      </c>
      <c r="Q107" s="37">
        <f>IF(ISNUMBER(I107),MAX(0,INDEX('913'!$E$6:$E$1205,I107)),0)</f>
        <v>0</v>
      </c>
      <c r="R107" s="37">
        <f>IF(ISNUMBER(J107),MAX(0,INDEX('913'!$E$6:$E$1205,J107)),0)</f>
        <v>0</v>
      </c>
      <c r="S107" s="37">
        <f>IF(ISNUMBER(K107),MAX(0,INDEX('913'!$E$6:$E$1205,K107)),0)</f>
        <v>0</v>
      </c>
      <c r="T107" s="37">
        <f>IF(ISNUMBER(L107),MAX(0,INDEX('913'!$E$6:$E$1205,L107)),0)</f>
        <v>0</v>
      </c>
      <c r="U107" s="37">
        <f>IF(ISNUMBER(M107),MAX(0,INDEX('913'!$E$6:$E$1205,M107)),0)</f>
        <v>0</v>
      </c>
      <c r="V107" s="37">
        <f>IF(ISNUMBER(N107),MAX(0,INDEX('913'!$E$6:$E$1205,N107)),0)</f>
        <v>0</v>
      </c>
      <c r="W107" s="37">
        <f>IF(ISNUMBER(O107),MAX(0,INDEX('913'!$E$6:$E$1205,O107)),0)</f>
        <v>0</v>
      </c>
      <c r="X107" s="52">
        <f>IF(ISNUMBER(P107),MAX(0,INDEX('913'!$E$6:$E$1205,P107)),0)</f>
        <v>0</v>
      </c>
      <c r="Y107" s="37">
        <f>IF(ISNUMBER(I107),MAX(0,INDEX('913'!$F$6:$F$1205,I107)),0)</f>
        <v>0</v>
      </c>
      <c r="Z107" s="37">
        <f>IF(ISNUMBER(J107),MAX(0,INDEX('913'!$F$6:$F$1205,J107)),0)</f>
        <v>0</v>
      </c>
      <c r="AA107" s="37">
        <f>IF(ISNUMBER(K107),MAX(0,INDEX('913'!$F$6:$F$1205,K107)),0)</f>
        <v>0</v>
      </c>
      <c r="AB107" s="37">
        <f>IF(ISNUMBER(L107),MAX(0,INDEX('913'!$F$6:$F$1205,L107)),0)</f>
        <v>0</v>
      </c>
      <c r="AC107" s="37">
        <f>IF(ISNUMBER(M107),MAX(0,INDEX('913'!$F$6:$F$1205,M107)),0)</f>
        <v>0</v>
      </c>
      <c r="AD107" s="37">
        <f>IF(ISNUMBER(N107),MAX(0,INDEX('913'!$F$6:$F$1205,N107)),0)</f>
        <v>0</v>
      </c>
      <c r="AE107" s="37">
        <f>IF(ISNUMBER(O107),MAX(0,INDEX('913'!$F$6:$F$1205,O107)),0)</f>
        <v>0</v>
      </c>
      <c r="AF107" s="37">
        <f>IF(ISNUMBER(P107),MAX(0,INDEX('913'!$F$6:$F$1205,P107)),0)</f>
        <v>0</v>
      </c>
      <c r="AG107" s="32">
        <f>IF(ISNUMBER(I107),SQRT(INDEX('913'!$I$6:$I$1205,I107)^2+INDEX('913'!$J$6:$J$1205,I107)^2),0)</f>
        <v>0</v>
      </c>
      <c r="AH107" s="32">
        <f>IF(ISNUMBER(J107),SQRT(INDEX('913'!$I$6:$I$1205,J107)^2+INDEX('913'!$J$6:$J$1205,J107)^2),0)</f>
        <v>0</v>
      </c>
      <c r="AI107" s="32">
        <f>IF(ISNUMBER(K107),SQRT(INDEX('913'!$I$6:$I$1205,K107)^2+INDEX('913'!$J$6:$J$1205,K107)^2),0)</f>
        <v>0</v>
      </c>
      <c r="AJ107" s="32">
        <f>IF(ISNUMBER(L107),SQRT(INDEX('913'!$I$6:$I$1205,L107)^2+INDEX('913'!$J$6:$J$1205,L107)^2),0)</f>
        <v>0</v>
      </c>
      <c r="AK107" s="32">
        <f>IF(ISNUMBER(M107),SQRT(INDEX('913'!$I$6:$I$1205,M107)^2+INDEX('913'!$J$6:$J$1205,M107)^2),0)</f>
        <v>0</v>
      </c>
      <c r="AL107" s="32">
        <f>IF(ISNUMBER(N107),SQRT(INDEX('913'!$I$6:$I$1205,N107)^2+INDEX('913'!$J$6:$J$1205,N107)^2),0)</f>
        <v>0</v>
      </c>
      <c r="AM107" s="32">
        <f>IF(ISNUMBER(O107),SQRT(INDEX('913'!$I$6:$I$1205,O107)^2+INDEX('913'!$J$6:$J$1205,O107)^2),0)</f>
        <v>0</v>
      </c>
      <c r="AN107" s="49">
        <f>IF(ISNUMBER(P107),SQRT(INDEX('913'!$I$6:$I$1205,P107)^2+INDEX('913'!$J$6:$J$1205,P107)^2),0)</f>
        <v>0</v>
      </c>
      <c r="AO107" s="37">
        <f t="shared" si="1"/>
        <v>0</v>
      </c>
      <c r="AP107" s="37">
        <f t="shared" si="2"/>
        <v>0</v>
      </c>
      <c r="AQ107" s="33" t="e">
        <f>-100*'935'!W107*(AO107+AP107)/'11'!C$17</f>
        <v>#VALUE!</v>
      </c>
      <c r="AR107" s="37" t="e">
        <f t="shared" si="3"/>
        <v>#VALUE!</v>
      </c>
      <c r="AS107" s="52" t="e">
        <f t="shared" si="4"/>
        <v>#VALUE!</v>
      </c>
      <c r="AT107" s="32" t="e">
        <f>IF('935'!C107="VOID",0,('935'!C107*(1-'935'!X107/'11'!B$17)))</f>
        <v>#VALUE!</v>
      </c>
      <c r="AU107" s="52" t="e">
        <f>'935'!Q107*(1-'935'!Y107/'11'!C$17)/(1-'935'!X107/'11'!B$17)</f>
        <v>#VALUE!</v>
      </c>
      <c r="AV107" s="37" t="e">
        <f>INDEX('DNO totals'!$B$57:$G$57,IF('935'!K107,IF(MOD('935'!K107,1000),IF(MOD('935'!K107,100),IF(MOD('935'!K107,10),IF(MOD('935'!K107,1000)=1,6,5),4),3),2),1))</f>
        <v>#VALUE!</v>
      </c>
      <c r="AW107" s="52" t="e">
        <f t="shared" si="5"/>
        <v>#VALUE!</v>
      </c>
      <c r="AX107" s="32" t="e">
        <f>IF('935'!V107="VOID",0,'935'!V107*(1-'935'!X107/'11'!B$17))</f>
        <v>#VALUE!</v>
      </c>
      <c r="AY107" s="33" t="e">
        <f>IF(H107,-100*'Charging rates'!B$10/'11'!B$17*AX107/H107,0)</f>
        <v>#VALUE!</v>
      </c>
      <c r="AZ107" s="33" t="e">
        <f>IF(C107,'DNO totals'!B$41,0)</f>
        <v>#VALUE!</v>
      </c>
      <c r="BA107" s="33" t="e">
        <f t="shared" si="6"/>
        <v>#VALUE!</v>
      </c>
      <c r="BB107" s="33" t="e">
        <f t="shared" si="7"/>
        <v>#VALUE!</v>
      </c>
      <c r="BC107" s="53" t="e">
        <f t="shared" si="8"/>
        <v>#VALUE!</v>
      </c>
      <c r="BD107" s="32" t="e">
        <f>IF(AT107,'935'!H107*AT107/(AT107+D107+H107),0)</f>
        <v>#VALUE!</v>
      </c>
      <c r="BE107" s="32" t="e">
        <f>IF(H107,'935'!H107*H107/(AT107+D107+H107),0)</f>
        <v>#VALUE!</v>
      </c>
      <c r="BF107" s="32" t="e">
        <f>BD107*(1-'935'!X107/'11'!B$17)</f>
        <v>#VALUE!</v>
      </c>
      <c r="BG107" s="49" t="e">
        <f>BE107*(1-'935'!X107/'11'!B$17)</f>
        <v>#VALUE!</v>
      </c>
      <c r="BH107" s="52" t="e">
        <f>AV107*Parameters!B$6</f>
        <v>#VALUE!</v>
      </c>
      <c r="BI107" s="37" t="e">
        <f>IF('935'!$K107=1000,'Charging rates'!$C$38*$BH107/(1+'DNO totals'!$C$99)*'935'!$L107,0)</f>
        <v>#VALUE!</v>
      </c>
      <c r="BJ107" s="37" t="e">
        <f>IF(MOD('935'!$K107,1000)=100,'Charging rates'!$D$38*$BH107/(1+'DNO totals'!$D$99)*'935'!$M107,0)</f>
        <v>#VALUE!</v>
      </c>
      <c r="BK107" s="37" t="e">
        <f>IF(MOD('935'!$K107,100)=10,'Charging rates'!$E$38*$BH107/(1+'DNO totals'!$E$99)*'935'!$N107,0)</f>
        <v>#VALUE!</v>
      </c>
      <c r="BL107" s="37" t="e">
        <f>IF(AND(MOD('935'!$K107,10)&gt;0,MOD('935'!$K107,1000)&gt;1),'Charging rates'!$F$38*$BH107/(1+'DNO totals'!$F$99)*'935'!$O107,0)</f>
        <v>#VALUE!</v>
      </c>
      <c r="BM107" s="37" t="e">
        <f>IF(MOD('935'!$K107,1000)=1,'Charging rates'!$G$38*$BH107/(1+'DNO totals'!$G$99)*'935'!$P107,0)</f>
        <v>#VALUE!</v>
      </c>
      <c r="BN107" s="52" t="e">
        <f t="shared" si="9"/>
        <v>#VALUE!</v>
      </c>
      <c r="BO107" s="37" t="e">
        <f>IF('935'!$K107&gt;1000,'Charging rates'!$C$38*$AW107*'935'!$L107,0)</f>
        <v>#VALUE!</v>
      </c>
      <c r="BP107" s="37" t="e">
        <f>IF(MOD('935'!$K107,1000)&gt;100,'Charging rates'!$D$38*$AW107*'935'!$M107,0)</f>
        <v>#VALUE!</v>
      </c>
      <c r="BQ107" s="37" t="e">
        <f>IF(MOD('935'!$K107,100)&gt;10,'Charging rates'!$E$38*$AW107*'935'!$N107,0)</f>
        <v>#VALUE!</v>
      </c>
      <c r="BR107" s="52" t="e">
        <f t="shared" si="10"/>
        <v>#VALUE!</v>
      </c>
      <c r="BS107" s="48" t="e">
        <f>'935'!C107&lt;&gt;"VOID"</f>
        <v>#VALUE!</v>
      </c>
      <c r="BT107" s="33" t="e">
        <f>IF(BS107,(100/'11'!B$17*BD107*((1-'935'!I107)*'Charging rates'!B$51+'Charging rates'!B$63)),0)</f>
        <v>#VALUE!</v>
      </c>
      <c r="BU107" s="33" t="e">
        <f>100/'11'!B$17*BG107*('Charging rates'!B$51+'Charging rates'!B$63)</f>
        <v>#VALUE!</v>
      </c>
      <c r="BV107" s="33" t="e">
        <f>100/'11'!B$17*BE107*('Charging rates'!B$51+'Charging rates'!B$63)</f>
        <v>#VALUE!</v>
      </c>
      <c r="BW107" s="53" t="e">
        <f t="shared" si="11"/>
        <v>#VALUE!</v>
      </c>
      <c r="BX107" s="32" t="e">
        <f>AT107-('935'!T107*(1-'935'!X107/'11'!B$17))</f>
        <v>#VALUE!</v>
      </c>
      <c r="BY107" s="32">
        <f>0-IF(ISNUMBER(I107),INDEX('913'!$I$6:$I$1205,I107),0)-IF(ISNUMBER(J107),INDEX('913'!$I$6:$I$1205,J107),0)-IF(ISNUMBER(K107),INDEX('913'!$I$6:$I$1205,K107),0)-IF(ISNUMBER(L107),INDEX('913'!$I$6:$I$1205,L107),0)-IF(ISNUMBER(M107),INDEX('913'!$I$6:$I$1205,M107),0)-IF(ISNUMBER(N107),INDEX('913'!$I$6:$I$1205,N107),0)-IF(ISNUMBER(O107),INDEX('913'!$I$6:$I$1205,O107),0)-IF(ISNUMBER(P107),INDEX('913'!$I$6:$I$1205,P107),0)</f>
        <v>0</v>
      </c>
      <c r="BZ107" s="37">
        <f>IF(BY107=0,1,MAX(1,SQRT(BY107^2+(IF(ISNUMBER(I107),INDEX('913'!$J$6:$J$1205,I107),0)+IF(ISNUMBER(J107),INDEX('913'!$J$6:$J$1205,J107),0)+IF(ISNUMBER(K107),INDEX('913'!$J$6:$J$1205,K107),0)+IF(ISNUMBER(L107),INDEX('913'!$J$6:$J$1205,L107),0)+IF(ISNUMBER(M107),INDEX('913'!$J$6:$J$1205,M107),0)+IF(ISNUMBER(N107),INDEX('913'!$J$6:$J$1205,N107),0)+IF(ISNUMBER(O107),INDEX('913'!$J$6:$J$1205,O107),0)+IF(ISNUMBER(P107),INDEX('913'!$J$6:$J$1205,P107),0))^2)/BY107))</f>
        <v>1</v>
      </c>
      <c r="CA107" s="33" t="e">
        <f>100*AO107/'11'!B$17</f>
        <v>#VALUE!</v>
      </c>
      <c r="CB107" s="37" t="e">
        <f>100*(AP107*BZ107)/'11'!C$17</f>
        <v>#VALUE!</v>
      </c>
      <c r="CC107" s="37" t="e">
        <f t="shared" si="12"/>
        <v>#VALUE!</v>
      </c>
      <c r="CD107" s="33" t="e">
        <f t="shared" si="13"/>
        <v>#VALUE!</v>
      </c>
      <c r="CE107" s="54" t="e">
        <f>'11'!C$17-'935'!Y107</f>
        <v>#VALUE!</v>
      </c>
      <c r="CF107" s="37" t="e">
        <f>MAX('DNO totals'!B$312+0,MIN('935'!L107+0,'DNO totals'!B$304+0))</f>
        <v>#VALUE!</v>
      </c>
      <c r="CG107" s="37" t="e">
        <f>MAX('DNO totals'!C$312+0,MIN('935'!M107+0,'DNO totals'!C$304+0))</f>
        <v>#VALUE!</v>
      </c>
      <c r="CH107" s="37" t="e">
        <f>MAX('DNO totals'!D$312+0,MIN('935'!N107+0,'DNO totals'!D$304+0))</f>
        <v>#VALUE!</v>
      </c>
      <c r="CI107" s="37" t="e">
        <f>MAX('DNO totals'!E$312+0,MIN('935'!O107+0,'DNO totals'!E$304+0))</f>
        <v>#VALUE!</v>
      </c>
      <c r="CJ107" s="52" t="e">
        <f>MAX('DNO totals'!F$312+0,MIN('935'!P107+0,'DNO totals'!F$304+0))</f>
        <v>#VALUE!</v>
      </c>
      <c r="CK107" s="37" t="e">
        <f>IF('935'!$K107=1000,'Charging rates'!$C$38*$BH107/(1+'DNO totals'!$C$99)*$CF107,0)</f>
        <v>#VALUE!</v>
      </c>
      <c r="CL107" s="37" t="e">
        <f>IF(MOD('935'!$K107,1000)=100,'Charging rates'!$D$38*$BH107/(1+'DNO totals'!$D$99)*$CG107,0)</f>
        <v>#VALUE!</v>
      </c>
      <c r="CM107" s="37" t="e">
        <f>IF(MOD('935'!$K107,100)=10,'Charging rates'!$E$38*$BH107/(1+'DNO totals'!$E$99)*$CH107,0)</f>
        <v>#VALUE!</v>
      </c>
      <c r="CN107" s="37" t="e">
        <f>IF(AND(MOD('935'!$K107,10)&gt;0,MOD('935'!$K107,1000)&gt;1),'Charging rates'!$F$38*$BH107/(1+'DNO totals'!$F$99)*$CI107,0)</f>
        <v>#VALUE!</v>
      </c>
      <c r="CO107" s="37" t="e">
        <f>IF(MOD('935'!$K107,1000)=1,'Charging rates'!$G$38*$BH107/(1+'DNO totals'!$G$99)*$CJ107,0)</f>
        <v>#VALUE!</v>
      </c>
      <c r="CP107" s="52" t="e">
        <f t="shared" si="14"/>
        <v>#VALUE!</v>
      </c>
      <c r="CQ107" s="37" t="e">
        <f>IF('935'!$K107&gt;1000,'Charging rates'!$C$38*$AW107*$CF107,0)</f>
        <v>#VALUE!</v>
      </c>
      <c r="CR107" s="37" t="e">
        <f>IF(MOD('935'!$K107,1000)&gt;100,'Charging rates'!$D$38*$AW107*$CG107,0)</f>
        <v>#VALUE!</v>
      </c>
      <c r="CS107" s="37" t="e">
        <f>IF(MOD('935'!$K107,100)&gt;10,'Charging rates'!$E$38*$AW107*$CH107,0)</f>
        <v>#VALUE!</v>
      </c>
      <c r="CT107" s="52" t="e">
        <f t="shared" si="15"/>
        <v>#VALUE!</v>
      </c>
      <c r="CU107" s="33" t="e">
        <f>100*(AP107*'935'!Q107*BZ107)/'11'!B$17</f>
        <v>#VALUE!</v>
      </c>
      <c r="CV107" s="33" t="e">
        <f>100/'11'!B$17*'Charging rates'!B$10*AW107</f>
        <v>#VALUE!</v>
      </c>
      <c r="CW107" s="33" t="e">
        <f>IF(AT107=0,0,(1-BX107/AT107)*(CA107+IF('935'!Q107=0,0,(CB107*'935'!Q107*('11'!C$17-'935'!Y107)/('11'!B$17-'935'!X107)))))</f>
        <v>#VALUE!</v>
      </c>
      <c r="CX107" s="33" t="e">
        <f t="shared" si="16"/>
        <v>#VALUE!</v>
      </c>
      <c r="CY107" s="49" t="e">
        <f t="shared" si="17"/>
        <v>#VALUE!</v>
      </c>
      <c r="CZ107" s="32" t="e">
        <f>AT107*(Parameters!B$21+AU107)*IF('DNO totals'!B$323&lt;0,1,'935'!S107)</f>
        <v>#VALUE!</v>
      </c>
      <c r="DA107" s="52" t="e">
        <f>IF('DNO totals'!B$323&lt;0,1,'935'!S107)*(Parameters!B$21+AU107)</f>
        <v>#VALUE!</v>
      </c>
      <c r="DB107" s="37" t="e">
        <f>CX107+'Charging rates'!B$106*DA107*100/'11'!B$17</f>
        <v>#VALUE!</v>
      </c>
      <c r="DC107" s="37" t="e">
        <f>DB107+'Charging rates'!B$116*(Parameters!B$21+AU107)*100/'11'!B$17*IF('DNO totals'!B$323&lt;0,1,'935'!S107)</f>
        <v>#VALUE!</v>
      </c>
      <c r="DD107" s="37" t="e">
        <f>'Charging rates'!B$97*(CP107+CT107)*100/'11'!B$17</f>
        <v>#VALUE!</v>
      </c>
      <c r="DE107" s="33" t="e">
        <f>MAX(0-(CB107*AU107*'11'!C$17/'11'!B$17),DC107+DD107)</f>
        <v>#VALUE!</v>
      </c>
      <c r="DF107" s="37" t="e">
        <f>IF(BS107,IF(AU107=0,CC107,MAX(0,MIN(CC107,CC107+(DE107/'935'!Q107*('11'!B$17-'935'!X107)/('11'!C$17-'935'!Y107))))),0)</f>
        <v>#VALUE!</v>
      </c>
      <c r="DG107" s="33" t="e">
        <f t="shared" si="18"/>
        <v>#VALUE!</v>
      </c>
      <c r="DH107" s="53" t="e">
        <f t="shared" si="19"/>
        <v>#VALUE!</v>
      </c>
    </row>
    <row r="108" spans="1:112">
      <c r="A108" s="28">
        <v>8</v>
      </c>
      <c r="B108" s="47" t="e">
        <f>'935'!B108</f>
        <v>#VALUE!</v>
      </c>
      <c r="C108" s="48" t="e">
        <f>OR('935'!E108&lt;&gt;"VOID",'935'!F108&lt;&gt;"VOID",'935'!G108&lt;&gt;"VOID")</f>
        <v>#VALUE!</v>
      </c>
      <c r="D108" s="32" t="e">
        <f>IF('935'!D108="VOID",0,'935'!D108*(1-'935'!X108/'11'!B$17))</f>
        <v>#VALUE!</v>
      </c>
      <c r="E108" s="32" t="e">
        <f>IF('935'!E108="VOID",0,'935'!E108*(1-'935'!X108/'11'!B$17))</f>
        <v>#VALUE!</v>
      </c>
      <c r="F108" s="32" t="e">
        <f>IF('935'!F108="VOID",0,'935'!F108*(1-'935'!X108/'11'!B$17))</f>
        <v>#VALUE!</v>
      </c>
      <c r="G108" s="32" t="e">
        <f>IF('935'!G108="VOID",0,'935'!G108*(1-'935'!X108/'11'!B$17))</f>
        <v>#VALUE!</v>
      </c>
      <c r="H108" s="49" t="e">
        <f t="shared" si="0"/>
        <v>#VALUE!</v>
      </c>
      <c r="I108" s="50" t="e">
        <f>MATCH('935'!J108,'913'!$B$6:$B$1205,0)</f>
        <v>#VALUE!</v>
      </c>
      <c r="J108" s="50" t="e">
        <f>MATCH(INDEX('913'!$D$6:$D$1205,I108),'913'!$B$6:$B$1205,0)</f>
        <v>#VALUE!</v>
      </c>
      <c r="K108" s="50" t="e">
        <f>MATCH(INDEX('913'!$D$6:$D$1205,J108),'913'!$B$6:$B$1205,0)</f>
        <v>#VALUE!</v>
      </c>
      <c r="L108" s="50" t="e">
        <f>MATCH(INDEX('913'!$D$6:$D$1205,K108),'913'!$B$6:$B$1205,0)</f>
        <v>#VALUE!</v>
      </c>
      <c r="M108" s="50" t="e">
        <f>MATCH(INDEX('913'!$D$6:$D$1205,L108),'913'!$B$6:$B$1205,0)</f>
        <v>#VALUE!</v>
      </c>
      <c r="N108" s="50" t="e">
        <f>MATCH(INDEX('913'!$D$6:$D$1205,M108),'913'!$B$6:$B$1205,0)</f>
        <v>#VALUE!</v>
      </c>
      <c r="O108" s="50" t="e">
        <f>MATCH(INDEX('913'!$D$6:$D$1205,N108),'913'!$B$6:$B$1205,0)</f>
        <v>#VALUE!</v>
      </c>
      <c r="P108" s="51" t="e">
        <f>MATCH(INDEX('913'!$D$6:$D$1205,O108),'913'!$B$6:$B$1205,0)</f>
        <v>#VALUE!</v>
      </c>
      <c r="Q108" s="37">
        <f>IF(ISNUMBER(I108),MAX(0,INDEX('913'!$E$6:$E$1205,I108)),0)</f>
        <v>0</v>
      </c>
      <c r="R108" s="37">
        <f>IF(ISNUMBER(J108),MAX(0,INDEX('913'!$E$6:$E$1205,J108)),0)</f>
        <v>0</v>
      </c>
      <c r="S108" s="37">
        <f>IF(ISNUMBER(K108),MAX(0,INDEX('913'!$E$6:$E$1205,K108)),0)</f>
        <v>0</v>
      </c>
      <c r="T108" s="37">
        <f>IF(ISNUMBER(L108),MAX(0,INDEX('913'!$E$6:$E$1205,L108)),0)</f>
        <v>0</v>
      </c>
      <c r="U108" s="37">
        <f>IF(ISNUMBER(M108),MAX(0,INDEX('913'!$E$6:$E$1205,M108)),0)</f>
        <v>0</v>
      </c>
      <c r="V108" s="37">
        <f>IF(ISNUMBER(N108),MAX(0,INDEX('913'!$E$6:$E$1205,N108)),0)</f>
        <v>0</v>
      </c>
      <c r="W108" s="37">
        <f>IF(ISNUMBER(O108),MAX(0,INDEX('913'!$E$6:$E$1205,O108)),0)</f>
        <v>0</v>
      </c>
      <c r="X108" s="52">
        <f>IF(ISNUMBER(P108),MAX(0,INDEX('913'!$E$6:$E$1205,P108)),0)</f>
        <v>0</v>
      </c>
      <c r="Y108" s="37">
        <f>IF(ISNUMBER(I108),MAX(0,INDEX('913'!$F$6:$F$1205,I108)),0)</f>
        <v>0</v>
      </c>
      <c r="Z108" s="37">
        <f>IF(ISNUMBER(J108),MAX(0,INDEX('913'!$F$6:$F$1205,J108)),0)</f>
        <v>0</v>
      </c>
      <c r="AA108" s="37">
        <f>IF(ISNUMBER(K108),MAX(0,INDEX('913'!$F$6:$F$1205,K108)),0)</f>
        <v>0</v>
      </c>
      <c r="AB108" s="37">
        <f>IF(ISNUMBER(L108),MAX(0,INDEX('913'!$F$6:$F$1205,L108)),0)</f>
        <v>0</v>
      </c>
      <c r="AC108" s="37">
        <f>IF(ISNUMBER(M108),MAX(0,INDEX('913'!$F$6:$F$1205,M108)),0)</f>
        <v>0</v>
      </c>
      <c r="AD108" s="37">
        <f>IF(ISNUMBER(N108),MAX(0,INDEX('913'!$F$6:$F$1205,N108)),0)</f>
        <v>0</v>
      </c>
      <c r="AE108" s="37">
        <f>IF(ISNUMBER(O108),MAX(0,INDEX('913'!$F$6:$F$1205,O108)),0)</f>
        <v>0</v>
      </c>
      <c r="AF108" s="37">
        <f>IF(ISNUMBER(P108),MAX(0,INDEX('913'!$F$6:$F$1205,P108)),0)</f>
        <v>0</v>
      </c>
      <c r="AG108" s="32">
        <f>IF(ISNUMBER(I108),SQRT(INDEX('913'!$I$6:$I$1205,I108)^2+INDEX('913'!$J$6:$J$1205,I108)^2),0)</f>
        <v>0</v>
      </c>
      <c r="AH108" s="32">
        <f>IF(ISNUMBER(J108),SQRT(INDEX('913'!$I$6:$I$1205,J108)^2+INDEX('913'!$J$6:$J$1205,J108)^2),0)</f>
        <v>0</v>
      </c>
      <c r="AI108" s="32">
        <f>IF(ISNUMBER(K108),SQRT(INDEX('913'!$I$6:$I$1205,K108)^2+INDEX('913'!$J$6:$J$1205,K108)^2),0)</f>
        <v>0</v>
      </c>
      <c r="AJ108" s="32">
        <f>IF(ISNUMBER(L108),SQRT(INDEX('913'!$I$6:$I$1205,L108)^2+INDEX('913'!$J$6:$J$1205,L108)^2),0)</f>
        <v>0</v>
      </c>
      <c r="AK108" s="32">
        <f>IF(ISNUMBER(M108),SQRT(INDEX('913'!$I$6:$I$1205,M108)^2+INDEX('913'!$J$6:$J$1205,M108)^2),0)</f>
        <v>0</v>
      </c>
      <c r="AL108" s="32">
        <f>IF(ISNUMBER(N108),SQRT(INDEX('913'!$I$6:$I$1205,N108)^2+INDEX('913'!$J$6:$J$1205,N108)^2),0)</f>
        <v>0</v>
      </c>
      <c r="AM108" s="32">
        <f>IF(ISNUMBER(O108),SQRT(INDEX('913'!$I$6:$I$1205,O108)^2+INDEX('913'!$J$6:$J$1205,O108)^2),0)</f>
        <v>0</v>
      </c>
      <c r="AN108" s="49">
        <f>IF(ISNUMBER(P108),SQRT(INDEX('913'!$I$6:$I$1205,P108)^2+INDEX('913'!$J$6:$J$1205,P108)^2),0)</f>
        <v>0</v>
      </c>
      <c r="AO108" s="37">
        <f t="shared" si="1"/>
        <v>0</v>
      </c>
      <c r="AP108" s="37">
        <f t="shared" si="2"/>
        <v>0</v>
      </c>
      <c r="AQ108" s="33" t="e">
        <f>-100*'935'!W108*(AO108+AP108)/'11'!C$17</f>
        <v>#VALUE!</v>
      </c>
      <c r="AR108" s="37" t="e">
        <f t="shared" si="3"/>
        <v>#VALUE!</v>
      </c>
      <c r="AS108" s="52" t="e">
        <f t="shared" si="4"/>
        <v>#VALUE!</v>
      </c>
      <c r="AT108" s="32" t="e">
        <f>IF('935'!C108="VOID",0,('935'!C108*(1-'935'!X108/'11'!B$17)))</f>
        <v>#VALUE!</v>
      </c>
      <c r="AU108" s="52" t="e">
        <f>'935'!Q108*(1-'935'!Y108/'11'!C$17)/(1-'935'!X108/'11'!B$17)</f>
        <v>#VALUE!</v>
      </c>
      <c r="AV108" s="37" t="e">
        <f>INDEX('DNO totals'!$B$57:$G$57,IF('935'!K108,IF(MOD('935'!K108,1000),IF(MOD('935'!K108,100),IF(MOD('935'!K108,10),IF(MOD('935'!K108,1000)=1,6,5),4),3),2),1))</f>
        <v>#VALUE!</v>
      </c>
      <c r="AW108" s="52" t="e">
        <f t="shared" si="5"/>
        <v>#VALUE!</v>
      </c>
      <c r="AX108" s="32" t="e">
        <f>IF('935'!V108="VOID",0,'935'!V108*(1-'935'!X108/'11'!B$17))</f>
        <v>#VALUE!</v>
      </c>
      <c r="AY108" s="33" t="e">
        <f>IF(H108,-100*'Charging rates'!B$10/'11'!B$17*AX108/H108,0)</f>
        <v>#VALUE!</v>
      </c>
      <c r="AZ108" s="33" t="e">
        <f>IF(C108,'DNO totals'!B$41,0)</f>
        <v>#VALUE!</v>
      </c>
      <c r="BA108" s="33" t="e">
        <f t="shared" si="6"/>
        <v>#VALUE!</v>
      </c>
      <c r="BB108" s="33" t="e">
        <f t="shared" si="7"/>
        <v>#VALUE!</v>
      </c>
      <c r="BC108" s="53" t="e">
        <f t="shared" si="8"/>
        <v>#VALUE!</v>
      </c>
      <c r="BD108" s="32" t="e">
        <f>IF(AT108,'935'!H108*AT108/(AT108+D108+H108),0)</f>
        <v>#VALUE!</v>
      </c>
      <c r="BE108" s="32" t="e">
        <f>IF(H108,'935'!H108*H108/(AT108+D108+H108),0)</f>
        <v>#VALUE!</v>
      </c>
      <c r="BF108" s="32" t="e">
        <f>BD108*(1-'935'!X108/'11'!B$17)</f>
        <v>#VALUE!</v>
      </c>
      <c r="BG108" s="49" t="e">
        <f>BE108*(1-'935'!X108/'11'!B$17)</f>
        <v>#VALUE!</v>
      </c>
      <c r="BH108" s="52" t="e">
        <f>AV108*Parameters!B$6</f>
        <v>#VALUE!</v>
      </c>
      <c r="BI108" s="37" t="e">
        <f>IF('935'!$K108=1000,'Charging rates'!$C$38*$BH108/(1+'DNO totals'!$C$99)*'935'!$L108,0)</f>
        <v>#VALUE!</v>
      </c>
      <c r="BJ108" s="37" t="e">
        <f>IF(MOD('935'!$K108,1000)=100,'Charging rates'!$D$38*$BH108/(1+'DNO totals'!$D$99)*'935'!$M108,0)</f>
        <v>#VALUE!</v>
      </c>
      <c r="BK108" s="37" t="e">
        <f>IF(MOD('935'!$K108,100)=10,'Charging rates'!$E$38*$BH108/(1+'DNO totals'!$E$99)*'935'!$N108,0)</f>
        <v>#VALUE!</v>
      </c>
      <c r="BL108" s="37" t="e">
        <f>IF(AND(MOD('935'!$K108,10)&gt;0,MOD('935'!$K108,1000)&gt;1),'Charging rates'!$F$38*$BH108/(1+'DNO totals'!$F$99)*'935'!$O108,0)</f>
        <v>#VALUE!</v>
      </c>
      <c r="BM108" s="37" t="e">
        <f>IF(MOD('935'!$K108,1000)=1,'Charging rates'!$G$38*$BH108/(1+'DNO totals'!$G$99)*'935'!$P108,0)</f>
        <v>#VALUE!</v>
      </c>
      <c r="BN108" s="52" t="e">
        <f t="shared" si="9"/>
        <v>#VALUE!</v>
      </c>
      <c r="BO108" s="37" t="e">
        <f>IF('935'!$K108&gt;1000,'Charging rates'!$C$38*$AW108*'935'!$L108,0)</f>
        <v>#VALUE!</v>
      </c>
      <c r="BP108" s="37" t="e">
        <f>IF(MOD('935'!$K108,1000)&gt;100,'Charging rates'!$D$38*$AW108*'935'!$M108,0)</f>
        <v>#VALUE!</v>
      </c>
      <c r="BQ108" s="37" t="e">
        <f>IF(MOD('935'!$K108,100)&gt;10,'Charging rates'!$E$38*$AW108*'935'!$N108,0)</f>
        <v>#VALUE!</v>
      </c>
      <c r="BR108" s="52" t="e">
        <f t="shared" si="10"/>
        <v>#VALUE!</v>
      </c>
      <c r="BS108" s="48" t="e">
        <f>'935'!C108&lt;&gt;"VOID"</f>
        <v>#VALUE!</v>
      </c>
      <c r="BT108" s="33" t="e">
        <f>IF(BS108,(100/'11'!B$17*BD108*((1-'935'!I108)*'Charging rates'!B$51+'Charging rates'!B$63)),0)</f>
        <v>#VALUE!</v>
      </c>
      <c r="BU108" s="33" t="e">
        <f>100/'11'!B$17*BG108*('Charging rates'!B$51+'Charging rates'!B$63)</f>
        <v>#VALUE!</v>
      </c>
      <c r="BV108" s="33" t="e">
        <f>100/'11'!B$17*BE108*('Charging rates'!B$51+'Charging rates'!B$63)</f>
        <v>#VALUE!</v>
      </c>
      <c r="BW108" s="53" t="e">
        <f t="shared" si="11"/>
        <v>#VALUE!</v>
      </c>
      <c r="BX108" s="32" t="e">
        <f>AT108-('935'!T108*(1-'935'!X108/'11'!B$17))</f>
        <v>#VALUE!</v>
      </c>
      <c r="BY108" s="32">
        <f>0-IF(ISNUMBER(I108),INDEX('913'!$I$6:$I$1205,I108),0)-IF(ISNUMBER(J108),INDEX('913'!$I$6:$I$1205,J108),0)-IF(ISNUMBER(K108),INDEX('913'!$I$6:$I$1205,K108),0)-IF(ISNUMBER(L108),INDEX('913'!$I$6:$I$1205,L108),0)-IF(ISNUMBER(M108),INDEX('913'!$I$6:$I$1205,M108),0)-IF(ISNUMBER(N108),INDEX('913'!$I$6:$I$1205,N108),0)-IF(ISNUMBER(O108),INDEX('913'!$I$6:$I$1205,O108),0)-IF(ISNUMBER(P108),INDEX('913'!$I$6:$I$1205,P108),0)</f>
        <v>0</v>
      </c>
      <c r="BZ108" s="37">
        <f>IF(BY108=0,1,MAX(1,SQRT(BY108^2+(IF(ISNUMBER(I108),INDEX('913'!$J$6:$J$1205,I108),0)+IF(ISNUMBER(J108),INDEX('913'!$J$6:$J$1205,J108),0)+IF(ISNUMBER(K108),INDEX('913'!$J$6:$J$1205,K108),0)+IF(ISNUMBER(L108),INDEX('913'!$J$6:$J$1205,L108),0)+IF(ISNUMBER(M108),INDEX('913'!$J$6:$J$1205,M108),0)+IF(ISNUMBER(N108),INDEX('913'!$J$6:$J$1205,N108),0)+IF(ISNUMBER(O108),INDEX('913'!$J$6:$J$1205,O108),0)+IF(ISNUMBER(P108),INDEX('913'!$J$6:$J$1205,P108),0))^2)/BY108))</f>
        <v>1</v>
      </c>
      <c r="CA108" s="33" t="e">
        <f>100*AO108/'11'!B$17</f>
        <v>#VALUE!</v>
      </c>
      <c r="CB108" s="37" t="e">
        <f>100*(AP108*BZ108)/'11'!C$17</f>
        <v>#VALUE!</v>
      </c>
      <c r="CC108" s="37" t="e">
        <f t="shared" si="12"/>
        <v>#VALUE!</v>
      </c>
      <c r="CD108" s="33" t="e">
        <f t="shared" si="13"/>
        <v>#VALUE!</v>
      </c>
      <c r="CE108" s="54" t="e">
        <f>'11'!C$17-'935'!Y108</f>
        <v>#VALUE!</v>
      </c>
      <c r="CF108" s="37" t="e">
        <f>MAX('DNO totals'!B$312+0,MIN('935'!L108+0,'DNO totals'!B$304+0))</f>
        <v>#VALUE!</v>
      </c>
      <c r="CG108" s="37" t="e">
        <f>MAX('DNO totals'!C$312+0,MIN('935'!M108+0,'DNO totals'!C$304+0))</f>
        <v>#VALUE!</v>
      </c>
      <c r="CH108" s="37" t="e">
        <f>MAX('DNO totals'!D$312+0,MIN('935'!N108+0,'DNO totals'!D$304+0))</f>
        <v>#VALUE!</v>
      </c>
      <c r="CI108" s="37" t="e">
        <f>MAX('DNO totals'!E$312+0,MIN('935'!O108+0,'DNO totals'!E$304+0))</f>
        <v>#VALUE!</v>
      </c>
      <c r="CJ108" s="52" t="e">
        <f>MAX('DNO totals'!F$312+0,MIN('935'!P108+0,'DNO totals'!F$304+0))</f>
        <v>#VALUE!</v>
      </c>
      <c r="CK108" s="37" t="e">
        <f>IF('935'!$K108=1000,'Charging rates'!$C$38*$BH108/(1+'DNO totals'!$C$99)*$CF108,0)</f>
        <v>#VALUE!</v>
      </c>
      <c r="CL108" s="37" t="e">
        <f>IF(MOD('935'!$K108,1000)=100,'Charging rates'!$D$38*$BH108/(1+'DNO totals'!$D$99)*$CG108,0)</f>
        <v>#VALUE!</v>
      </c>
      <c r="CM108" s="37" t="e">
        <f>IF(MOD('935'!$K108,100)=10,'Charging rates'!$E$38*$BH108/(1+'DNO totals'!$E$99)*$CH108,0)</f>
        <v>#VALUE!</v>
      </c>
      <c r="CN108" s="37" t="e">
        <f>IF(AND(MOD('935'!$K108,10)&gt;0,MOD('935'!$K108,1000)&gt;1),'Charging rates'!$F$38*$BH108/(1+'DNO totals'!$F$99)*$CI108,0)</f>
        <v>#VALUE!</v>
      </c>
      <c r="CO108" s="37" t="e">
        <f>IF(MOD('935'!$K108,1000)=1,'Charging rates'!$G$38*$BH108/(1+'DNO totals'!$G$99)*$CJ108,0)</f>
        <v>#VALUE!</v>
      </c>
      <c r="CP108" s="52" t="e">
        <f t="shared" si="14"/>
        <v>#VALUE!</v>
      </c>
      <c r="CQ108" s="37" t="e">
        <f>IF('935'!$K108&gt;1000,'Charging rates'!$C$38*$AW108*$CF108,0)</f>
        <v>#VALUE!</v>
      </c>
      <c r="CR108" s="37" t="e">
        <f>IF(MOD('935'!$K108,1000)&gt;100,'Charging rates'!$D$38*$AW108*$CG108,0)</f>
        <v>#VALUE!</v>
      </c>
      <c r="CS108" s="37" t="e">
        <f>IF(MOD('935'!$K108,100)&gt;10,'Charging rates'!$E$38*$AW108*$CH108,0)</f>
        <v>#VALUE!</v>
      </c>
      <c r="CT108" s="52" t="e">
        <f t="shared" si="15"/>
        <v>#VALUE!</v>
      </c>
      <c r="CU108" s="33" t="e">
        <f>100*(AP108*'935'!Q108*BZ108)/'11'!B$17</f>
        <v>#VALUE!</v>
      </c>
      <c r="CV108" s="33" t="e">
        <f>100/'11'!B$17*'Charging rates'!B$10*AW108</f>
        <v>#VALUE!</v>
      </c>
      <c r="CW108" s="33" t="e">
        <f>IF(AT108=0,0,(1-BX108/AT108)*(CA108+IF('935'!Q108=0,0,(CB108*'935'!Q108*('11'!C$17-'935'!Y108)/('11'!B$17-'935'!X108)))))</f>
        <v>#VALUE!</v>
      </c>
      <c r="CX108" s="33" t="e">
        <f t="shared" si="16"/>
        <v>#VALUE!</v>
      </c>
      <c r="CY108" s="49" t="e">
        <f t="shared" si="17"/>
        <v>#VALUE!</v>
      </c>
      <c r="CZ108" s="32" t="e">
        <f>AT108*(Parameters!B$21+AU108)*IF('DNO totals'!B$323&lt;0,1,'935'!S108)</f>
        <v>#VALUE!</v>
      </c>
      <c r="DA108" s="52" t="e">
        <f>IF('DNO totals'!B$323&lt;0,1,'935'!S108)*(Parameters!B$21+AU108)</f>
        <v>#VALUE!</v>
      </c>
      <c r="DB108" s="37" t="e">
        <f>CX108+'Charging rates'!B$106*DA108*100/'11'!B$17</f>
        <v>#VALUE!</v>
      </c>
      <c r="DC108" s="37" t="e">
        <f>DB108+'Charging rates'!B$116*(Parameters!B$21+AU108)*100/'11'!B$17*IF('DNO totals'!B$323&lt;0,1,'935'!S108)</f>
        <v>#VALUE!</v>
      </c>
      <c r="DD108" s="37" t="e">
        <f>'Charging rates'!B$97*(CP108+CT108)*100/'11'!B$17</f>
        <v>#VALUE!</v>
      </c>
      <c r="DE108" s="33" t="e">
        <f>MAX(0-(CB108*AU108*'11'!C$17/'11'!B$17),DC108+DD108)</f>
        <v>#VALUE!</v>
      </c>
      <c r="DF108" s="37" t="e">
        <f>IF(BS108,IF(AU108=0,CC108,MAX(0,MIN(CC108,CC108+(DE108/'935'!Q108*('11'!B$17-'935'!X108)/('11'!C$17-'935'!Y108))))),0)</f>
        <v>#VALUE!</v>
      </c>
      <c r="DG108" s="33" t="e">
        <f t="shared" si="18"/>
        <v>#VALUE!</v>
      </c>
      <c r="DH108" s="53" t="e">
        <f t="shared" si="19"/>
        <v>#VALUE!</v>
      </c>
    </row>
    <row r="109" spans="1:112">
      <c r="A109" s="28">
        <v>9</v>
      </c>
      <c r="B109" s="47" t="e">
        <f>'935'!B109</f>
        <v>#VALUE!</v>
      </c>
      <c r="C109" s="48" t="e">
        <f>OR('935'!E109&lt;&gt;"VOID",'935'!F109&lt;&gt;"VOID",'935'!G109&lt;&gt;"VOID")</f>
        <v>#VALUE!</v>
      </c>
      <c r="D109" s="32" t="e">
        <f>IF('935'!D109="VOID",0,'935'!D109*(1-'935'!X109/'11'!B$17))</f>
        <v>#VALUE!</v>
      </c>
      <c r="E109" s="32" t="e">
        <f>IF('935'!E109="VOID",0,'935'!E109*(1-'935'!X109/'11'!B$17))</f>
        <v>#VALUE!</v>
      </c>
      <c r="F109" s="32" t="e">
        <f>IF('935'!F109="VOID",0,'935'!F109*(1-'935'!X109/'11'!B$17))</f>
        <v>#VALUE!</v>
      </c>
      <c r="G109" s="32" t="e">
        <f>IF('935'!G109="VOID",0,'935'!G109*(1-'935'!X109/'11'!B$17))</f>
        <v>#VALUE!</v>
      </c>
      <c r="H109" s="49" t="e">
        <f t="shared" si="0"/>
        <v>#VALUE!</v>
      </c>
      <c r="I109" s="50" t="e">
        <f>MATCH('935'!J109,'913'!$B$6:$B$1205,0)</f>
        <v>#VALUE!</v>
      </c>
      <c r="J109" s="50" t="e">
        <f>MATCH(INDEX('913'!$D$6:$D$1205,I109),'913'!$B$6:$B$1205,0)</f>
        <v>#VALUE!</v>
      </c>
      <c r="K109" s="50" t="e">
        <f>MATCH(INDEX('913'!$D$6:$D$1205,J109),'913'!$B$6:$B$1205,0)</f>
        <v>#VALUE!</v>
      </c>
      <c r="L109" s="50" t="e">
        <f>MATCH(INDEX('913'!$D$6:$D$1205,K109),'913'!$B$6:$B$1205,0)</f>
        <v>#VALUE!</v>
      </c>
      <c r="M109" s="50" t="e">
        <f>MATCH(INDEX('913'!$D$6:$D$1205,L109),'913'!$B$6:$B$1205,0)</f>
        <v>#VALUE!</v>
      </c>
      <c r="N109" s="50" t="e">
        <f>MATCH(INDEX('913'!$D$6:$D$1205,M109),'913'!$B$6:$B$1205,0)</f>
        <v>#VALUE!</v>
      </c>
      <c r="O109" s="50" t="e">
        <f>MATCH(INDEX('913'!$D$6:$D$1205,N109),'913'!$B$6:$B$1205,0)</f>
        <v>#VALUE!</v>
      </c>
      <c r="P109" s="51" t="e">
        <f>MATCH(INDEX('913'!$D$6:$D$1205,O109),'913'!$B$6:$B$1205,0)</f>
        <v>#VALUE!</v>
      </c>
      <c r="Q109" s="37">
        <f>IF(ISNUMBER(I109),MAX(0,INDEX('913'!$E$6:$E$1205,I109)),0)</f>
        <v>0</v>
      </c>
      <c r="R109" s="37">
        <f>IF(ISNUMBER(J109),MAX(0,INDEX('913'!$E$6:$E$1205,J109)),0)</f>
        <v>0</v>
      </c>
      <c r="S109" s="37">
        <f>IF(ISNUMBER(K109),MAX(0,INDEX('913'!$E$6:$E$1205,K109)),0)</f>
        <v>0</v>
      </c>
      <c r="T109" s="37">
        <f>IF(ISNUMBER(L109),MAX(0,INDEX('913'!$E$6:$E$1205,L109)),0)</f>
        <v>0</v>
      </c>
      <c r="U109" s="37">
        <f>IF(ISNUMBER(M109),MAX(0,INDEX('913'!$E$6:$E$1205,M109)),0)</f>
        <v>0</v>
      </c>
      <c r="V109" s="37">
        <f>IF(ISNUMBER(N109),MAX(0,INDEX('913'!$E$6:$E$1205,N109)),0)</f>
        <v>0</v>
      </c>
      <c r="W109" s="37">
        <f>IF(ISNUMBER(O109),MAX(0,INDEX('913'!$E$6:$E$1205,O109)),0)</f>
        <v>0</v>
      </c>
      <c r="X109" s="52">
        <f>IF(ISNUMBER(P109),MAX(0,INDEX('913'!$E$6:$E$1205,P109)),0)</f>
        <v>0</v>
      </c>
      <c r="Y109" s="37">
        <f>IF(ISNUMBER(I109),MAX(0,INDEX('913'!$F$6:$F$1205,I109)),0)</f>
        <v>0</v>
      </c>
      <c r="Z109" s="37">
        <f>IF(ISNUMBER(J109),MAX(0,INDEX('913'!$F$6:$F$1205,J109)),0)</f>
        <v>0</v>
      </c>
      <c r="AA109" s="37">
        <f>IF(ISNUMBER(K109),MAX(0,INDEX('913'!$F$6:$F$1205,K109)),0)</f>
        <v>0</v>
      </c>
      <c r="AB109" s="37">
        <f>IF(ISNUMBER(L109),MAX(0,INDEX('913'!$F$6:$F$1205,L109)),0)</f>
        <v>0</v>
      </c>
      <c r="AC109" s="37">
        <f>IF(ISNUMBER(M109),MAX(0,INDEX('913'!$F$6:$F$1205,M109)),0)</f>
        <v>0</v>
      </c>
      <c r="AD109" s="37">
        <f>IF(ISNUMBER(N109),MAX(0,INDEX('913'!$F$6:$F$1205,N109)),0)</f>
        <v>0</v>
      </c>
      <c r="AE109" s="37">
        <f>IF(ISNUMBER(O109),MAX(0,INDEX('913'!$F$6:$F$1205,O109)),0)</f>
        <v>0</v>
      </c>
      <c r="AF109" s="37">
        <f>IF(ISNUMBER(P109),MAX(0,INDEX('913'!$F$6:$F$1205,P109)),0)</f>
        <v>0</v>
      </c>
      <c r="AG109" s="32">
        <f>IF(ISNUMBER(I109),SQRT(INDEX('913'!$I$6:$I$1205,I109)^2+INDEX('913'!$J$6:$J$1205,I109)^2),0)</f>
        <v>0</v>
      </c>
      <c r="AH109" s="32">
        <f>IF(ISNUMBER(J109),SQRT(INDEX('913'!$I$6:$I$1205,J109)^2+INDEX('913'!$J$6:$J$1205,J109)^2),0)</f>
        <v>0</v>
      </c>
      <c r="AI109" s="32">
        <f>IF(ISNUMBER(K109),SQRT(INDEX('913'!$I$6:$I$1205,K109)^2+INDEX('913'!$J$6:$J$1205,K109)^2),0)</f>
        <v>0</v>
      </c>
      <c r="AJ109" s="32">
        <f>IF(ISNUMBER(L109),SQRT(INDEX('913'!$I$6:$I$1205,L109)^2+INDEX('913'!$J$6:$J$1205,L109)^2),0)</f>
        <v>0</v>
      </c>
      <c r="AK109" s="32">
        <f>IF(ISNUMBER(M109),SQRT(INDEX('913'!$I$6:$I$1205,M109)^2+INDEX('913'!$J$6:$J$1205,M109)^2),0)</f>
        <v>0</v>
      </c>
      <c r="AL109" s="32">
        <f>IF(ISNUMBER(N109),SQRT(INDEX('913'!$I$6:$I$1205,N109)^2+INDEX('913'!$J$6:$J$1205,N109)^2),0)</f>
        <v>0</v>
      </c>
      <c r="AM109" s="32">
        <f>IF(ISNUMBER(O109),SQRT(INDEX('913'!$I$6:$I$1205,O109)^2+INDEX('913'!$J$6:$J$1205,O109)^2),0)</f>
        <v>0</v>
      </c>
      <c r="AN109" s="49">
        <f>IF(ISNUMBER(P109),SQRT(INDEX('913'!$I$6:$I$1205,P109)^2+INDEX('913'!$J$6:$J$1205,P109)^2),0)</f>
        <v>0</v>
      </c>
      <c r="AO109" s="37">
        <f t="shared" si="1"/>
        <v>0</v>
      </c>
      <c r="AP109" s="37">
        <f t="shared" si="2"/>
        <v>0</v>
      </c>
      <c r="AQ109" s="33" t="e">
        <f>-100*'935'!W109*(AO109+AP109)/'11'!C$17</f>
        <v>#VALUE!</v>
      </c>
      <c r="AR109" s="37" t="e">
        <f t="shared" si="3"/>
        <v>#VALUE!</v>
      </c>
      <c r="AS109" s="52" t="e">
        <f t="shared" si="4"/>
        <v>#VALUE!</v>
      </c>
      <c r="AT109" s="32" t="e">
        <f>IF('935'!C109="VOID",0,('935'!C109*(1-'935'!X109/'11'!B$17)))</f>
        <v>#VALUE!</v>
      </c>
      <c r="AU109" s="52" t="e">
        <f>'935'!Q109*(1-'935'!Y109/'11'!C$17)/(1-'935'!X109/'11'!B$17)</f>
        <v>#VALUE!</v>
      </c>
      <c r="AV109" s="37" t="e">
        <f>INDEX('DNO totals'!$B$57:$G$57,IF('935'!K109,IF(MOD('935'!K109,1000),IF(MOD('935'!K109,100),IF(MOD('935'!K109,10),IF(MOD('935'!K109,1000)=1,6,5),4),3),2),1))</f>
        <v>#VALUE!</v>
      </c>
      <c r="AW109" s="52" t="e">
        <f t="shared" si="5"/>
        <v>#VALUE!</v>
      </c>
      <c r="AX109" s="32" t="e">
        <f>IF('935'!V109="VOID",0,'935'!V109*(1-'935'!X109/'11'!B$17))</f>
        <v>#VALUE!</v>
      </c>
      <c r="AY109" s="33" t="e">
        <f>IF(H109,-100*'Charging rates'!B$10/'11'!B$17*AX109/H109,0)</f>
        <v>#VALUE!</v>
      </c>
      <c r="AZ109" s="33" t="e">
        <f>IF(C109,'DNO totals'!B$41,0)</f>
        <v>#VALUE!</v>
      </c>
      <c r="BA109" s="33" t="e">
        <f t="shared" si="6"/>
        <v>#VALUE!</v>
      </c>
      <c r="BB109" s="33" t="e">
        <f t="shared" si="7"/>
        <v>#VALUE!</v>
      </c>
      <c r="BC109" s="53" t="e">
        <f t="shared" si="8"/>
        <v>#VALUE!</v>
      </c>
      <c r="BD109" s="32" t="e">
        <f>IF(AT109,'935'!H109*AT109/(AT109+D109+H109),0)</f>
        <v>#VALUE!</v>
      </c>
      <c r="BE109" s="32" t="e">
        <f>IF(H109,'935'!H109*H109/(AT109+D109+H109),0)</f>
        <v>#VALUE!</v>
      </c>
      <c r="BF109" s="32" t="e">
        <f>BD109*(1-'935'!X109/'11'!B$17)</f>
        <v>#VALUE!</v>
      </c>
      <c r="BG109" s="49" t="e">
        <f>BE109*(1-'935'!X109/'11'!B$17)</f>
        <v>#VALUE!</v>
      </c>
      <c r="BH109" s="52" t="e">
        <f>AV109*Parameters!B$6</f>
        <v>#VALUE!</v>
      </c>
      <c r="BI109" s="37" t="e">
        <f>IF('935'!$K109=1000,'Charging rates'!$C$38*$BH109/(1+'DNO totals'!$C$99)*'935'!$L109,0)</f>
        <v>#VALUE!</v>
      </c>
      <c r="BJ109" s="37" t="e">
        <f>IF(MOD('935'!$K109,1000)=100,'Charging rates'!$D$38*$BH109/(1+'DNO totals'!$D$99)*'935'!$M109,0)</f>
        <v>#VALUE!</v>
      </c>
      <c r="BK109" s="37" t="e">
        <f>IF(MOD('935'!$K109,100)=10,'Charging rates'!$E$38*$BH109/(1+'DNO totals'!$E$99)*'935'!$N109,0)</f>
        <v>#VALUE!</v>
      </c>
      <c r="BL109" s="37" t="e">
        <f>IF(AND(MOD('935'!$K109,10)&gt;0,MOD('935'!$K109,1000)&gt;1),'Charging rates'!$F$38*$BH109/(1+'DNO totals'!$F$99)*'935'!$O109,0)</f>
        <v>#VALUE!</v>
      </c>
      <c r="BM109" s="37" t="e">
        <f>IF(MOD('935'!$K109,1000)=1,'Charging rates'!$G$38*$BH109/(1+'DNO totals'!$G$99)*'935'!$P109,0)</f>
        <v>#VALUE!</v>
      </c>
      <c r="BN109" s="52" t="e">
        <f t="shared" si="9"/>
        <v>#VALUE!</v>
      </c>
      <c r="BO109" s="37" t="e">
        <f>IF('935'!$K109&gt;1000,'Charging rates'!$C$38*$AW109*'935'!$L109,0)</f>
        <v>#VALUE!</v>
      </c>
      <c r="BP109" s="37" t="e">
        <f>IF(MOD('935'!$K109,1000)&gt;100,'Charging rates'!$D$38*$AW109*'935'!$M109,0)</f>
        <v>#VALUE!</v>
      </c>
      <c r="BQ109" s="37" t="e">
        <f>IF(MOD('935'!$K109,100)&gt;10,'Charging rates'!$E$38*$AW109*'935'!$N109,0)</f>
        <v>#VALUE!</v>
      </c>
      <c r="BR109" s="52" t="e">
        <f t="shared" si="10"/>
        <v>#VALUE!</v>
      </c>
      <c r="BS109" s="48" t="e">
        <f>'935'!C109&lt;&gt;"VOID"</f>
        <v>#VALUE!</v>
      </c>
      <c r="BT109" s="33" t="e">
        <f>IF(BS109,(100/'11'!B$17*BD109*((1-'935'!I109)*'Charging rates'!B$51+'Charging rates'!B$63)),0)</f>
        <v>#VALUE!</v>
      </c>
      <c r="BU109" s="33" t="e">
        <f>100/'11'!B$17*BG109*('Charging rates'!B$51+'Charging rates'!B$63)</f>
        <v>#VALUE!</v>
      </c>
      <c r="BV109" s="33" t="e">
        <f>100/'11'!B$17*BE109*('Charging rates'!B$51+'Charging rates'!B$63)</f>
        <v>#VALUE!</v>
      </c>
      <c r="BW109" s="53" t="e">
        <f t="shared" si="11"/>
        <v>#VALUE!</v>
      </c>
      <c r="BX109" s="32" t="e">
        <f>AT109-('935'!T109*(1-'935'!X109/'11'!B$17))</f>
        <v>#VALUE!</v>
      </c>
      <c r="BY109" s="32">
        <f>0-IF(ISNUMBER(I109),INDEX('913'!$I$6:$I$1205,I109),0)-IF(ISNUMBER(J109),INDEX('913'!$I$6:$I$1205,J109),0)-IF(ISNUMBER(K109),INDEX('913'!$I$6:$I$1205,K109),0)-IF(ISNUMBER(L109),INDEX('913'!$I$6:$I$1205,L109),0)-IF(ISNUMBER(M109),INDEX('913'!$I$6:$I$1205,M109),0)-IF(ISNUMBER(N109),INDEX('913'!$I$6:$I$1205,N109),0)-IF(ISNUMBER(O109),INDEX('913'!$I$6:$I$1205,O109),0)-IF(ISNUMBER(P109),INDEX('913'!$I$6:$I$1205,P109),0)</f>
        <v>0</v>
      </c>
      <c r="BZ109" s="37">
        <f>IF(BY109=0,1,MAX(1,SQRT(BY109^2+(IF(ISNUMBER(I109),INDEX('913'!$J$6:$J$1205,I109),0)+IF(ISNUMBER(J109),INDEX('913'!$J$6:$J$1205,J109),0)+IF(ISNUMBER(K109),INDEX('913'!$J$6:$J$1205,K109),0)+IF(ISNUMBER(L109),INDEX('913'!$J$6:$J$1205,L109),0)+IF(ISNUMBER(M109),INDEX('913'!$J$6:$J$1205,M109),0)+IF(ISNUMBER(N109),INDEX('913'!$J$6:$J$1205,N109),0)+IF(ISNUMBER(O109),INDEX('913'!$J$6:$J$1205,O109),0)+IF(ISNUMBER(P109),INDEX('913'!$J$6:$J$1205,P109),0))^2)/BY109))</f>
        <v>1</v>
      </c>
      <c r="CA109" s="33" t="e">
        <f>100*AO109/'11'!B$17</f>
        <v>#VALUE!</v>
      </c>
      <c r="CB109" s="37" t="e">
        <f>100*(AP109*BZ109)/'11'!C$17</f>
        <v>#VALUE!</v>
      </c>
      <c r="CC109" s="37" t="e">
        <f t="shared" si="12"/>
        <v>#VALUE!</v>
      </c>
      <c r="CD109" s="33" t="e">
        <f t="shared" si="13"/>
        <v>#VALUE!</v>
      </c>
      <c r="CE109" s="54" t="e">
        <f>'11'!C$17-'935'!Y109</f>
        <v>#VALUE!</v>
      </c>
      <c r="CF109" s="37" t="e">
        <f>MAX('DNO totals'!B$312+0,MIN('935'!L109+0,'DNO totals'!B$304+0))</f>
        <v>#VALUE!</v>
      </c>
      <c r="CG109" s="37" t="e">
        <f>MAX('DNO totals'!C$312+0,MIN('935'!M109+0,'DNO totals'!C$304+0))</f>
        <v>#VALUE!</v>
      </c>
      <c r="CH109" s="37" t="e">
        <f>MAX('DNO totals'!D$312+0,MIN('935'!N109+0,'DNO totals'!D$304+0))</f>
        <v>#VALUE!</v>
      </c>
      <c r="CI109" s="37" t="e">
        <f>MAX('DNO totals'!E$312+0,MIN('935'!O109+0,'DNO totals'!E$304+0))</f>
        <v>#VALUE!</v>
      </c>
      <c r="CJ109" s="52" t="e">
        <f>MAX('DNO totals'!F$312+0,MIN('935'!P109+0,'DNO totals'!F$304+0))</f>
        <v>#VALUE!</v>
      </c>
      <c r="CK109" s="37" t="e">
        <f>IF('935'!$K109=1000,'Charging rates'!$C$38*$BH109/(1+'DNO totals'!$C$99)*$CF109,0)</f>
        <v>#VALUE!</v>
      </c>
      <c r="CL109" s="37" t="e">
        <f>IF(MOD('935'!$K109,1000)=100,'Charging rates'!$D$38*$BH109/(1+'DNO totals'!$D$99)*$CG109,0)</f>
        <v>#VALUE!</v>
      </c>
      <c r="CM109" s="37" t="e">
        <f>IF(MOD('935'!$K109,100)=10,'Charging rates'!$E$38*$BH109/(1+'DNO totals'!$E$99)*$CH109,0)</f>
        <v>#VALUE!</v>
      </c>
      <c r="CN109" s="37" t="e">
        <f>IF(AND(MOD('935'!$K109,10)&gt;0,MOD('935'!$K109,1000)&gt;1),'Charging rates'!$F$38*$BH109/(1+'DNO totals'!$F$99)*$CI109,0)</f>
        <v>#VALUE!</v>
      </c>
      <c r="CO109" s="37" t="e">
        <f>IF(MOD('935'!$K109,1000)=1,'Charging rates'!$G$38*$BH109/(1+'DNO totals'!$G$99)*$CJ109,0)</f>
        <v>#VALUE!</v>
      </c>
      <c r="CP109" s="52" t="e">
        <f t="shared" si="14"/>
        <v>#VALUE!</v>
      </c>
      <c r="CQ109" s="37" t="e">
        <f>IF('935'!$K109&gt;1000,'Charging rates'!$C$38*$AW109*$CF109,0)</f>
        <v>#VALUE!</v>
      </c>
      <c r="CR109" s="37" t="e">
        <f>IF(MOD('935'!$K109,1000)&gt;100,'Charging rates'!$D$38*$AW109*$CG109,0)</f>
        <v>#VALUE!</v>
      </c>
      <c r="CS109" s="37" t="e">
        <f>IF(MOD('935'!$K109,100)&gt;10,'Charging rates'!$E$38*$AW109*$CH109,0)</f>
        <v>#VALUE!</v>
      </c>
      <c r="CT109" s="52" t="e">
        <f t="shared" si="15"/>
        <v>#VALUE!</v>
      </c>
      <c r="CU109" s="33" t="e">
        <f>100*(AP109*'935'!Q109*BZ109)/'11'!B$17</f>
        <v>#VALUE!</v>
      </c>
      <c r="CV109" s="33" t="e">
        <f>100/'11'!B$17*'Charging rates'!B$10*AW109</f>
        <v>#VALUE!</v>
      </c>
      <c r="CW109" s="33" t="e">
        <f>IF(AT109=0,0,(1-BX109/AT109)*(CA109+IF('935'!Q109=0,0,(CB109*'935'!Q109*('11'!C$17-'935'!Y109)/('11'!B$17-'935'!X109)))))</f>
        <v>#VALUE!</v>
      </c>
      <c r="CX109" s="33" t="e">
        <f t="shared" si="16"/>
        <v>#VALUE!</v>
      </c>
      <c r="CY109" s="49" t="e">
        <f t="shared" si="17"/>
        <v>#VALUE!</v>
      </c>
      <c r="CZ109" s="32" t="e">
        <f>AT109*(Parameters!B$21+AU109)*IF('DNO totals'!B$323&lt;0,1,'935'!S109)</f>
        <v>#VALUE!</v>
      </c>
      <c r="DA109" s="52" t="e">
        <f>IF('DNO totals'!B$323&lt;0,1,'935'!S109)*(Parameters!B$21+AU109)</f>
        <v>#VALUE!</v>
      </c>
      <c r="DB109" s="37" t="e">
        <f>CX109+'Charging rates'!B$106*DA109*100/'11'!B$17</f>
        <v>#VALUE!</v>
      </c>
      <c r="DC109" s="37" t="e">
        <f>DB109+'Charging rates'!B$116*(Parameters!B$21+AU109)*100/'11'!B$17*IF('DNO totals'!B$323&lt;0,1,'935'!S109)</f>
        <v>#VALUE!</v>
      </c>
      <c r="DD109" s="37" t="e">
        <f>'Charging rates'!B$97*(CP109+CT109)*100/'11'!B$17</f>
        <v>#VALUE!</v>
      </c>
      <c r="DE109" s="33" t="e">
        <f>MAX(0-(CB109*AU109*'11'!C$17/'11'!B$17),DC109+DD109)</f>
        <v>#VALUE!</v>
      </c>
      <c r="DF109" s="37" t="e">
        <f>IF(BS109,IF(AU109=0,CC109,MAX(0,MIN(CC109,CC109+(DE109/'935'!Q109*('11'!B$17-'935'!X109)/('11'!C$17-'935'!Y109))))),0)</f>
        <v>#VALUE!</v>
      </c>
      <c r="DG109" s="33" t="e">
        <f t="shared" si="18"/>
        <v>#VALUE!</v>
      </c>
      <c r="DH109" s="53" t="e">
        <f t="shared" si="19"/>
        <v>#VALUE!</v>
      </c>
    </row>
    <row r="110" spans="1:112">
      <c r="A110" s="28">
        <v>10</v>
      </c>
      <c r="B110" s="47" t="e">
        <f>'935'!B110</f>
        <v>#VALUE!</v>
      </c>
      <c r="C110" s="48" t="e">
        <f>OR('935'!E110&lt;&gt;"VOID",'935'!F110&lt;&gt;"VOID",'935'!G110&lt;&gt;"VOID")</f>
        <v>#VALUE!</v>
      </c>
      <c r="D110" s="32" t="e">
        <f>IF('935'!D110="VOID",0,'935'!D110*(1-'935'!X110/'11'!B$17))</f>
        <v>#VALUE!</v>
      </c>
      <c r="E110" s="32" t="e">
        <f>IF('935'!E110="VOID",0,'935'!E110*(1-'935'!X110/'11'!B$17))</f>
        <v>#VALUE!</v>
      </c>
      <c r="F110" s="32" t="e">
        <f>IF('935'!F110="VOID",0,'935'!F110*(1-'935'!X110/'11'!B$17))</f>
        <v>#VALUE!</v>
      </c>
      <c r="G110" s="32" t="e">
        <f>IF('935'!G110="VOID",0,'935'!G110*(1-'935'!X110/'11'!B$17))</f>
        <v>#VALUE!</v>
      </c>
      <c r="H110" s="49" t="e">
        <f t="shared" si="0"/>
        <v>#VALUE!</v>
      </c>
      <c r="I110" s="50" t="e">
        <f>MATCH('935'!J110,'913'!$B$6:$B$1205,0)</f>
        <v>#VALUE!</v>
      </c>
      <c r="J110" s="50" t="e">
        <f>MATCH(INDEX('913'!$D$6:$D$1205,I110),'913'!$B$6:$B$1205,0)</f>
        <v>#VALUE!</v>
      </c>
      <c r="K110" s="50" t="e">
        <f>MATCH(INDEX('913'!$D$6:$D$1205,J110),'913'!$B$6:$B$1205,0)</f>
        <v>#VALUE!</v>
      </c>
      <c r="L110" s="50" t="e">
        <f>MATCH(INDEX('913'!$D$6:$D$1205,K110),'913'!$B$6:$B$1205,0)</f>
        <v>#VALUE!</v>
      </c>
      <c r="M110" s="50" t="e">
        <f>MATCH(INDEX('913'!$D$6:$D$1205,L110),'913'!$B$6:$B$1205,0)</f>
        <v>#VALUE!</v>
      </c>
      <c r="N110" s="50" t="e">
        <f>MATCH(INDEX('913'!$D$6:$D$1205,M110),'913'!$B$6:$B$1205,0)</f>
        <v>#VALUE!</v>
      </c>
      <c r="O110" s="50" t="e">
        <f>MATCH(INDEX('913'!$D$6:$D$1205,N110),'913'!$B$6:$B$1205,0)</f>
        <v>#VALUE!</v>
      </c>
      <c r="P110" s="51" t="e">
        <f>MATCH(INDEX('913'!$D$6:$D$1205,O110),'913'!$B$6:$B$1205,0)</f>
        <v>#VALUE!</v>
      </c>
      <c r="Q110" s="37">
        <f>IF(ISNUMBER(I110),MAX(0,INDEX('913'!$E$6:$E$1205,I110)),0)</f>
        <v>0</v>
      </c>
      <c r="R110" s="37">
        <f>IF(ISNUMBER(J110),MAX(0,INDEX('913'!$E$6:$E$1205,J110)),0)</f>
        <v>0</v>
      </c>
      <c r="S110" s="37">
        <f>IF(ISNUMBER(K110),MAX(0,INDEX('913'!$E$6:$E$1205,K110)),0)</f>
        <v>0</v>
      </c>
      <c r="T110" s="37">
        <f>IF(ISNUMBER(L110),MAX(0,INDEX('913'!$E$6:$E$1205,L110)),0)</f>
        <v>0</v>
      </c>
      <c r="U110" s="37">
        <f>IF(ISNUMBER(M110),MAX(0,INDEX('913'!$E$6:$E$1205,M110)),0)</f>
        <v>0</v>
      </c>
      <c r="V110" s="37">
        <f>IF(ISNUMBER(N110),MAX(0,INDEX('913'!$E$6:$E$1205,N110)),0)</f>
        <v>0</v>
      </c>
      <c r="W110" s="37">
        <f>IF(ISNUMBER(O110),MAX(0,INDEX('913'!$E$6:$E$1205,O110)),0)</f>
        <v>0</v>
      </c>
      <c r="X110" s="52">
        <f>IF(ISNUMBER(P110),MAX(0,INDEX('913'!$E$6:$E$1205,P110)),0)</f>
        <v>0</v>
      </c>
      <c r="Y110" s="37">
        <f>IF(ISNUMBER(I110),MAX(0,INDEX('913'!$F$6:$F$1205,I110)),0)</f>
        <v>0</v>
      </c>
      <c r="Z110" s="37">
        <f>IF(ISNUMBER(J110),MAX(0,INDEX('913'!$F$6:$F$1205,J110)),0)</f>
        <v>0</v>
      </c>
      <c r="AA110" s="37">
        <f>IF(ISNUMBER(K110),MAX(0,INDEX('913'!$F$6:$F$1205,K110)),0)</f>
        <v>0</v>
      </c>
      <c r="AB110" s="37">
        <f>IF(ISNUMBER(L110),MAX(0,INDEX('913'!$F$6:$F$1205,L110)),0)</f>
        <v>0</v>
      </c>
      <c r="AC110" s="37">
        <f>IF(ISNUMBER(M110),MAX(0,INDEX('913'!$F$6:$F$1205,M110)),0)</f>
        <v>0</v>
      </c>
      <c r="AD110" s="37">
        <f>IF(ISNUMBER(N110),MAX(0,INDEX('913'!$F$6:$F$1205,N110)),0)</f>
        <v>0</v>
      </c>
      <c r="AE110" s="37">
        <f>IF(ISNUMBER(O110),MAX(0,INDEX('913'!$F$6:$F$1205,O110)),0)</f>
        <v>0</v>
      </c>
      <c r="AF110" s="37">
        <f>IF(ISNUMBER(P110),MAX(0,INDEX('913'!$F$6:$F$1205,P110)),0)</f>
        <v>0</v>
      </c>
      <c r="AG110" s="32">
        <f>IF(ISNUMBER(I110),SQRT(INDEX('913'!$I$6:$I$1205,I110)^2+INDEX('913'!$J$6:$J$1205,I110)^2),0)</f>
        <v>0</v>
      </c>
      <c r="AH110" s="32">
        <f>IF(ISNUMBER(J110),SQRT(INDEX('913'!$I$6:$I$1205,J110)^2+INDEX('913'!$J$6:$J$1205,J110)^2),0)</f>
        <v>0</v>
      </c>
      <c r="AI110" s="32">
        <f>IF(ISNUMBER(K110),SQRT(INDEX('913'!$I$6:$I$1205,K110)^2+INDEX('913'!$J$6:$J$1205,K110)^2),0)</f>
        <v>0</v>
      </c>
      <c r="AJ110" s="32">
        <f>IF(ISNUMBER(L110),SQRT(INDEX('913'!$I$6:$I$1205,L110)^2+INDEX('913'!$J$6:$J$1205,L110)^2),0)</f>
        <v>0</v>
      </c>
      <c r="AK110" s="32">
        <f>IF(ISNUMBER(M110),SQRT(INDEX('913'!$I$6:$I$1205,M110)^2+INDEX('913'!$J$6:$J$1205,M110)^2),0)</f>
        <v>0</v>
      </c>
      <c r="AL110" s="32">
        <f>IF(ISNUMBER(N110),SQRT(INDEX('913'!$I$6:$I$1205,N110)^2+INDEX('913'!$J$6:$J$1205,N110)^2),0)</f>
        <v>0</v>
      </c>
      <c r="AM110" s="32">
        <f>IF(ISNUMBER(O110),SQRT(INDEX('913'!$I$6:$I$1205,O110)^2+INDEX('913'!$J$6:$J$1205,O110)^2),0)</f>
        <v>0</v>
      </c>
      <c r="AN110" s="49">
        <f>IF(ISNUMBER(P110),SQRT(INDEX('913'!$I$6:$I$1205,P110)^2+INDEX('913'!$J$6:$J$1205,P110)^2),0)</f>
        <v>0</v>
      </c>
      <c r="AO110" s="37">
        <f t="shared" si="1"/>
        <v>0</v>
      </c>
      <c r="AP110" s="37">
        <f t="shared" si="2"/>
        <v>0</v>
      </c>
      <c r="AQ110" s="33" t="e">
        <f>-100*'935'!W110*(AO110+AP110)/'11'!C$17</f>
        <v>#VALUE!</v>
      </c>
      <c r="AR110" s="37" t="e">
        <f t="shared" si="3"/>
        <v>#VALUE!</v>
      </c>
      <c r="AS110" s="52" t="e">
        <f t="shared" si="4"/>
        <v>#VALUE!</v>
      </c>
      <c r="AT110" s="32" t="e">
        <f>IF('935'!C110="VOID",0,('935'!C110*(1-'935'!X110/'11'!B$17)))</f>
        <v>#VALUE!</v>
      </c>
      <c r="AU110" s="52" t="e">
        <f>'935'!Q110*(1-'935'!Y110/'11'!C$17)/(1-'935'!X110/'11'!B$17)</f>
        <v>#VALUE!</v>
      </c>
      <c r="AV110" s="37" t="e">
        <f>INDEX('DNO totals'!$B$57:$G$57,IF('935'!K110,IF(MOD('935'!K110,1000),IF(MOD('935'!K110,100),IF(MOD('935'!K110,10),IF(MOD('935'!K110,1000)=1,6,5),4),3),2),1))</f>
        <v>#VALUE!</v>
      </c>
      <c r="AW110" s="52" t="e">
        <f t="shared" si="5"/>
        <v>#VALUE!</v>
      </c>
      <c r="AX110" s="32" t="e">
        <f>IF('935'!V110="VOID",0,'935'!V110*(1-'935'!X110/'11'!B$17))</f>
        <v>#VALUE!</v>
      </c>
      <c r="AY110" s="33" t="e">
        <f>IF(H110,-100*'Charging rates'!B$10/'11'!B$17*AX110/H110,0)</f>
        <v>#VALUE!</v>
      </c>
      <c r="AZ110" s="33" t="e">
        <f>IF(C110,'DNO totals'!B$41,0)</f>
        <v>#VALUE!</v>
      </c>
      <c r="BA110" s="33" t="e">
        <f t="shared" si="6"/>
        <v>#VALUE!</v>
      </c>
      <c r="BB110" s="33" t="e">
        <f t="shared" si="7"/>
        <v>#VALUE!</v>
      </c>
      <c r="BC110" s="53" t="e">
        <f t="shared" si="8"/>
        <v>#VALUE!</v>
      </c>
      <c r="BD110" s="32" t="e">
        <f>IF(AT110,'935'!H110*AT110/(AT110+D110+H110),0)</f>
        <v>#VALUE!</v>
      </c>
      <c r="BE110" s="32" t="e">
        <f>IF(H110,'935'!H110*H110/(AT110+D110+H110),0)</f>
        <v>#VALUE!</v>
      </c>
      <c r="BF110" s="32" t="e">
        <f>BD110*(1-'935'!X110/'11'!B$17)</f>
        <v>#VALUE!</v>
      </c>
      <c r="BG110" s="49" t="e">
        <f>BE110*(1-'935'!X110/'11'!B$17)</f>
        <v>#VALUE!</v>
      </c>
      <c r="BH110" s="52" t="e">
        <f>AV110*Parameters!B$6</f>
        <v>#VALUE!</v>
      </c>
      <c r="BI110" s="37" t="e">
        <f>IF('935'!$K110=1000,'Charging rates'!$C$38*$BH110/(1+'DNO totals'!$C$99)*'935'!$L110,0)</f>
        <v>#VALUE!</v>
      </c>
      <c r="BJ110" s="37" t="e">
        <f>IF(MOD('935'!$K110,1000)=100,'Charging rates'!$D$38*$BH110/(1+'DNO totals'!$D$99)*'935'!$M110,0)</f>
        <v>#VALUE!</v>
      </c>
      <c r="BK110" s="37" t="e">
        <f>IF(MOD('935'!$K110,100)=10,'Charging rates'!$E$38*$BH110/(1+'DNO totals'!$E$99)*'935'!$N110,0)</f>
        <v>#VALUE!</v>
      </c>
      <c r="BL110" s="37" t="e">
        <f>IF(AND(MOD('935'!$K110,10)&gt;0,MOD('935'!$K110,1000)&gt;1),'Charging rates'!$F$38*$BH110/(1+'DNO totals'!$F$99)*'935'!$O110,0)</f>
        <v>#VALUE!</v>
      </c>
      <c r="BM110" s="37" t="e">
        <f>IF(MOD('935'!$K110,1000)=1,'Charging rates'!$G$38*$BH110/(1+'DNO totals'!$G$99)*'935'!$P110,0)</f>
        <v>#VALUE!</v>
      </c>
      <c r="BN110" s="52" t="e">
        <f t="shared" si="9"/>
        <v>#VALUE!</v>
      </c>
      <c r="BO110" s="37" t="e">
        <f>IF('935'!$K110&gt;1000,'Charging rates'!$C$38*$AW110*'935'!$L110,0)</f>
        <v>#VALUE!</v>
      </c>
      <c r="BP110" s="37" t="e">
        <f>IF(MOD('935'!$K110,1000)&gt;100,'Charging rates'!$D$38*$AW110*'935'!$M110,0)</f>
        <v>#VALUE!</v>
      </c>
      <c r="BQ110" s="37" t="e">
        <f>IF(MOD('935'!$K110,100)&gt;10,'Charging rates'!$E$38*$AW110*'935'!$N110,0)</f>
        <v>#VALUE!</v>
      </c>
      <c r="BR110" s="52" t="e">
        <f t="shared" si="10"/>
        <v>#VALUE!</v>
      </c>
      <c r="BS110" s="48" t="e">
        <f>'935'!C110&lt;&gt;"VOID"</f>
        <v>#VALUE!</v>
      </c>
      <c r="BT110" s="33" t="e">
        <f>IF(BS110,(100/'11'!B$17*BD110*((1-'935'!I110)*'Charging rates'!B$51+'Charging rates'!B$63)),0)</f>
        <v>#VALUE!</v>
      </c>
      <c r="BU110" s="33" t="e">
        <f>100/'11'!B$17*BG110*('Charging rates'!B$51+'Charging rates'!B$63)</f>
        <v>#VALUE!</v>
      </c>
      <c r="BV110" s="33" t="e">
        <f>100/'11'!B$17*BE110*('Charging rates'!B$51+'Charging rates'!B$63)</f>
        <v>#VALUE!</v>
      </c>
      <c r="BW110" s="53" t="e">
        <f t="shared" si="11"/>
        <v>#VALUE!</v>
      </c>
      <c r="BX110" s="32" t="e">
        <f>AT110-('935'!T110*(1-'935'!X110/'11'!B$17))</f>
        <v>#VALUE!</v>
      </c>
      <c r="BY110" s="32">
        <f>0-IF(ISNUMBER(I110),INDEX('913'!$I$6:$I$1205,I110),0)-IF(ISNUMBER(J110),INDEX('913'!$I$6:$I$1205,J110),0)-IF(ISNUMBER(K110),INDEX('913'!$I$6:$I$1205,K110),0)-IF(ISNUMBER(L110),INDEX('913'!$I$6:$I$1205,L110),0)-IF(ISNUMBER(M110),INDEX('913'!$I$6:$I$1205,M110),0)-IF(ISNUMBER(N110),INDEX('913'!$I$6:$I$1205,N110),0)-IF(ISNUMBER(O110),INDEX('913'!$I$6:$I$1205,O110),0)-IF(ISNUMBER(P110),INDEX('913'!$I$6:$I$1205,P110),0)</f>
        <v>0</v>
      </c>
      <c r="BZ110" s="37">
        <f>IF(BY110=0,1,MAX(1,SQRT(BY110^2+(IF(ISNUMBER(I110),INDEX('913'!$J$6:$J$1205,I110),0)+IF(ISNUMBER(J110),INDEX('913'!$J$6:$J$1205,J110),0)+IF(ISNUMBER(K110),INDEX('913'!$J$6:$J$1205,K110),0)+IF(ISNUMBER(L110),INDEX('913'!$J$6:$J$1205,L110),0)+IF(ISNUMBER(M110),INDEX('913'!$J$6:$J$1205,M110),0)+IF(ISNUMBER(N110),INDEX('913'!$J$6:$J$1205,N110),0)+IF(ISNUMBER(O110),INDEX('913'!$J$6:$J$1205,O110),0)+IF(ISNUMBER(P110),INDEX('913'!$J$6:$J$1205,P110),0))^2)/BY110))</f>
        <v>1</v>
      </c>
      <c r="CA110" s="33" t="e">
        <f>100*AO110/'11'!B$17</f>
        <v>#VALUE!</v>
      </c>
      <c r="CB110" s="37" t="e">
        <f>100*(AP110*BZ110)/'11'!C$17</f>
        <v>#VALUE!</v>
      </c>
      <c r="CC110" s="37" t="e">
        <f t="shared" si="12"/>
        <v>#VALUE!</v>
      </c>
      <c r="CD110" s="33" t="e">
        <f t="shared" si="13"/>
        <v>#VALUE!</v>
      </c>
      <c r="CE110" s="54" t="e">
        <f>'11'!C$17-'935'!Y110</f>
        <v>#VALUE!</v>
      </c>
      <c r="CF110" s="37" t="e">
        <f>MAX('DNO totals'!B$312+0,MIN('935'!L110+0,'DNO totals'!B$304+0))</f>
        <v>#VALUE!</v>
      </c>
      <c r="CG110" s="37" t="e">
        <f>MAX('DNO totals'!C$312+0,MIN('935'!M110+0,'DNO totals'!C$304+0))</f>
        <v>#VALUE!</v>
      </c>
      <c r="CH110" s="37" t="e">
        <f>MAX('DNO totals'!D$312+0,MIN('935'!N110+0,'DNO totals'!D$304+0))</f>
        <v>#VALUE!</v>
      </c>
      <c r="CI110" s="37" t="e">
        <f>MAX('DNO totals'!E$312+0,MIN('935'!O110+0,'DNO totals'!E$304+0))</f>
        <v>#VALUE!</v>
      </c>
      <c r="CJ110" s="52" t="e">
        <f>MAX('DNO totals'!F$312+0,MIN('935'!P110+0,'DNO totals'!F$304+0))</f>
        <v>#VALUE!</v>
      </c>
      <c r="CK110" s="37" t="e">
        <f>IF('935'!$K110=1000,'Charging rates'!$C$38*$BH110/(1+'DNO totals'!$C$99)*$CF110,0)</f>
        <v>#VALUE!</v>
      </c>
      <c r="CL110" s="37" t="e">
        <f>IF(MOD('935'!$K110,1000)=100,'Charging rates'!$D$38*$BH110/(1+'DNO totals'!$D$99)*$CG110,0)</f>
        <v>#VALUE!</v>
      </c>
      <c r="CM110" s="37" t="e">
        <f>IF(MOD('935'!$K110,100)=10,'Charging rates'!$E$38*$BH110/(1+'DNO totals'!$E$99)*$CH110,0)</f>
        <v>#VALUE!</v>
      </c>
      <c r="CN110" s="37" t="e">
        <f>IF(AND(MOD('935'!$K110,10)&gt;0,MOD('935'!$K110,1000)&gt;1),'Charging rates'!$F$38*$BH110/(1+'DNO totals'!$F$99)*$CI110,0)</f>
        <v>#VALUE!</v>
      </c>
      <c r="CO110" s="37" t="e">
        <f>IF(MOD('935'!$K110,1000)=1,'Charging rates'!$G$38*$BH110/(1+'DNO totals'!$G$99)*$CJ110,0)</f>
        <v>#VALUE!</v>
      </c>
      <c r="CP110" s="52" t="e">
        <f t="shared" si="14"/>
        <v>#VALUE!</v>
      </c>
      <c r="CQ110" s="37" t="e">
        <f>IF('935'!$K110&gt;1000,'Charging rates'!$C$38*$AW110*$CF110,0)</f>
        <v>#VALUE!</v>
      </c>
      <c r="CR110" s="37" t="e">
        <f>IF(MOD('935'!$K110,1000)&gt;100,'Charging rates'!$D$38*$AW110*$CG110,0)</f>
        <v>#VALUE!</v>
      </c>
      <c r="CS110" s="37" t="e">
        <f>IF(MOD('935'!$K110,100)&gt;10,'Charging rates'!$E$38*$AW110*$CH110,0)</f>
        <v>#VALUE!</v>
      </c>
      <c r="CT110" s="52" t="e">
        <f t="shared" si="15"/>
        <v>#VALUE!</v>
      </c>
      <c r="CU110" s="33" t="e">
        <f>100*(AP110*'935'!Q110*BZ110)/'11'!B$17</f>
        <v>#VALUE!</v>
      </c>
      <c r="CV110" s="33" t="e">
        <f>100/'11'!B$17*'Charging rates'!B$10*AW110</f>
        <v>#VALUE!</v>
      </c>
      <c r="CW110" s="33" t="e">
        <f>IF(AT110=0,0,(1-BX110/AT110)*(CA110+IF('935'!Q110=0,0,(CB110*'935'!Q110*('11'!C$17-'935'!Y110)/('11'!B$17-'935'!X110)))))</f>
        <v>#VALUE!</v>
      </c>
      <c r="CX110" s="33" t="e">
        <f t="shared" si="16"/>
        <v>#VALUE!</v>
      </c>
      <c r="CY110" s="49" t="e">
        <f t="shared" si="17"/>
        <v>#VALUE!</v>
      </c>
      <c r="CZ110" s="32" t="e">
        <f>AT110*(Parameters!B$21+AU110)*IF('DNO totals'!B$323&lt;0,1,'935'!S110)</f>
        <v>#VALUE!</v>
      </c>
      <c r="DA110" s="52" t="e">
        <f>IF('DNO totals'!B$323&lt;0,1,'935'!S110)*(Parameters!B$21+AU110)</f>
        <v>#VALUE!</v>
      </c>
      <c r="DB110" s="37" t="e">
        <f>CX110+'Charging rates'!B$106*DA110*100/'11'!B$17</f>
        <v>#VALUE!</v>
      </c>
      <c r="DC110" s="37" t="e">
        <f>DB110+'Charging rates'!B$116*(Parameters!B$21+AU110)*100/'11'!B$17*IF('DNO totals'!B$323&lt;0,1,'935'!S110)</f>
        <v>#VALUE!</v>
      </c>
      <c r="DD110" s="37" t="e">
        <f>'Charging rates'!B$97*(CP110+CT110)*100/'11'!B$17</f>
        <v>#VALUE!</v>
      </c>
      <c r="DE110" s="33" t="e">
        <f>MAX(0-(CB110*AU110*'11'!C$17/'11'!B$17),DC110+DD110)</f>
        <v>#VALUE!</v>
      </c>
      <c r="DF110" s="37" t="e">
        <f>IF(BS110,IF(AU110=0,CC110,MAX(0,MIN(CC110,CC110+(DE110/'935'!Q110*('11'!B$17-'935'!X110)/('11'!C$17-'935'!Y110))))),0)</f>
        <v>#VALUE!</v>
      </c>
      <c r="DG110" s="33" t="e">
        <f t="shared" si="18"/>
        <v>#VALUE!</v>
      </c>
      <c r="DH110" s="53" t="e">
        <f t="shared" si="19"/>
        <v>#VALUE!</v>
      </c>
    </row>
    <row r="111" spans="1:112">
      <c r="A111" s="28">
        <v>11</v>
      </c>
      <c r="B111" s="47" t="e">
        <f>'935'!B111</f>
        <v>#VALUE!</v>
      </c>
      <c r="C111" s="48" t="e">
        <f>OR('935'!E111&lt;&gt;"VOID",'935'!F111&lt;&gt;"VOID",'935'!G111&lt;&gt;"VOID")</f>
        <v>#VALUE!</v>
      </c>
      <c r="D111" s="32" t="e">
        <f>IF('935'!D111="VOID",0,'935'!D111*(1-'935'!X111/'11'!B$17))</f>
        <v>#VALUE!</v>
      </c>
      <c r="E111" s="32" t="e">
        <f>IF('935'!E111="VOID",0,'935'!E111*(1-'935'!X111/'11'!B$17))</f>
        <v>#VALUE!</v>
      </c>
      <c r="F111" s="32" t="e">
        <f>IF('935'!F111="VOID",0,'935'!F111*(1-'935'!X111/'11'!B$17))</f>
        <v>#VALUE!</v>
      </c>
      <c r="G111" s="32" t="e">
        <f>IF('935'!G111="VOID",0,'935'!G111*(1-'935'!X111/'11'!B$17))</f>
        <v>#VALUE!</v>
      </c>
      <c r="H111" s="49" t="e">
        <f t="shared" si="0"/>
        <v>#VALUE!</v>
      </c>
      <c r="I111" s="50" t="e">
        <f>MATCH('935'!J111,'913'!$B$6:$B$1205,0)</f>
        <v>#VALUE!</v>
      </c>
      <c r="J111" s="50" t="e">
        <f>MATCH(INDEX('913'!$D$6:$D$1205,I111),'913'!$B$6:$B$1205,0)</f>
        <v>#VALUE!</v>
      </c>
      <c r="K111" s="50" t="e">
        <f>MATCH(INDEX('913'!$D$6:$D$1205,J111),'913'!$B$6:$B$1205,0)</f>
        <v>#VALUE!</v>
      </c>
      <c r="L111" s="50" t="e">
        <f>MATCH(INDEX('913'!$D$6:$D$1205,K111),'913'!$B$6:$B$1205,0)</f>
        <v>#VALUE!</v>
      </c>
      <c r="M111" s="50" t="e">
        <f>MATCH(INDEX('913'!$D$6:$D$1205,L111),'913'!$B$6:$B$1205,0)</f>
        <v>#VALUE!</v>
      </c>
      <c r="N111" s="50" t="e">
        <f>MATCH(INDEX('913'!$D$6:$D$1205,M111),'913'!$B$6:$B$1205,0)</f>
        <v>#VALUE!</v>
      </c>
      <c r="O111" s="50" t="e">
        <f>MATCH(INDEX('913'!$D$6:$D$1205,N111),'913'!$B$6:$B$1205,0)</f>
        <v>#VALUE!</v>
      </c>
      <c r="P111" s="51" t="e">
        <f>MATCH(INDEX('913'!$D$6:$D$1205,O111),'913'!$B$6:$B$1205,0)</f>
        <v>#VALUE!</v>
      </c>
      <c r="Q111" s="37">
        <f>IF(ISNUMBER(I111),MAX(0,INDEX('913'!$E$6:$E$1205,I111)),0)</f>
        <v>0</v>
      </c>
      <c r="R111" s="37">
        <f>IF(ISNUMBER(J111),MAX(0,INDEX('913'!$E$6:$E$1205,J111)),0)</f>
        <v>0</v>
      </c>
      <c r="S111" s="37">
        <f>IF(ISNUMBER(K111),MAX(0,INDEX('913'!$E$6:$E$1205,K111)),0)</f>
        <v>0</v>
      </c>
      <c r="T111" s="37">
        <f>IF(ISNUMBER(L111),MAX(0,INDEX('913'!$E$6:$E$1205,L111)),0)</f>
        <v>0</v>
      </c>
      <c r="U111" s="37">
        <f>IF(ISNUMBER(M111),MAX(0,INDEX('913'!$E$6:$E$1205,M111)),0)</f>
        <v>0</v>
      </c>
      <c r="V111" s="37">
        <f>IF(ISNUMBER(N111),MAX(0,INDEX('913'!$E$6:$E$1205,N111)),0)</f>
        <v>0</v>
      </c>
      <c r="W111" s="37">
        <f>IF(ISNUMBER(O111),MAX(0,INDEX('913'!$E$6:$E$1205,O111)),0)</f>
        <v>0</v>
      </c>
      <c r="X111" s="52">
        <f>IF(ISNUMBER(P111),MAX(0,INDEX('913'!$E$6:$E$1205,P111)),0)</f>
        <v>0</v>
      </c>
      <c r="Y111" s="37">
        <f>IF(ISNUMBER(I111),MAX(0,INDEX('913'!$F$6:$F$1205,I111)),0)</f>
        <v>0</v>
      </c>
      <c r="Z111" s="37">
        <f>IF(ISNUMBER(J111),MAX(0,INDEX('913'!$F$6:$F$1205,J111)),0)</f>
        <v>0</v>
      </c>
      <c r="AA111" s="37">
        <f>IF(ISNUMBER(K111),MAX(0,INDEX('913'!$F$6:$F$1205,K111)),0)</f>
        <v>0</v>
      </c>
      <c r="AB111" s="37">
        <f>IF(ISNUMBER(L111),MAX(0,INDEX('913'!$F$6:$F$1205,L111)),0)</f>
        <v>0</v>
      </c>
      <c r="AC111" s="37">
        <f>IF(ISNUMBER(M111),MAX(0,INDEX('913'!$F$6:$F$1205,M111)),0)</f>
        <v>0</v>
      </c>
      <c r="AD111" s="37">
        <f>IF(ISNUMBER(N111),MAX(0,INDEX('913'!$F$6:$F$1205,N111)),0)</f>
        <v>0</v>
      </c>
      <c r="AE111" s="37">
        <f>IF(ISNUMBER(O111),MAX(0,INDEX('913'!$F$6:$F$1205,O111)),0)</f>
        <v>0</v>
      </c>
      <c r="AF111" s="37">
        <f>IF(ISNUMBER(P111),MAX(0,INDEX('913'!$F$6:$F$1205,P111)),0)</f>
        <v>0</v>
      </c>
      <c r="AG111" s="32">
        <f>IF(ISNUMBER(I111),SQRT(INDEX('913'!$I$6:$I$1205,I111)^2+INDEX('913'!$J$6:$J$1205,I111)^2),0)</f>
        <v>0</v>
      </c>
      <c r="AH111" s="32">
        <f>IF(ISNUMBER(J111),SQRT(INDEX('913'!$I$6:$I$1205,J111)^2+INDEX('913'!$J$6:$J$1205,J111)^2),0)</f>
        <v>0</v>
      </c>
      <c r="AI111" s="32">
        <f>IF(ISNUMBER(K111),SQRT(INDEX('913'!$I$6:$I$1205,K111)^2+INDEX('913'!$J$6:$J$1205,K111)^2),0)</f>
        <v>0</v>
      </c>
      <c r="AJ111" s="32">
        <f>IF(ISNUMBER(L111),SQRT(INDEX('913'!$I$6:$I$1205,L111)^2+INDEX('913'!$J$6:$J$1205,L111)^2),0)</f>
        <v>0</v>
      </c>
      <c r="AK111" s="32">
        <f>IF(ISNUMBER(M111),SQRT(INDEX('913'!$I$6:$I$1205,M111)^2+INDEX('913'!$J$6:$J$1205,M111)^2),0)</f>
        <v>0</v>
      </c>
      <c r="AL111" s="32">
        <f>IF(ISNUMBER(N111),SQRT(INDEX('913'!$I$6:$I$1205,N111)^2+INDEX('913'!$J$6:$J$1205,N111)^2),0)</f>
        <v>0</v>
      </c>
      <c r="AM111" s="32">
        <f>IF(ISNUMBER(O111),SQRT(INDEX('913'!$I$6:$I$1205,O111)^2+INDEX('913'!$J$6:$J$1205,O111)^2),0)</f>
        <v>0</v>
      </c>
      <c r="AN111" s="49">
        <f>IF(ISNUMBER(P111),SQRT(INDEX('913'!$I$6:$I$1205,P111)^2+INDEX('913'!$J$6:$J$1205,P111)^2),0)</f>
        <v>0</v>
      </c>
      <c r="AO111" s="37">
        <f t="shared" si="1"/>
        <v>0</v>
      </c>
      <c r="AP111" s="37">
        <f t="shared" si="2"/>
        <v>0</v>
      </c>
      <c r="AQ111" s="33" t="e">
        <f>-100*'935'!W111*(AO111+AP111)/'11'!C$17</f>
        <v>#VALUE!</v>
      </c>
      <c r="AR111" s="37" t="e">
        <f t="shared" si="3"/>
        <v>#VALUE!</v>
      </c>
      <c r="AS111" s="52" t="e">
        <f t="shared" si="4"/>
        <v>#VALUE!</v>
      </c>
      <c r="AT111" s="32" t="e">
        <f>IF('935'!C111="VOID",0,('935'!C111*(1-'935'!X111/'11'!B$17)))</f>
        <v>#VALUE!</v>
      </c>
      <c r="AU111" s="52" t="e">
        <f>'935'!Q111*(1-'935'!Y111/'11'!C$17)/(1-'935'!X111/'11'!B$17)</f>
        <v>#VALUE!</v>
      </c>
      <c r="AV111" s="37" t="e">
        <f>INDEX('DNO totals'!$B$57:$G$57,IF('935'!K111,IF(MOD('935'!K111,1000),IF(MOD('935'!K111,100),IF(MOD('935'!K111,10),IF(MOD('935'!K111,1000)=1,6,5),4),3),2),1))</f>
        <v>#VALUE!</v>
      </c>
      <c r="AW111" s="52" t="e">
        <f t="shared" si="5"/>
        <v>#VALUE!</v>
      </c>
      <c r="AX111" s="32" t="e">
        <f>IF('935'!V111="VOID",0,'935'!V111*(1-'935'!X111/'11'!B$17))</f>
        <v>#VALUE!</v>
      </c>
      <c r="AY111" s="33" t="e">
        <f>IF(H111,-100*'Charging rates'!B$10/'11'!B$17*AX111/H111,0)</f>
        <v>#VALUE!</v>
      </c>
      <c r="AZ111" s="33" t="e">
        <f>IF(C111,'DNO totals'!B$41,0)</f>
        <v>#VALUE!</v>
      </c>
      <c r="BA111" s="33" t="e">
        <f t="shared" si="6"/>
        <v>#VALUE!</v>
      </c>
      <c r="BB111" s="33" t="e">
        <f t="shared" si="7"/>
        <v>#VALUE!</v>
      </c>
      <c r="BC111" s="53" t="e">
        <f t="shared" si="8"/>
        <v>#VALUE!</v>
      </c>
      <c r="BD111" s="32" t="e">
        <f>IF(AT111,'935'!H111*AT111/(AT111+D111+H111),0)</f>
        <v>#VALUE!</v>
      </c>
      <c r="BE111" s="32" t="e">
        <f>IF(H111,'935'!H111*H111/(AT111+D111+H111),0)</f>
        <v>#VALUE!</v>
      </c>
      <c r="BF111" s="32" t="e">
        <f>BD111*(1-'935'!X111/'11'!B$17)</f>
        <v>#VALUE!</v>
      </c>
      <c r="BG111" s="49" t="e">
        <f>BE111*(1-'935'!X111/'11'!B$17)</f>
        <v>#VALUE!</v>
      </c>
      <c r="BH111" s="52" t="e">
        <f>AV111*Parameters!B$6</f>
        <v>#VALUE!</v>
      </c>
      <c r="BI111" s="37" t="e">
        <f>IF('935'!$K111=1000,'Charging rates'!$C$38*$BH111/(1+'DNO totals'!$C$99)*'935'!$L111,0)</f>
        <v>#VALUE!</v>
      </c>
      <c r="BJ111" s="37" t="e">
        <f>IF(MOD('935'!$K111,1000)=100,'Charging rates'!$D$38*$BH111/(1+'DNO totals'!$D$99)*'935'!$M111,0)</f>
        <v>#VALUE!</v>
      </c>
      <c r="BK111" s="37" t="e">
        <f>IF(MOD('935'!$K111,100)=10,'Charging rates'!$E$38*$BH111/(1+'DNO totals'!$E$99)*'935'!$N111,0)</f>
        <v>#VALUE!</v>
      </c>
      <c r="BL111" s="37" t="e">
        <f>IF(AND(MOD('935'!$K111,10)&gt;0,MOD('935'!$K111,1000)&gt;1),'Charging rates'!$F$38*$BH111/(1+'DNO totals'!$F$99)*'935'!$O111,0)</f>
        <v>#VALUE!</v>
      </c>
      <c r="BM111" s="37" t="e">
        <f>IF(MOD('935'!$K111,1000)=1,'Charging rates'!$G$38*$BH111/(1+'DNO totals'!$G$99)*'935'!$P111,0)</f>
        <v>#VALUE!</v>
      </c>
      <c r="BN111" s="52" t="e">
        <f t="shared" si="9"/>
        <v>#VALUE!</v>
      </c>
      <c r="BO111" s="37" t="e">
        <f>IF('935'!$K111&gt;1000,'Charging rates'!$C$38*$AW111*'935'!$L111,0)</f>
        <v>#VALUE!</v>
      </c>
      <c r="BP111" s="37" t="e">
        <f>IF(MOD('935'!$K111,1000)&gt;100,'Charging rates'!$D$38*$AW111*'935'!$M111,0)</f>
        <v>#VALUE!</v>
      </c>
      <c r="BQ111" s="37" t="e">
        <f>IF(MOD('935'!$K111,100)&gt;10,'Charging rates'!$E$38*$AW111*'935'!$N111,0)</f>
        <v>#VALUE!</v>
      </c>
      <c r="BR111" s="52" t="e">
        <f t="shared" si="10"/>
        <v>#VALUE!</v>
      </c>
      <c r="BS111" s="48" t="e">
        <f>'935'!C111&lt;&gt;"VOID"</f>
        <v>#VALUE!</v>
      </c>
      <c r="BT111" s="33" t="e">
        <f>IF(BS111,(100/'11'!B$17*BD111*((1-'935'!I111)*'Charging rates'!B$51+'Charging rates'!B$63)),0)</f>
        <v>#VALUE!</v>
      </c>
      <c r="BU111" s="33" t="e">
        <f>100/'11'!B$17*BG111*('Charging rates'!B$51+'Charging rates'!B$63)</f>
        <v>#VALUE!</v>
      </c>
      <c r="BV111" s="33" t="e">
        <f>100/'11'!B$17*BE111*('Charging rates'!B$51+'Charging rates'!B$63)</f>
        <v>#VALUE!</v>
      </c>
      <c r="BW111" s="53" t="e">
        <f t="shared" si="11"/>
        <v>#VALUE!</v>
      </c>
      <c r="BX111" s="32" t="e">
        <f>AT111-('935'!T111*(1-'935'!X111/'11'!B$17))</f>
        <v>#VALUE!</v>
      </c>
      <c r="BY111" s="32">
        <f>0-IF(ISNUMBER(I111),INDEX('913'!$I$6:$I$1205,I111),0)-IF(ISNUMBER(J111),INDEX('913'!$I$6:$I$1205,J111),0)-IF(ISNUMBER(K111),INDEX('913'!$I$6:$I$1205,K111),0)-IF(ISNUMBER(L111),INDEX('913'!$I$6:$I$1205,L111),0)-IF(ISNUMBER(M111),INDEX('913'!$I$6:$I$1205,M111),0)-IF(ISNUMBER(N111),INDEX('913'!$I$6:$I$1205,N111),0)-IF(ISNUMBER(O111),INDEX('913'!$I$6:$I$1205,O111),0)-IF(ISNUMBER(P111),INDEX('913'!$I$6:$I$1205,P111),0)</f>
        <v>0</v>
      </c>
      <c r="BZ111" s="37">
        <f>IF(BY111=0,1,MAX(1,SQRT(BY111^2+(IF(ISNUMBER(I111),INDEX('913'!$J$6:$J$1205,I111),0)+IF(ISNUMBER(J111),INDEX('913'!$J$6:$J$1205,J111),0)+IF(ISNUMBER(K111),INDEX('913'!$J$6:$J$1205,K111),0)+IF(ISNUMBER(L111),INDEX('913'!$J$6:$J$1205,L111),0)+IF(ISNUMBER(M111),INDEX('913'!$J$6:$J$1205,M111),0)+IF(ISNUMBER(N111),INDEX('913'!$J$6:$J$1205,N111),0)+IF(ISNUMBER(O111),INDEX('913'!$J$6:$J$1205,O111),0)+IF(ISNUMBER(P111),INDEX('913'!$J$6:$J$1205,P111),0))^2)/BY111))</f>
        <v>1</v>
      </c>
      <c r="CA111" s="33" t="e">
        <f>100*AO111/'11'!B$17</f>
        <v>#VALUE!</v>
      </c>
      <c r="CB111" s="37" t="e">
        <f>100*(AP111*BZ111)/'11'!C$17</f>
        <v>#VALUE!</v>
      </c>
      <c r="CC111" s="37" t="e">
        <f t="shared" si="12"/>
        <v>#VALUE!</v>
      </c>
      <c r="CD111" s="33" t="e">
        <f t="shared" si="13"/>
        <v>#VALUE!</v>
      </c>
      <c r="CE111" s="54" t="e">
        <f>'11'!C$17-'935'!Y111</f>
        <v>#VALUE!</v>
      </c>
      <c r="CF111" s="37" t="e">
        <f>MAX('DNO totals'!B$312+0,MIN('935'!L111+0,'DNO totals'!B$304+0))</f>
        <v>#VALUE!</v>
      </c>
      <c r="CG111" s="37" t="e">
        <f>MAX('DNO totals'!C$312+0,MIN('935'!M111+0,'DNO totals'!C$304+0))</f>
        <v>#VALUE!</v>
      </c>
      <c r="CH111" s="37" t="e">
        <f>MAX('DNO totals'!D$312+0,MIN('935'!N111+0,'DNO totals'!D$304+0))</f>
        <v>#VALUE!</v>
      </c>
      <c r="CI111" s="37" t="e">
        <f>MAX('DNO totals'!E$312+0,MIN('935'!O111+0,'DNO totals'!E$304+0))</f>
        <v>#VALUE!</v>
      </c>
      <c r="CJ111" s="52" t="e">
        <f>MAX('DNO totals'!F$312+0,MIN('935'!P111+0,'DNO totals'!F$304+0))</f>
        <v>#VALUE!</v>
      </c>
      <c r="CK111" s="37" t="e">
        <f>IF('935'!$K111=1000,'Charging rates'!$C$38*$BH111/(1+'DNO totals'!$C$99)*$CF111,0)</f>
        <v>#VALUE!</v>
      </c>
      <c r="CL111" s="37" t="e">
        <f>IF(MOD('935'!$K111,1000)=100,'Charging rates'!$D$38*$BH111/(1+'DNO totals'!$D$99)*$CG111,0)</f>
        <v>#VALUE!</v>
      </c>
      <c r="CM111" s="37" t="e">
        <f>IF(MOD('935'!$K111,100)=10,'Charging rates'!$E$38*$BH111/(1+'DNO totals'!$E$99)*$CH111,0)</f>
        <v>#VALUE!</v>
      </c>
      <c r="CN111" s="37" t="e">
        <f>IF(AND(MOD('935'!$K111,10)&gt;0,MOD('935'!$K111,1000)&gt;1),'Charging rates'!$F$38*$BH111/(1+'DNO totals'!$F$99)*$CI111,0)</f>
        <v>#VALUE!</v>
      </c>
      <c r="CO111" s="37" t="e">
        <f>IF(MOD('935'!$K111,1000)=1,'Charging rates'!$G$38*$BH111/(1+'DNO totals'!$G$99)*$CJ111,0)</f>
        <v>#VALUE!</v>
      </c>
      <c r="CP111" s="52" t="e">
        <f t="shared" si="14"/>
        <v>#VALUE!</v>
      </c>
      <c r="CQ111" s="37" t="e">
        <f>IF('935'!$K111&gt;1000,'Charging rates'!$C$38*$AW111*$CF111,0)</f>
        <v>#VALUE!</v>
      </c>
      <c r="CR111" s="37" t="e">
        <f>IF(MOD('935'!$K111,1000)&gt;100,'Charging rates'!$D$38*$AW111*$CG111,0)</f>
        <v>#VALUE!</v>
      </c>
      <c r="CS111" s="37" t="e">
        <f>IF(MOD('935'!$K111,100)&gt;10,'Charging rates'!$E$38*$AW111*$CH111,0)</f>
        <v>#VALUE!</v>
      </c>
      <c r="CT111" s="52" t="e">
        <f t="shared" si="15"/>
        <v>#VALUE!</v>
      </c>
      <c r="CU111" s="33" t="e">
        <f>100*(AP111*'935'!Q111*BZ111)/'11'!B$17</f>
        <v>#VALUE!</v>
      </c>
      <c r="CV111" s="33" t="e">
        <f>100/'11'!B$17*'Charging rates'!B$10*AW111</f>
        <v>#VALUE!</v>
      </c>
      <c r="CW111" s="33" t="e">
        <f>IF(AT111=0,0,(1-BX111/AT111)*(CA111+IF('935'!Q111=0,0,(CB111*'935'!Q111*('11'!C$17-'935'!Y111)/('11'!B$17-'935'!X111)))))</f>
        <v>#VALUE!</v>
      </c>
      <c r="CX111" s="33" t="e">
        <f t="shared" si="16"/>
        <v>#VALUE!</v>
      </c>
      <c r="CY111" s="49" t="e">
        <f t="shared" si="17"/>
        <v>#VALUE!</v>
      </c>
      <c r="CZ111" s="32" t="e">
        <f>AT111*(Parameters!B$21+AU111)*IF('DNO totals'!B$323&lt;0,1,'935'!S111)</f>
        <v>#VALUE!</v>
      </c>
      <c r="DA111" s="52" t="e">
        <f>IF('DNO totals'!B$323&lt;0,1,'935'!S111)*(Parameters!B$21+AU111)</f>
        <v>#VALUE!</v>
      </c>
      <c r="DB111" s="37" t="e">
        <f>CX111+'Charging rates'!B$106*DA111*100/'11'!B$17</f>
        <v>#VALUE!</v>
      </c>
      <c r="DC111" s="37" t="e">
        <f>DB111+'Charging rates'!B$116*(Parameters!B$21+AU111)*100/'11'!B$17*IF('DNO totals'!B$323&lt;0,1,'935'!S111)</f>
        <v>#VALUE!</v>
      </c>
      <c r="DD111" s="37" t="e">
        <f>'Charging rates'!B$97*(CP111+CT111)*100/'11'!B$17</f>
        <v>#VALUE!</v>
      </c>
      <c r="DE111" s="33" t="e">
        <f>MAX(0-(CB111*AU111*'11'!C$17/'11'!B$17),DC111+DD111)</f>
        <v>#VALUE!</v>
      </c>
      <c r="DF111" s="37" t="e">
        <f>IF(BS111,IF(AU111=0,CC111,MAX(0,MIN(CC111,CC111+(DE111/'935'!Q111*('11'!B$17-'935'!X111)/('11'!C$17-'935'!Y111))))),0)</f>
        <v>#VALUE!</v>
      </c>
      <c r="DG111" s="33" t="e">
        <f t="shared" si="18"/>
        <v>#VALUE!</v>
      </c>
      <c r="DH111" s="53" t="e">
        <f t="shared" si="19"/>
        <v>#VALUE!</v>
      </c>
    </row>
    <row r="112" spans="1:112">
      <c r="A112" s="28">
        <v>12</v>
      </c>
      <c r="B112" s="47" t="e">
        <f>'935'!B112</f>
        <v>#VALUE!</v>
      </c>
      <c r="C112" s="48" t="e">
        <f>OR('935'!E112&lt;&gt;"VOID",'935'!F112&lt;&gt;"VOID",'935'!G112&lt;&gt;"VOID")</f>
        <v>#VALUE!</v>
      </c>
      <c r="D112" s="32" t="e">
        <f>IF('935'!D112="VOID",0,'935'!D112*(1-'935'!X112/'11'!B$17))</f>
        <v>#VALUE!</v>
      </c>
      <c r="E112" s="32" t="e">
        <f>IF('935'!E112="VOID",0,'935'!E112*(1-'935'!X112/'11'!B$17))</f>
        <v>#VALUE!</v>
      </c>
      <c r="F112" s="32" t="e">
        <f>IF('935'!F112="VOID",0,'935'!F112*(1-'935'!X112/'11'!B$17))</f>
        <v>#VALUE!</v>
      </c>
      <c r="G112" s="32" t="e">
        <f>IF('935'!G112="VOID",0,'935'!G112*(1-'935'!X112/'11'!B$17))</f>
        <v>#VALUE!</v>
      </c>
      <c r="H112" s="49" t="e">
        <f t="shared" si="0"/>
        <v>#VALUE!</v>
      </c>
      <c r="I112" s="50" t="e">
        <f>MATCH('935'!J112,'913'!$B$6:$B$1205,0)</f>
        <v>#VALUE!</v>
      </c>
      <c r="J112" s="50" t="e">
        <f>MATCH(INDEX('913'!$D$6:$D$1205,I112),'913'!$B$6:$B$1205,0)</f>
        <v>#VALUE!</v>
      </c>
      <c r="K112" s="50" t="e">
        <f>MATCH(INDEX('913'!$D$6:$D$1205,J112),'913'!$B$6:$B$1205,0)</f>
        <v>#VALUE!</v>
      </c>
      <c r="L112" s="50" t="e">
        <f>MATCH(INDEX('913'!$D$6:$D$1205,K112),'913'!$B$6:$B$1205,0)</f>
        <v>#VALUE!</v>
      </c>
      <c r="M112" s="50" t="e">
        <f>MATCH(INDEX('913'!$D$6:$D$1205,L112),'913'!$B$6:$B$1205,0)</f>
        <v>#VALUE!</v>
      </c>
      <c r="N112" s="50" t="e">
        <f>MATCH(INDEX('913'!$D$6:$D$1205,M112),'913'!$B$6:$B$1205,0)</f>
        <v>#VALUE!</v>
      </c>
      <c r="O112" s="50" t="e">
        <f>MATCH(INDEX('913'!$D$6:$D$1205,N112),'913'!$B$6:$B$1205,0)</f>
        <v>#VALUE!</v>
      </c>
      <c r="P112" s="51" t="e">
        <f>MATCH(INDEX('913'!$D$6:$D$1205,O112),'913'!$B$6:$B$1205,0)</f>
        <v>#VALUE!</v>
      </c>
      <c r="Q112" s="37">
        <f>IF(ISNUMBER(I112),MAX(0,INDEX('913'!$E$6:$E$1205,I112)),0)</f>
        <v>0</v>
      </c>
      <c r="R112" s="37">
        <f>IF(ISNUMBER(J112),MAX(0,INDEX('913'!$E$6:$E$1205,J112)),0)</f>
        <v>0</v>
      </c>
      <c r="S112" s="37">
        <f>IF(ISNUMBER(K112),MAX(0,INDEX('913'!$E$6:$E$1205,K112)),0)</f>
        <v>0</v>
      </c>
      <c r="T112" s="37">
        <f>IF(ISNUMBER(L112),MAX(0,INDEX('913'!$E$6:$E$1205,L112)),0)</f>
        <v>0</v>
      </c>
      <c r="U112" s="37">
        <f>IF(ISNUMBER(M112),MAX(0,INDEX('913'!$E$6:$E$1205,M112)),0)</f>
        <v>0</v>
      </c>
      <c r="V112" s="37">
        <f>IF(ISNUMBER(N112),MAX(0,INDEX('913'!$E$6:$E$1205,N112)),0)</f>
        <v>0</v>
      </c>
      <c r="W112" s="37">
        <f>IF(ISNUMBER(O112),MAX(0,INDEX('913'!$E$6:$E$1205,O112)),0)</f>
        <v>0</v>
      </c>
      <c r="X112" s="52">
        <f>IF(ISNUMBER(P112),MAX(0,INDEX('913'!$E$6:$E$1205,P112)),0)</f>
        <v>0</v>
      </c>
      <c r="Y112" s="37">
        <f>IF(ISNUMBER(I112),MAX(0,INDEX('913'!$F$6:$F$1205,I112)),0)</f>
        <v>0</v>
      </c>
      <c r="Z112" s="37">
        <f>IF(ISNUMBER(J112),MAX(0,INDEX('913'!$F$6:$F$1205,J112)),0)</f>
        <v>0</v>
      </c>
      <c r="AA112" s="37">
        <f>IF(ISNUMBER(K112),MAX(0,INDEX('913'!$F$6:$F$1205,K112)),0)</f>
        <v>0</v>
      </c>
      <c r="AB112" s="37">
        <f>IF(ISNUMBER(L112),MAX(0,INDEX('913'!$F$6:$F$1205,L112)),0)</f>
        <v>0</v>
      </c>
      <c r="AC112" s="37">
        <f>IF(ISNUMBER(M112),MAX(0,INDEX('913'!$F$6:$F$1205,M112)),0)</f>
        <v>0</v>
      </c>
      <c r="AD112" s="37">
        <f>IF(ISNUMBER(N112),MAX(0,INDEX('913'!$F$6:$F$1205,N112)),0)</f>
        <v>0</v>
      </c>
      <c r="AE112" s="37">
        <f>IF(ISNUMBER(O112),MAX(0,INDEX('913'!$F$6:$F$1205,O112)),0)</f>
        <v>0</v>
      </c>
      <c r="AF112" s="37">
        <f>IF(ISNUMBER(P112),MAX(0,INDEX('913'!$F$6:$F$1205,P112)),0)</f>
        <v>0</v>
      </c>
      <c r="AG112" s="32">
        <f>IF(ISNUMBER(I112),SQRT(INDEX('913'!$I$6:$I$1205,I112)^2+INDEX('913'!$J$6:$J$1205,I112)^2),0)</f>
        <v>0</v>
      </c>
      <c r="AH112" s="32">
        <f>IF(ISNUMBER(J112),SQRT(INDEX('913'!$I$6:$I$1205,J112)^2+INDEX('913'!$J$6:$J$1205,J112)^2),0)</f>
        <v>0</v>
      </c>
      <c r="AI112" s="32">
        <f>IF(ISNUMBER(K112),SQRT(INDEX('913'!$I$6:$I$1205,K112)^2+INDEX('913'!$J$6:$J$1205,K112)^2),0)</f>
        <v>0</v>
      </c>
      <c r="AJ112" s="32">
        <f>IF(ISNUMBER(L112),SQRT(INDEX('913'!$I$6:$I$1205,L112)^2+INDEX('913'!$J$6:$J$1205,L112)^2),0)</f>
        <v>0</v>
      </c>
      <c r="AK112" s="32">
        <f>IF(ISNUMBER(M112),SQRT(INDEX('913'!$I$6:$I$1205,M112)^2+INDEX('913'!$J$6:$J$1205,M112)^2),0)</f>
        <v>0</v>
      </c>
      <c r="AL112" s="32">
        <f>IF(ISNUMBER(N112),SQRT(INDEX('913'!$I$6:$I$1205,N112)^2+INDEX('913'!$J$6:$J$1205,N112)^2),0)</f>
        <v>0</v>
      </c>
      <c r="AM112" s="32">
        <f>IF(ISNUMBER(O112),SQRT(INDEX('913'!$I$6:$I$1205,O112)^2+INDEX('913'!$J$6:$J$1205,O112)^2),0)</f>
        <v>0</v>
      </c>
      <c r="AN112" s="49">
        <f>IF(ISNUMBER(P112),SQRT(INDEX('913'!$I$6:$I$1205,P112)^2+INDEX('913'!$J$6:$J$1205,P112)^2),0)</f>
        <v>0</v>
      </c>
      <c r="AO112" s="37">
        <f t="shared" si="1"/>
        <v>0</v>
      </c>
      <c r="AP112" s="37">
        <f t="shared" si="2"/>
        <v>0</v>
      </c>
      <c r="AQ112" s="33" t="e">
        <f>-100*'935'!W112*(AO112+AP112)/'11'!C$17</f>
        <v>#VALUE!</v>
      </c>
      <c r="AR112" s="37" t="e">
        <f t="shared" si="3"/>
        <v>#VALUE!</v>
      </c>
      <c r="AS112" s="52" t="e">
        <f t="shared" si="4"/>
        <v>#VALUE!</v>
      </c>
      <c r="AT112" s="32" t="e">
        <f>IF('935'!C112="VOID",0,('935'!C112*(1-'935'!X112/'11'!B$17)))</f>
        <v>#VALUE!</v>
      </c>
      <c r="AU112" s="52" t="e">
        <f>'935'!Q112*(1-'935'!Y112/'11'!C$17)/(1-'935'!X112/'11'!B$17)</f>
        <v>#VALUE!</v>
      </c>
      <c r="AV112" s="37" t="e">
        <f>INDEX('DNO totals'!$B$57:$G$57,IF('935'!K112,IF(MOD('935'!K112,1000),IF(MOD('935'!K112,100),IF(MOD('935'!K112,10),IF(MOD('935'!K112,1000)=1,6,5),4),3),2),1))</f>
        <v>#VALUE!</v>
      </c>
      <c r="AW112" s="52" t="e">
        <f t="shared" si="5"/>
        <v>#VALUE!</v>
      </c>
      <c r="AX112" s="32" t="e">
        <f>IF('935'!V112="VOID",0,'935'!V112*(1-'935'!X112/'11'!B$17))</f>
        <v>#VALUE!</v>
      </c>
      <c r="AY112" s="33" t="e">
        <f>IF(H112,-100*'Charging rates'!B$10/'11'!B$17*AX112/H112,0)</f>
        <v>#VALUE!</v>
      </c>
      <c r="AZ112" s="33" t="e">
        <f>IF(C112,'DNO totals'!B$41,0)</f>
        <v>#VALUE!</v>
      </c>
      <c r="BA112" s="33" t="e">
        <f t="shared" si="6"/>
        <v>#VALUE!</v>
      </c>
      <c r="BB112" s="33" t="e">
        <f t="shared" si="7"/>
        <v>#VALUE!</v>
      </c>
      <c r="BC112" s="53" t="e">
        <f t="shared" si="8"/>
        <v>#VALUE!</v>
      </c>
      <c r="BD112" s="32" t="e">
        <f>IF(AT112,'935'!H112*AT112/(AT112+D112+H112),0)</f>
        <v>#VALUE!</v>
      </c>
      <c r="BE112" s="32" t="e">
        <f>IF(H112,'935'!H112*H112/(AT112+D112+H112),0)</f>
        <v>#VALUE!</v>
      </c>
      <c r="BF112" s="32" t="e">
        <f>BD112*(1-'935'!X112/'11'!B$17)</f>
        <v>#VALUE!</v>
      </c>
      <c r="BG112" s="49" t="e">
        <f>BE112*(1-'935'!X112/'11'!B$17)</f>
        <v>#VALUE!</v>
      </c>
      <c r="BH112" s="52" t="e">
        <f>AV112*Parameters!B$6</f>
        <v>#VALUE!</v>
      </c>
      <c r="BI112" s="37" t="e">
        <f>IF('935'!$K112=1000,'Charging rates'!$C$38*$BH112/(1+'DNO totals'!$C$99)*'935'!$L112,0)</f>
        <v>#VALUE!</v>
      </c>
      <c r="BJ112" s="37" t="e">
        <f>IF(MOD('935'!$K112,1000)=100,'Charging rates'!$D$38*$BH112/(1+'DNO totals'!$D$99)*'935'!$M112,0)</f>
        <v>#VALUE!</v>
      </c>
      <c r="BK112" s="37" t="e">
        <f>IF(MOD('935'!$K112,100)=10,'Charging rates'!$E$38*$BH112/(1+'DNO totals'!$E$99)*'935'!$N112,0)</f>
        <v>#VALUE!</v>
      </c>
      <c r="BL112" s="37" t="e">
        <f>IF(AND(MOD('935'!$K112,10)&gt;0,MOD('935'!$K112,1000)&gt;1),'Charging rates'!$F$38*$BH112/(1+'DNO totals'!$F$99)*'935'!$O112,0)</f>
        <v>#VALUE!</v>
      </c>
      <c r="BM112" s="37" t="e">
        <f>IF(MOD('935'!$K112,1000)=1,'Charging rates'!$G$38*$BH112/(1+'DNO totals'!$G$99)*'935'!$P112,0)</f>
        <v>#VALUE!</v>
      </c>
      <c r="BN112" s="52" t="e">
        <f t="shared" si="9"/>
        <v>#VALUE!</v>
      </c>
      <c r="BO112" s="37" t="e">
        <f>IF('935'!$K112&gt;1000,'Charging rates'!$C$38*$AW112*'935'!$L112,0)</f>
        <v>#VALUE!</v>
      </c>
      <c r="BP112" s="37" t="e">
        <f>IF(MOD('935'!$K112,1000)&gt;100,'Charging rates'!$D$38*$AW112*'935'!$M112,0)</f>
        <v>#VALUE!</v>
      </c>
      <c r="BQ112" s="37" t="e">
        <f>IF(MOD('935'!$K112,100)&gt;10,'Charging rates'!$E$38*$AW112*'935'!$N112,0)</f>
        <v>#VALUE!</v>
      </c>
      <c r="BR112" s="52" t="e">
        <f t="shared" si="10"/>
        <v>#VALUE!</v>
      </c>
      <c r="BS112" s="48" t="e">
        <f>'935'!C112&lt;&gt;"VOID"</f>
        <v>#VALUE!</v>
      </c>
      <c r="BT112" s="33" t="e">
        <f>IF(BS112,(100/'11'!B$17*BD112*((1-'935'!I112)*'Charging rates'!B$51+'Charging rates'!B$63)),0)</f>
        <v>#VALUE!</v>
      </c>
      <c r="BU112" s="33" t="e">
        <f>100/'11'!B$17*BG112*('Charging rates'!B$51+'Charging rates'!B$63)</f>
        <v>#VALUE!</v>
      </c>
      <c r="BV112" s="33" t="e">
        <f>100/'11'!B$17*BE112*('Charging rates'!B$51+'Charging rates'!B$63)</f>
        <v>#VALUE!</v>
      </c>
      <c r="BW112" s="53" t="e">
        <f t="shared" si="11"/>
        <v>#VALUE!</v>
      </c>
      <c r="BX112" s="32" t="e">
        <f>AT112-('935'!T112*(1-'935'!X112/'11'!B$17))</f>
        <v>#VALUE!</v>
      </c>
      <c r="BY112" s="32">
        <f>0-IF(ISNUMBER(I112),INDEX('913'!$I$6:$I$1205,I112),0)-IF(ISNUMBER(J112),INDEX('913'!$I$6:$I$1205,J112),0)-IF(ISNUMBER(K112),INDEX('913'!$I$6:$I$1205,K112),0)-IF(ISNUMBER(L112),INDEX('913'!$I$6:$I$1205,L112),0)-IF(ISNUMBER(M112),INDEX('913'!$I$6:$I$1205,M112),0)-IF(ISNUMBER(N112),INDEX('913'!$I$6:$I$1205,N112),0)-IF(ISNUMBER(O112),INDEX('913'!$I$6:$I$1205,O112),0)-IF(ISNUMBER(P112),INDEX('913'!$I$6:$I$1205,P112),0)</f>
        <v>0</v>
      </c>
      <c r="BZ112" s="37">
        <f>IF(BY112=0,1,MAX(1,SQRT(BY112^2+(IF(ISNUMBER(I112),INDEX('913'!$J$6:$J$1205,I112),0)+IF(ISNUMBER(J112),INDEX('913'!$J$6:$J$1205,J112),0)+IF(ISNUMBER(K112),INDEX('913'!$J$6:$J$1205,K112),0)+IF(ISNUMBER(L112),INDEX('913'!$J$6:$J$1205,L112),0)+IF(ISNUMBER(M112),INDEX('913'!$J$6:$J$1205,M112),0)+IF(ISNUMBER(N112),INDEX('913'!$J$6:$J$1205,N112),0)+IF(ISNUMBER(O112),INDEX('913'!$J$6:$J$1205,O112),0)+IF(ISNUMBER(P112),INDEX('913'!$J$6:$J$1205,P112),0))^2)/BY112))</f>
        <v>1</v>
      </c>
      <c r="CA112" s="33" t="e">
        <f>100*AO112/'11'!B$17</f>
        <v>#VALUE!</v>
      </c>
      <c r="CB112" s="37" t="e">
        <f>100*(AP112*BZ112)/'11'!C$17</f>
        <v>#VALUE!</v>
      </c>
      <c r="CC112" s="37" t="e">
        <f t="shared" si="12"/>
        <v>#VALUE!</v>
      </c>
      <c r="CD112" s="33" t="e">
        <f t="shared" si="13"/>
        <v>#VALUE!</v>
      </c>
      <c r="CE112" s="54" t="e">
        <f>'11'!C$17-'935'!Y112</f>
        <v>#VALUE!</v>
      </c>
      <c r="CF112" s="37" t="e">
        <f>MAX('DNO totals'!B$312+0,MIN('935'!L112+0,'DNO totals'!B$304+0))</f>
        <v>#VALUE!</v>
      </c>
      <c r="CG112" s="37" t="e">
        <f>MAX('DNO totals'!C$312+0,MIN('935'!M112+0,'DNO totals'!C$304+0))</f>
        <v>#VALUE!</v>
      </c>
      <c r="CH112" s="37" t="e">
        <f>MAX('DNO totals'!D$312+0,MIN('935'!N112+0,'DNO totals'!D$304+0))</f>
        <v>#VALUE!</v>
      </c>
      <c r="CI112" s="37" t="e">
        <f>MAX('DNO totals'!E$312+0,MIN('935'!O112+0,'DNO totals'!E$304+0))</f>
        <v>#VALUE!</v>
      </c>
      <c r="CJ112" s="52" t="e">
        <f>MAX('DNO totals'!F$312+0,MIN('935'!P112+0,'DNO totals'!F$304+0))</f>
        <v>#VALUE!</v>
      </c>
      <c r="CK112" s="37" t="e">
        <f>IF('935'!$K112=1000,'Charging rates'!$C$38*$BH112/(1+'DNO totals'!$C$99)*$CF112,0)</f>
        <v>#VALUE!</v>
      </c>
      <c r="CL112" s="37" t="e">
        <f>IF(MOD('935'!$K112,1000)=100,'Charging rates'!$D$38*$BH112/(1+'DNO totals'!$D$99)*$CG112,0)</f>
        <v>#VALUE!</v>
      </c>
      <c r="CM112" s="37" t="e">
        <f>IF(MOD('935'!$K112,100)=10,'Charging rates'!$E$38*$BH112/(1+'DNO totals'!$E$99)*$CH112,0)</f>
        <v>#VALUE!</v>
      </c>
      <c r="CN112" s="37" t="e">
        <f>IF(AND(MOD('935'!$K112,10)&gt;0,MOD('935'!$K112,1000)&gt;1),'Charging rates'!$F$38*$BH112/(1+'DNO totals'!$F$99)*$CI112,0)</f>
        <v>#VALUE!</v>
      </c>
      <c r="CO112" s="37" t="e">
        <f>IF(MOD('935'!$K112,1000)=1,'Charging rates'!$G$38*$BH112/(1+'DNO totals'!$G$99)*$CJ112,0)</f>
        <v>#VALUE!</v>
      </c>
      <c r="CP112" s="52" t="e">
        <f t="shared" si="14"/>
        <v>#VALUE!</v>
      </c>
      <c r="CQ112" s="37" t="e">
        <f>IF('935'!$K112&gt;1000,'Charging rates'!$C$38*$AW112*$CF112,0)</f>
        <v>#VALUE!</v>
      </c>
      <c r="CR112" s="37" t="e">
        <f>IF(MOD('935'!$K112,1000)&gt;100,'Charging rates'!$D$38*$AW112*$CG112,0)</f>
        <v>#VALUE!</v>
      </c>
      <c r="CS112" s="37" t="e">
        <f>IF(MOD('935'!$K112,100)&gt;10,'Charging rates'!$E$38*$AW112*$CH112,0)</f>
        <v>#VALUE!</v>
      </c>
      <c r="CT112" s="52" t="e">
        <f t="shared" si="15"/>
        <v>#VALUE!</v>
      </c>
      <c r="CU112" s="33" t="e">
        <f>100*(AP112*'935'!Q112*BZ112)/'11'!B$17</f>
        <v>#VALUE!</v>
      </c>
      <c r="CV112" s="33" t="e">
        <f>100/'11'!B$17*'Charging rates'!B$10*AW112</f>
        <v>#VALUE!</v>
      </c>
      <c r="CW112" s="33" t="e">
        <f>IF(AT112=0,0,(1-BX112/AT112)*(CA112+IF('935'!Q112=0,0,(CB112*'935'!Q112*('11'!C$17-'935'!Y112)/('11'!B$17-'935'!X112)))))</f>
        <v>#VALUE!</v>
      </c>
      <c r="CX112" s="33" t="e">
        <f t="shared" si="16"/>
        <v>#VALUE!</v>
      </c>
      <c r="CY112" s="49" t="e">
        <f t="shared" si="17"/>
        <v>#VALUE!</v>
      </c>
      <c r="CZ112" s="32" t="e">
        <f>AT112*(Parameters!B$21+AU112)*IF('DNO totals'!B$323&lt;0,1,'935'!S112)</f>
        <v>#VALUE!</v>
      </c>
      <c r="DA112" s="52" t="e">
        <f>IF('DNO totals'!B$323&lt;0,1,'935'!S112)*(Parameters!B$21+AU112)</f>
        <v>#VALUE!</v>
      </c>
      <c r="DB112" s="37" t="e">
        <f>CX112+'Charging rates'!B$106*DA112*100/'11'!B$17</f>
        <v>#VALUE!</v>
      </c>
      <c r="DC112" s="37" t="e">
        <f>DB112+'Charging rates'!B$116*(Parameters!B$21+AU112)*100/'11'!B$17*IF('DNO totals'!B$323&lt;0,1,'935'!S112)</f>
        <v>#VALUE!</v>
      </c>
      <c r="DD112" s="37" t="e">
        <f>'Charging rates'!B$97*(CP112+CT112)*100/'11'!B$17</f>
        <v>#VALUE!</v>
      </c>
      <c r="DE112" s="33" t="e">
        <f>MAX(0-(CB112*AU112*'11'!C$17/'11'!B$17),DC112+DD112)</f>
        <v>#VALUE!</v>
      </c>
      <c r="DF112" s="37" t="e">
        <f>IF(BS112,IF(AU112=0,CC112,MAX(0,MIN(CC112,CC112+(DE112/'935'!Q112*('11'!B$17-'935'!X112)/('11'!C$17-'935'!Y112))))),0)</f>
        <v>#VALUE!</v>
      </c>
      <c r="DG112" s="33" t="e">
        <f t="shared" si="18"/>
        <v>#VALUE!</v>
      </c>
      <c r="DH112" s="53" t="e">
        <f t="shared" si="19"/>
        <v>#VALUE!</v>
      </c>
    </row>
    <row r="113" spans="1:112">
      <c r="A113" s="28">
        <v>13</v>
      </c>
      <c r="B113" s="47" t="e">
        <f>'935'!B113</f>
        <v>#VALUE!</v>
      </c>
      <c r="C113" s="48" t="e">
        <f>OR('935'!E113&lt;&gt;"VOID",'935'!F113&lt;&gt;"VOID",'935'!G113&lt;&gt;"VOID")</f>
        <v>#VALUE!</v>
      </c>
      <c r="D113" s="32" t="e">
        <f>IF('935'!D113="VOID",0,'935'!D113*(1-'935'!X113/'11'!B$17))</f>
        <v>#VALUE!</v>
      </c>
      <c r="E113" s="32" t="e">
        <f>IF('935'!E113="VOID",0,'935'!E113*(1-'935'!X113/'11'!B$17))</f>
        <v>#VALUE!</v>
      </c>
      <c r="F113" s="32" t="e">
        <f>IF('935'!F113="VOID",0,'935'!F113*(1-'935'!X113/'11'!B$17))</f>
        <v>#VALUE!</v>
      </c>
      <c r="G113" s="32" t="e">
        <f>IF('935'!G113="VOID",0,'935'!G113*(1-'935'!X113/'11'!B$17))</f>
        <v>#VALUE!</v>
      </c>
      <c r="H113" s="49" t="e">
        <f t="shared" si="0"/>
        <v>#VALUE!</v>
      </c>
      <c r="I113" s="50" t="e">
        <f>MATCH('935'!J113,'913'!$B$6:$B$1205,0)</f>
        <v>#VALUE!</v>
      </c>
      <c r="J113" s="50" t="e">
        <f>MATCH(INDEX('913'!$D$6:$D$1205,I113),'913'!$B$6:$B$1205,0)</f>
        <v>#VALUE!</v>
      </c>
      <c r="K113" s="50" t="e">
        <f>MATCH(INDEX('913'!$D$6:$D$1205,J113),'913'!$B$6:$B$1205,0)</f>
        <v>#VALUE!</v>
      </c>
      <c r="L113" s="50" t="e">
        <f>MATCH(INDEX('913'!$D$6:$D$1205,K113),'913'!$B$6:$B$1205,0)</f>
        <v>#VALUE!</v>
      </c>
      <c r="M113" s="50" t="e">
        <f>MATCH(INDEX('913'!$D$6:$D$1205,L113),'913'!$B$6:$B$1205,0)</f>
        <v>#VALUE!</v>
      </c>
      <c r="N113" s="50" t="e">
        <f>MATCH(INDEX('913'!$D$6:$D$1205,M113),'913'!$B$6:$B$1205,0)</f>
        <v>#VALUE!</v>
      </c>
      <c r="O113" s="50" t="e">
        <f>MATCH(INDEX('913'!$D$6:$D$1205,N113),'913'!$B$6:$B$1205,0)</f>
        <v>#VALUE!</v>
      </c>
      <c r="P113" s="51" t="e">
        <f>MATCH(INDEX('913'!$D$6:$D$1205,O113),'913'!$B$6:$B$1205,0)</f>
        <v>#VALUE!</v>
      </c>
      <c r="Q113" s="37">
        <f>IF(ISNUMBER(I113),MAX(0,INDEX('913'!$E$6:$E$1205,I113)),0)</f>
        <v>0</v>
      </c>
      <c r="R113" s="37">
        <f>IF(ISNUMBER(J113),MAX(0,INDEX('913'!$E$6:$E$1205,J113)),0)</f>
        <v>0</v>
      </c>
      <c r="S113" s="37">
        <f>IF(ISNUMBER(K113),MAX(0,INDEX('913'!$E$6:$E$1205,K113)),0)</f>
        <v>0</v>
      </c>
      <c r="T113" s="37">
        <f>IF(ISNUMBER(L113),MAX(0,INDEX('913'!$E$6:$E$1205,L113)),0)</f>
        <v>0</v>
      </c>
      <c r="U113" s="37">
        <f>IF(ISNUMBER(M113),MAX(0,INDEX('913'!$E$6:$E$1205,M113)),0)</f>
        <v>0</v>
      </c>
      <c r="V113" s="37">
        <f>IF(ISNUMBER(N113),MAX(0,INDEX('913'!$E$6:$E$1205,N113)),0)</f>
        <v>0</v>
      </c>
      <c r="W113" s="37">
        <f>IF(ISNUMBER(O113),MAX(0,INDEX('913'!$E$6:$E$1205,O113)),0)</f>
        <v>0</v>
      </c>
      <c r="X113" s="52">
        <f>IF(ISNUMBER(P113),MAX(0,INDEX('913'!$E$6:$E$1205,P113)),0)</f>
        <v>0</v>
      </c>
      <c r="Y113" s="37">
        <f>IF(ISNUMBER(I113),MAX(0,INDEX('913'!$F$6:$F$1205,I113)),0)</f>
        <v>0</v>
      </c>
      <c r="Z113" s="37">
        <f>IF(ISNUMBER(J113),MAX(0,INDEX('913'!$F$6:$F$1205,J113)),0)</f>
        <v>0</v>
      </c>
      <c r="AA113" s="37">
        <f>IF(ISNUMBER(K113),MAX(0,INDEX('913'!$F$6:$F$1205,K113)),0)</f>
        <v>0</v>
      </c>
      <c r="AB113" s="37">
        <f>IF(ISNUMBER(L113),MAX(0,INDEX('913'!$F$6:$F$1205,L113)),0)</f>
        <v>0</v>
      </c>
      <c r="AC113" s="37">
        <f>IF(ISNUMBER(M113),MAX(0,INDEX('913'!$F$6:$F$1205,M113)),0)</f>
        <v>0</v>
      </c>
      <c r="AD113" s="37">
        <f>IF(ISNUMBER(N113),MAX(0,INDEX('913'!$F$6:$F$1205,N113)),0)</f>
        <v>0</v>
      </c>
      <c r="AE113" s="37">
        <f>IF(ISNUMBER(O113),MAX(0,INDEX('913'!$F$6:$F$1205,O113)),0)</f>
        <v>0</v>
      </c>
      <c r="AF113" s="37">
        <f>IF(ISNUMBER(P113),MAX(0,INDEX('913'!$F$6:$F$1205,P113)),0)</f>
        <v>0</v>
      </c>
      <c r="AG113" s="32">
        <f>IF(ISNUMBER(I113),SQRT(INDEX('913'!$I$6:$I$1205,I113)^2+INDEX('913'!$J$6:$J$1205,I113)^2),0)</f>
        <v>0</v>
      </c>
      <c r="AH113" s="32">
        <f>IF(ISNUMBER(J113),SQRT(INDEX('913'!$I$6:$I$1205,J113)^2+INDEX('913'!$J$6:$J$1205,J113)^2),0)</f>
        <v>0</v>
      </c>
      <c r="AI113" s="32">
        <f>IF(ISNUMBER(K113),SQRT(INDEX('913'!$I$6:$I$1205,K113)^2+INDEX('913'!$J$6:$J$1205,K113)^2),0)</f>
        <v>0</v>
      </c>
      <c r="AJ113" s="32">
        <f>IF(ISNUMBER(L113),SQRT(INDEX('913'!$I$6:$I$1205,L113)^2+INDEX('913'!$J$6:$J$1205,L113)^2),0)</f>
        <v>0</v>
      </c>
      <c r="AK113" s="32">
        <f>IF(ISNUMBER(M113),SQRT(INDEX('913'!$I$6:$I$1205,M113)^2+INDEX('913'!$J$6:$J$1205,M113)^2),0)</f>
        <v>0</v>
      </c>
      <c r="AL113" s="32">
        <f>IF(ISNUMBER(N113),SQRT(INDEX('913'!$I$6:$I$1205,N113)^2+INDEX('913'!$J$6:$J$1205,N113)^2),0)</f>
        <v>0</v>
      </c>
      <c r="AM113" s="32">
        <f>IF(ISNUMBER(O113),SQRT(INDEX('913'!$I$6:$I$1205,O113)^2+INDEX('913'!$J$6:$J$1205,O113)^2),0)</f>
        <v>0</v>
      </c>
      <c r="AN113" s="49">
        <f>IF(ISNUMBER(P113),SQRT(INDEX('913'!$I$6:$I$1205,P113)^2+INDEX('913'!$J$6:$J$1205,P113)^2),0)</f>
        <v>0</v>
      </c>
      <c r="AO113" s="37">
        <f t="shared" si="1"/>
        <v>0</v>
      </c>
      <c r="AP113" s="37">
        <f t="shared" si="2"/>
        <v>0</v>
      </c>
      <c r="AQ113" s="33" t="e">
        <f>-100*'935'!W113*(AO113+AP113)/'11'!C$17</f>
        <v>#VALUE!</v>
      </c>
      <c r="AR113" s="37" t="e">
        <f t="shared" si="3"/>
        <v>#VALUE!</v>
      </c>
      <c r="AS113" s="52" t="e">
        <f t="shared" si="4"/>
        <v>#VALUE!</v>
      </c>
      <c r="AT113" s="32" t="e">
        <f>IF('935'!C113="VOID",0,('935'!C113*(1-'935'!X113/'11'!B$17)))</f>
        <v>#VALUE!</v>
      </c>
      <c r="AU113" s="52" t="e">
        <f>'935'!Q113*(1-'935'!Y113/'11'!C$17)/(1-'935'!X113/'11'!B$17)</f>
        <v>#VALUE!</v>
      </c>
      <c r="AV113" s="37" t="e">
        <f>INDEX('DNO totals'!$B$57:$G$57,IF('935'!K113,IF(MOD('935'!K113,1000),IF(MOD('935'!K113,100),IF(MOD('935'!K113,10),IF(MOD('935'!K113,1000)=1,6,5),4),3),2),1))</f>
        <v>#VALUE!</v>
      </c>
      <c r="AW113" s="52" t="e">
        <f t="shared" si="5"/>
        <v>#VALUE!</v>
      </c>
      <c r="AX113" s="32" t="e">
        <f>IF('935'!V113="VOID",0,'935'!V113*(1-'935'!X113/'11'!B$17))</f>
        <v>#VALUE!</v>
      </c>
      <c r="AY113" s="33" t="e">
        <f>IF(H113,-100*'Charging rates'!B$10/'11'!B$17*AX113/H113,0)</f>
        <v>#VALUE!</v>
      </c>
      <c r="AZ113" s="33" t="e">
        <f>IF(C113,'DNO totals'!B$41,0)</f>
        <v>#VALUE!</v>
      </c>
      <c r="BA113" s="33" t="e">
        <f t="shared" si="6"/>
        <v>#VALUE!</v>
      </c>
      <c r="BB113" s="33" t="e">
        <f t="shared" si="7"/>
        <v>#VALUE!</v>
      </c>
      <c r="BC113" s="53" t="e">
        <f t="shared" si="8"/>
        <v>#VALUE!</v>
      </c>
      <c r="BD113" s="32" t="e">
        <f>IF(AT113,'935'!H113*AT113/(AT113+D113+H113),0)</f>
        <v>#VALUE!</v>
      </c>
      <c r="BE113" s="32" t="e">
        <f>IF(H113,'935'!H113*H113/(AT113+D113+H113),0)</f>
        <v>#VALUE!</v>
      </c>
      <c r="BF113" s="32" t="e">
        <f>BD113*(1-'935'!X113/'11'!B$17)</f>
        <v>#VALUE!</v>
      </c>
      <c r="BG113" s="49" t="e">
        <f>BE113*(1-'935'!X113/'11'!B$17)</f>
        <v>#VALUE!</v>
      </c>
      <c r="BH113" s="52" t="e">
        <f>AV113*Parameters!B$6</f>
        <v>#VALUE!</v>
      </c>
      <c r="BI113" s="37" t="e">
        <f>IF('935'!$K113=1000,'Charging rates'!$C$38*$BH113/(1+'DNO totals'!$C$99)*'935'!$L113,0)</f>
        <v>#VALUE!</v>
      </c>
      <c r="BJ113" s="37" t="e">
        <f>IF(MOD('935'!$K113,1000)=100,'Charging rates'!$D$38*$BH113/(1+'DNO totals'!$D$99)*'935'!$M113,0)</f>
        <v>#VALUE!</v>
      </c>
      <c r="BK113" s="37" t="e">
        <f>IF(MOD('935'!$K113,100)=10,'Charging rates'!$E$38*$BH113/(1+'DNO totals'!$E$99)*'935'!$N113,0)</f>
        <v>#VALUE!</v>
      </c>
      <c r="BL113" s="37" t="e">
        <f>IF(AND(MOD('935'!$K113,10)&gt;0,MOD('935'!$K113,1000)&gt;1),'Charging rates'!$F$38*$BH113/(1+'DNO totals'!$F$99)*'935'!$O113,0)</f>
        <v>#VALUE!</v>
      </c>
      <c r="BM113" s="37" t="e">
        <f>IF(MOD('935'!$K113,1000)=1,'Charging rates'!$G$38*$BH113/(1+'DNO totals'!$G$99)*'935'!$P113,0)</f>
        <v>#VALUE!</v>
      </c>
      <c r="BN113" s="52" t="e">
        <f t="shared" si="9"/>
        <v>#VALUE!</v>
      </c>
      <c r="BO113" s="37" t="e">
        <f>IF('935'!$K113&gt;1000,'Charging rates'!$C$38*$AW113*'935'!$L113,0)</f>
        <v>#VALUE!</v>
      </c>
      <c r="BP113" s="37" t="e">
        <f>IF(MOD('935'!$K113,1000)&gt;100,'Charging rates'!$D$38*$AW113*'935'!$M113,0)</f>
        <v>#VALUE!</v>
      </c>
      <c r="BQ113" s="37" t="e">
        <f>IF(MOD('935'!$K113,100)&gt;10,'Charging rates'!$E$38*$AW113*'935'!$N113,0)</f>
        <v>#VALUE!</v>
      </c>
      <c r="BR113" s="52" t="e">
        <f t="shared" si="10"/>
        <v>#VALUE!</v>
      </c>
      <c r="BS113" s="48" t="e">
        <f>'935'!C113&lt;&gt;"VOID"</f>
        <v>#VALUE!</v>
      </c>
      <c r="BT113" s="33" t="e">
        <f>IF(BS113,(100/'11'!B$17*BD113*((1-'935'!I113)*'Charging rates'!B$51+'Charging rates'!B$63)),0)</f>
        <v>#VALUE!</v>
      </c>
      <c r="BU113" s="33" t="e">
        <f>100/'11'!B$17*BG113*('Charging rates'!B$51+'Charging rates'!B$63)</f>
        <v>#VALUE!</v>
      </c>
      <c r="BV113" s="33" t="e">
        <f>100/'11'!B$17*BE113*('Charging rates'!B$51+'Charging rates'!B$63)</f>
        <v>#VALUE!</v>
      </c>
      <c r="BW113" s="53" t="e">
        <f t="shared" si="11"/>
        <v>#VALUE!</v>
      </c>
      <c r="BX113" s="32" t="e">
        <f>AT113-('935'!T113*(1-'935'!X113/'11'!B$17))</f>
        <v>#VALUE!</v>
      </c>
      <c r="BY113" s="32">
        <f>0-IF(ISNUMBER(I113),INDEX('913'!$I$6:$I$1205,I113),0)-IF(ISNUMBER(J113),INDEX('913'!$I$6:$I$1205,J113),0)-IF(ISNUMBER(K113),INDEX('913'!$I$6:$I$1205,K113),0)-IF(ISNUMBER(L113),INDEX('913'!$I$6:$I$1205,L113),0)-IF(ISNUMBER(M113),INDEX('913'!$I$6:$I$1205,M113),0)-IF(ISNUMBER(N113),INDEX('913'!$I$6:$I$1205,N113),0)-IF(ISNUMBER(O113),INDEX('913'!$I$6:$I$1205,O113),0)-IF(ISNUMBER(P113),INDEX('913'!$I$6:$I$1205,P113),0)</f>
        <v>0</v>
      </c>
      <c r="BZ113" s="37">
        <f>IF(BY113=0,1,MAX(1,SQRT(BY113^2+(IF(ISNUMBER(I113),INDEX('913'!$J$6:$J$1205,I113),0)+IF(ISNUMBER(J113),INDEX('913'!$J$6:$J$1205,J113),0)+IF(ISNUMBER(K113),INDEX('913'!$J$6:$J$1205,K113),0)+IF(ISNUMBER(L113),INDEX('913'!$J$6:$J$1205,L113),0)+IF(ISNUMBER(M113),INDEX('913'!$J$6:$J$1205,M113),0)+IF(ISNUMBER(N113),INDEX('913'!$J$6:$J$1205,N113),0)+IF(ISNUMBER(O113),INDEX('913'!$J$6:$J$1205,O113),0)+IF(ISNUMBER(P113),INDEX('913'!$J$6:$J$1205,P113),0))^2)/BY113))</f>
        <v>1</v>
      </c>
      <c r="CA113" s="33" t="e">
        <f>100*AO113/'11'!B$17</f>
        <v>#VALUE!</v>
      </c>
      <c r="CB113" s="37" t="e">
        <f>100*(AP113*BZ113)/'11'!C$17</f>
        <v>#VALUE!</v>
      </c>
      <c r="CC113" s="37" t="e">
        <f t="shared" si="12"/>
        <v>#VALUE!</v>
      </c>
      <c r="CD113" s="33" t="e">
        <f t="shared" si="13"/>
        <v>#VALUE!</v>
      </c>
      <c r="CE113" s="54" t="e">
        <f>'11'!C$17-'935'!Y113</f>
        <v>#VALUE!</v>
      </c>
      <c r="CF113" s="37" t="e">
        <f>MAX('DNO totals'!B$312+0,MIN('935'!L113+0,'DNO totals'!B$304+0))</f>
        <v>#VALUE!</v>
      </c>
      <c r="CG113" s="37" t="e">
        <f>MAX('DNO totals'!C$312+0,MIN('935'!M113+0,'DNO totals'!C$304+0))</f>
        <v>#VALUE!</v>
      </c>
      <c r="CH113" s="37" t="e">
        <f>MAX('DNO totals'!D$312+0,MIN('935'!N113+0,'DNO totals'!D$304+0))</f>
        <v>#VALUE!</v>
      </c>
      <c r="CI113" s="37" t="e">
        <f>MAX('DNO totals'!E$312+0,MIN('935'!O113+0,'DNO totals'!E$304+0))</f>
        <v>#VALUE!</v>
      </c>
      <c r="CJ113" s="52" t="e">
        <f>MAX('DNO totals'!F$312+0,MIN('935'!P113+0,'DNO totals'!F$304+0))</f>
        <v>#VALUE!</v>
      </c>
      <c r="CK113" s="37" t="e">
        <f>IF('935'!$K113=1000,'Charging rates'!$C$38*$BH113/(1+'DNO totals'!$C$99)*$CF113,0)</f>
        <v>#VALUE!</v>
      </c>
      <c r="CL113" s="37" t="e">
        <f>IF(MOD('935'!$K113,1000)=100,'Charging rates'!$D$38*$BH113/(1+'DNO totals'!$D$99)*$CG113,0)</f>
        <v>#VALUE!</v>
      </c>
      <c r="CM113" s="37" t="e">
        <f>IF(MOD('935'!$K113,100)=10,'Charging rates'!$E$38*$BH113/(1+'DNO totals'!$E$99)*$CH113,0)</f>
        <v>#VALUE!</v>
      </c>
      <c r="CN113" s="37" t="e">
        <f>IF(AND(MOD('935'!$K113,10)&gt;0,MOD('935'!$K113,1000)&gt;1),'Charging rates'!$F$38*$BH113/(1+'DNO totals'!$F$99)*$CI113,0)</f>
        <v>#VALUE!</v>
      </c>
      <c r="CO113" s="37" t="e">
        <f>IF(MOD('935'!$K113,1000)=1,'Charging rates'!$G$38*$BH113/(1+'DNO totals'!$G$99)*$CJ113,0)</f>
        <v>#VALUE!</v>
      </c>
      <c r="CP113" s="52" t="e">
        <f t="shared" si="14"/>
        <v>#VALUE!</v>
      </c>
      <c r="CQ113" s="37" t="e">
        <f>IF('935'!$K113&gt;1000,'Charging rates'!$C$38*$AW113*$CF113,0)</f>
        <v>#VALUE!</v>
      </c>
      <c r="CR113" s="37" t="e">
        <f>IF(MOD('935'!$K113,1000)&gt;100,'Charging rates'!$D$38*$AW113*$CG113,0)</f>
        <v>#VALUE!</v>
      </c>
      <c r="CS113" s="37" t="e">
        <f>IF(MOD('935'!$K113,100)&gt;10,'Charging rates'!$E$38*$AW113*$CH113,0)</f>
        <v>#VALUE!</v>
      </c>
      <c r="CT113" s="52" t="e">
        <f t="shared" si="15"/>
        <v>#VALUE!</v>
      </c>
      <c r="CU113" s="33" t="e">
        <f>100*(AP113*'935'!Q113*BZ113)/'11'!B$17</f>
        <v>#VALUE!</v>
      </c>
      <c r="CV113" s="33" t="e">
        <f>100/'11'!B$17*'Charging rates'!B$10*AW113</f>
        <v>#VALUE!</v>
      </c>
      <c r="CW113" s="33" t="e">
        <f>IF(AT113=0,0,(1-BX113/AT113)*(CA113+IF('935'!Q113=0,0,(CB113*'935'!Q113*('11'!C$17-'935'!Y113)/('11'!B$17-'935'!X113)))))</f>
        <v>#VALUE!</v>
      </c>
      <c r="CX113" s="33" t="e">
        <f t="shared" si="16"/>
        <v>#VALUE!</v>
      </c>
      <c r="CY113" s="49" t="e">
        <f t="shared" si="17"/>
        <v>#VALUE!</v>
      </c>
      <c r="CZ113" s="32" t="e">
        <f>AT113*(Parameters!B$21+AU113)*IF('DNO totals'!B$323&lt;0,1,'935'!S113)</f>
        <v>#VALUE!</v>
      </c>
      <c r="DA113" s="52" t="e">
        <f>IF('DNO totals'!B$323&lt;0,1,'935'!S113)*(Parameters!B$21+AU113)</f>
        <v>#VALUE!</v>
      </c>
      <c r="DB113" s="37" t="e">
        <f>CX113+'Charging rates'!B$106*DA113*100/'11'!B$17</f>
        <v>#VALUE!</v>
      </c>
      <c r="DC113" s="37" t="e">
        <f>DB113+'Charging rates'!B$116*(Parameters!B$21+AU113)*100/'11'!B$17*IF('DNO totals'!B$323&lt;0,1,'935'!S113)</f>
        <v>#VALUE!</v>
      </c>
      <c r="DD113" s="37" t="e">
        <f>'Charging rates'!B$97*(CP113+CT113)*100/'11'!B$17</f>
        <v>#VALUE!</v>
      </c>
      <c r="DE113" s="33" t="e">
        <f>MAX(0-(CB113*AU113*'11'!C$17/'11'!B$17),DC113+DD113)</f>
        <v>#VALUE!</v>
      </c>
      <c r="DF113" s="37" t="e">
        <f>IF(BS113,IF(AU113=0,CC113,MAX(0,MIN(CC113,CC113+(DE113/'935'!Q113*('11'!B$17-'935'!X113)/('11'!C$17-'935'!Y113))))),0)</f>
        <v>#VALUE!</v>
      </c>
      <c r="DG113" s="33" t="e">
        <f t="shared" si="18"/>
        <v>#VALUE!</v>
      </c>
      <c r="DH113" s="53" t="e">
        <f t="shared" si="19"/>
        <v>#VALUE!</v>
      </c>
    </row>
    <row r="114" spans="1:112">
      <c r="A114" s="28">
        <v>14</v>
      </c>
      <c r="B114" s="47" t="e">
        <f>'935'!B114</f>
        <v>#VALUE!</v>
      </c>
      <c r="C114" s="48" t="e">
        <f>OR('935'!E114&lt;&gt;"VOID",'935'!F114&lt;&gt;"VOID",'935'!G114&lt;&gt;"VOID")</f>
        <v>#VALUE!</v>
      </c>
      <c r="D114" s="32" t="e">
        <f>IF('935'!D114="VOID",0,'935'!D114*(1-'935'!X114/'11'!B$17))</f>
        <v>#VALUE!</v>
      </c>
      <c r="E114" s="32" t="e">
        <f>IF('935'!E114="VOID",0,'935'!E114*(1-'935'!X114/'11'!B$17))</f>
        <v>#VALUE!</v>
      </c>
      <c r="F114" s="32" t="e">
        <f>IF('935'!F114="VOID",0,'935'!F114*(1-'935'!X114/'11'!B$17))</f>
        <v>#VALUE!</v>
      </c>
      <c r="G114" s="32" t="e">
        <f>IF('935'!G114="VOID",0,'935'!G114*(1-'935'!X114/'11'!B$17))</f>
        <v>#VALUE!</v>
      </c>
      <c r="H114" s="49" t="e">
        <f t="shared" si="0"/>
        <v>#VALUE!</v>
      </c>
      <c r="I114" s="50" t="e">
        <f>MATCH('935'!J114,'913'!$B$6:$B$1205,0)</f>
        <v>#VALUE!</v>
      </c>
      <c r="J114" s="50" t="e">
        <f>MATCH(INDEX('913'!$D$6:$D$1205,I114),'913'!$B$6:$B$1205,0)</f>
        <v>#VALUE!</v>
      </c>
      <c r="K114" s="50" t="e">
        <f>MATCH(INDEX('913'!$D$6:$D$1205,J114),'913'!$B$6:$B$1205,0)</f>
        <v>#VALUE!</v>
      </c>
      <c r="L114" s="50" t="e">
        <f>MATCH(INDEX('913'!$D$6:$D$1205,K114),'913'!$B$6:$B$1205,0)</f>
        <v>#VALUE!</v>
      </c>
      <c r="M114" s="50" t="e">
        <f>MATCH(INDEX('913'!$D$6:$D$1205,L114),'913'!$B$6:$B$1205,0)</f>
        <v>#VALUE!</v>
      </c>
      <c r="N114" s="50" t="e">
        <f>MATCH(INDEX('913'!$D$6:$D$1205,M114),'913'!$B$6:$B$1205,0)</f>
        <v>#VALUE!</v>
      </c>
      <c r="O114" s="50" t="e">
        <f>MATCH(INDEX('913'!$D$6:$D$1205,N114),'913'!$B$6:$B$1205,0)</f>
        <v>#VALUE!</v>
      </c>
      <c r="P114" s="51" t="e">
        <f>MATCH(INDEX('913'!$D$6:$D$1205,O114),'913'!$B$6:$B$1205,0)</f>
        <v>#VALUE!</v>
      </c>
      <c r="Q114" s="37">
        <f>IF(ISNUMBER(I114),MAX(0,INDEX('913'!$E$6:$E$1205,I114)),0)</f>
        <v>0</v>
      </c>
      <c r="R114" s="37">
        <f>IF(ISNUMBER(J114),MAX(0,INDEX('913'!$E$6:$E$1205,J114)),0)</f>
        <v>0</v>
      </c>
      <c r="S114" s="37">
        <f>IF(ISNUMBER(K114),MAX(0,INDEX('913'!$E$6:$E$1205,K114)),0)</f>
        <v>0</v>
      </c>
      <c r="T114" s="37">
        <f>IF(ISNUMBER(L114),MAX(0,INDEX('913'!$E$6:$E$1205,L114)),0)</f>
        <v>0</v>
      </c>
      <c r="U114" s="37">
        <f>IF(ISNUMBER(M114),MAX(0,INDEX('913'!$E$6:$E$1205,M114)),0)</f>
        <v>0</v>
      </c>
      <c r="V114" s="37">
        <f>IF(ISNUMBER(N114),MAX(0,INDEX('913'!$E$6:$E$1205,N114)),0)</f>
        <v>0</v>
      </c>
      <c r="W114" s="37">
        <f>IF(ISNUMBER(O114),MAX(0,INDEX('913'!$E$6:$E$1205,O114)),0)</f>
        <v>0</v>
      </c>
      <c r="X114" s="52">
        <f>IF(ISNUMBER(P114),MAX(0,INDEX('913'!$E$6:$E$1205,P114)),0)</f>
        <v>0</v>
      </c>
      <c r="Y114" s="37">
        <f>IF(ISNUMBER(I114),MAX(0,INDEX('913'!$F$6:$F$1205,I114)),0)</f>
        <v>0</v>
      </c>
      <c r="Z114" s="37">
        <f>IF(ISNUMBER(J114),MAX(0,INDEX('913'!$F$6:$F$1205,J114)),0)</f>
        <v>0</v>
      </c>
      <c r="AA114" s="37">
        <f>IF(ISNUMBER(K114),MAX(0,INDEX('913'!$F$6:$F$1205,K114)),0)</f>
        <v>0</v>
      </c>
      <c r="AB114" s="37">
        <f>IF(ISNUMBER(L114),MAX(0,INDEX('913'!$F$6:$F$1205,L114)),0)</f>
        <v>0</v>
      </c>
      <c r="AC114" s="37">
        <f>IF(ISNUMBER(M114),MAX(0,INDEX('913'!$F$6:$F$1205,M114)),0)</f>
        <v>0</v>
      </c>
      <c r="AD114" s="37">
        <f>IF(ISNUMBER(N114),MAX(0,INDEX('913'!$F$6:$F$1205,N114)),0)</f>
        <v>0</v>
      </c>
      <c r="AE114" s="37">
        <f>IF(ISNUMBER(O114),MAX(0,INDEX('913'!$F$6:$F$1205,O114)),0)</f>
        <v>0</v>
      </c>
      <c r="AF114" s="37">
        <f>IF(ISNUMBER(P114),MAX(0,INDEX('913'!$F$6:$F$1205,P114)),0)</f>
        <v>0</v>
      </c>
      <c r="AG114" s="32">
        <f>IF(ISNUMBER(I114),SQRT(INDEX('913'!$I$6:$I$1205,I114)^2+INDEX('913'!$J$6:$J$1205,I114)^2),0)</f>
        <v>0</v>
      </c>
      <c r="AH114" s="32">
        <f>IF(ISNUMBER(J114),SQRT(INDEX('913'!$I$6:$I$1205,J114)^2+INDEX('913'!$J$6:$J$1205,J114)^2),0)</f>
        <v>0</v>
      </c>
      <c r="AI114" s="32">
        <f>IF(ISNUMBER(K114),SQRT(INDEX('913'!$I$6:$I$1205,K114)^2+INDEX('913'!$J$6:$J$1205,K114)^2),0)</f>
        <v>0</v>
      </c>
      <c r="AJ114" s="32">
        <f>IF(ISNUMBER(L114),SQRT(INDEX('913'!$I$6:$I$1205,L114)^2+INDEX('913'!$J$6:$J$1205,L114)^2),0)</f>
        <v>0</v>
      </c>
      <c r="AK114" s="32">
        <f>IF(ISNUMBER(M114),SQRT(INDEX('913'!$I$6:$I$1205,M114)^2+INDEX('913'!$J$6:$J$1205,M114)^2),0)</f>
        <v>0</v>
      </c>
      <c r="AL114" s="32">
        <f>IF(ISNUMBER(N114),SQRT(INDEX('913'!$I$6:$I$1205,N114)^2+INDEX('913'!$J$6:$J$1205,N114)^2),0)</f>
        <v>0</v>
      </c>
      <c r="AM114" s="32">
        <f>IF(ISNUMBER(O114),SQRT(INDEX('913'!$I$6:$I$1205,O114)^2+INDEX('913'!$J$6:$J$1205,O114)^2),0)</f>
        <v>0</v>
      </c>
      <c r="AN114" s="49">
        <f>IF(ISNUMBER(P114),SQRT(INDEX('913'!$I$6:$I$1205,P114)^2+INDEX('913'!$J$6:$J$1205,P114)^2),0)</f>
        <v>0</v>
      </c>
      <c r="AO114" s="37">
        <f t="shared" si="1"/>
        <v>0</v>
      </c>
      <c r="AP114" s="37">
        <f t="shared" si="2"/>
        <v>0</v>
      </c>
      <c r="AQ114" s="33" t="e">
        <f>-100*'935'!W114*(AO114+AP114)/'11'!C$17</f>
        <v>#VALUE!</v>
      </c>
      <c r="AR114" s="37" t="e">
        <f t="shared" si="3"/>
        <v>#VALUE!</v>
      </c>
      <c r="AS114" s="52" t="e">
        <f t="shared" si="4"/>
        <v>#VALUE!</v>
      </c>
      <c r="AT114" s="32" t="e">
        <f>IF('935'!C114="VOID",0,('935'!C114*(1-'935'!X114/'11'!B$17)))</f>
        <v>#VALUE!</v>
      </c>
      <c r="AU114" s="52" t="e">
        <f>'935'!Q114*(1-'935'!Y114/'11'!C$17)/(1-'935'!X114/'11'!B$17)</f>
        <v>#VALUE!</v>
      </c>
      <c r="AV114" s="37" t="e">
        <f>INDEX('DNO totals'!$B$57:$G$57,IF('935'!K114,IF(MOD('935'!K114,1000),IF(MOD('935'!K114,100),IF(MOD('935'!K114,10),IF(MOD('935'!K114,1000)=1,6,5),4),3),2),1))</f>
        <v>#VALUE!</v>
      </c>
      <c r="AW114" s="52" t="e">
        <f t="shared" si="5"/>
        <v>#VALUE!</v>
      </c>
      <c r="AX114" s="32" t="e">
        <f>IF('935'!V114="VOID",0,'935'!V114*(1-'935'!X114/'11'!B$17))</f>
        <v>#VALUE!</v>
      </c>
      <c r="AY114" s="33" t="e">
        <f>IF(H114,-100*'Charging rates'!B$10/'11'!B$17*AX114/H114,0)</f>
        <v>#VALUE!</v>
      </c>
      <c r="AZ114" s="33" t="e">
        <f>IF(C114,'DNO totals'!B$41,0)</f>
        <v>#VALUE!</v>
      </c>
      <c r="BA114" s="33" t="e">
        <f t="shared" si="6"/>
        <v>#VALUE!</v>
      </c>
      <c r="BB114" s="33" t="e">
        <f t="shared" si="7"/>
        <v>#VALUE!</v>
      </c>
      <c r="BC114" s="53" t="e">
        <f t="shared" si="8"/>
        <v>#VALUE!</v>
      </c>
      <c r="BD114" s="32" t="e">
        <f>IF(AT114,'935'!H114*AT114/(AT114+D114+H114),0)</f>
        <v>#VALUE!</v>
      </c>
      <c r="BE114" s="32" t="e">
        <f>IF(H114,'935'!H114*H114/(AT114+D114+H114),0)</f>
        <v>#VALUE!</v>
      </c>
      <c r="BF114" s="32" t="e">
        <f>BD114*(1-'935'!X114/'11'!B$17)</f>
        <v>#VALUE!</v>
      </c>
      <c r="BG114" s="49" t="e">
        <f>BE114*(1-'935'!X114/'11'!B$17)</f>
        <v>#VALUE!</v>
      </c>
      <c r="BH114" s="52" t="e">
        <f>AV114*Parameters!B$6</f>
        <v>#VALUE!</v>
      </c>
      <c r="BI114" s="37" t="e">
        <f>IF('935'!$K114=1000,'Charging rates'!$C$38*$BH114/(1+'DNO totals'!$C$99)*'935'!$L114,0)</f>
        <v>#VALUE!</v>
      </c>
      <c r="BJ114" s="37" t="e">
        <f>IF(MOD('935'!$K114,1000)=100,'Charging rates'!$D$38*$BH114/(1+'DNO totals'!$D$99)*'935'!$M114,0)</f>
        <v>#VALUE!</v>
      </c>
      <c r="BK114" s="37" t="e">
        <f>IF(MOD('935'!$K114,100)=10,'Charging rates'!$E$38*$BH114/(1+'DNO totals'!$E$99)*'935'!$N114,0)</f>
        <v>#VALUE!</v>
      </c>
      <c r="BL114" s="37" t="e">
        <f>IF(AND(MOD('935'!$K114,10)&gt;0,MOD('935'!$K114,1000)&gt;1),'Charging rates'!$F$38*$BH114/(1+'DNO totals'!$F$99)*'935'!$O114,0)</f>
        <v>#VALUE!</v>
      </c>
      <c r="BM114" s="37" t="e">
        <f>IF(MOD('935'!$K114,1000)=1,'Charging rates'!$G$38*$BH114/(1+'DNO totals'!$G$99)*'935'!$P114,0)</f>
        <v>#VALUE!</v>
      </c>
      <c r="BN114" s="52" t="e">
        <f t="shared" si="9"/>
        <v>#VALUE!</v>
      </c>
      <c r="BO114" s="37" t="e">
        <f>IF('935'!$K114&gt;1000,'Charging rates'!$C$38*$AW114*'935'!$L114,0)</f>
        <v>#VALUE!</v>
      </c>
      <c r="BP114" s="37" t="e">
        <f>IF(MOD('935'!$K114,1000)&gt;100,'Charging rates'!$D$38*$AW114*'935'!$M114,0)</f>
        <v>#VALUE!</v>
      </c>
      <c r="BQ114" s="37" t="e">
        <f>IF(MOD('935'!$K114,100)&gt;10,'Charging rates'!$E$38*$AW114*'935'!$N114,0)</f>
        <v>#VALUE!</v>
      </c>
      <c r="BR114" s="52" t="e">
        <f t="shared" si="10"/>
        <v>#VALUE!</v>
      </c>
      <c r="BS114" s="48" t="e">
        <f>'935'!C114&lt;&gt;"VOID"</f>
        <v>#VALUE!</v>
      </c>
      <c r="BT114" s="33" t="e">
        <f>IF(BS114,(100/'11'!B$17*BD114*((1-'935'!I114)*'Charging rates'!B$51+'Charging rates'!B$63)),0)</f>
        <v>#VALUE!</v>
      </c>
      <c r="BU114" s="33" t="e">
        <f>100/'11'!B$17*BG114*('Charging rates'!B$51+'Charging rates'!B$63)</f>
        <v>#VALUE!</v>
      </c>
      <c r="BV114" s="33" t="e">
        <f>100/'11'!B$17*BE114*('Charging rates'!B$51+'Charging rates'!B$63)</f>
        <v>#VALUE!</v>
      </c>
      <c r="BW114" s="53" t="e">
        <f t="shared" si="11"/>
        <v>#VALUE!</v>
      </c>
      <c r="BX114" s="32" t="e">
        <f>AT114-('935'!T114*(1-'935'!X114/'11'!B$17))</f>
        <v>#VALUE!</v>
      </c>
      <c r="BY114" s="32">
        <f>0-IF(ISNUMBER(I114),INDEX('913'!$I$6:$I$1205,I114),0)-IF(ISNUMBER(J114),INDEX('913'!$I$6:$I$1205,J114),0)-IF(ISNUMBER(K114),INDEX('913'!$I$6:$I$1205,K114),0)-IF(ISNUMBER(L114),INDEX('913'!$I$6:$I$1205,L114),0)-IF(ISNUMBER(M114),INDEX('913'!$I$6:$I$1205,M114),0)-IF(ISNUMBER(N114),INDEX('913'!$I$6:$I$1205,N114),0)-IF(ISNUMBER(O114),INDEX('913'!$I$6:$I$1205,O114),0)-IF(ISNUMBER(P114),INDEX('913'!$I$6:$I$1205,P114),0)</f>
        <v>0</v>
      </c>
      <c r="BZ114" s="37">
        <f>IF(BY114=0,1,MAX(1,SQRT(BY114^2+(IF(ISNUMBER(I114),INDEX('913'!$J$6:$J$1205,I114),0)+IF(ISNUMBER(J114),INDEX('913'!$J$6:$J$1205,J114),0)+IF(ISNUMBER(K114),INDEX('913'!$J$6:$J$1205,K114),0)+IF(ISNUMBER(L114),INDEX('913'!$J$6:$J$1205,L114),0)+IF(ISNUMBER(M114),INDEX('913'!$J$6:$J$1205,M114),0)+IF(ISNUMBER(N114),INDEX('913'!$J$6:$J$1205,N114),0)+IF(ISNUMBER(O114),INDEX('913'!$J$6:$J$1205,O114),0)+IF(ISNUMBER(P114),INDEX('913'!$J$6:$J$1205,P114),0))^2)/BY114))</f>
        <v>1</v>
      </c>
      <c r="CA114" s="33" t="e">
        <f>100*AO114/'11'!B$17</f>
        <v>#VALUE!</v>
      </c>
      <c r="CB114" s="37" t="e">
        <f>100*(AP114*BZ114)/'11'!C$17</f>
        <v>#VALUE!</v>
      </c>
      <c r="CC114" s="37" t="e">
        <f t="shared" si="12"/>
        <v>#VALUE!</v>
      </c>
      <c r="CD114" s="33" t="e">
        <f t="shared" si="13"/>
        <v>#VALUE!</v>
      </c>
      <c r="CE114" s="54" t="e">
        <f>'11'!C$17-'935'!Y114</f>
        <v>#VALUE!</v>
      </c>
      <c r="CF114" s="37" t="e">
        <f>MAX('DNO totals'!B$312+0,MIN('935'!L114+0,'DNO totals'!B$304+0))</f>
        <v>#VALUE!</v>
      </c>
      <c r="CG114" s="37" t="e">
        <f>MAX('DNO totals'!C$312+0,MIN('935'!M114+0,'DNO totals'!C$304+0))</f>
        <v>#VALUE!</v>
      </c>
      <c r="CH114" s="37" t="e">
        <f>MAX('DNO totals'!D$312+0,MIN('935'!N114+0,'DNO totals'!D$304+0))</f>
        <v>#VALUE!</v>
      </c>
      <c r="CI114" s="37" t="e">
        <f>MAX('DNO totals'!E$312+0,MIN('935'!O114+0,'DNO totals'!E$304+0))</f>
        <v>#VALUE!</v>
      </c>
      <c r="CJ114" s="52" t="e">
        <f>MAX('DNO totals'!F$312+0,MIN('935'!P114+0,'DNO totals'!F$304+0))</f>
        <v>#VALUE!</v>
      </c>
      <c r="CK114" s="37" t="e">
        <f>IF('935'!$K114=1000,'Charging rates'!$C$38*$BH114/(1+'DNO totals'!$C$99)*$CF114,0)</f>
        <v>#VALUE!</v>
      </c>
      <c r="CL114" s="37" t="e">
        <f>IF(MOD('935'!$K114,1000)=100,'Charging rates'!$D$38*$BH114/(1+'DNO totals'!$D$99)*$CG114,0)</f>
        <v>#VALUE!</v>
      </c>
      <c r="CM114" s="37" t="e">
        <f>IF(MOD('935'!$K114,100)=10,'Charging rates'!$E$38*$BH114/(1+'DNO totals'!$E$99)*$CH114,0)</f>
        <v>#VALUE!</v>
      </c>
      <c r="CN114" s="37" t="e">
        <f>IF(AND(MOD('935'!$K114,10)&gt;0,MOD('935'!$K114,1000)&gt;1),'Charging rates'!$F$38*$BH114/(1+'DNO totals'!$F$99)*$CI114,0)</f>
        <v>#VALUE!</v>
      </c>
      <c r="CO114" s="37" t="e">
        <f>IF(MOD('935'!$K114,1000)=1,'Charging rates'!$G$38*$BH114/(1+'DNO totals'!$G$99)*$CJ114,0)</f>
        <v>#VALUE!</v>
      </c>
      <c r="CP114" s="52" t="e">
        <f t="shared" si="14"/>
        <v>#VALUE!</v>
      </c>
      <c r="CQ114" s="37" t="e">
        <f>IF('935'!$K114&gt;1000,'Charging rates'!$C$38*$AW114*$CF114,0)</f>
        <v>#VALUE!</v>
      </c>
      <c r="CR114" s="37" t="e">
        <f>IF(MOD('935'!$K114,1000)&gt;100,'Charging rates'!$D$38*$AW114*$CG114,0)</f>
        <v>#VALUE!</v>
      </c>
      <c r="CS114" s="37" t="e">
        <f>IF(MOD('935'!$K114,100)&gt;10,'Charging rates'!$E$38*$AW114*$CH114,0)</f>
        <v>#VALUE!</v>
      </c>
      <c r="CT114" s="52" t="e">
        <f t="shared" si="15"/>
        <v>#VALUE!</v>
      </c>
      <c r="CU114" s="33" t="e">
        <f>100*(AP114*'935'!Q114*BZ114)/'11'!B$17</f>
        <v>#VALUE!</v>
      </c>
      <c r="CV114" s="33" t="e">
        <f>100/'11'!B$17*'Charging rates'!B$10*AW114</f>
        <v>#VALUE!</v>
      </c>
      <c r="CW114" s="33" t="e">
        <f>IF(AT114=0,0,(1-BX114/AT114)*(CA114+IF('935'!Q114=0,0,(CB114*'935'!Q114*('11'!C$17-'935'!Y114)/('11'!B$17-'935'!X114)))))</f>
        <v>#VALUE!</v>
      </c>
      <c r="CX114" s="33" t="e">
        <f t="shared" si="16"/>
        <v>#VALUE!</v>
      </c>
      <c r="CY114" s="49" t="e">
        <f t="shared" si="17"/>
        <v>#VALUE!</v>
      </c>
      <c r="CZ114" s="32" t="e">
        <f>AT114*(Parameters!B$21+AU114)*IF('DNO totals'!B$323&lt;0,1,'935'!S114)</f>
        <v>#VALUE!</v>
      </c>
      <c r="DA114" s="52" t="e">
        <f>IF('DNO totals'!B$323&lt;0,1,'935'!S114)*(Parameters!B$21+AU114)</f>
        <v>#VALUE!</v>
      </c>
      <c r="DB114" s="37" t="e">
        <f>CX114+'Charging rates'!B$106*DA114*100/'11'!B$17</f>
        <v>#VALUE!</v>
      </c>
      <c r="DC114" s="37" t="e">
        <f>DB114+'Charging rates'!B$116*(Parameters!B$21+AU114)*100/'11'!B$17*IF('DNO totals'!B$323&lt;0,1,'935'!S114)</f>
        <v>#VALUE!</v>
      </c>
      <c r="DD114" s="37" t="e">
        <f>'Charging rates'!B$97*(CP114+CT114)*100/'11'!B$17</f>
        <v>#VALUE!</v>
      </c>
      <c r="DE114" s="33" t="e">
        <f>MAX(0-(CB114*AU114*'11'!C$17/'11'!B$17),DC114+DD114)</f>
        <v>#VALUE!</v>
      </c>
      <c r="DF114" s="37" t="e">
        <f>IF(BS114,IF(AU114=0,CC114,MAX(0,MIN(CC114,CC114+(DE114/'935'!Q114*('11'!B$17-'935'!X114)/('11'!C$17-'935'!Y114))))),0)</f>
        <v>#VALUE!</v>
      </c>
      <c r="DG114" s="33" t="e">
        <f t="shared" si="18"/>
        <v>#VALUE!</v>
      </c>
      <c r="DH114" s="53" t="e">
        <f t="shared" si="19"/>
        <v>#VALUE!</v>
      </c>
    </row>
    <row r="115" spans="1:112">
      <c r="A115" s="28">
        <v>15</v>
      </c>
      <c r="B115" s="47" t="e">
        <f>'935'!B115</f>
        <v>#VALUE!</v>
      </c>
      <c r="C115" s="48" t="e">
        <f>OR('935'!E115&lt;&gt;"VOID",'935'!F115&lt;&gt;"VOID",'935'!G115&lt;&gt;"VOID")</f>
        <v>#VALUE!</v>
      </c>
      <c r="D115" s="32" t="e">
        <f>IF('935'!D115="VOID",0,'935'!D115*(1-'935'!X115/'11'!B$17))</f>
        <v>#VALUE!</v>
      </c>
      <c r="E115" s="32" t="e">
        <f>IF('935'!E115="VOID",0,'935'!E115*(1-'935'!X115/'11'!B$17))</f>
        <v>#VALUE!</v>
      </c>
      <c r="F115" s="32" t="e">
        <f>IF('935'!F115="VOID",0,'935'!F115*(1-'935'!X115/'11'!B$17))</f>
        <v>#VALUE!</v>
      </c>
      <c r="G115" s="32" t="e">
        <f>IF('935'!G115="VOID",0,'935'!G115*(1-'935'!X115/'11'!B$17))</f>
        <v>#VALUE!</v>
      </c>
      <c r="H115" s="49" t="e">
        <f t="shared" si="0"/>
        <v>#VALUE!</v>
      </c>
      <c r="I115" s="50" t="e">
        <f>MATCH('935'!J115,'913'!$B$6:$B$1205,0)</f>
        <v>#VALUE!</v>
      </c>
      <c r="J115" s="50" t="e">
        <f>MATCH(INDEX('913'!$D$6:$D$1205,I115),'913'!$B$6:$B$1205,0)</f>
        <v>#VALUE!</v>
      </c>
      <c r="K115" s="50" t="e">
        <f>MATCH(INDEX('913'!$D$6:$D$1205,J115),'913'!$B$6:$B$1205,0)</f>
        <v>#VALUE!</v>
      </c>
      <c r="L115" s="50" t="e">
        <f>MATCH(INDEX('913'!$D$6:$D$1205,K115),'913'!$B$6:$B$1205,0)</f>
        <v>#VALUE!</v>
      </c>
      <c r="M115" s="50" t="e">
        <f>MATCH(INDEX('913'!$D$6:$D$1205,L115),'913'!$B$6:$B$1205,0)</f>
        <v>#VALUE!</v>
      </c>
      <c r="N115" s="50" t="e">
        <f>MATCH(INDEX('913'!$D$6:$D$1205,M115),'913'!$B$6:$B$1205,0)</f>
        <v>#VALUE!</v>
      </c>
      <c r="O115" s="50" t="e">
        <f>MATCH(INDEX('913'!$D$6:$D$1205,N115),'913'!$B$6:$B$1205,0)</f>
        <v>#VALUE!</v>
      </c>
      <c r="P115" s="51" t="e">
        <f>MATCH(INDEX('913'!$D$6:$D$1205,O115),'913'!$B$6:$B$1205,0)</f>
        <v>#VALUE!</v>
      </c>
      <c r="Q115" s="37">
        <f>IF(ISNUMBER(I115),MAX(0,INDEX('913'!$E$6:$E$1205,I115)),0)</f>
        <v>0</v>
      </c>
      <c r="R115" s="37">
        <f>IF(ISNUMBER(J115),MAX(0,INDEX('913'!$E$6:$E$1205,J115)),0)</f>
        <v>0</v>
      </c>
      <c r="S115" s="37">
        <f>IF(ISNUMBER(K115),MAX(0,INDEX('913'!$E$6:$E$1205,K115)),0)</f>
        <v>0</v>
      </c>
      <c r="T115" s="37">
        <f>IF(ISNUMBER(L115),MAX(0,INDEX('913'!$E$6:$E$1205,L115)),0)</f>
        <v>0</v>
      </c>
      <c r="U115" s="37">
        <f>IF(ISNUMBER(M115),MAX(0,INDEX('913'!$E$6:$E$1205,M115)),0)</f>
        <v>0</v>
      </c>
      <c r="V115" s="37">
        <f>IF(ISNUMBER(N115),MAX(0,INDEX('913'!$E$6:$E$1205,N115)),0)</f>
        <v>0</v>
      </c>
      <c r="W115" s="37">
        <f>IF(ISNUMBER(O115),MAX(0,INDEX('913'!$E$6:$E$1205,O115)),0)</f>
        <v>0</v>
      </c>
      <c r="X115" s="52">
        <f>IF(ISNUMBER(P115),MAX(0,INDEX('913'!$E$6:$E$1205,P115)),0)</f>
        <v>0</v>
      </c>
      <c r="Y115" s="37">
        <f>IF(ISNUMBER(I115),MAX(0,INDEX('913'!$F$6:$F$1205,I115)),0)</f>
        <v>0</v>
      </c>
      <c r="Z115" s="37">
        <f>IF(ISNUMBER(J115),MAX(0,INDEX('913'!$F$6:$F$1205,J115)),0)</f>
        <v>0</v>
      </c>
      <c r="AA115" s="37">
        <f>IF(ISNUMBER(K115),MAX(0,INDEX('913'!$F$6:$F$1205,K115)),0)</f>
        <v>0</v>
      </c>
      <c r="AB115" s="37">
        <f>IF(ISNUMBER(L115),MAX(0,INDEX('913'!$F$6:$F$1205,L115)),0)</f>
        <v>0</v>
      </c>
      <c r="AC115" s="37">
        <f>IF(ISNUMBER(M115),MAX(0,INDEX('913'!$F$6:$F$1205,M115)),0)</f>
        <v>0</v>
      </c>
      <c r="AD115" s="37">
        <f>IF(ISNUMBER(N115),MAX(0,INDEX('913'!$F$6:$F$1205,N115)),0)</f>
        <v>0</v>
      </c>
      <c r="AE115" s="37">
        <f>IF(ISNUMBER(O115),MAX(0,INDEX('913'!$F$6:$F$1205,O115)),0)</f>
        <v>0</v>
      </c>
      <c r="AF115" s="37">
        <f>IF(ISNUMBER(P115),MAX(0,INDEX('913'!$F$6:$F$1205,P115)),0)</f>
        <v>0</v>
      </c>
      <c r="AG115" s="32">
        <f>IF(ISNUMBER(I115),SQRT(INDEX('913'!$I$6:$I$1205,I115)^2+INDEX('913'!$J$6:$J$1205,I115)^2),0)</f>
        <v>0</v>
      </c>
      <c r="AH115" s="32">
        <f>IF(ISNUMBER(J115),SQRT(INDEX('913'!$I$6:$I$1205,J115)^2+INDEX('913'!$J$6:$J$1205,J115)^2),0)</f>
        <v>0</v>
      </c>
      <c r="AI115" s="32">
        <f>IF(ISNUMBER(K115),SQRT(INDEX('913'!$I$6:$I$1205,K115)^2+INDEX('913'!$J$6:$J$1205,K115)^2),0)</f>
        <v>0</v>
      </c>
      <c r="AJ115" s="32">
        <f>IF(ISNUMBER(L115),SQRT(INDEX('913'!$I$6:$I$1205,L115)^2+INDEX('913'!$J$6:$J$1205,L115)^2),0)</f>
        <v>0</v>
      </c>
      <c r="AK115" s="32">
        <f>IF(ISNUMBER(M115),SQRT(INDEX('913'!$I$6:$I$1205,M115)^2+INDEX('913'!$J$6:$J$1205,M115)^2),0)</f>
        <v>0</v>
      </c>
      <c r="AL115" s="32">
        <f>IF(ISNUMBER(N115),SQRT(INDEX('913'!$I$6:$I$1205,N115)^2+INDEX('913'!$J$6:$J$1205,N115)^2),0)</f>
        <v>0</v>
      </c>
      <c r="AM115" s="32">
        <f>IF(ISNUMBER(O115),SQRT(INDEX('913'!$I$6:$I$1205,O115)^2+INDEX('913'!$J$6:$J$1205,O115)^2),0)</f>
        <v>0</v>
      </c>
      <c r="AN115" s="49">
        <f>IF(ISNUMBER(P115),SQRT(INDEX('913'!$I$6:$I$1205,P115)^2+INDEX('913'!$J$6:$J$1205,P115)^2),0)</f>
        <v>0</v>
      </c>
      <c r="AO115" s="37">
        <f t="shared" si="1"/>
        <v>0</v>
      </c>
      <c r="AP115" s="37">
        <f t="shared" si="2"/>
        <v>0</v>
      </c>
      <c r="AQ115" s="33" t="e">
        <f>-100*'935'!W115*(AO115+AP115)/'11'!C$17</f>
        <v>#VALUE!</v>
      </c>
      <c r="AR115" s="37" t="e">
        <f t="shared" si="3"/>
        <v>#VALUE!</v>
      </c>
      <c r="AS115" s="52" t="e">
        <f t="shared" si="4"/>
        <v>#VALUE!</v>
      </c>
      <c r="AT115" s="32" t="e">
        <f>IF('935'!C115="VOID",0,('935'!C115*(1-'935'!X115/'11'!B$17)))</f>
        <v>#VALUE!</v>
      </c>
      <c r="AU115" s="52" t="e">
        <f>'935'!Q115*(1-'935'!Y115/'11'!C$17)/(1-'935'!X115/'11'!B$17)</f>
        <v>#VALUE!</v>
      </c>
      <c r="AV115" s="37" t="e">
        <f>INDEX('DNO totals'!$B$57:$G$57,IF('935'!K115,IF(MOD('935'!K115,1000),IF(MOD('935'!K115,100),IF(MOD('935'!K115,10),IF(MOD('935'!K115,1000)=1,6,5),4),3),2),1))</f>
        <v>#VALUE!</v>
      </c>
      <c r="AW115" s="52" t="e">
        <f t="shared" si="5"/>
        <v>#VALUE!</v>
      </c>
      <c r="AX115" s="32" t="e">
        <f>IF('935'!V115="VOID",0,'935'!V115*(1-'935'!X115/'11'!B$17))</f>
        <v>#VALUE!</v>
      </c>
      <c r="AY115" s="33" t="e">
        <f>IF(H115,-100*'Charging rates'!B$10/'11'!B$17*AX115/H115,0)</f>
        <v>#VALUE!</v>
      </c>
      <c r="AZ115" s="33" t="e">
        <f>IF(C115,'DNO totals'!B$41,0)</f>
        <v>#VALUE!</v>
      </c>
      <c r="BA115" s="33" t="e">
        <f t="shared" si="6"/>
        <v>#VALUE!</v>
      </c>
      <c r="BB115" s="33" t="e">
        <f t="shared" si="7"/>
        <v>#VALUE!</v>
      </c>
      <c r="BC115" s="53" t="e">
        <f t="shared" si="8"/>
        <v>#VALUE!</v>
      </c>
      <c r="BD115" s="32" t="e">
        <f>IF(AT115,'935'!H115*AT115/(AT115+D115+H115),0)</f>
        <v>#VALUE!</v>
      </c>
      <c r="BE115" s="32" t="e">
        <f>IF(H115,'935'!H115*H115/(AT115+D115+H115),0)</f>
        <v>#VALUE!</v>
      </c>
      <c r="BF115" s="32" t="e">
        <f>BD115*(1-'935'!X115/'11'!B$17)</f>
        <v>#VALUE!</v>
      </c>
      <c r="BG115" s="49" t="e">
        <f>BE115*(1-'935'!X115/'11'!B$17)</f>
        <v>#VALUE!</v>
      </c>
      <c r="BH115" s="52" t="e">
        <f>AV115*Parameters!B$6</f>
        <v>#VALUE!</v>
      </c>
      <c r="BI115" s="37" t="e">
        <f>IF('935'!$K115=1000,'Charging rates'!$C$38*$BH115/(1+'DNO totals'!$C$99)*'935'!$L115,0)</f>
        <v>#VALUE!</v>
      </c>
      <c r="BJ115" s="37" t="e">
        <f>IF(MOD('935'!$K115,1000)=100,'Charging rates'!$D$38*$BH115/(1+'DNO totals'!$D$99)*'935'!$M115,0)</f>
        <v>#VALUE!</v>
      </c>
      <c r="BK115" s="37" t="e">
        <f>IF(MOD('935'!$K115,100)=10,'Charging rates'!$E$38*$BH115/(1+'DNO totals'!$E$99)*'935'!$N115,0)</f>
        <v>#VALUE!</v>
      </c>
      <c r="BL115" s="37" t="e">
        <f>IF(AND(MOD('935'!$K115,10)&gt;0,MOD('935'!$K115,1000)&gt;1),'Charging rates'!$F$38*$BH115/(1+'DNO totals'!$F$99)*'935'!$O115,0)</f>
        <v>#VALUE!</v>
      </c>
      <c r="BM115" s="37" t="e">
        <f>IF(MOD('935'!$K115,1000)=1,'Charging rates'!$G$38*$BH115/(1+'DNO totals'!$G$99)*'935'!$P115,0)</f>
        <v>#VALUE!</v>
      </c>
      <c r="BN115" s="52" t="e">
        <f t="shared" si="9"/>
        <v>#VALUE!</v>
      </c>
      <c r="BO115" s="37" t="e">
        <f>IF('935'!$K115&gt;1000,'Charging rates'!$C$38*$AW115*'935'!$L115,0)</f>
        <v>#VALUE!</v>
      </c>
      <c r="BP115" s="37" t="e">
        <f>IF(MOD('935'!$K115,1000)&gt;100,'Charging rates'!$D$38*$AW115*'935'!$M115,0)</f>
        <v>#VALUE!</v>
      </c>
      <c r="BQ115" s="37" t="e">
        <f>IF(MOD('935'!$K115,100)&gt;10,'Charging rates'!$E$38*$AW115*'935'!$N115,0)</f>
        <v>#VALUE!</v>
      </c>
      <c r="BR115" s="52" t="e">
        <f t="shared" si="10"/>
        <v>#VALUE!</v>
      </c>
      <c r="BS115" s="48" t="e">
        <f>'935'!C115&lt;&gt;"VOID"</f>
        <v>#VALUE!</v>
      </c>
      <c r="BT115" s="33" t="e">
        <f>IF(BS115,(100/'11'!B$17*BD115*((1-'935'!I115)*'Charging rates'!B$51+'Charging rates'!B$63)),0)</f>
        <v>#VALUE!</v>
      </c>
      <c r="BU115" s="33" t="e">
        <f>100/'11'!B$17*BG115*('Charging rates'!B$51+'Charging rates'!B$63)</f>
        <v>#VALUE!</v>
      </c>
      <c r="BV115" s="33" t="e">
        <f>100/'11'!B$17*BE115*('Charging rates'!B$51+'Charging rates'!B$63)</f>
        <v>#VALUE!</v>
      </c>
      <c r="BW115" s="53" t="e">
        <f t="shared" si="11"/>
        <v>#VALUE!</v>
      </c>
      <c r="BX115" s="32" t="e">
        <f>AT115-('935'!T115*(1-'935'!X115/'11'!B$17))</f>
        <v>#VALUE!</v>
      </c>
      <c r="BY115" s="32">
        <f>0-IF(ISNUMBER(I115),INDEX('913'!$I$6:$I$1205,I115),0)-IF(ISNUMBER(J115),INDEX('913'!$I$6:$I$1205,J115),0)-IF(ISNUMBER(K115),INDEX('913'!$I$6:$I$1205,K115),0)-IF(ISNUMBER(L115),INDEX('913'!$I$6:$I$1205,L115),0)-IF(ISNUMBER(M115),INDEX('913'!$I$6:$I$1205,M115),0)-IF(ISNUMBER(N115),INDEX('913'!$I$6:$I$1205,N115),0)-IF(ISNUMBER(O115),INDEX('913'!$I$6:$I$1205,O115),0)-IF(ISNUMBER(P115),INDEX('913'!$I$6:$I$1205,P115),0)</f>
        <v>0</v>
      </c>
      <c r="BZ115" s="37">
        <f>IF(BY115=0,1,MAX(1,SQRT(BY115^2+(IF(ISNUMBER(I115),INDEX('913'!$J$6:$J$1205,I115),0)+IF(ISNUMBER(J115),INDEX('913'!$J$6:$J$1205,J115),0)+IF(ISNUMBER(K115),INDEX('913'!$J$6:$J$1205,K115),0)+IF(ISNUMBER(L115),INDEX('913'!$J$6:$J$1205,L115),0)+IF(ISNUMBER(M115),INDEX('913'!$J$6:$J$1205,M115),0)+IF(ISNUMBER(N115),INDEX('913'!$J$6:$J$1205,N115),0)+IF(ISNUMBER(O115),INDEX('913'!$J$6:$J$1205,O115),0)+IF(ISNUMBER(P115),INDEX('913'!$J$6:$J$1205,P115),0))^2)/BY115))</f>
        <v>1</v>
      </c>
      <c r="CA115" s="33" t="e">
        <f>100*AO115/'11'!B$17</f>
        <v>#VALUE!</v>
      </c>
      <c r="CB115" s="37" t="e">
        <f>100*(AP115*BZ115)/'11'!C$17</f>
        <v>#VALUE!</v>
      </c>
      <c r="CC115" s="37" t="e">
        <f t="shared" si="12"/>
        <v>#VALUE!</v>
      </c>
      <c r="CD115" s="33" t="e">
        <f t="shared" si="13"/>
        <v>#VALUE!</v>
      </c>
      <c r="CE115" s="54" t="e">
        <f>'11'!C$17-'935'!Y115</f>
        <v>#VALUE!</v>
      </c>
      <c r="CF115" s="37" t="e">
        <f>MAX('DNO totals'!B$312+0,MIN('935'!L115+0,'DNO totals'!B$304+0))</f>
        <v>#VALUE!</v>
      </c>
      <c r="CG115" s="37" t="e">
        <f>MAX('DNO totals'!C$312+0,MIN('935'!M115+0,'DNO totals'!C$304+0))</f>
        <v>#VALUE!</v>
      </c>
      <c r="CH115" s="37" t="e">
        <f>MAX('DNO totals'!D$312+0,MIN('935'!N115+0,'DNO totals'!D$304+0))</f>
        <v>#VALUE!</v>
      </c>
      <c r="CI115" s="37" t="e">
        <f>MAX('DNO totals'!E$312+0,MIN('935'!O115+0,'DNO totals'!E$304+0))</f>
        <v>#VALUE!</v>
      </c>
      <c r="CJ115" s="52" t="e">
        <f>MAX('DNO totals'!F$312+0,MIN('935'!P115+0,'DNO totals'!F$304+0))</f>
        <v>#VALUE!</v>
      </c>
      <c r="CK115" s="37" t="e">
        <f>IF('935'!$K115=1000,'Charging rates'!$C$38*$BH115/(1+'DNO totals'!$C$99)*$CF115,0)</f>
        <v>#VALUE!</v>
      </c>
      <c r="CL115" s="37" t="e">
        <f>IF(MOD('935'!$K115,1000)=100,'Charging rates'!$D$38*$BH115/(1+'DNO totals'!$D$99)*$CG115,0)</f>
        <v>#VALUE!</v>
      </c>
      <c r="CM115" s="37" t="e">
        <f>IF(MOD('935'!$K115,100)=10,'Charging rates'!$E$38*$BH115/(1+'DNO totals'!$E$99)*$CH115,0)</f>
        <v>#VALUE!</v>
      </c>
      <c r="CN115" s="37" t="e">
        <f>IF(AND(MOD('935'!$K115,10)&gt;0,MOD('935'!$K115,1000)&gt;1),'Charging rates'!$F$38*$BH115/(1+'DNO totals'!$F$99)*$CI115,0)</f>
        <v>#VALUE!</v>
      </c>
      <c r="CO115" s="37" t="e">
        <f>IF(MOD('935'!$K115,1000)=1,'Charging rates'!$G$38*$BH115/(1+'DNO totals'!$G$99)*$CJ115,0)</f>
        <v>#VALUE!</v>
      </c>
      <c r="CP115" s="52" t="e">
        <f t="shared" si="14"/>
        <v>#VALUE!</v>
      </c>
      <c r="CQ115" s="37" t="e">
        <f>IF('935'!$K115&gt;1000,'Charging rates'!$C$38*$AW115*$CF115,0)</f>
        <v>#VALUE!</v>
      </c>
      <c r="CR115" s="37" t="e">
        <f>IF(MOD('935'!$K115,1000)&gt;100,'Charging rates'!$D$38*$AW115*$CG115,0)</f>
        <v>#VALUE!</v>
      </c>
      <c r="CS115" s="37" t="e">
        <f>IF(MOD('935'!$K115,100)&gt;10,'Charging rates'!$E$38*$AW115*$CH115,0)</f>
        <v>#VALUE!</v>
      </c>
      <c r="CT115" s="52" t="e">
        <f t="shared" si="15"/>
        <v>#VALUE!</v>
      </c>
      <c r="CU115" s="33" t="e">
        <f>100*(AP115*'935'!Q115*BZ115)/'11'!B$17</f>
        <v>#VALUE!</v>
      </c>
      <c r="CV115" s="33" t="e">
        <f>100/'11'!B$17*'Charging rates'!B$10*AW115</f>
        <v>#VALUE!</v>
      </c>
      <c r="CW115" s="33" t="e">
        <f>IF(AT115=0,0,(1-BX115/AT115)*(CA115+IF('935'!Q115=0,0,(CB115*'935'!Q115*('11'!C$17-'935'!Y115)/('11'!B$17-'935'!X115)))))</f>
        <v>#VALUE!</v>
      </c>
      <c r="CX115" s="33" t="e">
        <f t="shared" si="16"/>
        <v>#VALUE!</v>
      </c>
      <c r="CY115" s="49" t="e">
        <f t="shared" si="17"/>
        <v>#VALUE!</v>
      </c>
      <c r="CZ115" s="32" t="e">
        <f>AT115*(Parameters!B$21+AU115)*IF('DNO totals'!B$323&lt;0,1,'935'!S115)</f>
        <v>#VALUE!</v>
      </c>
      <c r="DA115" s="52" t="e">
        <f>IF('DNO totals'!B$323&lt;0,1,'935'!S115)*(Parameters!B$21+AU115)</f>
        <v>#VALUE!</v>
      </c>
      <c r="DB115" s="37" t="e">
        <f>CX115+'Charging rates'!B$106*DA115*100/'11'!B$17</f>
        <v>#VALUE!</v>
      </c>
      <c r="DC115" s="37" t="e">
        <f>DB115+'Charging rates'!B$116*(Parameters!B$21+AU115)*100/'11'!B$17*IF('DNO totals'!B$323&lt;0,1,'935'!S115)</f>
        <v>#VALUE!</v>
      </c>
      <c r="DD115" s="37" t="e">
        <f>'Charging rates'!B$97*(CP115+CT115)*100/'11'!B$17</f>
        <v>#VALUE!</v>
      </c>
      <c r="DE115" s="33" t="e">
        <f>MAX(0-(CB115*AU115*'11'!C$17/'11'!B$17),DC115+DD115)</f>
        <v>#VALUE!</v>
      </c>
      <c r="DF115" s="37" t="e">
        <f>IF(BS115,IF(AU115=0,CC115,MAX(0,MIN(CC115,CC115+(DE115/'935'!Q115*('11'!B$17-'935'!X115)/('11'!C$17-'935'!Y115))))),0)</f>
        <v>#VALUE!</v>
      </c>
      <c r="DG115" s="33" t="e">
        <f t="shared" si="18"/>
        <v>#VALUE!</v>
      </c>
      <c r="DH115" s="53" t="e">
        <f t="shared" si="19"/>
        <v>#VALUE!</v>
      </c>
    </row>
    <row r="116" spans="1:112">
      <c r="A116" s="28">
        <v>16</v>
      </c>
      <c r="B116" s="47" t="e">
        <f>'935'!B116</f>
        <v>#VALUE!</v>
      </c>
      <c r="C116" s="48" t="e">
        <f>OR('935'!E116&lt;&gt;"VOID",'935'!F116&lt;&gt;"VOID",'935'!G116&lt;&gt;"VOID")</f>
        <v>#VALUE!</v>
      </c>
      <c r="D116" s="32" t="e">
        <f>IF('935'!D116="VOID",0,'935'!D116*(1-'935'!X116/'11'!B$17))</f>
        <v>#VALUE!</v>
      </c>
      <c r="E116" s="32" t="e">
        <f>IF('935'!E116="VOID",0,'935'!E116*(1-'935'!X116/'11'!B$17))</f>
        <v>#VALUE!</v>
      </c>
      <c r="F116" s="32" t="e">
        <f>IF('935'!F116="VOID",0,'935'!F116*(1-'935'!X116/'11'!B$17))</f>
        <v>#VALUE!</v>
      </c>
      <c r="G116" s="32" t="e">
        <f>IF('935'!G116="VOID",0,'935'!G116*(1-'935'!X116/'11'!B$17))</f>
        <v>#VALUE!</v>
      </c>
      <c r="H116" s="49" t="e">
        <f t="shared" si="0"/>
        <v>#VALUE!</v>
      </c>
      <c r="I116" s="50" t="e">
        <f>MATCH('935'!J116,'913'!$B$6:$B$1205,0)</f>
        <v>#VALUE!</v>
      </c>
      <c r="J116" s="50" t="e">
        <f>MATCH(INDEX('913'!$D$6:$D$1205,I116),'913'!$B$6:$B$1205,0)</f>
        <v>#VALUE!</v>
      </c>
      <c r="K116" s="50" t="e">
        <f>MATCH(INDEX('913'!$D$6:$D$1205,J116),'913'!$B$6:$B$1205,0)</f>
        <v>#VALUE!</v>
      </c>
      <c r="L116" s="50" t="e">
        <f>MATCH(INDEX('913'!$D$6:$D$1205,K116),'913'!$B$6:$B$1205,0)</f>
        <v>#VALUE!</v>
      </c>
      <c r="M116" s="50" t="e">
        <f>MATCH(INDEX('913'!$D$6:$D$1205,L116),'913'!$B$6:$B$1205,0)</f>
        <v>#VALUE!</v>
      </c>
      <c r="N116" s="50" t="e">
        <f>MATCH(INDEX('913'!$D$6:$D$1205,M116),'913'!$B$6:$B$1205,0)</f>
        <v>#VALUE!</v>
      </c>
      <c r="O116" s="50" t="e">
        <f>MATCH(INDEX('913'!$D$6:$D$1205,N116),'913'!$B$6:$B$1205,0)</f>
        <v>#VALUE!</v>
      </c>
      <c r="P116" s="51" t="e">
        <f>MATCH(INDEX('913'!$D$6:$D$1205,O116),'913'!$B$6:$B$1205,0)</f>
        <v>#VALUE!</v>
      </c>
      <c r="Q116" s="37">
        <f>IF(ISNUMBER(I116),MAX(0,INDEX('913'!$E$6:$E$1205,I116)),0)</f>
        <v>0</v>
      </c>
      <c r="R116" s="37">
        <f>IF(ISNUMBER(J116),MAX(0,INDEX('913'!$E$6:$E$1205,J116)),0)</f>
        <v>0</v>
      </c>
      <c r="S116" s="37">
        <f>IF(ISNUMBER(K116),MAX(0,INDEX('913'!$E$6:$E$1205,K116)),0)</f>
        <v>0</v>
      </c>
      <c r="T116" s="37">
        <f>IF(ISNUMBER(L116),MAX(0,INDEX('913'!$E$6:$E$1205,L116)),0)</f>
        <v>0</v>
      </c>
      <c r="U116" s="37">
        <f>IF(ISNUMBER(M116),MAX(0,INDEX('913'!$E$6:$E$1205,M116)),0)</f>
        <v>0</v>
      </c>
      <c r="V116" s="37">
        <f>IF(ISNUMBER(N116),MAX(0,INDEX('913'!$E$6:$E$1205,N116)),0)</f>
        <v>0</v>
      </c>
      <c r="W116" s="37">
        <f>IF(ISNUMBER(O116),MAX(0,INDEX('913'!$E$6:$E$1205,O116)),0)</f>
        <v>0</v>
      </c>
      <c r="X116" s="52">
        <f>IF(ISNUMBER(P116),MAX(0,INDEX('913'!$E$6:$E$1205,P116)),0)</f>
        <v>0</v>
      </c>
      <c r="Y116" s="37">
        <f>IF(ISNUMBER(I116),MAX(0,INDEX('913'!$F$6:$F$1205,I116)),0)</f>
        <v>0</v>
      </c>
      <c r="Z116" s="37">
        <f>IF(ISNUMBER(J116),MAX(0,INDEX('913'!$F$6:$F$1205,J116)),0)</f>
        <v>0</v>
      </c>
      <c r="AA116" s="37">
        <f>IF(ISNUMBER(K116),MAX(0,INDEX('913'!$F$6:$F$1205,K116)),0)</f>
        <v>0</v>
      </c>
      <c r="AB116" s="37">
        <f>IF(ISNUMBER(L116),MAX(0,INDEX('913'!$F$6:$F$1205,L116)),0)</f>
        <v>0</v>
      </c>
      <c r="AC116" s="37">
        <f>IF(ISNUMBER(M116),MAX(0,INDEX('913'!$F$6:$F$1205,M116)),0)</f>
        <v>0</v>
      </c>
      <c r="AD116" s="37">
        <f>IF(ISNUMBER(N116),MAX(0,INDEX('913'!$F$6:$F$1205,N116)),0)</f>
        <v>0</v>
      </c>
      <c r="AE116" s="37">
        <f>IF(ISNUMBER(O116),MAX(0,INDEX('913'!$F$6:$F$1205,O116)),0)</f>
        <v>0</v>
      </c>
      <c r="AF116" s="37">
        <f>IF(ISNUMBER(P116),MAX(0,INDEX('913'!$F$6:$F$1205,P116)),0)</f>
        <v>0</v>
      </c>
      <c r="AG116" s="32">
        <f>IF(ISNUMBER(I116),SQRT(INDEX('913'!$I$6:$I$1205,I116)^2+INDEX('913'!$J$6:$J$1205,I116)^2),0)</f>
        <v>0</v>
      </c>
      <c r="AH116" s="32">
        <f>IF(ISNUMBER(J116),SQRT(INDEX('913'!$I$6:$I$1205,J116)^2+INDEX('913'!$J$6:$J$1205,J116)^2),0)</f>
        <v>0</v>
      </c>
      <c r="AI116" s="32">
        <f>IF(ISNUMBER(K116),SQRT(INDEX('913'!$I$6:$I$1205,K116)^2+INDEX('913'!$J$6:$J$1205,K116)^2),0)</f>
        <v>0</v>
      </c>
      <c r="AJ116" s="32">
        <f>IF(ISNUMBER(L116),SQRT(INDEX('913'!$I$6:$I$1205,L116)^2+INDEX('913'!$J$6:$J$1205,L116)^2),0)</f>
        <v>0</v>
      </c>
      <c r="AK116" s="32">
        <f>IF(ISNUMBER(M116),SQRT(INDEX('913'!$I$6:$I$1205,M116)^2+INDEX('913'!$J$6:$J$1205,M116)^2),0)</f>
        <v>0</v>
      </c>
      <c r="AL116" s="32">
        <f>IF(ISNUMBER(N116),SQRT(INDEX('913'!$I$6:$I$1205,N116)^2+INDEX('913'!$J$6:$J$1205,N116)^2),0)</f>
        <v>0</v>
      </c>
      <c r="AM116" s="32">
        <f>IF(ISNUMBER(O116),SQRT(INDEX('913'!$I$6:$I$1205,O116)^2+INDEX('913'!$J$6:$J$1205,O116)^2),0)</f>
        <v>0</v>
      </c>
      <c r="AN116" s="49">
        <f>IF(ISNUMBER(P116),SQRT(INDEX('913'!$I$6:$I$1205,P116)^2+INDEX('913'!$J$6:$J$1205,P116)^2),0)</f>
        <v>0</v>
      </c>
      <c r="AO116" s="37">
        <f t="shared" si="1"/>
        <v>0</v>
      </c>
      <c r="AP116" s="37">
        <f t="shared" si="2"/>
        <v>0</v>
      </c>
      <c r="AQ116" s="33" t="e">
        <f>-100*'935'!W116*(AO116+AP116)/'11'!C$17</f>
        <v>#VALUE!</v>
      </c>
      <c r="AR116" s="37" t="e">
        <f t="shared" si="3"/>
        <v>#VALUE!</v>
      </c>
      <c r="AS116" s="52" t="e">
        <f t="shared" si="4"/>
        <v>#VALUE!</v>
      </c>
      <c r="AT116" s="32" t="e">
        <f>IF('935'!C116="VOID",0,('935'!C116*(1-'935'!X116/'11'!B$17)))</f>
        <v>#VALUE!</v>
      </c>
      <c r="AU116" s="52" t="e">
        <f>'935'!Q116*(1-'935'!Y116/'11'!C$17)/(1-'935'!X116/'11'!B$17)</f>
        <v>#VALUE!</v>
      </c>
      <c r="AV116" s="37" t="e">
        <f>INDEX('DNO totals'!$B$57:$G$57,IF('935'!K116,IF(MOD('935'!K116,1000),IF(MOD('935'!K116,100),IF(MOD('935'!K116,10),IF(MOD('935'!K116,1000)=1,6,5),4),3),2),1))</f>
        <v>#VALUE!</v>
      </c>
      <c r="AW116" s="52" t="e">
        <f t="shared" si="5"/>
        <v>#VALUE!</v>
      </c>
      <c r="AX116" s="32" t="e">
        <f>IF('935'!V116="VOID",0,'935'!V116*(1-'935'!X116/'11'!B$17))</f>
        <v>#VALUE!</v>
      </c>
      <c r="AY116" s="33" t="e">
        <f>IF(H116,-100*'Charging rates'!B$10/'11'!B$17*AX116/H116,0)</f>
        <v>#VALUE!</v>
      </c>
      <c r="AZ116" s="33" t="e">
        <f>IF(C116,'DNO totals'!B$41,0)</f>
        <v>#VALUE!</v>
      </c>
      <c r="BA116" s="33" t="e">
        <f t="shared" si="6"/>
        <v>#VALUE!</v>
      </c>
      <c r="BB116" s="33" t="e">
        <f t="shared" si="7"/>
        <v>#VALUE!</v>
      </c>
      <c r="BC116" s="53" t="e">
        <f t="shared" si="8"/>
        <v>#VALUE!</v>
      </c>
      <c r="BD116" s="32" t="e">
        <f>IF(AT116,'935'!H116*AT116/(AT116+D116+H116),0)</f>
        <v>#VALUE!</v>
      </c>
      <c r="BE116" s="32" t="e">
        <f>IF(H116,'935'!H116*H116/(AT116+D116+H116),0)</f>
        <v>#VALUE!</v>
      </c>
      <c r="BF116" s="32" t="e">
        <f>BD116*(1-'935'!X116/'11'!B$17)</f>
        <v>#VALUE!</v>
      </c>
      <c r="BG116" s="49" t="e">
        <f>BE116*(1-'935'!X116/'11'!B$17)</f>
        <v>#VALUE!</v>
      </c>
      <c r="BH116" s="52" t="e">
        <f>AV116*Parameters!B$6</f>
        <v>#VALUE!</v>
      </c>
      <c r="BI116" s="37" t="e">
        <f>IF('935'!$K116=1000,'Charging rates'!$C$38*$BH116/(1+'DNO totals'!$C$99)*'935'!$L116,0)</f>
        <v>#VALUE!</v>
      </c>
      <c r="BJ116" s="37" t="e">
        <f>IF(MOD('935'!$K116,1000)=100,'Charging rates'!$D$38*$BH116/(1+'DNO totals'!$D$99)*'935'!$M116,0)</f>
        <v>#VALUE!</v>
      </c>
      <c r="BK116" s="37" t="e">
        <f>IF(MOD('935'!$K116,100)=10,'Charging rates'!$E$38*$BH116/(1+'DNO totals'!$E$99)*'935'!$N116,0)</f>
        <v>#VALUE!</v>
      </c>
      <c r="BL116" s="37" t="e">
        <f>IF(AND(MOD('935'!$K116,10)&gt;0,MOD('935'!$K116,1000)&gt;1),'Charging rates'!$F$38*$BH116/(1+'DNO totals'!$F$99)*'935'!$O116,0)</f>
        <v>#VALUE!</v>
      </c>
      <c r="BM116" s="37" t="e">
        <f>IF(MOD('935'!$K116,1000)=1,'Charging rates'!$G$38*$BH116/(1+'DNO totals'!$G$99)*'935'!$P116,0)</f>
        <v>#VALUE!</v>
      </c>
      <c r="BN116" s="52" t="e">
        <f t="shared" si="9"/>
        <v>#VALUE!</v>
      </c>
      <c r="BO116" s="37" t="e">
        <f>IF('935'!$K116&gt;1000,'Charging rates'!$C$38*$AW116*'935'!$L116,0)</f>
        <v>#VALUE!</v>
      </c>
      <c r="BP116" s="37" t="e">
        <f>IF(MOD('935'!$K116,1000)&gt;100,'Charging rates'!$D$38*$AW116*'935'!$M116,0)</f>
        <v>#VALUE!</v>
      </c>
      <c r="BQ116" s="37" t="e">
        <f>IF(MOD('935'!$K116,100)&gt;10,'Charging rates'!$E$38*$AW116*'935'!$N116,0)</f>
        <v>#VALUE!</v>
      </c>
      <c r="BR116" s="52" t="e">
        <f t="shared" si="10"/>
        <v>#VALUE!</v>
      </c>
      <c r="BS116" s="48" t="e">
        <f>'935'!C116&lt;&gt;"VOID"</f>
        <v>#VALUE!</v>
      </c>
      <c r="BT116" s="33" t="e">
        <f>IF(BS116,(100/'11'!B$17*BD116*((1-'935'!I116)*'Charging rates'!B$51+'Charging rates'!B$63)),0)</f>
        <v>#VALUE!</v>
      </c>
      <c r="BU116" s="33" t="e">
        <f>100/'11'!B$17*BG116*('Charging rates'!B$51+'Charging rates'!B$63)</f>
        <v>#VALUE!</v>
      </c>
      <c r="BV116" s="33" t="e">
        <f>100/'11'!B$17*BE116*('Charging rates'!B$51+'Charging rates'!B$63)</f>
        <v>#VALUE!</v>
      </c>
      <c r="BW116" s="53" t="e">
        <f t="shared" si="11"/>
        <v>#VALUE!</v>
      </c>
      <c r="BX116" s="32" t="e">
        <f>AT116-('935'!T116*(1-'935'!X116/'11'!B$17))</f>
        <v>#VALUE!</v>
      </c>
      <c r="BY116" s="32">
        <f>0-IF(ISNUMBER(I116),INDEX('913'!$I$6:$I$1205,I116),0)-IF(ISNUMBER(J116),INDEX('913'!$I$6:$I$1205,J116),0)-IF(ISNUMBER(K116),INDEX('913'!$I$6:$I$1205,K116),0)-IF(ISNUMBER(L116),INDEX('913'!$I$6:$I$1205,L116),0)-IF(ISNUMBER(M116),INDEX('913'!$I$6:$I$1205,M116),0)-IF(ISNUMBER(N116),INDEX('913'!$I$6:$I$1205,N116),0)-IF(ISNUMBER(O116),INDEX('913'!$I$6:$I$1205,O116),0)-IF(ISNUMBER(P116),INDEX('913'!$I$6:$I$1205,P116),0)</f>
        <v>0</v>
      </c>
      <c r="BZ116" s="37">
        <f>IF(BY116=0,1,MAX(1,SQRT(BY116^2+(IF(ISNUMBER(I116),INDEX('913'!$J$6:$J$1205,I116),0)+IF(ISNUMBER(J116),INDEX('913'!$J$6:$J$1205,J116),0)+IF(ISNUMBER(K116),INDEX('913'!$J$6:$J$1205,K116),0)+IF(ISNUMBER(L116),INDEX('913'!$J$6:$J$1205,L116),0)+IF(ISNUMBER(M116),INDEX('913'!$J$6:$J$1205,M116),0)+IF(ISNUMBER(N116),INDEX('913'!$J$6:$J$1205,N116),0)+IF(ISNUMBER(O116),INDEX('913'!$J$6:$J$1205,O116),0)+IF(ISNUMBER(P116),INDEX('913'!$J$6:$J$1205,P116),0))^2)/BY116))</f>
        <v>1</v>
      </c>
      <c r="CA116" s="33" t="e">
        <f>100*AO116/'11'!B$17</f>
        <v>#VALUE!</v>
      </c>
      <c r="CB116" s="37" t="e">
        <f>100*(AP116*BZ116)/'11'!C$17</f>
        <v>#VALUE!</v>
      </c>
      <c r="CC116" s="37" t="e">
        <f t="shared" si="12"/>
        <v>#VALUE!</v>
      </c>
      <c r="CD116" s="33" t="e">
        <f t="shared" si="13"/>
        <v>#VALUE!</v>
      </c>
      <c r="CE116" s="54" t="e">
        <f>'11'!C$17-'935'!Y116</f>
        <v>#VALUE!</v>
      </c>
      <c r="CF116" s="37" t="e">
        <f>MAX('DNO totals'!B$312+0,MIN('935'!L116+0,'DNO totals'!B$304+0))</f>
        <v>#VALUE!</v>
      </c>
      <c r="CG116" s="37" t="e">
        <f>MAX('DNO totals'!C$312+0,MIN('935'!M116+0,'DNO totals'!C$304+0))</f>
        <v>#VALUE!</v>
      </c>
      <c r="CH116" s="37" t="e">
        <f>MAX('DNO totals'!D$312+0,MIN('935'!N116+0,'DNO totals'!D$304+0))</f>
        <v>#VALUE!</v>
      </c>
      <c r="CI116" s="37" t="e">
        <f>MAX('DNO totals'!E$312+0,MIN('935'!O116+0,'DNO totals'!E$304+0))</f>
        <v>#VALUE!</v>
      </c>
      <c r="CJ116" s="52" t="e">
        <f>MAX('DNO totals'!F$312+0,MIN('935'!P116+0,'DNO totals'!F$304+0))</f>
        <v>#VALUE!</v>
      </c>
      <c r="CK116" s="37" t="e">
        <f>IF('935'!$K116=1000,'Charging rates'!$C$38*$BH116/(1+'DNO totals'!$C$99)*$CF116,0)</f>
        <v>#VALUE!</v>
      </c>
      <c r="CL116" s="37" t="e">
        <f>IF(MOD('935'!$K116,1000)=100,'Charging rates'!$D$38*$BH116/(1+'DNO totals'!$D$99)*$CG116,0)</f>
        <v>#VALUE!</v>
      </c>
      <c r="CM116" s="37" t="e">
        <f>IF(MOD('935'!$K116,100)=10,'Charging rates'!$E$38*$BH116/(1+'DNO totals'!$E$99)*$CH116,0)</f>
        <v>#VALUE!</v>
      </c>
      <c r="CN116" s="37" t="e">
        <f>IF(AND(MOD('935'!$K116,10)&gt;0,MOD('935'!$K116,1000)&gt;1),'Charging rates'!$F$38*$BH116/(1+'DNO totals'!$F$99)*$CI116,0)</f>
        <v>#VALUE!</v>
      </c>
      <c r="CO116" s="37" t="e">
        <f>IF(MOD('935'!$K116,1000)=1,'Charging rates'!$G$38*$BH116/(1+'DNO totals'!$G$99)*$CJ116,0)</f>
        <v>#VALUE!</v>
      </c>
      <c r="CP116" s="52" t="e">
        <f t="shared" si="14"/>
        <v>#VALUE!</v>
      </c>
      <c r="CQ116" s="37" t="e">
        <f>IF('935'!$K116&gt;1000,'Charging rates'!$C$38*$AW116*$CF116,0)</f>
        <v>#VALUE!</v>
      </c>
      <c r="CR116" s="37" t="e">
        <f>IF(MOD('935'!$K116,1000)&gt;100,'Charging rates'!$D$38*$AW116*$CG116,0)</f>
        <v>#VALUE!</v>
      </c>
      <c r="CS116" s="37" t="e">
        <f>IF(MOD('935'!$K116,100)&gt;10,'Charging rates'!$E$38*$AW116*$CH116,0)</f>
        <v>#VALUE!</v>
      </c>
      <c r="CT116" s="52" t="e">
        <f t="shared" si="15"/>
        <v>#VALUE!</v>
      </c>
      <c r="CU116" s="33" t="e">
        <f>100*(AP116*'935'!Q116*BZ116)/'11'!B$17</f>
        <v>#VALUE!</v>
      </c>
      <c r="CV116" s="33" t="e">
        <f>100/'11'!B$17*'Charging rates'!B$10*AW116</f>
        <v>#VALUE!</v>
      </c>
      <c r="CW116" s="33" t="e">
        <f>IF(AT116=0,0,(1-BX116/AT116)*(CA116+IF('935'!Q116=0,0,(CB116*'935'!Q116*('11'!C$17-'935'!Y116)/('11'!B$17-'935'!X116)))))</f>
        <v>#VALUE!</v>
      </c>
      <c r="CX116" s="33" t="e">
        <f t="shared" si="16"/>
        <v>#VALUE!</v>
      </c>
      <c r="CY116" s="49" t="e">
        <f t="shared" si="17"/>
        <v>#VALUE!</v>
      </c>
      <c r="CZ116" s="32" t="e">
        <f>AT116*(Parameters!B$21+AU116)*IF('DNO totals'!B$323&lt;0,1,'935'!S116)</f>
        <v>#VALUE!</v>
      </c>
      <c r="DA116" s="52" t="e">
        <f>IF('DNO totals'!B$323&lt;0,1,'935'!S116)*(Parameters!B$21+AU116)</f>
        <v>#VALUE!</v>
      </c>
      <c r="DB116" s="37" t="e">
        <f>CX116+'Charging rates'!B$106*DA116*100/'11'!B$17</f>
        <v>#VALUE!</v>
      </c>
      <c r="DC116" s="37" t="e">
        <f>DB116+'Charging rates'!B$116*(Parameters!B$21+AU116)*100/'11'!B$17*IF('DNO totals'!B$323&lt;0,1,'935'!S116)</f>
        <v>#VALUE!</v>
      </c>
      <c r="DD116" s="37" t="e">
        <f>'Charging rates'!B$97*(CP116+CT116)*100/'11'!B$17</f>
        <v>#VALUE!</v>
      </c>
      <c r="DE116" s="33" t="e">
        <f>MAX(0-(CB116*AU116*'11'!C$17/'11'!B$17),DC116+DD116)</f>
        <v>#VALUE!</v>
      </c>
      <c r="DF116" s="37" t="e">
        <f>IF(BS116,IF(AU116=0,CC116,MAX(0,MIN(CC116,CC116+(DE116/'935'!Q116*('11'!B$17-'935'!X116)/('11'!C$17-'935'!Y116))))),0)</f>
        <v>#VALUE!</v>
      </c>
      <c r="DG116" s="33" t="e">
        <f t="shared" si="18"/>
        <v>#VALUE!</v>
      </c>
      <c r="DH116" s="53" t="e">
        <f t="shared" si="19"/>
        <v>#VALUE!</v>
      </c>
    </row>
    <row r="117" spans="1:112">
      <c r="A117" s="28">
        <v>17</v>
      </c>
      <c r="B117" s="47" t="e">
        <f>'935'!B117</f>
        <v>#VALUE!</v>
      </c>
      <c r="C117" s="48" t="e">
        <f>OR('935'!E117&lt;&gt;"VOID",'935'!F117&lt;&gt;"VOID",'935'!G117&lt;&gt;"VOID")</f>
        <v>#VALUE!</v>
      </c>
      <c r="D117" s="32" t="e">
        <f>IF('935'!D117="VOID",0,'935'!D117*(1-'935'!X117/'11'!B$17))</f>
        <v>#VALUE!</v>
      </c>
      <c r="E117" s="32" t="e">
        <f>IF('935'!E117="VOID",0,'935'!E117*(1-'935'!X117/'11'!B$17))</f>
        <v>#VALUE!</v>
      </c>
      <c r="F117" s="32" t="e">
        <f>IF('935'!F117="VOID",0,'935'!F117*(1-'935'!X117/'11'!B$17))</f>
        <v>#VALUE!</v>
      </c>
      <c r="G117" s="32" t="e">
        <f>IF('935'!G117="VOID",0,'935'!G117*(1-'935'!X117/'11'!B$17))</f>
        <v>#VALUE!</v>
      </c>
      <c r="H117" s="49" t="e">
        <f t="shared" si="0"/>
        <v>#VALUE!</v>
      </c>
      <c r="I117" s="50" t="e">
        <f>MATCH('935'!J117,'913'!$B$6:$B$1205,0)</f>
        <v>#VALUE!</v>
      </c>
      <c r="J117" s="50" t="e">
        <f>MATCH(INDEX('913'!$D$6:$D$1205,I117),'913'!$B$6:$B$1205,0)</f>
        <v>#VALUE!</v>
      </c>
      <c r="K117" s="50" t="e">
        <f>MATCH(INDEX('913'!$D$6:$D$1205,J117),'913'!$B$6:$B$1205,0)</f>
        <v>#VALUE!</v>
      </c>
      <c r="L117" s="50" t="e">
        <f>MATCH(INDEX('913'!$D$6:$D$1205,K117),'913'!$B$6:$B$1205,0)</f>
        <v>#VALUE!</v>
      </c>
      <c r="M117" s="50" t="e">
        <f>MATCH(INDEX('913'!$D$6:$D$1205,L117),'913'!$B$6:$B$1205,0)</f>
        <v>#VALUE!</v>
      </c>
      <c r="N117" s="50" t="e">
        <f>MATCH(INDEX('913'!$D$6:$D$1205,M117),'913'!$B$6:$B$1205,0)</f>
        <v>#VALUE!</v>
      </c>
      <c r="O117" s="50" t="e">
        <f>MATCH(INDEX('913'!$D$6:$D$1205,N117),'913'!$B$6:$B$1205,0)</f>
        <v>#VALUE!</v>
      </c>
      <c r="P117" s="51" t="e">
        <f>MATCH(INDEX('913'!$D$6:$D$1205,O117),'913'!$B$6:$B$1205,0)</f>
        <v>#VALUE!</v>
      </c>
      <c r="Q117" s="37">
        <f>IF(ISNUMBER(I117),MAX(0,INDEX('913'!$E$6:$E$1205,I117)),0)</f>
        <v>0</v>
      </c>
      <c r="R117" s="37">
        <f>IF(ISNUMBER(J117),MAX(0,INDEX('913'!$E$6:$E$1205,J117)),0)</f>
        <v>0</v>
      </c>
      <c r="S117" s="37">
        <f>IF(ISNUMBER(K117),MAX(0,INDEX('913'!$E$6:$E$1205,K117)),0)</f>
        <v>0</v>
      </c>
      <c r="T117" s="37">
        <f>IF(ISNUMBER(L117),MAX(0,INDEX('913'!$E$6:$E$1205,L117)),0)</f>
        <v>0</v>
      </c>
      <c r="U117" s="37">
        <f>IF(ISNUMBER(M117),MAX(0,INDEX('913'!$E$6:$E$1205,M117)),0)</f>
        <v>0</v>
      </c>
      <c r="V117" s="37">
        <f>IF(ISNUMBER(N117),MAX(0,INDEX('913'!$E$6:$E$1205,N117)),0)</f>
        <v>0</v>
      </c>
      <c r="W117" s="37">
        <f>IF(ISNUMBER(O117),MAX(0,INDEX('913'!$E$6:$E$1205,O117)),0)</f>
        <v>0</v>
      </c>
      <c r="X117" s="52">
        <f>IF(ISNUMBER(P117),MAX(0,INDEX('913'!$E$6:$E$1205,P117)),0)</f>
        <v>0</v>
      </c>
      <c r="Y117" s="37">
        <f>IF(ISNUMBER(I117),MAX(0,INDEX('913'!$F$6:$F$1205,I117)),0)</f>
        <v>0</v>
      </c>
      <c r="Z117" s="37">
        <f>IF(ISNUMBER(J117),MAX(0,INDEX('913'!$F$6:$F$1205,J117)),0)</f>
        <v>0</v>
      </c>
      <c r="AA117" s="37">
        <f>IF(ISNUMBER(K117),MAX(0,INDEX('913'!$F$6:$F$1205,K117)),0)</f>
        <v>0</v>
      </c>
      <c r="AB117" s="37">
        <f>IF(ISNUMBER(L117),MAX(0,INDEX('913'!$F$6:$F$1205,L117)),0)</f>
        <v>0</v>
      </c>
      <c r="AC117" s="37">
        <f>IF(ISNUMBER(M117),MAX(0,INDEX('913'!$F$6:$F$1205,M117)),0)</f>
        <v>0</v>
      </c>
      <c r="AD117" s="37">
        <f>IF(ISNUMBER(N117),MAX(0,INDEX('913'!$F$6:$F$1205,N117)),0)</f>
        <v>0</v>
      </c>
      <c r="AE117" s="37">
        <f>IF(ISNUMBER(O117),MAX(0,INDEX('913'!$F$6:$F$1205,O117)),0)</f>
        <v>0</v>
      </c>
      <c r="AF117" s="37">
        <f>IF(ISNUMBER(P117),MAX(0,INDEX('913'!$F$6:$F$1205,P117)),0)</f>
        <v>0</v>
      </c>
      <c r="AG117" s="32">
        <f>IF(ISNUMBER(I117),SQRT(INDEX('913'!$I$6:$I$1205,I117)^2+INDEX('913'!$J$6:$J$1205,I117)^2),0)</f>
        <v>0</v>
      </c>
      <c r="AH117" s="32">
        <f>IF(ISNUMBER(J117),SQRT(INDEX('913'!$I$6:$I$1205,J117)^2+INDEX('913'!$J$6:$J$1205,J117)^2),0)</f>
        <v>0</v>
      </c>
      <c r="AI117" s="32">
        <f>IF(ISNUMBER(K117),SQRT(INDEX('913'!$I$6:$I$1205,K117)^2+INDEX('913'!$J$6:$J$1205,K117)^2),0)</f>
        <v>0</v>
      </c>
      <c r="AJ117" s="32">
        <f>IF(ISNUMBER(L117),SQRT(INDEX('913'!$I$6:$I$1205,L117)^2+INDEX('913'!$J$6:$J$1205,L117)^2),0)</f>
        <v>0</v>
      </c>
      <c r="AK117" s="32">
        <f>IF(ISNUMBER(M117),SQRT(INDEX('913'!$I$6:$I$1205,M117)^2+INDEX('913'!$J$6:$J$1205,M117)^2),0)</f>
        <v>0</v>
      </c>
      <c r="AL117" s="32">
        <f>IF(ISNUMBER(N117),SQRT(INDEX('913'!$I$6:$I$1205,N117)^2+INDEX('913'!$J$6:$J$1205,N117)^2),0)</f>
        <v>0</v>
      </c>
      <c r="AM117" s="32">
        <f>IF(ISNUMBER(O117),SQRT(INDEX('913'!$I$6:$I$1205,O117)^2+INDEX('913'!$J$6:$J$1205,O117)^2),0)</f>
        <v>0</v>
      </c>
      <c r="AN117" s="49">
        <f>IF(ISNUMBER(P117),SQRT(INDEX('913'!$I$6:$I$1205,P117)^2+INDEX('913'!$J$6:$J$1205,P117)^2),0)</f>
        <v>0</v>
      </c>
      <c r="AO117" s="37">
        <f t="shared" si="1"/>
        <v>0</v>
      </c>
      <c r="AP117" s="37">
        <f t="shared" si="2"/>
        <v>0</v>
      </c>
      <c r="AQ117" s="33" t="e">
        <f>-100*'935'!W117*(AO117+AP117)/'11'!C$17</f>
        <v>#VALUE!</v>
      </c>
      <c r="AR117" s="37" t="e">
        <f t="shared" si="3"/>
        <v>#VALUE!</v>
      </c>
      <c r="AS117" s="52" t="e">
        <f t="shared" si="4"/>
        <v>#VALUE!</v>
      </c>
      <c r="AT117" s="32" t="e">
        <f>IF('935'!C117="VOID",0,('935'!C117*(1-'935'!X117/'11'!B$17)))</f>
        <v>#VALUE!</v>
      </c>
      <c r="AU117" s="52" t="e">
        <f>'935'!Q117*(1-'935'!Y117/'11'!C$17)/(1-'935'!X117/'11'!B$17)</f>
        <v>#VALUE!</v>
      </c>
      <c r="AV117" s="37" t="e">
        <f>INDEX('DNO totals'!$B$57:$G$57,IF('935'!K117,IF(MOD('935'!K117,1000),IF(MOD('935'!K117,100),IF(MOD('935'!K117,10),IF(MOD('935'!K117,1000)=1,6,5),4),3),2),1))</f>
        <v>#VALUE!</v>
      </c>
      <c r="AW117" s="52" t="e">
        <f t="shared" si="5"/>
        <v>#VALUE!</v>
      </c>
      <c r="AX117" s="32" t="e">
        <f>IF('935'!V117="VOID",0,'935'!V117*(1-'935'!X117/'11'!B$17))</f>
        <v>#VALUE!</v>
      </c>
      <c r="AY117" s="33" t="e">
        <f>IF(H117,-100*'Charging rates'!B$10/'11'!B$17*AX117/H117,0)</f>
        <v>#VALUE!</v>
      </c>
      <c r="AZ117" s="33" t="e">
        <f>IF(C117,'DNO totals'!B$41,0)</f>
        <v>#VALUE!</v>
      </c>
      <c r="BA117" s="33" t="e">
        <f t="shared" si="6"/>
        <v>#VALUE!</v>
      </c>
      <c r="BB117" s="33" t="e">
        <f t="shared" si="7"/>
        <v>#VALUE!</v>
      </c>
      <c r="BC117" s="53" t="e">
        <f t="shared" si="8"/>
        <v>#VALUE!</v>
      </c>
      <c r="BD117" s="32" t="e">
        <f>IF(AT117,'935'!H117*AT117/(AT117+D117+H117),0)</f>
        <v>#VALUE!</v>
      </c>
      <c r="BE117" s="32" t="e">
        <f>IF(H117,'935'!H117*H117/(AT117+D117+H117),0)</f>
        <v>#VALUE!</v>
      </c>
      <c r="BF117" s="32" t="e">
        <f>BD117*(1-'935'!X117/'11'!B$17)</f>
        <v>#VALUE!</v>
      </c>
      <c r="BG117" s="49" t="e">
        <f>BE117*(1-'935'!X117/'11'!B$17)</f>
        <v>#VALUE!</v>
      </c>
      <c r="BH117" s="52" t="e">
        <f>AV117*Parameters!B$6</f>
        <v>#VALUE!</v>
      </c>
      <c r="BI117" s="37" t="e">
        <f>IF('935'!$K117=1000,'Charging rates'!$C$38*$BH117/(1+'DNO totals'!$C$99)*'935'!$L117,0)</f>
        <v>#VALUE!</v>
      </c>
      <c r="BJ117" s="37" t="e">
        <f>IF(MOD('935'!$K117,1000)=100,'Charging rates'!$D$38*$BH117/(1+'DNO totals'!$D$99)*'935'!$M117,0)</f>
        <v>#VALUE!</v>
      </c>
      <c r="BK117" s="37" t="e">
        <f>IF(MOD('935'!$K117,100)=10,'Charging rates'!$E$38*$BH117/(1+'DNO totals'!$E$99)*'935'!$N117,0)</f>
        <v>#VALUE!</v>
      </c>
      <c r="BL117" s="37" t="e">
        <f>IF(AND(MOD('935'!$K117,10)&gt;0,MOD('935'!$K117,1000)&gt;1),'Charging rates'!$F$38*$BH117/(1+'DNO totals'!$F$99)*'935'!$O117,0)</f>
        <v>#VALUE!</v>
      </c>
      <c r="BM117" s="37" t="e">
        <f>IF(MOD('935'!$K117,1000)=1,'Charging rates'!$G$38*$BH117/(1+'DNO totals'!$G$99)*'935'!$P117,0)</f>
        <v>#VALUE!</v>
      </c>
      <c r="BN117" s="52" t="e">
        <f t="shared" si="9"/>
        <v>#VALUE!</v>
      </c>
      <c r="BO117" s="37" t="e">
        <f>IF('935'!$K117&gt;1000,'Charging rates'!$C$38*$AW117*'935'!$L117,0)</f>
        <v>#VALUE!</v>
      </c>
      <c r="BP117" s="37" t="e">
        <f>IF(MOD('935'!$K117,1000)&gt;100,'Charging rates'!$D$38*$AW117*'935'!$M117,0)</f>
        <v>#VALUE!</v>
      </c>
      <c r="BQ117" s="37" t="e">
        <f>IF(MOD('935'!$K117,100)&gt;10,'Charging rates'!$E$38*$AW117*'935'!$N117,0)</f>
        <v>#VALUE!</v>
      </c>
      <c r="BR117" s="52" t="e">
        <f t="shared" si="10"/>
        <v>#VALUE!</v>
      </c>
      <c r="BS117" s="48" t="e">
        <f>'935'!C117&lt;&gt;"VOID"</f>
        <v>#VALUE!</v>
      </c>
      <c r="BT117" s="33" t="e">
        <f>IF(BS117,(100/'11'!B$17*BD117*((1-'935'!I117)*'Charging rates'!B$51+'Charging rates'!B$63)),0)</f>
        <v>#VALUE!</v>
      </c>
      <c r="BU117" s="33" t="e">
        <f>100/'11'!B$17*BG117*('Charging rates'!B$51+'Charging rates'!B$63)</f>
        <v>#VALUE!</v>
      </c>
      <c r="BV117" s="33" t="e">
        <f>100/'11'!B$17*BE117*('Charging rates'!B$51+'Charging rates'!B$63)</f>
        <v>#VALUE!</v>
      </c>
      <c r="BW117" s="53" t="e">
        <f t="shared" si="11"/>
        <v>#VALUE!</v>
      </c>
      <c r="BX117" s="32" t="e">
        <f>AT117-('935'!T117*(1-'935'!X117/'11'!B$17))</f>
        <v>#VALUE!</v>
      </c>
      <c r="BY117" s="32">
        <f>0-IF(ISNUMBER(I117),INDEX('913'!$I$6:$I$1205,I117),0)-IF(ISNUMBER(J117),INDEX('913'!$I$6:$I$1205,J117),0)-IF(ISNUMBER(K117),INDEX('913'!$I$6:$I$1205,K117),0)-IF(ISNUMBER(L117),INDEX('913'!$I$6:$I$1205,L117),0)-IF(ISNUMBER(M117),INDEX('913'!$I$6:$I$1205,M117),0)-IF(ISNUMBER(N117),INDEX('913'!$I$6:$I$1205,N117),0)-IF(ISNUMBER(O117),INDEX('913'!$I$6:$I$1205,O117),0)-IF(ISNUMBER(P117),INDEX('913'!$I$6:$I$1205,P117),0)</f>
        <v>0</v>
      </c>
      <c r="BZ117" s="37">
        <f>IF(BY117=0,1,MAX(1,SQRT(BY117^2+(IF(ISNUMBER(I117),INDEX('913'!$J$6:$J$1205,I117),0)+IF(ISNUMBER(J117),INDEX('913'!$J$6:$J$1205,J117),0)+IF(ISNUMBER(K117),INDEX('913'!$J$6:$J$1205,K117),0)+IF(ISNUMBER(L117),INDEX('913'!$J$6:$J$1205,L117),0)+IF(ISNUMBER(M117),INDEX('913'!$J$6:$J$1205,M117),0)+IF(ISNUMBER(N117),INDEX('913'!$J$6:$J$1205,N117),0)+IF(ISNUMBER(O117),INDEX('913'!$J$6:$J$1205,O117),0)+IF(ISNUMBER(P117),INDEX('913'!$J$6:$J$1205,P117),0))^2)/BY117))</f>
        <v>1</v>
      </c>
      <c r="CA117" s="33" t="e">
        <f>100*AO117/'11'!B$17</f>
        <v>#VALUE!</v>
      </c>
      <c r="CB117" s="37" t="e">
        <f>100*(AP117*BZ117)/'11'!C$17</f>
        <v>#VALUE!</v>
      </c>
      <c r="CC117" s="37" t="e">
        <f t="shared" si="12"/>
        <v>#VALUE!</v>
      </c>
      <c r="CD117" s="33" t="e">
        <f t="shared" si="13"/>
        <v>#VALUE!</v>
      </c>
      <c r="CE117" s="54" t="e">
        <f>'11'!C$17-'935'!Y117</f>
        <v>#VALUE!</v>
      </c>
      <c r="CF117" s="37" t="e">
        <f>MAX('DNO totals'!B$312+0,MIN('935'!L117+0,'DNO totals'!B$304+0))</f>
        <v>#VALUE!</v>
      </c>
      <c r="CG117" s="37" t="e">
        <f>MAX('DNO totals'!C$312+0,MIN('935'!M117+0,'DNO totals'!C$304+0))</f>
        <v>#VALUE!</v>
      </c>
      <c r="CH117" s="37" t="e">
        <f>MAX('DNO totals'!D$312+0,MIN('935'!N117+0,'DNO totals'!D$304+0))</f>
        <v>#VALUE!</v>
      </c>
      <c r="CI117" s="37" t="e">
        <f>MAX('DNO totals'!E$312+0,MIN('935'!O117+0,'DNO totals'!E$304+0))</f>
        <v>#VALUE!</v>
      </c>
      <c r="CJ117" s="52" t="e">
        <f>MAX('DNO totals'!F$312+0,MIN('935'!P117+0,'DNO totals'!F$304+0))</f>
        <v>#VALUE!</v>
      </c>
      <c r="CK117" s="37" t="e">
        <f>IF('935'!$K117=1000,'Charging rates'!$C$38*$BH117/(1+'DNO totals'!$C$99)*$CF117,0)</f>
        <v>#VALUE!</v>
      </c>
      <c r="CL117" s="37" t="e">
        <f>IF(MOD('935'!$K117,1000)=100,'Charging rates'!$D$38*$BH117/(1+'DNO totals'!$D$99)*$CG117,0)</f>
        <v>#VALUE!</v>
      </c>
      <c r="CM117" s="37" t="e">
        <f>IF(MOD('935'!$K117,100)=10,'Charging rates'!$E$38*$BH117/(1+'DNO totals'!$E$99)*$CH117,0)</f>
        <v>#VALUE!</v>
      </c>
      <c r="CN117" s="37" t="e">
        <f>IF(AND(MOD('935'!$K117,10)&gt;0,MOD('935'!$K117,1000)&gt;1),'Charging rates'!$F$38*$BH117/(1+'DNO totals'!$F$99)*$CI117,0)</f>
        <v>#VALUE!</v>
      </c>
      <c r="CO117" s="37" t="e">
        <f>IF(MOD('935'!$K117,1000)=1,'Charging rates'!$G$38*$BH117/(1+'DNO totals'!$G$99)*$CJ117,0)</f>
        <v>#VALUE!</v>
      </c>
      <c r="CP117" s="52" t="e">
        <f t="shared" si="14"/>
        <v>#VALUE!</v>
      </c>
      <c r="CQ117" s="37" t="e">
        <f>IF('935'!$K117&gt;1000,'Charging rates'!$C$38*$AW117*$CF117,0)</f>
        <v>#VALUE!</v>
      </c>
      <c r="CR117" s="37" t="e">
        <f>IF(MOD('935'!$K117,1000)&gt;100,'Charging rates'!$D$38*$AW117*$CG117,0)</f>
        <v>#VALUE!</v>
      </c>
      <c r="CS117" s="37" t="e">
        <f>IF(MOD('935'!$K117,100)&gt;10,'Charging rates'!$E$38*$AW117*$CH117,0)</f>
        <v>#VALUE!</v>
      </c>
      <c r="CT117" s="52" t="e">
        <f t="shared" si="15"/>
        <v>#VALUE!</v>
      </c>
      <c r="CU117" s="33" t="e">
        <f>100*(AP117*'935'!Q117*BZ117)/'11'!B$17</f>
        <v>#VALUE!</v>
      </c>
      <c r="CV117" s="33" t="e">
        <f>100/'11'!B$17*'Charging rates'!B$10*AW117</f>
        <v>#VALUE!</v>
      </c>
      <c r="CW117" s="33" t="e">
        <f>IF(AT117=0,0,(1-BX117/AT117)*(CA117+IF('935'!Q117=0,0,(CB117*'935'!Q117*('11'!C$17-'935'!Y117)/('11'!B$17-'935'!X117)))))</f>
        <v>#VALUE!</v>
      </c>
      <c r="CX117" s="33" t="e">
        <f t="shared" si="16"/>
        <v>#VALUE!</v>
      </c>
      <c r="CY117" s="49" t="e">
        <f t="shared" si="17"/>
        <v>#VALUE!</v>
      </c>
      <c r="CZ117" s="32" t="e">
        <f>AT117*(Parameters!B$21+AU117)*IF('DNO totals'!B$323&lt;0,1,'935'!S117)</f>
        <v>#VALUE!</v>
      </c>
      <c r="DA117" s="52" t="e">
        <f>IF('DNO totals'!B$323&lt;0,1,'935'!S117)*(Parameters!B$21+AU117)</f>
        <v>#VALUE!</v>
      </c>
      <c r="DB117" s="37" t="e">
        <f>CX117+'Charging rates'!B$106*DA117*100/'11'!B$17</f>
        <v>#VALUE!</v>
      </c>
      <c r="DC117" s="37" t="e">
        <f>DB117+'Charging rates'!B$116*(Parameters!B$21+AU117)*100/'11'!B$17*IF('DNO totals'!B$323&lt;0,1,'935'!S117)</f>
        <v>#VALUE!</v>
      </c>
      <c r="DD117" s="37" t="e">
        <f>'Charging rates'!B$97*(CP117+CT117)*100/'11'!B$17</f>
        <v>#VALUE!</v>
      </c>
      <c r="DE117" s="33" t="e">
        <f>MAX(0-(CB117*AU117*'11'!C$17/'11'!B$17),DC117+DD117)</f>
        <v>#VALUE!</v>
      </c>
      <c r="DF117" s="37" t="e">
        <f>IF(BS117,IF(AU117=0,CC117,MAX(0,MIN(CC117,CC117+(DE117/'935'!Q117*('11'!B$17-'935'!X117)/('11'!C$17-'935'!Y117))))),0)</f>
        <v>#VALUE!</v>
      </c>
      <c r="DG117" s="33" t="e">
        <f t="shared" si="18"/>
        <v>#VALUE!</v>
      </c>
      <c r="DH117" s="53" t="e">
        <f t="shared" si="19"/>
        <v>#VALUE!</v>
      </c>
    </row>
    <row r="118" spans="1:112">
      <c r="A118" s="28">
        <v>18</v>
      </c>
      <c r="B118" s="47" t="e">
        <f>'935'!B118</f>
        <v>#VALUE!</v>
      </c>
      <c r="C118" s="48" t="e">
        <f>OR('935'!E118&lt;&gt;"VOID",'935'!F118&lt;&gt;"VOID",'935'!G118&lt;&gt;"VOID")</f>
        <v>#VALUE!</v>
      </c>
      <c r="D118" s="32" t="e">
        <f>IF('935'!D118="VOID",0,'935'!D118*(1-'935'!X118/'11'!B$17))</f>
        <v>#VALUE!</v>
      </c>
      <c r="E118" s="32" t="e">
        <f>IF('935'!E118="VOID",0,'935'!E118*(1-'935'!X118/'11'!B$17))</f>
        <v>#VALUE!</v>
      </c>
      <c r="F118" s="32" t="e">
        <f>IF('935'!F118="VOID",0,'935'!F118*(1-'935'!X118/'11'!B$17))</f>
        <v>#VALUE!</v>
      </c>
      <c r="G118" s="32" t="e">
        <f>IF('935'!G118="VOID",0,'935'!G118*(1-'935'!X118/'11'!B$17))</f>
        <v>#VALUE!</v>
      </c>
      <c r="H118" s="49" t="e">
        <f t="shared" si="0"/>
        <v>#VALUE!</v>
      </c>
      <c r="I118" s="50" t="e">
        <f>MATCH('935'!J118,'913'!$B$6:$B$1205,0)</f>
        <v>#VALUE!</v>
      </c>
      <c r="J118" s="50" t="e">
        <f>MATCH(INDEX('913'!$D$6:$D$1205,I118),'913'!$B$6:$B$1205,0)</f>
        <v>#VALUE!</v>
      </c>
      <c r="K118" s="50" t="e">
        <f>MATCH(INDEX('913'!$D$6:$D$1205,J118),'913'!$B$6:$B$1205,0)</f>
        <v>#VALUE!</v>
      </c>
      <c r="L118" s="50" t="e">
        <f>MATCH(INDEX('913'!$D$6:$D$1205,K118),'913'!$B$6:$B$1205,0)</f>
        <v>#VALUE!</v>
      </c>
      <c r="M118" s="50" t="e">
        <f>MATCH(INDEX('913'!$D$6:$D$1205,L118),'913'!$B$6:$B$1205,0)</f>
        <v>#VALUE!</v>
      </c>
      <c r="N118" s="50" t="e">
        <f>MATCH(INDEX('913'!$D$6:$D$1205,M118),'913'!$B$6:$B$1205,0)</f>
        <v>#VALUE!</v>
      </c>
      <c r="O118" s="50" t="e">
        <f>MATCH(INDEX('913'!$D$6:$D$1205,N118),'913'!$B$6:$B$1205,0)</f>
        <v>#VALUE!</v>
      </c>
      <c r="P118" s="51" t="e">
        <f>MATCH(INDEX('913'!$D$6:$D$1205,O118),'913'!$B$6:$B$1205,0)</f>
        <v>#VALUE!</v>
      </c>
      <c r="Q118" s="37">
        <f>IF(ISNUMBER(I118),MAX(0,INDEX('913'!$E$6:$E$1205,I118)),0)</f>
        <v>0</v>
      </c>
      <c r="R118" s="37">
        <f>IF(ISNUMBER(J118),MAX(0,INDEX('913'!$E$6:$E$1205,J118)),0)</f>
        <v>0</v>
      </c>
      <c r="S118" s="37">
        <f>IF(ISNUMBER(K118),MAX(0,INDEX('913'!$E$6:$E$1205,K118)),0)</f>
        <v>0</v>
      </c>
      <c r="T118" s="37">
        <f>IF(ISNUMBER(L118),MAX(0,INDEX('913'!$E$6:$E$1205,L118)),0)</f>
        <v>0</v>
      </c>
      <c r="U118" s="37">
        <f>IF(ISNUMBER(M118),MAX(0,INDEX('913'!$E$6:$E$1205,M118)),0)</f>
        <v>0</v>
      </c>
      <c r="V118" s="37">
        <f>IF(ISNUMBER(N118),MAX(0,INDEX('913'!$E$6:$E$1205,N118)),0)</f>
        <v>0</v>
      </c>
      <c r="W118" s="37">
        <f>IF(ISNUMBER(O118),MAX(0,INDEX('913'!$E$6:$E$1205,O118)),0)</f>
        <v>0</v>
      </c>
      <c r="X118" s="52">
        <f>IF(ISNUMBER(P118),MAX(0,INDEX('913'!$E$6:$E$1205,P118)),0)</f>
        <v>0</v>
      </c>
      <c r="Y118" s="37">
        <f>IF(ISNUMBER(I118),MAX(0,INDEX('913'!$F$6:$F$1205,I118)),0)</f>
        <v>0</v>
      </c>
      <c r="Z118" s="37">
        <f>IF(ISNUMBER(J118),MAX(0,INDEX('913'!$F$6:$F$1205,J118)),0)</f>
        <v>0</v>
      </c>
      <c r="AA118" s="37">
        <f>IF(ISNUMBER(K118),MAX(0,INDEX('913'!$F$6:$F$1205,K118)),0)</f>
        <v>0</v>
      </c>
      <c r="AB118" s="37">
        <f>IF(ISNUMBER(L118),MAX(0,INDEX('913'!$F$6:$F$1205,L118)),0)</f>
        <v>0</v>
      </c>
      <c r="AC118" s="37">
        <f>IF(ISNUMBER(M118),MAX(0,INDEX('913'!$F$6:$F$1205,M118)),0)</f>
        <v>0</v>
      </c>
      <c r="AD118" s="37">
        <f>IF(ISNUMBER(N118),MAX(0,INDEX('913'!$F$6:$F$1205,N118)),0)</f>
        <v>0</v>
      </c>
      <c r="AE118" s="37">
        <f>IF(ISNUMBER(O118),MAX(0,INDEX('913'!$F$6:$F$1205,O118)),0)</f>
        <v>0</v>
      </c>
      <c r="AF118" s="37">
        <f>IF(ISNUMBER(P118),MAX(0,INDEX('913'!$F$6:$F$1205,P118)),0)</f>
        <v>0</v>
      </c>
      <c r="AG118" s="32">
        <f>IF(ISNUMBER(I118),SQRT(INDEX('913'!$I$6:$I$1205,I118)^2+INDEX('913'!$J$6:$J$1205,I118)^2),0)</f>
        <v>0</v>
      </c>
      <c r="AH118" s="32">
        <f>IF(ISNUMBER(J118),SQRT(INDEX('913'!$I$6:$I$1205,J118)^2+INDEX('913'!$J$6:$J$1205,J118)^2),0)</f>
        <v>0</v>
      </c>
      <c r="AI118" s="32">
        <f>IF(ISNUMBER(K118),SQRT(INDEX('913'!$I$6:$I$1205,K118)^2+INDEX('913'!$J$6:$J$1205,K118)^2),0)</f>
        <v>0</v>
      </c>
      <c r="AJ118" s="32">
        <f>IF(ISNUMBER(L118),SQRT(INDEX('913'!$I$6:$I$1205,L118)^2+INDEX('913'!$J$6:$J$1205,L118)^2),0)</f>
        <v>0</v>
      </c>
      <c r="AK118" s="32">
        <f>IF(ISNUMBER(M118),SQRT(INDEX('913'!$I$6:$I$1205,M118)^2+INDEX('913'!$J$6:$J$1205,M118)^2),0)</f>
        <v>0</v>
      </c>
      <c r="AL118" s="32">
        <f>IF(ISNUMBER(N118),SQRT(INDEX('913'!$I$6:$I$1205,N118)^2+INDEX('913'!$J$6:$J$1205,N118)^2),0)</f>
        <v>0</v>
      </c>
      <c r="AM118" s="32">
        <f>IF(ISNUMBER(O118),SQRT(INDEX('913'!$I$6:$I$1205,O118)^2+INDEX('913'!$J$6:$J$1205,O118)^2),0)</f>
        <v>0</v>
      </c>
      <c r="AN118" s="49">
        <f>IF(ISNUMBER(P118),SQRT(INDEX('913'!$I$6:$I$1205,P118)^2+INDEX('913'!$J$6:$J$1205,P118)^2),0)</f>
        <v>0</v>
      </c>
      <c r="AO118" s="37">
        <f t="shared" si="1"/>
        <v>0</v>
      </c>
      <c r="AP118" s="37">
        <f t="shared" si="2"/>
        <v>0</v>
      </c>
      <c r="AQ118" s="33" t="e">
        <f>-100*'935'!W118*(AO118+AP118)/'11'!C$17</f>
        <v>#VALUE!</v>
      </c>
      <c r="AR118" s="37" t="e">
        <f t="shared" si="3"/>
        <v>#VALUE!</v>
      </c>
      <c r="AS118" s="52" t="e">
        <f t="shared" si="4"/>
        <v>#VALUE!</v>
      </c>
      <c r="AT118" s="32" t="e">
        <f>IF('935'!C118="VOID",0,('935'!C118*(1-'935'!X118/'11'!B$17)))</f>
        <v>#VALUE!</v>
      </c>
      <c r="AU118" s="52" t="e">
        <f>'935'!Q118*(1-'935'!Y118/'11'!C$17)/(1-'935'!X118/'11'!B$17)</f>
        <v>#VALUE!</v>
      </c>
      <c r="AV118" s="37" t="e">
        <f>INDEX('DNO totals'!$B$57:$G$57,IF('935'!K118,IF(MOD('935'!K118,1000),IF(MOD('935'!K118,100),IF(MOD('935'!K118,10),IF(MOD('935'!K118,1000)=1,6,5),4),3),2),1))</f>
        <v>#VALUE!</v>
      </c>
      <c r="AW118" s="52" t="e">
        <f t="shared" si="5"/>
        <v>#VALUE!</v>
      </c>
      <c r="AX118" s="32" t="e">
        <f>IF('935'!V118="VOID",0,'935'!V118*(1-'935'!X118/'11'!B$17))</f>
        <v>#VALUE!</v>
      </c>
      <c r="AY118" s="33" t="e">
        <f>IF(H118,-100*'Charging rates'!B$10/'11'!B$17*AX118/H118,0)</f>
        <v>#VALUE!</v>
      </c>
      <c r="AZ118" s="33" t="e">
        <f>IF(C118,'DNO totals'!B$41,0)</f>
        <v>#VALUE!</v>
      </c>
      <c r="BA118" s="33" t="e">
        <f t="shared" si="6"/>
        <v>#VALUE!</v>
      </c>
      <c r="BB118" s="33" t="e">
        <f t="shared" si="7"/>
        <v>#VALUE!</v>
      </c>
      <c r="BC118" s="53" t="e">
        <f t="shared" si="8"/>
        <v>#VALUE!</v>
      </c>
      <c r="BD118" s="32" t="e">
        <f>IF(AT118,'935'!H118*AT118/(AT118+D118+H118),0)</f>
        <v>#VALUE!</v>
      </c>
      <c r="BE118" s="32" t="e">
        <f>IF(H118,'935'!H118*H118/(AT118+D118+H118),0)</f>
        <v>#VALUE!</v>
      </c>
      <c r="BF118" s="32" t="e">
        <f>BD118*(1-'935'!X118/'11'!B$17)</f>
        <v>#VALUE!</v>
      </c>
      <c r="BG118" s="49" t="e">
        <f>BE118*(1-'935'!X118/'11'!B$17)</f>
        <v>#VALUE!</v>
      </c>
      <c r="BH118" s="52" t="e">
        <f>AV118*Parameters!B$6</f>
        <v>#VALUE!</v>
      </c>
      <c r="BI118" s="37" t="e">
        <f>IF('935'!$K118=1000,'Charging rates'!$C$38*$BH118/(1+'DNO totals'!$C$99)*'935'!$L118,0)</f>
        <v>#VALUE!</v>
      </c>
      <c r="BJ118" s="37" t="e">
        <f>IF(MOD('935'!$K118,1000)=100,'Charging rates'!$D$38*$BH118/(1+'DNO totals'!$D$99)*'935'!$M118,0)</f>
        <v>#VALUE!</v>
      </c>
      <c r="BK118" s="37" t="e">
        <f>IF(MOD('935'!$K118,100)=10,'Charging rates'!$E$38*$BH118/(1+'DNO totals'!$E$99)*'935'!$N118,0)</f>
        <v>#VALUE!</v>
      </c>
      <c r="BL118" s="37" t="e">
        <f>IF(AND(MOD('935'!$K118,10)&gt;0,MOD('935'!$K118,1000)&gt;1),'Charging rates'!$F$38*$BH118/(1+'DNO totals'!$F$99)*'935'!$O118,0)</f>
        <v>#VALUE!</v>
      </c>
      <c r="BM118" s="37" t="e">
        <f>IF(MOD('935'!$K118,1000)=1,'Charging rates'!$G$38*$BH118/(1+'DNO totals'!$G$99)*'935'!$P118,0)</f>
        <v>#VALUE!</v>
      </c>
      <c r="BN118" s="52" t="e">
        <f t="shared" si="9"/>
        <v>#VALUE!</v>
      </c>
      <c r="BO118" s="37" t="e">
        <f>IF('935'!$K118&gt;1000,'Charging rates'!$C$38*$AW118*'935'!$L118,0)</f>
        <v>#VALUE!</v>
      </c>
      <c r="BP118" s="37" t="e">
        <f>IF(MOD('935'!$K118,1000)&gt;100,'Charging rates'!$D$38*$AW118*'935'!$M118,0)</f>
        <v>#VALUE!</v>
      </c>
      <c r="BQ118" s="37" t="e">
        <f>IF(MOD('935'!$K118,100)&gt;10,'Charging rates'!$E$38*$AW118*'935'!$N118,0)</f>
        <v>#VALUE!</v>
      </c>
      <c r="BR118" s="52" t="e">
        <f t="shared" si="10"/>
        <v>#VALUE!</v>
      </c>
      <c r="BS118" s="48" t="e">
        <f>'935'!C118&lt;&gt;"VOID"</f>
        <v>#VALUE!</v>
      </c>
      <c r="BT118" s="33" t="e">
        <f>IF(BS118,(100/'11'!B$17*BD118*((1-'935'!I118)*'Charging rates'!B$51+'Charging rates'!B$63)),0)</f>
        <v>#VALUE!</v>
      </c>
      <c r="BU118" s="33" t="e">
        <f>100/'11'!B$17*BG118*('Charging rates'!B$51+'Charging rates'!B$63)</f>
        <v>#VALUE!</v>
      </c>
      <c r="BV118" s="33" t="e">
        <f>100/'11'!B$17*BE118*('Charging rates'!B$51+'Charging rates'!B$63)</f>
        <v>#VALUE!</v>
      </c>
      <c r="BW118" s="53" t="e">
        <f t="shared" si="11"/>
        <v>#VALUE!</v>
      </c>
      <c r="BX118" s="32" t="e">
        <f>AT118-('935'!T118*(1-'935'!X118/'11'!B$17))</f>
        <v>#VALUE!</v>
      </c>
      <c r="BY118" s="32">
        <f>0-IF(ISNUMBER(I118),INDEX('913'!$I$6:$I$1205,I118),0)-IF(ISNUMBER(J118),INDEX('913'!$I$6:$I$1205,J118),0)-IF(ISNUMBER(K118),INDEX('913'!$I$6:$I$1205,K118),0)-IF(ISNUMBER(L118),INDEX('913'!$I$6:$I$1205,L118),0)-IF(ISNUMBER(M118),INDEX('913'!$I$6:$I$1205,M118),0)-IF(ISNUMBER(N118),INDEX('913'!$I$6:$I$1205,N118),0)-IF(ISNUMBER(O118),INDEX('913'!$I$6:$I$1205,O118),0)-IF(ISNUMBER(P118),INDEX('913'!$I$6:$I$1205,P118),0)</f>
        <v>0</v>
      </c>
      <c r="BZ118" s="37">
        <f>IF(BY118=0,1,MAX(1,SQRT(BY118^2+(IF(ISNUMBER(I118),INDEX('913'!$J$6:$J$1205,I118),0)+IF(ISNUMBER(J118),INDEX('913'!$J$6:$J$1205,J118),0)+IF(ISNUMBER(K118),INDEX('913'!$J$6:$J$1205,K118),0)+IF(ISNUMBER(L118),INDEX('913'!$J$6:$J$1205,L118),0)+IF(ISNUMBER(M118),INDEX('913'!$J$6:$J$1205,M118),0)+IF(ISNUMBER(N118),INDEX('913'!$J$6:$J$1205,N118),0)+IF(ISNUMBER(O118),INDEX('913'!$J$6:$J$1205,O118),0)+IF(ISNUMBER(P118),INDEX('913'!$J$6:$J$1205,P118),0))^2)/BY118))</f>
        <v>1</v>
      </c>
      <c r="CA118" s="33" t="e">
        <f>100*AO118/'11'!B$17</f>
        <v>#VALUE!</v>
      </c>
      <c r="CB118" s="37" t="e">
        <f>100*(AP118*BZ118)/'11'!C$17</f>
        <v>#VALUE!</v>
      </c>
      <c r="CC118" s="37" t="e">
        <f t="shared" si="12"/>
        <v>#VALUE!</v>
      </c>
      <c r="CD118" s="33" t="e">
        <f t="shared" si="13"/>
        <v>#VALUE!</v>
      </c>
      <c r="CE118" s="54" t="e">
        <f>'11'!C$17-'935'!Y118</f>
        <v>#VALUE!</v>
      </c>
      <c r="CF118" s="37" t="e">
        <f>MAX('DNO totals'!B$312+0,MIN('935'!L118+0,'DNO totals'!B$304+0))</f>
        <v>#VALUE!</v>
      </c>
      <c r="CG118" s="37" t="e">
        <f>MAX('DNO totals'!C$312+0,MIN('935'!M118+0,'DNO totals'!C$304+0))</f>
        <v>#VALUE!</v>
      </c>
      <c r="CH118" s="37" t="e">
        <f>MAX('DNO totals'!D$312+0,MIN('935'!N118+0,'DNO totals'!D$304+0))</f>
        <v>#VALUE!</v>
      </c>
      <c r="CI118" s="37" t="e">
        <f>MAX('DNO totals'!E$312+0,MIN('935'!O118+0,'DNO totals'!E$304+0))</f>
        <v>#VALUE!</v>
      </c>
      <c r="CJ118" s="52" t="e">
        <f>MAX('DNO totals'!F$312+0,MIN('935'!P118+0,'DNO totals'!F$304+0))</f>
        <v>#VALUE!</v>
      </c>
      <c r="CK118" s="37" t="e">
        <f>IF('935'!$K118=1000,'Charging rates'!$C$38*$BH118/(1+'DNO totals'!$C$99)*$CF118,0)</f>
        <v>#VALUE!</v>
      </c>
      <c r="CL118" s="37" t="e">
        <f>IF(MOD('935'!$K118,1000)=100,'Charging rates'!$D$38*$BH118/(1+'DNO totals'!$D$99)*$CG118,0)</f>
        <v>#VALUE!</v>
      </c>
      <c r="CM118" s="37" t="e">
        <f>IF(MOD('935'!$K118,100)=10,'Charging rates'!$E$38*$BH118/(1+'DNO totals'!$E$99)*$CH118,0)</f>
        <v>#VALUE!</v>
      </c>
      <c r="CN118" s="37" t="e">
        <f>IF(AND(MOD('935'!$K118,10)&gt;0,MOD('935'!$K118,1000)&gt;1),'Charging rates'!$F$38*$BH118/(1+'DNO totals'!$F$99)*$CI118,0)</f>
        <v>#VALUE!</v>
      </c>
      <c r="CO118" s="37" t="e">
        <f>IF(MOD('935'!$K118,1000)=1,'Charging rates'!$G$38*$BH118/(1+'DNO totals'!$G$99)*$CJ118,0)</f>
        <v>#VALUE!</v>
      </c>
      <c r="CP118" s="52" t="e">
        <f t="shared" si="14"/>
        <v>#VALUE!</v>
      </c>
      <c r="CQ118" s="37" t="e">
        <f>IF('935'!$K118&gt;1000,'Charging rates'!$C$38*$AW118*$CF118,0)</f>
        <v>#VALUE!</v>
      </c>
      <c r="CR118" s="37" t="e">
        <f>IF(MOD('935'!$K118,1000)&gt;100,'Charging rates'!$D$38*$AW118*$CG118,0)</f>
        <v>#VALUE!</v>
      </c>
      <c r="CS118" s="37" t="e">
        <f>IF(MOD('935'!$K118,100)&gt;10,'Charging rates'!$E$38*$AW118*$CH118,0)</f>
        <v>#VALUE!</v>
      </c>
      <c r="CT118" s="52" t="e">
        <f t="shared" si="15"/>
        <v>#VALUE!</v>
      </c>
      <c r="CU118" s="33" t="e">
        <f>100*(AP118*'935'!Q118*BZ118)/'11'!B$17</f>
        <v>#VALUE!</v>
      </c>
      <c r="CV118" s="33" t="e">
        <f>100/'11'!B$17*'Charging rates'!B$10*AW118</f>
        <v>#VALUE!</v>
      </c>
      <c r="CW118" s="33" t="e">
        <f>IF(AT118=0,0,(1-BX118/AT118)*(CA118+IF('935'!Q118=0,0,(CB118*'935'!Q118*('11'!C$17-'935'!Y118)/('11'!B$17-'935'!X118)))))</f>
        <v>#VALUE!</v>
      </c>
      <c r="CX118" s="33" t="e">
        <f t="shared" si="16"/>
        <v>#VALUE!</v>
      </c>
      <c r="CY118" s="49" t="e">
        <f t="shared" si="17"/>
        <v>#VALUE!</v>
      </c>
      <c r="CZ118" s="32" t="e">
        <f>AT118*(Parameters!B$21+AU118)*IF('DNO totals'!B$323&lt;0,1,'935'!S118)</f>
        <v>#VALUE!</v>
      </c>
      <c r="DA118" s="52" t="e">
        <f>IF('DNO totals'!B$323&lt;0,1,'935'!S118)*(Parameters!B$21+AU118)</f>
        <v>#VALUE!</v>
      </c>
      <c r="DB118" s="37" t="e">
        <f>CX118+'Charging rates'!B$106*DA118*100/'11'!B$17</f>
        <v>#VALUE!</v>
      </c>
      <c r="DC118" s="37" t="e">
        <f>DB118+'Charging rates'!B$116*(Parameters!B$21+AU118)*100/'11'!B$17*IF('DNO totals'!B$323&lt;0,1,'935'!S118)</f>
        <v>#VALUE!</v>
      </c>
      <c r="DD118" s="37" t="e">
        <f>'Charging rates'!B$97*(CP118+CT118)*100/'11'!B$17</f>
        <v>#VALUE!</v>
      </c>
      <c r="DE118" s="33" t="e">
        <f>MAX(0-(CB118*AU118*'11'!C$17/'11'!B$17),DC118+DD118)</f>
        <v>#VALUE!</v>
      </c>
      <c r="DF118" s="37" t="e">
        <f>IF(BS118,IF(AU118=0,CC118,MAX(0,MIN(CC118,CC118+(DE118/'935'!Q118*('11'!B$17-'935'!X118)/('11'!C$17-'935'!Y118))))),0)</f>
        <v>#VALUE!</v>
      </c>
      <c r="DG118" s="33" t="e">
        <f t="shared" si="18"/>
        <v>#VALUE!</v>
      </c>
      <c r="DH118" s="53" t="e">
        <f t="shared" si="19"/>
        <v>#VALUE!</v>
      </c>
    </row>
    <row r="119" spans="1:112">
      <c r="A119" s="28">
        <v>19</v>
      </c>
      <c r="B119" s="47" t="e">
        <f>'935'!B119</f>
        <v>#VALUE!</v>
      </c>
      <c r="C119" s="48" t="e">
        <f>OR('935'!E119&lt;&gt;"VOID",'935'!F119&lt;&gt;"VOID",'935'!G119&lt;&gt;"VOID")</f>
        <v>#VALUE!</v>
      </c>
      <c r="D119" s="32" t="e">
        <f>IF('935'!D119="VOID",0,'935'!D119*(1-'935'!X119/'11'!B$17))</f>
        <v>#VALUE!</v>
      </c>
      <c r="E119" s="32" t="e">
        <f>IF('935'!E119="VOID",0,'935'!E119*(1-'935'!X119/'11'!B$17))</f>
        <v>#VALUE!</v>
      </c>
      <c r="F119" s="32" t="e">
        <f>IF('935'!F119="VOID",0,'935'!F119*(1-'935'!X119/'11'!B$17))</f>
        <v>#VALUE!</v>
      </c>
      <c r="G119" s="32" t="e">
        <f>IF('935'!G119="VOID",0,'935'!G119*(1-'935'!X119/'11'!B$17))</f>
        <v>#VALUE!</v>
      </c>
      <c r="H119" s="49" t="e">
        <f t="shared" si="0"/>
        <v>#VALUE!</v>
      </c>
      <c r="I119" s="50" t="e">
        <f>MATCH('935'!J119,'913'!$B$6:$B$1205,0)</f>
        <v>#VALUE!</v>
      </c>
      <c r="J119" s="50" t="e">
        <f>MATCH(INDEX('913'!$D$6:$D$1205,I119),'913'!$B$6:$B$1205,0)</f>
        <v>#VALUE!</v>
      </c>
      <c r="K119" s="50" t="e">
        <f>MATCH(INDEX('913'!$D$6:$D$1205,J119),'913'!$B$6:$B$1205,0)</f>
        <v>#VALUE!</v>
      </c>
      <c r="L119" s="50" t="e">
        <f>MATCH(INDEX('913'!$D$6:$D$1205,K119),'913'!$B$6:$B$1205,0)</f>
        <v>#VALUE!</v>
      </c>
      <c r="M119" s="50" t="e">
        <f>MATCH(INDEX('913'!$D$6:$D$1205,L119),'913'!$B$6:$B$1205,0)</f>
        <v>#VALUE!</v>
      </c>
      <c r="N119" s="50" t="e">
        <f>MATCH(INDEX('913'!$D$6:$D$1205,M119),'913'!$B$6:$B$1205,0)</f>
        <v>#VALUE!</v>
      </c>
      <c r="O119" s="50" t="e">
        <f>MATCH(INDEX('913'!$D$6:$D$1205,N119),'913'!$B$6:$B$1205,0)</f>
        <v>#VALUE!</v>
      </c>
      <c r="P119" s="51" t="e">
        <f>MATCH(INDEX('913'!$D$6:$D$1205,O119),'913'!$B$6:$B$1205,0)</f>
        <v>#VALUE!</v>
      </c>
      <c r="Q119" s="37">
        <f>IF(ISNUMBER(I119),MAX(0,INDEX('913'!$E$6:$E$1205,I119)),0)</f>
        <v>0</v>
      </c>
      <c r="R119" s="37">
        <f>IF(ISNUMBER(J119),MAX(0,INDEX('913'!$E$6:$E$1205,J119)),0)</f>
        <v>0</v>
      </c>
      <c r="S119" s="37">
        <f>IF(ISNUMBER(K119),MAX(0,INDEX('913'!$E$6:$E$1205,K119)),0)</f>
        <v>0</v>
      </c>
      <c r="T119" s="37">
        <f>IF(ISNUMBER(L119),MAX(0,INDEX('913'!$E$6:$E$1205,L119)),0)</f>
        <v>0</v>
      </c>
      <c r="U119" s="37">
        <f>IF(ISNUMBER(M119),MAX(0,INDEX('913'!$E$6:$E$1205,M119)),0)</f>
        <v>0</v>
      </c>
      <c r="V119" s="37">
        <f>IF(ISNUMBER(N119),MAX(0,INDEX('913'!$E$6:$E$1205,N119)),0)</f>
        <v>0</v>
      </c>
      <c r="W119" s="37">
        <f>IF(ISNUMBER(O119),MAX(0,INDEX('913'!$E$6:$E$1205,O119)),0)</f>
        <v>0</v>
      </c>
      <c r="X119" s="52">
        <f>IF(ISNUMBER(P119),MAX(0,INDEX('913'!$E$6:$E$1205,P119)),0)</f>
        <v>0</v>
      </c>
      <c r="Y119" s="37">
        <f>IF(ISNUMBER(I119),MAX(0,INDEX('913'!$F$6:$F$1205,I119)),0)</f>
        <v>0</v>
      </c>
      <c r="Z119" s="37">
        <f>IF(ISNUMBER(J119),MAX(0,INDEX('913'!$F$6:$F$1205,J119)),0)</f>
        <v>0</v>
      </c>
      <c r="AA119" s="37">
        <f>IF(ISNUMBER(K119),MAX(0,INDEX('913'!$F$6:$F$1205,K119)),0)</f>
        <v>0</v>
      </c>
      <c r="AB119" s="37">
        <f>IF(ISNUMBER(L119),MAX(0,INDEX('913'!$F$6:$F$1205,L119)),0)</f>
        <v>0</v>
      </c>
      <c r="AC119" s="37">
        <f>IF(ISNUMBER(M119),MAX(0,INDEX('913'!$F$6:$F$1205,M119)),0)</f>
        <v>0</v>
      </c>
      <c r="AD119" s="37">
        <f>IF(ISNUMBER(N119),MAX(0,INDEX('913'!$F$6:$F$1205,N119)),0)</f>
        <v>0</v>
      </c>
      <c r="AE119" s="37">
        <f>IF(ISNUMBER(O119),MAX(0,INDEX('913'!$F$6:$F$1205,O119)),0)</f>
        <v>0</v>
      </c>
      <c r="AF119" s="37">
        <f>IF(ISNUMBER(P119),MAX(0,INDEX('913'!$F$6:$F$1205,P119)),0)</f>
        <v>0</v>
      </c>
      <c r="AG119" s="32">
        <f>IF(ISNUMBER(I119),SQRT(INDEX('913'!$I$6:$I$1205,I119)^2+INDEX('913'!$J$6:$J$1205,I119)^2),0)</f>
        <v>0</v>
      </c>
      <c r="AH119" s="32">
        <f>IF(ISNUMBER(J119),SQRT(INDEX('913'!$I$6:$I$1205,J119)^2+INDEX('913'!$J$6:$J$1205,J119)^2),0)</f>
        <v>0</v>
      </c>
      <c r="AI119" s="32">
        <f>IF(ISNUMBER(K119),SQRT(INDEX('913'!$I$6:$I$1205,K119)^2+INDEX('913'!$J$6:$J$1205,K119)^2),0)</f>
        <v>0</v>
      </c>
      <c r="AJ119" s="32">
        <f>IF(ISNUMBER(L119),SQRT(INDEX('913'!$I$6:$I$1205,L119)^2+INDEX('913'!$J$6:$J$1205,L119)^2),0)</f>
        <v>0</v>
      </c>
      <c r="AK119" s="32">
        <f>IF(ISNUMBER(M119),SQRT(INDEX('913'!$I$6:$I$1205,M119)^2+INDEX('913'!$J$6:$J$1205,M119)^2),0)</f>
        <v>0</v>
      </c>
      <c r="AL119" s="32">
        <f>IF(ISNUMBER(N119),SQRT(INDEX('913'!$I$6:$I$1205,N119)^2+INDEX('913'!$J$6:$J$1205,N119)^2),0)</f>
        <v>0</v>
      </c>
      <c r="AM119" s="32">
        <f>IF(ISNUMBER(O119),SQRT(INDEX('913'!$I$6:$I$1205,O119)^2+INDEX('913'!$J$6:$J$1205,O119)^2),0)</f>
        <v>0</v>
      </c>
      <c r="AN119" s="49">
        <f>IF(ISNUMBER(P119),SQRT(INDEX('913'!$I$6:$I$1205,P119)^2+INDEX('913'!$J$6:$J$1205,P119)^2),0)</f>
        <v>0</v>
      </c>
      <c r="AO119" s="37">
        <f t="shared" si="1"/>
        <v>0</v>
      </c>
      <c r="AP119" s="37">
        <f t="shared" si="2"/>
        <v>0</v>
      </c>
      <c r="AQ119" s="33" t="e">
        <f>-100*'935'!W119*(AO119+AP119)/'11'!C$17</f>
        <v>#VALUE!</v>
      </c>
      <c r="AR119" s="37" t="e">
        <f t="shared" si="3"/>
        <v>#VALUE!</v>
      </c>
      <c r="AS119" s="52" t="e">
        <f t="shared" si="4"/>
        <v>#VALUE!</v>
      </c>
      <c r="AT119" s="32" t="e">
        <f>IF('935'!C119="VOID",0,('935'!C119*(1-'935'!X119/'11'!B$17)))</f>
        <v>#VALUE!</v>
      </c>
      <c r="AU119" s="52" t="e">
        <f>'935'!Q119*(1-'935'!Y119/'11'!C$17)/(1-'935'!X119/'11'!B$17)</f>
        <v>#VALUE!</v>
      </c>
      <c r="AV119" s="37" t="e">
        <f>INDEX('DNO totals'!$B$57:$G$57,IF('935'!K119,IF(MOD('935'!K119,1000),IF(MOD('935'!K119,100),IF(MOD('935'!K119,10),IF(MOD('935'!K119,1000)=1,6,5),4),3),2),1))</f>
        <v>#VALUE!</v>
      </c>
      <c r="AW119" s="52" t="e">
        <f t="shared" si="5"/>
        <v>#VALUE!</v>
      </c>
      <c r="AX119" s="32" t="e">
        <f>IF('935'!V119="VOID",0,'935'!V119*(1-'935'!X119/'11'!B$17))</f>
        <v>#VALUE!</v>
      </c>
      <c r="AY119" s="33" t="e">
        <f>IF(H119,-100*'Charging rates'!B$10/'11'!B$17*AX119/H119,0)</f>
        <v>#VALUE!</v>
      </c>
      <c r="AZ119" s="33" t="e">
        <f>IF(C119,'DNO totals'!B$41,0)</f>
        <v>#VALUE!</v>
      </c>
      <c r="BA119" s="33" t="e">
        <f t="shared" si="6"/>
        <v>#VALUE!</v>
      </c>
      <c r="BB119" s="33" t="e">
        <f t="shared" si="7"/>
        <v>#VALUE!</v>
      </c>
      <c r="BC119" s="53" t="e">
        <f t="shared" si="8"/>
        <v>#VALUE!</v>
      </c>
      <c r="BD119" s="32" t="e">
        <f>IF(AT119,'935'!H119*AT119/(AT119+D119+H119),0)</f>
        <v>#VALUE!</v>
      </c>
      <c r="BE119" s="32" t="e">
        <f>IF(H119,'935'!H119*H119/(AT119+D119+H119),0)</f>
        <v>#VALUE!</v>
      </c>
      <c r="BF119" s="32" t="e">
        <f>BD119*(1-'935'!X119/'11'!B$17)</f>
        <v>#VALUE!</v>
      </c>
      <c r="BG119" s="49" t="e">
        <f>BE119*(1-'935'!X119/'11'!B$17)</f>
        <v>#VALUE!</v>
      </c>
      <c r="BH119" s="52" t="e">
        <f>AV119*Parameters!B$6</f>
        <v>#VALUE!</v>
      </c>
      <c r="BI119" s="37" t="e">
        <f>IF('935'!$K119=1000,'Charging rates'!$C$38*$BH119/(1+'DNO totals'!$C$99)*'935'!$L119,0)</f>
        <v>#VALUE!</v>
      </c>
      <c r="BJ119" s="37" t="e">
        <f>IF(MOD('935'!$K119,1000)=100,'Charging rates'!$D$38*$BH119/(1+'DNO totals'!$D$99)*'935'!$M119,0)</f>
        <v>#VALUE!</v>
      </c>
      <c r="BK119" s="37" t="e">
        <f>IF(MOD('935'!$K119,100)=10,'Charging rates'!$E$38*$BH119/(1+'DNO totals'!$E$99)*'935'!$N119,0)</f>
        <v>#VALUE!</v>
      </c>
      <c r="BL119" s="37" t="e">
        <f>IF(AND(MOD('935'!$K119,10)&gt;0,MOD('935'!$K119,1000)&gt;1),'Charging rates'!$F$38*$BH119/(1+'DNO totals'!$F$99)*'935'!$O119,0)</f>
        <v>#VALUE!</v>
      </c>
      <c r="BM119" s="37" t="e">
        <f>IF(MOD('935'!$K119,1000)=1,'Charging rates'!$G$38*$BH119/(1+'DNO totals'!$G$99)*'935'!$P119,0)</f>
        <v>#VALUE!</v>
      </c>
      <c r="BN119" s="52" t="e">
        <f t="shared" si="9"/>
        <v>#VALUE!</v>
      </c>
      <c r="BO119" s="37" t="e">
        <f>IF('935'!$K119&gt;1000,'Charging rates'!$C$38*$AW119*'935'!$L119,0)</f>
        <v>#VALUE!</v>
      </c>
      <c r="BP119" s="37" t="e">
        <f>IF(MOD('935'!$K119,1000)&gt;100,'Charging rates'!$D$38*$AW119*'935'!$M119,0)</f>
        <v>#VALUE!</v>
      </c>
      <c r="BQ119" s="37" t="e">
        <f>IF(MOD('935'!$K119,100)&gt;10,'Charging rates'!$E$38*$AW119*'935'!$N119,0)</f>
        <v>#VALUE!</v>
      </c>
      <c r="BR119" s="52" t="e">
        <f t="shared" si="10"/>
        <v>#VALUE!</v>
      </c>
      <c r="BS119" s="48" t="e">
        <f>'935'!C119&lt;&gt;"VOID"</f>
        <v>#VALUE!</v>
      </c>
      <c r="BT119" s="33" t="e">
        <f>IF(BS119,(100/'11'!B$17*BD119*((1-'935'!I119)*'Charging rates'!B$51+'Charging rates'!B$63)),0)</f>
        <v>#VALUE!</v>
      </c>
      <c r="BU119" s="33" t="e">
        <f>100/'11'!B$17*BG119*('Charging rates'!B$51+'Charging rates'!B$63)</f>
        <v>#VALUE!</v>
      </c>
      <c r="BV119" s="33" t="e">
        <f>100/'11'!B$17*BE119*('Charging rates'!B$51+'Charging rates'!B$63)</f>
        <v>#VALUE!</v>
      </c>
      <c r="BW119" s="53" t="e">
        <f t="shared" si="11"/>
        <v>#VALUE!</v>
      </c>
      <c r="BX119" s="32" t="e">
        <f>AT119-('935'!T119*(1-'935'!X119/'11'!B$17))</f>
        <v>#VALUE!</v>
      </c>
      <c r="BY119" s="32">
        <f>0-IF(ISNUMBER(I119),INDEX('913'!$I$6:$I$1205,I119),0)-IF(ISNUMBER(J119),INDEX('913'!$I$6:$I$1205,J119),0)-IF(ISNUMBER(K119),INDEX('913'!$I$6:$I$1205,K119),0)-IF(ISNUMBER(L119),INDEX('913'!$I$6:$I$1205,L119),0)-IF(ISNUMBER(M119),INDEX('913'!$I$6:$I$1205,M119),0)-IF(ISNUMBER(N119),INDEX('913'!$I$6:$I$1205,N119),0)-IF(ISNUMBER(O119),INDEX('913'!$I$6:$I$1205,O119),0)-IF(ISNUMBER(P119),INDEX('913'!$I$6:$I$1205,P119),0)</f>
        <v>0</v>
      </c>
      <c r="BZ119" s="37">
        <f>IF(BY119=0,1,MAX(1,SQRT(BY119^2+(IF(ISNUMBER(I119),INDEX('913'!$J$6:$J$1205,I119),0)+IF(ISNUMBER(J119),INDEX('913'!$J$6:$J$1205,J119),0)+IF(ISNUMBER(K119),INDEX('913'!$J$6:$J$1205,K119),0)+IF(ISNUMBER(L119),INDEX('913'!$J$6:$J$1205,L119),0)+IF(ISNUMBER(M119),INDEX('913'!$J$6:$J$1205,M119),0)+IF(ISNUMBER(N119),INDEX('913'!$J$6:$J$1205,N119),0)+IF(ISNUMBER(O119),INDEX('913'!$J$6:$J$1205,O119),0)+IF(ISNUMBER(P119),INDEX('913'!$J$6:$J$1205,P119),0))^2)/BY119))</f>
        <v>1</v>
      </c>
      <c r="CA119" s="33" t="e">
        <f>100*AO119/'11'!B$17</f>
        <v>#VALUE!</v>
      </c>
      <c r="CB119" s="37" t="e">
        <f>100*(AP119*BZ119)/'11'!C$17</f>
        <v>#VALUE!</v>
      </c>
      <c r="CC119" s="37" t="e">
        <f t="shared" si="12"/>
        <v>#VALUE!</v>
      </c>
      <c r="CD119" s="33" t="e">
        <f t="shared" si="13"/>
        <v>#VALUE!</v>
      </c>
      <c r="CE119" s="54" t="e">
        <f>'11'!C$17-'935'!Y119</f>
        <v>#VALUE!</v>
      </c>
      <c r="CF119" s="37" t="e">
        <f>MAX('DNO totals'!B$312+0,MIN('935'!L119+0,'DNO totals'!B$304+0))</f>
        <v>#VALUE!</v>
      </c>
      <c r="CG119" s="37" t="e">
        <f>MAX('DNO totals'!C$312+0,MIN('935'!M119+0,'DNO totals'!C$304+0))</f>
        <v>#VALUE!</v>
      </c>
      <c r="CH119" s="37" t="e">
        <f>MAX('DNO totals'!D$312+0,MIN('935'!N119+0,'DNO totals'!D$304+0))</f>
        <v>#VALUE!</v>
      </c>
      <c r="CI119" s="37" t="e">
        <f>MAX('DNO totals'!E$312+0,MIN('935'!O119+0,'DNO totals'!E$304+0))</f>
        <v>#VALUE!</v>
      </c>
      <c r="CJ119" s="52" t="e">
        <f>MAX('DNO totals'!F$312+0,MIN('935'!P119+0,'DNO totals'!F$304+0))</f>
        <v>#VALUE!</v>
      </c>
      <c r="CK119" s="37" t="e">
        <f>IF('935'!$K119=1000,'Charging rates'!$C$38*$BH119/(1+'DNO totals'!$C$99)*$CF119,0)</f>
        <v>#VALUE!</v>
      </c>
      <c r="CL119" s="37" t="e">
        <f>IF(MOD('935'!$K119,1000)=100,'Charging rates'!$D$38*$BH119/(1+'DNO totals'!$D$99)*$CG119,0)</f>
        <v>#VALUE!</v>
      </c>
      <c r="CM119" s="37" t="e">
        <f>IF(MOD('935'!$K119,100)=10,'Charging rates'!$E$38*$BH119/(1+'DNO totals'!$E$99)*$CH119,0)</f>
        <v>#VALUE!</v>
      </c>
      <c r="CN119" s="37" t="e">
        <f>IF(AND(MOD('935'!$K119,10)&gt;0,MOD('935'!$K119,1000)&gt;1),'Charging rates'!$F$38*$BH119/(1+'DNO totals'!$F$99)*$CI119,0)</f>
        <v>#VALUE!</v>
      </c>
      <c r="CO119" s="37" t="e">
        <f>IF(MOD('935'!$K119,1000)=1,'Charging rates'!$G$38*$BH119/(1+'DNO totals'!$G$99)*$CJ119,0)</f>
        <v>#VALUE!</v>
      </c>
      <c r="CP119" s="52" t="e">
        <f t="shared" si="14"/>
        <v>#VALUE!</v>
      </c>
      <c r="CQ119" s="37" t="e">
        <f>IF('935'!$K119&gt;1000,'Charging rates'!$C$38*$AW119*$CF119,0)</f>
        <v>#VALUE!</v>
      </c>
      <c r="CR119" s="37" t="e">
        <f>IF(MOD('935'!$K119,1000)&gt;100,'Charging rates'!$D$38*$AW119*$CG119,0)</f>
        <v>#VALUE!</v>
      </c>
      <c r="CS119" s="37" t="e">
        <f>IF(MOD('935'!$K119,100)&gt;10,'Charging rates'!$E$38*$AW119*$CH119,0)</f>
        <v>#VALUE!</v>
      </c>
      <c r="CT119" s="52" t="e">
        <f t="shared" si="15"/>
        <v>#VALUE!</v>
      </c>
      <c r="CU119" s="33" t="e">
        <f>100*(AP119*'935'!Q119*BZ119)/'11'!B$17</f>
        <v>#VALUE!</v>
      </c>
      <c r="CV119" s="33" t="e">
        <f>100/'11'!B$17*'Charging rates'!B$10*AW119</f>
        <v>#VALUE!</v>
      </c>
      <c r="CW119" s="33" t="e">
        <f>IF(AT119=0,0,(1-BX119/AT119)*(CA119+IF('935'!Q119=0,0,(CB119*'935'!Q119*('11'!C$17-'935'!Y119)/('11'!B$17-'935'!X119)))))</f>
        <v>#VALUE!</v>
      </c>
      <c r="CX119" s="33" t="e">
        <f t="shared" si="16"/>
        <v>#VALUE!</v>
      </c>
      <c r="CY119" s="49" t="e">
        <f t="shared" si="17"/>
        <v>#VALUE!</v>
      </c>
      <c r="CZ119" s="32" t="e">
        <f>AT119*(Parameters!B$21+AU119)*IF('DNO totals'!B$323&lt;0,1,'935'!S119)</f>
        <v>#VALUE!</v>
      </c>
      <c r="DA119" s="52" t="e">
        <f>IF('DNO totals'!B$323&lt;0,1,'935'!S119)*(Parameters!B$21+AU119)</f>
        <v>#VALUE!</v>
      </c>
      <c r="DB119" s="37" t="e">
        <f>CX119+'Charging rates'!B$106*DA119*100/'11'!B$17</f>
        <v>#VALUE!</v>
      </c>
      <c r="DC119" s="37" t="e">
        <f>DB119+'Charging rates'!B$116*(Parameters!B$21+AU119)*100/'11'!B$17*IF('DNO totals'!B$323&lt;0,1,'935'!S119)</f>
        <v>#VALUE!</v>
      </c>
      <c r="DD119" s="37" t="e">
        <f>'Charging rates'!B$97*(CP119+CT119)*100/'11'!B$17</f>
        <v>#VALUE!</v>
      </c>
      <c r="DE119" s="33" t="e">
        <f>MAX(0-(CB119*AU119*'11'!C$17/'11'!B$17),DC119+DD119)</f>
        <v>#VALUE!</v>
      </c>
      <c r="DF119" s="37" t="e">
        <f>IF(BS119,IF(AU119=0,CC119,MAX(0,MIN(CC119,CC119+(DE119/'935'!Q119*('11'!B$17-'935'!X119)/('11'!C$17-'935'!Y119))))),0)</f>
        <v>#VALUE!</v>
      </c>
      <c r="DG119" s="33" t="e">
        <f t="shared" si="18"/>
        <v>#VALUE!</v>
      </c>
      <c r="DH119" s="53" t="e">
        <f t="shared" si="19"/>
        <v>#VALUE!</v>
      </c>
    </row>
    <row r="120" spans="1:112">
      <c r="A120" s="28">
        <v>20</v>
      </c>
      <c r="B120" s="47" t="e">
        <f>'935'!B120</f>
        <v>#VALUE!</v>
      </c>
      <c r="C120" s="48" t="e">
        <f>OR('935'!E120&lt;&gt;"VOID",'935'!F120&lt;&gt;"VOID",'935'!G120&lt;&gt;"VOID")</f>
        <v>#VALUE!</v>
      </c>
      <c r="D120" s="32" t="e">
        <f>IF('935'!D120="VOID",0,'935'!D120*(1-'935'!X120/'11'!B$17))</f>
        <v>#VALUE!</v>
      </c>
      <c r="E120" s="32" t="e">
        <f>IF('935'!E120="VOID",0,'935'!E120*(1-'935'!X120/'11'!B$17))</f>
        <v>#VALUE!</v>
      </c>
      <c r="F120" s="32" t="e">
        <f>IF('935'!F120="VOID",0,'935'!F120*(1-'935'!X120/'11'!B$17))</f>
        <v>#VALUE!</v>
      </c>
      <c r="G120" s="32" t="e">
        <f>IF('935'!G120="VOID",0,'935'!G120*(1-'935'!X120/'11'!B$17))</f>
        <v>#VALUE!</v>
      </c>
      <c r="H120" s="49" t="e">
        <f t="shared" si="0"/>
        <v>#VALUE!</v>
      </c>
      <c r="I120" s="50" t="e">
        <f>MATCH('935'!J120,'913'!$B$6:$B$1205,0)</f>
        <v>#VALUE!</v>
      </c>
      <c r="J120" s="50" t="e">
        <f>MATCH(INDEX('913'!$D$6:$D$1205,I120),'913'!$B$6:$B$1205,0)</f>
        <v>#VALUE!</v>
      </c>
      <c r="K120" s="50" t="e">
        <f>MATCH(INDEX('913'!$D$6:$D$1205,J120),'913'!$B$6:$B$1205,0)</f>
        <v>#VALUE!</v>
      </c>
      <c r="L120" s="50" t="e">
        <f>MATCH(INDEX('913'!$D$6:$D$1205,K120),'913'!$B$6:$B$1205,0)</f>
        <v>#VALUE!</v>
      </c>
      <c r="M120" s="50" t="e">
        <f>MATCH(INDEX('913'!$D$6:$D$1205,L120),'913'!$B$6:$B$1205,0)</f>
        <v>#VALUE!</v>
      </c>
      <c r="N120" s="50" t="e">
        <f>MATCH(INDEX('913'!$D$6:$D$1205,M120),'913'!$B$6:$B$1205,0)</f>
        <v>#VALUE!</v>
      </c>
      <c r="O120" s="50" t="e">
        <f>MATCH(INDEX('913'!$D$6:$D$1205,N120),'913'!$B$6:$B$1205,0)</f>
        <v>#VALUE!</v>
      </c>
      <c r="P120" s="51" t="e">
        <f>MATCH(INDEX('913'!$D$6:$D$1205,O120),'913'!$B$6:$B$1205,0)</f>
        <v>#VALUE!</v>
      </c>
      <c r="Q120" s="37">
        <f>IF(ISNUMBER(I120),MAX(0,INDEX('913'!$E$6:$E$1205,I120)),0)</f>
        <v>0</v>
      </c>
      <c r="R120" s="37">
        <f>IF(ISNUMBER(J120),MAX(0,INDEX('913'!$E$6:$E$1205,J120)),0)</f>
        <v>0</v>
      </c>
      <c r="S120" s="37">
        <f>IF(ISNUMBER(K120),MAX(0,INDEX('913'!$E$6:$E$1205,K120)),0)</f>
        <v>0</v>
      </c>
      <c r="T120" s="37">
        <f>IF(ISNUMBER(L120),MAX(0,INDEX('913'!$E$6:$E$1205,L120)),0)</f>
        <v>0</v>
      </c>
      <c r="U120" s="37">
        <f>IF(ISNUMBER(M120),MAX(0,INDEX('913'!$E$6:$E$1205,M120)),0)</f>
        <v>0</v>
      </c>
      <c r="V120" s="37">
        <f>IF(ISNUMBER(N120),MAX(0,INDEX('913'!$E$6:$E$1205,N120)),0)</f>
        <v>0</v>
      </c>
      <c r="W120" s="37">
        <f>IF(ISNUMBER(O120),MAX(0,INDEX('913'!$E$6:$E$1205,O120)),0)</f>
        <v>0</v>
      </c>
      <c r="X120" s="52">
        <f>IF(ISNUMBER(P120),MAX(0,INDEX('913'!$E$6:$E$1205,P120)),0)</f>
        <v>0</v>
      </c>
      <c r="Y120" s="37">
        <f>IF(ISNUMBER(I120),MAX(0,INDEX('913'!$F$6:$F$1205,I120)),0)</f>
        <v>0</v>
      </c>
      <c r="Z120" s="37">
        <f>IF(ISNUMBER(J120),MAX(0,INDEX('913'!$F$6:$F$1205,J120)),0)</f>
        <v>0</v>
      </c>
      <c r="AA120" s="37">
        <f>IF(ISNUMBER(K120),MAX(0,INDEX('913'!$F$6:$F$1205,K120)),0)</f>
        <v>0</v>
      </c>
      <c r="AB120" s="37">
        <f>IF(ISNUMBER(L120),MAX(0,INDEX('913'!$F$6:$F$1205,L120)),0)</f>
        <v>0</v>
      </c>
      <c r="AC120" s="37">
        <f>IF(ISNUMBER(M120),MAX(0,INDEX('913'!$F$6:$F$1205,M120)),0)</f>
        <v>0</v>
      </c>
      <c r="AD120" s="37">
        <f>IF(ISNUMBER(N120),MAX(0,INDEX('913'!$F$6:$F$1205,N120)),0)</f>
        <v>0</v>
      </c>
      <c r="AE120" s="37">
        <f>IF(ISNUMBER(O120),MAX(0,INDEX('913'!$F$6:$F$1205,O120)),0)</f>
        <v>0</v>
      </c>
      <c r="AF120" s="37">
        <f>IF(ISNUMBER(P120),MAX(0,INDEX('913'!$F$6:$F$1205,P120)),0)</f>
        <v>0</v>
      </c>
      <c r="AG120" s="32">
        <f>IF(ISNUMBER(I120),SQRT(INDEX('913'!$I$6:$I$1205,I120)^2+INDEX('913'!$J$6:$J$1205,I120)^2),0)</f>
        <v>0</v>
      </c>
      <c r="AH120" s="32">
        <f>IF(ISNUMBER(J120),SQRT(INDEX('913'!$I$6:$I$1205,J120)^2+INDEX('913'!$J$6:$J$1205,J120)^2),0)</f>
        <v>0</v>
      </c>
      <c r="AI120" s="32">
        <f>IF(ISNUMBER(K120),SQRT(INDEX('913'!$I$6:$I$1205,K120)^2+INDEX('913'!$J$6:$J$1205,K120)^2),0)</f>
        <v>0</v>
      </c>
      <c r="AJ120" s="32">
        <f>IF(ISNUMBER(L120),SQRT(INDEX('913'!$I$6:$I$1205,L120)^2+INDEX('913'!$J$6:$J$1205,L120)^2),0)</f>
        <v>0</v>
      </c>
      <c r="AK120" s="32">
        <f>IF(ISNUMBER(M120),SQRT(INDEX('913'!$I$6:$I$1205,M120)^2+INDEX('913'!$J$6:$J$1205,M120)^2),0)</f>
        <v>0</v>
      </c>
      <c r="AL120" s="32">
        <f>IF(ISNUMBER(N120),SQRT(INDEX('913'!$I$6:$I$1205,N120)^2+INDEX('913'!$J$6:$J$1205,N120)^2),0)</f>
        <v>0</v>
      </c>
      <c r="AM120" s="32">
        <f>IF(ISNUMBER(O120),SQRT(INDEX('913'!$I$6:$I$1205,O120)^2+INDEX('913'!$J$6:$J$1205,O120)^2),0)</f>
        <v>0</v>
      </c>
      <c r="AN120" s="49">
        <f>IF(ISNUMBER(P120),SQRT(INDEX('913'!$I$6:$I$1205,P120)^2+INDEX('913'!$J$6:$J$1205,P120)^2),0)</f>
        <v>0</v>
      </c>
      <c r="AO120" s="37">
        <f t="shared" si="1"/>
        <v>0</v>
      </c>
      <c r="AP120" s="37">
        <f t="shared" si="2"/>
        <v>0</v>
      </c>
      <c r="AQ120" s="33" t="e">
        <f>-100*'935'!W120*(AO120+AP120)/'11'!C$17</f>
        <v>#VALUE!</v>
      </c>
      <c r="AR120" s="37" t="e">
        <f t="shared" si="3"/>
        <v>#VALUE!</v>
      </c>
      <c r="AS120" s="52" t="e">
        <f t="shared" si="4"/>
        <v>#VALUE!</v>
      </c>
      <c r="AT120" s="32" t="e">
        <f>IF('935'!C120="VOID",0,('935'!C120*(1-'935'!X120/'11'!B$17)))</f>
        <v>#VALUE!</v>
      </c>
      <c r="AU120" s="52" t="e">
        <f>'935'!Q120*(1-'935'!Y120/'11'!C$17)/(1-'935'!X120/'11'!B$17)</f>
        <v>#VALUE!</v>
      </c>
      <c r="AV120" s="37" t="e">
        <f>INDEX('DNO totals'!$B$57:$G$57,IF('935'!K120,IF(MOD('935'!K120,1000),IF(MOD('935'!K120,100),IF(MOD('935'!K120,10),IF(MOD('935'!K120,1000)=1,6,5),4),3),2),1))</f>
        <v>#VALUE!</v>
      </c>
      <c r="AW120" s="52" t="e">
        <f t="shared" si="5"/>
        <v>#VALUE!</v>
      </c>
      <c r="AX120" s="32" t="e">
        <f>IF('935'!V120="VOID",0,'935'!V120*(1-'935'!X120/'11'!B$17))</f>
        <v>#VALUE!</v>
      </c>
      <c r="AY120" s="33" t="e">
        <f>IF(H120,-100*'Charging rates'!B$10/'11'!B$17*AX120/H120,0)</f>
        <v>#VALUE!</v>
      </c>
      <c r="AZ120" s="33" t="e">
        <f>IF(C120,'DNO totals'!B$41,0)</f>
        <v>#VALUE!</v>
      </c>
      <c r="BA120" s="33" t="e">
        <f t="shared" si="6"/>
        <v>#VALUE!</v>
      </c>
      <c r="BB120" s="33" t="e">
        <f t="shared" si="7"/>
        <v>#VALUE!</v>
      </c>
      <c r="BC120" s="53" t="e">
        <f t="shared" si="8"/>
        <v>#VALUE!</v>
      </c>
      <c r="BD120" s="32" t="e">
        <f>IF(AT120,'935'!H120*AT120/(AT120+D120+H120),0)</f>
        <v>#VALUE!</v>
      </c>
      <c r="BE120" s="32" t="e">
        <f>IF(H120,'935'!H120*H120/(AT120+D120+H120),0)</f>
        <v>#VALUE!</v>
      </c>
      <c r="BF120" s="32" t="e">
        <f>BD120*(1-'935'!X120/'11'!B$17)</f>
        <v>#VALUE!</v>
      </c>
      <c r="BG120" s="49" t="e">
        <f>BE120*(1-'935'!X120/'11'!B$17)</f>
        <v>#VALUE!</v>
      </c>
      <c r="BH120" s="52" t="e">
        <f>AV120*Parameters!B$6</f>
        <v>#VALUE!</v>
      </c>
      <c r="BI120" s="37" t="e">
        <f>IF('935'!$K120=1000,'Charging rates'!$C$38*$BH120/(1+'DNO totals'!$C$99)*'935'!$L120,0)</f>
        <v>#VALUE!</v>
      </c>
      <c r="BJ120" s="37" t="e">
        <f>IF(MOD('935'!$K120,1000)=100,'Charging rates'!$D$38*$BH120/(1+'DNO totals'!$D$99)*'935'!$M120,0)</f>
        <v>#VALUE!</v>
      </c>
      <c r="BK120" s="37" t="e">
        <f>IF(MOD('935'!$K120,100)=10,'Charging rates'!$E$38*$BH120/(1+'DNO totals'!$E$99)*'935'!$N120,0)</f>
        <v>#VALUE!</v>
      </c>
      <c r="BL120" s="37" t="e">
        <f>IF(AND(MOD('935'!$K120,10)&gt;0,MOD('935'!$K120,1000)&gt;1),'Charging rates'!$F$38*$BH120/(1+'DNO totals'!$F$99)*'935'!$O120,0)</f>
        <v>#VALUE!</v>
      </c>
      <c r="BM120" s="37" t="e">
        <f>IF(MOD('935'!$K120,1000)=1,'Charging rates'!$G$38*$BH120/(1+'DNO totals'!$G$99)*'935'!$P120,0)</f>
        <v>#VALUE!</v>
      </c>
      <c r="BN120" s="52" t="e">
        <f t="shared" si="9"/>
        <v>#VALUE!</v>
      </c>
      <c r="BO120" s="37" t="e">
        <f>IF('935'!$K120&gt;1000,'Charging rates'!$C$38*$AW120*'935'!$L120,0)</f>
        <v>#VALUE!</v>
      </c>
      <c r="BP120" s="37" t="e">
        <f>IF(MOD('935'!$K120,1000)&gt;100,'Charging rates'!$D$38*$AW120*'935'!$M120,0)</f>
        <v>#VALUE!</v>
      </c>
      <c r="BQ120" s="37" t="e">
        <f>IF(MOD('935'!$K120,100)&gt;10,'Charging rates'!$E$38*$AW120*'935'!$N120,0)</f>
        <v>#VALUE!</v>
      </c>
      <c r="BR120" s="52" t="e">
        <f t="shared" si="10"/>
        <v>#VALUE!</v>
      </c>
      <c r="BS120" s="48" t="e">
        <f>'935'!C120&lt;&gt;"VOID"</f>
        <v>#VALUE!</v>
      </c>
      <c r="BT120" s="33" t="e">
        <f>IF(BS120,(100/'11'!B$17*BD120*((1-'935'!I120)*'Charging rates'!B$51+'Charging rates'!B$63)),0)</f>
        <v>#VALUE!</v>
      </c>
      <c r="BU120" s="33" t="e">
        <f>100/'11'!B$17*BG120*('Charging rates'!B$51+'Charging rates'!B$63)</f>
        <v>#VALUE!</v>
      </c>
      <c r="BV120" s="33" t="e">
        <f>100/'11'!B$17*BE120*('Charging rates'!B$51+'Charging rates'!B$63)</f>
        <v>#VALUE!</v>
      </c>
      <c r="BW120" s="53" t="e">
        <f t="shared" si="11"/>
        <v>#VALUE!</v>
      </c>
      <c r="BX120" s="32" t="e">
        <f>AT120-('935'!T120*(1-'935'!X120/'11'!B$17))</f>
        <v>#VALUE!</v>
      </c>
      <c r="BY120" s="32">
        <f>0-IF(ISNUMBER(I120),INDEX('913'!$I$6:$I$1205,I120),0)-IF(ISNUMBER(J120),INDEX('913'!$I$6:$I$1205,J120),0)-IF(ISNUMBER(K120),INDEX('913'!$I$6:$I$1205,K120),0)-IF(ISNUMBER(L120),INDEX('913'!$I$6:$I$1205,L120),0)-IF(ISNUMBER(M120),INDEX('913'!$I$6:$I$1205,M120),0)-IF(ISNUMBER(N120),INDEX('913'!$I$6:$I$1205,N120),0)-IF(ISNUMBER(O120),INDEX('913'!$I$6:$I$1205,O120),0)-IF(ISNUMBER(P120),INDEX('913'!$I$6:$I$1205,P120),0)</f>
        <v>0</v>
      </c>
      <c r="BZ120" s="37">
        <f>IF(BY120=0,1,MAX(1,SQRT(BY120^2+(IF(ISNUMBER(I120),INDEX('913'!$J$6:$J$1205,I120),0)+IF(ISNUMBER(J120),INDEX('913'!$J$6:$J$1205,J120),0)+IF(ISNUMBER(K120),INDEX('913'!$J$6:$J$1205,K120),0)+IF(ISNUMBER(L120),INDEX('913'!$J$6:$J$1205,L120),0)+IF(ISNUMBER(M120),INDEX('913'!$J$6:$J$1205,M120),0)+IF(ISNUMBER(N120),INDEX('913'!$J$6:$J$1205,N120),0)+IF(ISNUMBER(O120),INDEX('913'!$J$6:$J$1205,O120),0)+IF(ISNUMBER(P120),INDEX('913'!$J$6:$J$1205,P120),0))^2)/BY120))</f>
        <v>1</v>
      </c>
      <c r="CA120" s="33" t="e">
        <f>100*AO120/'11'!B$17</f>
        <v>#VALUE!</v>
      </c>
      <c r="CB120" s="37" t="e">
        <f>100*(AP120*BZ120)/'11'!C$17</f>
        <v>#VALUE!</v>
      </c>
      <c r="CC120" s="37" t="e">
        <f t="shared" si="12"/>
        <v>#VALUE!</v>
      </c>
      <c r="CD120" s="33" t="e">
        <f t="shared" si="13"/>
        <v>#VALUE!</v>
      </c>
      <c r="CE120" s="54" t="e">
        <f>'11'!C$17-'935'!Y120</f>
        <v>#VALUE!</v>
      </c>
      <c r="CF120" s="37" t="e">
        <f>MAX('DNO totals'!B$312+0,MIN('935'!L120+0,'DNO totals'!B$304+0))</f>
        <v>#VALUE!</v>
      </c>
      <c r="CG120" s="37" t="e">
        <f>MAX('DNO totals'!C$312+0,MIN('935'!M120+0,'DNO totals'!C$304+0))</f>
        <v>#VALUE!</v>
      </c>
      <c r="CH120" s="37" t="e">
        <f>MAX('DNO totals'!D$312+0,MIN('935'!N120+0,'DNO totals'!D$304+0))</f>
        <v>#VALUE!</v>
      </c>
      <c r="CI120" s="37" t="e">
        <f>MAX('DNO totals'!E$312+0,MIN('935'!O120+0,'DNO totals'!E$304+0))</f>
        <v>#VALUE!</v>
      </c>
      <c r="CJ120" s="52" t="e">
        <f>MAX('DNO totals'!F$312+0,MIN('935'!P120+0,'DNO totals'!F$304+0))</f>
        <v>#VALUE!</v>
      </c>
      <c r="CK120" s="37" t="e">
        <f>IF('935'!$K120=1000,'Charging rates'!$C$38*$BH120/(1+'DNO totals'!$C$99)*$CF120,0)</f>
        <v>#VALUE!</v>
      </c>
      <c r="CL120" s="37" t="e">
        <f>IF(MOD('935'!$K120,1000)=100,'Charging rates'!$D$38*$BH120/(1+'DNO totals'!$D$99)*$CG120,0)</f>
        <v>#VALUE!</v>
      </c>
      <c r="CM120" s="37" t="e">
        <f>IF(MOD('935'!$K120,100)=10,'Charging rates'!$E$38*$BH120/(1+'DNO totals'!$E$99)*$CH120,0)</f>
        <v>#VALUE!</v>
      </c>
      <c r="CN120" s="37" t="e">
        <f>IF(AND(MOD('935'!$K120,10)&gt;0,MOD('935'!$K120,1000)&gt;1),'Charging rates'!$F$38*$BH120/(1+'DNO totals'!$F$99)*$CI120,0)</f>
        <v>#VALUE!</v>
      </c>
      <c r="CO120" s="37" t="e">
        <f>IF(MOD('935'!$K120,1000)=1,'Charging rates'!$G$38*$BH120/(1+'DNO totals'!$G$99)*$CJ120,0)</f>
        <v>#VALUE!</v>
      </c>
      <c r="CP120" s="52" t="e">
        <f t="shared" si="14"/>
        <v>#VALUE!</v>
      </c>
      <c r="CQ120" s="37" t="e">
        <f>IF('935'!$K120&gt;1000,'Charging rates'!$C$38*$AW120*$CF120,0)</f>
        <v>#VALUE!</v>
      </c>
      <c r="CR120" s="37" t="e">
        <f>IF(MOD('935'!$K120,1000)&gt;100,'Charging rates'!$D$38*$AW120*$CG120,0)</f>
        <v>#VALUE!</v>
      </c>
      <c r="CS120" s="37" t="e">
        <f>IF(MOD('935'!$K120,100)&gt;10,'Charging rates'!$E$38*$AW120*$CH120,0)</f>
        <v>#VALUE!</v>
      </c>
      <c r="CT120" s="52" t="e">
        <f t="shared" si="15"/>
        <v>#VALUE!</v>
      </c>
      <c r="CU120" s="33" t="e">
        <f>100*(AP120*'935'!Q120*BZ120)/'11'!B$17</f>
        <v>#VALUE!</v>
      </c>
      <c r="CV120" s="33" t="e">
        <f>100/'11'!B$17*'Charging rates'!B$10*AW120</f>
        <v>#VALUE!</v>
      </c>
      <c r="CW120" s="33" t="e">
        <f>IF(AT120=0,0,(1-BX120/AT120)*(CA120+IF('935'!Q120=0,0,(CB120*'935'!Q120*('11'!C$17-'935'!Y120)/('11'!B$17-'935'!X120)))))</f>
        <v>#VALUE!</v>
      </c>
      <c r="CX120" s="33" t="e">
        <f t="shared" si="16"/>
        <v>#VALUE!</v>
      </c>
      <c r="CY120" s="49" t="e">
        <f t="shared" si="17"/>
        <v>#VALUE!</v>
      </c>
      <c r="CZ120" s="32" t="e">
        <f>AT120*(Parameters!B$21+AU120)*IF('DNO totals'!B$323&lt;0,1,'935'!S120)</f>
        <v>#VALUE!</v>
      </c>
      <c r="DA120" s="52" t="e">
        <f>IF('DNO totals'!B$323&lt;0,1,'935'!S120)*(Parameters!B$21+AU120)</f>
        <v>#VALUE!</v>
      </c>
      <c r="DB120" s="37" t="e">
        <f>CX120+'Charging rates'!B$106*DA120*100/'11'!B$17</f>
        <v>#VALUE!</v>
      </c>
      <c r="DC120" s="37" t="e">
        <f>DB120+'Charging rates'!B$116*(Parameters!B$21+AU120)*100/'11'!B$17*IF('DNO totals'!B$323&lt;0,1,'935'!S120)</f>
        <v>#VALUE!</v>
      </c>
      <c r="DD120" s="37" t="e">
        <f>'Charging rates'!B$97*(CP120+CT120)*100/'11'!B$17</f>
        <v>#VALUE!</v>
      </c>
      <c r="DE120" s="33" t="e">
        <f>MAX(0-(CB120*AU120*'11'!C$17/'11'!B$17),DC120+DD120)</f>
        <v>#VALUE!</v>
      </c>
      <c r="DF120" s="37" t="e">
        <f>IF(BS120,IF(AU120=0,CC120,MAX(0,MIN(CC120,CC120+(DE120/'935'!Q120*('11'!B$17-'935'!X120)/('11'!C$17-'935'!Y120))))),0)</f>
        <v>#VALUE!</v>
      </c>
      <c r="DG120" s="33" t="e">
        <f t="shared" si="18"/>
        <v>#VALUE!</v>
      </c>
      <c r="DH120" s="53" t="e">
        <f t="shared" si="19"/>
        <v>#VALUE!</v>
      </c>
    </row>
    <row r="121" spans="1:112">
      <c r="A121" s="28">
        <v>21</v>
      </c>
      <c r="B121" s="47" t="e">
        <f>'935'!B121</f>
        <v>#VALUE!</v>
      </c>
      <c r="C121" s="48" t="e">
        <f>OR('935'!E121&lt;&gt;"VOID",'935'!F121&lt;&gt;"VOID",'935'!G121&lt;&gt;"VOID")</f>
        <v>#VALUE!</v>
      </c>
      <c r="D121" s="32" t="e">
        <f>IF('935'!D121="VOID",0,'935'!D121*(1-'935'!X121/'11'!B$17))</f>
        <v>#VALUE!</v>
      </c>
      <c r="E121" s="32" t="e">
        <f>IF('935'!E121="VOID",0,'935'!E121*(1-'935'!X121/'11'!B$17))</f>
        <v>#VALUE!</v>
      </c>
      <c r="F121" s="32" t="e">
        <f>IF('935'!F121="VOID",0,'935'!F121*(1-'935'!X121/'11'!B$17))</f>
        <v>#VALUE!</v>
      </c>
      <c r="G121" s="32" t="e">
        <f>IF('935'!G121="VOID",0,'935'!G121*(1-'935'!X121/'11'!B$17))</f>
        <v>#VALUE!</v>
      </c>
      <c r="H121" s="49" t="e">
        <f t="shared" si="0"/>
        <v>#VALUE!</v>
      </c>
      <c r="I121" s="50" t="e">
        <f>MATCH('935'!J121,'913'!$B$6:$B$1205,0)</f>
        <v>#VALUE!</v>
      </c>
      <c r="J121" s="50" t="e">
        <f>MATCH(INDEX('913'!$D$6:$D$1205,I121),'913'!$B$6:$B$1205,0)</f>
        <v>#VALUE!</v>
      </c>
      <c r="K121" s="50" t="e">
        <f>MATCH(INDEX('913'!$D$6:$D$1205,J121),'913'!$B$6:$B$1205,0)</f>
        <v>#VALUE!</v>
      </c>
      <c r="L121" s="50" t="e">
        <f>MATCH(INDEX('913'!$D$6:$D$1205,K121),'913'!$B$6:$B$1205,0)</f>
        <v>#VALUE!</v>
      </c>
      <c r="M121" s="50" t="e">
        <f>MATCH(INDEX('913'!$D$6:$D$1205,L121),'913'!$B$6:$B$1205,0)</f>
        <v>#VALUE!</v>
      </c>
      <c r="N121" s="50" t="e">
        <f>MATCH(INDEX('913'!$D$6:$D$1205,M121),'913'!$B$6:$B$1205,0)</f>
        <v>#VALUE!</v>
      </c>
      <c r="O121" s="50" t="e">
        <f>MATCH(INDEX('913'!$D$6:$D$1205,N121),'913'!$B$6:$B$1205,0)</f>
        <v>#VALUE!</v>
      </c>
      <c r="P121" s="51" t="e">
        <f>MATCH(INDEX('913'!$D$6:$D$1205,O121),'913'!$B$6:$B$1205,0)</f>
        <v>#VALUE!</v>
      </c>
      <c r="Q121" s="37">
        <f>IF(ISNUMBER(I121),MAX(0,INDEX('913'!$E$6:$E$1205,I121)),0)</f>
        <v>0</v>
      </c>
      <c r="R121" s="37">
        <f>IF(ISNUMBER(J121),MAX(0,INDEX('913'!$E$6:$E$1205,J121)),0)</f>
        <v>0</v>
      </c>
      <c r="S121" s="37">
        <f>IF(ISNUMBER(K121),MAX(0,INDEX('913'!$E$6:$E$1205,K121)),0)</f>
        <v>0</v>
      </c>
      <c r="T121" s="37">
        <f>IF(ISNUMBER(L121),MAX(0,INDEX('913'!$E$6:$E$1205,L121)),0)</f>
        <v>0</v>
      </c>
      <c r="U121" s="37">
        <f>IF(ISNUMBER(M121),MAX(0,INDEX('913'!$E$6:$E$1205,M121)),0)</f>
        <v>0</v>
      </c>
      <c r="V121" s="37">
        <f>IF(ISNUMBER(N121),MAX(0,INDEX('913'!$E$6:$E$1205,N121)),0)</f>
        <v>0</v>
      </c>
      <c r="W121" s="37">
        <f>IF(ISNUMBER(O121),MAX(0,INDEX('913'!$E$6:$E$1205,O121)),0)</f>
        <v>0</v>
      </c>
      <c r="X121" s="52">
        <f>IF(ISNUMBER(P121),MAX(0,INDEX('913'!$E$6:$E$1205,P121)),0)</f>
        <v>0</v>
      </c>
      <c r="Y121" s="37">
        <f>IF(ISNUMBER(I121),MAX(0,INDEX('913'!$F$6:$F$1205,I121)),0)</f>
        <v>0</v>
      </c>
      <c r="Z121" s="37">
        <f>IF(ISNUMBER(J121),MAX(0,INDEX('913'!$F$6:$F$1205,J121)),0)</f>
        <v>0</v>
      </c>
      <c r="AA121" s="37">
        <f>IF(ISNUMBER(K121),MAX(0,INDEX('913'!$F$6:$F$1205,K121)),0)</f>
        <v>0</v>
      </c>
      <c r="AB121" s="37">
        <f>IF(ISNUMBER(L121),MAX(0,INDEX('913'!$F$6:$F$1205,L121)),0)</f>
        <v>0</v>
      </c>
      <c r="AC121" s="37">
        <f>IF(ISNUMBER(M121),MAX(0,INDEX('913'!$F$6:$F$1205,M121)),0)</f>
        <v>0</v>
      </c>
      <c r="AD121" s="37">
        <f>IF(ISNUMBER(N121),MAX(0,INDEX('913'!$F$6:$F$1205,N121)),0)</f>
        <v>0</v>
      </c>
      <c r="AE121" s="37">
        <f>IF(ISNUMBER(O121),MAX(0,INDEX('913'!$F$6:$F$1205,O121)),0)</f>
        <v>0</v>
      </c>
      <c r="AF121" s="37">
        <f>IF(ISNUMBER(P121),MAX(0,INDEX('913'!$F$6:$F$1205,P121)),0)</f>
        <v>0</v>
      </c>
      <c r="AG121" s="32">
        <f>IF(ISNUMBER(I121),SQRT(INDEX('913'!$I$6:$I$1205,I121)^2+INDEX('913'!$J$6:$J$1205,I121)^2),0)</f>
        <v>0</v>
      </c>
      <c r="AH121" s="32">
        <f>IF(ISNUMBER(J121),SQRT(INDEX('913'!$I$6:$I$1205,J121)^2+INDEX('913'!$J$6:$J$1205,J121)^2),0)</f>
        <v>0</v>
      </c>
      <c r="AI121" s="32">
        <f>IF(ISNUMBER(K121),SQRT(INDEX('913'!$I$6:$I$1205,K121)^2+INDEX('913'!$J$6:$J$1205,K121)^2),0)</f>
        <v>0</v>
      </c>
      <c r="AJ121" s="32">
        <f>IF(ISNUMBER(L121),SQRT(INDEX('913'!$I$6:$I$1205,L121)^2+INDEX('913'!$J$6:$J$1205,L121)^2),0)</f>
        <v>0</v>
      </c>
      <c r="AK121" s="32">
        <f>IF(ISNUMBER(M121),SQRT(INDEX('913'!$I$6:$I$1205,M121)^2+INDEX('913'!$J$6:$J$1205,M121)^2),0)</f>
        <v>0</v>
      </c>
      <c r="AL121" s="32">
        <f>IF(ISNUMBER(N121),SQRT(INDEX('913'!$I$6:$I$1205,N121)^2+INDEX('913'!$J$6:$J$1205,N121)^2),0)</f>
        <v>0</v>
      </c>
      <c r="AM121" s="32">
        <f>IF(ISNUMBER(O121),SQRT(INDEX('913'!$I$6:$I$1205,O121)^2+INDEX('913'!$J$6:$J$1205,O121)^2),0)</f>
        <v>0</v>
      </c>
      <c r="AN121" s="49">
        <f>IF(ISNUMBER(P121),SQRT(INDEX('913'!$I$6:$I$1205,P121)^2+INDEX('913'!$J$6:$J$1205,P121)^2),0)</f>
        <v>0</v>
      </c>
      <c r="AO121" s="37">
        <f t="shared" si="1"/>
        <v>0</v>
      </c>
      <c r="AP121" s="37">
        <f t="shared" si="2"/>
        <v>0</v>
      </c>
      <c r="AQ121" s="33" t="e">
        <f>-100*'935'!W121*(AO121+AP121)/'11'!C$17</f>
        <v>#VALUE!</v>
      </c>
      <c r="AR121" s="37" t="e">
        <f t="shared" si="3"/>
        <v>#VALUE!</v>
      </c>
      <c r="AS121" s="52" t="e">
        <f t="shared" si="4"/>
        <v>#VALUE!</v>
      </c>
      <c r="AT121" s="32" t="e">
        <f>IF('935'!C121="VOID",0,('935'!C121*(1-'935'!X121/'11'!B$17)))</f>
        <v>#VALUE!</v>
      </c>
      <c r="AU121" s="52" t="e">
        <f>'935'!Q121*(1-'935'!Y121/'11'!C$17)/(1-'935'!X121/'11'!B$17)</f>
        <v>#VALUE!</v>
      </c>
      <c r="AV121" s="37" t="e">
        <f>INDEX('DNO totals'!$B$57:$G$57,IF('935'!K121,IF(MOD('935'!K121,1000),IF(MOD('935'!K121,100),IF(MOD('935'!K121,10),IF(MOD('935'!K121,1000)=1,6,5),4),3),2),1))</f>
        <v>#VALUE!</v>
      </c>
      <c r="AW121" s="52" t="e">
        <f t="shared" si="5"/>
        <v>#VALUE!</v>
      </c>
      <c r="AX121" s="32" t="e">
        <f>IF('935'!V121="VOID",0,'935'!V121*(1-'935'!X121/'11'!B$17))</f>
        <v>#VALUE!</v>
      </c>
      <c r="AY121" s="33" t="e">
        <f>IF(H121,-100*'Charging rates'!B$10/'11'!B$17*AX121/H121,0)</f>
        <v>#VALUE!</v>
      </c>
      <c r="AZ121" s="33" t="e">
        <f>IF(C121,'DNO totals'!B$41,0)</f>
        <v>#VALUE!</v>
      </c>
      <c r="BA121" s="33" t="e">
        <f t="shared" si="6"/>
        <v>#VALUE!</v>
      </c>
      <c r="BB121" s="33" t="e">
        <f t="shared" si="7"/>
        <v>#VALUE!</v>
      </c>
      <c r="BC121" s="53" t="e">
        <f t="shared" si="8"/>
        <v>#VALUE!</v>
      </c>
      <c r="BD121" s="32" t="e">
        <f>IF(AT121,'935'!H121*AT121/(AT121+D121+H121),0)</f>
        <v>#VALUE!</v>
      </c>
      <c r="BE121" s="32" t="e">
        <f>IF(H121,'935'!H121*H121/(AT121+D121+H121),0)</f>
        <v>#VALUE!</v>
      </c>
      <c r="BF121" s="32" t="e">
        <f>BD121*(1-'935'!X121/'11'!B$17)</f>
        <v>#VALUE!</v>
      </c>
      <c r="BG121" s="49" t="e">
        <f>BE121*(1-'935'!X121/'11'!B$17)</f>
        <v>#VALUE!</v>
      </c>
      <c r="BH121" s="52" t="e">
        <f>AV121*Parameters!B$6</f>
        <v>#VALUE!</v>
      </c>
      <c r="BI121" s="37" t="e">
        <f>IF('935'!$K121=1000,'Charging rates'!$C$38*$BH121/(1+'DNO totals'!$C$99)*'935'!$L121,0)</f>
        <v>#VALUE!</v>
      </c>
      <c r="BJ121" s="37" t="e">
        <f>IF(MOD('935'!$K121,1000)=100,'Charging rates'!$D$38*$BH121/(1+'DNO totals'!$D$99)*'935'!$M121,0)</f>
        <v>#VALUE!</v>
      </c>
      <c r="BK121" s="37" t="e">
        <f>IF(MOD('935'!$K121,100)=10,'Charging rates'!$E$38*$BH121/(1+'DNO totals'!$E$99)*'935'!$N121,0)</f>
        <v>#VALUE!</v>
      </c>
      <c r="BL121" s="37" t="e">
        <f>IF(AND(MOD('935'!$K121,10)&gt;0,MOD('935'!$K121,1000)&gt;1),'Charging rates'!$F$38*$BH121/(1+'DNO totals'!$F$99)*'935'!$O121,0)</f>
        <v>#VALUE!</v>
      </c>
      <c r="BM121" s="37" t="e">
        <f>IF(MOD('935'!$K121,1000)=1,'Charging rates'!$G$38*$BH121/(1+'DNO totals'!$G$99)*'935'!$P121,0)</f>
        <v>#VALUE!</v>
      </c>
      <c r="BN121" s="52" t="e">
        <f t="shared" si="9"/>
        <v>#VALUE!</v>
      </c>
      <c r="BO121" s="37" t="e">
        <f>IF('935'!$K121&gt;1000,'Charging rates'!$C$38*$AW121*'935'!$L121,0)</f>
        <v>#VALUE!</v>
      </c>
      <c r="BP121" s="37" t="e">
        <f>IF(MOD('935'!$K121,1000)&gt;100,'Charging rates'!$D$38*$AW121*'935'!$M121,0)</f>
        <v>#VALUE!</v>
      </c>
      <c r="BQ121" s="37" t="e">
        <f>IF(MOD('935'!$K121,100)&gt;10,'Charging rates'!$E$38*$AW121*'935'!$N121,0)</f>
        <v>#VALUE!</v>
      </c>
      <c r="BR121" s="52" t="e">
        <f t="shared" si="10"/>
        <v>#VALUE!</v>
      </c>
      <c r="BS121" s="48" t="e">
        <f>'935'!C121&lt;&gt;"VOID"</f>
        <v>#VALUE!</v>
      </c>
      <c r="BT121" s="33" t="e">
        <f>IF(BS121,(100/'11'!B$17*BD121*((1-'935'!I121)*'Charging rates'!B$51+'Charging rates'!B$63)),0)</f>
        <v>#VALUE!</v>
      </c>
      <c r="BU121" s="33" t="e">
        <f>100/'11'!B$17*BG121*('Charging rates'!B$51+'Charging rates'!B$63)</f>
        <v>#VALUE!</v>
      </c>
      <c r="BV121" s="33" t="e">
        <f>100/'11'!B$17*BE121*('Charging rates'!B$51+'Charging rates'!B$63)</f>
        <v>#VALUE!</v>
      </c>
      <c r="BW121" s="53" t="e">
        <f t="shared" si="11"/>
        <v>#VALUE!</v>
      </c>
      <c r="BX121" s="32" t="e">
        <f>AT121-('935'!T121*(1-'935'!X121/'11'!B$17))</f>
        <v>#VALUE!</v>
      </c>
      <c r="BY121" s="32">
        <f>0-IF(ISNUMBER(I121),INDEX('913'!$I$6:$I$1205,I121),0)-IF(ISNUMBER(J121),INDEX('913'!$I$6:$I$1205,J121),0)-IF(ISNUMBER(K121),INDEX('913'!$I$6:$I$1205,K121),0)-IF(ISNUMBER(L121),INDEX('913'!$I$6:$I$1205,L121),0)-IF(ISNUMBER(M121),INDEX('913'!$I$6:$I$1205,M121),0)-IF(ISNUMBER(N121),INDEX('913'!$I$6:$I$1205,N121),0)-IF(ISNUMBER(O121),INDEX('913'!$I$6:$I$1205,O121),0)-IF(ISNUMBER(P121),INDEX('913'!$I$6:$I$1205,P121),0)</f>
        <v>0</v>
      </c>
      <c r="BZ121" s="37">
        <f>IF(BY121=0,1,MAX(1,SQRT(BY121^2+(IF(ISNUMBER(I121),INDEX('913'!$J$6:$J$1205,I121),0)+IF(ISNUMBER(J121),INDEX('913'!$J$6:$J$1205,J121),0)+IF(ISNUMBER(K121),INDEX('913'!$J$6:$J$1205,K121),0)+IF(ISNUMBER(L121),INDEX('913'!$J$6:$J$1205,L121),0)+IF(ISNUMBER(M121),INDEX('913'!$J$6:$J$1205,M121),0)+IF(ISNUMBER(N121),INDEX('913'!$J$6:$J$1205,N121),0)+IF(ISNUMBER(O121),INDEX('913'!$J$6:$J$1205,O121),0)+IF(ISNUMBER(P121),INDEX('913'!$J$6:$J$1205,P121),0))^2)/BY121))</f>
        <v>1</v>
      </c>
      <c r="CA121" s="33" t="e">
        <f>100*AO121/'11'!B$17</f>
        <v>#VALUE!</v>
      </c>
      <c r="CB121" s="37" t="e">
        <f>100*(AP121*BZ121)/'11'!C$17</f>
        <v>#VALUE!</v>
      </c>
      <c r="CC121" s="37" t="e">
        <f t="shared" si="12"/>
        <v>#VALUE!</v>
      </c>
      <c r="CD121" s="33" t="e">
        <f t="shared" si="13"/>
        <v>#VALUE!</v>
      </c>
      <c r="CE121" s="54" t="e">
        <f>'11'!C$17-'935'!Y121</f>
        <v>#VALUE!</v>
      </c>
      <c r="CF121" s="37" t="e">
        <f>MAX('DNO totals'!B$312+0,MIN('935'!L121+0,'DNO totals'!B$304+0))</f>
        <v>#VALUE!</v>
      </c>
      <c r="CG121" s="37" t="e">
        <f>MAX('DNO totals'!C$312+0,MIN('935'!M121+0,'DNO totals'!C$304+0))</f>
        <v>#VALUE!</v>
      </c>
      <c r="CH121" s="37" t="e">
        <f>MAX('DNO totals'!D$312+0,MIN('935'!N121+0,'DNO totals'!D$304+0))</f>
        <v>#VALUE!</v>
      </c>
      <c r="CI121" s="37" t="e">
        <f>MAX('DNO totals'!E$312+0,MIN('935'!O121+0,'DNO totals'!E$304+0))</f>
        <v>#VALUE!</v>
      </c>
      <c r="CJ121" s="52" t="e">
        <f>MAX('DNO totals'!F$312+0,MIN('935'!P121+0,'DNO totals'!F$304+0))</f>
        <v>#VALUE!</v>
      </c>
      <c r="CK121" s="37" t="e">
        <f>IF('935'!$K121=1000,'Charging rates'!$C$38*$BH121/(1+'DNO totals'!$C$99)*$CF121,0)</f>
        <v>#VALUE!</v>
      </c>
      <c r="CL121" s="37" t="e">
        <f>IF(MOD('935'!$K121,1000)=100,'Charging rates'!$D$38*$BH121/(1+'DNO totals'!$D$99)*$CG121,0)</f>
        <v>#VALUE!</v>
      </c>
      <c r="CM121" s="37" t="e">
        <f>IF(MOD('935'!$K121,100)=10,'Charging rates'!$E$38*$BH121/(1+'DNO totals'!$E$99)*$CH121,0)</f>
        <v>#VALUE!</v>
      </c>
      <c r="CN121" s="37" t="e">
        <f>IF(AND(MOD('935'!$K121,10)&gt;0,MOD('935'!$K121,1000)&gt;1),'Charging rates'!$F$38*$BH121/(1+'DNO totals'!$F$99)*$CI121,0)</f>
        <v>#VALUE!</v>
      </c>
      <c r="CO121" s="37" t="e">
        <f>IF(MOD('935'!$K121,1000)=1,'Charging rates'!$G$38*$BH121/(1+'DNO totals'!$G$99)*$CJ121,0)</f>
        <v>#VALUE!</v>
      </c>
      <c r="CP121" s="52" t="e">
        <f t="shared" si="14"/>
        <v>#VALUE!</v>
      </c>
      <c r="CQ121" s="37" t="e">
        <f>IF('935'!$K121&gt;1000,'Charging rates'!$C$38*$AW121*$CF121,0)</f>
        <v>#VALUE!</v>
      </c>
      <c r="CR121" s="37" t="e">
        <f>IF(MOD('935'!$K121,1000)&gt;100,'Charging rates'!$D$38*$AW121*$CG121,0)</f>
        <v>#VALUE!</v>
      </c>
      <c r="CS121" s="37" t="e">
        <f>IF(MOD('935'!$K121,100)&gt;10,'Charging rates'!$E$38*$AW121*$CH121,0)</f>
        <v>#VALUE!</v>
      </c>
      <c r="CT121" s="52" t="e">
        <f t="shared" si="15"/>
        <v>#VALUE!</v>
      </c>
      <c r="CU121" s="33" t="e">
        <f>100*(AP121*'935'!Q121*BZ121)/'11'!B$17</f>
        <v>#VALUE!</v>
      </c>
      <c r="CV121" s="33" t="e">
        <f>100/'11'!B$17*'Charging rates'!B$10*AW121</f>
        <v>#VALUE!</v>
      </c>
      <c r="CW121" s="33" t="e">
        <f>IF(AT121=0,0,(1-BX121/AT121)*(CA121+IF('935'!Q121=0,0,(CB121*'935'!Q121*('11'!C$17-'935'!Y121)/('11'!B$17-'935'!X121)))))</f>
        <v>#VALUE!</v>
      </c>
      <c r="CX121" s="33" t="e">
        <f t="shared" si="16"/>
        <v>#VALUE!</v>
      </c>
      <c r="CY121" s="49" t="e">
        <f t="shared" si="17"/>
        <v>#VALUE!</v>
      </c>
      <c r="CZ121" s="32" t="e">
        <f>AT121*(Parameters!B$21+AU121)*IF('DNO totals'!B$323&lt;0,1,'935'!S121)</f>
        <v>#VALUE!</v>
      </c>
      <c r="DA121" s="52" t="e">
        <f>IF('DNO totals'!B$323&lt;0,1,'935'!S121)*(Parameters!B$21+AU121)</f>
        <v>#VALUE!</v>
      </c>
      <c r="DB121" s="37" t="e">
        <f>CX121+'Charging rates'!B$106*DA121*100/'11'!B$17</f>
        <v>#VALUE!</v>
      </c>
      <c r="DC121" s="37" t="e">
        <f>DB121+'Charging rates'!B$116*(Parameters!B$21+AU121)*100/'11'!B$17*IF('DNO totals'!B$323&lt;0,1,'935'!S121)</f>
        <v>#VALUE!</v>
      </c>
      <c r="DD121" s="37" t="e">
        <f>'Charging rates'!B$97*(CP121+CT121)*100/'11'!B$17</f>
        <v>#VALUE!</v>
      </c>
      <c r="DE121" s="33" t="e">
        <f>MAX(0-(CB121*AU121*'11'!C$17/'11'!B$17),DC121+DD121)</f>
        <v>#VALUE!</v>
      </c>
      <c r="DF121" s="37" t="e">
        <f>IF(BS121,IF(AU121=0,CC121,MAX(0,MIN(CC121,CC121+(DE121/'935'!Q121*('11'!B$17-'935'!X121)/('11'!C$17-'935'!Y121))))),0)</f>
        <v>#VALUE!</v>
      </c>
      <c r="DG121" s="33" t="e">
        <f t="shared" si="18"/>
        <v>#VALUE!</v>
      </c>
      <c r="DH121" s="53" t="e">
        <f t="shared" si="19"/>
        <v>#VALUE!</v>
      </c>
    </row>
    <row r="122" spans="1:112">
      <c r="A122" s="28">
        <v>22</v>
      </c>
      <c r="B122" s="47" t="e">
        <f>'935'!B122</f>
        <v>#VALUE!</v>
      </c>
      <c r="C122" s="48" t="e">
        <f>OR('935'!E122&lt;&gt;"VOID",'935'!F122&lt;&gt;"VOID",'935'!G122&lt;&gt;"VOID")</f>
        <v>#VALUE!</v>
      </c>
      <c r="D122" s="32" t="e">
        <f>IF('935'!D122="VOID",0,'935'!D122*(1-'935'!X122/'11'!B$17))</f>
        <v>#VALUE!</v>
      </c>
      <c r="E122" s="32" t="e">
        <f>IF('935'!E122="VOID",0,'935'!E122*(1-'935'!X122/'11'!B$17))</f>
        <v>#VALUE!</v>
      </c>
      <c r="F122" s="32" t="e">
        <f>IF('935'!F122="VOID",0,'935'!F122*(1-'935'!X122/'11'!B$17))</f>
        <v>#VALUE!</v>
      </c>
      <c r="G122" s="32" t="e">
        <f>IF('935'!G122="VOID",0,'935'!G122*(1-'935'!X122/'11'!B$17))</f>
        <v>#VALUE!</v>
      </c>
      <c r="H122" s="49" t="e">
        <f t="shared" si="0"/>
        <v>#VALUE!</v>
      </c>
      <c r="I122" s="50" t="e">
        <f>MATCH('935'!J122,'913'!$B$6:$B$1205,0)</f>
        <v>#VALUE!</v>
      </c>
      <c r="J122" s="50" t="e">
        <f>MATCH(INDEX('913'!$D$6:$D$1205,I122),'913'!$B$6:$B$1205,0)</f>
        <v>#VALUE!</v>
      </c>
      <c r="K122" s="50" t="e">
        <f>MATCH(INDEX('913'!$D$6:$D$1205,J122),'913'!$B$6:$B$1205,0)</f>
        <v>#VALUE!</v>
      </c>
      <c r="L122" s="50" t="e">
        <f>MATCH(INDEX('913'!$D$6:$D$1205,K122),'913'!$B$6:$B$1205,0)</f>
        <v>#VALUE!</v>
      </c>
      <c r="M122" s="50" t="e">
        <f>MATCH(INDEX('913'!$D$6:$D$1205,L122),'913'!$B$6:$B$1205,0)</f>
        <v>#VALUE!</v>
      </c>
      <c r="N122" s="50" t="e">
        <f>MATCH(INDEX('913'!$D$6:$D$1205,M122),'913'!$B$6:$B$1205,0)</f>
        <v>#VALUE!</v>
      </c>
      <c r="O122" s="50" t="e">
        <f>MATCH(INDEX('913'!$D$6:$D$1205,N122),'913'!$B$6:$B$1205,0)</f>
        <v>#VALUE!</v>
      </c>
      <c r="P122" s="51" t="e">
        <f>MATCH(INDEX('913'!$D$6:$D$1205,O122),'913'!$B$6:$B$1205,0)</f>
        <v>#VALUE!</v>
      </c>
      <c r="Q122" s="37">
        <f>IF(ISNUMBER(I122),MAX(0,INDEX('913'!$E$6:$E$1205,I122)),0)</f>
        <v>0</v>
      </c>
      <c r="R122" s="37">
        <f>IF(ISNUMBER(J122),MAX(0,INDEX('913'!$E$6:$E$1205,J122)),0)</f>
        <v>0</v>
      </c>
      <c r="S122" s="37">
        <f>IF(ISNUMBER(K122),MAX(0,INDEX('913'!$E$6:$E$1205,K122)),0)</f>
        <v>0</v>
      </c>
      <c r="T122" s="37">
        <f>IF(ISNUMBER(L122),MAX(0,INDEX('913'!$E$6:$E$1205,L122)),0)</f>
        <v>0</v>
      </c>
      <c r="U122" s="37">
        <f>IF(ISNUMBER(M122),MAX(0,INDEX('913'!$E$6:$E$1205,M122)),0)</f>
        <v>0</v>
      </c>
      <c r="V122" s="37">
        <f>IF(ISNUMBER(N122),MAX(0,INDEX('913'!$E$6:$E$1205,N122)),0)</f>
        <v>0</v>
      </c>
      <c r="W122" s="37">
        <f>IF(ISNUMBER(O122),MAX(0,INDEX('913'!$E$6:$E$1205,O122)),0)</f>
        <v>0</v>
      </c>
      <c r="X122" s="52">
        <f>IF(ISNUMBER(P122),MAX(0,INDEX('913'!$E$6:$E$1205,P122)),0)</f>
        <v>0</v>
      </c>
      <c r="Y122" s="37">
        <f>IF(ISNUMBER(I122),MAX(0,INDEX('913'!$F$6:$F$1205,I122)),0)</f>
        <v>0</v>
      </c>
      <c r="Z122" s="37">
        <f>IF(ISNUMBER(J122),MAX(0,INDEX('913'!$F$6:$F$1205,J122)),0)</f>
        <v>0</v>
      </c>
      <c r="AA122" s="37">
        <f>IF(ISNUMBER(K122),MAX(0,INDEX('913'!$F$6:$F$1205,K122)),0)</f>
        <v>0</v>
      </c>
      <c r="AB122" s="37">
        <f>IF(ISNUMBER(L122),MAX(0,INDEX('913'!$F$6:$F$1205,L122)),0)</f>
        <v>0</v>
      </c>
      <c r="AC122" s="37">
        <f>IF(ISNUMBER(M122),MAX(0,INDEX('913'!$F$6:$F$1205,M122)),0)</f>
        <v>0</v>
      </c>
      <c r="AD122" s="37">
        <f>IF(ISNUMBER(N122),MAX(0,INDEX('913'!$F$6:$F$1205,N122)),0)</f>
        <v>0</v>
      </c>
      <c r="AE122" s="37">
        <f>IF(ISNUMBER(O122),MAX(0,INDEX('913'!$F$6:$F$1205,O122)),0)</f>
        <v>0</v>
      </c>
      <c r="AF122" s="37">
        <f>IF(ISNUMBER(P122),MAX(0,INDEX('913'!$F$6:$F$1205,P122)),0)</f>
        <v>0</v>
      </c>
      <c r="AG122" s="32">
        <f>IF(ISNUMBER(I122),SQRT(INDEX('913'!$I$6:$I$1205,I122)^2+INDEX('913'!$J$6:$J$1205,I122)^2),0)</f>
        <v>0</v>
      </c>
      <c r="AH122" s="32">
        <f>IF(ISNUMBER(J122),SQRT(INDEX('913'!$I$6:$I$1205,J122)^2+INDEX('913'!$J$6:$J$1205,J122)^2),0)</f>
        <v>0</v>
      </c>
      <c r="AI122" s="32">
        <f>IF(ISNUMBER(K122),SQRT(INDEX('913'!$I$6:$I$1205,K122)^2+INDEX('913'!$J$6:$J$1205,K122)^2),0)</f>
        <v>0</v>
      </c>
      <c r="AJ122" s="32">
        <f>IF(ISNUMBER(L122),SQRT(INDEX('913'!$I$6:$I$1205,L122)^2+INDEX('913'!$J$6:$J$1205,L122)^2),0)</f>
        <v>0</v>
      </c>
      <c r="AK122" s="32">
        <f>IF(ISNUMBER(M122),SQRT(INDEX('913'!$I$6:$I$1205,M122)^2+INDEX('913'!$J$6:$J$1205,M122)^2),0)</f>
        <v>0</v>
      </c>
      <c r="AL122" s="32">
        <f>IF(ISNUMBER(N122),SQRT(INDEX('913'!$I$6:$I$1205,N122)^2+INDEX('913'!$J$6:$J$1205,N122)^2),0)</f>
        <v>0</v>
      </c>
      <c r="AM122" s="32">
        <f>IF(ISNUMBER(O122),SQRT(INDEX('913'!$I$6:$I$1205,O122)^2+INDEX('913'!$J$6:$J$1205,O122)^2),0)</f>
        <v>0</v>
      </c>
      <c r="AN122" s="49">
        <f>IF(ISNUMBER(P122),SQRT(INDEX('913'!$I$6:$I$1205,P122)^2+INDEX('913'!$J$6:$J$1205,P122)^2),0)</f>
        <v>0</v>
      </c>
      <c r="AO122" s="37">
        <f t="shared" si="1"/>
        <v>0</v>
      </c>
      <c r="AP122" s="37">
        <f t="shared" si="2"/>
        <v>0</v>
      </c>
      <c r="AQ122" s="33" t="e">
        <f>-100*'935'!W122*(AO122+AP122)/'11'!C$17</f>
        <v>#VALUE!</v>
      </c>
      <c r="AR122" s="37" t="e">
        <f t="shared" si="3"/>
        <v>#VALUE!</v>
      </c>
      <c r="AS122" s="52" t="e">
        <f t="shared" si="4"/>
        <v>#VALUE!</v>
      </c>
      <c r="AT122" s="32" t="e">
        <f>IF('935'!C122="VOID",0,('935'!C122*(1-'935'!X122/'11'!B$17)))</f>
        <v>#VALUE!</v>
      </c>
      <c r="AU122" s="52" t="e">
        <f>'935'!Q122*(1-'935'!Y122/'11'!C$17)/(1-'935'!X122/'11'!B$17)</f>
        <v>#VALUE!</v>
      </c>
      <c r="AV122" s="37" t="e">
        <f>INDEX('DNO totals'!$B$57:$G$57,IF('935'!K122,IF(MOD('935'!K122,1000),IF(MOD('935'!K122,100),IF(MOD('935'!K122,10),IF(MOD('935'!K122,1000)=1,6,5),4),3),2),1))</f>
        <v>#VALUE!</v>
      </c>
      <c r="AW122" s="52" t="e">
        <f t="shared" si="5"/>
        <v>#VALUE!</v>
      </c>
      <c r="AX122" s="32" t="e">
        <f>IF('935'!V122="VOID",0,'935'!V122*(1-'935'!X122/'11'!B$17))</f>
        <v>#VALUE!</v>
      </c>
      <c r="AY122" s="33" t="e">
        <f>IF(H122,-100*'Charging rates'!B$10/'11'!B$17*AX122/H122,0)</f>
        <v>#VALUE!</v>
      </c>
      <c r="AZ122" s="33" t="e">
        <f>IF(C122,'DNO totals'!B$41,0)</f>
        <v>#VALUE!</v>
      </c>
      <c r="BA122" s="33" t="e">
        <f t="shared" si="6"/>
        <v>#VALUE!</v>
      </c>
      <c r="BB122" s="33" t="e">
        <f t="shared" si="7"/>
        <v>#VALUE!</v>
      </c>
      <c r="BC122" s="53" t="e">
        <f t="shared" si="8"/>
        <v>#VALUE!</v>
      </c>
      <c r="BD122" s="32" t="e">
        <f>IF(AT122,'935'!H122*AT122/(AT122+D122+H122),0)</f>
        <v>#VALUE!</v>
      </c>
      <c r="BE122" s="32" t="e">
        <f>IF(H122,'935'!H122*H122/(AT122+D122+H122),0)</f>
        <v>#VALUE!</v>
      </c>
      <c r="BF122" s="32" t="e">
        <f>BD122*(1-'935'!X122/'11'!B$17)</f>
        <v>#VALUE!</v>
      </c>
      <c r="BG122" s="49" t="e">
        <f>BE122*(1-'935'!X122/'11'!B$17)</f>
        <v>#VALUE!</v>
      </c>
      <c r="BH122" s="52" t="e">
        <f>AV122*Parameters!B$6</f>
        <v>#VALUE!</v>
      </c>
      <c r="BI122" s="37" t="e">
        <f>IF('935'!$K122=1000,'Charging rates'!$C$38*$BH122/(1+'DNO totals'!$C$99)*'935'!$L122,0)</f>
        <v>#VALUE!</v>
      </c>
      <c r="BJ122" s="37" t="e">
        <f>IF(MOD('935'!$K122,1000)=100,'Charging rates'!$D$38*$BH122/(1+'DNO totals'!$D$99)*'935'!$M122,0)</f>
        <v>#VALUE!</v>
      </c>
      <c r="BK122" s="37" t="e">
        <f>IF(MOD('935'!$K122,100)=10,'Charging rates'!$E$38*$BH122/(1+'DNO totals'!$E$99)*'935'!$N122,0)</f>
        <v>#VALUE!</v>
      </c>
      <c r="BL122" s="37" t="e">
        <f>IF(AND(MOD('935'!$K122,10)&gt;0,MOD('935'!$K122,1000)&gt;1),'Charging rates'!$F$38*$BH122/(1+'DNO totals'!$F$99)*'935'!$O122,0)</f>
        <v>#VALUE!</v>
      </c>
      <c r="BM122" s="37" t="e">
        <f>IF(MOD('935'!$K122,1000)=1,'Charging rates'!$G$38*$BH122/(1+'DNO totals'!$G$99)*'935'!$P122,0)</f>
        <v>#VALUE!</v>
      </c>
      <c r="BN122" s="52" t="e">
        <f t="shared" si="9"/>
        <v>#VALUE!</v>
      </c>
      <c r="BO122" s="37" t="e">
        <f>IF('935'!$K122&gt;1000,'Charging rates'!$C$38*$AW122*'935'!$L122,0)</f>
        <v>#VALUE!</v>
      </c>
      <c r="BP122" s="37" t="e">
        <f>IF(MOD('935'!$K122,1000)&gt;100,'Charging rates'!$D$38*$AW122*'935'!$M122,0)</f>
        <v>#VALUE!</v>
      </c>
      <c r="BQ122" s="37" t="e">
        <f>IF(MOD('935'!$K122,100)&gt;10,'Charging rates'!$E$38*$AW122*'935'!$N122,0)</f>
        <v>#VALUE!</v>
      </c>
      <c r="BR122" s="52" t="e">
        <f t="shared" si="10"/>
        <v>#VALUE!</v>
      </c>
      <c r="BS122" s="48" t="e">
        <f>'935'!C122&lt;&gt;"VOID"</f>
        <v>#VALUE!</v>
      </c>
      <c r="BT122" s="33" t="e">
        <f>IF(BS122,(100/'11'!B$17*BD122*((1-'935'!I122)*'Charging rates'!B$51+'Charging rates'!B$63)),0)</f>
        <v>#VALUE!</v>
      </c>
      <c r="BU122" s="33" t="e">
        <f>100/'11'!B$17*BG122*('Charging rates'!B$51+'Charging rates'!B$63)</f>
        <v>#VALUE!</v>
      </c>
      <c r="BV122" s="33" t="e">
        <f>100/'11'!B$17*BE122*('Charging rates'!B$51+'Charging rates'!B$63)</f>
        <v>#VALUE!</v>
      </c>
      <c r="BW122" s="53" t="e">
        <f t="shared" si="11"/>
        <v>#VALUE!</v>
      </c>
      <c r="BX122" s="32" t="e">
        <f>AT122-('935'!T122*(1-'935'!X122/'11'!B$17))</f>
        <v>#VALUE!</v>
      </c>
      <c r="BY122" s="32">
        <f>0-IF(ISNUMBER(I122),INDEX('913'!$I$6:$I$1205,I122),0)-IF(ISNUMBER(J122),INDEX('913'!$I$6:$I$1205,J122),0)-IF(ISNUMBER(K122),INDEX('913'!$I$6:$I$1205,K122),0)-IF(ISNUMBER(L122),INDEX('913'!$I$6:$I$1205,L122),0)-IF(ISNUMBER(M122),INDEX('913'!$I$6:$I$1205,M122),0)-IF(ISNUMBER(N122),INDEX('913'!$I$6:$I$1205,N122),0)-IF(ISNUMBER(O122),INDEX('913'!$I$6:$I$1205,O122),0)-IF(ISNUMBER(P122),INDEX('913'!$I$6:$I$1205,P122),0)</f>
        <v>0</v>
      </c>
      <c r="BZ122" s="37">
        <f>IF(BY122=0,1,MAX(1,SQRT(BY122^2+(IF(ISNUMBER(I122),INDEX('913'!$J$6:$J$1205,I122),0)+IF(ISNUMBER(J122),INDEX('913'!$J$6:$J$1205,J122),0)+IF(ISNUMBER(K122),INDEX('913'!$J$6:$J$1205,K122),0)+IF(ISNUMBER(L122),INDEX('913'!$J$6:$J$1205,L122),0)+IF(ISNUMBER(M122),INDEX('913'!$J$6:$J$1205,M122),0)+IF(ISNUMBER(N122),INDEX('913'!$J$6:$J$1205,N122),0)+IF(ISNUMBER(O122),INDEX('913'!$J$6:$J$1205,O122),0)+IF(ISNUMBER(P122),INDEX('913'!$J$6:$J$1205,P122),0))^2)/BY122))</f>
        <v>1</v>
      </c>
      <c r="CA122" s="33" t="e">
        <f>100*AO122/'11'!B$17</f>
        <v>#VALUE!</v>
      </c>
      <c r="CB122" s="37" t="e">
        <f>100*(AP122*BZ122)/'11'!C$17</f>
        <v>#VALUE!</v>
      </c>
      <c r="CC122" s="37" t="e">
        <f t="shared" si="12"/>
        <v>#VALUE!</v>
      </c>
      <c r="CD122" s="33" t="e">
        <f t="shared" si="13"/>
        <v>#VALUE!</v>
      </c>
      <c r="CE122" s="54" t="e">
        <f>'11'!C$17-'935'!Y122</f>
        <v>#VALUE!</v>
      </c>
      <c r="CF122" s="37" t="e">
        <f>MAX('DNO totals'!B$312+0,MIN('935'!L122+0,'DNO totals'!B$304+0))</f>
        <v>#VALUE!</v>
      </c>
      <c r="CG122" s="37" t="e">
        <f>MAX('DNO totals'!C$312+0,MIN('935'!M122+0,'DNO totals'!C$304+0))</f>
        <v>#VALUE!</v>
      </c>
      <c r="CH122" s="37" t="e">
        <f>MAX('DNO totals'!D$312+0,MIN('935'!N122+0,'DNO totals'!D$304+0))</f>
        <v>#VALUE!</v>
      </c>
      <c r="CI122" s="37" t="e">
        <f>MAX('DNO totals'!E$312+0,MIN('935'!O122+0,'DNO totals'!E$304+0))</f>
        <v>#VALUE!</v>
      </c>
      <c r="CJ122" s="52" t="e">
        <f>MAX('DNO totals'!F$312+0,MIN('935'!P122+0,'DNO totals'!F$304+0))</f>
        <v>#VALUE!</v>
      </c>
      <c r="CK122" s="37" t="e">
        <f>IF('935'!$K122=1000,'Charging rates'!$C$38*$BH122/(1+'DNO totals'!$C$99)*$CF122,0)</f>
        <v>#VALUE!</v>
      </c>
      <c r="CL122" s="37" t="e">
        <f>IF(MOD('935'!$K122,1000)=100,'Charging rates'!$D$38*$BH122/(1+'DNO totals'!$D$99)*$CG122,0)</f>
        <v>#VALUE!</v>
      </c>
      <c r="CM122" s="37" t="e">
        <f>IF(MOD('935'!$K122,100)=10,'Charging rates'!$E$38*$BH122/(1+'DNO totals'!$E$99)*$CH122,0)</f>
        <v>#VALUE!</v>
      </c>
      <c r="CN122" s="37" t="e">
        <f>IF(AND(MOD('935'!$K122,10)&gt;0,MOD('935'!$K122,1000)&gt;1),'Charging rates'!$F$38*$BH122/(1+'DNO totals'!$F$99)*$CI122,0)</f>
        <v>#VALUE!</v>
      </c>
      <c r="CO122" s="37" t="e">
        <f>IF(MOD('935'!$K122,1000)=1,'Charging rates'!$G$38*$BH122/(1+'DNO totals'!$G$99)*$CJ122,0)</f>
        <v>#VALUE!</v>
      </c>
      <c r="CP122" s="52" t="e">
        <f t="shared" si="14"/>
        <v>#VALUE!</v>
      </c>
      <c r="CQ122" s="37" t="e">
        <f>IF('935'!$K122&gt;1000,'Charging rates'!$C$38*$AW122*$CF122,0)</f>
        <v>#VALUE!</v>
      </c>
      <c r="CR122" s="37" t="e">
        <f>IF(MOD('935'!$K122,1000)&gt;100,'Charging rates'!$D$38*$AW122*$CG122,0)</f>
        <v>#VALUE!</v>
      </c>
      <c r="CS122" s="37" t="e">
        <f>IF(MOD('935'!$K122,100)&gt;10,'Charging rates'!$E$38*$AW122*$CH122,0)</f>
        <v>#VALUE!</v>
      </c>
      <c r="CT122" s="52" t="e">
        <f t="shared" si="15"/>
        <v>#VALUE!</v>
      </c>
      <c r="CU122" s="33" t="e">
        <f>100*(AP122*'935'!Q122*BZ122)/'11'!B$17</f>
        <v>#VALUE!</v>
      </c>
      <c r="CV122" s="33" t="e">
        <f>100/'11'!B$17*'Charging rates'!B$10*AW122</f>
        <v>#VALUE!</v>
      </c>
      <c r="CW122" s="33" t="e">
        <f>IF(AT122=0,0,(1-BX122/AT122)*(CA122+IF('935'!Q122=0,0,(CB122*'935'!Q122*('11'!C$17-'935'!Y122)/('11'!B$17-'935'!X122)))))</f>
        <v>#VALUE!</v>
      </c>
      <c r="CX122" s="33" t="e">
        <f t="shared" si="16"/>
        <v>#VALUE!</v>
      </c>
      <c r="CY122" s="49" t="e">
        <f t="shared" si="17"/>
        <v>#VALUE!</v>
      </c>
      <c r="CZ122" s="32" t="e">
        <f>AT122*(Parameters!B$21+AU122)*IF('DNO totals'!B$323&lt;0,1,'935'!S122)</f>
        <v>#VALUE!</v>
      </c>
      <c r="DA122" s="52" t="e">
        <f>IF('DNO totals'!B$323&lt;0,1,'935'!S122)*(Parameters!B$21+AU122)</f>
        <v>#VALUE!</v>
      </c>
      <c r="DB122" s="37" t="e">
        <f>CX122+'Charging rates'!B$106*DA122*100/'11'!B$17</f>
        <v>#VALUE!</v>
      </c>
      <c r="DC122" s="37" t="e">
        <f>DB122+'Charging rates'!B$116*(Parameters!B$21+AU122)*100/'11'!B$17*IF('DNO totals'!B$323&lt;0,1,'935'!S122)</f>
        <v>#VALUE!</v>
      </c>
      <c r="DD122" s="37" t="e">
        <f>'Charging rates'!B$97*(CP122+CT122)*100/'11'!B$17</f>
        <v>#VALUE!</v>
      </c>
      <c r="DE122" s="33" t="e">
        <f>MAX(0-(CB122*AU122*'11'!C$17/'11'!B$17),DC122+DD122)</f>
        <v>#VALUE!</v>
      </c>
      <c r="DF122" s="37" t="e">
        <f>IF(BS122,IF(AU122=0,CC122,MAX(0,MIN(CC122,CC122+(DE122/'935'!Q122*('11'!B$17-'935'!X122)/('11'!C$17-'935'!Y122))))),0)</f>
        <v>#VALUE!</v>
      </c>
      <c r="DG122" s="33" t="e">
        <f t="shared" si="18"/>
        <v>#VALUE!</v>
      </c>
      <c r="DH122" s="53" t="e">
        <f t="shared" si="19"/>
        <v>#VALUE!</v>
      </c>
    </row>
    <row r="123" spans="1:112">
      <c r="A123" s="28">
        <v>23</v>
      </c>
      <c r="B123" s="47" t="e">
        <f>'935'!B123</f>
        <v>#VALUE!</v>
      </c>
      <c r="C123" s="48" t="e">
        <f>OR('935'!E123&lt;&gt;"VOID",'935'!F123&lt;&gt;"VOID",'935'!G123&lt;&gt;"VOID")</f>
        <v>#VALUE!</v>
      </c>
      <c r="D123" s="32" t="e">
        <f>IF('935'!D123="VOID",0,'935'!D123*(1-'935'!X123/'11'!B$17))</f>
        <v>#VALUE!</v>
      </c>
      <c r="E123" s="32" t="e">
        <f>IF('935'!E123="VOID",0,'935'!E123*(1-'935'!X123/'11'!B$17))</f>
        <v>#VALUE!</v>
      </c>
      <c r="F123" s="32" t="e">
        <f>IF('935'!F123="VOID",0,'935'!F123*(1-'935'!X123/'11'!B$17))</f>
        <v>#VALUE!</v>
      </c>
      <c r="G123" s="32" t="e">
        <f>IF('935'!G123="VOID",0,'935'!G123*(1-'935'!X123/'11'!B$17))</f>
        <v>#VALUE!</v>
      </c>
      <c r="H123" s="49" t="e">
        <f t="shared" si="0"/>
        <v>#VALUE!</v>
      </c>
      <c r="I123" s="50" t="e">
        <f>MATCH('935'!J123,'913'!$B$6:$B$1205,0)</f>
        <v>#VALUE!</v>
      </c>
      <c r="J123" s="50" t="e">
        <f>MATCH(INDEX('913'!$D$6:$D$1205,I123),'913'!$B$6:$B$1205,0)</f>
        <v>#VALUE!</v>
      </c>
      <c r="K123" s="50" t="e">
        <f>MATCH(INDEX('913'!$D$6:$D$1205,J123),'913'!$B$6:$B$1205,0)</f>
        <v>#VALUE!</v>
      </c>
      <c r="L123" s="50" t="e">
        <f>MATCH(INDEX('913'!$D$6:$D$1205,K123),'913'!$B$6:$B$1205,0)</f>
        <v>#VALUE!</v>
      </c>
      <c r="M123" s="50" t="e">
        <f>MATCH(INDEX('913'!$D$6:$D$1205,L123),'913'!$B$6:$B$1205,0)</f>
        <v>#VALUE!</v>
      </c>
      <c r="N123" s="50" t="e">
        <f>MATCH(INDEX('913'!$D$6:$D$1205,M123),'913'!$B$6:$B$1205,0)</f>
        <v>#VALUE!</v>
      </c>
      <c r="O123" s="50" t="e">
        <f>MATCH(INDEX('913'!$D$6:$D$1205,N123),'913'!$B$6:$B$1205,0)</f>
        <v>#VALUE!</v>
      </c>
      <c r="P123" s="51" t="e">
        <f>MATCH(INDEX('913'!$D$6:$D$1205,O123),'913'!$B$6:$B$1205,0)</f>
        <v>#VALUE!</v>
      </c>
      <c r="Q123" s="37">
        <f>IF(ISNUMBER(I123),MAX(0,INDEX('913'!$E$6:$E$1205,I123)),0)</f>
        <v>0</v>
      </c>
      <c r="R123" s="37">
        <f>IF(ISNUMBER(J123),MAX(0,INDEX('913'!$E$6:$E$1205,J123)),0)</f>
        <v>0</v>
      </c>
      <c r="S123" s="37">
        <f>IF(ISNUMBER(K123),MAX(0,INDEX('913'!$E$6:$E$1205,K123)),0)</f>
        <v>0</v>
      </c>
      <c r="T123" s="37">
        <f>IF(ISNUMBER(L123),MAX(0,INDEX('913'!$E$6:$E$1205,L123)),0)</f>
        <v>0</v>
      </c>
      <c r="U123" s="37">
        <f>IF(ISNUMBER(M123),MAX(0,INDEX('913'!$E$6:$E$1205,M123)),0)</f>
        <v>0</v>
      </c>
      <c r="V123" s="37">
        <f>IF(ISNUMBER(N123),MAX(0,INDEX('913'!$E$6:$E$1205,N123)),0)</f>
        <v>0</v>
      </c>
      <c r="W123" s="37">
        <f>IF(ISNUMBER(O123),MAX(0,INDEX('913'!$E$6:$E$1205,O123)),0)</f>
        <v>0</v>
      </c>
      <c r="X123" s="52">
        <f>IF(ISNUMBER(P123),MAX(0,INDEX('913'!$E$6:$E$1205,P123)),0)</f>
        <v>0</v>
      </c>
      <c r="Y123" s="37">
        <f>IF(ISNUMBER(I123),MAX(0,INDEX('913'!$F$6:$F$1205,I123)),0)</f>
        <v>0</v>
      </c>
      <c r="Z123" s="37">
        <f>IF(ISNUMBER(J123),MAX(0,INDEX('913'!$F$6:$F$1205,J123)),0)</f>
        <v>0</v>
      </c>
      <c r="AA123" s="37">
        <f>IF(ISNUMBER(K123),MAX(0,INDEX('913'!$F$6:$F$1205,K123)),0)</f>
        <v>0</v>
      </c>
      <c r="AB123" s="37">
        <f>IF(ISNUMBER(L123),MAX(0,INDEX('913'!$F$6:$F$1205,L123)),0)</f>
        <v>0</v>
      </c>
      <c r="AC123" s="37">
        <f>IF(ISNUMBER(M123),MAX(0,INDEX('913'!$F$6:$F$1205,M123)),0)</f>
        <v>0</v>
      </c>
      <c r="AD123" s="37">
        <f>IF(ISNUMBER(N123),MAX(0,INDEX('913'!$F$6:$F$1205,N123)),0)</f>
        <v>0</v>
      </c>
      <c r="AE123" s="37">
        <f>IF(ISNUMBER(O123),MAX(0,INDEX('913'!$F$6:$F$1205,O123)),0)</f>
        <v>0</v>
      </c>
      <c r="AF123" s="37">
        <f>IF(ISNUMBER(P123),MAX(0,INDEX('913'!$F$6:$F$1205,P123)),0)</f>
        <v>0</v>
      </c>
      <c r="AG123" s="32">
        <f>IF(ISNUMBER(I123),SQRT(INDEX('913'!$I$6:$I$1205,I123)^2+INDEX('913'!$J$6:$J$1205,I123)^2),0)</f>
        <v>0</v>
      </c>
      <c r="AH123" s="32">
        <f>IF(ISNUMBER(J123),SQRT(INDEX('913'!$I$6:$I$1205,J123)^2+INDEX('913'!$J$6:$J$1205,J123)^2),0)</f>
        <v>0</v>
      </c>
      <c r="AI123" s="32">
        <f>IF(ISNUMBER(K123),SQRT(INDEX('913'!$I$6:$I$1205,K123)^2+INDEX('913'!$J$6:$J$1205,K123)^2),0)</f>
        <v>0</v>
      </c>
      <c r="AJ123" s="32">
        <f>IF(ISNUMBER(L123),SQRT(INDEX('913'!$I$6:$I$1205,L123)^2+INDEX('913'!$J$6:$J$1205,L123)^2),0)</f>
        <v>0</v>
      </c>
      <c r="AK123" s="32">
        <f>IF(ISNUMBER(M123),SQRT(INDEX('913'!$I$6:$I$1205,M123)^2+INDEX('913'!$J$6:$J$1205,M123)^2),0)</f>
        <v>0</v>
      </c>
      <c r="AL123" s="32">
        <f>IF(ISNUMBER(N123),SQRT(INDEX('913'!$I$6:$I$1205,N123)^2+INDEX('913'!$J$6:$J$1205,N123)^2),0)</f>
        <v>0</v>
      </c>
      <c r="AM123" s="32">
        <f>IF(ISNUMBER(O123),SQRT(INDEX('913'!$I$6:$I$1205,O123)^2+INDEX('913'!$J$6:$J$1205,O123)^2),0)</f>
        <v>0</v>
      </c>
      <c r="AN123" s="49">
        <f>IF(ISNUMBER(P123),SQRT(INDEX('913'!$I$6:$I$1205,P123)^2+INDEX('913'!$J$6:$J$1205,P123)^2),0)</f>
        <v>0</v>
      </c>
      <c r="AO123" s="37">
        <f t="shared" si="1"/>
        <v>0</v>
      </c>
      <c r="AP123" s="37">
        <f t="shared" si="2"/>
        <v>0</v>
      </c>
      <c r="AQ123" s="33" t="e">
        <f>-100*'935'!W123*(AO123+AP123)/'11'!C$17</f>
        <v>#VALUE!</v>
      </c>
      <c r="AR123" s="37" t="e">
        <f t="shared" si="3"/>
        <v>#VALUE!</v>
      </c>
      <c r="AS123" s="52" t="e">
        <f t="shared" si="4"/>
        <v>#VALUE!</v>
      </c>
      <c r="AT123" s="32" t="e">
        <f>IF('935'!C123="VOID",0,('935'!C123*(1-'935'!X123/'11'!B$17)))</f>
        <v>#VALUE!</v>
      </c>
      <c r="AU123" s="52" t="e">
        <f>'935'!Q123*(1-'935'!Y123/'11'!C$17)/(1-'935'!X123/'11'!B$17)</f>
        <v>#VALUE!</v>
      </c>
      <c r="AV123" s="37" t="e">
        <f>INDEX('DNO totals'!$B$57:$G$57,IF('935'!K123,IF(MOD('935'!K123,1000),IF(MOD('935'!K123,100),IF(MOD('935'!K123,10),IF(MOD('935'!K123,1000)=1,6,5),4),3),2),1))</f>
        <v>#VALUE!</v>
      </c>
      <c r="AW123" s="52" t="e">
        <f t="shared" si="5"/>
        <v>#VALUE!</v>
      </c>
      <c r="AX123" s="32" t="e">
        <f>IF('935'!V123="VOID",0,'935'!V123*(1-'935'!X123/'11'!B$17))</f>
        <v>#VALUE!</v>
      </c>
      <c r="AY123" s="33" t="e">
        <f>IF(H123,-100*'Charging rates'!B$10/'11'!B$17*AX123/H123,0)</f>
        <v>#VALUE!</v>
      </c>
      <c r="AZ123" s="33" t="e">
        <f>IF(C123,'DNO totals'!B$41,0)</f>
        <v>#VALUE!</v>
      </c>
      <c r="BA123" s="33" t="e">
        <f t="shared" si="6"/>
        <v>#VALUE!</v>
      </c>
      <c r="BB123" s="33" t="e">
        <f t="shared" si="7"/>
        <v>#VALUE!</v>
      </c>
      <c r="BC123" s="53" t="e">
        <f t="shared" si="8"/>
        <v>#VALUE!</v>
      </c>
      <c r="BD123" s="32" t="e">
        <f>IF(AT123,'935'!H123*AT123/(AT123+D123+H123),0)</f>
        <v>#VALUE!</v>
      </c>
      <c r="BE123" s="32" t="e">
        <f>IF(H123,'935'!H123*H123/(AT123+D123+H123),0)</f>
        <v>#VALUE!</v>
      </c>
      <c r="BF123" s="32" t="e">
        <f>BD123*(1-'935'!X123/'11'!B$17)</f>
        <v>#VALUE!</v>
      </c>
      <c r="BG123" s="49" t="e">
        <f>BE123*(1-'935'!X123/'11'!B$17)</f>
        <v>#VALUE!</v>
      </c>
      <c r="BH123" s="52" t="e">
        <f>AV123*Parameters!B$6</f>
        <v>#VALUE!</v>
      </c>
      <c r="BI123" s="37" t="e">
        <f>IF('935'!$K123=1000,'Charging rates'!$C$38*$BH123/(1+'DNO totals'!$C$99)*'935'!$L123,0)</f>
        <v>#VALUE!</v>
      </c>
      <c r="BJ123" s="37" t="e">
        <f>IF(MOD('935'!$K123,1000)=100,'Charging rates'!$D$38*$BH123/(1+'DNO totals'!$D$99)*'935'!$M123,0)</f>
        <v>#VALUE!</v>
      </c>
      <c r="BK123" s="37" t="e">
        <f>IF(MOD('935'!$K123,100)=10,'Charging rates'!$E$38*$BH123/(1+'DNO totals'!$E$99)*'935'!$N123,0)</f>
        <v>#VALUE!</v>
      </c>
      <c r="BL123" s="37" t="e">
        <f>IF(AND(MOD('935'!$K123,10)&gt;0,MOD('935'!$K123,1000)&gt;1),'Charging rates'!$F$38*$BH123/(1+'DNO totals'!$F$99)*'935'!$O123,0)</f>
        <v>#VALUE!</v>
      </c>
      <c r="BM123" s="37" t="e">
        <f>IF(MOD('935'!$K123,1000)=1,'Charging rates'!$G$38*$BH123/(1+'DNO totals'!$G$99)*'935'!$P123,0)</f>
        <v>#VALUE!</v>
      </c>
      <c r="BN123" s="52" t="e">
        <f t="shared" si="9"/>
        <v>#VALUE!</v>
      </c>
      <c r="BO123" s="37" t="e">
        <f>IF('935'!$K123&gt;1000,'Charging rates'!$C$38*$AW123*'935'!$L123,0)</f>
        <v>#VALUE!</v>
      </c>
      <c r="BP123" s="37" t="e">
        <f>IF(MOD('935'!$K123,1000)&gt;100,'Charging rates'!$D$38*$AW123*'935'!$M123,0)</f>
        <v>#VALUE!</v>
      </c>
      <c r="BQ123" s="37" t="e">
        <f>IF(MOD('935'!$K123,100)&gt;10,'Charging rates'!$E$38*$AW123*'935'!$N123,0)</f>
        <v>#VALUE!</v>
      </c>
      <c r="BR123" s="52" t="e">
        <f t="shared" si="10"/>
        <v>#VALUE!</v>
      </c>
      <c r="BS123" s="48" t="e">
        <f>'935'!C123&lt;&gt;"VOID"</f>
        <v>#VALUE!</v>
      </c>
      <c r="BT123" s="33" t="e">
        <f>IF(BS123,(100/'11'!B$17*BD123*((1-'935'!I123)*'Charging rates'!B$51+'Charging rates'!B$63)),0)</f>
        <v>#VALUE!</v>
      </c>
      <c r="BU123" s="33" t="e">
        <f>100/'11'!B$17*BG123*('Charging rates'!B$51+'Charging rates'!B$63)</f>
        <v>#VALUE!</v>
      </c>
      <c r="BV123" s="33" t="e">
        <f>100/'11'!B$17*BE123*('Charging rates'!B$51+'Charging rates'!B$63)</f>
        <v>#VALUE!</v>
      </c>
      <c r="BW123" s="53" t="e">
        <f t="shared" si="11"/>
        <v>#VALUE!</v>
      </c>
      <c r="BX123" s="32" t="e">
        <f>AT123-('935'!T123*(1-'935'!X123/'11'!B$17))</f>
        <v>#VALUE!</v>
      </c>
      <c r="BY123" s="32">
        <f>0-IF(ISNUMBER(I123),INDEX('913'!$I$6:$I$1205,I123),0)-IF(ISNUMBER(J123),INDEX('913'!$I$6:$I$1205,J123),0)-IF(ISNUMBER(K123),INDEX('913'!$I$6:$I$1205,K123),0)-IF(ISNUMBER(L123),INDEX('913'!$I$6:$I$1205,L123),0)-IF(ISNUMBER(M123),INDEX('913'!$I$6:$I$1205,M123),0)-IF(ISNUMBER(N123),INDEX('913'!$I$6:$I$1205,N123),0)-IF(ISNUMBER(O123),INDEX('913'!$I$6:$I$1205,O123),0)-IF(ISNUMBER(P123),INDEX('913'!$I$6:$I$1205,P123),0)</f>
        <v>0</v>
      </c>
      <c r="BZ123" s="37">
        <f>IF(BY123=0,1,MAX(1,SQRT(BY123^2+(IF(ISNUMBER(I123),INDEX('913'!$J$6:$J$1205,I123),0)+IF(ISNUMBER(J123),INDEX('913'!$J$6:$J$1205,J123),0)+IF(ISNUMBER(K123),INDEX('913'!$J$6:$J$1205,K123),0)+IF(ISNUMBER(L123),INDEX('913'!$J$6:$J$1205,L123),0)+IF(ISNUMBER(M123),INDEX('913'!$J$6:$J$1205,M123),0)+IF(ISNUMBER(N123),INDEX('913'!$J$6:$J$1205,N123),0)+IF(ISNUMBER(O123),INDEX('913'!$J$6:$J$1205,O123),0)+IF(ISNUMBER(P123),INDEX('913'!$J$6:$J$1205,P123),0))^2)/BY123))</f>
        <v>1</v>
      </c>
      <c r="CA123" s="33" t="e">
        <f>100*AO123/'11'!B$17</f>
        <v>#VALUE!</v>
      </c>
      <c r="CB123" s="37" t="e">
        <f>100*(AP123*BZ123)/'11'!C$17</f>
        <v>#VALUE!</v>
      </c>
      <c r="CC123" s="37" t="e">
        <f t="shared" si="12"/>
        <v>#VALUE!</v>
      </c>
      <c r="CD123" s="33" t="e">
        <f t="shared" si="13"/>
        <v>#VALUE!</v>
      </c>
      <c r="CE123" s="54" t="e">
        <f>'11'!C$17-'935'!Y123</f>
        <v>#VALUE!</v>
      </c>
      <c r="CF123" s="37" t="e">
        <f>MAX('DNO totals'!B$312+0,MIN('935'!L123+0,'DNO totals'!B$304+0))</f>
        <v>#VALUE!</v>
      </c>
      <c r="CG123" s="37" t="e">
        <f>MAX('DNO totals'!C$312+0,MIN('935'!M123+0,'DNO totals'!C$304+0))</f>
        <v>#VALUE!</v>
      </c>
      <c r="CH123" s="37" t="e">
        <f>MAX('DNO totals'!D$312+0,MIN('935'!N123+0,'DNO totals'!D$304+0))</f>
        <v>#VALUE!</v>
      </c>
      <c r="CI123" s="37" t="e">
        <f>MAX('DNO totals'!E$312+0,MIN('935'!O123+0,'DNO totals'!E$304+0))</f>
        <v>#VALUE!</v>
      </c>
      <c r="CJ123" s="52" t="e">
        <f>MAX('DNO totals'!F$312+0,MIN('935'!P123+0,'DNO totals'!F$304+0))</f>
        <v>#VALUE!</v>
      </c>
      <c r="CK123" s="37" t="e">
        <f>IF('935'!$K123=1000,'Charging rates'!$C$38*$BH123/(1+'DNO totals'!$C$99)*$CF123,0)</f>
        <v>#VALUE!</v>
      </c>
      <c r="CL123" s="37" t="e">
        <f>IF(MOD('935'!$K123,1000)=100,'Charging rates'!$D$38*$BH123/(1+'DNO totals'!$D$99)*$CG123,0)</f>
        <v>#VALUE!</v>
      </c>
      <c r="CM123" s="37" t="e">
        <f>IF(MOD('935'!$K123,100)=10,'Charging rates'!$E$38*$BH123/(1+'DNO totals'!$E$99)*$CH123,0)</f>
        <v>#VALUE!</v>
      </c>
      <c r="CN123" s="37" t="e">
        <f>IF(AND(MOD('935'!$K123,10)&gt;0,MOD('935'!$K123,1000)&gt;1),'Charging rates'!$F$38*$BH123/(1+'DNO totals'!$F$99)*$CI123,0)</f>
        <v>#VALUE!</v>
      </c>
      <c r="CO123" s="37" t="e">
        <f>IF(MOD('935'!$K123,1000)=1,'Charging rates'!$G$38*$BH123/(1+'DNO totals'!$G$99)*$CJ123,0)</f>
        <v>#VALUE!</v>
      </c>
      <c r="CP123" s="52" t="e">
        <f t="shared" si="14"/>
        <v>#VALUE!</v>
      </c>
      <c r="CQ123" s="37" t="e">
        <f>IF('935'!$K123&gt;1000,'Charging rates'!$C$38*$AW123*$CF123,0)</f>
        <v>#VALUE!</v>
      </c>
      <c r="CR123" s="37" t="e">
        <f>IF(MOD('935'!$K123,1000)&gt;100,'Charging rates'!$D$38*$AW123*$CG123,0)</f>
        <v>#VALUE!</v>
      </c>
      <c r="CS123" s="37" t="e">
        <f>IF(MOD('935'!$K123,100)&gt;10,'Charging rates'!$E$38*$AW123*$CH123,0)</f>
        <v>#VALUE!</v>
      </c>
      <c r="CT123" s="52" t="e">
        <f t="shared" si="15"/>
        <v>#VALUE!</v>
      </c>
      <c r="CU123" s="33" t="e">
        <f>100*(AP123*'935'!Q123*BZ123)/'11'!B$17</f>
        <v>#VALUE!</v>
      </c>
      <c r="CV123" s="33" t="e">
        <f>100/'11'!B$17*'Charging rates'!B$10*AW123</f>
        <v>#VALUE!</v>
      </c>
      <c r="CW123" s="33" t="e">
        <f>IF(AT123=0,0,(1-BX123/AT123)*(CA123+IF('935'!Q123=0,0,(CB123*'935'!Q123*('11'!C$17-'935'!Y123)/('11'!B$17-'935'!X123)))))</f>
        <v>#VALUE!</v>
      </c>
      <c r="CX123" s="33" t="e">
        <f t="shared" si="16"/>
        <v>#VALUE!</v>
      </c>
      <c r="CY123" s="49" t="e">
        <f t="shared" si="17"/>
        <v>#VALUE!</v>
      </c>
      <c r="CZ123" s="32" t="e">
        <f>AT123*(Parameters!B$21+AU123)*IF('DNO totals'!B$323&lt;0,1,'935'!S123)</f>
        <v>#VALUE!</v>
      </c>
      <c r="DA123" s="52" t="e">
        <f>IF('DNO totals'!B$323&lt;0,1,'935'!S123)*(Parameters!B$21+AU123)</f>
        <v>#VALUE!</v>
      </c>
      <c r="DB123" s="37" t="e">
        <f>CX123+'Charging rates'!B$106*DA123*100/'11'!B$17</f>
        <v>#VALUE!</v>
      </c>
      <c r="DC123" s="37" t="e">
        <f>DB123+'Charging rates'!B$116*(Parameters!B$21+AU123)*100/'11'!B$17*IF('DNO totals'!B$323&lt;0,1,'935'!S123)</f>
        <v>#VALUE!</v>
      </c>
      <c r="DD123" s="37" t="e">
        <f>'Charging rates'!B$97*(CP123+CT123)*100/'11'!B$17</f>
        <v>#VALUE!</v>
      </c>
      <c r="DE123" s="33" t="e">
        <f>MAX(0-(CB123*AU123*'11'!C$17/'11'!B$17),DC123+DD123)</f>
        <v>#VALUE!</v>
      </c>
      <c r="DF123" s="37" t="e">
        <f>IF(BS123,IF(AU123=0,CC123,MAX(0,MIN(CC123,CC123+(DE123/'935'!Q123*('11'!B$17-'935'!X123)/('11'!C$17-'935'!Y123))))),0)</f>
        <v>#VALUE!</v>
      </c>
      <c r="DG123" s="33" t="e">
        <f t="shared" si="18"/>
        <v>#VALUE!</v>
      </c>
      <c r="DH123" s="53" t="e">
        <f t="shared" si="19"/>
        <v>#VALUE!</v>
      </c>
    </row>
    <row r="124" spans="1:112">
      <c r="A124" s="28">
        <v>24</v>
      </c>
      <c r="B124" s="47" t="e">
        <f>'935'!B124</f>
        <v>#VALUE!</v>
      </c>
      <c r="C124" s="48" t="e">
        <f>OR('935'!E124&lt;&gt;"VOID",'935'!F124&lt;&gt;"VOID",'935'!G124&lt;&gt;"VOID")</f>
        <v>#VALUE!</v>
      </c>
      <c r="D124" s="32" t="e">
        <f>IF('935'!D124="VOID",0,'935'!D124*(1-'935'!X124/'11'!B$17))</f>
        <v>#VALUE!</v>
      </c>
      <c r="E124" s="32" t="e">
        <f>IF('935'!E124="VOID",0,'935'!E124*(1-'935'!X124/'11'!B$17))</f>
        <v>#VALUE!</v>
      </c>
      <c r="F124" s="32" t="e">
        <f>IF('935'!F124="VOID",0,'935'!F124*(1-'935'!X124/'11'!B$17))</f>
        <v>#VALUE!</v>
      </c>
      <c r="G124" s="32" t="e">
        <f>IF('935'!G124="VOID",0,'935'!G124*(1-'935'!X124/'11'!B$17))</f>
        <v>#VALUE!</v>
      </c>
      <c r="H124" s="49" t="e">
        <f t="shared" si="0"/>
        <v>#VALUE!</v>
      </c>
      <c r="I124" s="50" t="e">
        <f>MATCH('935'!J124,'913'!$B$6:$B$1205,0)</f>
        <v>#VALUE!</v>
      </c>
      <c r="J124" s="50" t="e">
        <f>MATCH(INDEX('913'!$D$6:$D$1205,I124),'913'!$B$6:$B$1205,0)</f>
        <v>#VALUE!</v>
      </c>
      <c r="K124" s="50" t="e">
        <f>MATCH(INDEX('913'!$D$6:$D$1205,J124),'913'!$B$6:$B$1205,0)</f>
        <v>#VALUE!</v>
      </c>
      <c r="L124" s="50" t="e">
        <f>MATCH(INDEX('913'!$D$6:$D$1205,K124),'913'!$B$6:$B$1205,0)</f>
        <v>#VALUE!</v>
      </c>
      <c r="M124" s="50" t="e">
        <f>MATCH(INDEX('913'!$D$6:$D$1205,L124),'913'!$B$6:$B$1205,0)</f>
        <v>#VALUE!</v>
      </c>
      <c r="N124" s="50" t="e">
        <f>MATCH(INDEX('913'!$D$6:$D$1205,M124),'913'!$B$6:$B$1205,0)</f>
        <v>#VALUE!</v>
      </c>
      <c r="O124" s="50" t="e">
        <f>MATCH(INDEX('913'!$D$6:$D$1205,N124),'913'!$B$6:$B$1205,0)</f>
        <v>#VALUE!</v>
      </c>
      <c r="P124" s="51" t="e">
        <f>MATCH(INDEX('913'!$D$6:$D$1205,O124),'913'!$B$6:$B$1205,0)</f>
        <v>#VALUE!</v>
      </c>
      <c r="Q124" s="37">
        <f>IF(ISNUMBER(I124),MAX(0,INDEX('913'!$E$6:$E$1205,I124)),0)</f>
        <v>0</v>
      </c>
      <c r="R124" s="37">
        <f>IF(ISNUMBER(J124),MAX(0,INDEX('913'!$E$6:$E$1205,J124)),0)</f>
        <v>0</v>
      </c>
      <c r="S124" s="37">
        <f>IF(ISNUMBER(K124),MAX(0,INDEX('913'!$E$6:$E$1205,K124)),0)</f>
        <v>0</v>
      </c>
      <c r="T124" s="37">
        <f>IF(ISNUMBER(L124),MAX(0,INDEX('913'!$E$6:$E$1205,L124)),0)</f>
        <v>0</v>
      </c>
      <c r="U124" s="37">
        <f>IF(ISNUMBER(M124),MAX(0,INDEX('913'!$E$6:$E$1205,M124)),0)</f>
        <v>0</v>
      </c>
      <c r="V124" s="37">
        <f>IF(ISNUMBER(N124),MAX(0,INDEX('913'!$E$6:$E$1205,N124)),0)</f>
        <v>0</v>
      </c>
      <c r="W124" s="37">
        <f>IF(ISNUMBER(O124),MAX(0,INDEX('913'!$E$6:$E$1205,O124)),0)</f>
        <v>0</v>
      </c>
      <c r="X124" s="52">
        <f>IF(ISNUMBER(P124),MAX(0,INDEX('913'!$E$6:$E$1205,P124)),0)</f>
        <v>0</v>
      </c>
      <c r="Y124" s="37">
        <f>IF(ISNUMBER(I124),MAX(0,INDEX('913'!$F$6:$F$1205,I124)),0)</f>
        <v>0</v>
      </c>
      <c r="Z124" s="37">
        <f>IF(ISNUMBER(J124),MAX(0,INDEX('913'!$F$6:$F$1205,J124)),0)</f>
        <v>0</v>
      </c>
      <c r="AA124" s="37">
        <f>IF(ISNUMBER(K124),MAX(0,INDEX('913'!$F$6:$F$1205,K124)),0)</f>
        <v>0</v>
      </c>
      <c r="AB124" s="37">
        <f>IF(ISNUMBER(L124),MAX(0,INDEX('913'!$F$6:$F$1205,L124)),0)</f>
        <v>0</v>
      </c>
      <c r="AC124" s="37">
        <f>IF(ISNUMBER(M124),MAX(0,INDEX('913'!$F$6:$F$1205,M124)),0)</f>
        <v>0</v>
      </c>
      <c r="AD124" s="37">
        <f>IF(ISNUMBER(N124),MAX(0,INDEX('913'!$F$6:$F$1205,N124)),0)</f>
        <v>0</v>
      </c>
      <c r="AE124" s="37">
        <f>IF(ISNUMBER(O124),MAX(0,INDEX('913'!$F$6:$F$1205,O124)),0)</f>
        <v>0</v>
      </c>
      <c r="AF124" s="37">
        <f>IF(ISNUMBER(P124),MAX(0,INDEX('913'!$F$6:$F$1205,P124)),0)</f>
        <v>0</v>
      </c>
      <c r="AG124" s="32">
        <f>IF(ISNUMBER(I124),SQRT(INDEX('913'!$I$6:$I$1205,I124)^2+INDEX('913'!$J$6:$J$1205,I124)^2),0)</f>
        <v>0</v>
      </c>
      <c r="AH124" s="32">
        <f>IF(ISNUMBER(J124),SQRT(INDEX('913'!$I$6:$I$1205,J124)^2+INDEX('913'!$J$6:$J$1205,J124)^2),0)</f>
        <v>0</v>
      </c>
      <c r="AI124" s="32">
        <f>IF(ISNUMBER(K124),SQRT(INDEX('913'!$I$6:$I$1205,K124)^2+INDEX('913'!$J$6:$J$1205,K124)^2),0)</f>
        <v>0</v>
      </c>
      <c r="AJ124" s="32">
        <f>IF(ISNUMBER(L124),SQRT(INDEX('913'!$I$6:$I$1205,L124)^2+INDEX('913'!$J$6:$J$1205,L124)^2),0)</f>
        <v>0</v>
      </c>
      <c r="AK124" s="32">
        <f>IF(ISNUMBER(M124),SQRT(INDEX('913'!$I$6:$I$1205,M124)^2+INDEX('913'!$J$6:$J$1205,M124)^2),0)</f>
        <v>0</v>
      </c>
      <c r="AL124" s="32">
        <f>IF(ISNUMBER(N124),SQRT(INDEX('913'!$I$6:$I$1205,N124)^2+INDEX('913'!$J$6:$J$1205,N124)^2),0)</f>
        <v>0</v>
      </c>
      <c r="AM124" s="32">
        <f>IF(ISNUMBER(O124),SQRT(INDEX('913'!$I$6:$I$1205,O124)^2+INDEX('913'!$J$6:$J$1205,O124)^2),0)</f>
        <v>0</v>
      </c>
      <c r="AN124" s="49">
        <f>IF(ISNUMBER(P124),SQRT(INDEX('913'!$I$6:$I$1205,P124)^2+INDEX('913'!$J$6:$J$1205,P124)^2),0)</f>
        <v>0</v>
      </c>
      <c r="AO124" s="37">
        <f t="shared" si="1"/>
        <v>0</v>
      </c>
      <c r="AP124" s="37">
        <f t="shared" si="2"/>
        <v>0</v>
      </c>
      <c r="AQ124" s="33" t="e">
        <f>-100*'935'!W124*(AO124+AP124)/'11'!C$17</f>
        <v>#VALUE!</v>
      </c>
      <c r="AR124" s="37" t="e">
        <f t="shared" si="3"/>
        <v>#VALUE!</v>
      </c>
      <c r="AS124" s="52" t="e">
        <f t="shared" si="4"/>
        <v>#VALUE!</v>
      </c>
      <c r="AT124" s="32" t="e">
        <f>IF('935'!C124="VOID",0,('935'!C124*(1-'935'!X124/'11'!B$17)))</f>
        <v>#VALUE!</v>
      </c>
      <c r="AU124" s="52" t="e">
        <f>'935'!Q124*(1-'935'!Y124/'11'!C$17)/(1-'935'!X124/'11'!B$17)</f>
        <v>#VALUE!</v>
      </c>
      <c r="AV124" s="37" t="e">
        <f>INDEX('DNO totals'!$B$57:$G$57,IF('935'!K124,IF(MOD('935'!K124,1000),IF(MOD('935'!K124,100),IF(MOD('935'!K124,10),IF(MOD('935'!K124,1000)=1,6,5),4),3),2),1))</f>
        <v>#VALUE!</v>
      </c>
      <c r="AW124" s="52" t="e">
        <f t="shared" si="5"/>
        <v>#VALUE!</v>
      </c>
      <c r="AX124" s="32" t="e">
        <f>IF('935'!V124="VOID",0,'935'!V124*(1-'935'!X124/'11'!B$17))</f>
        <v>#VALUE!</v>
      </c>
      <c r="AY124" s="33" t="e">
        <f>IF(H124,-100*'Charging rates'!B$10/'11'!B$17*AX124/H124,0)</f>
        <v>#VALUE!</v>
      </c>
      <c r="AZ124" s="33" t="e">
        <f>IF(C124,'DNO totals'!B$41,0)</f>
        <v>#VALUE!</v>
      </c>
      <c r="BA124" s="33" t="e">
        <f t="shared" si="6"/>
        <v>#VALUE!</v>
      </c>
      <c r="BB124" s="33" t="e">
        <f t="shared" si="7"/>
        <v>#VALUE!</v>
      </c>
      <c r="BC124" s="53" t="e">
        <f t="shared" si="8"/>
        <v>#VALUE!</v>
      </c>
      <c r="BD124" s="32" t="e">
        <f>IF(AT124,'935'!H124*AT124/(AT124+D124+H124),0)</f>
        <v>#VALUE!</v>
      </c>
      <c r="BE124" s="32" t="e">
        <f>IF(H124,'935'!H124*H124/(AT124+D124+H124),0)</f>
        <v>#VALUE!</v>
      </c>
      <c r="BF124" s="32" t="e">
        <f>BD124*(1-'935'!X124/'11'!B$17)</f>
        <v>#VALUE!</v>
      </c>
      <c r="BG124" s="49" t="e">
        <f>BE124*(1-'935'!X124/'11'!B$17)</f>
        <v>#VALUE!</v>
      </c>
      <c r="BH124" s="52" t="e">
        <f>AV124*Parameters!B$6</f>
        <v>#VALUE!</v>
      </c>
      <c r="BI124" s="37" t="e">
        <f>IF('935'!$K124=1000,'Charging rates'!$C$38*$BH124/(1+'DNO totals'!$C$99)*'935'!$L124,0)</f>
        <v>#VALUE!</v>
      </c>
      <c r="BJ124" s="37" t="e">
        <f>IF(MOD('935'!$K124,1000)=100,'Charging rates'!$D$38*$BH124/(1+'DNO totals'!$D$99)*'935'!$M124,0)</f>
        <v>#VALUE!</v>
      </c>
      <c r="BK124" s="37" t="e">
        <f>IF(MOD('935'!$K124,100)=10,'Charging rates'!$E$38*$BH124/(1+'DNO totals'!$E$99)*'935'!$N124,0)</f>
        <v>#VALUE!</v>
      </c>
      <c r="BL124" s="37" t="e">
        <f>IF(AND(MOD('935'!$K124,10)&gt;0,MOD('935'!$K124,1000)&gt;1),'Charging rates'!$F$38*$BH124/(1+'DNO totals'!$F$99)*'935'!$O124,0)</f>
        <v>#VALUE!</v>
      </c>
      <c r="BM124" s="37" t="e">
        <f>IF(MOD('935'!$K124,1000)=1,'Charging rates'!$G$38*$BH124/(1+'DNO totals'!$G$99)*'935'!$P124,0)</f>
        <v>#VALUE!</v>
      </c>
      <c r="BN124" s="52" t="e">
        <f t="shared" si="9"/>
        <v>#VALUE!</v>
      </c>
      <c r="BO124" s="37" t="e">
        <f>IF('935'!$K124&gt;1000,'Charging rates'!$C$38*$AW124*'935'!$L124,0)</f>
        <v>#VALUE!</v>
      </c>
      <c r="BP124" s="37" t="e">
        <f>IF(MOD('935'!$K124,1000)&gt;100,'Charging rates'!$D$38*$AW124*'935'!$M124,0)</f>
        <v>#VALUE!</v>
      </c>
      <c r="BQ124" s="37" t="e">
        <f>IF(MOD('935'!$K124,100)&gt;10,'Charging rates'!$E$38*$AW124*'935'!$N124,0)</f>
        <v>#VALUE!</v>
      </c>
      <c r="BR124" s="52" t="e">
        <f t="shared" si="10"/>
        <v>#VALUE!</v>
      </c>
      <c r="BS124" s="48" t="e">
        <f>'935'!C124&lt;&gt;"VOID"</f>
        <v>#VALUE!</v>
      </c>
      <c r="BT124" s="33" t="e">
        <f>IF(BS124,(100/'11'!B$17*BD124*((1-'935'!I124)*'Charging rates'!B$51+'Charging rates'!B$63)),0)</f>
        <v>#VALUE!</v>
      </c>
      <c r="BU124" s="33" t="e">
        <f>100/'11'!B$17*BG124*('Charging rates'!B$51+'Charging rates'!B$63)</f>
        <v>#VALUE!</v>
      </c>
      <c r="BV124" s="33" t="e">
        <f>100/'11'!B$17*BE124*('Charging rates'!B$51+'Charging rates'!B$63)</f>
        <v>#VALUE!</v>
      </c>
      <c r="BW124" s="53" t="e">
        <f t="shared" si="11"/>
        <v>#VALUE!</v>
      </c>
      <c r="BX124" s="32" t="e">
        <f>AT124-('935'!T124*(1-'935'!X124/'11'!B$17))</f>
        <v>#VALUE!</v>
      </c>
      <c r="BY124" s="32">
        <f>0-IF(ISNUMBER(I124),INDEX('913'!$I$6:$I$1205,I124),0)-IF(ISNUMBER(J124),INDEX('913'!$I$6:$I$1205,J124),0)-IF(ISNUMBER(K124),INDEX('913'!$I$6:$I$1205,K124),0)-IF(ISNUMBER(L124),INDEX('913'!$I$6:$I$1205,L124),0)-IF(ISNUMBER(M124),INDEX('913'!$I$6:$I$1205,M124),0)-IF(ISNUMBER(N124),INDEX('913'!$I$6:$I$1205,N124),0)-IF(ISNUMBER(O124),INDEX('913'!$I$6:$I$1205,O124),0)-IF(ISNUMBER(P124),INDEX('913'!$I$6:$I$1205,P124),0)</f>
        <v>0</v>
      </c>
      <c r="BZ124" s="37">
        <f>IF(BY124=0,1,MAX(1,SQRT(BY124^2+(IF(ISNUMBER(I124),INDEX('913'!$J$6:$J$1205,I124),0)+IF(ISNUMBER(J124),INDEX('913'!$J$6:$J$1205,J124),0)+IF(ISNUMBER(K124),INDEX('913'!$J$6:$J$1205,K124),0)+IF(ISNUMBER(L124),INDEX('913'!$J$6:$J$1205,L124),0)+IF(ISNUMBER(M124),INDEX('913'!$J$6:$J$1205,M124),0)+IF(ISNUMBER(N124),INDEX('913'!$J$6:$J$1205,N124),0)+IF(ISNUMBER(O124),INDEX('913'!$J$6:$J$1205,O124),0)+IF(ISNUMBER(P124),INDEX('913'!$J$6:$J$1205,P124),0))^2)/BY124))</f>
        <v>1</v>
      </c>
      <c r="CA124" s="33" t="e">
        <f>100*AO124/'11'!B$17</f>
        <v>#VALUE!</v>
      </c>
      <c r="CB124" s="37" t="e">
        <f>100*(AP124*BZ124)/'11'!C$17</f>
        <v>#VALUE!</v>
      </c>
      <c r="CC124" s="37" t="e">
        <f t="shared" si="12"/>
        <v>#VALUE!</v>
      </c>
      <c r="CD124" s="33" t="e">
        <f t="shared" si="13"/>
        <v>#VALUE!</v>
      </c>
      <c r="CE124" s="54" t="e">
        <f>'11'!C$17-'935'!Y124</f>
        <v>#VALUE!</v>
      </c>
      <c r="CF124" s="37" t="e">
        <f>MAX('DNO totals'!B$312+0,MIN('935'!L124+0,'DNO totals'!B$304+0))</f>
        <v>#VALUE!</v>
      </c>
      <c r="CG124" s="37" t="e">
        <f>MAX('DNO totals'!C$312+0,MIN('935'!M124+0,'DNO totals'!C$304+0))</f>
        <v>#VALUE!</v>
      </c>
      <c r="CH124" s="37" t="e">
        <f>MAX('DNO totals'!D$312+0,MIN('935'!N124+0,'DNO totals'!D$304+0))</f>
        <v>#VALUE!</v>
      </c>
      <c r="CI124" s="37" t="e">
        <f>MAX('DNO totals'!E$312+0,MIN('935'!O124+0,'DNO totals'!E$304+0))</f>
        <v>#VALUE!</v>
      </c>
      <c r="CJ124" s="52" t="e">
        <f>MAX('DNO totals'!F$312+0,MIN('935'!P124+0,'DNO totals'!F$304+0))</f>
        <v>#VALUE!</v>
      </c>
      <c r="CK124" s="37" t="e">
        <f>IF('935'!$K124=1000,'Charging rates'!$C$38*$BH124/(1+'DNO totals'!$C$99)*$CF124,0)</f>
        <v>#VALUE!</v>
      </c>
      <c r="CL124" s="37" t="e">
        <f>IF(MOD('935'!$K124,1000)=100,'Charging rates'!$D$38*$BH124/(1+'DNO totals'!$D$99)*$CG124,0)</f>
        <v>#VALUE!</v>
      </c>
      <c r="CM124" s="37" t="e">
        <f>IF(MOD('935'!$K124,100)=10,'Charging rates'!$E$38*$BH124/(1+'DNO totals'!$E$99)*$CH124,0)</f>
        <v>#VALUE!</v>
      </c>
      <c r="CN124" s="37" t="e">
        <f>IF(AND(MOD('935'!$K124,10)&gt;0,MOD('935'!$K124,1000)&gt;1),'Charging rates'!$F$38*$BH124/(1+'DNO totals'!$F$99)*$CI124,0)</f>
        <v>#VALUE!</v>
      </c>
      <c r="CO124" s="37" t="e">
        <f>IF(MOD('935'!$K124,1000)=1,'Charging rates'!$G$38*$BH124/(1+'DNO totals'!$G$99)*$CJ124,0)</f>
        <v>#VALUE!</v>
      </c>
      <c r="CP124" s="52" t="e">
        <f t="shared" si="14"/>
        <v>#VALUE!</v>
      </c>
      <c r="CQ124" s="37" t="e">
        <f>IF('935'!$K124&gt;1000,'Charging rates'!$C$38*$AW124*$CF124,0)</f>
        <v>#VALUE!</v>
      </c>
      <c r="CR124" s="37" t="e">
        <f>IF(MOD('935'!$K124,1000)&gt;100,'Charging rates'!$D$38*$AW124*$CG124,0)</f>
        <v>#VALUE!</v>
      </c>
      <c r="CS124" s="37" t="e">
        <f>IF(MOD('935'!$K124,100)&gt;10,'Charging rates'!$E$38*$AW124*$CH124,0)</f>
        <v>#VALUE!</v>
      </c>
      <c r="CT124" s="52" t="e">
        <f t="shared" si="15"/>
        <v>#VALUE!</v>
      </c>
      <c r="CU124" s="33" t="e">
        <f>100*(AP124*'935'!Q124*BZ124)/'11'!B$17</f>
        <v>#VALUE!</v>
      </c>
      <c r="CV124" s="33" t="e">
        <f>100/'11'!B$17*'Charging rates'!B$10*AW124</f>
        <v>#VALUE!</v>
      </c>
      <c r="CW124" s="33" t="e">
        <f>IF(AT124=0,0,(1-BX124/AT124)*(CA124+IF('935'!Q124=0,0,(CB124*'935'!Q124*('11'!C$17-'935'!Y124)/('11'!B$17-'935'!X124)))))</f>
        <v>#VALUE!</v>
      </c>
      <c r="CX124" s="33" t="e">
        <f t="shared" si="16"/>
        <v>#VALUE!</v>
      </c>
      <c r="CY124" s="49" t="e">
        <f t="shared" si="17"/>
        <v>#VALUE!</v>
      </c>
      <c r="CZ124" s="32" t="e">
        <f>AT124*(Parameters!B$21+AU124)*IF('DNO totals'!B$323&lt;0,1,'935'!S124)</f>
        <v>#VALUE!</v>
      </c>
      <c r="DA124" s="52" t="e">
        <f>IF('DNO totals'!B$323&lt;0,1,'935'!S124)*(Parameters!B$21+AU124)</f>
        <v>#VALUE!</v>
      </c>
      <c r="DB124" s="37" t="e">
        <f>CX124+'Charging rates'!B$106*DA124*100/'11'!B$17</f>
        <v>#VALUE!</v>
      </c>
      <c r="DC124" s="37" t="e">
        <f>DB124+'Charging rates'!B$116*(Parameters!B$21+AU124)*100/'11'!B$17*IF('DNO totals'!B$323&lt;0,1,'935'!S124)</f>
        <v>#VALUE!</v>
      </c>
      <c r="DD124" s="37" t="e">
        <f>'Charging rates'!B$97*(CP124+CT124)*100/'11'!B$17</f>
        <v>#VALUE!</v>
      </c>
      <c r="DE124" s="33" t="e">
        <f>MAX(0-(CB124*AU124*'11'!C$17/'11'!B$17),DC124+DD124)</f>
        <v>#VALUE!</v>
      </c>
      <c r="DF124" s="37" t="e">
        <f>IF(BS124,IF(AU124=0,CC124,MAX(0,MIN(CC124,CC124+(DE124/'935'!Q124*('11'!B$17-'935'!X124)/('11'!C$17-'935'!Y124))))),0)</f>
        <v>#VALUE!</v>
      </c>
      <c r="DG124" s="33" t="e">
        <f t="shared" si="18"/>
        <v>#VALUE!</v>
      </c>
      <c r="DH124" s="53" t="e">
        <f t="shared" si="19"/>
        <v>#VALUE!</v>
      </c>
    </row>
    <row r="125" spans="1:112">
      <c r="A125" s="28">
        <v>25</v>
      </c>
      <c r="B125" s="47" t="e">
        <f>'935'!B125</f>
        <v>#VALUE!</v>
      </c>
      <c r="C125" s="48" t="e">
        <f>OR('935'!E125&lt;&gt;"VOID",'935'!F125&lt;&gt;"VOID",'935'!G125&lt;&gt;"VOID")</f>
        <v>#VALUE!</v>
      </c>
      <c r="D125" s="32" t="e">
        <f>IF('935'!D125="VOID",0,'935'!D125*(1-'935'!X125/'11'!B$17))</f>
        <v>#VALUE!</v>
      </c>
      <c r="E125" s="32" t="e">
        <f>IF('935'!E125="VOID",0,'935'!E125*(1-'935'!X125/'11'!B$17))</f>
        <v>#VALUE!</v>
      </c>
      <c r="F125" s="32" t="e">
        <f>IF('935'!F125="VOID",0,'935'!F125*(1-'935'!X125/'11'!B$17))</f>
        <v>#VALUE!</v>
      </c>
      <c r="G125" s="32" t="e">
        <f>IF('935'!G125="VOID",0,'935'!G125*(1-'935'!X125/'11'!B$17))</f>
        <v>#VALUE!</v>
      </c>
      <c r="H125" s="49" t="e">
        <f t="shared" si="0"/>
        <v>#VALUE!</v>
      </c>
      <c r="I125" s="50" t="e">
        <f>MATCH('935'!J125,'913'!$B$6:$B$1205,0)</f>
        <v>#VALUE!</v>
      </c>
      <c r="J125" s="50" t="e">
        <f>MATCH(INDEX('913'!$D$6:$D$1205,I125),'913'!$B$6:$B$1205,0)</f>
        <v>#VALUE!</v>
      </c>
      <c r="K125" s="50" t="e">
        <f>MATCH(INDEX('913'!$D$6:$D$1205,J125),'913'!$B$6:$B$1205,0)</f>
        <v>#VALUE!</v>
      </c>
      <c r="L125" s="50" t="e">
        <f>MATCH(INDEX('913'!$D$6:$D$1205,K125),'913'!$B$6:$B$1205,0)</f>
        <v>#VALUE!</v>
      </c>
      <c r="M125" s="50" t="e">
        <f>MATCH(INDEX('913'!$D$6:$D$1205,L125),'913'!$B$6:$B$1205,0)</f>
        <v>#VALUE!</v>
      </c>
      <c r="N125" s="50" t="e">
        <f>MATCH(INDEX('913'!$D$6:$D$1205,M125),'913'!$B$6:$B$1205,0)</f>
        <v>#VALUE!</v>
      </c>
      <c r="O125" s="50" t="e">
        <f>MATCH(INDEX('913'!$D$6:$D$1205,N125),'913'!$B$6:$B$1205,0)</f>
        <v>#VALUE!</v>
      </c>
      <c r="P125" s="51" t="e">
        <f>MATCH(INDEX('913'!$D$6:$D$1205,O125),'913'!$B$6:$B$1205,0)</f>
        <v>#VALUE!</v>
      </c>
      <c r="Q125" s="37">
        <f>IF(ISNUMBER(I125),MAX(0,INDEX('913'!$E$6:$E$1205,I125)),0)</f>
        <v>0</v>
      </c>
      <c r="R125" s="37">
        <f>IF(ISNUMBER(J125),MAX(0,INDEX('913'!$E$6:$E$1205,J125)),0)</f>
        <v>0</v>
      </c>
      <c r="S125" s="37">
        <f>IF(ISNUMBER(K125),MAX(0,INDEX('913'!$E$6:$E$1205,K125)),0)</f>
        <v>0</v>
      </c>
      <c r="T125" s="37">
        <f>IF(ISNUMBER(L125),MAX(0,INDEX('913'!$E$6:$E$1205,L125)),0)</f>
        <v>0</v>
      </c>
      <c r="U125" s="37">
        <f>IF(ISNUMBER(M125),MAX(0,INDEX('913'!$E$6:$E$1205,M125)),0)</f>
        <v>0</v>
      </c>
      <c r="V125" s="37">
        <f>IF(ISNUMBER(N125),MAX(0,INDEX('913'!$E$6:$E$1205,N125)),0)</f>
        <v>0</v>
      </c>
      <c r="W125" s="37">
        <f>IF(ISNUMBER(O125),MAX(0,INDEX('913'!$E$6:$E$1205,O125)),0)</f>
        <v>0</v>
      </c>
      <c r="X125" s="52">
        <f>IF(ISNUMBER(P125),MAX(0,INDEX('913'!$E$6:$E$1205,P125)),0)</f>
        <v>0</v>
      </c>
      <c r="Y125" s="37">
        <f>IF(ISNUMBER(I125),MAX(0,INDEX('913'!$F$6:$F$1205,I125)),0)</f>
        <v>0</v>
      </c>
      <c r="Z125" s="37">
        <f>IF(ISNUMBER(J125),MAX(0,INDEX('913'!$F$6:$F$1205,J125)),0)</f>
        <v>0</v>
      </c>
      <c r="AA125" s="37">
        <f>IF(ISNUMBER(K125),MAX(0,INDEX('913'!$F$6:$F$1205,K125)),0)</f>
        <v>0</v>
      </c>
      <c r="AB125" s="37">
        <f>IF(ISNUMBER(L125),MAX(0,INDEX('913'!$F$6:$F$1205,L125)),0)</f>
        <v>0</v>
      </c>
      <c r="AC125" s="37">
        <f>IF(ISNUMBER(M125),MAX(0,INDEX('913'!$F$6:$F$1205,M125)),0)</f>
        <v>0</v>
      </c>
      <c r="AD125" s="37">
        <f>IF(ISNUMBER(N125),MAX(0,INDEX('913'!$F$6:$F$1205,N125)),0)</f>
        <v>0</v>
      </c>
      <c r="AE125" s="37">
        <f>IF(ISNUMBER(O125),MAX(0,INDEX('913'!$F$6:$F$1205,O125)),0)</f>
        <v>0</v>
      </c>
      <c r="AF125" s="37">
        <f>IF(ISNUMBER(P125),MAX(0,INDEX('913'!$F$6:$F$1205,P125)),0)</f>
        <v>0</v>
      </c>
      <c r="AG125" s="32">
        <f>IF(ISNUMBER(I125),SQRT(INDEX('913'!$I$6:$I$1205,I125)^2+INDEX('913'!$J$6:$J$1205,I125)^2),0)</f>
        <v>0</v>
      </c>
      <c r="AH125" s="32">
        <f>IF(ISNUMBER(J125),SQRT(INDEX('913'!$I$6:$I$1205,J125)^2+INDEX('913'!$J$6:$J$1205,J125)^2),0)</f>
        <v>0</v>
      </c>
      <c r="AI125" s="32">
        <f>IF(ISNUMBER(K125),SQRT(INDEX('913'!$I$6:$I$1205,K125)^2+INDEX('913'!$J$6:$J$1205,K125)^2),0)</f>
        <v>0</v>
      </c>
      <c r="AJ125" s="32">
        <f>IF(ISNUMBER(L125),SQRT(INDEX('913'!$I$6:$I$1205,L125)^2+INDEX('913'!$J$6:$J$1205,L125)^2),0)</f>
        <v>0</v>
      </c>
      <c r="AK125" s="32">
        <f>IF(ISNUMBER(M125),SQRT(INDEX('913'!$I$6:$I$1205,M125)^2+INDEX('913'!$J$6:$J$1205,M125)^2),0)</f>
        <v>0</v>
      </c>
      <c r="AL125" s="32">
        <f>IF(ISNUMBER(N125),SQRT(INDEX('913'!$I$6:$I$1205,N125)^2+INDEX('913'!$J$6:$J$1205,N125)^2),0)</f>
        <v>0</v>
      </c>
      <c r="AM125" s="32">
        <f>IF(ISNUMBER(O125),SQRT(INDEX('913'!$I$6:$I$1205,O125)^2+INDEX('913'!$J$6:$J$1205,O125)^2),0)</f>
        <v>0</v>
      </c>
      <c r="AN125" s="49">
        <f>IF(ISNUMBER(P125),SQRT(INDEX('913'!$I$6:$I$1205,P125)^2+INDEX('913'!$J$6:$J$1205,P125)^2),0)</f>
        <v>0</v>
      </c>
      <c r="AO125" s="37">
        <f t="shared" si="1"/>
        <v>0</v>
      </c>
      <c r="AP125" s="37">
        <f t="shared" si="2"/>
        <v>0</v>
      </c>
      <c r="AQ125" s="33" t="e">
        <f>-100*'935'!W125*(AO125+AP125)/'11'!C$17</f>
        <v>#VALUE!</v>
      </c>
      <c r="AR125" s="37" t="e">
        <f t="shared" si="3"/>
        <v>#VALUE!</v>
      </c>
      <c r="AS125" s="52" t="e">
        <f t="shared" si="4"/>
        <v>#VALUE!</v>
      </c>
      <c r="AT125" s="32" t="e">
        <f>IF('935'!C125="VOID",0,('935'!C125*(1-'935'!X125/'11'!B$17)))</f>
        <v>#VALUE!</v>
      </c>
      <c r="AU125" s="52" t="e">
        <f>'935'!Q125*(1-'935'!Y125/'11'!C$17)/(1-'935'!X125/'11'!B$17)</f>
        <v>#VALUE!</v>
      </c>
      <c r="AV125" s="37" t="e">
        <f>INDEX('DNO totals'!$B$57:$G$57,IF('935'!K125,IF(MOD('935'!K125,1000),IF(MOD('935'!K125,100),IF(MOD('935'!K125,10),IF(MOD('935'!K125,1000)=1,6,5),4),3),2),1))</f>
        <v>#VALUE!</v>
      </c>
      <c r="AW125" s="52" t="e">
        <f t="shared" si="5"/>
        <v>#VALUE!</v>
      </c>
      <c r="AX125" s="32" t="e">
        <f>IF('935'!V125="VOID",0,'935'!V125*(1-'935'!X125/'11'!B$17))</f>
        <v>#VALUE!</v>
      </c>
      <c r="AY125" s="33" t="e">
        <f>IF(H125,-100*'Charging rates'!B$10/'11'!B$17*AX125/H125,0)</f>
        <v>#VALUE!</v>
      </c>
      <c r="AZ125" s="33" t="e">
        <f>IF(C125,'DNO totals'!B$41,0)</f>
        <v>#VALUE!</v>
      </c>
      <c r="BA125" s="33" t="e">
        <f t="shared" si="6"/>
        <v>#VALUE!</v>
      </c>
      <c r="BB125" s="33" t="e">
        <f t="shared" si="7"/>
        <v>#VALUE!</v>
      </c>
      <c r="BC125" s="53" t="e">
        <f t="shared" si="8"/>
        <v>#VALUE!</v>
      </c>
      <c r="BD125" s="32" t="e">
        <f>IF(AT125,'935'!H125*AT125/(AT125+D125+H125),0)</f>
        <v>#VALUE!</v>
      </c>
      <c r="BE125" s="32" t="e">
        <f>IF(H125,'935'!H125*H125/(AT125+D125+H125),0)</f>
        <v>#VALUE!</v>
      </c>
      <c r="BF125" s="32" t="e">
        <f>BD125*(1-'935'!X125/'11'!B$17)</f>
        <v>#VALUE!</v>
      </c>
      <c r="BG125" s="49" t="e">
        <f>BE125*(1-'935'!X125/'11'!B$17)</f>
        <v>#VALUE!</v>
      </c>
      <c r="BH125" s="52" t="e">
        <f>AV125*Parameters!B$6</f>
        <v>#VALUE!</v>
      </c>
      <c r="BI125" s="37" t="e">
        <f>IF('935'!$K125=1000,'Charging rates'!$C$38*$BH125/(1+'DNO totals'!$C$99)*'935'!$L125,0)</f>
        <v>#VALUE!</v>
      </c>
      <c r="BJ125" s="37" t="e">
        <f>IF(MOD('935'!$K125,1000)=100,'Charging rates'!$D$38*$BH125/(1+'DNO totals'!$D$99)*'935'!$M125,0)</f>
        <v>#VALUE!</v>
      </c>
      <c r="BK125" s="37" t="e">
        <f>IF(MOD('935'!$K125,100)=10,'Charging rates'!$E$38*$BH125/(1+'DNO totals'!$E$99)*'935'!$N125,0)</f>
        <v>#VALUE!</v>
      </c>
      <c r="BL125" s="37" t="e">
        <f>IF(AND(MOD('935'!$K125,10)&gt;0,MOD('935'!$K125,1000)&gt;1),'Charging rates'!$F$38*$BH125/(1+'DNO totals'!$F$99)*'935'!$O125,0)</f>
        <v>#VALUE!</v>
      </c>
      <c r="BM125" s="37" t="e">
        <f>IF(MOD('935'!$K125,1000)=1,'Charging rates'!$G$38*$BH125/(1+'DNO totals'!$G$99)*'935'!$P125,0)</f>
        <v>#VALUE!</v>
      </c>
      <c r="BN125" s="52" t="e">
        <f t="shared" si="9"/>
        <v>#VALUE!</v>
      </c>
      <c r="BO125" s="37" t="e">
        <f>IF('935'!$K125&gt;1000,'Charging rates'!$C$38*$AW125*'935'!$L125,0)</f>
        <v>#VALUE!</v>
      </c>
      <c r="BP125" s="37" t="e">
        <f>IF(MOD('935'!$K125,1000)&gt;100,'Charging rates'!$D$38*$AW125*'935'!$M125,0)</f>
        <v>#VALUE!</v>
      </c>
      <c r="BQ125" s="37" t="e">
        <f>IF(MOD('935'!$K125,100)&gt;10,'Charging rates'!$E$38*$AW125*'935'!$N125,0)</f>
        <v>#VALUE!</v>
      </c>
      <c r="BR125" s="52" t="e">
        <f t="shared" si="10"/>
        <v>#VALUE!</v>
      </c>
      <c r="BS125" s="48" t="e">
        <f>'935'!C125&lt;&gt;"VOID"</f>
        <v>#VALUE!</v>
      </c>
      <c r="BT125" s="33" t="e">
        <f>IF(BS125,(100/'11'!B$17*BD125*((1-'935'!I125)*'Charging rates'!B$51+'Charging rates'!B$63)),0)</f>
        <v>#VALUE!</v>
      </c>
      <c r="BU125" s="33" t="e">
        <f>100/'11'!B$17*BG125*('Charging rates'!B$51+'Charging rates'!B$63)</f>
        <v>#VALUE!</v>
      </c>
      <c r="BV125" s="33" t="e">
        <f>100/'11'!B$17*BE125*('Charging rates'!B$51+'Charging rates'!B$63)</f>
        <v>#VALUE!</v>
      </c>
      <c r="BW125" s="53" t="e">
        <f t="shared" si="11"/>
        <v>#VALUE!</v>
      </c>
      <c r="BX125" s="32" t="e">
        <f>AT125-('935'!T125*(1-'935'!X125/'11'!B$17))</f>
        <v>#VALUE!</v>
      </c>
      <c r="BY125" s="32">
        <f>0-IF(ISNUMBER(I125),INDEX('913'!$I$6:$I$1205,I125),0)-IF(ISNUMBER(J125),INDEX('913'!$I$6:$I$1205,J125),0)-IF(ISNUMBER(K125),INDEX('913'!$I$6:$I$1205,K125),0)-IF(ISNUMBER(L125),INDEX('913'!$I$6:$I$1205,L125),0)-IF(ISNUMBER(M125),INDEX('913'!$I$6:$I$1205,M125),0)-IF(ISNUMBER(N125),INDEX('913'!$I$6:$I$1205,N125),0)-IF(ISNUMBER(O125),INDEX('913'!$I$6:$I$1205,O125),0)-IF(ISNUMBER(P125),INDEX('913'!$I$6:$I$1205,P125),0)</f>
        <v>0</v>
      </c>
      <c r="BZ125" s="37">
        <f>IF(BY125=0,1,MAX(1,SQRT(BY125^2+(IF(ISNUMBER(I125),INDEX('913'!$J$6:$J$1205,I125),0)+IF(ISNUMBER(J125),INDEX('913'!$J$6:$J$1205,J125),0)+IF(ISNUMBER(K125),INDEX('913'!$J$6:$J$1205,K125),0)+IF(ISNUMBER(L125),INDEX('913'!$J$6:$J$1205,L125),0)+IF(ISNUMBER(M125),INDEX('913'!$J$6:$J$1205,M125),0)+IF(ISNUMBER(N125),INDEX('913'!$J$6:$J$1205,N125),0)+IF(ISNUMBER(O125),INDEX('913'!$J$6:$J$1205,O125),0)+IF(ISNUMBER(P125),INDEX('913'!$J$6:$J$1205,P125),0))^2)/BY125))</f>
        <v>1</v>
      </c>
      <c r="CA125" s="33" t="e">
        <f>100*AO125/'11'!B$17</f>
        <v>#VALUE!</v>
      </c>
      <c r="CB125" s="37" t="e">
        <f>100*(AP125*BZ125)/'11'!C$17</f>
        <v>#VALUE!</v>
      </c>
      <c r="CC125" s="37" t="e">
        <f t="shared" si="12"/>
        <v>#VALUE!</v>
      </c>
      <c r="CD125" s="33" t="e">
        <f t="shared" si="13"/>
        <v>#VALUE!</v>
      </c>
      <c r="CE125" s="54" t="e">
        <f>'11'!C$17-'935'!Y125</f>
        <v>#VALUE!</v>
      </c>
      <c r="CF125" s="37" t="e">
        <f>MAX('DNO totals'!B$312+0,MIN('935'!L125+0,'DNO totals'!B$304+0))</f>
        <v>#VALUE!</v>
      </c>
      <c r="CG125" s="37" t="e">
        <f>MAX('DNO totals'!C$312+0,MIN('935'!M125+0,'DNO totals'!C$304+0))</f>
        <v>#VALUE!</v>
      </c>
      <c r="CH125" s="37" t="e">
        <f>MAX('DNO totals'!D$312+0,MIN('935'!N125+0,'DNO totals'!D$304+0))</f>
        <v>#VALUE!</v>
      </c>
      <c r="CI125" s="37" t="e">
        <f>MAX('DNO totals'!E$312+0,MIN('935'!O125+0,'DNO totals'!E$304+0))</f>
        <v>#VALUE!</v>
      </c>
      <c r="CJ125" s="52" t="e">
        <f>MAX('DNO totals'!F$312+0,MIN('935'!P125+0,'DNO totals'!F$304+0))</f>
        <v>#VALUE!</v>
      </c>
      <c r="CK125" s="37" t="e">
        <f>IF('935'!$K125=1000,'Charging rates'!$C$38*$BH125/(1+'DNO totals'!$C$99)*$CF125,0)</f>
        <v>#VALUE!</v>
      </c>
      <c r="CL125" s="37" t="e">
        <f>IF(MOD('935'!$K125,1000)=100,'Charging rates'!$D$38*$BH125/(1+'DNO totals'!$D$99)*$CG125,0)</f>
        <v>#VALUE!</v>
      </c>
      <c r="CM125" s="37" t="e">
        <f>IF(MOD('935'!$K125,100)=10,'Charging rates'!$E$38*$BH125/(1+'DNO totals'!$E$99)*$CH125,0)</f>
        <v>#VALUE!</v>
      </c>
      <c r="CN125" s="37" t="e">
        <f>IF(AND(MOD('935'!$K125,10)&gt;0,MOD('935'!$K125,1000)&gt;1),'Charging rates'!$F$38*$BH125/(1+'DNO totals'!$F$99)*$CI125,0)</f>
        <v>#VALUE!</v>
      </c>
      <c r="CO125" s="37" t="e">
        <f>IF(MOD('935'!$K125,1000)=1,'Charging rates'!$G$38*$BH125/(1+'DNO totals'!$G$99)*$CJ125,0)</f>
        <v>#VALUE!</v>
      </c>
      <c r="CP125" s="52" t="e">
        <f t="shared" si="14"/>
        <v>#VALUE!</v>
      </c>
      <c r="CQ125" s="37" t="e">
        <f>IF('935'!$K125&gt;1000,'Charging rates'!$C$38*$AW125*$CF125,0)</f>
        <v>#VALUE!</v>
      </c>
      <c r="CR125" s="37" t="e">
        <f>IF(MOD('935'!$K125,1000)&gt;100,'Charging rates'!$D$38*$AW125*$CG125,0)</f>
        <v>#VALUE!</v>
      </c>
      <c r="CS125" s="37" t="e">
        <f>IF(MOD('935'!$K125,100)&gt;10,'Charging rates'!$E$38*$AW125*$CH125,0)</f>
        <v>#VALUE!</v>
      </c>
      <c r="CT125" s="52" t="e">
        <f t="shared" si="15"/>
        <v>#VALUE!</v>
      </c>
      <c r="CU125" s="33" t="e">
        <f>100*(AP125*'935'!Q125*BZ125)/'11'!B$17</f>
        <v>#VALUE!</v>
      </c>
      <c r="CV125" s="33" t="e">
        <f>100/'11'!B$17*'Charging rates'!B$10*AW125</f>
        <v>#VALUE!</v>
      </c>
      <c r="CW125" s="33" t="e">
        <f>IF(AT125=0,0,(1-BX125/AT125)*(CA125+IF('935'!Q125=0,0,(CB125*'935'!Q125*('11'!C$17-'935'!Y125)/('11'!B$17-'935'!X125)))))</f>
        <v>#VALUE!</v>
      </c>
      <c r="CX125" s="33" t="e">
        <f t="shared" si="16"/>
        <v>#VALUE!</v>
      </c>
      <c r="CY125" s="49" t="e">
        <f t="shared" si="17"/>
        <v>#VALUE!</v>
      </c>
      <c r="CZ125" s="32" t="e">
        <f>AT125*(Parameters!B$21+AU125)*IF('DNO totals'!B$323&lt;0,1,'935'!S125)</f>
        <v>#VALUE!</v>
      </c>
      <c r="DA125" s="52" t="e">
        <f>IF('DNO totals'!B$323&lt;0,1,'935'!S125)*(Parameters!B$21+AU125)</f>
        <v>#VALUE!</v>
      </c>
      <c r="DB125" s="37" t="e">
        <f>CX125+'Charging rates'!B$106*DA125*100/'11'!B$17</f>
        <v>#VALUE!</v>
      </c>
      <c r="DC125" s="37" t="e">
        <f>DB125+'Charging rates'!B$116*(Parameters!B$21+AU125)*100/'11'!B$17*IF('DNO totals'!B$323&lt;0,1,'935'!S125)</f>
        <v>#VALUE!</v>
      </c>
      <c r="DD125" s="37" t="e">
        <f>'Charging rates'!B$97*(CP125+CT125)*100/'11'!B$17</f>
        <v>#VALUE!</v>
      </c>
      <c r="DE125" s="33" t="e">
        <f>MAX(0-(CB125*AU125*'11'!C$17/'11'!B$17),DC125+DD125)</f>
        <v>#VALUE!</v>
      </c>
      <c r="DF125" s="37" t="e">
        <f>IF(BS125,IF(AU125=0,CC125,MAX(0,MIN(CC125,CC125+(DE125/'935'!Q125*('11'!B$17-'935'!X125)/('11'!C$17-'935'!Y125))))),0)</f>
        <v>#VALUE!</v>
      </c>
      <c r="DG125" s="33" t="e">
        <f t="shared" si="18"/>
        <v>#VALUE!</v>
      </c>
      <c r="DH125" s="53" t="e">
        <f t="shared" si="19"/>
        <v>#VALUE!</v>
      </c>
    </row>
    <row r="126" spans="1:112">
      <c r="A126" s="28">
        <v>26</v>
      </c>
      <c r="B126" s="47" t="e">
        <f>'935'!B126</f>
        <v>#VALUE!</v>
      </c>
      <c r="C126" s="48" t="e">
        <f>OR('935'!E126&lt;&gt;"VOID",'935'!F126&lt;&gt;"VOID",'935'!G126&lt;&gt;"VOID")</f>
        <v>#VALUE!</v>
      </c>
      <c r="D126" s="32" t="e">
        <f>IF('935'!D126="VOID",0,'935'!D126*(1-'935'!X126/'11'!B$17))</f>
        <v>#VALUE!</v>
      </c>
      <c r="E126" s="32" t="e">
        <f>IF('935'!E126="VOID",0,'935'!E126*(1-'935'!X126/'11'!B$17))</f>
        <v>#VALUE!</v>
      </c>
      <c r="F126" s="32" t="e">
        <f>IF('935'!F126="VOID",0,'935'!F126*(1-'935'!X126/'11'!B$17))</f>
        <v>#VALUE!</v>
      </c>
      <c r="G126" s="32" t="e">
        <f>IF('935'!G126="VOID",0,'935'!G126*(1-'935'!X126/'11'!B$17))</f>
        <v>#VALUE!</v>
      </c>
      <c r="H126" s="49" t="e">
        <f t="shared" si="0"/>
        <v>#VALUE!</v>
      </c>
      <c r="I126" s="50" t="e">
        <f>MATCH('935'!J126,'913'!$B$6:$B$1205,0)</f>
        <v>#VALUE!</v>
      </c>
      <c r="J126" s="50" t="e">
        <f>MATCH(INDEX('913'!$D$6:$D$1205,I126),'913'!$B$6:$B$1205,0)</f>
        <v>#VALUE!</v>
      </c>
      <c r="K126" s="50" t="e">
        <f>MATCH(INDEX('913'!$D$6:$D$1205,J126),'913'!$B$6:$B$1205,0)</f>
        <v>#VALUE!</v>
      </c>
      <c r="L126" s="50" t="e">
        <f>MATCH(INDEX('913'!$D$6:$D$1205,K126),'913'!$B$6:$B$1205,0)</f>
        <v>#VALUE!</v>
      </c>
      <c r="M126" s="50" t="e">
        <f>MATCH(INDEX('913'!$D$6:$D$1205,L126),'913'!$B$6:$B$1205,0)</f>
        <v>#VALUE!</v>
      </c>
      <c r="N126" s="50" t="e">
        <f>MATCH(INDEX('913'!$D$6:$D$1205,M126),'913'!$B$6:$B$1205,0)</f>
        <v>#VALUE!</v>
      </c>
      <c r="O126" s="50" t="e">
        <f>MATCH(INDEX('913'!$D$6:$D$1205,N126),'913'!$B$6:$B$1205,0)</f>
        <v>#VALUE!</v>
      </c>
      <c r="P126" s="51" t="e">
        <f>MATCH(INDEX('913'!$D$6:$D$1205,O126),'913'!$B$6:$B$1205,0)</f>
        <v>#VALUE!</v>
      </c>
      <c r="Q126" s="37">
        <f>IF(ISNUMBER(I126),MAX(0,INDEX('913'!$E$6:$E$1205,I126)),0)</f>
        <v>0</v>
      </c>
      <c r="R126" s="37">
        <f>IF(ISNUMBER(J126),MAX(0,INDEX('913'!$E$6:$E$1205,J126)),0)</f>
        <v>0</v>
      </c>
      <c r="S126" s="37">
        <f>IF(ISNUMBER(K126),MAX(0,INDEX('913'!$E$6:$E$1205,K126)),0)</f>
        <v>0</v>
      </c>
      <c r="T126" s="37">
        <f>IF(ISNUMBER(L126),MAX(0,INDEX('913'!$E$6:$E$1205,L126)),0)</f>
        <v>0</v>
      </c>
      <c r="U126" s="37">
        <f>IF(ISNUMBER(M126),MAX(0,INDEX('913'!$E$6:$E$1205,M126)),0)</f>
        <v>0</v>
      </c>
      <c r="V126" s="37">
        <f>IF(ISNUMBER(N126),MAX(0,INDEX('913'!$E$6:$E$1205,N126)),0)</f>
        <v>0</v>
      </c>
      <c r="W126" s="37">
        <f>IF(ISNUMBER(O126),MAX(0,INDEX('913'!$E$6:$E$1205,O126)),0)</f>
        <v>0</v>
      </c>
      <c r="X126" s="52">
        <f>IF(ISNUMBER(P126),MAX(0,INDEX('913'!$E$6:$E$1205,P126)),0)</f>
        <v>0</v>
      </c>
      <c r="Y126" s="37">
        <f>IF(ISNUMBER(I126),MAX(0,INDEX('913'!$F$6:$F$1205,I126)),0)</f>
        <v>0</v>
      </c>
      <c r="Z126" s="37">
        <f>IF(ISNUMBER(J126),MAX(0,INDEX('913'!$F$6:$F$1205,J126)),0)</f>
        <v>0</v>
      </c>
      <c r="AA126" s="37">
        <f>IF(ISNUMBER(K126),MAX(0,INDEX('913'!$F$6:$F$1205,K126)),0)</f>
        <v>0</v>
      </c>
      <c r="AB126" s="37">
        <f>IF(ISNUMBER(L126),MAX(0,INDEX('913'!$F$6:$F$1205,L126)),0)</f>
        <v>0</v>
      </c>
      <c r="AC126" s="37">
        <f>IF(ISNUMBER(M126),MAX(0,INDEX('913'!$F$6:$F$1205,M126)),0)</f>
        <v>0</v>
      </c>
      <c r="AD126" s="37">
        <f>IF(ISNUMBER(N126),MAX(0,INDEX('913'!$F$6:$F$1205,N126)),0)</f>
        <v>0</v>
      </c>
      <c r="AE126" s="37">
        <f>IF(ISNUMBER(O126),MAX(0,INDEX('913'!$F$6:$F$1205,O126)),0)</f>
        <v>0</v>
      </c>
      <c r="AF126" s="37">
        <f>IF(ISNUMBER(P126),MAX(0,INDEX('913'!$F$6:$F$1205,P126)),0)</f>
        <v>0</v>
      </c>
      <c r="AG126" s="32">
        <f>IF(ISNUMBER(I126),SQRT(INDEX('913'!$I$6:$I$1205,I126)^2+INDEX('913'!$J$6:$J$1205,I126)^2),0)</f>
        <v>0</v>
      </c>
      <c r="AH126" s="32">
        <f>IF(ISNUMBER(J126),SQRT(INDEX('913'!$I$6:$I$1205,J126)^2+INDEX('913'!$J$6:$J$1205,J126)^2),0)</f>
        <v>0</v>
      </c>
      <c r="AI126" s="32">
        <f>IF(ISNUMBER(K126),SQRT(INDEX('913'!$I$6:$I$1205,K126)^2+INDEX('913'!$J$6:$J$1205,K126)^2),0)</f>
        <v>0</v>
      </c>
      <c r="AJ126" s="32">
        <f>IF(ISNUMBER(L126),SQRT(INDEX('913'!$I$6:$I$1205,L126)^2+INDEX('913'!$J$6:$J$1205,L126)^2),0)</f>
        <v>0</v>
      </c>
      <c r="AK126" s="32">
        <f>IF(ISNUMBER(M126),SQRT(INDEX('913'!$I$6:$I$1205,M126)^2+INDEX('913'!$J$6:$J$1205,M126)^2),0)</f>
        <v>0</v>
      </c>
      <c r="AL126" s="32">
        <f>IF(ISNUMBER(N126),SQRT(INDEX('913'!$I$6:$I$1205,N126)^2+INDEX('913'!$J$6:$J$1205,N126)^2),0)</f>
        <v>0</v>
      </c>
      <c r="AM126" s="32">
        <f>IF(ISNUMBER(O126),SQRT(INDEX('913'!$I$6:$I$1205,O126)^2+INDEX('913'!$J$6:$J$1205,O126)^2),0)</f>
        <v>0</v>
      </c>
      <c r="AN126" s="49">
        <f>IF(ISNUMBER(P126),SQRT(INDEX('913'!$I$6:$I$1205,P126)^2+INDEX('913'!$J$6:$J$1205,P126)^2),0)</f>
        <v>0</v>
      </c>
      <c r="AO126" s="37">
        <f t="shared" si="1"/>
        <v>0</v>
      </c>
      <c r="AP126" s="37">
        <f t="shared" si="2"/>
        <v>0</v>
      </c>
      <c r="AQ126" s="33" t="e">
        <f>-100*'935'!W126*(AO126+AP126)/'11'!C$17</f>
        <v>#VALUE!</v>
      </c>
      <c r="AR126" s="37" t="e">
        <f t="shared" si="3"/>
        <v>#VALUE!</v>
      </c>
      <c r="AS126" s="52" t="e">
        <f t="shared" si="4"/>
        <v>#VALUE!</v>
      </c>
      <c r="AT126" s="32" t="e">
        <f>IF('935'!C126="VOID",0,('935'!C126*(1-'935'!X126/'11'!B$17)))</f>
        <v>#VALUE!</v>
      </c>
      <c r="AU126" s="52" t="e">
        <f>'935'!Q126*(1-'935'!Y126/'11'!C$17)/(1-'935'!X126/'11'!B$17)</f>
        <v>#VALUE!</v>
      </c>
      <c r="AV126" s="37" t="e">
        <f>INDEX('DNO totals'!$B$57:$G$57,IF('935'!K126,IF(MOD('935'!K126,1000),IF(MOD('935'!K126,100),IF(MOD('935'!K126,10),IF(MOD('935'!K126,1000)=1,6,5),4),3),2),1))</f>
        <v>#VALUE!</v>
      </c>
      <c r="AW126" s="52" t="e">
        <f t="shared" si="5"/>
        <v>#VALUE!</v>
      </c>
      <c r="AX126" s="32" t="e">
        <f>IF('935'!V126="VOID",0,'935'!V126*(1-'935'!X126/'11'!B$17))</f>
        <v>#VALUE!</v>
      </c>
      <c r="AY126" s="33" t="e">
        <f>IF(H126,-100*'Charging rates'!B$10/'11'!B$17*AX126/H126,0)</f>
        <v>#VALUE!</v>
      </c>
      <c r="AZ126" s="33" t="e">
        <f>IF(C126,'DNO totals'!B$41,0)</f>
        <v>#VALUE!</v>
      </c>
      <c r="BA126" s="33" t="e">
        <f t="shared" si="6"/>
        <v>#VALUE!</v>
      </c>
      <c r="BB126" s="33" t="e">
        <f t="shared" si="7"/>
        <v>#VALUE!</v>
      </c>
      <c r="BC126" s="53" t="e">
        <f t="shared" si="8"/>
        <v>#VALUE!</v>
      </c>
      <c r="BD126" s="32" t="e">
        <f>IF(AT126,'935'!H126*AT126/(AT126+D126+H126),0)</f>
        <v>#VALUE!</v>
      </c>
      <c r="BE126" s="32" t="e">
        <f>IF(H126,'935'!H126*H126/(AT126+D126+H126),0)</f>
        <v>#VALUE!</v>
      </c>
      <c r="BF126" s="32" t="e">
        <f>BD126*(1-'935'!X126/'11'!B$17)</f>
        <v>#VALUE!</v>
      </c>
      <c r="BG126" s="49" t="e">
        <f>BE126*(1-'935'!X126/'11'!B$17)</f>
        <v>#VALUE!</v>
      </c>
      <c r="BH126" s="52" t="e">
        <f>AV126*Parameters!B$6</f>
        <v>#VALUE!</v>
      </c>
      <c r="BI126" s="37" t="e">
        <f>IF('935'!$K126=1000,'Charging rates'!$C$38*$BH126/(1+'DNO totals'!$C$99)*'935'!$L126,0)</f>
        <v>#VALUE!</v>
      </c>
      <c r="BJ126" s="37" t="e">
        <f>IF(MOD('935'!$K126,1000)=100,'Charging rates'!$D$38*$BH126/(1+'DNO totals'!$D$99)*'935'!$M126,0)</f>
        <v>#VALUE!</v>
      </c>
      <c r="BK126" s="37" t="e">
        <f>IF(MOD('935'!$K126,100)=10,'Charging rates'!$E$38*$BH126/(1+'DNO totals'!$E$99)*'935'!$N126,0)</f>
        <v>#VALUE!</v>
      </c>
      <c r="BL126" s="37" t="e">
        <f>IF(AND(MOD('935'!$K126,10)&gt;0,MOD('935'!$K126,1000)&gt;1),'Charging rates'!$F$38*$BH126/(1+'DNO totals'!$F$99)*'935'!$O126,0)</f>
        <v>#VALUE!</v>
      </c>
      <c r="BM126" s="37" t="e">
        <f>IF(MOD('935'!$K126,1000)=1,'Charging rates'!$G$38*$BH126/(1+'DNO totals'!$G$99)*'935'!$P126,0)</f>
        <v>#VALUE!</v>
      </c>
      <c r="BN126" s="52" t="e">
        <f t="shared" si="9"/>
        <v>#VALUE!</v>
      </c>
      <c r="BO126" s="37" t="e">
        <f>IF('935'!$K126&gt;1000,'Charging rates'!$C$38*$AW126*'935'!$L126,0)</f>
        <v>#VALUE!</v>
      </c>
      <c r="BP126" s="37" t="e">
        <f>IF(MOD('935'!$K126,1000)&gt;100,'Charging rates'!$D$38*$AW126*'935'!$M126,0)</f>
        <v>#VALUE!</v>
      </c>
      <c r="BQ126" s="37" t="e">
        <f>IF(MOD('935'!$K126,100)&gt;10,'Charging rates'!$E$38*$AW126*'935'!$N126,0)</f>
        <v>#VALUE!</v>
      </c>
      <c r="BR126" s="52" t="e">
        <f t="shared" si="10"/>
        <v>#VALUE!</v>
      </c>
      <c r="BS126" s="48" t="e">
        <f>'935'!C126&lt;&gt;"VOID"</f>
        <v>#VALUE!</v>
      </c>
      <c r="BT126" s="33" t="e">
        <f>IF(BS126,(100/'11'!B$17*BD126*((1-'935'!I126)*'Charging rates'!B$51+'Charging rates'!B$63)),0)</f>
        <v>#VALUE!</v>
      </c>
      <c r="BU126" s="33" t="e">
        <f>100/'11'!B$17*BG126*('Charging rates'!B$51+'Charging rates'!B$63)</f>
        <v>#VALUE!</v>
      </c>
      <c r="BV126" s="33" t="e">
        <f>100/'11'!B$17*BE126*('Charging rates'!B$51+'Charging rates'!B$63)</f>
        <v>#VALUE!</v>
      </c>
      <c r="BW126" s="53" t="e">
        <f t="shared" si="11"/>
        <v>#VALUE!</v>
      </c>
      <c r="BX126" s="32" t="e">
        <f>AT126-('935'!T126*(1-'935'!X126/'11'!B$17))</f>
        <v>#VALUE!</v>
      </c>
      <c r="BY126" s="32">
        <f>0-IF(ISNUMBER(I126),INDEX('913'!$I$6:$I$1205,I126),0)-IF(ISNUMBER(J126),INDEX('913'!$I$6:$I$1205,J126),0)-IF(ISNUMBER(K126),INDEX('913'!$I$6:$I$1205,K126),0)-IF(ISNUMBER(L126),INDEX('913'!$I$6:$I$1205,L126),0)-IF(ISNUMBER(M126),INDEX('913'!$I$6:$I$1205,M126),0)-IF(ISNUMBER(N126),INDEX('913'!$I$6:$I$1205,N126),0)-IF(ISNUMBER(O126),INDEX('913'!$I$6:$I$1205,O126),0)-IF(ISNUMBER(P126),INDEX('913'!$I$6:$I$1205,P126),0)</f>
        <v>0</v>
      </c>
      <c r="BZ126" s="37">
        <f>IF(BY126=0,1,MAX(1,SQRT(BY126^2+(IF(ISNUMBER(I126),INDEX('913'!$J$6:$J$1205,I126),0)+IF(ISNUMBER(J126),INDEX('913'!$J$6:$J$1205,J126),0)+IF(ISNUMBER(K126),INDEX('913'!$J$6:$J$1205,K126),0)+IF(ISNUMBER(L126),INDEX('913'!$J$6:$J$1205,L126),0)+IF(ISNUMBER(M126),INDEX('913'!$J$6:$J$1205,M126),0)+IF(ISNUMBER(N126),INDEX('913'!$J$6:$J$1205,N126),0)+IF(ISNUMBER(O126),INDEX('913'!$J$6:$J$1205,O126),0)+IF(ISNUMBER(P126),INDEX('913'!$J$6:$J$1205,P126),0))^2)/BY126))</f>
        <v>1</v>
      </c>
      <c r="CA126" s="33" t="e">
        <f>100*AO126/'11'!B$17</f>
        <v>#VALUE!</v>
      </c>
      <c r="CB126" s="37" t="e">
        <f>100*(AP126*BZ126)/'11'!C$17</f>
        <v>#VALUE!</v>
      </c>
      <c r="CC126" s="37" t="e">
        <f t="shared" si="12"/>
        <v>#VALUE!</v>
      </c>
      <c r="CD126" s="33" t="e">
        <f t="shared" si="13"/>
        <v>#VALUE!</v>
      </c>
      <c r="CE126" s="54" t="e">
        <f>'11'!C$17-'935'!Y126</f>
        <v>#VALUE!</v>
      </c>
      <c r="CF126" s="37" t="e">
        <f>MAX('DNO totals'!B$312+0,MIN('935'!L126+0,'DNO totals'!B$304+0))</f>
        <v>#VALUE!</v>
      </c>
      <c r="CG126" s="37" t="e">
        <f>MAX('DNO totals'!C$312+0,MIN('935'!M126+0,'DNO totals'!C$304+0))</f>
        <v>#VALUE!</v>
      </c>
      <c r="CH126" s="37" t="e">
        <f>MAX('DNO totals'!D$312+0,MIN('935'!N126+0,'DNO totals'!D$304+0))</f>
        <v>#VALUE!</v>
      </c>
      <c r="CI126" s="37" t="e">
        <f>MAX('DNO totals'!E$312+0,MIN('935'!O126+0,'DNO totals'!E$304+0))</f>
        <v>#VALUE!</v>
      </c>
      <c r="CJ126" s="52" t="e">
        <f>MAX('DNO totals'!F$312+0,MIN('935'!P126+0,'DNO totals'!F$304+0))</f>
        <v>#VALUE!</v>
      </c>
      <c r="CK126" s="37" t="e">
        <f>IF('935'!$K126=1000,'Charging rates'!$C$38*$BH126/(1+'DNO totals'!$C$99)*$CF126,0)</f>
        <v>#VALUE!</v>
      </c>
      <c r="CL126" s="37" t="e">
        <f>IF(MOD('935'!$K126,1000)=100,'Charging rates'!$D$38*$BH126/(1+'DNO totals'!$D$99)*$CG126,0)</f>
        <v>#VALUE!</v>
      </c>
      <c r="CM126" s="37" t="e">
        <f>IF(MOD('935'!$K126,100)=10,'Charging rates'!$E$38*$BH126/(1+'DNO totals'!$E$99)*$CH126,0)</f>
        <v>#VALUE!</v>
      </c>
      <c r="CN126" s="37" t="e">
        <f>IF(AND(MOD('935'!$K126,10)&gt;0,MOD('935'!$K126,1000)&gt;1),'Charging rates'!$F$38*$BH126/(1+'DNO totals'!$F$99)*$CI126,0)</f>
        <v>#VALUE!</v>
      </c>
      <c r="CO126" s="37" t="e">
        <f>IF(MOD('935'!$K126,1000)=1,'Charging rates'!$G$38*$BH126/(1+'DNO totals'!$G$99)*$CJ126,0)</f>
        <v>#VALUE!</v>
      </c>
      <c r="CP126" s="52" t="e">
        <f t="shared" si="14"/>
        <v>#VALUE!</v>
      </c>
      <c r="CQ126" s="37" t="e">
        <f>IF('935'!$K126&gt;1000,'Charging rates'!$C$38*$AW126*$CF126,0)</f>
        <v>#VALUE!</v>
      </c>
      <c r="CR126" s="37" t="e">
        <f>IF(MOD('935'!$K126,1000)&gt;100,'Charging rates'!$D$38*$AW126*$CG126,0)</f>
        <v>#VALUE!</v>
      </c>
      <c r="CS126" s="37" t="e">
        <f>IF(MOD('935'!$K126,100)&gt;10,'Charging rates'!$E$38*$AW126*$CH126,0)</f>
        <v>#VALUE!</v>
      </c>
      <c r="CT126" s="52" t="e">
        <f t="shared" si="15"/>
        <v>#VALUE!</v>
      </c>
      <c r="CU126" s="33" t="e">
        <f>100*(AP126*'935'!Q126*BZ126)/'11'!B$17</f>
        <v>#VALUE!</v>
      </c>
      <c r="CV126" s="33" t="e">
        <f>100/'11'!B$17*'Charging rates'!B$10*AW126</f>
        <v>#VALUE!</v>
      </c>
      <c r="CW126" s="33" t="e">
        <f>IF(AT126=0,0,(1-BX126/AT126)*(CA126+IF('935'!Q126=0,0,(CB126*'935'!Q126*('11'!C$17-'935'!Y126)/('11'!B$17-'935'!X126)))))</f>
        <v>#VALUE!</v>
      </c>
      <c r="CX126" s="33" t="e">
        <f t="shared" si="16"/>
        <v>#VALUE!</v>
      </c>
      <c r="CY126" s="49" t="e">
        <f t="shared" si="17"/>
        <v>#VALUE!</v>
      </c>
      <c r="CZ126" s="32" t="e">
        <f>AT126*(Parameters!B$21+AU126)*IF('DNO totals'!B$323&lt;0,1,'935'!S126)</f>
        <v>#VALUE!</v>
      </c>
      <c r="DA126" s="52" t="e">
        <f>IF('DNO totals'!B$323&lt;0,1,'935'!S126)*(Parameters!B$21+AU126)</f>
        <v>#VALUE!</v>
      </c>
      <c r="DB126" s="37" t="e">
        <f>CX126+'Charging rates'!B$106*DA126*100/'11'!B$17</f>
        <v>#VALUE!</v>
      </c>
      <c r="DC126" s="37" t="e">
        <f>DB126+'Charging rates'!B$116*(Parameters!B$21+AU126)*100/'11'!B$17*IF('DNO totals'!B$323&lt;0,1,'935'!S126)</f>
        <v>#VALUE!</v>
      </c>
      <c r="DD126" s="37" t="e">
        <f>'Charging rates'!B$97*(CP126+CT126)*100/'11'!B$17</f>
        <v>#VALUE!</v>
      </c>
      <c r="DE126" s="33" t="e">
        <f>MAX(0-(CB126*AU126*'11'!C$17/'11'!B$17),DC126+DD126)</f>
        <v>#VALUE!</v>
      </c>
      <c r="DF126" s="37" t="e">
        <f>IF(BS126,IF(AU126=0,CC126,MAX(0,MIN(CC126,CC126+(DE126/'935'!Q126*('11'!B$17-'935'!X126)/('11'!C$17-'935'!Y126))))),0)</f>
        <v>#VALUE!</v>
      </c>
      <c r="DG126" s="33" t="e">
        <f t="shared" si="18"/>
        <v>#VALUE!</v>
      </c>
      <c r="DH126" s="53" t="e">
        <f t="shared" si="19"/>
        <v>#VALUE!</v>
      </c>
    </row>
    <row r="127" spans="1:112">
      <c r="A127" s="28">
        <v>27</v>
      </c>
      <c r="B127" s="47" t="e">
        <f>'935'!B127</f>
        <v>#VALUE!</v>
      </c>
      <c r="C127" s="48" t="e">
        <f>OR('935'!E127&lt;&gt;"VOID",'935'!F127&lt;&gt;"VOID",'935'!G127&lt;&gt;"VOID")</f>
        <v>#VALUE!</v>
      </c>
      <c r="D127" s="32" t="e">
        <f>IF('935'!D127="VOID",0,'935'!D127*(1-'935'!X127/'11'!B$17))</f>
        <v>#VALUE!</v>
      </c>
      <c r="E127" s="32" t="e">
        <f>IF('935'!E127="VOID",0,'935'!E127*(1-'935'!X127/'11'!B$17))</f>
        <v>#VALUE!</v>
      </c>
      <c r="F127" s="32" t="e">
        <f>IF('935'!F127="VOID",0,'935'!F127*(1-'935'!X127/'11'!B$17))</f>
        <v>#VALUE!</v>
      </c>
      <c r="G127" s="32" t="e">
        <f>IF('935'!G127="VOID",0,'935'!G127*(1-'935'!X127/'11'!B$17))</f>
        <v>#VALUE!</v>
      </c>
      <c r="H127" s="49" t="e">
        <f t="shared" si="0"/>
        <v>#VALUE!</v>
      </c>
      <c r="I127" s="50" t="e">
        <f>MATCH('935'!J127,'913'!$B$6:$B$1205,0)</f>
        <v>#VALUE!</v>
      </c>
      <c r="J127" s="50" t="e">
        <f>MATCH(INDEX('913'!$D$6:$D$1205,I127),'913'!$B$6:$B$1205,0)</f>
        <v>#VALUE!</v>
      </c>
      <c r="K127" s="50" t="e">
        <f>MATCH(INDEX('913'!$D$6:$D$1205,J127),'913'!$B$6:$B$1205,0)</f>
        <v>#VALUE!</v>
      </c>
      <c r="L127" s="50" t="e">
        <f>MATCH(INDEX('913'!$D$6:$D$1205,K127),'913'!$B$6:$B$1205,0)</f>
        <v>#VALUE!</v>
      </c>
      <c r="M127" s="50" t="e">
        <f>MATCH(INDEX('913'!$D$6:$D$1205,L127),'913'!$B$6:$B$1205,0)</f>
        <v>#VALUE!</v>
      </c>
      <c r="N127" s="50" t="e">
        <f>MATCH(INDEX('913'!$D$6:$D$1205,M127),'913'!$B$6:$B$1205,0)</f>
        <v>#VALUE!</v>
      </c>
      <c r="O127" s="50" t="e">
        <f>MATCH(INDEX('913'!$D$6:$D$1205,N127),'913'!$B$6:$B$1205,0)</f>
        <v>#VALUE!</v>
      </c>
      <c r="P127" s="51" t="e">
        <f>MATCH(INDEX('913'!$D$6:$D$1205,O127),'913'!$B$6:$B$1205,0)</f>
        <v>#VALUE!</v>
      </c>
      <c r="Q127" s="37">
        <f>IF(ISNUMBER(I127),MAX(0,INDEX('913'!$E$6:$E$1205,I127)),0)</f>
        <v>0</v>
      </c>
      <c r="R127" s="37">
        <f>IF(ISNUMBER(J127),MAX(0,INDEX('913'!$E$6:$E$1205,J127)),0)</f>
        <v>0</v>
      </c>
      <c r="S127" s="37">
        <f>IF(ISNUMBER(K127),MAX(0,INDEX('913'!$E$6:$E$1205,K127)),0)</f>
        <v>0</v>
      </c>
      <c r="T127" s="37">
        <f>IF(ISNUMBER(L127),MAX(0,INDEX('913'!$E$6:$E$1205,L127)),0)</f>
        <v>0</v>
      </c>
      <c r="U127" s="37">
        <f>IF(ISNUMBER(M127),MAX(0,INDEX('913'!$E$6:$E$1205,M127)),0)</f>
        <v>0</v>
      </c>
      <c r="V127" s="37">
        <f>IF(ISNUMBER(N127),MAX(0,INDEX('913'!$E$6:$E$1205,N127)),0)</f>
        <v>0</v>
      </c>
      <c r="W127" s="37">
        <f>IF(ISNUMBER(O127),MAX(0,INDEX('913'!$E$6:$E$1205,O127)),0)</f>
        <v>0</v>
      </c>
      <c r="X127" s="52">
        <f>IF(ISNUMBER(P127),MAX(0,INDEX('913'!$E$6:$E$1205,P127)),0)</f>
        <v>0</v>
      </c>
      <c r="Y127" s="37">
        <f>IF(ISNUMBER(I127),MAX(0,INDEX('913'!$F$6:$F$1205,I127)),0)</f>
        <v>0</v>
      </c>
      <c r="Z127" s="37">
        <f>IF(ISNUMBER(J127),MAX(0,INDEX('913'!$F$6:$F$1205,J127)),0)</f>
        <v>0</v>
      </c>
      <c r="AA127" s="37">
        <f>IF(ISNUMBER(K127),MAX(0,INDEX('913'!$F$6:$F$1205,K127)),0)</f>
        <v>0</v>
      </c>
      <c r="AB127" s="37">
        <f>IF(ISNUMBER(L127),MAX(0,INDEX('913'!$F$6:$F$1205,L127)),0)</f>
        <v>0</v>
      </c>
      <c r="AC127" s="37">
        <f>IF(ISNUMBER(M127),MAX(0,INDEX('913'!$F$6:$F$1205,M127)),0)</f>
        <v>0</v>
      </c>
      <c r="AD127" s="37">
        <f>IF(ISNUMBER(N127),MAX(0,INDEX('913'!$F$6:$F$1205,N127)),0)</f>
        <v>0</v>
      </c>
      <c r="AE127" s="37">
        <f>IF(ISNUMBER(O127),MAX(0,INDEX('913'!$F$6:$F$1205,O127)),0)</f>
        <v>0</v>
      </c>
      <c r="AF127" s="37">
        <f>IF(ISNUMBER(P127),MAX(0,INDEX('913'!$F$6:$F$1205,P127)),0)</f>
        <v>0</v>
      </c>
      <c r="AG127" s="32">
        <f>IF(ISNUMBER(I127),SQRT(INDEX('913'!$I$6:$I$1205,I127)^2+INDEX('913'!$J$6:$J$1205,I127)^2),0)</f>
        <v>0</v>
      </c>
      <c r="AH127" s="32">
        <f>IF(ISNUMBER(J127),SQRT(INDEX('913'!$I$6:$I$1205,J127)^2+INDEX('913'!$J$6:$J$1205,J127)^2),0)</f>
        <v>0</v>
      </c>
      <c r="AI127" s="32">
        <f>IF(ISNUMBER(K127),SQRT(INDEX('913'!$I$6:$I$1205,K127)^2+INDEX('913'!$J$6:$J$1205,K127)^2),0)</f>
        <v>0</v>
      </c>
      <c r="AJ127" s="32">
        <f>IF(ISNUMBER(L127),SQRT(INDEX('913'!$I$6:$I$1205,L127)^2+INDEX('913'!$J$6:$J$1205,L127)^2),0)</f>
        <v>0</v>
      </c>
      <c r="AK127" s="32">
        <f>IF(ISNUMBER(M127),SQRT(INDEX('913'!$I$6:$I$1205,M127)^2+INDEX('913'!$J$6:$J$1205,M127)^2),0)</f>
        <v>0</v>
      </c>
      <c r="AL127" s="32">
        <f>IF(ISNUMBER(N127),SQRT(INDEX('913'!$I$6:$I$1205,N127)^2+INDEX('913'!$J$6:$J$1205,N127)^2),0)</f>
        <v>0</v>
      </c>
      <c r="AM127" s="32">
        <f>IF(ISNUMBER(O127),SQRT(INDEX('913'!$I$6:$I$1205,O127)^2+INDEX('913'!$J$6:$J$1205,O127)^2),0)</f>
        <v>0</v>
      </c>
      <c r="AN127" s="49">
        <f>IF(ISNUMBER(P127),SQRT(INDEX('913'!$I$6:$I$1205,P127)^2+INDEX('913'!$J$6:$J$1205,P127)^2),0)</f>
        <v>0</v>
      </c>
      <c r="AO127" s="37">
        <f t="shared" si="1"/>
        <v>0</v>
      </c>
      <c r="AP127" s="37">
        <f t="shared" si="2"/>
        <v>0</v>
      </c>
      <c r="AQ127" s="33" t="e">
        <f>-100*'935'!W127*(AO127+AP127)/'11'!C$17</f>
        <v>#VALUE!</v>
      </c>
      <c r="AR127" s="37" t="e">
        <f t="shared" si="3"/>
        <v>#VALUE!</v>
      </c>
      <c r="AS127" s="52" t="e">
        <f t="shared" si="4"/>
        <v>#VALUE!</v>
      </c>
      <c r="AT127" s="32" t="e">
        <f>IF('935'!C127="VOID",0,('935'!C127*(1-'935'!X127/'11'!B$17)))</f>
        <v>#VALUE!</v>
      </c>
      <c r="AU127" s="52" t="e">
        <f>'935'!Q127*(1-'935'!Y127/'11'!C$17)/(1-'935'!X127/'11'!B$17)</f>
        <v>#VALUE!</v>
      </c>
      <c r="AV127" s="37" t="e">
        <f>INDEX('DNO totals'!$B$57:$G$57,IF('935'!K127,IF(MOD('935'!K127,1000),IF(MOD('935'!K127,100),IF(MOD('935'!K127,10),IF(MOD('935'!K127,1000)=1,6,5),4),3),2),1))</f>
        <v>#VALUE!</v>
      </c>
      <c r="AW127" s="52" t="e">
        <f t="shared" si="5"/>
        <v>#VALUE!</v>
      </c>
      <c r="AX127" s="32" t="e">
        <f>IF('935'!V127="VOID",0,'935'!V127*(1-'935'!X127/'11'!B$17))</f>
        <v>#VALUE!</v>
      </c>
      <c r="AY127" s="33" t="e">
        <f>IF(H127,-100*'Charging rates'!B$10/'11'!B$17*AX127/H127,0)</f>
        <v>#VALUE!</v>
      </c>
      <c r="AZ127" s="33" t="e">
        <f>IF(C127,'DNO totals'!B$41,0)</f>
        <v>#VALUE!</v>
      </c>
      <c r="BA127" s="33" t="e">
        <f t="shared" si="6"/>
        <v>#VALUE!</v>
      </c>
      <c r="BB127" s="33" t="e">
        <f t="shared" si="7"/>
        <v>#VALUE!</v>
      </c>
      <c r="BC127" s="53" t="e">
        <f t="shared" si="8"/>
        <v>#VALUE!</v>
      </c>
      <c r="BD127" s="32" t="e">
        <f>IF(AT127,'935'!H127*AT127/(AT127+D127+H127),0)</f>
        <v>#VALUE!</v>
      </c>
      <c r="BE127" s="32" t="e">
        <f>IF(H127,'935'!H127*H127/(AT127+D127+H127),0)</f>
        <v>#VALUE!</v>
      </c>
      <c r="BF127" s="32" t="e">
        <f>BD127*(1-'935'!X127/'11'!B$17)</f>
        <v>#VALUE!</v>
      </c>
      <c r="BG127" s="49" t="e">
        <f>BE127*(1-'935'!X127/'11'!B$17)</f>
        <v>#VALUE!</v>
      </c>
      <c r="BH127" s="52" t="e">
        <f>AV127*Parameters!B$6</f>
        <v>#VALUE!</v>
      </c>
      <c r="BI127" s="37" t="e">
        <f>IF('935'!$K127=1000,'Charging rates'!$C$38*$BH127/(1+'DNO totals'!$C$99)*'935'!$L127,0)</f>
        <v>#VALUE!</v>
      </c>
      <c r="BJ127" s="37" t="e">
        <f>IF(MOD('935'!$K127,1000)=100,'Charging rates'!$D$38*$BH127/(1+'DNO totals'!$D$99)*'935'!$M127,0)</f>
        <v>#VALUE!</v>
      </c>
      <c r="BK127" s="37" t="e">
        <f>IF(MOD('935'!$K127,100)=10,'Charging rates'!$E$38*$BH127/(1+'DNO totals'!$E$99)*'935'!$N127,0)</f>
        <v>#VALUE!</v>
      </c>
      <c r="BL127" s="37" t="e">
        <f>IF(AND(MOD('935'!$K127,10)&gt;0,MOD('935'!$K127,1000)&gt;1),'Charging rates'!$F$38*$BH127/(1+'DNO totals'!$F$99)*'935'!$O127,0)</f>
        <v>#VALUE!</v>
      </c>
      <c r="BM127" s="37" t="e">
        <f>IF(MOD('935'!$K127,1000)=1,'Charging rates'!$G$38*$BH127/(1+'DNO totals'!$G$99)*'935'!$P127,0)</f>
        <v>#VALUE!</v>
      </c>
      <c r="BN127" s="52" t="e">
        <f t="shared" si="9"/>
        <v>#VALUE!</v>
      </c>
      <c r="BO127" s="37" t="e">
        <f>IF('935'!$K127&gt;1000,'Charging rates'!$C$38*$AW127*'935'!$L127,0)</f>
        <v>#VALUE!</v>
      </c>
      <c r="BP127" s="37" t="e">
        <f>IF(MOD('935'!$K127,1000)&gt;100,'Charging rates'!$D$38*$AW127*'935'!$M127,0)</f>
        <v>#VALUE!</v>
      </c>
      <c r="BQ127" s="37" t="e">
        <f>IF(MOD('935'!$K127,100)&gt;10,'Charging rates'!$E$38*$AW127*'935'!$N127,0)</f>
        <v>#VALUE!</v>
      </c>
      <c r="BR127" s="52" t="e">
        <f t="shared" si="10"/>
        <v>#VALUE!</v>
      </c>
      <c r="BS127" s="48" t="e">
        <f>'935'!C127&lt;&gt;"VOID"</f>
        <v>#VALUE!</v>
      </c>
      <c r="BT127" s="33" t="e">
        <f>IF(BS127,(100/'11'!B$17*BD127*((1-'935'!I127)*'Charging rates'!B$51+'Charging rates'!B$63)),0)</f>
        <v>#VALUE!</v>
      </c>
      <c r="BU127" s="33" t="e">
        <f>100/'11'!B$17*BG127*('Charging rates'!B$51+'Charging rates'!B$63)</f>
        <v>#VALUE!</v>
      </c>
      <c r="BV127" s="33" t="e">
        <f>100/'11'!B$17*BE127*('Charging rates'!B$51+'Charging rates'!B$63)</f>
        <v>#VALUE!</v>
      </c>
      <c r="BW127" s="53" t="e">
        <f t="shared" si="11"/>
        <v>#VALUE!</v>
      </c>
      <c r="BX127" s="32" t="e">
        <f>AT127-('935'!T127*(1-'935'!X127/'11'!B$17))</f>
        <v>#VALUE!</v>
      </c>
      <c r="BY127" s="32">
        <f>0-IF(ISNUMBER(I127),INDEX('913'!$I$6:$I$1205,I127),0)-IF(ISNUMBER(J127),INDEX('913'!$I$6:$I$1205,J127),0)-IF(ISNUMBER(K127),INDEX('913'!$I$6:$I$1205,K127),0)-IF(ISNUMBER(L127),INDEX('913'!$I$6:$I$1205,L127),0)-IF(ISNUMBER(M127),INDEX('913'!$I$6:$I$1205,M127),0)-IF(ISNUMBER(N127),INDEX('913'!$I$6:$I$1205,N127),0)-IF(ISNUMBER(O127),INDEX('913'!$I$6:$I$1205,O127),0)-IF(ISNUMBER(P127),INDEX('913'!$I$6:$I$1205,P127),0)</f>
        <v>0</v>
      </c>
      <c r="BZ127" s="37">
        <f>IF(BY127=0,1,MAX(1,SQRT(BY127^2+(IF(ISNUMBER(I127),INDEX('913'!$J$6:$J$1205,I127),0)+IF(ISNUMBER(J127),INDEX('913'!$J$6:$J$1205,J127),0)+IF(ISNUMBER(K127),INDEX('913'!$J$6:$J$1205,K127),0)+IF(ISNUMBER(L127),INDEX('913'!$J$6:$J$1205,L127),0)+IF(ISNUMBER(M127),INDEX('913'!$J$6:$J$1205,M127),0)+IF(ISNUMBER(N127),INDEX('913'!$J$6:$J$1205,N127),0)+IF(ISNUMBER(O127),INDEX('913'!$J$6:$J$1205,O127),0)+IF(ISNUMBER(P127),INDEX('913'!$J$6:$J$1205,P127),0))^2)/BY127))</f>
        <v>1</v>
      </c>
      <c r="CA127" s="33" t="e">
        <f>100*AO127/'11'!B$17</f>
        <v>#VALUE!</v>
      </c>
      <c r="CB127" s="37" t="e">
        <f>100*(AP127*BZ127)/'11'!C$17</f>
        <v>#VALUE!</v>
      </c>
      <c r="CC127" s="37" t="e">
        <f t="shared" si="12"/>
        <v>#VALUE!</v>
      </c>
      <c r="CD127" s="33" t="e">
        <f t="shared" si="13"/>
        <v>#VALUE!</v>
      </c>
      <c r="CE127" s="54" t="e">
        <f>'11'!C$17-'935'!Y127</f>
        <v>#VALUE!</v>
      </c>
      <c r="CF127" s="37" t="e">
        <f>MAX('DNO totals'!B$312+0,MIN('935'!L127+0,'DNO totals'!B$304+0))</f>
        <v>#VALUE!</v>
      </c>
      <c r="CG127" s="37" t="e">
        <f>MAX('DNO totals'!C$312+0,MIN('935'!M127+0,'DNO totals'!C$304+0))</f>
        <v>#VALUE!</v>
      </c>
      <c r="CH127" s="37" t="e">
        <f>MAX('DNO totals'!D$312+0,MIN('935'!N127+0,'DNO totals'!D$304+0))</f>
        <v>#VALUE!</v>
      </c>
      <c r="CI127" s="37" t="e">
        <f>MAX('DNO totals'!E$312+0,MIN('935'!O127+0,'DNO totals'!E$304+0))</f>
        <v>#VALUE!</v>
      </c>
      <c r="CJ127" s="52" t="e">
        <f>MAX('DNO totals'!F$312+0,MIN('935'!P127+0,'DNO totals'!F$304+0))</f>
        <v>#VALUE!</v>
      </c>
      <c r="CK127" s="37" t="e">
        <f>IF('935'!$K127=1000,'Charging rates'!$C$38*$BH127/(1+'DNO totals'!$C$99)*$CF127,0)</f>
        <v>#VALUE!</v>
      </c>
      <c r="CL127" s="37" t="e">
        <f>IF(MOD('935'!$K127,1000)=100,'Charging rates'!$D$38*$BH127/(1+'DNO totals'!$D$99)*$CG127,0)</f>
        <v>#VALUE!</v>
      </c>
      <c r="CM127" s="37" t="e">
        <f>IF(MOD('935'!$K127,100)=10,'Charging rates'!$E$38*$BH127/(1+'DNO totals'!$E$99)*$CH127,0)</f>
        <v>#VALUE!</v>
      </c>
      <c r="CN127" s="37" t="e">
        <f>IF(AND(MOD('935'!$K127,10)&gt;0,MOD('935'!$K127,1000)&gt;1),'Charging rates'!$F$38*$BH127/(1+'DNO totals'!$F$99)*$CI127,0)</f>
        <v>#VALUE!</v>
      </c>
      <c r="CO127" s="37" t="e">
        <f>IF(MOD('935'!$K127,1000)=1,'Charging rates'!$G$38*$BH127/(1+'DNO totals'!$G$99)*$CJ127,0)</f>
        <v>#VALUE!</v>
      </c>
      <c r="CP127" s="52" t="e">
        <f t="shared" si="14"/>
        <v>#VALUE!</v>
      </c>
      <c r="CQ127" s="37" t="e">
        <f>IF('935'!$K127&gt;1000,'Charging rates'!$C$38*$AW127*$CF127,0)</f>
        <v>#VALUE!</v>
      </c>
      <c r="CR127" s="37" t="e">
        <f>IF(MOD('935'!$K127,1000)&gt;100,'Charging rates'!$D$38*$AW127*$CG127,0)</f>
        <v>#VALUE!</v>
      </c>
      <c r="CS127" s="37" t="e">
        <f>IF(MOD('935'!$K127,100)&gt;10,'Charging rates'!$E$38*$AW127*$CH127,0)</f>
        <v>#VALUE!</v>
      </c>
      <c r="CT127" s="52" t="e">
        <f t="shared" si="15"/>
        <v>#VALUE!</v>
      </c>
      <c r="CU127" s="33" t="e">
        <f>100*(AP127*'935'!Q127*BZ127)/'11'!B$17</f>
        <v>#VALUE!</v>
      </c>
      <c r="CV127" s="33" t="e">
        <f>100/'11'!B$17*'Charging rates'!B$10*AW127</f>
        <v>#VALUE!</v>
      </c>
      <c r="CW127" s="33" t="e">
        <f>IF(AT127=0,0,(1-BX127/AT127)*(CA127+IF('935'!Q127=0,0,(CB127*'935'!Q127*('11'!C$17-'935'!Y127)/('11'!B$17-'935'!X127)))))</f>
        <v>#VALUE!</v>
      </c>
      <c r="CX127" s="33" t="e">
        <f t="shared" si="16"/>
        <v>#VALUE!</v>
      </c>
      <c r="CY127" s="49" t="e">
        <f t="shared" si="17"/>
        <v>#VALUE!</v>
      </c>
      <c r="CZ127" s="32" t="e">
        <f>AT127*(Parameters!B$21+AU127)*IF('DNO totals'!B$323&lt;0,1,'935'!S127)</f>
        <v>#VALUE!</v>
      </c>
      <c r="DA127" s="52" t="e">
        <f>IF('DNO totals'!B$323&lt;0,1,'935'!S127)*(Parameters!B$21+AU127)</f>
        <v>#VALUE!</v>
      </c>
      <c r="DB127" s="37" t="e">
        <f>CX127+'Charging rates'!B$106*DA127*100/'11'!B$17</f>
        <v>#VALUE!</v>
      </c>
      <c r="DC127" s="37" t="e">
        <f>DB127+'Charging rates'!B$116*(Parameters!B$21+AU127)*100/'11'!B$17*IF('DNO totals'!B$323&lt;0,1,'935'!S127)</f>
        <v>#VALUE!</v>
      </c>
      <c r="DD127" s="37" t="e">
        <f>'Charging rates'!B$97*(CP127+CT127)*100/'11'!B$17</f>
        <v>#VALUE!</v>
      </c>
      <c r="DE127" s="33" t="e">
        <f>MAX(0-(CB127*AU127*'11'!C$17/'11'!B$17),DC127+DD127)</f>
        <v>#VALUE!</v>
      </c>
      <c r="DF127" s="37" t="e">
        <f>IF(BS127,IF(AU127=0,CC127,MAX(0,MIN(CC127,CC127+(DE127/'935'!Q127*('11'!B$17-'935'!X127)/('11'!C$17-'935'!Y127))))),0)</f>
        <v>#VALUE!</v>
      </c>
      <c r="DG127" s="33" t="e">
        <f t="shared" si="18"/>
        <v>#VALUE!</v>
      </c>
      <c r="DH127" s="53" t="e">
        <f t="shared" si="19"/>
        <v>#VALUE!</v>
      </c>
    </row>
    <row r="128" spans="1:112">
      <c r="A128" s="28">
        <v>28</v>
      </c>
      <c r="B128" s="47" t="e">
        <f>'935'!B128</f>
        <v>#VALUE!</v>
      </c>
      <c r="C128" s="48" t="e">
        <f>OR('935'!E128&lt;&gt;"VOID",'935'!F128&lt;&gt;"VOID",'935'!G128&lt;&gt;"VOID")</f>
        <v>#VALUE!</v>
      </c>
      <c r="D128" s="32" t="e">
        <f>IF('935'!D128="VOID",0,'935'!D128*(1-'935'!X128/'11'!B$17))</f>
        <v>#VALUE!</v>
      </c>
      <c r="E128" s="32" t="e">
        <f>IF('935'!E128="VOID",0,'935'!E128*(1-'935'!X128/'11'!B$17))</f>
        <v>#VALUE!</v>
      </c>
      <c r="F128" s="32" t="e">
        <f>IF('935'!F128="VOID",0,'935'!F128*(1-'935'!X128/'11'!B$17))</f>
        <v>#VALUE!</v>
      </c>
      <c r="G128" s="32" t="e">
        <f>IF('935'!G128="VOID",0,'935'!G128*(1-'935'!X128/'11'!B$17))</f>
        <v>#VALUE!</v>
      </c>
      <c r="H128" s="49" t="e">
        <f t="shared" si="0"/>
        <v>#VALUE!</v>
      </c>
      <c r="I128" s="50" t="e">
        <f>MATCH('935'!J128,'913'!$B$6:$B$1205,0)</f>
        <v>#VALUE!</v>
      </c>
      <c r="J128" s="50" t="e">
        <f>MATCH(INDEX('913'!$D$6:$D$1205,I128),'913'!$B$6:$B$1205,0)</f>
        <v>#VALUE!</v>
      </c>
      <c r="K128" s="50" t="e">
        <f>MATCH(INDEX('913'!$D$6:$D$1205,J128),'913'!$B$6:$B$1205,0)</f>
        <v>#VALUE!</v>
      </c>
      <c r="L128" s="50" t="e">
        <f>MATCH(INDEX('913'!$D$6:$D$1205,K128),'913'!$B$6:$B$1205,0)</f>
        <v>#VALUE!</v>
      </c>
      <c r="M128" s="50" t="e">
        <f>MATCH(INDEX('913'!$D$6:$D$1205,L128),'913'!$B$6:$B$1205,0)</f>
        <v>#VALUE!</v>
      </c>
      <c r="N128" s="50" t="e">
        <f>MATCH(INDEX('913'!$D$6:$D$1205,M128),'913'!$B$6:$B$1205,0)</f>
        <v>#VALUE!</v>
      </c>
      <c r="O128" s="50" t="e">
        <f>MATCH(INDEX('913'!$D$6:$D$1205,N128),'913'!$B$6:$B$1205,0)</f>
        <v>#VALUE!</v>
      </c>
      <c r="P128" s="51" t="e">
        <f>MATCH(INDEX('913'!$D$6:$D$1205,O128),'913'!$B$6:$B$1205,0)</f>
        <v>#VALUE!</v>
      </c>
      <c r="Q128" s="37">
        <f>IF(ISNUMBER(I128),MAX(0,INDEX('913'!$E$6:$E$1205,I128)),0)</f>
        <v>0</v>
      </c>
      <c r="R128" s="37">
        <f>IF(ISNUMBER(J128),MAX(0,INDEX('913'!$E$6:$E$1205,J128)),0)</f>
        <v>0</v>
      </c>
      <c r="S128" s="37">
        <f>IF(ISNUMBER(K128),MAX(0,INDEX('913'!$E$6:$E$1205,K128)),0)</f>
        <v>0</v>
      </c>
      <c r="T128" s="37">
        <f>IF(ISNUMBER(L128),MAX(0,INDEX('913'!$E$6:$E$1205,L128)),0)</f>
        <v>0</v>
      </c>
      <c r="U128" s="37">
        <f>IF(ISNUMBER(M128),MAX(0,INDEX('913'!$E$6:$E$1205,M128)),0)</f>
        <v>0</v>
      </c>
      <c r="V128" s="37">
        <f>IF(ISNUMBER(N128),MAX(0,INDEX('913'!$E$6:$E$1205,N128)),0)</f>
        <v>0</v>
      </c>
      <c r="W128" s="37">
        <f>IF(ISNUMBER(O128),MAX(0,INDEX('913'!$E$6:$E$1205,O128)),0)</f>
        <v>0</v>
      </c>
      <c r="X128" s="52">
        <f>IF(ISNUMBER(P128),MAX(0,INDEX('913'!$E$6:$E$1205,P128)),0)</f>
        <v>0</v>
      </c>
      <c r="Y128" s="37">
        <f>IF(ISNUMBER(I128),MAX(0,INDEX('913'!$F$6:$F$1205,I128)),0)</f>
        <v>0</v>
      </c>
      <c r="Z128" s="37">
        <f>IF(ISNUMBER(J128),MAX(0,INDEX('913'!$F$6:$F$1205,J128)),0)</f>
        <v>0</v>
      </c>
      <c r="AA128" s="37">
        <f>IF(ISNUMBER(K128),MAX(0,INDEX('913'!$F$6:$F$1205,K128)),0)</f>
        <v>0</v>
      </c>
      <c r="AB128" s="37">
        <f>IF(ISNUMBER(L128),MAX(0,INDEX('913'!$F$6:$F$1205,L128)),0)</f>
        <v>0</v>
      </c>
      <c r="AC128" s="37">
        <f>IF(ISNUMBER(M128),MAX(0,INDEX('913'!$F$6:$F$1205,M128)),0)</f>
        <v>0</v>
      </c>
      <c r="AD128" s="37">
        <f>IF(ISNUMBER(N128),MAX(0,INDEX('913'!$F$6:$F$1205,N128)),0)</f>
        <v>0</v>
      </c>
      <c r="AE128" s="37">
        <f>IF(ISNUMBER(O128),MAX(0,INDEX('913'!$F$6:$F$1205,O128)),0)</f>
        <v>0</v>
      </c>
      <c r="AF128" s="37">
        <f>IF(ISNUMBER(P128),MAX(0,INDEX('913'!$F$6:$F$1205,P128)),0)</f>
        <v>0</v>
      </c>
      <c r="AG128" s="32">
        <f>IF(ISNUMBER(I128),SQRT(INDEX('913'!$I$6:$I$1205,I128)^2+INDEX('913'!$J$6:$J$1205,I128)^2),0)</f>
        <v>0</v>
      </c>
      <c r="AH128" s="32">
        <f>IF(ISNUMBER(J128),SQRT(INDEX('913'!$I$6:$I$1205,J128)^2+INDEX('913'!$J$6:$J$1205,J128)^2),0)</f>
        <v>0</v>
      </c>
      <c r="AI128" s="32">
        <f>IF(ISNUMBER(K128),SQRT(INDEX('913'!$I$6:$I$1205,K128)^2+INDEX('913'!$J$6:$J$1205,K128)^2),0)</f>
        <v>0</v>
      </c>
      <c r="AJ128" s="32">
        <f>IF(ISNUMBER(L128),SQRT(INDEX('913'!$I$6:$I$1205,L128)^2+INDEX('913'!$J$6:$J$1205,L128)^2),0)</f>
        <v>0</v>
      </c>
      <c r="AK128" s="32">
        <f>IF(ISNUMBER(M128),SQRT(INDEX('913'!$I$6:$I$1205,M128)^2+INDEX('913'!$J$6:$J$1205,M128)^2),0)</f>
        <v>0</v>
      </c>
      <c r="AL128" s="32">
        <f>IF(ISNUMBER(N128),SQRT(INDEX('913'!$I$6:$I$1205,N128)^2+INDEX('913'!$J$6:$J$1205,N128)^2),0)</f>
        <v>0</v>
      </c>
      <c r="AM128" s="32">
        <f>IF(ISNUMBER(O128),SQRT(INDEX('913'!$I$6:$I$1205,O128)^2+INDEX('913'!$J$6:$J$1205,O128)^2),0)</f>
        <v>0</v>
      </c>
      <c r="AN128" s="49">
        <f>IF(ISNUMBER(P128),SQRT(INDEX('913'!$I$6:$I$1205,P128)^2+INDEX('913'!$J$6:$J$1205,P128)^2),0)</f>
        <v>0</v>
      </c>
      <c r="AO128" s="37">
        <f t="shared" si="1"/>
        <v>0</v>
      </c>
      <c r="AP128" s="37">
        <f t="shared" si="2"/>
        <v>0</v>
      </c>
      <c r="AQ128" s="33" t="e">
        <f>-100*'935'!W128*(AO128+AP128)/'11'!C$17</f>
        <v>#VALUE!</v>
      </c>
      <c r="AR128" s="37" t="e">
        <f t="shared" si="3"/>
        <v>#VALUE!</v>
      </c>
      <c r="AS128" s="52" t="e">
        <f t="shared" si="4"/>
        <v>#VALUE!</v>
      </c>
      <c r="AT128" s="32" t="e">
        <f>IF('935'!C128="VOID",0,('935'!C128*(1-'935'!X128/'11'!B$17)))</f>
        <v>#VALUE!</v>
      </c>
      <c r="AU128" s="52" t="e">
        <f>'935'!Q128*(1-'935'!Y128/'11'!C$17)/(1-'935'!X128/'11'!B$17)</f>
        <v>#VALUE!</v>
      </c>
      <c r="AV128" s="37" t="e">
        <f>INDEX('DNO totals'!$B$57:$G$57,IF('935'!K128,IF(MOD('935'!K128,1000),IF(MOD('935'!K128,100),IF(MOD('935'!K128,10),IF(MOD('935'!K128,1000)=1,6,5),4),3),2),1))</f>
        <v>#VALUE!</v>
      </c>
      <c r="AW128" s="52" t="e">
        <f t="shared" si="5"/>
        <v>#VALUE!</v>
      </c>
      <c r="AX128" s="32" t="e">
        <f>IF('935'!V128="VOID",0,'935'!V128*(1-'935'!X128/'11'!B$17))</f>
        <v>#VALUE!</v>
      </c>
      <c r="AY128" s="33" t="e">
        <f>IF(H128,-100*'Charging rates'!B$10/'11'!B$17*AX128/H128,0)</f>
        <v>#VALUE!</v>
      </c>
      <c r="AZ128" s="33" t="e">
        <f>IF(C128,'DNO totals'!B$41,0)</f>
        <v>#VALUE!</v>
      </c>
      <c r="BA128" s="33" t="e">
        <f t="shared" si="6"/>
        <v>#VALUE!</v>
      </c>
      <c r="BB128" s="33" t="e">
        <f t="shared" si="7"/>
        <v>#VALUE!</v>
      </c>
      <c r="BC128" s="53" t="e">
        <f t="shared" si="8"/>
        <v>#VALUE!</v>
      </c>
      <c r="BD128" s="32" t="e">
        <f>IF(AT128,'935'!H128*AT128/(AT128+D128+H128),0)</f>
        <v>#VALUE!</v>
      </c>
      <c r="BE128" s="32" t="e">
        <f>IF(H128,'935'!H128*H128/(AT128+D128+H128),0)</f>
        <v>#VALUE!</v>
      </c>
      <c r="BF128" s="32" t="e">
        <f>BD128*(1-'935'!X128/'11'!B$17)</f>
        <v>#VALUE!</v>
      </c>
      <c r="BG128" s="49" t="e">
        <f>BE128*(1-'935'!X128/'11'!B$17)</f>
        <v>#VALUE!</v>
      </c>
      <c r="BH128" s="52" t="e">
        <f>AV128*Parameters!B$6</f>
        <v>#VALUE!</v>
      </c>
      <c r="BI128" s="37" t="e">
        <f>IF('935'!$K128=1000,'Charging rates'!$C$38*$BH128/(1+'DNO totals'!$C$99)*'935'!$L128,0)</f>
        <v>#VALUE!</v>
      </c>
      <c r="BJ128" s="37" t="e">
        <f>IF(MOD('935'!$K128,1000)=100,'Charging rates'!$D$38*$BH128/(1+'DNO totals'!$D$99)*'935'!$M128,0)</f>
        <v>#VALUE!</v>
      </c>
      <c r="BK128" s="37" t="e">
        <f>IF(MOD('935'!$K128,100)=10,'Charging rates'!$E$38*$BH128/(1+'DNO totals'!$E$99)*'935'!$N128,0)</f>
        <v>#VALUE!</v>
      </c>
      <c r="BL128" s="37" t="e">
        <f>IF(AND(MOD('935'!$K128,10)&gt;0,MOD('935'!$K128,1000)&gt;1),'Charging rates'!$F$38*$BH128/(1+'DNO totals'!$F$99)*'935'!$O128,0)</f>
        <v>#VALUE!</v>
      </c>
      <c r="BM128" s="37" t="e">
        <f>IF(MOD('935'!$K128,1000)=1,'Charging rates'!$G$38*$BH128/(1+'DNO totals'!$G$99)*'935'!$P128,0)</f>
        <v>#VALUE!</v>
      </c>
      <c r="BN128" s="52" t="e">
        <f t="shared" si="9"/>
        <v>#VALUE!</v>
      </c>
      <c r="BO128" s="37" t="e">
        <f>IF('935'!$K128&gt;1000,'Charging rates'!$C$38*$AW128*'935'!$L128,0)</f>
        <v>#VALUE!</v>
      </c>
      <c r="BP128" s="37" t="e">
        <f>IF(MOD('935'!$K128,1000)&gt;100,'Charging rates'!$D$38*$AW128*'935'!$M128,0)</f>
        <v>#VALUE!</v>
      </c>
      <c r="BQ128" s="37" t="e">
        <f>IF(MOD('935'!$K128,100)&gt;10,'Charging rates'!$E$38*$AW128*'935'!$N128,0)</f>
        <v>#VALUE!</v>
      </c>
      <c r="BR128" s="52" t="e">
        <f t="shared" si="10"/>
        <v>#VALUE!</v>
      </c>
      <c r="BS128" s="48" t="e">
        <f>'935'!C128&lt;&gt;"VOID"</f>
        <v>#VALUE!</v>
      </c>
      <c r="BT128" s="33" t="e">
        <f>IF(BS128,(100/'11'!B$17*BD128*((1-'935'!I128)*'Charging rates'!B$51+'Charging rates'!B$63)),0)</f>
        <v>#VALUE!</v>
      </c>
      <c r="BU128" s="33" t="e">
        <f>100/'11'!B$17*BG128*('Charging rates'!B$51+'Charging rates'!B$63)</f>
        <v>#VALUE!</v>
      </c>
      <c r="BV128" s="33" t="e">
        <f>100/'11'!B$17*BE128*('Charging rates'!B$51+'Charging rates'!B$63)</f>
        <v>#VALUE!</v>
      </c>
      <c r="BW128" s="53" t="e">
        <f t="shared" si="11"/>
        <v>#VALUE!</v>
      </c>
      <c r="BX128" s="32" t="e">
        <f>AT128-('935'!T128*(1-'935'!X128/'11'!B$17))</f>
        <v>#VALUE!</v>
      </c>
      <c r="BY128" s="32">
        <f>0-IF(ISNUMBER(I128),INDEX('913'!$I$6:$I$1205,I128),0)-IF(ISNUMBER(J128),INDEX('913'!$I$6:$I$1205,J128),0)-IF(ISNUMBER(K128),INDEX('913'!$I$6:$I$1205,K128),0)-IF(ISNUMBER(L128),INDEX('913'!$I$6:$I$1205,L128),0)-IF(ISNUMBER(M128),INDEX('913'!$I$6:$I$1205,M128),0)-IF(ISNUMBER(N128),INDEX('913'!$I$6:$I$1205,N128),0)-IF(ISNUMBER(O128),INDEX('913'!$I$6:$I$1205,O128),0)-IF(ISNUMBER(P128),INDEX('913'!$I$6:$I$1205,P128),0)</f>
        <v>0</v>
      </c>
      <c r="BZ128" s="37">
        <f>IF(BY128=0,1,MAX(1,SQRT(BY128^2+(IF(ISNUMBER(I128),INDEX('913'!$J$6:$J$1205,I128),0)+IF(ISNUMBER(J128),INDEX('913'!$J$6:$J$1205,J128),0)+IF(ISNUMBER(K128),INDEX('913'!$J$6:$J$1205,K128),0)+IF(ISNUMBER(L128),INDEX('913'!$J$6:$J$1205,L128),0)+IF(ISNUMBER(M128),INDEX('913'!$J$6:$J$1205,M128),0)+IF(ISNUMBER(N128),INDEX('913'!$J$6:$J$1205,N128),0)+IF(ISNUMBER(O128),INDEX('913'!$J$6:$J$1205,O128),0)+IF(ISNUMBER(P128),INDEX('913'!$J$6:$J$1205,P128),0))^2)/BY128))</f>
        <v>1</v>
      </c>
      <c r="CA128" s="33" t="e">
        <f>100*AO128/'11'!B$17</f>
        <v>#VALUE!</v>
      </c>
      <c r="CB128" s="37" t="e">
        <f>100*(AP128*BZ128)/'11'!C$17</f>
        <v>#VALUE!</v>
      </c>
      <c r="CC128" s="37" t="e">
        <f t="shared" si="12"/>
        <v>#VALUE!</v>
      </c>
      <c r="CD128" s="33" t="e">
        <f t="shared" si="13"/>
        <v>#VALUE!</v>
      </c>
      <c r="CE128" s="54" t="e">
        <f>'11'!C$17-'935'!Y128</f>
        <v>#VALUE!</v>
      </c>
      <c r="CF128" s="37" t="e">
        <f>MAX('DNO totals'!B$312+0,MIN('935'!L128+0,'DNO totals'!B$304+0))</f>
        <v>#VALUE!</v>
      </c>
      <c r="CG128" s="37" t="e">
        <f>MAX('DNO totals'!C$312+0,MIN('935'!M128+0,'DNO totals'!C$304+0))</f>
        <v>#VALUE!</v>
      </c>
      <c r="CH128" s="37" t="e">
        <f>MAX('DNO totals'!D$312+0,MIN('935'!N128+0,'DNO totals'!D$304+0))</f>
        <v>#VALUE!</v>
      </c>
      <c r="CI128" s="37" t="e">
        <f>MAX('DNO totals'!E$312+0,MIN('935'!O128+0,'DNO totals'!E$304+0))</f>
        <v>#VALUE!</v>
      </c>
      <c r="CJ128" s="52" t="e">
        <f>MAX('DNO totals'!F$312+0,MIN('935'!P128+0,'DNO totals'!F$304+0))</f>
        <v>#VALUE!</v>
      </c>
      <c r="CK128" s="37" t="e">
        <f>IF('935'!$K128=1000,'Charging rates'!$C$38*$BH128/(1+'DNO totals'!$C$99)*$CF128,0)</f>
        <v>#VALUE!</v>
      </c>
      <c r="CL128" s="37" t="e">
        <f>IF(MOD('935'!$K128,1000)=100,'Charging rates'!$D$38*$BH128/(1+'DNO totals'!$D$99)*$CG128,0)</f>
        <v>#VALUE!</v>
      </c>
      <c r="CM128" s="37" t="e">
        <f>IF(MOD('935'!$K128,100)=10,'Charging rates'!$E$38*$BH128/(1+'DNO totals'!$E$99)*$CH128,0)</f>
        <v>#VALUE!</v>
      </c>
      <c r="CN128" s="37" t="e">
        <f>IF(AND(MOD('935'!$K128,10)&gt;0,MOD('935'!$K128,1000)&gt;1),'Charging rates'!$F$38*$BH128/(1+'DNO totals'!$F$99)*$CI128,0)</f>
        <v>#VALUE!</v>
      </c>
      <c r="CO128" s="37" t="e">
        <f>IF(MOD('935'!$K128,1000)=1,'Charging rates'!$G$38*$BH128/(1+'DNO totals'!$G$99)*$CJ128,0)</f>
        <v>#VALUE!</v>
      </c>
      <c r="CP128" s="52" t="e">
        <f t="shared" si="14"/>
        <v>#VALUE!</v>
      </c>
      <c r="CQ128" s="37" t="e">
        <f>IF('935'!$K128&gt;1000,'Charging rates'!$C$38*$AW128*$CF128,0)</f>
        <v>#VALUE!</v>
      </c>
      <c r="CR128" s="37" t="e">
        <f>IF(MOD('935'!$K128,1000)&gt;100,'Charging rates'!$D$38*$AW128*$CG128,0)</f>
        <v>#VALUE!</v>
      </c>
      <c r="CS128" s="37" t="e">
        <f>IF(MOD('935'!$K128,100)&gt;10,'Charging rates'!$E$38*$AW128*$CH128,0)</f>
        <v>#VALUE!</v>
      </c>
      <c r="CT128" s="52" t="e">
        <f t="shared" si="15"/>
        <v>#VALUE!</v>
      </c>
      <c r="CU128" s="33" t="e">
        <f>100*(AP128*'935'!Q128*BZ128)/'11'!B$17</f>
        <v>#VALUE!</v>
      </c>
      <c r="CV128" s="33" t="e">
        <f>100/'11'!B$17*'Charging rates'!B$10*AW128</f>
        <v>#VALUE!</v>
      </c>
      <c r="CW128" s="33" t="e">
        <f>IF(AT128=0,0,(1-BX128/AT128)*(CA128+IF('935'!Q128=0,0,(CB128*'935'!Q128*('11'!C$17-'935'!Y128)/('11'!B$17-'935'!X128)))))</f>
        <v>#VALUE!</v>
      </c>
      <c r="CX128" s="33" t="e">
        <f t="shared" si="16"/>
        <v>#VALUE!</v>
      </c>
      <c r="CY128" s="49" t="e">
        <f t="shared" si="17"/>
        <v>#VALUE!</v>
      </c>
      <c r="CZ128" s="32" t="e">
        <f>AT128*(Parameters!B$21+AU128)*IF('DNO totals'!B$323&lt;0,1,'935'!S128)</f>
        <v>#VALUE!</v>
      </c>
      <c r="DA128" s="52" t="e">
        <f>IF('DNO totals'!B$323&lt;0,1,'935'!S128)*(Parameters!B$21+AU128)</f>
        <v>#VALUE!</v>
      </c>
      <c r="DB128" s="37" t="e">
        <f>CX128+'Charging rates'!B$106*DA128*100/'11'!B$17</f>
        <v>#VALUE!</v>
      </c>
      <c r="DC128" s="37" t="e">
        <f>DB128+'Charging rates'!B$116*(Parameters!B$21+AU128)*100/'11'!B$17*IF('DNO totals'!B$323&lt;0,1,'935'!S128)</f>
        <v>#VALUE!</v>
      </c>
      <c r="DD128" s="37" t="e">
        <f>'Charging rates'!B$97*(CP128+CT128)*100/'11'!B$17</f>
        <v>#VALUE!</v>
      </c>
      <c r="DE128" s="33" t="e">
        <f>MAX(0-(CB128*AU128*'11'!C$17/'11'!B$17),DC128+DD128)</f>
        <v>#VALUE!</v>
      </c>
      <c r="DF128" s="37" t="e">
        <f>IF(BS128,IF(AU128=0,CC128,MAX(0,MIN(CC128,CC128+(DE128/'935'!Q128*('11'!B$17-'935'!X128)/('11'!C$17-'935'!Y128))))),0)</f>
        <v>#VALUE!</v>
      </c>
      <c r="DG128" s="33" t="e">
        <f t="shared" si="18"/>
        <v>#VALUE!</v>
      </c>
      <c r="DH128" s="53" t="e">
        <f t="shared" si="19"/>
        <v>#VALUE!</v>
      </c>
    </row>
    <row r="129" spans="1:112">
      <c r="A129" s="28">
        <v>29</v>
      </c>
      <c r="B129" s="47" t="e">
        <f>'935'!B129</f>
        <v>#VALUE!</v>
      </c>
      <c r="C129" s="48" t="e">
        <f>OR('935'!E129&lt;&gt;"VOID",'935'!F129&lt;&gt;"VOID",'935'!G129&lt;&gt;"VOID")</f>
        <v>#VALUE!</v>
      </c>
      <c r="D129" s="32" t="e">
        <f>IF('935'!D129="VOID",0,'935'!D129*(1-'935'!X129/'11'!B$17))</f>
        <v>#VALUE!</v>
      </c>
      <c r="E129" s="32" t="e">
        <f>IF('935'!E129="VOID",0,'935'!E129*(1-'935'!X129/'11'!B$17))</f>
        <v>#VALUE!</v>
      </c>
      <c r="F129" s="32" t="e">
        <f>IF('935'!F129="VOID",0,'935'!F129*(1-'935'!X129/'11'!B$17))</f>
        <v>#VALUE!</v>
      </c>
      <c r="G129" s="32" t="e">
        <f>IF('935'!G129="VOID",0,'935'!G129*(1-'935'!X129/'11'!B$17))</f>
        <v>#VALUE!</v>
      </c>
      <c r="H129" s="49" t="e">
        <f t="shared" si="0"/>
        <v>#VALUE!</v>
      </c>
      <c r="I129" s="50" t="e">
        <f>MATCH('935'!J129,'913'!$B$6:$B$1205,0)</f>
        <v>#VALUE!</v>
      </c>
      <c r="J129" s="50" t="e">
        <f>MATCH(INDEX('913'!$D$6:$D$1205,I129),'913'!$B$6:$B$1205,0)</f>
        <v>#VALUE!</v>
      </c>
      <c r="K129" s="50" t="e">
        <f>MATCH(INDEX('913'!$D$6:$D$1205,J129),'913'!$B$6:$B$1205,0)</f>
        <v>#VALUE!</v>
      </c>
      <c r="L129" s="50" t="e">
        <f>MATCH(INDEX('913'!$D$6:$D$1205,K129),'913'!$B$6:$B$1205,0)</f>
        <v>#VALUE!</v>
      </c>
      <c r="M129" s="50" t="e">
        <f>MATCH(INDEX('913'!$D$6:$D$1205,L129),'913'!$B$6:$B$1205,0)</f>
        <v>#VALUE!</v>
      </c>
      <c r="N129" s="50" t="e">
        <f>MATCH(INDEX('913'!$D$6:$D$1205,M129),'913'!$B$6:$B$1205,0)</f>
        <v>#VALUE!</v>
      </c>
      <c r="O129" s="50" t="e">
        <f>MATCH(INDEX('913'!$D$6:$D$1205,N129),'913'!$B$6:$B$1205,0)</f>
        <v>#VALUE!</v>
      </c>
      <c r="P129" s="51" t="e">
        <f>MATCH(INDEX('913'!$D$6:$D$1205,O129),'913'!$B$6:$B$1205,0)</f>
        <v>#VALUE!</v>
      </c>
      <c r="Q129" s="37">
        <f>IF(ISNUMBER(I129),MAX(0,INDEX('913'!$E$6:$E$1205,I129)),0)</f>
        <v>0</v>
      </c>
      <c r="R129" s="37">
        <f>IF(ISNUMBER(J129),MAX(0,INDEX('913'!$E$6:$E$1205,J129)),0)</f>
        <v>0</v>
      </c>
      <c r="S129" s="37">
        <f>IF(ISNUMBER(K129),MAX(0,INDEX('913'!$E$6:$E$1205,K129)),0)</f>
        <v>0</v>
      </c>
      <c r="T129" s="37">
        <f>IF(ISNUMBER(L129),MAX(0,INDEX('913'!$E$6:$E$1205,L129)),0)</f>
        <v>0</v>
      </c>
      <c r="U129" s="37">
        <f>IF(ISNUMBER(M129),MAX(0,INDEX('913'!$E$6:$E$1205,M129)),0)</f>
        <v>0</v>
      </c>
      <c r="V129" s="37">
        <f>IF(ISNUMBER(N129),MAX(0,INDEX('913'!$E$6:$E$1205,N129)),0)</f>
        <v>0</v>
      </c>
      <c r="W129" s="37">
        <f>IF(ISNUMBER(O129),MAX(0,INDEX('913'!$E$6:$E$1205,O129)),0)</f>
        <v>0</v>
      </c>
      <c r="X129" s="52">
        <f>IF(ISNUMBER(P129),MAX(0,INDEX('913'!$E$6:$E$1205,P129)),0)</f>
        <v>0</v>
      </c>
      <c r="Y129" s="37">
        <f>IF(ISNUMBER(I129),MAX(0,INDEX('913'!$F$6:$F$1205,I129)),0)</f>
        <v>0</v>
      </c>
      <c r="Z129" s="37">
        <f>IF(ISNUMBER(J129),MAX(0,INDEX('913'!$F$6:$F$1205,J129)),0)</f>
        <v>0</v>
      </c>
      <c r="AA129" s="37">
        <f>IF(ISNUMBER(K129),MAX(0,INDEX('913'!$F$6:$F$1205,K129)),0)</f>
        <v>0</v>
      </c>
      <c r="AB129" s="37">
        <f>IF(ISNUMBER(L129),MAX(0,INDEX('913'!$F$6:$F$1205,L129)),0)</f>
        <v>0</v>
      </c>
      <c r="AC129" s="37">
        <f>IF(ISNUMBER(M129),MAX(0,INDEX('913'!$F$6:$F$1205,M129)),0)</f>
        <v>0</v>
      </c>
      <c r="AD129" s="37">
        <f>IF(ISNUMBER(N129),MAX(0,INDEX('913'!$F$6:$F$1205,N129)),0)</f>
        <v>0</v>
      </c>
      <c r="AE129" s="37">
        <f>IF(ISNUMBER(O129),MAX(0,INDEX('913'!$F$6:$F$1205,O129)),0)</f>
        <v>0</v>
      </c>
      <c r="AF129" s="37">
        <f>IF(ISNUMBER(P129),MAX(0,INDEX('913'!$F$6:$F$1205,P129)),0)</f>
        <v>0</v>
      </c>
      <c r="AG129" s="32">
        <f>IF(ISNUMBER(I129),SQRT(INDEX('913'!$I$6:$I$1205,I129)^2+INDEX('913'!$J$6:$J$1205,I129)^2),0)</f>
        <v>0</v>
      </c>
      <c r="AH129" s="32">
        <f>IF(ISNUMBER(J129),SQRT(INDEX('913'!$I$6:$I$1205,J129)^2+INDEX('913'!$J$6:$J$1205,J129)^2),0)</f>
        <v>0</v>
      </c>
      <c r="AI129" s="32">
        <f>IF(ISNUMBER(K129),SQRT(INDEX('913'!$I$6:$I$1205,K129)^2+INDEX('913'!$J$6:$J$1205,K129)^2),0)</f>
        <v>0</v>
      </c>
      <c r="AJ129" s="32">
        <f>IF(ISNUMBER(L129),SQRT(INDEX('913'!$I$6:$I$1205,L129)^2+INDEX('913'!$J$6:$J$1205,L129)^2),0)</f>
        <v>0</v>
      </c>
      <c r="AK129" s="32">
        <f>IF(ISNUMBER(M129),SQRT(INDEX('913'!$I$6:$I$1205,M129)^2+INDEX('913'!$J$6:$J$1205,M129)^2),0)</f>
        <v>0</v>
      </c>
      <c r="AL129" s="32">
        <f>IF(ISNUMBER(N129),SQRT(INDEX('913'!$I$6:$I$1205,N129)^2+INDEX('913'!$J$6:$J$1205,N129)^2),0)</f>
        <v>0</v>
      </c>
      <c r="AM129" s="32">
        <f>IF(ISNUMBER(O129),SQRT(INDEX('913'!$I$6:$I$1205,O129)^2+INDEX('913'!$J$6:$J$1205,O129)^2),0)</f>
        <v>0</v>
      </c>
      <c r="AN129" s="49">
        <f>IF(ISNUMBER(P129),SQRT(INDEX('913'!$I$6:$I$1205,P129)^2+INDEX('913'!$J$6:$J$1205,P129)^2),0)</f>
        <v>0</v>
      </c>
      <c r="AO129" s="37">
        <f t="shared" si="1"/>
        <v>0</v>
      </c>
      <c r="AP129" s="37">
        <f t="shared" si="2"/>
        <v>0</v>
      </c>
      <c r="AQ129" s="33" t="e">
        <f>-100*'935'!W129*(AO129+AP129)/'11'!C$17</f>
        <v>#VALUE!</v>
      </c>
      <c r="AR129" s="37" t="e">
        <f t="shared" si="3"/>
        <v>#VALUE!</v>
      </c>
      <c r="AS129" s="52" t="e">
        <f t="shared" si="4"/>
        <v>#VALUE!</v>
      </c>
      <c r="AT129" s="32" t="e">
        <f>IF('935'!C129="VOID",0,('935'!C129*(1-'935'!X129/'11'!B$17)))</f>
        <v>#VALUE!</v>
      </c>
      <c r="AU129" s="52" t="e">
        <f>'935'!Q129*(1-'935'!Y129/'11'!C$17)/(1-'935'!X129/'11'!B$17)</f>
        <v>#VALUE!</v>
      </c>
      <c r="AV129" s="37" t="e">
        <f>INDEX('DNO totals'!$B$57:$G$57,IF('935'!K129,IF(MOD('935'!K129,1000),IF(MOD('935'!K129,100),IF(MOD('935'!K129,10),IF(MOD('935'!K129,1000)=1,6,5),4),3),2),1))</f>
        <v>#VALUE!</v>
      </c>
      <c r="AW129" s="52" t="e">
        <f t="shared" si="5"/>
        <v>#VALUE!</v>
      </c>
      <c r="AX129" s="32" t="e">
        <f>IF('935'!V129="VOID",0,'935'!V129*(1-'935'!X129/'11'!B$17))</f>
        <v>#VALUE!</v>
      </c>
      <c r="AY129" s="33" t="e">
        <f>IF(H129,-100*'Charging rates'!B$10/'11'!B$17*AX129/H129,0)</f>
        <v>#VALUE!</v>
      </c>
      <c r="AZ129" s="33" t="e">
        <f>IF(C129,'DNO totals'!B$41,0)</f>
        <v>#VALUE!</v>
      </c>
      <c r="BA129" s="33" t="e">
        <f t="shared" si="6"/>
        <v>#VALUE!</v>
      </c>
      <c r="BB129" s="33" t="e">
        <f t="shared" si="7"/>
        <v>#VALUE!</v>
      </c>
      <c r="BC129" s="53" t="e">
        <f t="shared" si="8"/>
        <v>#VALUE!</v>
      </c>
      <c r="BD129" s="32" t="e">
        <f>IF(AT129,'935'!H129*AT129/(AT129+D129+H129),0)</f>
        <v>#VALUE!</v>
      </c>
      <c r="BE129" s="32" t="e">
        <f>IF(H129,'935'!H129*H129/(AT129+D129+H129),0)</f>
        <v>#VALUE!</v>
      </c>
      <c r="BF129" s="32" t="e">
        <f>BD129*(1-'935'!X129/'11'!B$17)</f>
        <v>#VALUE!</v>
      </c>
      <c r="BG129" s="49" t="e">
        <f>BE129*(1-'935'!X129/'11'!B$17)</f>
        <v>#VALUE!</v>
      </c>
      <c r="BH129" s="52" t="e">
        <f>AV129*Parameters!B$6</f>
        <v>#VALUE!</v>
      </c>
      <c r="BI129" s="37" t="e">
        <f>IF('935'!$K129=1000,'Charging rates'!$C$38*$BH129/(1+'DNO totals'!$C$99)*'935'!$L129,0)</f>
        <v>#VALUE!</v>
      </c>
      <c r="BJ129" s="37" t="e">
        <f>IF(MOD('935'!$K129,1000)=100,'Charging rates'!$D$38*$BH129/(1+'DNO totals'!$D$99)*'935'!$M129,0)</f>
        <v>#VALUE!</v>
      </c>
      <c r="BK129" s="37" t="e">
        <f>IF(MOD('935'!$K129,100)=10,'Charging rates'!$E$38*$BH129/(1+'DNO totals'!$E$99)*'935'!$N129,0)</f>
        <v>#VALUE!</v>
      </c>
      <c r="BL129" s="37" t="e">
        <f>IF(AND(MOD('935'!$K129,10)&gt;0,MOD('935'!$K129,1000)&gt;1),'Charging rates'!$F$38*$BH129/(1+'DNO totals'!$F$99)*'935'!$O129,0)</f>
        <v>#VALUE!</v>
      </c>
      <c r="BM129" s="37" t="e">
        <f>IF(MOD('935'!$K129,1000)=1,'Charging rates'!$G$38*$BH129/(1+'DNO totals'!$G$99)*'935'!$P129,0)</f>
        <v>#VALUE!</v>
      </c>
      <c r="BN129" s="52" t="e">
        <f t="shared" si="9"/>
        <v>#VALUE!</v>
      </c>
      <c r="BO129" s="37" t="e">
        <f>IF('935'!$K129&gt;1000,'Charging rates'!$C$38*$AW129*'935'!$L129,0)</f>
        <v>#VALUE!</v>
      </c>
      <c r="BP129" s="37" t="e">
        <f>IF(MOD('935'!$K129,1000)&gt;100,'Charging rates'!$D$38*$AW129*'935'!$M129,0)</f>
        <v>#VALUE!</v>
      </c>
      <c r="BQ129" s="37" t="e">
        <f>IF(MOD('935'!$K129,100)&gt;10,'Charging rates'!$E$38*$AW129*'935'!$N129,0)</f>
        <v>#VALUE!</v>
      </c>
      <c r="BR129" s="52" t="e">
        <f t="shared" si="10"/>
        <v>#VALUE!</v>
      </c>
      <c r="BS129" s="48" t="e">
        <f>'935'!C129&lt;&gt;"VOID"</f>
        <v>#VALUE!</v>
      </c>
      <c r="BT129" s="33" t="e">
        <f>IF(BS129,(100/'11'!B$17*BD129*((1-'935'!I129)*'Charging rates'!B$51+'Charging rates'!B$63)),0)</f>
        <v>#VALUE!</v>
      </c>
      <c r="BU129" s="33" t="e">
        <f>100/'11'!B$17*BG129*('Charging rates'!B$51+'Charging rates'!B$63)</f>
        <v>#VALUE!</v>
      </c>
      <c r="BV129" s="33" t="e">
        <f>100/'11'!B$17*BE129*('Charging rates'!B$51+'Charging rates'!B$63)</f>
        <v>#VALUE!</v>
      </c>
      <c r="BW129" s="53" t="e">
        <f t="shared" si="11"/>
        <v>#VALUE!</v>
      </c>
      <c r="BX129" s="32" t="e">
        <f>AT129-('935'!T129*(1-'935'!X129/'11'!B$17))</f>
        <v>#VALUE!</v>
      </c>
      <c r="BY129" s="32">
        <f>0-IF(ISNUMBER(I129),INDEX('913'!$I$6:$I$1205,I129),0)-IF(ISNUMBER(J129),INDEX('913'!$I$6:$I$1205,J129),0)-IF(ISNUMBER(K129),INDEX('913'!$I$6:$I$1205,K129),0)-IF(ISNUMBER(L129),INDEX('913'!$I$6:$I$1205,L129),0)-IF(ISNUMBER(M129),INDEX('913'!$I$6:$I$1205,M129),0)-IF(ISNUMBER(N129),INDEX('913'!$I$6:$I$1205,N129),0)-IF(ISNUMBER(O129),INDEX('913'!$I$6:$I$1205,O129),0)-IF(ISNUMBER(P129),INDEX('913'!$I$6:$I$1205,P129),0)</f>
        <v>0</v>
      </c>
      <c r="BZ129" s="37">
        <f>IF(BY129=0,1,MAX(1,SQRT(BY129^2+(IF(ISNUMBER(I129),INDEX('913'!$J$6:$J$1205,I129),0)+IF(ISNUMBER(J129),INDEX('913'!$J$6:$J$1205,J129),0)+IF(ISNUMBER(K129),INDEX('913'!$J$6:$J$1205,K129),0)+IF(ISNUMBER(L129),INDEX('913'!$J$6:$J$1205,L129),0)+IF(ISNUMBER(M129),INDEX('913'!$J$6:$J$1205,M129),0)+IF(ISNUMBER(N129),INDEX('913'!$J$6:$J$1205,N129),0)+IF(ISNUMBER(O129),INDEX('913'!$J$6:$J$1205,O129),0)+IF(ISNUMBER(P129),INDEX('913'!$J$6:$J$1205,P129),0))^2)/BY129))</f>
        <v>1</v>
      </c>
      <c r="CA129" s="33" t="e">
        <f>100*AO129/'11'!B$17</f>
        <v>#VALUE!</v>
      </c>
      <c r="CB129" s="37" t="e">
        <f>100*(AP129*BZ129)/'11'!C$17</f>
        <v>#VALUE!</v>
      </c>
      <c r="CC129" s="37" t="e">
        <f t="shared" si="12"/>
        <v>#VALUE!</v>
      </c>
      <c r="CD129" s="33" t="e">
        <f t="shared" si="13"/>
        <v>#VALUE!</v>
      </c>
      <c r="CE129" s="54" t="e">
        <f>'11'!C$17-'935'!Y129</f>
        <v>#VALUE!</v>
      </c>
      <c r="CF129" s="37" t="e">
        <f>MAX('DNO totals'!B$312+0,MIN('935'!L129+0,'DNO totals'!B$304+0))</f>
        <v>#VALUE!</v>
      </c>
      <c r="CG129" s="37" t="e">
        <f>MAX('DNO totals'!C$312+0,MIN('935'!M129+0,'DNO totals'!C$304+0))</f>
        <v>#VALUE!</v>
      </c>
      <c r="CH129" s="37" t="e">
        <f>MAX('DNO totals'!D$312+0,MIN('935'!N129+0,'DNO totals'!D$304+0))</f>
        <v>#VALUE!</v>
      </c>
      <c r="CI129" s="37" t="e">
        <f>MAX('DNO totals'!E$312+0,MIN('935'!O129+0,'DNO totals'!E$304+0))</f>
        <v>#VALUE!</v>
      </c>
      <c r="CJ129" s="52" t="e">
        <f>MAX('DNO totals'!F$312+0,MIN('935'!P129+0,'DNO totals'!F$304+0))</f>
        <v>#VALUE!</v>
      </c>
      <c r="CK129" s="37" t="e">
        <f>IF('935'!$K129=1000,'Charging rates'!$C$38*$BH129/(1+'DNO totals'!$C$99)*$CF129,0)</f>
        <v>#VALUE!</v>
      </c>
      <c r="CL129" s="37" t="e">
        <f>IF(MOD('935'!$K129,1000)=100,'Charging rates'!$D$38*$BH129/(1+'DNO totals'!$D$99)*$CG129,0)</f>
        <v>#VALUE!</v>
      </c>
      <c r="CM129" s="37" t="e">
        <f>IF(MOD('935'!$K129,100)=10,'Charging rates'!$E$38*$BH129/(1+'DNO totals'!$E$99)*$CH129,0)</f>
        <v>#VALUE!</v>
      </c>
      <c r="CN129" s="37" t="e">
        <f>IF(AND(MOD('935'!$K129,10)&gt;0,MOD('935'!$K129,1000)&gt;1),'Charging rates'!$F$38*$BH129/(1+'DNO totals'!$F$99)*$CI129,0)</f>
        <v>#VALUE!</v>
      </c>
      <c r="CO129" s="37" t="e">
        <f>IF(MOD('935'!$K129,1000)=1,'Charging rates'!$G$38*$BH129/(1+'DNO totals'!$G$99)*$CJ129,0)</f>
        <v>#VALUE!</v>
      </c>
      <c r="CP129" s="52" t="e">
        <f t="shared" si="14"/>
        <v>#VALUE!</v>
      </c>
      <c r="CQ129" s="37" t="e">
        <f>IF('935'!$K129&gt;1000,'Charging rates'!$C$38*$AW129*$CF129,0)</f>
        <v>#VALUE!</v>
      </c>
      <c r="CR129" s="37" t="e">
        <f>IF(MOD('935'!$K129,1000)&gt;100,'Charging rates'!$D$38*$AW129*$CG129,0)</f>
        <v>#VALUE!</v>
      </c>
      <c r="CS129" s="37" t="e">
        <f>IF(MOD('935'!$K129,100)&gt;10,'Charging rates'!$E$38*$AW129*$CH129,0)</f>
        <v>#VALUE!</v>
      </c>
      <c r="CT129" s="52" t="e">
        <f t="shared" si="15"/>
        <v>#VALUE!</v>
      </c>
      <c r="CU129" s="33" t="e">
        <f>100*(AP129*'935'!Q129*BZ129)/'11'!B$17</f>
        <v>#VALUE!</v>
      </c>
      <c r="CV129" s="33" t="e">
        <f>100/'11'!B$17*'Charging rates'!B$10*AW129</f>
        <v>#VALUE!</v>
      </c>
      <c r="CW129" s="33" t="e">
        <f>IF(AT129=0,0,(1-BX129/AT129)*(CA129+IF('935'!Q129=0,0,(CB129*'935'!Q129*('11'!C$17-'935'!Y129)/('11'!B$17-'935'!X129)))))</f>
        <v>#VALUE!</v>
      </c>
      <c r="CX129" s="33" t="e">
        <f t="shared" si="16"/>
        <v>#VALUE!</v>
      </c>
      <c r="CY129" s="49" t="e">
        <f t="shared" si="17"/>
        <v>#VALUE!</v>
      </c>
      <c r="CZ129" s="32" t="e">
        <f>AT129*(Parameters!B$21+AU129)*IF('DNO totals'!B$323&lt;0,1,'935'!S129)</f>
        <v>#VALUE!</v>
      </c>
      <c r="DA129" s="52" t="e">
        <f>IF('DNO totals'!B$323&lt;0,1,'935'!S129)*(Parameters!B$21+AU129)</f>
        <v>#VALUE!</v>
      </c>
      <c r="DB129" s="37" t="e">
        <f>CX129+'Charging rates'!B$106*DA129*100/'11'!B$17</f>
        <v>#VALUE!</v>
      </c>
      <c r="DC129" s="37" t="e">
        <f>DB129+'Charging rates'!B$116*(Parameters!B$21+AU129)*100/'11'!B$17*IF('DNO totals'!B$323&lt;0,1,'935'!S129)</f>
        <v>#VALUE!</v>
      </c>
      <c r="DD129" s="37" t="e">
        <f>'Charging rates'!B$97*(CP129+CT129)*100/'11'!B$17</f>
        <v>#VALUE!</v>
      </c>
      <c r="DE129" s="33" t="e">
        <f>MAX(0-(CB129*AU129*'11'!C$17/'11'!B$17),DC129+DD129)</f>
        <v>#VALUE!</v>
      </c>
      <c r="DF129" s="37" t="e">
        <f>IF(BS129,IF(AU129=0,CC129,MAX(0,MIN(CC129,CC129+(DE129/'935'!Q129*('11'!B$17-'935'!X129)/('11'!C$17-'935'!Y129))))),0)</f>
        <v>#VALUE!</v>
      </c>
      <c r="DG129" s="33" t="e">
        <f t="shared" si="18"/>
        <v>#VALUE!</v>
      </c>
      <c r="DH129" s="53" t="e">
        <f t="shared" si="19"/>
        <v>#VALUE!</v>
      </c>
    </row>
    <row r="130" spans="1:112">
      <c r="A130" s="28">
        <v>30</v>
      </c>
      <c r="B130" s="47" t="e">
        <f>'935'!B130</f>
        <v>#VALUE!</v>
      </c>
      <c r="C130" s="48" t="e">
        <f>OR('935'!E130&lt;&gt;"VOID",'935'!F130&lt;&gt;"VOID",'935'!G130&lt;&gt;"VOID")</f>
        <v>#VALUE!</v>
      </c>
      <c r="D130" s="32" t="e">
        <f>IF('935'!D130="VOID",0,'935'!D130*(1-'935'!X130/'11'!B$17))</f>
        <v>#VALUE!</v>
      </c>
      <c r="E130" s="32" t="e">
        <f>IF('935'!E130="VOID",0,'935'!E130*(1-'935'!X130/'11'!B$17))</f>
        <v>#VALUE!</v>
      </c>
      <c r="F130" s="32" t="e">
        <f>IF('935'!F130="VOID",0,'935'!F130*(1-'935'!X130/'11'!B$17))</f>
        <v>#VALUE!</v>
      </c>
      <c r="G130" s="32" t="e">
        <f>IF('935'!G130="VOID",0,'935'!G130*(1-'935'!X130/'11'!B$17))</f>
        <v>#VALUE!</v>
      </c>
      <c r="H130" s="49" t="e">
        <f t="shared" si="0"/>
        <v>#VALUE!</v>
      </c>
      <c r="I130" s="50" t="e">
        <f>MATCH('935'!J130,'913'!$B$6:$B$1205,0)</f>
        <v>#VALUE!</v>
      </c>
      <c r="J130" s="50" t="e">
        <f>MATCH(INDEX('913'!$D$6:$D$1205,I130),'913'!$B$6:$B$1205,0)</f>
        <v>#VALUE!</v>
      </c>
      <c r="K130" s="50" t="e">
        <f>MATCH(INDEX('913'!$D$6:$D$1205,J130),'913'!$B$6:$B$1205,0)</f>
        <v>#VALUE!</v>
      </c>
      <c r="L130" s="50" t="e">
        <f>MATCH(INDEX('913'!$D$6:$D$1205,K130),'913'!$B$6:$B$1205,0)</f>
        <v>#VALUE!</v>
      </c>
      <c r="M130" s="50" t="e">
        <f>MATCH(INDEX('913'!$D$6:$D$1205,L130),'913'!$B$6:$B$1205,0)</f>
        <v>#VALUE!</v>
      </c>
      <c r="N130" s="50" t="e">
        <f>MATCH(INDEX('913'!$D$6:$D$1205,M130),'913'!$B$6:$B$1205,0)</f>
        <v>#VALUE!</v>
      </c>
      <c r="O130" s="50" t="e">
        <f>MATCH(INDEX('913'!$D$6:$D$1205,N130),'913'!$B$6:$B$1205,0)</f>
        <v>#VALUE!</v>
      </c>
      <c r="P130" s="51" t="e">
        <f>MATCH(INDEX('913'!$D$6:$D$1205,O130),'913'!$B$6:$B$1205,0)</f>
        <v>#VALUE!</v>
      </c>
      <c r="Q130" s="37">
        <f>IF(ISNUMBER(I130),MAX(0,INDEX('913'!$E$6:$E$1205,I130)),0)</f>
        <v>0</v>
      </c>
      <c r="R130" s="37">
        <f>IF(ISNUMBER(J130),MAX(0,INDEX('913'!$E$6:$E$1205,J130)),0)</f>
        <v>0</v>
      </c>
      <c r="S130" s="37">
        <f>IF(ISNUMBER(K130),MAX(0,INDEX('913'!$E$6:$E$1205,K130)),0)</f>
        <v>0</v>
      </c>
      <c r="T130" s="37">
        <f>IF(ISNUMBER(L130),MAX(0,INDEX('913'!$E$6:$E$1205,L130)),0)</f>
        <v>0</v>
      </c>
      <c r="U130" s="37">
        <f>IF(ISNUMBER(M130),MAX(0,INDEX('913'!$E$6:$E$1205,M130)),0)</f>
        <v>0</v>
      </c>
      <c r="V130" s="37">
        <f>IF(ISNUMBER(N130),MAX(0,INDEX('913'!$E$6:$E$1205,N130)),0)</f>
        <v>0</v>
      </c>
      <c r="W130" s="37">
        <f>IF(ISNUMBER(O130),MAX(0,INDEX('913'!$E$6:$E$1205,O130)),0)</f>
        <v>0</v>
      </c>
      <c r="X130" s="52">
        <f>IF(ISNUMBER(P130),MAX(0,INDEX('913'!$E$6:$E$1205,P130)),0)</f>
        <v>0</v>
      </c>
      <c r="Y130" s="37">
        <f>IF(ISNUMBER(I130),MAX(0,INDEX('913'!$F$6:$F$1205,I130)),0)</f>
        <v>0</v>
      </c>
      <c r="Z130" s="37">
        <f>IF(ISNUMBER(J130),MAX(0,INDEX('913'!$F$6:$F$1205,J130)),0)</f>
        <v>0</v>
      </c>
      <c r="AA130" s="37">
        <f>IF(ISNUMBER(K130),MAX(0,INDEX('913'!$F$6:$F$1205,K130)),0)</f>
        <v>0</v>
      </c>
      <c r="AB130" s="37">
        <f>IF(ISNUMBER(L130),MAX(0,INDEX('913'!$F$6:$F$1205,L130)),0)</f>
        <v>0</v>
      </c>
      <c r="AC130" s="37">
        <f>IF(ISNUMBER(M130),MAX(0,INDEX('913'!$F$6:$F$1205,M130)),0)</f>
        <v>0</v>
      </c>
      <c r="AD130" s="37">
        <f>IF(ISNUMBER(N130),MAX(0,INDEX('913'!$F$6:$F$1205,N130)),0)</f>
        <v>0</v>
      </c>
      <c r="AE130" s="37">
        <f>IF(ISNUMBER(O130),MAX(0,INDEX('913'!$F$6:$F$1205,O130)),0)</f>
        <v>0</v>
      </c>
      <c r="AF130" s="37">
        <f>IF(ISNUMBER(P130),MAX(0,INDEX('913'!$F$6:$F$1205,P130)),0)</f>
        <v>0</v>
      </c>
      <c r="AG130" s="32">
        <f>IF(ISNUMBER(I130),SQRT(INDEX('913'!$I$6:$I$1205,I130)^2+INDEX('913'!$J$6:$J$1205,I130)^2),0)</f>
        <v>0</v>
      </c>
      <c r="AH130" s="32">
        <f>IF(ISNUMBER(J130),SQRT(INDEX('913'!$I$6:$I$1205,J130)^2+INDEX('913'!$J$6:$J$1205,J130)^2),0)</f>
        <v>0</v>
      </c>
      <c r="AI130" s="32">
        <f>IF(ISNUMBER(K130),SQRT(INDEX('913'!$I$6:$I$1205,K130)^2+INDEX('913'!$J$6:$J$1205,K130)^2),0)</f>
        <v>0</v>
      </c>
      <c r="AJ130" s="32">
        <f>IF(ISNUMBER(L130),SQRT(INDEX('913'!$I$6:$I$1205,L130)^2+INDEX('913'!$J$6:$J$1205,L130)^2),0)</f>
        <v>0</v>
      </c>
      <c r="AK130" s="32">
        <f>IF(ISNUMBER(M130),SQRT(INDEX('913'!$I$6:$I$1205,M130)^2+INDEX('913'!$J$6:$J$1205,M130)^2),0)</f>
        <v>0</v>
      </c>
      <c r="AL130" s="32">
        <f>IF(ISNUMBER(N130),SQRT(INDEX('913'!$I$6:$I$1205,N130)^2+INDEX('913'!$J$6:$J$1205,N130)^2),0)</f>
        <v>0</v>
      </c>
      <c r="AM130" s="32">
        <f>IF(ISNUMBER(O130),SQRT(INDEX('913'!$I$6:$I$1205,O130)^2+INDEX('913'!$J$6:$J$1205,O130)^2),0)</f>
        <v>0</v>
      </c>
      <c r="AN130" s="49">
        <f>IF(ISNUMBER(P130),SQRT(INDEX('913'!$I$6:$I$1205,P130)^2+INDEX('913'!$J$6:$J$1205,P130)^2),0)</f>
        <v>0</v>
      </c>
      <c r="AO130" s="37">
        <f t="shared" si="1"/>
        <v>0</v>
      </c>
      <c r="AP130" s="37">
        <f t="shared" si="2"/>
        <v>0</v>
      </c>
      <c r="AQ130" s="33" t="e">
        <f>-100*'935'!W130*(AO130+AP130)/'11'!C$17</f>
        <v>#VALUE!</v>
      </c>
      <c r="AR130" s="37" t="e">
        <f t="shared" si="3"/>
        <v>#VALUE!</v>
      </c>
      <c r="AS130" s="52" t="e">
        <f t="shared" si="4"/>
        <v>#VALUE!</v>
      </c>
      <c r="AT130" s="32" t="e">
        <f>IF('935'!C130="VOID",0,('935'!C130*(1-'935'!X130/'11'!B$17)))</f>
        <v>#VALUE!</v>
      </c>
      <c r="AU130" s="52" t="e">
        <f>'935'!Q130*(1-'935'!Y130/'11'!C$17)/(1-'935'!X130/'11'!B$17)</f>
        <v>#VALUE!</v>
      </c>
      <c r="AV130" s="37" t="e">
        <f>INDEX('DNO totals'!$B$57:$G$57,IF('935'!K130,IF(MOD('935'!K130,1000),IF(MOD('935'!K130,100),IF(MOD('935'!K130,10),IF(MOD('935'!K130,1000)=1,6,5),4),3),2),1))</f>
        <v>#VALUE!</v>
      </c>
      <c r="AW130" s="52" t="e">
        <f t="shared" si="5"/>
        <v>#VALUE!</v>
      </c>
      <c r="AX130" s="32" t="e">
        <f>IF('935'!V130="VOID",0,'935'!V130*(1-'935'!X130/'11'!B$17))</f>
        <v>#VALUE!</v>
      </c>
      <c r="AY130" s="33" t="e">
        <f>IF(H130,-100*'Charging rates'!B$10/'11'!B$17*AX130/H130,0)</f>
        <v>#VALUE!</v>
      </c>
      <c r="AZ130" s="33" t="e">
        <f>IF(C130,'DNO totals'!B$41,0)</f>
        <v>#VALUE!</v>
      </c>
      <c r="BA130" s="33" t="e">
        <f t="shared" si="6"/>
        <v>#VALUE!</v>
      </c>
      <c r="BB130" s="33" t="e">
        <f t="shared" si="7"/>
        <v>#VALUE!</v>
      </c>
      <c r="BC130" s="53" t="e">
        <f t="shared" si="8"/>
        <v>#VALUE!</v>
      </c>
      <c r="BD130" s="32" t="e">
        <f>IF(AT130,'935'!H130*AT130/(AT130+D130+H130),0)</f>
        <v>#VALUE!</v>
      </c>
      <c r="BE130" s="32" t="e">
        <f>IF(H130,'935'!H130*H130/(AT130+D130+H130),0)</f>
        <v>#VALUE!</v>
      </c>
      <c r="BF130" s="32" t="e">
        <f>BD130*(1-'935'!X130/'11'!B$17)</f>
        <v>#VALUE!</v>
      </c>
      <c r="BG130" s="49" t="e">
        <f>BE130*(1-'935'!X130/'11'!B$17)</f>
        <v>#VALUE!</v>
      </c>
      <c r="BH130" s="52" t="e">
        <f>AV130*Parameters!B$6</f>
        <v>#VALUE!</v>
      </c>
      <c r="BI130" s="37" t="e">
        <f>IF('935'!$K130=1000,'Charging rates'!$C$38*$BH130/(1+'DNO totals'!$C$99)*'935'!$L130,0)</f>
        <v>#VALUE!</v>
      </c>
      <c r="BJ130" s="37" t="e">
        <f>IF(MOD('935'!$K130,1000)=100,'Charging rates'!$D$38*$BH130/(1+'DNO totals'!$D$99)*'935'!$M130,0)</f>
        <v>#VALUE!</v>
      </c>
      <c r="BK130" s="37" t="e">
        <f>IF(MOD('935'!$K130,100)=10,'Charging rates'!$E$38*$BH130/(1+'DNO totals'!$E$99)*'935'!$N130,0)</f>
        <v>#VALUE!</v>
      </c>
      <c r="BL130" s="37" t="e">
        <f>IF(AND(MOD('935'!$K130,10)&gt;0,MOD('935'!$K130,1000)&gt;1),'Charging rates'!$F$38*$BH130/(1+'DNO totals'!$F$99)*'935'!$O130,0)</f>
        <v>#VALUE!</v>
      </c>
      <c r="BM130" s="37" t="e">
        <f>IF(MOD('935'!$K130,1000)=1,'Charging rates'!$G$38*$BH130/(1+'DNO totals'!$G$99)*'935'!$P130,0)</f>
        <v>#VALUE!</v>
      </c>
      <c r="BN130" s="52" t="e">
        <f t="shared" si="9"/>
        <v>#VALUE!</v>
      </c>
      <c r="BO130" s="37" t="e">
        <f>IF('935'!$K130&gt;1000,'Charging rates'!$C$38*$AW130*'935'!$L130,0)</f>
        <v>#VALUE!</v>
      </c>
      <c r="BP130" s="37" t="e">
        <f>IF(MOD('935'!$K130,1000)&gt;100,'Charging rates'!$D$38*$AW130*'935'!$M130,0)</f>
        <v>#VALUE!</v>
      </c>
      <c r="BQ130" s="37" t="e">
        <f>IF(MOD('935'!$K130,100)&gt;10,'Charging rates'!$E$38*$AW130*'935'!$N130,0)</f>
        <v>#VALUE!</v>
      </c>
      <c r="BR130" s="52" t="e">
        <f t="shared" si="10"/>
        <v>#VALUE!</v>
      </c>
      <c r="BS130" s="48" t="e">
        <f>'935'!C130&lt;&gt;"VOID"</f>
        <v>#VALUE!</v>
      </c>
      <c r="BT130" s="33" t="e">
        <f>IF(BS130,(100/'11'!B$17*BD130*((1-'935'!I130)*'Charging rates'!B$51+'Charging rates'!B$63)),0)</f>
        <v>#VALUE!</v>
      </c>
      <c r="BU130" s="33" t="e">
        <f>100/'11'!B$17*BG130*('Charging rates'!B$51+'Charging rates'!B$63)</f>
        <v>#VALUE!</v>
      </c>
      <c r="BV130" s="33" t="e">
        <f>100/'11'!B$17*BE130*('Charging rates'!B$51+'Charging rates'!B$63)</f>
        <v>#VALUE!</v>
      </c>
      <c r="BW130" s="53" t="e">
        <f t="shared" si="11"/>
        <v>#VALUE!</v>
      </c>
      <c r="BX130" s="32" t="e">
        <f>AT130-('935'!T130*(1-'935'!X130/'11'!B$17))</f>
        <v>#VALUE!</v>
      </c>
      <c r="BY130" s="32">
        <f>0-IF(ISNUMBER(I130),INDEX('913'!$I$6:$I$1205,I130),0)-IF(ISNUMBER(J130),INDEX('913'!$I$6:$I$1205,J130),0)-IF(ISNUMBER(K130),INDEX('913'!$I$6:$I$1205,K130),0)-IF(ISNUMBER(L130),INDEX('913'!$I$6:$I$1205,L130),0)-IF(ISNUMBER(M130),INDEX('913'!$I$6:$I$1205,M130),0)-IF(ISNUMBER(N130),INDEX('913'!$I$6:$I$1205,N130),0)-IF(ISNUMBER(O130),INDEX('913'!$I$6:$I$1205,O130),0)-IF(ISNUMBER(P130),INDEX('913'!$I$6:$I$1205,P130),0)</f>
        <v>0</v>
      </c>
      <c r="BZ130" s="37">
        <f>IF(BY130=0,1,MAX(1,SQRT(BY130^2+(IF(ISNUMBER(I130),INDEX('913'!$J$6:$J$1205,I130),0)+IF(ISNUMBER(J130),INDEX('913'!$J$6:$J$1205,J130),0)+IF(ISNUMBER(K130),INDEX('913'!$J$6:$J$1205,K130),0)+IF(ISNUMBER(L130),INDEX('913'!$J$6:$J$1205,L130),0)+IF(ISNUMBER(M130),INDEX('913'!$J$6:$J$1205,M130),0)+IF(ISNUMBER(N130),INDEX('913'!$J$6:$J$1205,N130),0)+IF(ISNUMBER(O130),INDEX('913'!$J$6:$J$1205,O130),0)+IF(ISNUMBER(P130),INDEX('913'!$J$6:$J$1205,P130),0))^2)/BY130))</f>
        <v>1</v>
      </c>
      <c r="CA130" s="33" t="e">
        <f>100*AO130/'11'!B$17</f>
        <v>#VALUE!</v>
      </c>
      <c r="CB130" s="37" t="e">
        <f>100*(AP130*BZ130)/'11'!C$17</f>
        <v>#VALUE!</v>
      </c>
      <c r="CC130" s="37" t="e">
        <f t="shared" si="12"/>
        <v>#VALUE!</v>
      </c>
      <c r="CD130" s="33" t="e">
        <f t="shared" si="13"/>
        <v>#VALUE!</v>
      </c>
      <c r="CE130" s="54" t="e">
        <f>'11'!C$17-'935'!Y130</f>
        <v>#VALUE!</v>
      </c>
      <c r="CF130" s="37" t="e">
        <f>MAX('DNO totals'!B$312+0,MIN('935'!L130+0,'DNO totals'!B$304+0))</f>
        <v>#VALUE!</v>
      </c>
      <c r="CG130" s="37" t="e">
        <f>MAX('DNO totals'!C$312+0,MIN('935'!M130+0,'DNO totals'!C$304+0))</f>
        <v>#VALUE!</v>
      </c>
      <c r="CH130" s="37" t="e">
        <f>MAX('DNO totals'!D$312+0,MIN('935'!N130+0,'DNO totals'!D$304+0))</f>
        <v>#VALUE!</v>
      </c>
      <c r="CI130" s="37" t="e">
        <f>MAX('DNO totals'!E$312+0,MIN('935'!O130+0,'DNO totals'!E$304+0))</f>
        <v>#VALUE!</v>
      </c>
      <c r="CJ130" s="52" t="e">
        <f>MAX('DNO totals'!F$312+0,MIN('935'!P130+0,'DNO totals'!F$304+0))</f>
        <v>#VALUE!</v>
      </c>
      <c r="CK130" s="37" t="e">
        <f>IF('935'!$K130=1000,'Charging rates'!$C$38*$BH130/(1+'DNO totals'!$C$99)*$CF130,0)</f>
        <v>#VALUE!</v>
      </c>
      <c r="CL130" s="37" t="e">
        <f>IF(MOD('935'!$K130,1000)=100,'Charging rates'!$D$38*$BH130/(1+'DNO totals'!$D$99)*$CG130,0)</f>
        <v>#VALUE!</v>
      </c>
      <c r="CM130" s="37" t="e">
        <f>IF(MOD('935'!$K130,100)=10,'Charging rates'!$E$38*$BH130/(1+'DNO totals'!$E$99)*$CH130,0)</f>
        <v>#VALUE!</v>
      </c>
      <c r="CN130" s="37" t="e">
        <f>IF(AND(MOD('935'!$K130,10)&gt;0,MOD('935'!$K130,1000)&gt;1),'Charging rates'!$F$38*$BH130/(1+'DNO totals'!$F$99)*$CI130,0)</f>
        <v>#VALUE!</v>
      </c>
      <c r="CO130" s="37" t="e">
        <f>IF(MOD('935'!$K130,1000)=1,'Charging rates'!$G$38*$BH130/(1+'DNO totals'!$G$99)*$CJ130,0)</f>
        <v>#VALUE!</v>
      </c>
      <c r="CP130" s="52" t="e">
        <f t="shared" si="14"/>
        <v>#VALUE!</v>
      </c>
      <c r="CQ130" s="37" t="e">
        <f>IF('935'!$K130&gt;1000,'Charging rates'!$C$38*$AW130*$CF130,0)</f>
        <v>#VALUE!</v>
      </c>
      <c r="CR130" s="37" t="e">
        <f>IF(MOD('935'!$K130,1000)&gt;100,'Charging rates'!$D$38*$AW130*$CG130,0)</f>
        <v>#VALUE!</v>
      </c>
      <c r="CS130" s="37" t="e">
        <f>IF(MOD('935'!$K130,100)&gt;10,'Charging rates'!$E$38*$AW130*$CH130,0)</f>
        <v>#VALUE!</v>
      </c>
      <c r="CT130" s="52" t="e">
        <f t="shared" si="15"/>
        <v>#VALUE!</v>
      </c>
      <c r="CU130" s="33" t="e">
        <f>100*(AP130*'935'!Q130*BZ130)/'11'!B$17</f>
        <v>#VALUE!</v>
      </c>
      <c r="CV130" s="33" t="e">
        <f>100/'11'!B$17*'Charging rates'!B$10*AW130</f>
        <v>#VALUE!</v>
      </c>
      <c r="CW130" s="33" t="e">
        <f>IF(AT130=0,0,(1-BX130/AT130)*(CA130+IF('935'!Q130=0,0,(CB130*'935'!Q130*('11'!C$17-'935'!Y130)/('11'!B$17-'935'!X130)))))</f>
        <v>#VALUE!</v>
      </c>
      <c r="CX130" s="33" t="e">
        <f t="shared" si="16"/>
        <v>#VALUE!</v>
      </c>
      <c r="CY130" s="49" t="e">
        <f t="shared" si="17"/>
        <v>#VALUE!</v>
      </c>
      <c r="CZ130" s="32" t="e">
        <f>AT130*(Parameters!B$21+AU130)*IF('DNO totals'!B$323&lt;0,1,'935'!S130)</f>
        <v>#VALUE!</v>
      </c>
      <c r="DA130" s="52" t="e">
        <f>IF('DNO totals'!B$323&lt;0,1,'935'!S130)*(Parameters!B$21+AU130)</f>
        <v>#VALUE!</v>
      </c>
      <c r="DB130" s="37" t="e">
        <f>CX130+'Charging rates'!B$106*DA130*100/'11'!B$17</f>
        <v>#VALUE!</v>
      </c>
      <c r="DC130" s="37" t="e">
        <f>DB130+'Charging rates'!B$116*(Parameters!B$21+AU130)*100/'11'!B$17*IF('DNO totals'!B$323&lt;0,1,'935'!S130)</f>
        <v>#VALUE!</v>
      </c>
      <c r="DD130" s="37" t="e">
        <f>'Charging rates'!B$97*(CP130+CT130)*100/'11'!B$17</f>
        <v>#VALUE!</v>
      </c>
      <c r="DE130" s="33" t="e">
        <f>MAX(0-(CB130*AU130*'11'!C$17/'11'!B$17),DC130+DD130)</f>
        <v>#VALUE!</v>
      </c>
      <c r="DF130" s="37" t="e">
        <f>IF(BS130,IF(AU130=0,CC130,MAX(0,MIN(CC130,CC130+(DE130/'935'!Q130*('11'!B$17-'935'!X130)/('11'!C$17-'935'!Y130))))),0)</f>
        <v>#VALUE!</v>
      </c>
      <c r="DG130" s="33" t="e">
        <f t="shared" si="18"/>
        <v>#VALUE!</v>
      </c>
      <c r="DH130" s="53" t="e">
        <f t="shared" si="19"/>
        <v>#VALUE!</v>
      </c>
    </row>
    <row r="131" spans="1:112">
      <c r="A131" s="28">
        <v>31</v>
      </c>
      <c r="B131" s="47" t="e">
        <f>'935'!B131</f>
        <v>#VALUE!</v>
      </c>
      <c r="C131" s="48" t="e">
        <f>OR('935'!E131&lt;&gt;"VOID",'935'!F131&lt;&gt;"VOID",'935'!G131&lt;&gt;"VOID")</f>
        <v>#VALUE!</v>
      </c>
      <c r="D131" s="32" t="e">
        <f>IF('935'!D131="VOID",0,'935'!D131*(1-'935'!X131/'11'!B$17))</f>
        <v>#VALUE!</v>
      </c>
      <c r="E131" s="32" t="e">
        <f>IF('935'!E131="VOID",0,'935'!E131*(1-'935'!X131/'11'!B$17))</f>
        <v>#VALUE!</v>
      </c>
      <c r="F131" s="32" t="e">
        <f>IF('935'!F131="VOID",0,'935'!F131*(1-'935'!X131/'11'!B$17))</f>
        <v>#VALUE!</v>
      </c>
      <c r="G131" s="32" t="e">
        <f>IF('935'!G131="VOID",0,'935'!G131*(1-'935'!X131/'11'!B$17))</f>
        <v>#VALUE!</v>
      </c>
      <c r="H131" s="49" t="e">
        <f t="shared" si="0"/>
        <v>#VALUE!</v>
      </c>
      <c r="I131" s="50" t="e">
        <f>MATCH('935'!J131,'913'!$B$6:$B$1205,0)</f>
        <v>#VALUE!</v>
      </c>
      <c r="J131" s="50" t="e">
        <f>MATCH(INDEX('913'!$D$6:$D$1205,I131),'913'!$B$6:$B$1205,0)</f>
        <v>#VALUE!</v>
      </c>
      <c r="K131" s="50" t="e">
        <f>MATCH(INDEX('913'!$D$6:$D$1205,J131),'913'!$B$6:$B$1205,0)</f>
        <v>#VALUE!</v>
      </c>
      <c r="L131" s="50" t="e">
        <f>MATCH(INDEX('913'!$D$6:$D$1205,K131),'913'!$B$6:$B$1205,0)</f>
        <v>#VALUE!</v>
      </c>
      <c r="M131" s="50" t="e">
        <f>MATCH(INDEX('913'!$D$6:$D$1205,L131),'913'!$B$6:$B$1205,0)</f>
        <v>#VALUE!</v>
      </c>
      <c r="N131" s="50" t="e">
        <f>MATCH(INDEX('913'!$D$6:$D$1205,M131),'913'!$B$6:$B$1205,0)</f>
        <v>#VALUE!</v>
      </c>
      <c r="O131" s="50" t="e">
        <f>MATCH(INDEX('913'!$D$6:$D$1205,N131),'913'!$B$6:$B$1205,0)</f>
        <v>#VALUE!</v>
      </c>
      <c r="P131" s="51" t="e">
        <f>MATCH(INDEX('913'!$D$6:$D$1205,O131),'913'!$B$6:$B$1205,0)</f>
        <v>#VALUE!</v>
      </c>
      <c r="Q131" s="37">
        <f>IF(ISNUMBER(I131),MAX(0,INDEX('913'!$E$6:$E$1205,I131)),0)</f>
        <v>0</v>
      </c>
      <c r="R131" s="37">
        <f>IF(ISNUMBER(J131),MAX(0,INDEX('913'!$E$6:$E$1205,J131)),0)</f>
        <v>0</v>
      </c>
      <c r="S131" s="37">
        <f>IF(ISNUMBER(K131),MAX(0,INDEX('913'!$E$6:$E$1205,K131)),0)</f>
        <v>0</v>
      </c>
      <c r="T131" s="37">
        <f>IF(ISNUMBER(L131),MAX(0,INDEX('913'!$E$6:$E$1205,L131)),0)</f>
        <v>0</v>
      </c>
      <c r="U131" s="37">
        <f>IF(ISNUMBER(M131),MAX(0,INDEX('913'!$E$6:$E$1205,M131)),0)</f>
        <v>0</v>
      </c>
      <c r="V131" s="37">
        <f>IF(ISNUMBER(N131),MAX(0,INDEX('913'!$E$6:$E$1205,N131)),0)</f>
        <v>0</v>
      </c>
      <c r="W131" s="37">
        <f>IF(ISNUMBER(O131),MAX(0,INDEX('913'!$E$6:$E$1205,O131)),0)</f>
        <v>0</v>
      </c>
      <c r="X131" s="52">
        <f>IF(ISNUMBER(P131),MAX(0,INDEX('913'!$E$6:$E$1205,P131)),0)</f>
        <v>0</v>
      </c>
      <c r="Y131" s="37">
        <f>IF(ISNUMBER(I131),MAX(0,INDEX('913'!$F$6:$F$1205,I131)),0)</f>
        <v>0</v>
      </c>
      <c r="Z131" s="37">
        <f>IF(ISNUMBER(J131),MAX(0,INDEX('913'!$F$6:$F$1205,J131)),0)</f>
        <v>0</v>
      </c>
      <c r="AA131" s="37">
        <f>IF(ISNUMBER(K131),MAX(0,INDEX('913'!$F$6:$F$1205,K131)),0)</f>
        <v>0</v>
      </c>
      <c r="AB131" s="37">
        <f>IF(ISNUMBER(L131),MAX(0,INDEX('913'!$F$6:$F$1205,L131)),0)</f>
        <v>0</v>
      </c>
      <c r="AC131" s="37">
        <f>IF(ISNUMBER(M131),MAX(0,INDEX('913'!$F$6:$F$1205,M131)),0)</f>
        <v>0</v>
      </c>
      <c r="AD131" s="37">
        <f>IF(ISNUMBER(N131),MAX(0,INDEX('913'!$F$6:$F$1205,N131)),0)</f>
        <v>0</v>
      </c>
      <c r="AE131" s="37">
        <f>IF(ISNUMBER(O131),MAX(0,INDEX('913'!$F$6:$F$1205,O131)),0)</f>
        <v>0</v>
      </c>
      <c r="AF131" s="37">
        <f>IF(ISNUMBER(P131),MAX(0,INDEX('913'!$F$6:$F$1205,P131)),0)</f>
        <v>0</v>
      </c>
      <c r="AG131" s="32">
        <f>IF(ISNUMBER(I131),SQRT(INDEX('913'!$I$6:$I$1205,I131)^2+INDEX('913'!$J$6:$J$1205,I131)^2),0)</f>
        <v>0</v>
      </c>
      <c r="AH131" s="32">
        <f>IF(ISNUMBER(J131),SQRT(INDEX('913'!$I$6:$I$1205,J131)^2+INDEX('913'!$J$6:$J$1205,J131)^2),0)</f>
        <v>0</v>
      </c>
      <c r="AI131" s="32">
        <f>IF(ISNUMBER(K131),SQRT(INDEX('913'!$I$6:$I$1205,K131)^2+INDEX('913'!$J$6:$J$1205,K131)^2),0)</f>
        <v>0</v>
      </c>
      <c r="AJ131" s="32">
        <f>IF(ISNUMBER(L131),SQRT(INDEX('913'!$I$6:$I$1205,L131)^2+INDEX('913'!$J$6:$J$1205,L131)^2),0)</f>
        <v>0</v>
      </c>
      <c r="AK131" s="32">
        <f>IF(ISNUMBER(M131),SQRT(INDEX('913'!$I$6:$I$1205,M131)^2+INDEX('913'!$J$6:$J$1205,M131)^2),0)</f>
        <v>0</v>
      </c>
      <c r="AL131" s="32">
        <f>IF(ISNUMBER(N131),SQRT(INDEX('913'!$I$6:$I$1205,N131)^2+INDEX('913'!$J$6:$J$1205,N131)^2),0)</f>
        <v>0</v>
      </c>
      <c r="AM131" s="32">
        <f>IF(ISNUMBER(O131),SQRT(INDEX('913'!$I$6:$I$1205,O131)^2+INDEX('913'!$J$6:$J$1205,O131)^2),0)</f>
        <v>0</v>
      </c>
      <c r="AN131" s="49">
        <f>IF(ISNUMBER(P131),SQRT(INDEX('913'!$I$6:$I$1205,P131)^2+INDEX('913'!$J$6:$J$1205,P131)^2),0)</f>
        <v>0</v>
      </c>
      <c r="AO131" s="37">
        <f t="shared" si="1"/>
        <v>0</v>
      </c>
      <c r="AP131" s="37">
        <f t="shared" si="2"/>
        <v>0</v>
      </c>
      <c r="AQ131" s="33" t="e">
        <f>-100*'935'!W131*(AO131+AP131)/'11'!C$17</f>
        <v>#VALUE!</v>
      </c>
      <c r="AR131" s="37" t="e">
        <f t="shared" si="3"/>
        <v>#VALUE!</v>
      </c>
      <c r="AS131" s="52" t="e">
        <f t="shared" si="4"/>
        <v>#VALUE!</v>
      </c>
      <c r="AT131" s="32" t="e">
        <f>IF('935'!C131="VOID",0,('935'!C131*(1-'935'!X131/'11'!B$17)))</f>
        <v>#VALUE!</v>
      </c>
      <c r="AU131" s="52" t="e">
        <f>'935'!Q131*(1-'935'!Y131/'11'!C$17)/(1-'935'!X131/'11'!B$17)</f>
        <v>#VALUE!</v>
      </c>
      <c r="AV131" s="37" t="e">
        <f>INDEX('DNO totals'!$B$57:$G$57,IF('935'!K131,IF(MOD('935'!K131,1000),IF(MOD('935'!K131,100),IF(MOD('935'!K131,10),IF(MOD('935'!K131,1000)=1,6,5),4),3),2),1))</f>
        <v>#VALUE!</v>
      </c>
      <c r="AW131" s="52" t="e">
        <f t="shared" si="5"/>
        <v>#VALUE!</v>
      </c>
      <c r="AX131" s="32" t="e">
        <f>IF('935'!V131="VOID",0,'935'!V131*(1-'935'!X131/'11'!B$17))</f>
        <v>#VALUE!</v>
      </c>
      <c r="AY131" s="33" t="e">
        <f>IF(H131,-100*'Charging rates'!B$10/'11'!B$17*AX131/H131,0)</f>
        <v>#VALUE!</v>
      </c>
      <c r="AZ131" s="33" t="e">
        <f>IF(C131,'DNO totals'!B$41,0)</f>
        <v>#VALUE!</v>
      </c>
      <c r="BA131" s="33" t="e">
        <f t="shared" si="6"/>
        <v>#VALUE!</v>
      </c>
      <c r="BB131" s="33" t="e">
        <f t="shared" si="7"/>
        <v>#VALUE!</v>
      </c>
      <c r="BC131" s="53" t="e">
        <f t="shared" si="8"/>
        <v>#VALUE!</v>
      </c>
      <c r="BD131" s="32" t="e">
        <f>IF(AT131,'935'!H131*AT131/(AT131+D131+H131),0)</f>
        <v>#VALUE!</v>
      </c>
      <c r="BE131" s="32" t="e">
        <f>IF(H131,'935'!H131*H131/(AT131+D131+H131),0)</f>
        <v>#VALUE!</v>
      </c>
      <c r="BF131" s="32" t="e">
        <f>BD131*(1-'935'!X131/'11'!B$17)</f>
        <v>#VALUE!</v>
      </c>
      <c r="BG131" s="49" t="e">
        <f>BE131*(1-'935'!X131/'11'!B$17)</f>
        <v>#VALUE!</v>
      </c>
      <c r="BH131" s="52" t="e">
        <f>AV131*Parameters!B$6</f>
        <v>#VALUE!</v>
      </c>
      <c r="BI131" s="37" t="e">
        <f>IF('935'!$K131=1000,'Charging rates'!$C$38*$BH131/(1+'DNO totals'!$C$99)*'935'!$L131,0)</f>
        <v>#VALUE!</v>
      </c>
      <c r="BJ131" s="37" t="e">
        <f>IF(MOD('935'!$K131,1000)=100,'Charging rates'!$D$38*$BH131/(1+'DNO totals'!$D$99)*'935'!$M131,0)</f>
        <v>#VALUE!</v>
      </c>
      <c r="BK131" s="37" t="e">
        <f>IF(MOD('935'!$K131,100)=10,'Charging rates'!$E$38*$BH131/(1+'DNO totals'!$E$99)*'935'!$N131,0)</f>
        <v>#VALUE!</v>
      </c>
      <c r="BL131" s="37" t="e">
        <f>IF(AND(MOD('935'!$K131,10)&gt;0,MOD('935'!$K131,1000)&gt;1),'Charging rates'!$F$38*$BH131/(1+'DNO totals'!$F$99)*'935'!$O131,0)</f>
        <v>#VALUE!</v>
      </c>
      <c r="BM131" s="37" t="e">
        <f>IF(MOD('935'!$K131,1000)=1,'Charging rates'!$G$38*$BH131/(1+'DNO totals'!$G$99)*'935'!$P131,0)</f>
        <v>#VALUE!</v>
      </c>
      <c r="BN131" s="52" t="e">
        <f t="shared" si="9"/>
        <v>#VALUE!</v>
      </c>
      <c r="BO131" s="37" t="e">
        <f>IF('935'!$K131&gt;1000,'Charging rates'!$C$38*$AW131*'935'!$L131,0)</f>
        <v>#VALUE!</v>
      </c>
      <c r="BP131" s="37" t="e">
        <f>IF(MOD('935'!$K131,1000)&gt;100,'Charging rates'!$D$38*$AW131*'935'!$M131,0)</f>
        <v>#VALUE!</v>
      </c>
      <c r="BQ131" s="37" t="e">
        <f>IF(MOD('935'!$K131,100)&gt;10,'Charging rates'!$E$38*$AW131*'935'!$N131,0)</f>
        <v>#VALUE!</v>
      </c>
      <c r="BR131" s="52" t="e">
        <f t="shared" si="10"/>
        <v>#VALUE!</v>
      </c>
      <c r="BS131" s="48" t="e">
        <f>'935'!C131&lt;&gt;"VOID"</f>
        <v>#VALUE!</v>
      </c>
      <c r="BT131" s="33" t="e">
        <f>IF(BS131,(100/'11'!B$17*BD131*((1-'935'!I131)*'Charging rates'!B$51+'Charging rates'!B$63)),0)</f>
        <v>#VALUE!</v>
      </c>
      <c r="BU131" s="33" t="e">
        <f>100/'11'!B$17*BG131*('Charging rates'!B$51+'Charging rates'!B$63)</f>
        <v>#VALUE!</v>
      </c>
      <c r="BV131" s="33" t="e">
        <f>100/'11'!B$17*BE131*('Charging rates'!B$51+'Charging rates'!B$63)</f>
        <v>#VALUE!</v>
      </c>
      <c r="BW131" s="53" t="e">
        <f t="shared" si="11"/>
        <v>#VALUE!</v>
      </c>
      <c r="BX131" s="32" t="e">
        <f>AT131-('935'!T131*(1-'935'!X131/'11'!B$17))</f>
        <v>#VALUE!</v>
      </c>
      <c r="BY131" s="32">
        <f>0-IF(ISNUMBER(I131),INDEX('913'!$I$6:$I$1205,I131),0)-IF(ISNUMBER(J131),INDEX('913'!$I$6:$I$1205,J131),0)-IF(ISNUMBER(K131),INDEX('913'!$I$6:$I$1205,K131),0)-IF(ISNUMBER(L131),INDEX('913'!$I$6:$I$1205,L131),0)-IF(ISNUMBER(M131),INDEX('913'!$I$6:$I$1205,M131),0)-IF(ISNUMBER(N131),INDEX('913'!$I$6:$I$1205,N131),0)-IF(ISNUMBER(O131),INDEX('913'!$I$6:$I$1205,O131),0)-IF(ISNUMBER(P131),INDEX('913'!$I$6:$I$1205,P131),0)</f>
        <v>0</v>
      </c>
      <c r="BZ131" s="37">
        <f>IF(BY131=0,1,MAX(1,SQRT(BY131^2+(IF(ISNUMBER(I131),INDEX('913'!$J$6:$J$1205,I131),0)+IF(ISNUMBER(J131),INDEX('913'!$J$6:$J$1205,J131),0)+IF(ISNUMBER(K131),INDEX('913'!$J$6:$J$1205,K131),0)+IF(ISNUMBER(L131),INDEX('913'!$J$6:$J$1205,L131),0)+IF(ISNUMBER(M131),INDEX('913'!$J$6:$J$1205,M131),0)+IF(ISNUMBER(N131),INDEX('913'!$J$6:$J$1205,N131),0)+IF(ISNUMBER(O131),INDEX('913'!$J$6:$J$1205,O131),0)+IF(ISNUMBER(P131),INDEX('913'!$J$6:$J$1205,P131),0))^2)/BY131))</f>
        <v>1</v>
      </c>
      <c r="CA131" s="33" t="e">
        <f>100*AO131/'11'!B$17</f>
        <v>#VALUE!</v>
      </c>
      <c r="CB131" s="37" t="e">
        <f>100*(AP131*BZ131)/'11'!C$17</f>
        <v>#VALUE!</v>
      </c>
      <c r="CC131" s="37" t="e">
        <f t="shared" si="12"/>
        <v>#VALUE!</v>
      </c>
      <c r="CD131" s="33" t="e">
        <f t="shared" si="13"/>
        <v>#VALUE!</v>
      </c>
      <c r="CE131" s="54" t="e">
        <f>'11'!C$17-'935'!Y131</f>
        <v>#VALUE!</v>
      </c>
      <c r="CF131" s="37" t="e">
        <f>MAX('DNO totals'!B$312+0,MIN('935'!L131+0,'DNO totals'!B$304+0))</f>
        <v>#VALUE!</v>
      </c>
      <c r="CG131" s="37" t="e">
        <f>MAX('DNO totals'!C$312+0,MIN('935'!M131+0,'DNO totals'!C$304+0))</f>
        <v>#VALUE!</v>
      </c>
      <c r="CH131" s="37" t="e">
        <f>MAX('DNO totals'!D$312+0,MIN('935'!N131+0,'DNO totals'!D$304+0))</f>
        <v>#VALUE!</v>
      </c>
      <c r="CI131" s="37" t="e">
        <f>MAX('DNO totals'!E$312+0,MIN('935'!O131+0,'DNO totals'!E$304+0))</f>
        <v>#VALUE!</v>
      </c>
      <c r="CJ131" s="52" t="e">
        <f>MAX('DNO totals'!F$312+0,MIN('935'!P131+0,'DNO totals'!F$304+0))</f>
        <v>#VALUE!</v>
      </c>
      <c r="CK131" s="37" t="e">
        <f>IF('935'!$K131=1000,'Charging rates'!$C$38*$BH131/(1+'DNO totals'!$C$99)*$CF131,0)</f>
        <v>#VALUE!</v>
      </c>
      <c r="CL131" s="37" t="e">
        <f>IF(MOD('935'!$K131,1000)=100,'Charging rates'!$D$38*$BH131/(1+'DNO totals'!$D$99)*$CG131,0)</f>
        <v>#VALUE!</v>
      </c>
      <c r="CM131" s="37" t="e">
        <f>IF(MOD('935'!$K131,100)=10,'Charging rates'!$E$38*$BH131/(1+'DNO totals'!$E$99)*$CH131,0)</f>
        <v>#VALUE!</v>
      </c>
      <c r="CN131" s="37" t="e">
        <f>IF(AND(MOD('935'!$K131,10)&gt;0,MOD('935'!$K131,1000)&gt;1),'Charging rates'!$F$38*$BH131/(1+'DNO totals'!$F$99)*$CI131,0)</f>
        <v>#VALUE!</v>
      </c>
      <c r="CO131" s="37" t="e">
        <f>IF(MOD('935'!$K131,1000)=1,'Charging rates'!$G$38*$BH131/(1+'DNO totals'!$G$99)*$CJ131,0)</f>
        <v>#VALUE!</v>
      </c>
      <c r="CP131" s="52" t="e">
        <f t="shared" si="14"/>
        <v>#VALUE!</v>
      </c>
      <c r="CQ131" s="37" t="e">
        <f>IF('935'!$K131&gt;1000,'Charging rates'!$C$38*$AW131*$CF131,0)</f>
        <v>#VALUE!</v>
      </c>
      <c r="CR131" s="37" t="e">
        <f>IF(MOD('935'!$K131,1000)&gt;100,'Charging rates'!$D$38*$AW131*$CG131,0)</f>
        <v>#VALUE!</v>
      </c>
      <c r="CS131" s="37" t="e">
        <f>IF(MOD('935'!$K131,100)&gt;10,'Charging rates'!$E$38*$AW131*$CH131,0)</f>
        <v>#VALUE!</v>
      </c>
      <c r="CT131" s="52" t="e">
        <f t="shared" si="15"/>
        <v>#VALUE!</v>
      </c>
      <c r="CU131" s="33" t="e">
        <f>100*(AP131*'935'!Q131*BZ131)/'11'!B$17</f>
        <v>#VALUE!</v>
      </c>
      <c r="CV131" s="33" t="e">
        <f>100/'11'!B$17*'Charging rates'!B$10*AW131</f>
        <v>#VALUE!</v>
      </c>
      <c r="CW131" s="33" t="e">
        <f>IF(AT131=0,0,(1-BX131/AT131)*(CA131+IF('935'!Q131=0,0,(CB131*'935'!Q131*('11'!C$17-'935'!Y131)/('11'!B$17-'935'!X131)))))</f>
        <v>#VALUE!</v>
      </c>
      <c r="CX131" s="33" t="e">
        <f t="shared" si="16"/>
        <v>#VALUE!</v>
      </c>
      <c r="CY131" s="49" t="e">
        <f t="shared" si="17"/>
        <v>#VALUE!</v>
      </c>
      <c r="CZ131" s="32" t="e">
        <f>AT131*(Parameters!B$21+AU131)*IF('DNO totals'!B$323&lt;0,1,'935'!S131)</f>
        <v>#VALUE!</v>
      </c>
      <c r="DA131" s="52" t="e">
        <f>IF('DNO totals'!B$323&lt;0,1,'935'!S131)*(Parameters!B$21+AU131)</f>
        <v>#VALUE!</v>
      </c>
      <c r="DB131" s="37" t="e">
        <f>CX131+'Charging rates'!B$106*DA131*100/'11'!B$17</f>
        <v>#VALUE!</v>
      </c>
      <c r="DC131" s="37" t="e">
        <f>DB131+'Charging rates'!B$116*(Parameters!B$21+AU131)*100/'11'!B$17*IF('DNO totals'!B$323&lt;0,1,'935'!S131)</f>
        <v>#VALUE!</v>
      </c>
      <c r="DD131" s="37" t="e">
        <f>'Charging rates'!B$97*(CP131+CT131)*100/'11'!B$17</f>
        <v>#VALUE!</v>
      </c>
      <c r="DE131" s="33" t="e">
        <f>MAX(0-(CB131*AU131*'11'!C$17/'11'!B$17),DC131+DD131)</f>
        <v>#VALUE!</v>
      </c>
      <c r="DF131" s="37" t="e">
        <f>IF(BS131,IF(AU131=0,CC131,MAX(0,MIN(CC131,CC131+(DE131/'935'!Q131*('11'!B$17-'935'!X131)/('11'!C$17-'935'!Y131))))),0)</f>
        <v>#VALUE!</v>
      </c>
      <c r="DG131" s="33" t="e">
        <f t="shared" si="18"/>
        <v>#VALUE!</v>
      </c>
      <c r="DH131" s="53" t="e">
        <f t="shared" si="19"/>
        <v>#VALUE!</v>
      </c>
    </row>
    <row r="132" spans="1:112">
      <c r="A132" s="28">
        <v>32</v>
      </c>
      <c r="B132" s="47" t="e">
        <f>'935'!B132</f>
        <v>#VALUE!</v>
      </c>
      <c r="C132" s="48" t="e">
        <f>OR('935'!E132&lt;&gt;"VOID",'935'!F132&lt;&gt;"VOID",'935'!G132&lt;&gt;"VOID")</f>
        <v>#VALUE!</v>
      </c>
      <c r="D132" s="32" t="e">
        <f>IF('935'!D132="VOID",0,'935'!D132*(1-'935'!X132/'11'!B$17))</f>
        <v>#VALUE!</v>
      </c>
      <c r="E132" s="32" t="e">
        <f>IF('935'!E132="VOID",0,'935'!E132*(1-'935'!X132/'11'!B$17))</f>
        <v>#VALUE!</v>
      </c>
      <c r="F132" s="32" t="e">
        <f>IF('935'!F132="VOID",0,'935'!F132*(1-'935'!X132/'11'!B$17))</f>
        <v>#VALUE!</v>
      </c>
      <c r="G132" s="32" t="e">
        <f>IF('935'!G132="VOID",0,'935'!G132*(1-'935'!X132/'11'!B$17))</f>
        <v>#VALUE!</v>
      </c>
      <c r="H132" s="49" t="e">
        <f t="shared" si="0"/>
        <v>#VALUE!</v>
      </c>
      <c r="I132" s="50" t="e">
        <f>MATCH('935'!J132,'913'!$B$6:$B$1205,0)</f>
        <v>#VALUE!</v>
      </c>
      <c r="J132" s="50" t="e">
        <f>MATCH(INDEX('913'!$D$6:$D$1205,I132),'913'!$B$6:$B$1205,0)</f>
        <v>#VALUE!</v>
      </c>
      <c r="K132" s="50" t="e">
        <f>MATCH(INDEX('913'!$D$6:$D$1205,J132),'913'!$B$6:$B$1205,0)</f>
        <v>#VALUE!</v>
      </c>
      <c r="L132" s="50" t="e">
        <f>MATCH(INDEX('913'!$D$6:$D$1205,K132),'913'!$B$6:$B$1205,0)</f>
        <v>#VALUE!</v>
      </c>
      <c r="M132" s="50" t="e">
        <f>MATCH(INDEX('913'!$D$6:$D$1205,L132),'913'!$B$6:$B$1205,0)</f>
        <v>#VALUE!</v>
      </c>
      <c r="N132" s="50" t="e">
        <f>MATCH(INDEX('913'!$D$6:$D$1205,M132),'913'!$B$6:$B$1205,0)</f>
        <v>#VALUE!</v>
      </c>
      <c r="O132" s="50" t="e">
        <f>MATCH(INDEX('913'!$D$6:$D$1205,N132),'913'!$B$6:$B$1205,0)</f>
        <v>#VALUE!</v>
      </c>
      <c r="P132" s="51" t="e">
        <f>MATCH(INDEX('913'!$D$6:$D$1205,O132),'913'!$B$6:$B$1205,0)</f>
        <v>#VALUE!</v>
      </c>
      <c r="Q132" s="37">
        <f>IF(ISNUMBER(I132),MAX(0,INDEX('913'!$E$6:$E$1205,I132)),0)</f>
        <v>0</v>
      </c>
      <c r="R132" s="37">
        <f>IF(ISNUMBER(J132),MAX(0,INDEX('913'!$E$6:$E$1205,J132)),0)</f>
        <v>0</v>
      </c>
      <c r="S132" s="37">
        <f>IF(ISNUMBER(K132),MAX(0,INDEX('913'!$E$6:$E$1205,K132)),0)</f>
        <v>0</v>
      </c>
      <c r="T132" s="37">
        <f>IF(ISNUMBER(L132),MAX(0,INDEX('913'!$E$6:$E$1205,L132)),0)</f>
        <v>0</v>
      </c>
      <c r="U132" s="37">
        <f>IF(ISNUMBER(M132),MAX(0,INDEX('913'!$E$6:$E$1205,M132)),0)</f>
        <v>0</v>
      </c>
      <c r="V132" s="37">
        <f>IF(ISNUMBER(N132),MAX(0,INDEX('913'!$E$6:$E$1205,N132)),0)</f>
        <v>0</v>
      </c>
      <c r="W132" s="37">
        <f>IF(ISNUMBER(O132),MAX(0,INDEX('913'!$E$6:$E$1205,O132)),0)</f>
        <v>0</v>
      </c>
      <c r="X132" s="52">
        <f>IF(ISNUMBER(P132),MAX(0,INDEX('913'!$E$6:$E$1205,P132)),0)</f>
        <v>0</v>
      </c>
      <c r="Y132" s="37">
        <f>IF(ISNUMBER(I132),MAX(0,INDEX('913'!$F$6:$F$1205,I132)),0)</f>
        <v>0</v>
      </c>
      <c r="Z132" s="37">
        <f>IF(ISNUMBER(J132),MAX(0,INDEX('913'!$F$6:$F$1205,J132)),0)</f>
        <v>0</v>
      </c>
      <c r="AA132" s="37">
        <f>IF(ISNUMBER(K132),MAX(0,INDEX('913'!$F$6:$F$1205,K132)),0)</f>
        <v>0</v>
      </c>
      <c r="AB132" s="37">
        <f>IF(ISNUMBER(L132),MAX(0,INDEX('913'!$F$6:$F$1205,L132)),0)</f>
        <v>0</v>
      </c>
      <c r="AC132" s="37">
        <f>IF(ISNUMBER(M132),MAX(0,INDEX('913'!$F$6:$F$1205,M132)),0)</f>
        <v>0</v>
      </c>
      <c r="AD132" s="37">
        <f>IF(ISNUMBER(N132),MAX(0,INDEX('913'!$F$6:$F$1205,N132)),0)</f>
        <v>0</v>
      </c>
      <c r="AE132" s="37">
        <f>IF(ISNUMBER(O132),MAX(0,INDEX('913'!$F$6:$F$1205,O132)),0)</f>
        <v>0</v>
      </c>
      <c r="AF132" s="37">
        <f>IF(ISNUMBER(P132),MAX(0,INDEX('913'!$F$6:$F$1205,P132)),0)</f>
        <v>0</v>
      </c>
      <c r="AG132" s="32">
        <f>IF(ISNUMBER(I132),SQRT(INDEX('913'!$I$6:$I$1205,I132)^2+INDEX('913'!$J$6:$J$1205,I132)^2),0)</f>
        <v>0</v>
      </c>
      <c r="AH132" s="32">
        <f>IF(ISNUMBER(J132),SQRT(INDEX('913'!$I$6:$I$1205,J132)^2+INDEX('913'!$J$6:$J$1205,J132)^2),0)</f>
        <v>0</v>
      </c>
      <c r="AI132" s="32">
        <f>IF(ISNUMBER(K132),SQRT(INDEX('913'!$I$6:$I$1205,K132)^2+INDEX('913'!$J$6:$J$1205,K132)^2),0)</f>
        <v>0</v>
      </c>
      <c r="AJ132" s="32">
        <f>IF(ISNUMBER(L132),SQRT(INDEX('913'!$I$6:$I$1205,L132)^2+INDEX('913'!$J$6:$J$1205,L132)^2),0)</f>
        <v>0</v>
      </c>
      <c r="AK132" s="32">
        <f>IF(ISNUMBER(M132),SQRT(INDEX('913'!$I$6:$I$1205,M132)^2+INDEX('913'!$J$6:$J$1205,M132)^2),0)</f>
        <v>0</v>
      </c>
      <c r="AL132" s="32">
        <f>IF(ISNUMBER(N132),SQRT(INDEX('913'!$I$6:$I$1205,N132)^2+INDEX('913'!$J$6:$J$1205,N132)^2),0)</f>
        <v>0</v>
      </c>
      <c r="AM132" s="32">
        <f>IF(ISNUMBER(O132),SQRT(INDEX('913'!$I$6:$I$1205,O132)^2+INDEX('913'!$J$6:$J$1205,O132)^2),0)</f>
        <v>0</v>
      </c>
      <c r="AN132" s="49">
        <f>IF(ISNUMBER(P132),SQRT(INDEX('913'!$I$6:$I$1205,P132)^2+INDEX('913'!$J$6:$J$1205,P132)^2),0)</f>
        <v>0</v>
      </c>
      <c r="AO132" s="37">
        <f t="shared" si="1"/>
        <v>0</v>
      </c>
      <c r="AP132" s="37">
        <f t="shared" si="2"/>
        <v>0</v>
      </c>
      <c r="AQ132" s="33" t="e">
        <f>-100*'935'!W132*(AO132+AP132)/'11'!C$17</f>
        <v>#VALUE!</v>
      </c>
      <c r="AR132" s="37" t="e">
        <f t="shared" si="3"/>
        <v>#VALUE!</v>
      </c>
      <c r="AS132" s="52" t="e">
        <f t="shared" si="4"/>
        <v>#VALUE!</v>
      </c>
      <c r="AT132" s="32" t="e">
        <f>IF('935'!C132="VOID",0,('935'!C132*(1-'935'!X132/'11'!B$17)))</f>
        <v>#VALUE!</v>
      </c>
      <c r="AU132" s="52" t="e">
        <f>'935'!Q132*(1-'935'!Y132/'11'!C$17)/(1-'935'!X132/'11'!B$17)</f>
        <v>#VALUE!</v>
      </c>
      <c r="AV132" s="37" t="e">
        <f>INDEX('DNO totals'!$B$57:$G$57,IF('935'!K132,IF(MOD('935'!K132,1000),IF(MOD('935'!K132,100),IF(MOD('935'!K132,10),IF(MOD('935'!K132,1000)=1,6,5),4),3),2),1))</f>
        <v>#VALUE!</v>
      </c>
      <c r="AW132" s="52" t="e">
        <f t="shared" si="5"/>
        <v>#VALUE!</v>
      </c>
      <c r="AX132" s="32" t="e">
        <f>IF('935'!V132="VOID",0,'935'!V132*(1-'935'!X132/'11'!B$17))</f>
        <v>#VALUE!</v>
      </c>
      <c r="AY132" s="33" t="e">
        <f>IF(H132,-100*'Charging rates'!B$10/'11'!B$17*AX132/H132,0)</f>
        <v>#VALUE!</v>
      </c>
      <c r="AZ132" s="33" t="e">
        <f>IF(C132,'DNO totals'!B$41,0)</f>
        <v>#VALUE!</v>
      </c>
      <c r="BA132" s="33" t="e">
        <f t="shared" si="6"/>
        <v>#VALUE!</v>
      </c>
      <c r="BB132" s="33" t="e">
        <f t="shared" si="7"/>
        <v>#VALUE!</v>
      </c>
      <c r="BC132" s="53" t="e">
        <f t="shared" si="8"/>
        <v>#VALUE!</v>
      </c>
      <c r="BD132" s="32" t="e">
        <f>IF(AT132,'935'!H132*AT132/(AT132+D132+H132),0)</f>
        <v>#VALUE!</v>
      </c>
      <c r="BE132" s="32" t="e">
        <f>IF(H132,'935'!H132*H132/(AT132+D132+H132),0)</f>
        <v>#VALUE!</v>
      </c>
      <c r="BF132" s="32" t="e">
        <f>BD132*(1-'935'!X132/'11'!B$17)</f>
        <v>#VALUE!</v>
      </c>
      <c r="BG132" s="49" t="e">
        <f>BE132*(1-'935'!X132/'11'!B$17)</f>
        <v>#VALUE!</v>
      </c>
      <c r="BH132" s="52" t="e">
        <f>AV132*Parameters!B$6</f>
        <v>#VALUE!</v>
      </c>
      <c r="BI132" s="37" t="e">
        <f>IF('935'!$K132=1000,'Charging rates'!$C$38*$BH132/(1+'DNO totals'!$C$99)*'935'!$L132,0)</f>
        <v>#VALUE!</v>
      </c>
      <c r="BJ132" s="37" t="e">
        <f>IF(MOD('935'!$K132,1000)=100,'Charging rates'!$D$38*$BH132/(1+'DNO totals'!$D$99)*'935'!$M132,0)</f>
        <v>#VALUE!</v>
      </c>
      <c r="BK132" s="37" t="e">
        <f>IF(MOD('935'!$K132,100)=10,'Charging rates'!$E$38*$BH132/(1+'DNO totals'!$E$99)*'935'!$N132,0)</f>
        <v>#VALUE!</v>
      </c>
      <c r="BL132" s="37" t="e">
        <f>IF(AND(MOD('935'!$K132,10)&gt;0,MOD('935'!$K132,1000)&gt;1),'Charging rates'!$F$38*$BH132/(1+'DNO totals'!$F$99)*'935'!$O132,0)</f>
        <v>#VALUE!</v>
      </c>
      <c r="BM132" s="37" t="e">
        <f>IF(MOD('935'!$K132,1000)=1,'Charging rates'!$G$38*$BH132/(1+'DNO totals'!$G$99)*'935'!$P132,0)</f>
        <v>#VALUE!</v>
      </c>
      <c r="BN132" s="52" t="e">
        <f t="shared" si="9"/>
        <v>#VALUE!</v>
      </c>
      <c r="BO132" s="37" t="e">
        <f>IF('935'!$K132&gt;1000,'Charging rates'!$C$38*$AW132*'935'!$L132,0)</f>
        <v>#VALUE!</v>
      </c>
      <c r="BP132" s="37" t="e">
        <f>IF(MOD('935'!$K132,1000)&gt;100,'Charging rates'!$D$38*$AW132*'935'!$M132,0)</f>
        <v>#VALUE!</v>
      </c>
      <c r="BQ132" s="37" t="e">
        <f>IF(MOD('935'!$K132,100)&gt;10,'Charging rates'!$E$38*$AW132*'935'!$N132,0)</f>
        <v>#VALUE!</v>
      </c>
      <c r="BR132" s="52" t="e">
        <f t="shared" si="10"/>
        <v>#VALUE!</v>
      </c>
      <c r="BS132" s="48" t="e">
        <f>'935'!C132&lt;&gt;"VOID"</f>
        <v>#VALUE!</v>
      </c>
      <c r="BT132" s="33" t="e">
        <f>IF(BS132,(100/'11'!B$17*BD132*((1-'935'!I132)*'Charging rates'!B$51+'Charging rates'!B$63)),0)</f>
        <v>#VALUE!</v>
      </c>
      <c r="BU132" s="33" t="e">
        <f>100/'11'!B$17*BG132*('Charging rates'!B$51+'Charging rates'!B$63)</f>
        <v>#VALUE!</v>
      </c>
      <c r="BV132" s="33" t="e">
        <f>100/'11'!B$17*BE132*('Charging rates'!B$51+'Charging rates'!B$63)</f>
        <v>#VALUE!</v>
      </c>
      <c r="BW132" s="53" t="e">
        <f t="shared" si="11"/>
        <v>#VALUE!</v>
      </c>
      <c r="BX132" s="32" t="e">
        <f>AT132-('935'!T132*(1-'935'!X132/'11'!B$17))</f>
        <v>#VALUE!</v>
      </c>
      <c r="BY132" s="32">
        <f>0-IF(ISNUMBER(I132),INDEX('913'!$I$6:$I$1205,I132),0)-IF(ISNUMBER(J132),INDEX('913'!$I$6:$I$1205,J132),0)-IF(ISNUMBER(K132),INDEX('913'!$I$6:$I$1205,K132),0)-IF(ISNUMBER(L132),INDEX('913'!$I$6:$I$1205,L132),0)-IF(ISNUMBER(M132),INDEX('913'!$I$6:$I$1205,M132),0)-IF(ISNUMBER(N132),INDEX('913'!$I$6:$I$1205,N132),0)-IF(ISNUMBER(O132),INDEX('913'!$I$6:$I$1205,O132),0)-IF(ISNUMBER(P132),INDEX('913'!$I$6:$I$1205,P132),0)</f>
        <v>0</v>
      </c>
      <c r="BZ132" s="37">
        <f>IF(BY132=0,1,MAX(1,SQRT(BY132^2+(IF(ISNUMBER(I132),INDEX('913'!$J$6:$J$1205,I132),0)+IF(ISNUMBER(J132),INDEX('913'!$J$6:$J$1205,J132),0)+IF(ISNUMBER(K132),INDEX('913'!$J$6:$J$1205,K132),0)+IF(ISNUMBER(L132),INDEX('913'!$J$6:$J$1205,L132),0)+IF(ISNUMBER(M132),INDEX('913'!$J$6:$J$1205,M132),0)+IF(ISNUMBER(N132),INDEX('913'!$J$6:$J$1205,N132),0)+IF(ISNUMBER(O132),INDEX('913'!$J$6:$J$1205,O132),0)+IF(ISNUMBER(P132),INDEX('913'!$J$6:$J$1205,P132),0))^2)/BY132))</f>
        <v>1</v>
      </c>
      <c r="CA132" s="33" t="e">
        <f>100*AO132/'11'!B$17</f>
        <v>#VALUE!</v>
      </c>
      <c r="CB132" s="37" t="e">
        <f>100*(AP132*BZ132)/'11'!C$17</f>
        <v>#VALUE!</v>
      </c>
      <c r="CC132" s="37" t="e">
        <f t="shared" si="12"/>
        <v>#VALUE!</v>
      </c>
      <c r="CD132" s="33" t="e">
        <f t="shared" si="13"/>
        <v>#VALUE!</v>
      </c>
      <c r="CE132" s="54" t="e">
        <f>'11'!C$17-'935'!Y132</f>
        <v>#VALUE!</v>
      </c>
      <c r="CF132" s="37" t="e">
        <f>MAX('DNO totals'!B$312+0,MIN('935'!L132+0,'DNO totals'!B$304+0))</f>
        <v>#VALUE!</v>
      </c>
      <c r="CG132" s="37" t="e">
        <f>MAX('DNO totals'!C$312+0,MIN('935'!M132+0,'DNO totals'!C$304+0))</f>
        <v>#VALUE!</v>
      </c>
      <c r="CH132" s="37" t="e">
        <f>MAX('DNO totals'!D$312+0,MIN('935'!N132+0,'DNO totals'!D$304+0))</f>
        <v>#VALUE!</v>
      </c>
      <c r="CI132" s="37" t="e">
        <f>MAX('DNO totals'!E$312+0,MIN('935'!O132+0,'DNO totals'!E$304+0))</f>
        <v>#VALUE!</v>
      </c>
      <c r="CJ132" s="52" t="e">
        <f>MAX('DNO totals'!F$312+0,MIN('935'!P132+0,'DNO totals'!F$304+0))</f>
        <v>#VALUE!</v>
      </c>
      <c r="CK132" s="37" t="e">
        <f>IF('935'!$K132=1000,'Charging rates'!$C$38*$BH132/(1+'DNO totals'!$C$99)*$CF132,0)</f>
        <v>#VALUE!</v>
      </c>
      <c r="CL132" s="37" t="e">
        <f>IF(MOD('935'!$K132,1000)=100,'Charging rates'!$D$38*$BH132/(1+'DNO totals'!$D$99)*$CG132,0)</f>
        <v>#VALUE!</v>
      </c>
      <c r="CM132" s="37" t="e">
        <f>IF(MOD('935'!$K132,100)=10,'Charging rates'!$E$38*$BH132/(1+'DNO totals'!$E$99)*$CH132,0)</f>
        <v>#VALUE!</v>
      </c>
      <c r="CN132" s="37" t="e">
        <f>IF(AND(MOD('935'!$K132,10)&gt;0,MOD('935'!$K132,1000)&gt;1),'Charging rates'!$F$38*$BH132/(1+'DNO totals'!$F$99)*$CI132,0)</f>
        <v>#VALUE!</v>
      </c>
      <c r="CO132" s="37" t="e">
        <f>IF(MOD('935'!$K132,1000)=1,'Charging rates'!$G$38*$BH132/(1+'DNO totals'!$G$99)*$CJ132,0)</f>
        <v>#VALUE!</v>
      </c>
      <c r="CP132" s="52" t="e">
        <f t="shared" si="14"/>
        <v>#VALUE!</v>
      </c>
      <c r="CQ132" s="37" t="e">
        <f>IF('935'!$K132&gt;1000,'Charging rates'!$C$38*$AW132*$CF132,0)</f>
        <v>#VALUE!</v>
      </c>
      <c r="CR132" s="37" t="e">
        <f>IF(MOD('935'!$K132,1000)&gt;100,'Charging rates'!$D$38*$AW132*$CG132,0)</f>
        <v>#VALUE!</v>
      </c>
      <c r="CS132" s="37" t="e">
        <f>IF(MOD('935'!$K132,100)&gt;10,'Charging rates'!$E$38*$AW132*$CH132,0)</f>
        <v>#VALUE!</v>
      </c>
      <c r="CT132" s="52" t="e">
        <f t="shared" si="15"/>
        <v>#VALUE!</v>
      </c>
      <c r="CU132" s="33" t="e">
        <f>100*(AP132*'935'!Q132*BZ132)/'11'!B$17</f>
        <v>#VALUE!</v>
      </c>
      <c r="CV132" s="33" t="e">
        <f>100/'11'!B$17*'Charging rates'!B$10*AW132</f>
        <v>#VALUE!</v>
      </c>
      <c r="CW132" s="33" t="e">
        <f>IF(AT132=0,0,(1-BX132/AT132)*(CA132+IF('935'!Q132=0,0,(CB132*'935'!Q132*('11'!C$17-'935'!Y132)/('11'!B$17-'935'!X132)))))</f>
        <v>#VALUE!</v>
      </c>
      <c r="CX132" s="33" t="e">
        <f t="shared" si="16"/>
        <v>#VALUE!</v>
      </c>
      <c r="CY132" s="49" t="e">
        <f t="shared" si="17"/>
        <v>#VALUE!</v>
      </c>
      <c r="CZ132" s="32" t="e">
        <f>AT132*(Parameters!B$21+AU132)*IF('DNO totals'!B$323&lt;0,1,'935'!S132)</f>
        <v>#VALUE!</v>
      </c>
      <c r="DA132" s="52" t="e">
        <f>IF('DNO totals'!B$323&lt;0,1,'935'!S132)*(Parameters!B$21+AU132)</f>
        <v>#VALUE!</v>
      </c>
      <c r="DB132" s="37" t="e">
        <f>CX132+'Charging rates'!B$106*DA132*100/'11'!B$17</f>
        <v>#VALUE!</v>
      </c>
      <c r="DC132" s="37" t="e">
        <f>DB132+'Charging rates'!B$116*(Parameters!B$21+AU132)*100/'11'!B$17*IF('DNO totals'!B$323&lt;0,1,'935'!S132)</f>
        <v>#VALUE!</v>
      </c>
      <c r="DD132" s="37" t="e">
        <f>'Charging rates'!B$97*(CP132+CT132)*100/'11'!B$17</f>
        <v>#VALUE!</v>
      </c>
      <c r="DE132" s="33" t="e">
        <f>MAX(0-(CB132*AU132*'11'!C$17/'11'!B$17),DC132+DD132)</f>
        <v>#VALUE!</v>
      </c>
      <c r="DF132" s="37" t="e">
        <f>IF(BS132,IF(AU132=0,CC132,MAX(0,MIN(CC132,CC132+(DE132/'935'!Q132*('11'!B$17-'935'!X132)/('11'!C$17-'935'!Y132))))),0)</f>
        <v>#VALUE!</v>
      </c>
      <c r="DG132" s="33" t="e">
        <f t="shared" si="18"/>
        <v>#VALUE!</v>
      </c>
      <c r="DH132" s="53" t="e">
        <f t="shared" si="19"/>
        <v>#VALUE!</v>
      </c>
    </row>
    <row r="133" spans="1:112">
      <c r="A133" s="28">
        <v>33</v>
      </c>
      <c r="B133" s="47" t="e">
        <f>'935'!B133</f>
        <v>#VALUE!</v>
      </c>
      <c r="C133" s="48" t="e">
        <f>OR('935'!E133&lt;&gt;"VOID",'935'!F133&lt;&gt;"VOID",'935'!G133&lt;&gt;"VOID")</f>
        <v>#VALUE!</v>
      </c>
      <c r="D133" s="32" t="e">
        <f>IF('935'!D133="VOID",0,'935'!D133*(1-'935'!X133/'11'!B$17))</f>
        <v>#VALUE!</v>
      </c>
      <c r="E133" s="32" t="e">
        <f>IF('935'!E133="VOID",0,'935'!E133*(1-'935'!X133/'11'!B$17))</f>
        <v>#VALUE!</v>
      </c>
      <c r="F133" s="32" t="e">
        <f>IF('935'!F133="VOID",0,'935'!F133*(1-'935'!X133/'11'!B$17))</f>
        <v>#VALUE!</v>
      </c>
      <c r="G133" s="32" t="e">
        <f>IF('935'!G133="VOID",0,'935'!G133*(1-'935'!X133/'11'!B$17))</f>
        <v>#VALUE!</v>
      </c>
      <c r="H133" s="49" t="e">
        <f t="shared" si="0"/>
        <v>#VALUE!</v>
      </c>
      <c r="I133" s="50" t="e">
        <f>MATCH('935'!J133,'913'!$B$6:$B$1205,0)</f>
        <v>#VALUE!</v>
      </c>
      <c r="J133" s="50" t="e">
        <f>MATCH(INDEX('913'!$D$6:$D$1205,I133),'913'!$B$6:$B$1205,0)</f>
        <v>#VALUE!</v>
      </c>
      <c r="K133" s="50" t="e">
        <f>MATCH(INDEX('913'!$D$6:$D$1205,J133),'913'!$B$6:$B$1205,0)</f>
        <v>#VALUE!</v>
      </c>
      <c r="L133" s="50" t="e">
        <f>MATCH(INDEX('913'!$D$6:$D$1205,K133),'913'!$B$6:$B$1205,0)</f>
        <v>#VALUE!</v>
      </c>
      <c r="M133" s="50" t="e">
        <f>MATCH(INDEX('913'!$D$6:$D$1205,L133),'913'!$B$6:$B$1205,0)</f>
        <v>#VALUE!</v>
      </c>
      <c r="N133" s="50" t="e">
        <f>MATCH(INDEX('913'!$D$6:$D$1205,M133),'913'!$B$6:$B$1205,0)</f>
        <v>#VALUE!</v>
      </c>
      <c r="O133" s="50" t="e">
        <f>MATCH(INDEX('913'!$D$6:$D$1205,N133),'913'!$B$6:$B$1205,0)</f>
        <v>#VALUE!</v>
      </c>
      <c r="P133" s="51" t="e">
        <f>MATCH(INDEX('913'!$D$6:$D$1205,O133),'913'!$B$6:$B$1205,0)</f>
        <v>#VALUE!</v>
      </c>
      <c r="Q133" s="37">
        <f>IF(ISNUMBER(I133),MAX(0,INDEX('913'!$E$6:$E$1205,I133)),0)</f>
        <v>0</v>
      </c>
      <c r="R133" s="37">
        <f>IF(ISNUMBER(J133),MAX(0,INDEX('913'!$E$6:$E$1205,J133)),0)</f>
        <v>0</v>
      </c>
      <c r="S133" s="37">
        <f>IF(ISNUMBER(K133),MAX(0,INDEX('913'!$E$6:$E$1205,K133)),0)</f>
        <v>0</v>
      </c>
      <c r="T133" s="37">
        <f>IF(ISNUMBER(L133),MAX(0,INDEX('913'!$E$6:$E$1205,L133)),0)</f>
        <v>0</v>
      </c>
      <c r="U133" s="37">
        <f>IF(ISNUMBER(M133),MAX(0,INDEX('913'!$E$6:$E$1205,M133)),0)</f>
        <v>0</v>
      </c>
      <c r="V133" s="37">
        <f>IF(ISNUMBER(N133),MAX(0,INDEX('913'!$E$6:$E$1205,N133)),0)</f>
        <v>0</v>
      </c>
      <c r="W133" s="37">
        <f>IF(ISNUMBER(O133),MAX(0,INDEX('913'!$E$6:$E$1205,O133)),0)</f>
        <v>0</v>
      </c>
      <c r="X133" s="52">
        <f>IF(ISNUMBER(P133),MAX(0,INDEX('913'!$E$6:$E$1205,P133)),0)</f>
        <v>0</v>
      </c>
      <c r="Y133" s="37">
        <f>IF(ISNUMBER(I133),MAX(0,INDEX('913'!$F$6:$F$1205,I133)),0)</f>
        <v>0</v>
      </c>
      <c r="Z133" s="37">
        <f>IF(ISNUMBER(J133),MAX(0,INDEX('913'!$F$6:$F$1205,J133)),0)</f>
        <v>0</v>
      </c>
      <c r="AA133" s="37">
        <f>IF(ISNUMBER(K133),MAX(0,INDEX('913'!$F$6:$F$1205,K133)),0)</f>
        <v>0</v>
      </c>
      <c r="AB133" s="37">
        <f>IF(ISNUMBER(L133),MAX(0,INDEX('913'!$F$6:$F$1205,L133)),0)</f>
        <v>0</v>
      </c>
      <c r="AC133" s="37">
        <f>IF(ISNUMBER(M133),MAX(0,INDEX('913'!$F$6:$F$1205,M133)),0)</f>
        <v>0</v>
      </c>
      <c r="AD133" s="37">
        <f>IF(ISNUMBER(N133),MAX(0,INDEX('913'!$F$6:$F$1205,N133)),0)</f>
        <v>0</v>
      </c>
      <c r="AE133" s="37">
        <f>IF(ISNUMBER(O133),MAX(0,INDEX('913'!$F$6:$F$1205,O133)),0)</f>
        <v>0</v>
      </c>
      <c r="AF133" s="37">
        <f>IF(ISNUMBER(P133),MAX(0,INDEX('913'!$F$6:$F$1205,P133)),0)</f>
        <v>0</v>
      </c>
      <c r="AG133" s="32">
        <f>IF(ISNUMBER(I133),SQRT(INDEX('913'!$I$6:$I$1205,I133)^2+INDEX('913'!$J$6:$J$1205,I133)^2),0)</f>
        <v>0</v>
      </c>
      <c r="AH133" s="32">
        <f>IF(ISNUMBER(J133),SQRT(INDEX('913'!$I$6:$I$1205,J133)^2+INDEX('913'!$J$6:$J$1205,J133)^2),0)</f>
        <v>0</v>
      </c>
      <c r="AI133" s="32">
        <f>IF(ISNUMBER(K133),SQRT(INDEX('913'!$I$6:$I$1205,K133)^2+INDEX('913'!$J$6:$J$1205,K133)^2),0)</f>
        <v>0</v>
      </c>
      <c r="AJ133" s="32">
        <f>IF(ISNUMBER(L133),SQRT(INDEX('913'!$I$6:$I$1205,L133)^2+INDEX('913'!$J$6:$J$1205,L133)^2),0)</f>
        <v>0</v>
      </c>
      <c r="AK133" s="32">
        <f>IF(ISNUMBER(M133),SQRT(INDEX('913'!$I$6:$I$1205,M133)^2+INDEX('913'!$J$6:$J$1205,M133)^2),0)</f>
        <v>0</v>
      </c>
      <c r="AL133" s="32">
        <f>IF(ISNUMBER(N133),SQRT(INDEX('913'!$I$6:$I$1205,N133)^2+INDEX('913'!$J$6:$J$1205,N133)^2),0)</f>
        <v>0</v>
      </c>
      <c r="AM133" s="32">
        <f>IF(ISNUMBER(O133),SQRT(INDEX('913'!$I$6:$I$1205,O133)^2+INDEX('913'!$J$6:$J$1205,O133)^2),0)</f>
        <v>0</v>
      </c>
      <c r="AN133" s="49">
        <f>IF(ISNUMBER(P133),SQRT(INDEX('913'!$I$6:$I$1205,P133)^2+INDEX('913'!$J$6:$J$1205,P133)^2),0)</f>
        <v>0</v>
      </c>
      <c r="AO133" s="37">
        <f t="shared" si="1"/>
        <v>0</v>
      </c>
      <c r="AP133" s="37">
        <f t="shared" si="2"/>
        <v>0</v>
      </c>
      <c r="AQ133" s="33" t="e">
        <f>-100*'935'!W133*(AO133+AP133)/'11'!C$17</f>
        <v>#VALUE!</v>
      </c>
      <c r="AR133" s="37" t="e">
        <f t="shared" si="3"/>
        <v>#VALUE!</v>
      </c>
      <c r="AS133" s="52" t="e">
        <f t="shared" si="4"/>
        <v>#VALUE!</v>
      </c>
      <c r="AT133" s="32" t="e">
        <f>IF('935'!C133="VOID",0,('935'!C133*(1-'935'!X133/'11'!B$17)))</f>
        <v>#VALUE!</v>
      </c>
      <c r="AU133" s="52" t="e">
        <f>'935'!Q133*(1-'935'!Y133/'11'!C$17)/(1-'935'!X133/'11'!B$17)</f>
        <v>#VALUE!</v>
      </c>
      <c r="AV133" s="37" t="e">
        <f>INDEX('DNO totals'!$B$57:$G$57,IF('935'!K133,IF(MOD('935'!K133,1000),IF(MOD('935'!K133,100),IF(MOD('935'!K133,10),IF(MOD('935'!K133,1000)=1,6,5),4),3),2),1))</f>
        <v>#VALUE!</v>
      </c>
      <c r="AW133" s="52" t="e">
        <f t="shared" si="5"/>
        <v>#VALUE!</v>
      </c>
      <c r="AX133" s="32" t="e">
        <f>IF('935'!V133="VOID",0,'935'!V133*(1-'935'!X133/'11'!B$17))</f>
        <v>#VALUE!</v>
      </c>
      <c r="AY133" s="33" t="e">
        <f>IF(H133,-100*'Charging rates'!B$10/'11'!B$17*AX133/H133,0)</f>
        <v>#VALUE!</v>
      </c>
      <c r="AZ133" s="33" t="e">
        <f>IF(C133,'DNO totals'!B$41,0)</f>
        <v>#VALUE!</v>
      </c>
      <c r="BA133" s="33" t="e">
        <f t="shared" si="6"/>
        <v>#VALUE!</v>
      </c>
      <c r="BB133" s="33" t="e">
        <f t="shared" si="7"/>
        <v>#VALUE!</v>
      </c>
      <c r="BC133" s="53" t="e">
        <f t="shared" si="8"/>
        <v>#VALUE!</v>
      </c>
      <c r="BD133" s="32" t="e">
        <f>IF(AT133,'935'!H133*AT133/(AT133+D133+H133),0)</f>
        <v>#VALUE!</v>
      </c>
      <c r="BE133" s="32" t="e">
        <f>IF(H133,'935'!H133*H133/(AT133+D133+H133),0)</f>
        <v>#VALUE!</v>
      </c>
      <c r="BF133" s="32" t="e">
        <f>BD133*(1-'935'!X133/'11'!B$17)</f>
        <v>#VALUE!</v>
      </c>
      <c r="BG133" s="49" t="e">
        <f>BE133*(1-'935'!X133/'11'!B$17)</f>
        <v>#VALUE!</v>
      </c>
      <c r="BH133" s="52" t="e">
        <f>AV133*Parameters!B$6</f>
        <v>#VALUE!</v>
      </c>
      <c r="BI133" s="37" t="e">
        <f>IF('935'!$K133=1000,'Charging rates'!$C$38*$BH133/(1+'DNO totals'!$C$99)*'935'!$L133,0)</f>
        <v>#VALUE!</v>
      </c>
      <c r="BJ133" s="37" t="e">
        <f>IF(MOD('935'!$K133,1000)=100,'Charging rates'!$D$38*$BH133/(1+'DNO totals'!$D$99)*'935'!$M133,0)</f>
        <v>#VALUE!</v>
      </c>
      <c r="BK133" s="37" t="e">
        <f>IF(MOD('935'!$K133,100)=10,'Charging rates'!$E$38*$BH133/(1+'DNO totals'!$E$99)*'935'!$N133,0)</f>
        <v>#VALUE!</v>
      </c>
      <c r="BL133" s="37" t="e">
        <f>IF(AND(MOD('935'!$K133,10)&gt;0,MOD('935'!$K133,1000)&gt;1),'Charging rates'!$F$38*$BH133/(1+'DNO totals'!$F$99)*'935'!$O133,0)</f>
        <v>#VALUE!</v>
      </c>
      <c r="BM133" s="37" t="e">
        <f>IF(MOD('935'!$K133,1000)=1,'Charging rates'!$G$38*$BH133/(1+'DNO totals'!$G$99)*'935'!$P133,0)</f>
        <v>#VALUE!</v>
      </c>
      <c r="BN133" s="52" t="e">
        <f t="shared" si="9"/>
        <v>#VALUE!</v>
      </c>
      <c r="BO133" s="37" t="e">
        <f>IF('935'!$K133&gt;1000,'Charging rates'!$C$38*$AW133*'935'!$L133,0)</f>
        <v>#VALUE!</v>
      </c>
      <c r="BP133" s="37" t="e">
        <f>IF(MOD('935'!$K133,1000)&gt;100,'Charging rates'!$D$38*$AW133*'935'!$M133,0)</f>
        <v>#VALUE!</v>
      </c>
      <c r="BQ133" s="37" t="e">
        <f>IF(MOD('935'!$K133,100)&gt;10,'Charging rates'!$E$38*$AW133*'935'!$N133,0)</f>
        <v>#VALUE!</v>
      </c>
      <c r="BR133" s="52" t="e">
        <f t="shared" si="10"/>
        <v>#VALUE!</v>
      </c>
      <c r="BS133" s="48" t="e">
        <f>'935'!C133&lt;&gt;"VOID"</f>
        <v>#VALUE!</v>
      </c>
      <c r="BT133" s="33" t="e">
        <f>IF(BS133,(100/'11'!B$17*BD133*((1-'935'!I133)*'Charging rates'!B$51+'Charging rates'!B$63)),0)</f>
        <v>#VALUE!</v>
      </c>
      <c r="BU133" s="33" t="e">
        <f>100/'11'!B$17*BG133*('Charging rates'!B$51+'Charging rates'!B$63)</f>
        <v>#VALUE!</v>
      </c>
      <c r="BV133" s="33" t="e">
        <f>100/'11'!B$17*BE133*('Charging rates'!B$51+'Charging rates'!B$63)</f>
        <v>#VALUE!</v>
      </c>
      <c r="BW133" s="53" t="e">
        <f t="shared" si="11"/>
        <v>#VALUE!</v>
      </c>
      <c r="BX133" s="32" t="e">
        <f>AT133-('935'!T133*(1-'935'!X133/'11'!B$17))</f>
        <v>#VALUE!</v>
      </c>
      <c r="BY133" s="32">
        <f>0-IF(ISNUMBER(I133),INDEX('913'!$I$6:$I$1205,I133),0)-IF(ISNUMBER(J133),INDEX('913'!$I$6:$I$1205,J133),0)-IF(ISNUMBER(K133),INDEX('913'!$I$6:$I$1205,K133),0)-IF(ISNUMBER(L133),INDEX('913'!$I$6:$I$1205,L133),0)-IF(ISNUMBER(M133),INDEX('913'!$I$6:$I$1205,M133),0)-IF(ISNUMBER(N133),INDEX('913'!$I$6:$I$1205,N133),0)-IF(ISNUMBER(O133),INDEX('913'!$I$6:$I$1205,O133),0)-IF(ISNUMBER(P133),INDEX('913'!$I$6:$I$1205,P133),0)</f>
        <v>0</v>
      </c>
      <c r="BZ133" s="37">
        <f>IF(BY133=0,1,MAX(1,SQRT(BY133^2+(IF(ISNUMBER(I133),INDEX('913'!$J$6:$J$1205,I133),0)+IF(ISNUMBER(J133),INDEX('913'!$J$6:$J$1205,J133),0)+IF(ISNUMBER(K133),INDEX('913'!$J$6:$J$1205,K133),0)+IF(ISNUMBER(L133),INDEX('913'!$J$6:$J$1205,L133),0)+IF(ISNUMBER(M133),INDEX('913'!$J$6:$J$1205,M133),0)+IF(ISNUMBER(N133),INDEX('913'!$J$6:$J$1205,N133),0)+IF(ISNUMBER(O133),INDEX('913'!$J$6:$J$1205,O133),0)+IF(ISNUMBER(P133),INDEX('913'!$J$6:$J$1205,P133),0))^2)/BY133))</f>
        <v>1</v>
      </c>
      <c r="CA133" s="33" t="e">
        <f>100*AO133/'11'!B$17</f>
        <v>#VALUE!</v>
      </c>
      <c r="CB133" s="37" t="e">
        <f>100*(AP133*BZ133)/'11'!C$17</f>
        <v>#VALUE!</v>
      </c>
      <c r="CC133" s="37" t="e">
        <f t="shared" si="12"/>
        <v>#VALUE!</v>
      </c>
      <c r="CD133" s="33" t="e">
        <f t="shared" si="13"/>
        <v>#VALUE!</v>
      </c>
      <c r="CE133" s="54" t="e">
        <f>'11'!C$17-'935'!Y133</f>
        <v>#VALUE!</v>
      </c>
      <c r="CF133" s="37" t="e">
        <f>MAX('DNO totals'!B$312+0,MIN('935'!L133+0,'DNO totals'!B$304+0))</f>
        <v>#VALUE!</v>
      </c>
      <c r="CG133" s="37" t="e">
        <f>MAX('DNO totals'!C$312+0,MIN('935'!M133+0,'DNO totals'!C$304+0))</f>
        <v>#VALUE!</v>
      </c>
      <c r="CH133" s="37" t="e">
        <f>MAX('DNO totals'!D$312+0,MIN('935'!N133+0,'DNO totals'!D$304+0))</f>
        <v>#VALUE!</v>
      </c>
      <c r="CI133" s="37" t="e">
        <f>MAX('DNO totals'!E$312+0,MIN('935'!O133+0,'DNO totals'!E$304+0))</f>
        <v>#VALUE!</v>
      </c>
      <c r="CJ133" s="52" t="e">
        <f>MAX('DNO totals'!F$312+0,MIN('935'!P133+0,'DNO totals'!F$304+0))</f>
        <v>#VALUE!</v>
      </c>
      <c r="CK133" s="37" t="e">
        <f>IF('935'!$K133=1000,'Charging rates'!$C$38*$BH133/(1+'DNO totals'!$C$99)*$CF133,0)</f>
        <v>#VALUE!</v>
      </c>
      <c r="CL133" s="37" t="e">
        <f>IF(MOD('935'!$K133,1000)=100,'Charging rates'!$D$38*$BH133/(1+'DNO totals'!$D$99)*$CG133,0)</f>
        <v>#VALUE!</v>
      </c>
      <c r="CM133" s="37" t="e">
        <f>IF(MOD('935'!$K133,100)=10,'Charging rates'!$E$38*$BH133/(1+'DNO totals'!$E$99)*$CH133,0)</f>
        <v>#VALUE!</v>
      </c>
      <c r="CN133" s="37" t="e">
        <f>IF(AND(MOD('935'!$K133,10)&gt;0,MOD('935'!$K133,1000)&gt;1),'Charging rates'!$F$38*$BH133/(1+'DNO totals'!$F$99)*$CI133,0)</f>
        <v>#VALUE!</v>
      </c>
      <c r="CO133" s="37" t="e">
        <f>IF(MOD('935'!$K133,1000)=1,'Charging rates'!$G$38*$BH133/(1+'DNO totals'!$G$99)*$CJ133,0)</f>
        <v>#VALUE!</v>
      </c>
      <c r="CP133" s="52" t="e">
        <f t="shared" si="14"/>
        <v>#VALUE!</v>
      </c>
      <c r="CQ133" s="37" t="e">
        <f>IF('935'!$K133&gt;1000,'Charging rates'!$C$38*$AW133*$CF133,0)</f>
        <v>#VALUE!</v>
      </c>
      <c r="CR133" s="37" t="e">
        <f>IF(MOD('935'!$K133,1000)&gt;100,'Charging rates'!$D$38*$AW133*$CG133,0)</f>
        <v>#VALUE!</v>
      </c>
      <c r="CS133" s="37" t="e">
        <f>IF(MOD('935'!$K133,100)&gt;10,'Charging rates'!$E$38*$AW133*$CH133,0)</f>
        <v>#VALUE!</v>
      </c>
      <c r="CT133" s="52" t="e">
        <f t="shared" si="15"/>
        <v>#VALUE!</v>
      </c>
      <c r="CU133" s="33" t="e">
        <f>100*(AP133*'935'!Q133*BZ133)/'11'!B$17</f>
        <v>#VALUE!</v>
      </c>
      <c r="CV133" s="33" t="e">
        <f>100/'11'!B$17*'Charging rates'!B$10*AW133</f>
        <v>#VALUE!</v>
      </c>
      <c r="CW133" s="33" t="e">
        <f>IF(AT133=0,0,(1-BX133/AT133)*(CA133+IF('935'!Q133=0,0,(CB133*'935'!Q133*('11'!C$17-'935'!Y133)/('11'!B$17-'935'!X133)))))</f>
        <v>#VALUE!</v>
      </c>
      <c r="CX133" s="33" t="e">
        <f t="shared" si="16"/>
        <v>#VALUE!</v>
      </c>
      <c r="CY133" s="49" t="e">
        <f t="shared" si="17"/>
        <v>#VALUE!</v>
      </c>
      <c r="CZ133" s="32" t="e">
        <f>AT133*(Parameters!B$21+AU133)*IF('DNO totals'!B$323&lt;0,1,'935'!S133)</f>
        <v>#VALUE!</v>
      </c>
      <c r="DA133" s="52" t="e">
        <f>IF('DNO totals'!B$323&lt;0,1,'935'!S133)*(Parameters!B$21+AU133)</f>
        <v>#VALUE!</v>
      </c>
      <c r="DB133" s="37" t="e">
        <f>CX133+'Charging rates'!B$106*DA133*100/'11'!B$17</f>
        <v>#VALUE!</v>
      </c>
      <c r="DC133" s="37" t="e">
        <f>DB133+'Charging rates'!B$116*(Parameters!B$21+AU133)*100/'11'!B$17*IF('DNO totals'!B$323&lt;0,1,'935'!S133)</f>
        <v>#VALUE!</v>
      </c>
      <c r="DD133" s="37" t="e">
        <f>'Charging rates'!B$97*(CP133+CT133)*100/'11'!B$17</f>
        <v>#VALUE!</v>
      </c>
      <c r="DE133" s="33" t="e">
        <f>MAX(0-(CB133*AU133*'11'!C$17/'11'!B$17),DC133+DD133)</f>
        <v>#VALUE!</v>
      </c>
      <c r="DF133" s="37" t="e">
        <f>IF(BS133,IF(AU133=0,CC133,MAX(0,MIN(CC133,CC133+(DE133/'935'!Q133*('11'!B$17-'935'!X133)/('11'!C$17-'935'!Y133))))),0)</f>
        <v>#VALUE!</v>
      </c>
      <c r="DG133" s="33" t="e">
        <f t="shared" si="18"/>
        <v>#VALUE!</v>
      </c>
      <c r="DH133" s="53" t="e">
        <f t="shared" si="19"/>
        <v>#VALUE!</v>
      </c>
    </row>
    <row r="134" spans="1:112">
      <c r="A134" s="28">
        <v>34</v>
      </c>
      <c r="B134" s="47" t="e">
        <f>'935'!B134</f>
        <v>#VALUE!</v>
      </c>
      <c r="C134" s="48" t="e">
        <f>OR('935'!E134&lt;&gt;"VOID",'935'!F134&lt;&gt;"VOID",'935'!G134&lt;&gt;"VOID")</f>
        <v>#VALUE!</v>
      </c>
      <c r="D134" s="32" t="e">
        <f>IF('935'!D134="VOID",0,'935'!D134*(1-'935'!X134/'11'!B$17))</f>
        <v>#VALUE!</v>
      </c>
      <c r="E134" s="32" t="e">
        <f>IF('935'!E134="VOID",0,'935'!E134*(1-'935'!X134/'11'!B$17))</f>
        <v>#VALUE!</v>
      </c>
      <c r="F134" s="32" t="e">
        <f>IF('935'!F134="VOID",0,'935'!F134*(1-'935'!X134/'11'!B$17))</f>
        <v>#VALUE!</v>
      </c>
      <c r="G134" s="32" t="e">
        <f>IF('935'!G134="VOID",0,'935'!G134*(1-'935'!X134/'11'!B$17))</f>
        <v>#VALUE!</v>
      </c>
      <c r="H134" s="49" t="e">
        <f t="shared" si="0"/>
        <v>#VALUE!</v>
      </c>
      <c r="I134" s="50" t="e">
        <f>MATCH('935'!J134,'913'!$B$6:$B$1205,0)</f>
        <v>#VALUE!</v>
      </c>
      <c r="J134" s="50" t="e">
        <f>MATCH(INDEX('913'!$D$6:$D$1205,I134),'913'!$B$6:$B$1205,0)</f>
        <v>#VALUE!</v>
      </c>
      <c r="K134" s="50" t="e">
        <f>MATCH(INDEX('913'!$D$6:$D$1205,J134),'913'!$B$6:$B$1205,0)</f>
        <v>#VALUE!</v>
      </c>
      <c r="L134" s="50" t="e">
        <f>MATCH(INDEX('913'!$D$6:$D$1205,K134),'913'!$B$6:$B$1205,0)</f>
        <v>#VALUE!</v>
      </c>
      <c r="M134" s="50" t="e">
        <f>MATCH(INDEX('913'!$D$6:$D$1205,L134),'913'!$B$6:$B$1205,0)</f>
        <v>#VALUE!</v>
      </c>
      <c r="N134" s="50" t="e">
        <f>MATCH(INDEX('913'!$D$6:$D$1205,M134),'913'!$B$6:$B$1205,0)</f>
        <v>#VALUE!</v>
      </c>
      <c r="O134" s="50" t="e">
        <f>MATCH(INDEX('913'!$D$6:$D$1205,N134),'913'!$B$6:$B$1205,0)</f>
        <v>#VALUE!</v>
      </c>
      <c r="P134" s="51" t="e">
        <f>MATCH(INDEX('913'!$D$6:$D$1205,O134),'913'!$B$6:$B$1205,0)</f>
        <v>#VALUE!</v>
      </c>
      <c r="Q134" s="37">
        <f>IF(ISNUMBER(I134),MAX(0,INDEX('913'!$E$6:$E$1205,I134)),0)</f>
        <v>0</v>
      </c>
      <c r="R134" s="37">
        <f>IF(ISNUMBER(J134),MAX(0,INDEX('913'!$E$6:$E$1205,J134)),0)</f>
        <v>0</v>
      </c>
      <c r="S134" s="37">
        <f>IF(ISNUMBER(K134),MAX(0,INDEX('913'!$E$6:$E$1205,K134)),0)</f>
        <v>0</v>
      </c>
      <c r="T134" s="37">
        <f>IF(ISNUMBER(L134),MAX(0,INDEX('913'!$E$6:$E$1205,L134)),0)</f>
        <v>0</v>
      </c>
      <c r="U134" s="37">
        <f>IF(ISNUMBER(M134),MAX(0,INDEX('913'!$E$6:$E$1205,M134)),0)</f>
        <v>0</v>
      </c>
      <c r="V134" s="37">
        <f>IF(ISNUMBER(N134),MAX(0,INDEX('913'!$E$6:$E$1205,N134)),0)</f>
        <v>0</v>
      </c>
      <c r="W134" s="37">
        <f>IF(ISNUMBER(O134),MAX(0,INDEX('913'!$E$6:$E$1205,O134)),0)</f>
        <v>0</v>
      </c>
      <c r="X134" s="52">
        <f>IF(ISNUMBER(P134),MAX(0,INDEX('913'!$E$6:$E$1205,P134)),0)</f>
        <v>0</v>
      </c>
      <c r="Y134" s="37">
        <f>IF(ISNUMBER(I134),MAX(0,INDEX('913'!$F$6:$F$1205,I134)),0)</f>
        <v>0</v>
      </c>
      <c r="Z134" s="37">
        <f>IF(ISNUMBER(J134),MAX(0,INDEX('913'!$F$6:$F$1205,J134)),0)</f>
        <v>0</v>
      </c>
      <c r="AA134" s="37">
        <f>IF(ISNUMBER(K134),MAX(0,INDEX('913'!$F$6:$F$1205,K134)),0)</f>
        <v>0</v>
      </c>
      <c r="AB134" s="37">
        <f>IF(ISNUMBER(L134),MAX(0,INDEX('913'!$F$6:$F$1205,L134)),0)</f>
        <v>0</v>
      </c>
      <c r="AC134" s="37">
        <f>IF(ISNUMBER(M134),MAX(0,INDEX('913'!$F$6:$F$1205,M134)),0)</f>
        <v>0</v>
      </c>
      <c r="AD134" s="37">
        <f>IF(ISNUMBER(N134),MAX(0,INDEX('913'!$F$6:$F$1205,N134)),0)</f>
        <v>0</v>
      </c>
      <c r="AE134" s="37">
        <f>IF(ISNUMBER(O134),MAX(0,INDEX('913'!$F$6:$F$1205,O134)),0)</f>
        <v>0</v>
      </c>
      <c r="AF134" s="37">
        <f>IF(ISNUMBER(P134),MAX(0,INDEX('913'!$F$6:$F$1205,P134)),0)</f>
        <v>0</v>
      </c>
      <c r="AG134" s="32">
        <f>IF(ISNUMBER(I134),SQRT(INDEX('913'!$I$6:$I$1205,I134)^2+INDEX('913'!$J$6:$J$1205,I134)^2),0)</f>
        <v>0</v>
      </c>
      <c r="AH134" s="32">
        <f>IF(ISNUMBER(J134),SQRT(INDEX('913'!$I$6:$I$1205,J134)^2+INDEX('913'!$J$6:$J$1205,J134)^2),0)</f>
        <v>0</v>
      </c>
      <c r="AI134" s="32">
        <f>IF(ISNUMBER(K134),SQRT(INDEX('913'!$I$6:$I$1205,K134)^2+INDEX('913'!$J$6:$J$1205,K134)^2),0)</f>
        <v>0</v>
      </c>
      <c r="AJ134" s="32">
        <f>IF(ISNUMBER(L134),SQRT(INDEX('913'!$I$6:$I$1205,L134)^2+INDEX('913'!$J$6:$J$1205,L134)^2),0)</f>
        <v>0</v>
      </c>
      <c r="AK134" s="32">
        <f>IF(ISNUMBER(M134),SQRT(INDEX('913'!$I$6:$I$1205,M134)^2+INDEX('913'!$J$6:$J$1205,M134)^2),0)</f>
        <v>0</v>
      </c>
      <c r="AL134" s="32">
        <f>IF(ISNUMBER(N134),SQRT(INDEX('913'!$I$6:$I$1205,N134)^2+INDEX('913'!$J$6:$J$1205,N134)^2),0)</f>
        <v>0</v>
      </c>
      <c r="AM134" s="32">
        <f>IF(ISNUMBER(O134),SQRT(INDEX('913'!$I$6:$I$1205,O134)^2+INDEX('913'!$J$6:$J$1205,O134)^2),0)</f>
        <v>0</v>
      </c>
      <c r="AN134" s="49">
        <f>IF(ISNUMBER(P134),SQRT(INDEX('913'!$I$6:$I$1205,P134)^2+INDEX('913'!$J$6:$J$1205,P134)^2),0)</f>
        <v>0</v>
      </c>
      <c r="AO134" s="37">
        <f t="shared" si="1"/>
        <v>0</v>
      </c>
      <c r="AP134" s="37">
        <f t="shared" si="2"/>
        <v>0</v>
      </c>
      <c r="AQ134" s="33" t="e">
        <f>-100*'935'!W134*(AO134+AP134)/'11'!C$17</f>
        <v>#VALUE!</v>
      </c>
      <c r="AR134" s="37" t="e">
        <f t="shared" si="3"/>
        <v>#VALUE!</v>
      </c>
      <c r="AS134" s="52" t="e">
        <f t="shared" si="4"/>
        <v>#VALUE!</v>
      </c>
      <c r="AT134" s="32" t="e">
        <f>IF('935'!C134="VOID",0,('935'!C134*(1-'935'!X134/'11'!B$17)))</f>
        <v>#VALUE!</v>
      </c>
      <c r="AU134" s="52" t="e">
        <f>'935'!Q134*(1-'935'!Y134/'11'!C$17)/(1-'935'!X134/'11'!B$17)</f>
        <v>#VALUE!</v>
      </c>
      <c r="AV134" s="37" t="e">
        <f>INDEX('DNO totals'!$B$57:$G$57,IF('935'!K134,IF(MOD('935'!K134,1000),IF(MOD('935'!K134,100),IF(MOD('935'!K134,10),IF(MOD('935'!K134,1000)=1,6,5),4),3),2),1))</f>
        <v>#VALUE!</v>
      </c>
      <c r="AW134" s="52" t="e">
        <f t="shared" si="5"/>
        <v>#VALUE!</v>
      </c>
      <c r="AX134" s="32" t="e">
        <f>IF('935'!V134="VOID",0,'935'!V134*(1-'935'!X134/'11'!B$17))</f>
        <v>#VALUE!</v>
      </c>
      <c r="AY134" s="33" t="e">
        <f>IF(H134,-100*'Charging rates'!B$10/'11'!B$17*AX134/H134,0)</f>
        <v>#VALUE!</v>
      </c>
      <c r="AZ134" s="33" t="e">
        <f>IF(C134,'DNO totals'!B$41,0)</f>
        <v>#VALUE!</v>
      </c>
      <c r="BA134" s="33" t="e">
        <f t="shared" si="6"/>
        <v>#VALUE!</v>
      </c>
      <c r="BB134" s="33" t="e">
        <f t="shared" si="7"/>
        <v>#VALUE!</v>
      </c>
      <c r="BC134" s="53" t="e">
        <f t="shared" si="8"/>
        <v>#VALUE!</v>
      </c>
      <c r="BD134" s="32" t="e">
        <f>IF(AT134,'935'!H134*AT134/(AT134+D134+H134),0)</f>
        <v>#VALUE!</v>
      </c>
      <c r="BE134" s="32" t="e">
        <f>IF(H134,'935'!H134*H134/(AT134+D134+H134),0)</f>
        <v>#VALUE!</v>
      </c>
      <c r="BF134" s="32" t="e">
        <f>BD134*(1-'935'!X134/'11'!B$17)</f>
        <v>#VALUE!</v>
      </c>
      <c r="BG134" s="49" t="e">
        <f>BE134*(1-'935'!X134/'11'!B$17)</f>
        <v>#VALUE!</v>
      </c>
      <c r="BH134" s="52" t="e">
        <f>AV134*Parameters!B$6</f>
        <v>#VALUE!</v>
      </c>
      <c r="BI134" s="37" t="e">
        <f>IF('935'!$K134=1000,'Charging rates'!$C$38*$BH134/(1+'DNO totals'!$C$99)*'935'!$L134,0)</f>
        <v>#VALUE!</v>
      </c>
      <c r="BJ134" s="37" t="e">
        <f>IF(MOD('935'!$K134,1000)=100,'Charging rates'!$D$38*$BH134/(1+'DNO totals'!$D$99)*'935'!$M134,0)</f>
        <v>#VALUE!</v>
      </c>
      <c r="BK134" s="37" t="e">
        <f>IF(MOD('935'!$K134,100)=10,'Charging rates'!$E$38*$BH134/(1+'DNO totals'!$E$99)*'935'!$N134,0)</f>
        <v>#VALUE!</v>
      </c>
      <c r="BL134" s="37" t="e">
        <f>IF(AND(MOD('935'!$K134,10)&gt;0,MOD('935'!$K134,1000)&gt;1),'Charging rates'!$F$38*$BH134/(1+'DNO totals'!$F$99)*'935'!$O134,0)</f>
        <v>#VALUE!</v>
      </c>
      <c r="BM134" s="37" t="e">
        <f>IF(MOD('935'!$K134,1000)=1,'Charging rates'!$G$38*$BH134/(1+'DNO totals'!$G$99)*'935'!$P134,0)</f>
        <v>#VALUE!</v>
      </c>
      <c r="BN134" s="52" t="e">
        <f t="shared" si="9"/>
        <v>#VALUE!</v>
      </c>
      <c r="BO134" s="37" t="e">
        <f>IF('935'!$K134&gt;1000,'Charging rates'!$C$38*$AW134*'935'!$L134,0)</f>
        <v>#VALUE!</v>
      </c>
      <c r="BP134" s="37" t="e">
        <f>IF(MOD('935'!$K134,1000)&gt;100,'Charging rates'!$D$38*$AW134*'935'!$M134,0)</f>
        <v>#VALUE!</v>
      </c>
      <c r="BQ134" s="37" t="e">
        <f>IF(MOD('935'!$K134,100)&gt;10,'Charging rates'!$E$38*$AW134*'935'!$N134,0)</f>
        <v>#VALUE!</v>
      </c>
      <c r="BR134" s="52" t="e">
        <f t="shared" si="10"/>
        <v>#VALUE!</v>
      </c>
      <c r="BS134" s="48" t="e">
        <f>'935'!C134&lt;&gt;"VOID"</f>
        <v>#VALUE!</v>
      </c>
      <c r="BT134" s="33" t="e">
        <f>IF(BS134,(100/'11'!B$17*BD134*((1-'935'!I134)*'Charging rates'!B$51+'Charging rates'!B$63)),0)</f>
        <v>#VALUE!</v>
      </c>
      <c r="BU134" s="33" t="e">
        <f>100/'11'!B$17*BG134*('Charging rates'!B$51+'Charging rates'!B$63)</f>
        <v>#VALUE!</v>
      </c>
      <c r="BV134" s="33" t="e">
        <f>100/'11'!B$17*BE134*('Charging rates'!B$51+'Charging rates'!B$63)</f>
        <v>#VALUE!</v>
      </c>
      <c r="BW134" s="53" t="e">
        <f t="shared" si="11"/>
        <v>#VALUE!</v>
      </c>
      <c r="BX134" s="32" t="e">
        <f>AT134-('935'!T134*(1-'935'!X134/'11'!B$17))</f>
        <v>#VALUE!</v>
      </c>
      <c r="BY134" s="32">
        <f>0-IF(ISNUMBER(I134),INDEX('913'!$I$6:$I$1205,I134),0)-IF(ISNUMBER(J134),INDEX('913'!$I$6:$I$1205,J134),0)-IF(ISNUMBER(K134),INDEX('913'!$I$6:$I$1205,K134),0)-IF(ISNUMBER(L134),INDEX('913'!$I$6:$I$1205,L134),0)-IF(ISNUMBER(M134),INDEX('913'!$I$6:$I$1205,M134),0)-IF(ISNUMBER(N134),INDEX('913'!$I$6:$I$1205,N134),0)-IF(ISNUMBER(O134),INDEX('913'!$I$6:$I$1205,O134),0)-IF(ISNUMBER(P134),INDEX('913'!$I$6:$I$1205,P134),0)</f>
        <v>0</v>
      </c>
      <c r="BZ134" s="37">
        <f>IF(BY134=0,1,MAX(1,SQRT(BY134^2+(IF(ISNUMBER(I134),INDEX('913'!$J$6:$J$1205,I134),0)+IF(ISNUMBER(J134),INDEX('913'!$J$6:$J$1205,J134),0)+IF(ISNUMBER(K134),INDEX('913'!$J$6:$J$1205,K134),0)+IF(ISNUMBER(L134),INDEX('913'!$J$6:$J$1205,L134),0)+IF(ISNUMBER(M134),INDEX('913'!$J$6:$J$1205,M134),0)+IF(ISNUMBER(N134),INDEX('913'!$J$6:$J$1205,N134),0)+IF(ISNUMBER(O134),INDEX('913'!$J$6:$J$1205,O134),0)+IF(ISNUMBER(P134),INDEX('913'!$J$6:$J$1205,P134),0))^2)/BY134))</f>
        <v>1</v>
      </c>
      <c r="CA134" s="33" t="e">
        <f>100*AO134/'11'!B$17</f>
        <v>#VALUE!</v>
      </c>
      <c r="CB134" s="37" t="e">
        <f>100*(AP134*BZ134)/'11'!C$17</f>
        <v>#VALUE!</v>
      </c>
      <c r="CC134" s="37" t="e">
        <f t="shared" si="12"/>
        <v>#VALUE!</v>
      </c>
      <c r="CD134" s="33" t="e">
        <f t="shared" si="13"/>
        <v>#VALUE!</v>
      </c>
      <c r="CE134" s="54" t="e">
        <f>'11'!C$17-'935'!Y134</f>
        <v>#VALUE!</v>
      </c>
      <c r="CF134" s="37" t="e">
        <f>MAX('DNO totals'!B$312+0,MIN('935'!L134+0,'DNO totals'!B$304+0))</f>
        <v>#VALUE!</v>
      </c>
      <c r="CG134" s="37" t="e">
        <f>MAX('DNO totals'!C$312+0,MIN('935'!M134+0,'DNO totals'!C$304+0))</f>
        <v>#VALUE!</v>
      </c>
      <c r="CH134" s="37" t="e">
        <f>MAX('DNO totals'!D$312+0,MIN('935'!N134+0,'DNO totals'!D$304+0))</f>
        <v>#VALUE!</v>
      </c>
      <c r="CI134" s="37" t="e">
        <f>MAX('DNO totals'!E$312+0,MIN('935'!O134+0,'DNO totals'!E$304+0))</f>
        <v>#VALUE!</v>
      </c>
      <c r="CJ134" s="52" t="e">
        <f>MAX('DNO totals'!F$312+0,MIN('935'!P134+0,'DNO totals'!F$304+0))</f>
        <v>#VALUE!</v>
      </c>
      <c r="CK134" s="37" t="e">
        <f>IF('935'!$K134=1000,'Charging rates'!$C$38*$BH134/(1+'DNO totals'!$C$99)*$CF134,0)</f>
        <v>#VALUE!</v>
      </c>
      <c r="CL134" s="37" t="e">
        <f>IF(MOD('935'!$K134,1000)=100,'Charging rates'!$D$38*$BH134/(1+'DNO totals'!$D$99)*$CG134,0)</f>
        <v>#VALUE!</v>
      </c>
      <c r="CM134" s="37" t="e">
        <f>IF(MOD('935'!$K134,100)=10,'Charging rates'!$E$38*$BH134/(1+'DNO totals'!$E$99)*$CH134,0)</f>
        <v>#VALUE!</v>
      </c>
      <c r="CN134" s="37" t="e">
        <f>IF(AND(MOD('935'!$K134,10)&gt;0,MOD('935'!$K134,1000)&gt;1),'Charging rates'!$F$38*$BH134/(1+'DNO totals'!$F$99)*$CI134,0)</f>
        <v>#VALUE!</v>
      </c>
      <c r="CO134" s="37" t="e">
        <f>IF(MOD('935'!$K134,1000)=1,'Charging rates'!$G$38*$BH134/(1+'DNO totals'!$G$99)*$CJ134,0)</f>
        <v>#VALUE!</v>
      </c>
      <c r="CP134" s="52" t="e">
        <f t="shared" si="14"/>
        <v>#VALUE!</v>
      </c>
      <c r="CQ134" s="37" t="e">
        <f>IF('935'!$K134&gt;1000,'Charging rates'!$C$38*$AW134*$CF134,0)</f>
        <v>#VALUE!</v>
      </c>
      <c r="CR134" s="37" t="e">
        <f>IF(MOD('935'!$K134,1000)&gt;100,'Charging rates'!$D$38*$AW134*$CG134,0)</f>
        <v>#VALUE!</v>
      </c>
      <c r="CS134" s="37" t="e">
        <f>IF(MOD('935'!$K134,100)&gt;10,'Charging rates'!$E$38*$AW134*$CH134,0)</f>
        <v>#VALUE!</v>
      </c>
      <c r="CT134" s="52" t="e">
        <f t="shared" si="15"/>
        <v>#VALUE!</v>
      </c>
      <c r="CU134" s="33" t="e">
        <f>100*(AP134*'935'!Q134*BZ134)/'11'!B$17</f>
        <v>#VALUE!</v>
      </c>
      <c r="CV134" s="33" t="e">
        <f>100/'11'!B$17*'Charging rates'!B$10*AW134</f>
        <v>#VALUE!</v>
      </c>
      <c r="CW134" s="33" t="e">
        <f>IF(AT134=0,0,(1-BX134/AT134)*(CA134+IF('935'!Q134=0,0,(CB134*'935'!Q134*('11'!C$17-'935'!Y134)/('11'!B$17-'935'!X134)))))</f>
        <v>#VALUE!</v>
      </c>
      <c r="CX134" s="33" t="e">
        <f t="shared" si="16"/>
        <v>#VALUE!</v>
      </c>
      <c r="CY134" s="49" t="e">
        <f t="shared" si="17"/>
        <v>#VALUE!</v>
      </c>
      <c r="CZ134" s="32" t="e">
        <f>AT134*(Parameters!B$21+AU134)*IF('DNO totals'!B$323&lt;0,1,'935'!S134)</f>
        <v>#VALUE!</v>
      </c>
      <c r="DA134" s="52" t="e">
        <f>IF('DNO totals'!B$323&lt;0,1,'935'!S134)*(Parameters!B$21+AU134)</f>
        <v>#VALUE!</v>
      </c>
      <c r="DB134" s="37" t="e">
        <f>CX134+'Charging rates'!B$106*DA134*100/'11'!B$17</f>
        <v>#VALUE!</v>
      </c>
      <c r="DC134" s="37" t="e">
        <f>DB134+'Charging rates'!B$116*(Parameters!B$21+AU134)*100/'11'!B$17*IF('DNO totals'!B$323&lt;0,1,'935'!S134)</f>
        <v>#VALUE!</v>
      </c>
      <c r="DD134" s="37" t="e">
        <f>'Charging rates'!B$97*(CP134+CT134)*100/'11'!B$17</f>
        <v>#VALUE!</v>
      </c>
      <c r="DE134" s="33" t="e">
        <f>MAX(0-(CB134*AU134*'11'!C$17/'11'!B$17),DC134+DD134)</f>
        <v>#VALUE!</v>
      </c>
      <c r="DF134" s="37" t="e">
        <f>IF(BS134,IF(AU134=0,CC134,MAX(0,MIN(CC134,CC134+(DE134/'935'!Q134*('11'!B$17-'935'!X134)/('11'!C$17-'935'!Y134))))),0)</f>
        <v>#VALUE!</v>
      </c>
      <c r="DG134" s="33" t="e">
        <f t="shared" si="18"/>
        <v>#VALUE!</v>
      </c>
      <c r="DH134" s="53" t="e">
        <f t="shared" si="19"/>
        <v>#VALUE!</v>
      </c>
    </row>
    <row r="135" spans="1:112">
      <c r="A135" s="28">
        <v>35</v>
      </c>
      <c r="B135" s="47" t="e">
        <f>'935'!B135</f>
        <v>#VALUE!</v>
      </c>
      <c r="C135" s="48" t="e">
        <f>OR('935'!E135&lt;&gt;"VOID",'935'!F135&lt;&gt;"VOID",'935'!G135&lt;&gt;"VOID")</f>
        <v>#VALUE!</v>
      </c>
      <c r="D135" s="32" t="e">
        <f>IF('935'!D135="VOID",0,'935'!D135*(1-'935'!X135/'11'!B$17))</f>
        <v>#VALUE!</v>
      </c>
      <c r="E135" s="32" t="e">
        <f>IF('935'!E135="VOID",0,'935'!E135*(1-'935'!X135/'11'!B$17))</f>
        <v>#VALUE!</v>
      </c>
      <c r="F135" s="32" t="e">
        <f>IF('935'!F135="VOID",0,'935'!F135*(1-'935'!X135/'11'!B$17))</f>
        <v>#VALUE!</v>
      </c>
      <c r="G135" s="32" t="e">
        <f>IF('935'!G135="VOID",0,'935'!G135*(1-'935'!X135/'11'!B$17))</f>
        <v>#VALUE!</v>
      </c>
      <c r="H135" s="49" t="e">
        <f t="shared" si="0"/>
        <v>#VALUE!</v>
      </c>
      <c r="I135" s="50" t="e">
        <f>MATCH('935'!J135,'913'!$B$6:$B$1205,0)</f>
        <v>#VALUE!</v>
      </c>
      <c r="J135" s="50" t="e">
        <f>MATCH(INDEX('913'!$D$6:$D$1205,I135),'913'!$B$6:$B$1205,0)</f>
        <v>#VALUE!</v>
      </c>
      <c r="K135" s="50" t="e">
        <f>MATCH(INDEX('913'!$D$6:$D$1205,J135),'913'!$B$6:$B$1205,0)</f>
        <v>#VALUE!</v>
      </c>
      <c r="L135" s="50" t="e">
        <f>MATCH(INDEX('913'!$D$6:$D$1205,K135),'913'!$B$6:$B$1205,0)</f>
        <v>#VALUE!</v>
      </c>
      <c r="M135" s="50" t="e">
        <f>MATCH(INDEX('913'!$D$6:$D$1205,L135),'913'!$B$6:$B$1205,0)</f>
        <v>#VALUE!</v>
      </c>
      <c r="N135" s="50" t="e">
        <f>MATCH(INDEX('913'!$D$6:$D$1205,M135),'913'!$B$6:$B$1205,0)</f>
        <v>#VALUE!</v>
      </c>
      <c r="O135" s="50" t="e">
        <f>MATCH(INDEX('913'!$D$6:$D$1205,N135),'913'!$B$6:$B$1205,0)</f>
        <v>#VALUE!</v>
      </c>
      <c r="P135" s="51" t="e">
        <f>MATCH(INDEX('913'!$D$6:$D$1205,O135),'913'!$B$6:$B$1205,0)</f>
        <v>#VALUE!</v>
      </c>
      <c r="Q135" s="37">
        <f>IF(ISNUMBER(I135),MAX(0,INDEX('913'!$E$6:$E$1205,I135)),0)</f>
        <v>0</v>
      </c>
      <c r="R135" s="37">
        <f>IF(ISNUMBER(J135),MAX(0,INDEX('913'!$E$6:$E$1205,J135)),0)</f>
        <v>0</v>
      </c>
      <c r="S135" s="37">
        <f>IF(ISNUMBER(K135),MAX(0,INDEX('913'!$E$6:$E$1205,K135)),0)</f>
        <v>0</v>
      </c>
      <c r="T135" s="37">
        <f>IF(ISNUMBER(L135),MAX(0,INDEX('913'!$E$6:$E$1205,L135)),0)</f>
        <v>0</v>
      </c>
      <c r="U135" s="37">
        <f>IF(ISNUMBER(M135),MAX(0,INDEX('913'!$E$6:$E$1205,M135)),0)</f>
        <v>0</v>
      </c>
      <c r="V135" s="37">
        <f>IF(ISNUMBER(N135),MAX(0,INDEX('913'!$E$6:$E$1205,N135)),0)</f>
        <v>0</v>
      </c>
      <c r="W135" s="37">
        <f>IF(ISNUMBER(O135),MAX(0,INDEX('913'!$E$6:$E$1205,O135)),0)</f>
        <v>0</v>
      </c>
      <c r="X135" s="52">
        <f>IF(ISNUMBER(P135),MAX(0,INDEX('913'!$E$6:$E$1205,P135)),0)</f>
        <v>0</v>
      </c>
      <c r="Y135" s="37">
        <f>IF(ISNUMBER(I135),MAX(0,INDEX('913'!$F$6:$F$1205,I135)),0)</f>
        <v>0</v>
      </c>
      <c r="Z135" s="37">
        <f>IF(ISNUMBER(J135),MAX(0,INDEX('913'!$F$6:$F$1205,J135)),0)</f>
        <v>0</v>
      </c>
      <c r="AA135" s="37">
        <f>IF(ISNUMBER(K135),MAX(0,INDEX('913'!$F$6:$F$1205,K135)),0)</f>
        <v>0</v>
      </c>
      <c r="AB135" s="37">
        <f>IF(ISNUMBER(L135),MAX(0,INDEX('913'!$F$6:$F$1205,L135)),0)</f>
        <v>0</v>
      </c>
      <c r="AC135" s="37">
        <f>IF(ISNUMBER(M135),MAX(0,INDEX('913'!$F$6:$F$1205,M135)),0)</f>
        <v>0</v>
      </c>
      <c r="AD135" s="37">
        <f>IF(ISNUMBER(N135),MAX(0,INDEX('913'!$F$6:$F$1205,N135)),0)</f>
        <v>0</v>
      </c>
      <c r="AE135" s="37">
        <f>IF(ISNUMBER(O135),MAX(0,INDEX('913'!$F$6:$F$1205,O135)),0)</f>
        <v>0</v>
      </c>
      <c r="AF135" s="37">
        <f>IF(ISNUMBER(P135),MAX(0,INDEX('913'!$F$6:$F$1205,P135)),0)</f>
        <v>0</v>
      </c>
      <c r="AG135" s="32">
        <f>IF(ISNUMBER(I135),SQRT(INDEX('913'!$I$6:$I$1205,I135)^2+INDEX('913'!$J$6:$J$1205,I135)^2),0)</f>
        <v>0</v>
      </c>
      <c r="AH135" s="32">
        <f>IF(ISNUMBER(J135),SQRT(INDEX('913'!$I$6:$I$1205,J135)^2+INDEX('913'!$J$6:$J$1205,J135)^2),0)</f>
        <v>0</v>
      </c>
      <c r="AI135" s="32">
        <f>IF(ISNUMBER(K135),SQRT(INDEX('913'!$I$6:$I$1205,K135)^2+INDEX('913'!$J$6:$J$1205,K135)^2),0)</f>
        <v>0</v>
      </c>
      <c r="AJ135" s="32">
        <f>IF(ISNUMBER(L135),SQRT(INDEX('913'!$I$6:$I$1205,L135)^2+INDEX('913'!$J$6:$J$1205,L135)^2),0)</f>
        <v>0</v>
      </c>
      <c r="AK135" s="32">
        <f>IF(ISNUMBER(M135),SQRT(INDEX('913'!$I$6:$I$1205,M135)^2+INDEX('913'!$J$6:$J$1205,M135)^2),0)</f>
        <v>0</v>
      </c>
      <c r="AL135" s="32">
        <f>IF(ISNUMBER(N135),SQRT(INDEX('913'!$I$6:$I$1205,N135)^2+INDEX('913'!$J$6:$J$1205,N135)^2),0)</f>
        <v>0</v>
      </c>
      <c r="AM135" s="32">
        <f>IF(ISNUMBER(O135),SQRT(INDEX('913'!$I$6:$I$1205,O135)^2+INDEX('913'!$J$6:$J$1205,O135)^2),0)</f>
        <v>0</v>
      </c>
      <c r="AN135" s="49">
        <f>IF(ISNUMBER(P135),SQRT(INDEX('913'!$I$6:$I$1205,P135)^2+INDEX('913'!$J$6:$J$1205,P135)^2),0)</f>
        <v>0</v>
      </c>
      <c r="AO135" s="37">
        <f t="shared" si="1"/>
        <v>0</v>
      </c>
      <c r="AP135" s="37">
        <f t="shared" si="2"/>
        <v>0</v>
      </c>
      <c r="AQ135" s="33" t="e">
        <f>-100*'935'!W135*(AO135+AP135)/'11'!C$17</f>
        <v>#VALUE!</v>
      </c>
      <c r="AR135" s="37" t="e">
        <f t="shared" si="3"/>
        <v>#VALUE!</v>
      </c>
      <c r="AS135" s="52" t="e">
        <f t="shared" si="4"/>
        <v>#VALUE!</v>
      </c>
      <c r="AT135" s="32" t="e">
        <f>IF('935'!C135="VOID",0,('935'!C135*(1-'935'!X135/'11'!B$17)))</f>
        <v>#VALUE!</v>
      </c>
      <c r="AU135" s="52" t="e">
        <f>'935'!Q135*(1-'935'!Y135/'11'!C$17)/(1-'935'!X135/'11'!B$17)</f>
        <v>#VALUE!</v>
      </c>
      <c r="AV135" s="37" t="e">
        <f>INDEX('DNO totals'!$B$57:$G$57,IF('935'!K135,IF(MOD('935'!K135,1000),IF(MOD('935'!K135,100),IF(MOD('935'!K135,10),IF(MOD('935'!K135,1000)=1,6,5),4),3),2),1))</f>
        <v>#VALUE!</v>
      </c>
      <c r="AW135" s="52" t="e">
        <f t="shared" si="5"/>
        <v>#VALUE!</v>
      </c>
      <c r="AX135" s="32" t="e">
        <f>IF('935'!V135="VOID",0,'935'!V135*(1-'935'!X135/'11'!B$17))</f>
        <v>#VALUE!</v>
      </c>
      <c r="AY135" s="33" t="e">
        <f>IF(H135,-100*'Charging rates'!B$10/'11'!B$17*AX135/H135,0)</f>
        <v>#VALUE!</v>
      </c>
      <c r="AZ135" s="33" t="e">
        <f>IF(C135,'DNO totals'!B$41,0)</f>
        <v>#VALUE!</v>
      </c>
      <c r="BA135" s="33" t="e">
        <f t="shared" si="6"/>
        <v>#VALUE!</v>
      </c>
      <c r="BB135" s="33" t="e">
        <f t="shared" si="7"/>
        <v>#VALUE!</v>
      </c>
      <c r="BC135" s="53" t="e">
        <f t="shared" si="8"/>
        <v>#VALUE!</v>
      </c>
      <c r="BD135" s="32" t="e">
        <f>IF(AT135,'935'!H135*AT135/(AT135+D135+H135),0)</f>
        <v>#VALUE!</v>
      </c>
      <c r="BE135" s="32" t="e">
        <f>IF(H135,'935'!H135*H135/(AT135+D135+H135),0)</f>
        <v>#VALUE!</v>
      </c>
      <c r="BF135" s="32" t="e">
        <f>BD135*(1-'935'!X135/'11'!B$17)</f>
        <v>#VALUE!</v>
      </c>
      <c r="BG135" s="49" t="e">
        <f>BE135*(1-'935'!X135/'11'!B$17)</f>
        <v>#VALUE!</v>
      </c>
      <c r="BH135" s="52" t="e">
        <f>AV135*Parameters!B$6</f>
        <v>#VALUE!</v>
      </c>
      <c r="BI135" s="37" t="e">
        <f>IF('935'!$K135=1000,'Charging rates'!$C$38*$BH135/(1+'DNO totals'!$C$99)*'935'!$L135,0)</f>
        <v>#VALUE!</v>
      </c>
      <c r="BJ135" s="37" t="e">
        <f>IF(MOD('935'!$K135,1000)=100,'Charging rates'!$D$38*$BH135/(1+'DNO totals'!$D$99)*'935'!$M135,0)</f>
        <v>#VALUE!</v>
      </c>
      <c r="BK135" s="37" t="e">
        <f>IF(MOD('935'!$K135,100)=10,'Charging rates'!$E$38*$BH135/(1+'DNO totals'!$E$99)*'935'!$N135,0)</f>
        <v>#VALUE!</v>
      </c>
      <c r="BL135" s="37" t="e">
        <f>IF(AND(MOD('935'!$K135,10)&gt;0,MOD('935'!$K135,1000)&gt;1),'Charging rates'!$F$38*$BH135/(1+'DNO totals'!$F$99)*'935'!$O135,0)</f>
        <v>#VALUE!</v>
      </c>
      <c r="BM135" s="37" t="e">
        <f>IF(MOD('935'!$K135,1000)=1,'Charging rates'!$G$38*$BH135/(1+'DNO totals'!$G$99)*'935'!$P135,0)</f>
        <v>#VALUE!</v>
      </c>
      <c r="BN135" s="52" t="e">
        <f t="shared" si="9"/>
        <v>#VALUE!</v>
      </c>
      <c r="BO135" s="37" t="e">
        <f>IF('935'!$K135&gt;1000,'Charging rates'!$C$38*$AW135*'935'!$L135,0)</f>
        <v>#VALUE!</v>
      </c>
      <c r="BP135" s="37" t="e">
        <f>IF(MOD('935'!$K135,1000)&gt;100,'Charging rates'!$D$38*$AW135*'935'!$M135,0)</f>
        <v>#VALUE!</v>
      </c>
      <c r="BQ135" s="37" t="e">
        <f>IF(MOD('935'!$K135,100)&gt;10,'Charging rates'!$E$38*$AW135*'935'!$N135,0)</f>
        <v>#VALUE!</v>
      </c>
      <c r="BR135" s="52" t="e">
        <f t="shared" si="10"/>
        <v>#VALUE!</v>
      </c>
      <c r="BS135" s="48" t="e">
        <f>'935'!C135&lt;&gt;"VOID"</f>
        <v>#VALUE!</v>
      </c>
      <c r="BT135" s="33" t="e">
        <f>IF(BS135,(100/'11'!B$17*BD135*((1-'935'!I135)*'Charging rates'!B$51+'Charging rates'!B$63)),0)</f>
        <v>#VALUE!</v>
      </c>
      <c r="BU135" s="33" t="e">
        <f>100/'11'!B$17*BG135*('Charging rates'!B$51+'Charging rates'!B$63)</f>
        <v>#VALUE!</v>
      </c>
      <c r="BV135" s="33" t="e">
        <f>100/'11'!B$17*BE135*('Charging rates'!B$51+'Charging rates'!B$63)</f>
        <v>#VALUE!</v>
      </c>
      <c r="BW135" s="53" t="e">
        <f t="shared" si="11"/>
        <v>#VALUE!</v>
      </c>
      <c r="BX135" s="32" t="e">
        <f>AT135-('935'!T135*(1-'935'!X135/'11'!B$17))</f>
        <v>#VALUE!</v>
      </c>
      <c r="BY135" s="32">
        <f>0-IF(ISNUMBER(I135),INDEX('913'!$I$6:$I$1205,I135),0)-IF(ISNUMBER(J135),INDEX('913'!$I$6:$I$1205,J135),0)-IF(ISNUMBER(K135),INDEX('913'!$I$6:$I$1205,K135),0)-IF(ISNUMBER(L135),INDEX('913'!$I$6:$I$1205,L135),0)-IF(ISNUMBER(M135),INDEX('913'!$I$6:$I$1205,M135),0)-IF(ISNUMBER(N135),INDEX('913'!$I$6:$I$1205,N135),0)-IF(ISNUMBER(O135),INDEX('913'!$I$6:$I$1205,O135),0)-IF(ISNUMBER(P135),INDEX('913'!$I$6:$I$1205,P135),0)</f>
        <v>0</v>
      </c>
      <c r="BZ135" s="37">
        <f>IF(BY135=0,1,MAX(1,SQRT(BY135^2+(IF(ISNUMBER(I135),INDEX('913'!$J$6:$J$1205,I135),0)+IF(ISNUMBER(J135),INDEX('913'!$J$6:$J$1205,J135),0)+IF(ISNUMBER(K135),INDEX('913'!$J$6:$J$1205,K135),0)+IF(ISNUMBER(L135),INDEX('913'!$J$6:$J$1205,L135),0)+IF(ISNUMBER(M135),INDEX('913'!$J$6:$J$1205,M135),0)+IF(ISNUMBER(N135),INDEX('913'!$J$6:$J$1205,N135),0)+IF(ISNUMBER(O135),INDEX('913'!$J$6:$J$1205,O135),0)+IF(ISNUMBER(P135),INDEX('913'!$J$6:$J$1205,P135),0))^2)/BY135))</f>
        <v>1</v>
      </c>
      <c r="CA135" s="33" t="e">
        <f>100*AO135/'11'!B$17</f>
        <v>#VALUE!</v>
      </c>
      <c r="CB135" s="37" t="e">
        <f>100*(AP135*BZ135)/'11'!C$17</f>
        <v>#VALUE!</v>
      </c>
      <c r="CC135" s="37" t="e">
        <f t="shared" si="12"/>
        <v>#VALUE!</v>
      </c>
      <c r="CD135" s="33" t="e">
        <f t="shared" si="13"/>
        <v>#VALUE!</v>
      </c>
      <c r="CE135" s="54" t="e">
        <f>'11'!C$17-'935'!Y135</f>
        <v>#VALUE!</v>
      </c>
      <c r="CF135" s="37" t="e">
        <f>MAX('DNO totals'!B$312+0,MIN('935'!L135+0,'DNO totals'!B$304+0))</f>
        <v>#VALUE!</v>
      </c>
      <c r="CG135" s="37" t="e">
        <f>MAX('DNO totals'!C$312+0,MIN('935'!M135+0,'DNO totals'!C$304+0))</f>
        <v>#VALUE!</v>
      </c>
      <c r="CH135" s="37" t="e">
        <f>MAX('DNO totals'!D$312+0,MIN('935'!N135+0,'DNO totals'!D$304+0))</f>
        <v>#VALUE!</v>
      </c>
      <c r="CI135" s="37" t="e">
        <f>MAX('DNO totals'!E$312+0,MIN('935'!O135+0,'DNO totals'!E$304+0))</f>
        <v>#VALUE!</v>
      </c>
      <c r="CJ135" s="52" t="e">
        <f>MAX('DNO totals'!F$312+0,MIN('935'!P135+0,'DNO totals'!F$304+0))</f>
        <v>#VALUE!</v>
      </c>
      <c r="CK135" s="37" t="e">
        <f>IF('935'!$K135=1000,'Charging rates'!$C$38*$BH135/(1+'DNO totals'!$C$99)*$CF135,0)</f>
        <v>#VALUE!</v>
      </c>
      <c r="CL135" s="37" t="e">
        <f>IF(MOD('935'!$K135,1000)=100,'Charging rates'!$D$38*$BH135/(1+'DNO totals'!$D$99)*$CG135,0)</f>
        <v>#VALUE!</v>
      </c>
      <c r="CM135" s="37" t="e">
        <f>IF(MOD('935'!$K135,100)=10,'Charging rates'!$E$38*$BH135/(1+'DNO totals'!$E$99)*$CH135,0)</f>
        <v>#VALUE!</v>
      </c>
      <c r="CN135" s="37" t="e">
        <f>IF(AND(MOD('935'!$K135,10)&gt;0,MOD('935'!$K135,1000)&gt;1),'Charging rates'!$F$38*$BH135/(1+'DNO totals'!$F$99)*$CI135,0)</f>
        <v>#VALUE!</v>
      </c>
      <c r="CO135" s="37" t="e">
        <f>IF(MOD('935'!$K135,1000)=1,'Charging rates'!$G$38*$BH135/(1+'DNO totals'!$G$99)*$CJ135,0)</f>
        <v>#VALUE!</v>
      </c>
      <c r="CP135" s="52" t="e">
        <f t="shared" si="14"/>
        <v>#VALUE!</v>
      </c>
      <c r="CQ135" s="37" t="e">
        <f>IF('935'!$K135&gt;1000,'Charging rates'!$C$38*$AW135*$CF135,0)</f>
        <v>#VALUE!</v>
      </c>
      <c r="CR135" s="37" t="e">
        <f>IF(MOD('935'!$K135,1000)&gt;100,'Charging rates'!$D$38*$AW135*$CG135,0)</f>
        <v>#VALUE!</v>
      </c>
      <c r="CS135" s="37" t="e">
        <f>IF(MOD('935'!$K135,100)&gt;10,'Charging rates'!$E$38*$AW135*$CH135,0)</f>
        <v>#VALUE!</v>
      </c>
      <c r="CT135" s="52" t="e">
        <f t="shared" si="15"/>
        <v>#VALUE!</v>
      </c>
      <c r="CU135" s="33" t="e">
        <f>100*(AP135*'935'!Q135*BZ135)/'11'!B$17</f>
        <v>#VALUE!</v>
      </c>
      <c r="CV135" s="33" t="e">
        <f>100/'11'!B$17*'Charging rates'!B$10*AW135</f>
        <v>#VALUE!</v>
      </c>
      <c r="CW135" s="33" t="e">
        <f>IF(AT135=0,0,(1-BX135/AT135)*(CA135+IF('935'!Q135=0,0,(CB135*'935'!Q135*('11'!C$17-'935'!Y135)/('11'!B$17-'935'!X135)))))</f>
        <v>#VALUE!</v>
      </c>
      <c r="CX135" s="33" t="e">
        <f t="shared" si="16"/>
        <v>#VALUE!</v>
      </c>
      <c r="CY135" s="49" t="e">
        <f t="shared" si="17"/>
        <v>#VALUE!</v>
      </c>
      <c r="CZ135" s="32" t="e">
        <f>AT135*(Parameters!B$21+AU135)*IF('DNO totals'!B$323&lt;0,1,'935'!S135)</f>
        <v>#VALUE!</v>
      </c>
      <c r="DA135" s="52" t="e">
        <f>IF('DNO totals'!B$323&lt;0,1,'935'!S135)*(Parameters!B$21+AU135)</f>
        <v>#VALUE!</v>
      </c>
      <c r="DB135" s="37" t="e">
        <f>CX135+'Charging rates'!B$106*DA135*100/'11'!B$17</f>
        <v>#VALUE!</v>
      </c>
      <c r="DC135" s="37" t="e">
        <f>DB135+'Charging rates'!B$116*(Parameters!B$21+AU135)*100/'11'!B$17*IF('DNO totals'!B$323&lt;0,1,'935'!S135)</f>
        <v>#VALUE!</v>
      </c>
      <c r="DD135" s="37" t="e">
        <f>'Charging rates'!B$97*(CP135+CT135)*100/'11'!B$17</f>
        <v>#VALUE!</v>
      </c>
      <c r="DE135" s="33" t="e">
        <f>MAX(0-(CB135*AU135*'11'!C$17/'11'!B$17),DC135+DD135)</f>
        <v>#VALUE!</v>
      </c>
      <c r="DF135" s="37" t="e">
        <f>IF(BS135,IF(AU135=0,CC135,MAX(0,MIN(CC135,CC135+(DE135/'935'!Q135*('11'!B$17-'935'!X135)/('11'!C$17-'935'!Y135))))),0)</f>
        <v>#VALUE!</v>
      </c>
      <c r="DG135" s="33" t="e">
        <f t="shared" si="18"/>
        <v>#VALUE!</v>
      </c>
      <c r="DH135" s="53" t="e">
        <f t="shared" si="19"/>
        <v>#VALUE!</v>
      </c>
    </row>
    <row r="136" spans="1:112">
      <c r="A136" s="28">
        <v>36</v>
      </c>
      <c r="B136" s="47" t="e">
        <f>'935'!B136</f>
        <v>#VALUE!</v>
      </c>
      <c r="C136" s="48" t="e">
        <f>OR('935'!E136&lt;&gt;"VOID",'935'!F136&lt;&gt;"VOID",'935'!G136&lt;&gt;"VOID")</f>
        <v>#VALUE!</v>
      </c>
      <c r="D136" s="32" t="e">
        <f>IF('935'!D136="VOID",0,'935'!D136*(1-'935'!X136/'11'!B$17))</f>
        <v>#VALUE!</v>
      </c>
      <c r="E136" s="32" t="e">
        <f>IF('935'!E136="VOID",0,'935'!E136*(1-'935'!X136/'11'!B$17))</f>
        <v>#VALUE!</v>
      </c>
      <c r="F136" s="32" t="e">
        <f>IF('935'!F136="VOID",0,'935'!F136*(1-'935'!X136/'11'!B$17))</f>
        <v>#VALUE!</v>
      </c>
      <c r="G136" s="32" t="e">
        <f>IF('935'!G136="VOID",0,'935'!G136*(1-'935'!X136/'11'!B$17))</f>
        <v>#VALUE!</v>
      </c>
      <c r="H136" s="49" t="e">
        <f t="shared" si="0"/>
        <v>#VALUE!</v>
      </c>
      <c r="I136" s="50" t="e">
        <f>MATCH('935'!J136,'913'!$B$6:$B$1205,0)</f>
        <v>#VALUE!</v>
      </c>
      <c r="J136" s="50" t="e">
        <f>MATCH(INDEX('913'!$D$6:$D$1205,I136),'913'!$B$6:$B$1205,0)</f>
        <v>#VALUE!</v>
      </c>
      <c r="K136" s="50" t="e">
        <f>MATCH(INDEX('913'!$D$6:$D$1205,J136),'913'!$B$6:$B$1205,0)</f>
        <v>#VALUE!</v>
      </c>
      <c r="L136" s="50" t="e">
        <f>MATCH(INDEX('913'!$D$6:$D$1205,K136),'913'!$B$6:$B$1205,0)</f>
        <v>#VALUE!</v>
      </c>
      <c r="M136" s="50" t="e">
        <f>MATCH(INDEX('913'!$D$6:$D$1205,L136),'913'!$B$6:$B$1205,0)</f>
        <v>#VALUE!</v>
      </c>
      <c r="N136" s="50" t="e">
        <f>MATCH(INDEX('913'!$D$6:$D$1205,M136),'913'!$B$6:$B$1205,0)</f>
        <v>#VALUE!</v>
      </c>
      <c r="O136" s="50" t="e">
        <f>MATCH(INDEX('913'!$D$6:$D$1205,N136),'913'!$B$6:$B$1205,0)</f>
        <v>#VALUE!</v>
      </c>
      <c r="P136" s="51" t="e">
        <f>MATCH(INDEX('913'!$D$6:$D$1205,O136),'913'!$B$6:$B$1205,0)</f>
        <v>#VALUE!</v>
      </c>
      <c r="Q136" s="37">
        <f>IF(ISNUMBER(I136),MAX(0,INDEX('913'!$E$6:$E$1205,I136)),0)</f>
        <v>0</v>
      </c>
      <c r="R136" s="37">
        <f>IF(ISNUMBER(J136),MAX(0,INDEX('913'!$E$6:$E$1205,J136)),0)</f>
        <v>0</v>
      </c>
      <c r="S136" s="37">
        <f>IF(ISNUMBER(K136),MAX(0,INDEX('913'!$E$6:$E$1205,K136)),0)</f>
        <v>0</v>
      </c>
      <c r="T136" s="37">
        <f>IF(ISNUMBER(L136),MAX(0,INDEX('913'!$E$6:$E$1205,L136)),0)</f>
        <v>0</v>
      </c>
      <c r="U136" s="37">
        <f>IF(ISNUMBER(M136),MAX(0,INDEX('913'!$E$6:$E$1205,M136)),0)</f>
        <v>0</v>
      </c>
      <c r="V136" s="37">
        <f>IF(ISNUMBER(N136),MAX(0,INDEX('913'!$E$6:$E$1205,N136)),0)</f>
        <v>0</v>
      </c>
      <c r="W136" s="37">
        <f>IF(ISNUMBER(O136),MAX(0,INDEX('913'!$E$6:$E$1205,O136)),0)</f>
        <v>0</v>
      </c>
      <c r="X136" s="52">
        <f>IF(ISNUMBER(P136),MAX(0,INDEX('913'!$E$6:$E$1205,P136)),0)</f>
        <v>0</v>
      </c>
      <c r="Y136" s="37">
        <f>IF(ISNUMBER(I136),MAX(0,INDEX('913'!$F$6:$F$1205,I136)),0)</f>
        <v>0</v>
      </c>
      <c r="Z136" s="37">
        <f>IF(ISNUMBER(J136),MAX(0,INDEX('913'!$F$6:$F$1205,J136)),0)</f>
        <v>0</v>
      </c>
      <c r="AA136" s="37">
        <f>IF(ISNUMBER(K136),MAX(0,INDEX('913'!$F$6:$F$1205,K136)),0)</f>
        <v>0</v>
      </c>
      <c r="AB136" s="37">
        <f>IF(ISNUMBER(L136),MAX(0,INDEX('913'!$F$6:$F$1205,L136)),0)</f>
        <v>0</v>
      </c>
      <c r="AC136" s="37">
        <f>IF(ISNUMBER(M136),MAX(0,INDEX('913'!$F$6:$F$1205,M136)),0)</f>
        <v>0</v>
      </c>
      <c r="AD136" s="37">
        <f>IF(ISNUMBER(N136),MAX(0,INDEX('913'!$F$6:$F$1205,N136)),0)</f>
        <v>0</v>
      </c>
      <c r="AE136" s="37">
        <f>IF(ISNUMBER(O136),MAX(0,INDEX('913'!$F$6:$F$1205,O136)),0)</f>
        <v>0</v>
      </c>
      <c r="AF136" s="37">
        <f>IF(ISNUMBER(P136),MAX(0,INDEX('913'!$F$6:$F$1205,P136)),0)</f>
        <v>0</v>
      </c>
      <c r="AG136" s="32">
        <f>IF(ISNUMBER(I136),SQRT(INDEX('913'!$I$6:$I$1205,I136)^2+INDEX('913'!$J$6:$J$1205,I136)^2),0)</f>
        <v>0</v>
      </c>
      <c r="AH136" s="32">
        <f>IF(ISNUMBER(J136),SQRT(INDEX('913'!$I$6:$I$1205,J136)^2+INDEX('913'!$J$6:$J$1205,J136)^2),0)</f>
        <v>0</v>
      </c>
      <c r="AI136" s="32">
        <f>IF(ISNUMBER(K136),SQRT(INDEX('913'!$I$6:$I$1205,K136)^2+INDEX('913'!$J$6:$J$1205,K136)^2),0)</f>
        <v>0</v>
      </c>
      <c r="AJ136" s="32">
        <f>IF(ISNUMBER(L136),SQRT(INDEX('913'!$I$6:$I$1205,L136)^2+INDEX('913'!$J$6:$J$1205,L136)^2),0)</f>
        <v>0</v>
      </c>
      <c r="AK136" s="32">
        <f>IF(ISNUMBER(M136),SQRT(INDEX('913'!$I$6:$I$1205,M136)^2+INDEX('913'!$J$6:$J$1205,M136)^2),0)</f>
        <v>0</v>
      </c>
      <c r="AL136" s="32">
        <f>IF(ISNUMBER(N136),SQRT(INDEX('913'!$I$6:$I$1205,N136)^2+INDEX('913'!$J$6:$J$1205,N136)^2),0)</f>
        <v>0</v>
      </c>
      <c r="AM136" s="32">
        <f>IF(ISNUMBER(O136),SQRT(INDEX('913'!$I$6:$I$1205,O136)^2+INDEX('913'!$J$6:$J$1205,O136)^2),0)</f>
        <v>0</v>
      </c>
      <c r="AN136" s="49">
        <f>IF(ISNUMBER(P136),SQRT(INDEX('913'!$I$6:$I$1205,P136)^2+INDEX('913'!$J$6:$J$1205,P136)^2),0)</f>
        <v>0</v>
      </c>
      <c r="AO136" s="37">
        <f t="shared" si="1"/>
        <v>0</v>
      </c>
      <c r="AP136" s="37">
        <f t="shared" si="2"/>
        <v>0</v>
      </c>
      <c r="AQ136" s="33" t="e">
        <f>-100*'935'!W136*(AO136+AP136)/'11'!C$17</f>
        <v>#VALUE!</v>
      </c>
      <c r="AR136" s="37" t="e">
        <f t="shared" si="3"/>
        <v>#VALUE!</v>
      </c>
      <c r="AS136" s="52" t="e">
        <f t="shared" si="4"/>
        <v>#VALUE!</v>
      </c>
      <c r="AT136" s="32" t="e">
        <f>IF('935'!C136="VOID",0,('935'!C136*(1-'935'!X136/'11'!B$17)))</f>
        <v>#VALUE!</v>
      </c>
      <c r="AU136" s="52" t="e">
        <f>'935'!Q136*(1-'935'!Y136/'11'!C$17)/(1-'935'!X136/'11'!B$17)</f>
        <v>#VALUE!</v>
      </c>
      <c r="AV136" s="37" t="e">
        <f>INDEX('DNO totals'!$B$57:$G$57,IF('935'!K136,IF(MOD('935'!K136,1000),IF(MOD('935'!K136,100),IF(MOD('935'!K136,10),IF(MOD('935'!K136,1000)=1,6,5),4),3),2),1))</f>
        <v>#VALUE!</v>
      </c>
      <c r="AW136" s="52" t="e">
        <f t="shared" si="5"/>
        <v>#VALUE!</v>
      </c>
      <c r="AX136" s="32" t="e">
        <f>IF('935'!V136="VOID",0,'935'!V136*(1-'935'!X136/'11'!B$17))</f>
        <v>#VALUE!</v>
      </c>
      <c r="AY136" s="33" t="e">
        <f>IF(H136,-100*'Charging rates'!B$10/'11'!B$17*AX136/H136,0)</f>
        <v>#VALUE!</v>
      </c>
      <c r="AZ136" s="33" t="e">
        <f>IF(C136,'DNO totals'!B$41,0)</f>
        <v>#VALUE!</v>
      </c>
      <c r="BA136" s="33" t="e">
        <f t="shared" si="6"/>
        <v>#VALUE!</v>
      </c>
      <c r="BB136" s="33" t="e">
        <f t="shared" si="7"/>
        <v>#VALUE!</v>
      </c>
      <c r="BC136" s="53" t="e">
        <f t="shared" si="8"/>
        <v>#VALUE!</v>
      </c>
      <c r="BD136" s="32" t="e">
        <f>IF(AT136,'935'!H136*AT136/(AT136+D136+H136),0)</f>
        <v>#VALUE!</v>
      </c>
      <c r="BE136" s="32" t="e">
        <f>IF(H136,'935'!H136*H136/(AT136+D136+H136),0)</f>
        <v>#VALUE!</v>
      </c>
      <c r="BF136" s="32" t="e">
        <f>BD136*(1-'935'!X136/'11'!B$17)</f>
        <v>#VALUE!</v>
      </c>
      <c r="BG136" s="49" t="e">
        <f>BE136*(1-'935'!X136/'11'!B$17)</f>
        <v>#VALUE!</v>
      </c>
      <c r="BH136" s="52" t="e">
        <f>AV136*Parameters!B$6</f>
        <v>#VALUE!</v>
      </c>
      <c r="BI136" s="37" t="e">
        <f>IF('935'!$K136=1000,'Charging rates'!$C$38*$BH136/(1+'DNO totals'!$C$99)*'935'!$L136,0)</f>
        <v>#VALUE!</v>
      </c>
      <c r="BJ136" s="37" t="e">
        <f>IF(MOD('935'!$K136,1000)=100,'Charging rates'!$D$38*$BH136/(1+'DNO totals'!$D$99)*'935'!$M136,0)</f>
        <v>#VALUE!</v>
      </c>
      <c r="BK136" s="37" t="e">
        <f>IF(MOD('935'!$K136,100)=10,'Charging rates'!$E$38*$BH136/(1+'DNO totals'!$E$99)*'935'!$N136,0)</f>
        <v>#VALUE!</v>
      </c>
      <c r="BL136" s="37" t="e">
        <f>IF(AND(MOD('935'!$K136,10)&gt;0,MOD('935'!$K136,1000)&gt;1),'Charging rates'!$F$38*$BH136/(1+'DNO totals'!$F$99)*'935'!$O136,0)</f>
        <v>#VALUE!</v>
      </c>
      <c r="BM136" s="37" t="e">
        <f>IF(MOD('935'!$K136,1000)=1,'Charging rates'!$G$38*$BH136/(1+'DNO totals'!$G$99)*'935'!$P136,0)</f>
        <v>#VALUE!</v>
      </c>
      <c r="BN136" s="52" t="e">
        <f t="shared" si="9"/>
        <v>#VALUE!</v>
      </c>
      <c r="BO136" s="37" t="e">
        <f>IF('935'!$K136&gt;1000,'Charging rates'!$C$38*$AW136*'935'!$L136,0)</f>
        <v>#VALUE!</v>
      </c>
      <c r="BP136" s="37" t="e">
        <f>IF(MOD('935'!$K136,1000)&gt;100,'Charging rates'!$D$38*$AW136*'935'!$M136,0)</f>
        <v>#VALUE!</v>
      </c>
      <c r="BQ136" s="37" t="e">
        <f>IF(MOD('935'!$K136,100)&gt;10,'Charging rates'!$E$38*$AW136*'935'!$N136,0)</f>
        <v>#VALUE!</v>
      </c>
      <c r="BR136" s="52" t="e">
        <f t="shared" si="10"/>
        <v>#VALUE!</v>
      </c>
      <c r="BS136" s="48" t="e">
        <f>'935'!C136&lt;&gt;"VOID"</f>
        <v>#VALUE!</v>
      </c>
      <c r="BT136" s="33" t="e">
        <f>IF(BS136,(100/'11'!B$17*BD136*((1-'935'!I136)*'Charging rates'!B$51+'Charging rates'!B$63)),0)</f>
        <v>#VALUE!</v>
      </c>
      <c r="BU136" s="33" t="e">
        <f>100/'11'!B$17*BG136*('Charging rates'!B$51+'Charging rates'!B$63)</f>
        <v>#VALUE!</v>
      </c>
      <c r="BV136" s="33" t="e">
        <f>100/'11'!B$17*BE136*('Charging rates'!B$51+'Charging rates'!B$63)</f>
        <v>#VALUE!</v>
      </c>
      <c r="BW136" s="53" t="e">
        <f t="shared" si="11"/>
        <v>#VALUE!</v>
      </c>
      <c r="BX136" s="32" t="e">
        <f>AT136-('935'!T136*(1-'935'!X136/'11'!B$17))</f>
        <v>#VALUE!</v>
      </c>
      <c r="BY136" s="32">
        <f>0-IF(ISNUMBER(I136),INDEX('913'!$I$6:$I$1205,I136),0)-IF(ISNUMBER(J136),INDEX('913'!$I$6:$I$1205,J136),0)-IF(ISNUMBER(K136),INDEX('913'!$I$6:$I$1205,K136),0)-IF(ISNUMBER(L136),INDEX('913'!$I$6:$I$1205,L136),0)-IF(ISNUMBER(M136),INDEX('913'!$I$6:$I$1205,M136),0)-IF(ISNUMBER(N136),INDEX('913'!$I$6:$I$1205,N136),0)-IF(ISNUMBER(O136),INDEX('913'!$I$6:$I$1205,O136),0)-IF(ISNUMBER(P136),INDEX('913'!$I$6:$I$1205,P136),0)</f>
        <v>0</v>
      </c>
      <c r="BZ136" s="37">
        <f>IF(BY136=0,1,MAX(1,SQRT(BY136^2+(IF(ISNUMBER(I136),INDEX('913'!$J$6:$J$1205,I136),0)+IF(ISNUMBER(J136),INDEX('913'!$J$6:$J$1205,J136),0)+IF(ISNUMBER(K136),INDEX('913'!$J$6:$J$1205,K136),0)+IF(ISNUMBER(L136),INDEX('913'!$J$6:$J$1205,L136),0)+IF(ISNUMBER(M136),INDEX('913'!$J$6:$J$1205,M136),0)+IF(ISNUMBER(N136),INDEX('913'!$J$6:$J$1205,N136),0)+IF(ISNUMBER(O136),INDEX('913'!$J$6:$J$1205,O136),0)+IF(ISNUMBER(P136),INDEX('913'!$J$6:$J$1205,P136),0))^2)/BY136))</f>
        <v>1</v>
      </c>
      <c r="CA136" s="33" t="e">
        <f>100*AO136/'11'!B$17</f>
        <v>#VALUE!</v>
      </c>
      <c r="CB136" s="37" t="e">
        <f>100*(AP136*BZ136)/'11'!C$17</f>
        <v>#VALUE!</v>
      </c>
      <c r="CC136" s="37" t="e">
        <f t="shared" si="12"/>
        <v>#VALUE!</v>
      </c>
      <c r="CD136" s="33" t="e">
        <f t="shared" si="13"/>
        <v>#VALUE!</v>
      </c>
      <c r="CE136" s="54" t="e">
        <f>'11'!C$17-'935'!Y136</f>
        <v>#VALUE!</v>
      </c>
      <c r="CF136" s="37" t="e">
        <f>MAX('DNO totals'!B$312+0,MIN('935'!L136+0,'DNO totals'!B$304+0))</f>
        <v>#VALUE!</v>
      </c>
      <c r="CG136" s="37" t="e">
        <f>MAX('DNO totals'!C$312+0,MIN('935'!M136+0,'DNO totals'!C$304+0))</f>
        <v>#VALUE!</v>
      </c>
      <c r="CH136" s="37" t="e">
        <f>MAX('DNO totals'!D$312+0,MIN('935'!N136+0,'DNO totals'!D$304+0))</f>
        <v>#VALUE!</v>
      </c>
      <c r="CI136" s="37" t="e">
        <f>MAX('DNO totals'!E$312+0,MIN('935'!O136+0,'DNO totals'!E$304+0))</f>
        <v>#VALUE!</v>
      </c>
      <c r="CJ136" s="52" t="e">
        <f>MAX('DNO totals'!F$312+0,MIN('935'!P136+0,'DNO totals'!F$304+0))</f>
        <v>#VALUE!</v>
      </c>
      <c r="CK136" s="37" t="e">
        <f>IF('935'!$K136=1000,'Charging rates'!$C$38*$BH136/(1+'DNO totals'!$C$99)*$CF136,0)</f>
        <v>#VALUE!</v>
      </c>
      <c r="CL136" s="37" t="e">
        <f>IF(MOD('935'!$K136,1000)=100,'Charging rates'!$D$38*$BH136/(1+'DNO totals'!$D$99)*$CG136,0)</f>
        <v>#VALUE!</v>
      </c>
      <c r="CM136" s="37" t="e">
        <f>IF(MOD('935'!$K136,100)=10,'Charging rates'!$E$38*$BH136/(1+'DNO totals'!$E$99)*$CH136,0)</f>
        <v>#VALUE!</v>
      </c>
      <c r="CN136" s="37" t="e">
        <f>IF(AND(MOD('935'!$K136,10)&gt;0,MOD('935'!$K136,1000)&gt;1),'Charging rates'!$F$38*$BH136/(1+'DNO totals'!$F$99)*$CI136,0)</f>
        <v>#VALUE!</v>
      </c>
      <c r="CO136" s="37" t="e">
        <f>IF(MOD('935'!$K136,1000)=1,'Charging rates'!$G$38*$BH136/(1+'DNO totals'!$G$99)*$CJ136,0)</f>
        <v>#VALUE!</v>
      </c>
      <c r="CP136" s="52" t="e">
        <f t="shared" si="14"/>
        <v>#VALUE!</v>
      </c>
      <c r="CQ136" s="37" t="e">
        <f>IF('935'!$K136&gt;1000,'Charging rates'!$C$38*$AW136*$CF136,0)</f>
        <v>#VALUE!</v>
      </c>
      <c r="CR136" s="37" t="e">
        <f>IF(MOD('935'!$K136,1000)&gt;100,'Charging rates'!$D$38*$AW136*$CG136,0)</f>
        <v>#VALUE!</v>
      </c>
      <c r="CS136" s="37" t="e">
        <f>IF(MOD('935'!$K136,100)&gt;10,'Charging rates'!$E$38*$AW136*$CH136,0)</f>
        <v>#VALUE!</v>
      </c>
      <c r="CT136" s="52" t="e">
        <f t="shared" si="15"/>
        <v>#VALUE!</v>
      </c>
      <c r="CU136" s="33" t="e">
        <f>100*(AP136*'935'!Q136*BZ136)/'11'!B$17</f>
        <v>#VALUE!</v>
      </c>
      <c r="CV136" s="33" t="e">
        <f>100/'11'!B$17*'Charging rates'!B$10*AW136</f>
        <v>#VALUE!</v>
      </c>
      <c r="CW136" s="33" t="e">
        <f>IF(AT136=0,0,(1-BX136/AT136)*(CA136+IF('935'!Q136=0,0,(CB136*'935'!Q136*('11'!C$17-'935'!Y136)/('11'!B$17-'935'!X136)))))</f>
        <v>#VALUE!</v>
      </c>
      <c r="CX136" s="33" t="e">
        <f t="shared" si="16"/>
        <v>#VALUE!</v>
      </c>
      <c r="CY136" s="49" t="e">
        <f t="shared" si="17"/>
        <v>#VALUE!</v>
      </c>
      <c r="CZ136" s="32" t="e">
        <f>AT136*(Parameters!B$21+AU136)*IF('DNO totals'!B$323&lt;0,1,'935'!S136)</f>
        <v>#VALUE!</v>
      </c>
      <c r="DA136" s="52" t="e">
        <f>IF('DNO totals'!B$323&lt;0,1,'935'!S136)*(Parameters!B$21+AU136)</f>
        <v>#VALUE!</v>
      </c>
      <c r="DB136" s="37" t="e">
        <f>CX136+'Charging rates'!B$106*DA136*100/'11'!B$17</f>
        <v>#VALUE!</v>
      </c>
      <c r="DC136" s="37" t="e">
        <f>DB136+'Charging rates'!B$116*(Parameters!B$21+AU136)*100/'11'!B$17*IF('DNO totals'!B$323&lt;0,1,'935'!S136)</f>
        <v>#VALUE!</v>
      </c>
      <c r="DD136" s="37" t="e">
        <f>'Charging rates'!B$97*(CP136+CT136)*100/'11'!B$17</f>
        <v>#VALUE!</v>
      </c>
      <c r="DE136" s="33" t="e">
        <f>MAX(0-(CB136*AU136*'11'!C$17/'11'!B$17),DC136+DD136)</f>
        <v>#VALUE!</v>
      </c>
      <c r="DF136" s="37" t="e">
        <f>IF(BS136,IF(AU136=0,CC136,MAX(0,MIN(CC136,CC136+(DE136/'935'!Q136*('11'!B$17-'935'!X136)/('11'!C$17-'935'!Y136))))),0)</f>
        <v>#VALUE!</v>
      </c>
      <c r="DG136" s="33" t="e">
        <f t="shared" si="18"/>
        <v>#VALUE!</v>
      </c>
      <c r="DH136" s="53" t="e">
        <f t="shared" si="19"/>
        <v>#VALUE!</v>
      </c>
    </row>
    <row r="137" spans="1:112">
      <c r="A137" s="28">
        <v>37</v>
      </c>
      <c r="B137" s="47" t="e">
        <f>'935'!B137</f>
        <v>#VALUE!</v>
      </c>
      <c r="C137" s="48" t="e">
        <f>OR('935'!E137&lt;&gt;"VOID",'935'!F137&lt;&gt;"VOID",'935'!G137&lt;&gt;"VOID")</f>
        <v>#VALUE!</v>
      </c>
      <c r="D137" s="32" t="e">
        <f>IF('935'!D137="VOID",0,'935'!D137*(1-'935'!X137/'11'!B$17))</f>
        <v>#VALUE!</v>
      </c>
      <c r="E137" s="32" t="e">
        <f>IF('935'!E137="VOID",0,'935'!E137*(1-'935'!X137/'11'!B$17))</f>
        <v>#VALUE!</v>
      </c>
      <c r="F137" s="32" t="e">
        <f>IF('935'!F137="VOID",0,'935'!F137*(1-'935'!X137/'11'!B$17))</f>
        <v>#VALUE!</v>
      </c>
      <c r="G137" s="32" t="e">
        <f>IF('935'!G137="VOID",0,'935'!G137*(1-'935'!X137/'11'!B$17))</f>
        <v>#VALUE!</v>
      </c>
      <c r="H137" s="49" t="e">
        <f t="shared" si="0"/>
        <v>#VALUE!</v>
      </c>
      <c r="I137" s="50" t="e">
        <f>MATCH('935'!J137,'913'!$B$6:$B$1205,0)</f>
        <v>#VALUE!</v>
      </c>
      <c r="J137" s="50" t="e">
        <f>MATCH(INDEX('913'!$D$6:$D$1205,I137),'913'!$B$6:$B$1205,0)</f>
        <v>#VALUE!</v>
      </c>
      <c r="K137" s="50" t="e">
        <f>MATCH(INDEX('913'!$D$6:$D$1205,J137),'913'!$B$6:$B$1205,0)</f>
        <v>#VALUE!</v>
      </c>
      <c r="L137" s="50" t="e">
        <f>MATCH(INDEX('913'!$D$6:$D$1205,K137),'913'!$B$6:$B$1205,0)</f>
        <v>#VALUE!</v>
      </c>
      <c r="M137" s="50" t="e">
        <f>MATCH(INDEX('913'!$D$6:$D$1205,L137),'913'!$B$6:$B$1205,0)</f>
        <v>#VALUE!</v>
      </c>
      <c r="N137" s="50" t="e">
        <f>MATCH(INDEX('913'!$D$6:$D$1205,M137),'913'!$B$6:$B$1205,0)</f>
        <v>#VALUE!</v>
      </c>
      <c r="O137" s="50" t="e">
        <f>MATCH(INDEX('913'!$D$6:$D$1205,N137),'913'!$B$6:$B$1205,0)</f>
        <v>#VALUE!</v>
      </c>
      <c r="P137" s="51" t="e">
        <f>MATCH(INDEX('913'!$D$6:$D$1205,O137),'913'!$B$6:$B$1205,0)</f>
        <v>#VALUE!</v>
      </c>
      <c r="Q137" s="37">
        <f>IF(ISNUMBER(I137),MAX(0,INDEX('913'!$E$6:$E$1205,I137)),0)</f>
        <v>0</v>
      </c>
      <c r="R137" s="37">
        <f>IF(ISNUMBER(J137),MAX(0,INDEX('913'!$E$6:$E$1205,J137)),0)</f>
        <v>0</v>
      </c>
      <c r="S137" s="37">
        <f>IF(ISNUMBER(K137),MAX(0,INDEX('913'!$E$6:$E$1205,K137)),0)</f>
        <v>0</v>
      </c>
      <c r="T137" s="37">
        <f>IF(ISNUMBER(L137),MAX(0,INDEX('913'!$E$6:$E$1205,L137)),0)</f>
        <v>0</v>
      </c>
      <c r="U137" s="37">
        <f>IF(ISNUMBER(M137),MAX(0,INDEX('913'!$E$6:$E$1205,M137)),0)</f>
        <v>0</v>
      </c>
      <c r="V137" s="37">
        <f>IF(ISNUMBER(N137),MAX(0,INDEX('913'!$E$6:$E$1205,N137)),0)</f>
        <v>0</v>
      </c>
      <c r="W137" s="37">
        <f>IF(ISNUMBER(O137),MAX(0,INDEX('913'!$E$6:$E$1205,O137)),0)</f>
        <v>0</v>
      </c>
      <c r="X137" s="52">
        <f>IF(ISNUMBER(P137),MAX(0,INDEX('913'!$E$6:$E$1205,P137)),0)</f>
        <v>0</v>
      </c>
      <c r="Y137" s="37">
        <f>IF(ISNUMBER(I137),MAX(0,INDEX('913'!$F$6:$F$1205,I137)),0)</f>
        <v>0</v>
      </c>
      <c r="Z137" s="37">
        <f>IF(ISNUMBER(J137),MAX(0,INDEX('913'!$F$6:$F$1205,J137)),0)</f>
        <v>0</v>
      </c>
      <c r="AA137" s="37">
        <f>IF(ISNUMBER(K137),MAX(0,INDEX('913'!$F$6:$F$1205,K137)),0)</f>
        <v>0</v>
      </c>
      <c r="AB137" s="37">
        <f>IF(ISNUMBER(L137),MAX(0,INDEX('913'!$F$6:$F$1205,L137)),0)</f>
        <v>0</v>
      </c>
      <c r="AC137" s="37">
        <f>IF(ISNUMBER(M137),MAX(0,INDEX('913'!$F$6:$F$1205,M137)),0)</f>
        <v>0</v>
      </c>
      <c r="AD137" s="37">
        <f>IF(ISNUMBER(N137),MAX(0,INDEX('913'!$F$6:$F$1205,N137)),0)</f>
        <v>0</v>
      </c>
      <c r="AE137" s="37">
        <f>IF(ISNUMBER(O137),MAX(0,INDEX('913'!$F$6:$F$1205,O137)),0)</f>
        <v>0</v>
      </c>
      <c r="AF137" s="37">
        <f>IF(ISNUMBER(P137),MAX(0,INDEX('913'!$F$6:$F$1205,P137)),0)</f>
        <v>0</v>
      </c>
      <c r="AG137" s="32">
        <f>IF(ISNUMBER(I137),SQRT(INDEX('913'!$I$6:$I$1205,I137)^2+INDEX('913'!$J$6:$J$1205,I137)^2),0)</f>
        <v>0</v>
      </c>
      <c r="AH137" s="32">
        <f>IF(ISNUMBER(J137),SQRT(INDEX('913'!$I$6:$I$1205,J137)^2+INDEX('913'!$J$6:$J$1205,J137)^2),0)</f>
        <v>0</v>
      </c>
      <c r="AI137" s="32">
        <f>IF(ISNUMBER(K137),SQRT(INDEX('913'!$I$6:$I$1205,K137)^2+INDEX('913'!$J$6:$J$1205,K137)^2),0)</f>
        <v>0</v>
      </c>
      <c r="AJ137" s="32">
        <f>IF(ISNUMBER(L137),SQRT(INDEX('913'!$I$6:$I$1205,L137)^2+INDEX('913'!$J$6:$J$1205,L137)^2),0)</f>
        <v>0</v>
      </c>
      <c r="AK137" s="32">
        <f>IF(ISNUMBER(M137),SQRT(INDEX('913'!$I$6:$I$1205,M137)^2+INDEX('913'!$J$6:$J$1205,M137)^2),0)</f>
        <v>0</v>
      </c>
      <c r="AL137" s="32">
        <f>IF(ISNUMBER(N137),SQRT(INDEX('913'!$I$6:$I$1205,N137)^2+INDEX('913'!$J$6:$J$1205,N137)^2),0)</f>
        <v>0</v>
      </c>
      <c r="AM137" s="32">
        <f>IF(ISNUMBER(O137),SQRT(INDEX('913'!$I$6:$I$1205,O137)^2+INDEX('913'!$J$6:$J$1205,O137)^2),0)</f>
        <v>0</v>
      </c>
      <c r="AN137" s="49">
        <f>IF(ISNUMBER(P137),SQRT(INDEX('913'!$I$6:$I$1205,P137)^2+INDEX('913'!$J$6:$J$1205,P137)^2),0)</f>
        <v>0</v>
      </c>
      <c r="AO137" s="37">
        <f t="shared" si="1"/>
        <v>0</v>
      </c>
      <c r="AP137" s="37">
        <f t="shared" si="2"/>
        <v>0</v>
      </c>
      <c r="AQ137" s="33" t="e">
        <f>-100*'935'!W137*(AO137+AP137)/'11'!C$17</f>
        <v>#VALUE!</v>
      </c>
      <c r="AR137" s="37" t="e">
        <f t="shared" si="3"/>
        <v>#VALUE!</v>
      </c>
      <c r="AS137" s="52" t="e">
        <f t="shared" si="4"/>
        <v>#VALUE!</v>
      </c>
      <c r="AT137" s="32" t="e">
        <f>IF('935'!C137="VOID",0,('935'!C137*(1-'935'!X137/'11'!B$17)))</f>
        <v>#VALUE!</v>
      </c>
      <c r="AU137" s="52" t="e">
        <f>'935'!Q137*(1-'935'!Y137/'11'!C$17)/(1-'935'!X137/'11'!B$17)</f>
        <v>#VALUE!</v>
      </c>
      <c r="AV137" s="37" t="e">
        <f>INDEX('DNO totals'!$B$57:$G$57,IF('935'!K137,IF(MOD('935'!K137,1000),IF(MOD('935'!K137,100),IF(MOD('935'!K137,10),IF(MOD('935'!K137,1000)=1,6,5),4),3),2),1))</f>
        <v>#VALUE!</v>
      </c>
      <c r="AW137" s="52" t="e">
        <f t="shared" si="5"/>
        <v>#VALUE!</v>
      </c>
      <c r="AX137" s="32" t="e">
        <f>IF('935'!V137="VOID",0,'935'!V137*(1-'935'!X137/'11'!B$17))</f>
        <v>#VALUE!</v>
      </c>
      <c r="AY137" s="33" t="e">
        <f>IF(H137,-100*'Charging rates'!B$10/'11'!B$17*AX137/H137,0)</f>
        <v>#VALUE!</v>
      </c>
      <c r="AZ137" s="33" t="e">
        <f>IF(C137,'DNO totals'!B$41,0)</f>
        <v>#VALUE!</v>
      </c>
      <c r="BA137" s="33" t="e">
        <f t="shared" si="6"/>
        <v>#VALUE!</v>
      </c>
      <c r="BB137" s="33" t="e">
        <f t="shared" si="7"/>
        <v>#VALUE!</v>
      </c>
      <c r="BC137" s="53" t="e">
        <f t="shared" si="8"/>
        <v>#VALUE!</v>
      </c>
      <c r="BD137" s="32" t="e">
        <f>IF(AT137,'935'!H137*AT137/(AT137+D137+H137),0)</f>
        <v>#VALUE!</v>
      </c>
      <c r="BE137" s="32" t="e">
        <f>IF(H137,'935'!H137*H137/(AT137+D137+H137),0)</f>
        <v>#VALUE!</v>
      </c>
      <c r="BF137" s="32" t="e">
        <f>BD137*(1-'935'!X137/'11'!B$17)</f>
        <v>#VALUE!</v>
      </c>
      <c r="BG137" s="49" t="e">
        <f>BE137*(1-'935'!X137/'11'!B$17)</f>
        <v>#VALUE!</v>
      </c>
      <c r="BH137" s="52" t="e">
        <f>AV137*Parameters!B$6</f>
        <v>#VALUE!</v>
      </c>
      <c r="BI137" s="37" t="e">
        <f>IF('935'!$K137=1000,'Charging rates'!$C$38*$BH137/(1+'DNO totals'!$C$99)*'935'!$L137,0)</f>
        <v>#VALUE!</v>
      </c>
      <c r="BJ137" s="37" t="e">
        <f>IF(MOD('935'!$K137,1000)=100,'Charging rates'!$D$38*$BH137/(1+'DNO totals'!$D$99)*'935'!$M137,0)</f>
        <v>#VALUE!</v>
      </c>
      <c r="BK137" s="37" t="e">
        <f>IF(MOD('935'!$K137,100)=10,'Charging rates'!$E$38*$BH137/(1+'DNO totals'!$E$99)*'935'!$N137,0)</f>
        <v>#VALUE!</v>
      </c>
      <c r="BL137" s="37" t="e">
        <f>IF(AND(MOD('935'!$K137,10)&gt;0,MOD('935'!$K137,1000)&gt;1),'Charging rates'!$F$38*$BH137/(1+'DNO totals'!$F$99)*'935'!$O137,0)</f>
        <v>#VALUE!</v>
      </c>
      <c r="BM137" s="37" t="e">
        <f>IF(MOD('935'!$K137,1000)=1,'Charging rates'!$G$38*$BH137/(1+'DNO totals'!$G$99)*'935'!$P137,0)</f>
        <v>#VALUE!</v>
      </c>
      <c r="BN137" s="52" t="e">
        <f t="shared" si="9"/>
        <v>#VALUE!</v>
      </c>
      <c r="BO137" s="37" t="e">
        <f>IF('935'!$K137&gt;1000,'Charging rates'!$C$38*$AW137*'935'!$L137,0)</f>
        <v>#VALUE!</v>
      </c>
      <c r="BP137" s="37" t="e">
        <f>IF(MOD('935'!$K137,1000)&gt;100,'Charging rates'!$D$38*$AW137*'935'!$M137,0)</f>
        <v>#VALUE!</v>
      </c>
      <c r="BQ137" s="37" t="e">
        <f>IF(MOD('935'!$K137,100)&gt;10,'Charging rates'!$E$38*$AW137*'935'!$N137,0)</f>
        <v>#VALUE!</v>
      </c>
      <c r="BR137" s="52" t="e">
        <f t="shared" si="10"/>
        <v>#VALUE!</v>
      </c>
      <c r="BS137" s="48" t="e">
        <f>'935'!C137&lt;&gt;"VOID"</f>
        <v>#VALUE!</v>
      </c>
      <c r="BT137" s="33" t="e">
        <f>IF(BS137,(100/'11'!B$17*BD137*((1-'935'!I137)*'Charging rates'!B$51+'Charging rates'!B$63)),0)</f>
        <v>#VALUE!</v>
      </c>
      <c r="BU137" s="33" t="e">
        <f>100/'11'!B$17*BG137*('Charging rates'!B$51+'Charging rates'!B$63)</f>
        <v>#VALUE!</v>
      </c>
      <c r="BV137" s="33" t="e">
        <f>100/'11'!B$17*BE137*('Charging rates'!B$51+'Charging rates'!B$63)</f>
        <v>#VALUE!</v>
      </c>
      <c r="BW137" s="53" t="e">
        <f t="shared" si="11"/>
        <v>#VALUE!</v>
      </c>
      <c r="BX137" s="32" t="e">
        <f>AT137-('935'!T137*(1-'935'!X137/'11'!B$17))</f>
        <v>#VALUE!</v>
      </c>
      <c r="BY137" s="32">
        <f>0-IF(ISNUMBER(I137),INDEX('913'!$I$6:$I$1205,I137),0)-IF(ISNUMBER(J137),INDEX('913'!$I$6:$I$1205,J137),0)-IF(ISNUMBER(K137),INDEX('913'!$I$6:$I$1205,K137),0)-IF(ISNUMBER(L137),INDEX('913'!$I$6:$I$1205,L137),0)-IF(ISNUMBER(M137),INDEX('913'!$I$6:$I$1205,M137),0)-IF(ISNUMBER(N137),INDEX('913'!$I$6:$I$1205,N137),0)-IF(ISNUMBER(O137),INDEX('913'!$I$6:$I$1205,O137),0)-IF(ISNUMBER(P137),INDEX('913'!$I$6:$I$1205,P137),0)</f>
        <v>0</v>
      </c>
      <c r="BZ137" s="37">
        <f>IF(BY137=0,1,MAX(1,SQRT(BY137^2+(IF(ISNUMBER(I137),INDEX('913'!$J$6:$J$1205,I137),0)+IF(ISNUMBER(J137),INDEX('913'!$J$6:$J$1205,J137),0)+IF(ISNUMBER(K137),INDEX('913'!$J$6:$J$1205,K137),0)+IF(ISNUMBER(L137),INDEX('913'!$J$6:$J$1205,L137),0)+IF(ISNUMBER(M137),INDEX('913'!$J$6:$J$1205,M137),0)+IF(ISNUMBER(N137),INDEX('913'!$J$6:$J$1205,N137),0)+IF(ISNUMBER(O137),INDEX('913'!$J$6:$J$1205,O137),0)+IF(ISNUMBER(P137),INDEX('913'!$J$6:$J$1205,P137),0))^2)/BY137))</f>
        <v>1</v>
      </c>
      <c r="CA137" s="33" t="e">
        <f>100*AO137/'11'!B$17</f>
        <v>#VALUE!</v>
      </c>
      <c r="CB137" s="37" t="e">
        <f>100*(AP137*BZ137)/'11'!C$17</f>
        <v>#VALUE!</v>
      </c>
      <c r="CC137" s="37" t="e">
        <f t="shared" si="12"/>
        <v>#VALUE!</v>
      </c>
      <c r="CD137" s="33" t="e">
        <f t="shared" si="13"/>
        <v>#VALUE!</v>
      </c>
      <c r="CE137" s="54" t="e">
        <f>'11'!C$17-'935'!Y137</f>
        <v>#VALUE!</v>
      </c>
      <c r="CF137" s="37" t="e">
        <f>MAX('DNO totals'!B$312+0,MIN('935'!L137+0,'DNO totals'!B$304+0))</f>
        <v>#VALUE!</v>
      </c>
      <c r="CG137" s="37" t="e">
        <f>MAX('DNO totals'!C$312+0,MIN('935'!M137+0,'DNO totals'!C$304+0))</f>
        <v>#VALUE!</v>
      </c>
      <c r="CH137" s="37" t="e">
        <f>MAX('DNO totals'!D$312+0,MIN('935'!N137+0,'DNO totals'!D$304+0))</f>
        <v>#VALUE!</v>
      </c>
      <c r="CI137" s="37" t="e">
        <f>MAX('DNO totals'!E$312+0,MIN('935'!O137+0,'DNO totals'!E$304+0))</f>
        <v>#VALUE!</v>
      </c>
      <c r="CJ137" s="52" t="e">
        <f>MAX('DNO totals'!F$312+0,MIN('935'!P137+0,'DNO totals'!F$304+0))</f>
        <v>#VALUE!</v>
      </c>
      <c r="CK137" s="37" t="e">
        <f>IF('935'!$K137=1000,'Charging rates'!$C$38*$BH137/(1+'DNO totals'!$C$99)*$CF137,0)</f>
        <v>#VALUE!</v>
      </c>
      <c r="CL137" s="37" t="e">
        <f>IF(MOD('935'!$K137,1000)=100,'Charging rates'!$D$38*$BH137/(1+'DNO totals'!$D$99)*$CG137,0)</f>
        <v>#VALUE!</v>
      </c>
      <c r="CM137" s="37" t="e">
        <f>IF(MOD('935'!$K137,100)=10,'Charging rates'!$E$38*$BH137/(1+'DNO totals'!$E$99)*$CH137,0)</f>
        <v>#VALUE!</v>
      </c>
      <c r="CN137" s="37" t="e">
        <f>IF(AND(MOD('935'!$K137,10)&gt;0,MOD('935'!$K137,1000)&gt;1),'Charging rates'!$F$38*$BH137/(1+'DNO totals'!$F$99)*$CI137,0)</f>
        <v>#VALUE!</v>
      </c>
      <c r="CO137" s="37" t="e">
        <f>IF(MOD('935'!$K137,1000)=1,'Charging rates'!$G$38*$BH137/(1+'DNO totals'!$G$99)*$CJ137,0)</f>
        <v>#VALUE!</v>
      </c>
      <c r="CP137" s="52" t="e">
        <f t="shared" si="14"/>
        <v>#VALUE!</v>
      </c>
      <c r="CQ137" s="37" t="e">
        <f>IF('935'!$K137&gt;1000,'Charging rates'!$C$38*$AW137*$CF137,0)</f>
        <v>#VALUE!</v>
      </c>
      <c r="CR137" s="37" t="e">
        <f>IF(MOD('935'!$K137,1000)&gt;100,'Charging rates'!$D$38*$AW137*$CG137,0)</f>
        <v>#VALUE!</v>
      </c>
      <c r="CS137" s="37" t="e">
        <f>IF(MOD('935'!$K137,100)&gt;10,'Charging rates'!$E$38*$AW137*$CH137,0)</f>
        <v>#VALUE!</v>
      </c>
      <c r="CT137" s="52" t="e">
        <f t="shared" si="15"/>
        <v>#VALUE!</v>
      </c>
      <c r="CU137" s="33" t="e">
        <f>100*(AP137*'935'!Q137*BZ137)/'11'!B$17</f>
        <v>#VALUE!</v>
      </c>
      <c r="CV137" s="33" t="e">
        <f>100/'11'!B$17*'Charging rates'!B$10*AW137</f>
        <v>#VALUE!</v>
      </c>
      <c r="CW137" s="33" t="e">
        <f>IF(AT137=0,0,(1-BX137/AT137)*(CA137+IF('935'!Q137=0,0,(CB137*'935'!Q137*('11'!C$17-'935'!Y137)/('11'!B$17-'935'!X137)))))</f>
        <v>#VALUE!</v>
      </c>
      <c r="CX137" s="33" t="e">
        <f t="shared" si="16"/>
        <v>#VALUE!</v>
      </c>
      <c r="CY137" s="49" t="e">
        <f t="shared" si="17"/>
        <v>#VALUE!</v>
      </c>
      <c r="CZ137" s="32" t="e">
        <f>AT137*(Parameters!B$21+AU137)*IF('DNO totals'!B$323&lt;0,1,'935'!S137)</f>
        <v>#VALUE!</v>
      </c>
      <c r="DA137" s="52" t="e">
        <f>IF('DNO totals'!B$323&lt;0,1,'935'!S137)*(Parameters!B$21+AU137)</f>
        <v>#VALUE!</v>
      </c>
      <c r="DB137" s="37" t="e">
        <f>CX137+'Charging rates'!B$106*DA137*100/'11'!B$17</f>
        <v>#VALUE!</v>
      </c>
      <c r="DC137" s="37" t="e">
        <f>DB137+'Charging rates'!B$116*(Parameters!B$21+AU137)*100/'11'!B$17*IF('DNO totals'!B$323&lt;0,1,'935'!S137)</f>
        <v>#VALUE!</v>
      </c>
      <c r="DD137" s="37" t="e">
        <f>'Charging rates'!B$97*(CP137+CT137)*100/'11'!B$17</f>
        <v>#VALUE!</v>
      </c>
      <c r="DE137" s="33" t="e">
        <f>MAX(0-(CB137*AU137*'11'!C$17/'11'!B$17),DC137+DD137)</f>
        <v>#VALUE!</v>
      </c>
      <c r="DF137" s="37" t="e">
        <f>IF(BS137,IF(AU137=0,CC137,MAX(0,MIN(CC137,CC137+(DE137/'935'!Q137*('11'!B$17-'935'!X137)/('11'!C$17-'935'!Y137))))),0)</f>
        <v>#VALUE!</v>
      </c>
      <c r="DG137" s="33" t="e">
        <f t="shared" si="18"/>
        <v>#VALUE!</v>
      </c>
      <c r="DH137" s="53" t="e">
        <f t="shared" si="19"/>
        <v>#VALUE!</v>
      </c>
    </row>
    <row r="138" spans="1:112">
      <c r="A138" s="28">
        <v>38</v>
      </c>
      <c r="B138" s="47" t="e">
        <f>'935'!B138</f>
        <v>#VALUE!</v>
      </c>
      <c r="C138" s="48" t="e">
        <f>OR('935'!E138&lt;&gt;"VOID",'935'!F138&lt;&gt;"VOID",'935'!G138&lt;&gt;"VOID")</f>
        <v>#VALUE!</v>
      </c>
      <c r="D138" s="32" t="e">
        <f>IF('935'!D138="VOID",0,'935'!D138*(1-'935'!X138/'11'!B$17))</f>
        <v>#VALUE!</v>
      </c>
      <c r="E138" s="32" t="e">
        <f>IF('935'!E138="VOID",0,'935'!E138*(1-'935'!X138/'11'!B$17))</f>
        <v>#VALUE!</v>
      </c>
      <c r="F138" s="32" t="e">
        <f>IF('935'!F138="VOID",0,'935'!F138*(1-'935'!X138/'11'!B$17))</f>
        <v>#VALUE!</v>
      </c>
      <c r="G138" s="32" t="e">
        <f>IF('935'!G138="VOID",0,'935'!G138*(1-'935'!X138/'11'!B$17))</f>
        <v>#VALUE!</v>
      </c>
      <c r="H138" s="49" t="e">
        <f t="shared" si="0"/>
        <v>#VALUE!</v>
      </c>
      <c r="I138" s="50" t="e">
        <f>MATCH('935'!J138,'913'!$B$6:$B$1205,0)</f>
        <v>#VALUE!</v>
      </c>
      <c r="J138" s="50" t="e">
        <f>MATCH(INDEX('913'!$D$6:$D$1205,I138),'913'!$B$6:$B$1205,0)</f>
        <v>#VALUE!</v>
      </c>
      <c r="K138" s="50" t="e">
        <f>MATCH(INDEX('913'!$D$6:$D$1205,J138),'913'!$B$6:$B$1205,0)</f>
        <v>#VALUE!</v>
      </c>
      <c r="L138" s="50" t="e">
        <f>MATCH(INDEX('913'!$D$6:$D$1205,K138),'913'!$B$6:$B$1205,0)</f>
        <v>#VALUE!</v>
      </c>
      <c r="M138" s="50" t="e">
        <f>MATCH(INDEX('913'!$D$6:$D$1205,L138),'913'!$B$6:$B$1205,0)</f>
        <v>#VALUE!</v>
      </c>
      <c r="N138" s="50" t="e">
        <f>MATCH(INDEX('913'!$D$6:$D$1205,M138),'913'!$B$6:$B$1205,0)</f>
        <v>#VALUE!</v>
      </c>
      <c r="O138" s="50" t="e">
        <f>MATCH(INDEX('913'!$D$6:$D$1205,N138),'913'!$B$6:$B$1205,0)</f>
        <v>#VALUE!</v>
      </c>
      <c r="P138" s="51" t="e">
        <f>MATCH(INDEX('913'!$D$6:$D$1205,O138),'913'!$B$6:$B$1205,0)</f>
        <v>#VALUE!</v>
      </c>
      <c r="Q138" s="37">
        <f>IF(ISNUMBER(I138),MAX(0,INDEX('913'!$E$6:$E$1205,I138)),0)</f>
        <v>0</v>
      </c>
      <c r="R138" s="37">
        <f>IF(ISNUMBER(J138),MAX(0,INDEX('913'!$E$6:$E$1205,J138)),0)</f>
        <v>0</v>
      </c>
      <c r="S138" s="37">
        <f>IF(ISNUMBER(K138),MAX(0,INDEX('913'!$E$6:$E$1205,K138)),0)</f>
        <v>0</v>
      </c>
      <c r="T138" s="37">
        <f>IF(ISNUMBER(L138),MAX(0,INDEX('913'!$E$6:$E$1205,L138)),0)</f>
        <v>0</v>
      </c>
      <c r="U138" s="37">
        <f>IF(ISNUMBER(M138),MAX(0,INDEX('913'!$E$6:$E$1205,M138)),0)</f>
        <v>0</v>
      </c>
      <c r="V138" s="37">
        <f>IF(ISNUMBER(N138),MAX(0,INDEX('913'!$E$6:$E$1205,N138)),0)</f>
        <v>0</v>
      </c>
      <c r="W138" s="37">
        <f>IF(ISNUMBER(O138),MAX(0,INDEX('913'!$E$6:$E$1205,O138)),0)</f>
        <v>0</v>
      </c>
      <c r="X138" s="52">
        <f>IF(ISNUMBER(P138),MAX(0,INDEX('913'!$E$6:$E$1205,P138)),0)</f>
        <v>0</v>
      </c>
      <c r="Y138" s="37">
        <f>IF(ISNUMBER(I138),MAX(0,INDEX('913'!$F$6:$F$1205,I138)),0)</f>
        <v>0</v>
      </c>
      <c r="Z138" s="37">
        <f>IF(ISNUMBER(J138),MAX(0,INDEX('913'!$F$6:$F$1205,J138)),0)</f>
        <v>0</v>
      </c>
      <c r="AA138" s="37">
        <f>IF(ISNUMBER(K138),MAX(0,INDEX('913'!$F$6:$F$1205,K138)),0)</f>
        <v>0</v>
      </c>
      <c r="AB138" s="37">
        <f>IF(ISNUMBER(L138),MAX(0,INDEX('913'!$F$6:$F$1205,L138)),0)</f>
        <v>0</v>
      </c>
      <c r="AC138" s="37">
        <f>IF(ISNUMBER(M138),MAX(0,INDEX('913'!$F$6:$F$1205,M138)),0)</f>
        <v>0</v>
      </c>
      <c r="AD138" s="37">
        <f>IF(ISNUMBER(N138),MAX(0,INDEX('913'!$F$6:$F$1205,N138)),0)</f>
        <v>0</v>
      </c>
      <c r="AE138" s="37">
        <f>IF(ISNUMBER(O138),MAX(0,INDEX('913'!$F$6:$F$1205,O138)),0)</f>
        <v>0</v>
      </c>
      <c r="AF138" s="37">
        <f>IF(ISNUMBER(P138),MAX(0,INDEX('913'!$F$6:$F$1205,P138)),0)</f>
        <v>0</v>
      </c>
      <c r="AG138" s="32">
        <f>IF(ISNUMBER(I138),SQRT(INDEX('913'!$I$6:$I$1205,I138)^2+INDEX('913'!$J$6:$J$1205,I138)^2),0)</f>
        <v>0</v>
      </c>
      <c r="AH138" s="32">
        <f>IF(ISNUMBER(J138),SQRT(INDEX('913'!$I$6:$I$1205,J138)^2+INDEX('913'!$J$6:$J$1205,J138)^2),0)</f>
        <v>0</v>
      </c>
      <c r="AI138" s="32">
        <f>IF(ISNUMBER(K138),SQRT(INDEX('913'!$I$6:$I$1205,K138)^2+INDEX('913'!$J$6:$J$1205,K138)^2),0)</f>
        <v>0</v>
      </c>
      <c r="AJ138" s="32">
        <f>IF(ISNUMBER(L138),SQRT(INDEX('913'!$I$6:$I$1205,L138)^2+INDEX('913'!$J$6:$J$1205,L138)^2),0)</f>
        <v>0</v>
      </c>
      <c r="AK138" s="32">
        <f>IF(ISNUMBER(M138),SQRT(INDEX('913'!$I$6:$I$1205,M138)^2+INDEX('913'!$J$6:$J$1205,M138)^2),0)</f>
        <v>0</v>
      </c>
      <c r="AL138" s="32">
        <f>IF(ISNUMBER(N138),SQRT(INDEX('913'!$I$6:$I$1205,N138)^2+INDEX('913'!$J$6:$J$1205,N138)^2),0)</f>
        <v>0</v>
      </c>
      <c r="AM138" s="32">
        <f>IF(ISNUMBER(O138),SQRT(INDEX('913'!$I$6:$I$1205,O138)^2+INDEX('913'!$J$6:$J$1205,O138)^2),0)</f>
        <v>0</v>
      </c>
      <c r="AN138" s="49">
        <f>IF(ISNUMBER(P138),SQRT(INDEX('913'!$I$6:$I$1205,P138)^2+INDEX('913'!$J$6:$J$1205,P138)^2),0)</f>
        <v>0</v>
      </c>
      <c r="AO138" s="37">
        <f t="shared" si="1"/>
        <v>0</v>
      </c>
      <c r="AP138" s="37">
        <f t="shared" si="2"/>
        <v>0</v>
      </c>
      <c r="AQ138" s="33" t="e">
        <f>-100*'935'!W138*(AO138+AP138)/'11'!C$17</f>
        <v>#VALUE!</v>
      </c>
      <c r="AR138" s="37" t="e">
        <f t="shared" si="3"/>
        <v>#VALUE!</v>
      </c>
      <c r="AS138" s="52" t="e">
        <f t="shared" si="4"/>
        <v>#VALUE!</v>
      </c>
      <c r="AT138" s="32" t="e">
        <f>IF('935'!C138="VOID",0,('935'!C138*(1-'935'!X138/'11'!B$17)))</f>
        <v>#VALUE!</v>
      </c>
      <c r="AU138" s="52" t="e">
        <f>'935'!Q138*(1-'935'!Y138/'11'!C$17)/(1-'935'!X138/'11'!B$17)</f>
        <v>#VALUE!</v>
      </c>
      <c r="AV138" s="37" t="e">
        <f>INDEX('DNO totals'!$B$57:$G$57,IF('935'!K138,IF(MOD('935'!K138,1000),IF(MOD('935'!K138,100),IF(MOD('935'!K138,10),IF(MOD('935'!K138,1000)=1,6,5),4),3),2),1))</f>
        <v>#VALUE!</v>
      </c>
      <c r="AW138" s="52" t="e">
        <f t="shared" si="5"/>
        <v>#VALUE!</v>
      </c>
      <c r="AX138" s="32" t="e">
        <f>IF('935'!V138="VOID",0,'935'!V138*(1-'935'!X138/'11'!B$17))</f>
        <v>#VALUE!</v>
      </c>
      <c r="AY138" s="33" t="e">
        <f>IF(H138,-100*'Charging rates'!B$10/'11'!B$17*AX138/H138,0)</f>
        <v>#VALUE!</v>
      </c>
      <c r="AZ138" s="33" t="e">
        <f>IF(C138,'DNO totals'!B$41,0)</f>
        <v>#VALUE!</v>
      </c>
      <c r="BA138" s="33" t="e">
        <f t="shared" si="6"/>
        <v>#VALUE!</v>
      </c>
      <c r="BB138" s="33" t="e">
        <f t="shared" si="7"/>
        <v>#VALUE!</v>
      </c>
      <c r="BC138" s="53" t="e">
        <f t="shared" si="8"/>
        <v>#VALUE!</v>
      </c>
      <c r="BD138" s="32" t="e">
        <f>IF(AT138,'935'!H138*AT138/(AT138+D138+H138),0)</f>
        <v>#VALUE!</v>
      </c>
      <c r="BE138" s="32" t="e">
        <f>IF(H138,'935'!H138*H138/(AT138+D138+H138),0)</f>
        <v>#VALUE!</v>
      </c>
      <c r="BF138" s="32" t="e">
        <f>BD138*(1-'935'!X138/'11'!B$17)</f>
        <v>#VALUE!</v>
      </c>
      <c r="BG138" s="49" t="e">
        <f>BE138*(1-'935'!X138/'11'!B$17)</f>
        <v>#VALUE!</v>
      </c>
      <c r="BH138" s="52" t="e">
        <f>AV138*Parameters!B$6</f>
        <v>#VALUE!</v>
      </c>
      <c r="BI138" s="37" t="e">
        <f>IF('935'!$K138=1000,'Charging rates'!$C$38*$BH138/(1+'DNO totals'!$C$99)*'935'!$L138,0)</f>
        <v>#VALUE!</v>
      </c>
      <c r="BJ138" s="37" t="e">
        <f>IF(MOD('935'!$K138,1000)=100,'Charging rates'!$D$38*$BH138/(1+'DNO totals'!$D$99)*'935'!$M138,0)</f>
        <v>#VALUE!</v>
      </c>
      <c r="BK138" s="37" t="e">
        <f>IF(MOD('935'!$K138,100)=10,'Charging rates'!$E$38*$BH138/(1+'DNO totals'!$E$99)*'935'!$N138,0)</f>
        <v>#VALUE!</v>
      </c>
      <c r="BL138" s="37" t="e">
        <f>IF(AND(MOD('935'!$K138,10)&gt;0,MOD('935'!$K138,1000)&gt;1),'Charging rates'!$F$38*$BH138/(1+'DNO totals'!$F$99)*'935'!$O138,0)</f>
        <v>#VALUE!</v>
      </c>
      <c r="BM138" s="37" t="e">
        <f>IF(MOD('935'!$K138,1000)=1,'Charging rates'!$G$38*$BH138/(1+'DNO totals'!$G$99)*'935'!$P138,0)</f>
        <v>#VALUE!</v>
      </c>
      <c r="BN138" s="52" t="e">
        <f t="shared" si="9"/>
        <v>#VALUE!</v>
      </c>
      <c r="BO138" s="37" t="e">
        <f>IF('935'!$K138&gt;1000,'Charging rates'!$C$38*$AW138*'935'!$L138,0)</f>
        <v>#VALUE!</v>
      </c>
      <c r="BP138" s="37" t="e">
        <f>IF(MOD('935'!$K138,1000)&gt;100,'Charging rates'!$D$38*$AW138*'935'!$M138,0)</f>
        <v>#VALUE!</v>
      </c>
      <c r="BQ138" s="37" t="e">
        <f>IF(MOD('935'!$K138,100)&gt;10,'Charging rates'!$E$38*$AW138*'935'!$N138,0)</f>
        <v>#VALUE!</v>
      </c>
      <c r="BR138" s="52" t="e">
        <f t="shared" si="10"/>
        <v>#VALUE!</v>
      </c>
      <c r="BS138" s="48" t="e">
        <f>'935'!C138&lt;&gt;"VOID"</f>
        <v>#VALUE!</v>
      </c>
      <c r="BT138" s="33" t="e">
        <f>IF(BS138,(100/'11'!B$17*BD138*((1-'935'!I138)*'Charging rates'!B$51+'Charging rates'!B$63)),0)</f>
        <v>#VALUE!</v>
      </c>
      <c r="BU138" s="33" t="e">
        <f>100/'11'!B$17*BG138*('Charging rates'!B$51+'Charging rates'!B$63)</f>
        <v>#VALUE!</v>
      </c>
      <c r="BV138" s="33" t="e">
        <f>100/'11'!B$17*BE138*('Charging rates'!B$51+'Charging rates'!B$63)</f>
        <v>#VALUE!</v>
      </c>
      <c r="BW138" s="53" t="e">
        <f t="shared" si="11"/>
        <v>#VALUE!</v>
      </c>
      <c r="BX138" s="32" t="e">
        <f>AT138-('935'!T138*(1-'935'!X138/'11'!B$17))</f>
        <v>#VALUE!</v>
      </c>
      <c r="BY138" s="32">
        <f>0-IF(ISNUMBER(I138),INDEX('913'!$I$6:$I$1205,I138),0)-IF(ISNUMBER(J138),INDEX('913'!$I$6:$I$1205,J138),0)-IF(ISNUMBER(K138),INDEX('913'!$I$6:$I$1205,K138),0)-IF(ISNUMBER(L138),INDEX('913'!$I$6:$I$1205,L138),0)-IF(ISNUMBER(M138),INDEX('913'!$I$6:$I$1205,M138),0)-IF(ISNUMBER(N138),INDEX('913'!$I$6:$I$1205,N138),0)-IF(ISNUMBER(O138),INDEX('913'!$I$6:$I$1205,O138),0)-IF(ISNUMBER(P138),INDEX('913'!$I$6:$I$1205,P138),0)</f>
        <v>0</v>
      </c>
      <c r="BZ138" s="37">
        <f>IF(BY138=0,1,MAX(1,SQRT(BY138^2+(IF(ISNUMBER(I138),INDEX('913'!$J$6:$J$1205,I138),0)+IF(ISNUMBER(J138),INDEX('913'!$J$6:$J$1205,J138),0)+IF(ISNUMBER(K138),INDEX('913'!$J$6:$J$1205,K138),0)+IF(ISNUMBER(L138),INDEX('913'!$J$6:$J$1205,L138),0)+IF(ISNUMBER(M138),INDEX('913'!$J$6:$J$1205,M138),0)+IF(ISNUMBER(N138),INDEX('913'!$J$6:$J$1205,N138),0)+IF(ISNUMBER(O138),INDEX('913'!$J$6:$J$1205,O138),0)+IF(ISNUMBER(P138),INDEX('913'!$J$6:$J$1205,P138),0))^2)/BY138))</f>
        <v>1</v>
      </c>
      <c r="CA138" s="33" t="e">
        <f>100*AO138/'11'!B$17</f>
        <v>#VALUE!</v>
      </c>
      <c r="CB138" s="37" t="e">
        <f>100*(AP138*BZ138)/'11'!C$17</f>
        <v>#VALUE!</v>
      </c>
      <c r="CC138" s="37" t="e">
        <f t="shared" si="12"/>
        <v>#VALUE!</v>
      </c>
      <c r="CD138" s="33" t="e">
        <f t="shared" si="13"/>
        <v>#VALUE!</v>
      </c>
      <c r="CE138" s="54" t="e">
        <f>'11'!C$17-'935'!Y138</f>
        <v>#VALUE!</v>
      </c>
      <c r="CF138" s="37" t="e">
        <f>MAX('DNO totals'!B$312+0,MIN('935'!L138+0,'DNO totals'!B$304+0))</f>
        <v>#VALUE!</v>
      </c>
      <c r="CG138" s="37" t="e">
        <f>MAX('DNO totals'!C$312+0,MIN('935'!M138+0,'DNO totals'!C$304+0))</f>
        <v>#VALUE!</v>
      </c>
      <c r="CH138" s="37" t="e">
        <f>MAX('DNO totals'!D$312+0,MIN('935'!N138+0,'DNO totals'!D$304+0))</f>
        <v>#VALUE!</v>
      </c>
      <c r="CI138" s="37" t="e">
        <f>MAX('DNO totals'!E$312+0,MIN('935'!O138+0,'DNO totals'!E$304+0))</f>
        <v>#VALUE!</v>
      </c>
      <c r="CJ138" s="52" t="e">
        <f>MAX('DNO totals'!F$312+0,MIN('935'!P138+0,'DNO totals'!F$304+0))</f>
        <v>#VALUE!</v>
      </c>
      <c r="CK138" s="37" t="e">
        <f>IF('935'!$K138=1000,'Charging rates'!$C$38*$BH138/(1+'DNO totals'!$C$99)*$CF138,0)</f>
        <v>#VALUE!</v>
      </c>
      <c r="CL138" s="37" t="e">
        <f>IF(MOD('935'!$K138,1000)=100,'Charging rates'!$D$38*$BH138/(1+'DNO totals'!$D$99)*$CG138,0)</f>
        <v>#VALUE!</v>
      </c>
      <c r="CM138" s="37" t="e">
        <f>IF(MOD('935'!$K138,100)=10,'Charging rates'!$E$38*$BH138/(1+'DNO totals'!$E$99)*$CH138,0)</f>
        <v>#VALUE!</v>
      </c>
      <c r="CN138" s="37" t="e">
        <f>IF(AND(MOD('935'!$K138,10)&gt;0,MOD('935'!$K138,1000)&gt;1),'Charging rates'!$F$38*$BH138/(1+'DNO totals'!$F$99)*$CI138,0)</f>
        <v>#VALUE!</v>
      </c>
      <c r="CO138" s="37" t="e">
        <f>IF(MOD('935'!$K138,1000)=1,'Charging rates'!$G$38*$BH138/(1+'DNO totals'!$G$99)*$CJ138,0)</f>
        <v>#VALUE!</v>
      </c>
      <c r="CP138" s="52" t="e">
        <f t="shared" si="14"/>
        <v>#VALUE!</v>
      </c>
      <c r="CQ138" s="37" t="e">
        <f>IF('935'!$K138&gt;1000,'Charging rates'!$C$38*$AW138*$CF138,0)</f>
        <v>#VALUE!</v>
      </c>
      <c r="CR138" s="37" t="e">
        <f>IF(MOD('935'!$K138,1000)&gt;100,'Charging rates'!$D$38*$AW138*$CG138,0)</f>
        <v>#VALUE!</v>
      </c>
      <c r="CS138" s="37" t="e">
        <f>IF(MOD('935'!$K138,100)&gt;10,'Charging rates'!$E$38*$AW138*$CH138,0)</f>
        <v>#VALUE!</v>
      </c>
      <c r="CT138" s="52" t="e">
        <f t="shared" si="15"/>
        <v>#VALUE!</v>
      </c>
      <c r="CU138" s="33" t="e">
        <f>100*(AP138*'935'!Q138*BZ138)/'11'!B$17</f>
        <v>#VALUE!</v>
      </c>
      <c r="CV138" s="33" t="e">
        <f>100/'11'!B$17*'Charging rates'!B$10*AW138</f>
        <v>#VALUE!</v>
      </c>
      <c r="CW138" s="33" t="e">
        <f>IF(AT138=0,0,(1-BX138/AT138)*(CA138+IF('935'!Q138=0,0,(CB138*'935'!Q138*('11'!C$17-'935'!Y138)/('11'!B$17-'935'!X138)))))</f>
        <v>#VALUE!</v>
      </c>
      <c r="CX138" s="33" t="e">
        <f t="shared" si="16"/>
        <v>#VALUE!</v>
      </c>
      <c r="CY138" s="49" t="e">
        <f t="shared" si="17"/>
        <v>#VALUE!</v>
      </c>
      <c r="CZ138" s="32" t="e">
        <f>AT138*(Parameters!B$21+AU138)*IF('DNO totals'!B$323&lt;0,1,'935'!S138)</f>
        <v>#VALUE!</v>
      </c>
      <c r="DA138" s="52" t="e">
        <f>IF('DNO totals'!B$323&lt;0,1,'935'!S138)*(Parameters!B$21+AU138)</f>
        <v>#VALUE!</v>
      </c>
      <c r="DB138" s="37" t="e">
        <f>CX138+'Charging rates'!B$106*DA138*100/'11'!B$17</f>
        <v>#VALUE!</v>
      </c>
      <c r="DC138" s="37" t="e">
        <f>DB138+'Charging rates'!B$116*(Parameters!B$21+AU138)*100/'11'!B$17*IF('DNO totals'!B$323&lt;0,1,'935'!S138)</f>
        <v>#VALUE!</v>
      </c>
      <c r="DD138" s="37" t="e">
        <f>'Charging rates'!B$97*(CP138+CT138)*100/'11'!B$17</f>
        <v>#VALUE!</v>
      </c>
      <c r="DE138" s="33" t="e">
        <f>MAX(0-(CB138*AU138*'11'!C$17/'11'!B$17),DC138+DD138)</f>
        <v>#VALUE!</v>
      </c>
      <c r="DF138" s="37" t="e">
        <f>IF(BS138,IF(AU138=0,CC138,MAX(0,MIN(CC138,CC138+(DE138/'935'!Q138*('11'!B$17-'935'!X138)/('11'!C$17-'935'!Y138))))),0)</f>
        <v>#VALUE!</v>
      </c>
      <c r="DG138" s="33" t="e">
        <f t="shared" si="18"/>
        <v>#VALUE!</v>
      </c>
      <c r="DH138" s="53" t="e">
        <f t="shared" si="19"/>
        <v>#VALUE!</v>
      </c>
    </row>
    <row r="139" spans="1:112">
      <c r="A139" s="28">
        <v>39</v>
      </c>
      <c r="B139" s="47" t="e">
        <f>'935'!B139</f>
        <v>#VALUE!</v>
      </c>
      <c r="C139" s="48" t="e">
        <f>OR('935'!E139&lt;&gt;"VOID",'935'!F139&lt;&gt;"VOID",'935'!G139&lt;&gt;"VOID")</f>
        <v>#VALUE!</v>
      </c>
      <c r="D139" s="32" t="e">
        <f>IF('935'!D139="VOID",0,'935'!D139*(1-'935'!X139/'11'!B$17))</f>
        <v>#VALUE!</v>
      </c>
      <c r="E139" s="32" t="e">
        <f>IF('935'!E139="VOID",0,'935'!E139*(1-'935'!X139/'11'!B$17))</f>
        <v>#VALUE!</v>
      </c>
      <c r="F139" s="32" t="e">
        <f>IF('935'!F139="VOID",0,'935'!F139*(1-'935'!X139/'11'!B$17))</f>
        <v>#VALUE!</v>
      </c>
      <c r="G139" s="32" t="e">
        <f>IF('935'!G139="VOID",0,'935'!G139*(1-'935'!X139/'11'!B$17))</f>
        <v>#VALUE!</v>
      </c>
      <c r="H139" s="49" t="e">
        <f t="shared" si="0"/>
        <v>#VALUE!</v>
      </c>
      <c r="I139" s="50" t="e">
        <f>MATCH('935'!J139,'913'!$B$6:$B$1205,0)</f>
        <v>#VALUE!</v>
      </c>
      <c r="J139" s="50" t="e">
        <f>MATCH(INDEX('913'!$D$6:$D$1205,I139),'913'!$B$6:$B$1205,0)</f>
        <v>#VALUE!</v>
      </c>
      <c r="K139" s="50" t="e">
        <f>MATCH(INDEX('913'!$D$6:$D$1205,J139),'913'!$B$6:$B$1205,0)</f>
        <v>#VALUE!</v>
      </c>
      <c r="L139" s="50" t="e">
        <f>MATCH(INDEX('913'!$D$6:$D$1205,K139),'913'!$B$6:$B$1205,0)</f>
        <v>#VALUE!</v>
      </c>
      <c r="M139" s="50" t="e">
        <f>MATCH(INDEX('913'!$D$6:$D$1205,L139),'913'!$B$6:$B$1205,0)</f>
        <v>#VALUE!</v>
      </c>
      <c r="N139" s="50" t="e">
        <f>MATCH(INDEX('913'!$D$6:$D$1205,M139),'913'!$B$6:$B$1205,0)</f>
        <v>#VALUE!</v>
      </c>
      <c r="O139" s="50" t="e">
        <f>MATCH(INDEX('913'!$D$6:$D$1205,N139),'913'!$B$6:$B$1205,0)</f>
        <v>#VALUE!</v>
      </c>
      <c r="P139" s="51" t="e">
        <f>MATCH(INDEX('913'!$D$6:$D$1205,O139),'913'!$B$6:$B$1205,0)</f>
        <v>#VALUE!</v>
      </c>
      <c r="Q139" s="37">
        <f>IF(ISNUMBER(I139),MAX(0,INDEX('913'!$E$6:$E$1205,I139)),0)</f>
        <v>0</v>
      </c>
      <c r="R139" s="37">
        <f>IF(ISNUMBER(J139),MAX(0,INDEX('913'!$E$6:$E$1205,J139)),0)</f>
        <v>0</v>
      </c>
      <c r="S139" s="37">
        <f>IF(ISNUMBER(K139),MAX(0,INDEX('913'!$E$6:$E$1205,K139)),0)</f>
        <v>0</v>
      </c>
      <c r="T139" s="37">
        <f>IF(ISNUMBER(L139),MAX(0,INDEX('913'!$E$6:$E$1205,L139)),0)</f>
        <v>0</v>
      </c>
      <c r="U139" s="37">
        <f>IF(ISNUMBER(M139),MAX(0,INDEX('913'!$E$6:$E$1205,M139)),0)</f>
        <v>0</v>
      </c>
      <c r="V139" s="37">
        <f>IF(ISNUMBER(N139),MAX(0,INDEX('913'!$E$6:$E$1205,N139)),0)</f>
        <v>0</v>
      </c>
      <c r="W139" s="37">
        <f>IF(ISNUMBER(O139),MAX(0,INDEX('913'!$E$6:$E$1205,O139)),0)</f>
        <v>0</v>
      </c>
      <c r="X139" s="52">
        <f>IF(ISNUMBER(P139),MAX(0,INDEX('913'!$E$6:$E$1205,P139)),0)</f>
        <v>0</v>
      </c>
      <c r="Y139" s="37">
        <f>IF(ISNUMBER(I139),MAX(0,INDEX('913'!$F$6:$F$1205,I139)),0)</f>
        <v>0</v>
      </c>
      <c r="Z139" s="37">
        <f>IF(ISNUMBER(J139),MAX(0,INDEX('913'!$F$6:$F$1205,J139)),0)</f>
        <v>0</v>
      </c>
      <c r="AA139" s="37">
        <f>IF(ISNUMBER(K139),MAX(0,INDEX('913'!$F$6:$F$1205,K139)),0)</f>
        <v>0</v>
      </c>
      <c r="AB139" s="37">
        <f>IF(ISNUMBER(L139),MAX(0,INDEX('913'!$F$6:$F$1205,L139)),0)</f>
        <v>0</v>
      </c>
      <c r="AC139" s="37">
        <f>IF(ISNUMBER(M139),MAX(0,INDEX('913'!$F$6:$F$1205,M139)),0)</f>
        <v>0</v>
      </c>
      <c r="AD139" s="37">
        <f>IF(ISNUMBER(N139),MAX(0,INDEX('913'!$F$6:$F$1205,N139)),0)</f>
        <v>0</v>
      </c>
      <c r="AE139" s="37">
        <f>IF(ISNUMBER(O139),MAX(0,INDEX('913'!$F$6:$F$1205,O139)),0)</f>
        <v>0</v>
      </c>
      <c r="AF139" s="37">
        <f>IF(ISNUMBER(P139),MAX(0,INDEX('913'!$F$6:$F$1205,P139)),0)</f>
        <v>0</v>
      </c>
      <c r="AG139" s="32">
        <f>IF(ISNUMBER(I139),SQRT(INDEX('913'!$I$6:$I$1205,I139)^2+INDEX('913'!$J$6:$J$1205,I139)^2),0)</f>
        <v>0</v>
      </c>
      <c r="AH139" s="32">
        <f>IF(ISNUMBER(J139),SQRT(INDEX('913'!$I$6:$I$1205,J139)^2+INDEX('913'!$J$6:$J$1205,J139)^2),0)</f>
        <v>0</v>
      </c>
      <c r="AI139" s="32">
        <f>IF(ISNUMBER(K139),SQRT(INDEX('913'!$I$6:$I$1205,K139)^2+INDEX('913'!$J$6:$J$1205,K139)^2),0)</f>
        <v>0</v>
      </c>
      <c r="AJ139" s="32">
        <f>IF(ISNUMBER(L139),SQRT(INDEX('913'!$I$6:$I$1205,L139)^2+INDEX('913'!$J$6:$J$1205,L139)^2),0)</f>
        <v>0</v>
      </c>
      <c r="AK139" s="32">
        <f>IF(ISNUMBER(M139),SQRT(INDEX('913'!$I$6:$I$1205,M139)^2+INDEX('913'!$J$6:$J$1205,M139)^2),0)</f>
        <v>0</v>
      </c>
      <c r="AL139" s="32">
        <f>IF(ISNUMBER(N139),SQRT(INDEX('913'!$I$6:$I$1205,N139)^2+INDEX('913'!$J$6:$J$1205,N139)^2),0)</f>
        <v>0</v>
      </c>
      <c r="AM139" s="32">
        <f>IF(ISNUMBER(O139),SQRT(INDEX('913'!$I$6:$I$1205,O139)^2+INDEX('913'!$J$6:$J$1205,O139)^2),0)</f>
        <v>0</v>
      </c>
      <c r="AN139" s="49">
        <f>IF(ISNUMBER(P139),SQRT(INDEX('913'!$I$6:$I$1205,P139)^2+INDEX('913'!$J$6:$J$1205,P139)^2),0)</f>
        <v>0</v>
      </c>
      <c r="AO139" s="37">
        <f t="shared" si="1"/>
        <v>0</v>
      </c>
      <c r="AP139" s="37">
        <f t="shared" si="2"/>
        <v>0</v>
      </c>
      <c r="AQ139" s="33" t="e">
        <f>-100*'935'!W139*(AO139+AP139)/'11'!C$17</f>
        <v>#VALUE!</v>
      </c>
      <c r="AR139" s="37" t="e">
        <f t="shared" si="3"/>
        <v>#VALUE!</v>
      </c>
      <c r="AS139" s="52" t="e">
        <f t="shared" si="4"/>
        <v>#VALUE!</v>
      </c>
      <c r="AT139" s="32" t="e">
        <f>IF('935'!C139="VOID",0,('935'!C139*(1-'935'!X139/'11'!B$17)))</f>
        <v>#VALUE!</v>
      </c>
      <c r="AU139" s="52" t="e">
        <f>'935'!Q139*(1-'935'!Y139/'11'!C$17)/(1-'935'!X139/'11'!B$17)</f>
        <v>#VALUE!</v>
      </c>
      <c r="AV139" s="37" t="e">
        <f>INDEX('DNO totals'!$B$57:$G$57,IF('935'!K139,IF(MOD('935'!K139,1000),IF(MOD('935'!K139,100),IF(MOD('935'!K139,10),IF(MOD('935'!K139,1000)=1,6,5),4),3),2),1))</f>
        <v>#VALUE!</v>
      </c>
      <c r="AW139" s="52" t="e">
        <f t="shared" si="5"/>
        <v>#VALUE!</v>
      </c>
      <c r="AX139" s="32" t="e">
        <f>IF('935'!V139="VOID",0,'935'!V139*(1-'935'!X139/'11'!B$17))</f>
        <v>#VALUE!</v>
      </c>
      <c r="AY139" s="33" t="e">
        <f>IF(H139,-100*'Charging rates'!B$10/'11'!B$17*AX139/H139,0)</f>
        <v>#VALUE!</v>
      </c>
      <c r="AZ139" s="33" t="e">
        <f>IF(C139,'DNO totals'!B$41,0)</f>
        <v>#VALUE!</v>
      </c>
      <c r="BA139" s="33" t="e">
        <f t="shared" si="6"/>
        <v>#VALUE!</v>
      </c>
      <c r="BB139" s="33" t="e">
        <f t="shared" si="7"/>
        <v>#VALUE!</v>
      </c>
      <c r="BC139" s="53" t="e">
        <f t="shared" si="8"/>
        <v>#VALUE!</v>
      </c>
      <c r="BD139" s="32" t="e">
        <f>IF(AT139,'935'!H139*AT139/(AT139+D139+H139),0)</f>
        <v>#VALUE!</v>
      </c>
      <c r="BE139" s="32" t="e">
        <f>IF(H139,'935'!H139*H139/(AT139+D139+H139),0)</f>
        <v>#VALUE!</v>
      </c>
      <c r="BF139" s="32" t="e">
        <f>BD139*(1-'935'!X139/'11'!B$17)</f>
        <v>#VALUE!</v>
      </c>
      <c r="BG139" s="49" t="e">
        <f>BE139*(1-'935'!X139/'11'!B$17)</f>
        <v>#VALUE!</v>
      </c>
      <c r="BH139" s="52" t="e">
        <f>AV139*Parameters!B$6</f>
        <v>#VALUE!</v>
      </c>
      <c r="BI139" s="37" t="e">
        <f>IF('935'!$K139=1000,'Charging rates'!$C$38*$BH139/(1+'DNO totals'!$C$99)*'935'!$L139,0)</f>
        <v>#VALUE!</v>
      </c>
      <c r="BJ139" s="37" t="e">
        <f>IF(MOD('935'!$K139,1000)=100,'Charging rates'!$D$38*$BH139/(1+'DNO totals'!$D$99)*'935'!$M139,0)</f>
        <v>#VALUE!</v>
      </c>
      <c r="BK139" s="37" t="e">
        <f>IF(MOD('935'!$K139,100)=10,'Charging rates'!$E$38*$BH139/(1+'DNO totals'!$E$99)*'935'!$N139,0)</f>
        <v>#VALUE!</v>
      </c>
      <c r="BL139" s="37" t="e">
        <f>IF(AND(MOD('935'!$K139,10)&gt;0,MOD('935'!$K139,1000)&gt;1),'Charging rates'!$F$38*$BH139/(1+'DNO totals'!$F$99)*'935'!$O139,0)</f>
        <v>#VALUE!</v>
      </c>
      <c r="BM139" s="37" t="e">
        <f>IF(MOD('935'!$K139,1000)=1,'Charging rates'!$G$38*$BH139/(1+'DNO totals'!$G$99)*'935'!$P139,0)</f>
        <v>#VALUE!</v>
      </c>
      <c r="BN139" s="52" t="e">
        <f t="shared" si="9"/>
        <v>#VALUE!</v>
      </c>
      <c r="BO139" s="37" t="e">
        <f>IF('935'!$K139&gt;1000,'Charging rates'!$C$38*$AW139*'935'!$L139,0)</f>
        <v>#VALUE!</v>
      </c>
      <c r="BP139" s="37" t="e">
        <f>IF(MOD('935'!$K139,1000)&gt;100,'Charging rates'!$D$38*$AW139*'935'!$M139,0)</f>
        <v>#VALUE!</v>
      </c>
      <c r="BQ139" s="37" t="e">
        <f>IF(MOD('935'!$K139,100)&gt;10,'Charging rates'!$E$38*$AW139*'935'!$N139,0)</f>
        <v>#VALUE!</v>
      </c>
      <c r="BR139" s="52" t="e">
        <f t="shared" si="10"/>
        <v>#VALUE!</v>
      </c>
      <c r="BS139" s="48" t="e">
        <f>'935'!C139&lt;&gt;"VOID"</f>
        <v>#VALUE!</v>
      </c>
      <c r="BT139" s="33" t="e">
        <f>IF(BS139,(100/'11'!B$17*BD139*((1-'935'!I139)*'Charging rates'!B$51+'Charging rates'!B$63)),0)</f>
        <v>#VALUE!</v>
      </c>
      <c r="BU139" s="33" t="e">
        <f>100/'11'!B$17*BG139*('Charging rates'!B$51+'Charging rates'!B$63)</f>
        <v>#VALUE!</v>
      </c>
      <c r="BV139" s="33" t="e">
        <f>100/'11'!B$17*BE139*('Charging rates'!B$51+'Charging rates'!B$63)</f>
        <v>#VALUE!</v>
      </c>
      <c r="BW139" s="53" t="e">
        <f t="shared" si="11"/>
        <v>#VALUE!</v>
      </c>
      <c r="BX139" s="32" t="e">
        <f>AT139-('935'!T139*(1-'935'!X139/'11'!B$17))</f>
        <v>#VALUE!</v>
      </c>
      <c r="BY139" s="32">
        <f>0-IF(ISNUMBER(I139),INDEX('913'!$I$6:$I$1205,I139),0)-IF(ISNUMBER(J139),INDEX('913'!$I$6:$I$1205,J139),0)-IF(ISNUMBER(K139),INDEX('913'!$I$6:$I$1205,K139),0)-IF(ISNUMBER(L139),INDEX('913'!$I$6:$I$1205,L139),0)-IF(ISNUMBER(M139),INDEX('913'!$I$6:$I$1205,M139),0)-IF(ISNUMBER(N139),INDEX('913'!$I$6:$I$1205,N139),0)-IF(ISNUMBER(O139),INDEX('913'!$I$6:$I$1205,O139),0)-IF(ISNUMBER(P139),INDEX('913'!$I$6:$I$1205,P139),0)</f>
        <v>0</v>
      </c>
      <c r="BZ139" s="37">
        <f>IF(BY139=0,1,MAX(1,SQRT(BY139^2+(IF(ISNUMBER(I139),INDEX('913'!$J$6:$J$1205,I139),0)+IF(ISNUMBER(J139),INDEX('913'!$J$6:$J$1205,J139),0)+IF(ISNUMBER(K139),INDEX('913'!$J$6:$J$1205,K139),0)+IF(ISNUMBER(L139),INDEX('913'!$J$6:$J$1205,L139),0)+IF(ISNUMBER(M139),INDEX('913'!$J$6:$J$1205,M139),0)+IF(ISNUMBER(N139),INDEX('913'!$J$6:$J$1205,N139),0)+IF(ISNUMBER(O139),INDEX('913'!$J$6:$J$1205,O139),0)+IF(ISNUMBER(P139),INDEX('913'!$J$6:$J$1205,P139),0))^2)/BY139))</f>
        <v>1</v>
      </c>
      <c r="CA139" s="33" t="e">
        <f>100*AO139/'11'!B$17</f>
        <v>#VALUE!</v>
      </c>
      <c r="CB139" s="37" t="e">
        <f>100*(AP139*BZ139)/'11'!C$17</f>
        <v>#VALUE!</v>
      </c>
      <c r="CC139" s="37" t="e">
        <f t="shared" si="12"/>
        <v>#VALUE!</v>
      </c>
      <c r="CD139" s="33" t="e">
        <f t="shared" si="13"/>
        <v>#VALUE!</v>
      </c>
      <c r="CE139" s="54" t="e">
        <f>'11'!C$17-'935'!Y139</f>
        <v>#VALUE!</v>
      </c>
      <c r="CF139" s="37" t="e">
        <f>MAX('DNO totals'!B$312+0,MIN('935'!L139+0,'DNO totals'!B$304+0))</f>
        <v>#VALUE!</v>
      </c>
      <c r="CG139" s="37" t="e">
        <f>MAX('DNO totals'!C$312+0,MIN('935'!M139+0,'DNO totals'!C$304+0))</f>
        <v>#VALUE!</v>
      </c>
      <c r="CH139" s="37" t="e">
        <f>MAX('DNO totals'!D$312+0,MIN('935'!N139+0,'DNO totals'!D$304+0))</f>
        <v>#VALUE!</v>
      </c>
      <c r="CI139" s="37" t="e">
        <f>MAX('DNO totals'!E$312+0,MIN('935'!O139+0,'DNO totals'!E$304+0))</f>
        <v>#VALUE!</v>
      </c>
      <c r="CJ139" s="52" t="e">
        <f>MAX('DNO totals'!F$312+0,MIN('935'!P139+0,'DNO totals'!F$304+0))</f>
        <v>#VALUE!</v>
      </c>
      <c r="CK139" s="37" t="e">
        <f>IF('935'!$K139=1000,'Charging rates'!$C$38*$BH139/(1+'DNO totals'!$C$99)*$CF139,0)</f>
        <v>#VALUE!</v>
      </c>
      <c r="CL139" s="37" t="e">
        <f>IF(MOD('935'!$K139,1000)=100,'Charging rates'!$D$38*$BH139/(1+'DNO totals'!$D$99)*$CG139,0)</f>
        <v>#VALUE!</v>
      </c>
      <c r="CM139" s="37" t="e">
        <f>IF(MOD('935'!$K139,100)=10,'Charging rates'!$E$38*$BH139/(1+'DNO totals'!$E$99)*$CH139,0)</f>
        <v>#VALUE!</v>
      </c>
      <c r="CN139" s="37" t="e">
        <f>IF(AND(MOD('935'!$K139,10)&gt;0,MOD('935'!$K139,1000)&gt;1),'Charging rates'!$F$38*$BH139/(1+'DNO totals'!$F$99)*$CI139,0)</f>
        <v>#VALUE!</v>
      </c>
      <c r="CO139" s="37" t="e">
        <f>IF(MOD('935'!$K139,1000)=1,'Charging rates'!$G$38*$BH139/(1+'DNO totals'!$G$99)*$CJ139,0)</f>
        <v>#VALUE!</v>
      </c>
      <c r="CP139" s="52" t="e">
        <f t="shared" si="14"/>
        <v>#VALUE!</v>
      </c>
      <c r="CQ139" s="37" t="e">
        <f>IF('935'!$K139&gt;1000,'Charging rates'!$C$38*$AW139*$CF139,0)</f>
        <v>#VALUE!</v>
      </c>
      <c r="CR139" s="37" t="e">
        <f>IF(MOD('935'!$K139,1000)&gt;100,'Charging rates'!$D$38*$AW139*$CG139,0)</f>
        <v>#VALUE!</v>
      </c>
      <c r="CS139" s="37" t="e">
        <f>IF(MOD('935'!$K139,100)&gt;10,'Charging rates'!$E$38*$AW139*$CH139,0)</f>
        <v>#VALUE!</v>
      </c>
      <c r="CT139" s="52" t="e">
        <f t="shared" si="15"/>
        <v>#VALUE!</v>
      </c>
      <c r="CU139" s="33" t="e">
        <f>100*(AP139*'935'!Q139*BZ139)/'11'!B$17</f>
        <v>#VALUE!</v>
      </c>
      <c r="CV139" s="33" t="e">
        <f>100/'11'!B$17*'Charging rates'!B$10*AW139</f>
        <v>#VALUE!</v>
      </c>
      <c r="CW139" s="33" t="e">
        <f>IF(AT139=0,0,(1-BX139/AT139)*(CA139+IF('935'!Q139=0,0,(CB139*'935'!Q139*('11'!C$17-'935'!Y139)/('11'!B$17-'935'!X139)))))</f>
        <v>#VALUE!</v>
      </c>
      <c r="CX139" s="33" t="e">
        <f t="shared" si="16"/>
        <v>#VALUE!</v>
      </c>
      <c r="CY139" s="49" t="e">
        <f t="shared" si="17"/>
        <v>#VALUE!</v>
      </c>
      <c r="CZ139" s="32" t="e">
        <f>AT139*(Parameters!B$21+AU139)*IF('DNO totals'!B$323&lt;0,1,'935'!S139)</f>
        <v>#VALUE!</v>
      </c>
      <c r="DA139" s="52" t="e">
        <f>IF('DNO totals'!B$323&lt;0,1,'935'!S139)*(Parameters!B$21+AU139)</f>
        <v>#VALUE!</v>
      </c>
      <c r="DB139" s="37" t="e">
        <f>CX139+'Charging rates'!B$106*DA139*100/'11'!B$17</f>
        <v>#VALUE!</v>
      </c>
      <c r="DC139" s="37" t="e">
        <f>DB139+'Charging rates'!B$116*(Parameters!B$21+AU139)*100/'11'!B$17*IF('DNO totals'!B$323&lt;0,1,'935'!S139)</f>
        <v>#VALUE!</v>
      </c>
      <c r="DD139" s="37" t="e">
        <f>'Charging rates'!B$97*(CP139+CT139)*100/'11'!B$17</f>
        <v>#VALUE!</v>
      </c>
      <c r="DE139" s="33" t="e">
        <f>MAX(0-(CB139*AU139*'11'!C$17/'11'!B$17),DC139+DD139)</f>
        <v>#VALUE!</v>
      </c>
      <c r="DF139" s="37" t="e">
        <f>IF(BS139,IF(AU139=0,CC139,MAX(0,MIN(CC139,CC139+(DE139/'935'!Q139*('11'!B$17-'935'!X139)/('11'!C$17-'935'!Y139))))),0)</f>
        <v>#VALUE!</v>
      </c>
      <c r="DG139" s="33" t="e">
        <f t="shared" si="18"/>
        <v>#VALUE!</v>
      </c>
      <c r="DH139" s="53" t="e">
        <f t="shared" si="19"/>
        <v>#VALUE!</v>
      </c>
    </row>
    <row r="140" spans="1:112">
      <c r="A140" s="28">
        <v>40</v>
      </c>
      <c r="B140" s="47" t="e">
        <f>'935'!B140</f>
        <v>#VALUE!</v>
      </c>
      <c r="C140" s="48" t="e">
        <f>OR('935'!E140&lt;&gt;"VOID",'935'!F140&lt;&gt;"VOID",'935'!G140&lt;&gt;"VOID")</f>
        <v>#VALUE!</v>
      </c>
      <c r="D140" s="32" t="e">
        <f>IF('935'!D140="VOID",0,'935'!D140*(1-'935'!X140/'11'!B$17))</f>
        <v>#VALUE!</v>
      </c>
      <c r="E140" s="32" t="e">
        <f>IF('935'!E140="VOID",0,'935'!E140*(1-'935'!X140/'11'!B$17))</f>
        <v>#VALUE!</v>
      </c>
      <c r="F140" s="32" t="e">
        <f>IF('935'!F140="VOID",0,'935'!F140*(1-'935'!X140/'11'!B$17))</f>
        <v>#VALUE!</v>
      </c>
      <c r="G140" s="32" t="e">
        <f>IF('935'!G140="VOID",0,'935'!G140*(1-'935'!X140/'11'!B$17))</f>
        <v>#VALUE!</v>
      </c>
      <c r="H140" s="49" t="e">
        <f t="shared" si="0"/>
        <v>#VALUE!</v>
      </c>
      <c r="I140" s="50" t="e">
        <f>MATCH('935'!J140,'913'!$B$6:$B$1205,0)</f>
        <v>#VALUE!</v>
      </c>
      <c r="J140" s="50" t="e">
        <f>MATCH(INDEX('913'!$D$6:$D$1205,I140),'913'!$B$6:$B$1205,0)</f>
        <v>#VALUE!</v>
      </c>
      <c r="K140" s="50" t="e">
        <f>MATCH(INDEX('913'!$D$6:$D$1205,J140),'913'!$B$6:$B$1205,0)</f>
        <v>#VALUE!</v>
      </c>
      <c r="L140" s="50" t="e">
        <f>MATCH(INDEX('913'!$D$6:$D$1205,K140),'913'!$B$6:$B$1205,0)</f>
        <v>#VALUE!</v>
      </c>
      <c r="M140" s="50" t="e">
        <f>MATCH(INDEX('913'!$D$6:$D$1205,L140),'913'!$B$6:$B$1205,0)</f>
        <v>#VALUE!</v>
      </c>
      <c r="N140" s="50" t="e">
        <f>MATCH(INDEX('913'!$D$6:$D$1205,M140),'913'!$B$6:$B$1205,0)</f>
        <v>#VALUE!</v>
      </c>
      <c r="O140" s="50" t="e">
        <f>MATCH(INDEX('913'!$D$6:$D$1205,N140),'913'!$B$6:$B$1205,0)</f>
        <v>#VALUE!</v>
      </c>
      <c r="P140" s="51" t="e">
        <f>MATCH(INDEX('913'!$D$6:$D$1205,O140),'913'!$B$6:$B$1205,0)</f>
        <v>#VALUE!</v>
      </c>
      <c r="Q140" s="37">
        <f>IF(ISNUMBER(I140),MAX(0,INDEX('913'!$E$6:$E$1205,I140)),0)</f>
        <v>0</v>
      </c>
      <c r="R140" s="37">
        <f>IF(ISNUMBER(J140),MAX(0,INDEX('913'!$E$6:$E$1205,J140)),0)</f>
        <v>0</v>
      </c>
      <c r="S140" s="37">
        <f>IF(ISNUMBER(K140),MAX(0,INDEX('913'!$E$6:$E$1205,K140)),0)</f>
        <v>0</v>
      </c>
      <c r="T140" s="37">
        <f>IF(ISNUMBER(L140),MAX(0,INDEX('913'!$E$6:$E$1205,L140)),0)</f>
        <v>0</v>
      </c>
      <c r="U140" s="37">
        <f>IF(ISNUMBER(M140),MAX(0,INDEX('913'!$E$6:$E$1205,M140)),0)</f>
        <v>0</v>
      </c>
      <c r="V140" s="37">
        <f>IF(ISNUMBER(N140),MAX(0,INDEX('913'!$E$6:$E$1205,N140)),0)</f>
        <v>0</v>
      </c>
      <c r="W140" s="37">
        <f>IF(ISNUMBER(O140),MAX(0,INDEX('913'!$E$6:$E$1205,O140)),0)</f>
        <v>0</v>
      </c>
      <c r="X140" s="52">
        <f>IF(ISNUMBER(P140),MAX(0,INDEX('913'!$E$6:$E$1205,P140)),0)</f>
        <v>0</v>
      </c>
      <c r="Y140" s="37">
        <f>IF(ISNUMBER(I140),MAX(0,INDEX('913'!$F$6:$F$1205,I140)),0)</f>
        <v>0</v>
      </c>
      <c r="Z140" s="37">
        <f>IF(ISNUMBER(J140),MAX(0,INDEX('913'!$F$6:$F$1205,J140)),0)</f>
        <v>0</v>
      </c>
      <c r="AA140" s="37">
        <f>IF(ISNUMBER(K140),MAX(0,INDEX('913'!$F$6:$F$1205,K140)),0)</f>
        <v>0</v>
      </c>
      <c r="AB140" s="37">
        <f>IF(ISNUMBER(L140),MAX(0,INDEX('913'!$F$6:$F$1205,L140)),0)</f>
        <v>0</v>
      </c>
      <c r="AC140" s="37">
        <f>IF(ISNUMBER(M140),MAX(0,INDEX('913'!$F$6:$F$1205,M140)),0)</f>
        <v>0</v>
      </c>
      <c r="AD140" s="37">
        <f>IF(ISNUMBER(N140),MAX(0,INDEX('913'!$F$6:$F$1205,N140)),0)</f>
        <v>0</v>
      </c>
      <c r="AE140" s="37">
        <f>IF(ISNUMBER(O140),MAX(0,INDEX('913'!$F$6:$F$1205,O140)),0)</f>
        <v>0</v>
      </c>
      <c r="AF140" s="37">
        <f>IF(ISNUMBER(P140),MAX(0,INDEX('913'!$F$6:$F$1205,P140)),0)</f>
        <v>0</v>
      </c>
      <c r="AG140" s="32">
        <f>IF(ISNUMBER(I140),SQRT(INDEX('913'!$I$6:$I$1205,I140)^2+INDEX('913'!$J$6:$J$1205,I140)^2),0)</f>
        <v>0</v>
      </c>
      <c r="AH140" s="32">
        <f>IF(ISNUMBER(J140),SQRT(INDEX('913'!$I$6:$I$1205,J140)^2+INDEX('913'!$J$6:$J$1205,J140)^2),0)</f>
        <v>0</v>
      </c>
      <c r="AI140" s="32">
        <f>IF(ISNUMBER(K140),SQRT(INDEX('913'!$I$6:$I$1205,K140)^2+INDEX('913'!$J$6:$J$1205,K140)^2),0)</f>
        <v>0</v>
      </c>
      <c r="AJ140" s="32">
        <f>IF(ISNUMBER(L140),SQRT(INDEX('913'!$I$6:$I$1205,L140)^2+INDEX('913'!$J$6:$J$1205,L140)^2),0)</f>
        <v>0</v>
      </c>
      <c r="AK140" s="32">
        <f>IF(ISNUMBER(M140),SQRT(INDEX('913'!$I$6:$I$1205,M140)^2+INDEX('913'!$J$6:$J$1205,M140)^2),0)</f>
        <v>0</v>
      </c>
      <c r="AL140" s="32">
        <f>IF(ISNUMBER(N140),SQRT(INDEX('913'!$I$6:$I$1205,N140)^2+INDEX('913'!$J$6:$J$1205,N140)^2),0)</f>
        <v>0</v>
      </c>
      <c r="AM140" s="32">
        <f>IF(ISNUMBER(O140),SQRT(INDEX('913'!$I$6:$I$1205,O140)^2+INDEX('913'!$J$6:$J$1205,O140)^2),0)</f>
        <v>0</v>
      </c>
      <c r="AN140" s="49">
        <f>IF(ISNUMBER(P140),SQRT(INDEX('913'!$I$6:$I$1205,P140)^2+INDEX('913'!$J$6:$J$1205,P140)^2),0)</f>
        <v>0</v>
      </c>
      <c r="AO140" s="37">
        <f t="shared" si="1"/>
        <v>0</v>
      </c>
      <c r="AP140" s="37">
        <f t="shared" si="2"/>
        <v>0</v>
      </c>
      <c r="AQ140" s="33" t="e">
        <f>-100*'935'!W140*(AO140+AP140)/'11'!C$17</f>
        <v>#VALUE!</v>
      </c>
      <c r="AR140" s="37" t="e">
        <f t="shared" si="3"/>
        <v>#VALUE!</v>
      </c>
      <c r="AS140" s="52" t="e">
        <f t="shared" si="4"/>
        <v>#VALUE!</v>
      </c>
      <c r="AT140" s="32" t="e">
        <f>IF('935'!C140="VOID",0,('935'!C140*(1-'935'!X140/'11'!B$17)))</f>
        <v>#VALUE!</v>
      </c>
      <c r="AU140" s="52" t="e">
        <f>'935'!Q140*(1-'935'!Y140/'11'!C$17)/(1-'935'!X140/'11'!B$17)</f>
        <v>#VALUE!</v>
      </c>
      <c r="AV140" s="37" t="e">
        <f>INDEX('DNO totals'!$B$57:$G$57,IF('935'!K140,IF(MOD('935'!K140,1000),IF(MOD('935'!K140,100),IF(MOD('935'!K140,10),IF(MOD('935'!K140,1000)=1,6,5),4),3),2),1))</f>
        <v>#VALUE!</v>
      </c>
      <c r="AW140" s="52" t="e">
        <f t="shared" si="5"/>
        <v>#VALUE!</v>
      </c>
      <c r="AX140" s="32" t="e">
        <f>IF('935'!V140="VOID",0,'935'!V140*(1-'935'!X140/'11'!B$17))</f>
        <v>#VALUE!</v>
      </c>
      <c r="AY140" s="33" t="e">
        <f>IF(H140,-100*'Charging rates'!B$10/'11'!B$17*AX140/H140,0)</f>
        <v>#VALUE!</v>
      </c>
      <c r="AZ140" s="33" t="e">
        <f>IF(C140,'DNO totals'!B$41,0)</f>
        <v>#VALUE!</v>
      </c>
      <c r="BA140" s="33" t="e">
        <f t="shared" si="6"/>
        <v>#VALUE!</v>
      </c>
      <c r="BB140" s="33" t="e">
        <f t="shared" si="7"/>
        <v>#VALUE!</v>
      </c>
      <c r="BC140" s="53" t="e">
        <f t="shared" si="8"/>
        <v>#VALUE!</v>
      </c>
      <c r="BD140" s="32" t="e">
        <f>IF(AT140,'935'!H140*AT140/(AT140+D140+H140),0)</f>
        <v>#VALUE!</v>
      </c>
      <c r="BE140" s="32" t="e">
        <f>IF(H140,'935'!H140*H140/(AT140+D140+H140),0)</f>
        <v>#VALUE!</v>
      </c>
      <c r="BF140" s="32" t="e">
        <f>BD140*(1-'935'!X140/'11'!B$17)</f>
        <v>#VALUE!</v>
      </c>
      <c r="BG140" s="49" t="e">
        <f>BE140*(1-'935'!X140/'11'!B$17)</f>
        <v>#VALUE!</v>
      </c>
      <c r="BH140" s="52" t="e">
        <f>AV140*Parameters!B$6</f>
        <v>#VALUE!</v>
      </c>
      <c r="BI140" s="37" t="e">
        <f>IF('935'!$K140=1000,'Charging rates'!$C$38*$BH140/(1+'DNO totals'!$C$99)*'935'!$L140,0)</f>
        <v>#VALUE!</v>
      </c>
      <c r="BJ140" s="37" t="e">
        <f>IF(MOD('935'!$K140,1000)=100,'Charging rates'!$D$38*$BH140/(1+'DNO totals'!$D$99)*'935'!$M140,0)</f>
        <v>#VALUE!</v>
      </c>
      <c r="BK140" s="37" t="e">
        <f>IF(MOD('935'!$K140,100)=10,'Charging rates'!$E$38*$BH140/(1+'DNO totals'!$E$99)*'935'!$N140,0)</f>
        <v>#VALUE!</v>
      </c>
      <c r="BL140" s="37" t="e">
        <f>IF(AND(MOD('935'!$K140,10)&gt;0,MOD('935'!$K140,1000)&gt;1),'Charging rates'!$F$38*$BH140/(1+'DNO totals'!$F$99)*'935'!$O140,0)</f>
        <v>#VALUE!</v>
      </c>
      <c r="BM140" s="37" t="e">
        <f>IF(MOD('935'!$K140,1000)=1,'Charging rates'!$G$38*$BH140/(1+'DNO totals'!$G$99)*'935'!$P140,0)</f>
        <v>#VALUE!</v>
      </c>
      <c r="BN140" s="52" t="e">
        <f t="shared" si="9"/>
        <v>#VALUE!</v>
      </c>
      <c r="BO140" s="37" t="e">
        <f>IF('935'!$K140&gt;1000,'Charging rates'!$C$38*$AW140*'935'!$L140,0)</f>
        <v>#VALUE!</v>
      </c>
      <c r="BP140" s="37" t="e">
        <f>IF(MOD('935'!$K140,1000)&gt;100,'Charging rates'!$D$38*$AW140*'935'!$M140,0)</f>
        <v>#VALUE!</v>
      </c>
      <c r="BQ140" s="37" t="e">
        <f>IF(MOD('935'!$K140,100)&gt;10,'Charging rates'!$E$38*$AW140*'935'!$N140,0)</f>
        <v>#VALUE!</v>
      </c>
      <c r="BR140" s="52" t="e">
        <f t="shared" si="10"/>
        <v>#VALUE!</v>
      </c>
      <c r="BS140" s="48" t="e">
        <f>'935'!C140&lt;&gt;"VOID"</f>
        <v>#VALUE!</v>
      </c>
      <c r="BT140" s="33" t="e">
        <f>IF(BS140,(100/'11'!B$17*BD140*((1-'935'!I140)*'Charging rates'!B$51+'Charging rates'!B$63)),0)</f>
        <v>#VALUE!</v>
      </c>
      <c r="BU140" s="33" t="e">
        <f>100/'11'!B$17*BG140*('Charging rates'!B$51+'Charging rates'!B$63)</f>
        <v>#VALUE!</v>
      </c>
      <c r="BV140" s="33" t="e">
        <f>100/'11'!B$17*BE140*('Charging rates'!B$51+'Charging rates'!B$63)</f>
        <v>#VALUE!</v>
      </c>
      <c r="BW140" s="53" t="e">
        <f t="shared" si="11"/>
        <v>#VALUE!</v>
      </c>
      <c r="BX140" s="32" t="e">
        <f>AT140-('935'!T140*(1-'935'!X140/'11'!B$17))</f>
        <v>#VALUE!</v>
      </c>
      <c r="BY140" s="32">
        <f>0-IF(ISNUMBER(I140),INDEX('913'!$I$6:$I$1205,I140),0)-IF(ISNUMBER(J140),INDEX('913'!$I$6:$I$1205,J140),0)-IF(ISNUMBER(K140),INDEX('913'!$I$6:$I$1205,K140),0)-IF(ISNUMBER(L140),INDEX('913'!$I$6:$I$1205,L140),0)-IF(ISNUMBER(M140),INDEX('913'!$I$6:$I$1205,M140),0)-IF(ISNUMBER(N140),INDEX('913'!$I$6:$I$1205,N140),0)-IF(ISNUMBER(O140),INDEX('913'!$I$6:$I$1205,O140),0)-IF(ISNUMBER(P140),INDEX('913'!$I$6:$I$1205,P140),0)</f>
        <v>0</v>
      </c>
      <c r="BZ140" s="37">
        <f>IF(BY140=0,1,MAX(1,SQRT(BY140^2+(IF(ISNUMBER(I140),INDEX('913'!$J$6:$J$1205,I140),0)+IF(ISNUMBER(J140),INDEX('913'!$J$6:$J$1205,J140),0)+IF(ISNUMBER(K140),INDEX('913'!$J$6:$J$1205,K140),0)+IF(ISNUMBER(L140),INDEX('913'!$J$6:$J$1205,L140),0)+IF(ISNUMBER(M140),INDEX('913'!$J$6:$J$1205,M140),0)+IF(ISNUMBER(N140),INDEX('913'!$J$6:$J$1205,N140),0)+IF(ISNUMBER(O140),INDEX('913'!$J$6:$J$1205,O140),0)+IF(ISNUMBER(P140),INDEX('913'!$J$6:$J$1205,P140),0))^2)/BY140))</f>
        <v>1</v>
      </c>
      <c r="CA140" s="33" t="e">
        <f>100*AO140/'11'!B$17</f>
        <v>#VALUE!</v>
      </c>
      <c r="CB140" s="37" t="e">
        <f>100*(AP140*BZ140)/'11'!C$17</f>
        <v>#VALUE!</v>
      </c>
      <c r="CC140" s="37" t="e">
        <f t="shared" si="12"/>
        <v>#VALUE!</v>
      </c>
      <c r="CD140" s="33" t="e">
        <f t="shared" si="13"/>
        <v>#VALUE!</v>
      </c>
      <c r="CE140" s="54" t="e">
        <f>'11'!C$17-'935'!Y140</f>
        <v>#VALUE!</v>
      </c>
      <c r="CF140" s="37" t="e">
        <f>MAX('DNO totals'!B$312+0,MIN('935'!L140+0,'DNO totals'!B$304+0))</f>
        <v>#VALUE!</v>
      </c>
      <c r="CG140" s="37" t="e">
        <f>MAX('DNO totals'!C$312+0,MIN('935'!M140+0,'DNO totals'!C$304+0))</f>
        <v>#VALUE!</v>
      </c>
      <c r="CH140" s="37" t="e">
        <f>MAX('DNO totals'!D$312+0,MIN('935'!N140+0,'DNO totals'!D$304+0))</f>
        <v>#VALUE!</v>
      </c>
      <c r="CI140" s="37" t="e">
        <f>MAX('DNO totals'!E$312+0,MIN('935'!O140+0,'DNO totals'!E$304+0))</f>
        <v>#VALUE!</v>
      </c>
      <c r="CJ140" s="52" t="e">
        <f>MAX('DNO totals'!F$312+0,MIN('935'!P140+0,'DNO totals'!F$304+0))</f>
        <v>#VALUE!</v>
      </c>
      <c r="CK140" s="37" t="e">
        <f>IF('935'!$K140=1000,'Charging rates'!$C$38*$BH140/(1+'DNO totals'!$C$99)*$CF140,0)</f>
        <v>#VALUE!</v>
      </c>
      <c r="CL140" s="37" t="e">
        <f>IF(MOD('935'!$K140,1000)=100,'Charging rates'!$D$38*$BH140/(1+'DNO totals'!$D$99)*$CG140,0)</f>
        <v>#VALUE!</v>
      </c>
      <c r="CM140" s="37" t="e">
        <f>IF(MOD('935'!$K140,100)=10,'Charging rates'!$E$38*$BH140/(1+'DNO totals'!$E$99)*$CH140,0)</f>
        <v>#VALUE!</v>
      </c>
      <c r="CN140" s="37" t="e">
        <f>IF(AND(MOD('935'!$K140,10)&gt;0,MOD('935'!$K140,1000)&gt;1),'Charging rates'!$F$38*$BH140/(1+'DNO totals'!$F$99)*$CI140,0)</f>
        <v>#VALUE!</v>
      </c>
      <c r="CO140" s="37" t="e">
        <f>IF(MOD('935'!$K140,1000)=1,'Charging rates'!$G$38*$BH140/(1+'DNO totals'!$G$99)*$CJ140,0)</f>
        <v>#VALUE!</v>
      </c>
      <c r="CP140" s="52" t="e">
        <f t="shared" si="14"/>
        <v>#VALUE!</v>
      </c>
      <c r="CQ140" s="37" t="e">
        <f>IF('935'!$K140&gt;1000,'Charging rates'!$C$38*$AW140*$CF140,0)</f>
        <v>#VALUE!</v>
      </c>
      <c r="CR140" s="37" t="e">
        <f>IF(MOD('935'!$K140,1000)&gt;100,'Charging rates'!$D$38*$AW140*$CG140,0)</f>
        <v>#VALUE!</v>
      </c>
      <c r="CS140" s="37" t="e">
        <f>IF(MOD('935'!$K140,100)&gt;10,'Charging rates'!$E$38*$AW140*$CH140,0)</f>
        <v>#VALUE!</v>
      </c>
      <c r="CT140" s="52" t="e">
        <f t="shared" si="15"/>
        <v>#VALUE!</v>
      </c>
      <c r="CU140" s="33" t="e">
        <f>100*(AP140*'935'!Q140*BZ140)/'11'!B$17</f>
        <v>#VALUE!</v>
      </c>
      <c r="CV140" s="33" t="e">
        <f>100/'11'!B$17*'Charging rates'!B$10*AW140</f>
        <v>#VALUE!</v>
      </c>
      <c r="CW140" s="33" t="e">
        <f>IF(AT140=0,0,(1-BX140/AT140)*(CA140+IF('935'!Q140=0,0,(CB140*'935'!Q140*('11'!C$17-'935'!Y140)/('11'!B$17-'935'!X140)))))</f>
        <v>#VALUE!</v>
      </c>
      <c r="CX140" s="33" t="e">
        <f t="shared" si="16"/>
        <v>#VALUE!</v>
      </c>
      <c r="CY140" s="49" t="e">
        <f t="shared" si="17"/>
        <v>#VALUE!</v>
      </c>
      <c r="CZ140" s="32" t="e">
        <f>AT140*(Parameters!B$21+AU140)*IF('DNO totals'!B$323&lt;0,1,'935'!S140)</f>
        <v>#VALUE!</v>
      </c>
      <c r="DA140" s="52" t="e">
        <f>IF('DNO totals'!B$323&lt;0,1,'935'!S140)*(Parameters!B$21+AU140)</f>
        <v>#VALUE!</v>
      </c>
      <c r="DB140" s="37" t="e">
        <f>CX140+'Charging rates'!B$106*DA140*100/'11'!B$17</f>
        <v>#VALUE!</v>
      </c>
      <c r="DC140" s="37" t="e">
        <f>DB140+'Charging rates'!B$116*(Parameters!B$21+AU140)*100/'11'!B$17*IF('DNO totals'!B$323&lt;0,1,'935'!S140)</f>
        <v>#VALUE!</v>
      </c>
      <c r="DD140" s="37" t="e">
        <f>'Charging rates'!B$97*(CP140+CT140)*100/'11'!B$17</f>
        <v>#VALUE!</v>
      </c>
      <c r="DE140" s="33" t="e">
        <f>MAX(0-(CB140*AU140*'11'!C$17/'11'!B$17),DC140+DD140)</f>
        <v>#VALUE!</v>
      </c>
      <c r="DF140" s="37" t="e">
        <f>IF(BS140,IF(AU140=0,CC140,MAX(0,MIN(CC140,CC140+(DE140/'935'!Q140*('11'!B$17-'935'!X140)/('11'!C$17-'935'!Y140))))),0)</f>
        <v>#VALUE!</v>
      </c>
      <c r="DG140" s="33" t="e">
        <f t="shared" si="18"/>
        <v>#VALUE!</v>
      </c>
      <c r="DH140" s="53" t="e">
        <f t="shared" si="19"/>
        <v>#VALUE!</v>
      </c>
    </row>
    <row r="141" spans="1:112">
      <c r="A141" s="28">
        <v>41</v>
      </c>
      <c r="B141" s="47" t="e">
        <f>'935'!B141</f>
        <v>#VALUE!</v>
      </c>
      <c r="C141" s="48" t="e">
        <f>OR('935'!E141&lt;&gt;"VOID",'935'!F141&lt;&gt;"VOID",'935'!G141&lt;&gt;"VOID")</f>
        <v>#VALUE!</v>
      </c>
      <c r="D141" s="32" t="e">
        <f>IF('935'!D141="VOID",0,'935'!D141*(1-'935'!X141/'11'!B$17))</f>
        <v>#VALUE!</v>
      </c>
      <c r="E141" s="32" t="e">
        <f>IF('935'!E141="VOID",0,'935'!E141*(1-'935'!X141/'11'!B$17))</f>
        <v>#VALUE!</v>
      </c>
      <c r="F141" s="32" t="e">
        <f>IF('935'!F141="VOID",0,'935'!F141*(1-'935'!X141/'11'!B$17))</f>
        <v>#VALUE!</v>
      </c>
      <c r="G141" s="32" t="e">
        <f>IF('935'!G141="VOID",0,'935'!G141*(1-'935'!X141/'11'!B$17))</f>
        <v>#VALUE!</v>
      </c>
      <c r="H141" s="49" t="e">
        <f t="shared" si="0"/>
        <v>#VALUE!</v>
      </c>
      <c r="I141" s="50" t="e">
        <f>MATCH('935'!J141,'913'!$B$6:$B$1205,0)</f>
        <v>#VALUE!</v>
      </c>
      <c r="J141" s="50" t="e">
        <f>MATCH(INDEX('913'!$D$6:$D$1205,I141),'913'!$B$6:$B$1205,0)</f>
        <v>#VALUE!</v>
      </c>
      <c r="K141" s="50" t="e">
        <f>MATCH(INDEX('913'!$D$6:$D$1205,J141),'913'!$B$6:$B$1205,0)</f>
        <v>#VALUE!</v>
      </c>
      <c r="L141" s="50" t="e">
        <f>MATCH(INDEX('913'!$D$6:$D$1205,K141),'913'!$B$6:$B$1205,0)</f>
        <v>#VALUE!</v>
      </c>
      <c r="M141" s="50" t="e">
        <f>MATCH(INDEX('913'!$D$6:$D$1205,L141),'913'!$B$6:$B$1205,0)</f>
        <v>#VALUE!</v>
      </c>
      <c r="N141" s="50" t="e">
        <f>MATCH(INDEX('913'!$D$6:$D$1205,M141),'913'!$B$6:$B$1205,0)</f>
        <v>#VALUE!</v>
      </c>
      <c r="O141" s="50" t="e">
        <f>MATCH(INDEX('913'!$D$6:$D$1205,N141),'913'!$B$6:$B$1205,0)</f>
        <v>#VALUE!</v>
      </c>
      <c r="P141" s="51" t="e">
        <f>MATCH(INDEX('913'!$D$6:$D$1205,O141),'913'!$B$6:$B$1205,0)</f>
        <v>#VALUE!</v>
      </c>
      <c r="Q141" s="37">
        <f>IF(ISNUMBER(I141),MAX(0,INDEX('913'!$E$6:$E$1205,I141)),0)</f>
        <v>0</v>
      </c>
      <c r="R141" s="37">
        <f>IF(ISNUMBER(J141),MAX(0,INDEX('913'!$E$6:$E$1205,J141)),0)</f>
        <v>0</v>
      </c>
      <c r="S141" s="37">
        <f>IF(ISNUMBER(K141),MAX(0,INDEX('913'!$E$6:$E$1205,K141)),0)</f>
        <v>0</v>
      </c>
      <c r="T141" s="37">
        <f>IF(ISNUMBER(L141),MAX(0,INDEX('913'!$E$6:$E$1205,L141)),0)</f>
        <v>0</v>
      </c>
      <c r="U141" s="37">
        <f>IF(ISNUMBER(M141),MAX(0,INDEX('913'!$E$6:$E$1205,M141)),0)</f>
        <v>0</v>
      </c>
      <c r="V141" s="37">
        <f>IF(ISNUMBER(N141),MAX(0,INDEX('913'!$E$6:$E$1205,N141)),0)</f>
        <v>0</v>
      </c>
      <c r="W141" s="37">
        <f>IF(ISNUMBER(O141),MAX(0,INDEX('913'!$E$6:$E$1205,O141)),0)</f>
        <v>0</v>
      </c>
      <c r="X141" s="52">
        <f>IF(ISNUMBER(P141),MAX(0,INDEX('913'!$E$6:$E$1205,P141)),0)</f>
        <v>0</v>
      </c>
      <c r="Y141" s="37">
        <f>IF(ISNUMBER(I141),MAX(0,INDEX('913'!$F$6:$F$1205,I141)),0)</f>
        <v>0</v>
      </c>
      <c r="Z141" s="37">
        <f>IF(ISNUMBER(J141),MAX(0,INDEX('913'!$F$6:$F$1205,J141)),0)</f>
        <v>0</v>
      </c>
      <c r="AA141" s="37">
        <f>IF(ISNUMBER(K141),MAX(0,INDEX('913'!$F$6:$F$1205,K141)),0)</f>
        <v>0</v>
      </c>
      <c r="AB141" s="37">
        <f>IF(ISNUMBER(L141),MAX(0,INDEX('913'!$F$6:$F$1205,L141)),0)</f>
        <v>0</v>
      </c>
      <c r="AC141" s="37">
        <f>IF(ISNUMBER(M141),MAX(0,INDEX('913'!$F$6:$F$1205,M141)),0)</f>
        <v>0</v>
      </c>
      <c r="AD141" s="37">
        <f>IF(ISNUMBER(N141),MAX(0,INDEX('913'!$F$6:$F$1205,N141)),0)</f>
        <v>0</v>
      </c>
      <c r="AE141" s="37">
        <f>IF(ISNUMBER(O141),MAX(0,INDEX('913'!$F$6:$F$1205,O141)),0)</f>
        <v>0</v>
      </c>
      <c r="AF141" s="37">
        <f>IF(ISNUMBER(P141),MAX(0,INDEX('913'!$F$6:$F$1205,P141)),0)</f>
        <v>0</v>
      </c>
      <c r="AG141" s="32">
        <f>IF(ISNUMBER(I141),SQRT(INDEX('913'!$I$6:$I$1205,I141)^2+INDEX('913'!$J$6:$J$1205,I141)^2),0)</f>
        <v>0</v>
      </c>
      <c r="AH141" s="32">
        <f>IF(ISNUMBER(J141),SQRT(INDEX('913'!$I$6:$I$1205,J141)^2+INDEX('913'!$J$6:$J$1205,J141)^2),0)</f>
        <v>0</v>
      </c>
      <c r="AI141" s="32">
        <f>IF(ISNUMBER(K141),SQRT(INDEX('913'!$I$6:$I$1205,K141)^2+INDEX('913'!$J$6:$J$1205,K141)^2),0)</f>
        <v>0</v>
      </c>
      <c r="AJ141" s="32">
        <f>IF(ISNUMBER(L141),SQRT(INDEX('913'!$I$6:$I$1205,L141)^2+INDEX('913'!$J$6:$J$1205,L141)^2),0)</f>
        <v>0</v>
      </c>
      <c r="AK141" s="32">
        <f>IF(ISNUMBER(M141),SQRT(INDEX('913'!$I$6:$I$1205,M141)^2+INDEX('913'!$J$6:$J$1205,M141)^2),0)</f>
        <v>0</v>
      </c>
      <c r="AL141" s="32">
        <f>IF(ISNUMBER(N141),SQRT(INDEX('913'!$I$6:$I$1205,N141)^2+INDEX('913'!$J$6:$J$1205,N141)^2),0)</f>
        <v>0</v>
      </c>
      <c r="AM141" s="32">
        <f>IF(ISNUMBER(O141),SQRT(INDEX('913'!$I$6:$I$1205,O141)^2+INDEX('913'!$J$6:$J$1205,O141)^2),0)</f>
        <v>0</v>
      </c>
      <c r="AN141" s="49">
        <f>IF(ISNUMBER(P141),SQRT(INDEX('913'!$I$6:$I$1205,P141)^2+INDEX('913'!$J$6:$J$1205,P141)^2),0)</f>
        <v>0</v>
      </c>
      <c r="AO141" s="37">
        <f t="shared" si="1"/>
        <v>0</v>
      </c>
      <c r="AP141" s="37">
        <f t="shared" si="2"/>
        <v>0</v>
      </c>
      <c r="AQ141" s="33" t="e">
        <f>-100*'935'!W141*(AO141+AP141)/'11'!C$17</f>
        <v>#VALUE!</v>
      </c>
      <c r="AR141" s="37" t="e">
        <f t="shared" si="3"/>
        <v>#VALUE!</v>
      </c>
      <c r="AS141" s="52" t="e">
        <f t="shared" si="4"/>
        <v>#VALUE!</v>
      </c>
      <c r="AT141" s="32" t="e">
        <f>IF('935'!C141="VOID",0,('935'!C141*(1-'935'!X141/'11'!B$17)))</f>
        <v>#VALUE!</v>
      </c>
      <c r="AU141" s="52" t="e">
        <f>'935'!Q141*(1-'935'!Y141/'11'!C$17)/(1-'935'!X141/'11'!B$17)</f>
        <v>#VALUE!</v>
      </c>
      <c r="AV141" s="37" t="e">
        <f>INDEX('DNO totals'!$B$57:$G$57,IF('935'!K141,IF(MOD('935'!K141,1000),IF(MOD('935'!K141,100),IF(MOD('935'!K141,10),IF(MOD('935'!K141,1000)=1,6,5),4),3),2),1))</f>
        <v>#VALUE!</v>
      </c>
      <c r="AW141" s="52" t="e">
        <f t="shared" si="5"/>
        <v>#VALUE!</v>
      </c>
      <c r="AX141" s="32" t="e">
        <f>IF('935'!V141="VOID",0,'935'!V141*(1-'935'!X141/'11'!B$17))</f>
        <v>#VALUE!</v>
      </c>
      <c r="AY141" s="33" t="e">
        <f>IF(H141,-100*'Charging rates'!B$10/'11'!B$17*AX141/H141,0)</f>
        <v>#VALUE!</v>
      </c>
      <c r="AZ141" s="33" t="e">
        <f>IF(C141,'DNO totals'!B$41,0)</f>
        <v>#VALUE!</v>
      </c>
      <c r="BA141" s="33" t="e">
        <f t="shared" si="6"/>
        <v>#VALUE!</v>
      </c>
      <c r="BB141" s="33" t="e">
        <f t="shared" si="7"/>
        <v>#VALUE!</v>
      </c>
      <c r="BC141" s="53" t="e">
        <f t="shared" si="8"/>
        <v>#VALUE!</v>
      </c>
      <c r="BD141" s="32" t="e">
        <f>IF(AT141,'935'!H141*AT141/(AT141+D141+H141),0)</f>
        <v>#VALUE!</v>
      </c>
      <c r="BE141" s="32" t="e">
        <f>IF(H141,'935'!H141*H141/(AT141+D141+H141),0)</f>
        <v>#VALUE!</v>
      </c>
      <c r="BF141" s="32" t="e">
        <f>BD141*(1-'935'!X141/'11'!B$17)</f>
        <v>#VALUE!</v>
      </c>
      <c r="BG141" s="49" t="e">
        <f>BE141*(1-'935'!X141/'11'!B$17)</f>
        <v>#VALUE!</v>
      </c>
      <c r="BH141" s="52" t="e">
        <f>AV141*Parameters!B$6</f>
        <v>#VALUE!</v>
      </c>
      <c r="BI141" s="37" t="e">
        <f>IF('935'!$K141=1000,'Charging rates'!$C$38*$BH141/(1+'DNO totals'!$C$99)*'935'!$L141,0)</f>
        <v>#VALUE!</v>
      </c>
      <c r="BJ141" s="37" t="e">
        <f>IF(MOD('935'!$K141,1000)=100,'Charging rates'!$D$38*$BH141/(1+'DNO totals'!$D$99)*'935'!$M141,0)</f>
        <v>#VALUE!</v>
      </c>
      <c r="BK141" s="37" t="e">
        <f>IF(MOD('935'!$K141,100)=10,'Charging rates'!$E$38*$BH141/(1+'DNO totals'!$E$99)*'935'!$N141,0)</f>
        <v>#VALUE!</v>
      </c>
      <c r="BL141" s="37" t="e">
        <f>IF(AND(MOD('935'!$K141,10)&gt;0,MOD('935'!$K141,1000)&gt;1),'Charging rates'!$F$38*$BH141/(1+'DNO totals'!$F$99)*'935'!$O141,0)</f>
        <v>#VALUE!</v>
      </c>
      <c r="BM141" s="37" t="e">
        <f>IF(MOD('935'!$K141,1000)=1,'Charging rates'!$G$38*$BH141/(1+'DNO totals'!$G$99)*'935'!$P141,0)</f>
        <v>#VALUE!</v>
      </c>
      <c r="BN141" s="52" t="e">
        <f t="shared" si="9"/>
        <v>#VALUE!</v>
      </c>
      <c r="BO141" s="37" t="e">
        <f>IF('935'!$K141&gt;1000,'Charging rates'!$C$38*$AW141*'935'!$L141,0)</f>
        <v>#VALUE!</v>
      </c>
      <c r="BP141" s="37" t="e">
        <f>IF(MOD('935'!$K141,1000)&gt;100,'Charging rates'!$D$38*$AW141*'935'!$M141,0)</f>
        <v>#VALUE!</v>
      </c>
      <c r="BQ141" s="37" t="e">
        <f>IF(MOD('935'!$K141,100)&gt;10,'Charging rates'!$E$38*$AW141*'935'!$N141,0)</f>
        <v>#VALUE!</v>
      </c>
      <c r="BR141" s="52" t="e">
        <f t="shared" si="10"/>
        <v>#VALUE!</v>
      </c>
      <c r="BS141" s="48" t="e">
        <f>'935'!C141&lt;&gt;"VOID"</f>
        <v>#VALUE!</v>
      </c>
      <c r="BT141" s="33" t="e">
        <f>IF(BS141,(100/'11'!B$17*BD141*((1-'935'!I141)*'Charging rates'!B$51+'Charging rates'!B$63)),0)</f>
        <v>#VALUE!</v>
      </c>
      <c r="BU141" s="33" t="e">
        <f>100/'11'!B$17*BG141*('Charging rates'!B$51+'Charging rates'!B$63)</f>
        <v>#VALUE!</v>
      </c>
      <c r="BV141" s="33" t="e">
        <f>100/'11'!B$17*BE141*('Charging rates'!B$51+'Charging rates'!B$63)</f>
        <v>#VALUE!</v>
      </c>
      <c r="BW141" s="53" t="e">
        <f t="shared" si="11"/>
        <v>#VALUE!</v>
      </c>
      <c r="BX141" s="32" t="e">
        <f>AT141-('935'!T141*(1-'935'!X141/'11'!B$17))</f>
        <v>#VALUE!</v>
      </c>
      <c r="BY141" s="32">
        <f>0-IF(ISNUMBER(I141),INDEX('913'!$I$6:$I$1205,I141),0)-IF(ISNUMBER(J141),INDEX('913'!$I$6:$I$1205,J141),0)-IF(ISNUMBER(K141),INDEX('913'!$I$6:$I$1205,K141),0)-IF(ISNUMBER(L141),INDEX('913'!$I$6:$I$1205,L141),0)-IF(ISNUMBER(M141),INDEX('913'!$I$6:$I$1205,M141),0)-IF(ISNUMBER(N141),INDEX('913'!$I$6:$I$1205,N141),0)-IF(ISNUMBER(O141),INDEX('913'!$I$6:$I$1205,O141),0)-IF(ISNUMBER(P141),INDEX('913'!$I$6:$I$1205,P141),0)</f>
        <v>0</v>
      </c>
      <c r="BZ141" s="37">
        <f>IF(BY141=0,1,MAX(1,SQRT(BY141^2+(IF(ISNUMBER(I141),INDEX('913'!$J$6:$J$1205,I141),0)+IF(ISNUMBER(J141),INDEX('913'!$J$6:$J$1205,J141),0)+IF(ISNUMBER(K141),INDEX('913'!$J$6:$J$1205,K141),0)+IF(ISNUMBER(L141),INDEX('913'!$J$6:$J$1205,L141),0)+IF(ISNUMBER(M141),INDEX('913'!$J$6:$J$1205,M141),0)+IF(ISNUMBER(N141),INDEX('913'!$J$6:$J$1205,N141),0)+IF(ISNUMBER(O141),INDEX('913'!$J$6:$J$1205,O141),0)+IF(ISNUMBER(P141),INDEX('913'!$J$6:$J$1205,P141),0))^2)/BY141))</f>
        <v>1</v>
      </c>
      <c r="CA141" s="33" t="e">
        <f>100*AO141/'11'!B$17</f>
        <v>#VALUE!</v>
      </c>
      <c r="CB141" s="37" t="e">
        <f>100*(AP141*BZ141)/'11'!C$17</f>
        <v>#VALUE!</v>
      </c>
      <c r="CC141" s="37" t="e">
        <f t="shared" si="12"/>
        <v>#VALUE!</v>
      </c>
      <c r="CD141" s="33" t="e">
        <f t="shared" si="13"/>
        <v>#VALUE!</v>
      </c>
      <c r="CE141" s="54" t="e">
        <f>'11'!C$17-'935'!Y141</f>
        <v>#VALUE!</v>
      </c>
      <c r="CF141" s="37" t="e">
        <f>MAX('DNO totals'!B$312+0,MIN('935'!L141+0,'DNO totals'!B$304+0))</f>
        <v>#VALUE!</v>
      </c>
      <c r="CG141" s="37" t="e">
        <f>MAX('DNO totals'!C$312+0,MIN('935'!M141+0,'DNO totals'!C$304+0))</f>
        <v>#VALUE!</v>
      </c>
      <c r="CH141" s="37" t="e">
        <f>MAX('DNO totals'!D$312+0,MIN('935'!N141+0,'DNO totals'!D$304+0))</f>
        <v>#VALUE!</v>
      </c>
      <c r="CI141" s="37" t="e">
        <f>MAX('DNO totals'!E$312+0,MIN('935'!O141+0,'DNO totals'!E$304+0))</f>
        <v>#VALUE!</v>
      </c>
      <c r="CJ141" s="52" t="e">
        <f>MAX('DNO totals'!F$312+0,MIN('935'!P141+0,'DNO totals'!F$304+0))</f>
        <v>#VALUE!</v>
      </c>
      <c r="CK141" s="37" t="e">
        <f>IF('935'!$K141=1000,'Charging rates'!$C$38*$BH141/(1+'DNO totals'!$C$99)*$CF141,0)</f>
        <v>#VALUE!</v>
      </c>
      <c r="CL141" s="37" t="e">
        <f>IF(MOD('935'!$K141,1000)=100,'Charging rates'!$D$38*$BH141/(1+'DNO totals'!$D$99)*$CG141,0)</f>
        <v>#VALUE!</v>
      </c>
      <c r="CM141" s="37" t="e">
        <f>IF(MOD('935'!$K141,100)=10,'Charging rates'!$E$38*$BH141/(1+'DNO totals'!$E$99)*$CH141,0)</f>
        <v>#VALUE!</v>
      </c>
      <c r="CN141" s="37" t="e">
        <f>IF(AND(MOD('935'!$K141,10)&gt;0,MOD('935'!$K141,1000)&gt;1),'Charging rates'!$F$38*$BH141/(1+'DNO totals'!$F$99)*$CI141,0)</f>
        <v>#VALUE!</v>
      </c>
      <c r="CO141" s="37" t="e">
        <f>IF(MOD('935'!$K141,1000)=1,'Charging rates'!$G$38*$BH141/(1+'DNO totals'!$G$99)*$CJ141,0)</f>
        <v>#VALUE!</v>
      </c>
      <c r="CP141" s="52" t="e">
        <f t="shared" si="14"/>
        <v>#VALUE!</v>
      </c>
      <c r="CQ141" s="37" t="e">
        <f>IF('935'!$K141&gt;1000,'Charging rates'!$C$38*$AW141*$CF141,0)</f>
        <v>#VALUE!</v>
      </c>
      <c r="CR141" s="37" t="e">
        <f>IF(MOD('935'!$K141,1000)&gt;100,'Charging rates'!$D$38*$AW141*$CG141,0)</f>
        <v>#VALUE!</v>
      </c>
      <c r="CS141" s="37" t="e">
        <f>IF(MOD('935'!$K141,100)&gt;10,'Charging rates'!$E$38*$AW141*$CH141,0)</f>
        <v>#VALUE!</v>
      </c>
      <c r="CT141" s="52" t="e">
        <f t="shared" si="15"/>
        <v>#VALUE!</v>
      </c>
      <c r="CU141" s="33" t="e">
        <f>100*(AP141*'935'!Q141*BZ141)/'11'!B$17</f>
        <v>#VALUE!</v>
      </c>
      <c r="CV141" s="33" t="e">
        <f>100/'11'!B$17*'Charging rates'!B$10*AW141</f>
        <v>#VALUE!</v>
      </c>
      <c r="CW141" s="33" t="e">
        <f>IF(AT141=0,0,(1-BX141/AT141)*(CA141+IF('935'!Q141=0,0,(CB141*'935'!Q141*('11'!C$17-'935'!Y141)/('11'!B$17-'935'!X141)))))</f>
        <v>#VALUE!</v>
      </c>
      <c r="CX141" s="33" t="e">
        <f t="shared" si="16"/>
        <v>#VALUE!</v>
      </c>
      <c r="CY141" s="49" t="e">
        <f t="shared" si="17"/>
        <v>#VALUE!</v>
      </c>
      <c r="CZ141" s="32" t="e">
        <f>AT141*(Parameters!B$21+AU141)*IF('DNO totals'!B$323&lt;0,1,'935'!S141)</f>
        <v>#VALUE!</v>
      </c>
      <c r="DA141" s="52" t="e">
        <f>IF('DNO totals'!B$323&lt;0,1,'935'!S141)*(Parameters!B$21+AU141)</f>
        <v>#VALUE!</v>
      </c>
      <c r="DB141" s="37" t="e">
        <f>CX141+'Charging rates'!B$106*DA141*100/'11'!B$17</f>
        <v>#VALUE!</v>
      </c>
      <c r="DC141" s="37" t="e">
        <f>DB141+'Charging rates'!B$116*(Parameters!B$21+AU141)*100/'11'!B$17*IF('DNO totals'!B$323&lt;0,1,'935'!S141)</f>
        <v>#VALUE!</v>
      </c>
      <c r="DD141" s="37" t="e">
        <f>'Charging rates'!B$97*(CP141+CT141)*100/'11'!B$17</f>
        <v>#VALUE!</v>
      </c>
      <c r="DE141" s="33" t="e">
        <f>MAX(0-(CB141*AU141*'11'!C$17/'11'!B$17),DC141+DD141)</f>
        <v>#VALUE!</v>
      </c>
      <c r="DF141" s="37" t="e">
        <f>IF(BS141,IF(AU141=0,CC141,MAX(0,MIN(CC141,CC141+(DE141/'935'!Q141*('11'!B$17-'935'!X141)/('11'!C$17-'935'!Y141))))),0)</f>
        <v>#VALUE!</v>
      </c>
      <c r="DG141" s="33" t="e">
        <f t="shared" si="18"/>
        <v>#VALUE!</v>
      </c>
      <c r="DH141" s="53" t="e">
        <f t="shared" si="19"/>
        <v>#VALUE!</v>
      </c>
    </row>
    <row r="142" spans="1:112">
      <c r="A142" s="28">
        <v>42</v>
      </c>
      <c r="B142" s="47" t="e">
        <f>'935'!B142</f>
        <v>#VALUE!</v>
      </c>
      <c r="C142" s="48" t="e">
        <f>OR('935'!E142&lt;&gt;"VOID",'935'!F142&lt;&gt;"VOID",'935'!G142&lt;&gt;"VOID")</f>
        <v>#VALUE!</v>
      </c>
      <c r="D142" s="32" t="e">
        <f>IF('935'!D142="VOID",0,'935'!D142*(1-'935'!X142/'11'!B$17))</f>
        <v>#VALUE!</v>
      </c>
      <c r="E142" s="32" t="e">
        <f>IF('935'!E142="VOID",0,'935'!E142*(1-'935'!X142/'11'!B$17))</f>
        <v>#VALUE!</v>
      </c>
      <c r="F142" s="32" t="e">
        <f>IF('935'!F142="VOID",0,'935'!F142*(1-'935'!X142/'11'!B$17))</f>
        <v>#VALUE!</v>
      </c>
      <c r="G142" s="32" t="e">
        <f>IF('935'!G142="VOID",0,'935'!G142*(1-'935'!X142/'11'!B$17))</f>
        <v>#VALUE!</v>
      </c>
      <c r="H142" s="49" t="e">
        <f t="shared" si="0"/>
        <v>#VALUE!</v>
      </c>
      <c r="I142" s="50" t="e">
        <f>MATCH('935'!J142,'913'!$B$6:$B$1205,0)</f>
        <v>#VALUE!</v>
      </c>
      <c r="J142" s="50" t="e">
        <f>MATCH(INDEX('913'!$D$6:$D$1205,I142),'913'!$B$6:$B$1205,0)</f>
        <v>#VALUE!</v>
      </c>
      <c r="K142" s="50" t="e">
        <f>MATCH(INDEX('913'!$D$6:$D$1205,J142),'913'!$B$6:$B$1205,0)</f>
        <v>#VALUE!</v>
      </c>
      <c r="L142" s="50" t="e">
        <f>MATCH(INDEX('913'!$D$6:$D$1205,K142),'913'!$B$6:$B$1205,0)</f>
        <v>#VALUE!</v>
      </c>
      <c r="M142" s="50" t="e">
        <f>MATCH(INDEX('913'!$D$6:$D$1205,L142),'913'!$B$6:$B$1205,0)</f>
        <v>#VALUE!</v>
      </c>
      <c r="N142" s="50" t="e">
        <f>MATCH(INDEX('913'!$D$6:$D$1205,M142),'913'!$B$6:$B$1205,0)</f>
        <v>#VALUE!</v>
      </c>
      <c r="O142" s="50" t="e">
        <f>MATCH(INDEX('913'!$D$6:$D$1205,N142),'913'!$B$6:$B$1205,0)</f>
        <v>#VALUE!</v>
      </c>
      <c r="P142" s="51" t="e">
        <f>MATCH(INDEX('913'!$D$6:$D$1205,O142),'913'!$B$6:$B$1205,0)</f>
        <v>#VALUE!</v>
      </c>
      <c r="Q142" s="37">
        <f>IF(ISNUMBER(I142),MAX(0,INDEX('913'!$E$6:$E$1205,I142)),0)</f>
        <v>0</v>
      </c>
      <c r="R142" s="37">
        <f>IF(ISNUMBER(J142),MAX(0,INDEX('913'!$E$6:$E$1205,J142)),0)</f>
        <v>0</v>
      </c>
      <c r="S142" s="37">
        <f>IF(ISNUMBER(K142),MAX(0,INDEX('913'!$E$6:$E$1205,K142)),0)</f>
        <v>0</v>
      </c>
      <c r="T142" s="37">
        <f>IF(ISNUMBER(L142),MAX(0,INDEX('913'!$E$6:$E$1205,L142)),0)</f>
        <v>0</v>
      </c>
      <c r="U142" s="37">
        <f>IF(ISNUMBER(M142),MAX(0,INDEX('913'!$E$6:$E$1205,M142)),0)</f>
        <v>0</v>
      </c>
      <c r="V142" s="37">
        <f>IF(ISNUMBER(N142),MAX(0,INDEX('913'!$E$6:$E$1205,N142)),0)</f>
        <v>0</v>
      </c>
      <c r="W142" s="37">
        <f>IF(ISNUMBER(O142),MAX(0,INDEX('913'!$E$6:$E$1205,O142)),0)</f>
        <v>0</v>
      </c>
      <c r="X142" s="52">
        <f>IF(ISNUMBER(P142),MAX(0,INDEX('913'!$E$6:$E$1205,P142)),0)</f>
        <v>0</v>
      </c>
      <c r="Y142" s="37">
        <f>IF(ISNUMBER(I142),MAX(0,INDEX('913'!$F$6:$F$1205,I142)),0)</f>
        <v>0</v>
      </c>
      <c r="Z142" s="37">
        <f>IF(ISNUMBER(J142),MAX(0,INDEX('913'!$F$6:$F$1205,J142)),0)</f>
        <v>0</v>
      </c>
      <c r="AA142" s="37">
        <f>IF(ISNUMBER(K142),MAX(0,INDEX('913'!$F$6:$F$1205,K142)),0)</f>
        <v>0</v>
      </c>
      <c r="AB142" s="37">
        <f>IF(ISNUMBER(L142),MAX(0,INDEX('913'!$F$6:$F$1205,L142)),0)</f>
        <v>0</v>
      </c>
      <c r="AC142" s="37">
        <f>IF(ISNUMBER(M142),MAX(0,INDEX('913'!$F$6:$F$1205,M142)),0)</f>
        <v>0</v>
      </c>
      <c r="AD142" s="37">
        <f>IF(ISNUMBER(N142),MAX(0,INDEX('913'!$F$6:$F$1205,N142)),0)</f>
        <v>0</v>
      </c>
      <c r="AE142" s="37">
        <f>IF(ISNUMBER(O142),MAX(0,INDEX('913'!$F$6:$F$1205,O142)),0)</f>
        <v>0</v>
      </c>
      <c r="AF142" s="37">
        <f>IF(ISNUMBER(P142),MAX(0,INDEX('913'!$F$6:$F$1205,P142)),0)</f>
        <v>0</v>
      </c>
      <c r="AG142" s="32">
        <f>IF(ISNUMBER(I142),SQRT(INDEX('913'!$I$6:$I$1205,I142)^2+INDEX('913'!$J$6:$J$1205,I142)^2),0)</f>
        <v>0</v>
      </c>
      <c r="AH142" s="32">
        <f>IF(ISNUMBER(J142),SQRT(INDEX('913'!$I$6:$I$1205,J142)^2+INDEX('913'!$J$6:$J$1205,J142)^2),0)</f>
        <v>0</v>
      </c>
      <c r="AI142" s="32">
        <f>IF(ISNUMBER(K142),SQRT(INDEX('913'!$I$6:$I$1205,K142)^2+INDEX('913'!$J$6:$J$1205,K142)^2),0)</f>
        <v>0</v>
      </c>
      <c r="AJ142" s="32">
        <f>IF(ISNUMBER(L142),SQRT(INDEX('913'!$I$6:$I$1205,L142)^2+INDEX('913'!$J$6:$J$1205,L142)^2),0)</f>
        <v>0</v>
      </c>
      <c r="AK142" s="32">
        <f>IF(ISNUMBER(M142),SQRT(INDEX('913'!$I$6:$I$1205,M142)^2+INDEX('913'!$J$6:$J$1205,M142)^2),0)</f>
        <v>0</v>
      </c>
      <c r="AL142" s="32">
        <f>IF(ISNUMBER(N142),SQRT(INDEX('913'!$I$6:$I$1205,N142)^2+INDEX('913'!$J$6:$J$1205,N142)^2),0)</f>
        <v>0</v>
      </c>
      <c r="AM142" s="32">
        <f>IF(ISNUMBER(O142),SQRT(INDEX('913'!$I$6:$I$1205,O142)^2+INDEX('913'!$J$6:$J$1205,O142)^2),0)</f>
        <v>0</v>
      </c>
      <c r="AN142" s="49">
        <f>IF(ISNUMBER(P142),SQRT(INDEX('913'!$I$6:$I$1205,P142)^2+INDEX('913'!$J$6:$J$1205,P142)^2),0)</f>
        <v>0</v>
      </c>
      <c r="AO142" s="37">
        <f t="shared" si="1"/>
        <v>0</v>
      </c>
      <c r="AP142" s="37">
        <f t="shared" si="2"/>
        <v>0</v>
      </c>
      <c r="AQ142" s="33" t="e">
        <f>-100*'935'!W142*(AO142+AP142)/'11'!C$17</f>
        <v>#VALUE!</v>
      </c>
      <c r="AR142" s="37" t="e">
        <f t="shared" si="3"/>
        <v>#VALUE!</v>
      </c>
      <c r="AS142" s="52" t="e">
        <f t="shared" si="4"/>
        <v>#VALUE!</v>
      </c>
      <c r="AT142" s="32" t="e">
        <f>IF('935'!C142="VOID",0,('935'!C142*(1-'935'!X142/'11'!B$17)))</f>
        <v>#VALUE!</v>
      </c>
      <c r="AU142" s="52" t="e">
        <f>'935'!Q142*(1-'935'!Y142/'11'!C$17)/(1-'935'!X142/'11'!B$17)</f>
        <v>#VALUE!</v>
      </c>
      <c r="AV142" s="37" t="e">
        <f>INDEX('DNO totals'!$B$57:$G$57,IF('935'!K142,IF(MOD('935'!K142,1000),IF(MOD('935'!K142,100),IF(MOD('935'!K142,10),IF(MOD('935'!K142,1000)=1,6,5),4),3),2),1))</f>
        <v>#VALUE!</v>
      </c>
      <c r="AW142" s="52" t="e">
        <f t="shared" si="5"/>
        <v>#VALUE!</v>
      </c>
      <c r="AX142" s="32" t="e">
        <f>IF('935'!V142="VOID",0,'935'!V142*(1-'935'!X142/'11'!B$17))</f>
        <v>#VALUE!</v>
      </c>
      <c r="AY142" s="33" t="e">
        <f>IF(H142,-100*'Charging rates'!B$10/'11'!B$17*AX142/H142,0)</f>
        <v>#VALUE!</v>
      </c>
      <c r="AZ142" s="33" t="e">
        <f>IF(C142,'DNO totals'!B$41,0)</f>
        <v>#VALUE!</v>
      </c>
      <c r="BA142" s="33" t="e">
        <f t="shared" si="6"/>
        <v>#VALUE!</v>
      </c>
      <c r="BB142" s="33" t="e">
        <f t="shared" si="7"/>
        <v>#VALUE!</v>
      </c>
      <c r="BC142" s="53" t="e">
        <f t="shared" si="8"/>
        <v>#VALUE!</v>
      </c>
      <c r="BD142" s="32" t="e">
        <f>IF(AT142,'935'!H142*AT142/(AT142+D142+H142),0)</f>
        <v>#VALUE!</v>
      </c>
      <c r="BE142" s="32" t="e">
        <f>IF(H142,'935'!H142*H142/(AT142+D142+H142),0)</f>
        <v>#VALUE!</v>
      </c>
      <c r="BF142" s="32" t="e">
        <f>BD142*(1-'935'!X142/'11'!B$17)</f>
        <v>#VALUE!</v>
      </c>
      <c r="BG142" s="49" t="e">
        <f>BE142*(1-'935'!X142/'11'!B$17)</f>
        <v>#VALUE!</v>
      </c>
      <c r="BH142" s="52" t="e">
        <f>AV142*Parameters!B$6</f>
        <v>#VALUE!</v>
      </c>
      <c r="BI142" s="37" t="e">
        <f>IF('935'!$K142=1000,'Charging rates'!$C$38*$BH142/(1+'DNO totals'!$C$99)*'935'!$L142,0)</f>
        <v>#VALUE!</v>
      </c>
      <c r="BJ142" s="37" t="e">
        <f>IF(MOD('935'!$K142,1000)=100,'Charging rates'!$D$38*$BH142/(1+'DNO totals'!$D$99)*'935'!$M142,0)</f>
        <v>#VALUE!</v>
      </c>
      <c r="BK142" s="37" t="e">
        <f>IF(MOD('935'!$K142,100)=10,'Charging rates'!$E$38*$BH142/(1+'DNO totals'!$E$99)*'935'!$N142,0)</f>
        <v>#VALUE!</v>
      </c>
      <c r="BL142" s="37" t="e">
        <f>IF(AND(MOD('935'!$K142,10)&gt;0,MOD('935'!$K142,1000)&gt;1),'Charging rates'!$F$38*$BH142/(1+'DNO totals'!$F$99)*'935'!$O142,0)</f>
        <v>#VALUE!</v>
      </c>
      <c r="BM142" s="37" t="e">
        <f>IF(MOD('935'!$K142,1000)=1,'Charging rates'!$G$38*$BH142/(1+'DNO totals'!$G$99)*'935'!$P142,0)</f>
        <v>#VALUE!</v>
      </c>
      <c r="BN142" s="52" t="e">
        <f t="shared" si="9"/>
        <v>#VALUE!</v>
      </c>
      <c r="BO142" s="37" t="e">
        <f>IF('935'!$K142&gt;1000,'Charging rates'!$C$38*$AW142*'935'!$L142,0)</f>
        <v>#VALUE!</v>
      </c>
      <c r="BP142" s="37" t="e">
        <f>IF(MOD('935'!$K142,1000)&gt;100,'Charging rates'!$D$38*$AW142*'935'!$M142,0)</f>
        <v>#VALUE!</v>
      </c>
      <c r="BQ142" s="37" t="e">
        <f>IF(MOD('935'!$K142,100)&gt;10,'Charging rates'!$E$38*$AW142*'935'!$N142,0)</f>
        <v>#VALUE!</v>
      </c>
      <c r="BR142" s="52" t="e">
        <f t="shared" si="10"/>
        <v>#VALUE!</v>
      </c>
      <c r="BS142" s="48" t="e">
        <f>'935'!C142&lt;&gt;"VOID"</f>
        <v>#VALUE!</v>
      </c>
      <c r="BT142" s="33" t="e">
        <f>IF(BS142,(100/'11'!B$17*BD142*((1-'935'!I142)*'Charging rates'!B$51+'Charging rates'!B$63)),0)</f>
        <v>#VALUE!</v>
      </c>
      <c r="BU142" s="33" t="e">
        <f>100/'11'!B$17*BG142*('Charging rates'!B$51+'Charging rates'!B$63)</f>
        <v>#VALUE!</v>
      </c>
      <c r="BV142" s="33" t="e">
        <f>100/'11'!B$17*BE142*('Charging rates'!B$51+'Charging rates'!B$63)</f>
        <v>#VALUE!</v>
      </c>
      <c r="BW142" s="53" t="e">
        <f t="shared" si="11"/>
        <v>#VALUE!</v>
      </c>
      <c r="BX142" s="32" t="e">
        <f>AT142-('935'!T142*(1-'935'!X142/'11'!B$17))</f>
        <v>#VALUE!</v>
      </c>
      <c r="BY142" s="32">
        <f>0-IF(ISNUMBER(I142),INDEX('913'!$I$6:$I$1205,I142),0)-IF(ISNUMBER(J142),INDEX('913'!$I$6:$I$1205,J142),0)-IF(ISNUMBER(K142),INDEX('913'!$I$6:$I$1205,K142),0)-IF(ISNUMBER(L142),INDEX('913'!$I$6:$I$1205,L142),0)-IF(ISNUMBER(M142),INDEX('913'!$I$6:$I$1205,M142),0)-IF(ISNUMBER(N142),INDEX('913'!$I$6:$I$1205,N142),0)-IF(ISNUMBER(O142),INDEX('913'!$I$6:$I$1205,O142),0)-IF(ISNUMBER(P142),INDEX('913'!$I$6:$I$1205,P142),0)</f>
        <v>0</v>
      </c>
      <c r="BZ142" s="37">
        <f>IF(BY142=0,1,MAX(1,SQRT(BY142^2+(IF(ISNUMBER(I142),INDEX('913'!$J$6:$J$1205,I142),0)+IF(ISNUMBER(J142),INDEX('913'!$J$6:$J$1205,J142),0)+IF(ISNUMBER(K142),INDEX('913'!$J$6:$J$1205,K142),0)+IF(ISNUMBER(L142),INDEX('913'!$J$6:$J$1205,L142),0)+IF(ISNUMBER(M142),INDEX('913'!$J$6:$J$1205,M142),0)+IF(ISNUMBER(N142),INDEX('913'!$J$6:$J$1205,N142),0)+IF(ISNUMBER(O142),INDEX('913'!$J$6:$J$1205,O142),0)+IF(ISNUMBER(P142),INDEX('913'!$J$6:$J$1205,P142),0))^2)/BY142))</f>
        <v>1</v>
      </c>
      <c r="CA142" s="33" t="e">
        <f>100*AO142/'11'!B$17</f>
        <v>#VALUE!</v>
      </c>
      <c r="CB142" s="37" t="e">
        <f>100*(AP142*BZ142)/'11'!C$17</f>
        <v>#VALUE!</v>
      </c>
      <c r="CC142" s="37" t="e">
        <f t="shared" si="12"/>
        <v>#VALUE!</v>
      </c>
      <c r="CD142" s="33" t="e">
        <f t="shared" si="13"/>
        <v>#VALUE!</v>
      </c>
      <c r="CE142" s="54" t="e">
        <f>'11'!C$17-'935'!Y142</f>
        <v>#VALUE!</v>
      </c>
      <c r="CF142" s="37" t="e">
        <f>MAX('DNO totals'!B$312+0,MIN('935'!L142+0,'DNO totals'!B$304+0))</f>
        <v>#VALUE!</v>
      </c>
      <c r="CG142" s="37" t="e">
        <f>MAX('DNO totals'!C$312+0,MIN('935'!M142+0,'DNO totals'!C$304+0))</f>
        <v>#VALUE!</v>
      </c>
      <c r="CH142" s="37" t="e">
        <f>MAX('DNO totals'!D$312+0,MIN('935'!N142+0,'DNO totals'!D$304+0))</f>
        <v>#VALUE!</v>
      </c>
      <c r="CI142" s="37" t="e">
        <f>MAX('DNO totals'!E$312+0,MIN('935'!O142+0,'DNO totals'!E$304+0))</f>
        <v>#VALUE!</v>
      </c>
      <c r="CJ142" s="52" t="e">
        <f>MAX('DNO totals'!F$312+0,MIN('935'!P142+0,'DNO totals'!F$304+0))</f>
        <v>#VALUE!</v>
      </c>
      <c r="CK142" s="37" t="e">
        <f>IF('935'!$K142=1000,'Charging rates'!$C$38*$BH142/(1+'DNO totals'!$C$99)*$CF142,0)</f>
        <v>#VALUE!</v>
      </c>
      <c r="CL142" s="37" t="e">
        <f>IF(MOD('935'!$K142,1000)=100,'Charging rates'!$D$38*$BH142/(1+'DNO totals'!$D$99)*$CG142,0)</f>
        <v>#VALUE!</v>
      </c>
      <c r="CM142" s="37" t="e">
        <f>IF(MOD('935'!$K142,100)=10,'Charging rates'!$E$38*$BH142/(1+'DNO totals'!$E$99)*$CH142,0)</f>
        <v>#VALUE!</v>
      </c>
      <c r="CN142" s="37" t="e">
        <f>IF(AND(MOD('935'!$K142,10)&gt;0,MOD('935'!$K142,1000)&gt;1),'Charging rates'!$F$38*$BH142/(1+'DNO totals'!$F$99)*$CI142,0)</f>
        <v>#VALUE!</v>
      </c>
      <c r="CO142" s="37" t="e">
        <f>IF(MOD('935'!$K142,1000)=1,'Charging rates'!$G$38*$BH142/(1+'DNO totals'!$G$99)*$CJ142,0)</f>
        <v>#VALUE!</v>
      </c>
      <c r="CP142" s="52" t="e">
        <f t="shared" si="14"/>
        <v>#VALUE!</v>
      </c>
      <c r="CQ142" s="37" t="e">
        <f>IF('935'!$K142&gt;1000,'Charging rates'!$C$38*$AW142*$CF142,0)</f>
        <v>#VALUE!</v>
      </c>
      <c r="CR142" s="37" t="e">
        <f>IF(MOD('935'!$K142,1000)&gt;100,'Charging rates'!$D$38*$AW142*$CG142,0)</f>
        <v>#VALUE!</v>
      </c>
      <c r="CS142" s="37" t="e">
        <f>IF(MOD('935'!$K142,100)&gt;10,'Charging rates'!$E$38*$AW142*$CH142,0)</f>
        <v>#VALUE!</v>
      </c>
      <c r="CT142" s="52" t="e">
        <f t="shared" si="15"/>
        <v>#VALUE!</v>
      </c>
      <c r="CU142" s="33" t="e">
        <f>100*(AP142*'935'!Q142*BZ142)/'11'!B$17</f>
        <v>#VALUE!</v>
      </c>
      <c r="CV142" s="33" t="e">
        <f>100/'11'!B$17*'Charging rates'!B$10*AW142</f>
        <v>#VALUE!</v>
      </c>
      <c r="CW142" s="33" t="e">
        <f>IF(AT142=0,0,(1-BX142/AT142)*(CA142+IF('935'!Q142=0,0,(CB142*'935'!Q142*('11'!C$17-'935'!Y142)/('11'!B$17-'935'!X142)))))</f>
        <v>#VALUE!</v>
      </c>
      <c r="CX142" s="33" t="e">
        <f t="shared" si="16"/>
        <v>#VALUE!</v>
      </c>
      <c r="CY142" s="49" t="e">
        <f t="shared" si="17"/>
        <v>#VALUE!</v>
      </c>
      <c r="CZ142" s="32" t="e">
        <f>AT142*(Parameters!B$21+AU142)*IF('DNO totals'!B$323&lt;0,1,'935'!S142)</f>
        <v>#VALUE!</v>
      </c>
      <c r="DA142" s="52" t="e">
        <f>IF('DNO totals'!B$323&lt;0,1,'935'!S142)*(Parameters!B$21+AU142)</f>
        <v>#VALUE!</v>
      </c>
      <c r="DB142" s="37" t="e">
        <f>CX142+'Charging rates'!B$106*DA142*100/'11'!B$17</f>
        <v>#VALUE!</v>
      </c>
      <c r="DC142" s="37" t="e">
        <f>DB142+'Charging rates'!B$116*(Parameters!B$21+AU142)*100/'11'!B$17*IF('DNO totals'!B$323&lt;0,1,'935'!S142)</f>
        <v>#VALUE!</v>
      </c>
      <c r="DD142" s="37" t="e">
        <f>'Charging rates'!B$97*(CP142+CT142)*100/'11'!B$17</f>
        <v>#VALUE!</v>
      </c>
      <c r="DE142" s="33" t="e">
        <f>MAX(0-(CB142*AU142*'11'!C$17/'11'!B$17),DC142+DD142)</f>
        <v>#VALUE!</v>
      </c>
      <c r="DF142" s="37" t="e">
        <f>IF(BS142,IF(AU142=0,CC142,MAX(0,MIN(CC142,CC142+(DE142/'935'!Q142*('11'!B$17-'935'!X142)/('11'!C$17-'935'!Y142))))),0)</f>
        <v>#VALUE!</v>
      </c>
      <c r="DG142" s="33" t="e">
        <f t="shared" si="18"/>
        <v>#VALUE!</v>
      </c>
      <c r="DH142" s="53" t="e">
        <f t="shared" si="19"/>
        <v>#VALUE!</v>
      </c>
    </row>
    <row r="143" spans="1:112">
      <c r="A143" s="28">
        <v>43</v>
      </c>
      <c r="B143" s="47" t="e">
        <f>'935'!B143</f>
        <v>#VALUE!</v>
      </c>
      <c r="C143" s="48" t="e">
        <f>OR('935'!E143&lt;&gt;"VOID",'935'!F143&lt;&gt;"VOID",'935'!G143&lt;&gt;"VOID")</f>
        <v>#VALUE!</v>
      </c>
      <c r="D143" s="32" t="e">
        <f>IF('935'!D143="VOID",0,'935'!D143*(1-'935'!X143/'11'!B$17))</f>
        <v>#VALUE!</v>
      </c>
      <c r="E143" s="32" t="e">
        <f>IF('935'!E143="VOID",0,'935'!E143*(1-'935'!X143/'11'!B$17))</f>
        <v>#VALUE!</v>
      </c>
      <c r="F143" s="32" t="e">
        <f>IF('935'!F143="VOID",0,'935'!F143*(1-'935'!X143/'11'!B$17))</f>
        <v>#VALUE!</v>
      </c>
      <c r="G143" s="32" t="e">
        <f>IF('935'!G143="VOID",0,'935'!G143*(1-'935'!X143/'11'!B$17))</f>
        <v>#VALUE!</v>
      </c>
      <c r="H143" s="49" t="e">
        <f t="shared" si="0"/>
        <v>#VALUE!</v>
      </c>
      <c r="I143" s="50" t="e">
        <f>MATCH('935'!J143,'913'!$B$6:$B$1205,0)</f>
        <v>#VALUE!</v>
      </c>
      <c r="J143" s="50" t="e">
        <f>MATCH(INDEX('913'!$D$6:$D$1205,I143),'913'!$B$6:$B$1205,0)</f>
        <v>#VALUE!</v>
      </c>
      <c r="K143" s="50" t="e">
        <f>MATCH(INDEX('913'!$D$6:$D$1205,J143),'913'!$B$6:$B$1205,0)</f>
        <v>#VALUE!</v>
      </c>
      <c r="L143" s="50" t="e">
        <f>MATCH(INDEX('913'!$D$6:$D$1205,K143),'913'!$B$6:$B$1205,0)</f>
        <v>#VALUE!</v>
      </c>
      <c r="M143" s="50" t="e">
        <f>MATCH(INDEX('913'!$D$6:$D$1205,L143),'913'!$B$6:$B$1205,0)</f>
        <v>#VALUE!</v>
      </c>
      <c r="N143" s="50" t="e">
        <f>MATCH(INDEX('913'!$D$6:$D$1205,M143),'913'!$B$6:$B$1205,0)</f>
        <v>#VALUE!</v>
      </c>
      <c r="O143" s="50" t="e">
        <f>MATCH(INDEX('913'!$D$6:$D$1205,N143),'913'!$B$6:$B$1205,0)</f>
        <v>#VALUE!</v>
      </c>
      <c r="P143" s="51" t="e">
        <f>MATCH(INDEX('913'!$D$6:$D$1205,O143),'913'!$B$6:$B$1205,0)</f>
        <v>#VALUE!</v>
      </c>
      <c r="Q143" s="37">
        <f>IF(ISNUMBER(I143),MAX(0,INDEX('913'!$E$6:$E$1205,I143)),0)</f>
        <v>0</v>
      </c>
      <c r="R143" s="37">
        <f>IF(ISNUMBER(J143),MAX(0,INDEX('913'!$E$6:$E$1205,J143)),0)</f>
        <v>0</v>
      </c>
      <c r="S143" s="37">
        <f>IF(ISNUMBER(K143),MAX(0,INDEX('913'!$E$6:$E$1205,K143)),0)</f>
        <v>0</v>
      </c>
      <c r="T143" s="37">
        <f>IF(ISNUMBER(L143),MAX(0,INDEX('913'!$E$6:$E$1205,L143)),0)</f>
        <v>0</v>
      </c>
      <c r="U143" s="37">
        <f>IF(ISNUMBER(M143),MAX(0,INDEX('913'!$E$6:$E$1205,M143)),0)</f>
        <v>0</v>
      </c>
      <c r="V143" s="37">
        <f>IF(ISNUMBER(N143),MAX(0,INDEX('913'!$E$6:$E$1205,N143)),0)</f>
        <v>0</v>
      </c>
      <c r="W143" s="37">
        <f>IF(ISNUMBER(O143),MAX(0,INDEX('913'!$E$6:$E$1205,O143)),0)</f>
        <v>0</v>
      </c>
      <c r="X143" s="52">
        <f>IF(ISNUMBER(P143),MAX(0,INDEX('913'!$E$6:$E$1205,P143)),0)</f>
        <v>0</v>
      </c>
      <c r="Y143" s="37">
        <f>IF(ISNUMBER(I143),MAX(0,INDEX('913'!$F$6:$F$1205,I143)),0)</f>
        <v>0</v>
      </c>
      <c r="Z143" s="37">
        <f>IF(ISNUMBER(J143),MAX(0,INDEX('913'!$F$6:$F$1205,J143)),0)</f>
        <v>0</v>
      </c>
      <c r="AA143" s="37">
        <f>IF(ISNUMBER(K143),MAX(0,INDEX('913'!$F$6:$F$1205,K143)),0)</f>
        <v>0</v>
      </c>
      <c r="AB143" s="37">
        <f>IF(ISNUMBER(L143),MAX(0,INDEX('913'!$F$6:$F$1205,L143)),0)</f>
        <v>0</v>
      </c>
      <c r="AC143" s="37">
        <f>IF(ISNUMBER(M143),MAX(0,INDEX('913'!$F$6:$F$1205,M143)),0)</f>
        <v>0</v>
      </c>
      <c r="AD143" s="37">
        <f>IF(ISNUMBER(N143),MAX(0,INDEX('913'!$F$6:$F$1205,N143)),0)</f>
        <v>0</v>
      </c>
      <c r="AE143" s="37">
        <f>IF(ISNUMBER(O143),MAX(0,INDEX('913'!$F$6:$F$1205,O143)),0)</f>
        <v>0</v>
      </c>
      <c r="AF143" s="37">
        <f>IF(ISNUMBER(P143),MAX(0,INDEX('913'!$F$6:$F$1205,P143)),0)</f>
        <v>0</v>
      </c>
      <c r="AG143" s="32">
        <f>IF(ISNUMBER(I143),SQRT(INDEX('913'!$I$6:$I$1205,I143)^2+INDEX('913'!$J$6:$J$1205,I143)^2),0)</f>
        <v>0</v>
      </c>
      <c r="AH143" s="32">
        <f>IF(ISNUMBER(J143),SQRT(INDEX('913'!$I$6:$I$1205,J143)^2+INDEX('913'!$J$6:$J$1205,J143)^2),0)</f>
        <v>0</v>
      </c>
      <c r="AI143" s="32">
        <f>IF(ISNUMBER(K143),SQRT(INDEX('913'!$I$6:$I$1205,K143)^2+INDEX('913'!$J$6:$J$1205,K143)^2),0)</f>
        <v>0</v>
      </c>
      <c r="AJ143" s="32">
        <f>IF(ISNUMBER(L143),SQRT(INDEX('913'!$I$6:$I$1205,L143)^2+INDEX('913'!$J$6:$J$1205,L143)^2),0)</f>
        <v>0</v>
      </c>
      <c r="AK143" s="32">
        <f>IF(ISNUMBER(M143),SQRT(INDEX('913'!$I$6:$I$1205,M143)^2+INDEX('913'!$J$6:$J$1205,M143)^2),0)</f>
        <v>0</v>
      </c>
      <c r="AL143" s="32">
        <f>IF(ISNUMBER(N143),SQRT(INDEX('913'!$I$6:$I$1205,N143)^2+INDEX('913'!$J$6:$J$1205,N143)^2),0)</f>
        <v>0</v>
      </c>
      <c r="AM143" s="32">
        <f>IF(ISNUMBER(O143),SQRT(INDEX('913'!$I$6:$I$1205,O143)^2+INDEX('913'!$J$6:$J$1205,O143)^2),0)</f>
        <v>0</v>
      </c>
      <c r="AN143" s="49">
        <f>IF(ISNUMBER(P143),SQRT(INDEX('913'!$I$6:$I$1205,P143)^2+INDEX('913'!$J$6:$J$1205,P143)^2),0)</f>
        <v>0</v>
      </c>
      <c r="AO143" s="37">
        <f t="shared" si="1"/>
        <v>0</v>
      </c>
      <c r="AP143" s="37">
        <f t="shared" si="2"/>
        <v>0</v>
      </c>
      <c r="AQ143" s="33" t="e">
        <f>-100*'935'!W143*(AO143+AP143)/'11'!C$17</f>
        <v>#VALUE!</v>
      </c>
      <c r="AR143" s="37" t="e">
        <f t="shared" si="3"/>
        <v>#VALUE!</v>
      </c>
      <c r="AS143" s="52" t="e">
        <f t="shared" si="4"/>
        <v>#VALUE!</v>
      </c>
      <c r="AT143" s="32" t="e">
        <f>IF('935'!C143="VOID",0,('935'!C143*(1-'935'!X143/'11'!B$17)))</f>
        <v>#VALUE!</v>
      </c>
      <c r="AU143" s="52" t="e">
        <f>'935'!Q143*(1-'935'!Y143/'11'!C$17)/(1-'935'!X143/'11'!B$17)</f>
        <v>#VALUE!</v>
      </c>
      <c r="AV143" s="37" t="e">
        <f>INDEX('DNO totals'!$B$57:$G$57,IF('935'!K143,IF(MOD('935'!K143,1000),IF(MOD('935'!K143,100),IF(MOD('935'!K143,10),IF(MOD('935'!K143,1000)=1,6,5),4),3),2),1))</f>
        <v>#VALUE!</v>
      </c>
      <c r="AW143" s="52" t="e">
        <f t="shared" si="5"/>
        <v>#VALUE!</v>
      </c>
      <c r="AX143" s="32" t="e">
        <f>IF('935'!V143="VOID",0,'935'!V143*(1-'935'!X143/'11'!B$17))</f>
        <v>#VALUE!</v>
      </c>
      <c r="AY143" s="33" t="e">
        <f>IF(H143,-100*'Charging rates'!B$10/'11'!B$17*AX143/H143,0)</f>
        <v>#VALUE!</v>
      </c>
      <c r="AZ143" s="33" t="e">
        <f>IF(C143,'DNO totals'!B$41,0)</f>
        <v>#VALUE!</v>
      </c>
      <c r="BA143" s="33" t="e">
        <f t="shared" si="6"/>
        <v>#VALUE!</v>
      </c>
      <c r="BB143" s="33" t="e">
        <f t="shared" si="7"/>
        <v>#VALUE!</v>
      </c>
      <c r="BC143" s="53" t="e">
        <f t="shared" si="8"/>
        <v>#VALUE!</v>
      </c>
      <c r="BD143" s="32" t="e">
        <f>IF(AT143,'935'!H143*AT143/(AT143+D143+H143),0)</f>
        <v>#VALUE!</v>
      </c>
      <c r="BE143" s="32" t="e">
        <f>IF(H143,'935'!H143*H143/(AT143+D143+H143),0)</f>
        <v>#VALUE!</v>
      </c>
      <c r="BF143" s="32" t="e">
        <f>BD143*(1-'935'!X143/'11'!B$17)</f>
        <v>#VALUE!</v>
      </c>
      <c r="BG143" s="49" t="e">
        <f>BE143*(1-'935'!X143/'11'!B$17)</f>
        <v>#VALUE!</v>
      </c>
      <c r="BH143" s="52" t="e">
        <f>AV143*Parameters!B$6</f>
        <v>#VALUE!</v>
      </c>
      <c r="BI143" s="37" t="e">
        <f>IF('935'!$K143=1000,'Charging rates'!$C$38*$BH143/(1+'DNO totals'!$C$99)*'935'!$L143,0)</f>
        <v>#VALUE!</v>
      </c>
      <c r="BJ143" s="37" t="e">
        <f>IF(MOD('935'!$K143,1000)=100,'Charging rates'!$D$38*$BH143/(1+'DNO totals'!$D$99)*'935'!$M143,0)</f>
        <v>#VALUE!</v>
      </c>
      <c r="BK143" s="37" t="e">
        <f>IF(MOD('935'!$K143,100)=10,'Charging rates'!$E$38*$BH143/(1+'DNO totals'!$E$99)*'935'!$N143,0)</f>
        <v>#VALUE!</v>
      </c>
      <c r="BL143" s="37" t="e">
        <f>IF(AND(MOD('935'!$K143,10)&gt;0,MOD('935'!$K143,1000)&gt;1),'Charging rates'!$F$38*$BH143/(1+'DNO totals'!$F$99)*'935'!$O143,0)</f>
        <v>#VALUE!</v>
      </c>
      <c r="BM143" s="37" t="e">
        <f>IF(MOD('935'!$K143,1000)=1,'Charging rates'!$G$38*$BH143/(1+'DNO totals'!$G$99)*'935'!$P143,0)</f>
        <v>#VALUE!</v>
      </c>
      <c r="BN143" s="52" t="e">
        <f t="shared" si="9"/>
        <v>#VALUE!</v>
      </c>
      <c r="BO143" s="37" t="e">
        <f>IF('935'!$K143&gt;1000,'Charging rates'!$C$38*$AW143*'935'!$L143,0)</f>
        <v>#VALUE!</v>
      </c>
      <c r="BP143" s="37" t="e">
        <f>IF(MOD('935'!$K143,1000)&gt;100,'Charging rates'!$D$38*$AW143*'935'!$M143,0)</f>
        <v>#VALUE!</v>
      </c>
      <c r="BQ143" s="37" t="e">
        <f>IF(MOD('935'!$K143,100)&gt;10,'Charging rates'!$E$38*$AW143*'935'!$N143,0)</f>
        <v>#VALUE!</v>
      </c>
      <c r="BR143" s="52" t="e">
        <f t="shared" si="10"/>
        <v>#VALUE!</v>
      </c>
      <c r="BS143" s="48" t="e">
        <f>'935'!C143&lt;&gt;"VOID"</f>
        <v>#VALUE!</v>
      </c>
      <c r="BT143" s="33" t="e">
        <f>IF(BS143,(100/'11'!B$17*BD143*((1-'935'!I143)*'Charging rates'!B$51+'Charging rates'!B$63)),0)</f>
        <v>#VALUE!</v>
      </c>
      <c r="BU143" s="33" t="e">
        <f>100/'11'!B$17*BG143*('Charging rates'!B$51+'Charging rates'!B$63)</f>
        <v>#VALUE!</v>
      </c>
      <c r="BV143" s="33" t="e">
        <f>100/'11'!B$17*BE143*('Charging rates'!B$51+'Charging rates'!B$63)</f>
        <v>#VALUE!</v>
      </c>
      <c r="BW143" s="53" t="e">
        <f t="shared" si="11"/>
        <v>#VALUE!</v>
      </c>
      <c r="BX143" s="32" t="e">
        <f>AT143-('935'!T143*(1-'935'!X143/'11'!B$17))</f>
        <v>#VALUE!</v>
      </c>
      <c r="BY143" s="32">
        <f>0-IF(ISNUMBER(I143),INDEX('913'!$I$6:$I$1205,I143),0)-IF(ISNUMBER(J143),INDEX('913'!$I$6:$I$1205,J143),0)-IF(ISNUMBER(K143),INDEX('913'!$I$6:$I$1205,K143),0)-IF(ISNUMBER(L143),INDEX('913'!$I$6:$I$1205,L143),0)-IF(ISNUMBER(M143),INDEX('913'!$I$6:$I$1205,M143),0)-IF(ISNUMBER(N143),INDEX('913'!$I$6:$I$1205,N143),0)-IF(ISNUMBER(O143),INDEX('913'!$I$6:$I$1205,O143),0)-IF(ISNUMBER(P143),INDEX('913'!$I$6:$I$1205,P143),0)</f>
        <v>0</v>
      </c>
      <c r="BZ143" s="37">
        <f>IF(BY143=0,1,MAX(1,SQRT(BY143^2+(IF(ISNUMBER(I143),INDEX('913'!$J$6:$J$1205,I143),0)+IF(ISNUMBER(J143),INDEX('913'!$J$6:$J$1205,J143),0)+IF(ISNUMBER(K143),INDEX('913'!$J$6:$J$1205,K143),0)+IF(ISNUMBER(L143),INDEX('913'!$J$6:$J$1205,L143),0)+IF(ISNUMBER(M143),INDEX('913'!$J$6:$J$1205,M143),0)+IF(ISNUMBER(N143),INDEX('913'!$J$6:$J$1205,N143),0)+IF(ISNUMBER(O143),INDEX('913'!$J$6:$J$1205,O143),0)+IF(ISNUMBER(P143),INDEX('913'!$J$6:$J$1205,P143),0))^2)/BY143))</f>
        <v>1</v>
      </c>
      <c r="CA143" s="33" t="e">
        <f>100*AO143/'11'!B$17</f>
        <v>#VALUE!</v>
      </c>
      <c r="CB143" s="37" t="e">
        <f>100*(AP143*BZ143)/'11'!C$17</f>
        <v>#VALUE!</v>
      </c>
      <c r="CC143" s="37" t="e">
        <f t="shared" si="12"/>
        <v>#VALUE!</v>
      </c>
      <c r="CD143" s="33" t="e">
        <f t="shared" si="13"/>
        <v>#VALUE!</v>
      </c>
      <c r="CE143" s="54" t="e">
        <f>'11'!C$17-'935'!Y143</f>
        <v>#VALUE!</v>
      </c>
      <c r="CF143" s="37" t="e">
        <f>MAX('DNO totals'!B$312+0,MIN('935'!L143+0,'DNO totals'!B$304+0))</f>
        <v>#VALUE!</v>
      </c>
      <c r="CG143" s="37" t="e">
        <f>MAX('DNO totals'!C$312+0,MIN('935'!M143+0,'DNO totals'!C$304+0))</f>
        <v>#VALUE!</v>
      </c>
      <c r="CH143" s="37" t="e">
        <f>MAX('DNO totals'!D$312+0,MIN('935'!N143+0,'DNO totals'!D$304+0))</f>
        <v>#VALUE!</v>
      </c>
      <c r="CI143" s="37" t="e">
        <f>MAX('DNO totals'!E$312+0,MIN('935'!O143+0,'DNO totals'!E$304+0))</f>
        <v>#VALUE!</v>
      </c>
      <c r="CJ143" s="52" t="e">
        <f>MAX('DNO totals'!F$312+0,MIN('935'!P143+0,'DNO totals'!F$304+0))</f>
        <v>#VALUE!</v>
      </c>
      <c r="CK143" s="37" t="e">
        <f>IF('935'!$K143=1000,'Charging rates'!$C$38*$BH143/(1+'DNO totals'!$C$99)*$CF143,0)</f>
        <v>#VALUE!</v>
      </c>
      <c r="CL143" s="37" t="e">
        <f>IF(MOD('935'!$K143,1000)=100,'Charging rates'!$D$38*$BH143/(1+'DNO totals'!$D$99)*$CG143,0)</f>
        <v>#VALUE!</v>
      </c>
      <c r="CM143" s="37" t="e">
        <f>IF(MOD('935'!$K143,100)=10,'Charging rates'!$E$38*$BH143/(1+'DNO totals'!$E$99)*$CH143,0)</f>
        <v>#VALUE!</v>
      </c>
      <c r="CN143" s="37" t="e">
        <f>IF(AND(MOD('935'!$K143,10)&gt;0,MOD('935'!$K143,1000)&gt;1),'Charging rates'!$F$38*$BH143/(1+'DNO totals'!$F$99)*$CI143,0)</f>
        <v>#VALUE!</v>
      </c>
      <c r="CO143" s="37" t="e">
        <f>IF(MOD('935'!$K143,1000)=1,'Charging rates'!$G$38*$BH143/(1+'DNO totals'!$G$99)*$CJ143,0)</f>
        <v>#VALUE!</v>
      </c>
      <c r="CP143" s="52" t="e">
        <f t="shared" si="14"/>
        <v>#VALUE!</v>
      </c>
      <c r="CQ143" s="37" t="e">
        <f>IF('935'!$K143&gt;1000,'Charging rates'!$C$38*$AW143*$CF143,0)</f>
        <v>#VALUE!</v>
      </c>
      <c r="CR143" s="37" t="e">
        <f>IF(MOD('935'!$K143,1000)&gt;100,'Charging rates'!$D$38*$AW143*$CG143,0)</f>
        <v>#VALUE!</v>
      </c>
      <c r="CS143" s="37" t="e">
        <f>IF(MOD('935'!$K143,100)&gt;10,'Charging rates'!$E$38*$AW143*$CH143,0)</f>
        <v>#VALUE!</v>
      </c>
      <c r="CT143" s="52" t="e">
        <f t="shared" si="15"/>
        <v>#VALUE!</v>
      </c>
      <c r="CU143" s="33" t="e">
        <f>100*(AP143*'935'!Q143*BZ143)/'11'!B$17</f>
        <v>#VALUE!</v>
      </c>
      <c r="CV143" s="33" t="e">
        <f>100/'11'!B$17*'Charging rates'!B$10*AW143</f>
        <v>#VALUE!</v>
      </c>
      <c r="CW143" s="33" t="e">
        <f>IF(AT143=0,0,(1-BX143/AT143)*(CA143+IF('935'!Q143=0,0,(CB143*'935'!Q143*('11'!C$17-'935'!Y143)/('11'!B$17-'935'!X143)))))</f>
        <v>#VALUE!</v>
      </c>
      <c r="CX143" s="33" t="e">
        <f t="shared" si="16"/>
        <v>#VALUE!</v>
      </c>
      <c r="CY143" s="49" t="e">
        <f t="shared" si="17"/>
        <v>#VALUE!</v>
      </c>
      <c r="CZ143" s="32" t="e">
        <f>AT143*(Parameters!B$21+AU143)*IF('DNO totals'!B$323&lt;0,1,'935'!S143)</f>
        <v>#VALUE!</v>
      </c>
      <c r="DA143" s="52" t="e">
        <f>IF('DNO totals'!B$323&lt;0,1,'935'!S143)*(Parameters!B$21+AU143)</f>
        <v>#VALUE!</v>
      </c>
      <c r="DB143" s="37" t="e">
        <f>CX143+'Charging rates'!B$106*DA143*100/'11'!B$17</f>
        <v>#VALUE!</v>
      </c>
      <c r="DC143" s="37" t="e">
        <f>DB143+'Charging rates'!B$116*(Parameters!B$21+AU143)*100/'11'!B$17*IF('DNO totals'!B$323&lt;0,1,'935'!S143)</f>
        <v>#VALUE!</v>
      </c>
      <c r="DD143" s="37" t="e">
        <f>'Charging rates'!B$97*(CP143+CT143)*100/'11'!B$17</f>
        <v>#VALUE!</v>
      </c>
      <c r="DE143" s="33" t="e">
        <f>MAX(0-(CB143*AU143*'11'!C$17/'11'!B$17),DC143+DD143)</f>
        <v>#VALUE!</v>
      </c>
      <c r="DF143" s="37" t="e">
        <f>IF(BS143,IF(AU143=0,CC143,MAX(0,MIN(CC143,CC143+(DE143/'935'!Q143*('11'!B$17-'935'!X143)/('11'!C$17-'935'!Y143))))),0)</f>
        <v>#VALUE!</v>
      </c>
      <c r="DG143" s="33" t="e">
        <f t="shared" si="18"/>
        <v>#VALUE!</v>
      </c>
      <c r="DH143" s="53" t="e">
        <f t="shared" si="19"/>
        <v>#VALUE!</v>
      </c>
    </row>
    <row r="144" spans="1:112">
      <c r="A144" s="28">
        <v>44</v>
      </c>
      <c r="B144" s="47" t="e">
        <f>'935'!B144</f>
        <v>#VALUE!</v>
      </c>
      <c r="C144" s="48" t="e">
        <f>OR('935'!E144&lt;&gt;"VOID",'935'!F144&lt;&gt;"VOID",'935'!G144&lt;&gt;"VOID")</f>
        <v>#VALUE!</v>
      </c>
      <c r="D144" s="32" t="e">
        <f>IF('935'!D144="VOID",0,'935'!D144*(1-'935'!X144/'11'!B$17))</f>
        <v>#VALUE!</v>
      </c>
      <c r="E144" s="32" t="e">
        <f>IF('935'!E144="VOID",0,'935'!E144*(1-'935'!X144/'11'!B$17))</f>
        <v>#VALUE!</v>
      </c>
      <c r="F144" s="32" t="e">
        <f>IF('935'!F144="VOID",0,'935'!F144*(1-'935'!X144/'11'!B$17))</f>
        <v>#VALUE!</v>
      </c>
      <c r="G144" s="32" t="e">
        <f>IF('935'!G144="VOID",0,'935'!G144*(1-'935'!X144/'11'!B$17))</f>
        <v>#VALUE!</v>
      </c>
      <c r="H144" s="49" t="e">
        <f t="shared" si="0"/>
        <v>#VALUE!</v>
      </c>
      <c r="I144" s="50" t="e">
        <f>MATCH('935'!J144,'913'!$B$6:$B$1205,0)</f>
        <v>#VALUE!</v>
      </c>
      <c r="J144" s="50" t="e">
        <f>MATCH(INDEX('913'!$D$6:$D$1205,I144),'913'!$B$6:$B$1205,0)</f>
        <v>#VALUE!</v>
      </c>
      <c r="K144" s="50" t="e">
        <f>MATCH(INDEX('913'!$D$6:$D$1205,J144),'913'!$B$6:$B$1205,0)</f>
        <v>#VALUE!</v>
      </c>
      <c r="L144" s="50" t="e">
        <f>MATCH(INDEX('913'!$D$6:$D$1205,K144),'913'!$B$6:$B$1205,0)</f>
        <v>#VALUE!</v>
      </c>
      <c r="M144" s="50" t="e">
        <f>MATCH(INDEX('913'!$D$6:$D$1205,L144),'913'!$B$6:$B$1205,0)</f>
        <v>#VALUE!</v>
      </c>
      <c r="N144" s="50" t="e">
        <f>MATCH(INDEX('913'!$D$6:$D$1205,M144),'913'!$B$6:$B$1205,0)</f>
        <v>#VALUE!</v>
      </c>
      <c r="O144" s="50" t="e">
        <f>MATCH(INDEX('913'!$D$6:$D$1205,N144),'913'!$B$6:$B$1205,0)</f>
        <v>#VALUE!</v>
      </c>
      <c r="P144" s="51" t="e">
        <f>MATCH(INDEX('913'!$D$6:$D$1205,O144),'913'!$B$6:$B$1205,0)</f>
        <v>#VALUE!</v>
      </c>
      <c r="Q144" s="37">
        <f>IF(ISNUMBER(I144),MAX(0,INDEX('913'!$E$6:$E$1205,I144)),0)</f>
        <v>0</v>
      </c>
      <c r="R144" s="37">
        <f>IF(ISNUMBER(J144),MAX(0,INDEX('913'!$E$6:$E$1205,J144)),0)</f>
        <v>0</v>
      </c>
      <c r="S144" s="37">
        <f>IF(ISNUMBER(K144),MAX(0,INDEX('913'!$E$6:$E$1205,K144)),0)</f>
        <v>0</v>
      </c>
      <c r="T144" s="37">
        <f>IF(ISNUMBER(L144),MAX(0,INDEX('913'!$E$6:$E$1205,L144)),0)</f>
        <v>0</v>
      </c>
      <c r="U144" s="37">
        <f>IF(ISNUMBER(M144),MAX(0,INDEX('913'!$E$6:$E$1205,M144)),0)</f>
        <v>0</v>
      </c>
      <c r="V144" s="37">
        <f>IF(ISNUMBER(N144),MAX(0,INDEX('913'!$E$6:$E$1205,N144)),0)</f>
        <v>0</v>
      </c>
      <c r="W144" s="37">
        <f>IF(ISNUMBER(O144),MAX(0,INDEX('913'!$E$6:$E$1205,O144)),0)</f>
        <v>0</v>
      </c>
      <c r="X144" s="52">
        <f>IF(ISNUMBER(P144),MAX(0,INDEX('913'!$E$6:$E$1205,P144)),0)</f>
        <v>0</v>
      </c>
      <c r="Y144" s="37">
        <f>IF(ISNUMBER(I144),MAX(0,INDEX('913'!$F$6:$F$1205,I144)),0)</f>
        <v>0</v>
      </c>
      <c r="Z144" s="37">
        <f>IF(ISNUMBER(J144),MAX(0,INDEX('913'!$F$6:$F$1205,J144)),0)</f>
        <v>0</v>
      </c>
      <c r="AA144" s="37">
        <f>IF(ISNUMBER(K144),MAX(0,INDEX('913'!$F$6:$F$1205,K144)),0)</f>
        <v>0</v>
      </c>
      <c r="AB144" s="37">
        <f>IF(ISNUMBER(L144),MAX(0,INDEX('913'!$F$6:$F$1205,L144)),0)</f>
        <v>0</v>
      </c>
      <c r="AC144" s="37">
        <f>IF(ISNUMBER(M144),MAX(0,INDEX('913'!$F$6:$F$1205,M144)),0)</f>
        <v>0</v>
      </c>
      <c r="AD144" s="37">
        <f>IF(ISNUMBER(N144),MAX(0,INDEX('913'!$F$6:$F$1205,N144)),0)</f>
        <v>0</v>
      </c>
      <c r="AE144" s="37">
        <f>IF(ISNUMBER(O144),MAX(0,INDEX('913'!$F$6:$F$1205,O144)),0)</f>
        <v>0</v>
      </c>
      <c r="AF144" s="37">
        <f>IF(ISNUMBER(P144),MAX(0,INDEX('913'!$F$6:$F$1205,P144)),0)</f>
        <v>0</v>
      </c>
      <c r="AG144" s="32">
        <f>IF(ISNUMBER(I144),SQRT(INDEX('913'!$I$6:$I$1205,I144)^2+INDEX('913'!$J$6:$J$1205,I144)^2),0)</f>
        <v>0</v>
      </c>
      <c r="AH144" s="32">
        <f>IF(ISNUMBER(J144),SQRT(INDEX('913'!$I$6:$I$1205,J144)^2+INDEX('913'!$J$6:$J$1205,J144)^2),0)</f>
        <v>0</v>
      </c>
      <c r="AI144" s="32">
        <f>IF(ISNUMBER(K144),SQRT(INDEX('913'!$I$6:$I$1205,K144)^2+INDEX('913'!$J$6:$J$1205,K144)^2),0)</f>
        <v>0</v>
      </c>
      <c r="AJ144" s="32">
        <f>IF(ISNUMBER(L144),SQRT(INDEX('913'!$I$6:$I$1205,L144)^2+INDEX('913'!$J$6:$J$1205,L144)^2),0)</f>
        <v>0</v>
      </c>
      <c r="AK144" s="32">
        <f>IF(ISNUMBER(M144),SQRT(INDEX('913'!$I$6:$I$1205,M144)^2+INDEX('913'!$J$6:$J$1205,M144)^2),0)</f>
        <v>0</v>
      </c>
      <c r="AL144" s="32">
        <f>IF(ISNUMBER(N144),SQRT(INDEX('913'!$I$6:$I$1205,N144)^2+INDEX('913'!$J$6:$J$1205,N144)^2),0)</f>
        <v>0</v>
      </c>
      <c r="AM144" s="32">
        <f>IF(ISNUMBER(O144),SQRT(INDEX('913'!$I$6:$I$1205,O144)^2+INDEX('913'!$J$6:$J$1205,O144)^2),0)</f>
        <v>0</v>
      </c>
      <c r="AN144" s="49">
        <f>IF(ISNUMBER(P144),SQRT(INDEX('913'!$I$6:$I$1205,P144)^2+INDEX('913'!$J$6:$J$1205,P144)^2),0)</f>
        <v>0</v>
      </c>
      <c r="AO144" s="37">
        <f t="shared" si="1"/>
        <v>0</v>
      </c>
      <c r="AP144" s="37">
        <f t="shared" si="2"/>
        <v>0</v>
      </c>
      <c r="AQ144" s="33" t="e">
        <f>-100*'935'!W144*(AO144+AP144)/'11'!C$17</f>
        <v>#VALUE!</v>
      </c>
      <c r="AR144" s="37" t="e">
        <f t="shared" si="3"/>
        <v>#VALUE!</v>
      </c>
      <c r="AS144" s="52" t="e">
        <f t="shared" si="4"/>
        <v>#VALUE!</v>
      </c>
      <c r="AT144" s="32" t="e">
        <f>IF('935'!C144="VOID",0,('935'!C144*(1-'935'!X144/'11'!B$17)))</f>
        <v>#VALUE!</v>
      </c>
      <c r="AU144" s="52" t="e">
        <f>'935'!Q144*(1-'935'!Y144/'11'!C$17)/(1-'935'!X144/'11'!B$17)</f>
        <v>#VALUE!</v>
      </c>
      <c r="AV144" s="37" t="e">
        <f>INDEX('DNO totals'!$B$57:$G$57,IF('935'!K144,IF(MOD('935'!K144,1000),IF(MOD('935'!K144,100),IF(MOD('935'!K144,10),IF(MOD('935'!K144,1000)=1,6,5),4),3),2),1))</f>
        <v>#VALUE!</v>
      </c>
      <c r="AW144" s="52" t="e">
        <f t="shared" si="5"/>
        <v>#VALUE!</v>
      </c>
      <c r="AX144" s="32" t="e">
        <f>IF('935'!V144="VOID",0,'935'!V144*(1-'935'!X144/'11'!B$17))</f>
        <v>#VALUE!</v>
      </c>
      <c r="AY144" s="33" t="e">
        <f>IF(H144,-100*'Charging rates'!B$10/'11'!B$17*AX144/H144,0)</f>
        <v>#VALUE!</v>
      </c>
      <c r="AZ144" s="33" t="e">
        <f>IF(C144,'DNO totals'!B$41,0)</f>
        <v>#VALUE!</v>
      </c>
      <c r="BA144" s="33" t="e">
        <f t="shared" si="6"/>
        <v>#VALUE!</v>
      </c>
      <c r="BB144" s="33" t="e">
        <f t="shared" si="7"/>
        <v>#VALUE!</v>
      </c>
      <c r="BC144" s="53" t="e">
        <f t="shared" si="8"/>
        <v>#VALUE!</v>
      </c>
      <c r="BD144" s="32" t="e">
        <f>IF(AT144,'935'!H144*AT144/(AT144+D144+H144),0)</f>
        <v>#VALUE!</v>
      </c>
      <c r="BE144" s="32" t="e">
        <f>IF(H144,'935'!H144*H144/(AT144+D144+H144),0)</f>
        <v>#VALUE!</v>
      </c>
      <c r="BF144" s="32" t="e">
        <f>BD144*(1-'935'!X144/'11'!B$17)</f>
        <v>#VALUE!</v>
      </c>
      <c r="BG144" s="49" t="e">
        <f>BE144*(1-'935'!X144/'11'!B$17)</f>
        <v>#VALUE!</v>
      </c>
      <c r="BH144" s="52" t="e">
        <f>AV144*Parameters!B$6</f>
        <v>#VALUE!</v>
      </c>
      <c r="BI144" s="37" t="e">
        <f>IF('935'!$K144=1000,'Charging rates'!$C$38*$BH144/(1+'DNO totals'!$C$99)*'935'!$L144,0)</f>
        <v>#VALUE!</v>
      </c>
      <c r="BJ144" s="37" t="e">
        <f>IF(MOD('935'!$K144,1000)=100,'Charging rates'!$D$38*$BH144/(1+'DNO totals'!$D$99)*'935'!$M144,0)</f>
        <v>#VALUE!</v>
      </c>
      <c r="BK144" s="37" t="e">
        <f>IF(MOD('935'!$K144,100)=10,'Charging rates'!$E$38*$BH144/(1+'DNO totals'!$E$99)*'935'!$N144,0)</f>
        <v>#VALUE!</v>
      </c>
      <c r="BL144" s="37" t="e">
        <f>IF(AND(MOD('935'!$K144,10)&gt;0,MOD('935'!$K144,1000)&gt;1),'Charging rates'!$F$38*$BH144/(1+'DNO totals'!$F$99)*'935'!$O144,0)</f>
        <v>#VALUE!</v>
      </c>
      <c r="BM144" s="37" t="e">
        <f>IF(MOD('935'!$K144,1000)=1,'Charging rates'!$G$38*$BH144/(1+'DNO totals'!$G$99)*'935'!$P144,0)</f>
        <v>#VALUE!</v>
      </c>
      <c r="BN144" s="52" t="e">
        <f t="shared" si="9"/>
        <v>#VALUE!</v>
      </c>
      <c r="BO144" s="37" t="e">
        <f>IF('935'!$K144&gt;1000,'Charging rates'!$C$38*$AW144*'935'!$L144,0)</f>
        <v>#VALUE!</v>
      </c>
      <c r="BP144" s="37" t="e">
        <f>IF(MOD('935'!$K144,1000)&gt;100,'Charging rates'!$D$38*$AW144*'935'!$M144,0)</f>
        <v>#VALUE!</v>
      </c>
      <c r="BQ144" s="37" t="e">
        <f>IF(MOD('935'!$K144,100)&gt;10,'Charging rates'!$E$38*$AW144*'935'!$N144,0)</f>
        <v>#VALUE!</v>
      </c>
      <c r="BR144" s="52" t="e">
        <f t="shared" si="10"/>
        <v>#VALUE!</v>
      </c>
      <c r="BS144" s="48" t="e">
        <f>'935'!C144&lt;&gt;"VOID"</f>
        <v>#VALUE!</v>
      </c>
      <c r="BT144" s="33" t="e">
        <f>IF(BS144,(100/'11'!B$17*BD144*((1-'935'!I144)*'Charging rates'!B$51+'Charging rates'!B$63)),0)</f>
        <v>#VALUE!</v>
      </c>
      <c r="BU144" s="33" t="e">
        <f>100/'11'!B$17*BG144*('Charging rates'!B$51+'Charging rates'!B$63)</f>
        <v>#VALUE!</v>
      </c>
      <c r="BV144" s="33" t="e">
        <f>100/'11'!B$17*BE144*('Charging rates'!B$51+'Charging rates'!B$63)</f>
        <v>#VALUE!</v>
      </c>
      <c r="BW144" s="53" t="e">
        <f t="shared" si="11"/>
        <v>#VALUE!</v>
      </c>
      <c r="BX144" s="32" t="e">
        <f>AT144-('935'!T144*(1-'935'!X144/'11'!B$17))</f>
        <v>#VALUE!</v>
      </c>
      <c r="BY144" s="32">
        <f>0-IF(ISNUMBER(I144),INDEX('913'!$I$6:$I$1205,I144),0)-IF(ISNUMBER(J144),INDEX('913'!$I$6:$I$1205,J144),0)-IF(ISNUMBER(K144),INDEX('913'!$I$6:$I$1205,K144),0)-IF(ISNUMBER(L144),INDEX('913'!$I$6:$I$1205,L144),0)-IF(ISNUMBER(M144),INDEX('913'!$I$6:$I$1205,M144),0)-IF(ISNUMBER(N144),INDEX('913'!$I$6:$I$1205,N144),0)-IF(ISNUMBER(O144),INDEX('913'!$I$6:$I$1205,O144),0)-IF(ISNUMBER(P144),INDEX('913'!$I$6:$I$1205,P144),0)</f>
        <v>0</v>
      </c>
      <c r="BZ144" s="37">
        <f>IF(BY144=0,1,MAX(1,SQRT(BY144^2+(IF(ISNUMBER(I144),INDEX('913'!$J$6:$J$1205,I144),0)+IF(ISNUMBER(J144),INDEX('913'!$J$6:$J$1205,J144),0)+IF(ISNUMBER(K144),INDEX('913'!$J$6:$J$1205,K144),0)+IF(ISNUMBER(L144),INDEX('913'!$J$6:$J$1205,L144),0)+IF(ISNUMBER(M144),INDEX('913'!$J$6:$J$1205,M144),0)+IF(ISNUMBER(N144),INDEX('913'!$J$6:$J$1205,N144),0)+IF(ISNUMBER(O144),INDEX('913'!$J$6:$J$1205,O144),0)+IF(ISNUMBER(P144),INDEX('913'!$J$6:$J$1205,P144),0))^2)/BY144))</f>
        <v>1</v>
      </c>
      <c r="CA144" s="33" t="e">
        <f>100*AO144/'11'!B$17</f>
        <v>#VALUE!</v>
      </c>
      <c r="CB144" s="37" t="e">
        <f>100*(AP144*BZ144)/'11'!C$17</f>
        <v>#VALUE!</v>
      </c>
      <c r="CC144" s="37" t="e">
        <f t="shared" si="12"/>
        <v>#VALUE!</v>
      </c>
      <c r="CD144" s="33" t="e">
        <f t="shared" si="13"/>
        <v>#VALUE!</v>
      </c>
      <c r="CE144" s="54" t="e">
        <f>'11'!C$17-'935'!Y144</f>
        <v>#VALUE!</v>
      </c>
      <c r="CF144" s="37" t="e">
        <f>MAX('DNO totals'!B$312+0,MIN('935'!L144+0,'DNO totals'!B$304+0))</f>
        <v>#VALUE!</v>
      </c>
      <c r="CG144" s="37" t="e">
        <f>MAX('DNO totals'!C$312+0,MIN('935'!M144+0,'DNO totals'!C$304+0))</f>
        <v>#VALUE!</v>
      </c>
      <c r="CH144" s="37" t="e">
        <f>MAX('DNO totals'!D$312+0,MIN('935'!N144+0,'DNO totals'!D$304+0))</f>
        <v>#VALUE!</v>
      </c>
      <c r="CI144" s="37" t="e">
        <f>MAX('DNO totals'!E$312+0,MIN('935'!O144+0,'DNO totals'!E$304+0))</f>
        <v>#VALUE!</v>
      </c>
      <c r="CJ144" s="52" t="e">
        <f>MAX('DNO totals'!F$312+0,MIN('935'!P144+0,'DNO totals'!F$304+0))</f>
        <v>#VALUE!</v>
      </c>
      <c r="CK144" s="37" t="e">
        <f>IF('935'!$K144=1000,'Charging rates'!$C$38*$BH144/(1+'DNO totals'!$C$99)*$CF144,0)</f>
        <v>#VALUE!</v>
      </c>
      <c r="CL144" s="37" t="e">
        <f>IF(MOD('935'!$K144,1000)=100,'Charging rates'!$D$38*$BH144/(1+'DNO totals'!$D$99)*$CG144,0)</f>
        <v>#VALUE!</v>
      </c>
      <c r="CM144" s="37" t="e">
        <f>IF(MOD('935'!$K144,100)=10,'Charging rates'!$E$38*$BH144/(1+'DNO totals'!$E$99)*$CH144,0)</f>
        <v>#VALUE!</v>
      </c>
      <c r="CN144" s="37" t="e">
        <f>IF(AND(MOD('935'!$K144,10)&gt;0,MOD('935'!$K144,1000)&gt;1),'Charging rates'!$F$38*$BH144/(1+'DNO totals'!$F$99)*$CI144,0)</f>
        <v>#VALUE!</v>
      </c>
      <c r="CO144" s="37" t="e">
        <f>IF(MOD('935'!$K144,1000)=1,'Charging rates'!$G$38*$BH144/(1+'DNO totals'!$G$99)*$CJ144,0)</f>
        <v>#VALUE!</v>
      </c>
      <c r="CP144" s="52" t="e">
        <f t="shared" si="14"/>
        <v>#VALUE!</v>
      </c>
      <c r="CQ144" s="37" t="e">
        <f>IF('935'!$K144&gt;1000,'Charging rates'!$C$38*$AW144*$CF144,0)</f>
        <v>#VALUE!</v>
      </c>
      <c r="CR144" s="37" t="e">
        <f>IF(MOD('935'!$K144,1000)&gt;100,'Charging rates'!$D$38*$AW144*$CG144,0)</f>
        <v>#VALUE!</v>
      </c>
      <c r="CS144" s="37" t="e">
        <f>IF(MOD('935'!$K144,100)&gt;10,'Charging rates'!$E$38*$AW144*$CH144,0)</f>
        <v>#VALUE!</v>
      </c>
      <c r="CT144" s="52" t="e">
        <f t="shared" si="15"/>
        <v>#VALUE!</v>
      </c>
      <c r="CU144" s="33" t="e">
        <f>100*(AP144*'935'!Q144*BZ144)/'11'!B$17</f>
        <v>#VALUE!</v>
      </c>
      <c r="CV144" s="33" t="e">
        <f>100/'11'!B$17*'Charging rates'!B$10*AW144</f>
        <v>#VALUE!</v>
      </c>
      <c r="CW144" s="33" t="e">
        <f>IF(AT144=0,0,(1-BX144/AT144)*(CA144+IF('935'!Q144=0,0,(CB144*'935'!Q144*('11'!C$17-'935'!Y144)/('11'!B$17-'935'!X144)))))</f>
        <v>#VALUE!</v>
      </c>
      <c r="CX144" s="33" t="e">
        <f t="shared" si="16"/>
        <v>#VALUE!</v>
      </c>
      <c r="CY144" s="49" t="e">
        <f t="shared" si="17"/>
        <v>#VALUE!</v>
      </c>
      <c r="CZ144" s="32" t="e">
        <f>AT144*(Parameters!B$21+AU144)*IF('DNO totals'!B$323&lt;0,1,'935'!S144)</f>
        <v>#VALUE!</v>
      </c>
      <c r="DA144" s="52" t="e">
        <f>IF('DNO totals'!B$323&lt;0,1,'935'!S144)*(Parameters!B$21+AU144)</f>
        <v>#VALUE!</v>
      </c>
      <c r="DB144" s="37" t="e">
        <f>CX144+'Charging rates'!B$106*DA144*100/'11'!B$17</f>
        <v>#VALUE!</v>
      </c>
      <c r="DC144" s="37" t="e">
        <f>DB144+'Charging rates'!B$116*(Parameters!B$21+AU144)*100/'11'!B$17*IF('DNO totals'!B$323&lt;0,1,'935'!S144)</f>
        <v>#VALUE!</v>
      </c>
      <c r="DD144" s="37" t="e">
        <f>'Charging rates'!B$97*(CP144+CT144)*100/'11'!B$17</f>
        <v>#VALUE!</v>
      </c>
      <c r="DE144" s="33" t="e">
        <f>MAX(0-(CB144*AU144*'11'!C$17/'11'!B$17),DC144+DD144)</f>
        <v>#VALUE!</v>
      </c>
      <c r="DF144" s="37" t="e">
        <f>IF(BS144,IF(AU144=0,CC144,MAX(0,MIN(CC144,CC144+(DE144/'935'!Q144*('11'!B$17-'935'!X144)/('11'!C$17-'935'!Y144))))),0)</f>
        <v>#VALUE!</v>
      </c>
      <c r="DG144" s="33" t="e">
        <f t="shared" si="18"/>
        <v>#VALUE!</v>
      </c>
      <c r="DH144" s="53" t="e">
        <f t="shared" si="19"/>
        <v>#VALUE!</v>
      </c>
    </row>
    <row r="145" spans="1:112">
      <c r="A145" s="28">
        <v>45</v>
      </c>
      <c r="B145" s="47" t="e">
        <f>'935'!B145</f>
        <v>#VALUE!</v>
      </c>
      <c r="C145" s="48" t="e">
        <f>OR('935'!E145&lt;&gt;"VOID",'935'!F145&lt;&gt;"VOID",'935'!G145&lt;&gt;"VOID")</f>
        <v>#VALUE!</v>
      </c>
      <c r="D145" s="32" t="e">
        <f>IF('935'!D145="VOID",0,'935'!D145*(1-'935'!X145/'11'!B$17))</f>
        <v>#VALUE!</v>
      </c>
      <c r="E145" s="32" t="e">
        <f>IF('935'!E145="VOID",0,'935'!E145*(1-'935'!X145/'11'!B$17))</f>
        <v>#VALUE!</v>
      </c>
      <c r="F145" s="32" t="e">
        <f>IF('935'!F145="VOID",0,'935'!F145*(1-'935'!X145/'11'!B$17))</f>
        <v>#VALUE!</v>
      </c>
      <c r="G145" s="32" t="e">
        <f>IF('935'!G145="VOID",0,'935'!G145*(1-'935'!X145/'11'!B$17))</f>
        <v>#VALUE!</v>
      </c>
      <c r="H145" s="49" t="e">
        <f t="shared" si="0"/>
        <v>#VALUE!</v>
      </c>
      <c r="I145" s="50" t="e">
        <f>MATCH('935'!J145,'913'!$B$6:$B$1205,0)</f>
        <v>#VALUE!</v>
      </c>
      <c r="J145" s="50" t="e">
        <f>MATCH(INDEX('913'!$D$6:$D$1205,I145),'913'!$B$6:$B$1205,0)</f>
        <v>#VALUE!</v>
      </c>
      <c r="K145" s="50" t="e">
        <f>MATCH(INDEX('913'!$D$6:$D$1205,J145),'913'!$B$6:$B$1205,0)</f>
        <v>#VALUE!</v>
      </c>
      <c r="L145" s="50" t="e">
        <f>MATCH(INDEX('913'!$D$6:$D$1205,K145),'913'!$B$6:$B$1205,0)</f>
        <v>#VALUE!</v>
      </c>
      <c r="M145" s="50" t="e">
        <f>MATCH(INDEX('913'!$D$6:$D$1205,L145),'913'!$B$6:$B$1205,0)</f>
        <v>#VALUE!</v>
      </c>
      <c r="N145" s="50" t="e">
        <f>MATCH(INDEX('913'!$D$6:$D$1205,M145),'913'!$B$6:$B$1205,0)</f>
        <v>#VALUE!</v>
      </c>
      <c r="O145" s="50" t="e">
        <f>MATCH(INDEX('913'!$D$6:$D$1205,N145),'913'!$B$6:$B$1205,0)</f>
        <v>#VALUE!</v>
      </c>
      <c r="P145" s="51" t="e">
        <f>MATCH(INDEX('913'!$D$6:$D$1205,O145),'913'!$B$6:$B$1205,0)</f>
        <v>#VALUE!</v>
      </c>
      <c r="Q145" s="37">
        <f>IF(ISNUMBER(I145),MAX(0,INDEX('913'!$E$6:$E$1205,I145)),0)</f>
        <v>0</v>
      </c>
      <c r="R145" s="37">
        <f>IF(ISNUMBER(J145),MAX(0,INDEX('913'!$E$6:$E$1205,J145)),0)</f>
        <v>0</v>
      </c>
      <c r="S145" s="37">
        <f>IF(ISNUMBER(K145),MAX(0,INDEX('913'!$E$6:$E$1205,K145)),0)</f>
        <v>0</v>
      </c>
      <c r="T145" s="37">
        <f>IF(ISNUMBER(L145),MAX(0,INDEX('913'!$E$6:$E$1205,L145)),0)</f>
        <v>0</v>
      </c>
      <c r="U145" s="37">
        <f>IF(ISNUMBER(M145),MAX(0,INDEX('913'!$E$6:$E$1205,M145)),0)</f>
        <v>0</v>
      </c>
      <c r="V145" s="37">
        <f>IF(ISNUMBER(N145),MAX(0,INDEX('913'!$E$6:$E$1205,N145)),0)</f>
        <v>0</v>
      </c>
      <c r="W145" s="37">
        <f>IF(ISNUMBER(O145),MAX(0,INDEX('913'!$E$6:$E$1205,O145)),0)</f>
        <v>0</v>
      </c>
      <c r="X145" s="52">
        <f>IF(ISNUMBER(P145),MAX(0,INDEX('913'!$E$6:$E$1205,P145)),0)</f>
        <v>0</v>
      </c>
      <c r="Y145" s="37">
        <f>IF(ISNUMBER(I145),MAX(0,INDEX('913'!$F$6:$F$1205,I145)),0)</f>
        <v>0</v>
      </c>
      <c r="Z145" s="37">
        <f>IF(ISNUMBER(J145),MAX(0,INDEX('913'!$F$6:$F$1205,J145)),0)</f>
        <v>0</v>
      </c>
      <c r="AA145" s="37">
        <f>IF(ISNUMBER(K145),MAX(0,INDEX('913'!$F$6:$F$1205,K145)),0)</f>
        <v>0</v>
      </c>
      <c r="AB145" s="37">
        <f>IF(ISNUMBER(L145),MAX(0,INDEX('913'!$F$6:$F$1205,L145)),0)</f>
        <v>0</v>
      </c>
      <c r="AC145" s="37">
        <f>IF(ISNUMBER(M145),MAX(0,INDEX('913'!$F$6:$F$1205,M145)),0)</f>
        <v>0</v>
      </c>
      <c r="AD145" s="37">
        <f>IF(ISNUMBER(N145),MAX(0,INDEX('913'!$F$6:$F$1205,N145)),0)</f>
        <v>0</v>
      </c>
      <c r="AE145" s="37">
        <f>IF(ISNUMBER(O145),MAX(0,INDEX('913'!$F$6:$F$1205,O145)),0)</f>
        <v>0</v>
      </c>
      <c r="AF145" s="37">
        <f>IF(ISNUMBER(P145),MAX(0,INDEX('913'!$F$6:$F$1205,P145)),0)</f>
        <v>0</v>
      </c>
      <c r="AG145" s="32">
        <f>IF(ISNUMBER(I145),SQRT(INDEX('913'!$I$6:$I$1205,I145)^2+INDEX('913'!$J$6:$J$1205,I145)^2),0)</f>
        <v>0</v>
      </c>
      <c r="AH145" s="32">
        <f>IF(ISNUMBER(J145),SQRT(INDEX('913'!$I$6:$I$1205,J145)^2+INDEX('913'!$J$6:$J$1205,J145)^2),0)</f>
        <v>0</v>
      </c>
      <c r="AI145" s="32">
        <f>IF(ISNUMBER(K145),SQRT(INDEX('913'!$I$6:$I$1205,K145)^2+INDEX('913'!$J$6:$J$1205,K145)^2),0)</f>
        <v>0</v>
      </c>
      <c r="AJ145" s="32">
        <f>IF(ISNUMBER(L145),SQRT(INDEX('913'!$I$6:$I$1205,L145)^2+INDEX('913'!$J$6:$J$1205,L145)^2),0)</f>
        <v>0</v>
      </c>
      <c r="AK145" s="32">
        <f>IF(ISNUMBER(M145),SQRT(INDEX('913'!$I$6:$I$1205,M145)^2+INDEX('913'!$J$6:$J$1205,M145)^2),0)</f>
        <v>0</v>
      </c>
      <c r="AL145" s="32">
        <f>IF(ISNUMBER(N145),SQRT(INDEX('913'!$I$6:$I$1205,N145)^2+INDEX('913'!$J$6:$J$1205,N145)^2),0)</f>
        <v>0</v>
      </c>
      <c r="AM145" s="32">
        <f>IF(ISNUMBER(O145),SQRT(INDEX('913'!$I$6:$I$1205,O145)^2+INDEX('913'!$J$6:$J$1205,O145)^2),0)</f>
        <v>0</v>
      </c>
      <c r="AN145" s="49">
        <f>IF(ISNUMBER(P145),SQRT(INDEX('913'!$I$6:$I$1205,P145)^2+INDEX('913'!$J$6:$J$1205,P145)^2),0)</f>
        <v>0</v>
      </c>
      <c r="AO145" s="37">
        <f t="shared" si="1"/>
        <v>0</v>
      </c>
      <c r="AP145" s="37">
        <f t="shared" si="2"/>
        <v>0</v>
      </c>
      <c r="AQ145" s="33" t="e">
        <f>-100*'935'!W145*(AO145+AP145)/'11'!C$17</f>
        <v>#VALUE!</v>
      </c>
      <c r="AR145" s="37" t="e">
        <f t="shared" si="3"/>
        <v>#VALUE!</v>
      </c>
      <c r="AS145" s="52" t="e">
        <f t="shared" si="4"/>
        <v>#VALUE!</v>
      </c>
      <c r="AT145" s="32" t="e">
        <f>IF('935'!C145="VOID",0,('935'!C145*(1-'935'!X145/'11'!B$17)))</f>
        <v>#VALUE!</v>
      </c>
      <c r="AU145" s="52" t="e">
        <f>'935'!Q145*(1-'935'!Y145/'11'!C$17)/(1-'935'!X145/'11'!B$17)</f>
        <v>#VALUE!</v>
      </c>
      <c r="AV145" s="37" t="e">
        <f>INDEX('DNO totals'!$B$57:$G$57,IF('935'!K145,IF(MOD('935'!K145,1000),IF(MOD('935'!K145,100),IF(MOD('935'!K145,10),IF(MOD('935'!K145,1000)=1,6,5),4),3),2),1))</f>
        <v>#VALUE!</v>
      </c>
      <c r="AW145" s="52" t="e">
        <f t="shared" si="5"/>
        <v>#VALUE!</v>
      </c>
      <c r="AX145" s="32" t="e">
        <f>IF('935'!V145="VOID",0,'935'!V145*(1-'935'!X145/'11'!B$17))</f>
        <v>#VALUE!</v>
      </c>
      <c r="AY145" s="33" t="e">
        <f>IF(H145,-100*'Charging rates'!B$10/'11'!B$17*AX145/H145,0)</f>
        <v>#VALUE!</v>
      </c>
      <c r="AZ145" s="33" t="e">
        <f>IF(C145,'DNO totals'!B$41,0)</f>
        <v>#VALUE!</v>
      </c>
      <c r="BA145" s="33" t="e">
        <f t="shared" si="6"/>
        <v>#VALUE!</v>
      </c>
      <c r="BB145" s="33" t="e">
        <f t="shared" si="7"/>
        <v>#VALUE!</v>
      </c>
      <c r="BC145" s="53" t="e">
        <f t="shared" si="8"/>
        <v>#VALUE!</v>
      </c>
      <c r="BD145" s="32" t="e">
        <f>IF(AT145,'935'!H145*AT145/(AT145+D145+H145),0)</f>
        <v>#VALUE!</v>
      </c>
      <c r="BE145" s="32" t="e">
        <f>IF(H145,'935'!H145*H145/(AT145+D145+H145),0)</f>
        <v>#VALUE!</v>
      </c>
      <c r="BF145" s="32" t="e">
        <f>BD145*(1-'935'!X145/'11'!B$17)</f>
        <v>#VALUE!</v>
      </c>
      <c r="BG145" s="49" t="e">
        <f>BE145*(1-'935'!X145/'11'!B$17)</f>
        <v>#VALUE!</v>
      </c>
      <c r="BH145" s="52" t="e">
        <f>AV145*Parameters!B$6</f>
        <v>#VALUE!</v>
      </c>
      <c r="BI145" s="37" t="e">
        <f>IF('935'!$K145=1000,'Charging rates'!$C$38*$BH145/(1+'DNO totals'!$C$99)*'935'!$L145,0)</f>
        <v>#VALUE!</v>
      </c>
      <c r="BJ145" s="37" t="e">
        <f>IF(MOD('935'!$K145,1000)=100,'Charging rates'!$D$38*$BH145/(1+'DNO totals'!$D$99)*'935'!$M145,0)</f>
        <v>#VALUE!</v>
      </c>
      <c r="BK145" s="37" t="e">
        <f>IF(MOD('935'!$K145,100)=10,'Charging rates'!$E$38*$BH145/(1+'DNO totals'!$E$99)*'935'!$N145,0)</f>
        <v>#VALUE!</v>
      </c>
      <c r="BL145" s="37" t="e">
        <f>IF(AND(MOD('935'!$K145,10)&gt;0,MOD('935'!$K145,1000)&gt;1),'Charging rates'!$F$38*$BH145/(1+'DNO totals'!$F$99)*'935'!$O145,0)</f>
        <v>#VALUE!</v>
      </c>
      <c r="BM145" s="37" t="e">
        <f>IF(MOD('935'!$K145,1000)=1,'Charging rates'!$G$38*$BH145/(1+'DNO totals'!$G$99)*'935'!$P145,0)</f>
        <v>#VALUE!</v>
      </c>
      <c r="BN145" s="52" t="e">
        <f t="shared" si="9"/>
        <v>#VALUE!</v>
      </c>
      <c r="BO145" s="37" t="e">
        <f>IF('935'!$K145&gt;1000,'Charging rates'!$C$38*$AW145*'935'!$L145,0)</f>
        <v>#VALUE!</v>
      </c>
      <c r="BP145" s="37" t="e">
        <f>IF(MOD('935'!$K145,1000)&gt;100,'Charging rates'!$D$38*$AW145*'935'!$M145,0)</f>
        <v>#VALUE!</v>
      </c>
      <c r="BQ145" s="37" t="e">
        <f>IF(MOD('935'!$K145,100)&gt;10,'Charging rates'!$E$38*$AW145*'935'!$N145,0)</f>
        <v>#VALUE!</v>
      </c>
      <c r="BR145" s="52" t="e">
        <f t="shared" si="10"/>
        <v>#VALUE!</v>
      </c>
      <c r="BS145" s="48" t="e">
        <f>'935'!C145&lt;&gt;"VOID"</f>
        <v>#VALUE!</v>
      </c>
      <c r="BT145" s="33" t="e">
        <f>IF(BS145,(100/'11'!B$17*BD145*((1-'935'!I145)*'Charging rates'!B$51+'Charging rates'!B$63)),0)</f>
        <v>#VALUE!</v>
      </c>
      <c r="BU145" s="33" t="e">
        <f>100/'11'!B$17*BG145*('Charging rates'!B$51+'Charging rates'!B$63)</f>
        <v>#VALUE!</v>
      </c>
      <c r="BV145" s="33" t="e">
        <f>100/'11'!B$17*BE145*('Charging rates'!B$51+'Charging rates'!B$63)</f>
        <v>#VALUE!</v>
      </c>
      <c r="BW145" s="53" t="e">
        <f t="shared" si="11"/>
        <v>#VALUE!</v>
      </c>
      <c r="BX145" s="32" t="e">
        <f>AT145-('935'!T145*(1-'935'!X145/'11'!B$17))</f>
        <v>#VALUE!</v>
      </c>
      <c r="BY145" s="32">
        <f>0-IF(ISNUMBER(I145),INDEX('913'!$I$6:$I$1205,I145),0)-IF(ISNUMBER(J145),INDEX('913'!$I$6:$I$1205,J145),0)-IF(ISNUMBER(K145),INDEX('913'!$I$6:$I$1205,K145),0)-IF(ISNUMBER(L145),INDEX('913'!$I$6:$I$1205,L145),0)-IF(ISNUMBER(M145),INDEX('913'!$I$6:$I$1205,M145),0)-IF(ISNUMBER(N145),INDEX('913'!$I$6:$I$1205,N145),0)-IF(ISNUMBER(O145),INDEX('913'!$I$6:$I$1205,O145),0)-IF(ISNUMBER(P145),INDEX('913'!$I$6:$I$1205,P145),0)</f>
        <v>0</v>
      </c>
      <c r="BZ145" s="37">
        <f>IF(BY145=0,1,MAX(1,SQRT(BY145^2+(IF(ISNUMBER(I145),INDEX('913'!$J$6:$J$1205,I145),0)+IF(ISNUMBER(J145),INDEX('913'!$J$6:$J$1205,J145),0)+IF(ISNUMBER(K145),INDEX('913'!$J$6:$J$1205,K145),0)+IF(ISNUMBER(L145),INDEX('913'!$J$6:$J$1205,L145),0)+IF(ISNUMBER(M145),INDEX('913'!$J$6:$J$1205,M145),0)+IF(ISNUMBER(N145),INDEX('913'!$J$6:$J$1205,N145),0)+IF(ISNUMBER(O145),INDEX('913'!$J$6:$J$1205,O145),0)+IF(ISNUMBER(P145),INDEX('913'!$J$6:$J$1205,P145),0))^2)/BY145))</f>
        <v>1</v>
      </c>
      <c r="CA145" s="33" t="e">
        <f>100*AO145/'11'!B$17</f>
        <v>#VALUE!</v>
      </c>
      <c r="CB145" s="37" t="e">
        <f>100*(AP145*BZ145)/'11'!C$17</f>
        <v>#VALUE!</v>
      </c>
      <c r="CC145" s="37" t="e">
        <f t="shared" si="12"/>
        <v>#VALUE!</v>
      </c>
      <c r="CD145" s="33" t="e">
        <f t="shared" si="13"/>
        <v>#VALUE!</v>
      </c>
      <c r="CE145" s="54" t="e">
        <f>'11'!C$17-'935'!Y145</f>
        <v>#VALUE!</v>
      </c>
      <c r="CF145" s="37" t="e">
        <f>MAX('DNO totals'!B$312+0,MIN('935'!L145+0,'DNO totals'!B$304+0))</f>
        <v>#VALUE!</v>
      </c>
      <c r="CG145" s="37" t="e">
        <f>MAX('DNO totals'!C$312+0,MIN('935'!M145+0,'DNO totals'!C$304+0))</f>
        <v>#VALUE!</v>
      </c>
      <c r="CH145" s="37" t="e">
        <f>MAX('DNO totals'!D$312+0,MIN('935'!N145+0,'DNO totals'!D$304+0))</f>
        <v>#VALUE!</v>
      </c>
      <c r="CI145" s="37" t="e">
        <f>MAX('DNO totals'!E$312+0,MIN('935'!O145+0,'DNO totals'!E$304+0))</f>
        <v>#VALUE!</v>
      </c>
      <c r="CJ145" s="52" t="e">
        <f>MAX('DNO totals'!F$312+0,MIN('935'!P145+0,'DNO totals'!F$304+0))</f>
        <v>#VALUE!</v>
      </c>
      <c r="CK145" s="37" t="e">
        <f>IF('935'!$K145=1000,'Charging rates'!$C$38*$BH145/(1+'DNO totals'!$C$99)*$CF145,0)</f>
        <v>#VALUE!</v>
      </c>
      <c r="CL145" s="37" t="e">
        <f>IF(MOD('935'!$K145,1000)=100,'Charging rates'!$D$38*$BH145/(1+'DNO totals'!$D$99)*$CG145,0)</f>
        <v>#VALUE!</v>
      </c>
      <c r="CM145" s="37" t="e">
        <f>IF(MOD('935'!$K145,100)=10,'Charging rates'!$E$38*$BH145/(1+'DNO totals'!$E$99)*$CH145,0)</f>
        <v>#VALUE!</v>
      </c>
      <c r="CN145" s="37" t="e">
        <f>IF(AND(MOD('935'!$K145,10)&gt;0,MOD('935'!$K145,1000)&gt;1),'Charging rates'!$F$38*$BH145/(1+'DNO totals'!$F$99)*$CI145,0)</f>
        <v>#VALUE!</v>
      </c>
      <c r="CO145" s="37" t="e">
        <f>IF(MOD('935'!$K145,1000)=1,'Charging rates'!$G$38*$BH145/(1+'DNO totals'!$G$99)*$CJ145,0)</f>
        <v>#VALUE!</v>
      </c>
      <c r="CP145" s="52" t="e">
        <f t="shared" si="14"/>
        <v>#VALUE!</v>
      </c>
      <c r="CQ145" s="37" t="e">
        <f>IF('935'!$K145&gt;1000,'Charging rates'!$C$38*$AW145*$CF145,0)</f>
        <v>#VALUE!</v>
      </c>
      <c r="CR145" s="37" t="e">
        <f>IF(MOD('935'!$K145,1000)&gt;100,'Charging rates'!$D$38*$AW145*$CG145,0)</f>
        <v>#VALUE!</v>
      </c>
      <c r="CS145" s="37" t="e">
        <f>IF(MOD('935'!$K145,100)&gt;10,'Charging rates'!$E$38*$AW145*$CH145,0)</f>
        <v>#VALUE!</v>
      </c>
      <c r="CT145" s="52" t="e">
        <f t="shared" si="15"/>
        <v>#VALUE!</v>
      </c>
      <c r="CU145" s="33" t="e">
        <f>100*(AP145*'935'!Q145*BZ145)/'11'!B$17</f>
        <v>#VALUE!</v>
      </c>
      <c r="CV145" s="33" t="e">
        <f>100/'11'!B$17*'Charging rates'!B$10*AW145</f>
        <v>#VALUE!</v>
      </c>
      <c r="CW145" s="33" t="e">
        <f>IF(AT145=0,0,(1-BX145/AT145)*(CA145+IF('935'!Q145=0,0,(CB145*'935'!Q145*('11'!C$17-'935'!Y145)/('11'!B$17-'935'!X145)))))</f>
        <v>#VALUE!</v>
      </c>
      <c r="CX145" s="33" t="e">
        <f t="shared" si="16"/>
        <v>#VALUE!</v>
      </c>
      <c r="CY145" s="49" t="e">
        <f t="shared" si="17"/>
        <v>#VALUE!</v>
      </c>
      <c r="CZ145" s="32" t="e">
        <f>AT145*(Parameters!B$21+AU145)*IF('DNO totals'!B$323&lt;0,1,'935'!S145)</f>
        <v>#VALUE!</v>
      </c>
      <c r="DA145" s="52" t="e">
        <f>IF('DNO totals'!B$323&lt;0,1,'935'!S145)*(Parameters!B$21+AU145)</f>
        <v>#VALUE!</v>
      </c>
      <c r="DB145" s="37" t="e">
        <f>CX145+'Charging rates'!B$106*DA145*100/'11'!B$17</f>
        <v>#VALUE!</v>
      </c>
      <c r="DC145" s="37" t="e">
        <f>DB145+'Charging rates'!B$116*(Parameters!B$21+AU145)*100/'11'!B$17*IF('DNO totals'!B$323&lt;0,1,'935'!S145)</f>
        <v>#VALUE!</v>
      </c>
      <c r="DD145" s="37" t="e">
        <f>'Charging rates'!B$97*(CP145+CT145)*100/'11'!B$17</f>
        <v>#VALUE!</v>
      </c>
      <c r="DE145" s="33" t="e">
        <f>MAX(0-(CB145*AU145*'11'!C$17/'11'!B$17),DC145+DD145)</f>
        <v>#VALUE!</v>
      </c>
      <c r="DF145" s="37" t="e">
        <f>IF(BS145,IF(AU145=0,CC145,MAX(0,MIN(CC145,CC145+(DE145/'935'!Q145*('11'!B$17-'935'!X145)/('11'!C$17-'935'!Y145))))),0)</f>
        <v>#VALUE!</v>
      </c>
      <c r="DG145" s="33" t="e">
        <f t="shared" si="18"/>
        <v>#VALUE!</v>
      </c>
      <c r="DH145" s="53" t="e">
        <f t="shared" si="19"/>
        <v>#VALUE!</v>
      </c>
    </row>
    <row r="146" spans="1:112">
      <c r="A146" s="28">
        <v>46</v>
      </c>
      <c r="B146" s="47" t="e">
        <f>'935'!B146</f>
        <v>#VALUE!</v>
      </c>
      <c r="C146" s="48" t="e">
        <f>OR('935'!E146&lt;&gt;"VOID",'935'!F146&lt;&gt;"VOID",'935'!G146&lt;&gt;"VOID")</f>
        <v>#VALUE!</v>
      </c>
      <c r="D146" s="32" t="e">
        <f>IF('935'!D146="VOID",0,'935'!D146*(1-'935'!X146/'11'!B$17))</f>
        <v>#VALUE!</v>
      </c>
      <c r="E146" s="32" t="e">
        <f>IF('935'!E146="VOID",0,'935'!E146*(1-'935'!X146/'11'!B$17))</f>
        <v>#VALUE!</v>
      </c>
      <c r="F146" s="32" t="e">
        <f>IF('935'!F146="VOID",0,'935'!F146*(1-'935'!X146/'11'!B$17))</f>
        <v>#VALUE!</v>
      </c>
      <c r="G146" s="32" t="e">
        <f>IF('935'!G146="VOID",0,'935'!G146*(1-'935'!X146/'11'!B$17))</f>
        <v>#VALUE!</v>
      </c>
      <c r="H146" s="49" t="e">
        <f t="shared" si="0"/>
        <v>#VALUE!</v>
      </c>
      <c r="I146" s="50" t="e">
        <f>MATCH('935'!J146,'913'!$B$6:$B$1205,0)</f>
        <v>#VALUE!</v>
      </c>
      <c r="J146" s="50" t="e">
        <f>MATCH(INDEX('913'!$D$6:$D$1205,I146),'913'!$B$6:$B$1205,0)</f>
        <v>#VALUE!</v>
      </c>
      <c r="K146" s="50" t="e">
        <f>MATCH(INDEX('913'!$D$6:$D$1205,J146),'913'!$B$6:$B$1205,0)</f>
        <v>#VALUE!</v>
      </c>
      <c r="L146" s="50" t="e">
        <f>MATCH(INDEX('913'!$D$6:$D$1205,K146),'913'!$B$6:$B$1205,0)</f>
        <v>#VALUE!</v>
      </c>
      <c r="M146" s="50" t="e">
        <f>MATCH(INDEX('913'!$D$6:$D$1205,L146),'913'!$B$6:$B$1205,0)</f>
        <v>#VALUE!</v>
      </c>
      <c r="N146" s="50" t="e">
        <f>MATCH(INDEX('913'!$D$6:$D$1205,M146),'913'!$B$6:$B$1205,0)</f>
        <v>#VALUE!</v>
      </c>
      <c r="O146" s="50" t="e">
        <f>MATCH(INDEX('913'!$D$6:$D$1205,N146),'913'!$B$6:$B$1205,0)</f>
        <v>#VALUE!</v>
      </c>
      <c r="P146" s="51" t="e">
        <f>MATCH(INDEX('913'!$D$6:$D$1205,O146),'913'!$B$6:$B$1205,0)</f>
        <v>#VALUE!</v>
      </c>
      <c r="Q146" s="37">
        <f>IF(ISNUMBER(I146),MAX(0,INDEX('913'!$E$6:$E$1205,I146)),0)</f>
        <v>0</v>
      </c>
      <c r="R146" s="37">
        <f>IF(ISNUMBER(J146),MAX(0,INDEX('913'!$E$6:$E$1205,J146)),0)</f>
        <v>0</v>
      </c>
      <c r="S146" s="37">
        <f>IF(ISNUMBER(K146),MAX(0,INDEX('913'!$E$6:$E$1205,K146)),0)</f>
        <v>0</v>
      </c>
      <c r="T146" s="37">
        <f>IF(ISNUMBER(L146),MAX(0,INDEX('913'!$E$6:$E$1205,L146)),0)</f>
        <v>0</v>
      </c>
      <c r="U146" s="37">
        <f>IF(ISNUMBER(M146),MAX(0,INDEX('913'!$E$6:$E$1205,M146)),0)</f>
        <v>0</v>
      </c>
      <c r="V146" s="37">
        <f>IF(ISNUMBER(N146),MAX(0,INDEX('913'!$E$6:$E$1205,N146)),0)</f>
        <v>0</v>
      </c>
      <c r="W146" s="37">
        <f>IF(ISNUMBER(O146),MAX(0,INDEX('913'!$E$6:$E$1205,O146)),0)</f>
        <v>0</v>
      </c>
      <c r="X146" s="52">
        <f>IF(ISNUMBER(P146),MAX(0,INDEX('913'!$E$6:$E$1205,P146)),0)</f>
        <v>0</v>
      </c>
      <c r="Y146" s="37">
        <f>IF(ISNUMBER(I146),MAX(0,INDEX('913'!$F$6:$F$1205,I146)),0)</f>
        <v>0</v>
      </c>
      <c r="Z146" s="37">
        <f>IF(ISNUMBER(J146),MAX(0,INDEX('913'!$F$6:$F$1205,J146)),0)</f>
        <v>0</v>
      </c>
      <c r="AA146" s="37">
        <f>IF(ISNUMBER(K146),MAX(0,INDEX('913'!$F$6:$F$1205,K146)),0)</f>
        <v>0</v>
      </c>
      <c r="AB146" s="37">
        <f>IF(ISNUMBER(L146),MAX(0,INDEX('913'!$F$6:$F$1205,L146)),0)</f>
        <v>0</v>
      </c>
      <c r="AC146" s="37">
        <f>IF(ISNUMBER(M146),MAX(0,INDEX('913'!$F$6:$F$1205,M146)),0)</f>
        <v>0</v>
      </c>
      <c r="AD146" s="37">
        <f>IF(ISNUMBER(N146),MAX(0,INDEX('913'!$F$6:$F$1205,N146)),0)</f>
        <v>0</v>
      </c>
      <c r="AE146" s="37">
        <f>IF(ISNUMBER(O146),MAX(0,INDEX('913'!$F$6:$F$1205,O146)),0)</f>
        <v>0</v>
      </c>
      <c r="AF146" s="37">
        <f>IF(ISNUMBER(P146),MAX(0,INDEX('913'!$F$6:$F$1205,P146)),0)</f>
        <v>0</v>
      </c>
      <c r="AG146" s="32">
        <f>IF(ISNUMBER(I146),SQRT(INDEX('913'!$I$6:$I$1205,I146)^2+INDEX('913'!$J$6:$J$1205,I146)^2),0)</f>
        <v>0</v>
      </c>
      <c r="AH146" s="32">
        <f>IF(ISNUMBER(J146),SQRT(INDEX('913'!$I$6:$I$1205,J146)^2+INDEX('913'!$J$6:$J$1205,J146)^2),0)</f>
        <v>0</v>
      </c>
      <c r="AI146" s="32">
        <f>IF(ISNUMBER(K146),SQRT(INDEX('913'!$I$6:$I$1205,K146)^2+INDEX('913'!$J$6:$J$1205,K146)^2),0)</f>
        <v>0</v>
      </c>
      <c r="AJ146" s="32">
        <f>IF(ISNUMBER(L146),SQRT(INDEX('913'!$I$6:$I$1205,L146)^2+INDEX('913'!$J$6:$J$1205,L146)^2),0)</f>
        <v>0</v>
      </c>
      <c r="AK146" s="32">
        <f>IF(ISNUMBER(M146),SQRT(INDEX('913'!$I$6:$I$1205,M146)^2+INDEX('913'!$J$6:$J$1205,M146)^2),0)</f>
        <v>0</v>
      </c>
      <c r="AL146" s="32">
        <f>IF(ISNUMBER(N146),SQRT(INDEX('913'!$I$6:$I$1205,N146)^2+INDEX('913'!$J$6:$J$1205,N146)^2),0)</f>
        <v>0</v>
      </c>
      <c r="AM146" s="32">
        <f>IF(ISNUMBER(O146),SQRT(INDEX('913'!$I$6:$I$1205,O146)^2+INDEX('913'!$J$6:$J$1205,O146)^2),0)</f>
        <v>0</v>
      </c>
      <c r="AN146" s="49">
        <f>IF(ISNUMBER(P146),SQRT(INDEX('913'!$I$6:$I$1205,P146)^2+INDEX('913'!$J$6:$J$1205,P146)^2),0)</f>
        <v>0</v>
      </c>
      <c r="AO146" s="37">
        <f t="shared" si="1"/>
        <v>0</v>
      </c>
      <c r="AP146" s="37">
        <f t="shared" si="2"/>
        <v>0</v>
      </c>
      <c r="AQ146" s="33" t="e">
        <f>-100*'935'!W146*(AO146+AP146)/'11'!C$17</f>
        <v>#VALUE!</v>
      </c>
      <c r="AR146" s="37" t="e">
        <f t="shared" si="3"/>
        <v>#VALUE!</v>
      </c>
      <c r="AS146" s="52" t="e">
        <f t="shared" si="4"/>
        <v>#VALUE!</v>
      </c>
      <c r="AT146" s="32" t="e">
        <f>IF('935'!C146="VOID",0,('935'!C146*(1-'935'!X146/'11'!B$17)))</f>
        <v>#VALUE!</v>
      </c>
      <c r="AU146" s="52" t="e">
        <f>'935'!Q146*(1-'935'!Y146/'11'!C$17)/(1-'935'!X146/'11'!B$17)</f>
        <v>#VALUE!</v>
      </c>
      <c r="AV146" s="37" t="e">
        <f>INDEX('DNO totals'!$B$57:$G$57,IF('935'!K146,IF(MOD('935'!K146,1000),IF(MOD('935'!K146,100),IF(MOD('935'!K146,10),IF(MOD('935'!K146,1000)=1,6,5),4),3),2),1))</f>
        <v>#VALUE!</v>
      </c>
      <c r="AW146" s="52" t="e">
        <f t="shared" si="5"/>
        <v>#VALUE!</v>
      </c>
      <c r="AX146" s="32" t="e">
        <f>IF('935'!V146="VOID",0,'935'!V146*(1-'935'!X146/'11'!B$17))</f>
        <v>#VALUE!</v>
      </c>
      <c r="AY146" s="33" t="e">
        <f>IF(H146,-100*'Charging rates'!B$10/'11'!B$17*AX146/H146,0)</f>
        <v>#VALUE!</v>
      </c>
      <c r="AZ146" s="33" t="e">
        <f>IF(C146,'DNO totals'!B$41,0)</f>
        <v>#VALUE!</v>
      </c>
      <c r="BA146" s="33" t="e">
        <f t="shared" si="6"/>
        <v>#VALUE!</v>
      </c>
      <c r="BB146" s="33" t="e">
        <f t="shared" si="7"/>
        <v>#VALUE!</v>
      </c>
      <c r="BC146" s="53" t="e">
        <f t="shared" si="8"/>
        <v>#VALUE!</v>
      </c>
      <c r="BD146" s="32" t="e">
        <f>IF(AT146,'935'!H146*AT146/(AT146+D146+H146),0)</f>
        <v>#VALUE!</v>
      </c>
      <c r="BE146" s="32" t="e">
        <f>IF(H146,'935'!H146*H146/(AT146+D146+H146),0)</f>
        <v>#VALUE!</v>
      </c>
      <c r="BF146" s="32" t="e">
        <f>BD146*(1-'935'!X146/'11'!B$17)</f>
        <v>#VALUE!</v>
      </c>
      <c r="BG146" s="49" t="e">
        <f>BE146*(1-'935'!X146/'11'!B$17)</f>
        <v>#VALUE!</v>
      </c>
      <c r="BH146" s="52" t="e">
        <f>AV146*Parameters!B$6</f>
        <v>#VALUE!</v>
      </c>
      <c r="BI146" s="37" t="e">
        <f>IF('935'!$K146=1000,'Charging rates'!$C$38*$BH146/(1+'DNO totals'!$C$99)*'935'!$L146,0)</f>
        <v>#VALUE!</v>
      </c>
      <c r="BJ146" s="37" t="e">
        <f>IF(MOD('935'!$K146,1000)=100,'Charging rates'!$D$38*$BH146/(1+'DNO totals'!$D$99)*'935'!$M146,0)</f>
        <v>#VALUE!</v>
      </c>
      <c r="BK146" s="37" t="e">
        <f>IF(MOD('935'!$K146,100)=10,'Charging rates'!$E$38*$BH146/(1+'DNO totals'!$E$99)*'935'!$N146,0)</f>
        <v>#VALUE!</v>
      </c>
      <c r="BL146" s="37" t="e">
        <f>IF(AND(MOD('935'!$K146,10)&gt;0,MOD('935'!$K146,1000)&gt;1),'Charging rates'!$F$38*$BH146/(1+'DNO totals'!$F$99)*'935'!$O146,0)</f>
        <v>#VALUE!</v>
      </c>
      <c r="BM146" s="37" t="e">
        <f>IF(MOD('935'!$K146,1000)=1,'Charging rates'!$G$38*$BH146/(1+'DNO totals'!$G$99)*'935'!$P146,0)</f>
        <v>#VALUE!</v>
      </c>
      <c r="BN146" s="52" t="e">
        <f t="shared" si="9"/>
        <v>#VALUE!</v>
      </c>
      <c r="BO146" s="37" t="e">
        <f>IF('935'!$K146&gt;1000,'Charging rates'!$C$38*$AW146*'935'!$L146,0)</f>
        <v>#VALUE!</v>
      </c>
      <c r="BP146" s="37" t="e">
        <f>IF(MOD('935'!$K146,1000)&gt;100,'Charging rates'!$D$38*$AW146*'935'!$M146,0)</f>
        <v>#VALUE!</v>
      </c>
      <c r="BQ146" s="37" t="e">
        <f>IF(MOD('935'!$K146,100)&gt;10,'Charging rates'!$E$38*$AW146*'935'!$N146,0)</f>
        <v>#VALUE!</v>
      </c>
      <c r="BR146" s="52" t="e">
        <f t="shared" si="10"/>
        <v>#VALUE!</v>
      </c>
      <c r="BS146" s="48" t="e">
        <f>'935'!C146&lt;&gt;"VOID"</f>
        <v>#VALUE!</v>
      </c>
      <c r="BT146" s="33" t="e">
        <f>IF(BS146,(100/'11'!B$17*BD146*((1-'935'!I146)*'Charging rates'!B$51+'Charging rates'!B$63)),0)</f>
        <v>#VALUE!</v>
      </c>
      <c r="BU146" s="33" t="e">
        <f>100/'11'!B$17*BG146*('Charging rates'!B$51+'Charging rates'!B$63)</f>
        <v>#VALUE!</v>
      </c>
      <c r="BV146" s="33" t="e">
        <f>100/'11'!B$17*BE146*('Charging rates'!B$51+'Charging rates'!B$63)</f>
        <v>#VALUE!</v>
      </c>
      <c r="BW146" s="53" t="e">
        <f t="shared" si="11"/>
        <v>#VALUE!</v>
      </c>
      <c r="BX146" s="32" t="e">
        <f>AT146-('935'!T146*(1-'935'!X146/'11'!B$17))</f>
        <v>#VALUE!</v>
      </c>
      <c r="BY146" s="32">
        <f>0-IF(ISNUMBER(I146),INDEX('913'!$I$6:$I$1205,I146),0)-IF(ISNUMBER(J146),INDEX('913'!$I$6:$I$1205,J146),0)-IF(ISNUMBER(K146),INDEX('913'!$I$6:$I$1205,K146),0)-IF(ISNUMBER(L146),INDEX('913'!$I$6:$I$1205,L146),0)-IF(ISNUMBER(M146),INDEX('913'!$I$6:$I$1205,M146),0)-IF(ISNUMBER(N146),INDEX('913'!$I$6:$I$1205,N146),0)-IF(ISNUMBER(O146),INDEX('913'!$I$6:$I$1205,O146),0)-IF(ISNUMBER(P146),INDEX('913'!$I$6:$I$1205,P146),0)</f>
        <v>0</v>
      </c>
      <c r="BZ146" s="37">
        <f>IF(BY146=0,1,MAX(1,SQRT(BY146^2+(IF(ISNUMBER(I146),INDEX('913'!$J$6:$J$1205,I146),0)+IF(ISNUMBER(J146),INDEX('913'!$J$6:$J$1205,J146),0)+IF(ISNUMBER(K146),INDEX('913'!$J$6:$J$1205,K146),0)+IF(ISNUMBER(L146),INDEX('913'!$J$6:$J$1205,L146),0)+IF(ISNUMBER(M146),INDEX('913'!$J$6:$J$1205,M146),0)+IF(ISNUMBER(N146),INDEX('913'!$J$6:$J$1205,N146),0)+IF(ISNUMBER(O146),INDEX('913'!$J$6:$J$1205,O146),0)+IF(ISNUMBER(P146),INDEX('913'!$J$6:$J$1205,P146),0))^2)/BY146))</f>
        <v>1</v>
      </c>
      <c r="CA146" s="33" t="e">
        <f>100*AO146/'11'!B$17</f>
        <v>#VALUE!</v>
      </c>
      <c r="CB146" s="37" t="e">
        <f>100*(AP146*BZ146)/'11'!C$17</f>
        <v>#VALUE!</v>
      </c>
      <c r="CC146" s="37" t="e">
        <f t="shared" si="12"/>
        <v>#VALUE!</v>
      </c>
      <c r="CD146" s="33" t="e">
        <f t="shared" si="13"/>
        <v>#VALUE!</v>
      </c>
      <c r="CE146" s="54" t="e">
        <f>'11'!C$17-'935'!Y146</f>
        <v>#VALUE!</v>
      </c>
      <c r="CF146" s="37" t="e">
        <f>MAX('DNO totals'!B$312+0,MIN('935'!L146+0,'DNO totals'!B$304+0))</f>
        <v>#VALUE!</v>
      </c>
      <c r="CG146" s="37" t="e">
        <f>MAX('DNO totals'!C$312+0,MIN('935'!M146+0,'DNO totals'!C$304+0))</f>
        <v>#VALUE!</v>
      </c>
      <c r="CH146" s="37" t="e">
        <f>MAX('DNO totals'!D$312+0,MIN('935'!N146+0,'DNO totals'!D$304+0))</f>
        <v>#VALUE!</v>
      </c>
      <c r="CI146" s="37" t="e">
        <f>MAX('DNO totals'!E$312+0,MIN('935'!O146+0,'DNO totals'!E$304+0))</f>
        <v>#VALUE!</v>
      </c>
      <c r="CJ146" s="52" t="e">
        <f>MAX('DNO totals'!F$312+0,MIN('935'!P146+0,'DNO totals'!F$304+0))</f>
        <v>#VALUE!</v>
      </c>
      <c r="CK146" s="37" t="e">
        <f>IF('935'!$K146=1000,'Charging rates'!$C$38*$BH146/(1+'DNO totals'!$C$99)*$CF146,0)</f>
        <v>#VALUE!</v>
      </c>
      <c r="CL146" s="37" t="e">
        <f>IF(MOD('935'!$K146,1000)=100,'Charging rates'!$D$38*$BH146/(1+'DNO totals'!$D$99)*$CG146,0)</f>
        <v>#VALUE!</v>
      </c>
      <c r="CM146" s="37" t="e">
        <f>IF(MOD('935'!$K146,100)=10,'Charging rates'!$E$38*$BH146/(1+'DNO totals'!$E$99)*$CH146,0)</f>
        <v>#VALUE!</v>
      </c>
      <c r="CN146" s="37" t="e">
        <f>IF(AND(MOD('935'!$K146,10)&gt;0,MOD('935'!$K146,1000)&gt;1),'Charging rates'!$F$38*$BH146/(1+'DNO totals'!$F$99)*$CI146,0)</f>
        <v>#VALUE!</v>
      </c>
      <c r="CO146" s="37" t="e">
        <f>IF(MOD('935'!$K146,1000)=1,'Charging rates'!$G$38*$BH146/(1+'DNO totals'!$G$99)*$CJ146,0)</f>
        <v>#VALUE!</v>
      </c>
      <c r="CP146" s="52" t="e">
        <f t="shared" si="14"/>
        <v>#VALUE!</v>
      </c>
      <c r="CQ146" s="37" t="e">
        <f>IF('935'!$K146&gt;1000,'Charging rates'!$C$38*$AW146*$CF146,0)</f>
        <v>#VALUE!</v>
      </c>
      <c r="CR146" s="37" t="e">
        <f>IF(MOD('935'!$K146,1000)&gt;100,'Charging rates'!$D$38*$AW146*$CG146,0)</f>
        <v>#VALUE!</v>
      </c>
      <c r="CS146" s="37" t="e">
        <f>IF(MOD('935'!$K146,100)&gt;10,'Charging rates'!$E$38*$AW146*$CH146,0)</f>
        <v>#VALUE!</v>
      </c>
      <c r="CT146" s="52" t="e">
        <f t="shared" si="15"/>
        <v>#VALUE!</v>
      </c>
      <c r="CU146" s="33" t="e">
        <f>100*(AP146*'935'!Q146*BZ146)/'11'!B$17</f>
        <v>#VALUE!</v>
      </c>
      <c r="CV146" s="33" t="e">
        <f>100/'11'!B$17*'Charging rates'!B$10*AW146</f>
        <v>#VALUE!</v>
      </c>
      <c r="CW146" s="33" t="e">
        <f>IF(AT146=0,0,(1-BX146/AT146)*(CA146+IF('935'!Q146=0,0,(CB146*'935'!Q146*('11'!C$17-'935'!Y146)/('11'!B$17-'935'!X146)))))</f>
        <v>#VALUE!</v>
      </c>
      <c r="CX146" s="33" t="e">
        <f t="shared" si="16"/>
        <v>#VALUE!</v>
      </c>
      <c r="CY146" s="49" t="e">
        <f t="shared" si="17"/>
        <v>#VALUE!</v>
      </c>
      <c r="CZ146" s="32" t="e">
        <f>AT146*(Parameters!B$21+AU146)*IF('DNO totals'!B$323&lt;0,1,'935'!S146)</f>
        <v>#VALUE!</v>
      </c>
      <c r="DA146" s="52" t="e">
        <f>IF('DNO totals'!B$323&lt;0,1,'935'!S146)*(Parameters!B$21+AU146)</f>
        <v>#VALUE!</v>
      </c>
      <c r="DB146" s="37" t="e">
        <f>CX146+'Charging rates'!B$106*DA146*100/'11'!B$17</f>
        <v>#VALUE!</v>
      </c>
      <c r="DC146" s="37" t="e">
        <f>DB146+'Charging rates'!B$116*(Parameters!B$21+AU146)*100/'11'!B$17*IF('DNO totals'!B$323&lt;0,1,'935'!S146)</f>
        <v>#VALUE!</v>
      </c>
      <c r="DD146" s="37" t="e">
        <f>'Charging rates'!B$97*(CP146+CT146)*100/'11'!B$17</f>
        <v>#VALUE!</v>
      </c>
      <c r="DE146" s="33" t="e">
        <f>MAX(0-(CB146*AU146*'11'!C$17/'11'!B$17),DC146+DD146)</f>
        <v>#VALUE!</v>
      </c>
      <c r="DF146" s="37" t="e">
        <f>IF(BS146,IF(AU146=0,CC146,MAX(0,MIN(CC146,CC146+(DE146/'935'!Q146*('11'!B$17-'935'!X146)/('11'!C$17-'935'!Y146))))),0)</f>
        <v>#VALUE!</v>
      </c>
      <c r="DG146" s="33" t="e">
        <f t="shared" si="18"/>
        <v>#VALUE!</v>
      </c>
      <c r="DH146" s="53" t="e">
        <f t="shared" si="19"/>
        <v>#VALUE!</v>
      </c>
    </row>
    <row r="147" spans="1:112">
      <c r="A147" s="28">
        <v>47</v>
      </c>
      <c r="B147" s="47" t="e">
        <f>'935'!B147</f>
        <v>#VALUE!</v>
      </c>
      <c r="C147" s="48" t="e">
        <f>OR('935'!E147&lt;&gt;"VOID",'935'!F147&lt;&gt;"VOID",'935'!G147&lt;&gt;"VOID")</f>
        <v>#VALUE!</v>
      </c>
      <c r="D147" s="32" t="e">
        <f>IF('935'!D147="VOID",0,'935'!D147*(1-'935'!X147/'11'!B$17))</f>
        <v>#VALUE!</v>
      </c>
      <c r="E147" s="32" t="e">
        <f>IF('935'!E147="VOID",0,'935'!E147*(1-'935'!X147/'11'!B$17))</f>
        <v>#VALUE!</v>
      </c>
      <c r="F147" s="32" t="e">
        <f>IF('935'!F147="VOID",0,'935'!F147*(1-'935'!X147/'11'!B$17))</f>
        <v>#VALUE!</v>
      </c>
      <c r="G147" s="32" t="e">
        <f>IF('935'!G147="VOID",0,'935'!G147*(1-'935'!X147/'11'!B$17))</f>
        <v>#VALUE!</v>
      </c>
      <c r="H147" s="49" t="e">
        <f t="shared" si="0"/>
        <v>#VALUE!</v>
      </c>
      <c r="I147" s="50" t="e">
        <f>MATCH('935'!J147,'913'!$B$6:$B$1205,0)</f>
        <v>#VALUE!</v>
      </c>
      <c r="J147" s="50" t="e">
        <f>MATCH(INDEX('913'!$D$6:$D$1205,I147),'913'!$B$6:$B$1205,0)</f>
        <v>#VALUE!</v>
      </c>
      <c r="K147" s="50" t="e">
        <f>MATCH(INDEX('913'!$D$6:$D$1205,J147),'913'!$B$6:$B$1205,0)</f>
        <v>#VALUE!</v>
      </c>
      <c r="L147" s="50" t="e">
        <f>MATCH(INDEX('913'!$D$6:$D$1205,K147),'913'!$B$6:$B$1205,0)</f>
        <v>#VALUE!</v>
      </c>
      <c r="M147" s="50" t="e">
        <f>MATCH(INDEX('913'!$D$6:$D$1205,L147),'913'!$B$6:$B$1205,0)</f>
        <v>#VALUE!</v>
      </c>
      <c r="N147" s="50" t="e">
        <f>MATCH(INDEX('913'!$D$6:$D$1205,M147),'913'!$B$6:$B$1205,0)</f>
        <v>#VALUE!</v>
      </c>
      <c r="O147" s="50" t="e">
        <f>MATCH(INDEX('913'!$D$6:$D$1205,N147),'913'!$B$6:$B$1205,0)</f>
        <v>#VALUE!</v>
      </c>
      <c r="P147" s="51" t="e">
        <f>MATCH(INDEX('913'!$D$6:$D$1205,O147),'913'!$B$6:$B$1205,0)</f>
        <v>#VALUE!</v>
      </c>
      <c r="Q147" s="37">
        <f>IF(ISNUMBER(I147),MAX(0,INDEX('913'!$E$6:$E$1205,I147)),0)</f>
        <v>0</v>
      </c>
      <c r="R147" s="37">
        <f>IF(ISNUMBER(J147),MAX(0,INDEX('913'!$E$6:$E$1205,J147)),0)</f>
        <v>0</v>
      </c>
      <c r="S147" s="37">
        <f>IF(ISNUMBER(K147),MAX(0,INDEX('913'!$E$6:$E$1205,K147)),0)</f>
        <v>0</v>
      </c>
      <c r="T147" s="37">
        <f>IF(ISNUMBER(L147),MAX(0,INDEX('913'!$E$6:$E$1205,L147)),0)</f>
        <v>0</v>
      </c>
      <c r="U147" s="37">
        <f>IF(ISNUMBER(M147),MAX(0,INDEX('913'!$E$6:$E$1205,M147)),0)</f>
        <v>0</v>
      </c>
      <c r="V147" s="37">
        <f>IF(ISNUMBER(N147),MAX(0,INDEX('913'!$E$6:$E$1205,N147)),0)</f>
        <v>0</v>
      </c>
      <c r="W147" s="37">
        <f>IF(ISNUMBER(O147),MAX(0,INDEX('913'!$E$6:$E$1205,O147)),0)</f>
        <v>0</v>
      </c>
      <c r="X147" s="52">
        <f>IF(ISNUMBER(P147),MAX(0,INDEX('913'!$E$6:$E$1205,P147)),0)</f>
        <v>0</v>
      </c>
      <c r="Y147" s="37">
        <f>IF(ISNUMBER(I147),MAX(0,INDEX('913'!$F$6:$F$1205,I147)),0)</f>
        <v>0</v>
      </c>
      <c r="Z147" s="37">
        <f>IF(ISNUMBER(J147),MAX(0,INDEX('913'!$F$6:$F$1205,J147)),0)</f>
        <v>0</v>
      </c>
      <c r="AA147" s="37">
        <f>IF(ISNUMBER(K147),MAX(0,INDEX('913'!$F$6:$F$1205,K147)),0)</f>
        <v>0</v>
      </c>
      <c r="AB147" s="37">
        <f>IF(ISNUMBER(L147),MAX(0,INDEX('913'!$F$6:$F$1205,L147)),0)</f>
        <v>0</v>
      </c>
      <c r="AC147" s="37">
        <f>IF(ISNUMBER(M147),MAX(0,INDEX('913'!$F$6:$F$1205,M147)),0)</f>
        <v>0</v>
      </c>
      <c r="AD147" s="37">
        <f>IF(ISNUMBER(N147),MAX(0,INDEX('913'!$F$6:$F$1205,N147)),0)</f>
        <v>0</v>
      </c>
      <c r="AE147" s="37">
        <f>IF(ISNUMBER(O147),MAX(0,INDEX('913'!$F$6:$F$1205,O147)),0)</f>
        <v>0</v>
      </c>
      <c r="AF147" s="37">
        <f>IF(ISNUMBER(P147),MAX(0,INDEX('913'!$F$6:$F$1205,P147)),0)</f>
        <v>0</v>
      </c>
      <c r="AG147" s="32">
        <f>IF(ISNUMBER(I147),SQRT(INDEX('913'!$I$6:$I$1205,I147)^2+INDEX('913'!$J$6:$J$1205,I147)^2),0)</f>
        <v>0</v>
      </c>
      <c r="AH147" s="32">
        <f>IF(ISNUMBER(J147),SQRT(INDEX('913'!$I$6:$I$1205,J147)^2+INDEX('913'!$J$6:$J$1205,J147)^2),0)</f>
        <v>0</v>
      </c>
      <c r="AI147" s="32">
        <f>IF(ISNUMBER(K147),SQRT(INDEX('913'!$I$6:$I$1205,K147)^2+INDEX('913'!$J$6:$J$1205,K147)^2),0)</f>
        <v>0</v>
      </c>
      <c r="AJ147" s="32">
        <f>IF(ISNUMBER(L147),SQRT(INDEX('913'!$I$6:$I$1205,L147)^2+INDEX('913'!$J$6:$J$1205,L147)^2),0)</f>
        <v>0</v>
      </c>
      <c r="AK147" s="32">
        <f>IF(ISNUMBER(M147),SQRT(INDEX('913'!$I$6:$I$1205,M147)^2+INDEX('913'!$J$6:$J$1205,M147)^2),0)</f>
        <v>0</v>
      </c>
      <c r="AL147" s="32">
        <f>IF(ISNUMBER(N147),SQRT(INDEX('913'!$I$6:$I$1205,N147)^2+INDEX('913'!$J$6:$J$1205,N147)^2),0)</f>
        <v>0</v>
      </c>
      <c r="AM147" s="32">
        <f>IF(ISNUMBER(O147),SQRT(INDEX('913'!$I$6:$I$1205,O147)^2+INDEX('913'!$J$6:$J$1205,O147)^2),0)</f>
        <v>0</v>
      </c>
      <c r="AN147" s="49">
        <f>IF(ISNUMBER(P147),SQRT(INDEX('913'!$I$6:$I$1205,P147)^2+INDEX('913'!$J$6:$J$1205,P147)^2),0)</f>
        <v>0</v>
      </c>
      <c r="AO147" s="37">
        <f t="shared" si="1"/>
        <v>0</v>
      </c>
      <c r="AP147" s="37">
        <f t="shared" si="2"/>
        <v>0</v>
      </c>
      <c r="AQ147" s="33" t="e">
        <f>-100*'935'!W147*(AO147+AP147)/'11'!C$17</f>
        <v>#VALUE!</v>
      </c>
      <c r="AR147" s="37" t="e">
        <f t="shared" si="3"/>
        <v>#VALUE!</v>
      </c>
      <c r="AS147" s="52" t="e">
        <f t="shared" si="4"/>
        <v>#VALUE!</v>
      </c>
      <c r="AT147" s="32" t="e">
        <f>IF('935'!C147="VOID",0,('935'!C147*(1-'935'!X147/'11'!B$17)))</f>
        <v>#VALUE!</v>
      </c>
      <c r="AU147" s="52" t="e">
        <f>'935'!Q147*(1-'935'!Y147/'11'!C$17)/(1-'935'!X147/'11'!B$17)</f>
        <v>#VALUE!</v>
      </c>
      <c r="AV147" s="37" t="e">
        <f>INDEX('DNO totals'!$B$57:$G$57,IF('935'!K147,IF(MOD('935'!K147,1000),IF(MOD('935'!K147,100),IF(MOD('935'!K147,10),IF(MOD('935'!K147,1000)=1,6,5),4),3),2),1))</f>
        <v>#VALUE!</v>
      </c>
      <c r="AW147" s="52" t="e">
        <f t="shared" si="5"/>
        <v>#VALUE!</v>
      </c>
      <c r="AX147" s="32" t="e">
        <f>IF('935'!V147="VOID",0,'935'!V147*(1-'935'!X147/'11'!B$17))</f>
        <v>#VALUE!</v>
      </c>
      <c r="AY147" s="33" t="e">
        <f>IF(H147,-100*'Charging rates'!B$10/'11'!B$17*AX147/H147,0)</f>
        <v>#VALUE!</v>
      </c>
      <c r="AZ147" s="33" t="e">
        <f>IF(C147,'DNO totals'!B$41,0)</f>
        <v>#VALUE!</v>
      </c>
      <c r="BA147" s="33" t="e">
        <f t="shared" si="6"/>
        <v>#VALUE!</v>
      </c>
      <c r="BB147" s="33" t="e">
        <f t="shared" si="7"/>
        <v>#VALUE!</v>
      </c>
      <c r="BC147" s="53" t="e">
        <f t="shared" si="8"/>
        <v>#VALUE!</v>
      </c>
      <c r="BD147" s="32" t="e">
        <f>IF(AT147,'935'!H147*AT147/(AT147+D147+H147),0)</f>
        <v>#VALUE!</v>
      </c>
      <c r="BE147" s="32" t="e">
        <f>IF(H147,'935'!H147*H147/(AT147+D147+H147),0)</f>
        <v>#VALUE!</v>
      </c>
      <c r="BF147" s="32" t="e">
        <f>BD147*(1-'935'!X147/'11'!B$17)</f>
        <v>#VALUE!</v>
      </c>
      <c r="BG147" s="49" t="e">
        <f>BE147*(1-'935'!X147/'11'!B$17)</f>
        <v>#VALUE!</v>
      </c>
      <c r="BH147" s="52" t="e">
        <f>AV147*Parameters!B$6</f>
        <v>#VALUE!</v>
      </c>
      <c r="BI147" s="37" t="e">
        <f>IF('935'!$K147=1000,'Charging rates'!$C$38*$BH147/(1+'DNO totals'!$C$99)*'935'!$L147,0)</f>
        <v>#VALUE!</v>
      </c>
      <c r="BJ147" s="37" t="e">
        <f>IF(MOD('935'!$K147,1000)=100,'Charging rates'!$D$38*$BH147/(1+'DNO totals'!$D$99)*'935'!$M147,0)</f>
        <v>#VALUE!</v>
      </c>
      <c r="BK147" s="37" t="e">
        <f>IF(MOD('935'!$K147,100)=10,'Charging rates'!$E$38*$BH147/(1+'DNO totals'!$E$99)*'935'!$N147,0)</f>
        <v>#VALUE!</v>
      </c>
      <c r="BL147" s="37" t="e">
        <f>IF(AND(MOD('935'!$K147,10)&gt;0,MOD('935'!$K147,1000)&gt;1),'Charging rates'!$F$38*$BH147/(1+'DNO totals'!$F$99)*'935'!$O147,0)</f>
        <v>#VALUE!</v>
      </c>
      <c r="BM147" s="37" t="e">
        <f>IF(MOD('935'!$K147,1000)=1,'Charging rates'!$G$38*$BH147/(1+'DNO totals'!$G$99)*'935'!$P147,0)</f>
        <v>#VALUE!</v>
      </c>
      <c r="BN147" s="52" t="e">
        <f t="shared" si="9"/>
        <v>#VALUE!</v>
      </c>
      <c r="BO147" s="37" t="e">
        <f>IF('935'!$K147&gt;1000,'Charging rates'!$C$38*$AW147*'935'!$L147,0)</f>
        <v>#VALUE!</v>
      </c>
      <c r="BP147" s="37" t="e">
        <f>IF(MOD('935'!$K147,1000)&gt;100,'Charging rates'!$D$38*$AW147*'935'!$M147,0)</f>
        <v>#VALUE!</v>
      </c>
      <c r="BQ147" s="37" t="e">
        <f>IF(MOD('935'!$K147,100)&gt;10,'Charging rates'!$E$38*$AW147*'935'!$N147,0)</f>
        <v>#VALUE!</v>
      </c>
      <c r="BR147" s="52" t="e">
        <f t="shared" si="10"/>
        <v>#VALUE!</v>
      </c>
      <c r="BS147" s="48" t="e">
        <f>'935'!C147&lt;&gt;"VOID"</f>
        <v>#VALUE!</v>
      </c>
      <c r="BT147" s="33" t="e">
        <f>IF(BS147,(100/'11'!B$17*BD147*((1-'935'!I147)*'Charging rates'!B$51+'Charging rates'!B$63)),0)</f>
        <v>#VALUE!</v>
      </c>
      <c r="BU147" s="33" t="e">
        <f>100/'11'!B$17*BG147*('Charging rates'!B$51+'Charging rates'!B$63)</f>
        <v>#VALUE!</v>
      </c>
      <c r="BV147" s="33" t="e">
        <f>100/'11'!B$17*BE147*('Charging rates'!B$51+'Charging rates'!B$63)</f>
        <v>#VALUE!</v>
      </c>
      <c r="BW147" s="53" t="e">
        <f t="shared" si="11"/>
        <v>#VALUE!</v>
      </c>
      <c r="BX147" s="32" t="e">
        <f>AT147-('935'!T147*(1-'935'!X147/'11'!B$17))</f>
        <v>#VALUE!</v>
      </c>
      <c r="BY147" s="32">
        <f>0-IF(ISNUMBER(I147),INDEX('913'!$I$6:$I$1205,I147),0)-IF(ISNUMBER(J147),INDEX('913'!$I$6:$I$1205,J147),0)-IF(ISNUMBER(K147),INDEX('913'!$I$6:$I$1205,K147),0)-IF(ISNUMBER(L147),INDEX('913'!$I$6:$I$1205,L147),0)-IF(ISNUMBER(M147),INDEX('913'!$I$6:$I$1205,M147),0)-IF(ISNUMBER(N147),INDEX('913'!$I$6:$I$1205,N147),0)-IF(ISNUMBER(O147),INDEX('913'!$I$6:$I$1205,O147),0)-IF(ISNUMBER(P147),INDEX('913'!$I$6:$I$1205,P147),0)</f>
        <v>0</v>
      </c>
      <c r="BZ147" s="37">
        <f>IF(BY147=0,1,MAX(1,SQRT(BY147^2+(IF(ISNUMBER(I147),INDEX('913'!$J$6:$J$1205,I147),0)+IF(ISNUMBER(J147),INDEX('913'!$J$6:$J$1205,J147),0)+IF(ISNUMBER(K147),INDEX('913'!$J$6:$J$1205,K147),0)+IF(ISNUMBER(L147),INDEX('913'!$J$6:$J$1205,L147),0)+IF(ISNUMBER(M147),INDEX('913'!$J$6:$J$1205,M147),0)+IF(ISNUMBER(N147),INDEX('913'!$J$6:$J$1205,N147),0)+IF(ISNUMBER(O147),INDEX('913'!$J$6:$J$1205,O147),0)+IF(ISNUMBER(P147),INDEX('913'!$J$6:$J$1205,P147),0))^2)/BY147))</f>
        <v>1</v>
      </c>
      <c r="CA147" s="33" t="e">
        <f>100*AO147/'11'!B$17</f>
        <v>#VALUE!</v>
      </c>
      <c r="CB147" s="37" t="e">
        <f>100*(AP147*BZ147)/'11'!C$17</f>
        <v>#VALUE!</v>
      </c>
      <c r="CC147" s="37" t="e">
        <f t="shared" si="12"/>
        <v>#VALUE!</v>
      </c>
      <c r="CD147" s="33" t="e">
        <f t="shared" si="13"/>
        <v>#VALUE!</v>
      </c>
      <c r="CE147" s="54" t="e">
        <f>'11'!C$17-'935'!Y147</f>
        <v>#VALUE!</v>
      </c>
      <c r="CF147" s="37" t="e">
        <f>MAX('DNO totals'!B$312+0,MIN('935'!L147+0,'DNO totals'!B$304+0))</f>
        <v>#VALUE!</v>
      </c>
      <c r="CG147" s="37" t="e">
        <f>MAX('DNO totals'!C$312+0,MIN('935'!M147+0,'DNO totals'!C$304+0))</f>
        <v>#VALUE!</v>
      </c>
      <c r="CH147" s="37" t="e">
        <f>MAX('DNO totals'!D$312+0,MIN('935'!N147+0,'DNO totals'!D$304+0))</f>
        <v>#VALUE!</v>
      </c>
      <c r="CI147" s="37" t="e">
        <f>MAX('DNO totals'!E$312+0,MIN('935'!O147+0,'DNO totals'!E$304+0))</f>
        <v>#VALUE!</v>
      </c>
      <c r="CJ147" s="52" t="e">
        <f>MAX('DNO totals'!F$312+0,MIN('935'!P147+0,'DNO totals'!F$304+0))</f>
        <v>#VALUE!</v>
      </c>
      <c r="CK147" s="37" t="e">
        <f>IF('935'!$K147=1000,'Charging rates'!$C$38*$BH147/(1+'DNO totals'!$C$99)*$CF147,0)</f>
        <v>#VALUE!</v>
      </c>
      <c r="CL147" s="37" t="e">
        <f>IF(MOD('935'!$K147,1000)=100,'Charging rates'!$D$38*$BH147/(1+'DNO totals'!$D$99)*$CG147,0)</f>
        <v>#VALUE!</v>
      </c>
      <c r="CM147" s="37" t="e">
        <f>IF(MOD('935'!$K147,100)=10,'Charging rates'!$E$38*$BH147/(1+'DNO totals'!$E$99)*$CH147,0)</f>
        <v>#VALUE!</v>
      </c>
      <c r="CN147" s="37" t="e">
        <f>IF(AND(MOD('935'!$K147,10)&gt;0,MOD('935'!$K147,1000)&gt;1),'Charging rates'!$F$38*$BH147/(1+'DNO totals'!$F$99)*$CI147,0)</f>
        <v>#VALUE!</v>
      </c>
      <c r="CO147" s="37" t="e">
        <f>IF(MOD('935'!$K147,1000)=1,'Charging rates'!$G$38*$BH147/(1+'DNO totals'!$G$99)*$CJ147,0)</f>
        <v>#VALUE!</v>
      </c>
      <c r="CP147" s="52" t="e">
        <f t="shared" si="14"/>
        <v>#VALUE!</v>
      </c>
      <c r="CQ147" s="37" t="e">
        <f>IF('935'!$K147&gt;1000,'Charging rates'!$C$38*$AW147*$CF147,0)</f>
        <v>#VALUE!</v>
      </c>
      <c r="CR147" s="37" t="e">
        <f>IF(MOD('935'!$K147,1000)&gt;100,'Charging rates'!$D$38*$AW147*$CG147,0)</f>
        <v>#VALUE!</v>
      </c>
      <c r="CS147" s="37" t="e">
        <f>IF(MOD('935'!$K147,100)&gt;10,'Charging rates'!$E$38*$AW147*$CH147,0)</f>
        <v>#VALUE!</v>
      </c>
      <c r="CT147" s="52" t="e">
        <f t="shared" si="15"/>
        <v>#VALUE!</v>
      </c>
      <c r="CU147" s="33" t="e">
        <f>100*(AP147*'935'!Q147*BZ147)/'11'!B$17</f>
        <v>#VALUE!</v>
      </c>
      <c r="CV147" s="33" t="e">
        <f>100/'11'!B$17*'Charging rates'!B$10*AW147</f>
        <v>#VALUE!</v>
      </c>
      <c r="CW147" s="33" t="e">
        <f>IF(AT147=0,0,(1-BX147/AT147)*(CA147+IF('935'!Q147=0,0,(CB147*'935'!Q147*('11'!C$17-'935'!Y147)/('11'!B$17-'935'!X147)))))</f>
        <v>#VALUE!</v>
      </c>
      <c r="CX147" s="33" t="e">
        <f t="shared" si="16"/>
        <v>#VALUE!</v>
      </c>
      <c r="CY147" s="49" t="e">
        <f t="shared" si="17"/>
        <v>#VALUE!</v>
      </c>
      <c r="CZ147" s="32" t="e">
        <f>AT147*(Parameters!B$21+AU147)*IF('DNO totals'!B$323&lt;0,1,'935'!S147)</f>
        <v>#VALUE!</v>
      </c>
      <c r="DA147" s="52" t="e">
        <f>IF('DNO totals'!B$323&lt;0,1,'935'!S147)*(Parameters!B$21+AU147)</f>
        <v>#VALUE!</v>
      </c>
      <c r="DB147" s="37" t="e">
        <f>CX147+'Charging rates'!B$106*DA147*100/'11'!B$17</f>
        <v>#VALUE!</v>
      </c>
      <c r="DC147" s="37" t="e">
        <f>DB147+'Charging rates'!B$116*(Parameters!B$21+AU147)*100/'11'!B$17*IF('DNO totals'!B$323&lt;0,1,'935'!S147)</f>
        <v>#VALUE!</v>
      </c>
      <c r="DD147" s="37" t="e">
        <f>'Charging rates'!B$97*(CP147+CT147)*100/'11'!B$17</f>
        <v>#VALUE!</v>
      </c>
      <c r="DE147" s="33" t="e">
        <f>MAX(0-(CB147*AU147*'11'!C$17/'11'!B$17),DC147+DD147)</f>
        <v>#VALUE!</v>
      </c>
      <c r="DF147" s="37" t="e">
        <f>IF(BS147,IF(AU147=0,CC147,MAX(0,MIN(CC147,CC147+(DE147/'935'!Q147*('11'!B$17-'935'!X147)/('11'!C$17-'935'!Y147))))),0)</f>
        <v>#VALUE!</v>
      </c>
      <c r="DG147" s="33" t="e">
        <f t="shared" si="18"/>
        <v>#VALUE!</v>
      </c>
      <c r="DH147" s="53" t="e">
        <f t="shared" si="19"/>
        <v>#VALUE!</v>
      </c>
    </row>
    <row r="148" spans="1:112">
      <c r="A148" s="28">
        <v>48</v>
      </c>
      <c r="B148" s="47" t="e">
        <f>'935'!B148</f>
        <v>#VALUE!</v>
      </c>
      <c r="C148" s="48" t="e">
        <f>OR('935'!E148&lt;&gt;"VOID",'935'!F148&lt;&gt;"VOID",'935'!G148&lt;&gt;"VOID")</f>
        <v>#VALUE!</v>
      </c>
      <c r="D148" s="32" t="e">
        <f>IF('935'!D148="VOID",0,'935'!D148*(1-'935'!X148/'11'!B$17))</f>
        <v>#VALUE!</v>
      </c>
      <c r="E148" s="32" t="e">
        <f>IF('935'!E148="VOID",0,'935'!E148*(1-'935'!X148/'11'!B$17))</f>
        <v>#VALUE!</v>
      </c>
      <c r="F148" s="32" t="e">
        <f>IF('935'!F148="VOID",0,'935'!F148*(1-'935'!X148/'11'!B$17))</f>
        <v>#VALUE!</v>
      </c>
      <c r="G148" s="32" t="e">
        <f>IF('935'!G148="VOID",0,'935'!G148*(1-'935'!X148/'11'!B$17))</f>
        <v>#VALUE!</v>
      </c>
      <c r="H148" s="49" t="e">
        <f t="shared" si="0"/>
        <v>#VALUE!</v>
      </c>
      <c r="I148" s="50" t="e">
        <f>MATCH('935'!J148,'913'!$B$6:$B$1205,0)</f>
        <v>#VALUE!</v>
      </c>
      <c r="J148" s="50" t="e">
        <f>MATCH(INDEX('913'!$D$6:$D$1205,I148),'913'!$B$6:$B$1205,0)</f>
        <v>#VALUE!</v>
      </c>
      <c r="K148" s="50" t="e">
        <f>MATCH(INDEX('913'!$D$6:$D$1205,J148),'913'!$B$6:$B$1205,0)</f>
        <v>#VALUE!</v>
      </c>
      <c r="L148" s="50" t="e">
        <f>MATCH(INDEX('913'!$D$6:$D$1205,K148),'913'!$B$6:$B$1205,0)</f>
        <v>#VALUE!</v>
      </c>
      <c r="M148" s="50" t="e">
        <f>MATCH(INDEX('913'!$D$6:$D$1205,L148),'913'!$B$6:$B$1205,0)</f>
        <v>#VALUE!</v>
      </c>
      <c r="N148" s="50" t="e">
        <f>MATCH(INDEX('913'!$D$6:$D$1205,M148),'913'!$B$6:$B$1205,0)</f>
        <v>#VALUE!</v>
      </c>
      <c r="O148" s="50" t="e">
        <f>MATCH(INDEX('913'!$D$6:$D$1205,N148),'913'!$B$6:$B$1205,0)</f>
        <v>#VALUE!</v>
      </c>
      <c r="P148" s="51" t="e">
        <f>MATCH(INDEX('913'!$D$6:$D$1205,O148),'913'!$B$6:$B$1205,0)</f>
        <v>#VALUE!</v>
      </c>
      <c r="Q148" s="37">
        <f>IF(ISNUMBER(I148),MAX(0,INDEX('913'!$E$6:$E$1205,I148)),0)</f>
        <v>0</v>
      </c>
      <c r="R148" s="37">
        <f>IF(ISNUMBER(J148),MAX(0,INDEX('913'!$E$6:$E$1205,J148)),0)</f>
        <v>0</v>
      </c>
      <c r="S148" s="37">
        <f>IF(ISNUMBER(K148),MAX(0,INDEX('913'!$E$6:$E$1205,K148)),0)</f>
        <v>0</v>
      </c>
      <c r="T148" s="37">
        <f>IF(ISNUMBER(L148),MAX(0,INDEX('913'!$E$6:$E$1205,L148)),0)</f>
        <v>0</v>
      </c>
      <c r="U148" s="37">
        <f>IF(ISNUMBER(M148),MAX(0,INDEX('913'!$E$6:$E$1205,M148)),0)</f>
        <v>0</v>
      </c>
      <c r="V148" s="37">
        <f>IF(ISNUMBER(N148),MAX(0,INDEX('913'!$E$6:$E$1205,N148)),0)</f>
        <v>0</v>
      </c>
      <c r="W148" s="37">
        <f>IF(ISNUMBER(O148),MAX(0,INDEX('913'!$E$6:$E$1205,O148)),0)</f>
        <v>0</v>
      </c>
      <c r="X148" s="52">
        <f>IF(ISNUMBER(P148),MAX(0,INDEX('913'!$E$6:$E$1205,P148)),0)</f>
        <v>0</v>
      </c>
      <c r="Y148" s="37">
        <f>IF(ISNUMBER(I148),MAX(0,INDEX('913'!$F$6:$F$1205,I148)),0)</f>
        <v>0</v>
      </c>
      <c r="Z148" s="37">
        <f>IF(ISNUMBER(J148),MAX(0,INDEX('913'!$F$6:$F$1205,J148)),0)</f>
        <v>0</v>
      </c>
      <c r="AA148" s="37">
        <f>IF(ISNUMBER(K148),MAX(0,INDEX('913'!$F$6:$F$1205,K148)),0)</f>
        <v>0</v>
      </c>
      <c r="AB148" s="37">
        <f>IF(ISNUMBER(L148),MAX(0,INDEX('913'!$F$6:$F$1205,L148)),0)</f>
        <v>0</v>
      </c>
      <c r="AC148" s="37">
        <f>IF(ISNUMBER(M148),MAX(0,INDEX('913'!$F$6:$F$1205,M148)),0)</f>
        <v>0</v>
      </c>
      <c r="AD148" s="37">
        <f>IF(ISNUMBER(N148),MAX(0,INDEX('913'!$F$6:$F$1205,N148)),0)</f>
        <v>0</v>
      </c>
      <c r="AE148" s="37">
        <f>IF(ISNUMBER(O148),MAX(0,INDEX('913'!$F$6:$F$1205,O148)),0)</f>
        <v>0</v>
      </c>
      <c r="AF148" s="37">
        <f>IF(ISNUMBER(P148),MAX(0,INDEX('913'!$F$6:$F$1205,P148)),0)</f>
        <v>0</v>
      </c>
      <c r="AG148" s="32">
        <f>IF(ISNUMBER(I148),SQRT(INDEX('913'!$I$6:$I$1205,I148)^2+INDEX('913'!$J$6:$J$1205,I148)^2),0)</f>
        <v>0</v>
      </c>
      <c r="AH148" s="32">
        <f>IF(ISNUMBER(J148),SQRT(INDEX('913'!$I$6:$I$1205,J148)^2+INDEX('913'!$J$6:$J$1205,J148)^2),0)</f>
        <v>0</v>
      </c>
      <c r="AI148" s="32">
        <f>IF(ISNUMBER(K148),SQRT(INDEX('913'!$I$6:$I$1205,K148)^2+INDEX('913'!$J$6:$J$1205,K148)^2),0)</f>
        <v>0</v>
      </c>
      <c r="AJ148" s="32">
        <f>IF(ISNUMBER(L148),SQRT(INDEX('913'!$I$6:$I$1205,L148)^2+INDEX('913'!$J$6:$J$1205,L148)^2),0)</f>
        <v>0</v>
      </c>
      <c r="AK148" s="32">
        <f>IF(ISNUMBER(M148),SQRT(INDEX('913'!$I$6:$I$1205,M148)^2+INDEX('913'!$J$6:$J$1205,M148)^2),0)</f>
        <v>0</v>
      </c>
      <c r="AL148" s="32">
        <f>IF(ISNUMBER(N148),SQRT(INDEX('913'!$I$6:$I$1205,N148)^2+INDEX('913'!$J$6:$J$1205,N148)^2),0)</f>
        <v>0</v>
      </c>
      <c r="AM148" s="32">
        <f>IF(ISNUMBER(O148),SQRT(INDEX('913'!$I$6:$I$1205,O148)^2+INDEX('913'!$J$6:$J$1205,O148)^2),0)</f>
        <v>0</v>
      </c>
      <c r="AN148" s="49">
        <f>IF(ISNUMBER(P148),SQRT(INDEX('913'!$I$6:$I$1205,P148)^2+INDEX('913'!$J$6:$J$1205,P148)^2),0)</f>
        <v>0</v>
      </c>
      <c r="AO148" s="37">
        <f t="shared" si="1"/>
        <v>0</v>
      </c>
      <c r="AP148" s="37">
        <f t="shared" si="2"/>
        <v>0</v>
      </c>
      <c r="AQ148" s="33" t="e">
        <f>-100*'935'!W148*(AO148+AP148)/'11'!C$17</f>
        <v>#VALUE!</v>
      </c>
      <c r="AR148" s="37" t="e">
        <f t="shared" si="3"/>
        <v>#VALUE!</v>
      </c>
      <c r="AS148" s="52" t="e">
        <f t="shared" si="4"/>
        <v>#VALUE!</v>
      </c>
      <c r="AT148" s="32" t="e">
        <f>IF('935'!C148="VOID",0,('935'!C148*(1-'935'!X148/'11'!B$17)))</f>
        <v>#VALUE!</v>
      </c>
      <c r="AU148" s="52" t="e">
        <f>'935'!Q148*(1-'935'!Y148/'11'!C$17)/(1-'935'!X148/'11'!B$17)</f>
        <v>#VALUE!</v>
      </c>
      <c r="AV148" s="37" t="e">
        <f>INDEX('DNO totals'!$B$57:$G$57,IF('935'!K148,IF(MOD('935'!K148,1000),IF(MOD('935'!K148,100),IF(MOD('935'!K148,10),IF(MOD('935'!K148,1000)=1,6,5),4),3),2),1))</f>
        <v>#VALUE!</v>
      </c>
      <c r="AW148" s="52" t="e">
        <f t="shared" si="5"/>
        <v>#VALUE!</v>
      </c>
      <c r="AX148" s="32" t="e">
        <f>IF('935'!V148="VOID",0,'935'!V148*(1-'935'!X148/'11'!B$17))</f>
        <v>#VALUE!</v>
      </c>
      <c r="AY148" s="33" t="e">
        <f>IF(H148,-100*'Charging rates'!B$10/'11'!B$17*AX148/H148,0)</f>
        <v>#VALUE!</v>
      </c>
      <c r="AZ148" s="33" t="e">
        <f>IF(C148,'DNO totals'!B$41,0)</f>
        <v>#VALUE!</v>
      </c>
      <c r="BA148" s="33" t="e">
        <f t="shared" si="6"/>
        <v>#VALUE!</v>
      </c>
      <c r="BB148" s="33" t="e">
        <f t="shared" si="7"/>
        <v>#VALUE!</v>
      </c>
      <c r="BC148" s="53" t="e">
        <f t="shared" si="8"/>
        <v>#VALUE!</v>
      </c>
      <c r="BD148" s="32" t="e">
        <f>IF(AT148,'935'!H148*AT148/(AT148+D148+H148),0)</f>
        <v>#VALUE!</v>
      </c>
      <c r="BE148" s="32" t="e">
        <f>IF(H148,'935'!H148*H148/(AT148+D148+H148),0)</f>
        <v>#VALUE!</v>
      </c>
      <c r="BF148" s="32" t="e">
        <f>BD148*(1-'935'!X148/'11'!B$17)</f>
        <v>#VALUE!</v>
      </c>
      <c r="BG148" s="49" t="e">
        <f>BE148*(1-'935'!X148/'11'!B$17)</f>
        <v>#VALUE!</v>
      </c>
      <c r="BH148" s="52" t="e">
        <f>AV148*Parameters!B$6</f>
        <v>#VALUE!</v>
      </c>
      <c r="BI148" s="37" t="e">
        <f>IF('935'!$K148=1000,'Charging rates'!$C$38*$BH148/(1+'DNO totals'!$C$99)*'935'!$L148,0)</f>
        <v>#VALUE!</v>
      </c>
      <c r="BJ148" s="37" t="e">
        <f>IF(MOD('935'!$K148,1000)=100,'Charging rates'!$D$38*$BH148/(1+'DNO totals'!$D$99)*'935'!$M148,0)</f>
        <v>#VALUE!</v>
      </c>
      <c r="BK148" s="37" t="e">
        <f>IF(MOD('935'!$K148,100)=10,'Charging rates'!$E$38*$BH148/(1+'DNO totals'!$E$99)*'935'!$N148,0)</f>
        <v>#VALUE!</v>
      </c>
      <c r="BL148" s="37" t="e">
        <f>IF(AND(MOD('935'!$K148,10)&gt;0,MOD('935'!$K148,1000)&gt;1),'Charging rates'!$F$38*$BH148/(1+'DNO totals'!$F$99)*'935'!$O148,0)</f>
        <v>#VALUE!</v>
      </c>
      <c r="BM148" s="37" t="e">
        <f>IF(MOD('935'!$K148,1000)=1,'Charging rates'!$G$38*$BH148/(1+'DNO totals'!$G$99)*'935'!$P148,0)</f>
        <v>#VALUE!</v>
      </c>
      <c r="BN148" s="52" t="e">
        <f t="shared" si="9"/>
        <v>#VALUE!</v>
      </c>
      <c r="BO148" s="37" t="e">
        <f>IF('935'!$K148&gt;1000,'Charging rates'!$C$38*$AW148*'935'!$L148,0)</f>
        <v>#VALUE!</v>
      </c>
      <c r="BP148" s="37" t="e">
        <f>IF(MOD('935'!$K148,1000)&gt;100,'Charging rates'!$D$38*$AW148*'935'!$M148,0)</f>
        <v>#VALUE!</v>
      </c>
      <c r="BQ148" s="37" t="e">
        <f>IF(MOD('935'!$K148,100)&gt;10,'Charging rates'!$E$38*$AW148*'935'!$N148,0)</f>
        <v>#VALUE!</v>
      </c>
      <c r="BR148" s="52" t="e">
        <f t="shared" si="10"/>
        <v>#VALUE!</v>
      </c>
      <c r="BS148" s="48" t="e">
        <f>'935'!C148&lt;&gt;"VOID"</f>
        <v>#VALUE!</v>
      </c>
      <c r="BT148" s="33" t="e">
        <f>IF(BS148,(100/'11'!B$17*BD148*((1-'935'!I148)*'Charging rates'!B$51+'Charging rates'!B$63)),0)</f>
        <v>#VALUE!</v>
      </c>
      <c r="BU148" s="33" t="e">
        <f>100/'11'!B$17*BG148*('Charging rates'!B$51+'Charging rates'!B$63)</f>
        <v>#VALUE!</v>
      </c>
      <c r="BV148" s="33" t="e">
        <f>100/'11'!B$17*BE148*('Charging rates'!B$51+'Charging rates'!B$63)</f>
        <v>#VALUE!</v>
      </c>
      <c r="BW148" s="53" t="e">
        <f t="shared" si="11"/>
        <v>#VALUE!</v>
      </c>
      <c r="BX148" s="32" t="e">
        <f>AT148-('935'!T148*(1-'935'!X148/'11'!B$17))</f>
        <v>#VALUE!</v>
      </c>
      <c r="BY148" s="32">
        <f>0-IF(ISNUMBER(I148),INDEX('913'!$I$6:$I$1205,I148),0)-IF(ISNUMBER(J148),INDEX('913'!$I$6:$I$1205,J148),0)-IF(ISNUMBER(K148),INDEX('913'!$I$6:$I$1205,K148),0)-IF(ISNUMBER(L148),INDEX('913'!$I$6:$I$1205,L148),0)-IF(ISNUMBER(M148),INDEX('913'!$I$6:$I$1205,M148),0)-IF(ISNUMBER(N148),INDEX('913'!$I$6:$I$1205,N148),0)-IF(ISNUMBER(O148),INDEX('913'!$I$6:$I$1205,O148),0)-IF(ISNUMBER(P148),INDEX('913'!$I$6:$I$1205,P148),0)</f>
        <v>0</v>
      </c>
      <c r="BZ148" s="37">
        <f>IF(BY148=0,1,MAX(1,SQRT(BY148^2+(IF(ISNUMBER(I148),INDEX('913'!$J$6:$J$1205,I148),0)+IF(ISNUMBER(J148),INDEX('913'!$J$6:$J$1205,J148),0)+IF(ISNUMBER(K148),INDEX('913'!$J$6:$J$1205,K148),0)+IF(ISNUMBER(L148),INDEX('913'!$J$6:$J$1205,L148),0)+IF(ISNUMBER(M148),INDEX('913'!$J$6:$J$1205,M148),0)+IF(ISNUMBER(N148),INDEX('913'!$J$6:$J$1205,N148),0)+IF(ISNUMBER(O148),INDEX('913'!$J$6:$J$1205,O148),0)+IF(ISNUMBER(P148),INDEX('913'!$J$6:$J$1205,P148),0))^2)/BY148))</f>
        <v>1</v>
      </c>
      <c r="CA148" s="33" t="e">
        <f>100*AO148/'11'!B$17</f>
        <v>#VALUE!</v>
      </c>
      <c r="CB148" s="37" t="e">
        <f>100*(AP148*BZ148)/'11'!C$17</f>
        <v>#VALUE!</v>
      </c>
      <c r="CC148" s="37" t="e">
        <f t="shared" si="12"/>
        <v>#VALUE!</v>
      </c>
      <c r="CD148" s="33" t="e">
        <f t="shared" si="13"/>
        <v>#VALUE!</v>
      </c>
      <c r="CE148" s="54" t="e">
        <f>'11'!C$17-'935'!Y148</f>
        <v>#VALUE!</v>
      </c>
      <c r="CF148" s="37" t="e">
        <f>MAX('DNO totals'!B$312+0,MIN('935'!L148+0,'DNO totals'!B$304+0))</f>
        <v>#VALUE!</v>
      </c>
      <c r="CG148" s="37" t="e">
        <f>MAX('DNO totals'!C$312+0,MIN('935'!M148+0,'DNO totals'!C$304+0))</f>
        <v>#VALUE!</v>
      </c>
      <c r="CH148" s="37" t="e">
        <f>MAX('DNO totals'!D$312+0,MIN('935'!N148+0,'DNO totals'!D$304+0))</f>
        <v>#VALUE!</v>
      </c>
      <c r="CI148" s="37" t="e">
        <f>MAX('DNO totals'!E$312+0,MIN('935'!O148+0,'DNO totals'!E$304+0))</f>
        <v>#VALUE!</v>
      </c>
      <c r="CJ148" s="52" t="e">
        <f>MAX('DNO totals'!F$312+0,MIN('935'!P148+0,'DNO totals'!F$304+0))</f>
        <v>#VALUE!</v>
      </c>
      <c r="CK148" s="37" t="e">
        <f>IF('935'!$K148=1000,'Charging rates'!$C$38*$BH148/(1+'DNO totals'!$C$99)*$CF148,0)</f>
        <v>#VALUE!</v>
      </c>
      <c r="CL148" s="37" t="e">
        <f>IF(MOD('935'!$K148,1000)=100,'Charging rates'!$D$38*$BH148/(1+'DNO totals'!$D$99)*$CG148,0)</f>
        <v>#VALUE!</v>
      </c>
      <c r="CM148" s="37" t="e">
        <f>IF(MOD('935'!$K148,100)=10,'Charging rates'!$E$38*$BH148/(1+'DNO totals'!$E$99)*$CH148,0)</f>
        <v>#VALUE!</v>
      </c>
      <c r="CN148" s="37" t="e">
        <f>IF(AND(MOD('935'!$K148,10)&gt;0,MOD('935'!$K148,1000)&gt;1),'Charging rates'!$F$38*$BH148/(1+'DNO totals'!$F$99)*$CI148,0)</f>
        <v>#VALUE!</v>
      </c>
      <c r="CO148" s="37" t="e">
        <f>IF(MOD('935'!$K148,1000)=1,'Charging rates'!$G$38*$BH148/(1+'DNO totals'!$G$99)*$CJ148,0)</f>
        <v>#VALUE!</v>
      </c>
      <c r="CP148" s="52" t="e">
        <f t="shared" si="14"/>
        <v>#VALUE!</v>
      </c>
      <c r="CQ148" s="37" t="e">
        <f>IF('935'!$K148&gt;1000,'Charging rates'!$C$38*$AW148*$CF148,0)</f>
        <v>#VALUE!</v>
      </c>
      <c r="CR148" s="37" t="e">
        <f>IF(MOD('935'!$K148,1000)&gt;100,'Charging rates'!$D$38*$AW148*$CG148,0)</f>
        <v>#VALUE!</v>
      </c>
      <c r="CS148" s="37" t="e">
        <f>IF(MOD('935'!$K148,100)&gt;10,'Charging rates'!$E$38*$AW148*$CH148,0)</f>
        <v>#VALUE!</v>
      </c>
      <c r="CT148" s="52" t="e">
        <f t="shared" si="15"/>
        <v>#VALUE!</v>
      </c>
      <c r="CU148" s="33" t="e">
        <f>100*(AP148*'935'!Q148*BZ148)/'11'!B$17</f>
        <v>#VALUE!</v>
      </c>
      <c r="CV148" s="33" t="e">
        <f>100/'11'!B$17*'Charging rates'!B$10*AW148</f>
        <v>#VALUE!</v>
      </c>
      <c r="CW148" s="33" t="e">
        <f>IF(AT148=0,0,(1-BX148/AT148)*(CA148+IF('935'!Q148=0,0,(CB148*'935'!Q148*('11'!C$17-'935'!Y148)/('11'!B$17-'935'!X148)))))</f>
        <v>#VALUE!</v>
      </c>
      <c r="CX148" s="33" t="e">
        <f t="shared" si="16"/>
        <v>#VALUE!</v>
      </c>
      <c r="CY148" s="49" t="e">
        <f t="shared" si="17"/>
        <v>#VALUE!</v>
      </c>
      <c r="CZ148" s="32" t="e">
        <f>AT148*(Parameters!B$21+AU148)*IF('DNO totals'!B$323&lt;0,1,'935'!S148)</f>
        <v>#VALUE!</v>
      </c>
      <c r="DA148" s="52" t="e">
        <f>IF('DNO totals'!B$323&lt;0,1,'935'!S148)*(Parameters!B$21+AU148)</f>
        <v>#VALUE!</v>
      </c>
      <c r="DB148" s="37" t="e">
        <f>CX148+'Charging rates'!B$106*DA148*100/'11'!B$17</f>
        <v>#VALUE!</v>
      </c>
      <c r="DC148" s="37" t="e">
        <f>DB148+'Charging rates'!B$116*(Parameters!B$21+AU148)*100/'11'!B$17*IF('DNO totals'!B$323&lt;0,1,'935'!S148)</f>
        <v>#VALUE!</v>
      </c>
      <c r="DD148" s="37" t="e">
        <f>'Charging rates'!B$97*(CP148+CT148)*100/'11'!B$17</f>
        <v>#VALUE!</v>
      </c>
      <c r="DE148" s="33" t="e">
        <f>MAX(0-(CB148*AU148*'11'!C$17/'11'!B$17),DC148+DD148)</f>
        <v>#VALUE!</v>
      </c>
      <c r="DF148" s="37" t="e">
        <f>IF(BS148,IF(AU148=0,CC148,MAX(0,MIN(CC148,CC148+(DE148/'935'!Q148*('11'!B$17-'935'!X148)/('11'!C$17-'935'!Y148))))),0)</f>
        <v>#VALUE!</v>
      </c>
      <c r="DG148" s="33" t="e">
        <f t="shared" si="18"/>
        <v>#VALUE!</v>
      </c>
      <c r="DH148" s="53" t="e">
        <f t="shared" si="19"/>
        <v>#VALUE!</v>
      </c>
    </row>
    <row r="149" spans="1:112">
      <c r="A149" s="28">
        <v>49</v>
      </c>
      <c r="B149" s="47" t="e">
        <f>'935'!B149</f>
        <v>#VALUE!</v>
      </c>
      <c r="C149" s="48" t="e">
        <f>OR('935'!E149&lt;&gt;"VOID",'935'!F149&lt;&gt;"VOID",'935'!G149&lt;&gt;"VOID")</f>
        <v>#VALUE!</v>
      </c>
      <c r="D149" s="32" t="e">
        <f>IF('935'!D149="VOID",0,'935'!D149*(1-'935'!X149/'11'!B$17))</f>
        <v>#VALUE!</v>
      </c>
      <c r="E149" s="32" t="e">
        <f>IF('935'!E149="VOID",0,'935'!E149*(1-'935'!X149/'11'!B$17))</f>
        <v>#VALUE!</v>
      </c>
      <c r="F149" s="32" t="e">
        <f>IF('935'!F149="VOID",0,'935'!F149*(1-'935'!X149/'11'!B$17))</f>
        <v>#VALUE!</v>
      </c>
      <c r="G149" s="32" t="e">
        <f>IF('935'!G149="VOID",0,'935'!G149*(1-'935'!X149/'11'!B$17))</f>
        <v>#VALUE!</v>
      </c>
      <c r="H149" s="49" t="e">
        <f t="shared" si="0"/>
        <v>#VALUE!</v>
      </c>
      <c r="I149" s="50" t="e">
        <f>MATCH('935'!J149,'913'!$B$6:$B$1205,0)</f>
        <v>#VALUE!</v>
      </c>
      <c r="J149" s="50" t="e">
        <f>MATCH(INDEX('913'!$D$6:$D$1205,I149),'913'!$B$6:$B$1205,0)</f>
        <v>#VALUE!</v>
      </c>
      <c r="K149" s="50" t="e">
        <f>MATCH(INDEX('913'!$D$6:$D$1205,J149),'913'!$B$6:$B$1205,0)</f>
        <v>#VALUE!</v>
      </c>
      <c r="L149" s="50" t="e">
        <f>MATCH(INDEX('913'!$D$6:$D$1205,K149),'913'!$B$6:$B$1205,0)</f>
        <v>#VALUE!</v>
      </c>
      <c r="M149" s="50" t="e">
        <f>MATCH(INDEX('913'!$D$6:$D$1205,L149),'913'!$B$6:$B$1205,0)</f>
        <v>#VALUE!</v>
      </c>
      <c r="N149" s="50" t="e">
        <f>MATCH(INDEX('913'!$D$6:$D$1205,M149),'913'!$B$6:$B$1205,0)</f>
        <v>#VALUE!</v>
      </c>
      <c r="O149" s="50" t="e">
        <f>MATCH(INDEX('913'!$D$6:$D$1205,N149),'913'!$B$6:$B$1205,0)</f>
        <v>#VALUE!</v>
      </c>
      <c r="P149" s="51" t="e">
        <f>MATCH(INDEX('913'!$D$6:$D$1205,O149),'913'!$B$6:$B$1205,0)</f>
        <v>#VALUE!</v>
      </c>
      <c r="Q149" s="37">
        <f>IF(ISNUMBER(I149),MAX(0,INDEX('913'!$E$6:$E$1205,I149)),0)</f>
        <v>0</v>
      </c>
      <c r="R149" s="37">
        <f>IF(ISNUMBER(J149),MAX(0,INDEX('913'!$E$6:$E$1205,J149)),0)</f>
        <v>0</v>
      </c>
      <c r="S149" s="37">
        <f>IF(ISNUMBER(K149),MAX(0,INDEX('913'!$E$6:$E$1205,K149)),0)</f>
        <v>0</v>
      </c>
      <c r="T149" s="37">
        <f>IF(ISNUMBER(L149),MAX(0,INDEX('913'!$E$6:$E$1205,L149)),0)</f>
        <v>0</v>
      </c>
      <c r="U149" s="37">
        <f>IF(ISNUMBER(M149),MAX(0,INDEX('913'!$E$6:$E$1205,M149)),0)</f>
        <v>0</v>
      </c>
      <c r="V149" s="37">
        <f>IF(ISNUMBER(N149),MAX(0,INDEX('913'!$E$6:$E$1205,N149)),0)</f>
        <v>0</v>
      </c>
      <c r="W149" s="37">
        <f>IF(ISNUMBER(O149),MAX(0,INDEX('913'!$E$6:$E$1205,O149)),0)</f>
        <v>0</v>
      </c>
      <c r="X149" s="52">
        <f>IF(ISNUMBER(P149),MAX(0,INDEX('913'!$E$6:$E$1205,P149)),0)</f>
        <v>0</v>
      </c>
      <c r="Y149" s="37">
        <f>IF(ISNUMBER(I149),MAX(0,INDEX('913'!$F$6:$F$1205,I149)),0)</f>
        <v>0</v>
      </c>
      <c r="Z149" s="37">
        <f>IF(ISNUMBER(J149),MAX(0,INDEX('913'!$F$6:$F$1205,J149)),0)</f>
        <v>0</v>
      </c>
      <c r="AA149" s="37">
        <f>IF(ISNUMBER(K149),MAX(0,INDEX('913'!$F$6:$F$1205,K149)),0)</f>
        <v>0</v>
      </c>
      <c r="AB149" s="37">
        <f>IF(ISNUMBER(L149),MAX(0,INDEX('913'!$F$6:$F$1205,L149)),0)</f>
        <v>0</v>
      </c>
      <c r="AC149" s="37">
        <f>IF(ISNUMBER(M149),MAX(0,INDEX('913'!$F$6:$F$1205,M149)),0)</f>
        <v>0</v>
      </c>
      <c r="AD149" s="37">
        <f>IF(ISNUMBER(N149),MAX(0,INDEX('913'!$F$6:$F$1205,N149)),0)</f>
        <v>0</v>
      </c>
      <c r="AE149" s="37">
        <f>IF(ISNUMBER(O149),MAX(0,INDEX('913'!$F$6:$F$1205,O149)),0)</f>
        <v>0</v>
      </c>
      <c r="AF149" s="37">
        <f>IF(ISNUMBER(P149),MAX(0,INDEX('913'!$F$6:$F$1205,P149)),0)</f>
        <v>0</v>
      </c>
      <c r="AG149" s="32">
        <f>IF(ISNUMBER(I149),SQRT(INDEX('913'!$I$6:$I$1205,I149)^2+INDEX('913'!$J$6:$J$1205,I149)^2),0)</f>
        <v>0</v>
      </c>
      <c r="AH149" s="32">
        <f>IF(ISNUMBER(J149),SQRT(INDEX('913'!$I$6:$I$1205,J149)^2+INDEX('913'!$J$6:$J$1205,J149)^2),0)</f>
        <v>0</v>
      </c>
      <c r="AI149" s="32">
        <f>IF(ISNUMBER(K149),SQRT(INDEX('913'!$I$6:$I$1205,K149)^2+INDEX('913'!$J$6:$J$1205,K149)^2),0)</f>
        <v>0</v>
      </c>
      <c r="AJ149" s="32">
        <f>IF(ISNUMBER(L149),SQRT(INDEX('913'!$I$6:$I$1205,L149)^2+INDEX('913'!$J$6:$J$1205,L149)^2),0)</f>
        <v>0</v>
      </c>
      <c r="AK149" s="32">
        <f>IF(ISNUMBER(M149),SQRT(INDEX('913'!$I$6:$I$1205,M149)^2+INDEX('913'!$J$6:$J$1205,M149)^2),0)</f>
        <v>0</v>
      </c>
      <c r="AL149" s="32">
        <f>IF(ISNUMBER(N149),SQRT(INDEX('913'!$I$6:$I$1205,N149)^2+INDEX('913'!$J$6:$J$1205,N149)^2),0)</f>
        <v>0</v>
      </c>
      <c r="AM149" s="32">
        <f>IF(ISNUMBER(O149),SQRT(INDEX('913'!$I$6:$I$1205,O149)^2+INDEX('913'!$J$6:$J$1205,O149)^2),0)</f>
        <v>0</v>
      </c>
      <c r="AN149" s="49">
        <f>IF(ISNUMBER(P149),SQRT(INDEX('913'!$I$6:$I$1205,P149)^2+INDEX('913'!$J$6:$J$1205,P149)^2),0)</f>
        <v>0</v>
      </c>
      <c r="AO149" s="37">
        <f t="shared" si="1"/>
        <v>0</v>
      </c>
      <c r="AP149" s="37">
        <f t="shared" si="2"/>
        <v>0</v>
      </c>
      <c r="AQ149" s="33" t="e">
        <f>-100*'935'!W149*(AO149+AP149)/'11'!C$17</f>
        <v>#VALUE!</v>
      </c>
      <c r="AR149" s="37" t="e">
        <f t="shared" si="3"/>
        <v>#VALUE!</v>
      </c>
      <c r="AS149" s="52" t="e">
        <f t="shared" si="4"/>
        <v>#VALUE!</v>
      </c>
      <c r="AT149" s="32" t="e">
        <f>IF('935'!C149="VOID",0,('935'!C149*(1-'935'!X149/'11'!B$17)))</f>
        <v>#VALUE!</v>
      </c>
      <c r="AU149" s="52" t="e">
        <f>'935'!Q149*(1-'935'!Y149/'11'!C$17)/(1-'935'!X149/'11'!B$17)</f>
        <v>#VALUE!</v>
      </c>
      <c r="AV149" s="37" t="e">
        <f>INDEX('DNO totals'!$B$57:$G$57,IF('935'!K149,IF(MOD('935'!K149,1000),IF(MOD('935'!K149,100),IF(MOD('935'!K149,10),IF(MOD('935'!K149,1000)=1,6,5),4),3),2),1))</f>
        <v>#VALUE!</v>
      </c>
      <c r="AW149" s="52" t="e">
        <f t="shared" si="5"/>
        <v>#VALUE!</v>
      </c>
      <c r="AX149" s="32" t="e">
        <f>IF('935'!V149="VOID",0,'935'!V149*(1-'935'!X149/'11'!B$17))</f>
        <v>#VALUE!</v>
      </c>
      <c r="AY149" s="33" t="e">
        <f>IF(H149,-100*'Charging rates'!B$10/'11'!B$17*AX149/H149,0)</f>
        <v>#VALUE!</v>
      </c>
      <c r="AZ149" s="33" t="e">
        <f>IF(C149,'DNO totals'!B$41,0)</f>
        <v>#VALUE!</v>
      </c>
      <c r="BA149" s="33" t="e">
        <f t="shared" si="6"/>
        <v>#VALUE!</v>
      </c>
      <c r="BB149" s="33" t="e">
        <f t="shared" si="7"/>
        <v>#VALUE!</v>
      </c>
      <c r="BC149" s="53" t="e">
        <f t="shared" si="8"/>
        <v>#VALUE!</v>
      </c>
      <c r="BD149" s="32" t="e">
        <f>IF(AT149,'935'!H149*AT149/(AT149+D149+H149),0)</f>
        <v>#VALUE!</v>
      </c>
      <c r="BE149" s="32" t="e">
        <f>IF(H149,'935'!H149*H149/(AT149+D149+H149),0)</f>
        <v>#VALUE!</v>
      </c>
      <c r="BF149" s="32" t="e">
        <f>BD149*(1-'935'!X149/'11'!B$17)</f>
        <v>#VALUE!</v>
      </c>
      <c r="BG149" s="49" t="e">
        <f>BE149*(1-'935'!X149/'11'!B$17)</f>
        <v>#VALUE!</v>
      </c>
      <c r="BH149" s="52" t="e">
        <f>AV149*Parameters!B$6</f>
        <v>#VALUE!</v>
      </c>
      <c r="BI149" s="37" t="e">
        <f>IF('935'!$K149=1000,'Charging rates'!$C$38*$BH149/(1+'DNO totals'!$C$99)*'935'!$L149,0)</f>
        <v>#VALUE!</v>
      </c>
      <c r="BJ149" s="37" t="e">
        <f>IF(MOD('935'!$K149,1000)=100,'Charging rates'!$D$38*$BH149/(1+'DNO totals'!$D$99)*'935'!$M149,0)</f>
        <v>#VALUE!</v>
      </c>
      <c r="BK149" s="37" t="e">
        <f>IF(MOD('935'!$K149,100)=10,'Charging rates'!$E$38*$BH149/(1+'DNO totals'!$E$99)*'935'!$N149,0)</f>
        <v>#VALUE!</v>
      </c>
      <c r="BL149" s="37" t="e">
        <f>IF(AND(MOD('935'!$K149,10)&gt;0,MOD('935'!$K149,1000)&gt;1),'Charging rates'!$F$38*$BH149/(1+'DNO totals'!$F$99)*'935'!$O149,0)</f>
        <v>#VALUE!</v>
      </c>
      <c r="BM149" s="37" t="e">
        <f>IF(MOD('935'!$K149,1000)=1,'Charging rates'!$G$38*$BH149/(1+'DNO totals'!$G$99)*'935'!$P149,0)</f>
        <v>#VALUE!</v>
      </c>
      <c r="BN149" s="52" t="e">
        <f t="shared" si="9"/>
        <v>#VALUE!</v>
      </c>
      <c r="BO149" s="37" t="e">
        <f>IF('935'!$K149&gt;1000,'Charging rates'!$C$38*$AW149*'935'!$L149,0)</f>
        <v>#VALUE!</v>
      </c>
      <c r="BP149" s="37" t="e">
        <f>IF(MOD('935'!$K149,1000)&gt;100,'Charging rates'!$D$38*$AW149*'935'!$M149,0)</f>
        <v>#VALUE!</v>
      </c>
      <c r="BQ149" s="37" t="e">
        <f>IF(MOD('935'!$K149,100)&gt;10,'Charging rates'!$E$38*$AW149*'935'!$N149,0)</f>
        <v>#VALUE!</v>
      </c>
      <c r="BR149" s="52" t="e">
        <f t="shared" si="10"/>
        <v>#VALUE!</v>
      </c>
      <c r="BS149" s="48" t="e">
        <f>'935'!C149&lt;&gt;"VOID"</f>
        <v>#VALUE!</v>
      </c>
      <c r="BT149" s="33" t="e">
        <f>IF(BS149,(100/'11'!B$17*BD149*((1-'935'!I149)*'Charging rates'!B$51+'Charging rates'!B$63)),0)</f>
        <v>#VALUE!</v>
      </c>
      <c r="BU149" s="33" t="e">
        <f>100/'11'!B$17*BG149*('Charging rates'!B$51+'Charging rates'!B$63)</f>
        <v>#VALUE!</v>
      </c>
      <c r="BV149" s="33" t="e">
        <f>100/'11'!B$17*BE149*('Charging rates'!B$51+'Charging rates'!B$63)</f>
        <v>#VALUE!</v>
      </c>
      <c r="BW149" s="53" t="e">
        <f t="shared" si="11"/>
        <v>#VALUE!</v>
      </c>
      <c r="BX149" s="32" t="e">
        <f>AT149-('935'!T149*(1-'935'!X149/'11'!B$17))</f>
        <v>#VALUE!</v>
      </c>
      <c r="BY149" s="32">
        <f>0-IF(ISNUMBER(I149),INDEX('913'!$I$6:$I$1205,I149),0)-IF(ISNUMBER(J149),INDEX('913'!$I$6:$I$1205,J149),0)-IF(ISNUMBER(K149),INDEX('913'!$I$6:$I$1205,K149),0)-IF(ISNUMBER(L149),INDEX('913'!$I$6:$I$1205,L149),0)-IF(ISNUMBER(M149),INDEX('913'!$I$6:$I$1205,M149),0)-IF(ISNUMBER(N149),INDEX('913'!$I$6:$I$1205,N149),0)-IF(ISNUMBER(O149),INDEX('913'!$I$6:$I$1205,O149),0)-IF(ISNUMBER(P149),INDEX('913'!$I$6:$I$1205,P149),0)</f>
        <v>0</v>
      </c>
      <c r="BZ149" s="37">
        <f>IF(BY149=0,1,MAX(1,SQRT(BY149^2+(IF(ISNUMBER(I149),INDEX('913'!$J$6:$J$1205,I149),0)+IF(ISNUMBER(J149),INDEX('913'!$J$6:$J$1205,J149),0)+IF(ISNUMBER(K149),INDEX('913'!$J$6:$J$1205,K149),0)+IF(ISNUMBER(L149),INDEX('913'!$J$6:$J$1205,L149),0)+IF(ISNUMBER(M149),INDEX('913'!$J$6:$J$1205,M149),0)+IF(ISNUMBER(N149),INDEX('913'!$J$6:$J$1205,N149),0)+IF(ISNUMBER(O149),INDEX('913'!$J$6:$J$1205,O149),0)+IF(ISNUMBER(P149),INDEX('913'!$J$6:$J$1205,P149),0))^2)/BY149))</f>
        <v>1</v>
      </c>
      <c r="CA149" s="33" t="e">
        <f>100*AO149/'11'!B$17</f>
        <v>#VALUE!</v>
      </c>
      <c r="CB149" s="37" t="e">
        <f>100*(AP149*BZ149)/'11'!C$17</f>
        <v>#VALUE!</v>
      </c>
      <c r="CC149" s="37" t="e">
        <f t="shared" si="12"/>
        <v>#VALUE!</v>
      </c>
      <c r="CD149" s="33" t="e">
        <f t="shared" si="13"/>
        <v>#VALUE!</v>
      </c>
      <c r="CE149" s="54" t="e">
        <f>'11'!C$17-'935'!Y149</f>
        <v>#VALUE!</v>
      </c>
      <c r="CF149" s="37" t="e">
        <f>MAX('DNO totals'!B$312+0,MIN('935'!L149+0,'DNO totals'!B$304+0))</f>
        <v>#VALUE!</v>
      </c>
      <c r="CG149" s="37" t="e">
        <f>MAX('DNO totals'!C$312+0,MIN('935'!M149+0,'DNO totals'!C$304+0))</f>
        <v>#VALUE!</v>
      </c>
      <c r="CH149" s="37" t="e">
        <f>MAX('DNO totals'!D$312+0,MIN('935'!N149+0,'DNO totals'!D$304+0))</f>
        <v>#VALUE!</v>
      </c>
      <c r="CI149" s="37" t="e">
        <f>MAX('DNO totals'!E$312+0,MIN('935'!O149+0,'DNO totals'!E$304+0))</f>
        <v>#VALUE!</v>
      </c>
      <c r="CJ149" s="52" t="e">
        <f>MAX('DNO totals'!F$312+0,MIN('935'!P149+0,'DNO totals'!F$304+0))</f>
        <v>#VALUE!</v>
      </c>
      <c r="CK149" s="37" t="e">
        <f>IF('935'!$K149=1000,'Charging rates'!$C$38*$BH149/(1+'DNO totals'!$C$99)*$CF149,0)</f>
        <v>#VALUE!</v>
      </c>
      <c r="CL149" s="37" t="e">
        <f>IF(MOD('935'!$K149,1000)=100,'Charging rates'!$D$38*$BH149/(1+'DNO totals'!$D$99)*$CG149,0)</f>
        <v>#VALUE!</v>
      </c>
      <c r="CM149" s="37" t="e">
        <f>IF(MOD('935'!$K149,100)=10,'Charging rates'!$E$38*$BH149/(1+'DNO totals'!$E$99)*$CH149,0)</f>
        <v>#VALUE!</v>
      </c>
      <c r="CN149" s="37" t="e">
        <f>IF(AND(MOD('935'!$K149,10)&gt;0,MOD('935'!$K149,1000)&gt;1),'Charging rates'!$F$38*$BH149/(1+'DNO totals'!$F$99)*$CI149,0)</f>
        <v>#VALUE!</v>
      </c>
      <c r="CO149" s="37" t="e">
        <f>IF(MOD('935'!$K149,1000)=1,'Charging rates'!$G$38*$BH149/(1+'DNO totals'!$G$99)*$CJ149,0)</f>
        <v>#VALUE!</v>
      </c>
      <c r="CP149" s="52" t="e">
        <f t="shared" si="14"/>
        <v>#VALUE!</v>
      </c>
      <c r="CQ149" s="37" t="e">
        <f>IF('935'!$K149&gt;1000,'Charging rates'!$C$38*$AW149*$CF149,0)</f>
        <v>#VALUE!</v>
      </c>
      <c r="CR149" s="37" t="e">
        <f>IF(MOD('935'!$K149,1000)&gt;100,'Charging rates'!$D$38*$AW149*$CG149,0)</f>
        <v>#VALUE!</v>
      </c>
      <c r="CS149" s="37" t="e">
        <f>IF(MOD('935'!$K149,100)&gt;10,'Charging rates'!$E$38*$AW149*$CH149,0)</f>
        <v>#VALUE!</v>
      </c>
      <c r="CT149" s="52" t="e">
        <f t="shared" si="15"/>
        <v>#VALUE!</v>
      </c>
      <c r="CU149" s="33" t="e">
        <f>100*(AP149*'935'!Q149*BZ149)/'11'!B$17</f>
        <v>#VALUE!</v>
      </c>
      <c r="CV149" s="33" t="e">
        <f>100/'11'!B$17*'Charging rates'!B$10*AW149</f>
        <v>#VALUE!</v>
      </c>
      <c r="CW149" s="33" t="e">
        <f>IF(AT149=0,0,(1-BX149/AT149)*(CA149+IF('935'!Q149=0,0,(CB149*'935'!Q149*('11'!C$17-'935'!Y149)/('11'!B$17-'935'!X149)))))</f>
        <v>#VALUE!</v>
      </c>
      <c r="CX149" s="33" t="e">
        <f t="shared" si="16"/>
        <v>#VALUE!</v>
      </c>
      <c r="CY149" s="49" t="e">
        <f t="shared" si="17"/>
        <v>#VALUE!</v>
      </c>
      <c r="CZ149" s="32" t="e">
        <f>AT149*(Parameters!B$21+AU149)*IF('DNO totals'!B$323&lt;0,1,'935'!S149)</f>
        <v>#VALUE!</v>
      </c>
      <c r="DA149" s="52" t="e">
        <f>IF('DNO totals'!B$323&lt;0,1,'935'!S149)*(Parameters!B$21+AU149)</f>
        <v>#VALUE!</v>
      </c>
      <c r="DB149" s="37" t="e">
        <f>CX149+'Charging rates'!B$106*DA149*100/'11'!B$17</f>
        <v>#VALUE!</v>
      </c>
      <c r="DC149" s="37" t="e">
        <f>DB149+'Charging rates'!B$116*(Parameters!B$21+AU149)*100/'11'!B$17*IF('DNO totals'!B$323&lt;0,1,'935'!S149)</f>
        <v>#VALUE!</v>
      </c>
      <c r="DD149" s="37" t="e">
        <f>'Charging rates'!B$97*(CP149+CT149)*100/'11'!B$17</f>
        <v>#VALUE!</v>
      </c>
      <c r="DE149" s="33" t="e">
        <f>MAX(0-(CB149*AU149*'11'!C$17/'11'!B$17),DC149+DD149)</f>
        <v>#VALUE!</v>
      </c>
      <c r="DF149" s="37" t="e">
        <f>IF(BS149,IF(AU149=0,CC149,MAX(0,MIN(CC149,CC149+(DE149/'935'!Q149*('11'!B$17-'935'!X149)/('11'!C$17-'935'!Y149))))),0)</f>
        <v>#VALUE!</v>
      </c>
      <c r="DG149" s="33" t="e">
        <f t="shared" si="18"/>
        <v>#VALUE!</v>
      </c>
      <c r="DH149" s="53" t="e">
        <f t="shared" si="19"/>
        <v>#VALUE!</v>
      </c>
    </row>
    <row r="150" spans="1:112">
      <c r="A150" s="28">
        <v>50</v>
      </c>
      <c r="B150" s="47" t="e">
        <f>'935'!B150</f>
        <v>#VALUE!</v>
      </c>
      <c r="C150" s="48" t="e">
        <f>OR('935'!E150&lt;&gt;"VOID",'935'!F150&lt;&gt;"VOID",'935'!G150&lt;&gt;"VOID")</f>
        <v>#VALUE!</v>
      </c>
      <c r="D150" s="32" t="e">
        <f>IF('935'!D150="VOID",0,'935'!D150*(1-'935'!X150/'11'!B$17))</f>
        <v>#VALUE!</v>
      </c>
      <c r="E150" s="32" t="e">
        <f>IF('935'!E150="VOID",0,'935'!E150*(1-'935'!X150/'11'!B$17))</f>
        <v>#VALUE!</v>
      </c>
      <c r="F150" s="32" t="e">
        <f>IF('935'!F150="VOID",0,'935'!F150*(1-'935'!X150/'11'!B$17))</f>
        <v>#VALUE!</v>
      </c>
      <c r="G150" s="32" t="e">
        <f>IF('935'!G150="VOID",0,'935'!G150*(1-'935'!X150/'11'!B$17))</f>
        <v>#VALUE!</v>
      </c>
      <c r="H150" s="49" t="e">
        <f t="shared" si="0"/>
        <v>#VALUE!</v>
      </c>
      <c r="I150" s="50" t="e">
        <f>MATCH('935'!J150,'913'!$B$6:$B$1205,0)</f>
        <v>#VALUE!</v>
      </c>
      <c r="J150" s="50" t="e">
        <f>MATCH(INDEX('913'!$D$6:$D$1205,I150),'913'!$B$6:$B$1205,0)</f>
        <v>#VALUE!</v>
      </c>
      <c r="K150" s="50" t="e">
        <f>MATCH(INDEX('913'!$D$6:$D$1205,J150),'913'!$B$6:$B$1205,0)</f>
        <v>#VALUE!</v>
      </c>
      <c r="L150" s="50" t="e">
        <f>MATCH(INDEX('913'!$D$6:$D$1205,K150),'913'!$B$6:$B$1205,0)</f>
        <v>#VALUE!</v>
      </c>
      <c r="M150" s="50" t="e">
        <f>MATCH(INDEX('913'!$D$6:$D$1205,L150),'913'!$B$6:$B$1205,0)</f>
        <v>#VALUE!</v>
      </c>
      <c r="N150" s="50" t="e">
        <f>MATCH(INDEX('913'!$D$6:$D$1205,M150),'913'!$B$6:$B$1205,0)</f>
        <v>#VALUE!</v>
      </c>
      <c r="O150" s="50" t="e">
        <f>MATCH(INDEX('913'!$D$6:$D$1205,N150),'913'!$B$6:$B$1205,0)</f>
        <v>#VALUE!</v>
      </c>
      <c r="P150" s="51" t="e">
        <f>MATCH(INDEX('913'!$D$6:$D$1205,O150),'913'!$B$6:$B$1205,0)</f>
        <v>#VALUE!</v>
      </c>
      <c r="Q150" s="37">
        <f>IF(ISNUMBER(I150),MAX(0,INDEX('913'!$E$6:$E$1205,I150)),0)</f>
        <v>0</v>
      </c>
      <c r="R150" s="37">
        <f>IF(ISNUMBER(J150),MAX(0,INDEX('913'!$E$6:$E$1205,J150)),0)</f>
        <v>0</v>
      </c>
      <c r="S150" s="37">
        <f>IF(ISNUMBER(K150),MAX(0,INDEX('913'!$E$6:$E$1205,K150)),0)</f>
        <v>0</v>
      </c>
      <c r="T150" s="37">
        <f>IF(ISNUMBER(L150),MAX(0,INDEX('913'!$E$6:$E$1205,L150)),0)</f>
        <v>0</v>
      </c>
      <c r="U150" s="37">
        <f>IF(ISNUMBER(M150),MAX(0,INDEX('913'!$E$6:$E$1205,M150)),0)</f>
        <v>0</v>
      </c>
      <c r="V150" s="37">
        <f>IF(ISNUMBER(N150),MAX(0,INDEX('913'!$E$6:$E$1205,N150)),0)</f>
        <v>0</v>
      </c>
      <c r="W150" s="37">
        <f>IF(ISNUMBER(O150),MAX(0,INDEX('913'!$E$6:$E$1205,O150)),0)</f>
        <v>0</v>
      </c>
      <c r="X150" s="52">
        <f>IF(ISNUMBER(P150),MAX(0,INDEX('913'!$E$6:$E$1205,P150)),0)</f>
        <v>0</v>
      </c>
      <c r="Y150" s="37">
        <f>IF(ISNUMBER(I150),MAX(0,INDEX('913'!$F$6:$F$1205,I150)),0)</f>
        <v>0</v>
      </c>
      <c r="Z150" s="37">
        <f>IF(ISNUMBER(J150),MAX(0,INDEX('913'!$F$6:$F$1205,J150)),0)</f>
        <v>0</v>
      </c>
      <c r="AA150" s="37">
        <f>IF(ISNUMBER(K150),MAX(0,INDEX('913'!$F$6:$F$1205,K150)),0)</f>
        <v>0</v>
      </c>
      <c r="AB150" s="37">
        <f>IF(ISNUMBER(L150),MAX(0,INDEX('913'!$F$6:$F$1205,L150)),0)</f>
        <v>0</v>
      </c>
      <c r="AC150" s="37">
        <f>IF(ISNUMBER(M150),MAX(0,INDEX('913'!$F$6:$F$1205,M150)),0)</f>
        <v>0</v>
      </c>
      <c r="AD150" s="37">
        <f>IF(ISNUMBER(N150),MAX(0,INDEX('913'!$F$6:$F$1205,N150)),0)</f>
        <v>0</v>
      </c>
      <c r="AE150" s="37">
        <f>IF(ISNUMBER(O150),MAX(0,INDEX('913'!$F$6:$F$1205,O150)),0)</f>
        <v>0</v>
      </c>
      <c r="AF150" s="37">
        <f>IF(ISNUMBER(P150),MAX(0,INDEX('913'!$F$6:$F$1205,P150)),0)</f>
        <v>0</v>
      </c>
      <c r="AG150" s="32">
        <f>IF(ISNUMBER(I150),SQRT(INDEX('913'!$I$6:$I$1205,I150)^2+INDEX('913'!$J$6:$J$1205,I150)^2),0)</f>
        <v>0</v>
      </c>
      <c r="AH150" s="32">
        <f>IF(ISNUMBER(J150),SQRT(INDEX('913'!$I$6:$I$1205,J150)^2+INDEX('913'!$J$6:$J$1205,J150)^2),0)</f>
        <v>0</v>
      </c>
      <c r="AI150" s="32">
        <f>IF(ISNUMBER(K150),SQRT(INDEX('913'!$I$6:$I$1205,K150)^2+INDEX('913'!$J$6:$J$1205,K150)^2),0)</f>
        <v>0</v>
      </c>
      <c r="AJ150" s="32">
        <f>IF(ISNUMBER(L150),SQRT(INDEX('913'!$I$6:$I$1205,L150)^2+INDEX('913'!$J$6:$J$1205,L150)^2),0)</f>
        <v>0</v>
      </c>
      <c r="AK150" s="32">
        <f>IF(ISNUMBER(M150),SQRT(INDEX('913'!$I$6:$I$1205,M150)^2+INDEX('913'!$J$6:$J$1205,M150)^2),0)</f>
        <v>0</v>
      </c>
      <c r="AL150" s="32">
        <f>IF(ISNUMBER(N150),SQRT(INDEX('913'!$I$6:$I$1205,N150)^2+INDEX('913'!$J$6:$J$1205,N150)^2),0)</f>
        <v>0</v>
      </c>
      <c r="AM150" s="32">
        <f>IF(ISNUMBER(O150),SQRT(INDEX('913'!$I$6:$I$1205,O150)^2+INDEX('913'!$J$6:$J$1205,O150)^2),0)</f>
        <v>0</v>
      </c>
      <c r="AN150" s="49">
        <f>IF(ISNUMBER(P150),SQRT(INDEX('913'!$I$6:$I$1205,P150)^2+INDEX('913'!$J$6:$J$1205,P150)^2),0)</f>
        <v>0</v>
      </c>
      <c r="AO150" s="37">
        <f t="shared" si="1"/>
        <v>0</v>
      </c>
      <c r="AP150" s="37">
        <f t="shared" si="2"/>
        <v>0</v>
      </c>
      <c r="AQ150" s="33" t="e">
        <f>-100*'935'!W150*(AO150+AP150)/'11'!C$17</f>
        <v>#VALUE!</v>
      </c>
      <c r="AR150" s="37" t="e">
        <f t="shared" si="3"/>
        <v>#VALUE!</v>
      </c>
      <c r="AS150" s="52" t="e">
        <f t="shared" si="4"/>
        <v>#VALUE!</v>
      </c>
      <c r="AT150" s="32" t="e">
        <f>IF('935'!C150="VOID",0,('935'!C150*(1-'935'!X150/'11'!B$17)))</f>
        <v>#VALUE!</v>
      </c>
      <c r="AU150" s="52" t="e">
        <f>'935'!Q150*(1-'935'!Y150/'11'!C$17)/(1-'935'!X150/'11'!B$17)</f>
        <v>#VALUE!</v>
      </c>
      <c r="AV150" s="37" t="e">
        <f>INDEX('DNO totals'!$B$57:$G$57,IF('935'!K150,IF(MOD('935'!K150,1000),IF(MOD('935'!K150,100),IF(MOD('935'!K150,10),IF(MOD('935'!K150,1000)=1,6,5),4),3),2),1))</f>
        <v>#VALUE!</v>
      </c>
      <c r="AW150" s="52" t="e">
        <f t="shared" si="5"/>
        <v>#VALUE!</v>
      </c>
      <c r="AX150" s="32" t="e">
        <f>IF('935'!V150="VOID",0,'935'!V150*(1-'935'!X150/'11'!B$17))</f>
        <v>#VALUE!</v>
      </c>
      <c r="AY150" s="33" t="e">
        <f>IF(H150,-100*'Charging rates'!B$10/'11'!B$17*AX150/H150,0)</f>
        <v>#VALUE!</v>
      </c>
      <c r="AZ150" s="33" t="e">
        <f>IF(C150,'DNO totals'!B$41,0)</f>
        <v>#VALUE!</v>
      </c>
      <c r="BA150" s="33" t="e">
        <f t="shared" si="6"/>
        <v>#VALUE!</v>
      </c>
      <c r="BB150" s="33" t="e">
        <f t="shared" si="7"/>
        <v>#VALUE!</v>
      </c>
      <c r="BC150" s="53" t="e">
        <f t="shared" si="8"/>
        <v>#VALUE!</v>
      </c>
      <c r="BD150" s="32" t="e">
        <f>IF(AT150,'935'!H150*AT150/(AT150+D150+H150),0)</f>
        <v>#VALUE!</v>
      </c>
      <c r="BE150" s="32" t="e">
        <f>IF(H150,'935'!H150*H150/(AT150+D150+H150),0)</f>
        <v>#VALUE!</v>
      </c>
      <c r="BF150" s="32" t="e">
        <f>BD150*(1-'935'!X150/'11'!B$17)</f>
        <v>#VALUE!</v>
      </c>
      <c r="BG150" s="49" t="e">
        <f>BE150*(1-'935'!X150/'11'!B$17)</f>
        <v>#VALUE!</v>
      </c>
      <c r="BH150" s="52" t="e">
        <f>AV150*Parameters!B$6</f>
        <v>#VALUE!</v>
      </c>
      <c r="BI150" s="37" t="e">
        <f>IF('935'!$K150=1000,'Charging rates'!$C$38*$BH150/(1+'DNO totals'!$C$99)*'935'!$L150,0)</f>
        <v>#VALUE!</v>
      </c>
      <c r="BJ150" s="37" t="e">
        <f>IF(MOD('935'!$K150,1000)=100,'Charging rates'!$D$38*$BH150/(1+'DNO totals'!$D$99)*'935'!$M150,0)</f>
        <v>#VALUE!</v>
      </c>
      <c r="BK150" s="37" t="e">
        <f>IF(MOD('935'!$K150,100)=10,'Charging rates'!$E$38*$BH150/(1+'DNO totals'!$E$99)*'935'!$N150,0)</f>
        <v>#VALUE!</v>
      </c>
      <c r="BL150" s="37" t="e">
        <f>IF(AND(MOD('935'!$K150,10)&gt;0,MOD('935'!$K150,1000)&gt;1),'Charging rates'!$F$38*$BH150/(1+'DNO totals'!$F$99)*'935'!$O150,0)</f>
        <v>#VALUE!</v>
      </c>
      <c r="BM150" s="37" t="e">
        <f>IF(MOD('935'!$K150,1000)=1,'Charging rates'!$G$38*$BH150/(1+'DNO totals'!$G$99)*'935'!$P150,0)</f>
        <v>#VALUE!</v>
      </c>
      <c r="BN150" s="52" t="e">
        <f t="shared" si="9"/>
        <v>#VALUE!</v>
      </c>
      <c r="BO150" s="37" t="e">
        <f>IF('935'!$K150&gt;1000,'Charging rates'!$C$38*$AW150*'935'!$L150,0)</f>
        <v>#VALUE!</v>
      </c>
      <c r="BP150" s="37" t="e">
        <f>IF(MOD('935'!$K150,1000)&gt;100,'Charging rates'!$D$38*$AW150*'935'!$M150,0)</f>
        <v>#VALUE!</v>
      </c>
      <c r="BQ150" s="37" t="e">
        <f>IF(MOD('935'!$K150,100)&gt;10,'Charging rates'!$E$38*$AW150*'935'!$N150,0)</f>
        <v>#VALUE!</v>
      </c>
      <c r="BR150" s="52" t="e">
        <f t="shared" si="10"/>
        <v>#VALUE!</v>
      </c>
      <c r="BS150" s="48" t="e">
        <f>'935'!C150&lt;&gt;"VOID"</f>
        <v>#VALUE!</v>
      </c>
      <c r="BT150" s="33" t="e">
        <f>IF(BS150,(100/'11'!B$17*BD150*((1-'935'!I150)*'Charging rates'!B$51+'Charging rates'!B$63)),0)</f>
        <v>#VALUE!</v>
      </c>
      <c r="BU150" s="33" t="e">
        <f>100/'11'!B$17*BG150*('Charging rates'!B$51+'Charging rates'!B$63)</f>
        <v>#VALUE!</v>
      </c>
      <c r="BV150" s="33" t="e">
        <f>100/'11'!B$17*BE150*('Charging rates'!B$51+'Charging rates'!B$63)</f>
        <v>#VALUE!</v>
      </c>
      <c r="BW150" s="53" t="e">
        <f t="shared" si="11"/>
        <v>#VALUE!</v>
      </c>
      <c r="BX150" s="32" t="e">
        <f>AT150-('935'!T150*(1-'935'!X150/'11'!B$17))</f>
        <v>#VALUE!</v>
      </c>
      <c r="BY150" s="32">
        <f>0-IF(ISNUMBER(I150),INDEX('913'!$I$6:$I$1205,I150),0)-IF(ISNUMBER(J150),INDEX('913'!$I$6:$I$1205,J150),0)-IF(ISNUMBER(K150),INDEX('913'!$I$6:$I$1205,K150),0)-IF(ISNUMBER(L150),INDEX('913'!$I$6:$I$1205,L150),0)-IF(ISNUMBER(M150),INDEX('913'!$I$6:$I$1205,M150),0)-IF(ISNUMBER(N150),INDEX('913'!$I$6:$I$1205,N150),0)-IF(ISNUMBER(O150),INDEX('913'!$I$6:$I$1205,O150),0)-IF(ISNUMBER(P150),INDEX('913'!$I$6:$I$1205,P150),0)</f>
        <v>0</v>
      </c>
      <c r="BZ150" s="37">
        <f>IF(BY150=0,1,MAX(1,SQRT(BY150^2+(IF(ISNUMBER(I150),INDEX('913'!$J$6:$J$1205,I150),0)+IF(ISNUMBER(J150),INDEX('913'!$J$6:$J$1205,J150),0)+IF(ISNUMBER(K150),INDEX('913'!$J$6:$J$1205,K150),0)+IF(ISNUMBER(L150),INDEX('913'!$J$6:$J$1205,L150),0)+IF(ISNUMBER(M150),INDEX('913'!$J$6:$J$1205,M150),0)+IF(ISNUMBER(N150),INDEX('913'!$J$6:$J$1205,N150),0)+IF(ISNUMBER(O150),INDEX('913'!$J$6:$J$1205,O150),0)+IF(ISNUMBER(P150),INDEX('913'!$J$6:$J$1205,P150),0))^2)/BY150))</f>
        <v>1</v>
      </c>
      <c r="CA150" s="33" t="e">
        <f>100*AO150/'11'!B$17</f>
        <v>#VALUE!</v>
      </c>
      <c r="CB150" s="37" t="e">
        <f>100*(AP150*BZ150)/'11'!C$17</f>
        <v>#VALUE!</v>
      </c>
      <c r="CC150" s="37" t="e">
        <f t="shared" si="12"/>
        <v>#VALUE!</v>
      </c>
      <c r="CD150" s="33" t="e">
        <f t="shared" si="13"/>
        <v>#VALUE!</v>
      </c>
      <c r="CE150" s="54" t="e">
        <f>'11'!C$17-'935'!Y150</f>
        <v>#VALUE!</v>
      </c>
      <c r="CF150" s="37" t="e">
        <f>MAX('DNO totals'!B$312+0,MIN('935'!L150+0,'DNO totals'!B$304+0))</f>
        <v>#VALUE!</v>
      </c>
      <c r="CG150" s="37" t="e">
        <f>MAX('DNO totals'!C$312+0,MIN('935'!M150+0,'DNO totals'!C$304+0))</f>
        <v>#VALUE!</v>
      </c>
      <c r="CH150" s="37" t="e">
        <f>MAX('DNO totals'!D$312+0,MIN('935'!N150+0,'DNO totals'!D$304+0))</f>
        <v>#VALUE!</v>
      </c>
      <c r="CI150" s="37" t="e">
        <f>MAX('DNO totals'!E$312+0,MIN('935'!O150+0,'DNO totals'!E$304+0))</f>
        <v>#VALUE!</v>
      </c>
      <c r="CJ150" s="52" t="e">
        <f>MAX('DNO totals'!F$312+0,MIN('935'!P150+0,'DNO totals'!F$304+0))</f>
        <v>#VALUE!</v>
      </c>
      <c r="CK150" s="37" t="e">
        <f>IF('935'!$K150=1000,'Charging rates'!$C$38*$BH150/(1+'DNO totals'!$C$99)*$CF150,0)</f>
        <v>#VALUE!</v>
      </c>
      <c r="CL150" s="37" t="e">
        <f>IF(MOD('935'!$K150,1000)=100,'Charging rates'!$D$38*$BH150/(1+'DNO totals'!$D$99)*$CG150,0)</f>
        <v>#VALUE!</v>
      </c>
      <c r="CM150" s="37" t="e">
        <f>IF(MOD('935'!$K150,100)=10,'Charging rates'!$E$38*$BH150/(1+'DNO totals'!$E$99)*$CH150,0)</f>
        <v>#VALUE!</v>
      </c>
      <c r="CN150" s="37" t="e">
        <f>IF(AND(MOD('935'!$K150,10)&gt;0,MOD('935'!$K150,1000)&gt;1),'Charging rates'!$F$38*$BH150/(1+'DNO totals'!$F$99)*$CI150,0)</f>
        <v>#VALUE!</v>
      </c>
      <c r="CO150" s="37" t="e">
        <f>IF(MOD('935'!$K150,1000)=1,'Charging rates'!$G$38*$BH150/(1+'DNO totals'!$G$99)*$CJ150,0)</f>
        <v>#VALUE!</v>
      </c>
      <c r="CP150" s="52" t="e">
        <f t="shared" si="14"/>
        <v>#VALUE!</v>
      </c>
      <c r="CQ150" s="37" t="e">
        <f>IF('935'!$K150&gt;1000,'Charging rates'!$C$38*$AW150*$CF150,0)</f>
        <v>#VALUE!</v>
      </c>
      <c r="CR150" s="37" t="e">
        <f>IF(MOD('935'!$K150,1000)&gt;100,'Charging rates'!$D$38*$AW150*$CG150,0)</f>
        <v>#VALUE!</v>
      </c>
      <c r="CS150" s="37" t="e">
        <f>IF(MOD('935'!$K150,100)&gt;10,'Charging rates'!$E$38*$AW150*$CH150,0)</f>
        <v>#VALUE!</v>
      </c>
      <c r="CT150" s="52" t="e">
        <f t="shared" si="15"/>
        <v>#VALUE!</v>
      </c>
      <c r="CU150" s="33" t="e">
        <f>100*(AP150*'935'!Q150*BZ150)/'11'!B$17</f>
        <v>#VALUE!</v>
      </c>
      <c r="CV150" s="33" t="e">
        <f>100/'11'!B$17*'Charging rates'!B$10*AW150</f>
        <v>#VALUE!</v>
      </c>
      <c r="CW150" s="33" t="e">
        <f>IF(AT150=0,0,(1-BX150/AT150)*(CA150+IF('935'!Q150=0,0,(CB150*'935'!Q150*('11'!C$17-'935'!Y150)/('11'!B$17-'935'!X150)))))</f>
        <v>#VALUE!</v>
      </c>
      <c r="CX150" s="33" t="e">
        <f t="shared" si="16"/>
        <v>#VALUE!</v>
      </c>
      <c r="CY150" s="49" t="e">
        <f t="shared" si="17"/>
        <v>#VALUE!</v>
      </c>
      <c r="CZ150" s="32" t="e">
        <f>AT150*(Parameters!B$21+AU150)*IF('DNO totals'!B$323&lt;0,1,'935'!S150)</f>
        <v>#VALUE!</v>
      </c>
      <c r="DA150" s="52" t="e">
        <f>IF('DNO totals'!B$323&lt;0,1,'935'!S150)*(Parameters!B$21+AU150)</f>
        <v>#VALUE!</v>
      </c>
      <c r="DB150" s="37" t="e">
        <f>CX150+'Charging rates'!B$106*DA150*100/'11'!B$17</f>
        <v>#VALUE!</v>
      </c>
      <c r="DC150" s="37" t="e">
        <f>DB150+'Charging rates'!B$116*(Parameters!B$21+AU150)*100/'11'!B$17*IF('DNO totals'!B$323&lt;0,1,'935'!S150)</f>
        <v>#VALUE!</v>
      </c>
      <c r="DD150" s="37" t="e">
        <f>'Charging rates'!B$97*(CP150+CT150)*100/'11'!B$17</f>
        <v>#VALUE!</v>
      </c>
      <c r="DE150" s="33" t="e">
        <f>MAX(0-(CB150*AU150*'11'!C$17/'11'!B$17),DC150+DD150)</f>
        <v>#VALUE!</v>
      </c>
      <c r="DF150" s="37" t="e">
        <f>IF(BS150,IF(AU150=0,CC150,MAX(0,MIN(CC150,CC150+(DE150/'935'!Q150*('11'!B$17-'935'!X150)/('11'!C$17-'935'!Y150))))),0)</f>
        <v>#VALUE!</v>
      </c>
      <c r="DG150" s="33" t="e">
        <f t="shared" si="18"/>
        <v>#VALUE!</v>
      </c>
      <c r="DH150" s="53" t="e">
        <f t="shared" si="19"/>
        <v>#VALUE!</v>
      </c>
    </row>
    <row r="151" spans="1:112">
      <c r="A151" s="28">
        <v>51</v>
      </c>
      <c r="B151" s="47" t="e">
        <f>'935'!B151</f>
        <v>#VALUE!</v>
      </c>
      <c r="C151" s="48" t="e">
        <f>OR('935'!E151&lt;&gt;"VOID",'935'!F151&lt;&gt;"VOID",'935'!G151&lt;&gt;"VOID")</f>
        <v>#VALUE!</v>
      </c>
      <c r="D151" s="32" t="e">
        <f>IF('935'!D151="VOID",0,'935'!D151*(1-'935'!X151/'11'!B$17))</f>
        <v>#VALUE!</v>
      </c>
      <c r="E151" s="32" t="e">
        <f>IF('935'!E151="VOID",0,'935'!E151*(1-'935'!X151/'11'!B$17))</f>
        <v>#VALUE!</v>
      </c>
      <c r="F151" s="32" t="e">
        <f>IF('935'!F151="VOID",0,'935'!F151*(1-'935'!X151/'11'!B$17))</f>
        <v>#VALUE!</v>
      </c>
      <c r="G151" s="32" t="e">
        <f>IF('935'!G151="VOID",0,'935'!G151*(1-'935'!X151/'11'!B$17))</f>
        <v>#VALUE!</v>
      </c>
      <c r="H151" s="49" t="e">
        <f t="shared" si="0"/>
        <v>#VALUE!</v>
      </c>
      <c r="I151" s="50" t="e">
        <f>MATCH('935'!J151,'913'!$B$6:$B$1205,0)</f>
        <v>#VALUE!</v>
      </c>
      <c r="J151" s="50" t="e">
        <f>MATCH(INDEX('913'!$D$6:$D$1205,I151),'913'!$B$6:$B$1205,0)</f>
        <v>#VALUE!</v>
      </c>
      <c r="K151" s="50" t="e">
        <f>MATCH(INDEX('913'!$D$6:$D$1205,J151),'913'!$B$6:$B$1205,0)</f>
        <v>#VALUE!</v>
      </c>
      <c r="L151" s="50" t="e">
        <f>MATCH(INDEX('913'!$D$6:$D$1205,K151),'913'!$B$6:$B$1205,0)</f>
        <v>#VALUE!</v>
      </c>
      <c r="M151" s="50" t="e">
        <f>MATCH(INDEX('913'!$D$6:$D$1205,L151),'913'!$B$6:$B$1205,0)</f>
        <v>#VALUE!</v>
      </c>
      <c r="N151" s="50" t="e">
        <f>MATCH(INDEX('913'!$D$6:$D$1205,M151),'913'!$B$6:$B$1205,0)</f>
        <v>#VALUE!</v>
      </c>
      <c r="O151" s="50" t="e">
        <f>MATCH(INDEX('913'!$D$6:$D$1205,N151),'913'!$B$6:$B$1205,0)</f>
        <v>#VALUE!</v>
      </c>
      <c r="P151" s="51" t="e">
        <f>MATCH(INDEX('913'!$D$6:$D$1205,O151),'913'!$B$6:$B$1205,0)</f>
        <v>#VALUE!</v>
      </c>
      <c r="Q151" s="37">
        <f>IF(ISNUMBER(I151),MAX(0,INDEX('913'!$E$6:$E$1205,I151)),0)</f>
        <v>0</v>
      </c>
      <c r="R151" s="37">
        <f>IF(ISNUMBER(J151),MAX(0,INDEX('913'!$E$6:$E$1205,J151)),0)</f>
        <v>0</v>
      </c>
      <c r="S151" s="37">
        <f>IF(ISNUMBER(K151),MAX(0,INDEX('913'!$E$6:$E$1205,K151)),0)</f>
        <v>0</v>
      </c>
      <c r="T151" s="37">
        <f>IF(ISNUMBER(L151),MAX(0,INDEX('913'!$E$6:$E$1205,L151)),0)</f>
        <v>0</v>
      </c>
      <c r="U151" s="37">
        <f>IF(ISNUMBER(M151),MAX(0,INDEX('913'!$E$6:$E$1205,M151)),0)</f>
        <v>0</v>
      </c>
      <c r="V151" s="37">
        <f>IF(ISNUMBER(N151),MAX(0,INDEX('913'!$E$6:$E$1205,N151)),0)</f>
        <v>0</v>
      </c>
      <c r="W151" s="37">
        <f>IF(ISNUMBER(O151),MAX(0,INDEX('913'!$E$6:$E$1205,O151)),0)</f>
        <v>0</v>
      </c>
      <c r="X151" s="52">
        <f>IF(ISNUMBER(P151),MAX(0,INDEX('913'!$E$6:$E$1205,P151)),0)</f>
        <v>0</v>
      </c>
      <c r="Y151" s="37">
        <f>IF(ISNUMBER(I151),MAX(0,INDEX('913'!$F$6:$F$1205,I151)),0)</f>
        <v>0</v>
      </c>
      <c r="Z151" s="37">
        <f>IF(ISNUMBER(J151),MAX(0,INDEX('913'!$F$6:$F$1205,J151)),0)</f>
        <v>0</v>
      </c>
      <c r="AA151" s="37">
        <f>IF(ISNUMBER(K151),MAX(0,INDEX('913'!$F$6:$F$1205,K151)),0)</f>
        <v>0</v>
      </c>
      <c r="AB151" s="37">
        <f>IF(ISNUMBER(L151),MAX(0,INDEX('913'!$F$6:$F$1205,L151)),0)</f>
        <v>0</v>
      </c>
      <c r="AC151" s="37">
        <f>IF(ISNUMBER(M151),MAX(0,INDEX('913'!$F$6:$F$1205,M151)),0)</f>
        <v>0</v>
      </c>
      <c r="AD151" s="37">
        <f>IF(ISNUMBER(N151),MAX(0,INDEX('913'!$F$6:$F$1205,N151)),0)</f>
        <v>0</v>
      </c>
      <c r="AE151" s="37">
        <f>IF(ISNUMBER(O151),MAX(0,INDEX('913'!$F$6:$F$1205,O151)),0)</f>
        <v>0</v>
      </c>
      <c r="AF151" s="37">
        <f>IF(ISNUMBER(P151),MAX(0,INDEX('913'!$F$6:$F$1205,P151)),0)</f>
        <v>0</v>
      </c>
      <c r="AG151" s="32">
        <f>IF(ISNUMBER(I151),SQRT(INDEX('913'!$I$6:$I$1205,I151)^2+INDEX('913'!$J$6:$J$1205,I151)^2),0)</f>
        <v>0</v>
      </c>
      <c r="AH151" s="32">
        <f>IF(ISNUMBER(J151),SQRT(INDEX('913'!$I$6:$I$1205,J151)^2+INDEX('913'!$J$6:$J$1205,J151)^2),0)</f>
        <v>0</v>
      </c>
      <c r="AI151" s="32">
        <f>IF(ISNUMBER(K151),SQRT(INDEX('913'!$I$6:$I$1205,K151)^2+INDEX('913'!$J$6:$J$1205,K151)^2),0)</f>
        <v>0</v>
      </c>
      <c r="AJ151" s="32">
        <f>IF(ISNUMBER(L151),SQRT(INDEX('913'!$I$6:$I$1205,L151)^2+INDEX('913'!$J$6:$J$1205,L151)^2),0)</f>
        <v>0</v>
      </c>
      <c r="AK151" s="32">
        <f>IF(ISNUMBER(M151),SQRT(INDEX('913'!$I$6:$I$1205,M151)^2+INDEX('913'!$J$6:$J$1205,M151)^2),0)</f>
        <v>0</v>
      </c>
      <c r="AL151" s="32">
        <f>IF(ISNUMBER(N151),SQRT(INDEX('913'!$I$6:$I$1205,N151)^2+INDEX('913'!$J$6:$J$1205,N151)^2),0)</f>
        <v>0</v>
      </c>
      <c r="AM151" s="32">
        <f>IF(ISNUMBER(O151),SQRT(INDEX('913'!$I$6:$I$1205,O151)^2+INDEX('913'!$J$6:$J$1205,O151)^2),0)</f>
        <v>0</v>
      </c>
      <c r="AN151" s="49">
        <f>IF(ISNUMBER(P151),SQRT(INDEX('913'!$I$6:$I$1205,P151)^2+INDEX('913'!$J$6:$J$1205,P151)^2),0)</f>
        <v>0</v>
      </c>
      <c r="AO151" s="37">
        <f t="shared" si="1"/>
        <v>0</v>
      </c>
      <c r="AP151" s="37">
        <f t="shared" si="2"/>
        <v>0</v>
      </c>
      <c r="AQ151" s="33" t="e">
        <f>-100*'935'!W151*(AO151+AP151)/'11'!C$17</f>
        <v>#VALUE!</v>
      </c>
      <c r="AR151" s="37" t="e">
        <f t="shared" si="3"/>
        <v>#VALUE!</v>
      </c>
      <c r="AS151" s="52" t="e">
        <f t="shared" si="4"/>
        <v>#VALUE!</v>
      </c>
      <c r="AT151" s="32" t="e">
        <f>IF('935'!C151="VOID",0,('935'!C151*(1-'935'!X151/'11'!B$17)))</f>
        <v>#VALUE!</v>
      </c>
      <c r="AU151" s="52" t="e">
        <f>'935'!Q151*(1-'935'!Y151/'11'!C$17)/(1-'935'!X151/'11'!B$17)</f>
        <v>#VALUE!</v>
      </c>
      <c r="AV151" s="37" t="e">
        <f>INDEX('DNO totals'!$B$57:$G$57,IF('935'!K151,IF(MOD('935'!K151,1000),IF(MOD('935'!K151,100),IF(MOD('935'!K151,10),IF(MOD('935'!K151,1000)=1,6,5),4),3),2),1))</f>
        <v>#VALUE!</v>
      </c>
      <c r="AW151" s="52" t="e">
        <f t="shared" si="5"/>
        <v>#VALUE!</v>
      </c>
      <c r="AX151" s="32" t="e">
        <f>IF('935'!V151="VOID",0,'935'!V151*(1-'935'!X151/'11'!B$17))</f>
        <v>#VALUE!</v>
      </c>
      <c r="AY151" s="33" t="e">
        <f>IF(H151,-100*'Charging rates'!B$10/'11'!B$17*AX151/H151,0)</f>
        <v>#VALUE!</v>
      </c>
      <c r="AZ151" s="33" t="e">
        <f>IF(C151,'DNO totals'!B$41,0)</f>
        <v>#VALUE!</v>
      </c>
      <c r="BA151" s="33" t="e">
        <f t="shared" si="6"/>
        <v>#VALUE!</v>
      </c>
      <c r="BB151" s="33" t="e">
        <f t="shared" si="7"/>
        <v>#VALUE!</v>
      </c>
      <c r="BC151" s="53" t="e">
        <f t="shared" si="8"/>
        <v>#VALUE!</v>
      </c>
      <c r="BD151" s="32" t="e">
        <f>IF(AT151,'935'!H151*AT151/(AT151+D151+H151),0)</f>
        <v>#VALUE!</v>
      </c>
      <c r="BE151" s="32" t="e">
        <f>IF(H151,'935'!H151*H151/(AT151+D151+H151),0)</f>
        <v>#VALUE!</v>
      </c>
      <c r="BF151" s="32" t="e">
        <f>BD151*(1-'935'!X151/'11'!B$17)</f>
        <v>#VALUE!</v>
      </c>
      <c r="BG151" s="49" t="e">
        <f>BE151*(1-'935'!X151/'11'!B$17)</f>
        <v>#VALUE!</v>
      </c>
      <c r="BH151" s="52" t="e">
        <f>AV151*Parameters!B$6</f>
        <v>#VALUE!</v>
      </c>
      <c r="BI151" s="37" t="e">
        <f>IF('935'!$K151=1000,'Charging rates'!$C$38*$BH151/(1+'DNO totals'!$C$99)*'935'!$L151,0)</f>
        <v>#VALUE!</v>
      </c>
      <c r="BJ151" s="37" t="e">
        <f>IF(MOD('935'!$K151,1000)=100,'Charging rates'!$D$38*$BH151/(1+'DNO totals'!$D$99)*'935'!$M151,0)</f>
        <v>#VALUE!</v>
      </c>
      <c r="BK151" s="37" t="e">
        <f>IF(MOD('935'!$K151,100)=10,'Charging rates'!$E$38*$BH151/(1+'DNO totals'!$E$99)*'935'!$N151,0)</f>
        <v>#VALUE!</v>
      </c>
      <c r="BL151" s="37" t="e">
        <f>IF(AND(MOD('935'!$K151,10)&gt;0,MOD('935'!$K151,1000)&gt;1),'Charging rates'!$F$38*$BH151/(1+'DNO totals'!$F$99)*'935'!$O151,0)</f>
        <v>#VALUE!</v>
      </c>
      <c r="BM151" s="37" t="e">
        <f>IF(MOD('935'!$K151,1000)=1,'Charging rates'!$G$38*$BH151/(1+'DNO totals'!$G$99)*'935'!$P151,0)</f>
        <v>#VALUE!</v>
      </c>
      <c r="BN151" s="52" t="e">
        <f t="shared" si="9"/>
        <v>#VALUE!</v>
      </c>
      <c r="BO151" s="37" t="e">
        <f>IF('935'!$K151&gt;1000,'Charging rates'!$C$38*$AW151*'935'!$L151,0)</f>
        <v>#VALUE!</v>
      </c>
      <c r="BP151" s="37" t="e">
        <f>IF(MOD('935'!$K151,1000)&gt;100,'Charging rates'!$D$38*$AW151*'935'!$M151,0)</f>
        <v>#VALUE!</v>
      </c>
      <c r="BQ151" s="37" t="e">
        <f>IF(MOD('935'!$K151,100)&gt;10,'Charging rates'!$E$38*$AW151*'935'!$N151,0)</f>
        <v>#VALUE!</v>
      </c>
      <c r="BR151" s="52" t="e">
        <f t="shared" si="10"/>
        <v>#VALUE!</v>
      </c>
      <c r="BS151" s="48" t="e">
        <f>'935'!C151&lt;&gt;"VOID"</f>
        <v>#VALUE!</v>
      </c>
      <c r="BT151" s="33" t="e">
        <f>IF(BS151,(100/'11'!B$17*BD151*((1-'935'!I151)*'Charging rates'!B$51+'Charging rates'!B$63)),0)</f>
        <v>#VALUE!</v>
      </c>
      <c r="BU151" s="33" t="e">
        <f>100/'11'!B$17*BG151*('Charging rates'!B$51+'Charging rates'!B$63)</f>
        <v>#VALUE!</v>
      </c>
      <c r="BV151" s="33" t="e">
        <f>100/'11'!B$17*BE151*('Charging rates'!B$51+'Charging rates'!B$63)</f>
        <v>#VALUE!</v>
      </c>
      <c r="BW151" s="53" t="e">
        <f t="shared" si="11"/>
        <v>#VALUE!</v>
      </c>
      <c r="BX151" s="32" t="e">
        <f>AT151-('935'!T151*(1-'935'!X151/'11'!B$17))</f>
        <v>#VALUE!</v>
      </c>
      <c r="BY151" s="32">
        <f>0-IF(ISNUMBER(I151),INDEX('913'!$I$6:$I$1205,I151),0)-IF(ISNUMBER(J151),INDEX('913'!$I$6:$I$1205,J151),0)-IF(ISNUMBER(K151),INDEX('913'!$I$6:$I$1205,K151),0)-IF(ISNUMBER(L151),INDEX('913'!$I$6:$I$1205,L151),0)-IF(ISNUMBER(M151),INDEX('913'!$I$6:$I$1205,M151),0)-IF(ISNUMBER(N151),INDEX('913'!$I$6:$I$1205,N151),0)-IF(ISNUMBER(O151),INDEX('913'!$I$6:$I$1205,O151),0)-IF(ISNUMBER(P151),INDEX('913'!$I$6:$I$1205,P151),0)</f>
        <v>0</v>
      </c>
      <c r="BZ151" s="37">
        <f>IF(BY151=0,1,MAX(1,SQRT(BY151^2+(IF(ISNUMBER(I151),INDEX('913'!$J$6:$J$1205,I151),0)+IF(ISNUMBER(J151),INDEX('913'!$J$6:$J$1205,J151),0)+IF(ISNUMBER(K151),INDEX('913'!$J$6:$J$1205,K151),0)+IF(ISNUMBER(L151),INDEX('913'!$J$6:$J$1205,L151),0)+IF(ISNUMBER(M151),INDEX('913'!$J$6:$J$1205,M151),0)+IF(ISNUMBER(N151),INDEX('913'!$J$6:$J$1205,N151),0)+IF(ISNUMBER(O151),INDEX('913'!$J$6:$J$1205,O151),0)+IF(ISNUMBER(P151),INDEX('913'!$J$6:$J$1205,P151),0))^2)/BY151))</f>
        <v>1</v>
      </c>
      <c r="CA151" s="33" t="e">
        <f>100*AO151/'11'!B$17</f>
        <v>#VALUE!</v>
      </c>
      <c r="CB151" s="37" t="e">
        <f>100*(AP151*BZ151)/'11'!C$17</f>
        <v>#VALUE!</v>
      </c>
      <c r="CC151" s="37" t="e">
        <f t="shared" si="12"/>
        <v>#VALUE!</v>
      </c>
      <c r="CD151" s="33" t="e">
        <f t="shared" si="13"/>
        <v>#VALUE!</v>
      </c>
      <c r="CE151" s="54" t="e">
        <f>'11'!C$17-'935'!Y151</f>
        <v>#VALUE!</v>
      </c>
      <c r="CF151" s="37" t="e">
        <f>MAX('DNO totals'!B$312+0,MIN('935'!L151+0,'DNO totals'!B$304+0))</f>
        <v>#VALUE!</v>
      </c>
      <c r="CG151" s="37" t="e">
        <f>MAX('DNO totals'!C$312+0,MIN('935'!M151+0,'DNO totals'!C$304+0))</f>
        <v>#VALUE!</v>
      </c>
      <c r="CH151" s="37" t="e">
        <f>MAX('DNO totals'!D$312+0,MIN('935'!N151+0,'DNO totals'!D$304+0))</f>
        <v>#VALUE!</v>
      </c>
      <c r="CI151" s="37" t="e">
        <f>MAX('DNO totals'!E$312+0,MIN('935'!O151+0,'DNO totals'!E$304+0))</f>
        <v>#VALUE!</v>
      </c>
      <c r="CJ151" s="52" t="e">
        <f>MAX('DNO totals'!F$312+0,MIN('935'!P151+0,'DNO totals'!F$304+0))</f>
        <v>#VALUE!</v>
      </c>
      <c r="CK151" s="37" t="e">
        <f>IF('935'!$K151=1000,'Charging rates'!$C$38*$BH151/(1+'DNO totals'!$C$99)*$CF151,0)</f>
        <v>#VALUE!</v>
      </c>
      <c r="CL151" s="37" t="e">
        <f>IF(MOD('935'!$K151,1000)=100,'Charging rates'!$D$38*$BH151/(1+'DNO totals'!$D$99)*$CG151,0)</f>
        <v>#VALUE!</v>
      </c>
      <c r="CM151" s="37" t="e">
        <f>IF(MOD('935'!$K151,100)=10,'Charging rates'!$E$38*$BH151/(1+'DNO totals'!$E$99)*$CH151,0)</f>
        <v>#VALUE!</v>
      </c>
      <c r="CN151" s="37" t="e">
        <f>IF(AND(MOD('935'!$K151,10)&gt;0,MOD('935'!$K151,1000)&gt;1),'Charging rates'!$F$38*$BH151/(1+'DNO totals'!$F$99)*$CI151,0)</f>
        <v>#VALUE!</v>
      </c>
      <c r="CO151" s="37" t="e">
        <f>IF(MOD('935'!$K151,1000)=1,'Charging rates'!$G$38*$BH151/(1+'DNO totals'!$G$99)*$CJ151,0)</f>
        <v>#VALUE!</v>
      </c>
      <c r="CP151" s="52" t="e">
        <f t="shared" si="14"/>
        <v>#VALUE!</v>
      </c>
      <c r="CQ151" s="37" t="e">
        <f>IF('935'!$K151&gt;1000,'Charging rates'!$C$38*$AW151*$CF151,0)</f>
        <v>#VALUE!</v>
      </c>
      <c r="CR151" s="37" t="e">
        <f>IF(MOD('935'!$K151,1000)&gt;100,'Charging rates'!$D$38*$AW151*$CG151,0)</f>
        <v>#VALUE!</v>
      </c>
      <c r="CS151" s="37" t="e">
        <f>IF(MOD('935'!$K151,100)&gt;10,'Charging rates'!$E$38*$AW151*$CH151,0)</f>
        <v>#VALUE!</v>
      </c>
      <c r="CT151" s="52" t="e">
        <f t="shared" si="15"/>
        <v>#VALUE!</v>
      </c>
      <c r="CU151" s="33" t="e">
        <f>100*(AP151*'935'!Q151*BZ151)/'11'!B$17</f>
        <v>#VALUE!</v>
      </c>
      <c r="CV151" s="33" t="e">
        <f>100/'11'!B$17*'Charging rates'!B$10*AW151</f>
        <v>#VALUE!</v>
      </c>
      <c r="CW151" s="33" t="e">
        <f>IF(AT151=0,0,(1-BX151/AT151)*(CA151+IF('935'!Q151=0,0,(CB151*'935'!Q151*('11'!C$17-'935'!Y151)/('11'!B$17-'935'!X151)))))</f>
        <v>#VALUE!</v>
      </c>
      <c r="CX151" s="33" t="e">
        <f t="shared" si="16"/>
        <v>#VALUE!</v>
      </c>
      <c r="CY151" s="49" t="e">
        <f t="shared" si="17"/>
        <v>#VALUE!</v>
      </c>
      <c r="CZ151" s="32" t="e">
        <f>AT151*(Parameters!B$21+AU151)*IF('DNO totals'!B$323&lt;0,1,'935'!S151)</f>
        <v>#VALUE!</v>
      </c>
      <c r="DA151" s="52" t="e">
        <f>IF('DNO totals'!B$323&lt;0,1,'935'!S151)*(Parameters!B$21+AU151)</f>
        <v>#VALUE!</v>
      </c>
      <c r="DB151" s="37" t="e">
        <f>CX151+'Charging rates'!B$106*DA151*100/'11'!B$17</f>
        <v>#VALUE!</v>
      </c>
      <c r="DC151" s="37" t="e">
        <f>DB151+'Charging rates'!B$116*(Parameters!B$21+AU151)*100/'11'!B$17*IF('DNO totals'!B$323&lt;0,1,'935'!S151)</f>
        <v>#VALUE!</v>
      </c>
      <c r="DD151" s="37" t="e">
        <f>'Charging rates'!B$97*(CP151+CT151)*100/'11'!B$17</f>
        <v>#VALUE!</v>
      </c>
      <c r="DE151" s="33" t="e">
        <f>MAX(0-(CB151*AU151*'11'!C$17/'11'!B$17),DC151+DD151)</f>
        <v>#VALUE!</v>
      </c>
      <c r="DF151" s="37" t="e">
        <f>IF(BS151,IF(AU151=0,CC151,MAX(0,MIN(CC151,CC151+(DE151/'935'!Q151*('11'!B$17-'935'!X151)/('11'!C$17-'935'!Y151))))),0)</f>
        <v>#VALUE!</v>
      </c>
      <c r="DG151" s="33" t="e">
        <f t="shared" si="18"/>
        <v>#VALUE!</v>
      </c>
      <c r="DH151" s="53" t="e">
        <f t="shared" si="19"/>
        <v>#VALUE!</v>
      </c>
    </row>
    <row r="152" spans="1:112">
      <c r="A152" s="28">
        <v>52</v>
      </c>
      <c r="B152" s="47" t="e">
        <f>'935'!B152</f>
        <v>#VALUE!</v>
      </c>
      <c r="C152" s="48" t="e">
        <f>OR('935'!E152&lt;&gt;"VOID",'935'!F152&lt;&gt;"VOID",'935'!G152&lt;&gt;"VOID")</f>
        <v>#VALUE!</v>
      </c>
      <c r="D152" s="32" t="e">
        <f>IF('935'!D152="VOID",0,'935'!D152*(1-'935'!X152/'11'!B$17))</f>
        <v>#VALUE!</v>
      </c>
      <c r="E152" s="32" t="e">
        <f>IF('935'!E152="VOID",0,'935'!E152*(1-'935'!X152/'11'!B$17))</f>
        <v>#VALUE!</v>
      </c>
      <c r="F152" s="32" t="e">
        <f>IF('935'!F152="VOID",0,'935'!F152*(1-'935'!X152/'11'!B$17))</f>
        <v>#VALUE!</v>
      </c>
      <c r="G152" s="32" t="e">
        <f>IF('935'!G152="VOID",0,'935'!G152*(1-'935'!X152/'11'!B$17))</f>
        <v>#VALUE!</v>
      </c>
      <c r="H152" s="49" t="e">
        <f t="shared" si="0"/>
        <v>#VALUE!</v>
      </c>
      <c r="I152" s="50" t="e">
        <f>MATCH('935'!J152,'913'!$B$6:$B$1205,0)</f>
        <v>#VALUE!</v>
      </c>
      <c r="J152" s="50" t="e">
        <f>MATCH(INDEX('913'!$D$6:$D$1205,I152),'913'!$B$6:$B$1205,0)</f>
        <v>#VALUE!</v>
      </c>
      <c r="K152" s="50" t="e">
        <f>MATCH(INDEX('913'!$D$6:$D$1205,J152),'913'!$B$6:$B$1205,0)</f>
        <v>#VALUE!</v>
      </c>
      <c r="L152" s="50" t="e">
        <f>MATCH(INDEX('913'!$D$6:$D$1205,K152),'913'!$B$6:$B$1205,0)</f>
        <v>#VALUE!</v>
      </c>
      <c r="M152" s="50" t="e">
        <f>MATCH(INDEX('913'!$D$6:$D$1205,L152),'913'!$B$6:$B$1205,0)</f>
        <v>#VALUE!</v>
      </c>
      <c r="N152" s="50" t="e">
        <f>MATCH(INDEX('913'!$D$6:$D$1205,M152),'913'!$B$6:$B$1205,0)</f>
        <v>#VALUE!</v>
      </c>
      <c r="O152" s="50" t="e">
        <f>MATCH(INDEX('913'!$D$6:$D$1205,N152),'913'!$B$6:$B$1205,0)</f>
        <v>#VALUE!</v>
      </c>
      <c r="P152" s="51" t="e">
        <f>MATCH(INDEX('913'!$D$6:$D$1205,O152),'913'!$B$6:$B$1205,0)</f>
        <v>#VALUE!</v>
      </c>
      <c r="Q152" s="37">
        <f>IF(ISNUMBER(I152),MAX(0,INDEX('913'!$E$6:$E$1205,I152)),0)</f>
        <v>0</v>
      </c>
      <c r="R152" s="37">
        <f>IF(ISNUMBER(J152),MAX(0,INDEX('913'!$E$6:$E$1205,J152)),0)</f>
        <v>0</v>
      </c>
      <c r="S152" s="37">
        <f>IF(ISNUMBER(K152),MAX(0,INDEX('913'!$E$6:$E$1205,K152)),0)</f>
        <v>0</v>
      </c>
      <c r="T152" s="37">
        <f>IF(ISNUMBER(L152),MAX(0,INDEX('913'!$E$6:$E$1205,L152)),0)</f>
        <v>0</v>
      </c>
      <c r="U152" s="37">
        <f>IF(ISNUMBER(M152),MAX(0,INDEX('913'!$E$6:$E$1205,M152)),0)</f>
        <v>0</v>
      </c>
      <c r="V152" s="37">
        <f>IF(ISNUMBER(N152),MAX(0,INDEX('913'!$E$6:$E$1205,N152)),0)</f>
        <v>0</v>
      </c>
      <c r="W152" s="37">
        <f>IF(ISNUMBER(O152),MAX(0,INDEX('913'!$E$6:$E$1205,O152)),0)</f>
        <v>0</v>
      </c>
      <c r="X152" s="52">
        <f>IF(ISNUMBER(P152),MAX(0,INDEX('913'!$E$6:$E$1205,P152)),0)</f>
        <v>0</v>
      </c>
      <c r="Y152" s="37">
        <f>IF(ISNUMBER(I152),MAX(0,INDEX('913'!$F$6:$F$1205,I152)),0)</f>
        <v>0</v>
      </c>
      <c r="Z152" s="37">
        <f>IF(ISNUMBER(J152),MAX(0,INDEX('913'!$F$6:$F$1205,J152)),0)</f>
        <v>0</v>
      </c>
      <c r="AA152" s="37">
        <f>IF(ISNUMBER(K152),MAX(0,INDEX('913'!$F$6:$F$1205,K152)),0)</f>
        <v>0</v>
      </c>
      <c r="AB152" s="37">
        <f>IF(ISNUMBER(L152),MAX(0,INDEX('913'!$F$6:$F$1205,L152)),0)</f>
        <v>0</v>
      </c>
      <c r="AC152" s="37">
        <f>IF(ISNUMBER(M152),MAX(0,INDEX('913'!$F$6:$F$1205,M152)),0)</f>
        <v>0</v>
      </c>
      <c r="AD152" s="37">
        <f>IF(ISNUMBER(N152),MAX(0,INDEX('913'!$F$6:$F$1205,N152)),0)</f>
        <v>0</v>
      </c>
      <c r="AE152" s="37">
        <f>IF(ISNUMBER(O152),MAX(0,INDEX('913'!$F$6:$F$1205,O152)),0)</f>
        <v>0</v>
      </c>
      <c r="AF152" s="37">
        <f>IF(ISNUMBER(P152),MAX(0,INDEX('913'!$F$6:$F$1205,P152)),0)</f>
        <v>0</v>
      </c>
      <c r="AG152" s="32">
        <f>IF(ISNUMBER(I152),SQRT(INDEX('913'!$I$6:$I$1205,I152)^2+INDEX('913'!$J$6:$J$1205,I152)^2),0)</f>
        <v>0</v>
      </c>
      <c r="AH152" s="32">
        <f>IF(ISNUMBER(J152),SQRT(INDEX('913'!$I$6:$I$1205,J152)^2+INDEX('913'!$J$6:$J$1205,J152)^2),0)</f>
        <v>0</v>
      </c>
      <c r="AI152" s="32">
        <f>IF(ISNUMBER(K152),SQRT(INDEX('913'!$I$6:$I$1205,K152)^2+INDEX('913'!$J$6:$J$1205,K152)^2),0)</f>
        <v>0</v>
      </c>
      <c r="AJ152" s="32">
        <f>IF(ISNUMBER(L152),SQRT(INDEX('913'!$I$6:$I$1205,L152)^2+INDEX('913'!$J$6:$J$1205,L152)^2),0)</f>
        <v>0</v>
      </c>
      <c r="AK152" s="32">
        <f>IF(ISNUMBER(M152),SQRT(INDEX('913'!$I$6:$I$1205,M152)^2+INDEX('913'!$J$6:$J$1205,M152)^2),0)</f>
        <v>0</v>
      </c>
      <c r="AL152" s="32">
        <f>IF(ISNUMBER(N152),SQRT(INDEX('913'!$I$6:$I$1205,N152)^2+INDEX('913'!$J$6:$J$1205,N152)^2),0)</f>
        <v>0</v>
      </c>
      <c r="AM152" s="32">
        <f>IF(ISNUMBER(O152),SQRT(INDEX('913'!$I$6:$I$1205,O152)^2+INDEX('913'!$J$6:$J$1205,O152)^2),0)</f>
        <v>0</v>
      </c>
      <c r="AN152" s="49">
        <f>IF(ISNUMBER(P152),SQRT(INDEX('913'!$I$6:$I$1205,P152)^2+INDEX('913'!$J$6:$J$1205,P152)^2),0)</f>
        <v>0</v>
      </c>
      <c r="AO152" s="37">
        <f t="shared" si="1"/>
        <v>0</v>
      </c>
      <c r="AP152" s="37">
        <f t="shared" si="2"/>
        <v>0</v>
      </c>
      <c r="AQ152" s="33" t="e">
        <f>-100*'935'!W152*(AO152+AP152)/'11'!C$17</f>
        <v>#VALUE!</v>
      </c>
      <c r="AR152" s="37" t="e">
        <f t="shared" si="3"/>
        <v>#VALUE!</v>
      </c>
      <c r="AS152" s="52" t="e">
        <f t="shared" si="4"/>
        <v>#VALUE!</v>
      </c>
      <c r="AT152" s="32" t="e">
        <f>IF('935'!C152="VOID",0,('935'!C152*(1-'935'!X152/'11'!B$17)))</f>
        <v>#VALUE!</v>
      </c>
      <c r="AU152" s="52" t="e">
        <f>'935'!Q152*(1-'935'!Y152/'11'!C$17)/(1-'935'!X152/'11'!B$17)</f>
        <v>#VALUE!</v>
      </c>
      <c r="AV152" s="37" t="e">
        <f>INDEX('DNO totals'!$B$57:$G$57,IF('935'!K152,IF(MOD('935'!K152,1000),IF(MOD('935'!K152,100),IF(MOD('935'!K152,10),IF(MOD('935'!K152,1000)=1,6,5),4),3),2),1))</f>
        <v>#VALUE!</v>
      </c>
      <c r="AW152" s="52" t="e">
        <f t="shared" si="5"/>
        <v>#VALUE!</v>
      </c>
      <c r="AX152" s="32" t="e">
        <f>IF('935'!V152="VOID",0,'935'!V152*(1-'935'!X152/'11'!B$17))</f>
        <v>#VALUE!</v>
      </c>
      <c r="AY152" s="33" t="e">
        <f>IF(H152,-100*'Charging rates'!B$10/'11'!B$17*AX152/H152,0)</f>
        <v>#VALUE!</v>
      </c>
      <c r="AZ152" s="33" t="e">
        <f>IF(C152,'DNO totals'!B$41,0)</f>
        <v>#VALUE!</v>
      </c>
      <c r="BA152" s="33" t="e">
        <f t="shared" si="6"/>
        <v>#VALUE!</v>
      </c>
      <c r="BB152" s="33" t="e">
        <f t="shared" si="7"/>
        <v>#VALUE!</v>
      </c>
      <c r="BC152" s="53" t="e">
        <f t="shared" si="8"/>
        <v>#VALUE!</v>
      </c>
      <c r="BD152" s="32" t="e">
        <f>IF(AT152,'935'!H152*AT152/(AT152+D152+H152),0)</f>
        <v>#VALUE!</v>
      </c>
      <c r="BE152" s="32" t="e">
        <f>IF(H152,'935'!H152*H152/(AT152+D152+H152),0)</f>
        <v>#VALUE!</v>
      </c>
      <c r="BF152" s="32" t="e">
        <f>BD152*(1-'935'!X152/'11'!B$17)</f>
        <v>#VALUE!</v>
      </c>
      <c r="BG152" s="49" t="e">
        <f>BE152*(1-'935'!X152/'11'!B$17)</f>
        <v>#VALUE!</v>
      </c>
      <c r="BH152" s="52" t="e">
        <f>AV152*Parameters!B$6</f>
        <v>#VALUE!</v>
      </c>
      <c r="BI152" s="37" t="e">
        <f>IF('935'!$K152=1000,'Charging rates'!$C$38*$BH152/(1+'DNO totals'!$C$99)*'935'!$L152,0)</f>
        <v>#VALUE!</v>
      </c>
      <c r="BJ152" s="37" t="e">
        <f>IF(MOD('935'!$K152,1000)=100,'Charging rates'!$D$38*$BH152/(1+'DNO totals'!$D$99)*'935'!$M152,0)</f>
        <v>#VALUE!</v>
      </c>
      <c r="BK152" s="37" t="e">
        <f>IF(MOD('935'!$K152,100)=10,'Charging rates'!$E$38*$BH152/(1+'DNO totals'!$E$99)*'935'!$N152,0)</f>
        <v>#VALUE!</v>
      </c>
      <c r="BL152" s="37" t="e">
        <f>IF(AND(MOD('935'!$K152,10)&gt;0,MOD('935'!$K152,1000)&gt;1),'Charging rates'!$F$38*$BH152/(1+'DNO totals'!$F$99)*'935'!$O152,0)</f>
        <v>#VALUE!</v>
      </c>
      <c r="BM152" s="37" t="e">
        <f>IF(MOD('935'!$K152,1000)=1,'Charging rates'!$G$38*$BH152/(1+'DNO totals'!$G$99)*'935'!$P152,0)</f>
        <v>#VALUE!</v>
      </c>
      <c r="BN152" s="52" t="e">
        <f t="shared" si="9"/>
        <v>#VALUE!</v>
      </c>
      <c r="BO152" s="37" t="e">
        <f>IF('935'!$K152&gt;1000,'Charging rates'!$C$38*$AW152*'935'!$L152,0)</f>
        <v>#VALUE!</v>
      </c>
      <c r="BP152" s="37" t="e">
        <f>IF(MOD('935'!$K152,1000)&gt;100,'Charging rates'!$D$38*$AW152*'935'!$M152,0)</f>
        <v>#VALUE!</v>
      </c>
      <c r="BQ152" s="37" t="e">
        <f>IF(MOD('935'!$K152,100)&gt;10,'Charging rates'!$E$38*$AW152*'935'!$N152,0)</f>
        <v>#VALUE!</v>
      </c>
      <c r="BR152" s="52" t="e">
        <f t="shared" si="10"/>
        <v>#VALUE!</v>
      </c>
      <c r="BS152" s="48" t="e">
        <f>'935'!C152&lt;&gt;"VOID"</f>
        <v>#VALUE!</v>
      </c>
      <c r="BT152" s="33" t="e">
        <f>IF(BS152,(100/'11'!B$17*BD152*((1-'935'!I152)*'Charging rates'!B$51+'Charging rates'!B$63)),0)</f>
        <v>#VALUE!</v>
      </c>
      <c r="BU152" s="33" t="e">
        <f>100/'11'!B$17*BG152*('Charging rates'!B$51+'Charging rates'!B$63)</f>
        <v>#VALUE!</v>
      </c>
      <c r="BV152" s="33" t="e">
        <f>100/'11'!B$17*BE152*('Charging rates'!B$51+'Charging rates'!B$63)</f>
        <v>#VALUE!</v>
      </c>
      <c r="BW152" s="53" t="e">
        <f t="shared" si="11"/>
        <v>#VALUE!</v>
      </c>
      <c r="BX152" s="32" t="e">
        <f>AT152-('935'!T152*(1-'935'!X152/'11'!B$17))</f>
        <v>#VALUE!</v>
      </c>
      <c r="BY152" s="32">
        <f>0-IF(ISNUMBER(I152),INDEX('913'!$I$6:$I$1205,I152),0)-IF(ISNUMBER(J152),INDEX('913'!$I$6:$I$1205,J152),0)-IF(ISNUMBER(K152),INDEX('913'!$I$6:$I$1205,K152),0)-IF(ISNUMBER(L152),INDEX('913'!$I$6:$I$1205,L152),0)-IF(ISNUMBER(M152),INDEX('913'!$I$6:$I$1205,M152),0)-IF(ISNUMBER(N152),INDEX('913'!$I$6:$I$1205,N152),0)-IF(ISNUMBER(O152),INDEX('913'!$I$6:$I$1205,O152),0)-IF(ISNUMBER(P152),INDEX('913'!$I$6:$I$1205,P152),0)</f>
        <v>0</v>
      </c>
      <c r="BZ152" s="37">
        <f>IF(BY152=0,1,MAX(1,SQRT(BY152^2+(IF(ISNUMBER(I152),INDEX('913'!$J$6:$J$1205,I152),0)+IF(ISNUMBER(J152),INDEX('913'!$J$6:$J$1205,J152),0)+IF(ISNUMBER(K152),INDEX('913'!$J$6:$J$1205,K152),0)+IF(ISNUMBER(L152),INDEX('913'!$J$6:$J$1205,L152),0)+IF(ISNUMBER(M152),INDEX('913'!$J$6:$J$1205,M152),0)+IF(ISNUMBER(N152),INDEX('913'!$J$6:$J$1205,N152),0)+IF(ISNUMBER(O152),INDEX('913'!$J$6:$J$1205,O152),0)+IF(ISNUMBER(P152),INDEX('913'!$J$6:$J$1205,P152),0))^2)/BY152))</f>
        <v>1</v>
      </c>
      <c r="CA152" s="33" t="e">
        <f>100*AO152/'11'!B$17</f>
        <v>#VALUE!</v>
      </c>
      <c r="CB152" s="37" t="e">
        <f>100*(AP152*BZ152)/'11'!C$17</f>
        <v>#VALUE!</v>
      </c>
      <c r="CC152" s="37" t="e">
        <f t="shared" si="12"/>
        <v>#VALUE!</v>
      </c>
      <c r="CD152" s="33" t="e">
        <f t="shared" si="13"/>
        <v>#VALUE!</v>
      </c>
      <c r="CE152" s="54" t="e">
        <f>'11'!C$17-'935'!Y152</f>
        <v>#VALUE!</v>
      </c>
      <c r="CF152" s="37" t="e">
        <f>MAX('DNO totals'!B$312+0,MIN('935'!L152+0,'DNO totals'!B$304+0))</f>
        <v>#VALUE!</v>
      </c>
      <c r="CG152" s="37" t="e">
        <f>MAX('DNO totals'!C$312+0,MIN('935'!M152+0,'DNO totals'!C$304+0))</f>
        <v>#VALUE!</v>
      </c>
      <c r="CH152" s="37" t="e">
        <f>MAX('DNO totals'!D$312+0,MIN('935'!N152+0,'DNO totals'!D$304+0))</f>
        <v>#VALUE!</v>
      </c>
      <c r="CI152" s="37" t="e">
        <f>MAX('DNO totals'!E$312+0,MIN('935'!O152+0,'DNO totals'!E$304+0))</f>
        <v>#VALUE!</v>
      </c>
      <c r="CJ152" s="52" t="e">
        <f>MAX('DNO totals'!F$312+0,MIN('935'!P152+0,'DNO totals'!F$304+0))</f>
        <v>#VALUE!</v>
      </c>
      <c r="CK152" s="37" t="e">
        <f>IF('935'!$K152=1000,'Charging rates'!$C$38*$BH152/(1+'DNO totals'!$C$99)*$CF152,0)</f>
        <v>#VALUE!</v>
      </c>
      <c r="CL152" s="37" t="e">
        <f>IF(MOD('935'!$K152,1000)=100,'Charging rates'!$D$38*$BH152/(1+'DNO totals'!$D$99)*$CG152,0)</f>
        <v>#VALUE!</v>
      </c>
      <c r="CM152" s="37" t="e">
        <f>IF(MOD('935'!$K152,100)=10,'Charging rates'!$E$38*$BH152/(1+'DNO totals'!$E$99)*$CH152,0)</f>
        <v>#VALUE!</v>
      </c>
      <c r="CN152" s="37" t="e">
        <f>IF(AND(MOD('935'!$K152,10)&gt;0,MOD('935'!$K152,1000)&gt;1),'Charging rates'!$F$38*$BH152/(1+'DNO totals'!$F$99)*$CI152,0)</f>
        <v>#VALUE!</v>
      </c>
      <c r="CO152" s="37" t="e">
        <f>IF(MOD('935'!$K152,1000)=1,'Charging rates'!$G$38*$BH152/(1+'DNO totals'!$G$99)*$CJ152,0)</f>
        <v>#VALUE!</v>
      </c>
      <c r="CP152" s="52" t="e">
        <f t="shared" si="14"/>
        <v>#VALUE!</v>
      </c>
      <c r="CQ152" s="37" t="e">
        <f>IF('935'!$K152&gt;1000,'Charging rates'!$C$38*$AW152*$CF152,0)</f>
        <v>#VALUE!</v>
      </c>
      <c r="CR152" s="37" t="e">
        <f>IF(MOD('935'!$K152,1000)&gt;100,'Charging rates'!$D$38*$AW152*$CG152,0)</f>
        <v>#VALUE!</v>
      </c>
      <c r="CS152" s="37" t="e">
        <f>IF(MOD('935'!$K152,100)&gt;10,'Charging rates'!$E$38*$AW152*$CH152,0)</f>
        <v>#VALUE!</v>
      </c>
      <c r="CT152" s="52" t="e">
        <f t="shared" si="15"/>
        <v>#VALUE!</v>
      </c>
      <c r="CU152" s="33" t="e">
        <f>100*(AP152*'935'!Q152*BZ152)/'11'!B$17</f>
        <v>#VALUE!</v>
      </c>
      <c r="CV152" s="33" t="e">
        <f>100/'11'!B$17*'Charging rates'!B$10*AW152</f>
        <v>#VALUE!</v>
      </c>
      <c r="CW152" s="33" t="e">
        <f>IF(AT152=0,0,(1-BX152/AT152)*(CA152+IF('935'!Q152=0,0,(CB152*'935'!Q152*('11'!C$17-'935'!Y152)/('11'!B$17-'935'!X152)))))</f>
        <v>#VALUE!</v>
      </c>
      <c r="CX152" s="33" t="e">
        <f t="shared" si="16"/>
        <v>#VALUE!</v>
      </c>
      <c r="CY152" s="49" t="e">
        <f t="shared" si="17"/>
        <v>#VALUE!</v>
      </c>
      <c r="CZ152" s="32" t="e">
        <f>AT152*(Parameters!B$21+AU152)*IF('DNO totals'!B$323&lt;0,1,'935'!S152)</f>
        <v>#VALUE!</v>
      </c>
      <c r="DA152" s="52" t="e">
        <f>IF('DNO totals'!B$323&lt;0,1,'935'!S152)*(Parameters!B$21+AU152)</f>
        <v>#VALUE!</v>
      </c>
      <c r="DB152" s="37" t="e">
        <f>CX152+'Charging rates'!B$106*DA152*100/'11'!B$17</f>
        <v>#VALUE!</v>
      </c>
      <c r="DC152" s="37" t="e">
        <f>DB152+'Charging rates'!B$116*(Parameters!B$21+AU152)*100/'11'!B$17*IF('DNO totals'!B$323&lt;0,1,'935'!S152)</f>
        <v>#VALUE!</v>
      </c>
      <c r="DD152" s="37" t="e">
        <f>'Charging rates'!B$97*(CP152+CT152)*100/'11'!B$17</f>
        <v>#VALUE!</v>
      </c>
      <c r="DE152" s="33" t="e">
        <f>MAX(0-(CB152*AU152*'11'!C$17/'11'!B$17),DC152+DD152)</f>
        <v>#VALUE!</v>
      </c>
      <c r="DF152" s="37" t="e">
        <f>IF(BS152,IF(AU152=0,CC152,MAX(0,MIN(CC152,CC152+(DE152/'935'!Q152*('11'!B$17-'935'!X152)/('11'!C$17-'935'!Y152))))),0)</f>
        <v>#VALUE!</v>
      </c>
      <c r="DG152" s="33" t="e">
        <f t="shared" si="18"/>
        <v>#VALUE!</v>
      </c>
      <c r="DH152" s="53" t="e">
        <f t="shared" si="19"/>
        <v>#VALUE!</v>
      </c>
    </row>
    <row r="153" spans="1:112">
      <c r="A153" s="28">
        <v>53</v>
      </c>
      <c r="B153" s="47" t="e">
        <f>'935'!B153</f>
        <v>#VALUE!</v>
      </c>
      <c r="C153" s="48" t="e">
        <f>OR('935'!E153&lt;&gt;"VOID",'935'!F153&lt;&gt;"VOID",'935'!G153&lt;&gt;"VOID")</f>
        <v>#VALUE!</v>
      </c>
      <c r="D153" s="32" t="e">
        <f>IF('935'!D153="VOID",0,'935'!D153*(1-'935'!X153/'11'!B$17))</f>
        <v>#VALUE!</v>
      </c>
      <c r="E153" s="32" t="e">
        <f>IF('935'!E153="VOID",0,'935'!E153*(1-'935'!X153/'11'!B$17))</f>
        <v>#VALUE!</v>
      </c>
      <c r="F153" s="32" t="e">
        <f>IF('935'!F153="VOID",0,'935'!F153*(1-'935'!X153/'11'!B$17))</f>
        <v>#VALUE!</v>
      </c>
      <c r="G153" s="32" t="e">
        <f>IF('935'!G153="VOID",0,'935'!G153*(1-'935'!X153/'11'!B$17))</f>
        <v>#VALUE!</v>
      </c>
      <c r="H153" s="49" t="e">
        <f t="shared" si="0"/>
        <v>#VALUE!</v>
      </c>
      <c r="I153" s="50" t="e">
        <f>MATCH('935'!J153,'913'!$B$6:$B$1205,0)</f>
        <v>#VALUE!</v>
      </c>
      <c r="J153" s="50" t="e">
        <f>MATCH(INDEX('913'!$D$6:$D$1205,I153),'913'!$B$6:$B$1205,0)</f>
        <v>#VALUE!</v>
      </c>
      <c r="K153" s="50" t="e">
        <f>MATCH(INDEX('913'!$D$6:$D$1205,J153),'913'!$B$6:$B$1205,0)</f>
        <v>#VALUE!</v>
      </c>
      <c r="L153" s="50" t="e">
        <f>MATCH(INDEX('913'!$D$6:$D$1205,K153),'913'!$B$6:$B$1205,0)</f>
        <v>#VALUE!</v>
      </c>
      <c r="M153" s="50" t="e">
        <f>MATCH(INDEX('913'!$D$6:$D$1205,L153),'913'!$B$6:$B$1205,0)</f>
        <v>#VALUE!</v>
      </c>
      <c r="N153" s="50" t="e">
        <f>MATCH(INDEX('913'!$D$6:$D$1205,M153),'913'!$B$6:$B$1205,0)</f>
        <v>#VALUE!</v>
      </c>
      <c r="O153" s="50" t="e">
        <f>MATCH(INDEX('913'!$D$6:$D$1205,N153),'913'!$B$6:$B$1205,0)</f>
        <v>#VALUE!</v>
      </c>
      <c r="P153" s="51" t="e">
        <f>MATCH(INDEX('913'!$D$6:$D$1205,O153),'913'!$B$6:$B$1205,0)</f>
        <v>#VALUE!</v>
      </c>
      <c r="Q153" s="37">
        <f>IF(ISNUMBER(I153),MAX(0,INDEX('913'!$E$6:$E$1205,I153)),0)</f>
        <v>0</v>
      </c>
      <c r="R153" s="37">
        <f>IF(ISNUMBER(J153),MAX(0,INDEX('913'!$E$6:$E$1205,J153)),0)</f>
        <v>0</v>
      </c>
      <c r="S153" s="37">
        <f>IF(ISNUMBER(K153),MAX(0,INDEX('913'!$E$6:$E$1205,K153)),0)</f>
        <v>0</v>
      </c>
      <c r="T153" s="37">
        <f>IF(ISNUMBER(L153),MAX(0,INDEX('913'!$E$6:$E$1205,L153)),0)</f>
        <v>0</v>
      </c>
      <c r="U153" s="37">
        <f>IF(ISNUMBER(M153),MAX(0,INDEX('913'!$E$6:$E$1205,M153)),0)</f>
        <v>0</v>
      </c>
      <c r="V153" s="37">
        <f>IF(ISNUMBER(N153),MAX(0,INDEX('913'!$E$6:$E$1205,N153)),0)</f>
        <v>0</v>
      </c>
      <c r="W153" s="37">
        <f>IF(ISNUMBER(O153),MAX(0,INDEX('913'!$E$6:$E$1205,O153)),0)</f>
        <v>0</v>
      </c>
      <c r="X153" s="52">
        <f>IF(ISNUMBER(P153),MAX(0,INDEX('913'!$E$6:$E$1205,P153)),0)</f>
        <v>0</v>
      </c>
      <c r="Y153" s="37">
        <f>IF(ISNUMBER(I153),MAX(0,INDEX('913'!$F$6:$F$1205,I153)),0)</f>
        <v>0</v>
      </c>
      <c r="Z153" s="37">
        <f>IF(ISNUMBER(J153),MAX(0,INDEX('913'!$F$6:$F$1205,J153)),0)</f>
        <v>0</v>
      </c>
      <c r="AA153" s="37">
        <f>IF(ISNUMBER(K153),MAX(0,INDEX('913'!$F$6:$F$1205,K153)),0)</f>
        <v>0</v>
      </c>
      <c r="AB153" s="37">
        <f>IF(ISNUMBER(L153),MAX(0,INDEX('913'!$F$6:$F$1205,L153)),0)</f>
        <v>0</v>
      </c>
      <c r="AC153" s="37">
        <f>IF(ISNUMBER(M153),MAX(0,INDEX('913'!$F$6:$F$1205,M153)),0)</f>
        <v>0</v>
      </c>
      <c r="AD153" s="37">
        <f>IF(ISNUMBER(N153),MAX(0,INDEX('913'!$F$6:$F$1205,N153)),0)</f>
        <v>0</v>
      </c>
      <c r="AE153" s="37">
        <f>IF(ISNUMBER(O153),MAX(0,INDEX('913'!$F$6:$F$1205,O153)),0)</f>
        <v>0</v>
      </c>
      <c r="AF153" s="37">
        <f>IF(ISNUMBER(P153),MAX(0,INDEX('913'!$F$6:$F$1205,P153)),0)</f>
        <v>0</v>
      </c>
      <c r="AG153" s="32">
        <f>IF(ISNUMBER(I153),SQRT(INDEX('913'!$I$6:$I$1205,I153)^2+INDEX('913'!$J$6:$J$1205,I153)^2),0)</f>
        <v>0</v>
      </c>
      <c r="AH153" s="32">
        <f>IF(ISNUMBER(J153),SQRT(INDEX('913'!$I$6:$I$1205,J153)^2+INDEX('913'!$J$6:$J$1205,J153)^2),0)</f>
        <v>0</v>
      </c>
      <c r="AI153" s="32">
        <f>IF(ISNUMBER(K153),SQRT(INDEX('913'!$I$6:$I$1205,K153)^2+INDEX('913'!$J$6:$J$1205,K153)^2),0)</f>
        <v>0</v>
      </c>
      <c r="AJ153" s="32">
        <f>IF(ISNUMBER(L153),SQRT(INDEX('913'!$I$6:$I$1205,L153)^2+INDEX('913'!$J$6:$J$1205,L153)^2),0)</f>
        <v>0</v>
      </c>
      <c r="AK153" s="32">
        <f>IF(ISNUMBER(M153),SQRT(INDEX('913'!$I$6:$I$1205,M153)^2+INDEX('913'!$J$6:$J$1205,M153)^2),0)</f>
        <v>0</v>
      </c>
      <c r="AL153" s="32">
        <f>IF(ISNUMBER(N153),SQRT(INDEX('913'!$I$6:$I$1205,N153)^2+INDEX('913'!$J$6:$J$1205,N153)^2),0)</f>
        <v>0</v>
      </c>
      <c r="AM153" s="32">
        <f>IF(ISNUMBER(O153),SQRT(INDEX('913'!$I$6:$I$1205,O153)^2+INDEX('913'!$J$6:$J$1205,O153)^2),0)</f>
        <v>0</v>
      </c>
      <c r="AN153" s="49">
        <f>IF(ISNUMBER(P153),SQRT(INDEX('913'!$I$6:$I$1205,P153)^2+INDEX('913'!$J$6:$J$1205,P153)^2),0)</f>
        <v>0</v>
      </c>
      <c r="AO153" s="37">
        <f t="shared" si="1"/>
        <v>0</v>
      </c>
      <c r="AP153" s="37">
        <f t="shared" si="2"/>
        <v>0</v>
      </c>
      <c r="AQ153" s="33" t="e">
        <f>-100*'935'!W153*(AO153+AP153)/'11'!C$17</f>
        <v>#VALUE!</v>
      </c>
      <c r="AR153" s="37" t="e">
        <f t="shared" si="3"/>
        <v>#VALUE!</v>
      </c>
      <c r="AS153" s="52" t="e">
        <f t="shared" si="4"/>
        <v>#VALUE!</v>
      </c>
      <c r="AT153" s="32" t="e">
        <f>IF('935'!C153="VOID",0,('935'!C153*(1-'935'!X153/'11'!B$17)))</f>
        <v>#VALUE!</v>
      </c>
      <c r="AU153" s="52" t="e">
        <f>'935'!Q153*(1-'935'!Y153/'11'!C$17)/(1-'935'!X153/'11'!B$17)</f>
        <v>#VALUE!</v>
      </c>
      <c r="AV153" s="37" t="e">
        <f>INDEX('DNO totals'!$B$57:$G$57,IF('935'!K153,IF(MOD('935'!K153,1000),IF(MOD('935'!K153,100),IF(MOD('935'!K153,10),IF(MOD('935'!K153,1000)=1,6,5),4),3),2),1))</f>
        <v>#VALUE!</v>
      </c>
      <c r="AW153" s="52" t="e">
        <f t="shared" si="5"/>
        <v>#VALUE!</v>
      </c>
      <c r="AX153" s="32" t="e">
        <f>IF('935'!V153="VOID",0,'935'!V153*(1-'935'!X153/'11'!B$17))</f>
        <v>#VALUE!</v>
      </c>
      <c r="AY153" s="33" t="e">
        <f>IF(H153,-100*'Charging rates'!B$10/'11'!B$17*AX153/H153,0)</f>
        <v>#VALUE!</v>
      </c>
      <c r="AZ153" s="33" t="e">
        <f>IF(C153,'DNO totals'!B$41,0)</f>
        <v>#VALUE!</v>
      </c>
      <c r="BA153" s="33" t="e">
        <f t="shared" si="6"/>
        <v>#VALUE!</v>
      </c>
      <c r="BB153" s="33" t="e">
        <f t="shared" si="7"/>
        <v>#VALUE!</v>
      </c>
      <c r="BC153" s="53" t="e">
        <f t="shared" si="8"/>
        <v>#VALUE!</v>
      </c>
      <c r="BD153" s="32" t="e">
        <f>IF(AT153,'935'!H153*AT153/(AT153+D153+H153),0)</f>
        <v>#VALUE!</v>
      </c>
      <c r="BE153" s="32" t="e">
        <f>IF(H153,'935'!H153*H153/(AT153+D153+H153),0)</f>
        <v>#VALUE!</v>
      </c>
      <c r="BF153" s="32" t="e">
        <f>BD153*(1-'935'!X153/'11'!B$17)</f>
        <v>#VALUE!</v>
      </c>
      <c r="BG153" s="49" t="e">
        <f>BE153*(1-'935'!X153/'11'!B$17)</f>
        <v>#VALUE!</v>
      </c>
      <c r="BH153" s="52" t="e">
        <f>AV153*Parameters!B$6</f>
        <v>#VALUE!</v>
      </c>
      <c r="BI153" s="37" t="e">
        <f>IF('935'!$K153=1000,'Charging rates'!$C$38*$BH153/(1+'DNO totals'!$C$99)*'935'!$L153,0)</f>
        <v>#VALUE!</v>
      </c>
      <c r="BJ153" s="37" t="e">
        <f>IF(MOD('935'!$K153,1000)=100,'Charging rates'!$D$38*$BH153/(1+'DNO totals'!$D$99)*'935'!$M153,0)</f>
        <v>#VALUE!</v>
      </c>
      <c r="BK153" s="37" t="e">
        <f>IF(MOD('935'!$K153,100)=10,'Charging rates'!$E$38*$BH153/(1+'DNO totals'!$E$99)*'935'!$N153,0)</f>
        <v>#VALUE!</v>
      </c>
      <c r="BL153" s="37" t="e">
        <f>IF(AND(MOD('935'!$K153,10)&gt;0,MOD('935'!$K153,1000)&gt;1),'Charging rates'!$F$38*$BH153/(1+'DNO totals'!$F$99)*'935'!$O153,0)</f>
        <v>#VALUE!</v>
      </c>
      <c r="BM153" s="37" t="e">
        <f>IF(MOD('935'!$K153,1000)=1,'Charging rates'!$G$38*$BH153/(1+'DNO totals'!$G$99)*'935'!$P153,0)</f>
        <v>#VALUE!</v>
      </c>
      <c r="BN153" s="52" t="e">
        <f t="shared" si="9"/>
        <v>#VALUE!</v>
      </c>
      <c r="BO153" s="37" t="e">
        <f>IF('935'!$K153&gt;1000,'Charging rates'!$C$38*$AW153*'935'!$L153,0)</f>
        <v>#VALUE!</v>
      </c>
      <c r="BP153" s="37" t="e">
        <f>IF(MOD('935'!$K153,1000)&gt;100,'Charging rates'!$D$38*$AW153*'935'!$M153,0)</f>
        <v>#VALUE!</v>
      </c>
      <c r="BQ153" s="37" t="e">
        <f>IF(MOD('935'!$K153,100)&gt;10,'Charging rates'!$E$38*$AW153*'935'!$N153,0)</f>
        <v>#VALUE!</v>
      </c>
      <c r="BR153" s="52" t="e">
        <f t="shared" si="10"/>
        <v>#VALUE!</v>
      </c>
      <c r="BS153" s="48" t="e">
        <f>'935'!C153&lt;&gt;"VOID"</f>
        <v>#VALUE!</v>
      </c>
      <c r="BT153" s="33" t="e">
        <f>IF(BS153,(100/'11'!B$17*BD153*((1-'935'!I153)*'Charging rates'!B$51+'Charging rates'!B$63)),0)</f>
        <v>#VALUE!</v>
      </c>
      <c r="BU153" s="33" t="e">
        <f>100/'11'!B$17*BG153*('Charging rates'!B$51+'Charging rates'!B$63)</f>
        <v>#VALUE!</v>
      </c>
      <c r="BV153" s="33" t="e">
        <f>100/'11'!B$17*BE153*('Charging rates'!B$51+'Charging rates'!B$63)</f>
        <v>#VALUE!</v>
      </c>
      <c r="BW153" s="53" t="e">
        <f t="shared" si="11"/>
        <v>#VALUE!</v>
      </c>
      <c r="BX153" s="32" t="e">
        <f>AT153-('935'!T153*(1-'935'!X153/'11'!B$17))</f>
        <v>#VALUE!</v>
      </c>
      <c r="BY153" s="32">
        <f>0-IF(ISNUMBER(I153),INDEX('913'!$I$6:$I$1205,I153),0)-IF(ISNUMBER(J153),INDEX('913'!$I$6:$I$1205,J153),0)-IF(ISNUMBER(K153),INDEX('913'!$I$6:$I$1205,K153),0)-IF(ISNUMBER(L153),INDEX('913'!$I$6:$I$1205,L153),0)-IF(ISNUMBER(M153),INDEX('913'!$I$6:$I$1205,M153),0)-IF(ISNUMBER(N153),INDEX('913'!$I$6:$I$1205,N153),0)-IF(ISNUMBER(O153),INDEX('913'!$I$6:$I$1205,O153),0)-IF(ISNUMBER(P153),INDEX('913'!$I$6:$I$1205,P153),0)</f>
        <v>0</v>
      </c>
      <c r="BZ153" s="37">
        <f>IF(BY153=0,1,MAX(1,SQRT(BY153^2+(IF(ISNUMBER(I153),INDEX('913'!$J$6:$J$1205,I153),0)+IF(ISNUMBER(J153),INDEX('913'!$J$6:$J$1205,J153),0)+IF(ISNUMBER(K153),INDEX('913'!$J$6:$J$1205,K153),0)+IF(ISNUMBER(L153),INDEX('913'!$J$6:$J$1205,L153),0)+IF(ISNUMBER(M153),INDEX('913'!$J$6:$J$1205,M153),0)+IF(ISNUMBER(N153),INDEX('913'!$J$6:$J$1205,N153),0)+IF(ISNUMBER(O153),INDEX('913'!$J$6:$J$1205,O153),0)+IF(ISNUMBER(P153),INDEX('913'!$J$6:$J$1205,P153),0))^2)/BY153))</f>
        <v>1</v>
      </c>
      <c r="CA153" s="33" t="e">
        <f>100*AO153/'11'!B$17</f>
        <v>#VALUE!</v>
      </c>
      <c r="CB153" s="37" t="e">
        <f>100*(AP153*BZ153)/'11'!C$17</f>
        <v>#VALUE!</v>
      </c>
      <c r="CC153" s="37" t="e">
        <f t="shared" si="12"/>
        <v>#VALUE!</v>
      </c>
      <c r="CD153" s="33" t="e">
        <f t="shared" si="13"/>
        <v>#VALUE!</v>
      </c>
      <c r="CE153" s="54" t="e">
        <f>'11'!C$17-'935'!Y153</f>
        <v>#VALUE!</v>
      </c>
      <c r="CF153" s="37" t="e">
        <f>MAX('DNO totals'!B$312+0,MIN('935'!L153+0,'DNO totals'!B$304+0))</f>
        <v>#VALUE!</v>
      </c>
      <c r="CG153" s="37" t="e">
        <f>MAX('DNO totals'!C$312+0,MIN('935'!M153+0,'DNO totals'!C$304+0))</f>
        <v>#VALUE!</v>
      </c>
      <c r="CH153" s="37" t="e">
        <f>MAX('DNO totals'!D$312+0,MIN('935'!N153+0,'DNO totals'!D$304+0))</f>
        <v>#VALUE!</v>
      </c>
      <c r="CI153" s="37" t="e">
        <f>MAX('DNO totals'!E$312+0,MIN('935'!O153+0,'DNO totals'!E$304+0))</f>
        <v>#VALUE!</v>
      </c>
      <c r="CJ153" s="52" t="e">
        <f>MAX('DNO totals'!F$312+0,MIN('935'!P153+0,'DNO totals'!F$304+0))</f>
        <v>#VALUE!</v>
      </c>
      <c r="CK153" s="37" t="e">
        <f>IF('935'!$K153=1000,'Charging rates'!$C$38*$BH153/(1+'DNO totals'!$C$99)*$CF153,0)</f>
        <v>#VALUE!</v>
      </c>
      <c r="CL153" s="37" t="e">
        <f>IF(MOD('935'!$K153,1000)=100,'Charging rates'!$D$38*$BH153/(1+'DNO totals'!$D$99)*$CG153,0)</f>
        <v>#VALUE!</v>
      </c>
      <c r="CM153" s="37" t="e">
        <f>IF(MOD('935'!$K153,100)=10,'Charging rates'!$E$38*$BH153/(1+'DNO totals'!$E$99)*$CH153,0)</f>
        <v>#VALUE!</v>
      </c>
      <c r="CN153" s="37" t="e">
        <f>IF(AND(MOD('935'!$K153,10)&gt;0,MOD('935'!$K153,1000)&gt;1),'Charging rates'!$F$38*$BH153/(1+'DNO totals'!$F$99)*$CI153,0)</f>
        <v>#VALUE!</v>
      </c>
      <c r="CO153" s="37" t="e">
        <f>IF(MOD('935'!$K153,1000)=1,'Charging rates'!$G$38*$BH153/(1+'DNO totals'!$G$99)*$CJ153,0)</f>
        <v>#VALUE!</v>
      </c>
      <c r="CP153" s="52" t="e">
        <f t="shared" si="14"/>
        <v>#VALUE!</v>
      </c>
      <c r="CQ153" s="37" t="e">
        <f>IF('935'!$K153&gt;1000,'Charging rates'!$C$38*$AW153*$CF153,0)</f>
        <v>#VALUE!</v>
      </c>
      <c r="CR153" s="37" t="e">
        <f>IF(MOD('935'!$K153,1000)&gt;100,'Charging rates'!$D$38*$AW153*$CG153,0)</f>
        <v>#VALUE!</v>
      </c>
      <c r="CS153" s="37" t="e">
        <f>IF(MOD('935'!$K153,100)&gt;10,'Charging rates'!$E$38*$AW153*$CH153,0)</f>
        <v>#VALUE!</v>
      </c>
      <c r="CT153" s="52" t="e">
        <f t="shared" si="15"/>
        <v>#VALUE!</v>
      </c>
      <c r="CU153" s="33" t="e">
        <f>100*(AP153*'935'!Q153*BZ153)/'11'!B$17</f>
        <v>#VALUE!</v>
      </c>
      <c r="CV153" s="33" t="e">
        <f>100/'11'!B$17*'Charging rates'!B$10*AW153</f>
        <v>#VALUE!</v>
      </c>
      <c r="CW153" s="33" t="e">
        <f>IF(AT153=0,0,(1-BX153/AT153)*(CA153+IF('935'!Q153=0,0,(CB153*'935'!Q153*('11'!C$17-'935'!Y153)/('11'!B$17-'935'!X153)))))</f>
        <v>#VALUE!</v>
      </c>
      <c r="CX153" s="33" t="e">
        <f t="shared" si="16"/>
        <v>#VALUE!</v>
      </c>
      <c r="CY153" s="49" t="e">
        <f t="shared" si="17"/>
        <v>#VALUE!</v>
      </c>
      <c r="CZ153" s="32" t="e">
        <f>AT153*(Parameters!B$21+AU153)*IF('DNO totals'!B$323&lt;0,1,'935'!S153)</f>
        <v>#VALUE!</v>
      </c>
      <c r="DA153" s="52" t="e">
        <f>IF('DNO totals'!B$323&lt;0,1,'935'!S153)*(Parameters!B$21+AU153)</f>
        <v>#VALUE!</v>
      </c>
      <c r="DB153" s="37" t="e">
        <f>CX153+'Charging rates'!B$106*DA153*100/'11'!B$17</f>
        <v>#VALUE!</v>
      </c>
      <c r="DC153" s="37" t="e">
        <f>DB153+'Charging rates'!B$116*(Parameters!B$21+AU153)*100/'11'!B$17*IF('DNO totals'!B$323&lt;0,1,'935'!S153)</f>
        <v>#VALUE!</v>
      </c>
      <c r="DD153" s="37" t="e">
        <f>'Charging rates'!B$97*(CP153+CT153)*100/'11'!B$17</f>
        <v>#VALUE!</v>
      </c>
      <c r="DE153" s="33" t="e">
        <f>MAX(0-(CB153*AU153*'11'!C$17/'11'!B$17),DC153+DD153)</f>
        <v>#VALUE!</v>
      </c>
      <c r="DF153" s="37" t="e">
        <f>IF(BS153,IF(AU153=0,CC153,MAX(0,MIN(CC153,CC153+(DE153/'935'!Q153*('11'!B$17-'935'!X153)/('11'!C$17-'935'!Y153))))),0)</f>
        <v>#VALUE!</v>
      </c>
      <c r="DG153" s="33" t="e">
        <f t="shared" si="18"/>
        <v>#VALUE!</v>
      </c>
      <c r="DH153" s="53" t="e">
        <f t="shared" si="19"/>
        <v>#VALUE!</v>
      </c>
    </row>
    <row r="154" spans="1:112">
      <c r="A154" s="28">
        <v>54</v>
      </c>
      <c r="B154" s="47" t="e">
        <f>'935'!B154</f>
        <v>#VALUE!</v>
      </c>
      <c r="C154" s="48" t="e">
        <f>OR('935'!E154&lt;&gt;"VOID",'935'!F154&lt;&gt;"VOID",'935'!G154&lt;&gt;"VOID")</f>
        <v>#VALUE!</v>
      </c>
      <c r="D154" s="32" t="e">
        <f>IF('935'!D154="VOID",0,'935'!D154*(1-'935'!X154/'11'!B$17))</f>
        <v>#VALUE!</v>
      </c>
      <c r="E154" s="32" t="e">
        <f>IF('935'!E154="VOID",0,'935'!E154*(1-'935'!X154/'11'!B$17))</f>
        <v>#VALUE!</v>
      </c>
      <c r="F154" s="32" t="e">
        <f>IF('935'!F154="VOID",0,'935'!F154*(1-'935'!X154/'11'!B$17))</f>
        <v>#VALUE!</v>
      </c>
      <c r="G154" s="32" t="e">
        <f>IF('935'!G154="VOID",0,'935'!G154*(1-'935'!X154/'11'!B$17))</f>
        <v>#VALUE!</v>
      </c>
      <c r="H154" s="49" t="e">
        <f t="shared" si="0"/>
        <v>#VALUE!</v>
      </c>
      <c r="I154" s="50" t="e">
        <f>MATCH('935'!J154,'913'!$B$6:$B$1205,0)</f>
        <v>#VALUE!</v>
      </c>
      <c r="J154" s="50" t="e">
        <f>MATCH(INDEX('913'!$D$6:$D$1205,I154),'913'!$B$6:$B$1205,0)</f>
        <v>#VALUE!</v>
      </c>
      <c r="K154" s="50" t="e">
        <f>MATCH(INDEX('913'!$D$6:$D$1205,J154),'913'!$B$6:$B$1205,0)</f>
        <v>#VALUE!</v>
      </c>
      <c r="L154" s="50" t="e">
        <f>MATCH(INDEX('913'!$D$6:$D$1205,K154),'913'!$B$6:$B$1205,0)</f>
        <v>#VALUE!</v>
      </c>
      <c r="M154" s="50" t="e">
        <f>MATCH(INDEX('913'!$D$6:$D$1205,L154),'913'!$B$6:$B$1205,0)</f>
        <v>#VALUE!</v>
      </c>
      <c r="N154" s="50" t="e">
        <f>MATCH(INDEX('913'!$D$6:$D$1205,M154),'913'!$B$6:$B$1205,0)</f>
        <v>#VALUE!</v>
      </c>
      <c r="O154" s="50" t="e">
        <f>MATCH(INDEX('913'!$D$6:$D$1205,N154),'913'!$B$6:$B$1205,0)</f>
        <v>#VALUE!</v>
      </c>
      <c r="P154" s="51" t="e">
        <f>MATCH(INDEX('913'!$D$6:$D$1205,O154),'913'!$B$6:$B$1205,0)</f>
        <v>#VALUE!</v>
      </c>
      <c r="Q154" s="37">
        <f>IF(ISNUMBER(I154),MAX(0,INDEX('913'!$E$6:$E$1205,I154)),0)</f>
        <v>0</v>
      </c>
      <c r="R154" s="37">
        <f>IF(ISNUMBER(J154),MAX(0,INDEX('913'!$E$6:$E$1205,J154)),0)</f>
        <v>0</v>
      </c>
      <c r="S154" s="37">
        <f>IF(ISNUMBER(K154),MAX(0,INDEX('913'!$E$6:$E$1205,K154)),0)</f>
        <v>0</v>
      </c>
      <c r="T154" s="37">
        <f>IF(ISNUMBER(L154),MAX(0,INDEX('913'!$E$6:$E$1205,L154)),0)</f>
        <v>0</v>
      </c>
      <c r="U154" s="37">
        <f>IF(ISNUMBER(M154),MAX(0,INDEX('913'!$E$6:$E$1205,M154)),0)</f>
        <v>0</v>
      </c>
      <c r="V154" s="37">
        <f>IF(ISNUMBER(N154),MAX(0,INDEX('913'!$E$6:$E$1205,N154)),0)</f>
        <v>0</v>
      </c>
      <c r="W154" s="37">
        <f>IF(ISNUMBER(O154),MAX(0,INDEX('913'!$E$6:$E$1205,O154)),0)</f>
        <v>0</v>
      </c>
      <c r="X154" s="52">
        <f>IF(ISNUMBER(P154),MAX(0,INDEX('913'!$E$6:$E$1205,P154)),0)</f>
        <v>0</v>
      </c>
      <c r="Y154" s="37">
        <f>IF(ISNUMBER(I154),MAX(0,INDEX('913'!$F$6:$F$1205,I154)),0)</f>
        <v>0</v>
      </c>
      <c r="Z154" s="37">
        <f>IF(ISNUMBER(J154),MAX(0,INDEX('913'!$F$6:$F$1205,J154)),0)</f>
        <v>0</v>
      </c>
      <c r="AA154" s="37">
        <f>IF(ISNUMBER(K154),MAX(0,INDEX('913'!$F$6:$F$1205,K154)),0)</f>
        <v>0</v>
      </c>
      <c r="AB154" s="37">
        <f>IF(ISNUMBER(L154),MAX(0,INDEX('913'!$F$6:$F$1205,L154)),0)</f>
        <v>0</v>
      </c>
      <c r="AC154" s="37">
        <f>IF(ISNUMBER(M154),MAX(0,INDEX('913'!$F$6:$F$1205,M154)),0)</f>
        <v>0</v>
      </c>
      <c r="AD154" s="37">
        <f>IF(ISNUMBER(N154),MAX(0,INDEX('913'!$F$6:$F$1205,N154)),0)</f>
        <v>0</v>
      </c>
      <c r="AE154" s="37">
        <f>IF(ISNUMBER(O154),MAX(0,INDEX('913'!$F$6:$F$1205,O154)),0)</f>
        <v>0</v>
      </c>
      <c r="AF154" s="37">
        <f>IF(ISNUMBER(P154),MAX(0,INDEX('913'!$F$6:$F$1205,P154)),0)</f>
        <v>0</v>
      </c>
      <c r="AG154" s="32">
        <f>IF(ISNUMBER(I154),SQRT(INDEX('913'!$I$6:$I$1205,I154)^2+INDEX('913'!$J$6:$J$1205,I154)^2),0)</f>
        <v>0</v>
      </c>
      <c r="AH154" s="32">
        <f>IF(ISNUMBER(J154),SQRT(INDEX('913'!$I$6:$I$1205,J154)^2+INDEX('913'!$J$6:$J$1205,J154)^2),0)</f>
        <v>0</v>
      </c>
      <c r="AI154" s="32">
        <f>IF(ISNUMBER(K154),SQRT(INDEX('913'!$I$6:$I$1205,K154)^2+INDEX('913'!$J$6:$J$1205,K154)^2),0)</f>
        <v>0</v>
      </c>
      <c r="AJ154" s="32">
        <f>IF(ISNUMBER(L154),SQRT(INDEX('913'!$I$6:$I$1205,L154)^2+INDEX('913'!$J$6:$J$1205,L154)^2),0)</f>
        <v>0</v>
      </c>
      <c r="AK154" s="32">
        <f>IF(ISNUMBER(M154),SQRT(INDEX('913'!$I$6:$I$1205,M154)^2+INDEX('913'!$J$6:$J$1205,M154)^2),0)</f>
        <v>0</v>
      </c>
      <c r="AL154" s="32">
        <f>IF(ISNUMBER(N154),SQRT(INDEX('913'!$I$6:$I$1205,N154)^2+INDEX('913'!$J$6:$J$1205,N154)^2),0)</f>
        <v>0</v>
      </c>
      <c r="AM154" s="32">
        <f>IF(ISNUMBER(O154),SQRT(INDEX('913'!$I$6:$I$1205,O154)^2+INDEX('913'!$J$6:$J$1205,O154)^2),0)</f>
        <v>0</v>
      </c>
      <c r="AN154" s="49">
        <f>IF(ISNUMBER(P154),SQRT(INDEX('913'!$I$6:$I$1205,P154)^2+INDEX('913'!$J$6:$J$1205,P154)^2),0)</f>
        <v>0</v>
      </c>
      <c r="AO154" s="37">
        <f t="shared" si="1"/>
        <v>0</v>
      </c>
      <c r="AP154" s="37">
        <f t="shared" si="2"/>
        <v>0</v>
      </c>
      <c r="AQ154" s="33" t="e">
        <f>-100*'935'!W154*(AO154+AP154)/'11'!C$17</f>
        <v>#VALUE!</v>
      </c>
      <c r="AR154" s="37" t="e">
        <f t="shared" si="3"/>
        <v>#VALUE!</v>
      </c>
      <c r="AS154" s="52" t="e">
        <f t="shared" si="4"/>
        <v>#VALUE!</v>
      </c>
      <c r="AT154" s="32" t="e">
        <f>IF('935'!C154="VOID",0,('935'!C154*(1-'935'!X154/'11'!B$17)))</f>
        <v>#VALUE!</v>
      </c>
      <c r="AU154" s="52" t="e">
        <f>'935'!Q154*(1-'935'!Y154/'11'!C$17)/(1-'935'!X154/'11'!B$17)</f>
        <v>#VALUE!</v>
      </c>
      <c r="AV154" s="37" t="e">
        <f>INDEX('DNO totals'!$B$57:$G$57,IF('935'!K154,IF(MOD('935'!K154,1000),IF(MOD('935'!K154,100),IF(MOD('935'!K154,10),IF(MOD('935'!K154,1000)=1,6,5),4),3),2),1))</f>
        <v>#VALUE!</v>
      </c>
      <c r="AW154" s="52" t="e">
        <f t="shared" si="5"/>
        <v>#VALUE!</v>
      </c>
      <c r="AX154" s="32" t="e">
        <f>IF('935'!V154="VOID",0,'935'!V154*(1-'935'!X154/'11'!B$17))</f>
        <v>#VALUE!</v>
      </c>
      <c r="AY154" s="33" t="e">
        <f>IF(H154,-100*'Charging rates'!B$10/'11'!B$17*AX154/H154,0)</f>
        <v>#VALUE!</v>
      </c>
      <c r="AZ154" s="33" t="e">
        <f>IF(C154,'DNO totals'!B$41,0)</f>
        <v>#VALUE!</v>
      </c>
      <c r="BA154" s="33" t="e">
        <f t="shared" si="6"/>
        <v>#VALUE!</v>
      </c>
      <c r="BB154" s="33" t="e">
        <f t="shared" si="7"/>
        <v>#VALUE!</v>
      </c>
      <c r="BC154" s="53" t="e">
        <f t="shared" si="8"/>
        <v>#VALUE!</v>
      </c>
      <c r="BD154" s="32" t="e">
        <f>IF(AT154,'935'!H154*AT154/(AT154+D154+H154),0)</f>
        <v>#VALUE!</v>
      </c>
      <c r="BE154" s="32" t="e">
        <f>IF(H154,'935'!H154*H154/(AT154+D154+H154),0)</f>
        <v>#VALUE!</v>
      </c>
      <c r="BF154" s="32" t="e">
        <f>BD154*(1-'935'!X154/'11'!B$17)</f>
        <v>#VALUE!</v>
      </c>
      <c r="BG154" s="49" t="e">
        <f>BE154*(1-'935'!X154/'11'!B$17)</f>
        <v>#VALUE!</v>
      </c>
      <c r="BH154" s="52" t="e">
        <f>AV154*Parameters!B$6</f>
        <v>#VALUE!</v>
      </c>
      <c r="BI154" s="37" t="e">
        <f>IF('935'!$K154=1000,'Charging rates'!$C$38*$BH154/(1+'DNO totals'!$C$99)*'935'!$L154,0)</f>
        <v>#VALUE!</v>
      </c>
      <c r="BJ154" s="37" t="e">
        <f>IF(MOD('935'!$K154,1000)=100,'Charging rates'!$D$38*$BH154/(1+'DNO totals'!$D$99)*'935'!$M154,0)</f>
        <v>#VALUE!</v>
      </c>
      <c r="BK154" s="37" t="e">
        <f>IF(MOD('935'!$K154,100)=10,'Charging rates'!$E$38*$BH154/(1+'DNO totals'!$E$99)*'935'!$N154,0)</f>
        <v>#VALUE!</v>
      </c>
      <c r="BL154" s="37" t="e">
        <f>IF(AND(MOD('935'!$K154,10)&gt;0,MOD('935'!$K154,1000)&gt;1),'Charging rates'!$F$38*$BH154/(1+'DNO totals'!$F$99)*'935'!$O154,0)</f>
        <v>#VALUE!</v>
      </c>
      <c r="BM154" s="37" t="e">
        <f>IF(MOD('935'!$K154,1000)=1,'Charging rates'!$G$38*$BH154/(1+'DNO totals'!$G$99)*'935'!$P154,0)</f>
        <v>#VALUE!</v>
      </c>
      <c r="BN154" s="52" t="e">
        <f t="shared" si="9"/>
        <v>#VALUE!</v>
      </c>
      <c r="BO154" s="37" t="e">
        <f>IF('935'!$K154&gt;1000,'Charging rates'!$C$38*$AW154*'935'!$L154,0)</f>
        <v>#VALUE!</v>
      </c>
      <c r="BP154" s="37" t="e">
        <f>IF(MOD('935'!$K154,1000)&gt;100,'Charging rates'!$D$38*$AW154*'935'!$M154,0)</f>
        <v>#VALUE!</v>
      </c>
      <c r="BQ154" s="37" t="e">
        <f>IF(MOD('935'!$K154,100)&gt;10,'Charging rates'!$E$38*$AW154*'935'!$N154,0)</f>
        <v>#VALUE!</v>
      </c>
      <c r="BR154" s="52" t="e">
        <f t="shared" si="10"/>
        <v>#VALUE!</v>
      </c>
      <c r="BS154" s="48" t="e">
        <f>'935'!C154&lt;&gt;"VOID"</f>
        <v>#VALUE!</v>
      </c>
      <c r="BT154" s="33" t="e">
        <f>IF(BS154,(100/'11'!B$17*BD154*((1-'935'!I154)*'Charging rates'!B$51+'Charging rates'!B$63)),0)</f>
        <v>#VALUE!</v>
      </c>
      <c r="BU154" s="33" t="e">
        <f>100/'11'!B$17*BG154*('Charging rates'!B$51+'Charging rates'!B$63)</f>
        <v>#VALUE!</v>
      </c>
      <c r="BV154" s="33" t="e">
        <f>100/'11'!B$17*BE154*('Charging rates'!B$51+'Charging rates'!B$63)</f>
        <v>#VALUE!</v>
      </c>
      <c r="BW154" s="53" t="e">
        <f t="shared" si="11"/>
        <v>#VALUE!</v>
      </c>
      <c r="BX154" s="32" t="e">
        <f>AT154-('935'!T154*(1-'935'!X154/'11'!B$17))</f>
        <v>#VALUE!</v>
      </c>
      <c r="BY154" s="32">
        <f>0-IF(ISNUMBER(I154),INDEX('913'!$I$6:$I$1205,I154),0)-IF(ISNUMBER(J154),INDEX('913'!$I$6:$I$1205,J154),0)-IF(ISNUMBER(K154),INDEX('913'!$I$6:$I$1205,K154),0)-IF(ISNUMBER(L154),INDEX('913'!$I$6:$I$1205,L154),0)-IF(ISNUMBER(M154),INDEX('913'!$I$6:$I$1205,M154),0)-IF(ISNUMBER(N154),INDEX('913'!$I$6:$I$1205,N154),0)-IF(ISNUMBER(O154),INDEX('913'!$I$6:$I$1205,O154),0)-IF(ISNUMBER(P154),INDEX('913'!$I$6:$I$1205,P154),0)</f>
        <v>0</v>
      </c>
      <c r="BZ154" s="37">
        <f>IF(BY154=0,1,MAX(1,SQRT(BY154^2+(IF(ISNUMBER(I154),INDEX('913'!$J$6:$J$1205,I154),0)+IF(ISNUMBER(J154),INDEX('913'!$J$6:$J$1205,J154),0)+IF(ISNUMBER(K154),INDEX('913'!$J$6:$J$1205,K154),0)+IF(ISNUMBER(L154),INDEX('913'!$J$6:$J$1205,L154),0)+IF(ISNUMBER(M154),INDEX('913'!$J$6:$J$1205,M154),0)+IF(ISNUMBER(N154),INDEX('913'!$J$6:$J$1205,N154),0)+IF(ISNUMBER(O154),INDEX('913'!$J$6:$J$1205,O154),0)+IF(ISNUMBER(P154),INDEX('913'!$J$6:$J$1205,P154),0))^2)/BY154))</f>
        <v>1</v>
      </c>
      <c r="CA154" s="33" t="e">
        <f>100*AO154/'11'!B$17</f>
        <v>#VALUE!</v>
      </c>
      <c r="CB154" s="37" t="e">
        <f>100*(AP154*BZ154)/'11'!C$17</f>
        <v>#VALUE!</v>
      </c>
      <c r="CC154" s="37" t="e">
        <f t="shared" si="12"/>
        <v>#VALUE!</v>
      </c>
      <c r="CD154" s="33" t="e">
        <f t="shared" si="13"/>
        <v>#VALUE!</v>
      </c>
      <c r="CE154" s="54" t="e">
        <f>'11'!C$17-'935'!Y154</f>
        <v>#VALUE!</v>
      </c>
      <c r="CF154" s="37" t="e">
        <f>MAX('DNO totals'!B$312+0,MIN('935'!L154+0,'DNO totals'!B$304+0))</f>
        <v>#VALUE!</v>
      </c>
      <c r="CG154" s="37" t="e">
        <f>MAX('DNO totals'!C$312+0,MIN('935'!M154+0,'DNO totals'!C$304+0))</f>
        <v>#VALUE!</v>
      </c>
      <c r="CH154" s="37" t="e">
        <f>MAX('DNO totals'!D$312+0,MIN('935'!N154+0,'DNO totals'!D$304+0))</f>
        <v>#VALUE!</v>
      </c>
      <c r="CI154" s="37" t="e">
        <f>MAX('DNO totals'!E$312+0,MIN('935'!O154+0,'DNO totals'!E$304+0))</f>
        <v>#VALUE!</v>
      </c>
      <c r="CJ154" s="52" t="e">
        <f>MAX('DNO totals'!F$312+0,MIN('935'!P154+0,'DNO totals'!F$304+0))</f>
        <v>#VALUE!</v>
      </c>
      <c r="CK154" s="37" t="e">
        <f>IF('935'!$K154=1000,'Charging rates'!$C$38*$BH154/(1+'DNO totals'!$C$99)*$CF154,0)</f>
        <v>#VALUE!</v>
      </c>
      <c r="CL154" s="37" t="e">
        <f>IF(MOD('935'!$K154,1000)=100,'Charging rates'!$D$38*$BH154/(1+'DNO totals'!$D$99)*$CG154,0)</f>
        <v>#VALUE!</v>
      </c>
      <c r="CM154" s="37" t="e">
        <f>IF(MOD('935'!$K154,100)=10,'Charging rates'!$E$38*$BH154/(1+'DNO totals'!$E$99)*$CH154,0)</f>
        <v>#VALUE!</v>
      </c>
      <c r="CN154" s="37" t="e">
        <f>IF(AND(MOD('935'!$K154,10)&gt;0,MOD('935'!$K154,1000)&gt;1),'Charging rates'!$F$38*$BH154/(1+'DNO totals'!$F$99)*$CI154,0)</f>
        <v>#VALUE!</v>
      </c>
      <c r="CO154" s="37" t="e">
        <f>IF(MOD('935'!$K154,1000)=1,'Charging rates'!$G$38*$BH154/(1+'DNO totals'!$G$99)*$CJ154,0)</f>
        <v>#VALUE!</v>
      </c>
      <c r="CP154" s="52" t="e">
        <f t="shared" si="14"/>
        <v>#VALUE!</v>
      </c>
      <c r="CQ154" s="37" t="e">
        <f>IF('935'!$K154&gt;1000,'Charging rates'!$C$38*$AW154*$CF154,0)</f>
        <v>#VALUE!</v>
      </c>
      <c r="CR154" s="37" t="e">
        <f>IF(MOD('935'!$K154,1000)&gt;100,'Charging rates'!$D$38*$AW154*$CG154,0)</f>
        <v>#VALUE!</v>
      </c>
      <c r="CS154" s="37" t="e">
        <f>IF(MOD('935'!$K154,100)&gt;10,'Charging rates'!$E$38*$AW154*$CH154,0)</f>
        <v>#VALUE!</v>
      </c>
      <c r="CT154" s="52" t="e">
        <f t="shared" si="15"/>
        <v>#VALUE!</v>
      </c>
      <c r="CU154" s="33" t="e">
        <f>100*(AP154*'935'!Q154*BZ154)/'11'!B$17</f>
        <v>#VALUE!</v>
      </c>
      <c r="CV154" s="33" t="e">
        <f>100/'11'!B$17*'Charging rates'!B$10*AW154</f>
        <v>#VALUE!</v>
      </c>
      <c r="CW154" s="33" t="e">
        <f>IF(AT154=0,0,(1-BX154/AT154)*(CA154+IF('935'!Q154=0,0,(CB154*'935'!Q154*('11'!C$17-'935'!Y154)/('11'!B$17-'935'!X154)))))</f>
        <v>#VALUE!</v>
      </c>
      <c r="CX154" s="33" t="e">
        <f t="shared" si="16"/>
        <v>#VALUE!</v>
      </c>
      <c r="CY154" s="49" t="e">
        <f t="shared" si="17"/>
        <v>#VALUE!</v>
      </c>
      <c r="CZ154" s="32" t="e">
        <f>AT154*(Parameters!B$21+AU154)*IF('DNO totals'!B$323&lt;0,1,'935'!S154)</f>
        <v>#VALUE!</v>
      </c>
      <c r="DA154" s="52" t="e">
        <f>IF('DNO totals'!B$323&lt;0,1,'935'!S154)*(Parameters!B$21+AU154)</f>
        <v>#VALUE!</v>
      </c>
      <c r="DB154" s="37" t="e">
        <f>CX154+'Charging rates'!B$106*DA154*100/'11'!B$17</f>
        <v>#VALUE!</v>
      </c>
      <c r="DC154" s="37" t="e">
        <f>DB154+'Charging rates'!B$116*(Parameters!B$21+AU154)*100/'11'!B$17*IF('DNO totals'!B$323&lt;0,1,'935'!S154)</f>
        <v>#VALUE!</v>
      </c>
      <c r="DD154" s="37" t="e">
        <f>'Charging rates'!B$97*(CP154+CT154)*100/'11'!B$17</f>
        <v>#VALUE!</v>
      </c>
      <c r="DE154" s="33" t="e">
        <f>MAX(0-(CB154*AU154*'11'!C$17/'11'!B$17),DC154+DD154)</f>
        <v>#VALUE!</v>
      </c>
      <c r="DF154" s="37" t="e">
        <f>IF(BS154,IF(AU154=0,CC154,MAX(0,MIN(CC154,CC154+(DE154/'935'!Q154*('11'!B$17-'935'!X154)/('11'!C$17-'935'!Y154))))),0)</f>
        <v>#VALUE!</v>
      </c>
      <c r="DG154" s="33" t="e">
        <f t="shared" si="18"/>
        <v>#VALUE!</v>
      </c>
      <c r="DH154" s="53" t="e">
        <f t="shared" si="19"/>
        <v>#VALUE!</v>
      </c>
    </row>
    <row r="155" spans="1:112">
      <c r="A155" s="28">
        <v>55</v>
      </c>
      <c r="B155" s="47" t="e">
        <f>'935'!B155</f>
        <v>#VALUE!</v>
      </c>
      <c r="C155" s="48" t="e">
        <f>OR('935'!E155&lt;&gt;"VOID",'935'!F155&lt;&gt;"VOID",'935'!G155&lt;&gt;"VOID")</f>
        <v>#VALUE!</v>
      </c>
      <c r="D155" s="32" t="e">
        <f>IF('935'!D155="VOID",0,'935'!D155*(1-'935'!X155/'11'!B$17))</f>
        <v>#VALUE!</v>
      </c>
      <c r="E155" s="32" t="e">
        <f>IF('935'!E155="VOID",0,'935'!E155*(1-'935'!X155/'11'!B$17))</f>
        <v>#VALUE!</v>
      </c>
      <c r="F155" s="32" t="e">
        <f>IF('935'!F155="VOID",0,'935'!F155*(1-'935'!X155/'11'!B$17))</f>
        <v>#VALUE!</v>
      </c>
      <c r="G155" s="32" t="e">
        <f>IF('935'!G155="VOID",0,'935'!G155*(1-'935'!X155/'11'!B$17))</f>
        <v>#VALUE!</v>
      </c>
      <c r="H155" s="49" t="e">
        <f t="shared" si="0"/>
        <v>#VALUE!</v>
      </c>
      <c r="I155" s="50" t="e">
        <f>MATCH('935'!J155,'913'!$B$6:$B$1205,0)</f>
        <v>#VALUE!</v>
      </c>
      <c r="J155" s="50" t="e">
        <f>MATCH(INDEX('913'!$D$6:$D$1205,I155),'913'!$B$6:$B$1205,0)</f>
        <v>#VALUE!</v>
      </c>
      <c r="K155" s="50" t="e">
        <f>MATCH(INDEX('913'!$D$6:$D$1205,J155),'913'!$B$6:$B$1205,0)</f>
        <v>#VALUE!</v>
      </c>
      <c r="L155" s="50" t="e">
        <f>MATCH(INDEX('913'!$D$6:$D$1205,K155),'913'!$B$6:$B$1205,0)</f>
        <v>#VALUE!</v>
      </c>
      <c r="M155" s="50" t="e">
        <f>MATCH(INDEX('913'!$D$6:$D$1205,L155),'913'!$B$6:$B$1205,0)</f>
        <v>#VALUE!</v>
      </c>
      <c r="N155" s="50" t="e">
        <f>MATCH(INDEX('913'!$D$6:$D$1205,M155),'913'!$B$6:$B$1205,0)</f>
        <v>#VALUE!</v>
      </c>
      <c r="O155" s="50" t="e">
        <f>MATCH(INDEX('913'!$D$6:$D$1205,N155),'913'!$B$6:$B$1205,0)</f>
        <v>#VALUE!</v>
      </c>
      <c r="P155" s="51" t="e">
        <f>MATCH(INDEX('913'!$D$6:$D$1205,O155),'913'!$B$6:$B$1205,0)</f>
        <v>#VALUE!</v>
      </c>
      <c r="Q155" s="37">
        <f>IF(ISNUMBER(I155),MAX(0,INDEX('913'!$E$6:$E$1205,I155)),0)</f>
        <v>0</v>
      </c>
      <c r="R155" s="37">
        <f>IF(ISNUMBER(J155),MAX(0,INDEX('913'!$E$6:$E$1205,J155)),0)</f>
        <v>0</v>
      </c>
      <c r="S155" s="37">
        <f>IF(ISNUMBER(K155),MAX(0,INDEX('913'!$E$6:$E$1205,K155)),0)</f>
        <v>0</v>
      </c>
      <c r="T155" s="37">
        <f>IF(ISNUMBER(L155),MAX(0,INDEX('913'!$E$6:$E$1205,L155)),0)</f>
        <v>0</v>
      </c>
      <c r="U155" s="37">
        <f>IF(ISNUMBER(M155),MAX(0,INDEX('913'!$E$6:$E$1205,M155)),0)</f>
        <v>0</v>
      </c>
      <c r="V155" s="37">
        <f>IF(ISNUMBER(N155),MAX(0,INDEX('913'!$E$6:$E$1205,N155)),0)</f>
        <v>0</v>
      </c>
      <c r="W155" s="37">
        <f>IF(ISNUMBER(O155),MAX(0,INDEX('913'!$E$6:$E$1205,O155)),0)</f>
        <v>0</v>
      </c>
      <c r="X155" s="52">
        <f>IF(ISNUMBER(P155),MAX(0,INDEX('913'!$E$6:$E$1205,P155)),0)</f>
        <v>0</v>
      </c>
      <c r="Y155" s="37">
        <f>IF(ISNUMBER(I155),MAX(0,INDEX('913'!$F$6:$F$1205,I155)),0)</f>
        <v>0</v>
      </c>
      <c r="Z155" s="37">
        <f>IF(ISNUMBER(J155),MAX(0,INDEX('913'!$F$6:$F$1205,J155)),0)</f>
        <v>0</v>
      </c>
      <c r="AA155" s="37">
        <f>IF(ISNUMBER(K155),MAX(0,INDEX('913'!$F$6:$F$1205,K155)),0)</f>
        <v>0</v>
      </c>
      <c r="AB155" s="37">
        <f>IF(ISNUMBER(L155),MAX(0,INDEX('913'!$F$6:$F$1205,L155)),0)</f>
        <v>0</v>
      </c>
      <c r="AC155" s="37">
        <f>IF(ISNUMBER(M155),MAX(0,INDEX('913'!$F$6:$F$1205,M155)),0)</f>
        <v>0</v>
      </c>
      <c r="AD155" s="37">
        <f>IF(ISNUMBER(N155),MAX(0,INDEX('913'!$F$6:$F$1205,N155)),0)</f>
        <v>0</v>
      </c>
      <c r="AE155" s="37">
        <f>IF(ISNUMBER(O155),MAX(0,INDEX('913'!$F$6:$F$1205,O155)),0)</f>
        <v>0</v>
      </c>
      <c r="AF155" s="37">
        <f>IF(ISNUMBER(P155),MAX(0,INDEX('913'!$F$6:$F$1205,P155)),0)</f>
        <v>0</v>
      </c>
      <c r="AG155" s="32">
        <f>IF(ISNUMBER(I155),SQRT(INDEX('913'!$I$6:$I$1205,I155)^2+INDEX('913'!$J$6:$J$1205,I155)^2),0)</f>
        <v>0</v>
      </c>
      <c r="AH155" s="32">
        <f>IF(ISNUMBER(J155),SQRT(INDEX('913'!$I$6:$I$1205,J155)^2+INDEX('913'!$J$6:$J$1205,J155)^2),0)</f>
        <v>0</v>
      </c>
      <c r="AI155" s="32">
        <f>IF(ISNUMBER(K155),SQRT(INDEX('913'!$I$6:$I$1205,K155)^2+INDEX('913'!$J$6:$J$1205,K155)^2),0)</f>
        <v>0</v>
      </c>
      <c r="AJ155" s="32">
        <f>IF(ISNUMBER(L155),SQRT(INDEX('913'!$I$6:$I$1205,L155)^2+INDEX('913'!$J$6:$J$1205,L155)^2),0)</f>
        <v>0</v>
      </c>
      <c r="AK155" s="32">
        <f>IF(ISNUMBER(M155),SQRT(INDEX('913'!$I$6:$I$1205,M155)^2+INDEX('913'!$J$6:$J$1205,M155)^2),0)</f>
        <v>0</v>
      </c>
      <c r="AL155" s="32">
        <f>IF(ISNUMBER(N155),SQRT(INDEX('913'!$I$6:$I$1205,N155)^2+INDEX('913'!$J$6:$J$1205,N155)^2),0)</f>
        <v>0</v>
      </c>
      <c r="AM155" s="32">
        <f>IF(ISNUMBER(O155),SQRT(INDEX('913'!$I$6:$I$1205,O155)^2+INDEX('913'!$J$6:$J$1205,O155)^2),0)</f>
        <v>0</v>
      </c>
      <c r="AN155" s="49">
        <f>IF(ISNUMBER(P155),SQRT(INDEX('913'!$I$6:$I$1205,P155)^2+INDEX('913'!$J$6:$J$1205,P155)^2),0)</f>
        <v>0</v>
      </c>
      <c r="AO155" s="37">
        <f t="shared" si="1"/>
        <v>0</v>
      </c>
      <c r="AP155" s="37">
        <f t="shared" si="2"/>
        <v>0</v>
      </c>
      <c r="AQ155" s="33" t="e">
        <f>-100*'935'!W155*(AO155+AP155)/'11'!C$17</f>
        <v>#VALUE!</v>
      </c>
      <c r="AR155" s="37" t="e">
        <f t="shared" si="3"/>
        <v>#VALUE!</v>
      </c>
      <c r="AS155" s="52" t="e">
        <f t="shared" si="4"/>
        <v>#VALUE!</v>
      </c>
      <c r="AT155" s="32" t="e">
        <f>IF('935'!C155="VOID",0,('935'!C155*(1-'935'!X155/'11'!B$17)))</f>
        <v>#VALUE!</v>
      </c>
      <c r="AU155" s="52" t="e">
        <f>'935'!Q155*(1-'935'!Y155/'11'!C$17)/(1-'935'!X155/'11'!B$17)</f>
        <v>#VALUE!</v>
      </c>
      <c r="AV155" s="37" t="e">
        <f>INDEX('DNO totals'!$B$57:$G$57,IF('935'!K155,IF(MOD('935'!K155,1000),IF(MOD('935'!K155,100),IF(MOD('935'!K155,10),IF(MOD('935'!K155,1000)=1,6,5),4),3),2),1))</f>
        <v>#VALUE!</v>
      </c>
      <c r="AW155" s="52" t="e">
        <f t="shared" si="5"/>
        <v>#VALUE!</v>
      </c>
      <c r="AX155" s="32" t="e">
        <f>IF('935'!V155="VOID",0,'935'!V155*(1-'935'!X155/'11'!B$17))</f>
        <v>#VALUE!</v>
      </c>
      <c r="AY155" s="33" t="e">
        <f>IF(H155,-100*'Charging rates'!B$10/'11'!B$17*AX155/H155,0)</f>
        <v>#VALUE!</v>
      </c>
      <c r="AZ155" s="33" t="e">
        <f>IF(C155,'DNO totals'!B$41,0)</f>
        <v>#VALUE!</v>
      </c>
      <c r="BA155" s="33" t="e">
        <f t="shared" si="6"/>
        <v>#VALUE!</v>
      </c>
      <c r="BB155" s="33" t="e">
        <f t="shared" si="7"/>
        <v>#VALUE!</v>
      </c>
      <c r="BC155" s="53" t="e">
        <f t="shared" si="8"/>
        <v>#VALUE!</v>
      </c>
      <c r="BD155" s="32" t="e">
        <f>IF(AT155,'935'!H155*AT155/(AT155+D155+H155),0)</f>
        <v>#VALUE!</v>
      </c>
      <c r="BE155" s="32" t="e">
        <f>IF(H155,'935'!H155*H155/(AT155+D155+H155),0)</f>
        <v>#VALUE!</v>
      </c>
      <c r="BF155" s="32" t="e">
        <f>BD155*(1-'935'!X155/'11'!B$17)</f>
        <v>#VALUE!</v>
      </c>
      <c r="BG155" s="49" t="e">
        <f>BE155*(1-'935'!X155/'11'!B$17)</f>
        <v>#VALUE!</v>
      </c>
      <c r="BH155" s="52" t="e">
        <f>AV155*Parameters!B$6</f>
        <v>#VALUE!</v>
      </c>
      <c r="BI155" s="37" t="e">
        <f>IF('935'!$K155=1000,'Charging rates'!$C$38*$BH155/(1+'DNO totals'!$C$99)*'935'!$L155,0)</f>
        <v>#VALUE!</v>
      </c>
      <c r="BJ155" s="37" t="e">
        <f>IF(MOD('935'!$K155,1000)=100,'Charging rates'!$D$38*$BH155/(1+'DNO totals'!$D$99)*'935'!$M155,0)</f>
        <v>#VALUE!</v>
      </c>
      <c r="BK155" s="37" t="e">
        <f>IF(MOD('935'!$K155,100)=10,'Charging rates'!$E$38*$BH155/(1+'DNO totals'!$E$99)*'935'!$N155,0)</f>
        <v>#VALUE!</v>
      </c>
      <c r="BL155" s="37" t="e">
        <f>IF(AND(MOD('935'!$K155,10)&gt;0,MOD('935'!$K155,1000)&gt;1),'Charging rates'!$F$38*$BH155/(1+'DNO totals'!$F$99)*'935'!$O155,0)</f>
        <v>#VALUE!</v>
      </c>
      <c r="BM155" s="37" t="e">
        <f>IF(MOD('935'!$K155,1000)=1,'Charging rates'!$G$38*$BH155/(1+'DNO totals'!$G$99)*'935'!$P155,0)</f>
        <v>#VALUE!</v>
      </c>
      <c r="BN155" s="52" t="e">
        <f t="shared" si="9"/>
        <v>#VALUE!</v>
      </c>
      <c r="BO155" s="37" t="e">
        <f>IF('935'!$K155&gt;1000,'Charging rates'!$C$38*$AW155*'935'!$L155,0)</f>
        <v>#VALUE!</v>
      </c>
      <c r="BP155" s="37" t="e">
        <f>IF(MOD('935'!$K155,1000)&gt;100,'Charging rates'!$D$38*$AW155*'935'!$M155,0)</f>
        <v>#VALUE!</v>
      </c>
      <c r="BQ155" s="37" t="e">
        <f>IF(MOD('935'!$K155,100)&gt;10,'Charging rates'!$E$38*$AW155*'935'!$N155,0)</f>
        <v>#VALUE!</v>
      </c>
      <c r="BR155" s="52" t="e">
        <f t="shared" si="10"/>
        <v>#VALUE!</v>
      </c>
      <c r="BS155" s="48" t="e">
        <f>'935'!C155&lt;&gt;"VOID"</f>
        <v>#VALUE!</v>
      </c>
      <c r="BT155" s="33" t="e">
        <f>IF(BS155,(100/'11'!B$17*BD155*((1-'935'!I155)*'Charging rates'!B$51+'Charging rates'!B$63)),0)</f>
        <v>#VALUE!</v>
      </c>
      <c r="BU155" s="33" t="e">
        <f>100/'11'!B$17*BG155*('Charging rates'!B$51+'Charging rates'!B$63)</f>
        <v>#VALUE!</v>
      </c>
      <c r="BV155" s="33" t="e">
        <f>100/'11'!B$17*BE155*('Charging rates'!B$51+'Charging rates'!B$63)</f>
        <v>#VALUE!</v>
      </c>
      <c r="BW155" s="53" t="e">
        <f t="shared" si="11"/>
        <v>#VALUE!</v>
      </c>
      <c r="BX155" s="32" t="e">
        <f>AT155-('935'!T155*(1-'935'!X155/'11'!B$17))</f>
        <v>#VALUE!</v>
      </c>
      <c r="BY155" s="32">
        <f>0-IF(ISNUMBER(I155),INDEX('913'!$I$6:$I$1205,I155),0)-IF(ISNUMBER(J155),INDEX('913'!$I$6:$I$1205,J155),0)-IF(ISNUMBER(K155),INDEX('913'!$I$6:$I$1205,K155),0)-IF(ISNUMBER(L155),INDEX('913'!$I$6:$I$1205,L155),0)-IF(ISNUMBER(M155),INDEX('913'!$I$6:$I$1205,M155),0)-IF(ISNUMBER(N155),INDEX('913'!$I$6:$I$1205,N155),0)-IF(ISNUMBER(O155),INDEX('913'!$I$6:$I$1205,O155),0)-IF(ISNUMBER(P155),INDEX('913'!$I$6:$I$1205,P155),0)</f>
        <v>0</v>
      </c>
      <c r="BZ155" s="37">
        <f>IF(BY155=0,1,MAX(1,SQRT(BY155^2+(IF(ISNUMBER(I155),INDEX('913'!$J$6:$J$1205,I155),0)+IF(ISNUMBER(J155),INDEX('913'!$J$6:$J$1205,J155),0)+IF(ISNUMBER(K155),INDEX('913'!$J$6:$J$1205,K155),0)+IF(ISNUMBER(L155),INDEX('913'!$J$6:$J$1205,L155),0)+IF(ISNUMBER(M155),INDEX('913'!$J$6:$J$1205,M155),0)+IF(ISNUMBER(N155),INDEX('913'!$J$6:$J$1205,N155),0)+IF(ISNUMBER(O155),INDEX('913'!$J$6:$J$1205,O155),0)+IF(ISNUMBER(P155),INDEX('913'!$J$6:$J$1205,P155),0))^2)/BY155))</f>
        <v>1</v>
      </c>
      <c r="CA155" s="33" t="e">
        <f>100*AO155/'11'!B$17</f>
        <v>#VALUE!</v>
      </c>
      <c r="CB155" s="37" t="e">
        <f>100*(AP155*BZ155)/'11'!C$17</f>
        <v>#VALUE!</v>
      </c>
      <c r="CC155" s="37" t="e">
        <f t="shared" si="12"/>
        <v>#VALUE!</v>
      </c>
      <c r="CD155" s="33" t="e">
        <f t="shared" si="13"/>
        <v>#VALUE!</v>
      </c>
      <c r="CE155" s="54" t="e">
        <f>'11'!C$17-'935'!Y155</f>
        <v>#VALUE!</v>
      </c>
      <c r="CF155" s="37" t="e">
        <f>MAX('DNO totals'!B$312+0,MIN('935'!L155+0,'DNO totals'!B$304+0))</f>
        <v>#VALUE!</v>
      </c>
      <c r="CG155" s="37" t="e">
        <f>MAX('DNO totals'!C$312+0,MIN('935'!M155+0,'DNO totals'!C$304+0))</f>
        <v>#VALUE!</v>
      </c>
      <c r="CH155" s="37" t="e">
        <f>MAX('DNO totals'!D$312+0,MIN('935'!N155+0,'DNO totals'!D$304+0))</f>
        <v>#VALUE!</v>
      </c>
      <c r="CI155" s="37" t="e">
        <f>MAX('DNO totals'!E$312+0,MIN('935'!O155+0,'DNO totals'!E$304+0))</f>
        <v>#VALUE!</v>
      </c>
      <c r="CJ155" s="52" t="e">
        <f>MAX('DNO totals'!F$312+0,MIN('935'!P155+0,'DNO totals'!F$304+0))</f>
        <v>#VALUE!</v>
      </c>
      <c r="CK155" s="37" t="e">
        <f>IF('935'!$K155=1000,'Charging rates'!$C$38*$BH155/(1+'DNO totals'!$C$99)*$CF155,0)</f>
        <v>#VALUE!</v>
      </c>
      <c r="CL155" s="37" t="e">
        <f>IF(MOD('935'!$K155,1000)=100,'Charging rates'!$D$38*$BH155/(1+'DNO totals'!$D$99)*$CG155,0)</f>
        <v>#VALUE!</v>
      </c>
      <c r="CM155" s="37" t="e">
        <f>IF(MOD('935'!$K155,100)=10,'Charging rates'!$E$38*$BH155/(1+'DNO totals'!$E$99)*$CH155,0)</f>
        <v>#VALUE!</v>
      </c>
      <c r="CN155" s="37" t="e">
        <f>IF(AND(MOD('935'!$K155,10)&gt;0,MOD('935'!$K155,1000)&gt;1),'Charging rates'!$F$38*$BH155/(1+'DNO totals'!$F$99)*$CI155,0)</f>
        <v>#VALUE!</v>
      </c>
      <c r="CO155" s="37" t="e">
        <f>IF(MOD('935'!$K155,1000)=1,'Charging rates'!$G$38*$BH155/(1+'DNO totals'!$G$99)*$CJ155,0)</f>
        <v>#VALUE!</v>
      </c>
      <c r="CP155" s="52" t="e">
        <f t="shared" si="14"/>
        <v>#VALUE!</v>
      </c>
      <c r="CQ155" s="37" t="e">
        <f>IF('935'!$K155&gt;1000,'Charging rates'!$C$38*$AW155*$CF155,0)</f>
        <v>#VALUE!</v>
      </c>
      <c r="CR155" s="37" t="e">
        <f>IF(MOD('935'!$K155,1000)&gt;100,'Charging rates'!$D$38*$AW155*$CG155,0)</f>
        <v>#VALUE!</v>
      </c>
      <c r="CS155" s="37" t="e">
        <f>IF(MOD('935'!$K155,100)&gt;10,'Charging rates'!$E$38*$AW155*$CH155,0)</f>
        <v>#VALUE!</v>
      </c>
      <c r="CT155" s="52" t="e">
        <f t="shared" si="15"/>
        <v>#VALUE!</v>
      </c>
      <c r="CU155" s="33" t="e">
        <f>100*(AP155*'935'!Q155*BZ155)/'11'!B$17</f>
        <v>#VALUE!</v>
      </c>
      <c r="CV155" s="33" t="e">
        <f>100/'11'!B$17*'Charging rates'!B$10*AW155</f>
        <v>#VALUE!</v>
      </c>
      <c r="CW155" s="33" t="e">
        <f>IF(AT155=0,0,(1-BX155/AT155)*(CA155+IF('935'!Q155=0,0,(CB155*'935'!Q155*('11'!C$17-'935'!Y155)/('11'!B$17-'935'!X155)))))</f>
        <v>#VALUE!</v>
      </c>
      <c r="CX155" s="33" t="e">
        <f t="shared" si="16"/>
        <v>#VALUE!</v>
      </c>
      <c r="CY155" s="49" t="e">
        <f t="shared" si="17"/>
        <v>#VALUE!</v>
      </c>
      <c r="CZ155" s="32" t="e">
        <f>AT155*(Parameters!B$21+AU155)*IF('DNO totals'!B$323&lt;0,1,'935'!S155)</f>
        <v>#VALUE!</v>
      </c>
      <c r="DA155" s="52" t="e">
        <f>IF('DNO totals'!B$323&lt;0,1,'935'!S155)*(Parameters!B$21+AU155)</f>
        <v>#VALUE!</v>
      </c>
      <c r="DB155" s="37" t="e">
        <f>CX155+'Charging rates'!B$106*DA155*100/'11'!B$17</f>
        <v>#VALUE!</v>
      </c>
      <c r="DC155" s="37" t="e">
        <f>DB155+'Charging rates'!B$116*(Parameters!B$21+AU155)*100/'11'!B$17*IF('DNO totals'!B$323&lt;0,1,'935'!S155)</f>
        <v>#VALUE!</v>
      </c>
      <c r="DD155" s="37" t="e">
        <f>'Charging rates'!B$97*(CP155+CT155)*100/'11'!B$17</f>
        <v>#VALUE!</v>
      </c>
      <c r="DE155" s="33" t="e">
        <f>MAX(0-(CB155*AU155*'11'!C$17/'11'!B$17),DC155+DD155)</f>
        <v>#VALUE!</v>
      </c>
      <c r="DF155" s="37" t="e">
        <f>IF(BS155,IF(AU155=0,CC155,MAX(0,MIN(CC155,CC155+(DE155/'935'!Q155*('11'!B$17-'935'!X155)/('11'!C$17-'935'!Y155))))),0)</f>
        <v>#VALUE!</v>
      </c>
      <c r="DG155" s="33" t="e">
        <f t="shared" si="18"/>
        <v>#VALUE!</v>
      </c>
      <c r="DH155" s="53" t="e">
        <f t="shared" si="19"/>
        <v>#VALUE!</v>
      </c>
    </row>
    <row r="156" spans="1:112">
      <c r="A156" s="28">
        <v>56</v>
      </c>
      <c r="B156" s="47" t="e">
        <f>'935'!B156</f>
        <v>#VALUE!</v>
      </c>
      <c r="C156" s="48" t="e">
        <f>OR('935'!E156&lt;&gt;"VOID",'935'!F156&lt;&gt;"VOID",'935'!G156&lt;&gt;"VOID")</f>
        <v>#VALUE!</v>
      </c>
      <c r="D156" s="32" t="e">
        <f>IF('935'!D156="VOID",0,'935'!D156*(1-'935'!X156/'11'!B$17))</f>
        <v>#VALUE!</v>
      </c>
      <c r="E156" s="32" t="e">
        <f>IF('935'!E156="VOID",0,'935'!E156*(1-'935'!X156/'11'!B$17))</f>
        <v>#VALUE!</v>
      </c>
      <c r="F156" s="32" t="e">
        <f>IF('935'!F156="VOID",0,'935'!F156*(1-'935'!X156/'11'!B$17))</f>
        <v>#VALUE!</v>
      </c>
      <c r="G156" s="32" t="e">
        <f>IF('935'!G156="VOID",0,'935'!G156*(1-'935'!X156/'11'!B$17))</f>
        <v>#VALUE!</v>
      </c>
      <c r="H156" s="49" t="e">
        <f t="shared" si="0"/>
        <v>#VALUE!</v>
      </c>
      <c r="I156" s="50" t="e">
        <f>MATCH('935'!J156,'913'!$B$6:$B$1205,0)</f>
        <v>#VALUE!</v>
      </c>
      <c r="J156" s="50" t="e">
        <f>MATCH(INDEX('913'!$D$6:$D$1205,I156),'913'!$B$6:$B$1205,0)</f>
        <v>#VALUE!</v>
      </c>
      <c r="K156" s="50" t="e">
        <f>MATCH(INDEX('913'!$D$6:$D$1205,J156),'913'!$B$6:$B$1205,0)</f>
        <v>#VALUE!</v>
      </c>
      <c r="L156" s="50" t="e">
        <f>MATCH(INDEX('913'!$D$6:$D$1205,K156),'913'!$B$6:$B$1205,0)</f>
        <v>#VALUE!</v>
      </c>
      <c r="M156" s="50" t="e">
        <f>MATCH(INDEX('913'!$D$6:$D$1205,L156),'913'!$B$6:$B$1205,0)</f>
        <v>#VALUE!</v>
      </c>
      <c r="N156" s="50" t="e">
        <f>MATCH(INDEX('913'!$D$6:$D$1205,M156),'913'!$B$6:$B$1205,0)</f>
        <v>#VALUE!</v>
      </c>
      <c r="O156" s="50" t="e">
        <f>MATCH(INDEX('913'!$D$6:$D$1205,N156),'913'!$B$6:$B$1205,0)</f>
        <v>#VALUE!</v>
      </c>
      <c r="P156" s="51" t="e">
        <f>MATCH(INDEX('913'!$D$6:$D$1205,O156),'913'!$B$6:$B$1205,0)</f>
        <v>#VALUE!</v>
      </c>
      <c r="Q156" s="37">
        <f>IF(ISNUMBER(I156),MAX(0,INDEX('913'!$E$6:$E$1205,I156)),0)</f>
        <v>0</v>
      </c>
      <c r="R156" s="37">
        <f>IF(ISNUMBER(J156),MAX(0,INDEX('913'!$E$6:$E$1205,J156)),0)</f>
        <v>0</v>
      </c>
      <c r="S156" s="37">
        <f>IF(ISNUMBER(K156),MAX(0,INDEX('913'!$E$6:$E$1205,K156)),0)</f>
        <v>0</v>
      </c>
      <c r="T156" s="37">
        <f>IF(ISNUMBER(L156),MAX(0,INDEX('913'!$E$6:$E$1205,L156)),0)</f>
        <v>0</v>
      </c>
      <c r="U156" s="37">
        <f>IF(ISNUMBER(M156),MAX(0,INDEX('913'!$E$6:$E$1205,M156)),0)</f>
        <v>0</v>
      </c>
      <c r="V156" s="37">
        <f>IF(ISNUMBER(N156),MAX(0,INDEX('913'!$E$6:$E$1205,N156)),0)</f>
        <v>0</v>
      </c>
      <c r="W156" s="37">
        <f>IF(ISNUMBER(O156),MAX(0,INDEX('913'!$E$6:$E$1205,O156)),0)</f>
        <v>0</v>
      </c>
      <c r="X156" s="52">
        <f>IF(ISNUMBER(P156),MAX(0,INDEX('913'!$E$6:$E$1205,P156)),0)</f>
        <v>0</v>
      </c>
      <c r="Y156" s="37">
        <f>IF(ISNUMBER(I156),MAX(0,INDEX('913'!$F$6:$F$1205,I156)),0)</f>
        <v>0</v>
      </c>
      <c r="Z156" s="37">
        <f>IF(ISNUMBER(J156),MAX(0,INDEX('913'!$F$6:$F$1205,J156)),0)</f>
        <v>0</v>
      </c>
      <c r="AA156" s="37">
        <f>IF(ISNUMBER(K156),MAX(0,INDEX('913'!$F$6:$F$1205,K156)),0)</f>
        <v>0</v>
      </c>
      <c r="AB156" s="37">
        <f>IF(ISNUMBER(L156),MAX(0,INDEX('913'!$F$6:$F$1205,L156)),0)</f>
        <v>0</v>
      </c>
      <c r="AC156" s="37">
        <f>IF(ISNUMBER(M156),MAX(0,INDEX('913'!$F$6:$F$1205,M156)),0)</f>
        <v>0</v>
      </c>
      <c r="AD156" s="37">
        <f>IF(ISNUMBER(N156),MAX(0,INDEX('913'!$F$6:$F$1205,N156)),0)</f>
        <v>0</v>
      </c>
      <c r="AE156" s="37">
        <f>IF(ISNUMBER(O156),MAX(0,INDEX('913'!$F$6:$F$1205,O156)),0)</f>
        <v>0</v>
      </c>
      <c r="AF156" s="37">
        <f>IF(ISNUMBER(P156),MAX(0,INDEX('913'!$F$6:$F$1205,P156)),0)</f>
        <v>0</v>
      </c>
      <c r="AG156" s="32">
        <f>IF(ISNUMBER(I156),SQRT(INDEX('913'!$I$6:$I$1205,I156)^2+INDEX('913'!$J$6:$J$1205,I156)^2),0)</f>
        <v>0</v>
      </c>
      <c r="AH156" s="32">
        <f>IF(ISNUMBER(J156),SQRT(INDEX('913'!$I$6:$I$1205,J156)^2+INDEX('913'!$J$6:$J$1205,J156)^2),0)</f>
        <v>0</v>
      </c>
      <c r="AI156" s="32">
        <f>IF(ISNUMBER(K156),SQRT(INDEX('913'!$I$6:$I$1205,K156)^2+INDEX('913'!$J$6:$J$1205,K156)^2),0)</f>
        <v>0</v>
      </c>
      <c r="AJ156" s="32">
        <f>IF(ISNUMBER(L156),SQRT(INDEX('913'!$I$6:$I$1205,L156)^2+INDEX('913'!$J$6:$J$1205,L156)^2),0)</f>
        <v>0</v>
      </c>
      <c r="AK156" s="32">
        <f>IF(ISNUMBER(M156),SQRT(INDEX('913'!$I$6:$I$1205,M156)^2+INDEX('913'!$J$6:$J$1205,M156)^2),0)</f>
        <v>0</v>
      </c>
      <c r="AL156" s="32">
        <f>IF(ISNUMBER(N156),SQRT(INDEX('913'!$I$6:$I$1205,N156)^2+INDEX('913'!$J$6:$J$1205,N156)^2),0)</f>
        <v>0</v>
      </c>
      <c r="AM156" s="32">
        <f>IF(ISNUMBER(O156),SQRT(INDEX('913'!$I$6:$I$1205,O156)^2+INDEX('913'!$J$6:$J$1205,O156)^2),0)</f>
        <v>0</v>
      </c>
      <c r="AN156" s="49">
        <f>IF(ISNUMBER(P156),SQRT(INDEX('913'!$I$6:$I$1205,P156)^2+INDEX('913'!$J$6:$J$1205,P156)^2),0)</f>
        <v>0</v>
      </c>
      <c r="AO156" s="37">
        <f t="shared" si="1"/>
        <v>0</v>
      </c>
      <c r="AP156" s="37">
        <f t="shared" si="2"/>
        <v>0</v>
      </c>
      <c r="AQ156" s="33" t="e">
        <f>-100*'935'!W156*(AO156+AP156)/'11'!C$17</f>
        <v>#VALUE!</v>
      </c>
      <c r="AR156" s="37" t="e">
        <f t="shared" si="3"/>
        <v>#VALUE!</v>
      </c>
      <c r="AS156" s="52" t="e">
        <f t="shared" si="4"/>
        <v>#VALUE!</v>
      </c>
      <c r="AT156" s="32" t="e">
        <f>IF('935'!C156="VOID",0,('935'!C156*(1-'935'!X156/'11'!B$17)))</f>
        <v>#VALUE!</v>
      </c>
      <c r="AU156" s="52" t="e">
        <f>'935'!Q156*(1-'935'!Y156/'11'!C$17)/(1-'935'!X156/'11'!B$17)</f>
        <v>#VALUE!</v>
      </c>
      <c r="AV156" s="37" t="e">
        <f>INDEX('DNO totals'!$B$57:$G$57,IF('935'!K156,IF(MOD('935'!K156,1000),IF(MOD('935'!K156,100),IF(MOD('935'!K156,10),IF(MOD('935'!K156,1000)=1,6,5),4),3),2),1))</f>
        <v>#VALUE!</v>
      </c>
      <c r="AW156" s="52" t="e">
        <f t="shared" si="5"/>
        <v>#VALUE!</v>
      </c>
      <c r="AX156" s="32" t="e">
        <f>IF('935'!V156="VOID",0,'935'!V156*(1-'935'!X156/'11'!B$17))</f>
        <v>#VALUE!</v>
      </c>
      <c r="AY156" s="33" t="e">
        <f>IF(H156,-100*'Charging rates'!B$10/'11'!B$17*AX156/H156,0)</f>
        <v>#VALUE!</v>
      </c>
      <c r="AZ156" s="33" t="e">
        <f>IF(C156,'DNO totals'!B$41,0)</f>
        <v>#VALUE!</v>
      </c>
      <c r="BA156" s="33" t="e">
        <f t="shared" si="6"/>
        <v>#VALUE!</v>
      </c>
      <c r="BB156" s="33" t="e">
        <f t="shared" si="7"/>
        <v>#VALUE!</v>
      </c>
      <c r="BC156" s="53" t="e">
        <f t="shared" si="8"/>
        <v>#VALUE!</v>
      </c>
      <c r="BD156" s="32" t="e">
        <f>IF(AT156,'935'!H156*AT156/(AT156+D156+H156),0)</f>
        <v>#VALUE!</v>
      </c>
      <c r="BE156" s="32" t="e">
        <f>IF(H156,'935'!H156*H156/(AT156+D156+H156),0)</f>
        <v>#VALUE!</v>
      </c>
      <c r="BF156" s="32" t="e">
        <f>BD156*(1-'935'!X156/'11'!B$17)</f>
        <v>#VALUE!</v>
      </c>
      <c r="BG156" s="49" t="e">
        <f>BE156*(1-'935'!X156/'11'!B$17)</f>
        <v>#VALUE!</v>
      </c>
      <c r="BH156" s="52" t="e">
        <f>AV156*Parameters!B$6</f>
        <v>#VALUE!</v>
      </c>
      <c r="BI156" s="37" t="e">
        <f>IF('935'!$K156=1000,'Charging rates'!$C$38*$BH156/(1+'DNO totals'!$C$99)*'935'!$L156,0)</f>
        <v>#VALUE!</v>
      </c>
      <c r="BJ156" s="37" t="e">
        <f>IF(MOD('935'!$K156,1000)=100,'Charging rates'!$D$38*$BH156/(1+'DNO totals'!$D$99)*'935'!$M156,0)</f>
        <v>#VALUE!</v>
      </c>
      <c r="BK156" s="37" t="e">
        <f>IF(MOD('935'!$K156,100)=10,'Charging rates'!$E$38*$BH156/(1+'DNO totals'!$E$99)*'935'!$N156,0)</f>
        <v>#VALUE!</v>
      </c>
      <c r="BL156" s="37" t="e">
        <f>IF(AND(MOD('935'!$K156,10)&gt;0,MOD('935'!$K156,1000)&gt;1),'Charging rates'!$F$38*$BH156/(1+'DNO totals'!$F$99)*'935'!$O156,0)</f>
        <v>#VALUE!</v>
      </c>
      <c r="BM156" s="37" t="e">
        <f>IF(MOD('935'!$K156,1000)=1,'Charging rates'!$G$38*$BH156/(1+'DNO totals'!$G$99)*'935'!$P156,0)</f>
        <v>#VALUE!</v>
      </c>
      <c r="BN156" s="52" t="e">
        <f t="shared" si="9"/>
        <v>#VALUE!</v>
      </c>
      <c r="BO156" s="37" t="e">
        <f>IF('935'!$K156&gt;1000,'Charging rates'!$C$38*$AW156*'935'!$L156,0)</f>
        <v>#VALUE!</v>
      </c>
      <c r="BP156" s="37" t="e">
        <f>IF(MOD('935'!$K156,1000)&gt;100,'Charging rates'!$D$38*$AW156*'935'!$M156,0)</f>
        <v>#VALUE!</v>
      </c>
      <c r="BQ156" s="37" t="e">
        <f>IF(MOD('935'!$K156,100)&gt;10,'Charging rates'!$E$38*$AW156*'935'!$N156,0)</f>
        <v>#VALUE!</v>
      </c>
      <c r="BR156" s="52" t="e">
        <f t="shared" si="10"/>
        <v>#VALUE!</v>
      </c>
      <c r="BS156" s="48" t="e">
        <f>'935'!C156&lt;&gt;"VOID"</f>
        <v>#VALUE!</v>
      </c>
      <c r="BT156" s="33" t="e">
        <f>IF(BS156,(100/'11'!B$17*BD156*((1-'935'!I156)*'Charging rates'!B$51+'Charging rates'!B$63)),0)</f>
        <v>#VALUE!</v>
      </c>
      <c r="BU156" s="33" t="e">
        <f>100/'11'!B$17*BG156*('Charging rates'!B$51+'Charging rates'!B$63)</f>
        <v>#VALUE!</v>
      </c>
      <c r="BV156" s="33" t="e">
        <f>100/'11'!B$17*BE156*('Charging rates'!B$51+'Charging rates'!B$63)</f>
        <v>#VALUE!</v>
      </c>
      <c r="BW156" s="53" t="e">
        <f t="shared" si="11"/>
        <v>#VALUE!</v>
      </c>
      <c r="BX156" s="32" t="e">
        <f>AT156-('935'!T156*(1-'935'!X156/'11'!B$17))</f>
        <v>#VALUE!</v>
      </c>
      <c r="BY156" s="32">
        <f>0-IF(ISNUMBER(I156),INDEX('913'!$I$6:$I$1205,I156),0)-IF(ISNUMBER(J156),INDEX('913'!$I$6:$I$1205,J156),0)-IF(ISNUMBER(K156),INDEX('913'!$I$6:$I$1205,K156),0)-IF(ISNUMBER(L156),INDEX('913'!$I$6:$I$1205,L156),0)-IF(ISNUMBER(M156),INDEX('913'!$I$6:$I$1205,M156),0)-IF(ISNUMBER(N156),INDEX('913'!$I$6:$I$1205,N156),0)-IF(ISNUMBER(O156),INDEX('913'!$I$6:$I$1205,O156),0)-IF(ISNUMBER(P156),INDEX('913'!$I$6:$I$1205,P156),0)</f>
        <v>0</v>
      </c>
      <c r="BZ156" s="37">
        <f>IF(BY156=0,1,MAX(1,SQRT(BY156^2+(IF(ISNUMBER(I156),INDEX('913'!$J$6:$J$1205,I156),0)+IF(ISNUMBER(J156),INDEX('913'!$J$6:$J$1205,J156),0)+IF(ISNUMBER(K156),INDEX('913'!$J$6:$J$1205,K156),0)+IF(ISNUMBER(L156),INDEX('913'!$J$6:$J$1205,L156),0)+IF(ISNUMBER(M156),INDEX('913'!$J$6:$J$1205,M156),0)+IF(ISNUMBER(N156),INDEX('913'!$J$6:$J$1205,N156),0)+IF(ISNUMBER(O156),INDEX('913'!$J$6:$J$1205,O156),0)+IF(ISNUMBER(P156),INDEX('913'!$J$6:$J$1205,P156),0))^2)/BY156))</f>
        <v>1</v>
      </c>
      <c r="CA156" s="33" t="e">
        <f>100*AO156/'11'!B$17</f>
        <v>#VALUE!</v>
      </c>
      <c r="CB156" s="37" t="e">
        <f>100*(AP156*BZ156)/'11'!C$17</f>
        <v>#VALUE!</v>
      </c>
      <c r="CC156" s="37" t="e">
        <f t="shared" si="12"/>
        <v>#VALUE!</v>
      </c>
      <c r="CD156" s="33" t="e">
        <f t="shared" si="13"/>
        <v>#VALUE!</v>
      </c>
      <c r="CE156" s="54" t="e">
        <f>'11'!C$17-'935'!Y156</f>
        <v>#VALUE!</v>
      </c>
      <c r="CF156" s="37" t="e">
        <f>MAX('DNO totals'!B$312+0,MIN('935'!L156+0,'DNO totals'!B$304+0))</f>
        <v>#VALUE!</v>
      </c>
      <c r="CG156" s="37" t="e">
        <f>MAX('DNO totals'!C$312+0,MIN('935'!M156+0,'DNO totals'!C$304+0))</f>
        <v>#VALUE!</v>
      </c>
      <c r="CH156" s="37" t="e">
        <f>MAX('DNO totals'!D$312+0,MIN('935'!N156+0,'DNO totals'!D$304+0))</f>
        <v>#VALUE!</v>
      </c>
      <c r="CI156" s="37" t="e">
        <f>MAX('DNO totals'!E$312+0,MIN('935'!O156+0,'DNO totals'!E$304+0))</f>
        <v>#VALUE!</v>
      </c>
      <c r="CJ156" s="52" t="e">
        <f>MAX('DNO totals'!F$312+0,MIN('935'!P156+0,'DNO totals'!F$304+0))</f>
        <v>#VALUE!</v>
      </c>
      <c r="CK156" s="37" t="e">
        <f>IF('935'!$K156=1000,'Charging rates'!$C$38*$BH156/(1+'DNO totals'!$C$99)*$CF156,0)</f>
        <v>#VALUE!</v>
      </c>
      <c r="CL156" s="37" t="e">
        <f>IF(MOD('935'!$K156,1000)=100,'Charging rates'!$D$38*$BH156/(1+'DNO totals'!$D$99)*$CG156,0)</f>
        <v>#VALUE!</v>
      </c>
      <c r="CM156" s="37" t="e">
        <f>IF(MOD('935'!$K156,100)=10,'Charging rates'!$E$38*$BH156/(1+'DNO totals'!$E$99)*$CH156,0)</f>
        <v>#VALUE!</v>
      </c>
      <c r="CN156" s="37" t="e">
        <f>IF(AND(MOD('935'!$K156,10)&gt;0,MOD('935'!$K156,1000)&gt;1),'Charging rates'!$F$38*$BH156/(1+'DNO totals'!$F$99)*$CI156,0)</f>
        <v>#VALUE!</v>
      </c>
      <c r="CO156" s="37" t="e">
        <f>IF(MOD('935'!$K156,1000)=1,'Charging rates'!$G$38*$BH156/(1+'DNO totals'!$G$99)*$CJ156,0)</f>
        <v>#VALUE!</v>
      </c>
      <c r="CP156" s="52" t="e">
        <f t="shared" si="14"/>
        <v>#VALUE!</v>
      </c>
      <c r="CQ156" s="37" t="e">
        <f>IF('935'!$K156&gt;1000,'Charging rates'!$C$38*$AW156*$CF156,0)</f>
        <v>#VALUE!</v>
      </c>
      <c r="CR156" s="37" t="e">
        <f>IF(MOD('935'!$K156,1000)&gt;100,'Charging rates'!$D$38*$AW156*$CG156,0)</f>
        <v>#VALUE!</v>
      </c>
      <c r="CS156" s="37" t="e">
        <f>IF(MOD('935'!$K156,100)&gt;10,'Charging rates'!$E$38*$AW156*$CH156,0)</f>
        <v>#VALUE!</v>
      </c>
      <c r="CT156" s="52" t="e">
        <f t="shared" si="15"/>
        <v>#VALUE!</v>
      </c>
      <c r="CU156" s="33" t="e">
        <f>100*(AP156*'935'!Q156*BZ156)/'11'!B$17</f>
        <v>#VALUE!</v>
      </c>
      <c r="CV156" s="33" t="e">
        <f>100/'11'!B$17*'Charging rates'!B$10*AW156</f>
        <v>#VALUE!</v>
      </c>
      <c r="CW156" s="33" t="e">
        <f>IF(AT156=0,0,(1-BX156/AT156)*(CA156+IF('935'!Q156=0,0,(CB156*'935'!Q156*('11'!C$17-'935'!Y156)/('11'!B$17-'935'!X156)))))</f>
        <v>#VALUE!</v>
      </c>
      <c r="CX156" s="33" t="e">
        <f t="shared" si="16"/>
        <v>#VALUE!</v>
      </c>
      <c r="CY156" s="49" t="e">
        <f t="shared" si="17"/>
        <v>#VALUE!</v>
      </c>
      <c r="CZ156" s="32" t="e">
        <f>AT156*(Parameters!B$21+AU156)*IF('DNO totals'!B$323&lt;0,1,'935'!S156)</f>
        <v>#VALUE!</v>
      </c>
      <c r="DA156" s="52" t="e">
        <f>IF('DNO totals'!B$323&lt;0,1,'935'!S156)*(Parameters!B$21+AU156)</f>
        <v>#VALUE!</v>
      </c>
      <c r="DB156" s="37" t="e">
        <f>CX156+'Charging rates'!B$106*DA156*100/'11'!B$17</f>
        <v>#VALUE!</v>
      </c>
      <c r="DC156" s="37" t="e">
        <f>DB156+'Charging rates'!B$116*(Parameters!B$21+AU156)*100/'11'!B$17*IF('DNO totals'!B$323&lt;0,1,'935'!S156)</f>
        <v>#VALUE!</v>
      </c>
      <c r="DD156" s="37" t="e">
        <f>'Charging rates'!B$97*(CP156+CT156)*100/'11'!B$17</f>
        <v>#VALUE!</v>
      </c>
      <c r="DE156" s="33" t="e">
        <f>MAX(0-(CB156*AU156*'11'!C$17/'11'!B$17),DC156+DD156)</f>
        <v>#VALUE!</v>
      </c>
      <c r="DF156" s="37" t="e">
        <f>IF(BS156,IF(AU156=0,CC156,MAX(0,MIN(CC156,CC156+(DE156/'935'!Q156*('11'!B$17-'935'!X156)/('11'!C$17-'935'!Y156))))),0)</f>
        <v>#VALUE!</v>
      </c>
      <c r="DG156" s="33" t="e">
        <f t="shared" si="18"/>
        <v>#VALUE!</v>
      </c>
      <c r="DH156" s="53" t="e">
        <f t="shared" si="19"/>
        <v>#VALUE!</v>
      </c>
    </row>
    <row r="157" spans="1:112">
      <c r="A157" s="28">
        <v>57</v>
      </c>
      <c r="B157" s="47" t="e">
        <f>'935'!B157</f>
        <v>#VALUE!</v>
      </c>
      <c r="C157" s="48" t="e">
        <f>OR('935'!E157&lt;&gt;"VOID",'935'!F157&lt;&gt;"VOID",'935'!G157&lt;&gt;"VOID")</f>
        <v>#VALUE!</v>
      </c>
      <c r="D157" s="32" t="e">
        <f>IF('935'!D157="VOID",0,'935'!D157*(1-'935'!X157/'11'!B$17))</f>
        <v>#VALUE!</v>
      </c>
      <c r="E157" s="32" t="e">
        <f>IF('935'!E157="VOID",0,'935'!E157*(1-'935'!X157/'11'!B$17))</f>
        <v>#VALUE!</v>
      </c>
      <c r="F157" s="32" t="e">
        <f>IF('935'!F157="VOID",0,'935'!F157*(1-'935'!X157/'11'!B$17))</f>
        <v>#VALUE!</v>
      </c>
      <c r="G157" s="32" t="e">
        <f>IF('935'!G157="VOID",0,'935'!G157*(1-'935'!X157/'11'!B$17))</f>
        <v>#VALUE!</v>
      </c>
      <c r="H157" s="49" t="e">
        <f t="shared" si="0"/>
        <v>#VALUE!</v>
      </c>
      <c r="I157" s="50" t="e">
        <f>MATCH('935'!J157,'913'!$B$6:$B$1205,0)</f>
        <v>#VALUE!</v>
      </c>
      <c r="J157" s="50" t="e">
        <f>MATCH(INDEX('913'!$D$6:$D$1205,I157),'913'!$B$6:$B$1205,0)</f>
        <v>#VALUE!</v>
      </c>
      <c r="K157" s="50" t="e">
        <f>MATCH(INDEX('913'!$D$6:$D$1205,J157),'913'!$B$6:$B$1205,0)</f>
        <v>#VALUE!</v>
      </c>
      <c r="L157" s="50" t="e">
        <f>MATCH(INDEX('913'!$D$6:$D$1205,K157),'913'!$B$6:$B$1205,0)</f>
        <v>#VALUE!</v>
      </c>
      <c r="M157" s="50" t="e">
        <f>MATCH(INDEX('913'!$D$6:$D$1205,L157),'913'!$B$6:$B$1205,0)</f>
        <v>#VALUE!</v>
      </c>
      <c r="N157" s="50" t="e">
        <f>MATCH(INDEX('913'!$D$6:$D$1205,M157),'913'!$B$6:$B$1205,0)</f>
        <v>#VALUE!</v>
      </c>
      <c r="O157" s="50" t="e">
        <f>MATCH(INDEX('913'!$D$6:$D$1205,N157),'913'!$B$6:$B$1205,0)</f>
        <v>#VALUE!</v>
      </c>
      <c r="P157" s="51" t="e">
        <f>MATCH(INDEX('913'!$D$6:$D$1205,O157),'913'!$B$6:$B$1205,0)</f>
        <v>#VALUE!</v>
      </c>
      <c r="Q157" s="37">
        <f>IF(ISNUMBER(I157),MAX(0,INDEX('913'!$E$6:$E$1205,I157)),0)</f>
        <v>0</v>
      </c>
      <c r="R157" s="37">
        <f>IF(ISNUMBER(J157),MAX(0,INDEX('913'!$E$6:$E$1205,J157)),0)</f>
        <v>0</v>
      </c>
      <c r="S157" s="37">
        <f>IF(ISNUMBER(K157),MAX(0,INDEX('913'!$E$6:$E$1205,K157)),0)</f>
        <v>0</v>
      </c>
      <c r="T157" s="37">
        <f>IF(ISNUMBER(L157),MAX(0,INDEX('913'!$E$6:$E$1205,L157)),0)</f>
        <v>0</v>
      </c>
      <c r="U157" s="37">
        <f>IF(ISNUMBER(M157),MAX(0,INDEX('913'!$E$6:$E$1205,M157)),0)</f>
        <v>0</v>
      </c>
      <c r="V157" s="37">
        <f>IF(ISNUMBER(N157),MAX(0,INDEX('913'!$E$6:$E$1205,N157)),0)</f>
        <v>0</v>
      </c>
      <c r="W157" s="37">
        <f>IF(ISNUMBER(O157),MAX(0,INDEX('913'!$E$6:$E$1205,O157)),0)</f>
        <v>0</v>
      </c>
      <c r="X157" s="52">
        <f>IF(ISNUMBER(P157),MAX(0,INDEX('913'!$E$6:$E$1205,P157)),0)</f>
        <v>0</v>
      </c>
      <c r="Y157" s="37">
        <f>IF(ISNUMBER(I157),MAX(0,INDEX('913'!$F$6:$F$1205,I157)),0)</f>
        <v>0</v>
      </c>
      <c r="Z157" s="37">
        <f>IF(ISNUMBER(J157),MAX(0,INDEX('913'!$F$6:$F$1205,J157)),0)</f>
        <v>0</v>
      </c>
      <c r="AA157" s="37">
        <f>IF(ISNUMBER(K157),MAX(0,INDEX('913'!$F$6:$F$1205,K157)),0)</f>
        <v>0</v>
      </c>
      <c r="AB157" s="37">
        <f>IF(ISNUMBER(L157),MAX(0,INDEX('913'!$F$6:$F$1205,L157)),0)</f>
        <v>0</v>
      </c>
      <c r="AC157" s="37">
        <f>IF(ISNUMBER(M157),MAX(0,INDEX('913'!$F$6:$F$1205,M157)),0)</f>
        <v>0</v>
      </c>
      <c r="AD157" s="37">
        <f>IF(ISNUMBER(N157),MAX(0,INDEX('913'!$F$6:$F$1205,N157)),0)</f>
        <v>0</v>
      </c>
      <c r="AE157" s="37">
        <f>IF(ISNUMBER(O157),MAX(0,INDEX('913'!$F$6:$F$1205,O157)),0)</f>
        <v>0</v>
      </c>
      <c r="AF157" s="37">
        <f>IF(ISNUMBER(P157),MAX(0,INDEX('913'!$F$6:$F$1205,P157)),0)</f>
        <v>0</v>
      </c>
      <c r="AG157" s="32">
        <f>IF(ISNUMBER(I157),SQRT(INDEX('913'!$I$6:$I$1205,I157)^2+INDEX('913'!$J$6:$J$1205,I157)^2),0)</f>
        <v>0</v>
      </c>
      <c r="AH157" s="32">
        <f>IF(ISNUMBER(J157),SQRT(INDEX('913'!$I$6:$I$1205,J157)^2+INDEX('913'!$J$6:$J$1205,J157)^2),0)</f>
        <v>0</v>
      </c>
      <c r="AI157" s="32">
        <f>IF(ISNUMBER(K157),SQRT(INDEX('913'!$I$6:$I$1205,K157)^2+INDEX('913'!$J$6:$J$1205,K157)^2),0)</f>
        <v>0</v>
      </c>
      <c r="AJ157" s="32">
        <f>IF(ISNUMBER(L157),SQRT(INDEX('913'!$I$6:$I$1205,L157)^2+INDEX('913'!$J$6:$J$1205,L157)^2),0)</f>
        <v>0</v>
      </c>
      <c r="AK157" s="32">
        <f>IF(ISNUMBER(M157),SQRT(INDEX('913'!$I$6:$I$1205,M157)^2+INDEX('913'!$J$6:$J$1205,M157)^2),0)</f>
        <v>0</v>
      </c>
      <c r="AL157" s="32">
        <f>IF(ISNUMBER(N157),SQRT(INDEX('913'!$I$6:$I$1205,N157)^2+INDEX('913'!$J$6:$J$1205,N157)^2),0)</f>
        <v>0</v>
      </c>
      <c r="AM157" s="32">
        <f>IF(ISNUMBER(O157),SQRT(INDEX('913'!$I$6:$I$1205,O157)^2+INDEX('913'!$J$6:$J$1205,O157)^2),0)</f>
        <v>0</v>
      </c>
      <c r="AN157" s="49">
        <f>IF(ISNUMBER(P157),SQRT(INDEX('913'!$I$6:$I$1205,P157)^2+INDEX('913'!$J$6:$J$1205,P157)^2),0)</f>
        <v>0</v>
      </c>
      <c r="AO157" s="37">
        <f t="shared" si="1"/>
        <v>0</v>
      </c>
      <c r="AP157" s="37">
        <f t="shared" si="2"/>
        <v>0</v>
      </c>
      <c r="AQ157" s="33" t="e">
        <f>-100*'935'!W157*(AO157+AP157)/'11'!C$17</f>
        <v>#VALUE!</v>
      </c>
      <c r="AR157" s="37" t="e">
        <f t="shared" si="3"/>
        <v>#VALUE!</v>
      </c>
      <c r="AS157" s="52" t="e">
        <f t="shared" si="4"/>
        <v>#VALUE!</v>
      </c>
      <c r="AT157" s="32" t="e">
        <f>IF('935'!C157="VOID",0,('935'!C157*(1-'935'!X157/'11'!B$17)))</f>
        <v>#VALUE!</v>
      </c>
      <c r="AU157" s="52" t="e">
        <f>'935'!Q157*(1-'935'!Y157/'11'!C$17)/(1-'935'!X157/'11'!B$17)</f>
        <v>#VALUE!</v>
      </c>
      <c r="AV157" s="37" t="e">
        <f>INDEX('DNO totals'!$B$57:$G$57,IF('935'!K157,IF(MOD('935'!K157,1000),IF(MOD('935'!K157,100),IF(MOD('935'!K157,10),IF(MOD('935'!K157,1000)=1,6,5),4),3),2),1))</f>
        <v>#VALUE!</v>
      </c>
      <c r="AW157" s="52" t="e">
        <f t="shared" si="5"/>
        <v>#VALUE!</v>
      </c>
      <c r="AX157" s="32" t="e">
        <f>IF('935'!V157="VOID",0,'935'!V157*(1-'935'!X157/'11'!B$17))</f>
        <v>#VALUE!</v>
      </c>
      <c r="AY157" s="33" t="e">
        <f>IF(H157,-100*'Charging rates'!B$10/'11'!B$17*AX157/H157,0)</f>
        <v>#VALUE!</v>
      </c>
      <c r="AZ157" s="33" t="e">
        <f>IF(C157,'DNO totals'!B$41,0)</f>
        <v>#VALUE!</v>
      </c>
      <c r="BA157" s="33" t="e">
        <f t="shared" si="6"/>
        <v>#VALUE!</v>
      </c>
      <c r="BB157" s="33" t="e">
        <f t="shared" si="7"/>
        <v>#VALUE!</v>
      </c>
      <c r="BC157" s="53" t="e">
        <f t="shared" si="8"/>
        <v>#VALUE!</v>
      </c>
      <c r="BD157" s="32" t="e">
        <f>IF(AT157,'935'!H157*AT157/(AT157+D157+H157),0)</f>
        <v>#VALUE!</v>
      </c>
      <c r="BE157" s="32" t="e">
        <f>IF(H157,'935'!H157*H157/(AT157+D157+H157),0)</f>
        <v>#VALUE!</v>
      </c>
      <c r="BF157" s="32" t="e">
        <f>BD157*(1-'935'!X157/'11'!B$17)</f>
        <v>#VALUE!</v>
      </c>
      <c r="BG157" s="49" t="e">
        <f>BE157*(1-'935'!X157/'11'!B$17)</f>
        <v>#VALUE!</v>
      </c>
      <c r="BH157" s="52" t="e">
        <f>AV157*Parameters!B$6</f>
        <v>#VALUE!</v>
      </c>
      <c r="BI157" s="37" t="e">
        <f>IF('935'!$K157=1000,'Charging rates'!$C$38*$BH157/(1+'DNO totals'!$C$99)*'935'!$L157,0)</f>
        <v>#VALUE!</v>
      </c>
      <c r="BJ157" s="37" t="e">
        <f>IF(MOD('935'!$K157,1000)=100,'Charging rates'!$D$38*$BH157/(1+'DNO totals'!$D$99)*'935'!$M157,0)</f>
        <v>#VALUE!</v>
      </c>
      <c r="BK157" s="37" t="e">
        <f>IF(MOD('935'!$K157,100)=10,'Charging rates'!$E$38*$BH157/(1+'DNO totals'!$E$99)*'935'!$N157,0)</f>
        <v>#VALUE!</v>
      </c>
      <c r="BL157" s="37" t="e">
        <f>IF(AND(MOD('935'!$K157,10)&gt;0,MOD('935'!$K157,1000)&gt;1),'Charging rates'!$F$38*$BH157/(1+'DNO totals'!$F$99)*'935'!$O157,0)</f>
        <v>#VALUE!</v>
      </c>
      <c r="BM157" s="37" t="e">
        <f>IF(MOD('935'!$K157,1000)=1,'Charging rates'!$G$38*$BH157/(1+'DNO totals'!$G$99)*'935'!$P157,0)</f>
        <v>#VALUE!</v>
      </c>
      <c r="BN157" s="52" t="e">
        <f t="shared" si="9"/>
        <v>#VALUE!</v>
      </c>
      <c r="BO157" s="37" t="e">
        <f>IF('935'!$K157&gt;1000,'Charging rates'!$C$38*$AW157*'935'!$L157,0)</f>
        <v>#VALUE!</v>
      </c>
      <c r="BP157" s="37" t="e">
        <f>IF(MOD('935'!$K157,1000)&gt;100,'Charging rates'!$D$38*$AW157*'935'!$M157,0)</f>
        <v>#VALUE!</v>
      </c>
      <c r="BQ157" s="37" t="e">
        <f>IF(MOD('935'!$K157,100)&gt;10,'Charging rates'!$E$38*$AW157*'935'!$N157,0)</f>
        <v>#VALUE!</v>
      </c>
      <c r="BR157" s="52" t="e">
        <f t="shared" si="10"/>
        <v>#VALUE!</v>
      </c>
      <c r="BS157" s="48" t="e">
        <f>'935'!C157&lt;&gt;"VOID"</f>
        <v>#VALUE!</v>
      </c>
      <c r="BT157" s="33" t="e">
        <f>IF(BS157,(100/'11'!B$17*BD157*((1-'935'!I157)*'Charging rates'!B$51+'Charging rates'!B$63)),0)</f>
        <v>#VALUE!</v>
      </c>
      <c r="BU157" s="33" t="e">
        <f>100/'11'!B$17*BG157*('Charging rates'!B$51+'Charging rates'!B$63)</f>
        <v>#VALUE!</v>
      </c>
      <c r="BV157" s="33" t="e">
        <f>100/'11'!B$17*BE157*('Charging rates'!B$51+'Charging rates'!B$63)</f>
        <v>#VALUE!</v>
      </c>
      <c r="BW157" s="53" t="e">
        <f t="shared" si="11"/>
        <v>#VALUE!</v>
      </c>
      <c r="BX157" s="32" t="e">
        <f>AT157-('935'!T157*(1-'935'!X157/'11'!B$17))</f>
        <v>#VALUE!</v>
      </c>
      <c r="BY157" s="32">
        <f>0-IF(ISNUMBER(I157),INDEX('913'!$I$6:$I$1205,I157),0)-IF(ISNUMBER(J157),INDEX('913'!$I$6:$I$1205,J157),0)-IF(ISNUMBER(K157),INDEX('913'!$I$6:$I$1205,K157),0)-IF(ISNUMBER(L157),INDEX('913'!$I$6:$I$1205,L157),0)-IF(ISNUMBER(M157),INDEX('913'!$I$6:$I$1205,M157),0)-IF(ISNUMBER(N157),INDEX('913'!$I$6:$I$1205,N157),0)-IF(ISNUMBER(O157),INDEX('913'!$I$6:$I$1205,O157),0)-IF(ISNUMBER(P157),INDEX('913'!$I$6:$I$1205,P157),0)</f>
        <v>0</v>
      </c>
      <c r="BZ157" s="37">
        <f>IF(BY157=0,1,MAX(1,SQRT(BY157^2+(IF(ISNUMBER(I157),INDEX('913'!$J$6:$J$1205,I157),0)+IF(ISNUMBER(J157),INDEX('913'!$J$6:$J$1205,J157),0)+IF(ISNUMBER(K157),INDEX('913'!$J$6:$J$1205,K157),0)+IF(ISNUMBER(L157),INDEX('913'!$J$6:$J$1205,L157),0)+IF(ISNUMBER(M157),INDEX('913'!$J$6:$J$1205,M157),0)+IF(ISNUMBER(N157),INDEX('913'!$J$6:$J$1205,N157),0)+IF(ISNUMBER(O157),INDEX('913'!$J$6:$J$1205,O157),0)+IF(ISNUMBER(P157),INDEX('913'!$J$6:$J$1205,P157),0))^2)/BY157))</f>
        <v>1</v>
      </c>
      <c r="CA157" s="33" t="e">
        <f>100*AO157/'11'!B$17</f>
        <v>#VALUE!</v>
      </c>
      <c r="CB157" s="37" t="e">
        <f>100*(AP157*BZ157)/'11'!C$17</f>
        <v>#VALUE!</v>
      </c>
      <c r="CC157" s="37" t="e">
        <f t="shared" si="12"/>
        <v>#VALUE!</v>
      </c>
      <c r="CD157" s="33" t="e">
        <f t="shared" si="13"/>
        <v>#VALUE!</v>
      </c>
      <c r="CE157" s="54" t="e">
        <f>'11'!C$17-'935'!Y157</f>
        <v>#VALUE!</v>
      </c>
      <c r="CF157" s="37" t="e">
        <f>MAX('DNO totals'!B$312+0,MIN('935'!L157+0,'DNO totals'!B$304+0))</f>
        <v>#VALUE!</v>
      </c>
      <c r="CG157" s="37" t="e">
        <f>MAX('DNO totals'!C$312+0,MIN('935'!M157+0,'DNO totals'!C$304+0))</f>
        <v>#VALUE!</v>
      </c>
      <c r="CH157" s="37" t="e">
        <f>MAX('DNO totals'!D$312+0,MIN('935'!N157+0,'DNO totals'!D$304+0))</f>
        <v>#VALUE!</v>
      </c>
      <c r="CI157" s="37" t="e">
        <f>MAX('DNO totals'!E$312+0,MIN('935'!O157+0,'DNO totals'!E$304+0))</f>
        <v>#VALUE!</v>
      </c>
      <c r="CJ157" s="52" t="e">
        <f>MAX('DNO totals'!F$312+0,MIN('935'!P157+0,'DNO totals'!F$304+0))</f>
        <v>#VALUE!</v>
      </c>
      <c r="CK157" s="37" t="e">
        <f>IF('935'!$K157=1000,'Charging rates'!$C$38*$BH157/(1+'DNO totals'!$C$99)*$CF157,0)</f>
        <v>#VALUE!</v>
      </c>
      <c r="CL157" s="37" t="e">
        <f>IF(MOD('935'!$K157,1000)=100,'Charging rates'!$D$38*$BH157/(1+'DNO totals'!$D$99)*$CG157,0)</f>
        <v>#VALUE!</v>
      </c>
      <c r="CM157" s="37" t="e">
        <f>IF(MOD('935'!$K157,100)=10,'Charging rates'!$E$38*$BH157/(1+'DNO totals'!$E$99)*$CH157,0)</f>
        <v>#VALUE!</v>
      </c>
      <c r="CN157" s="37" t="e">
        <f>IF(AND(MOD('935'!$K157,10)&gt;0,MOD('935'!$K157,1000)&gt;1),'Charging rates'!$F$38*$BH157/(1+'DNO totals'!$F$99)*$CI157,0)</f>
        <v>#VALUE!</v>
      </c>
      <c r="CO157" s="37" t="e">
        <f>IF(MOD('935'!$K157,1000)=1,'Charging rates'!$G$38*$BH157/(1+'DNO totals'!$G$99)*$CJ157,0)</f>
        <v>#VALUE!</v>
      </c>
      <c r="CP157" s="52" t="e">
        <f t="shared" si="14"/>
        <v>#VALUE!</v>
      </c>
      <c r="CQ157" s="37" t="e">
        <f>IF('935'!$K157&gt;1000,'Charging rates'!$C$38*$AW157*$CF157,0)</f>
        <v>#VALUE!</v>
      </c>
      <c r="CR157" s="37" t="e">
        <f>IF(MOD('935'!$K157,1000)&gt;100,'Charging rates'!$D$38*$AW157*$CG157,0)</f>
        <v>#VALUE!</v>
      </c>
      <c r="CS157" s="37" t="e">
        <f>IF(MOD('935'!$K157,100)&gt;10,'Charging rates'!$E$38*$AW157*$CH157,0)</f>
        <v>#VALUE!</v>
      </c>
      <c r="CT157" s="52" t="e">
        <f t="shared" si="15"/>
        <v>#VALUE!</v>
      </c>
      <c r="CU157" s="33" t="e">
        <f>100*(AP157*'935'!Q157*BZ157)/'11'!B$17</f>
        <v>#VALUE!</v>
      </c>
      <c r="CV157" s="33" t="e">
        <f>100/'11'!B$17*'Charging rates'!B$10*AW157</f>
        <v>#VALUE!</v>
      </c>
      <c r="CW157" s="33" t="e">
        <f>IF(AT157=0,0,(1-BX157/AT157)*(CA157+IF('935'!Q157=0,0,(CB157*'935'!Q157*('11'!C$17-'935'!Y157)/('11'!B$17-'935'!X157)))))</f>
        <v>#VALUE!</v>
      </c>
      <c r="CX157" s="33" t="e">
        <f t="shared" si="16"/>
        <v>#VALUE!</v>
      </c>
      <c r="CY157" s="49" t="e">
        <f t="shared" si="17"/>
        <v>#VALUE!</v>
      </c>
      <c r="CZ157" s="32" t="e">
        <f>AT157*(Parameters!B$21+AU157)*IF('DNO totals'!B$323&lt;0,1,'935'!S157)</f>
        <v>#VALUE!</v>
      </c>
      <c r="DA157" s="52" t="e">
        <f>IF('DNO totals'!B$323&lt;0,1,'935'!S157)*(Parameters!B$21+AU157)</f>
        <v>#VALUE!</v>
      </c>
      <c r="DB157" s="37" t="e">
        <f>CX157+'Charging rates'!B$106*DA157*100/'11'!B$17</f>
        <v>#VALUE!</v>
      </c>
      <c r="DC157" s="37" t="e">
        <f>DB157+'Charging rates'!B$116*(Parameters!B$21+AU157)*100/'11'!B$17*IF('DNO totals'!B$323&lt;0,1,'935'!S157)</f>
        <v>#VALUE!</v>
      </c>
      <c r="DD157" s="37" t="e">
        <f>'Charging rates'!B$97*(CP157+CT157)*100/'11'!B$17</f>
        <v>#VALUE!</v>
      </c>
      <c r="DE157" s="33" t="e">
        <f>MAX(0-(CB157*AU157*'11'!C$17/'11'!B$17),DC157+DD157)</f>
        <v>#VALUE!</v>
      </c>
      <c r="DF157" s="37" t="e">
        <f>IF(BS157,IF(AU157=0,CC157,MAX(0,MIN(CC157,CC157+(DE157/'935'!Q157*('11'!B$17-'935'!X157)/('11'!C$17-'935'!Y157))))),0)</f>
        <v>#VALUE!</v>
      </c>
      <c r="DG157" s="33" t="e">
        <f t="shared" si="18"/>
        <v>#VALUE!</v>
      </c>
      <c r="DH157" s="53" t="e">
        <f t="shared" si="19"/>
        <v>#VALUE!</v>
      </c>
    </row>
    <row r="158" spans="1:112">
      <c r="A158" s="28">
        <v>58</v>
      </c>
      <c r="B158" s="47" t="e">
        <f>'935'!B158</f>
        <v>#VALUE!</v>
      </c>
      <c r="C158" s="48" t="e">
        <f>OR('935'!E158&lt;&gt;"VOID",'935'!F158&lt;&gt;"VOID",'935'!G158&lt;&gt;"VOID")</f>
        <v>#VALUE!</v>
      </c>
      <c r="D158" s="32" t="e">
        <f>IF('935'!D158="VOID",0,'935'!D158*(1-'935'!X158/'11'!B$17))</f>
        <v>#VALUE!</v>
      </c>
      <c r="E158" s="32" t="e">
        <f>IF('935'!E158="VOID",0,'935'!E158*(1-'935'!X158/'11'!B$17))</f>
        <v>#VALUE!</v>
      </c>
      <c r="F158" s="32" t="e">
        <f>IF('935'!F158="VOID",0,'935'!F158*(1-'935'!X158/'11'!B$17))</f>
        <v>#VALUE!</v>
      </c>
      <c r="G158" s="32" t="e">
        <f>IF('935'!G158="VOID",0,'935'!G158*(1-'935'!X158/'11'!B$17))</f>
        <v>#VALUE!</v>
      </c>
      <c r="H158" s="49" t="e">
        <f t="shared" si="0"/>
        <v>#VALUE!</v>
      </c>
      <c r="I158" s="50" t="e">
        <f>MATCH('935'!J158,'913'!$B$6:$B$1205,0)</f>
        <v>#VALUE!</v>
      </c>
      <c r="J158" s="50" t="e">
        <f>MATCH(INDEX('913'!$D$6:$D$1205,I158),'913'!$B$6:$B$1205,0)</f>
        <v>#VALUE!</v>
      </c>
      <c r="K158" s="50" t="e">
        <f>MATCH(INDEX('913'!$D$6:$D$1205,J158),'913'!$B$6:$B$1205,0)</f>
        <v>#VALUE!</v>
      </c>
      <c r="L158" s="50" t="e">
        <f>MATCH(INDEX('913'!$D$6:$D$1205,K158),'913'!$B$6:$B$1205,0)</f>
        <v>#VALUE!</v>
      </c>
      <c r="M158" s="50" t="e">
        <f>MATCH(INDEX('913'!$D$6:$D$1205,L158),'913'!$B$6:$B$1205,0)</f>
        <v>#VALUE!</v>
      </c>
      <c r="N158" s="50" t="e">
        <f>MATCH(INDEX('913'!$D$6:$D$1205,M158),'913'!$B$6:$B$1205,0)</f>
        <v>#VALUE!</v>
      </c>
      <c r="O158" s="50" t="e">
        <f>MATCH(INDEX('913'!$D$6:$D$1205,N158),'913'!$B$6:$B$1205,0)</f>
        <v>#VALUE!</v>
      </c>
      <c r="P158" s="51" t="e">
        <f>MATCH(INDEX('913'!$D$6:$D$1205,O158),'913'!$B$6:$B$1205,0)</f>
        <v>#VALUE!</v>
      </c>
      <c r="Q158" s="37">
        <f>IF(ISNUMBER(I158),MAX(0,INDEX('913'!$E$6:$E$1205,I158)),0)</f>
        <v>0</v>
      </c>
      <c r="R158" s="37">
        <f>IF(ISNUMBER(J158),MAX(0,INDEX('913'!$E$6:$E$1205,J158)),0)</f>
        <v>0</v>
      </c>
      <c r="S158" s="37">
        <f>IF(ISNUMBER(K158),MAX(0,INDEX('913'!$E$6:$E$1205,K158)),0)</f>
        <v>0</v>
      </c>
      <c r="T158" s="37">
        <f>IF(ISNUMBER(L158),MAX(0,INDEX('913'!$E$6:$E$1205,L158)),0)</f>
        <v>0</v>
      </c>
      <c r="U158" s="37">
        <f>IF(ISNUMBER(M158),MAX(0,INDEX('913'!$E$6:$E$1205,M158)),0)</f>
        <v>0</v>
      </c>
      <c r="V158" s="37">
        <f>IF(ISNUMBER(N158),MAX(0,INDEX('913'!$E$6:$E$1205,N158)),0)</f>
        <v>0</v>
      </c>
      <c r="W158" s="37">
        <f>IF(ISNUMBER(O158),MAX(0,INDEX('913'!$E$6:$E$1205,O158)),0)</f>
        <v>0</v>
      </c>
      <c r="X158" s="52">
        <f>IF(ISNUMBER(P158),MAX(0,INDEX('913'!$E$6:$E$1205,P158)),0)</f>
        <v>0</v>
      </c>
      <c r="Y158" s="37">
        <f>IF(ISNUMBER(I158),MAX(0,INDEX('913'!$F$6:$F$1205,I158)),0)</f>
        <v>0</v>
      </c>
      <c r="Z158" s="37">
        <f>IF(ISNUMBER(J158),MAX(0,INDEX('913'!$F$6:$F$1205,J158)),0)</f>
        <v>0</v>
      </c>
      <c r="AA158" s="37">
        <f>IF(ISNUMBER(K158),MAX(0,INDEX('913'!$F$6:$F$1205,K158)),0)</f>
        <v>0</v>
      </c>
      <c r="AB158" s="37">
        <f>IF(ISNUMBER(L158),MAX(0,INDEX('913'!$F$6:$F$1205,L158)),0)</f>
        <v>0</v>
      </c>
      <c r="AC158" s="37">
        <f>IF(ISNUMBER(M158),MAX(0,INDEX('913'!$F$6:$F$1205,M158)),0)</f>
        <v>0</v>
      </c>
      <c r="AD158" s="37">
        <f>IF(ISNUMBER(N158),MAX(0,INDEX('913'!$F$6:$F$1205,N158)),0)</f>
        <v>0</v>
      </c>
      <c r="AE158" s="37">
        <f>IF(ISNUMBER(O158),MAX(0,INDEX('913'!$F$6:$F$1205,O158)),0)</f>
        <v>0</v>
      </c>
      <c r="AF158" s="37">
        <f>IF(ISNUMBER(P158),MAX(0,INDEX('913'!$F$6:$F$1205,P158)),0)</f>
        <v>0</v>
      </c>
      <c r="AG158" s="32">
        <f>IF(ISNUMBER(I158),SQRT(INDEX('913'!$I$6:$I$1205,I158)^2+INDEX('913'!$J$6:$J$1205,I158)^2),0)</f>
        <v>0</v>
      </c>
      <c r="AH158" s="32">
        <f>IF(ISNUMBER(J158),SQRT(INDEX('913'!$I$6:$I$1205,J158)^2+INDEX('913'!$J$6:$J$1205,J158)^2),0)</f>
        <v>0</v>
      </c>
      <c r="AI158" s="32">
        <f>IF(ISNUMBER(K158),SQRT(INDEX('913'!$I$6:$I$1205,K158)^2+INDEX('913'!$J$6:$J$1205,K158)^2),0)</f>
        <v>0</v>
      </c>
      <c r="AJ158" s="32">
        <f>IF(ISNUMBER(L158),SQRT(INDEX('913'!$I$6:$I$1205,L158)^2+INDEX('913'!$J$6:$J$1205,L158)^2),0)</f>
        <v>0</v>
      </c>
      <c r="AK158" s="32">
        <f>IF(ISNUMBER(M158),SQRT(INDEX('913'!$I$6:$I$1205,M158)^2+INDEX('913'!$J$6:$J$1205,M158)^2),0)</f>
        <v>0</v>
      </c>
      <c r="AL158" s="32">
        <f>IF(ISNUMBER(N158),SQRT(INDEX('913'!$I$6:$I$1205,N158)^2+INDEX('913'!$J$6:$J$1205,N158)^2),0)</f>
        <v>0</v>
      </c>
      <c r="AM158" s="32">
        <f>IF(ISNUMBER(O158),SQRT(INDEX('913'!$I$6:$I$1205,O158)^2+INDEX('913'!$J$6:$J$1205,O158)^2),0)</f>
        <v>0</v>
      </c>
      <c r="AN158" s="49">
        <f>IF(ISNUMBER(P158),SQRT(INDEX('913'!$I$6:$I$1205,P158)^2+INDEX('913'!$J$6:$J$1205,P158)^2),0)</f>
        <v>0</v>
      </c>
      <c r="AO158" s="37">
        <f t="shared" si="1"/>
        <v>0</v>
      </c>
      <c r="AP158" s="37">
        <f t="shared" si="2"/>
        <v>0</v>
      </c>
      <c r="AQ158" s="33" t="e">
        <f>-100*'935'!W158*(AO158+AP158)/'11'!C$17</f>
        <v>#VALUE!</v>
      </c>
      <c r="AR158" s="37" t="e">
        <f t="shared" si="3"/>
        <v>#VALUE!</v>
      </c>
      <c r="AS158" s="52" t="e">
        <f t="shared" si="4"/>
        <v>#VALUE!</v>
      </c>
      <c r="AT158" s="32" t="e">
        <f>IF('935'!C158="VOID",0,('935'!C158*(1-'935'!X158/'11'!B$17)))</f>
        <v>#VALUE!</v>
      </c>
      <c r="AU158" s="52" t="e">
        <f>'935'!Q158*(1-'935'!Y158/'11'!C$17)/(1-'935'!X158/'11'!B$17)</f>
        <v>#VALUE!</v>
      </c>
      <c r="AV158" s="37" t="e">
        <f>INDEX('DNO totals'!$B$57:$G$57,IF('935'!K158,IF(MOD('935'!K158,1000),IF(MOD('935'!K158,100),IF(MOD('935'!K158,10),IF(MOD('935'!K158,1000)=1,6,5),4),3),2),1))</f>
        <v>#VALUE!</v>
      </c>
      <c r="AW158" s="52" t="e">
        <f t="shared" si="5"/>
        <v>#VALUE!</v>
      </c>
      <c r="AX158" s="32" t="e">
        <f>IF('935'!V158="VOID",0,'935'!V158*(1-'935'!X158/'11'!B$17))</f>
        <v>#VALUE!</v>
      </c>
      <c r="AY158" s="33" t="e">
        <f>IF(H158,-100*'Charging rates'!B$10/'11'!B$17*AX158/H158,0)</f>
        <v>#VALUE!</v>
      </c>
      <c r="AZ158" s="33" t="e">
        <f>IF(C158,'DNO totals'!B$41,0)</f>
        <v>#VALUE!</v>
      </c>
      <c r="BA158" s="33" t="e">
        <f t="shared" si="6"/>
        <v>#VALUE!</v>
      </c>
      <c r="BB158" s="33" t="e">
        <f t="shared" si="7"/>
        <v>#VALUE!</v>
      </c>
      <c r="BC158" s="53" t="e">
        <f t="shared" si="8"/>
        <v>#VALUE!</v>
      </c>
      <c r="BD158" s="32" t="e">
        <f>IF(AT158,'935'!H158*AT158/(AT158+D158+H158),0)</f>
        <v>#VALUE!</v>
      </c>
      <c r="BE158" s="32" t="e">
        <f>IF(H158,'935'!H158*H158/(AT158+D158+H158),0)</f>
        <v>#VALUE!</v>
      </c>
      <c r="BF158" s="32" t="e">
        <f>BD158*(1-'935'!X158/'11'!B$17)</f>
        <v>#VALUE!</v>
      </c>
      <c r="BG158" s="49" t="e">
        <f>BE158*(1-'935'!X158/'11'!B$17)</f>
        <v>#VALUE!</v>
      </c>
      <c r="BH158" s="52" t="e">
        <f>AV158*Parameters!B$6</f>
        <v>#VALUE!</v>
      </c>
      <c r="BI158" s="37" t="e">
        <f>IF('935'!$K158=1000,'Charging rates'!$C$38*$BH158/(1+'DNO totals'!$C$99)*'935'!$L158,0)</f>
        <v>#VALUE!</v>
      </c>
      <c r="BJ158" s="37" t="e">
        <f>IF(MOD('935'!$K158,1000)=100,'Charging rates'!$D$38*$BH158/(1+'DNO totals'!$D$99)*'935'!$M158,0)</f>
        <v>#VALUE!</v>
      </c>
      <c r="BK158" s="37" t="e">
        <f>IF(MOD('935'!$K158,100)=10,'Charging rates'!$E$38*$BH158/(1+'DNO totals'!$E$99)*'935'!$N158,0)</f>
        <v>#VALUE!</v>
      </c>
      <c r="BL158" s="37" t="e">
        <f>IF(AND(MOD('935'!$K158,10)&gt;0,MOD('935'!$K158,1000)&gt;1),'Charging rates'!$F$38*$BH158/(1+'DNO totals'!$F$99)*'935'!$O158,0)</f>
        <v>#VALUE!</v>
      </c>
      <c r="BM158" s="37" t="e">
        <f>IF(MOD('935'!$K158,1000)=1,'Charging rates'!$G$38*$BH158/(1+'DNO totals'!$G$99)*'935'!$P158,0)</f>
        <v>#VALUE!</v>
      </c>
      <c r="BN158" s="52" t="e">
        <f t="shared" si="9"/>
        <v>#VALUE!</v>
      </c>
      <c r="BO158" s="37" t="e">
        <f>IF('935'!$K158&gt;1000,'Charging rates'!$C$38*$AW158*'935'!$L158,0)</f>
        <v>#VALUE!</v>
      </c>
      <c r="BP158" s="37" t="e">
        <f>IF(MOD('935'!$K158,1000)&gt;100,'Charging rates'!$D$38*$AW158*'935'!$M158,0)</f>
        <v>#VALUE!</v>
      </c>
      <c r="BQ158" s="37" t="e">
        <f>IF(MOD('935'!$K158,100)&gt;10,'Charging rates'!$E$38*$AW158*'935'!$N158,0)</f>
        <v>#VALUE!</v>
      </c>
      <c r="BR158" s="52" t="e">
        <f t="shared" si="10"/>
        <v>#VALUE!</v>
      </c>
      <c r="BS158" s="48" t="e">
        <f>'935'!C158&lt;&gt;"VOID"</f>
        <v>#VALUE!</v>
      </c>
      <c r="BT158" s="33" t="e">
        <f>IF(BS158,(100/'11'!B$17*BD158*((1-'935'!I158)*'Charging rates'!B$51+'Charging rates'!B$63)),0)</f>
        <v>#VALUE!</v>
      </c>
      <c r="BU158" s="33" t="e">
        <f>100/'11'!B$17*BG158*('Charging rates'!B$51+'Charging rates'!B$63)</f>
        <v>#VALUE!</v>
      </c>
      <c r="BV158" s="33" t="e">
        <f>100/'11'!B$17*BE158*('Charging rates'!B$51+'Charging rates'!B$63)</f>
        <v>#VALUE!</v>
      </c>
      <c r="BW158" s="53" t="e">
        <f t="shared" si="11"/>
        <v>#VALUE!</v>
      </c>
      <c r="BX158" s="32" t="e">
        <f>AT158-('935'!T158*(1-'935'!X158/'11'!B$17))</f>
        <v>#VALUE!</v>
      </c>
      <c r="BY158" s="32">
        <f>0-IF(ISNUMBER(I158),INDEX('913'!$I$6:$I$1205,I158),0)-IF(ISNUMBER(J158),INDEX('913'!$I$6:$I$1205,J158),0)-IF(ISNUMBER(K158),INDEX('913'!$I$6:$I$1205,K158),0)-IF(ISNUMBER(L158),INDEX('913'!$I$6:$I$1205,L158),0)-IF(ISNUMBER(M158),INDEX('913'!$I$6:$I$1205,M158),0)-IF(ISNUMBER(N158),INDEX('913'!$I$6:$I$1205,N158),0)-IF(ISNUMBER(O158),INDEX('913'!$I$6:$I$1205,O158),0)-IF(ISNUMBER(P158),INDEX('913'!$I$6:$I$1205,P158),0)</f>
        <v>0</v>
      </c>
      <c r="BZ158" s="37">
        <f>IF(BY158=0,1,MAX(1,SQRT(BY158^2+(IF(ISNUMBER(I158),INDEX('913'!$J$6:$J$1205,I158),0)+IF(ISNUMBER(J158),INDEX('913'!$J$6:$J$1205,J158),0)+IF(ISNUMBER(K158),INDEX('913'!$J$6:$J$1205,K158),0)+IF(ISNUMBER(L158),INDEX('913'!$J$6:$J$1205,L158),0)+IF(ISNUMBER(M158),INDEX('913'!$J$6:$J$1205,M158),0)+IF(ISNUMBER(N158),INDEX('913'!$J$6:$J$1205,N158),0)+IF(ISNUMBER(O158),INDEX('913'!$J$6:$J$1205,O158),0)+IF(ISNUMBER(P158),INDEX('913'!$J$6:$J$1205,P158),0))^2)/BY158))</f>
        <v>1</v>
      </c>
      <c r="CA158" s="33" t="e">
        <f>100*AO158/'11'!B$17</f>
        <v>#VALUE!</v>
      </c>
      <c r="CB158" s="37" t="e">
        <f>100*(AP158*BZ158)/'11'!C$17</f>
        <v>#VALUE!</v>
      </c>
      <c r="CC158" s="37" t="e">
        <f t="shared" si="12"/>
        <v>#VALUE!</v>
      </c>
      <c r="CD158" s="33" t="e">
        <f t="shared" si="13"/>
        <v>#VALUE!</v>
      </c>
      <c r="CE158" s="54" t="e">
        <f>'11'!C$17-'935'!Y158</f>
        <v>#VALUE!</v>
      </c>
      <c r="CF158" s="37" t="e">
        <f>MAX('DNO totals'!B$312+0,MIN('935'!L158+0,'DNO totals'!B$304+0))</f>
        <v>#VALUE!</v>
      </c>
      <c r="CG158" s="37" t="e">
        <f>MAX('DNO totals'!C$312+0,MIN('935'!M158+0,'DNO totals'!C$304+0))</f>
        <v>#VALUE!</v>
      </c>
      <c r="CH158" s="37" t="e">
        <f>MAX('DNO totals'!D$312+0,MIN('935'!N158+0,'DNO totals'!D$304+0))</f>
        <v>#VALUE!</v>
      </c>
      <c r="CI158" s="37" t="e">
        <f>MAX('DNO totals'!E$312+0,MIN('935'!O158+0,'DNO totals'!E$304+0))</f>
        <v>#VALUE!</v>
      </c>
      <c r="CJ158" s="52" t="e">
        <f>MAX('DNO totals'!F$312+0,MIN('935'!P158+0,'DNO totals'!F$304+0))</f>
        <v>#VALUE!</v>
      </c>
      <c r="CK158" s="37" t="e">
        <f>IF('935'!$K158=1000,'Charging rates'!$C$38*$BH158/(1+'DNO totals'!$C$99)*$CF158,0)</f>
        <v>#VALUE!</v>
      </c>
      <c r="CL158" s="37" t="e">
        <f>IF(MOD('935'!$K158,1000)=100,'Charging rates'!$D$38*$BH158/(1+'DNO totals'!$D$99)*$CG158,0)</f>
        <v>#VALUE!</v>
      </c>
      <c r="CM158" s="37" t="e">
        <f>IF(MOD('935'!$K158,100)=10,'Charging rates'!$E$38*$BH158/(1+'DNO totals'!$E$99)*$CH158,0)</f>
        <v>#VALUE!</v>
      </c>
      <c r="CN158" s="37" t="e">
        <f>IF(AND(MOD('935'!$K158,10)&gt;0,MOD('935'!$K158,1000)&gt;1),'Charging rates'!$F$38*$BH158/(1+'DNO totals'!$F$99)*$CI158,0)</f>
        <v>#VALUE!</v>
      </c>
      <c r="CO158" s="37" t="e">
        <f>IF(MOD('935'!$K158,1000)=1,'Charging rates'!$G$38*$BH158/(1+'DNO totals'!$G$99)*$CJ158,0)</f>
        <v>#VALUE!</v>
      </c>
      <c r="CP158" s="52" t="e">
        <f t="shared" si="14"/>
        <v>#VALUE!</v>
      </c>
      <c r="CQ158" s="37" t="e">
        <f>IF('935'!$K158&gt;1000,'Charging rates'!$C$38*$AW158*$CF158,0)</f>
        <v>#VALUE!</v>
      </c>
      <c r="CR158" s="37" t="e">
        <f>IF(MOD('935'!$K158,1000)&gt;100,'Charging rates'!$D$38*$AW158*$CG158,0)</f>
        <v>#VALUE!</v>
      </c>
      <c r="CS158" s="37" t="e">
        <f>IF(MOD('935'!$K158,100)&gt;10,'Charging rates'!$E$38*$AW158*$CH158,0)</f>
        <v>#VALUE!</v>
      </c>
      <c r="CT158" s="52" t="e">
        <f t="shared" si="15"/>
        <v>#VALUE!</v>
      </c>
      <c r="CU158" s="33" t="e">
        <f>100*(AP158*'935'!Q158*BZ158)/'11'!B$17</f>
        <v>#VALUE!</v>
      </c>
      <c r="CV158" s="33" t="e">
        <f>100/'11'!B$17*'Charging rates'!B$10*AW158</f>
        <v>#VALUE!</v>
      </c>
      <c r="CW158" s="33" t="e">
        <f>IF(AT158=0,0,(1-BX158/AT158)*(CA158+IF('935'!Q158=0,0,(CB158*'935'!Q158*('11'!C$17-'935'!Y158)/('11'!B$17-'935'!X158)))))</f>
        <v>#VALUE!</v>
      </c>
      <c r="CX158" s="33" t="e">
        <f t="shared" si="16"/>
        <v>#VALUE!</v>
      </c>
      <c r="CY158" s="49" t="e">
        <f t="shared" si="17"/>
        <v>#VALUE!</v>
      </c>
      <c r="CZ158" s="32" t="e">
        <f>AT158*(Parameters!B$21+AU158)*IF('DNO totals'!B$323&lt;0,1,'935'!S158)</f>
        <v>#VALUE!</v>
      </c>
      <c r="DA158" s="52" t="e">
        <f>IF('DNO totals'!B$323&lt;0,1,'935'!S158)*(Parameters!B$21+AU158)</f>
        <v>#VALUE!</v>
      </c>
      <c r="DB158" s="37" t="e">
        <f>CX158+'Charging rates'!B$106*DA158*100/'11'!B$17</f>
        <v>#VALUE!</v>
      </c>
      <c r="DC158" s="37" t="e">
        <f>DB158+'Charging rates'!B$116*(Parameters!B$21+AU158)*100/'11'!B$17*IF('DNO totals'!B$323&lt;0,1,'935'!S158)</f>
        <v>#VALUE!</v>
      </c>
      <c r="DD158" s="37" t="e">
        <f>'Charging rates'!B$97*(CP158+CT158)*100/'11'!B$17</f>
        <v>#VALUE!</v>
      </c>
      <c r="DE158" s="33" t="e">
        <f>MAX(0-(CB158*AU158*'11'!C$17/'11'!B$17),DC158+DD158)</f>
        <v>#VALUE!</v>
      </c>
      <c r="DF158" s="37" t="e">
        <f>IF(BS158,IF(AU158=0,CC158,MAX(0,MIN(CC158,CC158+(DE158/'935'!Q158*('11'!B$17-'935'!X158)/('11'!C$17-'935'!Y158))))),0)</f>
        <v>#VALUE!</v>
      </c>
      <c r="DG158" s="33" t="e">
        <f t="shared" si="18"/>
        <v>#VALUE!</v>
      </c>
      <c r="DH158" s="53" t="e">
        <f t="shared" si="19"/>
        <v>#VALUE!</v>
      </c>
    </row>
    <row r="159" spans="1:112">
      <c r="A159" s="28">
        <v>59</v>
      </c>
      <c r="B159" s="47" t="e">
        <f>'935'!B159</f>
        <v>#VALUE!</v>
      </c>
      <c r="C159" s="48" t="e">
        <f>OR('935'!E159&lt;&gt;"VOID",'935'!F159&lt;&gt;"VOID",'935'!G159&lt;&gt;"VOID")</f>
        <v>#VALUE!</v>
      </c>
      <c r="D159" s="32" t="e">
        <f>IF('935'!D159="VOID",0,'935'!D159*(1-'935'!X159/'11'!B$17))</f>
        <v>#VALUE!</v>
      </c>
      <c r="E159" s="32" t="e">
        <f>IF('935'!E159="VOID",0,'935'!E159*(1-'935'!X159/'11'!B$17))</f>
        <v>#VALUE!</v>
      </c>
      <c r="F159" s="32" t="e">
        <f>IF('935'!F159="VOID",0,'935'!F159*(1-'935'!X159/'11'!B$17))</f>
        <v>#VALUE!</v>
      </c>
      <c r="G159" s="32" t="e">
        <f>IF('935'!G159="VOID",0,'935'!G159*(1-'935'!X159/'11'!B$17))</f>
        <v>#VALUE!</v>
      </c>
      <c r="H159" s="49" t="e">
        <f t="shared" si="0"/>
        <v>#VALUE!</v>
      </c>
      <c r="I159" s="50" t="e">
        <f>MATCH('935'!J159,'913'!$B$6:$B$1205,0)</f>
        <v>#VALUE!</v>
      </c>
      <c r="J159" s="50" t="e">
        <f>MATCH(INDEX('913'!$D$6:$D$1205,I159),'913'!$B$6:$B$1205,0)</f>
        <v>#VALUE!</v>
      </c>
      <c r="K159" s="50" t="e">
        <f>MATCH(INDEX('913'!$D$6:$D$1205,J159),'913'!$B$6:$B$1205,0)</f>
        <v>#VALUE!</v>
      </c>
      <c r="L159" s="50" t="e">
        <f>MATCH(INDEX('913'!$D$6:$D$1205,K159),'913'!$B$6:$B$1205,0)</f>
        <v>#VALUE!</v>
      </c>
      <c r="M159" s="50" t="e">
        <f>MATCH(INDEX('913'!$D$6:$D$1205,L159),'913'!$B$6:$B$1205,0)</f>
        <v>#VALUE!</v>
      </c>
      <c r="N159" s="50" t="e">
        <f>MATCH(INDEX('913'!$D$6:$D$1205,M159),'913'!$B$6:$B$1205,0)</f>
        <v>#VALUE!</v>
      </c>
      <c r="O159" s="50" t="e">
        <f>MATCH(INDEX('913'!$D$6:$D$1205,N159),'913'!$B$6:$B$1205,0)</f>
        <v>#VALUE!</v>
      </c>
      <c r="P159" s="51" t="e">
        <f>MATCH(INDEX('913'!$D$6:$D$1205,O159),'913'!$B$6:$B$1205,0)</f>
        <v>#VALUE!</v>
      </c>
      <c r="Q159" s="37">
        <f>IF(ISNUMBER(I159),MAX(0,INDEX('913'!$E$6:$E$1205,I159)),0)</f>
        <v>0</v>
      </c>
      <c r="R159" s="37">
        <f>IF(ISNUMBER(J159),MAX(0,INDEX('913'!$E$6:$E$1205,J159)),0)</f>
        <v>0</v>
      </c>
      <c r="S159" s="37">
        <f>IF(ISNUMBER(K159),MAX(0,INDEX('913'!$E$6:$E$1205,K159)),0)</f>
        <v>0</v>
      </c>
      <c r="T159" s="37">
        <f>IF(ISNUMBER(L159),MAX(0,INDEX('913'!$E$6:$E$1205,L159)),0)</f>
        <v>0</v>
      </c>
      <c r="U159" s="37">
        <f>IF(ISNUMBER(M159),MAX(0,INDEX('913'!$E$6:$E$1205,M159)),0)</f>
        <v>0</v>
      </c>
      <c r="V159" s="37">
        <f>IF(ISNUMBER(N159),MAX(0,INDEX('913'!$E$6:$E$1205,N159)),0)</f>
        <v>0</v>
      </c>
      <c r="W159" s="37">
        <f>IF(ISNUMBER(O159),MAX(0,INDEX('913'!$E$6:$E$1205,O159)),0)</f>
        <v>0</v>
      </c>
      <c r="X159" s="52">
        <f>IF(ISNUMBER(P159),MAX(0,INDEX('913'!$E$6:$E$1205,P159)),0)</f>
        <v>0</v>
      </c>
      <c r="Y159" s="37">
        <f>IF(ISNUMBER(I159),MAX(0,INDEX('913'!$F$6:$F$1205,I159)),0)</f>
        <v>0</v>
      </c>
      <c r="Z159" s="37">
        <f>IF(ISNUMBER(J159),MAX(0,INDEX('913'!$F$6:$F$1205,J159)),0)</f>
        <v>0</v>
      </c>
      <c r="AA159" s="37">
        <f>IF(ISNUMBER(K159),MAX(0,INDEX('913'!$F$6:$F$1205,K159)),0)</f>
        <v>0</v>
      </c>
      <c r="AB159" s="37">
        <f>IF(ISNUMBER(L159),MAX(0,INDEX('913'!$F$6:$F$1205,L159)),0)</f>
        <v>0</v>
      </c>
      <c r="AC159" s="37">
        <f>IF(ISNUMBER(M159),MAX(0,INDEX('913'!$F$6:$F$1205,M159)),0)</f>
        <v>0</v>
      </c>
      <c r="AD159" s="37">
        <f>IF(ISNUMBER(N159),MAX(0,INDEX('913'!$F$6:$F$1205,N159)),0)</f>
        <v>0</v>
      </c>
      <c r="AE159" s="37">
        <f>IF(ISNUMBER(O159),MAX(0,INDEX('913'!$F$6:$F$1205,O159)),0)</f>
        <v>0</v>
      </c>
      <c r="AF159" s="37">
        <f>IF(ISNUMBER(P159),MAX(0,INDEX('913'!$F$6:$F$1205,P159)),0)</f>
        <v>0</v>
      </c>
      <c r="AG159" s="32">
        <f>IF(ISNUMBER(I159),SQRT(INDEX('913'!$I$6:$I$1205,I159)^2+INDEX('913'!$J$6:$J$1205,I159)^2),0)</f>
        <v>0</v>
      </c>
      <c r="AH159" s="32">
        <f>IF(ISNUMBER(J159),SQRT(INDEX('913'!$I$6:$I$1205,J159)^2+INDEX('913'!$J$6:$J$1205,J159)^2),0)</f>
        <v>0</v>
      </c>
      <c r="AI159" s="32">
        <f>IF(ISNUMBER(K159),SQRT(INDEX('913'!$I$6:$I$1205,K159)^2+INDEX('913'!$J$6:$J$1205,K159)^2),0)</f>
        <v>0</v>
      </c>
      <c r="AJ159" s="32">
        <f>IF(ISNUMBER(L159),SQRT(INDEX('913'!$I$6:$I$1205,L159)^2+INDEX('913'!$J$6:$J$1205,L159)^2),0)</f>
        <v>0</v>
      </c>
      <c r="AK159" s="32">
        <f>IF(ISNUMBER(M159),SQRT(INDEX('913'!$I$6:$I$1205,M159)^2+INDEX('913'!$J$6:$J$1205,M159)^2),0)</f>
        <v>0</v>
      </c>
      <c r="AL159" s="32">
        <f>IF(ISNUMBER(N159),SQRT(INDEX('913'!$I$6:$I$1205,N159)^2+INDEX('913'!$J$6:$J$1205,N159)^2),0)</f>
        <v>0</v>
      </c>
      <c r="AM159" s="32">
        <f>IF(ISNUMBER(O159),SQRT(INDEX('913'!$I$6:$I$1205,O159)^2+INDEX('913'!$J$6:$J$1205,O159)^2),0)</f>
        <v>0</v>
      </c>
      <c r="AN159" s="49">
        <f>IF(ISNUMBER(P159),SQRT(INDEX('913'!$I$6:$I$1205,P159)^2+INDEX('913'!$J$6:$J$1205,P159)^2),0)</f>
        <v>0</v>
      </c>
      <c r="AO159" s="37">
        <f t="shared" si="1"/>
        <v>0</v>
      </c>
      <c r="AP159" s="37">
        <f t="shared" si="2"/>
        <v>0</v>
      </c>
      <c r="AQ159" s="33" t="e">
        <f>-100*'935'!W159*(AO159+AP159)/'11'!C$17</f>
        <v>#VALUE!</v>
      </c>
      <c r="AR159" s="37" t="e">
        <f t="shared" si="3"/>
        <v>#VALUE!</v>
      </c>
      <c r="AS159" s="52" t="e">
        <f t="shared" si="4"/>
        <v>#VALUE!</v>
      </c>
      <c r="AT159" s="32" t="e">
        <f>IF('935'!C159="VOID",0,('935'!C159*(1-'935'!X159/'11'!B$17)))</f>
        <v>#VALUE!</v>
      </c>
      <c r="AU159" s="52" t="e">
        <f>'935'!Q159*(1-'935'!Y159/'11'!C$17)/(1-'935'!X159/'11'!B$17)</f>
        <v>#VALUE!</v>
      </c>
      <c r="AV159" s="37" t="e">
        <f>INDEX('DNO totals'!$B$57:$G$57,IF('935'!K159,IF(MOD('935'!K159,1000),IF(MOD('935'!K159,100),IF(MOD('935'!K159,10),IF(MOD('935'!K159,1000)=1,6,5),4),3),2),1))</f>
        <v>#VALUE!</v>
      </c>
      <c r="AW159" s="52" t="e">
        <f t="shared" si="5"/>
        <v>#VALUE!</v>
      </c>
      <c r="AX159" s="32" t="e">
        <f>IF('935'!V159="VOID",0,'935'!V159*(1-'935'!X159/'11'!B$17))</f>
        <v>#VALUE!</v>
      </c>
      <c r="AY159" s="33" t="e">
        <f>IF(H159,-100*'Charging rates'!B$10/'11'!B$17*AX159/H159,0)</f>
        <v>#VALUE!</v>
      </c>
      <c r="AZ159" s="33" t="e">
        <f>IF(C159,'DNO totals'!B$41,0)</f>
        <v>#VALUE!</v>
      </c>
      <c r="BA159" s="33" t="e">
        <f t="shared" si="6"/>
        <v>#VALUE!</v>
      </c>
      <c r="BB159" s="33" t="e">
        <f t="shared" si="7"/>
        <v>#VALUE!</v>
      </c>
      <c r="BC159" s="53" t="e">
        <f t="shared" si="8"/>
        <v>#VALUE!</v>
      </c>
      <c r="BD159" s="32" t="e">
        <f>IF(AT159,'935'!H159*AT159/(AT159+D159+H159),0)</f>
        <v>#VALUE!</v>
      </c>
      <c r="BE159" s="32" t="e">
        <f>IF(H159,'935'!H159*H159/(AT159+D159+H159),0)</f>
        <v>#VALUE!</v>
      </c>
      <c r="BF159" s="32" t="e">
        <f>BD159*(1-'935'!X159/'11'!B$17)</f>
        <v>#VALUE!</v>
      </c>
      <c r="BG159" s="49" t="e">
        <f>BE159*(1-'935'!X159/'11'!B$17)</f>
        <v>#VALUE!</v>
      </c>
      <c r="BH159" s="52" t="e">
        <f>AV159*Parameters!B$6</f>
        <v>#VALUE!</v>
      </c>
      <c r="BI159" s="37" t="e">
        <f>IF('935'!$K159=1000,'Charging rates'!$C$38*$BH159/(1+'DNO totals'!$C$99)*'935'!$L159,0)</f>
        <v>#VALUE!</v>
      </c>
      <c r="BJ159" s="37" t="e">
        <f>IF(MOD('935'!$K159,1000)=100,'Charging rates'!$D$38*$BH159/(1+'DNO totals'!$D$99)*'935'!$M159,0)</f>
        <v>#VALUE!</v>
      </c>
      <c r="BK159" s="37" t="e">
        <f>IF(MOD('935'!$K159,100)=10,'Charging rates'!$E$38*$BH159/(1+'DNO totals'!$E$99)*'935'!$N159,0)</f>
        <v>#VALUE!</v>
      </c>
      <c r="BL159" s="37" t="e">
        <f>IF(AND(MOD('935'!$K159,10)&gt;0,MOD('935'!$K159,1000)&gt;1),'Charging rates'!$F$38*$BH159/(1+'DNO totals'!$F$99)*'935'!$O159,0)</f>
        <v>#VALUE!</v>
      </c>
      <c r="BM159" s="37" t="e">
        <f>IF(MOD('935'!$K159,1000)=1,'Charging rates'!$G$38*$BH159/(1+'DNO totals'!$G$99)*'935'!$P159,0)</f>
        <v>#VALUE!</v>
      </c>
      <c r="BN159" s="52" t="e">
        <f t="shared" si="9"/>
        <v>#VALUE!</v>
      </c>
      <c r="BO159" s="37" t="e">
        <f>IF('935'!$K159&gt;1000,'Charging rates'!$C$38*$AW159*'935'!$L159,0)</f>
        <v>#VALUE!</v>
      </c>
      <c r="BP159" s="37" t="e">
        <f>IF(MOD('935'!$K159,1000)&gt;100,'Charging rates'!$D$38*$AW159*'935'!$M159,0)</f>
        <v>#VALUE!</v>
      </c>
      <c r="BQ159" s="37" t="e">
        <f>IF(MOD('935'!$K159,100)&gt;10,'Charging rates'!$E$38*$AW159*'935'!$N159,0)</f>
        <v>#VALUE!</v>
      </c>
      <c r="BR159" s="52" t="e">
        <f t="shared" si="10"/>
        <v>#VALUE!</v>
      </c>
      <c r="BS159" s="48" t="e">
        <f>'935'!C159&lt;&gt;"VOID"</f>
        <v>#VALUE!</v>
      </c>
      <c r="BT159" s="33" t="e">
        <f>IF(BS159,(100/'11'!B$17*BD159*((1-'935'!I159)*'Charging rates'!B$51+'Charging rates'!B$63)),0)</f>
        <v>#VALUE!</v>
      </c>
      <c r="BU159" s="33" t="e">
        <f>100/'11'!B$17*BG159*('Charging rates'!B$51+'Charging rates'!B$63)</f>
        <v>#VALUE!</v>
      </c>
      <c r="BV159" s="33" t="e">
        <f>100/'11'!B$17*BE159*('Charging rates'!B$51+'Charging rates'!B$63)</f>
        <v>#VALUE!</v>
      </c>
      <c r="BW159" s="53" t="e">
        <f t="shared" si="11"/>
        <v>#VALUE!</v>
      </c>
      <c r="BX159" s="32" t="e">
        <f>AT159-('935'!T159*(1-'935'!X159/'11'!B$17))</f>
        <v>#VALUE!</v>
      </c>
      <c r="BY159" s="32">
        <f>0-IF(ISNUMBER(I159),INDEX('913'!$I$6:$I$1205,I159),0)-IF(ISNUMBER(J159),INDEX('913'!$I$6:$I$1205,J159),0)-IF(ISNUMBER(K159),INDEX('913'!$I$6:$I$1205,K159),0)-IF(ISNUMBER(L159),INDEX('913'!$I$6:$I$1205,L159),0)-IF(ISNUMBER(M159),INDEX('913'!$I$6:$I$1205,M159),0)-IF(ISNUMBER(N159),INDEX('913'!$I$6:$I$1205,N159),0)-IF(ISNUMBER(O159),INDEX('913'!$I$6:$I$1205,O159),0)-IF(ISNUMBER(P159),INDEX('913'!$I$6:$I$1205,P159),0)</f>
        <v>0</v>
      </c>
      <c r="BZ159" s="37">
        <f>IF(BY159=0,1,MAX(1,SQRT(BY159^2+(IF(ISNUMBER(I159),INDEX('913'!$J$6:$J$1205,I159),0)+IF(ISNUMBER(J159),INDEX('913'!$J$6:$J$1205,J159),0)+IF(ISNUMBER(K159),INDEX('913'!$J$6:$J$1205,K159),0)+IF(ISNUMBER(L159),INDEX('913'!$J$6:$J$1205,L159),0)+IF(ISNUMBER(M159),INDEX('913'!$J$6:$J$1205,M159),0)+IF(ISNUMBER(N159),INDEX('913'!$J$6:$J$1205,N159),0)+IF(ISNUMBER(O159),INDEX('913'!$J$6:$J$1205,O159),0)+IF(ISNUMBER(P159),INDEX('913'!$J$6:$J$1205,P159),0))^2)/BY159))</f>
        <v>1</v>
      </c>
      <c r="CA159" s="33" t="e">
        <f>100*AO159/'11'!B$17</f>
        <v>#VALUE!</v>
      </c>
      <c r="CB159" s="37" t="e">
        <f>100*(AP159*BZ159)/'11'!C$17</f>
        <v>#VALUE!</v>
      </c>
      <c r="CC159" s="37" t="e">
        <f t="shared" si="12"/>
        <v>#VALUE!</v>
      </c>
      <c r="CD159" s="33" t="e">
        <f t="shared" si="13"/>
        <v>#VALUE!</v>
      </c>
      <c r="CE159" s="54" t="e">
        <f>'11'!C$17-'935'!Y159</f>
        <v>#VALUE!</v>
      </c>
      <c r="CF159" s="37" t="e">
        <f>MAX('DNO totals'!B$312+0,MIN('935'!L159+0,'DNO totals'!B$304+0))</f>
        <v>#VALUE!</v>
      </c>
      <c r="CG159" s="37" t="e">
        <f>MAX('DNO totals'!C$312+0,MIN('935'!M159+0,'DNO totals'!C$304+0))</f>
        <v>#VALUE!</v>
      </c>
      <c r="CH159" s="37" t="e">
        <f>MAX('DNO totals'!D$312+0,MIN('935'!N159+0,'DNO totals'!D$304+0))</f>
        <v>#VALUE!</v>
      </c>
      <c r="CI159" s="37" t="e">
        <f>MAX('DNO totals'!E$312+0,MIN('935'!O159+0,'DNO totals'!E$304+0))</f>
        <v>#VALUE!</v>
      </c>
      <c r="CJ159" s="52" t="e">
        <f>MAX('DNO totals'!F$312+0,MIN('935'!P159+0,'DNO totals'!F$304+0))</f>
        <v>#VALUE!</v>
      </c>
      <c r="CK159" s="37" t="e">
        <f>IF('935'!$K159=1000,'Charging rates'!$C$38*$BH159/(1+'DNO totals'!$C$99)*$CF159,0)</f>
        <v>#VALUE!</v>
      </c>
      <c r="CL159" s="37" t="e">
        <f>IF(MOD('935'!$K159,1000)=100,'Charging rates'!$D$38*$BH159/(1+'DNO totals'!$D$99)*$CG159,0)</f>
        <v>#VALUE!</v>
      </c>
      <c r="CM159" s="37" t="e">
        <f>IF(MOD('935'!$K159,100)=10,'Charging rates'!$E$38*$BH159/(1+'DNO totals'!$E$99)*$CH159,0)</f>
        <v>#VALUE!</v>
      </c>
      <c r="CN159" s="37" t="e">
        <f>IF(AND(MOD('935'!$K159,10)&gt;0,MOD('935'!$K159,1000)&gt;1),'Charging rates'!$F$38*$BH159/(1+'DNO totals'!$F$99)*$CI159,0)</f>
        <v>#VALUE!</v>
      </c>
      <c r="CO159" s="37" t="e">
        <f>IF(MOD('935'!$K159,1000)=1,'Charging rates'!$G$38*$BH159/(1+'DNO totals'!$G$99)*$CJ159,0)</f>
        <v>#VALUE!</v>
      </c>
      <c r="CP159" s="52" t="e">
        <f t="shared" si="14"/>
        <v>#VALUE!</v>
      </c>
      <c r="CQ159" s="37" t="e">
        <f>IF('935'!$K159&gt;1000,'Charging rates'!$C$38*$AW159*$CF159,0)</f>
        <v>#VALUE!</v>
      </c>
      <c r="CR159" s="37" t="e">
        <f>IF(MOD('935'!$K159,1000)&gt;100,'Charging rates'!$D$38*$AW159*$CG159,0)</f>
        <v>#VALUE!</v>
      </c>
      <c r="CS159" s="37" t="e">
        <f>IF(MOD('935'!$K159,100)&gt;10,'Charging rates'!$E$38*$AW159*$CH159,0)</f>
        <v>#VALUE!</v>
      </c>
      <c r="CT159" s="52" t="e">
        <f t="shared" si="15"/>
        <v>#VALUE!</v>
      </c>
      <c r="CU159" s="33" t="e">
        <f>100*(AP159*'935'!Q159*BZ159)/'11'!B$17</f>
        <v>#VALUE!</v>
      </c>
      <c r="CV159" s="33" t="e">
        <f>100/'11'!B$17*'Charging rates'!B$10*AW159</f>
        <v>#VALUE!</v>
      </c>
      <c r="CW159" s="33" t="e">
        <f>IF(AT159=0,0,(1-BX159/AT159)*(CA159+IF('935'!Q159=0,0,(CB159*'935'!Q159*('11'!C$17-'935'!Y159)/('11'!B$17-'935'!X159)))))</f>
        <v>#VALUE!</v>
      </c>
      <c r="CX159" s="33" t="e">
        <f t="shared" si="16"/>
        <v>#VALUE!</v>
      </c>
      <c r="CY159" s="49" t="e">
        <f t="shared" si="17"/>
        <v>#VALUE!</v>
      </c>
      <c r="CZ159" s="32" t="e">
        <f>AT159*(Parameters!B$21+AU159)*IF('DNO totals'!B$323&lt;0,1,'935'!S159)</f>
        <v>#VALUE!</v>
      </c>
      <c r="DA159" s="52" t="e">
        <f>IF('DNO totals'!B$323&lt;0,1,'935'!S159)*(Parameters!B$21+AU159)</f>
        <v>#VALUE!</v>
      </c>
      <c r="DB159" s="37" t="e">
        <f>CX159+'Charging rates'!B$106*DA159*100/'11'!B$17</f>
        <v>#VALUE!</v>
      </c>
      <c r="DC159" s="37" t="e">
        <f>DB159+'Charging rates'!B$116*(Parameters!B$21+AU159)*100/'11'!B$17*IF('DNO totals'!B$323&lt;0,1,'935'!S159)</f>
        <v>#VALUE!</v>
      </c>
      <c r="DD159" s="37" t="e">
        <f>'Charging rates'!B$97*(CP159+CT159)*100/'11'!B$17</f>
        <v>#VALUE!</v>
      </c>
      <c r="DE159" s="33" t="e">
        <f>MAX(0-(CB159*AU159*'11'!C$17/'11'!B$17),DC159+DD159)</f>
        <v>#VALUE!</v>
      </c>
      <c r="DF159" s="37" t="e">
        <f>IF(BS159,IF(AU159=0,CC159,MAX(0,MIN(CC159,CC159+(DE159/'935'!Q159*('11'!B$17-'935'!X159)/('11'!C$17-'935'!Y159))))),0)</f>
        <v>#VALUE!</v>
      </c>
      <c r="DG159" s="33" t="e">
        <f t="shared" si="18"/>
        <v>#VALUE!</v>
      </c>
      <c r="DH159" s="53" t="e">
        <f t="shared" si="19"/>
        <v>#VALUE!</v>
      </c>
    </row>
    <row r="160" spans="1:112">
      <c r="A160" s="28">
        <v>60</v>
      </c>
      <c r="B160" s="47" t="e">
        <f>'935'!B160</f>
        <v>#VALUE!</v>
      </c>
      <c r="C160" s="48" t="e">
        <f>OR('935'!E160&lt;&gt;"VOID",'935'!F160&lt;&gt;"VOID",'935'!G160&lt;&gt;"VOID")</f>
        <v>#VALUE!</v>
      </c>
      <c r="D160" s="32" t="e">
        <f>IF('935'!D160="VOID",0,'935'!D160*(1-'935'!X160/'11'!B$17))</f>
        <v>#VALUE!</v>
      </c>
      <c r="E160" s="32" t="e">
        <f>IF('935'!E160="VOID",0,'935'!E160*(1-'935'!X160/'11'!B$17))</f>
        <v>#VALUE!</v>
      </c>
      <c r="F160" s="32" t="e">
        <f>IF('935'!F160="VOID",0,'935'!F160*(1-'935'!X160/'11'!B$17))</f>
        <v>#VALUE!</v>
      </c>
      <c r="G160" s="32" t="e">
        <f>IF('935'!G160="VOID",0,'935'!G160*(1-'935'!X160/'11'!B$17))</f>
        <v>#VALUE!</v>
      </c>
      <c r="H160" s="49" t="e">
        <f t="shared" si="0"/>
        <v>#VALUE!</v>
      </c>
      <c r="I160" s="50" t="e">
        <f>MATCH('935'!J160,'913'!$B$6:$B$1205,0)</f>
        <v>#VALUE!</v>
      </c>
      <c r="J160" s="50" t="e">
        <f>MATCH(INDEX('913'!$D$6:$D$1205,I160),'913'!$B$6:$B$1205,0)</f>
        <v>#VALUE!</v>
      </c>
      <c r="K160" s="50" t="e">
        <f>MATCH(INDEX('913'!$D$6:$D$1205,J160),'913'!$B$6:$B$1205,0)</f>
        <v>#VALUE!</v>
      </c>
      <c r="L160" s="50" t="e">
        <f>MATCH(INDEX('913'!$D$6:$D$1205,K160),'913'!$B$6:$B$1205,0)</f>
        <v>#VALUE!</v>
      </c>
      <c r="M160" s="50" t="e">
        <f>MATCH(INDEX('913'!$D$6:$D$1205,L160),'913'!$B$6:$B$1205,0)</f>
        <v>#VALUE!</v>
      </c>
      <c r="N160" s="50" t="e">
        <f>MATCH(INDEX('913'!$D$6:$D$1205,M160),'913'!$B$6:$B$1205,0)</f>
        <v>#VALUE!</v>
      </c>
      <c r="O160" s="50" t="e">
        <f>MATCH(INDEX('913'!$D$6:$D$1205,N160),'913'!$B$6:$B$1205,0)</f>
        <v>#VALUE!</v>
      </c>
      <c r="P160" s="51" t="e">
        <f>MATCH(INDEX('913'!$D$6:$D$1205,O160),'913'!$B$6:$B$1205,0)</f>
        <v>#VALUE!</v>
      </c>
      <c r="Q160" s="37">
        <f>IF(ISNUMBER(I160),MAX(0,INDEX('913'!$E$6:$E$1205,I160)),0)</f>
        <v>0</v>
      </c>
      <c r="R160" s="37">
        <f>IF(ISNUMBER(J160),MAX(0,INDEX('913'!$E$6:$E$1205,J160)),0)</f>
        <v>0</v>
      </c>
      <c r="S160" s="37">
        <f>IF(ISNUMBER(K160),MAX(0,INDEX('913'!$E$6:$E$1205,K160)),0)</f>
        <v>0</v>
      </c>
      <c r="T160" s="37">
        <f>IF(ISNUMBER(L160),MAX(0,INDEX('913'!$E$6:$E$1205,L160)),0)</f>
        <v>0</v>
      </c>
      <c r="U160" s="37">
        <f>IF(ISNUMBER(M160),MAX(0,INDEX('913'!$E$6:$E$1205,M160)),0)</f>
        <v>0</v>
      </c>
      <c r="V160" s="37">
        <f>IF(ISNUMBER(N160),MAX(0,INDEX('913'!$E$6:$E$1205,N160)),0)</f>
        <v>0</v>
      </c>
      <c r="W160" s="37">
        <f>IF(ISNUMBER(O160),MAX(0,INDEX('913'!$E$6:$E$1205,O160)),0)</f>
        <v>0</v>
      </c>
      <c r="X160" s="52">
        <f>IF(ISNUMBER(P160),MAX(0,INDEX('913'!$E$6:$E$1205,P160)),0)</f>
        <v>0</v>
      </c>
      <c r="Y160" s="37">
        <f>IF(ISNUMBER(I160),MAX(0,INDEX('913'!$F$6:$F$1205,I160)),0)</f>
        <v>0</v>
      </c>
      <c r="Z160" s="37">
        <f>IF(ISNUMBER(J160),MAX(0,INDEX('913'!$F$6:$F$1205,J160)),0)</f>
        <v>0</v>
      </c>
      <c r="AA160" s="37">
        <f>IF(ISNUMBER(K160),MAX(0,INDEX('913'!$F$6:$F$1205,K160)),0)</f>
        <v>0</v>
      </c>
      <c r="AB160" s="37">
        <f>IF(ISNUMBER(L160),MAX(0,INDEX('913'!$F$6:$F$1205,L160)),0)</f>
        <v>0</v>
      </c>
      <c r="AC160" s="37">
        <f>IF(ISNUMBER(M160),MAX(0,INDEX('913'!$F$6:$F$1205,M160)),0)</f>
        <v>0</v>
      </c>
      <c r="AD160" s="37">
        <f>IF(ISNUMBER(N160),MAX(0,INDEX('913'!$F$6:$F$1205,N160)),0)</f>
        <v>0</v>
      </c>
      <c r="AE160" s="37">
        <f>IF(ISNUMBER(O160),MAX(0,INDEX('913'!$F$6:$F$1205,O160)),0)</f>
        <v>0</v>
      </c>
      <c r="AF160" s="37">
        <f>IF(ISNUMBER(P160),MAX(0,INDEX('913'!$F$6:$F$1205,P160)),0)</f>
        <v>0</v>
      </c>
      <c r="AG160" s="32">
        <f>IF(ISNUMBER(I160),SQRT(INDEX('913'!$I$6:$I$1205,I160)^2+INDEX('913'!$J$6:$J$1205,I160)^2),0)</f>
        <v>0</v>
      </c>
      <c r="AH160" s="32">
        <f>IF(ISNUMBER(J160),SQRT(INDEX('913'!$I$6:$I$1205,J160)^2+INDEX('913'!$J$6:$J$1205,J160)^2),0)</f>
        <v>0</v>
      </c>
      <c r="AI160" s="32">
        <f>IF(ISNUMBER(K160),SQRT(INDEX('913'!$I$6:$I$1205,K160)^2+INDEX('913'!$J$6:$J$1205,K160)^2),0)</f>
        <v>0</v>
      </c>
      <c r="AJ160" s="32">
        <f>IF(ISNUMBER(L160),SQRT(INDEX('913'!$I$6:$I$1205,L160)^2+INDEX('913'!$J$6:$J$1205,L160)^2),0)</f>
        <v>0</v>
      </c>
      <c r="AK160" s="32">
        <f>IF(ISNUMBER(M160),SQRT(INDEX('913'!$I$6:$I$1205,M160)^2+INDEX('913'!$J$6:$J$1205,M160)^2),0)</f>
        <v>0</v>
      </c>
      <c r="AL160" s="32">
        <f>IF(ISNUMBER(N160),SQRT(INDEX('913'!$I$6:$I$1205,N160)^2+INDEX('913'!$J$6:$J$1205,N160)^2),0)</f>
        <v>0</v>
      </c>
      <c r="AM160" s="32">
        <f>IF(ISNUMBER(O160),SQRT(INDEX('913'!$I$6:$I$1205,O160)^2+INDEX('913'!$J$6:$J$1205,O160)^2),0)</f>
        <v>0</v>
      </c>
      <c r="AN160" s="49">
        <f>IF(ISNUMBER(P160),SQRT(INDEX('913'!$I$6:$I$1205,P160)^2+INDEX('913'!$J$6:$J$1205,P160)^2),0)</f>
        <v>0</v>
      </c>
      <c r="AO160" s="37">
        <f t="shared" si="1"/>
        <v>0</v>
      </c>
      <c r="AP160" s="37">
        <f t="shared" si="2"/>
        <v>0</v>
      </c>
      <c r="AQ160" s="33" t="e">
        <f>-100*'935'!W160*(AO160+AP160)/'11'!C$17</f>
        <v>#VALUE!</v>
      </c>
      <c r="AR160" s="37" t="e">
        <f t="shared" si="3"/>
        <v>#VALUE!</v>
      </c>
      <c r="AS160" s="52" t="e">
        <f t="shared" si="4"/>
        <v>#VALUE!</v>
      </c>
      <c r="AT160" s="32" t="e">
        <f>IF('935'!C160="VOID",0,('935'!C160*(1-'935'!X160/'11'!B$17)))</f>
        <v>#VALUE!</v>
      </c>
      <c r="AU160" s="52" t="e">
        <f>'935'!Q160*(1-'935'!Y160/'11'!C$17)/(1-'935'!X160/'11'!B$17)</f>
        <v>#VALUE!</v>
      </c>
      <c r="AV160" s="37" t="e">
        <f>INDEX('DNO totals'!$B$57:$G$57,IF('935'!K160,IF(MOD('935'!K160,1000),IF(MOD('935'!K160,100),IF(MOD('935'!K160,10),IF(MOD('935'!K160,1000)=1,6,5),4),3),2),1))</f>
        <v>#VALUE!</v>
      </c>
      <c r="AW160" s="52" t="e">
        <f t="shared" si="5"/>
        <v>#VALUE!</v>
      </c>
      <c r="AX160" s="32" t="e">
        <f>IF('935'!V160="VOID",0,'935'!V160*(1-'935'!X160/'11'!B$17))</f>
        <v>#VALUE!</v>
      </c>
      <c r="AY160" s="33" t="e">
        <f>IF(H160,-100*'Charging rates'!B$10/'11'!B$17*AX160/H160,0)</f>
        <v>#VALUE!</v>
      </c>
      <c r="AZ160" s="33" t="e">
        <f>IF(C160,'DNO totals'!B$41,0)</f>
        <v>#VALUE!</v>
      </c>
      <c r="BA160" s="33" t="e">
        <f t="shared" si="6"/>
        <v>#VALUE!</v>
      </c>
      <c r="BB160" s="33" t="e">
        <f t="shared" si="7"/>
        <v>#VALUE!</v>
      </c>
      <c r="BC160" s="53" t="e">
        <f t="shared" si="8"/>
        <v>#VALUE!</v>
      </c>
      <c r="BD160" s="32" t="e">
        <f>IF(AT160,'935'!H160*AT160/(AT160+D160+H160),0)</f>
        <v>#VALUE!</v>
      </c>
      <c r="BE160" s="32" t="e">
        <f>IF(H160,'935'!H160*H160/(AT160+D160+H160),0)</f>
        <v>#VALUE!</v>
      </c>
      <c r="BF160" s="32" t="e">
        <f>BD160*(1-'935'!X160/'11'!B$17)</f>
        <v>#VALUE!</v>
      </c>
      <c r="BG160" s="49" t="e">
        <f>BE160*(1-'935'!X160/'11'!B$17)</f>
        <v>#VALUE!</v>
      </c>
      <c r="BH160" s="52" t="e">
        <f>AV160*Parameters!B$6</f>
        <v>#VALUE!</v>
      </c>
      <c r="BI160" s="37" t="e">
        <f>IF('935'!$K160=1000,'Charging rates'!$C$38*$BH160/(1+'DNO totals'!$C$99)*'935'!$L160,0)</f>
        <v>#VALUE!</v>
      </c>
      <c r="BJ160" s="37" t="e">
        <f>IF(MOD('935'!$K160,1000)=100,'Charging rates'!$D$38*$BH160/(1+'DNO totals'!$D$99)*'935'!$M160,0)</f>
        <v>#VALUE!</v>
      </c>
      <c r="BK160" s="37" t="e">
        <f>IF(MOD('935'!$K160,100)=10,'Charging rates'!$E$38*$BH160/(1+'DNO totals'!$E$99)*'935'!$N160,0)</f>
        <v>#VALUE!</v>
      </c>
      <c r="BL160" s="37" t="e">
        <f>IF(AND(MOD('935'!$K160,10)&gt;0,MOD('935'!$K160,1000)&gt;1),'Charging rates'!$F$38*$BH160/(1+'DNO totals'!$F$99)*'935'!$O160,0)</f>
        <v>#VALUE!</v>
      </c>
      <c r="BM160" s="37" t="e">
        <f>IF(MOD('935'!$K160,1000)=1,'Charging rates'!$G$38*$BH160/(1+'DNO totals'!$G$99)*'935'!$P160,0)</f>
        <v>#VALUE!</v>
      </c>
      <c r="BN160" s="52" t="e">
        <f t="shared" si="9"/>
        <v>#VALUE!</v>
      </c>
      <c r="BO160" s="37" t="e">
        <f>IF('935'!$K160&gt;1000,'Charging rates'!$C$38*$AW160*'935'!$L160,0)</f>
        <v>#VALUE!</v>
      </c>
      <c r="BP160" s="37" t="e">
        <f>IF(MOD('935'!$K160,1000)&gt;100,'Charging rates'!$D$38*$AW160*'935'!$M160,0)</f>
        <v>#VALUE!</v>
      </c>
      <c r="BQ160" s="37" t="e">
        <f>IF(MOD('935'!$K160,100)&gt;10,'Charging rates'!$E$38*$AW160*'935'!$N160,0)</f>
        <v>#VALUE!</v>
      </c>
      <c r="BR160" s="52" t="e">
        <f t="shared" si="10"/>
        <v>#VALUE!</v>
      </c>
      <c r="BS160" s="48" t="e">
        <f>'935'!C160&lt;&gt;"VOID"</f>
        <v>#VALUE!</v>
      </c>
      <c r="BT160" s="33" t="e">
        <f>IF(BS160,(100/'11'!B$17*BD160*((1-'935'!I160)*'Charging rates'!B$51+'Charging rates'!B$63)),0)</f>
        <v>#VALUE!</v>
      </c>
      <c r="BU160" s="33" t="e">
        <f>100/'11'!B$17*BG160*('Charging rates'!B$51+'Charging rates'!B$63)</f>
        <v>#VALUE!</v>
      </c>
      <c r="BV160" s="33" t="e">
        <f>100/'11'!B$17*BE160*('Charging rates'!B$51+'Charging rates'!B$63)</f>
        <v>#VALUE!</v>
      </c>
      <c r="BW160" s="53" t="e">
        <f t="shared" si="11"/>
        <v>#VALUE!</v>
      </c>
      <c r="BX160" s="32" t="e">
        <f>AT160-('935'!T160*(1-'935'!X160/'11'!B$17))</f>
        <v>#VALUE!</v>
      </c>
      <c r="BY160" s="32">
        <f>0-IF(ISNUMBER(I160),INDEX('913'!$I$6:$I$1205,I160),0)-IF(ISNUMBER(J160),INDEX('913'!$I$6:$I$1205,J160),0)-IF(ISNUMBER(K160),INDEX('913'!$I$6:$I$1205,K160),0)-IF(ISNUMBER(L160),INDEX('913'!$I$6:$I$1205,L160),0)-IF(ISNUMBER(M160),INDEX('913'!$I$6:$I$1205,M160),0)-IF(ISNUMBER(N160),INDEX('913'!$I$6:$I$1205,N160),0)-IF(ISNUMBER(O160),INDEX('913'!$I$6:$I$1205,O160),0)-IF(ISNUMBER(P160),INDEX('913'!$I$6:$I$1205,P160),0)</f>
        <v>0</v>
      </c>
      <c r="BZ160" s="37">
        <f>IF(BY160=0,1,MAX(1,SQRT(BY160^2+(IF(ISNUMBER(I160),INDEX('913'!$J$6:$J$1205,I160),0)+IF(ISNUMBER(J160),INDEX('913'!$J$6:$J$1205,J160),0)+IF(ISNUMBER(K160),INDEX('913'!$J$6:$J$1205,K160),0)+IF(ISNUMBER(L160),INDEX('913'!$J$6:$J$1205,L160),0)+IF(ISNUMBER(M160),INDEX('913'!$J$6:$J$1205,M160),0)+IF(ISNUMBER(N160),INDEX('913'!$J$6:$J$1205,N160),0)+IF(ISNUMBER(O160),INDEX('913'!$J$6:$J$1205,O160),0)+IF(ISNUMBER(P160),INDEX('913'!$J$6:$J$1205,P160),0))^2)/BY160))</f>
        <v>1</v>
      </c>
      <c r="CA160" s="33" t="e">
        <f>100*AO160/'11'!B$17</f>
        <v>#VALUE!</v>
      </c>
      <c r="CB160" s="37" t="e">
        <f>100*(AP160*BZ160)/'11'!C$17</f>
        <v>#VALUE!</v>
      </c>
      <c r="CC160" s="37" t="e">
        <f t="shared" si="12"/>
        <v>#VALUE!</v>
      </c>
      <c r="CD160" s="33" t="e">
        <f t="shared" si="13"/>
        <v>#VALUE!</v>
      </c>
      <c r="CE160" s="54" t="e">
        <f>'11'!C$17-'935'!Y160</f>
        <v>#VALUE!</v>
      </c>
      <c r="CF160" s="37" t="e">
        <f>MAX('DNO totals'!B$312+0,MIN('935'!L160+0,'DNO totals'!B$304+0))</f>
        <v>#VALUE!</v>
      </c>
      <c r="CG160" s="37" t="e">
        <f>MAX('DNO totals'!C$312+0,MIN('935'!M160+0,'DNO totals'!C$304+0))</f>
        <v>#VALUE!</v>
      </c>
      <c r="CH160" s="37" t="e">
        <f>MAX('DNO totals'!D$312+0,MIN('935'!N160+0,'DNO totals'!D$304+0))</f>
        <v>#VALUE!</v>
      </c>
      <c r="CI160" s="37" t="e">
        <f>MAX('DNO totals'!E$312+0,MIN('935'!O160+0,'DNO totals'!E$304+0))</f>
        <v>#VALUE!</v>
      </c>
      <c r="CJ160" s="52" t="e">
        <f>MAX('DNO totals'!F$312+0,MIN('935'!P160+0,'DNO totals'!F$304+0))</f>
        <v>#VALUE!</v>
      </c>
      <c r="CK160" s="37" t="e">
        <f>IF('935'!$K160=1000,'Charging rates'!$C$38*$BH160/(1+'DNO totals'!$C$99)*$CF160,0)</f>
        <v>#VALUE!</v>
      </c>
      <c r="CL160" s="37" t="e">
        <f>IF(MOD('935'!$K160,1000)=100,'Charging rates'!$D$38*$BH160/(1+'DNO totals'!$D$99)*$CG160,0)</f>
        <v>#VALUE!</v>
      </c>
      <c r="CM160" s="37" t="e">
        <f>IF(MOD('935'!$K160,100)=10,'Charging rates'!$E$38*$BH160/(1+'DNO totals'!$E$99)*$CH160,0)</f>
        <v>#VALUE!</v>
      </c>
      <c r="CN160" s="37" t="e">
        <f>IF(AND(MOD('935'!$K160,10)&gt;0,MOD('935'!$K160,1000)&gt;1),'Charging rates'!$F$38*$BH160/(1+'DNO totals'!$F$99)*$CI160,0)</f>
        <v>#VALUE!</v>
      </c>
      <c r="CO160" s="37" t="e">
        <f>IF(MOD('935'!$K160,1000)=1,'Charging rates'!$G$38*$BH160/(1+'DNO totals'!$G$99)*$CJ160,0)</f>
        <v>#VALUE!</v>
      </c>
      <c r="CP160" s="52" t="e">
        <f t="shared" si="14"/>
        <v>#VALUE!</v>
      </c>
      <c r="CQ160" s="37" t="e">
        <f>IF('935'!$K160&gt;1000,'Charging rates'!$C$38*$AW160*$CF160,0)</f>
        <v>#VALUE!</v>
      </c>
      <c r="CR160" s="37" t="e">
        <f>IF(MOD('935'!$K160,1000)&gt;100,'Charging rates'!$D$38*$AW160*$CG160,0)</f>
        <v>#VALUE!</v>
      </c>
      <c r="CS160" s="37" t="e">
        <f>IF(MOD('935'!$K160,100)&gt;10,'Charging rates'!$E$38*$AW160*$CH160,0)</f>
        <v>#VALUE!</v>
      </c>
      <c r="CT160" s="52" t="e">
        <f t="shared" si="15"/>
        <v>#VALUE!</v>
      </c>
      <c r="CU160" s="33" t="e">
        <f>100*(AP160*'935'!Q160*BZ160)/'11'!B$17</f>
        <v>#VALUE!</v>
      </c>
      <c r="CV160" s="33" t="e">
        <f>100/'11'!B$17*'Charging rates'!B$10*AW160</f>
        <v>#VALUE!</v>
      </c>
      <c r="CW160" s="33" t="e">
        <f>IF(AT160=0,0,(1-BX160/AT160)*(CA160+IF('935'!Q160=0,0,(CB160*'935'!Q160*('11'!C$17-'935'!Y160)/('11'!B$17-'935'!X160)))))</f>
        <v>#VALUE!</v>
      </c>
      <c r="CX160" s="33" t="e">
        <f t="shared" si="16"/>
        <v>#VALUE!</v>
      </c>
      <c r="CY160" s="49" t="e">
        <f t="shared" si="17"/>
        <v>#VALUE!</v>
      </c>
      <c r="CZ160" s="32" t="e">
        <f>AT160*(Parameters!B$21+AU160)*IF('DNO totals'!B$323&lt;0,1,'935'!S160)</f>
        <v>#VALUE!</v>
      </c>
      <c r="DA160" s="52" t="e">
        <f>IF('DNO totals'!B$323&lt;0,1,'935'!S160)*(Parameters!B$21+AU160)</f>
        <v>#VALUE!</v>
      </c>
      <c r="DB160" s="37" t="e">
        <f>CX160+'Charging rates'!B$106*DA160*100/'11'!B$17</f>
        <v>#VALUE!</v>
      </c>
      <c r="DC160" s="37" t="e">
        <f>DB160+'Charging rates'!B$116*(Parameters!B$21+AU160)*100/'11'!B$17*IF('DNO totals'!B$323&lt;0,1,'935'!S160)</f>
        <v>#VALUE!</v>
      </c>
      <c r="DD160" s="37" t="e">
        <f>'Charging rates'!B$97*(CP160+CT160)*100/'11'!B$17</f>
        <v>#VALUE!</v>
      </c>
      <c r="DE160" s="33" t="e">
        <f>MAX(0-(CB160*AU160*'11'!C$17/'11'!B$17),DC160+DD160)</f>
        <v>#VALUE!</v>
      </c>
      <c r="DF160" s="37" t="e">
        <f>IF(BS160,IF(AU160=0,CC160,MAX(0,MIN(CC160,CC160+(DE160/'935'!Q160*('11'!B$17-'935'!X160)/('11'!C$17-'935'!Y160))))),0)</f>
        <v>#VALUE!</v>
      </c>
      <c r="DG160" s="33" t="e">
        <f t="shared" si="18"/>
        <v>#VALUE!</v>
      </c>
      <c r="DH160" s="53" t="e">
        <f t="shared" si="19"/>
        <v>#VALUE!</v>
      </c>
    </row>
    <row r="161" spans="1:112">
      <c r="A161" s="28">
        <v>61</v>
      </c>
      <c r="B161" s="47" t="e">
        <f>'935'!B161</f>
        <v>#VALUE!</v>
      </c>
      <c r="C161" s="48" t="e">
        <f>OR('935'!E161&lt;&gt;"VOID",'935'!F161&lt;&gt;"VOID",'935'!G161&lt;&gt;"VOID")</f>
        <v>#VALUE!</v>
      </c>
      <c r="D161" s="32" t="e">
        <f>IF('935'!D161="VOID",0,'935'!D161*(1-'935'!X161/'11'!B$17))</f>
        <v>#VALUE!</v>
      </c>
      <c r="E161" s="32" t="e">
        <f>IF('935'!E161="VOID",0,'935'!E161*(1-'935'!X161/'11'!B$17))</f>
        <v>#VALUE!</v>
      </c>
      <c r="F161" s="32" t="e">
        <f>IF('935'!F161="VOID",0,'935'!F161*(1-'935'!X161/'11'!B$17))</f>
        <v>#VALUE!</v>
      </c>
      <c r="G161" s="32" t="e">
        <f>IF('935'!G161="VOID",0,'935'!G161*(1-'935'!X161/'11'!B$17))</f>
        <v>#VALUE!</v>
      </c>
      <c r="H161" s="49" t="e">
        <f t="shared" si="0"/>
        <v>#VALUE!</v>
      </c>
      <c r="I161" s="50" t="e">
        <f>MATCH('935'!J161,'913'!$B$6:$B$1205,0)</f>
        <v>#VALUE!</v>
      </c>
      <c r="J161" s="50" t="e">
        <f>MATCH(INDEX('913'!$D$6:$D$1205,I161),'913'!$B$6:$B$1205,0)</f>
        <v>#VALUE!</v>
      </c>
      <c r="K161" s="50" t="e">
        <f>MATCH(INDEX('913'!$D$6:$D$1205,J161),'913'!$B$6:$B$1205,0)</f>
        <v>#VALUE!</v>
      </c>
      <c r="L161" s="50" t="e">
        <f>MATCH(INDEX('913'!$D$6:$D$1205,K161),'913'!$B$6:$B$1205,0)</f>
        <v>#VALUE!</v>
      </c>
      <c r="M161" s="50" t="e">
        <f>MATCH(INDEX('913'!$D$6:$D$1205,L161),'913'!$B$6:$B$1205,0)</f>
        <v>#VALUE!</v>
      </c>
      <c r="N161" s="50" t="e">
        <f>MATCH(INDEX('913'!$D$6:$D$1205,M161),'913'!$B$6:$B$1205,0)</f>
        <v>#VALUE!</v>
      </c>
      <c r="O161" s="50" t="e">
        <f>MATCH(INDEX('913'!$D$6:$D$1205,N161),'913'!$B$6:$B$1205,0)</f>
        <v>#VALUE!</v>
      </c>
      <c r="P161" s="51" t="e">
        <f>MATCH(INDEX('913'!$D$6:$D$1205,O161),'913'!$B$6:$B$1205,0)</f>
        <v>#VALUE!</v>
      </c>
      <c r="Q161" s="37">
        <f>IF(ISNUMBER(I161),MAX(0,INDEX('913'!$E$6:$E$1205,I161)),0)</f>
        <v>0</v>
      </c>
      <c r="R161" s="37">
        <f>IF(ISNUMBER(J161),MAX(0,INDEX('913'!$E$6:$E$1205,J161)),0)</f>
        <v>0</v>
      </c>
      <c r="S161" s="37">
        <f>IF(ISNUMBER(K161),MAX(0,INDEX('913'!$E$6:$E$1205,K161)),0)</f>
        <v>0</v>
      </c>
      <c r="T161" s="37">
        <f>IF(ISNUMBER(L161),MAX(0,INDEX('913'!$E$6:$E$1205,L161)),0)</f>
        <v>0</v>
      </c>
      <c r="U161" s="37">
        <f>IF(ISNUMBER(M161),MAX(0,INDEX('913'!$E$6:$E$1205,M161)),0)</f>
        <v>0</v>
      </c>
      <c r="V161" s="37">
        <f>IF(ISNUMBER(N161),MAX(0,INDEX('913'!$E$6:$E$1205,N161)),0)</f>
        <v>0</v>
      </c>
      <c r="W161" s="37">
        <f>IF(ISNUMBER(O161),MAX(0,INDEX('913'!$E$6:$E$1205,O161)),0)</f>
        <v>0</v>
      </c>
      <c r="X161" s="52">
        <f>IF(ISNUMBER(P161),MAX(0,INDEX('913'!$E$6:$E$1205,P161)),0)</f>
        <v>0</v>
      </c>
      <c r="Y161" s="37">
        <f>IF(ISNUMBER(I161),MAX(0,INDEX('913'!$F$6:$F$1205,I161)),0)</f>
        <v>0</v>
      </c>
      <c r="Z161" s="37">
        <f>IF(ISNUMBER(J161),MAX(0,INDEX('913'!$F$6:$F$1205,J161)),0)</f>
        <v>0</v>
      </c>
      <c r="AA161" s="37">
        <f>IF(ISNUMBER(K161),MAX(0,INDEX('913'!$F$6:$F$1205,K161)),0)</f>
        <v>0</v>
      </c>
      <c r="AB161" s="37">
        <f>IF(ISNUMBER(L161),MAX(0,INDEX('913'!$F$6:$F$1205,L161)),0)</f>
        <v>0</v>
      </c>
      <c r="AC161" s="37">
        <f>IF(ISNUMBER(M161),MAX(0,INDEX('913'!$F$6:$F$1205,M161)),0)</f>
        <v>0</v>
      </c>
      <c r="AD161" s="37">
        <f>IF(ISNUMBER(N161),MAX(0,INDEX('913'!$F$6:$F$1205,N161)),0)</f>
        <v>0</v>
      </c>
      <c r="AE161" s="37">
        <f>IF(ISNUMBER(O161),MAX(0,INDEX('913'!$F$6:$F$1205,O161)),0)</f>
        <v>0</v>
      </c>
      <c r="AF161" s="37">
        <f>IF(ISNUMBER(P161),MAX(0,INDEX('913'!$F$6:$F$1205,P161)),0)</f>
        <v>0</v>
      </c>
      <c r="AG161" s="32">
        <f>IF(ISNUMBER(I161),SQRT(INDEX('913'!$I$6:$I$1205,I161)^2+INDEX('913'!$J$6:$J$1205,I161)^2),0)</f>
        <v>0</v>
      </c>
      <c r="AH161" s="32">
        <f>IF(ISNUMBER(J161),SQRT(INDEX('913'!$I$6:$I$1205,J161)^2+INDEX('913'!$J$6:$J$1205,J161)^2),0)</f>
        <v>0</v>
      </c>
      <c r="AI161" s="32">
        <f>IF(ISNUMBER(K161),SQRT(INDEX('913'!$I$6:$I$1205,K161)^2+INDEX('913'!$J$6:$J$1205,K161)^2),0)</f>
        <v>0</v>
      </c>
      <c r="AJ161" s="32">
        <f>IF(ISNUMBER(L161),SQRT(INDEX('913'!$I$6:$I$1205,L161)^2+INDEX('913'!$J$6:$J$1205,L161)^2),0)</f>
        <v>0</v>
      </c>
      <c r="AK161" s="32">
        <f>IF(ISNUMBER(M161),SQRT(INDEX('913'!$I$6:$I$1205,M161)^2+INDEX('913'!$J$6:$J$1205,M161)^2),0)</f>
        <v>0</v>
      </c>
      <c r="AL161" s="32">
        <f>IF(ISNUMBER(N161),SQRT(INDEX('913'!$I$6:$I$1205,N161)^2+INDEX('913'!$J$6:$J$1205,N161)^2),0)</f>
        <v>0</v>
      </c>
      <c r="AM161" s="32">
        <f>IF(ISNUMBER(O161),SQRT(INDEX('913'!$I$6:$I$1205,O161)^2+INDEX('913'!$J$6:$J$1205,O161)^2),0)</f>
        <v>0</v>
      </c>
      <c r="AN161" s="49">
        <f>IF(ISNUMBER(P161),SQRT(INDEX('913'!$I$6:$I$1205,P161)^2+INDEX('913'!$J$6:$J$1205,P161)^2),0)</f>
        <v>0</v>
      </c>
      <c r="AO161" s="37">
        <f t="shared" si="1"/>
        <v>0</v>
      </c>
      <c r="AP161" s="37">
        <f t="shared" si="2"/>
        <v>0</v>
      </c>
      <c r="AQ161" s="33" t="e">
        <f>-100*'935'!W161*(AO161+AP161)/'11'!C$17</f>
        <v>#VALUE!</v>
      </c>
      <c r="AR161" s="37" t="e">
        <f t="shared" si="3"/>
        <v>#VALUE!</v>
      </c>
      <c r="AS161" s="52" t="e">
        <f t="shared" si="4"/>
        <v>#VALUE!</v>
      </c>
      <c r="AT161" s="32" t="e">
        <f>IF('935'!C161="VOID",0,('935'!C161*(1-'935'!X161/'11'!B$17)))</f>
        <v>#VALUE!</v>
      </c>
      <c r="AU161" s="52" t="e">
        <f>'935'!Q161*(1-'935'!Y161/'11'!C$17)/(1-'935'!X161/'11'!B$17)</f>
        <v>#VALUE!</v>
      </c>
      <c r="AV161" s="37" t="e">
        <f>INDEX('DNO totals'!$B$57:$G$57,IF('935'!K161,IF(MOD('935'!K161,1000),IF(MOD('935'!K161,100),IF(MOD('935'!K161,10),IF(MOD('935'!K161,1000)=1,6,5),4),3),2),1))</f>
        <v>#VALUE!</v>
      </c>
      <c r="AW161" s="52" t="e">
        <f t="shared" si="5"/>
        <v>#VALUE!</v>
      </c>
      <c r="AX161" s="32" t="e">
        <f>IF('935'!V161="VOID",0,'935'!V161*(1-'935'!X161/'11'!B$17))</f>
        <v>#VALUE!</v>
      </c>
      <c r="AY161" s="33" t="e">
        <f>IF(H161,-100*'Charging rates'!B$10/'11'!B$17*AX161/H161,0)</f>
        <v>#VALUE!</v>
      </c>
      <c r="AZ161" s="33" t="e">
        <f>IF(C161,'DNO totals'!B$41,0)</f>
        <v>#VALUE!</v>
      </c>
      <c r="BA161" s="33" t="e">
        <f t="shared" si="6"/>
        <v>#VALUE!</v>
      </c>
      <c r="BB161" s="33" t="e">
        <f t="shared" si="7"/>
        <v>#VALUE!</v>
      </c>
      <c r="BC161" s="53" t="e">
        <f t="shared" si="8"/>
        <v>#VALUE!</v>
      </c>
      <c r="BD161" s="32" t="e">
        <f>IF(AT161,'935'!H161*AT161/(AT161+D161+H161),0)</f>
        <v>#VALUE!</v>
      </c>
      <c r="BE161" s="32" t="e">
        <f>IF(H161,'935'!H161*H161/(AT161+D161+H161),0)</f>
        <v>#VALUE!</v>
      </c>
      <c r="BF161" s="32" t="e">
        <f>BD161*(1-'935'!X161/'11'!B$17)</f>
        <v>#VALUE!</v>
      </c>
      <c r="BG161" s="49" t="e">
        <f>BE161*(1-'935'!X161/'11'!B$17)</f>
        <v>#VALUE!</v>
      </c>
      <c r="BH161" s="52" t="e">
        <f>AV161*Parameters!B$6</f>
        <v>#VALUE!</v>
      </c>
      <c r="BI161" s="37" t="e">
        <f>IF('935'!$K161=1000,'Charging rates'!$C$38*$BH161/(1+'DNO totals'!$C$99)*'935'!$L161,0)</f>
        <v>#VALUE!</v>
      </c>
      <c r="BJ161" s="37" t="e">
        <f>IF(MOD('935'!$K161,1000)=100,'Charging rates'!$D$38*$BH161/(1+'DNO totals'!$D$99)*'935'!$M161,0)</f>
        <v>#VALUE!</v>
      </c>
      <c r="BK161" s="37" t="e">
        <f>IF(MOD('935'!$K161,100)=10,'Charging rates'!$E$38*$BH161/(1+'DNO totals'!$E$99)*'935'!$N161,0)</f>
        <v>#VALUE!</v>
      </c>
      <c r="BL161" s="37" t="e">
        <f>IF(AND(MOD('935'!$K161,10)&gt;0,MOD('935'!$K161,1000)&gt;1),'Charging rates'!$F$38*$BH161/(1+'DNO totals'!$F$99)*'935'!$O161,0)</f>
        <v>#VALUE!</v>
      </c>
      <c r="BM161" s="37" t="e">
        <f>IF(MOD('935'!$K161,1000)=1,'Charging rates'!$G$38*$BH161/(1+'DNO totals'!$G$99)*'935'!$P161,0)</f>
        <v>#VALUE!</v>
      </c>
      <c r="BN161" s="52" t="e">
        <f t="shared" si="9"/>
        <v>#VALUE!</v>
      </c>
      <c r="BO161" s="37" t="e">
        <f>IF('935'!$K161&gt;1000,'Charging rates'!$C$38*$AW161*'935'!$L161,0)</f>
        <v>#VALUE!</v>
      </c>
      <c r="BP161" s="37" t="e">
        <f>IF(MOD('935'!$K161,1000)&gt;100,'Charging rates'!$D$38*$AW161*'935'!$M161,0)</f>
        <v>#VALUE!</v>
      </c>
      <c r="BQ161" s="37" t="e">
        <f>IF(MOD('935'!$K161,100)&gt;10,'Charging rates'!$E$38*$AW161*'935'!$N161,0)</f>
        <v>#VALUE!</v>
      </c>
      <c r="BR161" s="52" t="e">
        <f t="shared" si="10"/>
        <v>#VALUE!</v>
      </c>
      <c r="BS161" s="48" t="e">
        <f>'935'!C161&lt;&gt;"VOID"</f>
        <v>#VALUE!</v>
      </c>
      <c r="BT161" s="33" t="e">
        <f>IF(BS161,(100/'11'!B$17*BD161*((1-'935'!I161)*'Charging rates'!B$51+'Charging rates'!B$63)),0)</f>
        <v>#VALUE!</v>
      </c>
      <c r="BU161" s="33" t="e">
        <f>100/'11'!B$17*BG161*('Charging rates'!B$51+'Charging rates'!B$63)</f>
        <v>#VALUE!</v>
      </c>
      <c r="BV161" s="33" t="e">
        <f>100/'11'!B$17*BE161*('Charging rates'!B$51+'Charging rates'!B$63)</f>
        <v>#VALUE!</v>
      </c>
      <c r="BW161" s="53" t="e">
        <f t="shared" si="11"/>
        <v>#VALUE!</v>
      </c>
      <c r="BX161" s="32" t="e">
        <f>AT161-('935'!T161*(1-'935'!X161/'11'!B$17))</f>
        <v>#VALUE!</v>
      </c>
      <c r="BY161" s="32">
        <f>0-IF(ISNUMBER(I161),INDEX('913'!$I$6:$I$1205,I161),0)-IF(ISNUMBER(J161),INDEX('913'!$I$6:$I$1205,J161),0)-IF(ISNUMBER(K161),INDEX('913'!$I$6:$I$1205,K161),0)-IF(ISNUMBER(L161),INDEX('913'!$I$6:$I$1205,L161),0)-IF(ISNUMBER(M161),INDEX('913'!$I$6:$I$1205,M161),0)-IF(ISNUMBER(N161),INDEX('913'!$I$6:$I$1205,N161),0)-IF(ISNUMBER(O161),INDEX('913'!$I$6:$I$1205,O161),0)-IF(ISNUMBER(P161),INDEX('913'!$I$6:$I$1205,P161),0)</f>
        <v>0</v>
      </c>
      <c r="BZ161" s="37">
        <f>IF(BY161=0,1,MAX(1,SQRT(BY161^2+(IF(ISNUMBER(I161),INDEX('913'!$J$6:$J$1205,I161),0)+IF(ISNUMBER(J161),INDEX('913'!$J$6:$J$1205,J161),0)+IF(ISNUMBER(K161),INDEX('913'!$J$6:$J$1205,K161),0)+IF(ISNUMBER(L161),INDEX('913'!$J$6:$J$1205,L161),0)+IF(ISNUMBER(M161),INDEX('913'!$J$6:$J$1205,M161),0)+IF(ISNUMBER(N161),INDEX('913'!$J$6:$J$1205,N161),0)+IF(ISNUMBER(O161),INDEX('913'!$J$6:$J$1205,O161),0)+IF(ISNUMBER(P161),INDEX('913'!$J$6:$J$1205,P161),0))^2)/BY161))</f>
        <v>1</v>
      </c>
      <c r="CA161" s="33" t="e">
        <f>100*AO161/'11'!B$17</f>
        <v>#VALUE!</v>
      </c>
      <c r="CB161" s="37" t="e">
        <f>100*(AP161*BZ161)/'11'!C$17</f>
        <v>#VALUE!</v>
      </c>
      <c r="CC161" s="37" t="e">
        <f t="shared" si="12"/>
        <v>#VALUE!</v>
      </c>
      <c r="CD161" s="33" t="e">
        <f t="shared" si="13"/>
        <v>#VALUE!</v>
      </c>
      <c r="CE161" s="54" t="e">
        <f>'11'!C$17-'935'!Y161</f>
        <v>#VALUE!</v>
      </c>
      <c r="CF161" s="37" t="e">
        <f>MAX('DNO totals'!B$312+0,MIN('935'!L161+0,'DNO totals'!B$304+0))</f>
        <v>#VALUE!</v>
      </c>
      <c r="CG161" s="37" t="e">
        <f>MAX('DNO totals'!C$312+0,MIN('935'!M161+0,'DNO totals'!C$304+0))</f>
        <v>#VALUE!</v>
      </c>
      <c r="CH161" s="37" t="e">
        <f>MAX('DNO totals'!D$312+0,MIN('935'!N161+0,'DNO totals'!D$304+0))</f>
        <v>#VALUE!</v>
      </c>
      <c r="CI161" s="37" t="e">
        <f>MAX('DNO totals'!E$312+0,MIN('935'!O161+0,'DNO totals'!E$304+0))</f>
        <v>#VALUE!</v>
      </c>
      <c r="CJ161" s="52" t="e">
        <f>MAX('DNO totals'!F$312+0,MIN('935'!P161+0,'DNO totals'!F$304+0))</f>
        <v>#VALUE!</v>
      </c>
      <c r="CK161" s="37" t="e">
        <f>IF('935'!$K161=1000,'Charging rates'!$C$38*$BH161/(1+'DNO totals'!$C$99)*$CF161,0)</f>
        <v>#VALUE!</v>
      </c>
      <c r="CL161" s="37" t="e">
        <f>IF(MOD('935'!$K161,1000)=100,'Charging rates'!$D$38*$BH161/(1+'DNO totals'!$D$99)*$CG161,0)</f>
        <v>#VALUE!</v>
      </c>
      <c r="CM161" s="37" t="e">
        <f>IF(MOD('935'!$K161,100)=10,'Charging rates'!$E$38*$BH161/(1+'DNO totals'!$E$99)*$CH161,0)</f>
        <v>#VALUE!</v>
      </c>
      <c r="CN161" s="37" t="e">
        <f>IF(AND(MOD('935'!$K161,10)&gt;0,MOD('935'!$K161,1000)&gt;1),'Charging rates'!$F$38*$BH161/(1+'DNO totals'!$F$99)*$CI161,0)</f>
        <v>#VALUE!</v>
      </c>
      <c r="CO161" s="37" t="e">
        <f>IF(MOD('935'!$K161,1000)=1,'Charging rates'!$G$38*$BH161/(1+'DNO totals'!$G$99)*$CJ161,0)</f>
        <v>#VALUE!</v>
      </c>
      <c r="CP161" s="52" t="e">
        <f t="shared" si="14"/>
        <v>#VALUE!</v>
      </c>
      <c r="CQ161" s="37" t="e">
        <f>IF('935'!$K161&gt;1000,'Charging rates'!$C$38*$AW161*$CF161,0)</f>
        <v>#VALUE!</v>
      </c>
      <c r="CR161" s="37" t="e">
        <f>IF(MOD('935'!$K161,1000)&gt;100,'Charging rates'!$D$38*$AW161*$CG161,0)</f>
        <v>#VALUE!</v>
      </c>
      <c r="CS161" s="37" t="e">
        <f>IF(MOD('935'!$K161,100)&gt;10,'Charging rates'!$E$38*$AW161*$CH161,0)</f>
        <v>#VALUE!</v>
      </c>
      <c r="CT161" s="52" t="e">
        <f t="shared" si="15"/>
        <v>#VALUE!</v>
      </c>
      <c r="CU161" s="33" t="e">
        <f>100*(AP161*'935'!Q161*BZ161)/'11'!B$17</f>
        <v>#VALUE!</v>
      </c>
      <c r="CV161" s="33" t="e">
        <f>100/'11'!B$17*'Charging rates'!B$10*AW161</f>
        <v>#VALUE!</v>
      </c>
      <c r="CW161" s="33" t="e">
        <f>IF(AT161=0,0,(1-BX161/AT161)*(CA161+IF('935'!Q161=0,0,(CB161*'935'!Q161*('11'!C$17-'935'!Y161)/('11'!B$17-'935'!X161)))))</f>
        <v>#VALUE!</v>
      </c>
      <c r="CX161" s="33" t="e">
        <f t="shared" si="16"/>
        <v>#VALUE!</v>
      </c>
      <c r="CY161" s="49" t="e">
        <f t="shared" si="17"/>
        <v>#VALUE!</v>
      </c>
      <c r="CZ161" s="32" t="e">
        <f>AT161*(Parameters!B$21+AU161)*IF('DNO totals'!B$323&lt;0,1,'935'!S161)</f>
        <v>#VALUE!</v>
      </c>
      <c r="DA161" s="52" t="e">
        <f>IF('DNO totals'!B$323&lt;0,1,'935'!S161)*(Parameters!B$21+AU161)</f>
        <v>#VALUE!</v>
      </c>
      <c r="DB161" s="37" t="e">
        <f>CX161+'Charging rates'!B$106*DA161*100/'11'!B$17</f>
        <v>#VALUE!</v>
      </c>
      <c r="DC161" s="37" t="e">
        <f>DB161+'Charging rates'!B$116*(Parameters!B$21+AU161)*100/'11'!B$17*IF('DNO totals'!B$323&lt;0,1,'935'!S161)</f>
        <v>#VALUE!</v>
      </c>
      <c r="DD161" s="37" t="e">
        <f>'Charging rates'!B$97*(CP161+CT161)*100/'11'!B$17</f>
        <v>#VALUE!</v>
      </c>
      <c r="DE161" s="33" t="e">
        <f>MAX(0-(CB161*AU161*'11'!C$17/'11'!B$17),DC161+DD161)</f>
        <v>#VALUE!</v>
      </c>
      <c r="DF161" s="37" t="e">
        <f>IF(BS161,IF(AU161=0,CC161,MAX(0,MIN(CC161,CC161+(DE161/'935'!Q161*('11'!B$17-'935'!X161)/('11'!C$17-'935'!Y161))))),0)</f>
        <v>#VALUE!</v>
      </c>
      <c r="DG161" s="33" t="e">
        <f t="shared" si="18"/>
        <v>#VALUE!</v>
      </c>
      <c r="DH161" s="53" t="e">
        <f t="shared" si="19"/>
        <v>#VALUE!</v>
      </c>
    </row>
    <row r="162" spans="1:112">
      <c r="A162" s="28">
        <v>62</v>
      </c>
      <c r="B162" s="47" t="e">
        <f>'935'!B162</f>
        <v>#VALUE!</v>
      </c>
      <c r="C162" s="48" t="e">
        <f>OR('935'!E162&lt;&gt;"VOID",'935'!F162&lt;&gt;"VOID",'935'!G162&lt;&gt;"VOID")</f>
        <v>#VALUE!</v>
      </c>
      <c r="D162" s="32" t="e">
        <f>IF('935'!D162="VOID",0,'935'!D162*(1-'935'!X162/'11'!B$17))</f>
        <v>#VALUE!</v>
      </c>
      <c r="E162" s="32" t="e">
        <f>IF('935'!E162="VOID",0,'935'!E162*(1-'935'!X162/'11'!B$17))</f>
        <v>#VALUE!</v>
      </c>
      <c r="F162" s="32" t="e">
        <f>IF('935'!F162="VOID",0,'935'!F162*(1-'935'!X162/'11'!B$17))</f>
        <v>#VALUE!</v>
      </c>
      <c r="G162" s="32" t="e">
        <f>IF('935'!G162="VOID",0,'935'!G162*(1-'935'!X162/'11'!B$17))</f>
        <v>#VALUE!</v>
      </c>
      <c r="H162" s="49" t="e">
        <f t="shared" si="0"/>
        <v>#VALUE!</v>
      </c>
      <c r="I162" s="50" t="e">
        <f>MATCH('935'!J162,'913'!$B$6:$B$1205,0)</f>
        <v>#VALUE!</v>
      </c>
      <c r="J162" s="50" t="e">
        <f>MATCH(INDEX('913'!$D$6:$D$1205,I162),'913'!$B$6:$B$1205,0)</f>
        <v>#VALUE!</v>
      </c>
      <c r="K162" s="50" t="e">
        <f>MATCH(INDEX('913'!$D$6:$D$1205,J162),'913'!$B$6:$B$1205,0)</f>
        <v>#VALUE!</v>
      </c>
      <c r="L162" s="50" t="e">
        <f>MATCH(INDEX('913'!$D$6:$D$1205,K162),'913'!$B$6:$B$1205,0)</f>
        <v>#VALUE!</v>
      </c>
      <c r="M162" s="50" t="e">
        <f>MATCH(INDEX('913'!$D$6:$D$1205,L162),'913'!$B$6:$B$1205,0)</f>
        <v>#VALUE!</v>
      </c>
      <c r="N162" s="50" t="e">
        <f>MATCH(INDEX('913'!$D$6:$D$1205,M162),'913'!$B$6:$B$1205,0)</f>
        <v>#VALUE!</v>
      </c>
      <c r="O162" s="50" t="e">
        <f>MATCH(INDEX('913'!$D$6:$D$1205,N162),'913'!$B$6:$B$1205,0)</f>
        <v>#VALUE!</v>
      </c>
      <c r="P162" s="51" t="e">
        <f>MATCH(INDEX('913'!$D$6:$D$1205,O162),'913'!$B$6:$B$1205,0)</f>
        <v>#VALUE!</v>
      </c>
      <c r="Q162" s="37">
        <f>IF(ISNUMBER(I162),MAX(0,INDEX('913'!$E$6:$E$1205,I162)),0)</f>
        <v>0</v>
      </c>
      <c r="R162" s="37">
        <f>IF(ISNUMBER(J162),MAX(0,INDEX('913'!$E$6:$E$1205,J162)),0)</f>
        <v>0</v>
      </c>
      <c r="S162" s="37">
        <f>IF(ISNUMBER(K162),MAX(0,INDEX('913'!$E$6:$E$1205,K162)),0)</f>
        <v>0</v>
      </c>
      <c r="T162" s="37">
        <f>IF(ISNUMBER(L162),MAX(0,INDEX('913'!$E$6:$E$1205,L162)),0)</f>
        <v>0</v>
      </c>
      <c r="U162" s="37">
        <f>IF(ISNUMBER(M162),MAX(0,INDEX('913'!$E$6:$E$1205,M162)),0)</f>
        <v>0</v>
      </c>
      <c r="V162" s="37">
        <f>IF(ISNUMBER(N162),MAX(0,INDEX('913'!$E$6:$E$1205,N162)),0)</f>
        <v>0</v>
      </c>
      <c r="W162" s="37">
        <f>IF(ISNUMBER(O162),MAX(0,INDEX('913'!$E$6:$E$1205,O162)),0)</f>
        <v>0</v>
      </c>
      <c r="X162" s="52">
        <f>IF(ISNUMBER(P162),MAX(0,INDEX('913'!$E$6:$E$1205,P162)),0)</f>
        <v>0</v>
      </c>
      <c r="Y162" s="37">
        <f>IF(ISNUMBER(I162),MAX(0,INDEX('913'!$F$6:$F$1205,I162)),0)</f>
        <v>0</v>
      </c>
      <c r="Z162" s="37">
        <f>IF(ISNUMBER(J162),MAX(0,INDEX('913'!$F$6:$F$1205,J162)),0)</f>
        <v>0</v>
      </c>
      <c r="AA162" s="37">
        <f>IF(ISNUMBER(K162),MAX(0,INDEX('913'!$F$6:$F$1205,K162)),0)</f>
        <v>0</v>
      </c>
      <c r="AB162" s="37">
        <f>IF(ISNUMBER(L162),MAX(0,INDEX('913'!$F$6:$F$1205,L162)),0)</f>
        <v>0</v>
      </c>
      <c r="AC162" s="37">
        <f>IF(ISNUMBER(M162),MAX(0,INDEX('913'!$F$6:$F$1205,M162)),0)</f>
        <v>0</v>
      </c>
      <c r="AD162" s="37">
        <f>IF(ISNUMBER(N162),MAX(0,INDEX('913'!$F$6:$F$1205,N162)),0)</f>
        <v>0</v>
      </c>
      <c r="AE162" s="37">
        <f>IF(ISNUMBER(O162),MAX(0,INDEX('913'!$F$6:$F$1205,O162)),0)</f>
        <v>0</v>
      </c>
      <c r="AF162" s="37">
        <f>IF(ISNUMBER(P162),MAX(0,INDEX('913'!$F$6:$F$1205,P162)),0)</f>
        <v>0</v>
      </c>
      <c r="AG162" s="32">
        <f>IF(ISNUMBER(I162),SQRT(INDEX('913'!$I$6:$I$1205,I162)^2+INDEX('913'!$J$6:$J$1205,I162)^2),0)</f>
        <v>0</v>
      </c>
      <c r="AH162" s="32">
        <f>IF(ISNUMBER(J162),SQRT(INDEX('913'!$I$6:$I$1205,J162)^2+INDEX('913'!$J$6:$J$1205,J162)^2),0)</f>
        <v>0</v>
      </c>
      <c r="AI162" s="32">
        <f>IF(ISNUMBER(K162),SQRT(INDEX('913'!$I$6:$I$1205,K162)^2+INDEX('913'!$J$6:$J$1205,K162)^2),0)</f>
        <v>0</v>
      </c>
      <c r="AJ162" s="32">
        <f>IF(ISNUMBER(L162),SQRT(INDEX('913'!$I$6:$I$1205,L162)^2+INDEX('913'!$J$6:$J$1205,L162)^2),0)</f>
        <v>0</v>
      </c>
      <c r="AK162" s="32">
        <f>IF(ISNUMBER(M162),SQRT(INDEX('913'!$I$6:$I$1205,M162)^2+INDEX('913'!$J$6:$J$1205,M162)^2),0)</f>
        <v>0</v>
      </c>
      <c r="AL162" s="32">
        <f>IF(ISNUMBER(N162),SQRT(INDEX('913'!$I$6:$I$1205,N162)^2+INDEX('913'!$J$6:$J$1205,N162)^2),0)</f>
        <v>0</v>
      </c>
      <c r="AM162" s="32">
        <f>IF(ISNUMBER(O162),SQRT(INDEX('913'!$I$6:$I$1205,O162)^2+INDEX('913'!$J$6:$J$1205,O162)^2),0)</f>
        <v>0</v>
      </c>
      <c r="AN162" s="49">
        <f>IF(ISNUMBER(P162),SQRT(INDEX('913'!$I$6:$I$1205,P162)^2+INDEX('913'!$J$6:$J$1205,P162)^2),0)</f>
        <v>0</v>
      </c>
      <c r="AO162" s="37">
        <f t="shared" si="1"/>
        <v>0</v>
      </c>
      <c r="AP162" s="37">
        <f t="shared" si="2"/>
        <v>0</v>
      </c>
      <c r="AQ162" s="33" t="e">
        <f>-100*'935'!W162*(AO162+AP162)/'11'!C$17</f>
        <v>#VALUE!</v>
      </c>
      <c r="AR162" s="37" t="e">
        <f t="shared" si="3"/>
        <v>#VALUE!</v>
      </c>
      <c r="AS162" s="52" t="e">
        <f t="shared" si="4"/>
        <v>#VALUE!</v>
      </c>
      <c r="AT162" s="32" t="e">
        <f>IF('935'!C162="VOID",0,('935'!C162*(1-'935'!X162/'11'!B$17)))</f>
        <v>#VALUE!</v>
      </c>
      <c r="AU162" s="52" t="e">
        <f>'935'!Q162*(1-'935'!Y162/'11'!C$17)/(1-'935'!X162/'11'!B$17)</f>
        <v>#VALUE!</v>
      </c>
      <c r="AV162" s="37" t="e">
        <f>INDEX('DNO totals'!$B$57:$G$57,IF('935'!K162,IF(MOD('935'!K162,1000),IF(MOD('935'!K162,100),IF(MOD('935'!K162,10),IF(MOD('935'!K162,1000)=1,6,5),4),3),2),1))</f>
        <v>#VALUE!</v>
      </c>
      <c r="AW162" s="52" t="e">
        <f t="shared" si="5"/>
        <v>#VALUE!</v>
      </c>
      <c r="AX162" s="32" t="e">
        <f>IF('935'!V162="VOID",0,'935'!V162*(1-'935'!X162/'11'!B$17))</f>
        <v>#VALUE!</v>
      </c>
      <c r="AY162" s="33" t="e">
        <f>IF(H162,-100*'Charging rates'!B$10/'11'!B$17*AX162/H162,0)</f>
        <v>#VALUE!</v>
      </c>
      <c r="AZ162" s="33" t="e">
        <f>IF(C162,'DNO totals'!B$41,0)</f>
        <v>#VALUE!</v>
      </c>
      <c r="BA162" s="33" t="e">
        <f t="shared" si="6"/>
        <v>#VALUE!</v>
      </c>
      <c r="BB162" s="33" t="e">
        <f t="shared" si="7"/>
        <v>#VALUE!</v>
      </c>
      <c r="BC162" s="53" t="e">
        <f t="shared" si="8"/>
        <v>#VALUE!</v>
      </c>
      <c r="BD162" s="32" t="e">
        <f>IF(AT162,'935'!H162*AT162/(AT162+D162+H162),0)</f>
        <v>#VALUE!</v>
      </c>
      <c r="BE162" s="32" t="e">
        <f>IF(H162,'935'!H162*H162/(AT162+D162+H162),0)</f>
        <v>#VALUE!</v>
      </c>
      <c r="BF162" s="32" t="e">
        <f>BD162*(1-'935'!X162/'11'!B$17)</f>
        <v>#VALUE!</v>
      </c>
      <c r="BG162" s="49" t="e">
        <f>BE162*(1-'935'!X162/'11'!B$17)</f>
        <v>#VALUE!</v>
      </c>
      <c r="BH162" s="52" t="e">
        <f>AV162*Parameters!B$6</f>
        <v>#VALUE!</v>
      </c>
      <c r="BI162" s="37" t="e">
        <f>IF('935'!$K162=1000,'Charging rates'!$C$38*$BH162/(1+'DNO totals'!$C$99)*'935'!$L162,0)</f>
        <v>#VALUE!</v>
      </c>
      <c r="BJ162" s="37" t="e">
        <f>IF(MOD('935'!$K162,1000)=100,'Charging rates'!$D$38*$BH162/(1+'DNO totals'!$D$99)*'935'!$M162,0)</f>
        <v>#VALUE!</v>
      </c>
      <c r="BK162" s="37" t="e">
        <f>IF(MOD('935'!$K162,100)=10,'Charging rates'!$E$38*$BH162/(1+'DNO totals'!$E$99)*'935'!$N162,0)</f>
        <v>#VALUE!</v>
      </c>
      <c r="BL162" s="37" t="e">
        <f>IF(AND(MOD('935'!$K162,10)&gt;0,MOD('935'!$K162,1000)&gt;1),'Charging rates'!$F$38*$BH162/(1+'DNO totals'!$F$99)*'935'!$O162,0)</f>
        <v>#VALUE!</v>
      </c>
      <c r="BM162" s="37" t="e">
        <f>IF(MOD('935'!$K162,1000)=1,'Charging rates'!$G$38*$BH162/(1+'DNO totals'!$G$99)*'935'!$P162,0)</f>
        <v>#VALUE!</v>
      </c>
      <c r="BN162" s="52" t="e">
        <f t="shared" si="9"/>
        <v>#VALUE!</v>
      </c>
      <c r="BO162" s="37" t="e">
        <f>IF('935'!$K162&gt;1000,'Charging rates'!$C$38*$AW162*'935'!$L162,0)</f>
        <v>#VALUE!</v>
      </c>
      <c r="BP162" s="37" t="e">
        <f>IF(MOD('935'!$K162,1000)&gt;100,'Charging rates'!$D$38*$AW162*'935'!$M162,0)</f>
        <v>#VALUE!</v>
      </c>
      <c r="BQ162" s="37" t="e">
        <f>IF(MOD('935'!$K162,100)&gt;10,'Charging rates'!$E$38*$AW162*'935'!$N162,0)</f>
        <v>#VALUE!</v>
      </c>
      <c r="BR162" s="52" t="e">
        <f t="shared" si="10"/>
        <v>#VALUE!</v>
      </c>
      <c r="BS162" s="48" t="e">
        <f>'935'!C162&lt;&gt;"VOID"</f>
        <v>#VALUE!</v>
      </c>
      <c r="BT162" s="33" t="e">
        <f>IF(BS162,(100/'11'!B$17*BD162*((1-'935'!I162)*'Charging rates'!B$51+'Charging rates'!B$63)),0)</f>
        <v>#VALUE!</v>
      </c>
      <c r="BU162" s="33" t="e">
        <f>100/'11'!B$17*BG162*('Charging rates'!B$51+'Charging rates'!B$63)</f>
        <v>#VALUE!</v>
      </c>
      <c r="BV162" s="33" t="e">
        <f>100/'11'!B$17*BE162*('Charging rates'!B$51+'Charging rates'!B$63)</f>
        <v>#VALUE!</v>
      </c>
      <c r="BW162" s="53" t="e">
        <f t="shared" si="11"/>
        <v>#VALUE!</v>
      </c>
      <c r="BX162" s="32" t="e">
        <f>AT162-('935'!T162*(1-'935'!X162/'11'!B$17))</f>
        <v>#VALUE!</v>
      </c>
      <c r="BY162" s="32">
        <f>0-IF(ISNUMBER(I162),INDEX('913'!$I$6:$I$1205,I162),0)-IF(ISNUMBER(J162),INDEX('913'!$I$6:$I$1205,J162),0)-IF(ISNUMBER(K162),INDEX('913'!$I$6:$I$1205,K162),0)-IF(ISNUMBER(L162),INDEX('913'!$I$6:$I$1205,L162),0)-IF(ISNUMBER(M162),INDEX('913'!$I$6:$I$1205,M162),0)-IF(ISNUMBER(N162),INDEX('913'!$I$6:$I$1205,N162),0)-IF(ISNUMBER(O162),INDEX('913'!$I$6:$I$1205,O162),0)-IF(ISNUMBER(P162),INDEX('913'!$I$6:$I$1205,P162),0)</f>
        <v>0</v>
      </c>
      <c r="BZ162" s="37">
        <f>IF(BY162=0,1,MAX(1,SQRT(BY162^2+(IF(ISNUMBER(I162),INDEX('913'!$J$6:$J$1205,I162),0)+IF(ISNUMBER(J162),INDEX('913'!$J$6:$J$1205,J162),0)+IF(ISNUMBER(K162),INDEX('913'!$J$6:$J$1205,K162),0)+IF(ISNUMBER(L162),INDEX('913'!$J$6:$J$1205,L162),0)+IF(ISNUMBER(M162),INDEX('913'!$J$6:$J$1205,M162),0)+IF(ISNUMBER(N162),INDEX('913'!$J$6:$J$1205,N162),0)+IF(ISNUMBER(O162),INDEX('913'!$J$6:$J$1205,O162),0)+IF(ISNUMBER(P162),INDEX('913'!$J$6:$J$1205,P162),0))^2)/BY162))</f>
        <v>1</v>
      </c>
      <c r="CA162" s="33" t="e">
        <f>100*AO162/'11'!B$17</f>
        <v>#VALUE!</v>
      </c>
      <c r="CB162" s="37" t="e">
        <f>100*(AP162*BZ162)/'11'!C$17</f>
        <v>#VALUE!</v>
      </c>
      <c r="CC162" s="37" t="e">
        <f t="shared" si="12"/>
        <v>#VALUE!</v>
      </c>
      <c r="CD162" s="33" t="e">
        <f t="shared" si="13"/>
        <v>#VALUE!</v>
      </c>
      <c r="CE162" s="54" t="e">
        <f>'11'!C$17-'935'!Y162</f>
        <v>#VALUE!</v>
      </c>
      <c r="CF162" s="37" t="e">
        <f>MAX('DNO totals'!B$312+0,MIN('935'!L162+0,'DNO totals'!B$304+0))</f>
        <v>#VALUE!</v>
      </c>
      <c r="CG162" s="37" t="e">
        <f>MAX('DNO totals'!C$312+0,MIN('935'!M162+0,'DNO totals'!C$304+0))</f>
        <v>#VALUE!</v>
      </c>
      <c r="CH162" s="37" t="e">
        <f>MAX('DNO totals'!D$312+0,MIN('935'!N162+0,'DNO totals'!D$304+0))</f>
        <v>#VALUE!</v>
      </c>
      <c r="CI162" s="37" t="e">
        <f>MAX('DNO totals'!E$312+0,MIN('935'!O162+0,'DNO totals'!E$304+0))</f>
        <v>#VALUE!</v>
      </c>
      <c r="CJ162" s="52" t="e">
        <f>MAX('DNO totals'!F$312+0,MIN('935'!P162+0,'DNO totals'!F$304+0))</f>
        <v>#VALUE!</v>
      </c>
      <c r="CK162" s="37" t="e">
        <f>IF('935'!$K162=1000,'Charging rates'!$C$38*$BH162/(1+'DNO totals'!$C$99)*$CF162,0)</f>
        <v>#VALUE!</v>
      </c>
      <c r="CL162" s="37" t="e">
        <f>IF(MOD('935'!$K162,1000)=100,'Charging rates'!$D$38*$BH162/(1+'DNO totals'!$D$99)*$CG162,0)</f>
        <v>#VALUE!</v>
      </c>
      <c r="CM162" s="37" t="e">
        <f>IF(MOD('935'!$K162,100)=10,'Charging rates'!$E$38*$BH162/(1+'DNO totals'!$E$99)*$CH162,0)</f>
        <v>#VALUE!</v>
      </c>
      <c r="CN162" s="37" t="e">
        <f>IF(AND(MOD('935'!$K162,10)&gt;0,MOD('935'!$K162,1000)&gt;1),'Charging rates'!$F$38*$BH162/(1+'DNO totals'!$F$99)*$CI162,0)</f>
        <v>#VALUE!</v>
      </c>
      <c r="CO162" s="37" t="e">
        <f>IF(MOD('935'!$K162,1000)=1,'Charging rates'!$G$38*$BH162/(1+'DNO totals'!$G$99)*$CJ162,0)</f>
        <v>#VALUE!</v>
      </c>
      <c r="CP162" s="52" t="e">
        <f t="shared" si="14"/>
        <v>#VALUE!</v>
      </c>
      <c r="CQ162" s="37" t="e">
        <f>IF('935'!$K162&gt;1000,'Charging rates'!$C$38*$AW162*$CF162,0)</f>
        <v>#VALUE!</v>
      </c>
      <c r="CR162" s="37" t="e">
        <f>IF(MOD('935'!$K162,1000)&gt;100,'Charging rates'!$D$38*$AW162*$CG162,0)</f>
        <v>#VALUE!</v>
      </c>
      <c r="CS162" s="37" t="e">
        <f>IF(MOD('935'!$K162,100)&gt;10,'Charging rates'!$E$38*$AW162*$CH162,0)</f>
        <v>#VALUE!</v>
      </c>
      <c r="CT162" s="52" t="e">
        <f t="shared" si="15"/>
        <v>#VALUE!</v>
      </c>
      <c r="CU162" s="33" t="e">
        <f>100*(AP162*'935'!Q162*BZ162)/'11'!B$17</f>
        <v>#VALUE!</v>
      </c>
      <c r="CV162" s="33" t="e">
        <f>100/'11'!B$17*'Charging rates'!B$10*AW162</f>
        <v>#VALUE!</v>
      </c>
      <c r="CW162" s="33" t="e">
        <f>IF(AT162=0,0,(1-BX162/AT162)*(CA162+IF('935'!Q162=0,0,(CB162*'935'!Q162*('11'!C$17-'935'!Y162)/('11'!B$17-'935'!X162)))))</f>
        <v>#VALUE!</v>
      </c>
      <c r="CX162" s="33" t="e">
        <f t="shared" si="16"/>
        <v>#VALUE!</v>
      </c>
      <c r="CY162" s="49" t="e">
        <f t="shared" si="17"/>
        <v>#VALUE!</v>
      </c>
      <c r="CZ162" s="32" t="e">
        <f>AT162*(Parameters!B$21+AU162)*IF('DNO totals'!B$323&lt;0,1,'935'!S162)</f>
        <v>#VALUE!</v>
      </c>
      <c r="DA162" s="52" t="e">
        <f>IF('DNO totals'!B$323&lt;0,1,'935'!S162)*(Parameters!B$21+AU162)</f>
        <v>#VALUE!</v>
      </c>
      <c r="DB162" s="37" t="e">
        <f>CX162+'Charging rates'!B$106*DA162*100/'11'!B$17</f>
        <v>#VALUE!</v>
      </c>
      <c r="DC162" s="37" t="e">
        <f>DB162+'Charging rates'!B$116*(Parameters!B$21+AU162)*100/'11'!B$17*IF('DNO totals'!B$323&lt;0,1,'935'!S162)</f>
        <v>#VALUE!</v>
      </c>
      <c r="DD162" s="37" t="e">
        <f>'Charging rates'!B$97*(CP162+CT162)*100/'11'!B$17</f>
        <v>#VALUE!</v>
      </c>
      <c r="DE162" s="33" t="e">
        <f>MAX(0-(CB162*AU162*'11'!C$17/'11'!B$17),DC162+DD162)</f>
        <v>#VALUE!</v>
      </c>
      <c r="DF162" s="37" t="e">
        <f>IF(BS162,IF(AU162=0,CC162,MAX(0,MIN(CC162,CC162+(DE162/'935'!Q162*('11'!B$17-'935'!X162)/('11'!C$17-'935'!Y162))))),0)</f>
        <v>#VALUE!</v>
      </c>
      <c r="DG162" s="33" t="e">
        <f t="shared" si="18"/>
        <v>#VALUE!</v>
      </c>
      <c r="DH162" s="53" t="e">
        <f t="shared" si="19"/>
        <v>#VALUE!</v>
      </c>
    </row>
    <row r="163" spans="1:112">
      <c r="A163" s="28">
        <v>63</v>
      </c>
      <c r="B163" s="47" t="e">
        <f>'935'!B163</f>
        <v>#VALUE!</v>
      </c>
      <c r="C163" s="48" t="e">
        <f>OR('935'!E163&lt;&gt;"VOID",'935'!F163&lt;&gt;"VOID",'935'!G163&lt;&gt;"VOID")</f>
        <v>#VALUE!</v>
      </c>
      <c r="D163" s="32" t="e">
        <f>IF('935'!D163="VOID",0,'935'!D163*(1-'935'!X163/'11'!B$17))</f>
        <v>#VALUE!</v>
      </c>
      <c r="E163" s="32" t="e">
        <f>IF('935'!E163="VOID",0,'935'!E163*(1-'935'!X163/'11'!B$17))</f>
        <v>#VALUE!</v>
      </c>
      <c r="F163" s="32" t="e">
        <f>IF('935'!F163="VOID",0,'935'!F163*(1-'935'!X163/'11'!B$17))</f>
        <v>#VALUE!</v>
      </c>
      <c r="G163" s="32" t="e">
        <f>IF('935'!G163="VOID",0,'935'!G163*(1-'935'!X163/'11'!B$17))</f>
        <v>#VALUE!</v>
      </c>
      <c r="H163" s="49" t="e">
        <f t="shared" si="0"/>
        <v>#VALUE!</v>
      </c>
      <c r="I163" s="50" t="e">
        <f>MATCH('935'!J163,'913'!$B$6:$B$1205,0)</f>
        <v>#VALUE!</v>
      </c>
      <c r="J163" s="50" t="e">
        <f>MATCH(INDEX('913'!$D$6:$D$1205,I163),'913'!$B$6:$B$1205,0)</f>
        <v>#VALUE!</v>
      </c>
      <c r="K163" s="50" t="e">
        <f>MATCH(INDEX('913'!$D$6:$D$1205,J163),'913'!$B$6:$B$1205,0)</f>
        <v>#VALUE!</v>
      </c>
      <c r="L163" s="50" t="e">
        <f>MATCH(INDEX('913'!$D$6:$D$1205,K163),'913'!$B$6:$B$1205,0)</f>
        <v>#VALUE!</v>
      </c>
      <c r="M163" s="50" t="e">
        <f>MATCH(INDEX('913'!$D$6:$D$1205,L163),'913'!$B$6:$B$1205,0)</f>
        <v>#VALUE!</v>
      </c>
      <c r="N163" s="50" t="e">
        <f>MATCH(INDEX('913'!$D$6:$D$1205,M163),'913'!$B$6:$B$1205,0)</f>
        <v>#VALUE!</v>
      </c>
      <c r="O163" s="50" t="e">
        <f>MATCH(INDEX('913'!$D$6:$D$1205,N163),'913'!$B$6:$B$1205,0)</f>
        <v>#VALUE!</v>
      </c>
      <c r="P163" s="51" t="e">
        <f>MATCH(INDEX('913'!$D$6:$D$1205,O163),'913'!$B$6:$B$1205,0)</f>
        <v>#VALUE!</v>
      </c>
      <c r="Q163" s="37">
        <f>IF(ISNUMBER(I163),MAX(0,INDEX('913'!$E$6:$E$1205,I163)),0)</f>
        <v>0</v>
      </c>
      <c r="R163" s="37">
        <f>IF(ISNUMBER(J163),MAX(0,INDEX('913'!$E$6:$E$1205,J163)),0)</f>
        <v>0</v>
      </c>
      <c r="S163" s="37">
        <f>IF(ISNUMBER(K163),MAX(0,INDEX('913'!$E$6:$E$1205,K163)),0)</f>
        <v>0</v>
      </c>
      <c r="T163" s="37">
        <f>IF(ISNUMBER(L163),MAX(0,INDEX('913'!$E$6:$E$1205,L163)),0)</f>
        <v>0</v>
      </c>
      <c r="U163" s="37">
        <f>IF(ISNUMBER(M163),MAX(0,INDEX('913'!$E$6:$E$1205,M163)),0)</f>
        <v>0</v>
      </c>
      <c r="V163" s="37">
        <f>IF(ISNUMBER(N163),MAX(0,INDEX('913'!$E$6:$E$1205,N163)),0)</f>
        <v>0</v>
      </c>
      <c r="W163" s="37">
        <f>IF(ISNUMBER(O163),MAX(0,INDEX('913'!$E$6:$E$1205,O163)),0)</f>
        <v>0</v>
      </c>
      <c r="X163" s="52">
        <f>IF(ISNUMBER(P163),MAX(0,INDEX('913'!$E$6:$E$1205,P163)),0)</f>
        <v>0</v>
      </c>
      <c r="Y163" s="37">
        <f>IF(ISNUMBER(I163),MAX(0,INDEX('913'!$F$6:$F$1205,I163)),0)</f>
        <v>0</v>
      </c>
      <c r="Z163" s="37">
        <f>IF(ISNUMBER(J163),MAX(0,INDEX('913'!$F$6:$F$1205,J163)),0)</f>
        <v>0</v>
      </c>
      <c r="AA163" s="37">
        <f>IF(ISNUMBER(K163),MAX(0,INDEX('913'!$F$6:$F$1205,K163)),0)</f>
        <v>0</v>
      </c>
      <c r="AB163" s="37">
        <f>IF(ISNUMBER(L163),MAX(0,INDEX('913'!$F$6:$F$1205,L163)),0)</f>
        <v>0</v>
      </c>
      <c r="AC163" s="37">
        <f>IF(ISNUMBER(M163),MAX(0,INDEX('913'!$F$6:$F$1205,M163)),0)</f>
        <v>0</v>
      </c>
      <c r="AD163" s="37">
        <f>IF(ISNUMBER(N163),MAX(0,INDEX('913'!$F$6:$F$1205,N163)),0)</f>
        <v>0</v>
      </c>
      <c r="AE163" s="37">
        <f>IF(ISNUMBER(O163),MAX(0,INDEX('913'!$F$6:$F$1205,O163)),0)</f>
        <v>0</v>
      </c>
      <c r="AF163" s="37">
        <f>IF(ISNUMBER(P163),MAX(0,INDEX('913'!$F$6:$F$1205,P163)),0)</f>
        <v>0</v>
      </c>
      <c r="AG163" s="32">
        <f>IF(ISNUMBER(I163),SQRT(INDEX('913'!$I$6:$I$1205,I163)^2+INDEX('913'!$J$6:$J$1205,I163)^2),0)</f>
        <v>0</v>
      </c>
      <c r="AH163" s="32">
        <f>IF(ISNUMBER(J163),SQRT(INDEX('913'!$I$6:$I$1205,J163)^2+INDEX('913'!$J$6:$J$1205,J163)^2),0)</f>
        <v>0</v>
      </c>
      <c r="AI163" s="32">
        <f>IF(ISNUMBER(K163),SQRT(INDEX('913'!$I$6:$I$1205,K163)^2+INDEX('913'!$J$6:$J$1205,K163)^2),0)</f>
        <v>0</v>
      </c>
      <c r="AJ163" s="32">
        <f>IF(ISNUMBER(L163),SQRT(INDEX('913'!$I$6:$I$1205,L163)^2+INDEX('913'!$J$6:$J$1205,L163)^2),0)</f>
        <v>0</v>
      </c>
      <c r="AK163" s="32">
        <f>IF(ISNUMBER(M163),SQRT(INDEX('913'!$I$6:$I$1205,M163)^2+INDEX('913'!$J$6:$J$1205,M163)^2),0)</f>
        <v>0</v>
      </c>
      <c r="AL163" s="32">
        <f>IF(ISNUMBER(N163),SQRT(INDEX('913'!$I$6:$I$1205,N163)^2+INDEX('913'!$J$6:$J$1205,N163)^2),0)</f>
        <v>0</v>
      </c>
      <c r="AM163" s="32">
        <f>IF(ISNUMBER(O163),SQRT(INDEX('913'!$I$6:$I$1205,O163)^2+INDEX('913'!$J$6:$J$1205,O163)^2),0)</f>
        <v>0</v>
      </c>
      <c r="AN163" s="49">
        <f>IF(ISNUMBER(P163),SQRT(INDEX('913'!$I$6:$I$1205,P163)^2+INDEX('913'!$J$6:$J$1205,P163)^2),0)</f>
        <v>0</v>
      </c>
      <c r="AO163" s="37">
        <f t="shared" si="1"/>
        <v>0</v>
      </c>
      <c r="AP163" s="37">
        <f t="shared" si="2"/>
        <v>0</v>
      </c>
      <c r="AQ163" s="33" t="e">
        <f>-100*'935'!W163*(AO163+AP163)/'11'!C$17</f>
        <v>#VALUE!</v>
      </c>
      <c r="AR163" s="37" t="e">
        <f t="shared" si="3"/>
        <v>#VALUE!</v>
      </c>
      <c r="AS163" s="52" t="e">
        <f t="shared" si="4"/>
        <v>#VALUE!</v>
      </c>
      <c r="AT163" s="32" t="e">
        <f>IF('935'!C163="VOID",0,('935'!C163*(1-'935'!X163/'11'!B$17)))</f>
        <v>#VALUE!</v>
      </c>
      <c r="AU163" s="52" t="e">
        <f>'935'!Q163*(1-'935'!Y163/'11'!C$17)/(1-'935'!X163/'11'!B$17)</f>
        <v>#VALUE!</v>
      </c>
      <c r="AV163" s="37" t="e">
        <f>INDEX('DNO totals'!$B$57:$G$57,IF('935'!K163,IF(MOD('935'!K163,1000),IF(MOD('935'!K163,100),IF(MOD('935'!K163,10),IF(MOD('935'!K163,1000)=1,6,5),4),3),2),1))</f>
        <v>#VALUE!</v>
      </c>
      <c r="AW163" s="52" t="e">
        <f t="shared" si="5"/>
        <v>#VALUE!</v>
      </c>
      <c r="AX163" s="32" t="e">
        <f>IF('935'!V163="VOID",0,'935'!V163*(1-'935'!X163/'11'!B$17))</f>
        <v>#VALUE!</v>
      </c>
      <c r="AY163" s="33" t="e">
        <f>IF(H163,-100*'Charging rates'!B$10/'11'!B$17*AX163/H163,0)</f>
        <v>#VALUE!</v>
      </c>
      <c r="AZ163" s="33" t="e">
        <f>IF(C163,'DNO totals'!B$41,0)</f>
        <v>#VALUE!</v>
      </c>
      <c r="BA163" s="33" t="e">
        <f t="shared" si="6"/>
        <v>#VALUE!</v>
      </c>
      <c r="BB163" s="33" t="e">
        <f t="shared" si="7"/>
        <v>#VALUE!</v>
      </c>
      <c r="BC163" s="53" t="e">
        <f t="shared" si="8"/>
        <v>#VALUE!</v>
      </c>
      <c r="BD163" s="32" t="e">
        <f>IF(AT163,'935'!H163*AT163/(AT163+D163+H163),0)</f>
        <v>#VALUE!</v>
      </c>
      <c r="BE163" s="32" t="e">
        <f>IF(H163,'935'!H163*H163/(AT163+D163+H163),0)</f>
        <v>#VALUE!</v>
      </c>
      <c r="BF163" s="32" t="e">
        <f>BD163*(1-'935'!X163/'11'!B$17)</f>
        <v>#VALUE!</v>
      </c>
      <c r="BG163" s="49" t="e">
        <f>BE163*(1-'935'!X163/'11'!B$17)</f>
        <v>#VALUE!</v>
      </c>
      <c r="BH163" s="52" t="e">
        <f>AV163*Parameters!B$6</f>
        <v>#VALUE!</v>
      </c>
      <c r="BI163" s="37" t="e">
        <f>IF('935'!$K163=1000,'Charging rates'!$C$38*$BH163/(1+'DNO totals'!$C$99)*'935'!$L163,0)</f>
        <v>#VALUE!</v>
      </c>
      <c r="BJ163" s="37" t="e">
        <f>IF(MOD('935'!$K163,1000)=100,'Charging rates'!$D$38*$BH163/(1+'DNO totals'!$D$99)*'935'!$M163,0)</f>
        <v>#VALUE!</v>
      </c>
      <c r="BK163" s="37" t="e">
        <f>IF(MOD('935'!$K163,100)=10,'Charging rates'!$E$38*$BH163/(1+'DNO totals'!$E$99)*'935'!$N163,0)</f>
        <v>#VALUE!</v>
      </c>
      <c r="BL163" s="37" t="e">
        <f>IF(AND(MOD('935'!$K163,10)&gt;0,MOD('935'!$K163,1000)&gt;1),'Charging rates'!$F$38*$BH163/(1+'DNO totals'!$F$99)*'935'!$O163,0)</f>
        <v>#VALUE!</v>
      </c>
      <c r="BM163" s="37" t="e">
        <f>IF(MOD('935'!$K163,1000)=1,'Charging rates'!$G$38*$BH163/(1+'DNO totals'!$G$99)*'935'!$P163,0)</f>
        <v>#VALUE!</v>
      </c>
      <c r="BN163" s="52" t="e">
        <f t="shared" si="9"/>
        <v>#VALUE!</v>
      </c>
      <c r="BO163" s="37" t="e">
        <f>IF('935'!$K163&gt;1000,'Charging rates'!$C$38*$AW163*'935'!$L163,0)</f>
        <v>#VALUE!</v>
      </c>
      <c r="BP163" s="37" t="e">
        <f>IF(MOD('935'!$K163,1000)&gt;100,'Charging rates'!$D$38*$AW163*'935'!$M163,0)</f>
        <v>#VALUE!</v>
      </c>
      <c r="BQ163" s="37" t="e">
        <f>IF(MOD('935'!$K163,100)&gt;10,'Charging rates'!$E$38*$AW163*'935'!$N163,0)</f>
        <v>#VALUE!</v>
      </c>
      <c r="BR163" s="52" t="e">
        <f t="shared" si="10"/>
        <v>#VALUE!</v>
      </c>
      <c r="BS163" s="48" t="e">
        <f>'935'!C163&lt;&gt;"VOID"</f>
        <v>#VALUE!</v>
      </c>
      <c r="BT163" s="33" t="e">
        <f>IF(BS163,(100/'11'!B$17*BD163*((1-'935'!I163)*'Charging rates'!B$51+'Charging rates'!B$63)),0)</f>
        <v>#VALUE!</v>
      </c>
      <c r="BU163" s="33" t="e">
        <f>100/'11'!B$17*BG163*('Charging rates'!B$51+'Charging rates'!B$63)</f>
        <v>#VALUE!</v>
      </c>
      <c r="BV163" s="33" t="e">
        <f>100/'11'!B$17*BE163*('Charging rates'!B$51+'Charging rates'!B$63)</f>
        <v>#VALUE!</v>
      </c>
      <c r="BW163" s="53" t="e">
        <f t="shared" si="11"/>
        <v>#VALUE!</v>
      </c>
      <c r="BX163" s="32" t="e">
        <f>AT163-('935'!T163*(1-'935'!X163/'11'!B$17))</f>
        <v>#VALUE!</v>
      </c>
      <c r="BY163" s="32">
        <f>0-IF(ISNUMBER(I163),INDEX('913'!$I$6:$I$1205,I163),0)-IF(ISNUMBER(J163),INDEX('913'!$I$6:$I$1205,J163),0)-IF(ISNUMBER(K163),INDEX('913'!$I$6:$I$1205,K163),0)-IF(ISNUMBER(L163),INDEX('913'!$I$6:$I$1205,L163),0)-IF(ISNUMBER(M163),INDEX('913'!$I$6:$I$1205,M163),0)-IF(ISNUMBER(N163),INDEX('913'!$I$6:$I$1205,N163),0)-IF(ISNUMBER(O163),INDEX('913'!$I$6:$I$1205,O163),0)-IF(ISNUMBER(P163),INDEX('913'!$I$6:$I$1205,P163),0)</f>
        <v>0</v>
      </c>
      <c r="BZ163" s="37">
        <f>IF(BY163=0,1,MAX(1,SQRT(BY163^2+(IF(ISNUMBER(I163),INDEX('913'!$J$6:$J$1205,I163),0)+IF(ISNUMBER(J163),INDEX('913'!$J$6:$J$1205,J163),0)+IF(ISNUMBER(K163),INDEX('913'!$J$6:$J$1205,K163),0)+IF(ISNUMBER(L163),INDEX('913'!$J$6:$J$1205,L163),0)+IF(ISNUMBER(M163),INDEX('913'!$J$6:$J$1205,M163),0)+IF(ISNUMBER(N163),INDEX('913'!$J$6:$J$1205,N163),0)+IF(ISNUMBER(O163),INDEX('913'!$J$6:$J$1205,O163),0)+IF(ISNUMBER(P163),INDEX('913'!$J$6:$J$1205,P163),0))^2)/BY163))</f>
        <v>1</v>
      </c>
      <c r="CA163" s="33" t="e">
        <f>100*AO163/'11'!B$17</f>
        <v>#VALUE!</v>
      </c>
      <c r="CB163" s="37" t="e">
        <f>100*(AP163*BZ163)/'11'!C$17</f>
        <v>#VALUE!</v>
      </c>
      <c r="CC163" s="37" t="e">
        <f t="shared" si="12"/>
        <v>#VALUE!</v>
      </c>
      <c r="CD163" s="33" t="e">
        <f t="shared" si="13"/>
        <v>#VALUE!</v>
      </c>
      <c r="CE163" s="54" t="e">
        <f>'11'!C$17-'935'!Y163</f>
        <v>#VALUE!</v>
      </c>
      <c r="CF163" s="37" t="e">
        <f>MAX('DNO totals'!B$312+0,MIN('935'!L163+0,'DNO totals'!B$304+0))</f>
        <v>#VALUE!</v>
      </c>
      <c r="CG163" s="37" t="e">
        <f>MAX('DNO totals'!C$312+0,MIN('935'!M163+0,'DNO totals'!C$304+0))</f>
        <v>#VALUE!</v>
      </c>
      <c r="CH163" s="37" t="e">
        <f>MAX('DNO totals'!D$312+0,MIN('935'!N163+0,'DNO totals'!D$304+0))</f>
        <v>#VALUE!</v>
      </c>
      <c r="CI163" s="37" t="e">
        <f>MAX('DNO totals'!E$312+0,MIN('935'!O163+0,'DNO totals'!E$304+0))</f>
        <v>#VALUE!</v>
      </c>
      <c r="CJ163" s="52" t="e">
        <f>MAX('DNO totals'!F$312+0,MIN('935'!P163+0,'DNO totals'!F$304+0))</f>
        <v>#VALUE!</v>
      </c>
      <c r="CK163" s="37" t="e">
        <f>IF('935'!$K163=1000,'Charging rates'!$C$38*$BH163/(1+'DNO totals'!$C$99)*$CF163,0)</f>
        <v>#VALUE!</v>
      </c>
      <c r="CL163" s="37" t="e">
        <f>IF(MOD('935'!$K163,1000)=100,'Charging rates'!$D$38*$BH163/(1+'DNO totals'!$D$99)*$CG163,0)</f>
        <v>#VALUE!</v>
      </c>
      <c r="CM163" s="37" t="e">
        <f>IF(MOD('935'!$K163,100)=10,'Charging rates'!$E$38*$BH163/(1+'DNO totals'!$E$99)*$CH163,0)</f>
        <v>#VALUE!</v>
      </c>
      <c r="CN163" s="37" t="e">
        <f>IF(AND(MOD('935'!$K163,10)&gt;0,MOD('935'!$K163,1000)&gt;1),'Charging rates'!$F$38*$BH163/(1+'DNO totals'!$F$99)*$CI163,0)</f>
        <v>#VALUE!</v>
      </c>
      <c r="CO163" s="37" t="e">
        <f>IF(MOD('935'!$K163,1000)=1,'Charging rates'!$G$38*$BH163/(1+'DNO totals'!$G$99)*$CJ163,0)</f>
        <v>#VALUE!</v>
      </c>
      <c r="CP163" s="52" t="e">
        <f t="shared" si="14"/>
        <v>#VALUE!</v>
      </c>
      <c r="CQ163" s="37" t="e">
        <f>IF('935'!$K163&gt;1000,'Charging rates'!$C$38*$AW163*$CF163,0)</f>
        <v>#VALUE!</v>
      </c>
      <c r="CR163" s="37" t="e">
        <f>IF(MOD('935'!$K163,1000)&gt;100,'Charging rates'!$D$38*$AW163*$CG163,0)</f>
        <v>#VALUE!</v>
      </c>
      <c r="CS163" s="37" t="e">
        <f>IF(MOD('935'!$K163,100)&gt;10,'Charging rates'!$E$38*$AW163*$CH163,0)</f>
        <v>#VALUE!</v>
      </c>
      <c r="CT163" s="52" t="e">
        <f t="shared" si="15"/>
        <v>#VALUE!</v>
      </c>
      <c r="CU163" s="33" t="e">
        <f>100*(AP163*'935'!Q163*BZ163)/'11'!B$17</f>
        <v>#VALUE!</v>
      </c>
      <c r="CV163" s="33" t="e">
        <f>100/'11'!B$17*'Charging rates'!B$10*AW163</f>
        <v>#VALUE!</v>
      </c>
      <c r="CW163" s="33" t="e">
        <f>IF(AT163=0,0,(1-BX163/AT163)*(CA163+IF('935'!Q163=0,0,(CB163*'935'!Q163*('11'!C$17-'935'!Y163)/('11'!B$17-'935'!X163)))))</f>
        <v>#VALUE!</v>
      </c>
      <c r="CX163" s="33" t="e">
        <f t="shared" si="16"/>
        <v>#VALUE!</v>
      </c>
      <c r="CY163" s="49" t="e">
        <f t="shared" si="17"/>
        <v>#VALUE!</v>
      </c>
      <c r="CZ163" s="32" t="e">
        <f>AT163*(Parameters!B$21+AU163)*IF('DNO totals'!B$323&lt;0,1,'935'!S163)</f>
        <v>#VALUE!</v>
      </c>
      <c r="DA163" s="52" t="e">
        <f>IF('DNO totals'!B$323&lt;0,1,'935'!S163)*(Parameters!B$21+AU163)</f>
        <v>#VALUE!</v>
      </c>
      <c r="DB163" s="37" t="e">
        <f>CX163+'Charging rates'!B$106*DA163*100/'11'!B$17</f>
        <v>#VALUE!</v>
      </c>
      <c r="DC163" s="37" t="e">
        <f>DB163+'Charging rates'!B$116*(Parameters!B$21+AU163)*100/'11'!B$17*IF('DNO totals'!B$323&lt;0,1,'935'!S163)</f>
        <v>#VALUE!</v>
      </c>
      <c r="DD163" s="37" t="e">
        <f>'Charging rates'!B$97*(CP163+CT163)*100/'11'!B$17</f>
        <v>#VALUE!</v>
      </c>
      <c r="DE163" s="33" t="e">
        <f>MAX(0-(CB163*AU163*'11'!C$17/'11'!B$17),DC163+DD163)</f>
        <v>#VALUE!</v>
      </c>
      <c r="DF163" s="37" t="e">
        <f>IF(BS163,IF(AU163=0,CC163,MAX(0,MIN(CC163,CC163+(DE163/'935'!Q163*('11'!B$17-'935'!X163)/('11'!C$17-'935'!Y163))))),0)</f>
        <v>#VALUE!</v>
      </c>
      <c r="DG163" s="33" t="e">
        <f t="shared" si="18"/>
        <v>#VALUE!</v>
      </c>
      <c r="DH163" s="53" t="e">
        <f t="shared" si="19"/>
        <v>#VALUE!</v>
      </c>
    </row>
    <row r="164" spans="1:112">
      <c r="A164" s="28">
        <v>64</v>
      </c>
      <c r="B164" s="47" t="e">
        <f>'935'!B164</f>
        <v>#VALUE!</v>
      </c>
      <c r="C164" s="48" t="e">
        <f>OR('935'!E164&lt;&gt;"VOID",'935'!F164&lt;&gt;"VOID",'935'!G164&lt;&gt;"VOID")</f>
        <v>#VALUE!</v>
      </c>
      <c r="D164" s="32" t="e">
        <f>IF('935'!D164="VOID",0,'935'!D164*(1-'935'!X164/'11'!B$17))</f>
        <v>#VALUE!</v>
      </c>
      <c r="E164" s="32" t="e">
        <f>IF('935'!E164="VOID",0,'935'!E164*(1-'935'!X164/'11'!B$17))</f>
        <v>#VALUE!</v>
      </c>
      <c r="F164" s="32" t="e">
        <f>IF('935'!F164="VOID",0,'935'!F164*(1-'935'!X164/'11'!B$17))</f>
        <v>#VALUE!</v>
      </c>
      <c r="G164" s="32" t="e">
        <f>IF('935'!G164="VOID",0,'935'!G164*(1-'935'!X164/'11'!B$17))</f>
        <v>#VALUE!</v>
      </c>
      <c r="H164" s="49" t="e">
        <f t="shared" si="0"/>
        <v>#VALUE!</v>
      </c>
      <c r="I164" s="50" t="e">
        <f>MATCH('935'!J164,'913'!$B$6:$B$1205,0)</f>
        <v>#VALUE!</v>
      </c>
      <c r="J164" s="50" t="e">
        <f>MATCH(INDEX('913'!$D$6:$D$1205,I164),'913'!$B$6:$B$1205,0)</f>
        <v>#VALUE!</v>
      </c>
      <c r="K164" s="50" t="e">
        <f>MATCH(INDEX('913'!$D$6:$D$1205,J164),'913'!$B$6:$B$1205,0)</f>
        <v>#VALUE!</v>
      </c>
      <c r="L164" s="50" t="e">
        <f>MATCH(INDEX('913'!$D$6:$D$1205,K164),'913'!$B$6:$B$1205,0)</f>
        <v>#VALUE!</v>
      </c>
      <c r="M164" s="50" t="e">
        <f>MATCH(INDEX('913'!$D$6:$D$1205,L164),'913'!$B$6:$B$1205,0)</f>
        <v>#VALUE!</v>
      </c>
      <c r="N164" s="50" t="e">
        <f>MATCH(INDEX('913'!$D$6:$D$1205,M164),'913'!$B$6:$B$1205,0)</f>
        <v>#VALUE!</v>
      </c>
      <c r="O164" s="50" t="e">
        <f>MATCH(INDEX('913'!$D$6:$D$1205,N164),'913'!$B$6:$B$1205,0)</f>
        <v>#VALUE!</v>
      </c>
      <c r="P164" s="51" t="e">
        <f>MATCH(INDEX('913'!$D$6:$D$1205,O164),'913'!$B$6:$B$1205,0)</f>
        <v>#VALUE!</v>
      </c>
      <c r="Q164" s="37">
        <f>IF(ISNUMBER(I164),MAX(0,INDEX('913'!$E$6:$E$1205,I164)),0)</f>
        <v>0</v>
      </c>
      <c r="R164" s="37">
        <f>IF(ISNUMBER(J164),MAX(0,INDEX('913'!$E$6:$E$1205,J164)),0)</f>
        <v>0</v>
      </c>
      <c r="S164" s="37">
        <f>IF(ISNUMBER(K164),MAX(0,INDEX('913'!$E$6:$E$1205,K164)),0)</f>
        <v>0</v>
      </c>
      <c r="T164" s="37">
        <f>IF(ISNUMBER(L164),MAX(0,INDEX('913'!$E$6:$E$1205,L164)),0)</f>
        <v>0</v>
      </c>
      <c r="U164" s="37">
        <f>IF(ISNUMBER(M164),MAX(0,INDEX('913'!$E$6:$E$1205,M164)),0)</f>
        <v>0</v>
      </c>
      <c r="V164" s="37">
        <f>IF(ISNUMBER(N164),MAX(0,INDEX('913'!$E$6:$E$1205,N164)),0)</f>
        <v>0</v>
      </c>
      <c r="W164" s="37">
        <f>IF(ISNUMBER(O164),MAX(0,INDEX('913'!$E$6:$E$1205,O164)),0)</f>
        <v>0</v>
      </c>
      <c r="X164" s="52">
        <f>IF(ISNUMBER(P164),MAX(0,INDEX('913'!$E$6:$E$1205,P164)),0)</f>
        <v>0</v>
      </c>
      <c r="Y164" s="37">
        <f>IF(ISNUMBER(I164),MAX(0,INDEX('913'!$F$6:$F$1205,I164)),0)</f>
        <v>0</v>
      </c>
      <c r="Z164" s="37">
        <f>IF(ISNUMBER(J164),MAX(0,INDEX('913'!$F$6:$F$1205,J164)),0)</f>
        <v>0</v>
      </c>
      <c r="AA164" s="37">
        <f>IF(ISNUMBER(K164),MAX(0,INDEX('913'!$F$6:$F$1205,K164)),0)</f>
        <v>0</v>
      </c>
      <c r="AB164" s="37">
        <f>IF(ISNUMBER(L164),MAX(0,INDEX('913'!$F$6:$F$1205,L164)),0)</f>
        <v>0</v>
      </c>
      <c r="AC164" s="37">
        <f>IF(ISNUMBER(M164),MAX(0,INDEX('913'!$F$6:$F$1205,M164)),0)</f>
        <v>0</v>
      </c>
      <c r="AD164" s="37">
        <f>IF(ISNUMBER(N164),MAX(0,INDEX('913'!$F$6:$F$1205,N164)),0)</f>
        <v>0</v>
      </c>
      <c r="AE164" s="37">
        <f>IF(ISNUMBER(O164),MAX(0,INDEX('913'!$F$6:$F$1205,O164)),0)</f>
        <v>0</v>
      </c>
      <c r="AF164" s="37">
        <f>IF(ISNUMBER(P164),MAX(0,INDEX('913'!$F$6:$F$1205,P164)),0)</f>
        <v>0</v>
      </c>
      <c r="AG164" s="32">
        <f>IF(ISNUMBER(I164),SQRT(INDEX('913'!$I$6:$I$1205,I164)^2+INDEX('913'!$J$6:$J$1205,I164)^2),0)</f>
        <v>0</v>
      </c>
      <c r="AH164" s="32">
        <f>IF(ISNUMBER(J164),SQRT(INDEX('913'!$I$6:$I$1205,J164)^2+INDEX('913'!$J$6:$J$1205,J164)^2),0)</f>
        <v>0</v>
      </c>
      <c r="AI164" s="32">
        <f>IF(ISNUMBER(K164),SQRT(INDEX('913'!$I$6:$I$1205,K164)^2+INDEX('913'!$J$6:$J$1205,K164)^2),0)</f>
        <v>0</v>
      </c>
      <c r="AJ164" s="32">
        <f>IF(ISNUMBER(L164),SQRT(INDEX('913'!$I$6:$I$1205,L164)^2+INDEX('913'!$J$6:$J$1205,L164)^2),0)</f>
        <v>0</v>
      </c>
      <c r="AK164" s="32">
        <f>IF(ISNUMBER(M164),SQRT(INDEX('913'!$I$6:$I$1205,M164)^2+INDEX('913'!$J$6:$J$1205,M164)^2),0)</f>
        <v>0</v>
      </c>
      <c r="AL164" s="32">
        <f>IF(ISNUMBER(N164),SQRT(INDEX('913'!$I$6:$I$1205,N164)^2+INDEX('913'!$J$6:$J$1205,N164)^2),0)</f>
        <v>0</v>
      </c>
      <c r="AM164" s="32">
        <f>IF(ISNUMBER(O164),SQRT(INDEX('913'!$I$6:$I$1205,O164)^2+INDEX('913'!$J$6:$J$1205,O164)^2),0)</f>
        <v>0</v>
      </c>
      <c r="AN164" s="49">
        <f>IF(ISNUMBER(P164),SQRT(INDEX('913'!$I$6:$I$1205,P164)^2+INDEX('913'!$J$6:$J$1205,P164)^2),0)</f>
        <v>0</v>
      </c>
      <c r="AO164" s="37">
        <f t="shared" si="1"/>
        <v>0</v>
      </c>
      <c r="AP164" s="37">
        <f t="shared" si="2"/>
        <v>0</v>
      </c>
      <c r="AQ164" s="33" t="e">
        <f>-100*'935'!W164*(AO164+AP164)/'11'!C$17</f>
        <v>#VALUE!</v>
      </c>
      <c r="AR164" s="37" t="e">
        <f t="shared" si="3"/>
        <v>#VALUE!</v>
      </c>
      <c r="AS164" s="52" t="e">
        <f t="shared" si="4"/>
        <v>#VALUE!</v>
      </c>
      <c r="AT164" s="32" t="e">
        <f>IF('935'!C164="VOID",0,('935'!C164*(1-'935'!X164/'11'!B$17)))</f>
        <v>#VALUE!</v>
      </c>
      <c r="AU164" s="52" t="e">
        <f>'935'!Q164*(1-'935'!Y164/'11'!C$17)/(1-'935'!X164/'11'!B$17)</f>
        <v>#VALUE!</v>
      </c>
      <c r="AV164" s="37" t="e">
        <f>INDEX('DNO totals'!$B$57:$G$57,IF('935'!K164,IF(MOD('935'!K164,1000),IF(MOD('935'!K164,100),IF(MOD('935'!K164,10),IF(MOD('935'!K164,1000)=1,6,5),4),3),2),1))</f>
        <v>#VALUE!</v>
      </c>
      <c r="AW164" s="52" t="e">
        <f t="shared" si="5"/>
        <v>#VALUE!</v>
      </c>
      <c r="AX164" s="32" t="e">
        <f>IF('935'!V164="VOID",0,'935'!V164*(1-'935'!X164/'11'!B$17))</f>
        <v>#VALUE!</v>
      </c>
      <c r="AY164" s="33" t="e">
        <f>IF(H164,-100*'Charging rates'!B$10/'11'!B$17*AX164/H164,0)</f>
        <v>#VALUE!</v>
      </c>
      <c r="AZ164" s="33" t="e">
        <f>IF(C164,'DNO totals'!B$41,0)</f>
        <v>#VALUE!</v>
      </c>
      <c r="BA164" s="33" t="e">
        <f t="shared" si="6"/>
        <v>#VALUE!</v>
      </c>
      <c r="BB164" s="33" t="e">
        <f t="shared" si="7"/>
        <v>#VALUE!</v>
      </c>
      <c r="BC164" s="53" t="e">
        <f t="shared" si="8"/>
        <v>#VALUE!</v>
      </c>
      <c r="BD164" s="32" t="e">
        <f>IF(AT164,'935'!H164*AT164/(AT164+D164+H164),0)</f>
        <v>#VALUE!</v>
      </c>
      <c r="BE164" s="32" t="e">
        <f>IF(H164,'935'!H164*H164/(AT164+D164+H164),0)</f>
        <v>#VALUE!</v>
      </c>
      <c r="BF164" s="32" t="e">
        <f>BD164*(1-'935'!X164/'11'!B$17)</f>
        <v>#VALUE!</v>
      </c>
      <c r="BG164" s="49" t="e">
        <f>BE164*(1-'935'!X164/'11'!B$17)</f>
        <v>#VALUE!</v>
      </c>
      <c r="BH164" s="52" t="e">
        <f>AV164*Parameters!B$6</f>
        <v>#VALUE!</v>
      </c>
      <c r="BI164" s="37" t="e">
        <f>IF('935'!$K164=1000,'Charging rates'!$C$38*$BH164/(1+'DNO totals'!$C$99)*'935'!$L164,0)</f>
        <v>#VALUE!</v>
      </c>
      <c r="BJ164" s="37" t="e">
        <f>IF(MOD('935'!$K164,1000)=100,'Charging rates'!$D$38*$BH164/(1+'DNO totals'!$D$99)*'935'!$M164,0)</f>
        <v>#VALUE!</v>
      </c>
      <c r="BK164" s="37" t="e">
        <f>IF(MOD('935'!$K164,100)=10,'Charging rates'!$E$38*$BH164/(1+'DNO totals'!$E$99)*'935'!$N164,0)</f>
        <v>#VALUE!</v>
      </c>
      <c r="BL164" s="37" t="e">
        <f>IF(AND(MOD('935'!$K164,10)&gt;0,MOD('935'!$K164,1000)&gt;1),'Charging rates'!$F$38*$BH164/(1+'DNO totals'!$F$99)*'935'!$O164,0)</f>
        <v>#VALUE!</v>
      </c>
      <c r="BM164" s="37" t="e">
        <f>IF(MOD('935'!$K164,1000)=1,'Charging rates'!$G$38*$BH164/(1+'DNO totals'!$G$99)*'935'!$P164,0)</f>
        <v>#VALUE!</v>
      </c>
      <c r="BN164" s="52" t="e">
        <f t="shared" si="9"/>
        <v>#VALUE!</v>
      </c>
      <c r="BO164" s="37" t="e">
        <f>IF('935'!$K164&gt;1000,'Charging rates'!$C$38*$AW164*'935'!$L164,0)</f>
        <v>#VALUE!</v>
      </c>
      <c r="BP164" s="37" t="e">
        <f>IF(MOD('935'!$K164,1000)&gt;100,'Charging rates'!$D$38*$AW164*'935'!$M164,0)</f>
        <v>#VALUE!</v>
      </c>
      <c r="BQ164" s="37" t="e">
        <f>IF(MOD('935'!$K164,100)&gt;10,'Charging rates'!$E$38*$AW164*'935'!$N164,0)</f>
        <v>#VALUE!</v>
      </c>
      <c r="BR164" s="52" t="e">
        <f t="shared" si="10"/>
        <v>#VALUE!</v>
      </c>
      <c r="BS164" s="48" t="e">
        <f>'935'!C164&lt;&gt;"VOID"</f>
        <v>#VALUE!</v>
      </c>
      <c r="BT164" s="33" t="e">
        <f>IF(BS164,(100/'11'!B$17*BD164*((1-'935'!I164)*'Charging rates'!B$51+'Charging rates'!B$63)),0)</f>
        <v>#VALUE!</v>
      </c>
      <c r="BU164" s="33" t="e">
        <f>100/'11'!B$17*BG164*('Charging rates'!B$51+'Charging rates'!B$63)</f>
        <v>#VALUE!</v>
      </c>
      <c r="BV164" s="33" t="e">
        <f>100/'11'!B$17*BE164*('Charging rates'!B$51+'Charging rates'!B$63)</f>
        <v>#VALUE!</v>
      </c>
      <c r="BW164" s="53" t="e">
        <f t="shared" si="11"/>
        <v>#VALUE!</v>
      </c>
      <c r="BX164" s="32" t="e">
        <f>AT164-('935'!T164*(1-'935'!X164/'11'!B$17))</f>
        <v>#VALUE!</v>
      </c>
      <c r="BY164" s="32">
        <f>0-IF(ISNUMBER(I164),INDEX('913'!$I$6:$I$1205,I164),0)-IF(ISNUMBER(J164),INDEX('913'!$I$6:$I$1205,J164),0)-IF(ISNUMBER(K164),INDEX('913'!$I$6:$I$1205,K164),0)-IF(ISNUMBER(L164),INDEX('913'!$I$6:$I$1205,L164),0)-IF(ISNUMBER(M164),INDEX('913'!$I$6:$I$1205,M164),0)-IF(ISNUMBER(N164),INDEX('913'!$I$6:$I$1205,N164),0)-IF(ISNUMBER(O164),INDEX('913'!$I$6:$I$1205,O164),0)-IF(ISNUMBER(P164),INDEX('913'!$I$6:$I$1205,P164),0)</f>
        <v>0</v>
      </c>
      <c r="BZ164" s="37">
        <f>IF(BY164=0,1,MAX(1,SQRT(BY164^2+(IF(ISNUMBER(I164),INDEX('913'!$J$6:$J$1205,I164),0)+IF(ISNUMBER(J164),INDEX('913'!$J$6:$J$1205,J164),0)+IF(ISNUMBER(K164),INDEX('913'!$J$6:$J$1205,K164),0)+IF(ISNUMBER(L164),INDEX('913'!$J$6:$J$1205,L164),0)+IF(ISNUMBER(M164),INDEX('913'!$J$6:$J$1205,M164),0)+IF(ISNUMBER(N164),INDEX('913'!$J$6:$J$1205,N164),0)+IF(ISNUMBER(O164),INDEX('913'!$J$6:$J$1205,O164),0)+IF(ISNUMBER(P164),INDEX('913'!$J$6:$J$1205,P164),0))^2)/BY164))</f>
        <v>1</v>
      </c>
      <c r="CA164" s="33" t="e">
        <f>100*AO164/'11'!B$17</f>
        <v>#VALUE!</v>
      </c>
      <c r="CB164" s="37" t="e">
        <f>100*(AP164*BZ164)/'11'!C$17</f>
        <v>#VALUE!</v>
      </c>
      <c r="CC164" s="37" t="e">
        <f t="shared" si="12"/>
        <v>#VALUE!</v>
      </c>
      <c r="CD164" s="33" t="e">
        <f t="shared" si="13"/>
        <v>#VALUE!</v>
      </c>
      <c r="CE164" s="54" t="e">
        <f>'11'!C$17-'935'!Y164</f>
        <v>#VALUE!</v>
      </c>
      <c r="CF164" s="37" t="e">
        <f>MAX('DNO totals'!B$312+0,MIN('935'!L164+0,'DNO totals'!B$304+0))</f>
        <v>#VALUE!</v>
      </c>
      <c r="CG164" s="37" t="e">
        <f>MAX('DNO totals'!C$312+0,MIN('935'!M164+0,'DNO totals'!C$304+0))</f>
        <v>#VALUE!</v>
      </c>
      <c r="CH164" s="37" t="e">
        <f>MAX('DNO totals'!D$312+0,MIN('935'!N164+0,'DNO totals'!D$304+0))</f>
        <v>#VALUE!</v>
      </c>
      <c r="CI164" s="37" t="e">
        <f>MAX('DNO totals'!E$312+0,MIN('935'!O164+0,'DNO totals'!E$304+0))</f>
        <v>#VALUE!</v>
      </c>
      <c r="CJ164" s="52" t="e">
        <f>MAX('DNO totals'!F$312+0,MIN('935'!P164+0,'DNO totals'!F$304+0))</f>
        <v>#VALUE!</v>
      </c>
      <c r="CK164" s="37" t="e">
        <f>IF('935'!$K164=1000,'Charging rates'!$C$38*$BH164/(1+'DNO totals'!$C$99)*$CF164,0)</f>
        <v>#VALUE!</v>
      </c>
      <c r="CL164" s="37" t="e">
        <f>IF(MOD('935'!$K164,1000)=100,'Charging rates'!$D$38*$BH164/(1+'DNO totals'!$D$99)*$CG164,0)</f>
        <v>#VALUE!</v>
      </c>
      <c r="CM164" s="37" t="e">
        <f>IF(MOD('935'!$K164,100)=10,'Charging rates'!$E$38*$BH164/(1+'DNO totals'!$E$99)*$CH164,0)</f>
        <v>#VALUE!</v>
      </c>
      <c r="CN164" s="37" t="e">
        <f>IF(AND(MOD('935'!$K164,10)&gt;0,MOD('935'!$K164,1000)&gt;1),'Charging rates'!$F$38*$BH164/(1+'DNO totals'!$F$99)*$CI164,0)</f>
        <v>#VALUE!</v>
      </c>
      <c r="CO164" s="37" t="e">
        <f>IF(MOD('935'!$K164,1000)=1,'Charging rates'!$G$38*$BH164/(1+'DNO totals'!$G$99)*$CJ164,0)</f>
        <v>#VALUE!</v>
      </c>
      <c r="CP164" s="52" t="e">
        <f t="shared" si="14"/>
        <v>#VALUE!</v>
      </c>
      <c r="CQ164" s="37" t="e">
        <f>IF('935'!$K164&gt;1000,'Charging rates'!$C$38*$AW164*$CF164,0)</f>
        <v>#VALUE!</v>
      </c>
      <c r="CR164" s="37" t="e">
        <f>IF(MOD('935'!$K164,1000)&gt;100,'Charging rates'!$D$38*$AW164*$CG164,0)</f>
        <v>#VALUE!</v>
      </c>
      <c r="CS164" s="37" t="e">
        <f>IF(MOD('935'!$K164,100)&gt;10,'Charging rates'!$E$38*$AW164*$CH164,0)</f>
        <v>#VALUE!</v>
      </c>
      <c r="CT164" s="52" t="e">
        <f t="shared" si="15"/>
        <v>#VALUE!</v>
      </c>
      <c r="CU164" s="33" t="e">
        <f>100*(AP164*'935'!Q164*BZ164)/'11'!B$17</f>
        <v>#VALUE!</v>
      </c>
      <c r="CV164" s="33" t="e">
        <f>100/'11'!B$17*'Charging rates'!B$10*AW164</f>
        <v>#VALUE!</v>
      </c>
      <c r="CW164" s="33" t="e">
        <f>IF(AT164=0,0,(1-BX164/AT164)*(CA164+IF('935'!Q164=0,0,(CB164*'935'!Q164*('11'!C$17-'935'!Y164)/('11'!B$17-'935'!X164)))))</f>
        <v>#VALUE!</v>
      </c>
      <c r="CX164" s="33" t="e">
        <f t="shared" si="16"/>
        <v>#VALUE!</v>
      </c>
      <c r="CY164" s="49" t="e">
        <f t="shared" si="17"/>
        <v>#VALUE!</v>
      </c>
      <c r="CZ164" s="32" t="e">
        <f>AT164*(Parameters!B$21+AU164)*IF('DNO totals'!B$323&lt;0,1,'935'!S164)</f>
        <v>#VALUE!</v>
      </c>
      <c r="DA164" s="52" t="e">
        <f>IF('DNO totals'!B$323&lt;0,1,'935'!S164)*(Parameters!B$21+AU164)</f>
        <v>#VALUE!</v>
      </c>
      <c r="DB164" s="37" t="e">
        <f>CX164+'Charging rates'!B$106*DA164*100/'11'!B$17</f>
        <v>#VALUE!</v>
      </c>
      <c r="DC164" s="37" t="e">
        <f>DB164+'Charging rates'!B$116*(Parameters!B$21+AU164)*100/'11'!B$17*IF('DNO totals'!B$323&lt;0,1,'935'!S164)</f>
        <v>#VALUE!</v>
      </c>
      <c r="DD164" s="37" t="e">
        <f>'Charging rates'!B$97*(CP164+CT164)*100/'11'!B$17</f>
        <v>#VALUE!</v>
      </c>
      <c r="DE164" s="33" t="e">
        <f>MAX(0-(CB164*AU164*'11'!C$17/'11'!B$17),DC164+DD164)</f>
        <v>#VALUE!</v>
      </c>
      <c r="DF164" s="37" t="e">
        <f>IF(BS164,IF(AU164=0,CC164,MAX(0,MIN(CC164,CC164+(DE164/'935'!Q164*('11'!B$17-'935'!X164)/('11'!C$17-'935'!Y164))))),0)</f>
        <v>#VALUE!</v>
      </c>
      <c r="DG164" s="33" t="e">
        <f t="shared" si="18"/>
        <v>#VALUE!</v>
      </c>
      <c r="DH164" s="53" t="e">
        <f t="shared" si="19"/>
        <v>#VALUE!</v>
      </c>
    </row>
    <row r="165" spans="1:112">
      <c r="A165" s="28">
        <v>65</v>
      </c>
      <c r="B165" s="47" t="e">
        <f>'935'!B165</f>
        <v>#VALUE!</v>
      </c>
      <c r="C165" s="48" t="e">
        <f>OR('935'!E165&lt;&gt;"VOID",'935'!F165&lt;&gt;"VOID",'935'!G165&lt;&gt;"VOID")</f>
        <v>#VALUE!</v>
      </c>
      <c r="D165" s="32" t="e">
        <f>IF('935'!D165="VOID",0,'935'!D165*(1-'935'!X165/'11'!B$17))</f>
        <v>#VALUE!</v>
      </c>
      <c r="E165" s="32" t="e">
        <f>IF('935'!E165="VOID",0,'935'!E165*(1-'935'!X165/'11'!B$17))</f>
        <v>#VALUE!</v>
      </c>
      <c r="F165" s="32" t="e">
        <f>IF('935'!F165="VOID",0,'935'!F165*(1-'935'!X165/'11'!B$17))</f>
        <v>#VALUE!</v>
      </c>
      <c r="G165" s="32" t="e">
        <f>IF('935'!G165="VOID",0,'935'!G165*(1-'935'!X165/'11'!B$17))</f>
        <v>#VALUE!</v>
      </c>
      <c r="H165" s="49" t="e">
        <f t="shared" ref="H165:H228" si="20">E165+F165+G165</f>
        <v>#VALUE!</v>
      </c>
      <c r="I165" s="50" t="e">
        <f>MATCH('935'!J165,'913'!$B$6:$B$1205,0)</f>
        <v>#VALUE!</v>
      </c>
      <c r="J165" s="50" t="e">
        <f>MATCH(INDEX('913'!$D$6:$D$1205,I165),'913'!$B$6:$B$1205,0)</f>
        <v>#VALUE!</v>
      </c>
      <c r="K165" s="50" t="e">
        <f>MATCH(INDEX('913'!$D$6:$D$1205,J165),'913'!$B$6:$B$1205,0)</f>
        <v>#VALUE!</v>
      </c>
      <c r="L165" s="50" t="e">
        <f>MATCH(INDEX('913'!$D$6:$D$1205,K165),'913'!$B$6:$B$1205,0)</f>
        <v>#VALUE!</v>
      </c>
      <c r="M165" s="50" t="e">
        <f>MATCH(INDEX('913'!$D$6:$D$1205,L165),'913'!$B$6:$B$1205,0)</f>
        <v>#VALUE!</v>
      </c>
      <c r="N165" s="50" t="e">
        <f>MATCH(INDEX('913'!$D$6:$D$1205,M165),'913'!$B$6:$B$1205,0)</f>
        <v>#VALUE!</v>
      </c>
      <c r="O165" s="50" t="e">
        <f>MATCH(INDEX('913'!$D$6:$D$1205,N165),'913'!$B$6:$B$1205,0)</f>
        <v>#VALUE!</v>
      </c>
      <c r="P165" s="51" t="e">
        <f>MATCH(INDEX('913'!$D$6:$D$1205,O165),'913'!$B$6:$B$1205,0)</f>
        <v>#VALUE!</v>
      </c>
      <c r="Q165" s="37">
        <f>IF(ISNUMBER(I165),MAX(0,INDEX('913'!$E$6:$E$1205,I165)),0)</f>
        <v>0</v>
      </c>
      <c r="R165" s="37">
        <f>IF(ISNUMBER(J165),MAX(0,INDEX('913'!$E$6:$E$1205,J165)),0)</f>
        <v>0</v>
      </c>
      <c r="S165" s="37">
        <f>IF(ISNUMBER(K165),MAX(0,INDEX('913'!$E$6:$E$1205,K165)),0)</f>
        <v>0</v>
      </c>
      <c r="T165" s="37">
        <f>IF(ISNUMBER(L165),MAX(0,INDEX('913'!$E$6:$E$1205,L165)),0)</f>
        <v>0</v>
      </c>
      <c r="U165" s="37">
        <f>IF(ISNUMBER(M165),MAX(0,INDEX('913'!$E$6:$E$1205,M165)),0)</f>
        <v>0</v>
      </c>
      <c r="V165" s="37">
        <f>IF(ISNUMBER(N165),MAX(0,INDEX('913'!$E$6:$E$1205,N165)),0)</f>
        <v>0</v>
      </c>
      <c r="W165" s="37">
        <f>IF(ISNUMBER(O165),MAX(0,INDEX('913'!$E$6:$E$1205,O165)),0)</f>
        <v>0</v>
      </c>
      <c r="X165" s="52">
        <f>IF(ISNUMBER(P165),MAX(0,INDEX('913'!$E$6:$E$1205,P165)),0)</f>
        <v>0</v>
      </c>
      <c r="Y165" s="37">
        <f>IF(ISNUMBER(I165),MAX(0,INDEX('913'!$F$6:$F$1205,I165)),0)</f>
        <v>0</v>
      </c>
      <c r="Z165" s="37">
        <f>IF(ISNUMBER(J165),MAX(0,INDEX('913'!$F$6:$F$1205,J165)),0)</f>
        <v>0</v>
      </c>
      <c r="AA165" s="37">
        <f>IF(ISNUMBER(K165),MAX(0,INDEX('913'!$F$6:$F$1205,K165)),0)</f>
        <v>0</v>
      </c>
      <c r="AB165" s="37">
        <f>IF(ISNUMBER(L165),MAX(0,INDEX('913'!$F$6:$F$1205,L165)),0)</f>
        <v>0</v>
      </c>
      <c r="AC165" s="37">
        <f>IF(ISNUMBER(M165),MAX(0,INDEX('913'!$F$6:$F$1205,M165)),0)</f>
        <v>0</v>
      </c>
      <c r="AD165" s="37">
        <f>IF(ISNUMBER(N165),MAX(0,INDEX('913'!$F$6:$F$1205,N165)),0)</f>
        <v>0</v>
      </c>
      <c r="AE165" s="37">
        <f>IF(ISNUMBER(O165),MAX(0,INDEX('913'!$F$6:$F$1205,O165)),0)</f>
        <v>0</v>
      </c>
      <c r="AF165" s="37">
        <f>IF(ISNUMBER(P165),MAX(0,INDEX('913'!$F$6:$F$1205,P165)),0)</f>
        <v>0</v>
      </c>
      <c r="AG165" s="32">
        <f>IF(ISNUMBER(I165),SQRT(INDEX('913'!$I$6:$I$1205,I165)^2+INDEX('913'!$J$6:$J$1205,I165)^2),0)</f>
        <v>0</v>
      </c>
      <c r="AH165" s="32">
        <f>IF(ISNUMBER(J165),SQRT(INDEX('913'!$I$6:$I$1205,J165)^2+INDEX('913'!$J$6:$J$1205,J165)^2),0)</f>
        <v>0</v>
      </c>
      <c r="AI165" s="32">
        <f>IF(ISNUMBER(K165),SQRT(INDEX('913'!$I$6:$I$1205,K165)^2+INDEX('913'!$J$6:$J$1205,K165)^2),0)</f>
        <v>0</v>
      </c>
      <c r="AJ165" s="32">
        <f>IF(ISNUMBER(L165),SQRT(INDEX('913'!$I$6:$I$1205,L165)^2+INDEX('913'!$J$6:$J$1205,L165)^2),0)</f>
        <v>0</v>
      </c>
      <c r="AK165" s="32">
        <f>IF(ISNUMBER(M165),SQRT(INDEX('913'!$I$6:$I$1205,M165)^2+INDEX('913'!$J$6:$J$1205,M165)^2),0)</f>
        <v>0</v>
      </c>
      <c r="AL165" s="32">
        <f>IF(ISNUMBER(N165),SQRT(INDEX('913'!$I$6:$I$1205,N165)^2+INDEX('913'!$J$6:$J$1205,N165)^2),0)</f>
        <v>0</v>
      </c>
      <c r="AM165" s="32">
        <f>IF(ISNUMBER(O165),SQRT(INDEX('913'!$I$6:$I$1205,O165)^2+INDEX('913'!$J$6:$J$1205,O165)^2),0)</f>
        <v>0</v>
      </c>
      <c r="AN165" s="49">
        <f>IF(ISNUMBER(P165),SQRT(INDEX('913'!$I$6:$I$1205,P165)^2+INDEX('913'!$J$6:$J$1205,P165)^2),0)</f>
        <v>0</v>
      </c>
      <c r="AO165" s="37">
        <f t="shared" ref="AO165:AO228" si="21">IF(AG165+AH165+AI165+AJ165+AK165+AL165+AM165+AN165=0,IF(COUNT(I165,J165,K165,L165,M165,N165,O165,P165),(Q165+R165+S165+T165+U165+V165+W165+X165)/COUNT(I165,J165,K165,L165,M165,N165,O165,P165),0),(AG165*Q165+AH165*R165+AI165*S165+AJ165*T165+AK165*U165+AL165*V165+AM165*W165+AN165*X165)/(AG165+AH165+AI165+AJ165+AK165+AL165+AM165+AN165))</f>
        <v>0</v>
      </c>
      <c r="AP165" s="37">
        <f t="shared" ref="AP165:AP228" si="22">IF(AG165+AH165+AI165+AJ165+AK165+AL165+AM165+AN165=0,IF(COUNT(I165,J165,K165,L165,M165,N165,O165,P165),(Y165+Z165+AA165+AB165+AC165+AD165+AE165+AF165)/COUNT(I165,J165,K165,L165,M165,N165,O165,P165),0),(AG165*Y165+AH165*Z165+AI165*AA165+AJ165*AB165+AK165*AC165+AL165*AD165+AM165*AE165+AN165*AF165)/(AG165+AH165+AI165+AJ165+AK165+AL165+AM165+AN165))</f>
        <v>0</v>
      </c>
      <c r="AQ165" s="33" t="e">
        <f>-100*'935'!W165*(AO165+AP165)/'11'!C$17</f>
        <v>#VALUE!</v>
      </c>
      <c r="AR165" s="37" t="e">
        <f t="shared" ref="AR165:AR228" si="23">IF(H165,(AQ165*H165/(H165+D165)),0)</f>
        <v>#VALUE!</v>
      </c>
      <c r="AS165" s="52" t="e">
        <f t="shared" ref="AS165:AS228" si="24">ROUND(AR165,3)</f>
        <v>#VALUE!</v>
      </c>
      <c r="AT165" s="32" t="e">
        <f>IF('935'!C165="VOID",0,('935'!C165*(1-'935'!X165/'11'!B$17)))</f>
        <v>#VALUE!</v>
      </c>
      <c r="AU165" s="52" t="e">
        <f>'935'!Q165*(1-'935'!Y165/'11'!C$17)/(1-'935'!X165/'11'!B$17)</f>
        <v>#VALUE!</v>
      </c>
      <c r="AV165" s="37" t="e">
        <f>INDEX('DNO totals'!$B$57:$G$57,IF('935'!K165,IF(MOD('935'!K165,1000),IF(MOD('935'!K165,100),IF(MOD('935'!K165,10),IF(MOD('935'!K165,1000)=1,6,5),4),3),2),1))</f>
        <v>#VALUE!</v>
      </c>
      <c r="AW165" s="52" t="e">
        <f t="shared" ref="AW165:AW228" si="25">AU165*AV165</f>
        <v>#VALUE!</v>
      </c>
      <c r="AX165" s="32" t="e">
        <f>IF('935'!V165="VOID",0,'935'!V165*(1-'935'!X165/'11'!B$17))</f>
        <v>#VALUE!</v>
      </c>
      <c r="AY165" s="33" t="e">
        <f>IF(H165,-100*'Charging rates'!B$10/'11'!B$17*AX165/H165,0)</f>
        <v>#VALUE!</v>
      </c>
      <c r="AZ165" s="33" t="e">
        <f>IF(C165,'DNO totals'!B$41,0)</f>
        <v>#VALUE!</v>
      </c>
      <c r="BA165" s="33" t="e">
        <f t="shared" ref="BA165:BA228" si="26">ROUND(AZ165,2)</f>
        <v>#VALUE!</v>
      </c>
      <c r="BB165" s="33" t="e">
        <f t="shared" ref="BB165:BB228" si="27">IF(C165,(AZ165+AY165),0)</f>
        <v>#VALUE!</v>
      </c>
      <c r="BC165" s="53" t="e">
        <f t="shared" ref="BC165:BC228" si="28">ROUND(BB165,2)</f>
        <v>#VALUE!</v>
      </c>
      <c r="BD165" s="32" t="e">
        <f>IF(AT165,'935'!H165*AT165/(AT165+D165+H165),0)</f>
        <v>#VALUE!</v>
      </c>
      <c r="BE165" s="32" t="e">
        <f>IF(H165,'935'!H165*H165/(AT165+D165+H165),0)</f>
        <v>#VALUE!</v>
      </c>
      <c r="BF165" s="32" t="e">
        <f>BD165*(1-'935'!X165/'11'!B$17)</f>
        <v>#VALUE!</v>
      </c>
      <c r="BG165" s="49" t="e">
        <f>BE165*(1-'935'!X165/'11'!B$17)</f>
        <v>#VALUE!</v>
      </c>
      <c r="BH165" s="52" t="e">
        <f>AV165*Parameters!B$6</f>
        <v>#VALUE!</v>
      </c>
      <c r="BI165" s="37" t="e">
        <f>IF('935'!$K165=1000,'Charging rates'!$C$38*$BH165/(1+'DNO totals'!$C$99)*'935'!$L165,0)</f>
        <v>#VALUE!</v>
      </c>
      <c r="BJ165" s="37" t="e">
        <f>IF(MOD('935'!$K165,1000)=100,'Charging rates'!$D$38*$BH165/(1+'DNO totals'!$D$99)*'935'!$M165,0)</f>
        <v>#VALUE!</v>
      </c>
      <c r="BK165" s="37" t="e">
        <f>IF(MOD('935'!$K165,100)=10,'Charging rates'!$E$38*$BH165/(1+'DNO totals'!$E$99)*'935'!$N165,0)</f>
        <v>#VALUE!</v>
      </c>
      <c r="BL165" s="37" t="e">
        <f>IF(AND(MOD('935'!$K165,10)&gt;0,MOD('935'!$K165,1000)&gt;1),'Charging rates'!$F$38*$BH165/(1+'DNO totals'!$F$99)*'935'!$O165,0)</f>
        <v>#VALUE!</v>
      </c>
      <c r="BM165" s="37" t="e">
        <f>IF(MOD('935'!$K165,1000)=1,'Charging rates'!$G$38*$BH165/(1+'DNO totals'!$G$99)*'935'!$P165,0)</f>
        <v>#VALUE!</v>
      </c>
      <c r="BN165" s="52" t="e">
        <f t="shared" ref="BN165:BN228" si="29">$BI165+$BJ165+$BK165+$BL165+$BM165</f>
        <v>#VALUE!</v>
      </c>
      <c r="BO165" s="37" t="e">
        <f>IF('935'!$K165&gt;1000,'Charging rates'!$C$38*$AW165*'935'!$L165,0)</f>
        <v>#VALUE!</v>
      </c>
      <c r="BP165" s="37" t="e">
        <f>IF(MOD('935'!$K165,1000)&gt;100,'Charging rates'!$D$38*$AW165*'935'!$M165,0)</f>
        <v>#VALUE!</v>
      </c>
      <c r="BQ165" s="37" t="e">
        <f>IF(MOD('935'!$K165,100)&gt;10,'Charging rates'!$E$38*$AW165*'935'!$N165,0)</f>
        <v>#VALUE!</v>
      </c>
      <c r="BR165" s="52" t="e">
        <f t="shared" ref="BR165:BR228" si="30">$BO165+$BP165+$BQ165</f>
        <v>#VALUE!</v>
      </c>
      <c r="BS165" s="48" t="e">
        <f>'935'!C165&lt;&gt;"VOID"</f>
        <v>#VALUE!</v>
      </c>
      <c r="BT165" s="33" t="e">
        <f>IF(BS165,(100/'11'!B$17*BD165*((1-'935'!I165)*'Charging rates'!B$51+'Charging rates'!B$63)),0)</f>
        <v>#VALUE!</v>
      </c>
      <c r="BU165" s="33" t="e">
        <f>100/'11'!B$17*BG165*('Charging rates'!B$51+'Charging rates'!B$63)</f>
        <v>#VALUE!</v>
      </c>
      <c r="BV165" s="33" t="e">
        <f>100/'11'!B$17*BE165*('Charging rates'!B$51+'Charging rates'!B$63)</f>
        <v>#VALUE!</v>
      </c>
      <c r="BW165" s="53" t="e">
        <f t="shared" ref="BW165:BW228" si="31">ROUND(BV165,2)</f>
        <v>#VALUE!</v>
      </c>
      <c r="BX165" s="32" t="e">
        <f>AT165-('935'!T165*(1-'935'!X165/'11'!B$17))</f>
        <v>#VALUE!</v>
      </c>
      <c r="BY165" s="32">
        <f>0-IF(ISNUMBER(I165),INDEX('913'!$I$6:$I$1205,I165),0)-IF(ISNUMBER(J165),INDEX('913'!$I$6:$I$1205,J165),0)-IF(ISNUMBER(K165),INDEX('913'!$I$6:$I$1205,K165),0)-IF(ISNUMBER(L165),INDEX('913'!$I$6:$I$1205,L165),0)-IF(ISNUMBER(M165),INDEX('913'!$I$6:$I$1205,M165),0)-IF(ISNUMBER(N165),INDEX('913'!$I$6:$I$1205,N165),0)-IF(ISNUMBER(O165),INDEX('913'!$I$6:$I$1205,O165),0)-IF(ISNUMBER(P165),INDEX('913'!$I$6:$I$1205,P165),0)</f>
        <v>0</v>
      </c>
      <c r="BZ165" s="37">
        <f>IF(BY165=0,1,MAX(1,SQRT(BY165^2+(IF(ISNUMBER(I165),INDEX('913'!$J$6:$J$1205,I165),0)+IF(ISNUMBER(J165),INDEX('913'!$J$6:$J$1205,J165),0)+IF(ISNUMBER(K165),INDEX('913'!$J$6:$J$1205,K165),0)+IF(ISNUMBER(L165),INDEX('913'!$J$6:$J$1205,L165),0)+IF(ISNUMBER(M165),INDEX('913'!$J$6:$J$1205,M165),0)+IF(ISNUMBER(N165),INDEX('913'!$J$6:$J$1205,N165),0)+IF(ISNUMBER(O165),INDEX('913'!$J$6:$J$1205,O165),0)+IF(ISNUMBER(P165),INDEX('913'!$J$6:$J$1205,P165),0))^2)/BY165))</f>
        <v>1</v>
      </c>
      <c r="CA165" s="33" t="e">
        <f>100*AO165/'11'!B$17</f>
        <v>#VALUE!</v>
      </c>
      <c r="CB165" s="37" t="e">
        <f>100*(AP165*BZ165)/'11'!C$17</f>
        <v>#VALUE!</v>
      </c>
      <c r="CC165" s="37" t="e">
        <f t="shared" ref="CC165:CC228" si="32">IF(AT165=0,1,BX165/AT165)*CB165</f>
        <v>#VALUE!</v>
      </c>
      <c r="CD165" s="33" t="e">
        <f t="shared" ref="CD165:CD228" si="33">IF(AT165=0,1,BX165/AT165)*CA165</f>
        <v>#VALUE!</v>
      </c>
      <c r="CE165" s="54" t="e">
        <f>'11'!C$17-'935'!Y165</f>
        <v>#VALUE!</v>
      </c>
      <c r="CF165" s="37" t="e">
        <f>MAX('DNO totals'!B$312+0,MIN('935'!L165+0,'DNO totals'!B$304+0))</f>
        <v>#VALUE!</v>
      </c>
      <c r="CG165" s="37" t="e">
        <f>MAX('DNO totals'!C$312+0,MIN('935'!M165+0,'DNO totals'!C$304+0))</f>
        <v>#VALUE!</v>
      </c>
      <c r="CH165" s="37" t="e">
        <f>MAX('DNO totals'!D$312+0,MIN('935'!N165+0,'DNO totals'!D$304+0))</f>
        <v>#VALUE!</v>
      </c>
      <c r="CI165" s="37" t="e">
        <f>MAX('DNO totals'!E$312+0,MIN('935'!O165+0,'DNO totals'!E$304+0))</f>
        <v>#VALUE!</v>
      </c>
      <c r="CJ165" s="52" t="e">
        <f>MAX('DNO totals'!F$312+0,MIN('935'!P165+0,'DNO totals'!F$304+0))</f>
        <v>#VALUE!</v>
      </c>
      <c r="CK165" s="37" t="e">
        <f>IF('935'!$K165=1000,'Charging rates'!$C$38*$BH165/(1+'DNO totals'!$C$99)*$CF165,0)</f>
        <v>#VALUE!</v>
      </c>
      <c r="CL165" s="37" t="e">
        <f>IF(MOD('935'!$K165,1000)=100,'Charging rates'!$D$38*$BH165/(1+'DNO totals'!$D$99)*$CG165,0)</f>
        <v>#VALUE!</v>
      </c>
      <c r="CM165" s="37" t="e">
        <f>IF(MOD('935'!$K165,100)=10,'Charging rates'!$E$38*$BH165/(1+'DNO totals'!$E$99)*$CH165,0)</f>
        <v>#VALUE!</v>
      </c>
      <c r="CN165" s="37" t="e">
        <f>IF(AND(MOD('935'!$K165,10)&gt;0,MOD('935'!$K165,1000)&gt;1),'Charging rates'!$F$38*$BH165/(1+'DNO totals'!$F$99)*$CI165,0)</f>
        <v>#VALUE!</v>
      </c>
      <c r="CO165" s="37" t="e">
        <f>IF(MOD('935'!$K165,1000)=1,'Charging rates'!$G$38*$BH165/(1+'DNO totals'!$G$99)*$CJ165,0)</f>
        <v>#VALUE!</v>
      </c>
      <c r="CP165" s="52" t="e">
        <f t="shared" ref="CP165:CP228" si="34">$CK165+$CL165+$CM165+$CN165+$CO165</f>
        <v>#VALUE!</v>
      </c>
      <c r="CQ165" s="37" t="e">
        <f>IF('935'!$K165&gt;1000,'Charging rates'!$C$38*$AW165*$CF165,0)</f>
        <v>#VALUE!</v>
      </c>
      <c r="CR165" s="37" t="e">
        <f>IF(MOD('935'!$K165,1000)&gt;100,'Charging rates'!$D$38*$AW165*$CG165,0)</f>
        <v>#VALUE!</v>
      </c>
      <c r="CS165" s="37" t="e">
        <f>IF(MOD('935'!$K165,100)&gt;10,'Charging rates'!$E$38*$AW165*$CH165,0)</f>
        <v>#VALUE!</v>
      </c>
      <c r="CT165" s="52" t="e">
        <f t="shared" ref="CT165:CT228" si="35">$CQ165+$CR165+$CS165</f>
        <v>#VALUE!</v>
      </c>
      <c r="CU165" s="33" t="e">
        <f>100*(AP165*'935'!Q165*BZ165)/'11'!B$17</f>
        <v>#VALUE!</v>
      </c>
      <c r="CV165" s="33" t="e">
        <f>100/'11'!B$17*'Charging rates'!B$10*AW165</f>
        <v>#VALUE!</v>
      </c>
      <c r="CW165" s="33" t="e">
        <f>IF(AT165=0,0,(1-BX165/AT165)*(CA165+IF('935'!Q165=0,0,(CB165*'935'!Q165*('11'!C$17-'935'!Y165)/('11'!B$17-'935'!X165)))))</f>
        <v>#VALUE!</v>
      </c>
      <c r="CX165" s="33" t="e">
        <f t="shared" ref="CX165:CX228" si="36">CV165+CD165</f>
        <v>#VALUE!</v>
      </c>
      <c r="CY165" s="49" t="e">
        <f t="shared" ref="CY165:CY228" si="37">(CP165+CT165)*AT165</f>
        <v>#VALUE!</v>
      </c>
      <c r="CZ165" s="32" t="e">
        <f>AT165*(Parameters!B$21+AU165)*IF('DNO totals'!B$323&lt;0,1,'935'!S165)</f>
        <v>#VALUE!</v>
      </c>
      <c r="DA165" s="52" t="e">
        <f>IF('DNO totals'!B$323&lt;0,1,'935'!S165)*(Parameters!B$21+AU165)</f>
        <v>#VALUE!</v>
      </c>
      <c r="DB165" s="37" t="e">
        <f>CX165+'Charging rates'!B$106*DA165*100/'11'!B$17</f>
        <v>#VALUE!</v>
      </c>
      <c r="DC165" s="37" t="e">
        <f>DB165+'Charging rates'!B$116*(Parameters!B$21+AU165)*100/'11'!B$17*IF('DNO totals'!B$323&lt;0,1,'935'!S165)</f>
        <v>#VALUE!</v>
      </c>
      <c r="DD165" s="37" t="e">
        <f>'Charging rates'!B$97*(CP165+CT165)*100/'11'!B$17</f>
        <v>#VALUE!</v>
      </c>
      <c r="DE165" s="33" t="e">
        <f>MAX(0-(CB165*AU165*'11'!C$17/'11'!B$17),DC165+DD165)</f>
        <v>#VALUE!</v>
      </c>
      <c r="DF165" s="37" t="e">
        <f>IF(BS165,IF(AU165=0,CC165,MAX(0,MIN(CC165,CC165+(DE165/'935'!Q165*('11'!B$17-'935'!X165)/('11'!C$17-'935'!Y165))))),0)</f>
        <v>#VALUE!</v>
      </c>
      <c r="DG165" s="33" t="e">
        <f t="shared" ref="DG165:DG228" si="38">IF(BS165,MAX(0,DE165),0)</f>
        <v>#VALUE!</v>
      </c>
      <c r="DH165" s="53" t="e">
        <f t="shared" ref="DH165:DH228" si="39">DG165+CW165</f>
        <v>#VALUE!</v>
      </c>
    </row>
    <row r="166" spans="1:112">
      <c r="A166" s="28">
        <v>66</v>
      </c>
      <c r="B166" s="47" t="e">
        <f>'935'!B166</f>
        <v>#VALUE!</v>
      </c>
      <c r="C166" s="48" t="e">
        <f>OR('935'!E166&lt;&gt;"VOID",'935'!F166&lt;&gt;"VOID",'935'!G166&lt;&gt;"VOID")</f>
        <v>#VALUE!</v>
      </c>
      <c r="D166" s="32" t="e">
        <f>IF('935'!D166="VOID",0,'935'!D166*(1-'935'!X166/'11'!B$17))</f>
        <v>#VALUE!</v>
      </c>
      <c r="E166" s="32" t="e">
        <f>IF('935'!E166="VOID",0,'935'!E166*(1-'935'!X166/'11'!B$17))</f>
        <v>#VALUE!</v>
      </c>
      <c r="F166" s="32" t="e">
        <f>IF('935'!F166="VOID",0,'935'!F166*(1-'935'!X166/'11'!B$17))</f>
        <v>#VALUE!</v>
      </c>
      <c r="G166" s="32" t="e">
        <f>IF('935'!G166="VOID",0,'935'!G166*(1-'935'!X166/'11'!B$17))</f>
        <v>#VALUE!</v>
      </c>
      <c r="H166" s="49" t="e">
        <f t="shared" si="20"/>
        <v>#VALUE!</v>
      </c>
      <c r="I166" s="50" t="e">
        <f>MATCH('935'!J166,'913'!$B$6:$B$1205,0)</f>
        <v>#VALUE!</v>
      </c>
      <c r="J166" s="50" t="e">
        <f>MATCH(INDEX('913'!$D$6:$D$1205,I166),'913'!$B$6:$B$1205,0)</f>
        <v>#VALUE!</v>
      </c>
      <c r="K166" s="50" t="e">
        <f>MATCH(INDEX('913'!$D$6:$D$1205,J166),'913'!$B$6:$B$1205,0)</f>
        <v>#VALUE!</v>
      </c>
      <c r="L166" s="50" t="e">
        <f>MATCH(INDEX('913'!$D$6:$D$1205,K166),'913'!$B$6:$B$1205,0)</f>
        <v>#VALUE!</v>
      </c>
      <c r="M166" s="50" t="e">
        <f>MATCH(INDEX('913'!$D$6:$D$1205,L166),'913'!$B$6:$B$1205,0)</f>
        <v>#VALUE!</v>
      </c>
      <c r="N166" s="50" t="e">
        <f>MATCH(INDEX('913'!$D$6:$D$1205,M166),'913'!$B$6:$B$1205,0)</f>
        <v>#VALUE!</v>
      </c>
      <c r="O166" s="50" t="e">
        <f>MATCH(INDEX('913'!$D$6:$D$1205,N166),'913'!$B$6:$B$1205,0)</f>
        <v>#VALUE!</v>
      </c>
      <c r="P166" s="51" t="e">
        <f>MATCH(INDEX('913'!$D$6:$D$1205,O166),'913'!$B$6:$B$1205,0)</f>
        <v>#VALUE!</v>
      </c>
      <c r="Q166" s="37">
        <f>IF(ISNUMBER(I166),MAX(0,INDEX('913'!$E$6:$E$1205,I166)),0)</f>
        <v>0</v>
      </c>
      <c r="R166" s="37">
        <f>IF(ISNUMBER(J166),MAX(0,INDEX('913'!$E$6:$E$1205,J166)),0)</f>
        <v>0</v>
      </c>
      <c r="S166" s="37">
        <f>IF(ISNUMBER(K166),MAX(0,INDEX('913'!$E$6:$E$1205,K166)),0)</f>
        <v>0</v>
      </c>
      <c r="T166" s="37">
        <f>IF(ISNUMBER(L166),MAX(0,INDEX('913'!$E$6:$E$1205,L166)),0)</f>
        <v>0</v>
      </c>
      <c r="U166" s="37">
        <f>IF(ISNUMBER(M166),MAX(0,INDEX('913'!$E$6:$E$1205,M166)),0)</f>
        <v>0</v>
      </c>
      <c r="V166" s="37">
        <f>IF(ISNUMBER(N166),MAX(0,INDEX('913'!$E$6:$E$1205,N166)),0)</f>
        <v>0</v>
      </c>
      <c r="W166" s="37">
        <f>IF(ISNUMBER(O166),MAX(0,INDEX('913'!$E$6:$E$1205,O166)),0)</f>
        <v>0</v>
      </c>
      <c r="X166" s="52">
        <f>IF(ISNUMBER(P166),MAX(0,INDEX('913'!$E$6:$E$1205,P166)),0)</f>
        <v>0</v>
      </c>
      <c r="Y166" s="37">
        <f>IF(ISNUMBER(I166),MAX(0,INDEX('913'!$F$6:$F$1205,I166)),0)</f>
        <v>0</v>
      </c>
      <c r="Z166" s="37">
        <f>IF(ISNUMBER(J166),MAX(0,INDEX('913'!$F$6:$F$1205,J166)),0)</f>
        <v>0</v>
      </c>
      <c r="AA166" s="37">
        <f>IF(ISNUMBER(K166),MAX(0,INDEX('913'!$F$6:$F$1205,K166)),0)</f>
        <v>0</v>
      </c>
      <c r="AB166" s="37">
        <f>IF(ISNUMBER(L166),MAX(0,INDEX('913'!$F$6:$F$1205,L166)),0)</f>
        <v>0</v>
      </c>
      <c r="AC166" s="37">
        <f>IF(ISNUMBER(M166),MAX(0,INDEX('913'!$F$6:$F$1205,M166)),0)</f>
        <v>0</v>
      </c>
      <c r="AD166" s="37">
        <f>IF(ISNUMBER(N166),MAX(0,INDEX('913'!$F$6:$F$1205,N166)),0)</f>
        <v>0</v>
      </c>
      <c r="AE166" s="37">
        <f>IF(ISNUMBER(O166),MAX(0,INDEX('913'!$F$6:$F$1205,O166)),0)</f>
        <v>0</v>
      </c>
      <c r="AF166" s="37">
        <f>IF(ISNUMBER(P166),MAX(0,INDEX('913'!$F$6:$F$1205,P166)),0)</f>
        <v>0</v>
      </c>
      <c r="AG166" s="32">
        <f>IF(ISNUMBER(I166),SQRT(INDEX('913'!$I$6:$I$1205,I166)^2+INDEX('913'!$J$6:$J$1205,I166)^2),0)</f>
        <v>0</v>
      </c>
      <c r="AH166" s="32">
        <f>IF(ISNUMBER(J166),SQRT(INDEX('913'!$I$6:$I$1205,J166)^2+INDEX('913'!$J$6:$J$1205,J166)^2),0)</f>
        <v>0</v>
      </c>
      <c r="AI166" s="32">
        <f>IF(ISNUMBER(K166),SQRT(INDEX('913'!$I$6:$I$1205,K166)^2+INDEX('913'!$J$6:$J$1205,K166)^2),0)</f>
        <v>0</v>
      </c>
      <c r="AJ166" s="32">
        <f>IF(ISNUMBER(L166),SQRT(INDEX('913'!$I$6:$I$1205,L166)^2+INDEX('913'!$J$6:$J$1205,L166)^2),0)</f>
        <v>0</v>
      </c>
      <c r="AK166" s="32">
        <f>IF(ISNUMBER(M166),SQRT(INDEX('913'!$I$6:$I$1205,M166)^2+INDEX('913'!$J$6:$J$1205,M166)^2),0)</f>
        <v>0</v>
      </c>
      <c r="AL166" s="32">
        <f>IF(ISNUMBER(N166),SQRT(INDEX('913'!$I$6:$I$1205,N166)^2+INDEX('913'!$J$6:$J$1205,N166)^2),0)</f>
        <v>0</v>
      </c>
      <c r="AM166" s="32">
        <f>IF(ISNUMBER(O166),SQRT(INDEX('913'!$I$6:$I$1205,O166)^2+INDEX('913'!$J$6:$J$1205,O166)^2),0)</f>
        <v>0</v>
      </c>
      <c r="AN166" s="49">
        <f>IF(ISNUMBER(P166),SQRT(INDEX('913'!$I$6:$I$1205,P166)^2+INDEX('913'!$J$6:$J$1205,P166)^2),0)</f>
        <v>0</v>
      </c>
      <c r="AO166" s="37">
        <f t="shared" si="21"/>
        <v>0</v>
      </c>
      <c r="AP166" s="37">
        <f t="shared" si="22"/>
        <v>0</v>
      </c>
      <c r="AQ166" s="33" t="e">
        <f>-100*'935'!W166*(AO166+AP166)/'11'!C$17</f>
        <v>#VALUE!</v>
      </c>
      <c r="AR166" s="37" t="e">
        <f t="shared" si="23"/>
        <v>#VALUE!</v>
      </c>
      <c r="AS166" s="52" t="e">
        <f t="shared" si="24"/>
        <v>#VALUE!</v>
      </c>
      <c r="AT166" s="32" t="e">
        <f>IF('935'!C166="VOID",0,('935'!C166*(1-'935'!X166/'11'!B$17)))</f>
        <v>#VALUE!</v>
      </c>
      <c r="AU166" s="52" t="e">
        <f>'935'!Q166*(1-'935'!Y166/'11'!C$17)/(1-'935'!X166/'11'!B$17)</f>
        <v>#VALUE!</v>
      </c>
      <c r="AV166" s="37" t="e">
        <f>INDEX('DNO totals'!$B$57:$G$57,IF('935'!K166,IF(MOD('935'!K166,1000),IF(MOD('935'!K166,100),IF(MOD('935'!K166,10),IF(MOD('935'!K166,1000)=1,6,5),4),3),2),1))</f>
        <v>#VALUE!</v>
      </c>
      <c r="AW166" s="52" t="e">
        <f t="shared" si="25"/>
        <v>#VALUE!</v>
      </c>
      <c r="AX166" s="32" t="e">
        <f>IF('935'!V166="VOID",0,'935'!V166*(1-'935'!X166/'11'!B$17))</f>
        <v>#VALUE!</v>
      </c>
      <c r="AY166" s="33" t="e">
        <f>IF(H166,-100*'Charging rates'!B$10/'11'!B$17*AX166/H166,0)</f>
        <v>#VALUE!</v>
      </c>
      <c r="AZ166" s="33" t="e">
        <f>IF(C166,'DNO totals'!B$41,0)</f>
        <v>#VALUE!</v>
      </c>
      <c r="BA166" s="33" t="e">
        <f t="shared" si="26"/>
        <v>#VALUE!</v>
      </c>
      <c r="BB166" s="33" t="e">
        <f t="shared" si="27"/>
        <v>#VALUE!</v>
      </c>
      <c r="BC166" s="53" t="e">
        <f t="shared" si="28"/>
        <v>#VALUE!</v>
      </c>
      <c r="BD166" s="32" t="e">
        <f>IF(AT166,'935'!H166*AT166/(AT166+D166+H166),0)</f>
        <v>#VALUE!</v>
      </c>
      <c r="BE166" s="32" t="e">
        <f>IF(H166,'935'!H166*H166/(AT166+D166+H166),0)</f>
        <v>#VALUE!</v>
      </c>
      <c r="BF166" s="32" t="e">
        <f>BD166*(1-'935'!X166/'11'!B$17)</f>
        <v>#VALUE!</v>
      </c>
      <c r="BG166" s="49" t="e">
        <f>BE166*(1-'935'!X166/'11'!B$17)</f>
        <v>#VALUE!</v>
      </c>
      <c r="BH166" s="52" t="e">
        <f>AV166*Parameters!B$6</f>
        <v>#VALUE!</v>
      </c>
      <c r="BI166" s="37" t="e">
        <f>IF('935'!$K166=1000,'Charging rates'!$C$38*$BH166/(1+'DNO totals'!$C$99)*'935'!$L166,0)</f>
        <v>#VALUE!</v>
      </c>
      <c r="BJ166" s="37" t="e">
        <f>IF(MOD('935'!$K166,1000)=100,'Charging rates'!$D$38*$BH166/(1+'DNO totals'!$D$99)*'935'!$M166,0)</f>
        <v>#VALUE!</v>
      </c>
      <c r="BK166" s="37" t="e">
        <f>IF(MOD('935'!$K166,100)=10,'Charging rates'!$E$38*$BH166/(1+'DNO totals'!$E$99)*'935'!$N166,0)</f>
        <v>#VALUE!</v>
      </c>
      <c r="BL166" s="37" t="e">
        <f>IF(AND(MOD('935'!$K166,10)&gt;0,MOD('935'!$K166,1000)&gt;1),'Charging rates'!$F$38*$BH166/(1+'DNO totals'!$F$99)*'935'!$O166,0)</f>
        <v>#VALUE!</v>
      </c>
      <c r="BM166" s="37" t="e">
        <f>IF(MOD('935'!$K166,1000)=1,'Charging rates'!$G$38*$BH166/(1+'DNO totals'!$G$99)*'935'!$P166,0)</f>
        <v>#VALUE!</v>
      </c>
      <c r="BN166" s="52" t="e">
        <f t="shared" si="29"/>
        <v>#VALUE!</v>
      </c>
      <c r="BO166" s="37" t="e">
        <f>IF('935'!$K166&gt;1000,'Charging rates'!$C$38*$AW166*'935'!$L166,0)</f>
        <v>#VALUE!</v>
      </c>
      <c r="BP166" s="37" t="e">
        <f>IF(MOD('935'!$K166,1000)&gt;100,'Charging rates'!$D$38*$AW166*'935'!$M166,0)</f>
        <v>#VALUE!</v>
      </c>
      <c r="BQ166" s="37" t="e">
        <f>IF(MOD('935'!$K166,100)&gt;10,'Charging rates'!$E$38*$AW166*'935'!$N166,0)</f>
        <v>#VALUE!</v>
      </c>
      <c r="BR166" s="52" t="e">
        <f t="shared" si="30"/>
        <v>#VALUE!</v>
      </c>
      <c r="BS166" s="48" t="e">
        <f>'935'!C166&lt;&gt;"VOID"</f>
        <v>#VALUE!</v>
      </c>
      <c r="BT166" s="33" t="e">
        <f>IF(BS166,(100/'11'!B$17*BD166*((1-'935'!I166)*'Charging rates'!B$51+'Charging rates'!B$63)),0)</f>
        <v>#VALUE!</v>
      </c>
      <c r="BU166" s="33" t="e">
        <f>100/'11'!B$17*BG166*('Charging rates'!B$51+'Charging rates'!B$63)</f>
        <v>#VALUE!</v>
      </c>
      <c r="BV166" s="33" t="e">
        <f>100/'11'!B$17*BE166*('Charging rates'!B$51+'Charging rates'!B$63)</f>
        <v>#VALUE!</v>
      </c>
      <c r="BW166" s="53" t="e">
        <f t="shared" si="31"/>
        <v>#VALUE!</v>
      </c>
      <c r="BX166" s="32" t="e">
        <f>AT166-('935'!T166*(1-'935'!X166/'11'!B$17))</f>
        <v>#VALUE!</v>
      </c>
      <c r="BY166" s="32">
        <f>0-IF(ISNUMBER(I166),INDEX('913'!$I$6:$I$1205,I166),0)-IF(ISNUMBER(J166),INDEX('913'!$I$6:$I$1205,J166),0)-IF(ISNUMBER(K166),INDEX('913'!$I$6:$I$1205,K166),0)-IF(ISNUMBER(L166),INDEX('913'!$I$6:$I$1205,L166),0)-IF(ISNUMBER(M166),INDEX('913'!$I$6:$I$1205,M166),0)-IF(ISNUMBER(N166),INDEX('913'!$I$6:$I$1205,N166),0)-IF(ISNUMBER(O166),INDEX('913'!$I$6:$I$1205,O166),0)-IF(ISNUMBER(P166),INDEX('913'!$I$6:$I$1205,P166),0)</f>
        <v>0</v>
      </c>
      <c r="BZ166" s="37">
        <f>IF(BY166=0,1,MAX(1,SQRT(BY166^2+(IF(ISNUMBER(I166),INDEX('913'!$J$6:$J$1205,I166),0)+IF(ISNUMBER(J166),INDEX('913'!$J$6:$J$1205,J166),0)+IF(ISNUMBER(K166),INDEX('913'!$J$6:$J$1205,K166),0)+IF(ISNUMBER(L166),INDEX('913'!$J$6:$J$1205,L166),0)+IF(ISNUMBER(M166),INDEX('913'!$J$6:$J$1205,M166),0)+IF(ISNUMBER(N166),INDEX('913'!$J$6:$J$1205,N166),0)+IF(ISNUMBER(O166),INDEX('913'!$J$6:$J$1205,O166),0)+IF(ISNUMBER(P166),INDEX('913'!$J$6:$J$1205,P166),0))^2)/BY166))</f>
        <v>1</v>
      </c>
      <c r="CA166" s="33" t="e">
        <f>100*AO166/'11'!B$17</f>
        <v>#VALUE!</v>
      </c>
      <c r="CB166" s="37" t="e">
        <f>100*(AP166*BZ166)/'11'!C$17</f>
        <v>#VALUE!</v>
      </c>
      <c r="CC166" s="37" t="e">
        <f t="shared" si="32"/>
        <v>#VALUE!</v>
      </c>
      <c r="CD166" s="33" t="e">
        <f t="shared" si="33"/>
        <v>#VALUE!</v>
      </c>
      <c r="CE166" s="54" t="e">
        <f>'11'!C$17-'935'!Y166</f>
        <v>#VALUE!</v>
      </c>
      <c r="CF166" s="37" t="e">
        <f>MAX('DNO totals'!B$312+0,MIN('935'!L166+0,'DNO totals'!B$304+0))</f>
        <v>#VALUE!</v>
      </c>
      <c r="CG166" s="37" t="e">
        <f>MAX('DNO totals'!C$312+0,MIN('935'!M166+0,'DNO totals'!C$304+0))</f>
        <v>#VALUE!</v>
      </c>
      <c r="CH166" s="37" t="e">
        <f>MAX('DNO totals'!D$312+0,MIN('935'!N166+0,'DNO totals'!D$304+0))</f>
        <v>#VALUE!</v>
      </c>
      <c r="CI166" s="37" t="e">
        <f>MAX('DNO totals'!E$312+0,MIN('935'!O166+0,'DNO totals'!E$304+0))</f>
        <v>#VALUE!</v>
      </c>
      <c r="CJ166" s="52" t="e">
        <f>MAX('DNO totals'!F$312+0,MIN('935'!P166+0,'DNO totals'!F$304+0))</f>
        <v>#VALUE!</v>
      </c>
      <c r="CK166" s="37" t="e">
        <f>IF('935'!$K166=1000,'Charging rates'!$C$38*$BH166/(1+'DNO totals'!$C$99)*$CF166,0)</f>
        <v>#VALUE!</v>
      </c>
      <c r="CL166" s="37" t="e">
        <f>IF(MOD('935'!$K166,1000)=100,'Charging rates'!$D$38*$BH166/(1+'DNO totals'!$D$99)*$CG166,0)</f>
        <v>#VALUE!</v>
      </c>
      <c r="CM166" s="37" t="e">
        <f>IF(MOD('935'!$K166,100)=10,'Charging rates'!$E$38*$BH166/(1+'DNO totals'!$E$99)*$CH166,0)</f>
        <v>#VALUE!</v>
      </c>
      <c r="CN166" s="37" t="e">
        <f>IF(AND(MOD('935'!$K166,10)&gt;0,MOD('935'!$K166,1000)&gt;1),'Charging rates'!$F$38*$BH166/(1+'DNO totals'!$F$99)*$CI166,0)</f>
        <v>#VALUE!</v>
      </c>
      <c r="CO166" s="37" t="e">
        <f>IF(MOD('935'!$K166,1000)=1,'Charging rates'!$G$38*$BH166/(1+'DNO totals'!$G$99)*$CJ166,0)</f>
        <v>#VALUE!</v>
      </c>
      <c r="CP166" s="52" t="e">
        <f t="shared" si="34"/>
        <v>#VALUE!</v>
      </c>
      <c r="CQ166" s="37" t="e">
        <f>IF('935'!$K166&gt;1000,'Charging rates'!$C$38*$AW166*$CF166,0)</f>
        <v>#VALUE!</v>
      </c>
      <c r="CR166" s="37" t="e">
        <f>IF(MOD('935'!$K166,1000)&gt;100,'Charging rates'!$D$38*$AW166*$CG166,0)</f>
        <v>#VALUE!</v>
      </c>
      <c r="CS166" s="37" t="e">
        <f>IF(MOD('935'!$K166,100)&gt;10,'Charging rates'!$E$38*$AW166*$CH166,0)</f>
        <v>#VALUE!</v>
      </c>
      <c r="CT166" s="52" t="e">
        <f t="shared" si="35"/>
        <v>#VALUE!</v>
      </c>
      <c r="CU166" s="33" t="e">
        <f>100*(AP166*'935'!Q166*BZ166)/'11'!B$17</f>
        <v>#VALUE!</v>
      </c>
      <c r="CV166" s="33" t="e">
        <f>100/'11'!B$17*'Charging rates'!B$10*AW166</f>
        <v>#VALUE!</v>
      </c>
      <c r="CW166" s="33" t="e">
        <f>IF(AT166=0,0,(1-BX166/AT166)*(CA166+IF('935'!Q166=0,0,(CB166*'935'!Q166*('11'!C$17-'935'!Y166)/('11'!B$17-'935'!X166)))))</f>
        <v>#VALUE!</v>
      </c>
      <c r="CX166" s="33" t="e">
        <f t="shared" si="36"/>
        <v>#VALUE!</v>
      </c>
      <c r="CY166" s="49" t="e">
        <f t="shared" si="37"/>
        <v>#VALUE!</v>
      </c>
      <c r="CZ166" s="32" t="e">
        <f>AT166*(Parameters!B$21+AU166)*IF('DNO totals'!B$323&lt;0,1,'935'!S166)</f>
        <v>#VALUE!</v>
      </c>
      <c r="DA166" s="52" t="e">
        <f>IF('DNO totals'!B$323&lt;0,1,'935'!S166)*(Parameters!B$21+AU166)</f>
        <v>#VALUE!</v>
      </c>
      <c r="DB166" s="37" t="e">
        <f>CX166+'Charging rates'!B$106*DA166*100/'11'!B$17</f>
        <v>#VALUE!</v>
      </c>
      <c r="DC166" s="37" t="e">
        <f>DB166+'Charging rates'!B$116*(Parameters!B$21+AU166)*100/'11'!B$17*IF('DNO totals'!B$323&lt;0,1,'935'!S166)</f>
        <v>#VALUE!</v>
      </c>
      <c r="DD166" s="37" t="e">
        <f>'Charging rates'!B$97*(CP166+CT166)*100/'11'!B$17</f>
        <v>#VALUE!</v>
      </c>
      <c r="DE166" s="33" t="e">
        <f>MAX(0-(CB166*AU166*'11'!C$17/'11'!B$17),DC166+DD166)</f>
        <v>#VALUE!</v>
      </c>
      <c r="DF166" s="37" t="e">
        <f>IF(BS166,IF(AU166=0,CC166,MAX(0,MIN(CC166,CC166+(DE166/'935'!Q166*('11'!B$17-'935'!X166)/('11'!C$17-'935'!Y166))))),0)</f>
        <v>#VALUE!</v>
      </c>
      <c r="DG166" s="33" t="e">
        <f t="shared" si="38"/>
        <v>#VALUE!</v>
      </c>
      <c r="DH166" s="53" t="e">
        <f t="shared" si="39"/>
        <v>#VALUE!</v>
      </c>
    </row>
    <row r="167" spans="1:112">
      <c r="A167" s="28">
        <v>67</v>
      </c>
      <c r="B167" s="47" t="e">
        <f>'935'!B167</f>
        <v>#VALUE!</v>
      </c>
      <c r="C167" s="48" t="e">
        <f>OR('935'!E167&lt;&gt;"VOID",'935'!F167&lt;&gt;"VOID",'935'!G167&lt;&gt;"VOID")</f>
        <v>#VALUE!</v>
      </c>
      <c r="D167" s="32" t="e">
        <f>IF('935'!D167="VOID",0,'935'!D167*(1-'935'!X167/'11'!B$17))</f>
        <v>#VALUE!</v>
      </c>
      <c r="E167" s="32" t="e">
        <f>IF('935'!E167="VOID",0,'935'!E167*(1-'935'!X167/'11'!B$17))</f>
        <v>#VALUE!</v>
      </c>
      <c r="F167" s="32" t="e">
        <f>IF('935'!F167="VOID",0,'935'!F167*(1-'935'!X167/'11'!B$17))</f>
        <v>#VALUE!</v>
      </c>
      <c r="G167" s="32" t="e">
        <f>IF('935'!G167="VOID",0,'935'!G167*(1-'935'!X167/'11'!B$17))</f>
        <v>#VALUE!</v>
      </c>
      <c r="H167" s="49" t="e">
        <f t="shared" si="20"/>
        <v>#VALUE!</v>
      </c>
      <c r="I167" s="50" t="e">
        <f>MATCH('935'!J167,'913'!$B$6:$B$1205,0)</f>
        <v>#VALUE!</v>
      </c>
      <c r="J167" s="50" t="e">
        <f>MATCH(INDEX('913'!$D$6:$D$1205,I167),'913'!$B$6:$B$1205,0)</f>
        <v>#VALUE!</v>
      </c>
      <c r="K167" s="50" t="e">
        <f>MATCH(INDEX('913'!$D$6:$D$1205,J167),'913'!$B$6:$B$1205,0)</f>
        <v>#VALUE!</v>
      </c>
      <c r="L167" s="50" t="e">
        <f>MATCH(INDEX('913'!$D$6:$D$1205,K167),'913'!$B$6:$B$1205,0)</f>
        <v>#VALUE!</v>
      </c>
      <c r="M167" s="50" t="e">
        <f>MATCH(INDEX('913'!$D$6:$D$1205,L167),'913'!$B$6:$B$1205,0)</f>
        <v>#VALUE!</v>
      </c>
      <c r="N167" s="50" t="e">
        <f>MATCH(INDEX('913'!$D$6:$D$1205,M167),'913'!$B$6:$B$1205,0)</f>
        <v>#VALUE!</v>
      </c>
      <c r="O167" s="50" t="e">
        <f>MATCH(INDEX('913'!$D$6:$D$1205,N167),'913'!$B$6:$B$1205,0)</f>
        <v>#VALUE!</v>
      </c>
      <c r="P167" s="51" t="e">
        <f>MATCH(INDEX('913'!$D$6:$D$1205,O167),'913'!$B$6:$B$1205,0)</f>
        <v>#VALUE!</v>
      </c>
      <c r="Q167" s="37">
        <f>IF(ISNUMBER(I167),MAX(0,INDEX('913'!$E$6:$E$1205,I167)),0)</f>
        <v>0</v>
      </c>
      <c r="R167" s="37">
        <f>IF(ISNUMBER(J167),MAX(0,INDEX('913'!$E$6:$E$1205,J167)),0)</f>
        <v>0</v>
      </c>
      <c r="S167" s="37">
        <f>IF(ISNUMBER(K167),MAX(0,INDEX('913'!$E$6:$E$1205,K167)),0)</f>
        <v>0</v>
      </c>
      <c r="T167" s="37">
        <f>IF(ISNUMBER(L167),MAX(0,INDEX('913'!$E$6:$E$1205,L167)),0)</f>
        <v>0</v>
      </c>
      <c r="U167" s="37">
        <f>IF(ISNUMBER(M167),MAX(0,INDEX('913'!$E$6:$E$1205,M167)),0)</f>
        <v>0</v>
      </c>
      <c r="V167" s="37">
        <f>IF(ISNUMBER(N167),MAX(0,INDEX('913'!$E$6:$E$1205,N167)),0)</f>
        <v>0</v>
      </c>
      <c r="W167" s="37">
        <f>IF(ISNUMBER(O167),MAX(0,INDEX('913'!$E$6:$E$1205,O167)),0)</f>
        <v>0</v>
      </c>
      <c r="X167" s="52">
        <f>IF(ISNUMBER(P167),MAX(0,INDEX('913'!$E$6:$E$1205,P167)),0)</f>
        <v>0</v>
      </c>
      <c r="Y167" s="37">
        <f>IF(ISNUMBER(I167),MAX(0,INDEX('913'!$F$6:$F$1205,I167)),0)</f>
        <v>0</v>
      </c>
      <c r="Z167" s="37">
        <f>IF(ISNUMBER(J167),MAX(0,INDEX('913'!$F$6:$F$1205,J167)),0)</f>
        <v>0</v>
      </c>
      <c r="AA167" s="37">
        <f>IF(ISNUMBER(K167),MAX(0,INDEX('913'!$F$6:$F$1205,K167)),0)</f>
        <v>0</v>
      </c>
      <c r="AB167" s="37">
        <f>IF(ISNUMBER(L167),MAX(0,INDEX('913'!$F$6:$F$1205,L167)),0)</f>
        <v>0</v>
      </c>
      <c r="AC167" s="37">
        <f>IF(ISNUMBER(M167),MAX(0,INDEX('913'!$F$6:$F$1205,M167)),0)</f>
        <v>0</v>
      </c>
      <c r="AD167" s="37">
        <f>IF(ISNUMBER(N167),MAX(0,INDEX('913'!$F$6:$F$1205,N167)),0)</f>
        <v>0</v>
      </c>
      <c r="AE167" s="37">
        <f>IF(ISNUMBER(O167),MAX(0,INDEX('913'!$F$6:$F$1205,O167)),0)</f>
        <v>0</v>
      </c>
      <c r="AF167" s="37">
        <f>IF(ISNUMBER(P167),MAX(0,INDEX('913'!$F$6:$F$1205,P167)),0)</f>
        <v>0</v>
      </c>
      <c r="AG167" s="32">
        <f>IF(ISNUMBER(I167),SQRT(INDEX('913'!$I$6:$I$1205,I167)^2+INDEX('913'!$J$6:$J$1205,I167)^2),0)</f>
        <v>0</v>
      </c>
      <c r="AH167" s="32">
        <f>IF(ISNUMBER(J167),SQRT(INDEX('913'!$I$6:$I$1205,J167)^2+INDEX('913'!$J$6:$J$1205,J167)^2),0)</f>
        <v>0</v>
      </c>
      <c r="AI167" s="32">
        <f>IF(ISNUMBER(K167),SQRT(INDEX('913'!$I$6:$I$1205,K167)^2+INDEX('913'!$J$6:$J$1205,K167)^2),0)</f>
        <v>0</v>
      </c>
      <c r="AJ167" s="32">
        <f>IF(ISNUMBER(L167),SQRT(INDEX('913'!$I$6:$I$1205,L167)^2+INDEX('913'!$J$6:$J$1205,L167)^2),0)</f>
        <v>0</v>
      </c>
      <c r="AK167" s="32">
        <f>IF(ISNUMBER(M167),SQRT(INDEX('913'!$I$6:$I$1205,M167)^2+INDEX('913'!$J$6:$J$1205,M167)^2),0)</f>
        <v>0</v>
      </c>
      <c r="AL167" s="32">
        <f>IF(ISNUMBER(N167),SQRT(INDEX('913'!$I$6:$I$1205,N167)^2+INDEX('913'!$J$6:$J$1205,N167)^2),0)</f>
        <v>0</v>
      </c>
      <c r="AM167" s="32">
        <f>IF(ISNUMBER(O167),SQRT(INDEX('913'!$I$6:$I$1205,O167)^2+INDEX('913'!$J$6:$J$1205,O167)^2),0)</f>
        <v>0</v>
      </c>
      <c r="AN167" s="49">
        <f>IF(ISNUMBER(P167),SQRT(INDEX('913'!$I$6:$I$1205,P167)^2+INDEX('913'!$J$6:$J$1205,P167)^2),0)</f>
        <v>0</v>
      </c>
      <c r="AO167" s="37">
        <f t="shared" si="21"/>
        <v>0</v>
      </c>
      <c r="AP167" s="37">
        <f t="shared" si="22"/>
        <v>0</v>
      </c>
      <c r="AQ167" s="33" t="e">
        <f>-100*'935'!W167*(AO167+AP167)/'11'!C$17</f>
        <v>#VALUE!</v>
      </c>
      <c r="AR167" s="37" t="e">
        <f t="shared" si="23"/>
        <v>#VALUE!</v>
      </c>
      <c r="AS167" s="52" t="e">
        <f t="shared" si="24"/>
        <v>#VALUE!</v>
      </c>
      <c r="AT167" s="32" t="e">
        <f>IF('935'!C167="VOID",0,('935'!C167*(1-'935'!X167/'11'!B$17)))</f>
        <v>#VALUE!</v>
      </c>
      <c r="AU167" s="52" t="e">
        <f>'935'!Q167*(1-'935'!Y167/'11'!C$17)/(1-'935'!X167/'11'!B$17)</f>
        <v>#VALUE!</v>
      </c>
      <c r="AV167" s="37" t="e">
        <f>INDEX('DNO totals'!$B$57:$G$57,IF('935'!K167,IF(MOD('935'!K167,1000),IF(MOD('935'!K167,100),IF(MOD('935'!K167,10),IF(MOD('935'!K167,1000)=1,6,5),4),3),2),1))</f>
        <v>#VALUE!</v>
      </c>
      <c r="AW167" s="52" t="e">
        <f t="shared" si="25"/>
        <v>#VALUE!</v>
      </c>
      <c r="AX167" s="32" t="e">
        <f>IF('935'!V167="VOID",0,'935'!V167*(1-'935'!X167/'11'!B$17))</f>
        <v>#VALUE!</v>
      </c>
      <c r="AY167" s="33" t="e">
        <f>IF(H167,-100*'Charging rates'!B$10/'11'!B$17*AX167/H167,0)</f>
        <v>#VALUE!</v>
      </c>
      <c r="AZ167" s="33" t="e">
        <f>IF(C167,'DNO totals'!B$41,0)</f>
        <v>#VALUE!</v>
      </c>
      <c r="BA167" s="33" t="e">
        <f t="shared" si="26"/>
        <v>#VALUE!</v>
      </c>
      <c r="BB167" s="33" t="e">
        <f t="shared" si="27"/>
        <v>#VALUE!</v>
      </c>
      <c r="BC167" s="53" t="e">
        <f t="shared" si="28"/>
        <v>#VALUE!</v>
      </c>
      <c r="BD167" s="32" t="e">
        <f>IF(AT167,'935'!H167*AT167/(AT167+D167+H167),0)</f>
        <v>#VALUE!</v>
      </c>
      <c r="BE167" s="32" t="e">
        <f>IF(H167,'935'!H167*H167/(AT167+D167+H167),0)</f>
        <v>#VALUE!</v>
      </c>
      <c r="BF167" s="32" t="e">
        <f>BD167*(1-'935'!X167/'11'!B$17)</f>
        <v>#VALUE!</v>
      </c>
      <c r="BG167" s="49" t="e">
        <f>BE167*(1-'935'!X167/'11'!B$17)</f>
        <v>#VALUE!</v>
      </c>
      <c r="BH167" s="52" t="e">
        <f>AV167*Parameters!B$6</f>
        <v>#VALUE!</v>
      </c>
      <c r="BI167" s="37" t="e">
        <f>IF('935'!$K167=1000,'Charging rates'!$C$38*$BH167/(1+'DNO totals'!$C$99)*'935'!$L167,0)</f>
        <v>#VALUE!</v>
      </c>
      <c r="BJ167" s="37" t="e">
        <f>IF(MOD('935'!$K167,1000)=100,'Charging rates'!$D$38*$BH167/(1+'DNO totals'!$D$99)*'935'!$M167,0)</f>
        <v>#VALUE!</v>
      </c>
      <c r="BK167" s="37" t="e">
        <f>IF(MOD('935'!$K167,100)=10,'Charging rates'!$E$38*$BH167/(1+'DNO totals'!$E$99)*'935'!$N167,0)</f>
        <v>#VALUE!</v>
      </c>
      <c r="BL167" s="37" t="e">
        <f>IF(AND(MOD('935'!$K167,10)&gt;0,MOD('935'!$K167,1000)&gt;1),'Charging rates'!$F$38*$BH167/(1+'DNO totals'!$F$99)*'935'!$O167,0)</f>
        <v>#VALUE!</v>
      </c>
      <c r="BM167" s="37" t="e">
        <f>IF(MOD('935'!$K167,1000)=1,'Charging rates'!$G$38*$BH167/(1+'DNO totals'!$G$99)*'935'!$P167,0)</f>
        <v>#VALUE!</v>
      </c>
      <c r="BN167" s="52" t="e">
        <f t="shared" si="29"/>
        <v>#VALUE!</v>
      </c>
      <c r="BO167" s="37" t="e">
        <f>IF('935'!$K167&gt;1000,'Charging rates'!$C$38*$AW167*'935'!$L167,0)</f>
        <v>#VALUE!</v>
      </c>
      <c r="BP167" s="37" t="e">
        <f>IF(MOD('935'!$K167,1000)&gt;100,'Charging rates'!$D$38*$AW167*'935'!$M167,0)</f>
        <v>#VALUE!</v>
      </c>
      <c r="BQ167" s="37" t="e">
        <f>IF(MOD('935'!$K167,100)&gt;10,'Charging rates'!$E$38*$AW167*'935'!$N167,0)</f>
        <v>#VALUE!</v>
      </c>
      <c r="BR167" s="52" t="e">
        <f t="shared" si="30"/>
        <v>#VALUE!</v>
      </c>
      <c r="BS167" s="48" t="e">
        <f>'935'!C167&lt;&gt;"VOID"</f>
        <v>#VALUE!</v>
      </c>
      <c r="BT167" s="33" t="e">
        <f>IF(BS167,(100/'11'!B$17*BD167*((1-'935'!I167)*'Charging rates'!B$51+'Charging rates'!B$63)),0)</f>
        <v>#VALUE!</v>
      </c>
      <c r="BU167" s="33" t="e">
        <f>100/'11'!B$17*BG167*('Charging rates'!B$51+'Charging rates'!B$63)</f>
        <v>#VALUE!</v>
      </c>
      <c r="BV167" s="33" t="e">
        <f>100/'11'!B$17*BE167*('Charging rates'!B$51+'Charging rates'!B$63)</f>
        <v>#VALUE!</v>
      </c>
      <c r="BW167" s="53" t="e">
        <f t="shared" si="31"/>
        <v>#VALUE!</v>
      </c>
      <c r="BX167" s="32" t="e">
        <f>AT167-('935'!T167*(1-'935'!X167/'11'!B$17))</f>
        <v>#VALUE!</v>
      </c>
      <c r="BY167" s="32">
        <f>0-IF(ISNUMBER(I167),INDEX('913'!$I$6:$I$1205,I167),0)-IF(ISNUMBER(J167),INDEX('913'!$I$6:$I$1205,J167),0)-IF(ISNUMBER(K167),INDEX('913'!$I$6:$I$1205,K167),0)-IF(ISNUMBER(L167),INDEX('913'!$I$6:$I$1205,L167),0)-IF(ISNUMBER(M167),INDEX('913'!$I$6:$I$1205,M167),0)-IF(ISNUMBER(N167),INDEX('913'!$I$6:$I$1205,N167),0)-IF(ISNUMBER(O167),INDEX('913'!$I$6:$I$1205,O167),0)-IF(ISNUMBER(P167),INDEX('913'!$I$6:$I$1205,P167),0)</f>
        <v>0</v>
      </c>
      <c r="BZ167" s="37">
        <f>IF(BY167=0,1,MAX(1,SQRT(BY167^2+(IF(ISNUMBER(I167),INDEX('913'!$J$6:$J$1205,I167),0)+IF(ISNUMBER(J167),INDEX('913'!$J$6:$J$1205,J167),0)+IF(ISNUMBER(K167),INDEX('913'!$J$6:$J$1205,K167),0)+IF(ISNUMBER(L167),INDEX('913'!$J$6:$J$1205,L167),0)+IF(ISNUMBER(M167),INDEX('913'!$J$6:$J$1205,M167),0)+IF(ISNUMBER(N167),INDEX('913'!$J$6:$J$1205,N167),0)+IF(ISNUMBER(O167),INDEX('913'!$J$6:$J$1205,O167),0)+IF(ISNUMBER(P167),INDEX('913'!$J$6:$J$1205,P167),0))^2)/BY167))</f>
        <v>1</v>
      </c>
      <c r="CA167" s="33" t="e">
        <f>100*AO167/'11'!B$17</f>
        <v>#VALUE!</v>
      </c>
      <c r="CB167" s="37" t="e">
        <f>100*(AP167*BZ167)/'11'!C$17</f>
        <v>#VALUE!</v>
      </c>
      <c r="CC167" s="37" t="e">
        <f t="shared" si="32"/>
        <v>#VALUE!</v>
      </c>
      <c r="CD167" s="33" t="e">
        <f t="shared" si="33"/>
        <v>#VALUE!</v>
      </c>
      <c r="CE167" s="54" t="e">
        <f>'11'!C$17-'935'!Y167</f>
        <v>#VALUE!</v>
      </c>
      <c r="CF167" s="37" t="e">
        <f>MAX('DNO totals'!B$312+0,MIN('935'!L167+0,'DNO totals'!B$304+0))</f>
        <v>#VALUE!</v>
      </c>
      <c r="CG167" s="37" t="e">
        <f>MAX('DNO totals'!C$312+0,MIN('935'!M167+0,'DNO totals'!C$304+0))</f>
        <v>#VALUE!</v>
      </c>
      <c r="CH167" s="37" t="e">
        <f>MAX('DNO totals'!D$312+0,MIN('935'!N167+0,'DNO totals'!D$304+0))</f>
        <v>#VALUE!</v>
      </c>
      <c r="CI167" s="37" t="e">
        <f>MAX('DNO totals'!E$312+0,MIN('935'!O167+0,'DNO totals'!E$304+0))</f>
        <v>#VALUE!</v>
      </c>
      <c r="CJ167" s="52" t="e">
        <f>MAX('DNO totals'!F$312+0,MIN('935'!P167+0,'DNO totals'!F$304+0))</f>
        <v>#VALUE!</v>
      </c>
      <c r="CK167" s="37" t="e">
        <f>IF('935'!$K167=1000,'Charging rates'!$C$38*$BH167/(1+'DNO totals'!$C$99)*$CF167,0)</f>
        <v>#VALUE!</v>
      </c>
      <c r="CL167" s="37" t="e">
        <f>IF(MOD('935'!$K167,1000)=100,'Charging rates'!$D$38*$BH167/(1+'DNO totals'!$D$99)*$CG167,0)</f>
        <v>#VALUE!</v>
      </c>
      <c r="CM167" s="37" t="e">
        <f>IF(MOD('935'!$K167,100)=10,'Charging rates'!$E$38*$BH167/(1+'DNO totals'!$E$99)*$CH167,0)</f>
        <v>#VALUE!</v>
      </c>
      <c r="CN167" s="37" t="e">
        <f>IF(AND(MOD('935'!$K167,10)&gt;0,MOD('935'!$K167,1000)&gt;1),'Charging rates'!$F$38*$BH167/(1+'DNO totals'!$F$99)*$CI167,0)</f>
        <v>#VALUE!</v>
      </c>
      <c r="CO167" s="37" t="e">
        <f>IF(MOD('935'!$K167,1000)=1,'Charging rates'!$G$38*$BH167/(1+'DNO totals'!$G$99)*$CJ167,0)</f>
        <v>#VALUE!</v>
      </c>
      <c r="CP167" s="52" t="e">
        <f t="shared" si="34"/>
        <v>#VALUE!</v>
      </c>
      <c r="CQ167" s="37" t="e">
        <f>IF('935'!$K167&gt;1000,'Charging rates'!$C$38*$AW167*$CF167,0)</f>
        <v>#VALUE!</v>
      </c>
      <c r="CR167" s="37" t="e">
        <f>IF(MOD('935'!$K167,1000)&gt;100,'Charging rates'!$D$38*$AW167*$CG167,0)</f>
        <v>#VALUE!</v>
      </c>
      <c r="CS167" s="37" t="e">
        <f>IF(MOD('935'!$K167,100)&gt;10,'Charging rates'!$E$38*$AW167*$CH167,0)</f>
        <v>#VALUE!</v>
      </c>
      <c r="CT167" s="52" t="e">
        <f t="shared" si="35"/>
        <v>#VALUE!</v>
      </c>
      <c r="CU167" s="33" t="e">
        <f>100*(AP167*'935'!Q167*BZ167)/'11'!B$17</f>
        <v>#VALUE!</v>
      </c>
      <c r="CV167" s="33" t="e">
        <f>100/'11'!B$17*'Charging rates'!B$10*AW167</f>
        <v>#VALUE!</v>
      </c>
      <c r="CW167" s="33" t="e">
        <f>IF(AT167=0,0,(1-BX167/AT167)*(CA167+IF('935'!Q167=0,0,(CB167*'935'!Q167*('11'!C$17-'935'!Y167)/('11'!B$17-'935'!X167)))))</f>
        <v>#VALUE!</v>
      </c>
      <c r="CX167" s="33" t="e">
        <f t="shared" si="36"/>
        <v>#VALUE!</v>
      </c>
      <c r="CY167" s="49" t="e">
        <f t="shared" si="37"/>
        <v>#VALUE!</v>
      </c>
      <c r="CZ167" s="32" t="e">
        <f>AT167*(Parameters!B$21+AU167)*IF('DNO totals'!B$323&lt;0,1,'935'!S167)</f>
        <v>#VALUE!</v>
      </c>
      <c r="DA167" s="52" t="e">
        <f>IF('DNO totals'!B$323&lt;0,1,'935'!S167)*(Parameters!B$21+AU167)</f>
        <v>#VALUE!</v>
      </c>
      <c r="DB167" s="37" t="e">
        <f>CX167+'Charging rates'!B$106*DA167*100/'11'!B$17</f>
        <v>#VALUE!</v>
      </c>
      <c r="DC167" s="37" t="e">
        <f>DB167+'Charging rates'!B$116*(Parameters!B$21+AU167)*100/'11'!B$17*IF('DNO totals'!B$323&lt;0,1,'935'!S167)</f>
        <v>#VALUE!</v>
      </c>
      <c r="DD167" s="37" t="e">
        <f>'Charging rates'!B$97*(CP167+CT167)*100/'11'!B$17</f>
        <v>#VALUE!</v>
      </c>
      <c r="DE167" s="33" t="e">
        <f>MAX(0-(CB167*AU167*'11'!C$17/'11'!B$17),DC167+DD167)</f>
        <v>#VALUE!</v>
      </c>
      <c r="DF167" s="37" t="e">
        <f>IF(BS167,IF(AU167=0,CC167,MAX(0,MIN(CC167,CC167+(DE167/'935'!Q167*('11'!B$17-'935'!X167)/('11'!C$17-'935'!Y167))))),0)</f>
        <v>#VALUE!</v>
      </c>
      <c r="DG167" s="33" t="e">
        <f t="shared" si="38"/>
        <v>#VALUE!</v>
      </c>
      <c r="DH167" s="53" t="e">
        <f t="shared" si="39"/>
        <v>#VALUE!</v>
      </c>
    </row>
    <row r="168" spans="1:112">
      <c r="A168" s="28">
        <v>68</v>
      </c>
      <c r="B168" s="47" t="e">
        <f>'935'!B168</f>
        <v>#VALUE!</v>
      </c>
      <c r="C168" s="48" t="e">
        <f>OR('935'!E168&lt;&gt;"VOID",'935'!F168&lt;&gt;"VOID",'935'!G168&lt;&gt;"VOID")</f>
        <v>#VALUE!</v>
      </c>
      <c r="D168" s="32" t="e">
        <f>IF('935'!D168="VOID",0,'935'!D168*(1-'935'!X168/'11'!B$17))</f>
        <v>#VALUE!</v>
      </c>
      <c r="E168" s="32" t="e">
        <f>IF('935'!E168="VOID",0,'935'!E168*(1-'935'!X168/'11'!B$17))</f>
        <v>#VALUE!</v>
      </c>
      <c r="F168" s="32" t="e">
        <f>IF('935'!F168="VOID",0,'935'!F168*(1-'935'!X168/'11'!B$17))</f>
        <v>#VALUE!</v>
      </c>
      <c r="G168" s="32" t="e">
        <f>IF('935'!G168="VOID",0,'935'!G168*(1-'935'!X168/'11'!B$17))</f>
        <v>#VALUE!</v>
      </c>
      <c r="H168" s="49" t="e">
        <f t="shared" si="20"/>
        <v>#VALUE!</v>
      </c>
      <c r="I168" s="50" t="e">
        <f>MATCH('935'!J168,'913'!$B$6:$B$1205,0)</f>
        <v>#VALUE!</v>
      </c>
      <c r="J168" s="50" t="e">
        <f>MATCH(INDEX('913'!$D$6:$D$1205,I168),'913'!$B$6:$B$1205,0)</f>
        <v>#VALUE!</v>
      </c>
      <c r="K168" s="50" t="e">
        <f>MATCH(INDEX('913'!$D$6:$D$1205,J168),'913'!$B$6:$B$1205,0)</f>
        <v>#VALUE!</v>
      </c>
      <c r="L168" s="50" t="e">
        <f>MATCH(INDEX('913'!$D$6:$D$1205,K168),'913'!$B$6:$B$1205,0)</f>
        <v>#VALUE!</v>
      </c>
      <c r="M168" s="50" t="e">
        <f>MATCH(INDEX('913'!$D$6:$D$1205,L168),'913'!$B$6:$B$1205,0)</f>
        <v>#VALUE!</v>
      </c>
      <c r="N168" s="50" t="e">
        <f>MATCH(INDEX('913'!$D$6:$D$1205,M168),'913'!$B$6:$B$1205,0)</f>
        <v>#VALUE!</v>
      </c>
      <c r="O168" s="50" t="e">
        <f>MATCH(INDEX('913'!$D$6:$D$1205,N168),'913'!$B$6:$B$1205,0)</f>
        <v>#VALUE!</v>
      </c>
      <c r="P168" s="51" t="e">
        <f>MATCH(INDEX('913'!$D$6:$D$1205,O168),'913'!$B$6:$B$1205,0)</f>
        <v>#VALUE!</v>
      </c>
      <c r="Q168" s="37">
        <f>IF(ISNUMBER(I168),MAX(0,INDEX('913'!$E$6:$E$1205,I168)),0)</f>
        <v>0</v>
      </c>
      <c r="R168" s="37">
        <f>IF(ISNUMBER(J168),MAX(0,INDEX('913'!$E$6:$E$1205,J168)),0)</f>
        <v>0</v>
      </c>
      <c r="S168" s="37">
        <f>IF(ISNUMBER(K168),MAX(0,INDEX('913'!$E$6:$E$1205,K168)),0)</f>
        <v>0</v>
      </c>
      <c r="T168" s="37">
        <f>IF(ISNUMBER(L168),MAX(0,INDEX('913'!$E$6:$E$1205,L168)),0)</f>
        <v>0</v>
      </c>
      <c r="U168" s="37">
        <f>IF(ISNUMBER(M168),MAX(0,INDEX('913'!$E$6:$E$1205,M168)),0)</f>
        <v>0</v>
      </c>
      <c r="V168" s="37">
        <f>IF(ISNUMBER(N168),MAX(0,INDEX('913'!$E$6:$E$1205,N168)),0)</f>
        <v>0</v>
      </c>
      <c r="W168" s="37">
        <f>IF(ISNUMBER(O168),MAX(0,INDEX('913'!$E$6:$E$1205,O168)),0)</f>
        <v>0</v>
      </c>
      <c r="X168" s="52">
        <f>IF(ISNUMBER(P168),MAX(0,INDEX('913'!$E$6:$E$1205,P168)),0)</f>
        <v>0</v>
      </c>
      <c r="Y168" s="37">
        <f>IF(ISNUMBER(I168),MAX(0,INDEX('913'!$F$6:$F$1205,I168)),0)</f>
        <v>0</v>
      </c>
      <c r="Z168" s="37">
        <f>IF(ISNUMBER(J168),MAX(0,INDEX('913'!$F$6:$F$1205,J168)),0)</f>
        <v>0</v>
      </c>
      <c r="AA168" s="37">
        <f>IF(ISNUMBER(K168),MAX(0,INDEX('913'!$F$6:$F$1205,K168)),0)</f>
        <v>0</v>
      </c>
      <c r="AB168" s="37">
        <f>IF(ISNUMBER(L168),MAX(0,INDEX('913'!$F$6:$F$1205,L168)),0)</f>
        <v>0</v>
      </c>
      <c r="AC168" s="37">
        <f>IF(ISNUMBER(M168),MAX(0,INDEX('913'!$F$6:$F$1205,M168)),0)</f>
        <v>0</v>
      </c>
      <c r="AD168" s="37">
        <f>IF(ISNUMBER(N168),MAX(0,INDEX('913'!$F$6:$F$1205,N168)),0)</f>
        <v>0</v>
      </c>
      <c r="AE168" s="37">
        <f>IF(ISNUMBER(O168),MAX(0,INDEX('913'!$F$6:$F$1205,O168)),0)</f>
        <v>0</v>
      </c>
      <c r="AF168" s="37">
        <f>IF(ISNUMBER(P168),MAX(0,INDEX('913'!$F$6:$F$1205,P168)),0)</f>
        <v>0</v>
      </c>
      <c r="AG168" s="32">
        <f>IF(ISNUMBER(I168),SQRT(INDEX('913'!$I$6:$I$1205,I168)^2+INDEX('913'!$J$6:$J$1205,I168)^2),0)</f>
        <v>0</v>
      </c>
      <c r="AH168" s="32">
        <f>IF(ISNUMBER(J168),SQRT(INDEX('913'!$I$6:$I$1205,J168)^2+INDEX('913'!$J$6:$J$1205,J168)^2),0)</f>
        <v>0</v>
      </c>
      <c r="AI168" s="32">
        <f>IF(ISNUMBER(K168),SQRT(INDEX('913'!$I$6:$I$1205,K168)^2+INDEX('913'!$J$6:$J$1205,K168)^2),0)</f>
        <v>0</v>
      </c>
      <c r="AJ168" s="32">
        <f>IF(ISNUMBER(L168),SQRT(INDEX('913'!$I$6:$I$1205,L168)^2+INDEX('913'!$J$6:$J$1205,L168)^2),0)</f>
        <v>0</v>
      </c>
      <c r="AK168" s="32">
        <f>IF(ISNUMBER(M168),SQRT(INDEX('913'!$I$6:$I$1205,M168)^2+INDEX('913'!$J$6:$J$1205,M168)^2),0)</f>
        <v>0</v>
      </c>
      <c r="AL168" s="32">
        <f>IF(ISNUMBER(N168),SQRT(INDEX('913'!$I$6:$I$1205,N168)^2+INDEX('913'!$J$6:$J$1205,N168)^2),0)</f>
        <v>0</v>
      </c>
      <c r="AM168" s="32">
        <f>IF(ISNUMBER(O168),SQRT(INDEX('913'!$I$6:$I$1205,O168)^2+INDEX('913'!$J$6:$J$1205,O168)^2),0)</f>
        <v>0</v>
      </c>
      <c r="AN168" s="49">
        <f>IF(ISNUMBER(P168),SQRT(INDEX('913'!$I$6:$I$1205,P168)^2+INDEX('913'!$J$6:$J$1205,P168)^2),0)</f>
        <v>0</v>
      </c>
      <c r="AO168" s="37">
        <f t="shared" si="21"/>
        <v>0</v>
      </c>
      <c r="AP168" s="37">
        <f t="shared" si="22"/>
        <v>0</v>
      </c>
      <c r="AQ168" s="33" t="e">
        <f>-100*'935'!W168*(AO168+AP168)/'11'!C$17</f>
        <v>#VALUE!</v>
      </c>
      <c r="AR168" s="37" t="e">
        <f t="shared" si="23"/>
        <v>#VALUE!</v>
      </c>
      <c r="AS168" s="52" t="e">
        <f t="shared" si="24"/>
        <v>#VALUE!</v>
      </c>
      <c r="AT168" s="32" t="e">
        <f>IF('935'!C168="VOID",0,('935'!C168*(1-'935'!X168/'11'!B$17)))</f>
        <v>#VALUE!</v>
      </c>
      <c r="AU168" s="52" t="e">
        <f>'935'!Q168*(1-'935'!Y168/'11'!C$17)/(1-'935'!X168/'11'!B$17)</f>
        <v>#VALUE!</v>
      </c>
      <c r="AV168" s="37" t="e">
        <f>INDEX('DNO totals'!$B$57:$G$57,IF('935'!K168,IF(MOD('935'!K168,1000),IF(MOD('935'!K168,100),IF(MOD('935'!K168,10),IF(MOD('935'!K168,1000)=1,6,5),4),3),2),1))</f>
        <v>#VALUE!</v>
      </c>
      <c r="AW168" s="52" t="e">
        <f t="shared" si="25"/>
        <v>#VALUE!</v>
      </c>
      <c r="AX168" s="32" t="e">
        <f>IF('935'!V168="VOID",0,'935'!V168*(1-'935'!X168/'11'!B$17))</f>
        <v>#VALUE!</v>
      </c>
      <c r="AY168" s="33" t="e">
        <f>IF(H168,-100*'Charging rates'!B$10/'11'!B$17*AX168/H168,0)</f>
        <v>#VALUE!</v>
      </c>
      <c r="AZ168" s="33" t="e">
        <f>IF(C168,'DNO totals'!B$41,0)</f>
        <v>#VALUE!</v>
      </c>
      <c r="BA168" s="33" t="e">
        <f t="shared" si="26"/>
        <v>#VALUE!</v>
      </c>
      <c r="BB168" s="33" t="e">
        <f t="shared" si="27"/>
        <v>#VALUE!</v>
      </c>
      <c r="BC168" s="53" t="e">
        <f t="shared" si="28"/>
        <v>#VALUE!</v>
      </c>
      <c r="BD168" s="32" t="e">
        <f>IF(AT168,'935'!H168*AT168/(AT168+D168+H168),0)</f>
        <v>#VALUE!</v>
      </c>
      <c r="BE168" s="32" t="e">
        <f>IF(H168,'935'!H168*H168/(AT168+D168+H168),0)</f>
        <v>#VALUE!</v>
      </c>
      <c r="BF168" s="32" t="e">
        <f>BD168*(1-'935'!X168/'11'!B$17)</f>
        <v>#VALUE!</v>
      </c>
      <c r="BG168" s="49" t="e">
        <f>BE168*(1-'935'!X168/'11'!B$17)</f>
        <v>#VALUE!</v>
      </c>
      <c r="BH168" s="52" t="e">
        <f>AV168*Parameters!B$6</f>
        <v>#VALUE!</v>
      </c>
      <c r="BI168" s="37" t="e">
        <f>IF('935'!$K168=1000,'Charging rates'!$C$38*$BH168/(1+'DNO totals'!$C$99)*'935'!$L168,0)</f>
        <v>#VALUE!</v>
      </c>
      <c r="BJ168" s="37" t="e">
        <f>IF(MOD('935'!$K168,1000)=100,'Charging rates'!$D$38*$BH168/(1+'DNO totals'!$D$99)*'935'!$M168,0)</f>
        <v>#VALUE!</v>
      </c>
      <c r="BK168" s="37" t="e">
        <f>IF(MOD('935'!$K168,100)=10,'Charging rates'!$E$38*$BH168/(1+'DNO totals'!$E$99)*'935'!$N168,0)</f>
        <v>#VALUE!</v>
      </c>
      <c r="BL168" s="37" t="e">
        <f>IF(AND(MOD('935'!$K168,10)&gt;0,MOD('935'!$K168,1000)&gt;1),'Charging rates'!$F$38*$BH168/(1+'DNO totals'!$F$99)*'935'!$O168,0)</f>
        <v>#VALUE!</v>
      </c>
      <c r="BM168" s="37" t="e">
        <f>IF(MOD('935'!$K168,1000)=1,'Charging rates'!$G$38*$BH168/(1+'DNO totals'!$G$99)*'935'!$P168,0)</f>
        <v>#VALUE!</v>
      </c>
      <c r="BN168" s="52" t="e">
        <f t="shared" si="29"/>
        <v>#VALUE!</v>
      </c>
      <c r="BO168" s="37" t="e">
        <f>IF('935'!$K168&gt;1000,'Charging rates'!$C$38*$AW168*'935'!$L168,0)</f>
        <v>#VALUE!</v>
      </c>
      <c r="BP168" s="37" t="e">
        <f>IF(MOD('935'!$K168,1000)&gt;100,'Charging rates'!$D$38*$AW168*'935'!$M168,0)</f>
        <v>#VALUE!</v>
      </c>
      <c r="BQ168" s="37" t="e">
        <f>IF(MOD('935'!$K168,100)&gt;10,'Charging rates'!$E$38*$AW168*'935'!$N168,0)</f>
        <v>#VALUE!</v>
      </c>
      <c r="BR168" s="52" t="e">
        <f t="shared" si="30"/>
        <v>#VALUE!</v>
      </c>
      <c r="BS168" s="48" t="e">
        <f>'935'!C168&lt;&gt;"VOID"</f>
        <v>#VALUE!</v>
      </c>
      <c r="BT168" s="33" t="e">
        <f>IF(BS168,(100/'11'!B$17*BD168*((1-'935'!I168)*'Charging rates'!B$51+'Charging rates'!B$63)),0)</f>
        <v>#VALUE!</v>
      </c>
      <c r="BU168" s="33" t="e">
        <f>100/'11'!B$17*BG168*('Charging rates'!B$51+'Charging rates'!B$63)</f>
        <v>#VALUE!</v>
      </c>
      <c r="BV168" s="33" t="e">
        <f>100/'11'!B$17*BE168*('Charging rates'!B$51+'Charging rates'!B$63)</f>
        <v>#VALUE!</v>
      </c>
      <c r="BW168" s="53" t="e">
        <f t="shared" si="31"/>
        <v>#VALUE!</v>
      </c>
      <c r="BX168" s="32" t="e">
        <f>AT168-('935'!T168*(1-'935'!X168/'11'!B$17))</f>
        <v>#VALUE!</v>
      </c>
      <c r="BY168" s="32">
        <f>0-IF(ISNUMBER(I168),INDEX('913'!$I$6:$I$1205,I168),0)-IF(ISNUMBER(J168),INDEX('913'!$I$6:$I$1205,J168),0)-IF(ISNUMBER(K168),INDEX('913'!$I$6:$I$1205,K168),0)-IF(ISNUMBER(L168),INDEX('913'!$I$6:$I$1205,L168),0)-IF(ISNUMBER(M168),INDEX('913'!$I$6:$I$1205,M168),0)-IF(ISNUMBER(N168),INDEX('913'!$I$6:$I$1205,N168),0)-IF(ISNUMBER(O168),INDEX('913'!$I$6:$I$1205,O168),0)-IF(ISNUMBER(P168),INDEX('913'!$I$6:$I$1205,P168),0)</f>
        <v>0</v>
      </c>
      <c r="BZ168" s="37">
        <f>IF(BY168=0,1,MAX(1,SQRT(BY168^2+(IF(ISNUMBER(I168),INDEX('913'!$J$6:$J$1205,I168),0)+IF(ISNUMBER(J168),INDEX('913'!$J$6:$J$1205,J168),0)+IF(ISNUMBER(K168),INDEX('913'!$J$6:$J$1205,K168),0)+IF(ISNUMBER(L168),INDEX('913'!$J$6:$J$1205,L168),0)+IF(ISNUMBER(M168),INDEX('913'!$J$6:$J$1205,M168),0)+IF(ISNUMBER(N168),INDEX('913'!$J$6:$J$1205,N168),0)+IF(ISNUMBER(O168),INDEX('913'!$J$6:$J$1205,O168),0)+IF(ISNUMBER(P168),INDEX('913'!$J$6:$J$1205,P168),0))^2)/BY168))</f>
        <v>1</v>
      </c>
      <c r="CA168" s="33" t="e">
        <f>100*AO168/'11'!B$17</f>
        <v>#VALUE!</v>
      </c>
      <c r="CB168" s="37" t="e">
        <f>100*(AP168*BZ168)/'11'!C$17</f>
        <v>#VALUE!</v>
      </c>
      <c r="CC168" s="37" t="e">
        <f t="shared" si="32"/>
        <v>#VALUE!</v>
      </c>
      <c r="CD168" s="33" t="e">
        <f t="shared" si="33"/>
        <v>#VALUE!</v>
      </c>
      <c r="CE168" s="54" t="e">
        <f>'11'!C$17-'935'!Y168</f>
        <v>#VALUE!</v>
      </c>
      <c r="CF168" s="37" t="e">
        <f>MAX('DNO totals'!B$312+0,MIN('935'!L168+0,'DNO totals'!B$304+0))</f>
        <v>#VALUE!</v>
      </c>
      <c r="CG168" s="37" t="e">
        <f>MAX('DNO totals'!C$312+0,MIN('935'!M168+0,'DNO totals'!C$304+0))</f>
        <v>#VALUE!</v>
      </c>
      <c r="CH168" s="37" t="e">
        <f>MAX('DNO totals'!D$312+0,MIN('935'!N168+0,'DNO totals'!D$304+0))</f>
        <v>#VALUE!</v>
      </c>
      <c r="CI168" s="37" t="e">
        <f>MAX('DNO totals'!E$312+0,MIN('935'!O168+0,'DNO totals'!E$304+0))</f>
        <v>#VALUE!</v>
      </c>
      <c r="CJ168" s="52" t="e">
        <f>MAX('DNO totals'!F$312+0,MIN('935'!P168+0,'DNO totals'!F$304+0))</f>
        <v>#VALUE!</v>
      </c>
      <c r="CK168" s="37" t="e">
        <f>IF('935'!$K168=1000,'Charging rates'!$C$38*$BH168/(1+'DNO totals'!$C$99)*$CF168,0)</f>
        <v>#VALUE!</v>
      </c>
      <c r="CL168" s="37" t="e">
        <f>IF(MOD('935'!$K168,1000)=100,'Charging rates'!$D$38*$BH168/(1+'DNO totals'!$D$99)*$CG168,0)</f>
        <v>#VALUE!</v>
      </c>
      <c r="CM168" s="37" t="e">
        <f>IF(MOD('935'!$K168,100)=10,'Charging rates'!$E$38*$BH168/(1+'DNO totals'!$E$99)*$CH168,0)</f>
        <v>#VALUE!</v>
      </c>
      <c r="CN168" s="37" t="e">
        <f>IF(AND(MOD('935'!$K168,10)&gt;0,MOD('935'!$K168,1000)&gt;1),'Charging rates'!$F$38*$BH168/(1+'DNO totals'!$F$99)*$CI168,0)</f>
        <v>#VALUE!</v>
      </c>
      <c r="CO168" s="37" t="e">
        <f>IF(MOD('935'!$K168,1000)=1,'Charging rates'!$G$38*$BH168/(1+'DNO totals'!$G$99)*$CJ168,0)</f>
        <v>#VALUE!</v>
      </c>
      <c r="CP168" s="52" t="e">
        <f t="shared" si="34"/>
        <v>#VALUE!</v>
      </c>
      <c r="CQ168" s="37" t="e">
        <f>IF('935'!$K168&gt;1000,'Charging rates'!$C$38*$AW168*$CF168,0)</f>
        <v>#VALUE!</v>
      </c>
      <c r="CR168" s="37" t="e">
        <f>IF(MOD('935'!$K168,1000)&gt;100,'Charging rates'!$D$38*$AW168*$CG168,0)</f>
        <v>#VALUE!</v>
      </c>
      <c r="CS168" s="37" t="e">
        <f>IF(MOD('935'!$K168,100)&gt;10,'Charging rates'!$E$38*$AW168*$CH168,0)</f>
        <v>#VALUE!</v>
      </c>
      <c r="CT168" s="52" t="e">
        <f t="shared" si="35"/>
        <v>#VALUE!</v>
      </c>
      <c r="CU168" s="33" t="e">
        <f>100*(AP168*'935'!Q168*BZ168)/'11'!B$17</f>
        <v>#VALUE!</v>
      </c>
      <c r="CV168" s="33" t="e">
        <f>100/'11'!B$17*'Charging rates'!B$10*AW168</f>
        <v>#VALUE!</v>
      </c>
      <c r="CW168" s="33" t="e">
        <f>IF(AT168=0,0,(1-BX168/AT168)*(CA168+IF('935'!Q168=0,0,(CB168*'935'!Q168*('11'!C$17-'935'!Y168)/('11'!B$17-'935'!X168)))))</f>
        <v>#VALUE!</v>
      </c>
      <c r="CX168" s="33" t="e">
        <f t="shared" si="36"/>
        <v>#VALUE!</v>
      </c>
      <c r="CY168" s="49" t="e">
        <f t="shared" si="37"/>
        <v>#VALUE!</v>
      </c>
      <c r="CZ168" s="32" t="e">
        <f>AT168*(Parameters!B$21+AU168)*IF('DNO totals'!B$323&lt;0,1,'935'!S168)</f>
        <v>#VALUE!</v>
      </c>
      <c r="DA168" s="52" t="e">
        <f>IF('DNO totals'!B$323&lt;0,1,'935'!S168)*(Parameters!B$21+AU168)</f>
        <v>#VALUE!</v>
      </c>
      <c r="DB168" s="37" t="e">
        <f>CX168+'Charging rates'!B$106*DA168*100/'11'!B$17</f>
        <v>#VALUE!</v>
      </c>
      <c r="DC168" s="37" t="e">
        <f>DB168+'Charging rates'!B$116*(Parameters!B$21+AU168)*100/'11'!B$17*IF('DNO totals'!B$323&lt;0,1,'935'!S168)</f>
        <v>#VALUE!</v>
      </c>
      <c r="DD168" s="37" t="e">
        <f>'Charging rates'!B$97*(CP168+CT168)*100/'11'!B$17</f>
        <v>#VALUE!</v>
      </c>
      <c r="DE168" s="33" t="e">
        <f>MAX(0-(CB168*AU168*'11'!C$17/'11'!B$17),DC168+DD168)</f>
        <v>#VALUE!</v>
      </c>
      <c r="DF168" s="37" t="e">
        <f>IF(BS168,IF(AU168=0,CC168,MAX(0,MIN(CC168,CC168+(DE168/'935'!Q168*('11'!B$17-'935'!X168)/('11'!C$17-'935'!Y168))))),0)</f>
        <v>#VALUE!</v>
      </c>
      <c r="DG168" s="33" t="e">
        <f t="shared" si="38"/>
        <v>#VALUE!</v>
      </c>
      <c r="DH168" s="53" t="e">
        <f t="shared" si="39"/>
        <v>#VALUE!</v>
      </c>
    </row>
    <row r="169" spans="1:112">
      <c r="A169" s="28">
        <v>69</v>
      </c>
      <c r="B169" s="47" t="e">
        <f>'935'!B169</f>
        <v>#VALUE!</v>
      </c>
      <c r="C169" s="48" t="e">
        <f>OR('935'!E169&lt;&gt;"VOID",'935'!F169&lt;&gt;"VOID",'935'!G169&lt;&gt;"VOID")</f>
        <v>#VALUE!</v>
      </c>
      <c r="D169" s="32" t="e">
        <f>IF('935'!D169="VOID",0,'935'!D169*(1-'935'!X169/'11'!B$17))</f>
        <v>#VALUE!</v>
      </c>
      <c r="E169" s="32" t="e">
        <f>IF('935'!E169="VOID",0,'935'!E169*(1-'935'!X169/'11'!B$17))</f>
        <v>#VALUE!</v>
      </c>
      <c r="F169" s="32" t="e">
        <f>IF('935'!F169="VOID",0,'935'!F169*(1-'935'!X169/'11'!B$17))</f>
        <v>#VALUE!</v>
      </c>
      <c r="G169" s="32" t="e">
        <f>IF('935'!G169="VOID",0,'935'!G169*(1-'935'!X169/'11'!B$17))</f>
        <v>#VALUE!</v>
      </c>
      <c r="H169" s="49" t="e">
        <f t="shared" si="20"/>
        <v>#VALUE!</v>
      </c>
      <c r="I169" s="50" t="e">
        <f>MATCH('935'!J169,'913'!$B$6:$B$1205,0)</f>
        <v>#VALUE!</v>
      </c>
      <c r="J169" s="50" t="e">
        <f>MATCH(INDEX('913'!$D$6:$D$1205,I169),'913'!$B$6:$B$1205,0)</f>
        <v>#VALUE!</v>
      </c>
      <c r="K169" s="50" t="e">
        <f>MATCH(INDEX('913'!$D$6:$D$1205,J169),'913'!$B$6:$B$1205,0)</f>
        <v>#VALUE!</v>
      </c>
      <c r="L169" s="50" t="e">
        <f>MATCH(INDEX('913'!$D$6:$D$1205,K169),'913'!$B$6:$B$1205,0)</f>
        <v>#VALUE!</v>
      </c>
      <c r="M169" s="50" t="e">
        <f>MATCH(INDEX('913'!$D$6:$D$1205,L169),'913'!$B$6:$B$1205,0)</f>
        <v>#VALUE!</v>
      </c>
      <c r="N169" s="50" t="e">
        <f>MATCH(INDEX('913'!$D$6:$D$1205,M169),'913'!$B$6:$B$1205,0)</f>
        <v>#VALUE!</v>
      </c>
      <c r="O169" s="50" t="e">
        <f>MATCH(INDEX('913'!$D$6:$D$1205,N169),'913'!$B$6:$B$1205,0)</f>
        <v>#VALUE!</v>
      </c>
      <c r="P169" s="51" t="e">
        <f>MATCH(INDEX('913'!$D$6:$D$1205,O169),'913'!$B$6:$B$1205,0)</f>
        <v>#VALUE!</v>
      </c>
      <c r="Q169" s="37">
        <f>IF(ISNUMBER(I169),MAX(0,INDEX('913'!$E$6:$E$1205,I169)),0)</f>
        <v>0</v>
      </c>
      <c r="R169" s="37">
        <f>IF(ISNUMBER(J169),MAX(0,INDEX('913'!$E$6:$E$1205,J169)),0)</f>
        <v>0</v>
      </c>
      <c r="S169" s="37">
        <f>IF(ISNUMBER(K169),MAX(0,INDEX('913'!$E$6:$E$1205,K169)),0)</f>
        <v>0</v>
      </c>
      <c r="T169" s="37">
        <f>IF(ISNUMBER(L169),MAX(0,INDEX('913'!$E$6:$E$1205,L169)),0)</f>
        <v>0</v>
      </c>
      <c r="U169" s="37">
        <f>IF(ISNUMBER(M169),MAX(0,INDEX('913'!$E$6:$E$1205,M169)),0)</f>
        <v>0</v>
      </c>
      <c r="V169" s="37">
        <f>IF(ISNUMBER(N169),MAX(0,INDEX('913'!$E$6:$E$1205,N169)),0)</f>
        <v>0</v>
      </c>
      <c r="W169" s="37">
        <f>IF(ISNUMBER(O169),MAX(0,INDEX('913'!$E$6:$E$1205,O169)),0)</f>
        <v>0</v>
      </c>
      <c r="X169" s="52">
        <f>IF(ISNUMBER(P169),MAX(0,INDEX('913'!$E$6:$E$1205,P169)),0)</f>
        <v>0</v>
      </c>
      <c r="Y169" s="37">
        <f>IF(ISNUMBER(I169),MAX(0,INDEX('913'!$F$6:$F$1205,I169)),0)</f>
        <v>0</v>
      </c>
      <c r="Z169" s="37">
        <f>IF(ISNUMBER(J169),MAX(0,INDEX('913'!$F$6:$F$1205,J169)),0)</f>
        <v>0</v>
      </c>
      <c r="AA169" s="37">
        <f>IF(ISNUMBER(K169),MAX(0,INDEX('913'!$F$6:$F$1205,K169)),0)</f>
        <v>0</v>
      </c>
      <c r="AB169" s="37">
        <f>IF(ISNUMBER(L169),MAX(0,INDEX('913'!$F$6:$F$1205,L169)),0)</f>
        <v>0</v>
      </c>
      <c r="AC169" s="37">
        <f>IF(ISNUMBER(M169),MAX(0,INDEX('913'!$F$6:$F$1205,M169)),0)</f>
        <v>0</v>
      </c>
      <c r="AD169" s="37">
        <f>IF(ISNUMBER(N169),MAX(0,INDEX('913'!$F$6:$F$1205,N169)),0)</f>
        <v>0</v>
      </c>
      <c r="AE169" s="37">
        <f>IF(ISNUMBER(O169),MAX(0,INDEX('913'!$F$6:$F$1205,O169)),0)</f>
        <v>0</v>
      </c>
      <c r="AF169" s="37">
        <f>IF(ISNUMBER(P169),MAX(0,INDEX('913'!$F$6:$F$1205,P169)),0)</f>
        <v>0</v>
      </c>
      <c r="AG169" s="32">
        <f>IF(ISNUMBER(I169),SQRT(INDEX('913'!$I$6:$I$1205,I169)^2+INDEX('913'!$J$6:$J$1205,I169)^2),0)</f>
        <v>0</v>
      </c>
      <c r="AH169" s="32">
        <f>IF(ISNUMBER(J169),SQRT(INDEX('913'!$I$6:$I$1205,J169)^2+INDEX('913'!$J$6:$J$1205,J169)^2),0)</f>
        <v>0</v>
      </c>
      <c r="AI169" s="32">
        <f>IF(ISNUMBER(K169),SQRT(INDEX('913'!$I$6:$I$1205,K169)^2+INDEX('913'!$J$6:$J$1205,K169)^2),0)</f>
        <v>0</v>
      </c>
      <c r="AJ169" s="32">
        <f>IF(ISNUMBER(L169),SQRT(INDEX('913'!$I$6:$I$1205,L169)^2+INDEX('913'!$J$6:$J$1205,L169)^2),0)</f>
        <v>0</v>
      </c>
      <c r="AK169" s="32">
        <f>IF(ISNUMBER(M169),SQRT(INDEX('913'!$I$6:$I$1205,M169)^2+INDEX('913'!$J$6:$J$1205,M169)^2),0)</f>
        <v>0</v>
      </c>
      <c r="AL169" s="32">
        <f>IF(ISNUMBER(N169),SQRT(INDEX('913'!$I$6:$I$1205,N169)^2+INDEX('913'!$J$6:$J$1205,N169)^2),0)</f>
        <v>0</v>
      </c>
      <c r="AM169" s="32">
        <f>IF(ISNUMBER(O169),SQRT(INDEX('913'!$I$6:$I$1205,O169)^2+INDEX('913'!$J$6:$J$1205,O169)^2),0)</f>
        <v>0</v>
      </c>
      <c r="AN169" s="49">
        <f>IF(ISNUMBER(P169),SQRT(INDEX('913'!$I$6:$I$1205,P169)^2+INDEX('913'!$J$6:$J$1205,P169)^2),0)</f>
        <v>0</v>
      </c>
      <c r="AO169" s="37">
        <f t="shared" si="21"/>
        <v>0</v>
      </c>
      <c r="AP169" s="37">
        <f t="shared" si="22"/>
        <v>0</v>
      </c>
      <c r="AQ169" s="33" t="e">
        <f>-100*'935'!W169*(AO169+AP169)/'11'!C$17</f>
        <v>#VALUE!</v>
      </c>
      <c r="AR169" s="37" t="e">
        <f t="shared" si="23"/>
        <v>#VALUE!</v>
      </c>
      <c r="AS169" s="52" t="e">
        <f t="shared" si="24"/>
        <v>#VALUE!</v>
      </c>
      <c r="AT169" s="32" t="e">
        <f>IF('935'!C169="VOID",0,('935'!C169*(1-'935'!X169/'11'!B$17)))</f>
        <v>#VALUE!</v>
      </c>
      <c r="AU169" s="52" t="e">
        <f>'935'!Q169*(1-'935'!Y169/'11'!C$17)/(1-'935'!X169/'11'!B$17)</f>
        <v>#VALUE!</v>
      </c>
      <c r="AV169" s="37" t="e">
        <f>INDEX('DNO totals'!$B$57:$G$57,IF('935'!K169,IF(MOD('935'!K169,1000),IF(MOD('935'!K169,100),IF(MOD('935'!K169,10),IF(MOD('935'!K169,1000)=1,6,5),4),3),2),1))</f>
        <v>#VALUE!</v>
      </c>
      <c r="AW169" s="52" t="e">
        <f t="shared" si="25"/>
        <v>#VALUE!</v>
      </c>
      <c r="AX169" s="32" t="e">
        <f>IF('935'!V169="VOID",0,'935'!V169*(1-'935'!X169/'11'!B$17))</f>
        <v>#VALUE!</v>
      </c>
      <c r="AY169" s="33" t="e">
        <f>IF(H169,-100*'Charging rates'!B$10/'11'!B$17*AX169/H169,0)</f>
        <v>#VALUE!</v>
      </c>
      <c r="AZ169" s="33" t="e">
        <f>IF(C169,'DNO totals'!B$41,0)</f>
        <v>#VALUE!</v>
      </c>
      <c r="BA169" s="33" t="e">
        <f t="shared" si="26"/>
        <v>#VALUE!</v>
      </c>
      <c r="BB169" s="33" t="e">
        <f t="shared" si="27"/>
        <v>#VALUE!</v>
      </c>
      <c r="BC169" s="53" t="e">
        <f t="shared" si="28"/>
        <v>#VALUE!</v>
      </c>
      <c r="BD169" s="32" t="e">
        <f>IF(AT169,'935'!H169*AT169/(AT169+D169+H169),0)</f>
        <v>#VALUE!</v>
      </c>
      <c r="BE169" s="32" t="e">
        <f>IF(H169,'935'!H169*H169/(AT169+D169+H169),0)</f>
        <v>#VALUE!</v>
      </c>
      <c r="BF169" s="32" t="e">
        <f>BD169*(1-'935'!X169/'11'!B$17)</f>
        <v>#VALUE!</v>
      </c>
      <c r="BG169" s="49" t="e">
        <f>BE169*(1-'935'!X169/'11'!B$17)</f>
        <v>#VALUE!</v>
      </c>
      <c r="BH169" s="52" t="e">
        <f>AV169*Parameters!B$6</f>
        <v>#VALUE!</v>
      </c>
      <c r="BI169" s="37" t="e">
        <f>IF('935'!$K169=1000,'Charging rates'!$C$38*$BH169/(1+'DNO totals'!$C$99)*'935'!$L169,0)</f>
        <v>#VALUE!</v>
      </c>
      <c r="BJ169" s="37" t="e">
        <f>IF(MOD('935'!$K169,1000)=100,'Charging rates'!$D$38*$BH169/(1+'DNO totals'!$D$99)*'935'!$M169,0)</f>
        <v>#VALUE!</v>
      </c>
      <c r="BK169" s="37" t="e">
        <f>IF(MOD('935'!$K169,100)=10,'Charging rates'!$E$38*$BH169/(1+'DNO totals'!$E$99)*'935'!$N169,0)</f>
        <v>#VALUE!</v>
      </c>
      <c r="BL169" s="37" t="e">
        <f>IF(AND(MOD('935'!$K169,10)&gt;0,MOD('935'!$K169,1000)&gt;1),'Charging rates'!$F$38*$BH169/(1+'DNO totals'!$F$99)*'935'!$O169,0)</f>
        <v>#VALUE!</v>
      </c>
      <c r="BM169" s="37" t="e">
        <f>IF(MOD('935'!$K169,1000)=1,'Charging rates'!$G$38*$BH169/(1+'DNO totals'!$G$99)*'935'!$P169,0)</f>
        <v>#VALUE!</v>
      </c>
      <c r="BN169" s="52" t="e">
        <f t="shared" si="29"/>
        <v>#VALUE!</v>
      </c>
      <c r="BO169" s="37" t="e">
        <f>IF('935'!$K169&gt;1000,'Charging rates'!$C$38*$AW169*'935'!$L169,0)</f>
        <v>#VALUE!</v>
      </c>
      <c r="BP169" s="37" t="e">
        <f>IF(MOD('935'!$K169,1000)&gt;100,'Charging rates'!$D$38*$AW169*'935'!$M169,0)</f>
        <v>#VALUE!</v>
      </c>
      <c r="BQ169" s="37" t="e">
        <f>IF(MOD('935'!$K169,100)&gt;10,'Charging rates'!$E$38*$AW169*'935'!$N169,0)</f>
        <v>#VALUE!</v>
      </c>
      <c r="BR169" s="52" t="e">
        <f t="shared" si="30"/>
        <v>#VALUE!</v>
      </c>
      <c r="BS169" s="48" t="e">
        <f>'935'!C169&lt;&gt;"VOID"</f>
        <v>#VALUE!</v>
      </c>
      <c r="BT169" s="33" t="e">
        <f>IF(BS169,(100/'11'!B$17*BD169*((1-'935'!I169)*'Charging rates'!B$51+'Charging rates'!B$63)),0)</f>
        <v>#VALUE!</v>
      </c>
      <c r="BU169" s="33" t="e">
        <f>100/'11'!B$17*BG169*('Charging rates'!B$51+'Charging rates'!B$63)</f>
        <v>#VALUE!</v>
      </c>
      <c r="BV169" s="33" t="e">
        <f>100/'11'!B$17*BE169*('Charging rates'!B$51+'Charging rates'!B$63)</f>
        <v>#VALUE!</v>
      </c>
      <c r="BW169" s="53" t="e">
        <f t="shared" si="31"/>
        <v>#VALUE!</v>
      </c>
      <c r="BX169" s="32" t="e">
        <f>AT169-('935'!T169*(1-'935'!X169/'11'!B$17))</f>
        <v>#VALUE!</v>
      </c>
      <c r="BY169" s="32">
        <f>0-IF(ISNUMBER(I169),INDEX('913'!$I$6:$I$1205,I169),0)-IF(ISNUMBER(J169),INDEX('913'!$I$6:$I$1205,J169),0)-IF(ISNUMBER(K169),INDEX('913'!$I$6:$I$1205,K169),0)-IF(ISNUMBER(L169),INDEX('913'!$I$6:$I$1205,L169),0)-IF(ISNUMBER(M169),INDEX('913'!$I$6:$I$1205,M169),0)-IF(ISNUMBER(N169),INDEX('913'!$I$6:$I$1205,N169),0)-IF(ISNUMBER(O169),INDEX('913'!$I$6:$I$1205,O169),0)-IF(ISNUMBER(P169),INDEX('913'!$I$6:$I$1205,P169),0)</f>
        <v>0</v>
      </c>
      <c r="BZ169" s="37">
        <f>IF(BY169=0,1,MAX(1,SQRT(BY169^2+(IF(ISNUMBER(I169),INDEX('913'!$J$6:$J$1205,I169),0)+IF(ISNUMBER(J169),INDEX('913'!$J$6:$J$1205,J169),0)+IF(ISNUMBER(K169),INDEX('913'!$J$6:$J$1205,K169),0)+IF(ISNUMBER(L169),INDEX('913'!$J$6:$J$1205,L169),0)+IF(ISNUMBER(M169),INDEX('913'!$J$6:$J$1205,M169),0)+IF(ISNUMBER(N169),INDEX('913'!$J$6:$J$1205,N169),0)+IF(ISNUMBER(O169),INDEX('913'!$J$6:$J$1205,O169),0)+IF(ISNUMBER(P169),INDEX('913'!$J$6:$J$1205,P169),0))^2)/BY169))</f>
        <v>1</v>
      </c>
      <c r="CA169" s="33" t="e">
        <f>100*AO169/'11'!B$17</f>
        <v>#VALUE!</v>
      </c>
      <c r="CB169" s="37" t="e">
        <f>100*(AP169*BZ169)/'11'!C$17</f>
        <v>#VALUE!</v>
      </c>
      <c r="CC169" s="37" t="e">
        <f t="shared" si="32"/>
        <v>#VALUE!</v>
      </c>
      <c r="CD169" s="33" t="e">
        <f t="shared" si="33"/>
        <v>#VALUE!</v>
      </c>
      <c r="CE169" s="54" t="e">
        <f>'11'!C$17-'935'!Y169</f>
        <v>#VALUE!</v>
      </c>
      <c r="CF169" s="37" t="e">
        <f>MAX('DNO totals'!B$312+0,MIN('935'!L169+0,'DNO totals'!B$304+0))</f>
        <v>#VALUE!</v>
      </c>
      <c r="CG169" s="37" t="e">
        <f>MAX('DNO totals'!C$312+0,MIN('935'!M169+0,'DNO totals'!C$304+0))</f>
        <v>#VALUE!</v>
      </c>
      <c r="CH169" s="37" t="e">
        <f>MAX('DNO totals'!D$312+0,MIN('935'!N169+0,'DNO totals'!D$304+0))</f>
        <v>#VALUE!</v>
      </c>
      <c r="CI169" s="37" t="e">
        <f>MAX('DNO totals'!E$312+0,MIN('935'!O169+0,'DNO totals'!E$304+0))</f>
        <v>#VALUE!</v>
      </c>
      <c r="CJ169" s="52" t="e">
        <f>MAX('DNO totals'!F$312+0,MIN('935'!P169+0,'DNO totals'!F$304+0))</f>
        <v>#VALUE!</v>
      </c>
      <c r="CK169" s="37" t="e">
        <f>IF('935'!$K169=1000,'Charging rates'!$C$38*$BH169/(1+'DNO totals'!$C$99)*$CF169,0)</f>
        <v>#VALUE!</v>
      </c>
      <c r="CL169" s="37" t="e">
        <f>IF(MOD('935'!$K169,1000)=100,'Charging rates'!$D$38*$BH169/(1+'DNO totals'!$D$99)*$CG169,0)</f>
        <v>#VALUE!</v>
      </c>
      <c r="CM169" s="37" t="e">
        <f>IF(MOD('935'!$K169,100)=10,'Charging rates'!$E$38*$BH169/(1+'DNO totals'!$E$99)*$CH169,0)</f>
        <v>#VALUE!</v>
      </c>
      <c r="CN169" s="37" t="e">
        <f>IF(AND(MOD('935'!$K169,10)&gt;0,MOD('935'!$K169,1000)&gt;1),'Charging rates'!$F$38*$BH169/(1+'DNO totals'!$F$99)*$CI169,0)</f>
        <v>#VALUE!</v>
      </c>
      <c r="CO169" s="37" t="e">
        <f>IF(MOD('935'!$K169,1000)=1,'Charging rates'!$G$38*$BH169/(1+'DNO totals'!$G$99)*$CJ169,0)</f>
        <v>#VALUE!</v>
      </c>
      <c r="CP169" s="52" t="e">
        <f t="shared" si="34"/>
        <v>#VALUE!</v>
      </c>
      <c r="CQ169" s="37" t="e">
        <f>IF('935'!$K169&gt;1000,'Charging rates'!$C$38*$AW169*$CF169,0)</f>
        <v>#VALUE!</v>
      </c>
      <c r="CR169" s="37" t="e">
        <f>IF(MOD('935'!$K169,1000)&gt;100,'Charging rates'!$D$38*$AW169*$CG169,0)</f>
        <v>#VALUE!</v>
      </c>
      <c r="CS169" s="37" t="e">
        <f>IF(MOD('935'!$K169,100)&gt;10,'Charging rates'!$E$38*$AW169*$CH169,0)</f>
        <v>#VALUE!</v>
      </c>
      <c r="CT169" s="52" t="e">
        <f t="shared" si="35"/>
        <v>#VALUE!</v>
      </c>
      <c r="CU169" s="33" t="e">
        <f>100*(AP169*'935'!Q169*BZ169)/'11'!B$17</f>
        <v>#VALUE!</v>
      </c>
      <c r="CV169" s="33" t="e">
        <f>100/'11'!B$17*'Charging rates'!B$10*AW169</f>
        <v>#VALUE!</v>
      </c>
      <c r="CW169" s="33" t="e">
        <f>IF(AT169=0,0,(1-BX169/AT169)*(CA169+IF('935'!Q169=0,0,(CB169*'935'!Q169*('11'!C$17-'935'!Y169)/('11'!B$17-'935'!X169)))))</f>
        <v>#VALUE!</v>
      </c>
      <c r="CX169" s="33" t="e">
        <f t="shared" si="36"/>
        <v>#VALUE!</v>
      </c>
      <c r="CY169" s="49" t="e">
        <f t="shared" si="37"/>
        <v>#VALUE!</v>
      </c>
      <c r="CZ169" s="32" t="e">
        <f>AT169*(Parameters!B$21+AU169)*IF('DNO totals'!B$323&lt;0,1,'935'!S169)</f>
        <v>#VALUE!</v>
      </c>
      <c r="DA169" s="52" t="e">
        <f>IF('DNO totals'!B$323&lt;0,1,'935'!S169)*(Parameters!B$21+AU169)</f>
        <v>#VALUE!</v>
      </c>
      <c r="DB169" s="37" t="e">
        <f>CX169+'Charging rates'!B$106*DA169*100/'11'!B$17</f>
        <v>#VALUE!</v>
      </c>
      <c r="DC169" s="37" t="e">
        <f>DB169+'Charging rates'!B$116*(Parameters!B$21+AU169)*100/'11'!B$17*IF('DNO totals'!B$323&lt;0,1,'935'!S169)</f>
        <v>#VALUE!</v>
      </c>
      <c r="DD169" s="37" t="e">
        <f>'Charging rates'!B$97*(CP169+CT169)*100/'11'!B$17</f>
        <v>#VALUE!</v>
      </c>
      <c r="DE169" s="33" t="e">
        <f>MAX(0-(CB169*AU169*'11'!C$17/'11'!B$17),DC169+DD169)</f>
        <v>#VALUE!</v>
      </c>
      <c r="DF169" s="37" t="e">
        <f>IF(BS169,IF(AU169=0,CC169,MAX(0,MIN(CC169,CC169+(DE169/'935'!Q169*('11'!B$17-'935'!X169)/('11'!C$17-'935'!Y169))))),0)</f>
        <v>#VALUE!</v>
      </c>
      <c r="DG169" s="33" t="e">
        <f t="shared" si="38"/>
        <v>#VALUE!</v>
      </c>
      <c r="DH169" s="53" t="e">
        <f t="shared" si="39"/>
        <v>#VALUE!</v>
      </c>
    </row>
    <row r="170" spans="1:112">
      <c r="A170" s="28">
        <v>70</v>
      </c>
      <c r="B170" s="47" t="e">
        <f>'935'!B170</f>
        <v>#VALUE!</v>
      </c>
      <c r="C170" s="48" t="e">
        <f>OR('935'!E170&lt;&gt;"VOID",'935'!F170&lt;&gt;"VOID",'935'!G170&lt;&gt;"VOID")</f>
        <v>#VALUE!</v>
      </c>
      <c r="D170" s="32" t="e">
        <f>IF('935'!D170="VOID",0,'935'!D170*(1-'935'!X170/'11'!B$17))</f>
        <v>#VALUE!</v>
      </c>
      <c r="E170" s="32" t="e">
        <f>IF('935'!E170="VOID",0,'935'!E170*(1-'935'!X170/'11'!B$17))</f>
        <v>#VALUE!</v>
      </c>
      <c r="F170" s="32" t="e">
        <f>IF('935'!F170="VOID",0,'935'!F170*(1-'935'!X170/'11'!B$17))</f>
        <v>#VALUE!</v>
      </c>
      <c r="G170" s="32" t="e">
        <f>IF('935'!G170="VOID",0,'935'!G170*(1-'935'!X170/'11'!B$17))</f>
        <v>#VALUE!</v>
      </c>
      <c r="H170" s="49" t="e">
        <f t="shared" si="20"/>
        <v>#VALUE!</v>
      </c>
      <c r="I170" s="50" t="e">
        <f>MATCH('935'!J170,'913'!$B$6:$B$1205,0)</f>
        <v>#VALUE!</v>
      </c>
      <c r="J170" s="50" t="e">
        <f>MATCH(INDEX('913'!$D$6:$D$1205,I170),'913'!$B$6:$B$1205,0)</f>
        <v>#VALUE!</v>
      </c>
      <c r="K170" s="50" t="e">
        <f>MATCH(INDEX('913'!$D$6:$D$1205,J170),'913'!$B$6:$B$1205,0)</f>
        <v>#VALUE!</v>
      </c>
      <c r="L170" s="50" t="e">
        <f>MATCH(INDEX('913'!$D$6:$D$1205,K170),'913'!$B$6:$B$1205,0)</f>
        <v>#VALUE!</v>
      </c>
      <c r="M170" s="50" t="e">
        <f>MATCH(INDEX('913'!$D$6:$D$1205,L170),'913'!$B$6:$B$1205,0)</f>
        <v>#VALUE!</v>
      </c>
      <c r="N170" s="50" t="e">
        <f>MATCH(INDEX('913'!$D$6:$D$1205,M170),'913'!$B$6:$B$1205,0)</f>
        <v>#VALUE!</v>
      </c>
      <c r="O170" s="50" t="e">
        <f>MATCH(INDEX('913'!$D$6:$D$1205,N170),'913'!$B$6:$B$1205,0)</f>
        <v>#VALUE!</v>
      </c>
      <c r="P170" s="51" t="e">
        <f>MATCH(INDEX('913'!$D$6:$D$1205,O170),'913'!$B$6:$B$1205,0)</f>
        <v>#VALUE!</v>
      </c>
      <c r="Q170" s="37">
        <f>IF(ISNUMBER(I170),MAX(0,INDEX('913'!$E$6:$E$1205,I170)),0)</f>
        <v>0</v>
      </c>
      <c r="R170" s="37">
        <f>IF(ISNUMBER(J170),MAX(0,INDEX('913'!$E$6:$E$1205,J170)),0)</f>
        <v>0</v>
      </c>
      <c r="S170" s="37">
        <f>IF(ISNUMBER(K170),MAX(0,INDEX('913'!$E$6:$E$1205,K170)),0)</f>
        <v>0</v>
      </c>
      <c r="T170" s="37">
        <f>IF(ISNUMBER(L170),MAX(0,INDEX('913'!$E$6:$E$1205,L170)),0)</f>
        <v>0</v>
      </c>
      <c r="U170" s="37">
        <f>IF(ISNUMBER(M170),MAX(0,INDEX('913'!$E$6:$E$1205,M170)),0)</f>
        <v>0</v>
      </c>
      <c r="V170" s="37">
        <f>IF(ISNUMBER(N170),MAX(0,INDEX('913'!$E$6:$E$1205,N170)),0)</f>
        <v>0</v>
      </c>
      <c r="W170" s="37">
        <f>IF(ISNUMBER(O170),MAX(0,INDEX('913'!$E$6:$E$1205,O170)),0)</f>
        <v>0</v>
      </c>
      <c r="X170" s="52">
        <f>IF(ISNUMBER(P170),MAX(0,INDEX('913'!$E$6:$E$1205,P170)),0)</f>
        <v>0</v>
      </c>
      <c r="Y170" s="37">
        <f>IF(ISNUMBER(I170),MAX(0,INDEX('913'!$F$6:$F$1205,I170)),0)</f>
        <v>0</v>
      </c>
      <c r="Z170" s="37">
        <f>IF(ISNUMBER(J170),MAX(0,INDEX('913'!$F$6:$F$1205,J170)),0)</f>
        <v>0</v>
      </c>
      <c r="AA170" s="37">
        <f>IF(ISNUMBER(K170),MAX(0,INDEX('913'!$F$6:$F$1205,K170)),0)</f>
        <v>0</v>
      </c>
      <c r="AB170" s="37">
        <f>IF(ISNUMBER(L170),MAX(0,INDEX('913'!$F$6:$F$1205,L170)),0)</f>
        <v>0</v>
      </c>
      <c r="AC170" s="37">
        <f>IF(ISNUMBER(M170),MAX(0,INDEX('913'!$F$6:$F$1205,M170)),0)</f>
        <v>0</v>
      </c>
      <c r="AD170" s="37">
        <f>IF(ISNUMBER(N170),MAX(0,INDEX('913'!$F$6:$F$1205,N170)),0)</f>
        <v>0</v>
      </c>
      <c r="AE170" s="37">
        <f>IF(ISNUMBER(O170),MAX(0,INDEX('913'!$F$6:$F$1205,O170)),0)</f>
        <v>0</v>
      </c>
      <c r="AF170" s="37">
        <f>IF(ISNUMBER(P170),MAX(0,INDEX('913'!$F$6:$F$1205,P170)),0)</f>
        <v>0</v>
      </c>
      <c r="AG170" s="32">
        <f>IF(ISNUMBER(I170),SQRT(INDEX('913'!$I$6:$I$1205,I170)^2+INDEX('913'!$J$6:$J$1205,I170)^2),0)</f>
        <v>0</v>
      </c>
      <c r="AH170" s="32">
        <f>IF(ISNUMBER(J170),SQRT(INDEX('913'!$I$6:$I$1205,J170)^2+INDEX('913'!$J$6:$J$1205,J170)^2),0)</f>
        <v>0</v>
      </c>
      <c r="AI170" s="32">
        <f>IF(ISNUMBER(K170),SQRT(INDEX('913'!$I$6:$I$1205,K170)^2+INDEX('913'!$J$6:$J$1205,K170)^2),0)</f>
        <v>0</v>
      </c>
      <c r="AJ170" s="32">
        <f>IF(ISNUMBER(L170),SQRT(INDEX('913'!$I$6:$I$1205,L170)^2+INDEX('913'!$J$6:$J$1205,L170)^2),0)</f>
        <v>0</v>
      </c>
      <c r="AK170" s="32">
        <f>IF(ISNUMBER(M170),SQRT(INDEX('913'!$I$6:$I$1205,M170)^2+INDEX('913'!$J$6:$J$1205,M170)^2),0)</f>
        <v>0</v>
      </c>
      <c r="AL170" s="32">
        <f>IF(ISNUMBER(N170),SQRT(INDEX('913'!$I$6:$I$1205,N170)^2+INDEX('913'!$J$6:$J$1205,N170)^2),0)</f>
        <v>0</v>
      </c>
      <c r="AM170" s="32">
        <f>IF(ISNUMBER(O170),SQRT(INDEX('913'!$I$6:$I$1205,O170)^2+INDEX('913'!$J$6:$J$1205,O170)^2),0)</f>
        <v>0</v>
      </c>
      <c r="AN170" s="49">
        <f>IF(ISNUMBER(P170),SQRT(INDEX('913'!$I$6:$I$1205,P170)^2+INDEX('913'!$J$6:$J$1205,P170)^2),0)</f>
        <v>0</v>
      </c>
      <c r="AO170" s="37">
        <f t="shared" si="21"/>
        <v>0</v>
      </c>
      <c r="AP170" s="37">
        <f t="shared" si="22"/>
        <v>0</v>
      </c>
      <c r="AQ170" s="33" t="e">
        <f>-100*'935'!W170*(AO170+AP170)/'11'!C$17</f>
        <v>#VALUE!</v>
      </c>
      <c r="AR170" s="37" t="e">
        <f t="shared" si="23"/>
        <v>#VALUE!</v>
      </c>
      <c r="AS170" s="52" t="e">
        <f t="shared" si="24"/>
        <v>#VALUE!</v>
      </c>
      <c r="AT170" s="32" t="e">
        <f>IF('935'!C170="VOID",0,('935'!C170*(1-'935'!X170/'11'!B$17)))</f>
        <v>#VALUE!</v>
      </c>
      <c r="AU170" s="52" t="e">
        <f>'935'!Q170*(1-'935'!Y170/'11'!C$17)/(1-'935'!X170/'11'!B$17)</f>
        <v>#VALUE!</v>
      </c>
      <c r="AV170" s="37" t="e">
        <f>INDEX('DNO totals'!$B$57:$G$57,IF('935'!K170,IF(MOD('935'!K170,1000),IF(MOD('935'!K170,100),IF(MOD('935'!K170,10),IF(MOD('935'!K170,1000)=1,6,5),4),3),2),1))</f>
        <v>#VALUE!</v>
      </c>
      <c r="AW170" s="52" t="e">
        <f t="shared" si="25"/>
        <v>#VALUE!</v>
      </c>
      <c r="AX170" s="32" t="e">
        <f>IF('935'!V170="VOID",0,'935'!V170*(1-'935'!X170/'11'!B$17))</f>
        <v>#VALUE!</v>
      </c>
      <c r="AY170" s="33" t="e">
        <f>IF(H170,-100*'Charging rates'!B$10/'11'!B$17*AX170/H170,0)</f>
        <v>#VALUE!</v>
      </c>
      <c r="AZ170" s="33" t="e">
        <f>IF(C170,'DNO totals'!B$41,0)</f>
        <v>#VALUE!</v>
      </c>
      <c r="BA170" s="33" t="e">
        <f t="shared" si="26"/>
        <v>#VALUE!</v>
      </c>
      <c r="BB170" s="33" t="e">
        <f t="shared" si="27"/>
        <v>#VALUE!</v>
      </c>
      <c r="BC170" s="53" t="e">
        <f t="shared" si="28"/>
        <v>#VALUE!</v>
      </c>
      <c r="BD170" s="32" t="e">
        <f>IF(AT170,'935'!H170*AT170/(AT170+D170+H170),0)</f>
        <v>#VALUE!</v>
      </c>
      <c r="BE170" s="32" t="e">
        <f>IF(H170,'935'!H170*H170/(AT170+D170+H170),0)</f>
        <v>#VALUE!</v>
      </c>
      <c r="BF170" s="32" t="e">
        <f>BD170*(1-'935'!X170/'11'!B$17)</f>
        <v>#VALUE!</v>
      </c>
      <c r="BG170" s="49" t="e">
        <f>BE170*(1-'935'!X170/'11'!B$17)</f>
        <v>#VALUE!</v>
      </c>
      <c r="BH170" s="52" t="e">
        <f>AV170*Parameters!B$6</f>
        <v>#VALUE!</v>
      </c>
      <c r="BI170" s="37" t="e">
        <f>IF('935'!$K170=1000,'Charging rates'!$C$38*$BH170/(1+'DNO totals'!$C$99)*'935'!$L170,0)</f>
        <v>#VALUE!</v>
      </c>
      <c r="BJ170" s="37" t="e">
        <f>IF(MOD('935'!$K170,1000)=100,'Charging rates'!$D$38*$BH170/(1+'DNO totals'!$D$99)*'935'!$M170,0)</f>
        <v>#VALUE!</v>
      </c>
      <c r="BK170" s="37" t="e">
        <f>IF(MOD('935'!$K170,100)=10,'Charging rates'!$E$38*$BH170/(1+'DNO totals'!$E$99)*'935'!$N170,0)</f>
        <v>#VALUE!</v>
      </c>
      <c r="BL170" s="37" t="e">
        <f>IF(AND(MOD('935'!$K170,10)&gt;0,MOD('935'!$K170,1000)&gt;1),'Charging rates'!$F$38*$BH170/(1+'DNO totals'!$F$99)*'935'!$O170,0)</f>
        <v>#VALUE!</v>
      </c>
      <c r="BM170" s="37" t="e">
        <f>IF(MOD('935'!$K170,1000)=1,'Charging rates'!$G$38*$BH170/(1+'DNO totals'!$G$99)*'935'!$P170,0)</f>
        <v>#VALUE!</v>
      </c>
      <c r="BN170" s="52" t="e">
        <f t="shared" si="29"/>
        <v>#VALUE!</v>
      </c>
      <c r="BO170" s="37" t="e">
        <f>IF('935'!$K170&gt;1000,'Charging rates'!$C$38*$AW170*'935'!$L170,0)</f>
        <v>#VALUE!</v>
      </c>
      <c r="BP170" s="37" t="e">
        <f>IF(MOD('935'!$K170,1000)&gt;100,'Charging rates'!$D$38*$AW170*'935'!$M170,0)</f>
        <v>#VALUE!</v>
      </c>
      <c r="BQ170" s="37" t="e">
        <f>IF(MOD('935'!$K170,100)&gt;10,'Charging rates'!$E$38*$AW170*'935'!$N170,0)</f>
        <v>#VALUE!</v>
      </c>
      <c r="BR170" s="52" t="e">
        <f t="shared" si="30"/>
        <v>#VALUE!</v>
      </c>
      <c r="BS170" s="48" t="e">
        <f>'935'!C170&lt;&gt;"VOID"</f>
        <v>#VALUE!</v>
      </c>
      <c r="BT170" s="33" t="e">
        <f>IF(BS170,(100/'11'!B$17*BD170*((1-'935'!I170)*'Charging rates'!B$51+'Charging rates'!B$63)),0)</f>
        <v>#VALUE!</v>
      </c>
      <c r="BU170" s="33" t="e">
        <f>100/'11'!B$17*BG170*('Charging rates'!B$51+'Charging rates'!B$63)</f>
        <v>#VALUE!</v>
      </c>
      <c r="BV170" s="33" t="e">
        <f>100/'11'!B$17*BE170*('Charging rates'!B$51+'Charging rates'!B$63)</f>
        <v>#VALUE!</v>
      </c>
      <c r="BW170" s="53" t="e">
        <f t="shared" si="31"/>
        <v>#VALUE!</v>
      </c>
      <c r="BX170" s="32" t="e">
        <f>AT170-('935'!T170*(1-'935'!X170/'11'!B$17))</f>
        <v>#VALUE!</v>
      </c>
      <c r="BY170" s="32">
        <f>0-IF(ISNUMBER(I170),INDEX('913'!$I$6:$I$1205,I170),0)-IF(ISNUMBER(J170),INDEX('913'!$I$6:$I$1205,J170),0)-IF(ISNUMBER(K170),INDEX('913'!$I$6:$I$1205,K170),0)-IF(ISNUMBER(L170),INDEX('913'!$I$6:$I$1205,L170),0)-IF(ISNUMBER(M170),INDEX('913'!$I$6:$I$1205,M170),0)-IF(ISNUMBER(N170),INDEX('913'!$I$6:$I$1205,N170),0)-IF(ISNUMBER(O170),INDEX('913'!$I$6:$I$1205,O170),0)-IF(ISNUMBER(P170),INDEX('913'!$I$6:$I$1205,P170),0)</f>
        <v>0</v>
      </c>
      <c r="BZ170" s="37">
        <f>IF(BY170=0,1,MAX(1,SQRT(BY170^2+(IF(ISNUMBER(I170),INDEX('913'!$J$6:$J$1205,I170),0)+IF(ISNUMBER(J170),INDEX('913'!$J$6:$J$1205,J170),0)+IF(ISNUMBER(K170),INDEX('913'!$J$6:$J$1205,K170),0)+IF(ISNUMBER(L170),INDEX('913'!$J$6:$J$1205,L170),0)+IF(ISNUMBER(M170),INDEX('913'!$J$6:$J$1205,M170),0)+IF(ISNUMBER(N170),INDEX('913'!$J$6:$J$1205,N170),0)+IF(ISNUMBER(O170),INDEX('913'!$J$6:$J$1205,O170),0)+IF(ISNUMBER(P170),INDEX('913'!$J$6:$J$1205,P170),0))^2)/BY170))</f>
        <v>1</v>
      </c>
      <c r="CA170" s="33" t="e">
        <f>100*AO170/'11'!B$17</f>
        <v>#VALUE!</v>
      </c>
      <c r="CB170" s="37" t="e">
        <f>100*(AP170*BZ170)/'11'!C$17</f>
        <v>#VALUE!</v>
      </c>
      <c r="CC170" s="37" t="e">
        <f t="shared" si="32"/>
        <v>#VALUE!</v>
      </c>
      <c r="CD170" s="33" t="e">
        <f t="shared" si="33"/>
        <v>#VALUE!</v>
      </c>
      <c r="CE170" s="54" t="e">
        <f>'11'!C$17-'935'!Y170</f>
        <v>#VALUE!</v>
      </c>
      <c r="CF170" s="37" t="e">
        <f>MAX('DNO totals'!B$312+0,MIN('935'!L170+0,'DNO totals'!B$304+0))</f>
        <v>#VALUE!</v>
      </c>
      <c r="CG170" s="37" t="e">
        <f>MAX('DNO totals'!C$312+0,MIN('935'!M170+0,'DNO totals'!C$304+0))</f>
        <v>#VALUE!</v>
      </c>
      <c r="CH170" s="37" t="e">
        <f>MAX('DNO totals'!D$312+0,MIN('935'!N170+0,'DNO totals'!D$304+0))</f>
        <v>#VALUE!</v>
      </c>
      <c r="CI170" s="37" t="e">
        <f>MAX('DNO totals'!E$312+0,MIN('935'!O170+0,'DNO totals'!E$304+0))</f>
        <v>#VALUE!</v>
      </c>
      <c r="CJ170" s="52" t="e">
        <f>MAX('DNO totals'!F$312+0,MIN('935'!P170+0,'DNO totals'!F$304+0))</f>
        <v>#VALUE!</v>
      </c>
      <c r="CK170" s="37" t="e">
        <f>IF('935'!$K170=1000,'Charging rates'!$C$38*$BH170/(1+'DNO totals'!$C$99)*$CF170,0)</f>
        <v>#VALUE!</v>
      </c>
      <c r="CL170" s="37" t="e">
        <f>IF(MOD('935'!$K170,1000)=100,'Charging rates'!$D$38*$BH170/(1+'DNO totals'!$D$99)*$CG170,0)</f>
        <v>#VALUE!</v>
      </c>
      <c r="CM170" s="37" t="e">
        <f>IF(MOD('935'!$K170,100)=10,'Charging rates'!$E$38*$BH170/(1+'DNO totals'!$E$99)*$CH170,0)</f>
        <v>#VALUE!</v>
      </c>
      <c r="CN170" s="37" t="e">
        <f>IF(AND(MOD('935'!$K170,10)&gt;0,MOD('935'!$K170,1000)&gt;1),'Charging rates'!$F$38*$BH170/(1+'DNO totals'!$F$99)*$CI170,0)</f>
        <v>#VALUE!</v>
      </c>
      <c r="CO170" s="37" t="e">
        <f>IF(MOD('935'!$K170,1000)=1,'Charging rates'!$G$38*$BH170/(1+'DNO totals'!$G$99)*$CJ170,0)</f>
        <v>#VALUE!</v>
      </c>
      <c r="CP170" s="52" t="e">
        <f t="shared" si="34"/>
        <v>#VALUE!</v>
      </c>
      <c r="CQ170" s="37" t="e">
        <f>IF('935'!$K170&gt;1000,'Charging rates'!$C$38*$AW170*$CF170,0)</f>
        <v>#VALUE!</v>
      </c>
      <c r="CR170" s="37" t="e">
        <f>IF(MOD('935'!$K170,1000)&gt;100,'Charging rates'!$D$38*$AW170*$CG170,0)</f>
        <v>#VALUE!</v>
      </c>
      <c r="CS170" s="37" t="e">
        <f>IF(MOD('935'!$K170,100)&gt;10,'Charging rates'!$E$38*$AW170*$CH170,0)</f>
        <v>#VALUE!</v>
      </c>
      <c r="CT170" s="52" t="e">
        <f t="shared" si="35"/>
        <v>#VALUE!</v>
      </c>
      <c r="CU170" s="33" t="e">
        <f>100*(AP170*'935'!Q170*BZ170)/'11'!B$17</f>
        <v>#VALUE!</v>
      </c>
      <c r="CV170" s="33" t="e">
        <f>100/'11'!B$17*'Charging rates'!B$10*AW170</f>
        <v>#VALUE!</v>
      </c>
      <c r="CW170" s="33" t="e">
        <f>IF(AT170=0,0,(1-BX170/AT170)*(CA170+IF('935'!Q170=0,0,(CB170*'935'!Q170*('11'!C$17-'935'!Y170)/('11'!B$17-'935'!X170)))))</f>
        <v>#VALUE!</v>
      </c>
      <c r="CX170" s="33" t="e">
        <f t="shared" si="36"/>
        <v>#VALUE!</v>
      </c>
      <c r="CY170" s="49" t="e">
        <f t="shared" si="37"/>
        <v>#VALUE!</v>
      </c>
      <c r="CZ170" s="32" t="e">
        <f>AT170*(Parameters!B$21+AU170)*IF('DNO totals'!B$323&lt;0,1,'935'!S170)</f>
        <v>#VALUE!</v>
      </c>
      <c r="DA170" s="52" t="e">
        <f>IF('DNO totals'!B$323&lt;0,1,'935'!S170)*(Parameters!B$21+AU170)</f>
        <v>#VALUE!</v>
      </c>
      <c r="DB170" s="37" t="e">
        <f>CX170+'Charging rates'!B$106*DA170*100/'11'!B$17</f>
        <v>#VALUE!</v>
      </c>
      <c r="DC170" s="37" t="e">
        <f>DB170+'Charging rates'!B$116*(Parameters!B$21+AU170)*100/'11'!B$17*IF('DNO totals'!B$323&lt;0,1,'935'!S170)</f>
        <v>#VALUE!</v>
      </c>
      <c r="DD170" s="37" t="e">
        <f>'Charging rates'!B$97*(CP170+CT170)*100/'11'!B$17</f>
        <v>#VALUE!</v>
      </c>
      <c r="DE170" s="33" t="e">
        <f>MAX(0-(CB170*AU170*'11'!C$17/'11'!B$17),DC170+DD170)</f>
        <v>#VALUE!</v>
      </c>
      <c r="DF170" s="37" t="e">
        <f>IF(BS170,IF(AU170=0,CC170,MAX(0,MIN(CC170,CC170+(DE170/'935'!Q170*('11'!B$17-'935'!X170)/('11'!C$17-'935'!Y170))))),0)</f>
        <v>#VALUE!</v>
      </c>
      <c r="DG170" s="33" t="e">
        <f t="shared" si="38"/>
        <v>#VALUE!</v>
      </c>
      <c r="DH170" s="53" t="e">
        <f t="shared" si="39"/>
        <v>#VALUE!</v>
      </c>
    </row>
    <row r="171" spans="1:112">
      <c r="A171" s="28">
        <v>71</v>
      </c>
      <c r="B171" s="47" t="e">
        <f>'935'!B171</f>
        <v>#VALUE!</v>
      </c>
      <c r="C171" s="48" t="e">
        <f>OR('935'!E171&lt;&gt;"VOID",'935'!F171&lt;&gt;"VOID",'935'!G171&lt;&gt;"VOID")</f>
        <v>#VALUE!</v>
      </c>
      <c r="D171" s="32" t="e">
        <f>IF('935'!D171="VOID",0,'935'!D171*(1-'935'!X171/'11'!B$17))</f>
        <v>#VALUE!</v>
      </c>
      <c r="E171" s="32" t="e">
        <f>IF('935'!E171="VOID",0,'935'!E171*(1-'935'!X171/'11'!B$17))</f>
        <v>#VALUE!</v>
      </c>
      <c r="F171" s="32" t="e">
        <f>IF('935'!F171="VOID",0,'935'!F171*(1-'935'!X171/'11'!B$17))</f>
        <v>#VALUE!</v>
      </c>
      <c r="G171" s="32" t="e">
        <f>IF('935'!G171="VOID",0,'935'!G171*(1-'935'!X171/'11'!B$17))</f>
        <v>#VALUE!</v>
      </c>
      <c r="H171" s="49" t="e">
        <f t="shared" si="20"/>
        <v>#VALUE!</v>
      </c>
      <c r="I171" s="50" t="e">
        <f>MATCH('935'!J171,'913'!$B$6:$B$1205,0)</f>
        <v>#VALUE!</v>
      </c>
      <c r="J171" s="50" t="e">
        <f>MATCH(INDEX('913'!$D$6:$D$1205,I171),'913'!$B$6:$B$1205,0)</f>
        <v>#VALUE!</v>
      </c>
      <c r="K171" s="50" t="e">
        <f>MATCH(INDEX('913'!$D$6:$D$1205,J171),'913'!$B$6:$B$1205,0)</f>
        <v>#VALUE!</v>
      </c>
      <c r="L171" s="50" t="e">
        <f>MATCH(INDEX('913'!$D$6:$D$1205,K171),'913'!$B$6:$B$1205,0)</f>
        <v>#VALUE!</v>
      </c>
      <c r="M171" s="50" t="e">
        <f>MATCH(INDEX('913'!$D$6:$D$1205,L171),'913'!$B$6:$B$1205,0)</f>
        <v>#VALUE!</v>
      </c>
      <c r="N171" s="50" t="e">
        <f>MATCH(INDEX('913'!$D$6:$D$1205,M171),'913'!$B$6:$B$1205,0)</f>
        <v>#VALUE!</v>
      </c>
      <c r="O171" s="50" t="e">
        <f>MATCH(INDEX('913'!$D$6:$D$1205,N171),'913'!$B$6:$B$1205,0)</f>
        <v>#VALUE!</v>
      </c>
      <c r="P171" s="51" t="e">
        <f>MATCH(INDEX('913'!$D$6:$D$1205,O171),'913'!$B$6:$B$1205,0)</f>
        <v>#VALUE!</v>
      </c>
      <c r="Q171" s="37">
        <f>IF(ISNUMBER(I171),MAX(0,INDEX('913'!$E$6:$E$1205,I171)),0)</f>
        <v>0</v>
      </c>
      <c r="R171" s="37">
        <f>IF(ISNUMBER(J171),MAX(0,INDEX('913'!$E$6:$E$1205,J171)),0)</f>
        <v>0</v>
      </c>
      <c r="S171" s="37">
        <f>IF(ISNUMBER(K171),MAX(0,INDEX('913'!$E$6:$E$1205,K171)),0)</f>
        <v>0</v>
      </c>
      <c r="T171" s="37">
        <f>IF(ISNUMBER(L171),MAX(0,INDEX('913'!$E$6:$E$1205,L171)),0)</f>
        <v>0</v>
      </c>
      <c r="U171" s="37">
        <f>IF(ISNUMBER(M171),MAX(0,INDEX('913'!$E$6:$E$1205,M171)),0)</f>
        <v>0</v>
      </c>
      <c r="V171" s="37">
        <f>IF(ISNUMBER(N171),MAX(0,INDEX('913'!$E$6:$E$1205,N171)),0)</f>
        <v>0</v>
      </c>
      <c r="W171" s="37">
        <f>IF(ISNUMBER(O171),MAX(0,INDEX('913'!$E$6:$E$1205,O171)),0)</f>
        <v>0</v>
      </c>
      <c r="X171" s="52">
        <f>IF(ISNUMBER(P171),MAX(0,INDEX('913'!$E$6:$E$1205,P171)),0)</f>
        <v>0</v>
      </c>
      <c r="Y171" s="37">
        <f>IF(ISNUMBER(I171),MAX(0,INDEX('913'!$F$6:$F$1205,I171)),0)</f>
        <v>0</v>
      </c>
      <c r="Z171" s="37">
        <f>IF(ISNUMBER(J171),MAX(0,INDEX('913'!$F$6:$F$1205,J171)),0)</f>
        <v>0</v>
      </c>
      <c r="AA171" s="37">
        <f>IF(ISNUMBER(K171),MAX(0,INDEX('913'!$F$6:$F$1205,K171)),0)</f>
        <v>0</v>
      </c>
      <c r="AB171" s="37">
        <f>IF(ISNUMBER(L171),MAX(0,INDEX('913'!$F$6:$F$1205,L171)),0)</f>
        <v>0</v>
      </c>
      <c r="AC171" s="37">
        <f>IF(ISNUMBER(M171),MAX(0,INDEX('913'!$F$6:$F$1205,M171)),0)</f>
        <v>0</v>
      </c>
      <c r="AD171" s="37">
        <f>IF(ISNUMBER(N171),MAX(0,INDEX('913'!$F$6:$F$1205,N171)),0)</f>
        <v>0</v>
      </c>
      <c r="AE171" s="37">
        <f>IF(ISNUMBER(O171),MAX(0,INDEX('913'!$F$6:$F$1205,O171)),0)</f>
        <v>0</v>
      </c>
      <c r="AF171" s="37">
        <f>IF(ISNUMBER(P171),MAX(0,INDEX('913'!$F$6:$F$1205,P171)),0)</f>
        <v>0</v>
      </c>
      <c r="AG171" s="32">
        <f>IF(ISNUMBER(I171),SQRT(INDEX('913'!$I$6:$I$1205,I171)^2+INDEX('913'!$J$6:$J$1205,I171)^2),0)</f>
        <v>0</v>
      </c>
      <c r="AH171" s="32">
        <f>IF(ISNUMBER(J171),SQRT(INDEX('913'!$I$6:$I$1205,J171)^2+INDEX('913'!$J$6:$J$1205,J171)^2),0)</f>
        <v>0</v>
      </c>
      <c r="AI171" s="32">
        <f>IF(ISNUMBER(K171),SQRT(INDEX('913'!$I$6:$I$1205,K171)^2+INDEX('913'!$J$6:$J$1205,K171)^2),0)</f>
        <v>0</v>
      </c>
      <c r="AJ171" s="32">
        <f>IF(ISNUMBER(L171),SQRT(INDEX('913'!$I$6:$I$1205,L171)^2+INDEX('913'!$J$6:$J$1205,L171)^2),0)</f>
        <v>0</v>
      </c>
      <c r="AK171" s="32">
        <f>IF(ISNUMBER(M171),SQRT(INDEX('913'!$I$6:$I$1205,M171)^2+INDEX('913'!$J$6:$J$1205,M171)^2),0)</f>
        <v>0</v>
      </c>
      <c r="AL171" s="32">
        <f>IF(ISNUMBER(N171),SQRT(INDEX('913'!$I$6:$I$1205,N171)^2+INDEX('913'!$J$6:$J$1205,N171)^2),0)</f>
        <v>0</v>
      </c>
      <c r="AM171" s="32">
        <f>IF(ISNUMBER(O171),SQRT(INDEX('913'!$I$6:$I$1205,O171)^2+INDEX('913'!$J$6:$J$1205,O171)^2),0)</f>
        <v>0</v>
      </c>
      <c r="AN171" s="49">
        <f>IF(ISNUMBER(P171),SQRT(INDEX('913'!$I$6:$I$1205,P171)^2+INDEX('913'!$J$6:$J$1205,P171)^2),0)</f>
        <v>0</v>
      </c>
      <c r="AO171" s="37">
        <f t="shared" si="21"/>
        <v>0</v>
      </c>
      <c r="AP171" s="37">
        <f t="shared" si="22"/>
        <v>0</v>
      </c>
      <c r="AQ171" s="33" t="e">
        <f>-100*'935'!W171*(AO171+AP171)/'11'!C$17</f>
        <v>#VALUE!</v>
      </c>
      <c r="AR171" s="37" t="e">
        <f t="shared" si="23"/>
        <v>#VALUE!</v>
      </c>
      <c r="AS171" s="52" t="e">
        <f t="shared" si="24"/>
        <v>#VALUE!</v>
      </c>
      <c r="AT171" s="32" t="e">
        <f>IF('935'!C171="VOID",0,('935'!C171*(1-'935'!X171/'11'!B$17)))</f>
        <v>#VALUE!</v>
      </c>
      <c r="AU171" s="52" t="e">
        <f>'935'!Q171*(1-'935'!Y171/'11'!C$17)/(1-'935'!X171/'11'!B$17)</f>
        <v>#VALUE!</v>
      </c>
      <c r="AV171" s="37" t="e">
        <f>INDEX('DNO totals'!$B$57:$G$57,IF('935'!K171,IF(MOD('935'!K171,1000),IF(MOD('935'!K171,100),IF(MOD('935'!K171,10),IF(MOD('935'!K171,1000)=1,6,5),4),3),2),1))</f>
        <v>#VALUE!</v>
      </c>
      <c r="AW171" s="52" t="e">
        <f t="shared" si="25"/>
        <v>#VALUE!</v>
      </c>
      <c r="AX171" s="32" t="e">
        <f>IF('935'!V171="VOID",0,'935'!V171*(1-'935'!X171/'11'!B$17))</f>
        <v>#VALUE!</v>
      </c>
      <c r="AY171" s="33" t="e">
        <f>IF(H171,-100*'Charging rates'!B$10/'11'!B$17*AX171/H171,0)</f>
        <v>#VALUE!</v>
      </c>
      <c r="AZ171" s="33" t="e">
        <f>IF(C171,'DNO totals'!B$41,0)</f>
        <v>#VALUE!</v>
      </c>
      <c r="BA171" s="33" t="e">
        <f t="shared" si="26"/>
        <v>#VALUE!</v>
      </c>
      <c r="BB171" s="33" t="e">
        <f t="shared" si="27"/>
        <v>#VALUE!</v>
      </c>
      <c r="BC171" s="53" t="e">
        <f t="shared" si="28"/>
        <v>#VALUE!</v>
      </c>
      <c r="BD171" s="32" t="e">
        <f>IF(AT171,'935'!H171*AT171/(AT171+D171+H171),0)</f>
        <v>#VALUE!</v>
      </c>
      <c r="BE171" s="32" t="e">
        <f>IF(H171,'935'!H171*H171/(AT171+D171+H171),0)</f>
        <v>#VALUE!</v>
      </c>
      <c r="BF171" s="32" t="e">
        <f>BD171*(1-'935'!X171/'11'!B$17)</f>
        <v>#VALUE!</v>
      </c>
      <c r="BG171" s="49" t="e">
        <f>BE171*(1-'935'!X171/'11'!B$17)</f>
        <v>#VALUE!</v>
      </c>
      <c r="BH171" s="52" t="e">
        <f>AV171*Parameters!B$6</f>
        <v>#VALUE!</v>
      </c>
      <c r="BI171" s="37" t="e">
        <f>IF('935'!$K171=1000,'Charging rates'!$C$38*$BH171/(1+'DNO totals'!$C$99)*'935'!$L171,0)</f>
        <v>#VALUE!</v>
      </c>
      <c r="BJ171" s="37" t="e">
        <f>IF(MOD('935'!$K171,1000)=100,'Charging rates'!$D$38*$BH171/(1+'DNO totals'!$D$99)*'935'!$M171,0)</f>
        <v>#VALUE!</v>
      </c>
      <c r="BK171" s="37" t="e">
        <f>IF(MOD('935'!$K171,100)=10,'Charging rates'!$E$38*$BH171/(1+'DNO totals'!$E$99)*'935'!$N171,0)</f>
        <v>#VALUE!</v>
      </c>
      <c r="BL171" s="37" t="e">
        <f>IF(AND(MOD('935'!$K171,10)&gt;0,MOD('935'!$K171,1000)&gt;1),'Charging rates'!$F$38*$BH171/(1+'DNO totals'!$F$99)*'935'!$O171,0)</f>
        <v>#VALUE!</v>
      </c>
      <c r="BM171" s="37" t="e">
        <f>IF(MOD('935'!$K171,1000)=1,'Charging rates'!$G$38*$BH171/(1+'DNO totals'!$G$99)*'935'!$P171,0)</f>
        <v>#VALUE!</v>
      </c>
      <c r="BN171" s="52" t="e">
        <f t="shared" si="29"/>
        <v>#VALUE!</v>
      </c>
      <c r="BO171" s="37" t="e">
        <f>IF('935'!$K171&gt;1000,'Charging rates'!$C$38*$AW171*'935'!$L171,0)</f>
        <v>#VALUE!</v>
      </c>
      <c r="BP171" s="37" t="e">
        <f>IF(MOD('935'!$K171,1000)&gt;100,'Charging rates'!$D$38*$AW171*'935'!$M171,0)</f>
        <v>#VALUE!</v>
      </c>
      <c r="BQ171" s="37" t="e">
        <f>IF(MOD('935'!$K171,100)&gt;10,'Charging rates'!$E$38*$AW171*'935'!$N171,0)</f>
        <v>#VALUE!</v>
      </c>
      <c r="BR171" s="52" t="e">
        <f t="shared" si="30"/>
        <v>#VALUE!</v>
      </c>
      <c r="BS171" s="48" t="e">
        <f>'935'!C171&lt;&gt;"VOID"</f>
        <v>#VALUE!</v>
      </c>
      <c r="BT171" s="33" t="e">
        <f>IF(BS171,(100/'11'!B$17*BD171*((1-'935'!I171)*'Charging rates'!B$51+'Charging rates'!B$63)),0)</f>
        <v>#VALUE!</v>
      </c>
      <c r="BU171" s="33" t="e">
        <f>100/'11'!B$17*BG171*('Charging rates'!B$51+'Charging rates'!B$63)</f>
        <v>#VALUE!</v>
      </c>
      <c r="BV171" s="33" t="e">
        <f>100/'11'!B$17*BE171*('Charging rates'!B$51+'Charging rates'!B$63)</f>
        <v>#VALUE!</v>
      </c>
      <c r="BW171" s="53" t="e">
        <f t="shared" si="31"/>
        <v>#VALUE!</v>
      </c>
      <c r="BX171" s="32" t="e">
        <f>AT171-('935'!T171*(1-'935'!X171/'11'!B$17))</f>
        <v>#VALUE!</v>
      </c>
      <c r="BY171" s="32">
        <f>0-IF(ISNUMBER(I171),INDEX('913'!$I$6:$I$1205,I171),0)-IF(ISNUMBER(J171),INDEX('913'!$I$6:$I$1205,J171),0)-IF(ISNUMBER(K171),INDEX('913'!$I$6:$I$1205,K171),0)-IF(ISNUMBER(L171),INDEX('913'!$I$6:$I$1205,L171),0)-IF(ISNUMBER(M171),INDEX('913'!$I$6:$I$1205,M171),0)-IF(ISNUMBER(N171),INDEX('913'!$I$6:$I$1205,N171),0)-IF(ISNUMBER(O171),INDEX('913'!$I$6:$I$1205,O171),0)-IF(ISNUMBER(P171),INDEX('913'!$I$6:$I$1205,P171),0)</f>
        <v>0</v>
      </c>
      <c r="BZ171" s="37">
        <f>IF(BY171=0,1,MAX(1,SQRT(BY171^2+(IF(ISNUMBER(I171),INDEX('913'!$J$6:$J$1205,I171),0)+IF(ISNUMBER(J171),INDEX('913'!$J$6:$J$1205,J171),0)+IF(ISNUMBER(K171),INDEX('913'!$J$6:$J$1205,K171),0)+IF(ISNUMBER(L171),INDEX('913'!$J$6:$J$1205,L171),0)+IF(ISNUMBER(M171),INDEX('913'!$J$6:$J$1205,M171),0)+IF(ISNUMBER(N171),INDEX('913'!$J$6:$J$1205,N171),0)+IF(ISNUMBER(O171),INDEX('913'!$J$6:$J$1205,O171),0)+IF(ISNUMBER(P171),INDEX('913'!$J$6:$J$1205,P171),0))^2)/BY171))</f>
        <v>1</v>
      </c>
      <c r="CA171" s="33" t="e">
        <f>100*AO171/'11'!B$17</f>
        <v>#VALUE!</v>
      </c>
      <c r="CB171" s="37" t="e">
        <f>100*(AP171*BZ171)/'11'!C$17</f>
        <v>#VALUE!</v>
      </c>
      <c r="CC171" s="37" t="e">
        <f t="shared" si="32"/>
        <v>#VALUE!</v>
      </c>
      <c r="CD171" s="33" t="e">
        <f t="shared" si="33"/>
        <v>#VALUE!</v>
      </c>
      <c r="CE171" s="54" t="e">
        <f>'11'!C$17-'935'!Y171</f>
        <v>#VALUE!</v>
      </c>
      <c r="CF171" s="37" t="e">
        <f>MAX('DNO totals'!B$312+0,MIN('935'!L171+0,'DNO totals'!B$304+0))</f>
        <v>#VALUE!</v>
      </c>
      <c r="CG171" s="37" t="e">
        <f>MAX('DNO totals'!C$312+0,MIN('935'!M171+0,'DNO totals'!C$304+0))</f>
        <v>#VALUE!</v>
      </c>
      <c r="CH171" s="37" t="e">
        <f>MAX('DNO totals'!D$312+0,MIN('935'!N171+0,'DNO totals'!D$304+0))</f>
        <v>#VALUE!</v>
      </c>
      <c r="CI171" s="37" t="e">
        <f>MAX('DNO totals'!E$312+0,MIN('935'!O171+0,'DNO totals'!E$304+0))</f>
        <v>#VALUE!</v>
      </c>
      <c r="CJ171" s="52" t="e">
        <f>MAX('DNO totals'!F$312+0,MIN('935'!P171+0,'DNO totals'!F$304+0))</f>
        <v>#VALUE!</v>
      </c>
      <c r="CK171" s="37" t="e">
        <f>IF('935'!$K171=1000,'Charging rates'!$C$38*$BH171/(1+'DNO totals'!$C$99)*$CF171,0)</f>
        <v>#VALUE!</v>
      </c>
      <c r="CL171" s="37" t="e">
        <f>IF(MOD('935'!$K171,1000)=100,'Charging rates'!$D$38*$BH171/(1+'DNO totals'!$D$99)*$CG171,0)</f>
        <v>#VALUE!</v>
      </c>
      <c r="CM171" s="37" t="e">
        <f>IF(MOD('935'!$K171,100)=10,'Charging rates'!$E$38*$BH171/(1+'DNO totals'!$E$99)*$CH171,0)</f>
        <v>#VALUE!</v>
      </c>
      <c r="CN171" s="37" t="e">
        <f>IF(AND(MOD('935'!$K171,10)&gt;0,MOD('935'!$K171,1000)&gt;1),'Charging rates'!$F$38*$BH171/(1+'DNO totals'!$F$99)*$CI171,0)</f>
        <v>#VALUE!</v>
      </c>
      <c r="CO171" s="37" t="e">
        <f>IF(MOD('935'!$K171,1000)=1,'Charging rates'!$G$38*$BH171/(1+'DNO totals'!$G$99)*$CJ171,0)</f>
        <v>#VALUE!</v>
      </c>
      <c r="CP171" s="52" t="e">
        <f t="shared" si="34"/>
        <v>#VALUE!</v>
      </c>
      <c r="CQ171" s="37" t="e">
        <f>IF('935'!$K171&gt;1000,'Charging rates'!$C$38*$AW171*$CF171,0)</f>
        <v>#VALUE!</v>
      </c>
      <c r="CR171" s="37" t="e">
        <f>IF(MOD('935'!$K171,1000)&gt;100,'Charging rates'!$D$38*$AW171*$CG171,0)</f>
        <v>#VALUE!</v>
      </c>
      <c r="CS171" s="37" t="e">
        <f>IF(MOD('935'!$K171,100)&gt;10,'Charging rates'!$E$38*$AW171*$CH171,0)</f>
        <v>#VALUE!</v>
      </c>
      <c r="CT171" s="52" t="e">
        <f t="shared" si="35"/>
        <v>#VALUE!</v>
      </c>
      <c r="CU171" s="33" t="e">
        <f>100*(AP171*'935'!Q171*BZ171)/'11'!B$17</f>
        <v>#VALUE!</v>
      </c>
      <c r="CV171" s="33" t="e">
        <f>100/'11'!B$17*'Charging rates'!B$10*AW171</f>
        <v>#VALUE!</v>
      </c>
      <c r="CW171" s="33" t="e">
        <f>IF(AT171=0,0,(1-BX171/AT171)*(CA171+IF('935'!Q171=0,0,(CB171*'935'!Q171*('11'!C$17-'935'!Y171)/('11'!B$17-'935'!X171)))))</f>
        <v>#VALUE!</v>
      </c>
      <c r="CX171" s="33" t="e">
        <f t="shared" si="36"/>
        <v>#VALUE!</v>
      </c>
      <c r="CY171" s="49" t="e">
        <f t="shared" si="37"/>
        <v>#VALUE!</v>
      </c>
      <c r="CZ171" s="32" t="e">
        <f>AT171*(Parameters!B$21+AU171)*IF('DNO totals'!B$323&lt;0,1,'935'!S171)</f>
        <v>#VALUE!</v>
      </c>
      <c r="DA171" s="52" t="e">
        <f>IF('DNO totals'!B$323&lt;0,1,'935'!S171)*(Parameters!B$21+AU171)</f>
        <v>#VALUE!</v>
      </c>
      <c r="DB171" s="37" t="e">
        <f>CX171+'Charging rates'!B$106*DA171*100/'11'!B$17</f>
        <v>#VALUE!</v>
      </c>
      <c r="DC171" s="37" t="e">
        <f>DB171+'Charging rates'!B$116*(Parameters!B$21+AU171)*100/'11'!B$17*IF('DNO totals'!B$323&lt;0,1,'935'!S171)</f>
        <v>#VALUE!</v>
      </c>
      <c r="DD171" s="37" t="e">
        <f>'Charging rates'!B$97*(CP171+CT171)*100/'11'!B$17</f>
        <v>#VALUE!</v>
      </c>
      <c r="DE171" s="33" t="e">
        <f>MAX(0-(CB171*AU171*'11'!C$17/'11'!B$17),DC171+DD171)</f>
        <v>#VALUE!</v>
      </c>
      <c r="DF171" s="37" t="e">
        <f>IF(BS171,IF(AU171=0,CC171,MAX(0,MIN(CC171,CC171+(DE171/'935'!Q171*('11'!B$17-'935'!X171)/('11'!C$17-'935'!Y171))))),0)</f>
        <v>#VALUE!</v>
      </c>
      <c r="DG171" s="33" t="e">
        <f t="shared" si="38"/>
        <v>#VALUE!</v>
      </c>
      <c r="DH171" s="53" t="e">
        <f t="shared" si="39"/>
        <v>#VALUE!</v>
      </c>
    </row>
    <row r="172" spans="1:112">
      <c r="A172" s="28">
        <v>72</v>
      </c>
      <c r="B172" s="47" t="e">
        <f>'935'!B172</f>
        <v>#VALUE!</v>
      </c>
      <c r="C172" s="48" t="e">
        <f>OR('935'!E172&lt;&gt;"VOID",'935'!F172&lt;&gt;"VOID",'935'!G172&lt;&gt;"VOID")</f>
        <v>#VALUE!</v>
      </c>
      <c r="D172" s="32" t="e">
        <f>IF('935'!D172="VOID",0,'935'!D172*(1-'935'!X172/'11'!B$17))</f>
        <v>#VALUE!</v>
      </c>
      <c r="E172" s="32" t="e">
        <f>IF('935'!E172="VOID",0,'935'!E172*(1-'935'!X172/'11'!B$17))</f>
        <v>#VALUE!</v>
      </c>
      <c r="F172" s="32" t="e">
        <f>IF('935'!F172="VOID",0,'935'!F172*(1-'935'!X172/'11'!B$17))</f>
        <v>#VALUE!</v>
      </c>
      <c r="G172" s="32" t="e">
        <f>IF('935'!G172="VOID",0,'935'!G172*(1-'935'!X172/'11'!B$17))</f>
        <v>#VALUE!</v>
      </c>
      <c r="H172" s="49" t="e">
        <f t="shared" si="20"/>
        <v>#VALUE!</v>
      </c>
      <c r="I172" s="50" t="e">
        <f>MATCH('935'!J172,'913'!$B$6:$B$1205,0)</f>
        <v>#VALUE!</v>
      </c>
      <c r="J172" s="50" t="e">
        <f>MATCH(INDEX('913'!$D$6:$D$1205,I172),'913'!$B$6:$B$1205,0)</f>
        <v>#VALUE!</v>
      </c>
      <c r="K172" s="50" t="e">
        <f>MATCH(INDEX('913'!$D$6:$D$1205,J172),'913'!$B$6:$B$1205,0)</f>
        <v>#VALUE!</v>
      </c>
      <c r="L172" s="50" t="e">
        <f>MATCH(INDEX('913'!$D$6:$D$1205,K172),'913'!$B$6:$B$1205,0)</f>
        <v>#VALUE!</v>
      </c>
      <c r="M172" s="50" t="e">
        <f>MATCH(INDEX('913'!$D$6:$D$1205,L172),'913'!$B$6:$B$1205,0)</f>
        <v>#VALUE!</v>
      </c>
      <c r="N172" s="50" t="e">
        <f>MATCH(INDEX('913'!$D$6:$D$1205,M172),'913'!$B$6:$B$1205,0)</f>
        <v>#VALUE!</v>
      </c>
      <c r="O172" s="50" t="e">
        <f>MATCH(INDEX('913'!$D$6:$D$1205,N172),'913'!$B$6:$B$1205,0)</f>
        <v>#VALUE!</v>
      </c>
      <c r="P172" s="51" t="e">
        <f>MATCH(INDEX('913'!$D$6:$D$1205,O172),'913'!$B$6:$B$1205,0)</f>
        <v>#VALUE!</v>
      </c>
      <c r="Q172" s="37">
        <f>IF(ISNUMBER(I172),MAX(0,INDEX('913'!$E$6:$E$1205,I172)),0)</f>
        <v>0</v>
      </c>
      <c r="R172" s="37">
        <f>IF(ISNUMBER(J172),MAX(0,INDEX('913'!$E$6:$E$1205,J172)),0)</f>
        <v>0</v>
      </c>
      <c r="S172" s="37">
        <f>IF(ISNUMBER(K172),MAX(0,INDEX('913'!$E$6:$E$1205,K172)),0)</f>
        <v>0</v>
      </c>
      <c r="T172" s="37">
        <f>IF(ISNUMBER(L172),MAX(0,INDEX('913'!$E$6:$E$1205,L172)),0)</f>
        <v>0</v>
      </c>
      <c r="U172" s="37">
        <f>IF(ISNUMBER(M172),MAX(0,INDEX('913'!$E$6:$E$1205,M172)),0)</f>
        <v>0</v>
      </c>
      <c r="V172" s="37">
        <f>IF(ISNUMBER(N172),MAX(0,INDEX('913'!$E$6:$E$1205,N172)),0)</f>
        <v>0</v>
      </c>
      <c r="W172" s="37">
        <f>IF(ISNUMBER(O172),MAX(0,INDEX('913'!$E$6:$E$1205,O172)),0)</f>
        <v>0</v>
      </c>
      <c r="X172" s="52">
        <f>IF(ISNUMBER(P172),MAX(0,INDEX('913'!$E$6:$E$1205,P172)),0)</f>
        <v>0</v>
      </c>
      <c r="Y172" s="37">
        <f>IF(ISNUMBER(I172),MAX(0,INDEX('913'!$F$6:$F$1205,I172)),0)</f>
        <v>0</v>
      </c>
      <c r="Z172" s="37">
        <f>IF(ISNUMBER(J172),MAX(0,INDEX('913'!$F$6:$F$1205,J172)),0)</f>
        <v>0</v>
      </c>
      <c r="AA172" s="37">
        <f>IF(ISNUMBER(K172),MAX(0,INDEX('913'!$F$6:$F$1205,K172)),0)</f>
        <v>0</v>
      </c>
      <c r="AB172" s="37">
        <f>IF(ISNUMBER(L172),MAX(0,INDEX('913'!$F$6:$F$1205,L172)),0)</f>
        <v>0</v>
      </c>
      <c r="AC172" s="37">
        <f>IF(ISNUMBER(M172),MAX(0,INDEX('913'!$F$6:$F$1205,M172)),0)</f>
        <v>0</v>
      </c>
      <c r="AD172" s="37">
        <f>IF(ISNUMBER(N172),MAX(0,INDEX('913'!$F$6:$F$1205,N172)),0)</f>
        <v>0</v>
      </c>
      <c r="AE172" s="37">
        <f>IF(ISNUMBER(O172),MAX(0,INDEX('913'!$F$6:$F$1205,O172)),0)</f>
        <v>0</v>
      </c>
      <c r="AF172" s="37">
        <f>IF(ISNUMBER(P172),MAX(0,INDEX('913'!$F$6:$F$1205,P172)),0)</f>
        <v>0</v>
      </c>
      <c r="AG172" s="32">
        <f>IF(ISNUMBER(I172),SQRT(INDEX('913'!$I$6:$I$1205,I172)^2+INDEX('913'!$J$6:$J$1205,I172)^2),0)</f>
        <v>0</v>
      </c>
      <c r="AH172" s="32">
        <f>IF(ISNUMBER(J172),SQRT(INDEX('913'!$I$6:$I$1205,J172)^2+INDEX('913'!$J$6:$J$1205,J172)^2),0)</f>
        <v>0</v>
      </c>
      <c r="AI172" s="32">
        <f>IF(ISNUMBER(K172),SQRT(INDEX('913'!$I$6:$I$1205,K172)^2+INDEX('913'!$J$6:$J$1205,K172)^2),0)</f>
        <v>0</v>
      </c>
      <c r="AJ172" s="32">
        <f>IF(ISNUMBER(L172),SQRT(INDEX('913'!$I$6:$I$1205,L172)^2+INDEX('913'!$J$6:$J$1205,L172)^2),0)</f>
        <v>0</v>
      </c>
      <c r="AK172" s="32">
        <f>IF(ISNUMBER(M172),SQRT(INDEX('913'!$I$6:$I$1205,M172)^2+INDEX('913'!$J$6:$J$1205,M172)^2),0)</f>
        <v>0</v>
      </c>
      <c r="AL172" s="32">
        <f>IF(ISNUMBER(N172),SQRT(INDEX('913'!$I$6:$I$1205,N172)^2+INDEX('913'!$J$6:$J$1205,N172)^2),0)</f>
        <v>0</v>
      </c>
      <c r="AM172" s="32">
        <f>IF(ISNUMBER(O172),SQRT(INDEX('913'!$I$6:$I$1205,O172)^2+INDEX('913'!$J$6:$J$1205,O172)^2),0)</f>
        <v>0</v>
      </c>
      <c r="AN172" s="49">
        <f>IF(ISNUMBER(P172),SQRT(INDEX('913'!$I$6:$I$1205,P172)^2+INDEX('913'!$J$6:$J$1205,P172)^2),0)</f>
        <v>0</v>
      </c>
      <c r="AO172" s="37">
        <f t="shared" si="21"/>
        <v>0</v>
      </c>
      <c r="AP172" s="37">
        <f t="shared" si="22"/>
        <v>0</v>
      </c>
      <c r="AQ172" s="33" t="e">
        <f>-100*'935'!W172*(AO172+AP172)/'11'!C$17</f>
        <v>#VALUE!</v>
      </c>
      <c r="AR172" s="37" t="e">
        <f t="shared" si="23"/>
        <v>#VALUE!</v>
      </c>
      <c r="AS172" s="52" t="e">
        <f t="shared" si="24"/>
        <v>#VALUE!</v>
      </c>
      <c r="AT172" s="32" t="e">
        <f>IF('935'!C172="VOID",0,('935'!C172*(1-'935'!X172/'11'!B$17)))</f>
        <v>#VALUE!</v>
      </c>
      <c r="AU172" s="52" t="e">
        <f>'935'!Q172*(1-'935'!Y172/'11'!C$17)/(1-'935'!X172/'11'!B$17)</f>
        <v>#VALUE!</v>
      </c>
      <c r="AV172" s="37" t="e">
        <f>INDEX('DNO totals'!$B$57:$G$57,IF('935'!K172,IF(MOD('935'!K172,1000),IF(MOD('935'!K172,100),IF(MOD('935'!K172,10),IF(MOD('935'!K172,1000)=1,6,5),4),3),2),1))</f>
        <v>#VALUE!</v>
      </c>
      <c r="AW172" s="52" t="e">
        <f t="shared" si="25"/>
        <v>#VALUE!</v>
      </c>
      <c r="AX172" s="32" t="e">
        <f>IF('935'!V172="VOID",0,'935'!V172*(1-'935'!X172/'11'!B$17))</f>
        <v>#VALUE!</v>
      </c>
      <c r="AY172" s="33" t="e">
        <f>IF(H172,-100*'Charging rates'!B$10/'11'!B$17*AX172/H172,0)</f>
        <v>#VALUE!</v>
      </c>
      <c r="AZ172" s="33" t="e">
        <f>IF(C172,'DNO totals'!B$41,0)</f>
        <v>#VALUE!</v>
      </c>
      <c r="BA172" s="33" t="e">
        <f t="shared" si="26"/>
        <v>#VALUE!</v>
      </c>
      <c r="BB172" s="33" t="e">
        <f t="shared" si="27"/>
        <v>#VALUE!</v>
      </c>
      <c r="BC172" s="53" t="e">
        <f t="shared" si="28"/>
        <v>#VALUE!</v>
      </c>
      <c r="BD172" s="32" t="e">
        <f>IF(AT172,'935'!H172*AT172/(AT172+D172+H172),0)</f>
        <v>#VALUE!</v>
      </c>
      <c r="BE172" s="32" t="e">
        <f>IF(H172,'935'!H172*H172/(AT172+D172+H172),0)</f>
        <v>#VALUE!</v>
      </c>
      <c r="BF172" s="32" t="e">
        <f>BD172*(1-'935'!X172/'11'!B$17)</f>
        <v>#VALUE!</v>
      </c>
      <c r="BG172" s="49" t="e">
        <f>BE172*(1-'935'!X172/'11'!B$17)</f>
        <v>#VALUE!</v>
      </c>
      <c r="BH172" s="52" t="e">
        <f>AV172*Parameters!B$6</f>
        <v>#VALUE!</v>
      </c>
      <c r="BI172" s="37" t="e">
        <f>IF('935'!$K172=1000,'Charging rates'!$C$38*$BH172/(1+'DNO totals'!$C$99)*'935'!$L172,0)</f>
        <v>#VALUE!</v>
      </c>
      <c r="BJ172" s="37" t="e">
        <f>IF(MOD('935'!$K172,1000)=100,'Charging rates'!$D$38*$BH172/(1+'DNO totals'!$D$99)*'935'!$M172,0)</f>
        <v>#VALUE!</v>
      </c>
      <c r="BK172" s="37" t="e">
        <f>IF(MOD('935'!$K172,100)=10,'Charging rates'!$E$38*$BH172/(1+'DNO totals'!$E$99)*'935'!$N172,0)</f>
        <v>#VALUE!</v>
      </c>
      <c r="BL172" s="37" t="e">
        <f>IF(AND(MOD('935'!$K172,10)&gt;0,MOD('935'!$K172,1000)&gt;1),'Charging rates'!$F$38*$BH172/(1+'DNO totals'!$F$99)*'935'!$O172,0)</f>
        <v>#VALUE!</v>
      </c>
      <c r="BM172" s="37" t="e">
        <f>IF(MOD('935'!$K172,1000)=1,'Charging rates'!$G$38*$BH172/(1+'DNO totals'!$G$99)*'935'!$P172,0)</f>
        <v>#VALUE!</v>
      </c>
      <c r="BN172" s="52" t="e">
        <f t="shared" si="29"/>
        <v>#VALUE!</v>
      </c>
      <c r="BO172" s="37" t="e">
        <f>IF('935'!$K172&gt;1000,'Charging rates'!$C$38*$AW172*'935'!$L172,0)</f>
        <v>#VALUE!</v>
      </c>
      <c r="BP172" s="37" t="e">
        <f>IF(MOD('935'!$K172,1000)&gt;100,'Charging rates'!$D$38*$AW172*'935'!$M172,0)</f>
        <v>#VALUE!</v>
      </c>
      <c r="BQ172" s="37" t="e">
        <f>IF(MOD('935'!$K172,100)&gt;10,'Charging rates'!$E$38*$AW172*'935'!$N172,0)</f>
        <v>#VALUE!</v>
      </c>
      <c r="BR172" s="52" t="e">
        <f t="shared" si="30"/>
        <v>#VALUE!</v>
      </c>
      <c r="BS172" s="48" t="e">
        <f>'935'!C172&lt;&gt;"VOID"</f>
        <v>#VALUE!</v>
      </c>
      <c r="BT172" s="33" t="e">
        <f>IF(BS172,(100/'11'!B$17*BD172*((1-'935'!I172)*'Charging rates'!B$51+'Charging rates'!B$63)),0)</f>
        <v>#VALUE!</v>
      </c>
      <c r="BU172" s="33" t="e">
        <f>100/'11'!B$17*BG172*('Charging rates'!B$51+'Charging rates'!B$63)</f>
        <v>#VALUE!</v>
      </c>
      <c r="BV172" s="33" t="e">
        <f>100/'11'!B$17*BE172*('Charging rates'!B$51+'Charging rates'!B$63)</f>
        <v>#VALUE!</v>
      </c>
      <c r="BW172" s="53" t="e">
        <f t="shared" si="31"/>
        <v>#VALUE!</v>
      </c>
      <c r="BX172" s="32" t="e">
        <f>AT172-('935'!T172*(1-'935'!X172/'11'!B$17))</f>
        <v>#VALUE!</v>
      </c>
      <c r="BY172" s="32">
        <f>0-IF(ISNUMBER(I172),INDEX('913'!$I$6:$I$1205,I172),0)-IF(ISNUMBER(J172),INDEX('913'!$I$6:$I$1205,J172),0)-IF(ISNUMBER(K172),INDEX('913'!$I$6:$I$1205,K172),0)-IF(ISNUMBER(L172),INDEX('913'!$I$6:$I$1205,L172),0)-IF(ISNUMBER(M172),INDEX('913'!$I$6:$I$1205,M172),0)-IF(ISNUMBER(N172),INDEX('913'!$I$6:$I$1205,N172),0)-IF(ISNUMBER(O172),INDEX('913'!$I$6:$I$1205,O172),0)-IF(ISNUMBER(P172),INDEX('913'!$I$6:$I$1205,P172),0)</f>
        <v>0</v>
      </c>
      <c r="BZ172" s="37">
        <f>IF(BY172=0,1,MAX(1,SQRT(BY172^2+(IF(ISNUMBER(I172),INDEX('913'!$J$6:$J$1205,I172),0)+IF(ISNUMBER(J172),INDEX('913'!$J$6:$J$1205,J172),0)+IF(ISNUMBER(K172),INDEX('913'!$J$6:$J$1205,K172),0)+IF(ISNUMBER(L172),INDEX('913'!$J$6:$J$1205,L172),0)+IF(ISNUMBER(M172),INDEX('913'!$J$6:$J$1205,M172),0)+IF(ISNUMBER(N172),INDEX('913'!$J$6:$J$1205,N172),0)+IF(ISNUMBER(O172),INDEX('913'!$J$6:$J$1205,O172),0)+IF(ISNUMBER(P172),INDEX('913'!$J$6:$J$1205,P172),0))^2)/BY172))</f>
        <v>1</v>
      </c>
      <c r="CA172" s="33" t="e">
        <f>100*AO172/'11'!B$17</f>
        <v>#VALUE!</v>
      </c>
      <c r="CB172" s="37" t="e">
        <f>100*(AP172*BZ172)/'11'!C$17</f>
        <v>#VALUE!</v>
      </c>
      <c r="CC172" s="37" t="e">
        <f t="shared" si="32"/>
        <v>#VALUE!</v>
      </c>
      <c r="CD172" s="33" t="e">
        <f t="shared" si="33"/>
        <v>#VALUE!</v>
      </c>
      <c r="CE172" s="54" t="e">
        <f>'11'!C$17-'935'!Y172</f>
        <v>#VALUE!</v>
      </c>
      <c r="CF172" s="37" t="e">
        <f>MAX('DNO totals'!B$312+0,MIN('935'!L172+0,'DNO totals'!B$304+0))</f>
        <v>#VALUE!</v>
      </c>
      <c r="CG172" s="37" t="e">
        <f>MAX('DNO totals'!C$312+0,MIN('935'!M172+0,'DNO totals'!C$304+0))</f>
        <v>#VALUE!</v>
      </c>
      <c r="CH172" s="37" t="e">
        <f>MAX('DNO totals'!D$312+0,MIN('935'!N172+0,'DNO totals'!D$304+0))</f>
        <v>#VALUE!</v>
      </c>
      <c r="CI172" s="37" t="e">
        <f>MAX('DNO totals'!E$312+0,MIN('935'!O172+0,'DNO totals'!E$304+0))</f>
        <v>#VALUE!</v>
      </c>
      <c r="CJ172" s="52" t="e">
        <f>MAX('DNO totals'!F$312+0,MIN('935'!P172+0,'DNO totals'!F$304+0))</f>
        <v>#VALUE!</v>
      </c>
      <c r="CK172" s="37" t="e">
        <f>IF('935'!$K172=1000,'Charging rates'!$C$38*$BH172/(1+'DNO totals'!$C$99)*$CF172,0)</f>
        <v>#VALUE!</v>
      </c>
      <c r="CL172" s="37" t="e">
        <f>IF(MOD('935'!$K172,1000)=100,'Charging rates'!$D$38*$BH172/(1+'DNO totals'!$D$99)*$CG172,0)</f>
        <v>#VALUE!</v>
      </c>
      <c r="CM172" s="37" t="e">
        <f>IF(MOD('935'!$K172,100)=10,'Charging rates'!$E$38*$BH172/(1+'DNO totals'!$E$99)*$CH172,0)</f>
        <v>#VALUE!</v>
      </c>
      <c r="CN172" s="37" t="e">
        <f>IF(AND(MOD('935'!$K172,10)&gt;0,MOD('935'!$K172,1000)&gt;1),'Charging rates'!$F$38*$BH172/(1+'DNO totals'!$F$99)*$CI172,0)</f>
        <v>#VALUE!</v>
      </c>
      <c r="CO172" s="37" t="e">
        <f>IF(MOD('935'!$K172,1000)=1,'Charging rates'!$G$38*$BH172/(1+'DNO totals'!$G$99)*$CJ172,0)</f>
        <v>#VALUE!</v>
      </c>
      <c r="CP172" s="52" t="e">
        <f t="shared" si="34"/>
        <v>#VALUE!</v>
      </c>
      <c r="CQ172" s="37" t="e">
        <f>IF('935'!$K172&gt;1000,'Charging rates'!$C$38*$AW172*$CF172,0)</f>
        <v>#VALUE!</v>
      </c>
      <c r="CR172" s="37" t="e">
        <f>IF(MOD('935'!$K172,1000)&gt;100,'Charging rates'!$D$38*$AW172*$CG172,0)</f>
        <v>#VALUE!</v>
      </c>
      <c r="CS172" s="37" t="e">
        <f>IF(MOD('935'!$K172,100)&gt;10,'Charging rates'!$E$38*$AW172*$CH172,0)</f>
        <v>#VALUE!</v>
      </c>
      <c r="CT172" s="52" t="e">
        <f t="shared" si="35"/>
        <v>#VALUE!</v>
      </c>
      <c r="CU172" s="33" t="e">
        <f>100*(AP172*'935'!Q172*BZ172)/'11'!B$17</f>
        <v>#VALUE!</v>
      </c>
      <c r="CV172" s="33" t="e">
        <f>100/'11'!B$17*'Charging rates'!B$10*AW172</f>
        <v>#VALUE!</v>
      </c>
      <c r="CW172" s="33" t="e">
        <f>IF(AT172=0,0,(1-BX172/AT172)*(CA172+IF('935'!Q172=0,0,(CB172*'935'!Q172*('11'!C$17-'935'!Y172)/('11'!B$17-'935'!X172)))))</f>
        <v>#VALUE!</v>
      </c>
      <c r="CX172" s="33" t="e">
        <f t="shared" si="36"/>
        <v>#VALUE!</v>
      </c>
      <c r="CY172" s="49" t="e">
        <f t="shared" si="37"/>
        <v>#VALUE!</v>
      </c>
      <c r="CZ172" s="32" t="e">
        <f>AT172*(Parameters!B$21+AU172)*IF('DNO totals'!B$323&lt;0,1,'935'!S172)</f>
        <v>#VALUE!</v>
      </c>
      <c r="DA172" s="52" t="e">
        <f>IF('DNO totals'!B$323&lt;0,1,'935'!S172)*(Parameters!B$21+AU172)</f>
        <v>#VALUE!</v>
      </c>
      <c r="DB172" s="37" t="e">
        <f>CX172+'Charging rates'!B$106*DA172*100/'11'!B$17</f>
        <v>#VALUE!</v>
      </c>
      <c r="DC172" s="37" t="e">
        <f>DB172+'Charging rates'!B$116*(Parameters!B$21+AU172)*100/'11'!B$17*IF('DNO totals'!B$323&lt;0,1,'935'!S172)</f>
        <v>#VALUE!</v>
      </c>
      <c r="DD172" s="37" t="e">
        <f>'Charging rates'!B$97*(CP172+CT172)*100/'11'!B$17</f>
        <v>#VALUE!</v>
      </c>
      <c r="DE172" s="33" t="e">
        <f>MAX(0-(CB172*AU172*'11'!C$17/'11'!B$17),DC172+DD172)</f>
        <v>#VALUE!</v>
      </c>
      <c r="DF172" s="37" t="e">
        <f>IF(BS172,IF(AU172=0,CC172,MAX(0,MIN(CC172,CC172+(DE172/'935'!Q172*('11'!B$17-'935'!X172)/('11'!C$17-'935'!Y172))))),0)</f>
        <v>#VALUE!</v>
      </c>
      <c r="DG172" s="33" t="e">
        <f t="shared" si="38"/>
        <v>#VALUE!</v>
      </c>
      <c r="DH172" s="53" t="e">
        <f t="shared" si="39"/>
        <v>#VALUE!</v>
      </c>
    </row>
    <row r="173" spans="1:112">
      <c r="A173" s="28">
        <v>73</v>
      </c>
      <c r="B173" s="47" t="e">
        <f>'935'!B173</f>
        <v>#VALUE!</v>
      </c>
      <c r="C173" s="48" t="e">
        <f>OR('935'!E173&lt;&gt;"VOID",'935'!F173&lt;&gt;"VOID",'935'!G173&lt;&gt;"VOID")</f>
        <v>#VALUE!</v>
      </c>
      <c r="D173" s="32" t="e">
        <f>IF('935'!D173="VOID",0,'935'!D173*(1-'935'!X173/'11'!B$17))</f>
        <v>#VALUE!</v>
      </c>
      <c r="E173" s="32" t="e">
        <f>IF('935'!E173="VOID",0,'935'!E173*(1-'935'!X173/'11'!B$17))</f>
        <v>#VALUE!</v>
      </c>
      <c r="F173" s="32" t="e">
        <f>IF('935'!F173="VOID",0,'935'!F173*(1-'935'!X173/'11'!B$17))</f>
        <v>#VALUE!</v>
      </c>
      <c r="G173" s="32" t="e">
        <f>IF('935'!G173="VOID",0,'935'!G173*(1-'935'!X173/'11'!B$17))</f>
        <v>#VALUE!</v>
      </c>
      <c r="H173" s="49" t="e">
        <f t="shared" si="20"/>
        <v>#VALUE!</v>
      </c>
      <c r="I173" s="50" t="e">
        <f>MATCH('935'!J173,'913'!$B$6:$B$1205,0)</f>
        <v>#VALUE!</v>
      </c>
      <c r="J173" s="50" t="e">
        <f>MATCH(INDEX('913'!$D$6:$D$1205,I173),'913'!$B$6:$B$1205,0)</f>
        <v>#VALUE!</v>
      </c>
      <c r="K173" s="50" t="e">
        <f>MATCH(INDEX('913'!$D$6:$D$1205,J173),'913'!$B$6:$B$1205,0)</f>
        <v>#VALUE!</v>
      </c>
      <c r="L173" s="50" t="e">
        <f>MATCH(INDEX('913'!$D$6:$D$1205,K173),'913'!$B$6:$B$1205,0)</f>
        <v>#VALUE!</v>
      </c>
      <c r="M173" s="50" t="e">
        <f>MATCH(INDEX('913'!$D$6:$D$1205,L173),'913'!$B$6:$B$1205,0)</f>
        <v>#VALUE!</v>
      </c>
      <c r="N173" s="50" t="e">
        <f>MATCH(INDEX('913'!$D$6:$D$1205,M173),'913'!$B$6:$B$1205,0)</f>
        <v>#VALUE!</v>
      </c>
      <c r="O173" s="50" t="e">
        <f>MATCH(INDEX('913'!$D$6:$D$1205,N173),'913'!$B$6:$B$1205,0)</f>
        <v>#VALUE!</v>
      </c>
      <c r="P173" s="51" t="e">
        <f>MATCH(INDEX('913'!$D$6:$D$1205,O173),'913'!$B$6:$B$1205,0)</f>
        <v>#VALUE!</v>
      </c>
      <c r="Q173" s="37">
        <f>IF(ISNUMBER(I173),MAX(0,INDEX('913'!$E$6:$E$1205,I173)),0)</f>
        <v>0</v>
      </c>
      <c r="R173" s="37">
        <f>IF(ISNUMBER(J173),MAX(0,INDEX('913'!$E$6:$E$1205,J173)),0)</f>
        <v>0</v>
      </c>
      <c r="S173" s="37">
        <f>IF(ISNUMBER(K173),MAX(0,INDEX('913'!$E$6:$E$1205,K173)),0)</f>
        <v>0</v>
      </c>
      <c r="T173" s="37">
        <f>IF(ISNUMBER(L173),MAX(0,INDEX('913'!$E$6:$E$1205,L173)),0)</f>
        <v>0</v>
      </c>
      <c r="U173" s="37">
        <f>IF(ISNUMBER(M173),MAX(0,INDEX('913'!$E$6:$E$1205,M173)),0)</f>
        <v>0</v>
      </c>
      <c r="V173" s="37">
        <f>IF(ISNUMBER(N173),MAX(0,INDEX('913'!$E$6:$E$1205,N173)),0)</f>
        <v>0</v>
      </c>
      <c r="W173" s="37">
        <f>IF(ISNUMBER(O173),MAX(0,INDEX('913'!$E$6:$E$1205,O173)),0)</f>
        <v>0</v>
      </c>
      <c r="X173" s="52">
        <f>IF(ISNUMBER(P173),MAX(0,INDEX('913'!$E$6:$E$1205,P173)),0)</f>
        <v>0</v>
      </c>
      <c r="Y173" s="37">
        <f>IF(ISNUMBER(I173),MAX(0,INDEX('913'!$F$6:$F$1205,I173)),0)</f>
        <v>0</v>
      </c>
      <c r="Z173" s="37">
        <f>IF(ISNUMBER(J173),MAX(0,INDEX('913'!$F$6:$F$1205,J173)),0)</f>
        <v>0</v>
      </c>
      <c r="AA173" s="37">
        <f>IF(ISNUMBER(K173),MAX(0,INDEX('913'!$F$6:$F$1205,K173)),0)</f>
        <v>0</v>
      </c>
      <c r="AB173" s="37">
        <f>IF(ISNUMBER(L173),MAX(0,INDEX('913'!$F$6:$F$1205,L173)),0)</f>
        <v>0</v>
      </c>
      <c r="AC173" s="37">
        <f>IF(ISNUMBER(M173),MAX(0,INDEX('913'!$F$6:$F$1205,M173)),0)</f>
        <v>0</v>
      </c>
      <c r="AD173" s="37">
        <f>IF(ISNUMBER(N173),MAX(0,INDEX('913'!$F$6:$F$1205,N173)),0)</f>
        <v>0</v>
      </c>
      <c r="AE173" s="37">
        <f>IF(ISNUMBER(O173),MAX(0,INDEX('913'!$F$6:$F$1205,O173)),0)</f>
        <v>0</v>
      </c>
      <c r="AF173" s="37">
        <f>IF(ISNUMBER(P173),MAX(0,INDEX('913'!$F$6:$F$1205,P173)),0)</f>
        <v>0</v>
      </c>
      <c r="AG173" s="32">
        <f>IF(ISNUMBER(I173),SQRT(INDEX('913'!$I$6:$I$1205,I173)^2+INDEX('913'!$J$6:$J$1205,I173)^2),0)</f>
        <v>0</v>
      </c>
      <c r="AH173" s="32">
        <f>IF(ISNUMBER(J173),SQRT(INDEX('913'!$I$6:$I$1205,J173)^2+INDEX('913'!$J$6:$J$1205,J173)^2),0)</f>
        <v>0</v>
      </c>
      <c r="AI173" s="32">
        <f>IF(ISNUMBER(K173),SQRT(INDEX('913'!$I$6:$I$1205,K173)^2+INDEX('913'!$J$6:$J$1205,K173)^2),0)</f>
        <v>0</v>
      </c>
      <c r="AJ173" s="32">
        <f>IF(ISNUMBER(L173),SQRT(INDEX('913'!$I$6:$I$1205,L173)^2+INDEX('913'!$J$6:$J$1205,L173)^2),0)</f>
        <v>0</v>
      </c>
      <c r="AK173" s="32">
        <f>IF(ISNUMBER(M173),SQRT(INDEX('913'!$I$6:$I$1205,M173)^2+INDEX('913'!$J$6:$J$1205,M173)^2),0)</f>
        <v>0</v>
      </c>
      <c r="AL173" s="32">
        <f>IF(ISNUMBER(N173),SQRT(INDEX('913'!$I$6:$I$1205,N173)^2+INDEX('913'!$J$6:$J$1205,N173)^2),0)</f>
        <v>0</v>
      </c>
      <c r="AM173" s="32">
        <f>IF(ISNUMBER(O173),SQRT(INDEX('913'!$I$6:$I$1205,O173)^2+INDEX('913'!$J$6:$J$1205,O173)^2),0)</f>
        <v>0</v>
      </c>
      <c r="AN173" s="49">
        <f>IF(ISNUMBER(P173),SQRT(INDEX('913'!$I$6:$I$1205,P173)^2+INDEX('913'!$J$6:$J$1205,P173)^2),0)</f>
        <v>0</v>
      </c>
      <c r="AO173" s="37">
        <f t="shared" si="21"/>
        <v>0</v>
      </c>
      <c r="AP173" s="37">
        <f t="shared" si="22"/>
        <v>0</v>
      </c>
      <c r="AQ173" s="33" t="e">
        <f>-100*'935'!W173*(AO173+AP173)/'11'!C$17</f>
        <v>#VALUE!</v>
      </c>
      <c r="AR173" s="37" t="e">
        <f t="shared" si="23"/>
        <v>#VALUE!</v>
      </c>
      <c r="AS173" s="52" t="e">
        <f t="shared" si="24"/>
        <v>#VALUE!</v>
      </c>
      <c r="AT173" s="32" t="e">
        <f>IF('935'!C173="VOID",0,('935'!C173*(1-'935'!X173/'11'!B$17)))</f>
        <v>#VALUE!</v>
      </c>
      <c r="AU173" s="52" t="e">
        <f>'935'!Q173*(1-'935'!Y173/'11'!C$17)/(1-'935'!X173/'11'!B$17)</f>
        <v>#VALUE!</v>
      </c>
      <c r="AV173" s="37" t="e">
        <f>INDEX('DNO totals'!$B$57:$G$57,IF('935'!K173,IF(MOD('935'!K173,1000),IF(MOD('935'!K173,100),IF(MOD('935'!K173,10),IF(MOD('935'!K173,1000)=1,6,5),4),3),2),1))</f>
        <v>#VALUE!</v>
      </c>
      <c r="AW173" s="52" t="e">
        <f t="shared" si="25"/>
        <v>#VALUE!</v>
      </c>
      <c r="AX173" s="32" t="e">
        <f>IF('935'!V173="VOID",0,'935'!V173*(1-'935'!X173/'11'!B$17))</f>
        <v>#VALUE!</v>
      </c>
      <c r="AY173" s="33" t="e">
        <f>IF(H173,-100*'Charging rates'!B$10/'11'!B$17*AX173/H173,0)</f>
        <v>#VALUE!</v>
      </c>
      <c r="AZ173" s="33" t="e">
        <f>IF(C173,'DNO totals'!B$41,0)</f>
        <v>#VALUE!</v>
      </c>
      <c r="BA173" s="33" t="e">
        <f t="shared" si="26"/>
        <v>#VALUE!</v>
      </c>
      <c r="BB173" s="33" t="e">
        <f t="shared" si="27"/>
        <v>#VALUE!</v>
      </c>
      <c r="BC173" s="53" t="e">
        <f t="shared" si="28"/>
        <v>#VALUE!</v>
      </c>
      <c r="BD173" s="32" t="e">
        <f>IF(AT173,'935'!H173*AT173/(AT173+D173+H173),0)</f>
        <v>#VALUE!</v>
      </c>
      <c r="BE173" s="32" t="e">
        <f>IF(H173,'935'!H173*H173/(AT173+D173+H173),0)</f>
        <v>#VALUE!</v>
      </c>
      <c r="BF173" s="32" t="e">
        <f>BD173*(1-'935'!X173/'11'!B$17)</f>
        <v>#VALUE!</v>
      </c>
      <c r="BG173" s="49" t="e">
        <f>BE173*(1-'935'!X173/'11'!B$17)</f>
        <v>#VALUE!</v>
      </c>
      <c r="BH173" s="52" t="e">
        <f>AV173*Parameters!B$6</f>
        <v>#VALUE!</v>
      </c>
      <c r="BI173" s="37" t="e">
        <f>IF('935'!$K173=1000,'Charging rates'!$C$38*$BH173/(1+'DNO totals'!$C$99)*'935'!$L173,0)</f>
        <v>#VALUE!</v>
      </c>
      <c r="BJ173" s="37" t="e">
        <f>IF(MOD('935'!$K173,1000)=100,'Charging rates'!$D$38*$BH173/(1+'DNO totals'!$D$99)*'935'!$M173,0)</f>
        <v>#VALUE!</v>
      </c>
      <c r="BK173" s="37" t="e">
        <f>IF(MOD('935'!$K173,100)=10,'Charging rates'!$E$38*$BH173/(1+'DNO totals'!$E$99)*'935'!$N173,0)</f>
        <v>#VALUE!</v>
      </c>
      <c r="BL173" s="37" t="e">
        <f>IF(AND(MOD('935'!$K173,10)&gt;0,MOD('935'!$K173,1000)&gt;1),'Charging rates'!$F$38*$BH173/(1+'DNO totals'!$F$99)*'935'!$O173,0)</f>
        <v>#VALUE!</v>
      </c>
      <c r="BM173" s="37" t="e">
        <f>IF(MOD('935'!$K173,1000)=1,'Charging rates'!$G$38*$BH173/(1+'DNO totals'!$G$99)*'935'!$P173,0)</f>
        <v>#VALUE!</v>
      </c>
      <c r="BN173" s="52" t="e">
        <f t="shared" si="29"/>
        <v>#VALUE!</v>
      </c>
      <c r="BO173" s="37" t="e">
        <f>IF('935'!$K173&gt;1000,'Charging rates'!$C$38*$AW173*'935'!$L173,0)</f>
        <v>#VALUE!</v>
      </c>
      <c r="BP173" s="37" t="e">
        <f>IF(MOD('935'!$K173,1000)&gt;100,'Charging rates'!$D$38*$AW173*'935'!$M173,0)</f>
        <v>#VALUE!</v>
      </c>
      <c r="BQ173" s="37" t="e">
        <f>IF(MOD('935'!$K173,100)&gt;10,'Charging rates'!$E$38*$AW173*'935'!$N173,0)</f>
        <v>#VALUE!</v>
      </c>
      <c r="BR173" s="52" t="e">
        <f t="shared" si="30"/>
        <v>#VALUE!</v>
      </c>
      <c r="BS173" s="48" t="e">
        <f>'935'!C173&lt;&gt;"VOID"</f>
        <v>#VALUE!</v>
      </c>
      <c r="BT173" s="33" t="e">
        <f>IF(BS173,(100/'11'!B$17*BD173*((1-'935'!I173)*'Charging rates'!B$51+'Charging rates'!B$63)),0)</f>
        <v>#VALUE!</v>
      </c>
      <c r="BU173" s="33" t="e">
        <f>100/'11'!B$17*BG173*('Charging rates'!B$51+'Charging rates'!B$63)</f>
        <v>#VALUE!</v>
      </c>
      <c r="BV173" s="33" t="e">
        <f>100/'11'!B$17*BE173*('Charging rates'!B$51+'Charging rates'!B$63)</f>
        <v>#VALUE!</v>
      </c>
      <c r="BW173" s="53" t="e">
        <f t="shared" si="31"/>
        <v>#VALUE!</v>
      </c>
      <c r="BX173" s="32" t="e">
        <f>AT173-('935'!T173*(1-'935'!X173/'11'!B$17))</f>
        <v>#VALUE!</v>
      </c>
      <c r="BY173" s="32">
        <f>0-IF(ISNUMBER(I173),INDEX('913'!$I$6:$I$1205,I173),0)-IF(ISNUMBER(J173),INDEX('913'!$I$6:$I$1205,J173),0)-IF(ISNUMBER(K173),INDEX('913'!$I$6:$I$1205,K173),0)-IF(ISNUMBER(L173),INDEX('913'!$I$6:$I$1205,L173),0)-IF(ISNUMBER(M173),INDEX('913'!$I$6:$I$1205,M173),0)-IF(ISNUMBER(N173),INDEX('913'!$I$6:$I$1205,N173),0)-IF(ISNUMBER(O173),INDEX('913'!$I$6:$I$1205,O173),0)-IF(ISNUMBER(P173),INDEX('913'!$I$6:$I$1205,P173),0)</f>
        <v>0</v>
      </c>
      <c r="BZ173" s="37">
        <f>IF(BY173=0,1,MAX(1,SQRT(BY173^2+(IF(ISNUMBER(I173),INDEX('913'!$J$6:$J$1205,I173),0)+IF(ISNUMBER(J173),INDEX('913'!$J$6:$J$1205,J173),0)+IF(ISNUMBER(K173),INDEX('913'!$J$6:$J$1205,K173),0)+IF(ISNUMBER(L173),INDEX('913'!$J$6:$J$1205,L173),0)+IF(ISNUMBER(M173),INDEX('913'!$J$6:$J$1205,M173),0)+IF(ISNUMBER(N173),INDEX('913'!$J$6:$J$1205,N173),0)+IF(ISNUMBER(O173),INDEX('913'!$J$6:$J$1205,O173),0)+IF(ISNUMBER(P173),INDEX('913'!$J$6:$J$1205,P173),0))^2)/BY173))</f>
        <v>1</v>
      </c>
      <c r="CA173" s="33" t="e">
        <f>100*AO173/'11'!B$17</f>
        <v>#VALUE!</v>
      </c>
      <c r="CB173" s="37" t="e">
        <f>100*(AP173*BZ173)/'11'!C$17</f>
        <v>#VALUE!</v>
      </c>
      <c r="CC173" s="37" t="e">
        <f t="shared" si="32"/>
        <v>#VALUE!</v>
      </c>
      <c r="CD173" s="33" t="e">
        <f t="shared" si="33"/>
        <v>#VALUE!</v>
      </c>
      <c r="CE173" s="54" t="e">
        <f>'11'!C$17-'935'!Y173</f>
        <v>#VALUE!</v>
      </c>
      <c r="CF173" s="37" t="e">
        <f>MAX('DNO totals'!B$312+0,MIN('935'!L173+0,'DNO totals'!B$304+0))</f>
        <v>#VALUE!</v>
      </c>
      <c r="CG173" s="37" t="e">
        <f>MAX('DNO totals'!C$312+0,MIN('935'!M173+0,'DNO totals'!C$304+0))</f>
        <v>#VALUE!</v>
      </c>
      <c r="CH173" s="37" t="e">
        <f>MAX('DNO totals'!D$312+0,MIN('935'!N173+0,'DNO totals'!D$304+0))</f>
        <v>#VALUE!</v>
      </c>
      <c r="CI173" s="37" t="e">
        <f>MAX('DNO totals'!E$312+0,MIN('935'!O173+0,'DNO totals'!E$304+0))</f>
        <v>#VALUE!</v>
      </c>
      <c r="CJ173" s="52" t="e">
        <f>MAX('DNO totals'!F$312+0,MIN('935'!P173+0,'DNO totals'!F$304+0))</f>
        <v>#VALUE!</v>
      </c>
      <c r="CK173" s="37" t="e">
        <f>IF('935'!$K173=1000,'Charging rates'!$C$38*$BH173/(1+'DNO totals'!$C$99)*$CF173,0)</f>
        <v>#VALUE!</v>
      </c>
      <c r="CL173" s="37" t="e">
        <f>IF(MOD('935'!$K173,1000)=100,'Charging rates'!$D$38*$BH173/(1+'DNO totals'!$D$99)*$CG173,0)</f>
        <v>#VALUE!</v>
      </c>
      <c r="CM173" s="37" t="e">
        <f>IF(MOD('935'!$K173,100)=10,'Charging rates'!$E$38*$BH173/(1+'DNO totals'!$E$99)*$CH173,0)</f>
        <v>#VALUE!</v>
      </c>
      <c r="CN173" s="37" t="e">
        <f>IF(AND(MOD('935'!$K173,10)&gt;0,MOD('935'!$K173,1000)&gt;1),'Charging rates'!$F$38*$BH173/(1+'DNO totals'!$F$99)*$CI173,0)</f>
        <v>#VALUE!</v>
      </c>
      <c r="CO173" s="37" t="e">
        <f>IF(MOD('935'!$K173,1000)=1,'Charging rates'!$G$38*$BH173/(1+'DNO totals'!$G$99)*$CJ173,0)</f>
        <v>#VALUE!</v>
      </c>
      <c r="CP173" s="52" t="e">
        <f t="shared" si="34"/>
        <v>#VALUE!</v>
      </c>
      <c r="CQ173" s="37" t="e">
        <f>IF('935'!$K173&gt;1000,'Charging rates'!$C$38*$AW173*$CF173,0)</f>
        <v>#VALUE!</v>
      </c>
      <c r="CR173" s="37" t="e">
        <f>IF(MOD('935'!$K173,1000)&gt;100,'Charging rates'!$D$38*$AW173*$CG173,0)</f>
        <v>#VALUE!</v>
      </c>
      <c r="CS173" s="37" t="e">
        <f>IF(MOD('935'!$K173,100)&gt;10,'Charging rates'!$E$38*$AW173*$CH173,0)</f>
        <v>#VALUE!</v>
      </c>
      <c r="CT173" s="52" t="e">
        <f t="shared" si="35"/>
        <v>#VALUE!</v>
      </c>
      <c r="CU173" s="33" t="e">
        <f>100*(AP173*'935'!Q173*BZ173)/'11'!B$17</f>
        <v>#VALUE!</v>
      </c>
      <c r="CV173" s="33" t="e">
        <f>100/'11'!B$17*'Charging rates'!B$10*AW173</f>
        <v>#VALUE!</v>
      </c>
      <c r="CW173" s="33" t="e">
        <f>IF(AT173=0,0,(1-BX173/AT173)*(CA173+IF('935'!Q173=0,0,(CB173*'935'!Q173*('11'!C$17-'935'!Y173)/('11'!B$17-'935'!X173)))))</f>
        <v>#VALUE!</v>
      </c>
      <c r="CX173" s="33" t="e">
        <f t="shared" si="36"/>
        <v>#VALUE!</v>
      </c>
      <c r="CY173" s="49" t="e">
        <f t="shared" si="37"/>
        <v>#VALUE!</v>
      </c>
      <c r="CZ173" s="32" t="e">
        <f>AT173*(Parameters!B$21+AU173)*IF('DNO totals'!B$323&lt;0,1,'935'!S173)</f>
        <v>#VALUE!</v>
      </c>
      <c r="DA173" s="52" t="e">
        <f>IF('DNO totals'!B$323&lt;0,1,'935'!S173)*(Parameters!B$21+AU173)</f>
        <v>#VALUE!</v>
      </c>
      <c r="DB173" s="37" t="e">
        <f>CX173+'Charging rates'!B$106*DA173*100/'11'!B$17</f>
        <v>#VALUE!</v>
      </c>
      <c r="DC173" s="37" t="e">
        <f>DB173+'Charging rates'!B$116*(Parameters!B$21+AU173)*100/'11'!B$17*IF('DNO totals'!B$323&lt;0,1,'935'!S173)</f>
        <v>#VALUE!</v>
      </c>
      <c r="DD173" s="37" t="e">
        <f>'Charging rates'!B$97*(CP173+CT173)*100/'11'!B$17</f>
        <v>#VALUE!</v>
      </c>
      <c r="DE173" s="33" t="e">
        <f>MAX(0-(CB173*AU173*'11'!C$17/'11'!B$17),DC173+DD173)</f>
        <v>#VALUE!</v>
      </c>
      <c r="DF173" s="37" t="e">
        <f>IF(BS173,IF(AU173=0,CC173,MAX(0,MIN(CC173,CC173+(DE173/'935'!Q173*('11'!B$17-'935'!X173)/('11'!C$17-'935'!Y173))))),0)</f>
        <v>#VALUE!</v>
      </c>
      <c r="DG173" s="33" t="e">
        <f t="shared" si="38"/>
        <v>#VALUE!</v>
      </c>
      <c r="DH173" s="53" t="e">
        <f t="shared" si="39"/>
        <v>#VALUE!</v>
      </c>
    </row>
    <row r="174" spans="1:112">
      <c r="A174" s="28">
        <v>74</v>
      </c>
      <c r="B174" s="47" t="e">
        <f>'935'!B174</f>
        <v>#VALUE!</v>
      </c>
      <c r="C174" s="48" t="e">
        <f>OR('935'!E174&lt;&gt;"VOID",'935'!F174&lt;&gt;"VOID",'935'!G174&lt;&gt;"VOID")</f>
        <v>#VALUE!</v>
      </c>
      <c r="D174" s="32" t="e">
        <f>IF('935'!D174="VOID",0,'935'!D174*(1-'935'!X174/'11'!B$17))</f>
        <v>#VALUE!</v>
      </c>
      <c r="E174" s="32" t="e">
        <f>IF('935'!E174="VOID",0,'935'!E174*(1-'935'!X174/'11'!B$17))</f>
        <v>#VALUE!</v>
      </c>
      <c r="F174" s="32" t="e">
        <f>IF('935'!F174="VOID",0,'935'!F174*(1-'935'!X174/'11'!B$17))</f>
        <v>#VALUE!</v>
      </c>
      <c r="G174" s="32" t="e">
        <f>IF('935'!G174="VOID",0,'935'!G174*(1-'935'!X174/'11'!B$17))</f>
        <v>#VALUE!</v>
      </c>
      <c r="H174" s="49" t="e">
        <f t="shared" si="20"/>
        <v>#VALUE!</v>
      </c>
      <c r="I174" s="50" t="e">
        <f>MATCH('935'!J174,'913'!$B$6:$B$1205,0)</f>
        <v>#VALUE!</v>
      </c>
      <c r="J174" s="50" t="e">
        <f>MATCH(INDEX('913'!$D$6:$D$1205,I174),'913'!$B$6:$B$1205,0)</f>
        <v>#VALUE!</v>
      </c>
      <c r="K174" s="50" t="e">
        <f>MATCH(INDEX('913'!$D$6:$D$1205,J174),'913'!$B$6:$B$1205,0)</f>
        <v>#VALUE!</v>
      </c>
      <c r="L174" s="50" t="e">
        <f>MATCH(INDEX('913'!$D$6:$D$1205,K174),'913'!$B$6:$B$1205,0)</f>
        <v>#VALUE!</v>
      </c>
      <c r="M174" s="50" t="e">
        <f>MATCH(INDEX('913'!$D$6:$D$1205,L174),'913'!$B$6:$B$1205,0)</f>
        <v>#VALUE!</v>
      </c>
      <c r="N174" s="50" t="e">
        <f>MATCH(INDEX('913'!$D$6:$D$1205,M174),'913'!$B$6:$B$1205,0)</f>
        <v>#VALUE!</v>
      </c>
      <c r="O174" s="50" t="e">
        <f>MATCH(INDEX('913'!$D$6:$D$1205,N174),'913'!$B$6:$B$1205,0)</f>
        <v>#VALUE!</v>
      </c>
      <c r="P174" s="51" t="e">
        <f>MATCH(INDEX('913'!$D$6:$D$1205,O174),'913'!$B$6:$B$1205,0)</f>
        <v>#VALUE!</v>
      </c>
      <c r="Q174" s="37">
        <f>IF(ISNUMBER(I174),MAX(0,INDEX('913'!$E$6:$E$1205,I174)),0)</f>
        <v>0</v>
      </c>
      <c r="R174" s="37">
        <f>IF(ISNUMBER(J174),MAX(0,INDEX('913'!$E$6:$E$1205,J174)),0)</f>
        <v>0</v>
      </c>
      <c r="S174" s="37">
        <f>IF(ISNUMBER(K174),MAX(0,INDEX('913'!$E$6:$E$1205,K174)),0)</f>
        <v>0</v>
      </c>
      <c r="T174" s="37">
        <f>IF(ISNUMBER(L174),MAX(0,INDEX('913'!$E$6:$E$1205,L174)),0)</f>
        <v>0</v>
      </c>
      <c r="U174" s="37">
        <f>IF(ISNUMBER(M174),MAX(0,INDEX('913'!$E$6:$E$1205,M174)),0)</f>
        <v>0</v>
      </c>
      <c r="V174" s="37">
        <f>IF(ISNUMBER(N174),MAX(0,INDEX('913'!$E$6:$E$1205,N174)),0)</f>
        <v>0</v>
      </c>
      <c r="W174" s="37">
        <f>IF(ISNUMBER(O174),MAX(0,INDEX('913'!$E$6:$E$1205,O174)),0)</f>
        <v>0</v>
      </c>
      <c r="X174" s="52">
        <f>IF(ISNUMBER(P174),MAX(0,INDEX('913'!$E$6:$E$1205,P174)),0)</f>
        <v>0</v>
      </c>
      <c r="Y174" s="37">
        <f>IF(ISNUMBER(I174),MAX(0,INDEX('913'!$F$6:$F$1205,I174)),0)</f>
        <v>0</v>
      </c>
      <c r="Z174" s="37">
        <f>IF(ISNUMBER(J174),MAX(0,INDEX('913'!$F$6:$F$1205,J174)),0)</f>
        <v>0</v>
      </c>
      <c r="AA174" s="37">
        <f>IF(ISNUMBER(K174),MAX(0,INDEX('913'!$F$6:$F$1205,K174)),0)</f>
        <v>0</v>
      </c>
      <c r="AB174" s="37">
        <f>IF(ISNUMBER(L174),MAX(0,INDEX('913'!$F$6:$F$1205,L174)),0)</f>
        <v>0</v>
      </c>
      <c r="AC174" s="37">
        <f>IF(ISNUMBER(M174),MAX(0,INDEX('913'!$F$6:$F$1205,M174)),0)</f>
        <v>0</v>
      </c>
      <c r="AD174" s="37">
        <f>IF(ISNUMBER(N174),MAX(0,INDEX('913'!$F$6:$F$1205,N174)),0)</f>
        <v>0</v>
      </c>
      <c r="AE174" s="37">
        <f>IF(ISNUMBER(O174),MAX(0,INDEX('913'!$F$6:$F$1205,O174)),0)</f>
        <v>0</v>
      </c>
      <c r="AF174" s="37">
        <f>IF(ISNUMBER(P174),MAX(0,INDEX('913'!$F$6:$F$1205,P174)),0)</f>
        <v>0</v>
      </c>
      <c r="AG174" s="32">
        <f>IF(ISNUMBER(I174),SQRT(INDEX('913'!$I$6:$I$1205,I174)^2+INDEX('913'!$J$6:$J$1205,I174)^2),0)</f>
        <v>0</v>
      </c>
      <c r="AH174" s="32">
        <f>IF(ISNUMBER(J174),SQRT(INDEX('913'!$I$6:$I$1205,J174)^2+INDEX('913'!$J$6:$J$1205,J174)^2),0)</f>
        <v>0</v>
      </c>
      <c r="AI174" s="32">
        <f>IF(ISNUMBER(K174),SQRT(INDEX('913'!$I$6:$I$1205,K174)^2+INDEX('913'!$J$6:$J$1205,K174)^2),0)</f>
        <v>0</v>
      </c>
      <c r="AJ174" s="32">
        <f>IF(ISNUMBER(L174),SQRT(INDEX('913'!$I$6:$I$1205,L174)^2+INDEX('913'!$J$6:$J$1205,L174)^2),0)</f>
        <v>0</v>
      </c>
      <c r="AK174" s="32">
        <f>IF(ISNUMBER(M174),SQRT(INDEX('913'!$I$6:$I$1205,M174)^2+INDEX('913'!$J$6:$J$1205,M174)^2),0)</f>
        <v>0</v>
      </c>
      <c r="AL174" s="32">
        <f>IF(ISNUMBER(N174),SQRT(INDEX('913'!$I$6:$I$1205,N174)^2+INDEX('913'!$J$6:$J$1205,N174)^2),0)</f>
        <v>0</v>
      </c>
      <c r="AM174" s="32">
        <f>IF(ISNUMBER(O174),SQRT(INDEX('913'!$I$6:$I$1205,O174)^2+INDEX('913'!$J$6:$J$1205,O174)^2),0)</f>
        <v>0</v>
      </c>
      <c r="AN174" s="49">
        <f>IF(ISNUMBER(P174),SQRT(INDEX('913'!$I$6:$I$1205,P174)^2+INDEX('913'!$J$6:$J$1205,P174)^2),0)</f>
        <v>0</v>
      </c>
      <c r="AO174" s="37">
        <f t="shared" si="21"/>
        <v>0</v>
      </c>
      <c r="AP174" s="37">
        <f t="shared" si="22"/>
        <v>0</v>
      </c>
      <c r="AQ174" s="33" t="e">
        <f>-100*'935'!W174*(AO174+AP174)/'11'!C$17</f>
        <v>#VALUE!</v>
      </c>
      <c r="AR174" s="37" t="e">
        <f t="shared" si="23"/>
        <v>#VALUE!</v>
      </c>
      <c r="AS174" s="52" t="e">
        <f t="shared" si="24"/>
        <v>#VALUE!</v>
      </c>
      <c r="AT174" s="32" t="e">
        <f>IF('935'!C174="VOID",0,('935'!C174*(1-'935'!X174/'11'!B$17)))</f>
        <v>#VALUE!</v>
      </c>
      <c r="AU174" s="52" t="e">
        <f>'935'!Q174*(1-'935'!Y174/'11'!C$17)/(1-'935'!X174/'11'!B$17)</f>
        <v>#VALUE!</v>
      </c>
      <c r="AV174" s="37" t="e">
        <f>INDEX('DNO totals'!$B$57:$G$57,IF('935'!K174,IF(MOD('935'!K174,1000),IF(MOD('935'!K174,100),IF(MOD('935'!K174,10),IF(MOD('935'!K174,1000)=1,6,5),4),3),2),1))</f>
        <v>#VALUE!</v>
      </c>
      <c r="AW174" s="52" t="e">
        <f t="shared" si="25"/>
        <v>#VALUE!</v>
      </c>
      <c r="AX174" s="32" t="e">
        <f>IF('935'!V174="VOID",0,'935'!V174*(1-'935'!X174/'11'!B$17))</f>
        <v>#VALUE!</v>
      </c>
      <c r="AY174" s="33" t="e">
        <f>IF(H174,-100*'Charging rates'!B$10/'11'!B$17*AX174/H174,0)</f>
        <v>#VALUE!</v>
      </c>
      <c r="AZ174" s="33" t="e">
        <f>IF(C174,'DNO totals'!B$41,0)</f>
        <v>#VALUE!</v>
      </c>
      <c r="BA174" s="33" t="e">
        <f t="shared" si="26"/>
        <v>#VALUE!</v>
      </c>
      <c r="BB174" s="33" t="e">
        <f t="shared" si="27"/>
        <v>#VALUE!</v>
      </c>
      <c r="BC174" s="53" t="e">
        <f t="shared" si="28"/>
        <v>#VALUE!</v>
      </c>
      <c r="BD174" s="32" t="e">
        <f>IF(AT174,'935'!H174*AT174/(AT174+D174+H174),0)</f>
        <v>#VALUE!</v>
      </c>
      <c r="BE174" s="32" t="e">
        <f>IF(H174,'935'!H174*H174/(AT174+D174+H174),0)</f>
        <v>#VALUE!</v>
      </c>
      <c r="BF174" s="32" t="e">
        <f>BD174*(1-'935'!X174/'11'!B$17)</f>
        <v>#VALUE!</v>
      </c>
      <c r="BG174" s="49" t="e">
        <f>BE174*(1-'935'!X174/'11'!B$17)</f>
        <v>#VALUE!</v>
      </c>
      <c r="BH174" s="52" t="e">
        <f>AV174*Parameters!B$6</f>
        <v>#VALUE!</v>
      </c>
      <c r="BI174" s="37" t="e">
        <f>IF('935'!$K174=1000,'Charging rates'!$C$38*$BH174/(1+'DNO totals'!$C$99)*'935'!$L174,0)</f>
        <v>#VALUE!</v>
      </c>
      <c r="BJ174" s="37" t="e">
        <f>IF(MOD('935'!$K174,1000)=100,'Charging rates'!$D$38*$BH174/(1+'DNO totals'!$D$99)*'935'!$M174,0)</f>
        <v>#VALUE!</v>
      </c>
      <c r="BK174" s="37" t="e">
        <f>IF(MOD('935'!$K174,100)=10,'Charging rates'!$E$38*$BH174/(1+'DNO totals'!$E$99)*'935'!$N174,0)</f>
        <v>#VALUE!</v>
      </c>
      <c r="BL174" s="37" t="e">
        <f>IF(AND(MOD('935'!$K174,10)&gt;0,MOD('935'!$K174,1000)&gt;1),'Charging rates'!$F$38*$BH174/(1+'DNO totals'!$F$99)*'935'!$O174,0)</f>
        <v>#VALUE!</v>
      </c>
      <c r="BM174" s="37" t="e">
        <f>IF(MOD('935'!$K174,1000)=1,'Charging rates'!$G$38*$BH174/(1+'DNO totals'!$G$99)*'935'!$P174,0)</f>
        <v>#VALUE!</v>
      </c>
      <c r="BN174" s="52" t="e">
        <f t="shared" si="29"/>
        <v>#VALUE!</v>
      </c>
      <c r="BO174" s="37" t="e">
        <f>IF('935'!$K174&gt;1000,'Charging rates'!$C$38*$AW174*'935'!$L174,0)</f>
        <v>#VALUE!</v>
      </c>
      <c r="BP174" s="37" t="e">
        <f>IF(MOD('935'!$K174,1000)&gt;100,'Charging rates'!$D$38*$AW174*'935'!$M174,0)</f>
        <v>#VALUE!</v>
      </c>
      <c r="BQ174" s="37" t="e">
        <f>IF(MOD('935'!$K174,100)&gt;10,'Charging rates'!$E$38*$AW174*'935'!$N174,0)</f>
        <v>#VALUE!</v>
      </c>
      <c r="BR174" s="52" t="e">
        <f t="shared" si="30"/>
        <v>#VALUE!</v>
      </c>
      <c r="BS174" s="48" t="e">
        <f>'935'!C174&lt;&gt;"VOID"</f>
        <v>#VALUE!</v>
      </c>
      <c r="BT174" s="33" t="e">
        <f>IF(BS174,(100/'11'!B$17*BD174*((1-'935'!I174)*'Charging rates'!B$51+'Charging rates'!B$63)),0)</f>
        <v>#VALUE!</v>
      </c>
      <c r="BU174" s="33" t="e">
        <f>100/'11'!B$17*BG174*('Charging rates'!B$51+'Charging rates'!B$63)</f>
        <v>#VALUE!</v>
      </c>
      <c r="BV174" s="33" t="e">
        <f>100/'11'!B$17*BE174*('Charging rates'!B$51+'Charging rates'!B$63)</f>
        <v>#VALUE!</v>
      </c>
      <c r="BW174" s="53" t="e">
        <f t="shared" si="31"/>
        <v>#VALUE!</v>
      </c>
      <c r="BX174" s="32" t="e">
        <f>AT174-('935'!T174*(1-'935'!X174/'11'!B$17))</f>
        <v>#VALUE!</v>
      </c>
      <c r="BY174" s="32">
        <f>0-IF(ISNUMBER(I174),INDEX('913'!$I$6:$I$1205,I174),0)-IF(ISNUMBER(J174),INDEX('913'!$I$6:$I$1205,J174),0)-IF(ISNUMBER(K174),INDEX('913'!$I$6:$I$1205,K174),0)-IF(ISNUMBER(L174),INDEX('913'!$I$6:$I$1205,L174),0)-IF(ISNUMBER(M174),INDEX('913'!$I$6:$I$1205,M174),0)-IF(ISNUMBER(N174),INDEX('913'!$I$6:$I$1205,N174),0)-IF(ISNUMBER(O174),INDEX('913'!$I$6:$I$1205,O174),0)-IF(ISNUMBER(P174),INDEX('913'!$I$6:$I$1205,P174),0)</f>
        <v>0</v>
      </c>
      <c r="BZ174" s="37">
        <f>IF(BY174=0,1,MAX(1,SQRT(BY174^2+(IF(ISNUMBER(I174),INDEX('913'!$J$6:$J$1205,I174),0)+IF(ISNUMBER(J174),INDEX('913'!$J$6:$J$1205,J174),0)+IF(ISNUMBER(K174),INDEX('913'!$J$6:$J$1205,K174),0)+IF(ISNUMBER(L174),INDEX('913'!$J$6:$J$1205,L174),0)+IF(ISNUMBER(M174),INDEX('913'!$J$6:$J$1205,M174),0)+IF(ISNUMBER(N174),INDEX('913'!$J$6:$J$1205,N174),0)+IF(ISNUMBER(O174),INDEX('913'!$J$6:$J$1205,O174),0)+IF(ISNUMBER(P174),INDEX('913'!$J$6:$J$1205,P174),0))^2)/BY174))</f>
        <v>1</v>
      </c>
      <c r="CA174" s="33" t="e">
        <f>100*AO174/'11'!B$17</f>
        <v>#VALUE!</v>
      </c>
      <c r="CB174" s="37" t="e">
        <f>100*(AP174*BZ174)/'11'!C$17</f>
        <v>#VALUE!</v>
      </c>
      <c r="CC174" s="37" t="e">
        <f t="shared" si="32"/>
        <v>#VALUE!</v>
      </c>
      <c r="CD174" s="33" t="e">
        <f t="shared" si="33"/>
        <v>#VALUE!</v>
      </c>
      <c r="CE174" s="54" t="e">
        <f>'11'!C$17-'935'!Y174</f>
        <v>#VALUE!</v>
      </c>
      <c r="CF174" s="37" t="e">
        <f>MAX('DNO totals'!B$312+0,MIN('935'!L174+0,'DNO totals'!B$304+0))</f>
        <v>#VALUE!</v>
      </c>
      <c r="CG174" s="37" t="e">
        <f>MAX('DNO totals'!C$312+0,MIN('935'!M174+0,'DNO totals'!C$304+0))</f>
        <v>#VALUE!</v>
      </c>
      <c r="CH174" s="37" t="e">
        <f>MAX('DNO totals'!D$312+0,MIN('935'!N174+0,'DNO totals'!D$304+0))</f>
        <v>#VALUE!</v>
      </c>
      <c r="CI174" s="37" t="e">
        <f>MAX('DNO totals'!E$312+0,MIN('935'!O174+0,'DNO totals'!E$304+0))</f>
        <v>#VALUE!</v>
      </c>
      <c r="CJ174" s="52" t="e">
        <f>MAX('DNO totals'!F$312+0,MIN('935'!P174+0,'DNO totals'!F$304+0))</f>
        <v>#VALUE!</v>
      </c>
      <c r="CK174" s="37" t="e">
        <f>IF('935'!$K174=1000,'Charging rates'!$C$38*$BH174/(1+'DNO totals'!$C$99)*$CF174,0)</f>
        <v>#VALUE!</v>
      </c>
      <c r="CL174" s="37" t="e">
        <f>IF(MOD('935'!$K174,1000)=100,'Charging rates'!$D$38*$BH174/(1+'DNO totals'!$D$99)*$CG174,0)</f>
        <v>#VALUE!</v>
      </c>
      <c r="CM174" s="37" t="e">
        <f>IF(MOD('935'!$K174,100)=10,'Charging rates'!$E$38*$BH174/(1+'DNO totals'!$E$99)*$CH174,0)</f>
        <v>#VALUE!</v>
      </c>
      <c r="CN174" s="37" t="e">
        <f>IF(AND(MOD('935'!$K174,10)&gt;0,MOD('935'!$K174,1000)&gt;1),'Charging rates'!$F$38*$BH174/(1+'DNO totals'!$F$99)*$CI174,0)</f>
        <v>#VALUE!</v>
      </c>
      <c r="CO174" s="37" t="e">
        <f>IF(MOD('935'!$K174,1000)=1,'Charging rates'!$G$38*$BH174/(1+'DNO totals'!$G$99)*$CJ174,0)</f>
        <v>#VALUE!</v>
      </c>
      <c r="CP174" s="52" t="e">
        <f t="shared" si="34"/>
        <v>#VALUE!</v>
      </c>
      <c r="CQ174" s="37" t="e">
        <f>IF('935'!$K174&gt;1000,'Charging rates'!$C$38*$AW174*$CF174,0)</f>
        <v>#VALUE!</v>
      </c>
      <c r="CR174" s="37" t="e">
        <f>IF(MOD('935'!$K174,1000)&gt;100,'Charging rates'!$D$38*$AW174*$CG174,0)</f>
        <v>#VALUE!</v>
      </c>
      <c r="CS174" s="37" t="e">
        <f>IF(MOD('935'!$K174,100)&gt;10,'Charging rates'!$E$38*$AW174*$CH174,0)</f>
        <v>#VALUE!</v>
      </c>
      <c r="CT174" s="52" t="e">
        <f t="shared" si="35"/>
        <v>#VALUE!</v>
      </c>
      <c r="CU174" s="33" t="e">
        <f>100*(AP174*'935'!Q174*BZ174)/'11'!B$17</f>
        <v>#VALUE!</v>
      </c>
      <c r="CV174" s="33" t="e">
        <f>100/'11'!B$17*'Charging rates'!B$10*AW174</f>
        <v>#VALUE!</v>
      </c>
      <c r="CW174" s="33" t="e">
        <f>IF(AT174=0,0,(1-BX174/AT174)*(CA174+IF('935'!Q174=0,0,(CB174*'935'!Q174*('11'!C$17-'935'!Y174)/('11'!B$17-'935'!X174)))))</f>
        <v>#VALUE!</v>
      </c>
      <c r="CX174" s="33" t="e">
        <f t="shared" si="36"/>
        <v>#VALUE!</v>
      </c>
      <c r="CY174" s="49" t="e">
        <f t="shared" si="37"/>
        <v>#VALUE!</v>
      </c>
      <c r="CZ174" s="32" t="e">
        <f>AT174*(Parameters!B$21+AU174)*IF('DNO totals'!B$323&lt;0,1,'935'!S174)</f>
        <v>#VALUE!</v>
      </c>
      <c r="DA174" s="52" t="e">
        <f>IF('DNO totals'!B$323&lt;0,1,'935'!S174)*(Parameters!B$21+AU174)</f>
        <v>#VALUE!</v>
      </c>
      <c r="DB174" s="37" t="e">
        <f>CX174+'Charging rates'!B$106*DA174*100/'11'!B$17</f>
        <v>#VALUE!</v>
      </c>
      <c r="DC174" s="37" t="e">
        <f>DB174+'Charging rates'!B$116*(Parameters!B$21+AU174)*100/'11'!B$17*IF('DNO totals'!B$323&lt;0,1,'935'!S174)</f>
        <v>#VALUE!</v>
      </c>
      <c r="DD174" s="37" t="e">
        <f>'Charging rates'!B$97*(CP174+CT174)*100/'11'!B$17</f>
        <v>#VALUE!</v>
      </c>
      <c r="DE174" s="33" t="e">
        <f>MAX(0-(CB174*AU174*'11'!C$17/'11'!B$17),DC174+DD174)</f>
        <v>#VALUE!</v>
      </c>
      <c r="DF174" s="37" t="e">
        <f>IF(BS174,IF(AU174=0,CC174,MAX(0,MIN(CC174,CC174+(DE174/'935'!Q174*('11'!B$17-'935'!X174)/('11'!C$17-'935'!Y174))))),0)</f>
        <v>#VALUE!</v>
      </c>
      <c r="DG174" s="33" t="e">
        <f t="shared" si="38"/>
        <v>#VALUE!</v>
      </c>
      <c r="DH174" s="53" t="e">
        <f t="shared" si="39"/>
        <v>#VALUE!</v>
      </c>
    </row>
    <row r="175" spans="1:112">
      <c r="A175" s="28">
        <v>75</v>
      </c>
      <c r="B175" s="47" t="e">
        <f>'935'!B175</f>
        <v>#VALUE!</v>
      </c>
      <c r="C175" s="48" t="e">
        <f>OR('935'!E175&lt;&gt;"VOID",'935'!F175&lt;&gt;"VOID",'935'!G175&lt;&gt;"VOID")</f>
        <v>#VALUE!</v>
      </c>
      <c r="D175" s="32" t="e">
        <f>IF('935'!D175="VOID",0,'935'!D175*(1-'935'!X175/'11'!B$17))</f>
        <v>#VALUE!</v>
      </c>
      <c r="E175" s="32" t="e">
        <f>IF('935'!E175="VOID",0,'935'!E175*(1-'935'!X175/'11'!B$17))</f>
        <v>#VALUE!</v>
      </c>
      <c r="F175" s="32" t="e">
        <f>IF('935'!F175="VOID",0,'935'!F175*(1-'935'!X175/'11'!B$17))</f>
        <v>#VALUE!</v>
      </c>
      <c r="G175" s="32" t="e">
        <f>IF('935'!G175="VOID",0,'935'!G175*(1-'935'!X175/'11'!B$17))</f>
        <v>#VALUE!</v>
      </c>
      <c r="H175" s="49" t="e">
        <f t="shared" si="20"/>
        <v>#VALUE!</v>
      </c>
      <c r="I175" s="50" t="e">
        <f>MATCH('935'!J175,'913'!$B$6:$B$1205,0)</f>
        <v>#VALUE!</v>
      </c>
      <c r="J175" s="50" t="e">
        <f>MATCH(INDEX('913'!$D$6:$D$1205,I175),'913'!$B$6:$B$1205,0)</f>
        <v>#VALUE!</v>
      </c>
      <c r="K175" s="50" t="e">
        <f>MATCH(INDEX('913'!$D$6:$D$1205,J175),'913'!$B$6:$B$1205,0)</f>
        <v>#VALUE!</v>
      </c>
      <c r="L175" s="50" t="e">
        <f>MATCH(INDEX('913'!$D$6:$D$1205,K175),'913'!$B$6:$B$1205,0)</f>
        <v>#VALUE!</v>
      </c>
      <c r="M175" s="50" t="e">
        <f>MATCH(INDEX('913'!$D$6:$D$1205,L175),'913'!$B$6:$B$1205,0)</f>
        <v>#VALUE!</v>
      </c>
      <c r="N175" s="50" t="e">
        <f>MATCH(INDEX('913'!$D$6:$D$1205,M175),'913'!$B$6:$B$1205,0)</f>
        <v>#VALUE!</v>
      </c>
      <c r="O175" s="50" t="e">
        <f>MATCH(INDEX('913'!$D$6:$D$1205,N175),'913'!$B$6:$B$1205,0)</f>
        <v>#VALUE!</v>
      </c>
      <c r="P175" s="51" t="e">
        <f>MATCH(INDEX('913'!$D$6:$D$1205,O175),'913'!$B$6:$B$1205,0)</f>
        <v>#VALUE!</v>
      </c>
      <c r="Q175" s="37">
        <f>IF(ISNUMBER(I175),MAX(0,INDEX('913'!$E$6:$E$1205,I175)),0)</f>
        <v>0</v>
      </c>
      <c r="R175" s="37">
        <f>IF(ISNUMBER(J175),MAX(0,INDEX('913'!$E$6:$E$1205,J175)),0)</f>
        <v>0</v>
      </c>
      <c r="S175" s="37">
        <f>IF(ISNUMBER(K175),MAX(0,INDEX('913'!$E$6:$E$1205,K175)),0)</f>
        <v>0</v>
      </c>
      <c r="T175" s="37">
        <f>IF(ISNUMBER(L175),MAX(0,INDEX('913'!$E$6:$E$1205,L175)),0)</f>
        <v>0</v>
      </c>
      <c r="U175" s="37">
        <f>IF(ISNUMBER(M175),MAX(0,INDEX('913'!$E$6:$E$1205,M175)),0)</f>
        <v>0</v>
      </c>
      <c r="V175" s="37">
        <f>IF(ISNUMBER(N175),MAX(0,INDEX('913'!$E$6:$E$1205,N175)),0)</f>
        <v>0</v>
      </c>
      <c r="W175" s="37">
        <f>IF(ISNUMBER(O175),MAX(0,INDEX('913'!$E$6:$E$1205,O175)),0)</f>
        <v>0</v>
      </c>
      <c r="X175" s="52">
        <f>IF(ISNUMBER(P175),MAX(0,INDEX('913'!$E$6:$E$1205,P175)),0)</f>
        <v>0</v>
      </c>
      <c r="Y175" s="37">
        <f>IF(ISNUMBER(I175),MAX(0,INDEX('913'!$F$6:$F$1205,I175)),0)</f>
        <v>0</v>
      </c>
      <c r="Z175" s="37">
        <f>IF(ISNUMBER(J175),MAX(0,INDEX('913'!$F$6:$F$1205,J175)),0)</f>
        <v>0</v>
      </c>
      <c r="AA175" s="37">
        <f>IF(ISNUMBER(K175),MAX(0,INDEX('913'!$F$6:$F$1205,K175)),0)</f>
        <v>0</v>
      </c>
      <c r="AB175" s="37">
        <f>IF(ISNUMBER(L175),MAX(0,INDEX('913'!$F$6:$F$1205,L175)),0)</f>
        <v>0</v>
      </c>
      <c r="AC175" s="37">
        <f>IF(ISNUMBER(M175),MAX(0,INDEX('913'!$F$6:$F$1205,M175)),0)</f>
        <v>0</v>
      </c>
      <c r="AD175" s="37">
        <f>IF(ISNUMBER(N175),MAX(0,INDEX('913'!$F$6:$F$1205,N175)),0)</f>
        <v>0</v>
      </c>
      <c r="AE175" s="37">
        <f>IF(ISNUMBER(O175),MAX(0,INDEX('913'!$F$6:$F$1205,O175)),0)</f>
        <v>0</v>
      </c>
      <c r="AF175" s="37">
        <f>IF(ISNUMBER(P175),MAX(0,INDEX('913'!$F$6:$F$1205,P175)),0)</f>
        <v>0</v>
      </c>
      <c r="AG175" s="32">
        <f>IF(ISNUMBER(I175),SQRT(INDEX('913'!$I$6:$I$1205,I175)^2+INDEX('913'!$J$6:$J$1205,I175)^2),0)</f>
        <v>0</v>
      </c>
      <c r="AH175" s="32">
        <f>IF(ISNUMBER(J175),SQRT(INDEX('913'!$I$6:$I$1205,J175)^2+INDEX('913'!$J$6:$J$1205,J175)^2),0)</f>
        <v>0</v>
      </c>
      <c r="AI175" s="32">
        <f>IF(ISNUMBER(K175),SQRT(INDEX('913'!$I$6:$I$1205,K175)^2+INDEX('913'!$J$6:$J$1205,K175)^2),0)</f>
        <v>0</v>
      </c>
      <c r="AJ175" s="32">
        <f>IF(ISNUMBER(L175),SQRT(INDEX('913'!$I$6:$I$1205,L175)^2+INDEX('913'!$J$6:$J$1205,L175)^2),0)</f>
        <v>0</v>
      </c>
      <c r="AK175" s="32">
        <f>IF(ISNUMBER(M175),SQRT(INDEX('913'!$I$6:$I$1205,M175)^2+INDEX('913'!$J$6:$J$1205,M175)^2),0)</f>
        <v>0</v>
      </c>
      <c r="AL175" s="32">
        <f>IF(ISNUMBER(N175),SQRT(INDEX('913'!$I$6:$I$1205,N175)^2+INDEX('913'!$J$6:$J$1205,N175)^2),0)</f>
        <v>0</v>
      </c>
      <c r="AM175" s="32">
        <f>IF(ISNUMBER(O175),SQRT(INDEX('913'!$I$6:$I$1205,O175)^2+INDEX('913'!$J$6:$J$1205,O175)^2),0)</f>
        <v>0</v>
      </c>
      <c r="AN175" s="49">
        <f>IF(ISNUMBER(P175),SQRT(INDEX('913'!$I$6:$I$1205,P175)^2+INDEX('913'!$J$6:$J$1205,P175)^2),0)</f>
        <v>0</v>
      </c>
      <c r="AO175" s="37">
        <f t="shared" si="21"/>
        <v>0</v>
      </c>
      <c r="AP175" s="37">
        <f t="shared" si="22"/>
        <v>0</v>
      </c>
      <c r="AQ175" s="33" t="e">
        <f>-100*'935'!W175*(AO175+AP175)/'11'!C$17</f>
        <v>#VALUE!</v>
      </c>
      <c r="AR175" s="37" t="e">
        <f t="shared" si="23"/>
        <v>#VALUE!</v>
      </c>
      <c r="AS175" s="52" t="e">
        <f t="shared" si="24"/>
        <v>#VALUE!</v>
      </c>
      <c r="AT175" s="32" t="e">
        <f>IF('935'!C175="VOID",0,('935'!C175*(1-'935'!X175/'11'!B$17)))</f>
        <v>#VALUE!</v>
      </c>
      <c r="AU175" s="52" t="e">
        <f>'935'!Q175*(1-'935'!Y175/'11'!C$17)/(1-'935'!X175/'11'!B$17)</f>
        <v>#VALUE!</v>
      </c>
      <c r="AV175" s="37" t="e">
        <f>INDEX('DNO totals'!$B$57:$G$57,IF('935'!K175,IF(MOD('935'!K175,1000),IF(MOD('935'!K175,100),IF(MOD('935'!K175,10),IF(MOD('935'!K175,1000)=1,6,5),4),3),2),1))</f>
        <v>#VALUE!</v>
      </c>
      <c r="AW175" s="52" t="e">
        <f t="shared" si="25"/>
        <v>#VALUE!</v>
      </c>
      <c r="AX175" s="32" t="e">
        <f>IF('935'!V175="VOID",0,'935'!V175*(1-'935'!X175/'11'!B$17))</f>
        <v>#VALUE!</v>
      </c>
      <c r="AY175" s="33" t="e">
        <f>IF(H175,-100*'Charging rates'!B$10/'11'!B$17*AX175/H175,0)</f>
        <v>#VALUE!</v>
      </c>
      <c r="AZ175" s="33" t="e">
        <f>IF(C175,'DNO totals'!B$41,0)</f>
        <v>#VALUE!</v>
      </c>
      <c r="BA175" s="33" t="e">
        <f t="shared" si="26"/>
        <v>#VALUE!</v>
      </c>
      <c r="BB175" s="33" t="e">
        <f t="shared" si="27"/>
        <v>#VALUE!</v>
      </c>
      <c r="BC175" s="53" t="e">
        <f t="shared" si="28"/>
        <v>#VALUE!</v>
      </c>
      <c r="BD175" s="32" t="e">
        <f>IF(AT175,'935'!H175*AT175/(AT175+D175+H175),0)</f>
        <v>#VALUE!</v>
      </c>
      <c r="BE175" s="32" t="e">
        <f>IF(H175,'935'!H175*H175/(AT175+D175+H175),0)</f>
        <v>#VALUE!</v>
      </c>
      <c r="BF175" s="32" t="e">
        <f>BD175*(1-'935'!X175/'11'!B$17)</f>
        <v>#VALUE!</v>
      </c>
      <c r="BG175" s="49" t="e">
        <f>BE175*(1-'935'!X175/'11'!B$17)</f>
        <v>#VALUE!</v>
      </c>
      <c r="BH175" s="52" t="e">
        <f>AV175*Parameters!B$6</f>
        <v>#VALUE!</v>
      </c>
      <c r="BI175" s="37" t="e">
        <f>IF('935'!$K175=1000,'Charging rates'!$C$38*$BH175/(1+'DNO totals'!$C$99)*'935'!$L175,0)</f>
        <v>#VALUE!</v>
      </c>
      <c r="BJ175" s="37" t="e">
        <f>IF(MOD('935'!$K175,1000)=100,'Charging rates'!$D$38*$BH175/(1+'DNO totals'!$D$99)*'935'!$M175,0)</f>
        <v>#VALUE!</v>
      </c>
      <c r="BK175" s="37" t="e">
        <f>IF(MOD('935'!$K175,100)=10,'Charging rates'!$E$38*$BH175/(1+'DNO totals'!$E$99)*'935'!$N175,0)</f>
        <v>#VALUE!</v>
      </c>
      <c r="BL175" s="37" t="e">
        <f>IF(AND(MOD('935'!$K175,10)&gt;0,MOD('935'!$K175,1000)&gt;1),'Charging rates'!$F$38*$BH175/(1+'DNO totals'!$F$99)*'935'!$O175,0)</f>
        <v>#VALUE!</v>
      </c>
      <c r="BM175" s="37" t="e">
        <f>IF(MOD('935'!$K175,1000)=1,'Charging rates'!$G$38*$BH175/(1+'DNO totals'!$G$99)*'935'!$P175,0)</f>
        <v>#VALUE!</v>
      </c>
      <c r="BN175" s="52" t="e">
        <f t="shared" si="29"/>
        <v>#VALUE!</v>
      </c>
      <c r="BO175" s="37" t="e">
        <f>IF('935'!$K175&gt;1000,'Charging rates'!$C$38*$AW175*'935'!$L175,0)</f>
        <v>#VALUE!</v>
      </c>
      <c r="BP175" s="37" t="e">
        <f>IF(MOD('935'!$K175,1000)&gt;100,'Charging rates'!$D$38*$AW175*'935'!$M175,0)</f>
        <v>#VALUE!</v>
      </c>
      <c r="BQ175" s="37" t="e">
        <f>IF(MOD('935'!$K175,100)&gt;10,'Charging rates'!$E$38*$AW175*'935'!$N175,0)</f>
        <v>#VALUE!</v>
      </c>
      <c r="BR175" s="52" t="e">
        <f t="shared" si="30"/>
        <v>#VALUE!</v>
      </c>
      <c r="BS175" s="48" t="e">
        <f>'935'!C175&lt;&gt;"VOID"</f>
        <v>#VALUE!</v>
      </c>
      <c r="BT175" s="33" t="e">
        <f>IF(BS175,(100/'11'!B$17*BD175*((1-'935'!I175)*'Charging rates'!B$51+'Charging rates'!B$63)),0)</f>
        <v>#VALUE!</v>
      </c>
      <c r="BU175" s="33" t="e">
        <f>100/'11'!B$17*BG175*('Charging rates'!B$51+'Charging rates'!B$63)</f>
        <v>#VALUE!</v>
      </c>
      <c r="BV175" s="33" t="e">
        <f>100/'11'!B$17*BE175*('Charging rates'!B$51+'Charging rates'!B$63)</f>
        <v>#VALUE!</v>
      </c>
      <c r="BW175" s="53" t="e">
        <f t="shared" si="31"/>
        <v>#VALUE!</v>
      </c>
      <c r="BX175" s="32" t="e">
        <f>AT175-('935'!T175*(1-'935'!X175/'11'!B$17))</f>
        <v>#VALUE!</v>
      </c>
      <c r="BY175" s="32">
        <f>0-IF(ISNUMBER(I175),INDEX('913'!$I$6:$I$1205,I175),0)-IF(ISNUMBER(J175),INDEX('913'!$I$6:$I$1205,J175),0)-IF(ISNUMBER(K175),INDEX('913'!$I$6:$I$1205,K175),0)-IF(ISNUMBER(L175),INDEX('913'!$I$6:$I$1205,L175),0)-IF(ISNUMBER(M175),INDEX('913'!$I$6:$I$1205,M175),0)-IF(ISNUMBER(N175),INDEX('913'!$I$6:$I$1205,N175),0)-IF(ISNUMBER(O175),INDEX('913'!$I$6:$I$1205,O175),0)-IF(ISNUMBER(P175),INDEX('913'!$I$6:$I$1205,P175),0)</f>
        <v>0</v>
      </c>
      <c r="BZ175" s="37">
        <f>IF(BY175=0,1,MAX(1,SQRT(BY175^2+(IF(ISNUMBER(I175),INDEX('913'!$J$6:$J$1205,I175),0)+IF(ISNUMBER(J175),INDEX('913'!$J$6:$J$1205,J175),0)+IF(ISNUMBER(K175),INDEX('913'!$J$6:$J$1205,K175),0)+IF(ISNUMBER(L175),INDEX('913'!$J$6:$J$1205,L175),0)+IF(ISNUMBER(M175),INDEX('913'!$J$6:$J$1205,M175),0)+IF(ISNUMBER(N175),INDEX('913'!$J$6:$J$1205,N175),0)+IF(ISNUMBER(O175),INDEX('913'!$J$6:$J$1205,O175),0)+IF(ISNUMBER(P175),INDEX('913'!$J$6:$J$1205,P175),0))^2)/BY175))</f>
        <v>1</v>
      </c>
      <c r="CA175" s="33" t="e">
        <f>100*AO175/'11'!B$17</f>
        <v>#VALUE!</v>
      </c>
      <c r="CB175" s="37" t="e">
        <f>100*(AP175*BZ175)/'11'!C$17</f>
        <v>#VALUE!</v>
      </c>
      <c r="CC175" s="37" t="e">
        <f t="shared" si="32"/>
        <v>#VALUE!</v>
      </c>
      <c r="CD175" s="33" t="e">
        <f t="shared" si="33"/>
        <v>#VALUE!</v>
      </c>
      <c r="CE175" s="54" t="e">
        <f>'11'!C$17-'935'!Y175</f>
        <v>#VALUE!</v>
      </c>
      <c r="CF175" s="37" t="e">
        <f>MAX('DNO totals'!B$312+0,MIN('935'!L175+0,'DNO totals'!B$304+0))</f>
        <v>#VALUE!</v>
      </c>
      <c r="CG175" s="37" t="e">
        <f>MAX('DNO totals'!C$312+0,MIN('935'!M175+0,'DNO totals'!C$304+0))</f>
        <v>#VALUE!</v>
      </c>
      <c r="CH175" s="37" t="e">
        <f>MAX('DNO totals'!D$312+0,MIN('935'!N175+0,'DNO totals'!D$304+0))</f>
        <v>#VALUE!</v>
      </c>
      <c r="CI175" s="37" t="e">
        <f>MAX('DNO totals'!E$312+0,MIN('935'!O175+0,'DNO totals'!E$304+0))</f>
        <v>#VALUE!</v>
      </c>
      <c r="CJ175" s="52" t="e">
        <f>MAX('DNO totals'!F$312+0,MIN('935'!P175+0,'DNO totals'!F$304+0))</f>
        <v>#VALUE!</v>
      </c>
      <c r="CK175" s="37" t="e">
        <f>IF('935'!$K175=1000,'Charging rates'!$C$38*$BH175/(1+'DNO totals'!$C$99)*$CF175,0)</f>
        <v>#VALUE!</v>
      </c>
      <c r="CL175" s="37" t="e">
        <f>IF(MOD('935'!$K175,1000)=100,'Charging rates'!$D$38*$BH175/(1+'DNO totals'!$D$99)*$CG175,0)</f>
        <v>#VALUE!</v>
      </c>
      <c r="CM175" s="37" t="e">
        <f>IF(MOD('935'!$K175,100)=10,'Charging rates'!$E$38*$BH175/(1+'DNO totals'!$E$99)*$CH175,0)</f>
        <v>#VALUE!</v>
      </c>
      <c r="CN175" s="37" t="e">
        <f>IF(AND(MOD('935'!$K175,10)&gt;0,MOD('935'!$K175,1000)&gt;1),'Charging rates'!$F$38*$BH175/(1+'DNO totals'!$F$99)*$CI175,0)</f>
        <v>#VALUE!</v>
      </c>
      <c r="CO175" s="37" t="e">
        <f>IF(MOD('935'!$K175,1000)=1,'Charging rates'!$G$38*$BH175/(1+'DNO totals'!$G$99)*$CJ175,0)</f>
        <v>#VALUE!</v>
      </c>
      <c r="CP175" s="52" t="e">
        <f t="shared" si="34"/>
        <v>#VALUE!</v>
      </c>
      <c r="CQ175" s="37" t="e">
        <f>IF('935'!$K175&gt;1000,'Charging rates'!$C$38*$AW175*$CF175,0)</f>
        <v>#VALUE!</v>
      </c>
      <c r="CR175" s="37" t="e">
        <f>IF(MOD('935'!$K175,1000)&gt;100,'Charging rates'!$D$38*$AW175*$CG175,0)</f>
        <v>#VALUE!</v>
      </c>
      <c r="CS175" s="37" t="e">
        <f>IF(MOD('935'!$K175,100)&gt;10,'Charging rates'!$E$38*$AW175*$CH175,0)</f>
        <v>#VALUE!</v>
      </c>
      <c r="CT175" s="52" t="e">
        <f t="shared" si="35"/>
        <v>#VALUE!</v>
      </c>
      <c r="CU175" s="33" t="e">
        <f>100*(AP175*'935'!Q175*BZ175)/'11'!B$17</f>
        <v>#VALUE!</v>
      </c>
      <c r="CV175" s="33" t="e">
        <f>100/'11'!B$17*'Charging rates'!B$10*AW175</f>
        <v>#VALUE!</v>
      </c>
      <c r="CW175" s="33" t="e">
        <f>IF(AT175=0,0,(1-BX175/AT175)*(CA175+IF('935'!Q175=0,0,(CB175*'935'!Q175*('11'!C$17-'935'!Y175)/('11'!B$17-'935'!X175)))))</f>
        <v>#VALUE!</v>
      </c>
      <c r="CX175" s="33" t="e">
        <f t="shared" si="36"/>
        <v>#VALUE!</v>
      </c>
      <c r="CY175" s="49" t="e">
        <f t="shared" si="37"/>
        <v>#VALUE!</v>
      </c>
      <c r="CZ175" s="32" t="e">
        <f>AT175*(Parameters!B$21+AU175)*IF('DNO totals'!B$323&lt;0,1,'935'!S175)</f>
        <v>#VALUE!</v>
      </c>
      <c r="DA175" s="52" t="e">
        <f>IF('DNO totals'!B$323&lt;0,1,'935'!S175)*(Parameters!B$21+AU175)</f>
        <v>#VALUE!</v>
      </c>
      <c r="DB175" s="37" t="e">
        <f>CX175+'Charging rates'!B$106*DA175*100/'11'!B$17</f>
        <v>#VALUE!</v>
      </c>
      <c r="DC175" s="37" t="e">
        <f>DB175+'Charging rates'!B$116*(Parameters!B$21+AU175)*100/'11'!B$17*IF('DNO totals'!B$323&lt;0,1,'935'!S175)</f>
        <v>#VALUE!</v>
      </c>
      <c r="DD175" s="37" t="e">
        <f>'Charging rates'!B$97*(CP175+CT175)*100/'11'!B$17</f>
        <v>#VALUE!</v>
      </c>
      <c r="DE175" s="33" t="e">
        <f>MAX(0-(CB175*AU175*'11'!C$17/'11'!B$17),DC175+DD175)</f>
        <v>#VALUE!</v>
      </c>
      <c r="DF175" s="37" t="e">
        <f>IF(BS175,IF(AU175=0,CC175,MAX(0,MIN(CC175,CC175+(DE175/'935'!Q175*('11'!B$17-'935'!X175)/('11'!C$17-'935'!Y175))))),0)</f>
        <v>#VALUE!</v>
      </c>
      <c r="DG175" s="33" t="e">
        <f t="shared" si="38"/>
        <v>#VALUE!</v>
      </c>
      <c r="DH175" s="53" t="e">
        <f t="shared" si="39"/>
        <v>#VALUE!</v>
      </c>
    </row>
    <row r="176" spans="1:112">
      <c r="A176" s="28">
        <v>76</v>
      </c>
      <c r="B176" s="47" t="e">
        <f>'935'!B176</f>
        <v>#VALUE!</v>
      </c>
      <c r="C176" s="48" t="e">
        <f>OR('935'!E176&lt;&gt;"VOID",'935'!F176&lt;&gt;"VOID",'935'!G176&lt;&gt;"VOID")</f>
        <v>#VALUE!</v>
      </c>
      <c r="D176" s="32" t="e">
        <f>IF('935'!D176="VOID",0,'935'!D176*(1-'935'!X176/'11'!B$17))</f>
        <v>#VALUE!</v>
      </c>
      <c r="E176" s="32" t="e">
        <f>IF('935'!E176="VOID",0,'935'!E176*(1-'935'!X176/'11'!B$17))</f>
        <v>#VALUE!</v>
      </c>
      <c r="F176" s="32" t="e">
        <f>IF('935'!F176="VOID",0,'935'!F176*(1-'935'!X176/'11'!B$17))</f>
        <v>#VALUE!</v>
      </c>
      <c r="G176" s="32" t="e">
        <f>IF('935'!G176="VOID",0,'935'!G176*(1-'935'!X176/'11'!B$17))</f>
        <v>#VALUE!</v>
      </c>
      <c r="H176" s="49" t="e">
        <f t="shared" si="20"/>
        <v>#VALUE!</v>
      </c>
      <c r="I176" s="50" t="e">
        <f>MATCH('935'!J176,'913'!$B$6:$B$1205,0)</f>
        <v>#VALUE!</v>
      </c>
      <c r="J176" s="50" t="e">
        <f>MATCH(INDEX('913'!$D$6:$D$1205,I176),'913'!$B$6:$B$1205,0)</f>
        <v>#VALUE!</v>
      </c>
      <c r="K176" s="50" t="e">
        <f>MATCH(INDEX('913'!$D$6:$D$1205,J176),'913'!$B$6:$B$1205,0)</f>
        <v>#VALUE!</v>
      </c>
      <c r="L176" s="50" t="e">
        <f>MATCH(INDEX('913'!$D$6:$D$1205,K176),'913'!$B$6:$B$1205,0)</f>
        <v>#VALUE!</v>
      </c>
      <c r="M176" s="50" t="e">
        <f>MATCH(INDEX('913'!$D$6:$D$1205,L176),'913'!$B$6:$B$1205,0)</f>
        <v>#VALUE!</v>
      </c>
      <c r="N176" s="50" t="e">
        <f>MATCH(INDEX('913'!$D$6:$D$1205,M176),'913'!$B$6:$B$1205,0)</f>
        <v>#VALUE!</v>
      </c>
      <c r="O176" s="50" t="e">
        <f>MATCH(INDEX('913'!$D$6:$D$1205,N176),'913'!$B$6:$B$1205,0)</f>
        <v>#VALUE!</v>
      </c>
      <c r="P176" s="51" t="e">
        <f>MATCH(INDEX('913'!$D$6:$D$1205,O176),'913'!$B$6:$B$1205,0)</f>
        <v>#VALUE!</v>
      </c>
      <c r="Q176" s="37">
        <f>IF(ISNUMBER(I176),MAX(0,INDEX('913'!$E$6:$E$1205,I176)),0)</f>
        <v>0</v>
      </c>
      <c r="R176" s="37">
        <f>IF(ISNUMBER(J176),MAX(0,INDEX('913'!$E$6:$E$1205,J176)),0)</f>
        <v>0</v>
      </c>
      <c r="S176" s="37">
        <f>IF(ISNUMBER(K176),MAX(0,INDEX('913'!$E$6:$E$1205,K176)),0)</f>
        <v>0</v>
      </c>
      <c r="T176" s="37">
        <f>IF(ISNUMBER(L176),MAX(0,INDEX('913'!$E$6:$E$1205,L176)),0)</f>
        <v>0</v>
      </c>
      <c r="U176" s="37">
        <f>IF(ISNUMBER(M176),MAX(0,INDEX('913'!$E$6:$E$1205,M176)),0)</f>
        <v>0</v>
      </c>
      <c r="V176" s="37">
        <f>IF(ISNUMBER(N176),MAX(0,INDEX('913'!$E$6:$E$1205,N176)),0)</f>
        <v>0</v>
      </c>
      <c r="W176" s="37">
        <f>IF(ISNUMBER(O176),MAX(0,INDEX('913'!$E$6:$E$1205,O176)),0)</f>
        <v>0</v>
      </c>
      <c r="X176" s="52">
        <f>IF(ISNUMBER(P176),MAX(0,INDEX('913'!$E$6:$E$1205,P176)),0)</f>
        <v>0</v>
      </c>
      <c r="Y176" s="37">
        <f>IF(ISNUMBER(I176),MAX(0,INDEX('913'!$F$6:$F$1205,I176)),0)</f>
        <v>0</v>
      </c>
      <c r="Z176" s="37">
        <f>IF(ISNUMBER(J176),MAX(0,INDEX('913'!$F$6:$F$1205,J176)),0)</f>
        <v>0</v>
      </c>
      <c r="AA176" s="37">
        <f>IF(ISNUMBER(K176),MAX(0,INDEX('913'!$F$6:$F$1205,K176)),0)</f>
        <v>0</v>
      </c>
      <c r="AB176" s="37">
        <f>IF(ISNUMBER(L176),MAX(0,INDEX('913'!$F$6:$F$1205,L176)),0)</f>
        <v>0</v>
      </c>
      <c r="AC176" s="37">
        <f>IF(ISNUMBER(M176),MAX(0,INDEX('913'!$F$6:$F$1205,M176)),0)</f>
        <v>0</v>
      </c>
      <c r="AD176" s="37">
        <f>IF(ISNUMBER(N176),MAX(0,INDEX('913'!$F$6:$F$1205,N176)),0)</f>
        <v>0</v>
      </c>
      <c r="AE176" s="37">
        <f>IF(ISNUMBER(O176),MAX(0,INDEX('913'!$F$6:$F$1205,O176)),0)</f>
        <v>0</v>
      </c>
      <c r="AF176" s="37">
        <f>IF(ISNUMBER(P176),MAX(0,INDEX('913'!$F$6:$F$1205,P176)),0)</f>
        <v>0</v>
      </c>
      <c r="AG176" s="32">
        <f>IF(ISNUMBER(I176),SQRT(INDEX('913'!$I$6:$I$1205,I176)^2+INDEX('913'!$J$6:$J$1205,I176)^2),0)</f>
        <v>0</v>
      </c>
      <c r="AH176" s="32">
        <f>IF(ISNUMBER(J176),SQRT(INDEX('913'!$I$6:$I$1205,J176)^2+INDEX('913'!$J$6:$J$1205,J176)^2),0)</f>
        <v>0</v>
      </c>
      <c r="AI176" s="32">
        <f>IF(ISNUMBER(K176),SQRT(INDEX('913'!$I$6:$I$1205,K176)^2+INDEX('913'!$J$6:$J$1205,K176)^2),0)</f>
        <v>0</v>
      </c>
      <c r="AJ176" s="32">
        <f>IF(ISNUMBER(L176),SQRT(INDEX('913'!$I$6:$I$1205,L176)^2+INDEX('913'!$J$6:$J$1205,L176)^2),0)</f>
        <v>0</v>
      </c>
      <c r="AK176" s="32">
        <f>IF(ISNUMBER(M176),SQRT(INDEX('913'!$I$6:$I$1205,M176)^2+INDEX('913'!$J$6:$J$1205,M176)^2),0)</f>
        <v>0</v>
      </c>
      <c r="AL176" s="32">
        <f>IF(ISNUMBER(N176),SQRT(INDEX('913'!$I$6:$I$1205,N176)^2+INDEX('913'!$J$6:$J$1205,N176)^2),0)</f>
        <v>0</v>
      </c>
      <c r="AM176" s="32">
        <f>IF(ISNUMBER(O176),SQRT(INDEX('913'!$I$6:$I$1205,O176)^2+INDEX('913'!$J$6:$J$1205,O176)^2),0)</f>
        <v>0</v>
      </c>
      <c r="AN176" s="49">
        <f>IF(ISNUMBER(P176),SQRT(INDEX('913'!$I$6:$I$1205,P176)^2+INDEX('913'!$J$6:$J$1205,P176)^2),0)</f>
        <v>0</v>
      </c>
      <c r="AO176" s="37">
        <f t="shared" si="21"/>
        <v>0</v>
      </c>
      <c r="AP176" s="37">
        <f t="shared" si="22"/>
        <v>0</v>
      </c>
      <c r="AQ176" s="33" t="e">
        <f>-100*'935'!W176*(AO176+AP176)/'11'!C$17</f>
        <v>#VALUE!</v>
      </c>
      <c r="AR176" s="37" t="e">
        <f t="shared" si="23"/>
        <v>#VALUE!</v>
      </c>
      <c r="AS176" s="52" t="e">
        <f t="shared" si="24"/>
        <v>#VALUE!</v>
      </c>
      <c r="AT176" s="32" t="e">
        <f>IF('935'!C176="VOID",0,('935'!C176*(1-'935'!X176/'11'!B$17)))</f>
        <v>#VALUE!</v>
      </c>
      <c r="AU176" s="52" t="e">
        <f>'935'!Q176*(1-'935'!Y176/'11'!C$17)/(1-'935'!X176/'11'!B$17)</f>
        <v>#VALUE!</v>
      </c>
      <c r="AV176" s="37" t="e">
        <f>INDEX('DNO totals'!$B$57:$G$57,IF('935'!K176,IF(MOD('935'!K176,1000),IF(MOD('935'!K176,100),IF(MOD('935'!K176,10),IF(MOD('935'!K176,1000)=1,6,5),4),3),2),1))</f>
        <v>#VALUE!</v>
      </c>
      <c r="AW176" s="52" t="e">
        <f t="shared" si="25"/>
        <v>#VALUE!</v>
      </c>
      <c r="AX176" s="32" t="e">
        <f>IF('935'!V176="VOID",0,'935'!V176*(1-'935'!X176/'11'!B$17))</f>
        <v>#VALUE!</v>
      </c>
      <c r="AY176" s="33" t="e">
        <f>IF(H176,-100*'Charging rates'!B$10/'11'!B$17*AX176/H176,0)</f>
        <v>#VALUE!</v>
      </c>
      <c r="AZ176" s="33" t="e">
        <f>IF(C176,'DNO totals'!B$41,0)</f>
        <v>#VALUE!</v>
      </c>
      <c r="BA176" s="33" t="e">
        <f t="shared" si="26"/>
        <v>#VALUE!</v>
      </c>
      <c r="BB176" s="33" t="e">
        <f t="shared" si="27"/>
        <v>#VALUE!</v>
      </c>
      <c r="BC176" s="53" t="e">
        <f t="shared" si="28"/>
        <v>#VALUE!</v>
      </c>
      <c r="BD176" s="32" t="e">
        <f>IF(AT176,'935'!H176*AT176/(AT176+D176+H176),0)</f>
        <v>#VALUE!</v>
      </c>
      <c r="BE176" s="32" t="e">
        <f>IF(H176,'935'!H176*H176/(AT176+D176+H176),0)</f>
        <v>#VALUE!</v>
      </c>
      <c r="BF176" s="32" t="e">
        <f>BD176*(1-'935'!X176/'11'!B$17)</f>
        <v>#VALUE!</v>
      </c>
      <c r="BG176" s="49" t="e">
        <f>BE176*(1-'935'!X176/'11'!B$17)</f>
        <v>#VALUE!</v>
      </c>
      <c r="BH176" s="52" t="e">
        <f>AV176*Parameters!B$6</f>
        <v>#VALUE!</v>
      </c>
      <c r="BI176" s="37" t="e">
        <f>IF('935'!$K176=1000,'Charging rates'!$C$38*$BH176/(1+'DNO totals'!$C$99)*'935'!$L176,0)</f>
        <v>#VALUE!</v>
      </c>
      <c r="BJ176" s="37" t="e">
        <f>IF(MOD('935'!$K176,1000)=100,'Charging rates'!$D$38*$BH176/(1+'DNO totals'!$D$99)*'935'!$M176,0)</f>
        <v>#VALUE!</v>
      </c>
      <c r="BK176" s="37" t="e">
        <f>IF(MOD('935'!$K176,100)=10,'Charging rates'!$E$38*$BH176/(1+'DNO totals'!$E$99)*'935'!$N176,0)</f>
        <v>#VALUE!</v>
      </c>
      <c r="BL176" s="37" t="e">
        <f>IF(AND(MOD('935'!$K176,10)&gt;0,MOD('935'!$K176,1000)&gt;1),'Charging rates'!$F$38*$BH176/(1+'DNO totals'!$F$99)*'935'!$O176,0)</f>
        <v>#VALUE!</v>
      </c>
      <c r="BM176" s="37" t="e">
        <f>IF(MOD('935'!$K176,1000)=1,'Charging rates'!$G$38*$BH176/(1+'DNO totals'!$G$99)*'935'!$P176,0)</f>
        <v>#VALUE!</v>
      </c>
      <c r="BN176" s="52" t="e">
        <f t="shared" si="29"/>
        <v>#VALUE!</v>
      </c>
      <c r="BO176" s="37" t="e">
        <f>IF('935'!$K176&gt;1000,'Charging rates'!$C$38*$AW176*'935'!$L176,0)</f>
        <v>#VALUE!</v>
      </c>
      <c r="BP176" s="37" t="e">
        <f>IF(MOD('935'!$K176,1000)&gt;100,'Charging rates'!$D$38*$AW176*'935'!$M176,0)</f>
        <v>#VALUE!</v>
      </c>
      <c r="BQ176" s="37" t="e">
        <f>IF(MOD('935'!$K176,100)&gt;10,'Charging rates'!$E$38*$AW176*'935'!$N176,0)</f>
        <v>#VALUE!</v>
      </c>
      <c r="BR176" s="52" t="e">
        <f t="shared" si="30"/>
        <v>#VALUE!</v>
      </c>
      <c r="BS176" s="48" t="e">
        <f>'935'!C176&lt;&gt;"VOID"</f>
        <v>#VALUE!</v>
      </c>
      <c r="BT176" s="33" t="e">
        <f>IF(BS176,(100/'11'!B$17*BD176*((1-'935'!I176)*'Charging rates'!B$51+'Charging rates'!B$63)),0)</f>
        <v>#VALUE!</v>
      </c>
      <c r="BU176" s="33" t="e">
        <f>100/'11'!B$17*BG176*('Charging rates'!B$51+'Charging rates'!B$63)</f>
        <v>#VALUE!</v>
      </c>
      <c r="BV176" s="33" t="e">
        <f>100/'11'!B$17*BE176*('Charging rates'!B$51+'Charging rates'!B$63)</f>
        <v>#VALUE!</v>
      </c>
      <c r="BW176" s="53" t="e">
        <f t="shared" si="31"/>
        <v>#VALUE!</v>
      </c>
      <c r="BX176" s="32" t="e">
        <f>AT176-('935'!T176*(1-'935'!X176/'11'!B$17))</f>
        <v>#VALUE!</v>
      </c>
      <c r="BY176" s="32">
        <f>0-IF(ISNUMBER(I176),INDEX('913'!$I$6:$I$1205,I176),0)-IF(ISNUMBER(J176),INDEX('913'!$I$6:$I$1205,J176),0)-IF(ISNUMBER(K176),INDEX('913'!$I$6:$I$1205,K176),0)-IF(ISNUMBER(L176),INDEX('913'!$I$6:$I$1205,L176),0)-IF(ISNUMBER(M176),INDEX('913'!$I$6:$I$1205,M176),0)-IF(ISNUMBER(N176),INDEX('913'!$I$6:$I$1205,N176),0)-IF(ISNUMBER(O176),INDEX('913'!$I$6:$I$1205,O176),0)-IF(ISNUMBER(P176),INDEX('913'!$I$6:$I$1205,P176),0)</f>
        <v>0</v>
      </c>
      <c r="BZ176" s="37">
        <f>IF(BY176=0,1,MAX(1,SQRT(BY176^2+(IF(ISNUMBER(I176),INDEX('913'!$J$6:$J$1205,I176),0)+IF(ISNUMBER(J176),INDEX('913'!$J$6:$J$1205,J176),0)+IF(ISNUMBER(K176),INDEX('913'!$J$6:$J$1205,K176),0)+IF(ISNUMBER(L176),INDEX('913'!$J$6:$J$1205,L176),0)+IF(ISNUMBER(M176),INDEX('913'!$J$6:$J$1205,M176),0)+IF(ISNUMBER(N176),INDEX('913'!$J$6:$J$1205,N176),0)+IF(ISNUMBER(O176),INDEX('913'!$J$6:$J$1205,O176),0)+IF(ISNUMBER(P176),INDEX('913'!$J$6:$J$1205,P176),0))^2)/BY176))</f>
        <v>1</v>
      </c>
      <c r="CA176" s="33" t="e">
        <f>100*AO176/'11'!B$17</f>
        <v>#VALUE!</v>
      </c>
      <c r="CB176" s="37" t="e">
        <f>100*(AP176*BZ176)/'11'!C$17</f>
        <v>#VALUE!</v>
      </c>
      <c r="CC176" s="37" t="e">
        <f t="shared" si="32"/>
        <v>#VALUE!</v>
      </c>
      <c r="CD176" s="33" t="e">
        <f t="shared" si="33"/>
        <v>#VALUE!</v>
      </c>
      <c r="CE176" s="54" t="e">
        <f>'11'!C$17-'935'!Y176</f>
        <v>#VALUE!</v>
      </c>
      <c r="CF176" s="37" t="e">
        <f>MAX('DNO totals'!B$312+0,MIN('935'!L176+0,'DNO totals'!B$304+0))</f>
        <v>#VALUE!</v>
      </c>
      <c r="CG176" s="37" t="e">
        <f>MAX('DNO totals'!C$312+0,MIN('935'!M176+0,'DNO totals'!C$304+0))</f>
        <v>#VALUE!</v>
      </c>
      <c r="CH176" s="37" t="e">
        <f>MAX('DNO totals'!D$312+0,MIN('935'!N176+0,'DNO totals'!D$304+0))</f>
        <v>#VALUE!</v>
      </c>
      <c r="CI176" s="37" t="e">
        <f>MAX('DNO totals'!E$312+0,MIN('935'!O176+0,'DNO totals'!E$304+0))</f>
        <v>#VALUE!</v>
      </c>
      <c r="CJ176" s="52" t="e">
        <f>MAX('DNO totals'!F$312+0,MIN('935'!P176+0,'DNO totals'!F$304+0))</f>
        <v>#VALUE!</v>
      </c>
      <c r="CK176" s="37" t="e">
        <f>IF('935'!$K176=1000,'Charging rates'!$C$38*$BH176/(1+'DNO totals'!$C$99)*$CF176,0)</f>
        <v>#VALUE!</v>
      </c>
      <c r="CL176" s="37" t="e">
        <f>IF(MOD('935'!$K176,1000)=100,'Charging rates'!$D$38*$BH176/(1+'DNO totals'!$D$99)*$CG176,0)</f>
        <v>#VALUE!</v>
      </c>
      <c r="CM176" s="37" t="e">
        <f>IF(MOD('935'!$K176,100)=10,'Charging rates'!$E$38*$BH176/(1+'DNO totals'!$E$99)*$CH176,0)</f>
        <v>#VALUE!</v>
      </c>
      <c r="CN176" s="37" t="e">
        <f>IF(AND(MOD('935'!$K176,10)&gt;0,MOD('935'!$K176,1000)&gt;1),'Charging rates'!$F$38*$BH176/(1+'DNO totals'!$F$99)*$CI176,0)</f>
        <v>#VALUE!</v>
      </c>
      <c r="CO176" s="37" t="e">
        <f>IF(MOD('935'!$K176,1000)=1,'Charging rates'!$G$38*$BH176/(1+'DNO totals'!$G$99)*$CJ176,0)</f>
        <v>#VALUE!</v>
      </c>
      <c r="CP176" s="52" t="e">
        <f t="shared" si="34"/>
        <v>#VALUE!</v>
      </c>
      <c r="CQ176" s="37" t="e">
        <f>IF('935'!$K176&gt;1000,'Charging rates'!$C$38*$AW176*$CF176,0)</f>
        <v>#VALUE!</v>
      </c>
      <c r="CR176" s="37" t="e">
        <f>IF(MOD('935'!$K176,1000)&gt;100,'Charging rates'!$D$38*$AW176*$CG176,0)</f>
        <v>#VALUE!</v>
      </c>
      <c r="CS176" s="37" t="e">
        <f>IF(MOD('935'!$K176,100)&gt;10,'Charging rates'!$E$38*$AW176*$CH176,0)</f>
        <v>#VALUE!</v>
      </c>
      <c r="CT176" s="52" t="e">
        <f t="shared" si="35"/>
        <v>#VALUE!</v>
      </c>
      <c r="CU176" s="33" t="e">
        <f>100*(AP176*'935'!Q176*BZ176)/'11'!B$17</f>
        <v>#VALUE!</v>
      </c>
      <c r="CV176" s="33" t="e">
        <f>100/'11'!B$17*'Charging rates'!B$10*AW176</f>
        <v>#VALUE!</v>
      </c>
      <c r="CW176" s="33" t="e">
        <f>IF(AT176=0,0,(1-BX176/AT176)*(CA176+IF('935'!Q176=0,0,(CB176*'935'!Q176*('11'!C$17-'935'!Y176)/('11'!B$17-'935'!X176)))))</f>
        <v>#VALUE!</v>
      </c>
      <c r="CX176" s="33" t="e">
        <f t="shared" si="36"/>
        <v>#VALUE!</v>
      </c>
      <c r="CY176" s="49" t="e">
        <f t="shared" si="37"/>
        <v>#VALUE!</v>
      </c>
      <c r="CZ176" s="32" t="e">
        <f>AT176*(Parameters!B$21+AU176)*IF('DNO totals'!B$323&lt;0,1,'935'!S176)</f>
        <v>#VALUE!</v>
      </c>
      <c r="DA176" s="52" t="e">
        <f>IF('DNO totals'!B$323&lt;0,1,'935'!S176)*(Parameters!B$21+AU176)</f>
        <v>#VALUE!</v>
      </c>
      <c r="DB176" s="37" t="e">
        <f>CX176+'Charging rates'!B$106*DA176*100/'11'!B$17</f>
        <v>#VALUE!</v>
      </c>
      <c r="DC176" s="37" t="e">
        <f>DB176+'Charging rates'!B$116*(Parameters!B$21+AU176)*100/'11'!B$17*IF('DNO totals'!B$323&lt;0,1,'935'!S176)</f>
        <v>#VALUE!</v>
      </c>
      <c r="DD176" s="37" t="e">
        <f>'Charging rates'!B$97*(CP176+CT176)*100/'11'!B$17</f>
        <v>#VALUE!</v>
      </c>
      <c r="DE176" s="33" t="e">
        <f>MAX(0-(CB176*AU176*'11'!C$17/'11'!B$17),DC176+DD176)</f>
        <v>#VALUE!</v>
      </c>
      <c r="DF176" s="37" t="e">
        <f>IF(BS176,IF(AU176=0,CC176,MAX(0,MIN(CC176,CC176+(DE176/'935'!Q176*('11'!B$17-'935'!X176)/('11'!C$17-'935'!Y176))))),0)</f>
        <v>#VALUE!</v>
      </c>
      <c r="DG176" s="33" t="e">
        <f t="shared" si="38"/>
        <v>#VALUE!</v>
      </c>
      <c r="DH176" s="53" t="e">
        <f t="shared" si="39"/>
        <v>#VALUE!</v>
      </c>
    </row>
    <row r="177" spans="1:112">
      <c r="A177" s="28">
        <v>77</v>
      </c>
      <c r="B177" s="47" t="e">
        <f>'935'!B177</f>
        <v>#VALUE!</v>
      </c>
      <c r="C177" s="48" t="e">
        <f>OR('935'!E177&lt;&gt;"VOID",'935'!F177&lt;&gt;"VOID",'935'!G177&lt;&gt;"VOID")</f>
        <v>#VALUE!</v>
      </c>
      <c r="D177" s="32" t="e">
        <f>IF('935'!D177="VOID",0,'935'!D177*(1-'935'!X177/'11'!B$17))</f>
        <v>#VALUE!</v>
      </c>
      <c r="E177" s="32" t="e">
        <f>IF('935'!E177="VOID",0,'935'!E177*(1-'935'!X177/'11'!B$17))</f>
        <v>#VALUE!</v>
      </c>
      <c r="F177" s="32" t="e">
        <f>IF('935'!F177="VOID",0,'935'!F177*(1-'935'!X177/'11'!B$17))</f>
        <v>#VALUE!</v>
      </c>
      <c r="G177" s="32" t="e">
        <f>IF('935'!G177="VOID",0,'935'!G177*(1-'935'!X177/'11'!B$17))</f>
        <v>#VALUE!</v>
      </c>
      <c r="H177" s="49" t="e">
        <f t="shared" si="20"/>
        <v>#VALUE!</v>
      </c>
      <c r="I177" s="50" t="e">
        <f>MATCH('935'!J177,'913'!$B$6:$B$1205,0)</f>
        <v>#VALUE!</v>
      </c>
      <c r="J177" s="50" t="e">
        <f>MATCH(INDEX('913'!$D$6:$D$1205,I177),'913'!$B$6:$B$1205,0)</f>
        <v>#VALUE!</v>
      </c>
      <c r="K177" s="50" t="e">
        <f>MATCH(INDEX('913'!$D$6:$D$1205,J177),'913'!$B$6:$B$1205,0)</f>
        <v>#VALUE!</v>
      </c>
      <c r="L177" s="50" t="e">
        <f>MATCH(INDEX('913'!$D$6:$D$1205,K177),'913'!$B$6:$B$1205,0)</f>
        <v>#VALUE!</v>
      </c>
      <c r="M177" s="50" t="e">
        <f>MATCH(INDEX('913'!$D$6:$D$1205,L177),'913'!$B$6:$B$1205,0)</f>
        <v>#VALUE!</v>
      </c>
      <c r="N177" s="50" t="e">
        <f>MATCH(INDEX('913'!$D$6:$D$1205,M177),'913'!$B$6:$B$1205,0)</f>
        <v>#VALUE!</v>
      </c>
      <c r="O177" s="50" t="e">
        <f>MATCH(INDEX('913'!$D$6:$D$1205,N177),'913'!$B$6:$B$1205,0)</f>
        <v>#VALUE!</v>
      </c>
      <c r="P177" s="51" t="e">
        <f>MATCH(INDEX('913'!$D$6:$D$1205,O177),'913'!$B$6:$B$1205,0)</f>
        <v>#VALUE!</v>
      </c>
      <c r="Q177" s="37">
        <f>IF(ISNUMBER(I177),MAX(0,INDEX('913'!$E$6:$E$1205,I177)),0)</f>
        <v>0</v>
      </c>
      <c r="R177" s="37">
        <f>IF(ISNUMBER(J177),MAX(0,INDEX('913'!$E$6:$E$1205,J177)),0)</f>
        <v>0</v>
      </c>
      <c r="S177" s="37">
        <f>IF(ISNUMBER(K177),MAX(0,INDEX('913'!$E$6:$E$1205,K177)),0)</f>
        <v>0</v>
      </c>
      <c r="T177" s="37">
        <f>IF(ISNUMBER(L177),MAX(0,INDEX('913'!$E$6:$E$1205,L177)),0)</f>
        <v>0</v>
      </c>
      <c r="U177" s="37">
        <f>IF(ISNUMBER(M177),MAX(0,INDEX('913'!$E$6:$E$1205,M177)),0)</f>
        <v>0</v>
      </c>
      <c r="V177" s="37">
        <f>IF(ISNUMBER(N177),MAX(0,INDEX('913'!$E$6:$E$1205,N177)),0)</f>
        <v>0</v>
      </c>
      <c r="W177" s="37">
        <f>IF(ISNUMBER(O177),MAX(0,INDEX('913'!$E$6:$E$1205,O177)),0)</f>
        <v>0</v>
      </c>
      <c r="X177" s="52">
        <f>IF(ISNUMBER(P177),MAX(0,INDEX('913'!$E$6:$E$1205,P177)),0)</f>
        <v>0</v>
      </c>
      <c r="Y177" s="37">
        <f>IF(ISNUMBER(I177),MAX(0,INDEX('913'!$F$6:$F$1205,I177)),0)</f>
        <v>0</v>
      </c>
      <c r="Z177" s="37">
        <f>IF(ISNUMBER(J177),MAX(0,INDEX('913'!$F$6:$F$1205,J177)),0)</f>
        <v>0</v>
      </c>
      <c r="AA177" s="37">
        <f>IF(ISNUMBER(K177),MAX(0,INDEX('913'!$F$6:$F$1205,K177)),0)</f>
        <v>0</v>
      </c>
      <c r="AB177" s="37">
        <f>IF(ISNUMBER(L177),MAX(0,INDEX('913'!$F$6:$F$1205,L177)),0)</f>
        <v>0</v>
      </c>
      <c r="AC177" s="37">
        <f>IF(ISNUMBER(M177),MAX(0,INDEX('913'!$F$6:$F$1205,M177)),0)</f>
        <v>0</v>
      </c>
      <c r="AD177" s="37">
        <f>IF(ISNUMBER(N177),MAX(0,INDEX('913'!$F$6:$F$1205,N177)),0)</f>
        <v>0</v>
      </c>
      <c r="AE177" s="37">
        <f>IF(ISNUMBER(O177),MAX(0,INDEX('913'!$F$6:$F$1205,O177)),0)</f>
        <v>0</v>
      </c>
      <c r="AF177" s="37">
        <f>IF(ISNUMBER(P177),MAX(0,INDEX('913'!$F$6:$F$1205,P177)),0)</f>
        <v>0</v>
      </c>
      <c r="AG177" s="32">
        <f>IF(ISNUMBER(I177),SQRT(INDEX('913'!$I$6:$I$1205,I177)^2+INDEX('913'!$J$6:$J$1205,I177)^2),0)</f>
        <v>0</v>
      </c>
      <c r="AH177" s="32">
        <f>IF(ISNUMBER(J177),SQRT(INDEX('913'!$I$6:$I$1205,J177)^2+INDEX('913'!$J$6:$J$1205,J177)^2),0)</f>
        <v>0</v>
      </c>
      <c r="AI177" s="32">
        <f>IF(ISNUMBER(K177),SQRT(INDEX('913'!$I$6:$I$1205,K177)^2+INDEX('913'!$J$6:$J$1205,K177)^2),0)</f>
        <v>0</v>
      </c>
      <c r="AJ177" s="32">
        <f>IF(ISNUMBER(L177),SQRT(INDEX('913'!$I$6:$I$1205,L177)^2+INDEX('913'!$J$6:$J$1205,L177)^2),0)</f>
        <v>0</v>
      </c>
      <c r="AK177" s="32">
        <f>IF(ISNUMBER(M177),SQRT(INDEX('913'!$I$6:$I$1205,M177)^2+INDEX('913'!$J$6:$J$1205,M177)^2),0)</f>
        <v>0</v>
      </c>
      <c r="AL177" s="32">
        <f>IF(ISNUMBER(N177),SQRT(INDEX('913'!$I$6:$I$1205,N177)^2+INDEX('913'!$J$6:$J$1205,N177)^2),0)</f>
        <v>0</v>
      </c>
      <c r="AM177" s="32">
        <f>IF(ISNUMBER(O177),SQRT(INDEX('913'!$I$6:$I$1205,O177)^2+INDEX('913'!$J$6:$J$1205,O177)^2),0)</f>
        <v>0</v>
      </c>
      <c r="AN177" s="49">
        <f>IF(ISNUMBER(P177),SQRT(INDEX('913'!$I$6:$I$1205,P177)^2+INDEX('913'!$J$6:$J$1205,P177)^2),0)</f>
        <v>0</v>
      </c>
      <c r="AO177" s="37">
        <f t="shared" si="21"/>
        <v>0</v>
      </c>
      <c r="AP177" s="37">
        <f t="shared" si="22"/>
        <v>0</v>
      </c>
      <c r="AQ177" s="33" t="e">
        <f>-100*'935'!W177*(AO177+AP177)/'11'!C$17</f>
        <v>#VALUE!</v>
      </c>
      <c r="AR177" s="37" t="e">
        <f t="shared" si="23"/>
        <v>#VALUE!</v>
      </c>
      <c r="AS177" s="52" t="e">
        <f t="shared" si="24"/>
        <v>#VALUE!</v>
      </c>
      <c r="AT177" s="32" t="e">
        <f>IF('935'!C177="VOID",0,('935'!C177*(1-'935'!X177/'11'!B$17)))</f>
        <v>#VALUE!</v>
      </c>
      <c r="AU177" s="52" t="e">
        <f>'935'!Q177*(1-'935'!Y177/'11'!C$17)/(1-'935'!X177/'11'!B$17)</f>
        <v>#VALUE!</v>
      </c>
      <c r="AV177" s="37" t="e">
        <f>INDEX('DNO totals'!$B$57:$G$57,IF('935'!K177,IF(MOD('935'!K177,1000),IF(MOD('935'!K177,100),IF(MOD('935'!K177,10),IF(MOD('935'!K177,1000)=1,6,5),4),3),2),1))</f>
        <v>#VALUE!</v>
      </c>
      <c r="AW177" s="52" t="e">
        <f t="shared" si="25"/>
        <v>#VALUE!</v>
      </c>
      <c r="AX177" s="32" t="e">
        <f>IF('935'!V177="VOID",0,'935'!V177*(1-'935'!X177/'11'!B$17))</f>
        <v>#VALUE!</v>
      </c>
      <c r="AY177" s="33" t="e">
        <f>IF(H177,-100*'Charging rates'!B$10/'11'!B$17*AX177/H177,0)</f>
        <v>#VALUE!</v>
      </c>
      <c r="AZ177" s="33" t="e">
        <f>IF(C177,'DNO totals'!B$41,0)</f>
        <v>#VALUE!</v>
      </c>
      <c r="BA177" s="33" t="e">
        <f t="shared" si="26"/>
        <v>#VALUE!</v>
      </c>
      <c r="BB177" s="33" t="e">
        <f t="shared" si="27"/>
        <v>#VALUE!</v>
      </c>
      <c r="BC177" s="53" t="e">
        <f t="shared" si="28"/>
        <v>#VALUE!</v>
      </c>
      <c r="BD177" s="32" t="e">
        <f>IF(AT177,'935'!H177*AT177/(AT177+D177+H177),0)</f>
        <v>#VALUE!</v>
      </c>
      <c r="BE177" s="32" t="e">
        <f>IF(H177,'935'!H177*H177/(AT177+D177+H177),0)</f>
        <v>#VALUE!</v>
      </c>
      <c r="BF177" s="32" t="e">
        <f>BD177*(1-'935'!X177/'11'!B$17)</f>
        <v>#VALUE!</v>
      </c>
      <c r="BG177" s="49" t="e">
        <f>BE177*(1-'935'!X177/'11'!B$17)</f>
        <v>#VALUE!</v>
      </c>
      <c r="BH177" s="52" t="e">
        <f>AV177*Parameters!B$6</f>
        <v>#VALUE!</v>
      </c>
      <c r="BI177" s="37" t="e">
        <f>IF('935'!$K177=1000,'Charging rates'!$C$38*$BH177/(1+'DNO totals'!$C$99)*'935'!$L177,0)</f>
        <v>#VALUE!</v>
      </c>
      <c r="BJ177" s="37" t="e">
        <f>IF(MOD('935'!$K177,1000)=100,'Charging rates'!$D$38*$BH177/(1+'DNO totals'!$D$99)*'935'!$M177,0)</f>
        <v>#VALUE!</v>
      </c>
      <c r="BK177" s="37" t="e">
        <f>IF(MOD('935'!$K177,100)=10,'Charging rates'!$E$38*$BH177/(1+'DNO totals'!$E$99)*'935'!$N177,0)</f>
        <v>#VALUE!</v>
      </c>
      <c r="BL177" s="37" t="e">
        <f>IF(AND(MOD('935'!$K177,10)&gt;0,MOD('935'!$K177,1000)&gt;1),'Charging rates'!$F$38*$BH177/(1+'DNO totals'!$F$99)*'935'!$O177,0)</f>
        <v>#VALUE!</v>
      </c>
      <c r="BM177" s="37" t="e">
        <f>IF(MOD('935'!$K177,1000)=1,'Charging rates'!$G$38*$BH177/(1+'DNO totals'!$G$99)*'935'!$P177,0)</f>
        <v>#VALUE!</v>
      </c>
      <c r="BN177" s="52" t="e">
        <f t="shared" si="29"/>
        <v>#VALUE!</v>
      </c>
      <c r="BO177" s="37" t="e">
        <f>IF('935'!$K177&gt;1000,'Charging rates'!$C$38*$AW177*'935'!$L177,0)</f>
        <v>#VALUE!</v>
      </c>
      <c r="BP177" s="37" t="e">
        <f>IF(MOD('935'!$K177,1000)&gt;100,'Charging rates'!$D$38*$AW177*'935'!$M177,0)</f>
        <v>#VALUE!</v>
      </c>
      <c r="BQ177" s="37" t="e">
        <f>IF(MOD('935'!$K177,100)&gt;10,'Charging rates'!$E$38*$AW177*'935'!$N177,0)</f>
        <v>#VALUE!</v>
      </c>
      <c r="BR177" s="52" t="e">
        <f t="shared" si="30"/>
        <v>#VALUE!</v>
      </c>
      <c r="BS177" s="48" t="e">
        <f>'935'!C177&lt;&gt;"VOID"</f>
        <v>#VALUE!</v>
      </c>
      <c r="BT177" s="33" t="e">
        <f>IF(BS177,(100/'11'!B$17*BD177*((1-'935'!I177)*'Charging rates'!B$51+'Charging rates'!B$63)),0)</f>
        <v>#VALUE!</v>
      </c>
      <c r="BU177" s="33" t="e">
        <f>100/'11'!B$17*BG177*('Charging rates'!B$51+'Charging rates'!B$63)</f>
        <v>#VALUE!</v>
      </c>
      <c r="BV177" s="33" t="e">
        <f>100/'11'!B$17*BE177*('Charging rates'!B$51+'Charging rates'!B$63)</f>
        <v>#VALUE!</v>
      </c>
      <c r="BW177" s="53" t="e">
        <f t="shared" si="31"/>
        <v>#VALUE!</v>
      </c>
      <c r="BX177" s="32" t="e">
        <f>AT177-('935'!T177*(1-'935'!X177/'11'!B$17))</f>
        <v>#VALUE!</v>
      </c>
      <c r="BY177" s="32">
        <f>0-IF(ISNUMBER(I177),INDEX('913'!$I$6:$I$1205,I177),0)-IF(ISNUMBER(J177),INDEX('913'!$I$6:$I$1205,J177),0)-IF(ISNUMBER(K177),INDEX('913'!$I$6:$I$1205,K177),0)-IF(ISNUMBER(L177),INDEX('913'!$I$6:$I$1205,L177),0)-IF(ISNUMBER(M177),INDEX('913'!$I$6:$I$1205,M177),0)-IF(ISNUMBER(N177),INDEX('913'!$I$6:$I$1205,N177),0)-IF(ISNUMBER(O177),INDEX('913'!$I$6:$I$1205,O177),0)-IF(ISNUMBER(P177),INDEX('913'!$I$6:$I$1205,P177),0)</f>
        <v>0</v>
      </c>
      <c r="BZ177" s="37">
        <f>IF(BY177=0,1,MAX(1,SQRT(BY177^2+(IF(ISNUMBER(I177),INDEX('913'!$J$6:$J$1205,I177),0)+IF(ISNUMBER(J177),INDEX('913'!$J$6:$J$1205,J177),0)+IF(ISNUMBER(K177),INDEX('913'!$J$6:$J$1205,K177),0)+IF(ISNUMBER(L177),INDEX('913'!$J$6:$J$1205,L177),0)+IF(ISNUMBER(M177),INDEX('913'!$J$6:$J$1205,M177),0)+IF(ISNUMBER(N177),INDEX('913'!$J$6:$J$1205,N177),0)+IF(ISNUMBER(O177),INDEX('913'!$J$6:$J$1205,O177),0)+IF(ISNUMBER(P177),INDEX('913'!$J$6:$J$1205,P177),0))^2)/BY177))</f>
        <v>1</v>
      </c>
      <c r="CA177" s="33" t="e">
        <f>100*AO177/'11'!B$17</f>
        <v>#VALUE!</v>
      </c>
      <c r="CB177" s="37" t="e">
        <f>100*(AP177*BZ177)/'11'!C$17</f>
        <v>#VALUE!</v>
      </c>
      <c r="CC177" s="37" t="e">
        <f t="shared" si="32"/>
        <v>#VALUE!</v>
      </c>
      <c r="CD177" s="33" t="e">
        <f t="shared" si="33"/>
        <v>#VALUE!</v>
      </c>
      <c r="CE177" s="54" t="e">
        <f>'11'!C$17-'935'!Y177</f>
        <v>#VALUE!</v>
      </c>
      <c r="CF177" s="37" t="e">
        <f>MAX('DNO totals'!B$312+0,MIN('935'!L177+0,'DNO totals'!B$304+0))</f>
        <v>#VALUE!</v>
      </c>
      <c r="CG177" s="37" t="e">
        <f>MAX('DNO totals'!C$312+0,MIN('935'!M177+0,'DNO totals'!C$304+0))</f>
        <v>#VALUE!</v>
      </c>
      <c r="CH177" s="37" t="e">
        <f>MAX('DNO totals'!D$312+0,MIN('935'!N177+0,'DNO totals'!D$304+0))</f>
        <v>#VALUE!</v>
      </c>
      <c r="CI177" s="37" t="e">
        <f>MAX('DNO totals'!E$312+0,MIN('935'!O177+0,'DNO totals'!E$304+0))</f>
        <v>#VALUE!</v>
      </c>
      <c r="CJ177" s="52" t="e">
        <f>MAX('DNO totals'!F$312+0,MIN('935'!P177+0,'DNO totals'!F$304+0))</f>
        <v>#VALUE!</v>
      </c>
      <c r="CK177" s="37" t="e">
        <f>IF('935'!$K177=1000,'Charging rates'!$C$38*$BH177/(1+'DNO totals'!$C$99)*$CF177,0)</f>
        <v>#VALUE!</v>
      </c>
      <c r="CL177" s="37" t="e">
        <f>IF(MOD('935'!$K177,1000)=100,'Charging rates'!$D$38*$BH177/(1+'DNO totals'!$D$99)*$CG177,0)</f>
        <v>#VALUE!</v>
      </c>
      <c r="CM177" s="37" t="e">
        <f>IF(MOD('935'!$K177,100)=10,'Charging rates'!$E$38*$BH177/(1+'DNO totals'!$E$99)*$CH177,0)</f>
        <v>#VALUE!</v>
      </c>
      <c r="CN177" s="37" t="e">
        <f>IF(AND(MOD('935'!$K177,10)&gt;0,MOD('935'!$K177,1000)&gt;1),'Charging rates'!$F$38*$BH177/(1+'DNO totals'!$F$99)*$CI177,0)</f>
        <v>#VALUE!</v>
      </c>
      <c r="CO177" s="37" t="e">
        <f>IF(MOD('935'!$K177,1000)=1,'Charging rates'!$G$38*$BH177/(1+'DNO totals'!$G$99)*$CJ177,0)</f>
        <v>#VALUE!</v>
      </c>
      <c r="CP177" s="52" t="e">
        <f t="shared" si="34"/>
        <v>#VALUE!</v>
      </c>
      <c r="CQ177" s="37" t="e">
        <f>IF('935'!$K177&gt;1000,'Charging rates'!$C$38*$AW177*$CF177,0)</f>
        <v>#VALUE!</v>
      </c>
      <c r="CR177" s="37" t="e">
        <f>IF(MOD('935'!$K177,1000)&gt;100,'Charging rates'!$D$38*$AW177*$CG177,0)</f>
        <v>#VALUE!</v>
      </c>
      <c r="CS177" s="37" t="e">
        <f>IF(MOD('935'!$K177,100)&gt;10,'Charging rates'!$E$38*$AW177*$CH177,0)</f>
        <v>#VALUE!</v>
      </c>
      <c r="CT177" s="52" t="e">
        <f t="shared" si="35"/>
        <v>#VALUE!</v>
      </c>
      <c r="CU177" s="33" t="e">
        <f>100*(AP177*'935'!Q177*BZ177)/'11'!B$17</f>
        <v>#VALUE!</v>
      </c>
      <c r="CV177" s="33" t="e">
        <f>100/'11'!B$17*'Charging rates'!B$10*AW177</f>
        <v>#VALUE!</v>
      </c>
      <c r="CW177" s="33" t="e">
        <f>IF(AT177=0,0,(1-BX177/AT177)*(CA177+IF('935'!Q177=0,0,(CB177*'935'!Q177*('11'!C$17-'935'!Y177)/('11'!B$17-'935'!X177)))))</f>
        <v>#VALUE!</v>
      </c>
      <c r="CX177" s="33" t="e">
        <f t="shared" si="36"/>
        <v>#VALUE!</v>
      </c>
      <c r="CY177" s="49" t="e">
        <f t="shared" si="37"/>
        <v>#VALUE!</v>
      </c>
      <c r="CZ177" s="32" t="e">
        <f>AT177*(Parameters!B$21+AU177)*IF('DNO totals'!B$323&lt;0,1,'935'!S177)</f>
        <v>#VALUE!</v>
      </c>
      <c r="DA177" s="52" t="e">
        <f>IF('DNO totals'!B$323&lt;0,1,'935'!S177)*(Parameters!B$21+AU177)</f>
        <v>#VALUE!</v>
      </c>
      <c r="DB177" s="37" t="e">
        <f>CX177+'Charging rates'!B$106*DA177*100/'11'!B$17</f>
        <v>#VALUE!</v>
      </c>
      <c r="DC177" s="37" t="e">
        <f>DB177+'Charging rates'!B$116*(Parameters!B$21+AU177)*100/'11'!B$17*IF('DNO totals'!B$323&lt;0,1,'935'!S177)</f>
        <v>#VALUE!</v>
      </c>
      <c r="DD177" s="37" t="e">
        <f>'Charging rates'!B$97*(CP177+CT177)*100/'11'!B$17</f>
        <v>#VALUE!</v>
      </c>
      <c r="DE177" s="33" t="e">
        <f>MAX(0-(CB177*AU177*'11'!C$17/'11'!B$17),DC177+DD177)</f>
        <v>#VALUE!</v>
      </c>
      <c r="DF177" s="37" t="e">
        <f>IF(BS177,IF(AU177=0,CC177,MAX(0,MIN(CC177,CC177+(DE177/'935'!Q177*('11'!B$17-'935'!X177)/('11'!C$17-'935'!Y177))))),0)</f>
        <v>#VALUE!</v>
      </c>
      <c r="DG177" s="33" t="e">
        <f t="shared" si="38"/>
        <v>#VALUE!</v>
      </c>
      <c r="DH177" s="53" t="e">
        <f t="shared" si="39"/>
        <v>#VALUE!</v>
      </c>
    </row>
    <row r="178" spans="1:112">
      <c r="A178" s="28">
        <v>78</v>
      </c>
      <c r="B178" s="47" t="e">
        <f>'935'!B178</f>
        <v>#VALUE!</v>
      </c>
      <c r="C178" s="48" t="e">
        <f>OR('935'!E178&lt;&gt;"VOID",'935'!F178&lt;&gt;"VOID",'935'!G178&lt;&gt;"VOID")</f>
        <v>#VALUE!</v>
      </c>
      <c r="D178" s="32" t="e">
        <f>IF('935'!D178="VOID",0,'935'!D178*(1-'935'!X178/'11'!B$17))</f>
        <v>#VALUE!</v>
      </c>
      <c r="E178" s="32" t="e">
        <f>IF('935'!E178="VOID",0,'935'!E178*(1-'935'!X178/'11'!B$17))</f>
        <v>#VALUE!</v>
      </c>
      <c r="F178" s="32" t="e">
        <f>IF('935'!F178="VOID",0,'935'!F178*(1-'935'!X178/'11'!B$17))</f>
        <v>#VALUE!</v>
      </c>
      <c r="G178" s="32" t="e">
        <f>IF('935'!G178="VOID",0,'935'!G178*(1-'935'!X178/'11'!B$17))</f>
        <v>#VALUE!</v>
      </c>
      <c r="H178" s="49" t="e">
        <f t="shared" si="20"/>
        <v>#VALUE!</v>
      </c>
      <c r="I178" s="50" t="e">
        <f>MATCH('935'!J178,'913'!$B$6:$B$1205,0)</f>
        <v>#VALUE!</v>
      </c>
      <c r="J178" s="50" t="e">
        <f>MATCH(INDEX('913'!$D$6:$D$1205,I178),'913'!$B$6:$B$1205,0)</f>
        <v>#VALUE!</v>
      </c>
      <c r="K178" s="50" t="e">
        <f>MATCH(INDEX('913'!$D$6:$D$1205,J178),'913'!$B$6:$B$1205,0)</f>
        <v>#VALUE!</v>
      </c>
      <c r="L178" s="50" t="e">
        <f>MATCH(INDEX('913'!$D$6:$D$1205,K178),'913'!$B$6:$B$1205,0)</f>
        <v>#VALUE!</v>
      </c>
      <c r="M178" s="50" t="e">
        <f>MATCH(INDEX('913'!$D$6:$D$1205,L178),'913'!$B$6:$B$1205,0)</f>
        <v>#VALUE!</v>
      </c>
      <c r="N178" s="50" t="e">
        <f>MATCH(INDEX('913'!$D$6:$D$1205,M178),'913'!$B$6:$B$1205,0)</f>
        <v>#VALUE!</v>
      </c>
      <c r="O178" s="50" t="e">
        <f>MATCH(INDEX('913'!$D$6:$D$1205,N178),'913'!$B$6:$B$1205,0)</f>
        <v>#VALUE!</v>
      </c>
      <c r="P178" s="51" t="e">
        <f>MATCH(INDEX('913'!$D$6:$D$1205,O178),'913'!$B$6:$B$1205,0)</f>
        <v>#VALUE!</v>
      </c>
      <c r="Q178" s="37">
        <f>IF(ISNUMBER(I178),MAX(0,INDEX('913'!$E$6:$E$1205,I178)),0)</f>
        <v>0</v>
      </c>
      <c r="R178" s="37">
        <f>IF(ISNUMBER(J178),MAX(0,INDEX('913'!$E$6:$E$1205,J178)),0)</f>
        <v>0</v>
      </c>
      <c r="S178" s="37">
        <f>IF(ISNUMBER(K178),MAX(0,INDEX('913'!$E$6:$E$1205,K178)),0)</f>
        <v>0</v>
      </c>
      <c r="T178" s="37">
        <f>IF(ISNUMBER(L178),MAX(0,INDEX('913'!$E$6:$E$1205,L178)),0)</f>
        <v>0</v>
      </c>
      <c r="U178" s="37">
        <f>IF(ISNUMBER(M178),MAX(0,INDEX('913'!$E$6:$E$1205,M178)),0)</f>
        <v>0</v>
      </c>
      <c r="V178" s="37">
        <f>IF(ISNUMBER(N178),MAX(0,INDEX('913'!$E$6:$E$1205,N178)),0)</f>
        <v>0</v>
      </c>
      <c r="W178" s="37">
        <f>IF(ISNUMBER(O178),MAX(0,INDEX('913'!$E$6:$E$1205,O178)),0)</f>
        <v>0</v>
      </c>
      <c r="X178" s="52">
        <f>IF(ISNUMBER(P178),MAX(0,INDEX('913'!$E$6:$E$1205,P178)),0)</f>
        <v>0</v>
      </c>
      <c r="Y178" s="37">
        <f>IF(ISNUMBER(I178),MAX(0,INDEX('913'!$F$6:$F$1205,I178)),0)</f>
        <v>0</v>
      </c>
      <c r="Z178" s="37">
        <f>IF(ISNUMBER(J178),MAX(0,INDEX('913'!$F$6:$F$1205,J178)),0)</f>
        <v>0</v>
      </c>
      <c r="AA178" s="37">
        <f>IF(ISNUMBER(K178),MAX(0,INDEX('913'!$F$6:$F$1205,K178)),0)</f>
        <v>0</v>
      </c>
      <c r="AB178" s="37">
        <f>IF(ISNUMBER(L178),MAX(0,INDEX('913'!$F$6:$F$1205,L178)),0)</f>
        <v>0</v>
      </c>
      <c r="AC178" s="37">
        <f>IF(ISNUMBER(M178),MAX(0,INDEX('913'!$F$6:$F$1205,M178)),0)</f>
        <v>0</v>
      </c>
      <c r="AD178" s="37">
        <f>IF(ISNUMBER(N178),MAX(0,INDEX('913'!$F$6:$F$1205,N178)),0)</f>
        <v>0</v>
      </c>
      <c r="AE178" s="37">
        <f>IF(ISNUMBER(O178),MAX(0,INDEX('913'!$F$6:$F$1205,O178)),0)</f>
        <v>0</v>
      </c>
      <c r="AF178" s="37">
        <f>IF(ISNUMBER(P178),MAX(0,INDEX('913'!$F$6:$F$1205,P178)),0)</f>
        <v>0</v>
      </c>
      <c r="AG178" s="32">
        <f>IF(ISNUMBER(I178),SQRT(INDEX('913'!$I$6:$I$1205,I178)^2+INDEX('913'!$J$6:$J$1205,I178)^2),0)</f>
        <v>0</v>
      </c>
      <c r="AH178" s="32">
        <f>IF(ISNUMBER(J178),SQRT(INDEX('913'!$I$6:$I$1205,J178)^2+INDEX('913'!$J$6:$J$1205,J178)^2),0)</f>
        <v>0</v>
      </c>
      <c r="AI178" s="32">
        <f>IF(ISNUMBER(K178),SQRT(INDEX('913'!$I$6:$I$1205,K178)^2+INDEX('913'!$J$6:$J$1205,K178)^2),0)</f>
        <v>0</v>
      </c>
      <c r="AJ178" s="32">
        <f>IF(ISNUMBER(L178),SQRT(INDEX('913'!$I$6:$I$1205,L178)^2+INDEX('913'!$J$6:$J$1205,L178)^2),0)</f>
        <v>0</v>
      </c>
      <c r="AK178" s="32">
        <f>IF(ISNUMBER(M178),SQRT(INDEX('913'!$I$6:$I$1205,M178)^2+INDEX('913'!$J$6:$J$1205,M178)^2),0)</f>
        <v>0</v>
      </c>
      <c r="AL178" s="32">
        <f>IF(ISNUMBER(N178),SQRT(INDEX('913'!$I$6:$I$1205,N178)^2+INDEX('913'!$J$6:$J$1205,N178)^2),0)</f>
        <v>0</v>
      </c>
      <c r="AM178" s="32">
        <f>IF(ISNUMBER(O178),SQRT(INDEX('913'!$I$6:$I$1205,O178)^2+INDEX('913'!$J$6:$J$1205,O178)^2),0)</f>
        <v>0</v>
      </c>
      <c r="AN178" s="49">
        <f>IF(ISNUMBER(P178),SQRT(INDEX('913'!$I$6:$I$1205,P178)^2+INDEX('913'!$J$6:$J$1205,P178)^2),0)</f>
        <v>0</v>
      </c>
      <c r="AO178" s="37">
        <f t="shared" si="21"/>
        <v>0</v>
      </c>
      <c r="AP178" s="37">
        <f t="shared" si="22"/>
        <v>0</v>
      </c>
      <c r="AQ178" s="33" t="e">
        <f>-100*'935'!W178*(AO178+AP178)/'11'!C$17</f>
        <v>#VALUE!</v>
      </c>
      <c r="AR178" s="37" t="e">
        <f t="shared" si="23"/>
        <v>#VALUE!</v>
      </c>
      <c r="AS178" s="52" t="e">
        <f t="shared" si="24"/>
        <v>#VALUE!</v>
      </c>
      <c r="AT178" s="32" t="e">
        <f>IF('935'!C178="VOID",0,('935'!C178*(1-'935'!X178/'11'!B$17)))</f>
        <v>#VALUE!</v>
      </c>
      <c r="AU178" s="52" t="e">
        <f>'935'!Q178*(1-'935'!Y178/'11'!C$17)/(1-'935'!X178/'11'!B$17)</f>
        <v>#VALUE!</v>
      </c>
      <c r="AV178" s="37" t="e">
        <f>INDEX('DNO totals'!$B$57:$G$57,IF('935'!K178,IF(MOD('935'!K178,1000),IF(MOD('935'!K178,100),IF(MOD('935'!K178,10),IF(MOD('935'!K178,1000)=1,6,5),4),3),2),1))</f>
        <v>#VALUE!</v>
      </c>
      <c r="AW178" s="52" t="e">
        <f t="shared" si="25"/>
        <v>#VALUE!</v>
      </c>
      <c r="AX178" s="32" t="e">
        <f>IF('935'!V178="VOID",0,'935'!V178*(1-'935'!X178/'11'!B$17))</f>
        <v>#VALUE!</v>
      </c>
      <c r="AY178" s="33" t="e">
        <f>IF(H178,-100*'Charging rates'!B$10/'11'!B$17*AX178/H178,0)</f>
        <v>#VALUE!</v>
      </c>
      <c r="AZ178" s="33" t="e">
        <f>IF(C178,'DNO totals'!B$41,0)</f>
        <v>#VALUE!</v>
      </c>
      <c r="BA178" s="33" t="e">
        <f t="shared" si="26"/>
        <v>#VALUE!</v>
      </c>
      <c r="BB178" s="33" t="e">
        <f t="shared" si="27"/>
        <v>#VALUE!</v>
      </c>
      <c r="BC178" s="53" t="e">
        <f t="shared" si="28"/>
        <v>#VALUE!</v>
      </c>
      <c r="BD178" s="32" t="e">
        <f>IF(AT178,'935'!H178*AT178/(AT178+D178+H178),0)</f>
        <v>#VALUE!</v>
      </c>
      <c r="BE178" s="32" t="e">
        <f>IF(H178,'935'!H178*H178/(AT178+D178+H178),0)</f>
        <v>#VALUE!</v>
      </c>
      <c r="BF178" s="32" t="e">
        <f>BD178*(1-'935'!X178/'11'!B$17)</f>
        <v>#VALUE!</v>
      </c>
      <c r="BG178" s="49" t="e">
        <f>BE178*(1-'935'!X178/'11'!B$17)</f>
        <v>#VALUE!</v>
      </c>
      <c r="BH178" s="52" t="e">
        <f>AV178*Parameters!B$6</f>
        <v>#VALUE!</v>
      </c>
      <c r="BI178" s="37" t="e">
        <f>IF('935'!$K178=1000,'Charging rates'!$C$38*$BH178/(1+'DNO totals'!$C$99)*'935'!$L178,0)</f>
        <v>#VALUE!</v>
      </c>
      <c r="BJ178" s="37" t="e">
        <f>IF(MOD('935'!$K178,1000)=100,'Charging rates'!$D$38*$BH178/(1+'DNO totals'!$D$99)*'935'!$M178,0)</f>
        <v>#VALUE!</v>
      </c>
      <c r="BK178" s="37" t="e">
        <f>IF(MOD('935'!$K178,100)=10,'Charging rates'!$E$38*$BH178/(1+'DNO totals'!$E$99)*'935'!$N178,0)</f>
        <v>#VALUE!</v>
      </c>
      <c r="BL178" s="37" t="e">
        <f>IF(AND(MOD('935'!$K178,10)&gt;0,MOD('935'!$K178,1000)&gt;1),'Charging rates'!$F$38*$BH178/(1+'DNO totals'!$F$99)*'935'!$O178,0)</f>
        <v>#VALUE!</v>
      </c>
      <c r="BM178" s="37" t="e">
        <f>IF(MOD('935'!$K178,1000)=1,'Charging rates'!$G$38*$BH178/(1+'DNO totals'!$G$99)*'935'!$P178,0)</f>
        <v>#VALUE!</v>
      </c>
      <c r="BN178" s="52" t="e">
        <f t="shared" si="29"/>
        <v>#VALUE!</v>
      </c>
      <c r="BO178" s="37" t="e">
        <f>IF('935'!$K178&gt;1000,'Charging rates'!$C$38*$AW178*'935'!$L178,0)</f>
        <v>#VALUE!</v>
      </c>
      <c r="BP178" s="37" t="e">
        <f>IF(MOD('935'!$K178,1000)&gt;100,'Charging rates'!$D$38*$AW178*'935'!$M178,0)</f>
        <v>#VALUE!</v>
      </c>
      <c r="BQ178" s="37" t="e">
        <f>IF(MOD('935'!$K178,100)&gt;10,'Charging rates'!$E$38*$AW178*'935'!$N178,0)</f>
        <v>#VALUE!</v>
      </c>
      <c r="BR178" s="52" t="e">
        <f t="shared" si="30"/>
        <v>#VALUE!</v>
      </c>
      <c r="BS178" s="48" t="e">
        <f>'935'!C178&lt;&gt;"VOID"</f>
        <v>#VALUE!</v>
      </c>
      <c r="BT178" s="33" t="e">
        <f>IF(BS178,(100/'11'!B$17*BD178*((1-'935'!I178)*'Charging rates'!B$51+'Charging rates'!B$63)),0)</f>
        <v>#VALUE!</v>
      </c>
      <c r="BU178" s="33" t="e">
        <f>100/'11'!B$17*BG178*('Charging rates'!B$51+'Charging rates'!B$63)</f>
        <v>#VALUE!</v>
      </c>
      <c r="BV178" s="33" t="e">
        <f>100/'11'!B$17*BE178*('Charging rates'!B$51+'Charging rates'!B$63)</f>
        <v>#VALUE!</v>
      </c>
      <c r="BW178" s="53" t="e">
        <f t="shared" si="31"/>
        <v>#VALUE!</v>
      </c>
      <c r="BX178" s="32" t="e">
        <f>AT178-('935'!T178*(1-'935'!X178/'11'!B$17))</f>
        <v>#VALUE!</v>
      </c>
      <c r="BY178" s="32">
        <f>0-IF(ISNUMBER(I178),INDEX('913'!$I$6:$I$1205,I178),0)-IF(ISNUMBER(J178),INDEX('913'!$I$6:$I$1205,J178),0)-IF(ISNUMBER(K178),INDEX('913'!$I$6:$I$1205,K178),0)-IF(ISNUMBER(L178),INDEX('913'!$I$6:$I$1205,L178),0)-IF(ISNUMBER(M178),INDEX('913'!$I$6:$I$1205,M178),0)-IF(ISNUMBER(N178),INDEX('913'!$I$6:$I$1205,N178),0)-IF(ISNUMBER(O178),INDEX('913'!$I$6:$I$1205,O178),0)-IF(ISNUMBER(P178),INDEX('913'!$I$6:$I$1205,P178),0)</f>
        <v>0</v>
      </c>
      <c r="BZ178" s="37">
        <f>IF(BY178=0,1,MAX(1,SQRT(BY178^2+(IF(ISNUMBER(I178),INDEX('913'!$J$6:$J$1205,I178),0)+IF(ISNUMBER(J178),INDEX('913'!$J$6:$J$1205,J178),0)+IF(ISNUMBER(K178),INDEX('913'!$J$6:$J$1205,K178),0)+IF(ISNUMBER(L178),INDEX('913'!$J$6:$J$1205,L178),0)+IF(ISNUMBER(M178),INDEX('913'!$J$6:$J$1205,M178),0)+IF(ISNUMBER(N178),INDEX('913'!$J$6:$J$1205,N178),0)+IF(ISNUMBER(O178),INDEX('913'!$J$6:$J$1205,O178),0)+IF(ISNUMBER(P178),INDEX('913'!$J$6:$J$1205,P178),0))^2)/BY178))</f>
        <v>1</v>
      </c>
      <c r="CA178" s="33" t="e">
        <f>100*AO178/'11'!B$17</f>
        <v>#VALUE!</v>
      </c>
      <c r="CB178" s="37" t="e">
        <f>100*(AP178*BZ178)/'11'!C$17</f>
        <v>#VALUE!</v>
      </c>
      <c r="CC178" s="37" t="e">
        <f t="shared" si="32"/>
        <v>#VALUE!</v>
      </c>
      <c r="CD178" s="33" t="e">
        <f t="shared" si="33"/>
        <v>#VALUE!</v>
      </c>
      <c r="CE178" s="54" t="e">
        <f>'11'!C$17-'935'!Y178</f>
        <v>#VALUE!</v>
      </c>
      <c r="CF178" s="37" t="e">
        <f>MAX('DNO totals'!B$312+0,MIN('935'!L178+0,'DNO totals'!B$304+0))</f>
        <v>#VALUE!</v>
      </c>
      <c r="CG178" s="37" t="e">
        <f>MAX('DNO totals'!C$312+0,MIN('935'!M178+0,'DNO totals'!C$304+0))</f>
        <v>#VALUE!</v>
      </c>
      <c r="CH178" s="37" t="e">
        <f>MAX('DNO totals'!D$312+0,MIN('935'!N178+0,'DNO totals'!D$304+0))</f>
        <v>#VALUE!</v>
      </c>
      <c r="CI178" s="37" t="e">
        <f>MAX('DNO totals'!E$312+0,MIN('935'!O178+0,'DNO totals'!E$304+0))</f>
        <v>#VALUE!</v>
      </c>
      <c r="CJ178" s="52" t="e">
        <f>MAX('DNO totals'!F$312+0,MIN('935'!P178+0,'DNO totals'!F$304+0))</f>
        <v>#VALUE!</v>
      </c>
      <c r="CK178" s="37" t="e">
        <f>IF('935'!$K178=1000,'Charging rates'!$C$38*$BH178/(1+'DNO totals'!$C$99)*$CF178,0)</f>
        <v>#VALUE!</v>
      </c>
      <c r="CL178" s="37" t="e">
        <f>IF(MOD('935'!$K178,1000)=100,'Charging rates'!$D$38*$BH178/(1+'DNO totals'!$D$99)*$CG178,0)</f>
        <v>#VALUE!</v>
      </c>
      <c r="CM178" s="37" t="e">
        <f>IF(MOD('935'!$K178,100)=10,'Charging rates'!$E$38*$BH178/(1+'DNO totals'!$E$99)*$CH178,0)</f>
        <v>#VALUE!</v>
      </c>
      <c r="CN178" s="37" t="e">
        <f>IF(AND(MOD('935'!$K178,10)&gt;0,MOD('935'!$K178,1000)&gt;1),'Charging rates'!$F$38*$BH178/(1+'DNO totals'!$F$99)*$CI178,0)</f>
        <v>#VALUE!</v>
      </c>
      <c r="CO178" s="37" t="e">
        <f>IF(MOD('935'!$K178,1000)=1,'Charging rates'!$G$38*$BH178/(1+'DNO totals'!$G$99)*$CJ178,0)</f>
        <v>#VALUE!</v>
      </c>
      <c r="CP178" s="52" t="e">
        <f t="shared" si="34"/>
        <v>#VALUE!</v>
      </c>
      <c r="CQ178" s="37" t="e">
        <f>IF('935'!$K178&gt;1000,'Charging rates'!$C$38*$AW178*$CF178,0)</f>
        <v>#VALUE!</v>
      </c>
      <c r="CR178" s="37" t="e">
        <f>IF(MOD('935'!$K178,1000)&gt;100,'Charging rates'!$D$38*$AW178*$CG178,0)</f>
        <v>#VALUE!</v>
      </c>
      <c r="CS178" s="37" t="e">
        <f>IF(MOD('935'!$K178,100)&gt;10,'Charging rates'!$E$38*$AW178*$CH178,0)</f>
        <v>#VALUE!</v>
      </c>
      <c r="CT178" s="52" t="e">
        <f t="shared" si="35"/>
        <v>#VALUE!</v>
      </c>
      <c r="CU178" s="33" t="e">
        <f>100*(AP178*'935'!Q178*BZ178)/'11'!B$17</f>
        <v>#VALUE!</v>
      </c>
      <c r="CV178" s="33" t="e">
        <f>100/'11'!B$17*'Charging rates'!B$10*AW178</f>
        <v>#VALUE!</v>
      </c>
      <c r="CW178" s="33" t="e">
        <f>IF(AT178=0,0,(1-BX178/AT178)*(CA178+IF('935'!Q178=0,0,(CB178*'935'!Q178*('11'!C$17-'935'!Y178)/('11'!B$17-'935'!X178)))))</f>
        <v>#VALUE!</v>
      </c>
      <c r="CX178" s="33" t="e">
        <f t="shared" si="36"/>
        <v>#VALUE!</v>
      </c>
      <c r="CY178" s="49" t="e">
        <f t="shared" si="37"/>
        <v>#VALUE!</v>
      </c>
      <c r="CZ178" s="32" t="e">
        <f>AT178*(Parameters!B$21+AU178)*IF('DNO totals'!B$323&lt;0,1,'935'!S178)</f>
        <v>#VALUE!</v>
      </c>
      <c r="DA178" s="52" t="e">
        <f>IF('DNO totals'!B$323&lt;0,1,'935'!S178)*(Parameters!B$21+AU178)</f>
        <v>#VALUE!</v>
      </c>
      <c r="DB178" s="37" t="e">
        <f>CX178+'Charging rates'!B$106*DA178*100/'11'!B$17</f>
        <v>#VALUE!</v>
      </c>
      <c r="DC178" s="37" t="e">
        <f>DB178+'Charging rates'!B$116*(Parameters!B$21+AU178)*100/'11'!B$17*IF('DNO totals'!B$323&lt;0,1,'935'!S178)</f>
        <v>#VALUE!</v>
      </c>
      <c r="DD178" s="37" t="e">
        <f>'Charging rates'!B$97*(CP178+CT178)*100/'11'!B$17</f>
        <v>#VALUE!</v>
      </c>
      <c r="DE178" s="33" t="e">
        <f>MAX(0-(CB178*AU178*'11'!C$17/'11'!B$17),DC178+DD178)</f>
        <v>#VALUE!</v>
      </c>
      <c r="DF178" s="37" t="e">
        <f>IF(BS178,IF(AU178=0,CC178,MAX(0,MIN(CC178,CC178+(DE178/'935'!Q178*('11'!B$17-'935'!X178)/('11'!C$17-'935'!Y178))))),0)</f>
        <v>#VALUE!</v>
      </c>
      <c r="DG178" s="33" t="e">
        <f t="shared" si="38"/>
        <v>#VALUE!</v>
      </c>
      <c r="DH178" s="53" t="e">
        <f t="shared" si="39"/>
        <v>#VALUE!</v>
      </c>
    </row>
    <row r="179" spans="1:112">
      <c r="A179" s="28">
        <v>79</v>
      </c>
      <c r="B179" s="47" t="e">
        <f>'935'!B179</f>
        <v>#VALUE!</v>
      </c>
      <c r="C179" s="48" t="e">
        <f>OR('935'!E179&lt;&gt;"VOID",'935'!F179&lt;&gt;"VOID",'935'!G179&lt;&gt;"VOID")</f>
        <v>#VALUE!</v>
      </c>
      <c r="D179" s="32" t="e">
        <f>IF('935'!D179="VOID",0,'935'!D179*(1-'935'!X179/'11'!B$17))</f>
        <v>#VALUE!</v>
      </c>
      <c r="E179" s="32" t="e">
        <f>IF('935'!E179="VOID",0,'935'!E179*(1-'935'!X179/'11'!B$17))</f>
        <v>#VALUE!</v>
      </c>
      <c r="F179" s="32" t="e">
        <f>IF('935'!F179="VOID",0,'935'!F179*(1-'935'!X179/'11'!B$17))</f>
        <v>#VALUE!</v>
      </c>
      <c r="G179" s="32" t="e">
        <f>IF('935'!G179="VOID",0,'935'!G179*(1-'935'!X179/'11'!B$17))</f>
        <v>#VALUE!</v>
      </c>
      <c r="H179" s="49" t="e">
        <f t="shared" si="20"/>
        <v>#VALUE!</v>
      </c>
      <c r="I179" s="50" t="e">
        <f>MATCH('935'!J179,'913'!$B$6:$B$1205,0)</f>
        <v>#VALUE!</v>
      </c>
      <c r="J179" s="50" t="e">
        <f>MATCH(INDEX('913'!$D$6:$D$1205,I179),'913'!$B$6:$B$1205,0)</f>
        <v>#VALUE!</v>
      </c>
      <c r="K179" s="50" t="e">
        <f>MATCH(INDEX('913'!$D$6:$D$1205,J179),'913'!$B$6:$B$1205,0)</f>
        <v>#VALUE!</v>
      </c>
      <c r="L179" s="50" t="e">
        <f>MATCH(INDEX('913'!$D$6:$D$1205,K179),'913'!$B$6:$B$1205,0)</f>
        <v>#VALUE!</v>
      </c>
      <c r="M179" s="50" t="e">
        <f>MATCH(INDEX('913'!$D$6:$D$1205,L179),'913'!$B$6:$B$1205,0)</f>
        <v>#VALUE!</v>
      </c>
      <c r="N179" s="50" t="e">
        <f>MATCH(INDEX('913'!$D$6:$D$1205,M179),'913'!$B$6:$B$1205,0)</f>
        <v>#VALUE!</v>
      </c>
      <c r="O179" s="50" t="e">
        <f>MATCH(INDEX('913'!$D$6:$D$1205,N179),'913'!$B$6:$B$1205,0)</f>
        <v>#VALUE!</v>
      </c>
      <c r="P179" s="51" t="e">
        <f>MATCH(INDEX('913'!$D$6:$D$1205,O179),'913'!$B$6:$B$1205,0)</f>
        <v>#VALUE!</v>
      </c>
      <c r="Q179" s="37">
        <f>IF(ISNUMBER(I179),MAX(0,INDEX('913'!$E$6:$E$1205,I179)),0)</f>
        <v>0</v>
      </c>
      <c r="R179" s="37">
        <f>IF(ISNUMBER(J179),MAX(0,INDEX('913'!$E$6:$E$1205,J179)),0)</f>
        <v>0</v>
      </c>
      <c r="S179" s="37">
        <f>IF(ISNUMBER(K179),MAX(0,INDEX('913'!$E$6:$E$1205,K179)),0)</f>
        <v>0</v>
      </c>
      <c r="T179" s="37">
        <f>IF(ISNUMBER(L179),MAX(0,INDEX('913'!$E$6:$E$1205,L179)),0)</f>
        <v>0</v>
      </c>
      <c r="U179" s="37">
        <f>IF(ISNUMBER(M179),MAX(0,INDEX('913'!$E$6:$E$1205,M179)),0)</f>
        <v>0</v>
      </c>
      <c r="V179" s="37">
        <f>IF(ISNUMBER(N179),MAX(0,INDEX('913'!$E$6:$E$1205,N179)),0)</f>
        <v>0</v>
      </c>
      <c r="W179" s="37">
        <f>IF(ISNUMBER(O179),MAX(0,INDEX('913'!$E$6:$E$1205,O179)),0)</f>
        <v>0</v>
      </c>
      <c r="X179" s="52">
        <f>IF(ISNUMBER(P179),MAX(0,INDEX('913'!$E$6:$E$1205,P179)),0)</f>
        <v>0</v>
      </c>
      <c r="Y179" s="37">
        <f>IF(ISNUMBER(I179),MAX(0,INDEX('913'!$F$6:$F$1205,I179)),0)</f>
        <v>0</v>
      </c>
      <c r="Z179" s="37">
        <f>IF(ISNUMBER(J179),MAX(0,INDEX('913'!$F$6:$F$1205,J179)),0)</f>
        <v>0</v>
      </c>
      <c r="AA179" s="37">
        <f>IF(ISNUMBER(K179),MAX(0,INDEX('913'!$F$6:$F$1205,K179)),0)</f>
        <v>0</v>
      </c>
      <c r="AB179" s="37">
        <f>IF(ISNUMBER(L179),MAX(0,INDEX('913'!$F$6:$F$1205,L179)),0)</f>
        <v>0</v>
      </c>
      <c r="AC179" s="37">
        <f>IF(ISNUMBER(M179),MAX(0,INDEX('913'!$F$6:$F$1205,M179)),0)</f>
        <v>0</v>
      </c>
      <c r="AD179" s="37">
        <f>IF(ISNUMBER(N179),MAX(0,INDEX('913'!$F$6:$F$1205,N179)),0)</f>
        <v>0</v>
      </c>
      <c r="AE179" s="37">
        <f>IF(ISNUMBER(O179),MAX(0,INDEX('913'!$F$6:$F$1205,O179)),0)</f>
        <v>0</v>
      </c>
      <c r="AF179" s="37">
        <f>IF(ISNUMBER(P179),MAX(0,INDEX('913'!$F$6:$F$1205,P179)),0)</f>
        <v>0</v>
      </c>
      <c r="AG179" s="32">
        <f>IF(ISNUMBER(I179),SQRT(INDEX('913'!$I$6:$I$1205,I179)^2+INDEX('913'!$J$6:$J$1205,I179)^2),0)</f>
        <v>0</v>
      </c>
      <c r="AH179" s="32">
        <f>IF(ISNUMBER(J179),SQRT(INDEX('913'!$I$6:$I$1205,J179)^2+INDEX('913'!$J$6:$J$1205,J179)^2),0)</f>
        <v>0</v>
      </c>
      <c r="AI179" s="32">
        <f>IF(ISNUMBER(K179),SQRT(INDEX('913'!$I$6:$I$1205,K179)^2+INDEX('913'!$J$6:$J$1205,K179)^2),0)</f>
        <v>0</v>
      </c>
      <c r="AJ179" s="32">
        <f>IF(ISNUMBER(L179),SQRT(INDEX('913'!$I$6:$I$1205,L179)^2+INDEX('913'!$J$6:$J$1205,L179)^2),0)</f>
        <v>0</v>
      </c>
      <c r="AK179" s="32">
        <f>IF(ISNUMBER(M179),SQRT(INDEX('913'!$I$6:$I$1205,M179)^2+INDEX('913'!$J$6:$J$1205,M179)^2),0)</f>
        <v>0</v>
      </c>
      <c r="AL179" s="32">
        <f>IF(ISNUMBER(N179),SQRT(INDEX('913'!$I$6:$I$1205,N179)^2+INDEX('913'!$J$6:$J$1205,N179)^2),0)</f>
        <v>0</v>
      </c>
      <c r="AM179" s="32">
        <f>IF(ISNUMBER(O179),SQRT(INDEX('913'!$I$6:$I$1205,O179)^2+INDEX('913'!$J$6:$J$1205,O179)^2),0)</f>
        <v>0</v>
      </c>
      <c r="AN179" s="49">
        <f>IF(ISNUMBER(P179),SQRT(INDEX('913'!$I$6:$I$1205,P179)^2+INDEX('913'!$J$6:$J$1205,P179)^2),0)</f>
        <v>0</v>
      </c>
      <c r="AO179" s="37">
        <f t="shared" si="21"/>
        <v>0</v>
      </c>
      <c r="AP179" s="37">
        <f t="shared" si="22"/>
        <v>0</v>
      </c>
      <c r="AQ179" s="33" t="e">
        <f>-100*'935'!W179*(AO179+AP179)/'11'!C$17</f>
        <v>#VALUE!</v>
      </c>
      <c r="AR179" s="37" t="e">
        <f t="shared" si="23"/>
        <v>#VALUE!</v>
      </c>
      <c r="AS179" s="52" t="e">
        <f t="shared" si="24"/>
        <v>#VALUE!</v>
      </c>
      <c r="AT179" s="32" t="e">
        <f>IF('935'!C179="VOID",0,('935'!C179*(1-'935'!X179/'11'!B$17)))</f>
        <v>#VALUE!</v>
      </c>
      <c r="AU179" s="52" t="e">
        <f>'935'!Q179*(1-'935'!Y179/'11'!C$17)/(1-'935'!X179/'11'!B$17)</f>
        <v>#VALUE!</v>
      </c>
      <c r="AV179" s="37" t="e">
        <f>INDEX('DNO totals'!$B$57:$G$57,IF('935'!K179,IF(MOD('935'!K179,1000),IF(MOD('935'!K179,100),IF(MOD('935'!K179,10),IF(MOD('935'!K179,1000)=1,6,5),4),3),2),1))</f>
        <v>#VALUE!</v>
      </c>
      <c r="AW179" s="52" t="e">
        <f t="shared" si="25"/>
        <v>#VALUE!</v>
      </c>
      <c r="AX179" s="32" t="e">
        <f>IF('935'!V179="VOID",0,'935'!V179*(1-'935'!X179/'11'!B$17))</f>
        <v>#VALUE!</v>
      </c>
      <c r="AY179" s="33" t="e">
        <f>IF(H179,-100*'Charging rates'!B$10/'11'!B$17*AX179/H179,0)</f>
        <v>#VALUE!</v>
      </c>
      <c r="AZ179" s="33" t="e">
        <f>IF(C179,'DNO totals'!B$41,0)</f>
        <v>#VALUE!</v>
      </c>
      <c r="BA179" s="33" t="e">
        <f t="shared" si="26"/>
        <v>#VALUE!</v>
      </c>
      <c r="BB179" s="33" t="e">
        <f t="shared" si="27"/>
        <v>#VALUE!</v>
      </c>
      <c r="BC179" s="53" t="e">
        <f t="shared" si="28"/>
        <v>#VALUE!</v>
      </c>
      <c r="BD179" s="32" t="e">
        <f>IF(AT179,'935'!H179*AT179/(AT179+D179+H179),0)</f>
        <v>#VALUE!</v>
      </c>
      <c r="BE179" s="32" t="e">
        <f>IF(H179,'935'!H179*H179/(AT179+D179+H179),0)</f>
        <v>#VALUE!</v>
      </c>
      <c r="BF179" s="32" t="e">
        <f>BD179*(1-'935'!X179/'11'!B$17)</f>
        <v>#VALUE!</v>
      </c>
      <c r="BG179" s="49" t="e">
        <f>BE179*(1-'935'!X179/'11'!B$17)</f>
        <v>#VALUE!</v>
      </c>
      <c r="BH179" s="52" t="e">
        <f>AV179*Parameters!B$6</f>
        <v>#VALUE!</v>
      </c>
      <c r="BI179" s="37" t="e">
        <f>IF('935'!$K179=1000,'Charging rates'!$C$38*$BH179/(1+'DNO totals'!$C$99)*'935'!$L179,0)</f>
        <v>#VALUE!</v>
      </c>
      <c r="BJ179" s="37" t="e">
        <f>IF(MOD('935'!$K179,1000)=100,'Charging rates'!$D$38*$BH179/(1+'DNO totals'!$D$99)*'935'!$M179,0)</f>
        <v>#VALUE!</v>
      </c>
      <c r="BK179" s="37" t="e">
        <f>IF(MOD('935'!$K179,100)=10,'Charging rates'!$E$38*$BH179/(1+'DNO totals'!$E$99)*'935'!$N179,0)</f>
        <v>#VALUE!</v>
      </c>
      <c r="BL179" s="37" t="e">
        <f>IF(AND(MOD('935'!$K179,10)&gt;0,MOD('935'!$K179,1000)&gt;1),'Charging rates'!$F$38*$BH179/(1+'DNO totals'!$F$99)*'935'!$O179,0)</f>
        <v>#VALUE!</v>
      </c>
      <c r="BM179" s="37" t="e">
        <f>IF(MOD('935'!$K179,1000)=1,'Charging rates'!$G$38*$BH179/(1+'DNO totals'!$G$99)*'935'!$P179,0)</f>
        <v>#VALUE!</v>
      </c>
      <c r="BN179" s="52" t="e">
        <f t="shared" si="29"/>
        <v>#VALUE!</v>
      </c>
      <c r="BO179" s="37" t="e">
        <f>IF('935'!$K179&gt;1000,'Charging rates'!$C$38*$AW179*'935'!$L179,0)</f>
        <v>#VALUE!</v>
      </c>
      <c r="BP179" s="37" t="e">
        <f>IF(MOD('935'!$K179,1000)&gt;100,'Charging rates'!$D$38*$AW179*'935'!$M179,0)</f>
        <v>#VALUE!</v>
      </c>
      <c r="BQ179" s="37" t="e">
        <f>IF(MOD('935'!$K179,100)&gt;10,'Charging rates'!$E$38*$AW179*'935'!$N179,0)</f>
        <v>#VALUE!</v>
      </c>
      <c r="BR179" s="52" t="e">
        <f t="shared" si="30"/>
        <v>#VALUE!</v>
      </c>
      <c r="BS179" s="48" t="e">
        <f>'935'!C179&lt;&gt;"VOID"</f>
        <v>#VALUE!</v>
      </c>
      <c r="BT179" s="33" t="e">
        <f>IF(BS179,(100/'11'!B$17*BD179*((1-'935'!I179)*'Charging rates'!B$51+'Charging rates'!B$63)),0)</f>
        <v>#VALUE!</v>
      </c>
      <c r="BU179" s="33" t="e">
        <f>100/'11'!B$17*BG179*('Charging rates'!B$51+'Charging rates'!B$63)</f>
        <v>#VALUE!</v>
      </c>
      <c r="BV179" s="33" t="e">
        <f>100/'11'!B$17*BE179*('Charging rates'!B$51+'Charging rates'!B$63)</f>
        <v>#VALUE!</v>
      </c>
      <c r="BW179" s="53" t="e">
        <f t="shared" si="31"/>
        <v>#VALUE!</v>
      </c>
      <c r="BX179" s="32" t="e">
        <f>AT179-('935'!T179*(1-'935'!X179/'11'!B$17))</f>
        <v>#VALUE!</v>
      </c>
      <c r="BY179" s="32">
        <f>0-IF(ISNUMBER(I179),INDEX('913'!$I$6:$I$1205,I179),0)-IF(ISNUMBER(J179),INDEX('913'!$I$6:$I$1205,J179),0)-IF(ISNUMBER(K179),INDEX('913'!$I$6:$I$1205,K179),0)-IF(ISNUMBER(L179),INDEX('913'!$I$6:$I$1205,L179),0)-IF(ISNUMBER(M179),INDEX('913'!$I$6:$I$1205,M179),0)-IF(ISNUMBER(N179),INDEX('913'!$I$6:$I$1205,N179),0)-IF(ISNUMBER(O179),INDEX('913'!$I$6:$I$1205,O179),0)-IF(ISNUMBER(P179),INDEX('913'!$I$6:$I$1205,P179),0)</f>
        <v>0</v>
      </c>
      <c r="BZ179" s="37">
        <f>IF(BY179=0,1,MAX(1,SQRT(BY179^2+(IF(ISNUMBER(I179),INDEX('913'!$J$6:$J$1205,I179),0)+IF(ISNUMBER(J179),INDEX('913'!$J$6:$J$1205,J179),0)+IF(ISNUMBER(K179),INDEX('913'!$J$6:$J$1205,K179),0)+IF(ISNUMBER(L179),INDEX('913'!$J$6:$J$1205,L179),0)+IF(ISNUMBER(M179),INDEX('913'!$J$6:$J$1205,M179),0)+IF(ISNUMBER(N179),INDEX('913'!$J$6:$J$1205,N179),0)+IF(ISNUMBER(O179),INDEX('913'!$J$6:$J$1205,O179),0)+IF(ISNUMBER(P179),INDEX('913'!$J$6:$J$1205,P179),0))^2)/BY179))</f>
        <v>1</v>
      </c>
      <c r="CA179" s="33" t="e">
        <f>100*AO179/'11'!B$17</f>
        <v>#VALUE!</v>
      </c>
      <c r="CB179" s="37" t="e">
        <f>100*(AP179*BZ179)/'11'!C$17</f>
        <v>#VALUE!</v>
      </c>
      <c r="CC179" s="37" t="e">
        <f t="shared" si="32"/>
        <v>#VALUE!</v>
      </c>
      <c r="CD179" s="33" t="e">
        <f t="shared" si="33"/>
        <v>#VALUE!</v>
      </c>
      <c r="CE179" s="54" t="e">
        <f>'11'!C$17-'935'!Y179</f>
        <v>#VALUE!</v>
      </c>
      <c r="CF179" s="37" t="e">
        <f>MAX('DNO totals'!B$312+0,MIN('935'!L179+0,'DNO totals'!B$304+0))</f>
        <v>#VALUE!</v>
      </c>
      <c r="CG179" s="37" t="e">
        <f>MAX('DNO totals'!C$312+0,MIN('935'!M179+0,'DNO totals'!C$304+0))</f>
        <v>#VALUE!</v>
      </c>
      <c r="CH179" s="37" t="e">
        <f>MAX('DNO totals'!D$312+0,MIN('935'!N179+0,'DNO totals'!D$304+0))</f>
        <v>#VALUE!</v>
      </c>
      <c r="CI179" s="37" t="e">
        <f>MAX('DNO totals'!E$312+0,MIN('935'!O179+0,'DNO totals'!E$304+0))</f>
        <v>#VALUE!</v>
      </c>
      <c r="CJ179" s="52" t="e">
        <f>MAX('DNO totals'!F$312+0,MIN('935'!P179+0,'DNO totals'!F$304+0))</f>
        <v>#VALUE!</v>
      </c>
      <c r="CK179" s="37" t="e">
        <f>IF('935'!$K179=1000,'Charging rates'!$C$38*$BH179/(1+'DNO totals'!$C$99)*$CF179,0)</f>
        <v>#VALUE!</v>
      </c>
      <c r="CL179" s="37" t="e">
        <f>IF(MOD('935'!$K179,1000)=100,'Charging rates'!$D$38*$BH179/(1+'DNO totals'!$D$99)*$CG179,0)</f>
        <v>#VALUE!</v>
      </c>
      <c r="CM179" s="37" t="e">
        <f>IF(MOD('935'!$K179,100)=10,'Charging rates'!$E$38*$BH179/(1+'DNO totals'!$E$99)*$CH179,0)</f>
        <v>#VALUE!</v>
      </c>
      <c r="CN179" s="37" t="e">
        <f>IF(AND(MOD('935'!$K179,10)&gt;0,MOD('935'!$K179,1000)&gt;1),'Charging rates'!$F$38*$BH179/(1+'DNO totals'!$F$99)*$CI179,0)</f>
        <v>#VALUE!</v>
      </c>
      <c r="CO179" s="37" t="e">
        <f>IF(MOD('935'!$K179,1000)=1,'Charging rates'!$G$38*$BH179/(1+'DNO totals'!$G$99)*$CJ179,0)</f>
        <v>#VALUE!</v>
      </c>
      <c r="CP179" s="52" t="e">
        <f t="shared" si="34"/>
        <v>#VALUE!</v>
      </c>
      <c r="CQ179" s="37" t="e">
        <f>IF('935'!$K179&gt;1000,'Charging rates'!$C$38*$AW179*$CF179,0)</f>
        <v>#VALUE!</v>
      </c>
      <c r="CR179" s="37" t="e">
        <f>IF(MOD('935'!$K179,1000)&gt;100,'Charging rates'!$D$38*$AW179*$CG179,0)</f>
        <v>#VALUE!</v>
      </c>
      <c r="CS179" s="37" t="e">
        <f>IF(MOD('935'!$K179,100)&gt;10,'Charging rates'!$E$38*$AW179*$CH179,0)</f>
        <v>#VALUE!</v>
      </c>
      <c r="CT179" s="52" t="e">
        <f t="shared" si="35"/>
        <v>#VALUE!</v>
      </c>
      <c r="CU179" s="33" t="e">
        <f>100*(AP179*'935'!Q179*BZ179)/'11'!B$17</f>
        <v>#VALUE!</v>
      </c>
      <c r="CV179" s="33" t="e">
        <f>100/'11'!B$17*'Charging rates'!B$10*AW179</f>
        <v>#VALUE!</v>
      </c>
      <c r="CW179" s="33" t="e">
        <f>IF(AT179=0,0,(1-BX179/AT179)*(CA179+IF('935'!Q179=0,0,(CB179*'935'!Q179*('11'!C$17-'935'!Y179)/('11'!B$17-'935'!X179)))))</f>
        <v>#VALUE!</v>
      </c>
      <c r="CX179" s="33" t="e">
        <f t="shared" si="36"/>
        <v>#VALUE!</v>
      </c>
      <c r="CY179" s="49" t="e">
        <f t="shared" si="37"/>
        <v>#VALUE!</v>
      </c>
      <c r="CZ179" s="32" t="e">
        <f>AT179*(Parameters!B$21+AU179)*IF('DNO totals'!B$323&lt;0,1,'935'!S179)</f>
        <v>#VALUE!</v>
      </c>
      <c r="DA179" s="52" t="e">
        <f>IF('DNO totals'!B$323&lt;0,1,'935'!S179)*(Parameters!B$21+AU179)</f>
        <v>#VALUE!</v>
      </c>
      <c r="DB179" s="37" t="e">
        <f>CX179+'Charging rates'!B$106*DA179*100/'11'!B$17</f>
        <v>#VALUE!</v>
      </c>
      <c r="DC179" s="37" t="e">
        <f>DB179+'Charging rates'!B$116*(Parameters!B$21+AU179)*100/'11'!B$17*IF('DNO totals'!B$323&lt;0,1,'935'!S179)</f>
        <v>#VALUE!</v>
      </c>
      <c r="DD179" s="37" t="e">
        <f>'Charging rates'!B$97*(CP179+CT179)*100/'11'!B$17</f>
        <v>#VALUE!</v>
      </c>
      <c r="DE179" s="33" t="e">
        <f>MAX(0-(CB179*AU179*'11'!C$17/'11'!B$17),DC179+DD179)</f>
        <v>#VALUE!</v>
      </c>
      <c r="DF179" s="37" t="e">
        <f>IF(BS179,IF(AU179=0,CC179,MAX(0,MIN(CC179,CC179+(DE179/'935'!Q179*('11'!B$17-'935'!X179)/('11'!C$17-'935'!Y179))))),0)</f>
        <v>#VALUE!</v>
      </c>
      <c r="DG179" s="33" t="e">
        <f t="shared" si="38"/>
        <v>#VALUE!</v>
      </c>
      <c r="DH179" s="53" t="e">
        <f t="shared" si="39"/>
        <v>#VALUE!</v>
      </c>
    </row>
    <row r="180" spans="1:112">
      <c r="A180" s="28">
        <v>80</v>
      </c>
      <c r="B180" s="47" t="e">
        <f>'935'!B180</f>
        <v>#VALUE!</v>
      </c>
      <c r="C180" s="48" t="e">
        <f>OR('935'!E180&lt;&gt;"VOID",'935'!F180&lt;&gt;"VOID",'935'!G180&lt;&gt;"VOID")</f>
        <v>#VALUE!</v>
      </c>
      <c r="D180" s="32" t="e">
        <f>IF('935'!D180="VOID",0,'935'!D180*(1-'935'!X180/'11'!B$17))</f>
        <v>#VALUE!</v>
      </c>
      <c r="E180" s="32" t="e">
        <f>IF('935'!E180="VOID",0,'935'!E180*(1-'935'!X180/'11'!B$17))</f>
        <v>#VALUE!</v>
      </c>
      <c r="F180" s="32" t="e">
        <f>IF('935'!F180="VOID",0,'935'!F180*(1-'935'!X180/'11'!B$17))</f>
        <v>#VALUE!</v>
      </c>
      <c r="G180" s="32" t="e">
        <f>IF('935'!G180="VOID",0,'935'!G180*(1-'935'!X180/'11'!B$17))</f>
        <v>#VALUE!</v>
      </c>
      <c r="H180" s="49" t="e">
        <f t="shared" si="20"/>
        <v>#VALUE!</v>
      </c>
      <c r="I180" s="50" t="e">
        <f>MATCH('935'!J180,'913'!$B$6:$B$1205,0)</f>
        <v>#VALUE!</v>
      </c>
      <c r="J180" s="50" t="e">
        <f>MATCH(INDEX('913'!$D$6:$D$1205,I180),'913'!$B$6:$B$1205,0)</f>
        <v>#VALUE!</v>
      </c>
      <c r="K180" s="50" t="e">
        <f>MATCH(INDEX('913'!$D$6:$D$1205,J180),'913'!$B$6:$B$1205,0)</f>
        <v>#VALUE!</v>
      </c>
      <c r="L180" s="50" t="e">
        <f>MATCH(INDEX('913'!$D$6:$D$1205,K180),'913'!$B$6:$B$1205,0)</f>
        <v>#VALUE!</v>
      </c>
      <c r="M180" s="50" t="e">
        <f>MATCH(INDEX('913'!$D$6:$D$1205,L180),'913'!$B$6:$B$1205,0)</f>
        <v>#VALUE!</v>
      </c>
      <c r="N180" s="50" t="e">
        <f>MATCH(INDEX('913'!$D$6:$D$1205,M180),'913'!$B$6:$B$1205,0)</f>
        <v>#VALUE!</v>
      </c>
      <c r="O180" s="50" t="e">
        <f>MATCH(INDEX('913'!$D$6:$D$1205,N180),'913'!$B$6:$B$1205,0)</f>
        <v>#VALUE!</v>
      </c>
      <c r="P180" s="51" t="e">
        <f>MATCH(INDEX('913'!$D$6:$D$1205,O180),'913'!$B$6:$B$1205,0)</f>
        <v>#VALUE!</v>
      </c>
      <c r="Q180" s="37">
        <f>IF(ISNUMBER(I180),MAX(0,INDEX('913'!$E$6:$E$1205,I180)),0)</f>
        <v>0</v>
      </c>
      <c r="R180" s="37">
        <f>IF(ISNUMBER(J180),MAX(0,INDEX('913'!$E$6:$E$1205,J180)),0)</f>
        <v>0</v>
      </c>
      <c r="S180" s="37">
        <f>IF(ISNUMBER(K180),MAX(0,INDEX('913'!$E$6:$E$1205,K180)),0)</f>
        <v>0</v>
      </c>
      <c r="T180" s="37">
        <f>IF(ISNUMBER(L180),MAX(0,INDEX('913'!$E$6:$E$1205,L180)),0)</f>
        <v>0</v>
      </c>
      <c r="U180" s="37">
        <f>IF(ISNUMBER(M180),MAX(0,INDEX('913'!$E$6:$E$1205,M180)),0)</f>
        <v>0</v>
      </c>
      <c r="V180" s="37">
        <f>IF(ISNUMBER(N180),MAX(0,INDEX('913'!$E$6:$E$1205,N180)),0)</f>
        <v>0</v>
      </c>
      <c r="W180" s="37">
        <f>IF(ISNUMBER(O180),MAX(0,INDEX('913'!$E$6:$E$1205,O180)),0)</f>
        <v>0</v>
      </c>
      <c r="X180" s="52">
        <f>IF(ISNUMBER(P180),MAX(0,INDEX('913'!$E$6:$E$1205,P180)),0)</f>
        <v>0</v>
      </c>
      <c r="Y180" s="37">
        <f>IF(ISNUMBER(I180),MAX(0,INDEX('913'!$F$6:$F$1205,I180)),0)</f>
        <v>0</v>
      </c>
      <c r="Z180" s="37">
        <f>IF(ISNUMBER(J180),MAX(0,INDEX('913'!$F$6:$F$1205,J180)),0)</f>
        <v>0</v>
      </c>
      <c r="AA180" s="37">
        <f>IF(ISNUMBER(K180),MAX(0,INDEX('913'!$F$6:$F$1205,K180)),0)</f>
        <v>0</v>
      </c>
      <c r="AB180" s="37">
        <f>IF(ISNUMBER(L180),MAX(0,INDEX('913'!$F$6:$F$1205,L180)),0)</f>
        <v>0</v>
      </c>
      <c r="AC180" s="37">
        <f>IF(ISNUMBER(M180),MAX(0,INDEX('913'!$F$6:$F$1205,M180)),0)</f>
        <v>0</v>
      </c>
      <c r="AD180" s="37">
        <f>IF(ISNUMBER(N180),MAX(0,INDEX('913'!$F$6:$F$1205,N180)),0)</f>
        <v>0</v>
      </c>
      <c r="AE180" s="37">
        <f>IF(ISNUMBER(O180),MAX(0,INDEX('913'!$F$6:$F$1205,O180)),0)</f>
        <v>0</v>
      </c>
      <c r="AF180" s="37">
        <f>IF(ISNUMBER(P180),MAX(0,INDEX('913'!$F$6:$F$1205,P180)),0)</f>
        <v>0</v>
      </c>
      <c r="AG180" s="32">
        <f>IF(ISNUMBER(I180),SQRT(INDEX('913'!$I$6:$I$1205,I180)^2+INDEX('913'!$J$6:$J$1205,I180)^2),0)</f>
        <v>0</v>
      </c>
      <c r="AH180" s="32">
        <f>IF(ISNUMBER(J180),SQRT(INDEX('913'!$I$6:$I$1205,J180)^2+INDEX('913'!$J$6:$J$1205,J180)^2),0)</f>
        <v>0</v>
      </c>
      <c r="AI180" s="32">
        <f>IF(ISNUMBER(K180),SQRT(INDEX('913'!$I$6:$I$1205,K180)^2+INDEX('913'!$J$6:$J$1205,K180)^2),0)</f>
        <v>0</v>
      </c>
      <c r="AJ180" s="32">
        <f>IF(ISNUMBER(L180),SQRT(INDEX('913'!$I$6:$I$1205,L180)^2+INDEX('913'!$J$6:$J$1205,L180)^2),0)</f>
        <v>0</v>
      </c>
      <c r="AK180" s="32">
        <f>IF(ISNUMBER(M180),SQRT(INDEX('913'!$I$6:$I$1205,M180)^2+INDEX('913'!$J$6:$J$1205,M180)^2),0)</f>
        <v>0</v>
      </c>
      <c r="AL180" s="32">
        <f>IF(ISNUMBER(N180),SQRT(INDEX('913'!$I$6:$I$1205,N180)^2+INDEX('913'!$J$6:$J$1205,N180)^2),0)</f>
        <v>0</v>
      </c>
      <c r="AM180" s="32">
        <f>IF(ISNUMBER(O180),SQRT(INDEX('913'!$I$6:$I$1205,O180)^2+INDEX('913'!$J$6:$J$1205,O180)^2),0)</f>
        <v>0</v>
      </c>
      <c r="AN180" s="49">
        <f>IF(ISNUMBER(P180),SQRT(INDEX('913'!$I$6:$I$1205,P180)^2+INDEX('913'!$J$6:$J$1205,P180)^2),0)</f>
        <v>0</v>
      </c>
      <c r="AO180" s="37">
        <f t="shared" si="21"/>
        <v>0</v>
      </c>
      <c r="AP180" s="37">
        <f t="shared" si="22"/>
        <v>0</v>
      </c>
      <c r="AQ180" s="33" t="e">
        <f>-100*'935'!W180*(AO180+AP180)/'11'!C$17</f>
        <v>#VALUE!</v>
      </c>
      <c r="AR180" s="37" t="e">
        <f t="shared" si="23"/>
        <v>#VALUE!</v>
      </c>
      <c r="AS180" s="52" t="e">
        <f t="shared" si="24"/>
        <v>#VALUE!</v>
      </c>
      <c r="AT180" s="32" t="e">
        <f>IF('935'!C180="VOID",0,('935'!C180*(1-'935'!X180/'11'!B$17)))</f>
        <v>#VALUE!</v>
      </c>
      <c r="AU180" s="52" t="e">
        <f>'935'!Q180*(1-'935'!Y180/'11'!C$17)/(1-'935'!X180/'11'!B$17)</f>
        <v>#VALUE!</v>
      </c>
      <c r="AV180" s="37" t="e">
        <f>INDEX('DNO totals'!$B$57:$G$57,IF('935'!K180,IF(MOD('935'!K180,1000),IF(MOD('935'!K180,100),IF(MOD('935'!K180,10),IF(MOD('935'!K180,1000)=1,6,5),4),3),2),1))</f>
        <v>#VALUE!</v>
      </c>
      <c r="AW180" s="52" t="e">
        <f t="shared" si="25"/>
        <v>#VALUE!</v>
      </c>
      <c r="AX180" s="32" t="e">
        <f>IF('935'!V180="VOID",0,'935'!V180*(1-'935'!X180/'11'!B$17))</f>
        <v>#VALUE!</v>
      </c>
      <c r="AY180" s="33" t="e">
        <f>IF(H180,-100*'Charging rates'!B$10/'11'!B$17*AX180/H180,0)</f>
        <v>#VALUE!</v>
      </c>
      <c r="AZ180" s="33" t="e">
        <f>IF(C180,'DNO totals'!B$41,0)</f>
        <v>#VALUE!</v>
      </c>
      <c r="BA180" s="33" t="e">
        <f t="shared" si="26"/>
        <v>#VALUE!</v>
      </c>
      <c r="BB180" s="33" t="e">
        <f t="shared" si="27"/>
        <v>#VALUE!</v>
      </c>
      <c r="BC180" s="53" t="e">
        <f t="shared" si="28"/>
        <v>#VALUE!</v>
      </c>
      <c r="BD180" s="32" t="e">
        <f>IF(AT180,'935'!H180*AT180/(AT180+D180+H180),0)</f>
        <v>#VALUE!</v>
      </c>
      <c r="BE180" s="32" t="e">
        <f>IF(H180,'935'!H180*H180/(AT180+D180+H180),0)</f>
        <v>#VALUE!</v>
      </c>
      <c r="BF180" s="32" t="e">
        <f>BD180*(1-'935'!X180/'11'!B$17)</f>
        <v>#VALUE!</v>
      </c>
      <c r="BG180" s="49" t="e">
        <f>BE180*(1-'935'!X180/'11'!B$17)</f>
        <v>#VALUE!</v>
      </c>
      <c r="BH180" s="52" t="e">
        <f>AV180*Parameters!B$6</f>
        <v>#VALUE!</v>
      </c>
      <c r="BI180" s="37" t="e">
        <f>IF('935'!$K180=1000,'Charging rates'!$C$38*$BH180/(1+'DNO totals'!$C$99)*'935'!$L180,0)</f>
        <v>#VALUE!</v>
      </c>
      <c r="BJ180" s="37" t="e">
        <f>IF(MOD('935'!$K180,1000)=100,'Charging rates'!$D$38*$BH180/(1+'DNO totals'!$D$99)*'935'!$M180,0)</f>
        <v>#VALUE!</v>
      </c>
      <c r="BK180" s="37" t="e">
        <f>IF(MOD('935'!$K180,100)=10,'Charging rates'!$E$38*$BH180/(1+'DNO totals'!$E$99)*'935'!$N180,0)</f>
        <v>#VALUE!</v>
      </c>
      <c r="BL180" s="37" t="e">
        <f>IF(AND(MOD('935'!$K180,10)&gt;0,MOD('935'!$K180,1000)&gt;1),'Charging rates'!$F$38*$BH180/(1+'DNO totals'!$F$99)*'935'!$O180,0)</f>
        <v>#VALUE!</v>
      </c>
      <c r="BM180" s="37" t="e">
        <f>IF(MOD('935'!$K180,1000)=1,'Charging rates'!$G$38*$BH180/(1+'DNO totals'!$G$99)*'935'!$P180,0)</f>
        <v>#VALUE!</v>
      </c>
      <c r="BN180" s="52" t="e">
        <f t="shared" si="29"/>
        <v>#VALUE!</v>
      </c>
      <c r="BO180" s="37" t="e">
        <f>IF('935'!$K180&gt;1000,'Charging rates'!$C$38*$AW180*'935'!$L180,0)</f>
        <v>#VALUE!</v>
      </c>
      <c r="BP180" s="37" t="e">
        <f>IF(MOD('935'!$K180,1000)&gt;100,'Charging rates'!$D$38*$AW180*'935'!$M180,0)</f>
        <v>#VALUE!</v>
      </c>
      <c r="BQ180" s="37" t="e">
        <f>IF(MOD('935'!$K180,100)&gt;10,'Charging rates'!$E$38*$AW180*'935'!$N180,0)</f>
        <v>#VALUE!</v>
      </c>
      <c r="BR180" s="52" t="e">
        <f t="shared" si="30"/>
        <v>#VALUE!</v>
      </c>
      <c r="BS180" s="48" t="e">
        <f>'935'!C180&lt;&gt;"VOID"</f>
        <v>#VALUE!</v>
      </c>
      <c r="BT180" s="33" t="e">
        <f>IF(BS180,(100/'11'!B$17*BD180*((1-'935'!I180)*'Charging rates'!B$51+'Charging rates'!B$63)),0)</f>
        <v>#VALUE!</v>
      </c>
      <c r="BU180" s="33" t="e">
        <f>100/'11'!B$17*BG180*('Charging rates'!B$51+'Charging rates'!B$63)</f>
        <v>#VALUE!</v>
      </c>
      <c r="BV180" s="33" t="e">
        <f>100/'11'!B$17*BE180*('Charging rates'!B$51+'Charging rates'!B$63)</f>
        <v>#VALUE!</v>
      </c>
      <c r="BW180" s="53" t="e">
        <f t="shared" si="31"/>
        <v>#VALUE!</v>
      </c>
      <c r="BX180" s="32" t="e">
        <f>AT180-('935'!T180*(1-'935'!X180/'11'!B$17))</f>
        <v>#VALUE!</v>
      </c>
      <c r="BY180" s="32">
        <f>0-IF(ISNUMBER(I180),INDEX('913'!$I$6:$I$1205,I180),0)-IF(ISNUMBER(J180),INDEX('913'!$I$6:$I$1205,J180),0)-IF(ISNUMBER(K180),INDEX('913'!$I$6:$I$1205,K180),0)-IF(ISNUMBER(L180),INDEX('913'!$I$6:$I$1205,L180),0)-IF(ISNUMBER(M180),INDEX('913'!$I$6:$I$1205,M180),0)-IF(ISNUMBER(N180),INDEX('913'!$I$6:$I$1205,N180),0)-IF(ISNUMBER(O180),INDEX('913'!$I$6:$I$1205,O180),0)-IF(ISNUMBER(P180),INDEX('913'!$I$6:$I$1205,P180),0)</f>
        <v>0</v>
      </c>
      <c r="BZ180" s="37">
        <f>IF(BY180=0,1,MAX(1,SQRT(BY180^2+(IF(ISNUMBER(I180),INDEX('913'!$J$6:$J$1205,I180),0)+IF(ISNUMBER(J180),INDEX('913'!$J$6:$J$1205,J180),0)+IF(ISNUMBER(K180),INDEX('913'!$J$6:$J$1205,K180),0)+IF(ISNUMBER(L180),INDEX('913'!$J$6:$J$1205,L180),0)+IF(ISNUMBER(M180),INDEX('913'!$J$6:$J$1205,M180),0)+IF(ISNUMBER(N180),INDEX('913'!$J$6:$J$1205,N180),0)+IF(ISNUMBER(O180),INDEX('913'!$J$6:$J$1205,O180),0)+IF(ISNUMBER(P180),INDEX('913'!$J$6:$J$1205,P180),0))^2)/BY180))</f>
        <v>1</v>
      </c>
      <c r="CA180" s="33" t="e">
        <f>100*AO180/'11'!B$17</f>
        <v>#VALUE!</v>
      </c>
      <c r="CB180" s="37" t="e">
        <f>100*(AP180*BZ180)/'11'!C$17</f>
        <v>#VALUE!</v>
      </c>
      <c r="CC180" s="37" t="e">
        <f t="shared" si="32"/>
        <v>#VALUE!</v>
      </c>
      <c r="CD180" s="33" t="e">
        <f t="shared" si="33"/>
        <v>#VALUE!</v>
      </c>
      <c r="CE180" s="54" t="e">
        <f>'11'!C$17-'935'!Y180</f>
        <v>#VALUE!</v>
      </c>
      <c r="CF180" s="37" t="e">
        <f>MAX('DNO totals'!B$312+0,MIN('935'!L180+0,'DNO totals'!B$304+0))</f>
        <v>#VALUE!</v>
      </c>
      <c r="CG180" s="37" t="e">
        <f>MAX('DNO totals'!C$312+0,MIN('935'!M180+0,'DNO totals'!C$304+0))</f>
        <v>#VALUE!</v>
      </c>
      <c r="CH180" s="37" t="e">
        <f>MAX('DNO totals'!D$312+0,MIN('935'!N180+0,'DNO totals'!D$304+0))</f>
        <v>#VALUE!</v>
      </c>
      <c r="CI180" s="37" t="e">
        <f>MAX('DNO totals'!E$312+0,MIN('935'!O180+0,'DNO totals'!E$304+0))</f>
        <v>#VALUE!</v>
      </c>
      <c r="CJ180" s="52" t="e">
        <f>MAX('DNO totals'!F$312+0,MIN('935'!P180+0,'DNO totals'!F$304+0))</f>
        <v>#VALUE!</v>
      </c>
      <c r="CK180" s="37" t="e">
        <f>IF('935'!$K180=1000,'Charging rates'!$C$38*$BH180/(1+'DNO totals'!$C$99)*$CF180,0)</f>
        <v>#VALUE!</v>
      </c>
      <c r="CL180" s="37" t="e">
        <f>IF(MOD('935'!$K180,1000)=100,'Charging rates'!$D$38*$BH180/(1+'DNO totals'!$D$99)*$CG180,0)</f>
        <v>#VALUE!</v>
      </c>
      <c r="CM180" s="37" t="e">
        <f>IF(MOD('935'!$K180,100)=10,'Charging rates'!$E$38*$BH180/(1+'DNO totals'!$E$99)*$CH180,0)</f>
        <v>#VALUE!</v>
      </c>
      <c r="CN180" s="37" t="e">
        <f>IF(AND(MOD('935'!$K180,10)&gt;0,MOD('935'!$K180,1000)&gt;1),'Charging rates'!$F$38*$BH180/(1+'DNO totals'!$F$99)*$CI180,0)</f>
        <v>#VALUE!</v>
      </c>
      <c r="CO180" s="37" t="e">
        <f>IF(MOD('935'!$K180,1000)=1,'Charging rates'!$G$38*$BH180/(1+'DNO totals'!$G$99)*$CJ180,0)</f>
        <v>#VALUE!</v>
      </c>
      <c r="CP180" s="52" t="e">
        <f t="shared" si="34"/>
        <v>#VALUE!</v>
      </c>
      <c r="CQ180" s="37" t="e">
        <f>IF('935'!$K180&gt;1000,'Charging rates'!$C$38*$AW180*$CF180,0)</f>
        <v>#VALUE!</v>
      </c>
      <c r="CR180" s="37" t="e">
        <f>IF(MOD('935'!$K180,1000)&gt;100,'Charging rates'!$D$38*$AW180*$CG180,0)</f>
        <v>#VALUE!</v>
      </c>
      <c r="CS180" s="37" t="e">
        <f>IF(MOD('935'!$K180,100)&gt;10,'Charging rates'!$E$38*$AW180*$CH180,0)</f>
        <v>#VALUE!</v>
      </c>
      <c r="CT180" s="52" t="e">
        <f t="shared" si="35"/>
        <v>#VALUE!</v>
      </c>
      <c r="CU180" s="33" t="e">
        <f>100*(AP180*'935'!Q180*BZ180)/'11'!B$17</f>
        <v>#VALUE!</v>
      </c>
      <c r="CV180" s="33" t="e">
        <f>100/'11'!B$17*'Charging rates'!B$10*AW180</f>
        <v>#VALUE!</v>
      </c>
      <c r="CW180" s="33" t="e">
        <f>IF(AT180=0,0,(1-BX180/AT180)*(CA180+IF('935'!Q180=0,0,(CB180*'935'!Q180*('11'!C$17-'935'!Y180)/('11'!B$17-'935'!X180)))))</f>
        <v>#VALUE!</v>
      </c>
      <c r="CX180" s="33" t="e">
        <f t="shared" si="36"/>
        <v>#VALUE!</v>
      </c>
      <c r="CY180" s="49" t="e">
        <f t="shared" si="37"/>
        <v>#VALUE!</v>
      </c>
      <c r="CZ180" s="32" t="e">
        <f>AT180*(Parameters!B$21+AU180)*IF('DNO totals'!B$323&lt;0,1,'935'!S180)</f>
        <v>#VALUE!</v>
      </c>
      <c r="DA180" s="52" t="e">
        <f>IF('DNO totals'!B$323&lt;0,1,'935'!S180)*(Parameters!B$21+AU180)</f>
        <v>#VALUE!</v>
      </c>
      <c r="DB180" s="37" t="e">
        <f>CX180+'Charging rates'!B$106*DA180*100/'11'!B$17</f>
        <v>#VALUE!</v>
      </c>
      <c r="DC180" s="37" t="e">
        <f>DB180+'Charging rates'!B$116*(Parameters!B$21+AU180)*100/'11'!B$17*IF('DNO totals'!B$323&lt;0,1,'935'!S180)</f>
        <v>#VALUE!</v>
      </c>
      <c r="DD180" s="37" t="e">
        <f>'Charging rates'!B$97*(CP180+CT180)*100/'11'!B$17</f>
        <v>#VALUE!</v>
      </c>
      <c r="DE180" s="33" t="e">
        <f>MAX(0-(CB180*AU180*'11'!C$17/'11'!B$17),DC180+DD180)</f>
        <v>#VALUE!</v>
      </c>
      <c r="DF180" s="37" t="e">
        <f>IF(BS180,IF(AU180=0,CC180,MAX(0,MIN(CC180,CC180+(DE180/'935'!Q180*('11'!B$17-'935'!X180)/('11'!C$17-'935'!Y180))))),0)</f>
        <v>#VALUE!</v>
      </c>
      <c r="DG180" s="33" t="e">
        <f t="shared" si="38"/>
        <v>#VALUE!</v>
      </c>
      <c r="DH180" s="53" t="e">
        <f t="shared" si="39"/>
        <v>#VALUE!</v>
      </c>
    </row>
    <row r="181" spans="1:112">
      <c r="A181" s="28">
        <v>81</v>
      </c>
      <c r="B181" s="47" t="e">
        <f>'935'!B181</f>
        <v>#VALUE!</v>
      </c>
      <c r="C181" s="48" t="e">
        <f>OR('935'!E181&lt;&gt;"VOID",'935'!F181&lt;&gt;"VOID",'935'!G181&lt;&gt;"VOID")</f>
        <v>#VALUE!</v>
      </c>
      <c r="D181" s="32" t="e">
        <f>IF('935'!D181="VOID",0,'935'!D181*(1-'935'!X181/'11'!B$17))</f>
        <v>#VALUE!</v>
      </c>
      <c r="E181" s="32" t="e">
        <f>IF('935'!E181="VOID",0,'935'!E181*(1-'935'!X181/'11'!B$17))</f>
        <v>#VALUE!</v>
      </c>
      <c r="F181" s="32" t="e">
        <f>IF('935'!F181="VOID",0,'935'!F181*(1-'935'!X181/'11'!B$17))</f>
        <v>#VALUE!</v>
      </c>
      <c r="G181" s="32" t="e">
        <f>IF('935'!G181="VOID",0,'935'!G181*(1-'935'!X181/'11'!B$17))</f>
        <v>#VALUE!</v>
      </c>
      <c r="H181" s="49" t="e">
        <f t="shared" si="20"/>
        <v>#VALUE!</v>
      </c>
      <c r="I181" s="50" t="e">
        <f>MATCH('935'!J181,'913'!$B$6:$B$1205,0)</f>
        <v>#VALUE!</v>
      </c>
      <c r="J181" s="50" t="e">
        <f>MATCH(INDEX('913'!$D$6:$D$1205,I181),'913'!$B$6:$B$1205,0)</f>
        <v>#VALUE!</v>
      </c>
      <c r="K181" s="50" t="e">
        <f>MATCH(INDEX('913'!$D$6:$D$1205,J181),'913'!$B$6:$B$1205,0)</f>
        <v>#VALUE!</v>
      </c>
      <c r="L181" s="50" t="e">
        <f>MATCH(INDEX('913'!$D$6:$D$1205,K181),'913'!$B$6:$B$1205,0)</f>
        <v>#VALUE!</v>
      </c>
      <c r="M181" s="50" t="e">
        <f>MATCH(INDEX('913'!$D$6:$D$1205,L181),'913'!$B$6:$B$1205,0)</f>
        <v>#VALUE!</v>
      </c>
      <c r="N181" s="50" t="e">
        <f>MATCH(INDEX('913'!$D$6:$D$1205,M181),'913'!$B$6:$B$1205,0)</f>
        <v>#VALUE!</v>
      </c>
      <c r="O181" s="50" t="e">
        <f>MATCH(INDEX('913'!$D$6:$D$1205,N181),'913'!$B$6:$B$1205,0)</f>
        <v>#VALUE!</v>
      </c>
      <c r="P181" s="51" t="e">
        <f>MATCH(INDEX('913'!$D$6:$D$1205,O181),'913'!$B$6:$B$1205,0)</f>
        <v>#VALUE!</v>
      </c>
      <c r="Q181" s="37">
        <f>IF(ISNUMBER(I181),MAX(0,INDEX('913'!$E$6:$E$1205,I181)),0)</f>
        <v>0</v>
      </c>
      <c r="R181" s="37">
        <f>IF(ISNUMBER(J181),MAX(0,INDEX('913'!$E$6:$E$1205,J181)),0)</f>
        <v>0</v>
      </c>
      <c r="S181" s="37">
        <f>IF(ISNUMBER(K181),MAX(0,INDEX('913'!$E$6:$E$1205,K181)),0)</f>
        <v>0</v>
      </c>
      <c r="T181" s="37">
        <f>IF(ISNUMBER(L181),MAX(0,INDEX('913'!$E$6:$E$1205,L181)),0)</f>
        <v>0</v>
      </c>
      <c r="U181" s="37">
        <f>IF(ISNUMBER(M181),MAX(0,INDEX('913'!$E$6:$E$1205,M181)),0)</f>
        <v>0</v>
      </c>
      <c r="V181" s="37">
        <f>IF(ISNUMBER(N181),MAX(0,INDEX('913'!$E$6:$E$1205,N181)),0)</f>
        <v>0</v>
      </c>
      <c r="W181" s="37">
        <f>IF(ISNUMBER(O181),MAX(0,INDEX('913'!$E$6:$E$1205,O181)),0)</f>
        <v>0</v>
      </c>
      <c r="X181" s="52">
        <f>IF(ISNUMBER(P181),MAX(0,INDEX('913'!$E$6:$E$1205,P181)),0)</f>
        <v>0</v>
      </c>
      <c r="Y181" s="37">
        <f>IF(ISNUMBER(I181),MAX(0,INDEX('913'!$F$6:$F$1205,I181)),0)</f>
        <v>0</v>
      </c>
      <c r="Z181" s="37">
        <f>IF(ISNUMBER(J181),MAX(0,INDEX('913'!$F$6:$F$1205,J181)),0)</f>
        <v>0</v>
      </c>
      <c r="AA181" s="37">
        <f>IF(ISNUMBER(K181),MAX(0,INDEX('913'!$F$6:$F$1205,K181)),0)</f>
        <v>0</v>
      </c>
      <c r="AB181" s="37">
        <f>IF(ISNUMBER(L181),MAX(0,INDEX('913'!$F$6:$F$1205,L181)),0)</f>
        <v>0</v>
      </c>
      <c r="AC181" s="37">
        <f>IF(ISNUMBER(M181),MAX(0,INDEX('913'!$F$6:$F$1205,M181)),0)</f>
        <v>0</v>
      </c>
      <c r="AD181" s="37">
        <f>IF(ISNUMBER(N181),MAX(0,INDEX('913'!$F$6:$F$1205,N181)),0)</f>
        <v>0</v>
      </c>
      <c r="AE181" s="37">
        <f>IF(ISNUMBER(O181),MAX(0,INDEX('913'!$F$6:$F$1205,O181)),0)</f>
        <v>0</v>
      </c>
      <c r="AF181" s="37">
        <f>IF(ISNUMBER(P181),MAX(0,INDEX('913'!$F$6:$F$1205,P181)),0)</f>
        <v>0</v>
      </c>
      <c r="AG181" s="32">
        <f>IF(ISNUMBER(I181),SQRT(INDEX('913'!$I$6:$I$1205,I181)^2+INDEX('913'!$J$6:$J$1205,I181)^2),0)</f>
        <v>0</v>
      </c>
      <c r="AH181" s="32">
        <f>IF(ISNUMBER(J181),SQRT(INDEX('913'!$I$6:$I$1205,J181)^2+INDEX('913'!$J$6:$J$1205,J181)^2),0)</f>
        <v>0</v>
      </c>
      <c r="AI181" s="32">
        <f>IF(ISNUMBER(K181),SQRT(INDEX('913'!$I$6:$I$1205,K181)^2+INDEX('913'!$J$6:$J$1205,K181)^2),0)</f>
        <v>0</v>
      </c>
      <c r="AJ181" s="32">
        <f>IF(ISNUMBER(L181),SQRT(INDEX('913'!$I$6:$I$1205,L181)^2+INDEX('913'!$J$6:$J$1205,L181)^2),0)</f>
        <v>0</v>
      </c>
      <c r="AK181" s="32">
        <f>IF(ISNUMBER(M181),SQRT(INDEX('913'!$I$6:$I$1205,M181)^2+INDEX('913'!$J$6:$J$1205,M181)^2),0)</f>
        <v>0</v>
      </c>
      <c r="AL181" s="32">
        <f>IF(ISNUMBER(N181),SQRT(INDEX('913'!$I$6:$I$1205,N181)^2+INDEX('913'!$J$6:$J$1205,N181)^2),0)</f>
        <v>0</v>
      </c>
      <c r="AM181" s="32">
        <f>IF(ISNUMBER(O181),SQRT(INDEX('913'!$I$6:$I$1205,O181)^2+INDEX('913'!$J$6:$J$1205,O181)^2),0)</f>
        <v>0</v>
      </c>
      <c r="AN181" s="49">
        <f>IF(ISNUMBER(P181),SQRT(INDEX('913'!$I$6:$I$1205,P181)^2+INDEX('913'!$J$6:$J$1205,P181)^2),0)</f>
        <v>0</v>
      </c>
      <c r="AO181" s="37">
        <f t="shared" si="21"/>
        <v>0</v>
      </c>
      <c r="AP181" s="37">
        <f t="shared" si="22"/>
        <v>0</v>
      </c>
      <c r="AQ181" s="33" t="e">
        <f>-100*'935'!W181*(AO181+AP181)/'11'!C$17</f>
        <v>#VALUE!</v>
      </c>
      <c r="AR181" s="37" t="e">
        <f t="shared" si="23"/>
        <v>#VALUE!</v>
      </c>
      <c r="AS181" s="52" t="e">
        <f t="shared" si="24"/>
        <v>#VALUE!</v>
      </c>
      <c r="AT181" s="32" t="e">
        <f>IF('935'!C181="VOID",0,('935'!C181*(1-'935'!X181/'11'!B$17)))</f>
        <v>#VALUE!</v>
      </c>
      <c r="AU181" s="52" t="e">
        <f>'935'!Q181*(1-'935'!Y181/'11'!C$17)/(1-'935'!X181/'11'!B$17)</f>
        <v>#VALUE!</v>
      </c>
      <c r="AV181" s="37" t="e">
        <f>INDEX('DNO totals'!$B$57:$G$57,IF('935'!K181,IF(MOD('935'!K181,1000),IF(MOD('935'!K181,100),IF(MOD('935'!K181,10),IF(MOD('935'!K181,1000)=1,6,5),4),3),2),1))</f>
        <v>#VALUE!</v>
      </c>
      <c r="AW181" s="52" t="e">
        <f t="shared" si="25"/>
        <v>#VALUE!</v>
      </c>
      <c r="AX181" s="32" t="e">
        <f>IF('935'!V181="VOID",0,'935'!V181*(1-'935'!X181/'11'!B$17))</f>
        <v>#VALUE!</v>
      </c>
      <c r="AY181" s="33" t="e">
        <f>IF(H181,-100*'Charging rates'!B$10/'11'!B$17*AX181/H181,0)</f>
        <v>#VALUE!</v>
      </c>
      <c r="AZ181" s="33" t="e">
        <f>IF(C181,'DNO totals'!B$41,0)</f>
        <v>#VALUE!</v>
      </c>
      <c r="BA181" s="33" t="e">
        <f t="shared" si="26"/>
        <v>#VALUE!</v>
      </c>
      <c r="BB181" s="33" t="e">
        <f t="shared" si="27"/>
        <v>#VALUE!</v>
      </c>
      <c r="BC181" s="53" t="e">
        <f t="shared" si="28"/>
        <v>#VALUE!</v>
      </c>
      <c r="BD181" s="32" t="e">
        <f>IF(AT181,'935'!H181*AT181/(AT181+D181+H181),0)</f>
        <v>#VALUE!</v>
      </c>
      <c r="BE181" s="32" t="e">
        <f>IF(H181,'935'!H181*H181/(AT181+D181+H181),0)</f>
        <v>#VALUE!</v>
      </c>
      <c r="BF181" s="32" t="e">
        <f>BD181*(1-'935'!X181/'11'!B$17)</f>
        <v>#VALUE!</v>
      </c>
      <c r="BG181" s="49" t="e">
        <f>BE181*(1-'935'!X181/'11'!B$17)</f>
        <v>#VALUE!</v>
      </c>
      <c r="BH181" s="52" t="e">
        <f>AV181*Parameters!B$6</f>
        <v>#VALUE!</v>
      </c>
      <c r="BI181" s="37" t="e">
        <f>IF('935'!$K181=1000,'Charging rates'!$C$38*$BH181/(1+'DNO totals'!$C$99)*'935'!$L181,0)</f>
        <v>#VALUE!</v>
      </c>
      <c r="BJ181" s="37" t="e">
        <f>IF(MOD('935'!$K181,1000)=100,'Charging rates'!$D$38*$BH181/(1+'DNO totals'!$D$99)*'935'!$M181,0)</f>
        <v>#VALUE!</v>
      </c>
      <c r="BK181" s="37" t="e">
        <f>IF(MOD('935'!$K181,100)=10,'Charging rates'!$E$38*$BH181/(1+'DNO totals'!$E$99)*'935'!$N181,0)</f>
        <v>#VALUE!</v>
      </c>
      <c r="BL181" s="37" t="e">
        <f>IF(AND(MOD('935'!$K181,10)&gt;0,MOD('935'!$K181,1000)&gt;1),'Charging rates'!$F$38*$BH181/(1+'DNO totals'!$F$99)*'935'!$O181,0)</f>
        <v>#VALUE!</v>
      </c>
      <c r="BM181" s="37" t="e">
        <f>IF(MOD('935'!$K181,1000)=1,'Charging rates'!$G$38*$BH181/(1+'DNO totals'!$G$99)*'935'!$P181,0)</f>
        <v>#VALUE!</v>
      </c>
      <c r="BN181" s="52" t="e">
        <f t="shared" si="29"/>
        <v>#VALUE!</v>
      </c>
      <c r="BO181" s="37" t="e">
        <f>IF('935'!$K181&gt;1000,'Charging rates'!$C$38*$AW181*'935'!$L181,0)</f>
        <v>#VALUE!</v>
      </c>
      <c r="BP181" s="37" t="e">
        <f>IF(MOD('935'!$K181,1000)&gt;100,'Charging rates'!$D$38*$AW181*'935'!$M181,0)</f>
        <v>#VALUE!</v>
      </c>
      <c r="BQ181" s="37" t="e">
        <f>IF(MOD('935'!$K181,100)&gt;10,'Charging rates'!$E$38*$AW181*'935'!$N181,0)</f>
        <v>#VALUE!</v>
      </c>
      <c r="BR181" s="52" t="e">
        <f t="shared" si="30"/>
        <v>#VALUE!</v>
      </c>
      <c r="BS181" s="48" t="e">
        <f>'935'!C181&lt;&gt;"VOID"</f>
        <v>#VALUE!</v>
      </c>
      <c r="BT181" s="33" t="e">
        <f>IF(BS181,(100/'11'!B$17*BD181*((1-'935'!I181)*'Charging rates'!B$51+'Charging rates'!B$63)),0)</f>
        <v>#VALUE!</v>
      </c>
      <c r="BU181" s="33" t="e">
        <f>100/'11'!B$17*BG181*('Charging rates'!B$51+'Charging rates'!B$63)</f>
        <v>#VALUE!</v>
      </c>
      <c r="BV181" s="33" t="e">
        <f>100/'11'!B$17*BE181*('Charging rates'!B$51+'Charging rates'!B$63)</f>
        <v>#VALUE!</v>
      </c>
      <c r="BW181" s="53" t="e">
        <f t="shared" si="31"/>
        <v>#VALUE!</v>
      </c>
      <c r="BX181" s="32" t="e">
        <f>AT181-('935'!T181*(1-'935'!X181/'11'!B$17))</f>
        <v>#VALUE!</v>
      </c>
      <c r="BY181" s="32">
        <f>0-IF(ISNUMBER(I181),INDEX('913'!$I$6:$I$1205,I181),0)-IF(ISNUMBER(J181),INDEX('913'!$I$6:$I$1205,J181),0)-IF(ISNUMBER(K181),INDEX('913'!$I$6:$I$1205,K181),0)-IF(ISNUMBER(L181),INDEX('913'!$I$6:$I$1205,L181),0)-IF(ISNUMBER(M181),INDEX('913'!$I$6:$I$1205,M181),0)-IF(ISNUMBER(N181),INDEX('913'!$I$6:$I$1205,N181),0)-IF(ISNUMBER(O181),INDEX('913'!$I$6:$I$1205,O181),0)-IF(ISNUMBER(P181),INDEX('913'!$I$6:$I$1205,P181),0)</f>
        <v>0</v>
      </c>
      <c r="BZ181" s="37">
        <f>IF(BY181=0,1,MAX(1,SQRT(BY181^2+(IF(ISNUMBER(I181),INDEX('913'!$J$6:$J$1205,I181),0)+IF(ISNUMBER(J181),INDEX('913'!$J$6:$J$1205,J181),0)+IF(ISNUMBER(K181),INDEX('913'!$J$6:$J$1205,K181),0)+IF(ISNUMBER(L181),INDEX('913'!$J$6:$J$1205,L181),0)+IF(ISNUMBER(M181),INDEX('913'!$J$6:$J$1205,M181),0)+IF(ISNUMBER(N181),INDEX('913'!$J$6:$J$1205,N181),0)+IF(ISNUMBER(O181),INDEX('913'!$J$6:$J$1205,O181),0)+IF(ISNUMBER(P181),INDEX('913'!$J$6:$J$1205,P181),0))^2)/BY181))</f>
        <v>1</v>
      </c>
      <c r="CA181" s="33" t="e">
        <f>100*AO181/'11'!B$17</f>
        <v>#VALUE!</v>
      </c>
      <c r="CB181" s="37" t="e">
        <f>100*(AP181*BZ181)/'11'!C$17</f>
        <v>#VALUE!</v>
      </c>
      <c r="CC181" s="37" t="e">
        <f t="shared" si="32"/>
        <v>#VALUE!</v>
      </c>
      <c r="CD181" s="33" t="e">
        <f t="shared" si="33"/>
        <v>#VALUE!</v>
      </c>
      <c r="CE181" s="54" t="e">
        <f>'11'!C$17-'935'!Y181</f>
        <v>#VALUE!</v>
      </c>
      <c r="CF181" s="37" t="e">
        <f>MAX('DNO totals'!B$312+0,MIN('935'!L181+0,'DNO totals'!B$304+0))</f>
        <v>#VALUE!</v>
      </c>
      <c r="CG181" s="37" t="e">
        <f>MAX('DNO totals'!C$312+0,MIN('935'!M181+0,'DNO totals'!C$304+0))</f>
        <v>#VALUE!</v>
      </c>
      <c r="CH181" s="37" t="e">
        <f>MAX('DNO totals'!D$312+0,MIN('935'!N181+0,'DNO totals'!D$304+0))</f>
        <v>#VALUE!</v>
      </c>
      <c r="CI181" s="37" t="e">
        <f>MAX('DNO totals'!E$312+0,MIN('935'!O181+0,'DNO totals'!E$304+0))</f>
        <v>#VALUE!</v>
      </c>
      <c r="CJ181" s="52" t="e">
        <f>MAX('DNO totals'!F$312+0,MIN('935'!P181+0,'DNO totals'!F$304+0))</f>
        <v>#VALUE!</v>
      </c>
      <c r="CK181" s="37" t="e">
        <f>IF('935'!$K181=1000,'Charging rates'!$C$38*$BH181/(1+'DNO totals'!$C$99)*$CF181,0)</f>
        <v>#VALUE!</v>
      </c>
      <c r="CL181" s="37" t="e">
        <f>IF(MOD('935'!$K181,1000)=100,'Charging rates'!$D$38*$BH181/(1+'DNO totals'!$D$99)*$CG181,0)</f>
        <v>#VALUE!</v>
      </c>
      <c r="CM181" s="37" t="e">
        <f>IF(MOD('935'!$K181,100)=10,'Charging rates'!$E$38*$BH181/(1+'DNO totals'!$E$99)*$CH181,0)</f>
        <v>#VALUE!</v>
      </c>
      <c r="CN181" s="37" t="e">
        <f>IF(AND(MOD('935'!$K181,10)&gt;0,MOD('935'!$K181,1000)&gt;1),'Charging rates'!$F$38*$BH181/(1+'DNO totals'!$F$99)*$CI181,0)</f>
        <v>#VALUE!</v>
      </c>
      <c r="CO181" s="37" t="e">
        <f>IF(MOD('935'!$K181,1000)=1,'Charging rates'!$G$38*$BH181/(1+'DNO totals'!$G$99)*$CJ181,0)</f>
        <v>#VALUE!</v>
      </c>
      <c r="CP181" s="52" t="e">
        <f t="shared" si="34"/>
        <v>#VALUE!</v>
      </c>
      <c r="CQ181" s="37" t="e">
        <f>IF('935'!$K181&gt;1000,'Charging rates'!$C$38*$AW181*$CF181,0)</f>
        <v>#VALUE!</v>
      </c>
      <c r="CR181" s="37" t="e">
        <f>IF(MOD('935'!$K181,1000)&gt;100,'Charging rates'!$D$38*$AW181*$CG181,0)</f>
        <v>#VALUE!</v>
      </c>
      <c r="CS181" s="37" t="e">
        <f>IF(MOD('935'!$K181,100)&gt;10,'Charging rates'!$E$38*$AW181*$CH181,0)</f>
        <v>#VALUE!</v>
      </c>
      <c r="CT181" s="52" t="e">
        <f t="shared" si="35"/>
        <v>#VALUE!</v>
      </c>
      <c r="CU181" s="33" t="e">
        <f>100*(AP181*'935'!Q181*BZ181)/'11'!B$17</f>
        <v>#VALUE!</v>
      </c>
      <c r="CV181" s="33" t="e">
        <f>100/'11'!B$17*'Charging rates'!B$10*AW181</f>
        <v>#VALUE!</v>
      </c>
      <c r="CW181" s="33" t="e">
        <f>IF(AT181=0,0,(1-BX181/AT181)*(CA181+IF('935'!Q181=0,0,(CB181*'935'!Q181*('11'!C$17-'935'!Y181)/('11'!B$17-'935'!X181)))))</f>
        <v>#VALUE!</v>
      </c>
      <c r="CX181" s="33" t="e">
        <f t="shared" si="36"/>
        <v>#VALUE!</v>
      </c>
      <c r="CY181" s="49" t="e">
        <f t="shared" si="37"/>
        <v>#VALUE!</v>
      </c>
      <c r="CZ181" s="32" t="e">
        <f>AT181*(Parameters!B$21+AU181)*IF('DNO totals'!B$323&lt;0,1,'935'!S181)</f>
        <v>#VALUE!</v>
      </c>
      <c r="DA181" s="52" t="e">
        <f>IF('DNO totals'!B$323&lt;0,1,'935'!S181)*(Parameters!B$21+AU181)</f>
        <v>#VALUE!</v>
      </c>
      <c r="DB181" s="37" t="e">
        <f>CX181+'Charging rates'!B$106*DA181*100/'11'!B$17</f>
        <v>#VALUE!</v>
      </c>
      <c r="DC181" s="37" t="e">
        <f>DB181+'Charging rates'!B$116*(Parameters!B$21+AU181)*100/'11'!B$17*IF('DNO totals'!B$323&lt;0,1,'935'!S181)</f>
        <v>#VALUE!</v>
      </c>
      <c r="DD181" s="37" t="e">
        <f>'Charging rates'!B$97*(CP181+CT181)*100/'11'!B$17</f>
        <v>#VALUE!</v>
      </c>
      <c r="DE181" s="33" t="e">
        <f>MAX(0-(CB181*AU181*'11'!C$17/'11'!B$17),DC181+DD181)</f>
        <v>#VALUE!</v>
      </c>
      <c r="DF181" s="37" t="e">
        <f>IF(BS181,IF(AU181=0,CC181,MAX(0,MIN(CC181,CC181+(DE181/'935'!Q181*('11'!B$17-'935'!X181)/('11'!C$17-'935'!Y181))))),0)</f>
        <v>#VALUE!</v>
      </c>
      <c r="DG181" s="33" t="e">
        <f t="shared" si="38"/>
        <v>#VALUE!</v>
      </c>
      <c r="DH181" s="53" t="e">
        <f t="shared" si="39"/>
        <v>#VALUE!</v>
      </c>
    </row>
    <row r="182" spans="1:112">
      <c r="A182" s="28">
        <v>82</v>
      </c>
      <c r="B182" s="47" t="e">
        <f>'935'!B182</f>
        <v>#VALUE!</v>
      </c>
      <c r="C182" s="48" t="e">
        <f>OR('935'!E182&lt;&gt;"VOID",'935'!F182&lt;&gt;"VOID",'935'!G182&lt;&gt;"VOID")</f>
        <v>#VALUE!</v>
      </c>
      <c r="D182" s="32" t="e">
        <f>IF('935'!D182="VOID",0,'935'!D182*(1-'935'!X182/'11'!B$17))</f>
        <v>#VALUE!</v>
      </c>
      <c r="E182" s="32" t="e">
        <f>IF('935'!E182="VOID",0,'935'!E182*(1-'935'!X182/'11'!B$17))</f>
        <v>#VALUE!</v>
      </c>
      <c r="F182" s="32" t="e">
        <f>IF('935'!F182="VOID",0,'935'!F182*(1-'935'!X182/'11'!B$17))</f>
        <v>#VALUE!</v>
      </c>
      <c r="G182" s="32" t="e">
        <f>IF('935'!G182="VOID",0,'935'!G182*(1-'935'!X182/'11'!B$17))</f>
        <v>#VALUE!</v>
      </c>
      <c r="H182" s="49" t="e">
        <f t="shared" si="20"/>
        <v>#VALUE!</v>
      </c>
      <c r="I182" s="50" t="e">
        <f>MATCH('935'!J182,'913'!$B$6:$B$1205,0)</f>
        <v>#VALUE!</v>
      </c>
      <c r="J182" s="50" t="e">
        <f>MATCH(INDEX('913'!$D$6:$D$1205,I182),'913'!$B$6:$B$1205,0)</f>
        <v>#VALUE!</v>
      </c>
      <c r="K182" s="50" t="e">
        <f>MATCH(INDEX('913'!$D$6:$D$1205,J182),'913'!$B$6:$B$1205,0)</f>
        <v>#VALUE!</v>
      </c>
      <c r="L182" s="50" t="e">
        <f>MATCH(INDEX('913'!$D$6:$D$1205,K182),'913'!$B$6:$B$1205,0)</f>
        <v>#VALUE!</v>
      </c>
      <c r="M182" s="50" t="e">
        <f>MATCH(INDEX('913'!$D$6:$D$1205,L182),'913'!$B$6:$B$1205,0)</f>
        <v>#VALUE!</v>
      </c>
      <c r="N182" s="50" t="e">
        <f>MATCH(INDEX('913'!$D$6:$D$1205,M182),'913'!$B$6:$B$1205,0)</f>
        <v>#VALUE!</v>
      </c>
      <c r="O182" s="50" t="e">
        <f>MATCH(INDEX('913'!$D$6:$D$1205,N182),'913'!$B$6:$B$1205,0)</f>
        <v>#VALUE!</v>
      </c>
      <c r="P182" s="51" t="e">
        <f>MATCH(INDEX('913'!$D$6:$D$1205,O182),'913'!$B$6:$B$1205,0)</f>
        <v>#VALUE!</v>
      </c>
      <c r="Q182" s="37">
        <f>IF(ISNUMBER(I182),MAX(0,INDEX('913'!$E$6:$E$1205,I182)),0)</f>
        <v>0</v>
      </c>
      <c r="R182" s="37">
        <f>IF(ISNUMBER(J182),MAX(0,INDEX('913'!$E$6:$E$1205,J182)),0)</f>
        <v>0</v>
      </c>
      <c r="S182" s="37">
        <f>IF(ISNUMBER(K182),MAX(0,INDEX('913'!$E$6:$E$1205,K182)),0)</f>
        <v>0</v>
      </c>
      <c r="T182" s="37">
        <f>IF(ISNUMBER(L182),MAX(0,INDEX('913'!$E$6:$E$1205,L182)),0)</f>
        <v>0</v>
      </c>
      <c r="U182" s="37">
        <f>IF(ISNUMBER(M182),MAX(0,INDEX('913'!$E$6:$E$1205,M182)),0)</f>
        <v>0</v>
      </c>
      <c r="V182" s="37">
        <f>IF(ISNUMBER(N182),MAX(0,INDEX('913'!$E$6:$E$1205,N182)),0)</f>
        <v>0</v>
      </c>
      <c r="W182" s="37">
        <f>IF(ISNUMBER(O182),MAX(0,INDEX('913'!$E$6:$E$1205,O182)),0)</f>
        <v>0</v>
      </c>
      <c r="X182" s="52">
        <f>IF(ISNUMBER(P182),MAX(0,INDEX('913'!$E$6:$E$1205,P182)),0)</f>
        <v>0</v>
      </c>
      <c r="Y182" s="37">
        <f>IF(ISNUMBER(I182),MAX(0,INDEX('913'!$F$6:$F$1205,I182)),0)</f>
        <v>0</v>
      </c>
      <c r="Z182" s="37">
        <f>IF(ISNUMBER(J182),MAX(0,INDEX('913'!$F$6:$F$1205,J182)),0)</f>
        <v>0</v>
      </c>
      <c r="AA182" s="37">
        <f>IF(ISNUMBER(K182),MAX(0,INDEX('913'!$F$6:$F$1205,K182)),0)</f>
        <v>0</v>
      </c>
      <c r="AB182" s="37">
        <f>IF(ISNUMBER(L182),MAX(0,INDEX('913'!$F$6:$F$1205,L182)),0)</f>
        <v>0</v>
      </c>
      <c r="AC182" s="37">
        <f>IF(ISNUMBER(M182),MAX(0,INDEX('913'!$F$6:$F$1205,M182)),0)</f>
        <v>0</v>
      </c>
      <c r="AD182" s="37">
        <f>IF(ISNUMBER(N182),MAX(0,INDEX('913'!$F$6:$F$1205,N182)),0)</f>
        <v>0</v>
      </c>
      <c r="AE182" s="37">
        <f>IF(ISNUMBER(O182),MAX(0,INDEX('913'!$F$6:$F$1205,O182)),0)</f>
        <v>0</v>
      </c>
      <c r="AF182" s="37">
        <f>IF(ISNUMBER(P182),MAX(0,INDEX('913'!$F$6:$F$1205,P182)),0)</f>
        <v>0</v>
      </c>
      <c r="AG182" s="32">
        <f>IF(ISNUMBER(I182),SQRT(INDEX('913'!$I$6:$I$1205,I182)^2+INDEX('913'!$J$6:$J$1205,I182)^2),0)</f>
        <v>0</v>
      </c>
      <c r="AH182" s="32">
        <f>IF(ISNUMBER(J182),SQRT(INDEX('913'!$I$6:$I$1205,J182)^2+INDEX('913'!$J$6:$J$1205,J182)^2),0)</f>
        <v>0</v>
      </c>
      <c r="AI182" s="32">
        <f>IF(ISNUMBER(K182),SQRT(INDEX('913'!$I$6:$I$1205,K182)^2+INDEX('913'!$J$6:$J$1205,K182)^2),0)</f>
        <v>0</v>
      </c>
      <c r="AJ182" s="32">
        <f>IF(ISNUMBER(L182),SQRT(INDEX('913'!$I$6:$I$1205,L182)^2+INDEX('913'!$J$6:$J$1205,L182)^2),0)</f>
        <v>0</v>
      </c>
      <c r="AK182" s="32">
        <f>IF(ISNUMBER(M182),SQRT(INDEX('913'!$I$6:$I$1205,M182)^2+INDEX('913'!$J$6:$J$1205,M182)^2),0)</f>
        <v>0</v>
      </c>
      <c r="AL182" s="32">
        <f>IF(ISNUMBER(N182),SQRT(INDEX('913'!$I$6:$I$1205,N182)^2+INDEX('913'!$J$6:$J$1205,N182)^2),0)</f>
        <v>0</v>
      </c>
      <c r="AM182" s="32">
        <f>IF(ISNUMBER(O182),SQRT(INDEX('913'!$I$6:$I$1205,O182)^2+INDEX('913'!$J$6:$J$1205,O182)^2),0)</f>
        <v>0</v>
      </c>
      <c r="AN182" s="49">
        <f>IF(ISNUMBER(P182),SQRT(INDEX('913'!$I$6:$I$1205,P182)^2+INDEX('913'!$J$6:$J$1205,P182)^2),0)</f>
        <v>0</v>
      </c>
      <c r="AO182" s="37">
        <f t="shared" si="21"/>
        <v>0</v>
      </c>
      <c r="AP182" s="37">
        <f t="shared" si="22"/>
        <v>0</v>
      </c>
      <c r="AQ182" s="33" t="e">
        <f>-100*'935'!W182*(AO182+AP182)/'11'!C$17</f>
        <v>#VALUE!</v>
      </c>
      <c r="AR182" s="37" t="e">
        <f t="shared" si="23"/>
        <v>#VALUE!</v>
      </c>
      <c r="AS182" s="52" t="e">
        <f t="shared" si="24"/>
        <v>#VALUE!</v>
      </c>
      <c r="AT182" s="32" t="e">
        <f>IF('935'!C182="VOID",0,('935'!C182*(1-'935'!X182/'11'!B$17)))</f>
        <v>#VALUE!</v>
      </c>
      <c r="AU182" s="52" t="e">
        <f>'935'!Q182*(1-'935'!Y182/'11'!C$17)/(1-'935'!X182/'11'!B$17)</f>
        <v>#VALUE!</v>
      </c>
      <c r="AV182" s="37" t="e">
        <f>INDEX('DNO totals'!$B$57:$G$57,IF('935'!K182,IF(MOD('935'!K182,1000),IF(MOD('935'!K182,100),IF(MOD('935'!K182,10),IF(MOD('935'!K182,1000)=1,6,5),4),3),2),1))</f>
        <v>#VALUE!</v>
      </c>
      <c r="AW182" s="52" t="e">
        <f t="shared" si="25"/>
        <v>#VALUE!</v>
      </c>
      <c r="AX182" s="32" t="e">
        <f>IF('935'!V182="VOID",0,'935'!V182*(1-'935'!X182/'11'!B$17))</f>
        <v>#VALUE!</v>
      </c>
      <c r="AY182" s="33" t="e">
        <f>IF(H182,-100*'Charging rates'!B$10/'11'!B$17*AX182/H182,0)</f>
        <v>#VALUE!</v>
      </c>
      <c r="AZ182" s="33" t="e">
        <f>IF(C182,'DNO totals'!B$41,0)</f>
        <v>#VALUE!</v>
      </c>
      <c r="BA182" s="33" t="e">
        <f t="shared" si="26"/>
        <v>#VALUE!</v>
      </c>
      <c r="BB182" s="33" t="e">
        <f t="shared" si="27"/>
        <v>#VALUE!</v>
      </c>
      <c r="BC182" s="53" t="e">
        <f t="shared" si="28"/>
        <v>#VALUE!</v>
      </c>
      <c r="BD182" s="32" t="e">
        <f>IF(AT182,'935'!H182*AT182/(AT182+D182+H182),0)</f>
        <v>#VALUE!</v>
      </c>
      <c r="BE182" s="32" t="e">
        <f>IF(H182,'935'!H182*H182/(AT182+D182+H182),0)</f>
        <v>#VALUE!</v>
      </c>
      <c r="BF182" s="32" t="e">
        <f>BD182*(1-'935'!X182/'11'!B$17)</f>
        <v>#VALUE!</v>
      </c>
      <c r="BG182" s="49" t="e">
        <f>BE182*(1-'935'!X182/'11'!B$17)</f>
        <v>#VALUE!</v>
      </c>
      <c r="BH182" s="52" t="e">
        <f>AV182*Parameters!B$6</f>
        <v>#VALUE!</v>
      </c>
      <c r="BI182" s="37" t="e">
        <f>IF('935'!$K182=1000,'Charging rates'!$C$38*$BH182/(1+'DNO totals'!$C$99)*'935'!$L182,0)</f>
        <v>#VALUE!</v>
      </c>
      <c r="BJ182" s="37" t="e">
        <f>IF(MOD('935'!$K182,1000)=100,'Charging rates'!$D$38*$BH182/(1+'DNO totals'!$D$99)*'935'!$M182,0)</f>
        <v>#VALUE!</v>
      </c>
      <c r="BK182" s="37" t="e">
        <f>IF(MOD('935'!$K182,100)=10,'Charging rates'!$E$38*$BH182/(1+'DNO totals'!$E$99)*'935'!$N182,0)</f>
        <v>#VALUE!</v>
      </c>
      <c r="BL182" s="37" t="e">
        <f>IF(AND(MOD('935'!$K182,10)&gt;0,MOD('935'!$K182,1000)&gt;1),'Charging rates'!$F$38*$BH182/(1+'DNO totals'!$F$99)*'935'!$O182,0)</f>
        <v>#VALUE!</v>
      </c>
      <c r="BM182" s="37" t="e">
        <f>IF(MOD('935'!$K182,1000)=1,'Charging rates'!$G$38*$BH182/(1+'DNO totals'!$G$99)*'935'!$P182,0)</f>
        <v>#VALUE!</v>
      </c>
      <c r="BN182" s="52" t="e">
        <f t="shared" si="29"/>
        <v>#VALUE!</v>
      </c>
      <c r="BO182" s="37" t="e">
        <f>IF('935'!$K182&gt;1000,'Charging rates'!$C$38*$AW182*'935'!$L182,0)</f>
        <v>#VALUE!</v>
      </c>
      <c r="BP182" s="37" t="e">
        <f>IF(MOD('935'!$K182,1000)&gt;100,'Charging rates'!$D$38*$AW182*'935'!$M182,0)</f>
        <v>#VALUE!</v>
      </c>
      <c r="BQ182" s="37" t="e">
        <f>IF(MOD('935'!$K182,100)&gt;10,'Charging rates'!$E$38*$AW182*'935'!$N182,0)</f>
        <v>#VALUE!</v>
      </c>
      <c r="BR182" s="52" t="e">
        <f t="shared" si="30"/>
        <v>#VALUE!</v>
      </c>
      <c r="BS182" s="48" t="e">
        <f>'935'!C182&lt;&gt;"VOID"</f>
        <v>#VALUE!</v>
      </c>
      <c r="BT182" s="33" t="e">
        <f>IF(BS182,(100/'11'!B$17*BD182*((1-'935'!I182)*'Charging rates'!B$51+'Charging rates'!B$63)),0)</f>
        <v>#VALUE!</v>
      </c>
      <c r="BU182" s="33" t="e">
        <f>100/'11'!B$17*BG182*('Charging rates'!B$51+'Charging rates'!B$63)</f>
        <v>#VALUE!</v>
      </c>
      <c r="BV182" s="33" t="e">
        <f>100/'11'!B$17*BE182*('Charging rates'!B$51+'Charging rates'!B$63)</f>
        <v>#VALUE!</v>
      </c>
      <c r="BW182" s="53" t="e">
        <f t="shared" si="31"/>
        <v>#VALUE!</v>
      </c>
      <c r="BX182" s="32" t="e">
        <f>AT182-('935'!T182*(1-'935'!X182/'11'!B$17))</f>
        <v>#VALUE!</v>
      </c>
      <c r="BY182" s="32">
        <f>0-IF(ISNUMBER(I182),INDEX('913'!$I$6:$I$1205,I182),0)-IF(ISNUMBER(J182),INDEX('913'!$I$6:$I$1205,J182),0)-IF(ISNUMBER(K182),INDEX('913'!$I$6:$I$1205,K182),0)-IF(ISNUMBER(L182),INDEX('913'!$I$6:$I$1205,L182),0)-IF(ISNUMBER(M182),INDEX('913'!$I$6:$I$1205,M182),0)-IF(ISNUMBER(N182),INDEX('913'!$I$6:$I$1205,N182),0)-IF(ISNUMBER(O182),INDEX('913'!$I$6:$I$1205,O182),0)-IF(ISNUMBER(P182),INDEX('913'!$I$6:$I$1205,P182),0)</f>
        <v>0</v>
      </c>
      <c r="BZ182" s="37">
        <f>IF(BY182=0,1,MAX(1,SQRT(BY182^2+(IF(ISNUMBER(I182),INDEX('913'!$J$6:$J$1205,I182),0)+IF(ISNUMBER(J182),INDEX('913'!$J$6:$J$1205,J182),0)+IF(ISNUMBER(K182),INDEX('913'!$J$6:$J$1205,K182),0)+IF(ISNUMBER(L182),INDEX('913'!$J$6:$J$1205,L182),0)+IF(ISNUMBER(M182),INDEX('913'!$J$6:$J$1205,M182),0)+IF(ISNUMBER(N182),INDEX('913'!$J$6:$J$1205,N182),0)+IF(ISNUMBER(O182),INDEX('913'!$J$6:$J$1205,O182),0)+IF(ISNUMBER(P182),INDEX('913'!$J$6:$J$1205,P182),0))^2)/BY182))</f>
        <v>1</v>
      </c>
      <c r="CA182" s="33" t="e">
        <f>100*AO182/'11'!B$17</f>
        <v>#VALUE!</v>
      </c>
      <c r="CB182" s="37" t="e">
        <f>100*(AP182*BZ182)/'11'!C$17</f>
        <v>#VALUE!</v>
      </c>
      <c r="CC182" s="37" t="e">
        <f t="shared" si="32"/>
        <v>#VALUE!</v>
      </c>
      <c r="CD182" s="33" t="e">
        <f t="shared" si="33"/>
        <v>#VALUE!</v>
      </c>
      <c r="CE182" s="54" t="e">
        <f>'11'!C$17-'935'!Y182</f>
        <v>#VALUE!</v>
      </c>
      <c r="CF182" s="37" t="e">
        <f>MAX('DNO totals'!B$312+0,MIN('935'!L182+0,'DNO totals'!B$304+0))</f>
        <v>#VALUE!</v>
      </c>
      <c r="CG182" s="37" t="e">
        <f>MAX('DNO totals'!C$312+0,MIN('935'!M182+0,'DNO totals'!C$304+0))</f>
        <v>#VALUE!</v>
      </c>
      <c r="CH182" s="37" t="e">
        <f>MAX('DNO totals'!D$312+0,MIN('935'!N182+0,'DNO totals'!D$304+0))</f>
        <v>#VALUE!</v>
      </c>
      <c r="CI182" s="37" t="e">
        <f>MAX('DNO totals'!E$312+0,MIN('935'!O182+0,'DNO totals'!E$304+0))</f>
        <v>#VALUE!</v>
      </c>
      <c r="CJ182" s="52" t="e">
        <f>MAX('DNO totals'!F$312+0,MIN('935'!P182+0,'DNO totals'!F$304+0))</f>
        <v>#VALUE!</v>
      </c>
      <c r="CK182" s="37" t="e">
        <f>IF('935'!$K182=1000,'Charging rates'!$C$38*$BH182/(1+'DNO totals'!$C$99)*$CF182,0)</f>
        <v>#VALUE!</v>
      </c>
      <c r="CL182" s="37" t="e">
        <f>IF(MOD('935'!$K182,1000)=100,'Charging rates'!$D$38*$BH182/(1+'DNO totals'!$D$99)*$CG182,0)</f>
        <v>#VALUE!</v>
      </c>
      <c r="CM182" s="37" t="e">
        <f>IF(MOD('935'!$K182,100)=10,'Charging rates'!$E$38*$BH182/(1+'DNO totals'!$E$99)*$CH182,0)</f>
        <v>#VALUE!</v>
      </c>
      <c r="CN182" s="37" t="e">
        <f>IF(AND(MOD('935'!$K182,10)&gt;0,MOD('935'!$K182,1000)&gt;1),'Charging rates'!$F$38*$BH182/(1+'DNO totals'!$F$99)*$CI182,0)</f>
        <v>#VALUE!</v>
      </c>
      <c r="CO182" s="37" t="e">
        <f>IF(MOD('935'!$K182,1000)=1,'Charging rates'!$G$38*$BH182/(1+'DNO totals'!$G$99)*$CJ182,0)</f>
        <v>#VALUE!</v>
      </c>
      <c r="CP182" s="52" t="e">
        <f t="shared" si="34"/>
        <v>#VALUE!</v>
      </c>
      <c r="CQ182" s="37" t="e">
        <f>IF('935'!$K182&gt;1000,'Charging rates'!$C$38*$AW182*$CF182,0)</f>
        <v>#VALUE!</v>
      </c>
      <c r="CR182" s="37" t="e">
        <f>IF(MOD('935'!$K182,1000)&gt;100,'Charging rates'!$D$38*$AW182*$CG182,0)</f>
        <v>#VALUE!</v>
      </c>
      <c r="CS182" s="37" t="e">
        <f>IF(MOD('935'!$K182,100)&gt;10,'Charging rates'!$E$38*$AW182*$CH182,0)</f>
        <v>#VALUE!</v>
      </c>
      <c r="CT182" s="52" t="e">
        <f t="shared" si="35"/>
        <v>#VALUE!</v>
      </c>
      <c r="CU182" s="33" t="e">
        <f>100*(AP182*'935'!Q182*BZ182)/'11'!B$17</f>
        <v>#VALUE!</v>
      </c>
      <c r="CV182" s="33" t="e">
        <f>100/'11'!B$17*'Charging rates'!B$10*AW182</f>
        <v>#VALUE!</v>
      </c>
      <c r="CW182" s="33" t="e">
        <f>IF(AT182=0,0,(1-BX182/AT182)*(CA182+IF('935'!Q182=0,0,(CB182*'935'!Q182*('11'!C$17-'935'!Y182)/('11'!B$17-'935'!X182)))))</f>
        <v>#VALUE!</v>
      </c>
      <c r="CX182" s="33" t="e">
        <f t="shared" si="36"/>
        <v>#VALUE!</v>
      </c>
      <c r="CY182" s="49" t="e">
        <f t="shared" si="37"/>
        <v>#VALUE!</v>
      </c>
      <c r="CZ182" s="32" t="e">
        <f>AT182*(Parameters!B$21+AU182)*IF('DNO totals'!B$323&lt;0,1,'935'!S182)</f>
        <v>#VALUE!</v>
      </c>
      <c r="DA182" s="52" t="e">
        <f>IF('DNO totals'!B$323&lt;0,1,'935'!S182)*(Parameters!B$21+AU182)</f>
        <v>#VALUE!</v>
      </c>
      <c r="DB182" s="37" t="e">
        <f>CX182+'Charging rates'!B$106*DA182*100/'11'!B$17</f>
        <v>#VALUE!</v>
      </c>
      <c r="DC182" s="37" t="e">
        <f>DB182+'Charging rates'!B$116*(Parameters!B$21+AU182)*100/'11'!B$17*IF('DNO totals'!B$323&lt;0,1,'935'!S182)</f>
        <v>#VALUE!</v>
      </c>
      <c r="DD182" s="37" t="e">
        <f>'Charging rates'!B$97*(CP182+CT182)*100/'11'!B$17</f>
        <v>#VALUE!</v>
      </c>
      <c r="DE182" s="33" t="e">
        <f>MAX(0-(CB182*AU182*'11'!C$17/'11'!B$17),DC182+DD182)</f>
        <v>#VALUE!</v>
      </c>
      <c r="DF182" s="37" t="e">
        <f>IF(BS182,IF(AU182=0,CC182,MAX(0,MIN(CC182,CC182+(DE182/'935'!Q182*('11'!B$17-'935'!X182)/('11'!C$17-'935'!Y182))))),0)</f>
        <v>#VALUE!</v>
      </c>
      <c r="DG182" s="33" t="e">
        <f t="shared" si="38"/>
        <v>#VALUE!</v>
      </c>
      <c r="DH182" s="53" t="e">
        <f t="shared" si="39"/>
        <v>#VALUE!</v>
      </c>
    </row>
    <row r="183" spans="1:112">
      <c r="A183" s="28">
        <v>83</v>
      </c>
      <c r="B183" s="47" t="e">
        <f>'935'!B183</f>
        <v>#VALUE!</v>
      </c>
      <c r="C183" s="48" t="e">
        <f>OR('935'!E183&lt;&gt;"VOID",'935'!F183&lt;&gt;"VOID",'935'!G183&lt;&gt;"VOID")</f>
        <v>#VALUE!</v>
      </c>
      <c r="D183" s="32" t="e">
        <f>IF('935'!D183="VOID",0,'935'!D183*(1-'935'!X183/'11'!B$17))</f>
        <v>#VALUE!</v>
      </c>
      <c r="E183" s="32" t="e">
        <f>IF('935'!E183="VOID",0,'935'!E183*(1-'935'!X183/'11'!B$17))</f>
        <v>#VALUE!</v>
      </c>
      <c r="F183" s="32" t="e">
        <f>IF('935'!F183="VOID",0,'935'!F183*(1-'935'!X183/'11'!B$17))</f>
        <v>#VALUE!</v>
      </c>
      <c r="G183" s="32" t="e">
        <f>IF('935'!G183="VOID",0,'935'!G183*(1-'935'!X183/'11'!B$17))</f>
        <v>#VALUE!</v>
      </c>
      <c r="H183" s="49" t="e">
        <f t="shared" si="20"/>
        <v>#VALUE!</v>
      </c>
      <c r="I183" s="50" t="e">
        <f>MATCH('935'!J183,'913'!$B$6:$B$1205,0)</f>
        <v>#VALUE!</v>
      </c>
      <c r="J183" s="50" t="e">
        <f>MATCH(INDEX('913'!$D$6:$D$1205,I183),'913'!$B$6:$B$1205,0)</f>
        <v>#VALUE!</v>
      </c>
      <c r="K183" s="50" t="e">
        <f>MATCH(INDEX('913'!$D$6:$D$1205,J183),'913'!$B$6:$B$1205,0)</f>
        <v>#VALUE!</v>
      </c>
      <c r="L183" s="50" t="e">
        <f>MATCH(INDEX('913'!$D$6:$D$1205,K183),'913'!$B$6:$B$1205,0)</f>
        <v>#VALUE!</v>
      </c>
      <c r="M183" s="50" t="e">
        <f>MATCH(INDEX('913'!$D$6:$D$1205,L183),'913'!$B$6:$B$1205,0)</f>
        <v>#VALUE!</v>
      </c>
      <c r="N183" s="50" t="e">
        <f>MATCH(INDEX('913'!$D$6:$D$1205,M183),'913'!$B$6:$B$1205,0)</f>
        <v>#VALUE!</v>
      </c>
      <c r="O183" s="50" t="e">
        <f>MATCH(INDEX('913'!$D$6:$D$1205,N183),'913'!$B$6:$B$1205,0)</f>
        <v>#VALUE!</v>
      </c>
      <c r="P183" s="51" t="e">
        <f>MATCH(INDEX('913'!$D$6:$D$1205,O183),'913'!$B$6:$B$1205,0)</f>
        <v>#VALUE!</v>
      </c>
      <c r="Q183" s="37">
        <f>IF(ISNUMBER(I183),MAX(0,INDEX('913'!$E$6:$E$1205,I183)),0)</f>
        <v>0</v>
      </c>
      <c r="R183" s="37">
        <f>IF(ISNUMBER(J183),MAX(0,INDEX('913'!$E$6:$E$1205,J183)),0)</f>
        <v>0</v>
      </c>
      <c r="S183" s="37">
        <f>IF(ISNUMBER(K183),MAX(0,INDEX('913'!$E$6:$E$1205,K183)),0)</f>
        <v>0</v>
      </c>
      <c r="T183" s="37">
        <f>IF(ISNUMBER(L183),MAX(0,INDEX('913'!$E$6:$E$1205,L183)),0)</f>
        <v>0</v>
      </c>
      <c r="U183" s="37">
        <f>IF(ISNUMBER(M183),MAX(0,INDEX('913'!$E$6:$E$1205,M183)),0)</f>
        <v>0</v>
      </c>
      <c r="V183" s="37">
        <f>IF(ISNUMBER(N183),MAX(0,INDEX('913'!$E$6:$E$1205,N183)),0)</f>
        <v>0</v>
      </c>
      <c r="W183" s="37">
        <f>IF(ISNUMBER(O183),MAX(0,INDEX('913'!$E$6:$E$1205,O183)),0)</f>
        <v>0</v>
      </c>
      <c r="X183" s="52">
        <f>IF(ISNUMBER(P183),MAX(0,INDEX('913'!$E$6:$E$1205,P183)),0)</f>
        <v>0</v>
      </c>
      <c r="Y183" s="37">
        <f>IF(ISNUMBER(I183),MAX(0,INDEX('913'!$F$6:$F$1205,I183)),0)</f>
        <v>0</v>
      </c>
      <c r="Z183" s="37">
        <f>IF(ISNUMBER(J183),MAX(0,INDEX('913'!$F$6:$F$1205,J183)),0)</f>
        <v>0</v>
      </c>
      <c r="AA183" s="37">
        <f>IF(ISNUMBER(K183),MAX(0,INDEX('913'!$F$6:$F$1205,K183)),0)</f>
        <v>0</v>
      </c>
      <c r="AB183" s="37">
        <f>IF(ISNUMBER(L183),MAX(0,INDEX('913'!$F$6:$F$1205,L183)),0)</f>
        <v>0</v>
      </c>
      <c r="AC183" s="37">
        <f>IF(ISNUMBER(M183),MAX(0,INDEX('913'!$F$6:$F$1205,M183)),0)</f>
        <v>0</v>
      </c>
      <c r="AD183" s="37">
        <f>IF(ISNUMBER(N183),MAX(0,INDEX('913'!$F$6:$F$1205,N183)),0)</f>
        <v>0</v>
      </c>
      <c r="AE183" s="37">
        <f>IF(ISNUMBER(O183),MAX(0,INDEX('913'!$F$6:$F$1205,O183)),0)</f>
        <v>0</v>
      </c>
      <c r="AF183" s="37">
        <f>IF(ISNUMBER(P183),MAX(0,INDEX('913'!$F$6:$F$1205,P183)),0)</f>
        <v>0</v>
      </c>
      <c r="AG183" s="32">
        <f>IF(ISNUMBER(I183),SQRT(INDEX('913'!$I$6:$I$1205,I183)^2+INDEX('913'!$J$6:$J$1205,I183)^2),0)</f>
        <v>0</v>
      </c>
      <c r="AH183" s="32">
        <f>IF(ISNUMBER(J183),SQRT(INDEX('913'!$I$6:$I$1205,J183)^2+INDEX('913'!$J$6:$J$1205,J183)^2),0)</f>
        <v>0</v>
      </c>
      <c r="AI183" s="32">
        <f>IF(ISNUMBER(K183),SQRT(INDEX('913'!$I$6:$I$1205,K183)^2+INDEX('913'!$J$6:$J$1205,K183)^2),0)</f>
        <v>0</v>
      </c>
      <c r="AJ183" s="32">
        <f>IF(ISNUMBER(L183),SQRT(INDEX('913'!$I$6:$I$1205,L183)^2+INDEX('913'!$J$6:$J$1205,L183)^2),0)</f>
        <v>0</v>
      </c>
      <c r="AK183" s="32">
        <f>IF(ISNUMBER(M183),SQRT(INDEX('913'!$I$6:$I$1205,M183)^2+INDEX('913'!$J$6:$J$1205,M183)^2),0)</f>
        <v>0</v>
      </c>
      <c r="AL183" s="32">
        <f>IF(ISNUMBER(N183),SQRT(INDEX('913'!$I$6:$I$1205,N183)^2+INDEX('913'!$J$6:$J$1205,N183)^2),0)</f>
        <v>0</v>
      </c>
      <c r="AM183" s="32">
        <f>IF(ISNUMBER(O183),SQRT(INDEX('913'!$I$6:$I$1205,O183)^2+INDEX('913'!$J$6:$J$1205,O183)^2),0)</f>
        <v>0</v>
      </c>
      <c r="AN183" s="49">
        <f>IF(ISNUMBER(P183),SQRT(INDEX('913'!$I$6:$I$1205,P183)^2+INDEX('913'!$J$6:$J$1205,P183)^2),0)</f>
        <v>0</v>
      </c>
      <c r="AO183" s="37">
        <f t="shared" si="21"/>
        <v>0</v>
      </c>
      <c r="AP183" s="37">
        <f t="shared" si="22"/>
        <v>0</v>
      </c>
      <c r="AQ183" s="33" t="e">
        <f>-100*'935'!W183*(AO183+AP183)/'11'!C$17</f>
        <v>#VALUE!</v>
      </c>
      <c r="AR183" s="37" t="e">
        <f t="shared" si="23"/>
        <v>#VALUE!</v>
      </c>
      <c r="AS183" s="52" t="e">
        <f t="shared" si="24"/>
        <v>#VALUE!</v>
      </c>
      <c r="AT183" s="32" t="e">
        <f>IF('935'!C183="VOID",0,('935'!C183*(1-'935'!X183/'11'!B$17)))</f>
        <v>#VALUE!</v>
      </c>
      <c r="AU183" s="52" t="e">
        <f>'935'!Q183*(1-'935'!Y183/'11'!C$17)/(1-'935'!X183/'11'!B$17)</f>
        <v>#VALUE!</v>
      </c>
      <c r="AV183" s="37" t="e">
        <f>INDEX('DNO totals'!$B$57:$G$57,IF('935'!K183,IF(MOD('935'!K183,1000),IF(MOD('935'!K183,100),IF(MOD('935'!K183,10),IF(MOD('935'!K183,1000)=1,6,5),4),3),2),1))</f>
        <v>#VALUE!</v>
      </c>
      <c r="AW183" s="52" t="e">
        <f t="shared" si="25"/>
        <v>#VALUE!</v>
      </c>
      <c r="AX183" s="32" t="e">
        <f>IF('935'!V183="VOID",0,'935'!V183*(1-'935'!X183/'11'!B$17))</f>
        <v>#VALUE!</v>
      </c>
      <c r="AY183" s="33" t="e">
        <f>IF(H183,-100*'Charging rates'!B$10/'11'!B$17*AX183/H183,0)</f>
        <v>#VALUE!</v>
      </c>
      <c r="AZ183" s="33" t="e">
        <f>IF(C183,'DNO totals'!B$41,0)</f>
        <v>#VALUE!</v>
      </c>
      <c r="BA183" s="33" t="e">
        <f t="shared" si="26"/>
        <v>#VALUE!</v>
      </c>
      <c r="BB183" s="33" t="e">
        <f t="shared" si="27"/>
        <v>#VALUE!</v>
      </c>
      <c r="BC183" s="53" t="e">
        <f t="shared" si="28"/>
        <v>#VALUE!</v>
      </c>
      <c r="BD183" s="32" t="e">
        <f>IF(AT183,'935'!H183*AT183/(AT183+D183+H183),0)</f>
        <v>#VALUE!</v>
      </c>
      <c r="BE183" s="32" t="e">
        <f>IF(H183,'935'!H183*H183/(AT183+D183+H183),0)</f>
        <v>#VALUE!</v>
      </c>
      <c r="BF183" s="32" t="e">
        <f>BD183*(1-'935'!X183/'11'!B$17)</f>
        <v>#VALUE!</v>
      </c>
      <c r="BG183" s="49" t="e">
        <f>BE183*(1-'935'!X183/'11'!B$17)</f>
        <v>#VALUE!</v>
      </c>
      <c r="BH183" s="52" t="e">
        <f>AV183*Parameters!B$6</f>
        <v>#VALUE!</v>
      </c>
      <c r="BI183" s="37" t="e">
        <f>IF('935'!$K183=1000,'Charging rates'!$C$38*$BH183/(1+'DNO totals'!$C$99)*'935'!$L183,0)</f>
        <v>#VALUE!</v>
      </c>
      <c r="BJ183" s="37" t="e">
        <f>IF(MOD('935'!$K183,1000)=100,'Charging rates'!$D$38*$BH183/(1+'DNO totals'!$D$99)*'935'!$M183,0)</f>
        <v>#VALUE!</v>
      </c>
      <c r="BK183" s="37" t="e">
        <f>IF(MOD('935'!$K183,100)=10,'Charging rates'!$E$38*$BH183/(1+'DNO totals'!$E$99)*'935'!$N183,0)</f>
        <v>#VALUE!</v>
      </c>
      <c r="BL183" s="37" t="e">
        <f>IF(AND(MOD('935'!$K183,10)&gt;0,MOD('935'!$K183,1000)&gt;1),'Charging rates'!$F$38*$BH183/(1+'DNO totals'!$F$99)*'935'!$O183,0)</f>
        <v>#VALUE!</v>
      </c>
      <c r="BM183" s="37" t="e">
        <f>IF(MOD('935'!$K183,1000)=1,'Charging rates'!$G$38*$BH183/(1+'DNO totals'!$G$99)*'935'!$P183,0)</f>
        <v>#VALUE!</v>
      </c>
      <c r="BN183" s="52" t="e">
        <f t="shared" si="29"/>
        <v>#VALUE!</v>
      </c>
      <c r="BO183" s="37" t="e">
        <f>IF('935'!$K183&gt;1000,'Charging rates'!$C$38*$AW183*'935'!$L183,0)</f>
        <v>#VALUE!</v>
      </c>
      <c r="BP183" s="37" t="e">
        <f>IF(MOD('935'!$K183,1000)&gt;100,'Charging rates'!$D$38*$AW183*'935'!$M183,0)</f>
        <v>#VALUE!</v>
      </c>
      <c r="BQ183" s="37" t="e">
        <f>IF(MOD('935'!$K183,100)&gt;10,'Charging rates'!$E$38*$AW183*'935'!$N183,0)</f>
        <v>#VALUE!</v>
      </c>
      <c r="BR183" s="52" t="e">
        <f t="shared" si="30"/>
        <v>#VALUE!</v>
      </c>
      <c r="BS183" s="48" t="e">
        <f>'935'!C183&lt;&gt;"VOID"</f>
        <v>#VALUE!</v>
      </c>
      <c r="BT183" s="33" t="e">
        <f>IF(BS183,(100/'11'!B$17*BD183*((1-'935'!I183)*'Charging rates'!B$51+'Charging rates'!B$63)),0)</f>
        <v>#VALUE!</v>
      </c>
      <c r="BU183" s="33" t="e">
        <f>100/'11'!B$17*BG183*('Charging rates'!B$51+'Charging rates'!B$63)</f>
        <v>#VALUE!</v>
      </c>
      <c r="BV183" s="33" t="e">
        <f>100/'11'!B$17*BE183*('Charging rates'!B$51+'Charging rates'!B$63)</f>
        <v>#VALUE!</v>
      </c>
      <c r="BW183" s="53" t="e">
        <f t="shared" si="31"/>
        <v>#VALUE!</v>
      </c>
      <c r="BX183" s="32" t="e">
        <f>AT183-('935'!T183*(1-'935'!X183/'11'!B$17))</f>
        <v>#VALUE!</v>
      </c>
      <c r="BY183" s="32">
        <f>0-IF(ISNUMBER(I183),INDEX('913'!$I$6:$I$1205,I183),0)-IF(ISNUMBER(J183),INDEX('913'!$I$6:$I$1205,J183),0)-IF(ISNUMBER(K183),INDEX('913'!$I$6:$I$1205,K183),0)-IF(ISNUMBER(L183),INDEX('913'!$I$6:$I$1205,L183),0)-IF(ISNUMBER(M183),INDEX('913'!$I$6:$I$1205,M183),0)-IF(ISNUMBER(N183),INDEX('913'!$I$6:$I$1205,N183),0)-IF(ISNUMBER(O183),INDEX('913'!$I$6:$I$1205,O183),0)-IF(ISNUMBER(P183),INDEX('913'!$I$6:$I$1205,P183),0)</f>
        <v>0</v>
      </c>
      <c r="BZ183" s="37">
        <f>IF(BY183=0,1,MAX(1,SQRT(BY183^2+(IF(ISNUMBER(I183),INDEX('913'!$J$6:$J$1205,I183),0)+IF(ISNUMBER(J183),INDEX('913'!$J$6:$J$1205,J183),0)+IF(ISNUMBER(K183),INDEX('913'!$J$6:$J$1205,K183),0)+IF(ISNUMBER(L183),INDEX('913'!$J$6:$J$1205,L183),0)+IF(ISNUMBER(M183),INDEX('913'!$J$6:$J$1205,M183),0)+IF(ISNUMBER(N183),INDEX('913'!$J$6:$J$1205,N183),0)+IF(ISNUMBER(O183),INDEX('913'!$J$6:$J$1205,O183),0)+IF(ISNUMBER(P183),INDEX('913'!$J$6:$J$1205,P183),0))^2)/BY183))</f>
        <v>1</v>
      </c>
      <c r="CA183" s="33" t="e">
        <f>100*AO183/'11'!B$17</f>
        <v>#VALUE!</v>
      </c>
      <c r="CB183" s="37" t="e">
        <f>100*(AP183*BZ183)/'11'!C$17</f>
        <v>#VALUE!</v>
      </c>
      <c r="CC183" s="37" t="e">
        <f t="shared" si="32"/>
        <v>#VALUE!</v>
      </c>
      <c r="CD183" s="33" t="e">
        <f t="shared" si="33"/>
        <v>#VALUE!</v>
      </c>
      <c r="CE183" s="54" t="e">
        <f>'11'!C$17-'935'!Y183</f>
        <v>#VALUE!</v>
      </c>
      <c r="CF183" s="37" t="e">
        <f>MAX('DNO totals'!B$312+0,MIN('935'!L183+0,'DNO totals'!B$304+0))</f>
        <v>#VALUE!</v>
      </c>
      <c r="CG183" s="37" t="e">
        <f>MAX('DNO totals'!C$312+0,MIN('935'!M183+0,'DNO totals'!C$304+0))</f>
        <v>#VALUE!</v>
      </c>
      <c r="CH183" s="37" t="e">
        <f>MAX('DNO totals'!D$312+0,MIN('935'!N183+0,'DNO totals'!D$304+0))</f>
        <v>#VALUE!</v>
      </c>
      <c r="CI183" s="37" t="e">
        <f>MAX('DNO totals'!E$312+0,MIN('935'!O183+0,'DNO totals'!E$304+0))</f>
        <v>#VALUE!</v>
      </c>
      <c r="CJ183" s="52" t="e">
        <f>MAX('DNO totals'!F$312+0,MIN('935'!P183+0,'DNO totals'!F$304+0))</f>
        <v>#VALUE!</v>
      </c>
      <c r="CK183" s="37" t="e">
        <f>IF('935'!$K183=1000,'Charging rates'!$C$38*$BH183/(1+'DNO totals'!$C$99)*$CF183,0)</f>
        <v>#VALUE!</v>
      </c>
      <c r="CL183" s="37" t="e">
        <f>IF(MOD('935'!$K183,1000)=100,'Charging rates'!$D$38*$BH183/(1+'DNO totals'!$D$99)*$CG183,0)</f>
        <v>#VALUE!</v>
      </c>
      <c r="CM183" s="37" t="e">
        <f>IF(MOD('935'!$K183,100)=10,'Charging rates'!$E$38*$BH183/(1+'DNO totals'!$E$99)*$CH183,0)</f>
        <v>#VALUE!</v>
      </c>
      <c r="CN183" s="37" t="e">
        <f>IF(AND(MOD('935'!$K183,10)&gt;0,MOD('935'!$K183,1000)&gt;1),'Charging rates'!$F$38*$BH183/(1+'DNO totals'!$F$99)*$CI183,0)</f>
        <v>#VALUE!</v>
      </c>
      <c r="CO183" s="37" t="e">
        <f>IF(MOD('935'!$K183,1000)=1,'Charging rates'!$G$38*$BH183/(1+'DNO totals'!$G$99)*$CJ183,0)</f>
        <v>#VALUE!</v>
      </c>
      <c r="CP183" s="52" t="e">
        <f t="shared" si="34"/>
        <v>#VALUE!</v>
      </c>
      <c r="CQ183" s="37" t="e">
        <f>IF('935'!$K183&gt;1000,'Charging rates'!$C$38*$AW183*$CF183,0)</f>
        <v>#VALUE!</v>
      </c>
      <c r="CR183" s="37" t="e">
        <f>IF(MOD('935'!$K183,1000)&gt;100,'Charging rates'!$D$38*$AW183*$CG183,0)</f>
        <v>#VALUE!</v>
      </c>
      <c r="CS183" s="37" t="e">
        <f>IF(MOD('935'!$K183,100)&gt;10,'Charging rates'!$E$38*$AW183*$CH183,0)</f>
        <v>#VALUE!</v>
      </c>
      <c r="CT183" s="52" t="e">
        <f t="shared" si="35"/>
        <v>#VALUE!</v>
      </c>
      <c r="CU183" s="33" t="e">
        <f>100*(AP183*'935'!Q183*BZ183)/'11'!B$17</f>
        <v>#VALUE!</v>
      </c>
      <c r="CV183" s="33" t="e">
        <f>100/'11'!B$17*'Charging rates'!B$10*AW183</f>
        <v>#VALUE!</v>
      </c>
      <c r="CW183" s="33" t="e">
        <f>IF(AT183=0,0,(1-BX183/AT183)*(CA183+IF('935'!Q183=0,0,(CB183*'935'!Q183*('11'!C$17-'935'!Y183)/('11'!B$17-'935'!X183)))))</f>
        <v>#VALUE!</v>
      </c>
      <c r="CX183" s="33" t="e">
        <f t="shared" si="36"/>
        <v>#VALUE!</v>
      </c>
      <c r="CY183" s="49" t="e">
        <f t="shared" si="37"/>
        <v>#VALUE!</v>
      </c>
      <c r="CZ183" s="32" t="e">
        <f>AT183*(Parameters!B$21+AU183)*IF('DNO totals'!B$323&lt;0,1,'935'!S183)</f>
        <v>#VALUE!</v>
      </c>
      <c r="DA183" s="52" t="e">
        <f>IF('DNO totals'!B$323&lt;0,1,'935'!S183)*(Parameters!B$21+AU183)</f>
        <v>#VALUE!</v>
      </c>
      <c r="DB183" s="37" t="e">
        <f>CX183+'Charging rates'!B$106*DA183*100/'11'!B$17</f>
        <v>#VALUE!</v>
      </c>
      <c r="DC183" s="37" t="e">
        <f>DB183+'Charging rates'!B$116*(Parameters!B$21+AU183)*100/'11'!B$17*IF('DNO totals'!B$323&lt;0,1,'935'!S183)</f>
        <v>#VALUE!</v>
      </c>
      <c r="DD183" s="37" t="e">
        <f>'Charging rates'!B$97*(CP183+CT183)*100/'11'!B$17</f>
        <v>#VALUE!</v>
      </c>
      <c r="DE183" s="33" t="e">
        <f>MAX(0-(CB183*AU183*'11'!C$17/'11'!B$17),DC183+DD183)</f>
        <v>#VALUE!</v>
      </c>
      <c r="DF183" s="37" t="e">
        <f>IF(BS183,IF(AU183=0,CC183,MAX(0,MIN(CC183,CC183+(DE183/'935'!Q183*('11'!B$17-'935'!X183)/('11'!C$17-'935'!Y183))))),0)</f>
        <v>#VALUE!</v>
      </c>
      <c r="DG183" s="33" t="e">
        <f t="shared" si="38"/>
        <v>#VALUE!</v>
      </c>
      <c r="DH183" s="53" t="e">
        <f t="shared" si="39"/>
        <v>#VALUE!</v>
      </c>
    </row>
    <row r="184" spans="1:112">
      <c r="A184" s="28">
        <v>84</v>
      </c>
      <c r="B184" s="47" t="e">
        <f>'935'!B184</f>
        <v>#VALUE!</v>
      </c>
      <c r="C184" s="48" t="e">
        <f>OR('935'!E184&lt;&gt;"VOID",'935'!F184&lt;&gt;"VOID",'935'!G184&lt;&gt;"VOID")</f>
        <v>#VALUE!</v>
      </c>
      <c r="D184" s="32" t="e">
        <f>IF('935'!D184="VOID",0,'935'!D184*(1-'935'!X184/'11'!B$17))</f>
        <v>#VALUE!</v>
      </c>
      <c r="E184" s="32" t="e">
        <f>IF('935'!E184="VOID",0,'935'!E184*(1-'935'!X184/'11'!B$17))</f>
        <v>#VALUE!</v>
      </c>
      <c r="F184" s="32" t="e">
        <f>IF('935'!F184="VOID",0,'935'!F184*(1-'935'!X184/'11'!B$17))</f>
        <v>#VALUE!</v>
      </c>
      <c r="G184" s="32" t="e">
        <f>IF('935'!G184="VOID",0,'935'!G184*(1-'935'!X184/'11'!B$17))</f>
        <v>#VALUE!</v>
      </c>
      <c r="H184" s="49" t="e">
        <f t="shared" si="20"/>
        <v>#VALUE!</v>
      </c>
      <c r="I184" s="50" t="e">
        <f>MATCH('935'!J184,'913'!$B$6:$B$1205,0)</f>
        <v>#VALUE!</v>
      </c>
      <c r="J184" s="50" t="e">
        <f>MATCH(INDEX('913'!$D$6:$D$1205,I184),'913'!$B$6:$B$1205,0)</f>
        <v>#VALUE!</v>
      </c>
      <c r="K184" s="50" t="e">
        <f>MATCH(INDEX('913'!$D$6:$D$1205,J184),'913'!$B$6:$B$1205,0)</f>
        <v>#VALUE!</v>
      </c>
      <c r="L184" s="50" t="e">
        <f>MATCH(INDEX('913'!$D$6:$D$1205,K184),'913'!$B$6:$B$1205,0)</f>
        <v>#VALUE!</v>
      </c>
      <c r="M184" s="50" t="e">
        <f>MATCH(INDEX('913'!$D$6:$D$1205,L184),'913'!$B$6:$B$1205,0)</f>
        <v>#VALUE!</v>
      </c>
      <c r="N184" s="50" t="e">
        <f>MATCH(INDEX('913'!$D$6:$D$1205,M184),'913'!$B$6:$B$1205,0)</f>
        <v>#VALUE!</v>
      </c>
      <c r="O184" s="50" t="e">
        <f>MATCH(INDEX('913'!$D$6:$D$1205,N184),'913'!$B$6:$B$1205,0)</f>
        <v>#VALUE!</v>
      </c>
      <c r="P184" s="51" t="e">
        <f>MATCH(INDEX('913'!$D$6:$D$1205,O184),'913'!$B$6:$B$1205,0)</f>
        <v>#VALUE!</v>
      </c>
      <c r="Q184" s="37">
        <f>IF(ISNUMBER(I184),MAX(0,INDEX('913'!$E$6:$E$1205,I184)),0)</f>
        <v>0</v>
      </c>
      <c r="R184" s="37">
        <f>IF(ISNUMBER(J184),MAX(0,INDEX('913'!$E$6:$E$1205,J184)),0)</f>
        <v>0</v>
      </c>
      <c r="S184" s="37">
        <f>IF(ISNUMBER(K184),MAX(0,INDEX('913'!$E$6:$E$1205,K184)),0)</f>
        <v>0</v>
      </c>
      <c r="T184" s="37">
        <f>IF(ISNUMBER(L184),MAX(0,INDEX('913'!$E$6:$E$1205,L184)),0)</f>
        <v>0</v>
      </c>
      <c r="U184" s="37">
        <f>IF(ISNUMBER(M184),MAX(0,INDEX('913'!$E$6:$E$1205,M184)),0)</f>
        <v>0</v>
      </c>
      <c r="V184" s="37">
        <f>IF(ISNUMBER(N184),MAX(0,INDEX('913'!$E$6:$E$1205,N184)),0)</f>
        <v>0</v>
      </c>
      <c r="W184" s="37">
        <f>IF(ISNUMBER(O184),MAX(0,INDEX('913'!$E$6:$E$1205,O184)),0)</f>
        <v>0</v>
      </c>
      <c r="X184" s="52">
        <f>IF(ISNUMBER(P184),MAX(0,INDEX('913'!$E$6:$E$1205,P184)),0)</f>
        <v>0</v>
      </c>
      <c r="Y184" s="37">
        <f>IF(ISNUMBER(I184),MAX(0,INDEX('913'!$F$6:$F$1205,I184)),0)</f>
        <v>0</v>
      </c>
      <c r="Z184" s="37">
        <f>IF(ISNUMBER(J184),MAX(0,INDEX('913'!$F$6:$F$1205,J184)),0)</f>
        <v>0</v>
      </c>
      <c r="AA184" s="37">
        <f>IF(ISNUMBER(K184),MAX(0,INDEX('913'!$F$6:$F$1205,K184)),0)</f>
        <v>0</v>
      </c>
      <c r="AB184" s="37">
        <f>IF(ISNUMBER(L184),MAX(0,INDEX('913'!$F$6:$F$1205,L184)),0)</f>
        <v>0</v>
      </c>
      <c r="AC184" s="37">
        <f>IF(ISNUMBER(M184),MAX(0,INDEX('913'!$F$6:$F$1205,M184)),0)</f>
        <v>0</v>
      </c>
      <c r="AD184" s="37">
        <f>IF(ISNUMBER(N184),MAX(0,INDEX('913'!$F$6:$F$1205,N184)),0)</f>
        <v>0</v>
      </c>
      <c r="AE184" s="37">
        <f>IF(ISNUMBER(O184),MAX(0,INDEX('913'!$F$6:$F$1205,O184)),0)</f>
        <v>0</v>
      </c>
      <c r="AF184" s="37">
        <f>IF(ISNUMBER(P184),MAX(0,INDEX('913'!$F$6:$F$1205,P184)),0)</f>
        <v>0</v>
      </c>
      <c r="AG184" s="32">
        <f>IF(ISNUMBER(I184),SQRT(INDEX('913'!$I$6:$I$1205,I184)^2+INDEX('913'!$J$6:$J$1205,I184)^2),0)</f>
        <v>0</v>
      </c>
      <c r="AH184" s="32">
        <f>IF(ISNUMBER(J184),SQRT(INDEX('913'!$I$6:$I$1205,J184)^2+INDEX('913'!$J$6:$J$1205,J184)^2),0)</f>
        <v>0</v>
      </c>
      <c r="AI184" s="32">
        <f>IF(ISNUMBER(K184),SQRT(INDEX('913'!$I$6:$I$1205,K184)^2+INDEX('913'!$J$6:$J$1205,K184)^2),0)</f>
        <v>0</v>
      </c>
      <c r="AJ184" s="32">
        <f>IF(ISNUMBER(L184),SQRT(INDEX('913'!$I$6:$I$1205,L184)^2+INDEX('913'!$J$6:$J$1205,L184)^2),0)</f>
        <v>0</v>
      </c>
      <c r="AK184" s="32">
        <f>IF(ISNUMBER(M184),SQRT(INDEX('913'!$I$6:$I$1205,M184)^2+INDEX('913'!$J$6:$J$1205,M184)^2),0)</f>
        <v>0</v>
      </c>
      <c r="AL184" s="32">
        <f>IF(ISNUMBER(N184),SQRT(INDEX('913'!$I$6:$I$1205,N184)^2+INDEX('913'!$J$6:$J$1205,N184)^2),0)</f>
        <v>0</v>
      </c>
      <c r="AM184" s="32">
        <f>IF(ISNUMBER(O184),SQRT(INDEX('913'!$I$6:$I$1205,O184)^2+INDEX('913'!$J$6:$J$1205,O184)^2),0)</f>
        <v>0</v>
      </c>
      <c r="AN184" s="49">
        <f>IF(ISNUMBER(P184),SQRT(INDEX('913'!$I$6:$I$1205,P184)^2+INDEX('913'!$J$6:$J$1205,P184)^2),0)</f>
        <v>0</v>
      </c>
      <c r="AO184" s="37">
        <f t="shared" si="21"/>
        <v>0</v>
      </c>
      <c r="AP184" s="37">
        <f t="shared" si="22"/>
        <v>0</v>
      </c>
      <c r="AQ184" s="33" t="e">
        <f>-100*'935'!W184*(AO184+AP184)/'11'!C$17</f>
        <v>#VALUE!</v>
      </c>
      <c r="AR184" s="37" t="e">
        <f t="shared" si="23"/>
        <v>#VALUE!</v>
      </c>
      <c r="AS184" s="52" t="e">
        <f t="shared" si="24"/>
        <v>#VALUE!</v>
      </c>
      <c r="AT184" s="32" t="e">
        <f>IF('935'!C184="VOID",0,('935'!C184*(1-'935'!X184/'11'!B$17)))</f>
        <v>#VALUE!</v>
      </c>
      <c r="AU184" s="52" t="e">
        <f>'935'!Q184*(1-'935'!Y184/'11'!C$17)/(1-'935'!X184/'11'!B$17)</f>
        <v>#VALUE!</v>
      </c>
      <c r="AV184" s="37" t="e">
        <f>INDEX('DNO totals'!$B$57:$G$57,IF('935'!K184,IF(MOD('935'!K184,1000),IF(MOD('935'!K184,100),IF(MOD('935'!K184,10),IF(MOD('935'!K184,1000)=1,6,5),4),3),2),1))</f>
        <v>#VALUE!</v>
      </c>
      <c r="AW184" s="52" t="e">
        <f t="shared" si="25"/>
        <v>#VALUE!</v>
      </c>
      <c r="AX184" s="32" t="e">
        <f>IF('935'!V184="VOID",0,'935'!V184*(1-'935'!X184/'11'!B$17))</f>
        <v>#VALUE!</v>
      </c>
      <c r="AY184" s="33" t="e">
        <f>IF(H184,-100*'Charging rates'!B$10/'11'!B$17*AX184/H184,0)</f>
        <v>#VALUE!</v>
      </c>
      <c r="AZ184" s="33" t="e">
        <f>IF(C184,'DNO totals'!B$41,0)</f>
        <v>#VALUE!</v>
      </c>
      <c r="BA184" s="33" t="e">
        <f t="shared" si="26"/>
        <v>#VALUE!</v>
      </c>
      <c r="BB184" s="33" t="e">
        <f t="shared" si="27"/>
        <v>#VALUE!</v>
      </c>
      <c r="BC184" s="53" t="e">
        <f t="shared" si="28"/>
        <v>#VALUE!</v>
      </c>
      <c r="BD184" s="32" t="e">
        <f>IF(AT184,'935'!H184*AT184/(AT184+D184+H184),0)</f>
        <v>#VALUE!</v>
      </c>
      <c r="BE184" s="32" t="e">
        <f>IF(H184,'935'!H184*H184/(AT184+D184+H184),0)</f>
        <v>#VALUE!</v>
      </c>
      <c r="BF184" s="32" t="e">
        <f>BD184*(1-'935'!X184/'11'!B$17)</f>
        <v>#VALUE!</v>
      </c>
      <c r="BG184" s="49" t="e">
        <f>BE184*(1-'935'!X184/'11'!B$17)</f>
        <v>#VALUE!</v>
      </c>
      <c r="BH184" s="52" t="e">
        <f>AV184*Parameters!B$6</f>
        <v>#VALUE!</v>
      </c>
      <c r="BI184" s="37" t="e">
        <f>IF('935'!$K184=1000,'Charging rates'!$C$38*$BH184/(1+'DNO totals'!$C$99)*'935'!$L184,0)</f>
        <v>#VALUE!</v>
      </c>
      <c r="BJ184" s="37" t="e">
        <f>IF(MOD('935'!$K184,1000)=100,'Charging rates'!$D$38*$BH184/(1+'DNO totals'!$D$99)*'935'!$M184,0)</f>
        <v>#VALUE!</v>
      </c>
      <c r="BK184" s="37" t="e">
        <f>IF(MOD('935'!$K184,100)=10,'Charging rates'!$E$38*$BH184/(1+'DNO totals'!$E$99)*'935'!$N184,0)</f>
        <v>#VALUE!</v>
      </c>
      <c r="BL184" s="37" t="e">
        <f>IF(AND(MOD('935'!$K184,10)&gt;0,MOD('935'!$K184,1000)&gt;1),'Charging rates'!$F$38*$BH184/(1+'DNO totals'!$F$99)*'935'!$O184,0)</f>
        <v>#VALUE!</v>
      </c>
      <c r="BM184" s="37" t="e">
        <f>IF(MOD('935'!$K184,1000)=1,'Charging rates'!$G$38*$BH184/(1+'DNO totals'!$G$99)*'935'!$P184,0)</f>
        <v>#VALUE!</v>
      </c>
      <c r="BN184" s="52" t="e">
        <f t="shared" si="29"/>
        <v>#VALUE!</v>
      </c>
      <c r="BO184" s="37" t="e">
        <f>IF('935'!$K184&gt;1000,'Charging rates'!$C$38*$AW184*'935'!$L184,0)</f>
        <v>#VALUE!</v>
      </c>
      <c r="BP184" s="37" t="e">
        <f>IF(MOD('935'!$K184,1000)&gt;100,'Charging rates'!$D$38*$AW184*'935'!$M184,0)</f>
        <v>#VALUE!</v>
      </c>
      <c r="BQ184" s="37" t="e">
        <f>IF(MOD('935'!$K184,100)&gt;10,'Charging rates'!$E$38*$AW184*'935'!$N184,0)</f>
        <v>#VALUE!</v>
      </c>
      <c r="BR184" s="52" t="e">
        <f t="shared" si="30"/>
        <v>#VALUE!</v>
      </c>
      <c r="BS184" s="48" t="e">
        <f>'935'!C184&lt;&gt;"VOID"</f>
        <v>#VALUE!</v>
      </c>
      <c r="BT184" s="33" t="e">
        <f>IF(BS184,(100/'11'!B$17*BD184*((1-'935'!I184)*'Charging rates'!B$51+'Charging rates'!B$63)),0)</f>
        <v>#VALUE!</v>
      </c>
      <c r="BU184" s="33" t="e">
        <f>100/'11'!B$17*BG184*('Charging rates'!B$51+'Charging rates'!B$63)</f>
        <v>#VALUE!</v>
      </c>
      <c r="BV184" s="33" t="e">
        <f>100/'11'!B$17*BE184*('Charging rates'!B$51+'Charging rates'!B$63)</f>
        <v>#VALUE!</v>
      </c>
      <c r="BW184" s="53" t="e">
        <f t="shared" si="31"/>
        <v>#VALUE!</v>
      </c>
      <c r="BX184" s="32" t="e">
        <f>AT184-('935'!T184*(1-'935'!X184/'11'!B$17))</f>
        <v>#VALUE!</v>
      </c>
      <c r="BY184" s="32">
        <f>0-IF(ISNUMBER(I184),INDEX('913'!$I$6:$I$1205,I184),0)-IF(ISNUMBER(J184),INDEX('913'!$I$6:$I$1205,J184),0)-IF(ISNUMBER(K184),INDEX('913'!$I$6:$I$1205,K184),0)-IF(ISNUMBER(L184),INDEX('913'!$I$6:$I$1205,L184),0)-IF(ISNUMBER(M184),INDEX('913'!$I$6:$I$1205,M184),0)-IF(ISNUMBER(N184),INDEX('913'!$I$6:$I$1205,N184),0)-IF(ISNUMBER(O184),INDEX('913'!$I$6:$I$1205,O184),0)-IF(ISNUMBER(P184),INDEX('913'!$I$6:$I$1205,P184),0)</f>
        <v>0</v>
      </c>
      <c r="BZ184" s="37">
        <f>IF(BY184=0,1,MAX(1,SQRT(BY184^2+(IF(ISNUMBER(I184),INDEX('913'!$J$6:$J$1205,I184),0)+IF(ISNUMBER(J184),INDEX('913'!$J$6:$J$1205,J184),0)+IF(ISNUMBER(K184),INDEX('913'!$J$6:$J$1205,K184),0)+IF(ISNUMBER(L184),INDEX('913'!$J$6:$J$1205,L184),0)+IF(ISNUMBER(M184),INDEX('913'!$J$6:$J$1205,M184),0)+IF(ISNUMBER(N184),INDEX('913'!$J$6:$J$1205,N184),0)+IF(ISNUMBER(O184),INDEX('913'!$J$6:$J$1205,O184),0)+IF(ISNUMBER(P184),INDEX('913'!$J$6:$J$1205,P184),0))^2)/BY184))</f>
        <v>1</v>
      </c>
      <c r="CA184" s="33" t="e">
        <f>100*AO184/'11'!B$17</f>
        <v>#VALUE!</v>
      </c>
      <c r="CB184" s="37" t="e">
        <f>100*(AP184*BZ184)/'11'!C$17</f>
        <v>#VALUE!</v>
      </c>
      <c r="CC184" s="37" t="e">
        <f t="shared" si="32"/>
        <v>#VALUE!</v>
      </c>
      <c r="CD184" s="33" t="e">
        <f t="shared" si="33"/>
        <v>#VALUE!</v>
      </c>
      <c r="CE184" s="54" t="e">
        <f>'11'!C$17-'935'!Y184</f>
        <v>#VALUE!</v>
      </c>
      <c r="CF184" s="37" t="e">
        <f>MAX('DNO totals'!B$312+0,MIN('935'!L184+0,'DNO totals'!B$304+0))</f>
        <v>#VALUE!</v>
      </c>
      <c r="CG184" s="37" t="e">
        <f>MAX('DNO totals'!C$312+0,MIN('935'!M184+0,'DNO totals'!C$304+0))</f>
        <v>#VALUE!</v>
      </c>
      <c r="CH184" s="37" t="e">
        <f>MAX('DNO totals'!D$312+0,MIN('935'!N184+0,'DNO totals'!D$304+0))</f>
        <v>#VALUE!</v>
      </c>
      <c r="CI184" s="37" t="e">
        <f>MAX('DNO totals'!E$312+0,MIN('935'!O184+0,'DNO totals'!E$304+0))</f>
        <v>#VALUE!</v>
      </c>
      <c r="CJ184" s="52" t="e">
        <f>MAX('DNO totals'!F$312+0,MIN('935'!P184+0,'DNO totals'!F$304+0))</f>
        <v>#VALUE!</v>
      </c>
      <c r="CK184" s="37" t="e">
        <f>IF('935'!$K184=1000,'Charging rates'!$C$38*$BH184/(1+'DNO totals'!$C$99)*$CF184,0)</f>
        <v>#VALUE!</v>
      </c>
      <c r="CL184" s="37" t="e">
        <f>IF(MOD('935'!$K184,1000)=100,'Charging rates'!$D$38*$BH184/(1+'DNO totals'!$D$99)*$CG184,0)</f>
        <v>#VALUE!</v>
      </c>
      <c r="CM184" s="37" t="e">
        <f>IF(MOD('935'!$K184,100)=10,'Charging rates'!$E$38*$BH184/(1+'DNO totals'!$E$99)*$CH184,0)</f>
        <v>#VALUE!</v>
      </c>
      <c r="CN184" s="37" t="e">
        <f>IF(AND(MOD('935'!$K184,10)&gt;0,MOD('935'!$K184,1000)&gt;1),'Charging rates'!$F$38*$BH184/(1+'DNO totals'!$F$99)*$CI184,0)</f>
        <v>#VALUE!</v>
      </c>
      <c r="CO184" s="37" t="e">
        <f>IF(MOD('935'!$K184,1000)=1,'Charging rates'!$G$38*$BH184/(1+'DNO totals'!$G$99)*$CJ184,0)</f>
        <v>#VALUE!</v>
      </c>
      <c r="CP184" s="52" t="e">
        <f t="shared" si="34"/>
        <v>#VALUE!</v>
      </c>
      <c r="CQ184" s="37" t="e">
        <f>IF('935'!$K184&gt;1000,'Charging rates'!$C$38*$AW184*$CF184,0)</f>
        <v>#VALUE!</v>
      </c>
      <c r="CR184" s="37" t="e">
        <f>IF(MOD('935'!$K184,1000)&gt;100,'Charging rates'!$D$38*$AW184*$CG184,0)</f>
        <v>#VALUE!</v>
      </c>
      <c r="CS184" s="37" t="e">
        <f>IF(MOD('935'!$K184,100)&gt;10,'Charging rates'!$E$38*$AW184*$CH184,0)</f>
        <v>#VALUE!</v>
      </c>
      <c r="CT184" s="52" t="e">
        <f t="shared" si="35"/>
        <v>#VALUE!</v>
      </c>
      <c r="CU184" s="33" t="e">
        <f>100*(AP184*'935'!Q184*BZ184)/'11'!B$17</f>
        <v>#VALUE!</v>
      </c>
      <c r="CV184" s="33" t="e">
        <f>100/'11'!B$17*'Charging rates'!B$10*AW184</f>
        <v>#VALUE!</v>
      </c>
      <c r="CW184" s="33" t="e">
        <f>IF(AT184=0,0,(1-BX184/AT184)*(CA184+IF('935'!Q184=0,0,(CB184*'935'!Q184*('11'!C$17-'935'!Y184)/('11'!B$17-'935'!X184)))))</f>
        <v>#VALUE!</v>
      </c>
      <c r="CX184" s="33" t="e">
        <f t="shared" si="36"/>
        <v>#VALUE!</v>
      </c>
      <c r="CY184" s="49" t="e">
        <f t="shared" si="37"/>
        <v>#VALUE!</v>
      </c>
      <c r="CZ184" s="32" t="e">
        <f>AT184*(Parameters!B$21+AU184)*IF('DNO totals'!B$323&lt;0,1,'935'!S184)</f>
        <v>#VALUE!</v>
      </c>
      <c r="DA184" s="52" t="e">
        <f>IF('DNO totals'!B$323&lt;0,1,'935'!S184)*(Parameters!B$21+AU184)</f>
        <v>#VALUE!</v>
      </c>
      <c r="DB184" s="37" t="e">
        <f>CX184+'Charging rates'!B$106*DA184*100/'11'!B$17</f>
        <v>#VALUE!</v>
      </c>
      <c r="DC184" s="37" t="e">
        <f>DB184+'Charging rates'!B$116*(Parameters!B$21+AU184)*100/'11'!B$17*IF('DNO totals'!B$323&lt;0,1,'935'!S184)</f>
        <v>#VALUE!</v>
      </c>
      <c r="DD184" s="37" t="e">
        <f>'Charging rates'!B$97*(CP184+CT184)*100/'11'!B$17</f>
        <v>#VALUE!</v>
      </c>
      <c r="DE184" s="33" t="e">
        <f>MAX(0-(CB184*AU184*'11'!C$17/'11'!B$17),DC184+DD184)</f>
        <v>#VALUE!</v>
      </c>
      <c r="DF184" s="37" t="e">
        <f>IF(BS184,IF(AU184=0,CC184,MAX(0,MIN(CC184,CC184+(DE184/'935'!Q184*('11'!B$17-'935'!X184)/('11'!C$17-'935'!Y184))))),0)</f>
        <v>#VALUE!</v>
      </c>
      <c r="DG184" s="33" t="e">
        <f t="shared" si="38"/>
        <v>#VALUE!</v>
      </c>
      <c r="DH184" s="53" t="e">
        <f t="shared" si="39"/>
        <v>#VALUE!</v>
      </c>
    </row>
    <row r="185" spans="1:112">
      <c r="A185" s="28">
        <v>85</v>
      </c>
      <c r="B185" s="47" t="e">
        <f>'935'!B185</f>
        <v>#VALUE!</v>
      </c>
      <c r="C185" s="48" t="e">
        <f>OR('935'!E185&lt;&gt;"VOID",'935'!F185&lt;&gt;"VOID",'935'!G185&lt;&gt;"VOID")</f>
        <v>#VALUE!</v>
      </c>
      <c r="D185" s="32" t="e">
        <f>IF('935'!D185="VOID",0,'935'!D185*(1-'935'!X185/'11'!B$17))</f>
        <v>#VALUE!</v>
      </c>
      <c r="E185" s="32" t="e">
        <f>IF('935'!E185="VOID",0,'935'!E185*(1-'935'!X185/'11'!B$17))</f>
        <v>#VALUE!</v>
      </c>
      <c r="F185" s="32" t="e">
        <f>IF('935'!F185="VOID",0,'935'!F185*(1-'935'!X185/'11'!B$17))</f>
        <v>#VALUE!</v>
      </c>
      <c r="G185" s="32" t="e">
        <f>IF('935'!G185="VOID",0,'935'!G185*(1-'935'!X185/'11'!B$17))</f>
        <v>#VALUE!</v>
      </c>
      <c r="H185" s="49" t="e">
        <f t="shared" si="20"/>
        <v>#VALUE!</v>
      </c>
      <c r="I185" s="50" t="e">
        <f>MATCH('935'!J185,'913'!$B$6:$B$1205,0)</f>
        <v>#VALUE!</v>
      </c>
      <c r="J185" s="50" t="e">
        <f>MATCH(INDEX('913'!$D$6:$D$1205,I185),'913'!$B$6:$B$1205,0)</f>
        <v>#VALUE!</v>
      </c>
      <c r="K185" s="50" t="e">
        <f>MATCH(INDEX('913'!$D$6:$D$1205,J185),'913'!$B$6:$B$1205,0)</f>
        <v>#VALUE!</v>
      </c>
      <c r="L185" s="50" t="e">
        <f>MATCH(INDEX('913'!$D$6:$D$1205,K185),'913'!$B$6:$B$1205,0)</f>
        <v>#VALUE!</v>
      </c>
      <c r="M185" s="50" t="e">
        <f>MATCH(INDEX('913'!$D$6:$D$1205,L185),'913'!$B$6:$B$1205,0)</f>
        <v>#VALUE!</v>
      </c>
      <c r="N185" s="50" t="e">
        <f>MATCH(INDEX('913'!$D$6:$D$1205,M185),'913'!$B$6:$B$1205,0)</f>
        <v>#VALUE!</v>
      </c>
      <c r="O185" s="50" t="e">
        <f>MATCH(INDEX('913'!$D$6:$D$1205,N185),'913'!$B$6:$B$1205,0)</f>
        <v>#VALUE!</v>
      </c>
      <c r="P185" s="51" t="e">
        <f>MATCH(INDEX('913'!$D$6:$D$1205,O185),'913'!$B$6:$B$1205,0)</f>
        <v>#VALUE!</v>
      </c>
      <c r="Q185" s="37">
        <f>IF(ISNUMBER(I185),MAX(0,INDEX('913'!$E$6:$E$1205,I185)),0)</f>
        <v>0</v>
      </c>
      <c r="R185" s="37">
        <f>IF(ISNUMBER(J185),MAX(0,INDEX('913'!$E$6:$E$1205,J185)),0)</f>
        <v>0</v>
      </c>
      <c r="S185" s="37">
        <f>IF(ISNUMBER(K185),MAX(0,INDEX('913'!$E$6:$E$1205,K185)),0)</f>
        <v>0</v>
      </c>
      <c r="T185" s="37">
        <f>IF(ISNUMBER(L185),MAX(0,INDEX('913'!$E$6:$E$1205,L185)),0)</f>
        <v>0</v>
      </c>
      <c r="U185" s="37">
        <f>IF(ISNUMBER(M185),MAX(0,INDEX('913'!$E$6:$E$1205,M185)),0)</f>
        <v>0</v>
      </c>
      <c r="V185" s="37">
        <f>IF(ISNUMBER(N185),MAX(0,INDEX('913'!$E$6:$E$1205,N185)),0)</f>
        <v>0</v>
      </c>
      <c r="W185" s="37">
        <f>IF(ISNUMBER(O185),MAX(0,INDEX('913'!$E$6:$E$1205,O185)),0)</f>
        <v>0</v>
      </c>
      <c r="X185" s="52">
        <f>IF(ISNUMBER(P185),MAX(0,INDEX('913'!$E$6:$E$1205,P185)),0)</f>
        <v>0</v>
      </c>
      <c r="Y185" s="37">
        <f>IF(ISNUMBER(I185),MAX(0,INDEX('913'!$F$6:$F$1205,I185)),0)</f>
        <v>0</v>
      </c>
      <c r="Z185" s="37">
        <f>IF(ISNUMBER(J185),MAX(0,INDEX('913'!$F$6:$F$1205,J185)),0)</f>
        <v>0</v>
      </c>
      <c r="AA185" s="37">
        <f>IF(ISNUMBER(K185),MAX(0,INDEX('913'!$F$6:$F$1205,K185)),0)</f>
        <v>0</v>
      </c>
      <c r="AB185" s="37">
        <f>IF(ISNUMBER(L185),MAX(0,INDEX('913'!$F$6:$F$1205,L185)),0)</f>
        <v>0</v>
      </c>
      <c r="AC185" s="37">
        <f>IF(ISNUMBER(M185),MAX(0,INDEX('913'!$F$6:$F$1205,M185)),0)</f>
        <v>0</v>
      </c>
      <c r="AD185" s="37">
        <f>IF(ISNUMBER(N185),MAX(0,INDEX('913'!$F$6:$F$1205,N185)),0)</f>
        <v>0</v>
      </c>
      <c r="AE185" s="37">
        <f>IF(ISNUMBER(O185),MAX(0,INDEX('913'!$F$6:$F$1205,O185)),0)</f>
        <v>0</v>
      </c>
      <c r="AF185" s="37">
        <f>IF(ISNUMBER(P185),MAX(0,INDEX('913'!$F$6:$F$1205,P185)),0)</f>
        <v>0</v>
      </c>
      <c r="AG185" s="32">
        <f>IF(ISNUMBER(I185),SQRT(INDEX('913'!$I$6:$I$1205,I185)^2+INDEX('913'!$J$6:$J$1205,I185)^2),0)</f>
        <v>0</v>
      </c>
      <c r="AH185" s="32">
        <f>IF(ISNUMBER(J185),SQRT(INDEX('913'!$I$6:$I$1205,J185)^2+INDEX('913'!$J$6:$J$1205,J185)^2),0)</f>
        <v>0</v>
      </c>
      <c r="AI185" s="32">
        <f>IF(ISNUMBER(K185),SQRT(INDEX('913'!$I$6:$I$1205,K185)^2+INDEX('913'!$J$6:$J$1205,K185)^2),0)</f>
        <v>0</v>
      </c>
      <c r="AJ185" s="32">
        <f>IF(ISNUMBER(L185),SQRT(INDEX('913'!$I$6:$I$1205,L185)^2+INDEX('913'!$J$6:$J$1205,L185)^2),0)</f>
        <v>0</v>
      </c>
      <c r="AK185" s="32">
        <f>IF(ISNUMBER(M185),SQRT(INDEX('913'!$I$6:$I$1205,M185)^2+INDEX('913'!$J$6:$J$1205,M185)^2),0)</f>
        <v>0</v>
      </c>
      <c r="AL185" s="32">
        <f>IF(ISNUMBER(N185),SQRT(INDEX('913'!$I$6:$I$1205,N185)^2+INDEX('913'!$J$6:$J$1205,N185)^2),0)</f>
        <v>0</v>
      </c>
      <c r="AM185" s="32">
        <f>IF(ISNUMBER(O185),SQRT(INDEX('913'!$I$6:$I$1205,O185)^2+INDEX('913'!$J$6:$J$1205,O185)^2),0)</f>
        <v>0</v>
      </c>
      <c r="AN185" s="49">
        <f>IF(ISNUMBER(P185),SQRT(INDEX('913'!$I$6:$I$1205,P185)^2+INDEX('913'!$J$6:$J$1205,P185)^2),0)</f>
        <v>0</v>
      </c>
      <c r="AO185" s="37">
        <f t="shared" si="21"/>
        <v>0</v>
      </c>
      <c r="AP185" s="37">
        <f t="shared" si="22"/>
        <v>0</v>
      </c>
      <c r="AQ185" s="33" t="e">
        <f>-100*'935'!W185*(AO185+AP185)/'11'!C$17</f>
        <v>#VALUE!</v>
      </c>
      <c r="AR185" s="37" t="e">
        <f t="shared" si="23"/>
        <v>#VALUE!</v>
      </c>
      <c r="AS185" s="52" t="e">
        <f t="shared" si="24"/>
        <v>#VALUE!</v>
      </c>
      <c r="AT185" s="32" t="e">
        <f>IF('935'!C185="VOID",0,('935'!C185*(1-'935'!X185/'11'!B$17)))</f>
        <v>#VALUE!</v>
      </c>
      <c r="AU185" s="52" t="e">
        <f>'935'!Q185*(1-'935'!Y185/'11'!C$17)/(1-'935'!X185/'11'!B$17)</f>
        <v>#VALUE!</v>
      </c>
      <c r="AV185" s="37" t="e">
        <f>INDEX('DNO totals'!$B$57:$G$57,IF('935'!K185,IF(MOD('935'!K185,1000),IF(MOD('935'!K185,100),IF(MOD('935'!K185,10),IF(MOD('935'!K185,1000)=1,6,5),4),3),2),1))</f>
        <v>#VALUE!</v>
      </c>
      <c r="AW185" s="52" t="e">
        <f t="shared" si="25"/>
        <v>#VALUE!</v>
      </c>
      <c r="AX185" s="32" t="e">
        <f>IF('935'!V185="VOID",0,'935'!V185*(1-'935'!X185/'11'!B$17))</f>
        <v>#VALUE!</v>
      </c>
      <c r="AY185" s="33" t="e">
        <f>IF(H185,-100*'Charging rates'!B$10/'11'!B$17*AX185/H185,0)</f>
        <v>#VALUE!</v>
      </c>
      <c r="AZ185" s="33" t="e">
        <f>IF(C185,'DNO totals'!B$41,0)</f>
        <v>#VALUE!</v>
      </c>
      <c r="BA185" s="33" t="e">
        <f t="shared" si="26"/>
        <v>#VALUE!</v>
      </c>
      <c r="BB185" s="33" t="e">
        <f t="shared" si="27"/>
        <v>#VALUE!</v>
      </c>
      <c r="BC185" s="53" t="e">
        <f t="shared" si="28"/>
        <v>#VALUE!</v>
      </c>
      <c r="BD185" s="32" t="e">
        <f>IF(AT185,'935'!H185*AT185/(AT185+D185+H185),0)</f>
        <v>#VALUE!</v>
      </c>
      <c r="BE185" s="32" t="e">
        <f>IF(H185,'935'!H185*H185/(AT185+D185+H185),0)</f>
        <v>#VALUE!</v>
      </c>
      <c r="BF185" s="32" t="e">
        <f>BD185*(1-'935'!X185/'11'!B$17)</f>
        <v>#VALUE!</v>
      </c>
      <c r="BG185" s="49" t="e">
        <f>BE185*(1-'935'!X185/'11'!B$17)</f>
        <v>#VALUE!</v>
      </c>
      <c r="BH185" s="52" t="e">
        <f>AV185*Parameters!B$6</f>
        <v>#VALUE!</v>
      </c>
      <c r="BI185" s="37" t="e">
        <f>IF('935'!$K185=1000,'Charging rates'!$C$38*$BH185/(1+'DNO totals'!$C$99)*'935'!$L185,0)</f>
        <v>#VALUE!</v>
      </c>
      <c r="BJ185" s="37" t="e">
        <f>IF(MOD('935'!$K185,1000)=100,'Charging rates'!$D$38*$BH185/(1+'DNO totals'!$D$99)*'935'!$M185,0)</f>
        <v>#VALUE!</v>
      </c>
      <c r="BK185" s="37" t="e">
        <f>IF(MOD('935'!$K185,100)=10,'Charging rates'!$E$38*$BH185/(1+'DNO totals'!$E$99)*'935'!$N185,0)</f>
        <v>#VALUE!</v>
      </c>
      <c r="BL185" s="37" t="e">
        <f>IF(AND(MOD('935'!$K185,10)&gt;0,MOD('935'!$K185,1000)&gt;1),'Charging rates'!$F$38*$BH185/(1+'DNO totals'!$F$99)*'935'!$O185,0)</f>
        <v>#VALUE!</v>
      </c>
      <c r="BM185" s="37" t="e">
        <f>IF(MOD('935'!$K185,1000)=1,'Charging rates'!$G$38*$BH185/(1+'DNO totals'!$G$99)*'935'!$P185,0)</f>
        <v>#VALUE!</v>
      </c>
      <c r="BN185" s="52" t="e">
        <f t="shared" si="29"/>
        <v>#VALUE!</v>
      </c>
      <c r="BO185" s="37" t="e">
        <f>IF('935'!$K185&gt;1000,'Charging rates'!$C$38*$AW185*'935'!$L185,0)</f>
        <v>#VALUE!</v>
      </c>
      <c r="BP185" s="37" t="e">
        <f>IF(MOD('935'!$K185,1000)&gt;100,'Charging rates'!$D$38*$AW185*'935'!$M185,0)</f>
        <v>#VALUE!</v>
      </c>
      <c r="BQ185" s="37" t="e">
        <f>IF(MOD('935'!$K185,100)&gt;10,'Charging rates'!$E$38*$AW185*'935'!$N185,0)</f>
        <v>#VALUE!</v>
      </c>
      <c r="BR185" s="52" t="e">
        <f t="shared" si="30"/>
        <v>#VALUE!</v>
      </c>
      <c r="BS185" s="48" t="e">
        <f>'935'!C185&lt;&gt;"VOID"</f>
        <v>#VALUE!</v>
      </c>
      <c r="BT185" s="33" t="e">
        <f>IF(BS185,(100/'11'!B$17*BD185*((1-'935'!I185)*'Charging rates'!B$51+'Charging rates'!B$63)),0)</f>
        <v>#VALUE!</v>
      </c>
      <c r="BU185" s="33" t="e">
        <f>100/'11'!B$17*BG185*('Charging rates'!B$51+'Charging rates'!B$63)</f>
        <v>#VALUE!</v>
      </c>
      <c r="BV185" s="33" t="e">
        <f>100/'11'!B$17*BE185*('Charging rates'!B$51+'Charging rates'!B$63)</f>
        <v>#VALUE!</v>
      </c>
      <c r="BW185" s="53" t="e">
        <f t="shared" si="31"/>
        <v>#VALUE!</v>
      </c>
      <c r="BX185" s="32" t="e">
        <f>AT185-('935'!T185*(1-'935'!X185/'11'!B$17))</f>
        <v>#VALUE!</v>
      </c>
      <c r="BY185" s="32">
        <f>0-IF(ISNUMBER(I185),INDEX('913'!$I$6:$I$1205,I185),0)-IF(ISNUMBER(J185),INDEX('913'!$I$6:$I$1205,J185),0)-IF(ISNUMBER(K185),INDEX('913'!$I$6:$I$1205,K185),0)-IF(ISNUMBER(L185),INDEX('913'!$I$6:$I$1205,L185),0)-IF(ISNUMBER(M185),INDEX('913'!$I$6:$I$1205,M185),0)-IF(ISNUMBER(N185),INDEX('913'!$I$6:$I$1205,N185),0)-IF(ISNUMBER(O185),INDEX('913'!$I$6:$I$1205,O185),0)-IF(ISNUMBER(P185),INDEX('913'!$I$6:$I$1205,P185),0)</f>
        <v>0</v>
      </c>
      <c r="BZ185" s="37">
        <f>IF(BY185=0,1,MAX(1,SQRT(BY185^2+(IF(ISNUMBER(I185),INDEX('913'!$J$6:$J$1205,I185),0)+IF(ISNUMBER(J185),INDEX('913'!$J$6:$J$1205,J185),0)+IF(ISNUMBER(K185),INDEX('913'!$J$6:$J$1205,K185),0)+IF(ISNUMBER(L185),INDEX('913'!$J$6:$J$1205,L185),0)+IF(ISNUMBER(M185),INDEX('913'!$J$6:$J$1205,M185),0)+IF(ISNUMBER(N185),INDEX('913'!$J$6:$J$1205,N185),0)+IF(ISNUMBER(O185),INDEX('913'!$J$6:$J$1205,O185),0)+IF(ISNUMBER(P185),INDEX('913'!$J$6:$J$1205,P185),0))^2)/BY185))</f>
        <v>1</v>
      </c>
      <c r="CA185" s="33" t="e">
        <f>100*AO185/'11'!B$17</f>
        <v>#VALUE!</v>
      </c>
      <c r="CB185" s="37" t="e">
        <f>100*(AP185*BZ185)/'11'!C$17</f>
        <v>#VALUE!</v>
      </c>
      <c r="CC185" s="37" t="e">
        <f t="shared" si="32"/>
        <v>#VALUE!</v>
      </c>
      <c r="CD185" s="33" t="e">
        <f t="shared" si="33"/>
        <v>#VALUE!</v>
      </c>
      <c r="CE185" s="54" t="e">
        <f>'11'!C$17-'935'!Y185</f>
        <v>#VALUE!</v>
      </c>
      <c r="CF185" s="37" t="e">
        <f>MAX('DNO totals'!B$312+0,MIN('935'!L185+0,'DNO totals'!B$304+0))</f>
        <v>#VALUE!</v>
      </c>
      <c r="CG185" s="37" t="e">
        <f>MAX('DNO totals'!C$312+0,MIN('935'!M185+0,'DNO totals'!C$304+0))</f>
        <v>#VALUE!</v>
      </c>
      <c r="CH185" s="37" t="e">
        <f>MAX('DNO totals'!D$312+0,MIN('935'!N185+0,'DNO totals'!D$304+0))</f>
        <v>#VALUE!</v>
      </c>
      <c r="CI185" s="37" t="e">
        <f>MAX('DNO totals'!E$312+0,MIN('935'!O185+0,'DNO totals'!E$304+0))</f>
        <v>#VALUE!</v>
      </c>
      <c r="CJ185" s="52" t="e">
        <f>MAX('DNO totals'!F$312+0,MIN('935'!P185+0,'DNO totals'!F$304+0))</f>
        <v>#VALUE!</v>
      </c>
      <c r="CK185" s="37" t="e">
        <f>IF('935'!$K185=1000,'Charging rates'!$C$38*$BH185/(1+'DNO totals'!$C$99)*$CF185,0)</f>
        <v>#VALUE!</v>
      </c>
      <c r="CL185" s="37" t="e">
        <f>IF(MOD('935'!$K185,1000)=100,'Charging rates'!$D$38*$BH185/(1+'DNO totals'!$D$99)*$CG185,0)</f>
        <v>#VALUE!</v>
      </c>
      <c r="CM185" s="37" t="e">
        <f>IF(MOD('935'!$K185,100)=10,'Charging rates'!$E$38*$BH185/(1+'DNO totals'!$E$99)*$CH185,0)</f>
        <v>#VALUE!</v>
      </c>
      <c r="CN185" s="37" t="e">
        <f>IF(AND(MOD('935'!$K185,10)&gt;0,MOD('935'!$K185,1000)&gt;1),'Charging rates'!$F$38*$BH185/(1+'DNO totals'!$F$99)*$CI185,0)</f>
        <v>#VALUE!</v>
      </c>
      <c r="CO185" s="37" t="e">
        <f>IF(MOD('935'!$K185,1000)=1,'Charging rates'!$G$38*$BH185/(1+'DNO totals'!$G$99)*$CJ185,0)</f>
        <v>#VALUE!</v>
      </c>
      <c r="CP185" s="52" t="e">
        <f t="shared" si="34"/>
        <v>#VALUE!</v>
      </c>
      <c r="CQ185" s="37" t="e">
        <f>IF('935'!$K185&gt;1000,'Charging rates'!$C$38*$AW185*$CF185,0)</f>
        <v>#VALUE!</v>
      </c>
      <c r="CR185" s="37" t="e">
        <f>IF(MOD('935'!$K185,1000)&gt;100,'Charging rates'!$D$38*$AW185*$CG185,0)</f>
        <v>#VALUE!</v>
      </c>
      <c r="CS185" s="37" t="e">
        <f>IF(MOD('935'!$K185,100)&gt;10,'Charging rates'!$E$38*$AW185*$CH185,0)</f>
        <v>#VALUE!</v>
      </c>
      <c r="CT185" s="52" t="e">
        <f t="shared" si="35"/>
        <v>#VALUE!</v>
      </c>
      <c r="CU185" s="33" t="e">
        <f>100*(AP185*'935'!Q185*BZ185)/'11'!B$17</f>
        <v>#VALUE!</v>
      </c>
      <c r="CV185" s="33" t="e">
        <f>100/'11'!B$17*'Charging rates'!B$10*AW185</f>
        <v>#VALUE!</v>
      </c>
      <c r="CW185" s="33" t="e">
        <f>IF(AT185=0,0,(1-BX185/AT185)*(CA185+IF('935'!Q185=0,0,(CB185*'935'!Q185*('11'!C$17-'935'!Y185)/('11'!B$17-'935'!X185)))))</f>
        <v>#VALUE!</v>
      </c>
      <c r="CX185" s="33" t="e">
        <f t="shared" si="36"/>
        <v>#VALUE!</v>
      </c>
      <c r="CY185" s="49" t="e">
        <f t="shared" si="37"/>
        <v>#VALUE!</v>
      </c>
      <c r="CZ185" s="32" t="e">
        <f>AT185*(Parameters!B$21+AU185)*IF('DNO totals'!B$323&lt;0,1,'935'!S185)</f>
        <v>#VALUE!</v>
      </c>
      <c r="DA185" s="52" t="e">
        <f>IF('DNO totals'!B$323&lt;0,1,'935'!S185)*(Parameters!B$21+AU185)</f>
        <v>#VALUE!</v>
      </c>
      <c r="DB185" s="37" t="e">
        <f>CX185+'Charging rates'!B$106*DA185*100/'11'!B$17</f>
        <v>#VALUE!</v>
      </c>
      <c r="DC185" s="37" t="e">
        <f>DB185+'Charging rates'!B$116*(Parameters!B$21+AU185)*100/'11'!B$17*IF('DNO totals'!B$323&lt;0,1,'935'!S185)</f>
        <v>#VALUE!</v>
      </c>
      <c r="DD185" s="37" t="e">
        <f>'Charging rates'!B$97*(CP185+CT185)*100/'11'!B$17</f>
        <v>#VALUE!</v>
      </c>
      <c r="DE185" s="33" t="e">
        <f>MAX(0-(CB185*AU185*'11'!C$17/'11'!B$17),DC185+DD185)</f>
        <v>#VALUE!</v>
      </c>
      <c r="DF185" s="37" t="e">
        <f>IF(BS185,IF(AU185=0,CC185,MAX(0,MIN(CC185,CC185+(DE185/'935'!Q185*('11'!B$17-'935'!X185)/('11'!C$17-'935'!Y185))))),0)</f>
        <v>#VALUE!</v>
      </c>
      <c r="DG185" s="33" t="e">
        <f t="shared" si="38"/>
        <v>#VALUE!</v>
      </c>
      <c r="DH185" s="53" t="e">
        <f t="shared" si="39"/>
        <v>#VALUE!</v>
      </c>
    </row>
    <row r="186" spans="1:112">
      <c r="A186" s="28">
        <v>86</v>
      </c>
      <c r="B186" s="47" t="e">
        <f>'935'!B186</f>
        <v>#VALUE!</v>
      </c>
      <c r="C186" s="48" t="e">
        <f>OR('935'!E186&lt;&gt;"VOID",'935'!F186&lt;&gt;"VOID",'935'!G186&lt;&gt;"VOID")</f>
        <v>#VALUE!</v>
      </c>
      <c r="D186" s="32" t="e">
        <f>IF('935'!D186="VOID",0,'935'!D186*(1-'935'!X186/'11'!B$17))</f>
        <v>#VALUE!</v>
      </c>
      <c r="E186" s="32" t="e">
        <f>IF('935'!E186="VOID",0,'935'!E186*(1-'935'!X186/'11'!B$17))</f>
        <v>#VALUE!</v>
      </c>
      <c r="F186" s="32" t="e">
        <f>IF('935'!F186="VOID",0,'935'!F186*(1-'935'!X186/'11'!B$17))</f>
        <v>#VALUE!</v>
      </c>
      <c r="G186" s="32" t="e">
        <f>IF('935'!G186="VOID",0,'935'!G186*(1-'935'!X186/'11'!B$17))</f>
        <v>#VALUE!</v>
      </c>
      <c r="H186" s="49" t="e">
        <f t="shared" si="20"/>
        <v>#VALUE!</v>
      </c>
      <c r="I186" s="50" t="e">
        <f>MATCH('935'!J186,'913'!$B$6:$B$1205,0)</f>
        <v>#VALUE!</v>
      </c>
      <c r="J186" s="50" t="e">
        <f>MATCH(INDEX('913'!$D$6:$D$1205,I186),'913'!$B$6:$B$1205,0)</f>
        <v>#VALUE!</v>
      </c>
      <c r="K186" s="50" t="e">
        <f>MATCH(INDEX('913'!$D$6:$D$1205,J186),'913'!$B$6:$B$1205,0)</f>
        <v>#VALUE!</v>
      </c>
      <c r="L186" s="50" t="e">
        <f>MATCH(INDEX('913'!$D$6:$D$1205,K186),'913'!$B$6:$B$1205,0)</f>
        <v>#VALUE!</v>
      </c>
      <c r="M186" s="50" t="e">
        <f>MATCH(INDEX('913'!$D$6:$D$1205,L186),'913'!$B$6:$B$1205,0)</f>
        <v>#VALUE!</v>
      </c>
      <c r="N186" s="50" t="e">
        <f>MATCH(INDEX('913'!$D$6:$D$1205,M186),'913'!$B$6:$B$1205,0)</f>
        <v>#VALUE!</v>
      </c>
      <c r="O186" s="50" t="e">
        <f>MATCH(INDEX('913'!$D$6:$D$1205,N186),'913'!$B$6:$B$1205,0)</f>
        <v>#VALUE!</v>
      </c>
      <c r="P186" s="51" t="e">
        <f>MATCH(INDEX('913'!$D$6:$D$1205,O186),'913'!$B$6:$B$1205,0)</f>
        <v>#VALUE!</v>
      </c>
      <c r="Q186" s="37">
        <f>IF(ISNUMBER(I186),MAX(0,INDEX('913'!$E$6:$E$1205,I186)),0)</f>
        <v>0</v>
      </c>
      <c r="R186" s="37">
        <f>IF(ISNUMBER(J186),MAX(0,INDEX('913'!$E$6:$E$1205,J186)),0)</f>
        <v>0</v>
      </c>
      <c r="S186" s="37">
        <f>IF(ISNUMBER(K186),MAX(0,INDEX('913'!$E$6:$E$1205,K186)),0)</f>
        <v>0</v>
      </c>
      <c r="T186" s="37">
        <f>IF(ISNUMBER(L186),MAX(0,INDEX('913'!$E$6:$E$1205,L186)),0)</f>
        <v>0</v>
      </c>
      <c r="U186" s="37">
        <f>IF(ISNUMBER(M186),MAX(0,INDEX('913'!$E$6:$E$1205,M186)),0)</f>
        <v>0</v>
      </c>
      <c r="V186" s="37">
        <f>IF(ISNUMBER(N186),MAX(0,INDEX('913'!$E$6:$E$1205,N186)),0)</f>
        <v>0</v>
      </c>
      <c r="W186" s="37">
        <f>IF(ISNUMBER(O186),MAX(0,INDEX('913'!$E$6:$E$1205,O186)),0)</f>
        <v>0</v>
      </c>
      <c r="X186" s="52">
        <f>IF(ISNUMBER(P186),MAX(0,INDEX('913'!$E$6:$E$1205,P186)),0)</f>
        <v>0</v>
      </c>
      <c r="Y186" s="37">
        <f>IF(ISNUMBER(I186),MAX(0,INDEX('913'!$F$6:$F$1205,I186)),0)</f>
        <v>0</v>
      </c>
      <c r="Z186" s="37">
        <f>IF(ISNUMBER(J186),MAX(0,INDEX('913'!$F$6:$F$1205,J186)),0)</f>
        <v>0</v>
      </c>
      <c r="AA186" s="37">
        <f>IF(ISNUMBER(K186),MAX(0,INDEX('913'!$F$6:$F$1205,K186)),0)</f>
        <v>0</v>
      </c>
      <c r="AB186" s="37">
        <f>IF(ISNUMBER(L186),MAX(0,INDEX('913'!$F$6:$F$1205,L186)),0)</f>
        <v>0</v>
      </c>
      <c r="AC186" s="37">
        <f>IF(ISNUMBER(M186),MAX(0,INDEX('913'!$F$6:$F$1205,M186)),0)</f>
        <v>0</v>
      </c>
      <c r="AD186" s="37">
        <f>IF(ISNUMBER(N186),MAX(0,INDEX('913'!$F$6:$F$1205,N186)),0)</f>
        <v>0</v>
      </c>
      <c r="AE186" s="37">
        <f>IF(ISNUMBER(O186),MAX(0,INDEX('913'!$F$6:$F$1205,O186)),0)</f>
        <v>0</v>
      </c>
      <c r="AF186" s="37">
        <f>IF(ISNUMBER(P186),MAX(0,INDEX('913'!$F$6:$F$1205,P186)),0)</f>
        <v>0</v>
      </c>
      <c r="AG186" s="32">
        <f>IF(ISNUMBER(I186),SQRT(INDEX('913'!$I$6:$I$1205,I186)^2+INDEX('913'!$J$6:$J$1205,I186)^2),0)</f>
        <v>0</v>
      </c>
      <c r="AH186" s="32">
        <f>IF(ISNUMBER(J186),SQRT(INDEX('913'!$I$6:$I$1205,J186)^2+INDEX('913'!$J$6:$J$1205,J186)^2),0)</f>
        <v>0</v>
      </c>
      <c r="AI186" s="32">
        <f>IF(ISNUMBER(K186),SQRT(INDEX('913'!$I$6:$I$1205,K186)^2+INDEX('913'!$J$6:$J$1205,K186)^2),0)</f>
        <v>0</v>
      </c>
      <c r="AJ186" s="32">
        <f>IF(ISNUMBER(L186),SQRT(INDEX('913'!$I$6:$I$1205,L186)^2+INDEX('913'!$J$6:$J$1205,L186)^2),0)</f>
        <v>0</v>
      </c>
      <c r="AK186" s="32">
        <f>IF(ISNUMBER(M186),SQRT(INDEX('913'!$I$6:$I$1205,M186)^2+INDEX('913'!$J$6:$J$1205,M186)^2),0)</f>
        <v>0</v>
      </c>
      <c r="AL186" s="32">
        <f>IF(ISNUMBER(N186),SQRT(INDEX('913'!$I$6:$I$1205,N186)^2+INDEX('913'!$J$6:$J$1205,N186)^2),0)</f>
        <v>0</v>
      </c>
      <c r="AM186" s="32">
        <f>IF(ISNUMBER(O186),SQRT(INDEX('913'!$I$6:$I$1205,O186)^2+INDEX('913'!$J$6:$J$1205,O186)^2),0)</f>
        <v>0</v>
      </c>
      <c r="AN186" s="49">
        <f>IF(ISNUMBER(P186),SQRT(INDEX('913'!$I$6:$I$1205,P186)^2+INDEX('913'!$J$6:$J$1205,P186)^2),0)</f>
        <v>0</v>
      </c>
      <c r="AO186" s="37">
        <f t="shared" si="21"/>
        <v>0</v>
      </c>
      <c r="AP186" s="37">
        <f t="shared" si="22"/>
        <v>0</v>
      </c>
      <c r="AQ186" s="33" t="e">
        <f>-100*'935'!W186*(AO186+AP186)/'11'!C$17</f>
        <v>#VALUE!</v>
      </c>
      <c r="AR186" s="37" t="e">
        <f t="shared" si="23"/>
        <v>#VALUE!</v>
      </c>
      <c r="AS186" s="52" t="e">
        <f t="shared" si="24"/>
        <v>#VALUE!</v>
      </c>
      <c r="AT186" s="32" t="e">
        <f>IF('935'!C186="VOID",0,('935'!C186*(1-'935'!X186/'11'!B$17)))</f>
        <v>#VALUE!</v>
      </c>
      <c r="AU186" s="52" t="e">
        <f>'935'!Q186*(1-'935'!Y186/'11'!C$17)/(1-'935'!X186/'11'!B$17)</f>
        <v>#VALUE!</v>
      </c>
      <c r="AV186" s="37" t="e">
        <f>INDEX('DNO totals'!$B$57:$G$57,IF('935'!K186,IF(MOD('935'!K186,1000),IF(MOD('935'!K186,100),IF(MOD('935'!K186,10),IF(MOD('935'!K186,1000)=1,6,5),4),3),2),1))</f>
        <v>#VALUE!</v>
      </c>
      <c r="AW186" s="52" t="e">
        <f t="shared" si="25"/>
        <v>#VALUE!</v>
      </c>
      <c r="AX186" s="32" t="e">
        <f>IF('935'!V186="VOID",0,'935'!V186*(1-'935'!X186/'11'!B$17))</f>
        <v>#VALUE!</v>
      </c>
      <c r="AY186" s="33" t="e">
        <f>IF(H186,-100*'Charging rates'!B$10/'11'!B$17*AX186/H186,0)</f>
        <v>#VALUE!</v>
      </c>
      <c r="AZ186" s="33" t="e">
        <f>IF(C186,'DNO totals'!B$41,0)</f>
        <v>#VALUE!</v>
      </c>
      <c r="BA186" s="33" t="e">
        <f t="shared" si="26"/>
        <v>#VALUE!</v>
      </c>
      <c r="BB186" s="33" t="e">
        <f t="shared" si="27"/>
        <v>#VALUE!</v>
      </c>
      <c r="BC186" s="53" t="e">
        <f t="shared" si="28"/>
        <v>#VALUE!</v>
      </c>
      <c r="BD186" s="32" t="e">
        <f>IF(AT186,'935'!H186*AT186/(AT186+D186+H186),0)</f>
        <v>#VALUE!</v>
      </c>
      <c r="BE186" s="32" t="e">
        <f>IF(H186,'935'!H186*H186/(AT186+D186+H186),0)</f>
        <v>#VALUE!</v>
      </c>
      <c r="BF186" s="32" t="e">
        <f>BD186*(1-'935'!X186/'11'!B$17)</f>
        <v>#VALUE!</v>
      </c>
      <c r="BG186" s="49" t="e">
        <f>BE186*(1-'935'!X186/'11'!B$17)</f>
        <v>#VALUE!</v>
      </c>
      <c r="BH186" s="52" t="e">
        <f>AV186*Parameters!B$6</f>
        <v>#VALUE!</v>
      </c>
      <c r="BI186" s="37" t="e">
        <f>IF('935'!$K186=1000,'Charging rates'!$C$38*$BH186/(1+'DNO totals'!$C$99)*'935'!$L186,0)</f>
        <v>#VALUE!</v>
      </c>
      <c r="BJ186" s="37" t="e">
        <f>IF(MOD('935'!$K186,1000)=100,'Charging rates'!$D$38*$BH186/(1+'DNO totals'!$D$99)*'935'!$M186,0)</f>
        <v>#VALUE!</v>
      </c>
      <c r="BK186" s="37" t="e">
        <f>IF(MOD('935'!$K186,100)=10,'Charging rates'!$E$38*$BH186/(1+'DNO totals'!$E$99)*'935'!$N186,0)</f>
        <v>#VALUE!</v>
      </c>
      <c r="BL186" s="37" t="e">
        <f>IF(AND(MOD('935'!$K186,10)&gt;0,MOD('935'!$K186,1000)&gt;1),'Charging rates'!$F$38*$BH186/(1+'DNO totals'!$F$99)*'935'!$O186,0)</f>
        <v>#VALUE!</v>
      </c>
      <c r="BM186" s="37" t="e">
        <f>IF(MOD('935'!$K186,1000)=1,'Charging rates'!$G$38*$BH186/(1+'DNO totals'!$G$99)*'935'!$P186,0)</f>
        <v>#VALUE!</v>
      </c>
      <c r="BN186" s="52" t="e">
        <f t="shared" si="29"/>
        <v>#VALUE!</v>
      </c>
      <c r="BO186" s="37" t="e">
        <f>IF('935'!$K186&gt;1000,'Charging rates'!$C$38*$AW186*'935'!$L186,0)</f>
        <v>#VALUE!</v>
      </c>
      <c r="BP186" s="37" t="e">
        <f>IF(MOD('935'!$K186,1000)&gt;100,'Charging rates'!$D$38*$AW186*'935'!$M186,0)</f>
        <v>#VALUE!</v>
      </c>
      <c r="BQ186" s="37" t="e">
        <f>IF(MOD('935'!$K186,100)&gt;10,'Charging rates'!$E$38*$AW186*'935'!$N186,0)</f>
        <v>#VALUE!</v>
      </c>
      <c r="BR186" s="52" t="e">
        <f t="shared" si="30"/>
        <v>#VALUE!</v>
      </c>
      <c r="BS186" s="48" t="e">
        <f>'935'!C186&lt;&gt;"VOID"</f>
        <v>#VALUE!</v>
      </c>
      <c r="BT186" s="33" t="e">
        <f>IF(BS186,(100/'11'!B$17*BD186*((1-'935'!I186)*'Charging rates'!B$51+'Charging rates'!B$63)),0)</f>
        <v>#VALUE!</v>
      </c>
      <c r="BU186" s="33" t="e">
        <f>100/'11'!B$17*BG186*('Charging rates'!B$51+'Charging rates'!B$63)</f>
        <v>#VALUE!</v>
      </c>
      <c r="BV186" s="33" t="e">
        <f>100/'11'!B$17*BE186*('Charging rates'!B$51+'Charging rates'!B$63)</f>
        <v>#VALUE!</v>
      </c>
      <c r="BW186" s="53" t="e">
        <f t="shared" si="31"/>
        <v>#VALUE!</v>
      </c>
      <c r="BX186" s="32" t="e">
        <f>AT186-('935'!T186*(1-'935'!X186/'11'!B$17))</f>
        <v>#VALUE!</v>
      </c>
      <c r="BY186" s="32">
        <f>0-IF(ISNUMBER(I186),INDEX('913'!$I$6:$I$1205,I186),0)-IF(ISNUMBER(J186),INDEX('913'!$I$6:$I$1205,J186),0)-IF(ISNUMBER(K186),INDEX('913'!$I$6:$I$1205,K186),0)-IF(ISNUMBER(L186),INDEX('913'!$I$6:$I$1205,L186),0)-IF(ISNUMBER(M186),INDEX('913'!$I$6:$I$1205,M186),0)-IF(ISNUMBER(N186),INDEX('913'!$I$6:$I$1205,N186),0)-IF(ISNUMBER(O186),INDEX('913'!$I$6:$I$1205,O186),0)-IF(ISNUMBER(P186),INDEX('913'!$I$6:$I$1205,P186),0)</f>
        <v>0</v>
      </c>
      <c r="BZ186" s="37">
        <f>IF(BY186=0,1,MAX(1,SQRT(BY186^2+(IF(ISNUMBER(I186),INDEX('913'!$J$6:$J$1205,I186),0)+IF(ISNUMBER(J186),INDEX('913'!$J$6:$J$1205,J186),0)+IF(ISNUMBER(K186),INDEX('913'!$J$6:$J$1205,K186),0)+IF(ISNUMBER(L186),INDEX('913'!$J$6:$J$1205,L186),0)+IF(ISNUMBER(M186),INDEX('913'!$J$6:$J$1205,M186),0)+IF(ISNUMBER(N186),INDEX('913'!$J$6:$J$1205,N186),0)+IF(ISNUMBER(O186),INDEX('913'!$J$6:$J$1205,O186),0)+IF(ISNUMBER(P186),INDEX('913'!$J$6:$J$1205,P186),0))^2)/BY186))</f>
        <v>1</v>
      </c>
      <c r="CA186" s="33" t="e">
        <f>100*AO186/'11'!B$17</f>
        <v>#VALUE!</v>
      </c>
      <c r="CB186" s="37" t="e">
        <f>100*(AP186*BZ186)/'11'!C$17</f>
        <v>#VALUE!</v>
      </c>
      <c r="CC186" s="37" t="e">
        <f t="shared" si="32"/>
        <v>#VALUE!</v>
      </c>
      <c r="CD186" s="33" t="e">
        <f t="shared" si="33"/>
        <v>#VALUE!</v>
      </c>
      <c r="CE186" s="54" t="e">
        <f>'11'!C$17-'935'!Y186</f>
        <v>#VALUE!</v>
      </c>
      <c r="CF186" s="37" t="e">
        <f>MAX('DNO totals'!B$312+0,MIN('935'!L186+0,'DNO totals'!B$304+0))</f>
        <v>#VALUE!</v>
      </c>
      <c r="CG186" s="37" t="e">
        <f>MAX('DNO totals'!C$312+0,MIN('935'!M186+0,'DNO totals'!C$304+0))</f>
        <v>#VALUE!</v>
      </c>
      <c r="CH186" s="37" t="e">
        <f>MAX('DNO totals'!D$312+0,MIN('935'!N186+0,'DNO totals'!D$304+0))</f>
        <v>#VALUE!</v>
      </c>
      <c r="CI186" s="37" t="e">
        <f>MAX('DNO totals'!E$312+0,MIN('935'!O186+0,'DNO totals'!E$304+0))</f>
        <v>#VALUE!</v>
      </c>
      <c r="CJ186" s="52" t="e">
        <f>MAX('DNO totals'!F$312+0,MIN('935'!P186+0,'DNO totals'!F$304+0))</f>
        <v>#VALUE!</v>
      </c>
      <c r="CK186" s="37" t="e">
        <f>IF('935'!$K186=1000,'Charging rates'!$C$38*$BH186/(1+'DNO totals'!$C$99)*$CF186,0)</f>
        <v>#VALUE!</v>
      </c>
      <c r="CL186" s="37" t="e">
        <f>IF(MOD('935'!$K186,1000)=100,'Charging rates'!$D$38*$BH186/(1+'DNO totals'!$D$99)*$CG186,0)</f>
        <v>#VALUE!</v>
      </c>
      <c r="CM186" s="37" t="e">
        <f>IF(MOD('935'!$K186,100)=10,'Charging rates'!$E$38*$BH186/(1+'DNO totals'!$E$99)*$CH186,0)</f>
        <v>#VALUE!</v>
      </c>
      <c r="CN186" s="37" t="e">
        <f>IF(AND(MOD('935'!$K186,10)&gt;0,MOD('935'!$K186,1000)&gt;1),'Charging rates'!$F$38*$BH186/(1+'DNO totals'!$F$99)*$CI186,0)</f>
        <v>#VALUE!</v>
      </c>
      <c r="CO186" s="37" t="e">
        <f>IF(MOD('935'!$K186,1000)=1,'Charging rates'!$G$38*$BH186/(1+'DNO totals'!$G$99)*$CJ186,0)</f>
        <v>#VALUE!</v>
      </c>
      <c r="CP186" s="52" t="e">
        <f t="shared" si="34"/>
        <v>#VALUE!</v>
      </c>
      <c r="CQ186" s="37" t="e">
        <f>IF('935'!$K186&gt;1000,'Charging rates'!$C$38*$AW186*$CF186,0)</f>
        <v>#VALUE!</v>
      </c>
      <c r="CR186" s="37" t="e">
        <f>IF(MOD('935'!$K186,1000)&gt;100,'Charging rates'!$D$38*$AW186*$CG186,0)</f>
        <v>#VALUE!</v>
      </c>
      <c r="CS186" s="37" t="e">
        <f>IF(MOD('935'!$K186,100)&gt;10,'Charging rates'!$E$38*$AW186*$CH186,0)</f>
        <v>#VALUE!</v>
      </c>
      <c r="CT186" s="52" t="e">
        <f t="shared" si="35"/>
        <v>#VALUE!</v>
      </c>
      <c r="CU186" s="33" t="e">
        <f>100*(AP186*'935'!Q186*BZ186)/'11'!B$17</f>
        <v>#VALUE!</v>
      </c>
      <c r="CV186" s="33" t="e">
        <f>100/'11'!B$17*'Charging rates'!B$10*AW186</f>
        <v>#VALUE!</v>
      </c>
      <c r="CW186" s="33" t="e">
        <f>IF(AT186=0,0,(1-BX186/AT186)*(CA186+IF('935'!Q186=0,0,(CB186*'935'!Q186*('11'!C$17-'935'!Y186)/('11'!B$17-'935'!X186)))))</f>
        <v>#VALUE!</v>
      </c>
      <c r="CX186" s="33" t="e">
        <f t="shared" si="36"/>
        <v>#VALUE!</v>
      </c>
      <c r="CY186" s="49" t="e">
        <f t="shared" si="37"/>
        <v>#VALUE!</v>
      </c>
      <c r="CZ186" s="32" t="e">
        <f>AT186*(Parameters!B$21+AU186)*IF('DNO totals'!B$323&lt;0,1,'935'!S186)</f>
        <v>#VALUE!</v>
      </c>
      <c r="DA186" s="52" t="e">
        <f>IF('DNO totals'!B$323&lt;0,1,'935'!S186)*(Parameters!B$21+AU186)</f>
        <v>#VALUE!</v>
      </c>
      <c r="DB186" s="37" t="e">
        <f>CX186+'Charging rates'!B$106*DA186*100/'11'!B$17</f>
        <v>#VALUE!</v>
      </c>
      <c r="DC186" s="37" t="e">
        <f>DB186+'Charging rates'!B$116*(Parameters!B$21+AU186)*100/'11'!B$17*IF('DNO totals'!B$323&lt;0,1,'935'!S186)</f>
        <v>#VALUE!</v>
      </c>
      <c r="DD186" s="37" t="e">
        <f>'Charging rates'!B$97*(CP186+CT186)*100/'11'!B$17</f>
        <v>#VALUE!</v>
      </c>
      <c r="DE186" s="33" t="e">
        <f>MAX(0-(CB186*AU186*'11'!C$17/'11'!B$17),DC186+DD186)</f>
        <v>#VALUE!</v>
      </c>
      <c r="DF186" s="37" t="e">
        <f>IF(BS186,IF(AU186=0,CC186,MAX(0,MIN(CC186,CC186+(DE186/'935'!Q186*('11'!B$17-'935'!X186)/('11'!C$17-'935'!Y186))))),0)</f>
        <v>#VALUE!</v>
      </c>
      <c r="DG186" s="33" t="e">
        <f t="shared" si="38"/>
        <v>#VALUE!</v>
      </c>
      <c r="DH186" s="53" t="e">
        <f t="shared" si="39"/>
        <v>#VALUE!</v>
      </c>
    </row>
    <row r="187" spans="1:112">
      <c r="A187" s="28">
        <v>87</v>
      </c>
      <c r="B187" s="47" t="e">
        <f>'935'!B187</f>
        <v>#VALUE!</v>
      </c>
      <c r="C187" s="48" t="e">
        <f>OR('935'!E187&lt;&gt;"VOID",'935'!F187&lt;&gt;"VOID",'935'!G187&lt;&gt;"VOID")</f>
        <v>#VALUE!</v>
      </c>
      <c r="D187" s="32" t="e">
        <f>IF('935'!D187="VOID",0,'935'!D187*(1-'935'!X187/'11'!B$17))</f>
        <v>#VALUE!</v>
      </c>
      <c r="E187" s="32" t="e">
        <f>IF('935'!E187="VOID",0,'935'!E187*(1-'935'!X187/'11'!B$17))</f>
        <v>#VALUE!</v>
      </c>
      <c r="F187" s="32" t="e">
        <f>IF('935'!F187="VOID",0,'935'!F187*(1-'935'!X187/'11'!B$17))</f>
        <v>#VALUE!</v>
      </c>
      <c r="G187" s="32" t="e">
        <f>IF('935'!G187="VOID",0,'935'!G187*(1-'935'!X187/'11'!B$17))</f>
        <v>#VALUE!</v>
      </c>
      <c r="H187" s="49" t="e">
        <f t="shared" si="20"/>
        <v>#VALUE!</v>
      </c>
      <c r="I187" s="50" t="e">
        <f>MATCH('935'!J187,'913'!$B$6:$B$1205,0)</f>
        <v>#VALUE!</v>
      </c>
      <c r="J187" s="50" t="e">
        <f>MATCH(INDEX('913'!$D$6:$D$1205,I187),'913'!$B$6:$B$1205,0)</f>
        <v>#VALUE!</v>
      </c>
      <c r="K187" s="50" t="e">
        <f>MATCH(INDEX('913'!$D$6:$D$1205,J187),'913'!$B$6:$B$1205,0)</f>
        <v>#VALUE!</v>
      </c>
      <c r="L187" s="50" t="e">
        <f>MATCH(INDEX('913'!$D$6:$D$1205,K187),'913'!$B$6:$B$1205,0)</f>
        <v>#VALUE!</v>
      </c>
      <c r="M187" s="50" t="e">
        <f>MATCH(INDEX('913'!$D$6:$D$1205,L187),'913'!$B$6:$B$1205,0)</f>
        <v>#VALUE!</v>
      </c>
      <c r="N187" s="50" t="e">
        <f>MATCH(INDEX('913'!$D$6:$D$1205,M187),'913'!$B$6:$B$1205,0)</f>
        <v>#VALUE!</v>
      </c>
      <c r="O187" s="50" t="e">
        <f>MATCH(INDEX('913'!$D$6:$D$1205,N187),'913'!$B$6:$B$1205,0)</f>
        <v>#VALUE!</v>
      </c>
      <c r="P187" s="51" t="e">
        <f>MATCH(INDEX('913'!$D$6:$D$1205,O187),'913'!$B$6:$B$1205,0)</f>
        <v>#VALUE!</v>
      </c>
      <c r="Q187" s="37">
        <f>IF(ISNUMBER(I187),MAX(0,INDEX('913'!$E$6:$E$1205,I187)),0)</f>
        <v>0</v>
      </c>
      <c r="R187" s="37">
        <f>IF(ISNUMBER(J187),MAX(0,INDEX('913'!$E$6:$E$1205,J187)),0)</f>
        <v>0</v>
      </c>
      <c r="S187" s="37">
        <f>IF(ISNUMBER(K187),MAX(0,INDEX('913'!$E$6:$E$1205,K187)),0)</f>
        <v>0</v>
      </c>
      <c r="T187" s="37">
        <f>IF(ISNUMBER(L187),MAX(0,INDEX('913'!$E$6:$E$1205,L187)),0)</f>
        <v>0</v>
      </c>
      <c r="U187" s="37">
        <f>IF(ISNUMBER(M187),MAX(0,INDEX('913'!$E$6:$E$1205,M187)),0)</f>
        <v>0</v>
      </c>
      <c r="V187" s="37">
        <f>IF(ISNUMBER(N187),MAX(0,INDEX('913'!$E$6:$E$1205,N187)),0)</f>
        <v>0</v>
      </c>
      <c r="W187" s="37">
        <f>IF(ISNUMBER(O187),MAX(0,INDEX('913'!$E$6:$E$1205,O187)),0)</f>
        <v>0</v>
      </c>
      <c r="X187" s="52">
        <f>IF(ISNUMBER(P187),MAX(0,INDEX('913'!$E$6:$E$1205,P187)),0)</f>
        <v>0</v>
      </c>
      <c r="Y187" s="37">
        <f>IF(ISNUMBER(I187),MAX(0,INDEX('913'!$F$6:$F$1205,I187)),0)</f>
        <v>0</v>
      </c>
      <c r="Z187" s="37">
        <f>IF(ISNUMBER(J187),MAX(0,INDEX('913'!$F$6:$F$1205,J187)),0)</f>
        <v>0</v>
      </c>
      <c r="AA187" s="37">
        <f>IF(ISNUMBER(K187),MAX(0,INDEX('913'!$F$6:$F$1205,K187)),0)</f>
        <v>0</v>
      </c>
      <c r="AB187" s="37">
        <f>IF(ISNUMBER(L187),MAX(0,INDEX('913'!$F$6:$F$1205,L187)),0)</f>
        <v>0</v>
      </c>
      <c r="AC187" s="37">
        <f>IF(ISNUMBER(M187),MAX(0,INDEX('913'!$F$6:$F$1205,M187)),0)</f>
        <v>0</v>
      </c>
      <c r="AD187" s="37">
        <f>IF(ISNUMBER(N187),MAX(0,INDEX('913'!$F$6:$F$1205,N187)),0)</f>
        <v>0</v>
      </c>
      <c r="AE187" s="37">
        <f>IF(ISNUMBER(O187),MAX(0,INDEX('913'!$F$6:$F$1205,O187)),0)</f>
        <v>0</v>
      </c>
      <c r="AF187" s="37">
        <f>IF(ISNUMBER(P187),MAX(0,INDEX('913'!$F$6:$F$1205,P187)),0)</f>
        <v>0</v>
      </c>
      <c r="AG187" s="32">
        <f>IF(ISNUMBER(I187),SQRT(INDEX('913'!$I$6:$I$1205,I187)^2+INDEX('913'!$J$6:$J$1205,I187)^2),0)</f>
        <v>0</v>
      </c>
      <c r="AH187" s="32">
        <f>IF(ISNUMBER(J187),SQRT(INDEX('913'!$I$6:$I$1205,J187)^2+INDEX('913'!$J$6:$J$1205,J187)^2),0)</f>
        <v>0</v>
      </c>
      <c r="AI187" s="32">
        <f>IF(ISNUMBER(K187),SQRT(INDEX('913'!$I$6:$I$1205,K187)^2+INDEX('913'!$J$6:$J$1205,K187)^2),0)</f>
        <v>0</v>
      </c>
      <c r="AJ187" s="32">
        <f>IF(ISNUMBER(L187),SQRT(INDEX('913'!$I$6:$I$1205,L187)^2+INDEX('913'!$J$6:$J$1205,L187)^2),0)</f>
        <v>0</v>
      </c>
      <c r="AK187" s="32">
        <f>IF(ISNUMBER(M187),SQRT(INDEX('913'!$I$6:$I$1205,M187)^2+INDEX('913'!$J$6:$J$1205,M187)^2),0)</f>
        <v>0</v>
      </c>
      <c r="AL187" s="32">
        <f>IF(ISNUMBER(N187),SQRT(INDEX('913'!$I$6:$I$1205,N187)^2+INDEX('913'!$J$6:$J$1205,N187)^2),0)</f>
        <v>0</v>
      </c>
      <c r="AM187" s="32">
        <f>IF(ISNUMBER(O187),SQRT(INDEX('913'!$I$6:$I$1205,O187)^2+INDEX('913'!$J$6:$J$1205,O187)^2),0)</f>
        <v>0</v>
      </c>
      <c r="AN187" s="49">
        <f>IF(ISNUMBER(P187),SQRT(INDEX('913'!$I$6:$I$1205,P187)^2+INDEX('913'!$J$6:$J$1205,P187)^2),0)</f>
        <v>0</v>
      </c>
      <c r="AO187" s="37">
        <f t="shared" si="21"/>
        <v>0</v>
      </c>
      <c r="AP187" s="37">
        <f t="shared" si="22"/>
        <v>0</v>
      </c>
      <c r="AQ187" s="33" t="e">
        <f>-100*'935'!W187*(AO187+AP187)/'11'!C$17</f>
        <v>#VALUE!</v>
      </c>
      <c r="AR187" s="37" t="e">
        <f t="shared" si="23"/>
        <v>#VALUE!</v>
      </c>
      <c r="AS187" s="52" t="e">
        <f t="shared" si="24"/>
        <v>#VALUE!</v>
      </c>
      <c r="AT187" s="32" t="e">
        <f>IF('935'!C187="VOID",0,('935'!C187*(1-'935'!X187/'11'!B$17)))</f>
        <v>#VALUE!</v>
      </c>
      <c r="AU187" s="52" t="e">
        <f>'935'!Q187*(1-'935'!Y187/'11'!C$17)/(1-'935'!X187/'11'!B$17)</f>
        <v>#VALUE!</v>
      </c>
      <c r="AV187" s="37" t="e">
        <f>INDEX('DNO totals'!$B$57:$G$57,IF('935'!K187,IF(MOD('935'!K187,1000),IF(MOD('935'!K187,100),IF(MOD('935'!K187,10),IF(MOD('935'!K187,1000)=1,6,5),4),3),2),1))</f>
        <v>#VALUE!</v>
      </c>
      <c r="AW187" s="52" t="e">
        <f t="shared" si="25"/>
        <v>#VALUE!</v>
      </c>
      <c r="AX187" s="32" t="e">
        <f>IF('935'!V187="VOID",0,'935'!V187*(1-'935'!X187/'11'!B$17))</f>
        <v>#VALUE!</v>
      </c>
      <c r="AY187" s="33" t="e">
        <f>IF(H187,-100*'Charging rates'!B$10/'11'!B$17*AX187/H187,0)</f>
        <v>#VALUE!</v>
      </c>
      <c r="AZ187" s="33" t="e">
        <f>IF(C187,'DNO totals'!B$41,0)</f>
        <v>#VALUE!</v>
      </c>
      <c r="BA187" s="33" t="e">
        <f t="shared" si="26"/>
        <v>#VALUE!</v>
      </c>
      <c r="BB187" s="33" t="e">
        <f t="shared" si="27"/>
        <v>#VALUE!</v>
      </c>
      <c r="BC187" s="53" t="e">
        <f t="shared" si="28"/>
        <v>#VALUE!</v>
      </c>
      <c r="BD187" s="32" t="e">
        <f>IF(AT187,'935'!H187*AT187/(AT187+D187+H187),0)</f>
        <v>#VALUE!</v>
      </c>
      <c r="BE187" s="32" t="e">
        <f>IF(H187,'935'!H187*H187/(AT187+D187+H187),0)</f>
        <v>#VALUE!</v>
      </c>
      <c r="BF187" s="32" t="e">
        <f>BD187*(1-'935'!X187/'11'!B$17)</f>
        <v>#VALUE!</v>
      </c>
      <c r="BG187" s="49" t="e">
        <f>BE187*(1-'935'!X187/'11'!B$17)</f>
        <v>#VALUE!</v>
      </c>
      <c r="BH187" s="52" t="e">
        <f>AV187*Parameters!B$6</f>
        <v>#VALUE!</v>
      </c>
      <c r="BI187" s="37" t="e">
        <f>IF('935'!$K187=1000,'Charging rates'!$C$38*$BH187/(1+'DNO totals'!$C$99)*'935'!$L187,0)</f>
        <v>#VALUE!</v>
      </c>
      <c r="BJ187" s="37" t="e">
        <f>IF(MOD('935'!$K187,1000)=100,'Charging rates'!$D$38*$BH187/(1+'DNO totals'!$D$99)*'935'!$M187,0)</f>
        <v>#VALUE!</v>
      </c>
      <c r="BK187" s="37" t="e">
        <f>IF(MOD('935'!$K187,100)=10,'Charging rates'!$E$38*$BH187/(1+'DNO totals'!$E$99)*'935'!$N187,0)</f>
        <v>#VALUE!</v>
      </c>
      <c r="BL187" s="37" t="e">
        <f>IF(AND(MOD('935'!$K187,10)&gt;0,MOD('935'!$K187,1000)&gt;1),'Charging rates'!$F$38*$BH187/(1+'DNO totals'!$F$99)*'935'!$O187,0)</f>
        <v>#VALUE!</v>
      </c>
      <c r="BM187" s="37" t="e">
        <f>IF(MOD('935'!$K187,1000)=1,'Charging rates'!$G$38*$BH187/(1+'DNO totals'!$G$99)*'935'!$P187,0)</f>
        <v>#VALUE!</v>
      </c>
      <c r="BN187" s="52" t="e">
        <f t="shared" si="29"/>
        <v>#VALUE!</v>
      </c>
      <c r="BO187" s="37" t="e">
        <f>IF('935'!$K187&gt;1000,'Charging rates'!$C$38*$AW187*'935'!$L187,0)</f>
        <v>#VALUE!</v>
      </c>
      <c r="BP187" s="37" t="e">
        <f>IF(MOD('935'!$K187,1000)&gt;100,'Charging rates'!$D$38*$AW187*'935'!$M187,0)</f>
        <v>#VALUE!</v>
      </c>
      <c r="BQ187" s="37" t="e">
        <f>IF(MOD('935'!$K187,100)&gt;10,'Charging rates'!$E$38*$AW187*'935'!$N187,0)</f>
        <v>#VALUE!</v>
      </c>
      <c r="BR187" s="52" t="e">
        <f t="shared" si="30"/>
        <v>#VALUE!</v>
      </c>
      <c r="BS187" s="48" t="e">
        <f>'935'!C187&lt;&gt;"VOID"</f>
        <v>#VALUE!</v>
      </c>
      <c r="BT187" s="33" t="e">
        <f>IF(BS187,(100/'11'!B$17*BD187*((1-'935'!I187)*'Charging rates'!B$51+'Charging rates'!B$63)),0)</f>
        <v>#VALUE!</v>
      </c>
      <c r="BU187" s="33" t="e">
        <f>100/'11'!B$17*BG187*('Charging rates'!B$51+'Charging rates'!B$63)</f>
        <v>#VALUE!</v>
      </c>
      <c r="BV187" s="33" t="e">
        <f>100/'11'!B$17*BE187*('Charging rates'!B$51+'Charging rates'!B$63)</f>
        <v>#VALUE!</v>
      </c>
      <c r="BW187" s="53" t="e">
        <f t="shared" si="31"/>
        <v>#VALUE!</v>
      </c>
      <c r="BX187" s="32" t="e">
        <f>AT187-('935'!T187*(1-'935'!X187/'11'!B$17))</f>
        <v>#VALUE!</v>
      </c>
      <c r="BY187" s="32">
        <f>0-IF(ISNUMBER(I187),INDEX('913'!$I$6:$I$1205,I187),0)-IF(ISNUMBER(J187),INDEX('913'!$I$6:$I$1205,J187),0)-IF(ISNUMBER(K187),INDEX('913'!$I$6:$I$1205,K187),0)-IF(ISNUMBER(L187),INDEX('913'!$I$6:$I$1205,L187),0)-IF(ISNUMBER(M187),INDEX('913'!$I$6:$I$1205,M187),0)-IF(ISNUMBER(N187),INDEX('913'!$I$6:$I$1205,N187),0)-IF(ISNUMBER(O187),INDEX('913'!$I$6:$I$1205,O187),0)-IF(ISNUMBER(P187),INDEX('913'!$I$6:$I$1205,P187),0)</f>
        <v>0</v>
      </c>
      <c r="BZ187" s="37">
        <f>IF(BY187=0,1,MAX(1,SQRT(BY187^2+(IF(ISNUMBER(I187),INDEX('913'!$J$6:$J$1205,I187),0)+IF(ISNUMBER(J187),INDEX('913'!$J$6:$J$1205,J187),0)+IF(ISNUMBER(K187),INDEX('913'!$J$6:$J$1205,K187),0)+IF(ISNUMBER(L187),INDEX('913'!$J$6:$J$1205,L187),0)+IF(ISNUMBER(M187),INDEX('913'!$J$6:$J$1205,M187),0)+IF(ISNUMBER(N187),INDEX('913'!$J$6:$J$1205,N187),0)+IF(ISNUMBER(O187),INDEX('913'!$J$6:$J$1205,O187),0)+IF(ISNUMBER(P187),INDEX('913'!$J$6:$J$1205,P187),0))^2)/BY187))</f>
        <v>1</v>
      </c>
      <c r="CA187" s="33" t="e">
        <f>100*AO187/'11'!B$17</f>
        <v>#VALUE!</v>
      </c>
      <c r="CB187" s="37" t="e">
        <f>100*(AP187*BZ187)/'11'!C$17</f>
        <v>#VALUE!</v>
      </c>
      <c r="CC187" s="37" t="e">
        <f t="shared" si="32"/>
        <v>#VALUE!</v>
      </c>
      <c r="CD187" s="33" t="e">
        <f t="shared" si="33"/>
        <v>#VALUE!</v>
      </c>
      <c r="CE187" s="54" t="e">
        <f>'11'!C$17-'935'!Y187</f>
        <v>#VALUE!</v>
      </c>
      <c r="CF187" s="37" t="e">
        <f>MAX('DNO totals'!B$312+0,MIN('935'!L187+0,'DNO totals'!B$304+0))</f>
        <v>#VALUE!</v>
      </c>
      <c r="CG187" s="37" t="e">
        <f>MAX('DNO totals'!C$312+0,MIN('935'!M187+0,'DNO totals'!C$304+0))</f>
        <v>#VALUE!</v>
      </c>
      <c r="CH187" s="37" t="e">
        <f>MAX('DNO totals'!D$312+0,MIN('935'!N187+0,'DNO totals'!D$304+0))</f>
        <v>#VALUE!</v>
      </c>
      <c r="CI187" s="37" t="e">
        <f>MAX('DNO totals'!E$312+0,MIN('935'!O187+0,'DNO totals'!E$304+0))</f>
        <v>#VALUE!</v>
      </c>
      <c r="CJ187" s="52" t="e">
        <f>MAX('DNO totals'!F$312+0,MIN('935'!P187+0,'DNO totals'!F$304+0))</f>
        <v>#VALUE!</v>
      </c>
      <c r="CK187" s="37" t="e">
        <f>IF('935'!$K187=1000,'Charging rates'!$C$38*$BH187/(1+'DNO totals'!$C$99)*$CF187,0)</f>
        <v>#VALUE!</v>
      </c>
      <c r="CL187" s="37" t="e">
        <f>IF(MOD('935'!$K187,1000)=100,'Charging rates'!$D$38*$BH187/(1+'DNO totals'!$D$99)*$CG187,0)</f>
        <v>#VALUE!</v>
      </c>
      <c r="CM187" s="37" t="e">
        <f>IF(MOD('935'!$K187,100)=10,'Charging rates'!$E$38*$BH187/(1+'DNO totals'!$E$99)*$CH187,0)</f>
        <v>#VALUE!</v>
      </c>
      <c r="CN187" s="37" t="e">
        <f>IF(AND(MOD('935'!$K187,10)&gt;0,MOD('935'!$K187,1000)&gt;1),'Charging rates'!$F$38*$BH187/(1+'DNO totals'!$F$99)*$CI187,0)</f>
        <v>#VALUE!</v>
      </c>
      <c r="CO187" s="37" t="e">
        <f>IF(MOD('935'!$K187,1000)=1,'Charging rates'!$G$38*$BH187/(1+'DNO totals'!$G$99)*$CJ187,0)</f>
        <v>#VALUE!</v>
      </c>
      <c r="CP187" s="52" t="e">
        <f t="shared" si="34"/>
        <v>#VALUE!</v>
      </c>
      <c r="CQ187" s="37" t="e">
        <f>IF('935'!$K187&gt;1000,'Charging rates'!$C$38*$AW187*$CF187,0)</f>
        <v>#VALUE!</v>
      </c>
      <c r="CR187" s="37" t="e">
        <f>IF(MOD('935'!$K187,1000)&gt;100,'Charging rates'!$D$38*$AW187*$CG187,0)</f>
        <v>#VALUE!</v>
      </c>
      <c r="CS187" s="37" t="e">
        <f>IF(MOD('935'!$K187,100)&gt;10,'Charging rates'!$E$38*$AW187*$CH187,0)</f>
        <v>#VALUE!</v>
      </c>
      <c r="CT187" s="52" t="e">
        <f t="shared" si="35"/>
        <v>#VALUE!</v>
      </c>
      <c r="CU187" s="33" t="e">
        <f>100*(AP187*'935'!Q187*BZ187)/'11'!B$17</f>
        <v>#VALUE!</v>
      </c>
      <c r="CV187" s="33" t="e">
        <f>100/'11'!B$17*'Charging rates'!B$10*AW187</f>
        <v>#VALUE!</v>
      </c>
      <c r="CW187" s="33" t="e">
        <f>IF(AT187=0,0,(1-BX187/AT187)*(CA187+IF('935'!Q187=0,0,(CB187*'935'!Q187*('11'!C$17-'935'!Y187)/('11'!B$17-'935'!X187)))))</f>
        <v>#VALUE!</v>
      </c>
      <c r="CX187" s="33" t="e">
        <f t="shared" si="36"/>
        <v>#VALUE!</v>
      </c>
      <c r="CY187" s="49" t="e">
        <f t="shared" si="37"/>
        <v>#VALUE!</v>
      </c>
      <c r="CZ187" s="32" t="e">
        <f>AT187*(Parameters!B$21+AU187)*IF('DNO totals'!B$323&lt;0,1,'935'!S187)</f>
        <v>#VALUE!</v>
      </c>
      <c r="DA187" s="52" t="e">
        <f>IF('DNO totals'!B$323&lt;0,1,'935'!S187)*(Parameters!B$21+AU187)</f>
        <v>#VALUE!</v>
      </c>
      <c r="DB187" s="37" t="e">
        <f>CX187+'Charging rates'!B$106*DA187*100/'11'!B$17</f>
        <v>#VALUE!</v>
      </c>
      <c r="DC187" s="37" t="e">
        <f>DB187+'Charging rates'!B$116*(Parameters!B$21+AU187)*100/'11'!B$17*IF('DNO totals'!B$323&lt;0,1,'935'!S187)</f>
        <v>#VALUE!</v>
      </c>
      <c r="DD187" s="37" t="e">
        <f>'Charging rates'!B$97*(CP187+CT187)*100/'11'!B$17</f>
        <v>#VALUE!</v>
      </c>
      <c r="DE187" s="33" t="e">
        <f>MAX(0-(CB187*AU187*'11'!C$17/'11'!B$17),DC187+DD187)</f>
        <v>#VALUE!</v>
      </c>
      <c r="DF187" s="37" t="e">
        <f>IF(BS187,IF(AU187=0,CC187,MAX(0,MIN(CC187,CC187+(DE187/'935'!Q187*('11'!B$17-'935'!X187)/('11'!C$17-'935'!Y187))))),0)</f>
        <v>#VALUE!</v>
      </c>
      <c r="DG187" s="33" t="e">
        <f t="shared" si="38"/>
        <v>#VALUE!</v>
      </c>
      <c r="DH187" s="53" t="e">
        <f t="shared" si="39"/>
        <v>#VALUE!</v>
      </c>
    </row>
    <row r="188" spans="1:112">
      <c r="A188" s="28">
        <v>88</v>
      </c>
      <c r="B188" s="47" t="e">
        <f>'935'!B188</f>
        <v>#VALUE!</v>
      </c>
      <c r="C188" s="48" t="e">
        <f>OR('935'!E188&lt;&gt;"VOID",'935'!F188&lt;&gt;"VOID",'935'!G188&lt;&gt;"VOID")</f>
        <v>#VALUE!</v>
      </c>
      <c r="D188" s="32" t="e">
        <f>IF('935'!D188="VOID",0,'935'!D188*(1-'935'!X188/'11'!B$17))</f>
        <v>#VALUE!</v>
      </c>
      <c r="E188" s="32" t="e">
        <f>IF('935'!E188="VOID",0,'935'!E188*(1-'935'!X188/'11'!B$17))</f>
        <v>#VALUE!</v>
      </c>
      <c r="F188" s="32" t="e">
        <f>IF('935'!F188="VOID",0,'935'!F188*(1-'935'!X188/'11'!B$17))</f>
        <v>#VALUE!</v>
      </c>
      <c r="G188" s="32" t="e">
        <f>IF('935'!G188="VOID",0,'935'!G188*(1-'935'!X188/'11'!B$17))</f>
        <v>#VALUE!</v>
      </c>
      <c r="H188" s="49" t="e">
        <f t="shared" si="20"/>
        <v>#VALUE!</v>
      </c>
      <c r="I188" s="50" t="e">
        <f>MATCH('935'!J188,'913'!$B$6:$B$1205,0)</f>
        <v>#VALUE!</v>
      </c>
      <c r="J188" s="50" t="e">
        <f>MATCH(INDEX('913'!$D$6:$D$1205,I188),'913'!$B$6:$B$1205,0)</f>
        <v>#VALUE!</v>
      </c>
      <c r="K188" s="50" t="e">
        <f>MATCH(INDEX('913'!$D$6:$D$1205,J188),'913'!$B$6:$B$1205,0)</f>
        <v>#VALUE!</v>
      </c>
      <c r="L188" s="50" t="e">
        <f>MATCH(INDEX('913'!$D$6:$D$1205,K188),'913'!$B$6:$B$1205,0)</f>
        <v>#VALUE!</v>
      </c>
      <c r="M188" s="50" t="e">
        <f>MATCH(INDEX('913'!$D$6:$D$1205,L188),'913'!$B$6:$B$1205,0)</f>
        <v>#VALUE!</v>
      </c>
      <c r="N188" s="50" t="e">
        <f>MATCH(INDEX('913'!$D$6:$D$1205,M188),'913'!$B$6:$B$1205,0)</f>
        <v>#VALUE!</v>
      </c>
      <c r="O188" s="50" t="e">
        <f>MATCH(INDEX('913'!$D$6:$D$1205,N188),'913'!$B$6:$B$1205,0)</f>
        <v>#VALUE!</v>
      </c>
      <c r="P188" s="51" t="e">
        <f>MATCH(INDEX('913'!$D$6:$D$1205,O188),'913'!$B$6:$B$1205,0)</f>
        <v>#VALUE!</v>
      </c>
      <c r="Q188" s="37">
        <f>IF(ISNUMBER(I188),MAX(0,INDEX('913'!$E$6:$E$1205,I188)),0)</f>
        <v>0</v>
      </c>
      <c r="R188" s="37">
        <f>IF(ISNUMBER(J188),MAX(0,INDEX('913'!$E$6:$E$1205,J188)),0)</f>
        <v>0</v>
      </c>
      <c r="S188" s="37">
        <f>IF(ISNUMBER(K188),MAX(0,INDEX('913'!$E$6:$E$1205,K188)),0)</f>
        <v>0</v>
      </c>
      <c r="T188" s="37">
        <f>IF(ISNUMBER(L188),MAX(0,INDEX('913'!$E$6:$E$1205,L188)),0)</f>
        <v>0</v>
      </c>
      <c r="U188" s="37">
        <f>IF(ISNUMBER(M188),MAX(0,INDEX('913'!$E$6:$E$1205,M188)),0)</f>
        <v>0</v>
      </c>
      <c r="V188" s="37">
        <f>IF(ISNUMBER(N188),MAX(0,INDEX('913'!$E$6:$E$1205,N188)),0)</f>
        <v>0</v>
      </c>
      <c r="W188" s="37">
        <f>IF(ISNUMBER(O188),MAX(0,INDEX('913'!$E$6:$E$1205,O188)),0)</f>
        <v>0</v>
      </c>
      <c r="X188" s="52">
        <f>IF(ISNUMBER(P188),MAX(0,INDEX('913'!$E$6:$E$1205,P188)),0)</f>
        <v>0</v>
      </c>
      <c r="Y188" s="37">
        <f>IF(ISNUMBER(I188),MAX(0,INDEX('913'!$F$6:$F$1205,I188)),0)</f>
        <v>0</v>
      </c>
      <c r="Z188" s="37">
        <f>IF(ISNUMBER(J188),MAX(0,INDEX('913'!$F$6:$F$1205,J188)),0)</f>
        <v>0</v>
      </c>
      <c r="AA188" s="37">
        <f>IF(ISNUMBER(K188),MAX(0,INDEX('913'!$F$6:$F$1205,K188)),0)</f>
        <v>0</v>
      </c>
      <c r="AB188" s="37">
        <f>IF(ISNUMBER(L188),MAX(0,INDEX('913'!$F$6:$F$1205,L188)),0)</f>
        <v>0</v>
      </c>
      <c r="AC188" s="37">
        <f>IF(ISNUMBER(M188),MAX(0,INDEX('913'!$F$6:$F$1205,M188)),0)</f>
        <v>0</v>
      </c>
      <c r="AD188" s="37">
        <f>IF(ISNUMBER(N188),MAX(0,INDEX('913'!$F$6:$F$1205,N188)),0)</f>
        <v>0</v>
      </c>
      <c r="AE188" s="37">
        <f>IF(ISNUMBER(O188),MAX(0,INDEX('913'!$F$6:$F$1205,O188)),0)</f>
        <v>0</v>
      </c>
      <c r="AF188" s="37">
        <f>IF(ISNUMBER(P188),MAX(0,INDEX('913'!$F$6:$F$1205,P188)),0)</f>
        <v>0</v>
      </c>
      <c r="AG188" s="32">
        <f>IF(ISNUMBER(I188),SQRT(INDEX('913'!$I$6:$I$1205,I188)^2+INDEX('913'!$J$6:$J$1205,I188)^2),0)</f>
        <v>0</v>
      </c>
      <c r="AH188" s="32">
        <f>IF(ISNUMBER(J188),SQRT(INDEX('913'!$I$6:$I$1205,J188)^2+INDEX('913'!$J$6:$J$1205,J188)^2),0)</f>
        <v>0</v>
      </c>
      <c r="AI188" s="32">
        <f>IF(ISNUMBER(K188),SQRT(INDEX('913'!$I$6:$I$1205,K188)^2+INDEX('913'!$J$6:$J$1205,K188)^2),0)</f>
        <v>0</v>
      </c>
      <c r="AJ188" s="32">
        <f>IF(ISNUMBER(L188),SQRT(INDEX('913'!$I$6:$I$1205,L188)^2+INDEX('913'!$J$6:$J$1205,L188)^2),0)</f>
        <v>0</v>
      </c>
      <c r="AK188" s="32">
        <f>IF(ISNUMBER(M188),SQRT(INDEX('913'!$I$6:$I$1205,M188)^2+INDEX('913'!$J$6:$J$1205,M188)^2),0)</f>
        <v>0</v>
      </c>
      <c r="AL188" s="32">
        <f>IF(ISNUMBER(N188),SQRT(INDEX('913'!$I$6:$I$1205,N188)^2+INDEX('913'!$J$6:$J$1205,N188)^2),0)</f>
        <v>0</v>
      </c>
      <c r="AM188" s="32">
        <f>IF(ISNUMBER(O188),SQRT(INDEX('913'!$I$6:$I$1205,O188)^2+INDEX('913'!$J$6:$J$1205,O188)^2),0)</f>
        <v>0</v>
      </c>
      <c r="AN188" s="49">
        <f>IF(ISNUMBER(P188),SQRT(INDEX('913'!$I$6:$I$1205,P188)^2+INDEX('913'!$J$6:$J$1205,P188)^2),0)</f>
        <v>0</v>
      </c>
      <c r="AO188" s="37">
        <f t="shared" si="21"/>
        <v>0</v>
      </c>
      <c r="AP188" s="37">
        <f t="shared" si="22"/>
        <v>0</v>
      </c>
      <c r="AQ188" s="33" t="e">
        <f>-100*'935'!W188*(AO188+AP188)/'11'!C$17</f>
        <v>#VALUE!</v>
      </c>
      <c r="AR188" s="37" t="e">
        <f t="shared" si="23"/>
        <v>#VALUE!</v>
      </c>
      <c r="AS188" s="52" t="e">
        <f t="shared" si="24"/>
        <v>#VALUE!</v>
      </c>
      <c r="AT188" s="32" t="e">
        <f>IF('935'!C188="VOID",0,('935'!C188*(1-'935'!X188/'11'!B$17)))</f>
        <v>#VALUE!</v>
      </c>
      <c r="AU188" s="52" t="e">
        <f>'935'!Q188*(1-'935'!Y188/'11'!C$17)/(1-'935'!X188/'11'!B$17)</f>
        <v>#VALUE!</v>
      </c>
      <c r="AV188" s="37" t="e">
        <f>INDEX('DNO totals'!$B$57:$G$57,IF('935'!K188,IF(MOD('935'!K188,1000),IF(MOD('935'!K188,100),IF(MOD('935'!K188,10),IF(MOD('935'!K188,1000)=1,6,5),4),3),2),1))</f>
        <v>#VALUE!</v>
      </c>
      <c r="AW188" s="52" t="e">
        <f t="shared" si="25"/>
        <v>#VALUE!</v>
      </c>
      <c r="AX188" s="32" t="e">
        <f>IF('935'!V188="VOID",0,'935'!V188*(1-'935'!X188/'11'!B$17))</f>
        <v>#VALUE!</v>
      </c>
      <c r="AY188" s="33" t="e">
        <f>IF(H188,-100*'Charging rates'!B$10/'11'!B$17*AX188/H188,0)</f>
        <v>#VALUE!</v>
      </c>
      <c r="AZ188" s="33" t="e">
        <f>IF(C188,'DNO totals'!B$41,0)</f>
        <v>#VALUE!</v>
      </c>
      <c r="BA188" s="33" t="e">
        <f t="shared" si="26"/>
        <v>#VALUE!</v>
      </c>
      <c r="BB188" s="33" t="e">
        <f t="shared" si="27"/>
        <v>#VALUE!</v>
      </c>
      <c r="BC188" s="53" t="e">
        <f t="shared" si="28"/>
        <v>#VALUE!</v>
      </c>
      <c r="BD188" s="32" t="e">
        <f>IF(AT188,'935'!H188*AT188/(AT188+D188+H188),0)</f>
        <v>#VALUE!</v>
      </c>
      <c r="BE188" s="32" t="e">
        <f>IF(H188,'935'!H188*H188/(AT188+D188+H188),0)</f>
        <v>#VALUE!</v>
      </c>
      <c r="BF188" s="32" t="e">
        <f>BD188*(1-'935'!X188/'11'!B$17)</f>
        <v>#VALUE!</v>
      </c>
      <c r="BG188" s="49" t="e">
        <f>BE188*(1-'935'!X188/'11'!B$17)</f>
        <v>#VALUE!</v>
      </c>
      <c r="BH188" s="52" t="e">
        <f>AV188*Parameters!B$6</f>
        <v>#VALUE!</v>
      </c>
      <c r="BI188" s="37" t="e">
        <f>IF('935'!$K188=1000,'Charging rates'!$C$38*$BH188/(1+'DNO totals'!$C$99)*'935'!$L188,0)</f>
        <v>#VALUE!</v>
      </c>
      <c r="BJ188" s="37" t="e">
        <f>IF(MOD('935'!$K188,1000)=100,'Charging rates'!$D$38*$BH188/(1+'DNO totals'!$D$99)*'935'!$M188,0)</f>
        <v>#VALUE!</v>
      </c>
      <c r="BK188" s="37" t="e">
        <f>IF(MOD('935'!$K188,100)=10,'Charging rates'!$E$38*$BH188/(1+'DNO totals'!$E$99)*'935'!$N188,0)</f>
        <v>#VALUE!</v>
      </c>
      <c r="BL188" s="37" t="e">
        <f>IF(AND(MOD('935'!$K188,10)&gt;0,MOD('935'!$K188,1000)&gt;1),'Charging rates'!$F$38*$BH188/(1+'DNO totals'!$F$99)*'935'!$O188,0)</f>
        <v>#VALUE!</v>
      </c>
      <c r="BM188" s="37" t="e">
        <f>IF(MOD('935'!$K188,1000)=1,'Charging rates'!$G$38*$BH188/(1+'DNO totals'!$G$99)*'935'!$P188,0)</f>
        <v>#VALUE!</v>
      </c>
      <c r="BN188" s="52" t="e">
        <f t="shared" si="29"/>
        <v>#VALUE!</v>
      </c>
      <c r="BO188" s="37" t="e">
        <f>IF('935'!$K188&gt;1000,'Charging rates'!$C$38*$AW188*'935'!$L188,0)</f>
        <v>#VALUE!</v>
      </c>
      <c r="BP188" s="37" t="e">
        <f>IF(MOD('935'!$K188,1000)&gt;100,'Charging rates'!$D$38*$AW188*'935'!$M188,0)</f>
        <v>#VALUE!</v>
      </c>
      <c r="BQ188" s="37" t="e">
        <f>IF(MOD('935'!$K188,100)&gt;10,'Charging rates'!$E$38*$AW188*'935'!$N188,0)</f>
        <v>#VALUE!</v>
      </c>
      <c r="BR188" s="52" t="e">
        <f t="shared" si="30"/>
        <v>#VALUE!</v>
      </c>
      <c r="BS188" s="48" t="e">
        <f>'935'!C188&lt;&gt;"VOID"</f>
        <v>#VALUE!</v>
      </c>
      <c r="BT188" s="33" t="e">
        <f>IF(BS188,(100/'11'!B$17*BD188*((1-'935'!I188)*'Charging rates'!B$51+'Charging rates'!B$63)),0)</f>
        <v>#VALUE!</v>
      </c>
      <c r="BU188" s="33" t="e">
        <f>100/'11'!B$17*BG188*('Charging rates'!B$51+'Charging rates'!B$63)</f>
        <v>#VALUE!</v>
      </c>
      <c r="BV188" s="33" t="e">
        <f>100/'11'!B$17*BE188*('Charging rates'!B$51+'Charging rates'!B$63)</f>
        <v>#VALUE!</v>
      </c>
      <c r="BW188" s="53" t="e">
        <f t="shared" si="31"/>
        <v>#VALUE!</v>
      </c>
      <c r="BX188" s="32" t="e">
        <f>AT188-('935'!T188*(1-'935'!X188/'11'!B$17))</f>
        <v>#VALUE!</v>
      </c>
      <c r="BY188" s="32">
        <f>0-IF(ISNUMBER(I188),INDEX('913'!$I$6:$I$1205,I188),0)-IF(ISNUMBER(J188),INDEX('913'!$I$6:$I$1205,J188),0)-IF(ISNUMBER(K188),INDEX('913'!$I$6:$I$1205,K188),0)-IF(ISNUMBER(L188),INDEX('913'!$I$6:$I$1205,L188),0)-IF(ISNUMBER(M188),INDEX('913'!$I$6:$I$1205,M188),0)-IF(ISNUMBER(N188),INDEX('913'!$I$6:$I$1205,N188),0)-IF(ISNUMBER(O188),INDEX('913'!$I$6:$I$1205,O188),0)-IF(ISNUMBER(P188),INDEX('913'!$I$6:$I$1205,P188),0)</f>
        <v>0</v>
      </c>
      <c r="BZ188" s="37">
        <f>IF(BY188=0,1,MAX(1,SQRT(BY188^2+(IF(ISNUMBER(I188),INDEX('913'!$J$6:$J$1205,I188),0)+IF(ISNUMBER(J188),INDEX('913'!$J$6:$J$1205,J188),0)+IF(ISNUMBER(K188),INDEX('913'!$J$6:$J$1205,K188),0)+IF(ISNUMBER(L188),INDEX('913'!$J$6:$J$1205,L188),0)+IF(ISNUMBER(M188),INDEX('913'!$J$6:$J$1205,M188),0)+IF(ISNUMBER(N188),INDEX('913'!$J$6:$J$1205,N188),0)+IF(ISNUMBER(O188),INDEX('913'!$J$6:$J$1205,O188),0)+IF(ISNUMBER(P188),INDEX('913'!$J$6:$J$1205,P188),0))^2)/BY188))</f>
        <v>1</v>
      </c>
      <c r="CA188" s="33" t="e">
        <f>100*AO188/'11'!B$17</f>
        <v>#VALUE!</v>
      </c>
      <c r="CB188" s="37" t="e">
        <f>100*(AP188*BZ188)/'11'!C$17</f>
        <v>#VALUE!</v>
      </c>
      <c r="CC188" s="37" t="e">
        <f t="shared" si="32"/>
        <v>#VALUE!</v>
      </c>
      <c r="CD188" s="33" t="e">
        <f t="shared" si="33"/>
        <v>#VALUE!</v>
      </c>
      <c r="CE188" s="54" t="e">
        <f>'11'!C$17-'935'!Y188</f>
        <v>#VALUE!</v>
      </c>
      <c r="CF188" s="37" t="e">
        <f>MAX('DNO totals'!B$312+0,MIN('935'!L188+0,'DNO totals'!B$304+0))</f>
        <v>#VALUE!</v>
      </c>
      <c r="CG188" s="37" t="e">
        <f>MAX('DNO totals'!C$312+0,MIN('935'!M188+0,'DNO totals'!C$304+0))</f>
        <v>#VALUE!</v>
      </c>
      <c r="CH188" s="37" t="e">
        <f>MAX('DNO totals'!D$312+0,MIN('935'!N188+0,'DNO totals'!D$304+0))</f>
        <v>#VALUE!</v>
      </c>
      <c r="CI188" s="37" t="e">
        <f>MAX('DNO totals'!E$312+0,MIN('935'!O188+0,'DNO totals'!E$304+0))</f>
        <v>#VALUE!</v>
      </c>
      <c r="CJ188" s="52" t="e">
        <f>MAX('DNO totals'!F$312+0,MIN('935'!P188+0,'DNO totals'!F$304+0))</f>
        <v>#VALUE!</v>
      </c>
      <c r="CK188" s="37" t="e">
        <f>IF('935'!$K188=1000,'Charging rates'!$C$38*$BH188/(1+'DNO totals'!$C$99)*$CF188,0)</f>
        <v>#VALUE!</v>
      </c>
      <c r="CL188" s="37" t="e">
        <f>IF(MOD('935'!$K188,1000)=100,'Charging rates'!$D$38*$BH188/(1+'DNO totals'!$D$99)*$CG188,0)</f>
        <v>#VALUE!</v>
      </c>
      <c r="CM188" s="37" t="e">
        <f>IF(MOD('935'!$K188,100)=10,'Charging rates'!$E$38*$BH188/(1+'DNO totals'!$E$99)*$CH188,0)</f>
        <v>#VALUE!</v>
      </c>
      <c r="CN188" s="37" t="e">
        <f>IF(AND(MOD('935'!$K188,10)&gt;0,MOD('935'!$K188,1000)&gt;1),'Charging rates'!$F$38*$BH188/(1+'DNO totals'!$F$99)*$CI188,0)</f>
        <v>#VALUE!</v>
      </c>
      <c r="CO188" s="37" t="e">
        <f>IF(MOD('935'!$K188,1000)=1,'Charging rates'!$G$38*$BH188/(1+'DNO totals'!$G$99)*$CJ188,0)</f>
        <v>#VALUE!</v>
      </c>
      <c r="CP188" s="52" t="e">
        <f t="shared" si="34"/>
        <v>#VALUE!</v>
      </c>
      <c r="CQ188" s="37" t="e">
        <f>IF('935'!$K188&gt;1000,'Charging rates'!$C$38*$AW188*$CF188,0)</f>
        <v>#VALUE!</v>
      </c>
      <c r="CR188" s="37" t="e">
        <f>IF(MOD('935'!$K188,1000)&gt;100,'Charging rates'!$D$38*$AW188*$CG188,0)</f>
        <v>#VALUE!</v>
      </c>
      <c r="CS188" s="37" t="e">
        <f>IF(MOD('935'!$K188,100)&gt;10,'Charging rates'!$E$38*$AW188*$CH188,0)</f>
        <v>#VALUE!</v>
      </c>
      <c r="CT188" s="52" t="e">
        <f t="shared" si="35"/>
        <v>#VALUE!</v>
      </c>
      <c r="CU188" s="33" t="e">
        <f>100*(AP188*'935'!Q188*BZ188)/'11'!B$17</f>
        <v>#VALUE!</v>
      </c>
      <c r="CV188" s="33" t="e">
        <f>100/'11'!B$17*'Charging rates'!B$10*AW188</f>
        <v>#VALUE!</v>
      </c>
      <c r="CW188" s="33" t="e">
        <f>IF(AT188=0,0,(1-BX188/AT188)*(CA188+IF('935'!Q188=0,0,(CB188*'935'!Q188*('11'!C$17-'935'!Y188)/('11'!B$17-'935'!X188)))))</f>
        <v>#VALUE!</v>
      </c>
      <c r="CX188" s="33" t="e">
        <f t="shared" si="36"/>
        <v>#VALUE!</v>
      </c>
      <c r="CY188" s="49" t="e">
        <f t="shared" si="37"/>
        <v>#VALUE!</v>
      </c>
      <c r="CZ188" s="32" t="e">
        <f>AT188*(Parameters!B$21+AU188)*IF('DNO totals'!B$323&lt;0,1,'935'!S188)</f>
        <v>#VALUE!</v>
      </c>
      <c r="DA188" s="52" t="e">
        <f>IF('DNO totals'!B$323&lt;0,1,'935'!S188)*(Parameters!B$21+AU188)</f>
        <v>#VALUE!</v>
      </c>
      <c r="DB188" s="37" t="e">
        <f>CX188+'Charging rates'!B$106*DA188*100/'11'!B$17</f>
        <v>#VALUE!</v>
      </c>
      <c r="DC188" s="37" t="e">
        <f>DB188+'Charging rates'!B$116*(Parameters!B$21+AU188)*100/'11'!B$17*IF('DNO totals'!B$323&lt;0,1,'935'!S188)</f>
        <v>#VALUE!</v>
      </c>
      <c r="DD188" s="37" t="e">
        <f>'Charging rates'!B$97*(CP188+CT188)*100/'11'!B$17</f>
        <v>#VALUE!</v>
      </c>
      <c r="DE188" s="33" t="e">
        <f>MAX(0-(CB188*AU188*'11'!C$17/'11'!B$17),DC188+DD188)</f>
        <v>#VALUE!</v>
      </c>
      <c r="DF188" s="37" t="e">
        <f>IF(BS188,IF(AU188=0,CC188,MAX(0,MIN(CC188,CC188+(DE188/'935'!Q188*('11'!B$17-'935'!X188)/('11'!C$17-'935'!Y188))))),0)</f>
        <v>#VALUE!</v>
      </c>
      <c r="DG188" s="33" t="e">
        <f t="shared" si="38"/>
        <v>#VALUE!</v>
      </c>
      <c r="DH188" s="53" t="e">
        <f t="shared" si="39"/>
        <v>#VALUE!</v>
      </c>
    </row>
    <row r="189" spans="1:112">
      <c r="A189" s="28">
        <v>89</v>
      </c>
      <c r="B189" s="47" t="e">
        <f>'935'!B189</f>
        <v>#VALUE!</v>
      </c>
      <c r="C189" s="48" t="e">
        <f>OR('935'!E189&lt;&gt;"VOID",'935'!F189&lt;&gt;"VOID",'935'!G189&lt;&gt;"VOID")</f>
        <v>#VALUE!</v>
      </c>
      <c r="D189" s="32" t="e">
        <f>IF('935'!D189="VOID",0,'935'!D189*(1-'935'!X189/'11'!B$17))</f>
        <v>#VALUE!</v>
      </c>
      <c r="E189" s="32" t="e">
        <f>IF('935'!E189="VOID",0,'935'!E189*(1-'935'!X189/'11'!B$17))</f>
        <v>#VALUE!</v>
      </c>
      <c r="F189" s="32" t="e">
        <f>IF('935'!F189="VOID",0,'935'!F189*(1-'935'!X189/'11'!B$17))</f>
        <v>#VALUE!</v>
      </c>
      <c r="G189" s="32" t="e">
        <f>IF('935'!G189="VOID",0,'935'!G189*(1-'935'!X189/'11'!B$17))</f>
        <v>#VALUE!</v>
      </c>
      <c r="H189" s="49" t="e">
        <f t="shared" si="20"/>
        <v>#VALUE!</v>
      </c>
      <c r="I189" s="50" t="e">
        <f>MATCH('935'!J189,'913'!$B$6:$B$1205,0)</f>
        <v>#VALUE!</v>
      </c>
      <c r="J189" s="50" t="e">
        <f>MATCH(INDEX('913'!$D$6:$D$1205,I189),'913'!$B$6:$B$1205,0)</f>
        <v>#VALUE!</v>
      </c>
      <c r="K189" s="50" t="e">
        <f>MATCH(INDEX('913'!$D$6:$D$1205,J189),'913'!$B$6:$B$1205,0)</f>
        <v>#VALUE!</v>
      </c>
      <c r="L189" s="50" t="e">
        <f>MATCH(INDEX('913'!$D$6:$D$1205,K189),'913'!$B$6:$B$1205,0)</f>
        <v>#VALUE!</v>
      </c>
      <c r="M189" s="50" t="e">
        <f>MATCH(INDEX('913'!$D$6:$D$1205,L189),'913'!$B$6:$B$1205,0)</f>
        <v>#VALUE!</v>
      </c>
      <c r="N189" s="50" t="e">
        <f>MATCH(INDEX('913'!$D$6:$D$1205,M189),'913'!$B$6:$B$1205,0)</f>
        <v>#VALUE!</v>
      </c>
      <c r="O189" s="50" t="e">
        <f>MATCH(INDEX('913'!$D$6:$D$1205,N189),'913'!$B$6:$B$1205,0)</f>
        <v>#VALUE!</v>
      </c>
      <c r="P189" s="51" t="e">
        <f>MATCH(INDEX('913'!$D$6:$D$1205,O189),'913'!$B$6:$B$1205,0)</f>
        <v>#VALUE!</v>
      </c>
      <c r="Q189" s="37">
        <f>IF(ISNUMBER(I189),MAX(0,INDEX('913'!$E$6:$E$1205,I189)),0)</f>
        <v>0</v>
      </c>
      <c r="R189" s="37">
        <f>IF(ISNUMBER(J189),MAX(0,INDEX('913'!$E$6:$E$1205,J189)),0)</f>
        <v>0</v>
      </c>
      <c r="S189" s="37">
        <f>IF(ISNUMBER(K189),MAX(0,INDEX('913'!$E$6:$E$1205,K189)),0)</f>
        <v>0</v>
      </c>
      <c r="T189" s="37">
        <f>IF(ISNUMBER(L189),MAX(0,INDEX('913'!$E$6:$E$1205,L189)),0)</f>
        <v>0</v>
      </c>
      <c r="U189" s="37">
        <f>IF(ISNUMBER(M189),MAX(0,INDEX('913'!$E$6:$E$1205,M189)),0)</f>
        <v>0</v>
      </c>
      <c r="V189" s="37">
        <f>IF(ISNUMBER(N189),MAX(0,INDEX('913'!$E$6:$E$1205,N189)),0)</f>
        <v>0</v>
      </c>
      <c r="W189" s="37">
        <f>IF(ISNUMBER(O189),MAX(0,INDEX('913'!$E$6:$E$1205,O189)),0)</f>
        <v>0</v>
      </c>
      <c r="X189" s="52">
        <f>IF(ISNUMBER(P189),MAX(0,INDEX('913'!$E$6:$E$1205,P189)),0)</f>
        <v>0</v>
      </c>
      <c r="Y189" s="37">
        <f>IF(ISNUMBER(I189),MAX(0,INDEX('913'!$F$6:$F$1205,I189)),0)</f>
        <v>0</v>
      </c>
      <c r="Z189" s="37">
        <f>IF(ISNUMBER(J189),MAX(0,INDEX('913'!$F$6:$F$1205,J189)),0)</f>
        <v>0</v>
      </c>
      <c r="AA189" s="37">
        <f>IF(ISNUMBER(K189),MAX(0,INDEX('913'!$F$6:$F$1205,K189)),0)</f>
        <v>0</v>
      </c>
      <c r="AB189" s="37">
        <f>IF(ISNUMBER(L189),MAX(0,INDEX('913'!$F$6:$F$1205,L189)),0)</f>
        <v>0</v>
      </c>
      <c r="AC189" s="37">
        <f>IF(ISNUMBER(M189),MAX(0,INDEX('913'!$F$6:$F$1205,M189)),0)</f>
        <v>0</v>
      </c>
      <c r="AD189" s="37">
        <f>IF(ISNUMBER(N189),MAX(0,INDEX('913'!$F$6:$F$1205,N189)),0)</f>
        <v>0</v>
      </c>
      <c r="AE189" s="37">
        <f>IF(ISNUMBER(O189),MAX(0,INDEX('913'!$F$6:$F$1205,O189)),0)</f>
        <v>0</v>
      </c>
      <c r="AF189" s="37">
        <f>IF(ISNUMBER(P189),MAX(0,INDEX('913'!$F$6:$F$1205,P189)),0)</f>
        <v>0</v>
      </c>
      <c r="AG189" s="32">
        <f>IF(ISNUMBER(I189),SQRT(INDEX('913'!$I$6:$I$1205,I189)^2+INDEX('913'!$J$6:$J$1205,I189)^2),0)</f>
        <v>0</v>
      </c>
      <c r="AH189" s="32">
        <f>IF(ISNUMBER(J189),SQRT(INDEX('913'!$I$6:$I$1205,J189)^2+INDEX('913'!$J$6:$J$1205,J189)^2),0)</f>
        <v>0</v>
      </c>
      <c r="AI189" s="32">
        <f>IF(ISNUMBER(K189),SQRT(INDEX('913'!$I$6:$I$1205,K189)^2+INDEX('913'!$J$6:$J$1205,K189)^2),0)</f>
        <v>0</v>
      </c>
      <c r="AJ189" s="32">
        <f>IF(ISNUMBER(L189),SQRT(INDEX('913'!$I$6:$I$1205,L189)^2+INDEX('913'!$J$6:$J$1205,L189)^2),0)</f>
        <v>0</v>
      </c>
      <c r="AK189" s="32">
        <f>IF(ISNUMBER(M189),SQRT(INDEX('913'!$I$6:$I$1205,M189)^2+INDEX('913'!$J$6:$J$1205,M189)^2),0)</f>
        <v>0</v>
      </c>
      <c r="AL189" s="32">
        <f>IF(ISNUMBER(N189),SQRT(INDEX('913'!$I$6:$I$1205,N189)^2+INDEX('913'!$J$6:$J$1205,N189)^2),0)</f>
        <v>0</v>
      </c>
      <c r="AM189" s="32">
        <f>IF(ISNUMBER(O189),SQRT(INDEX('913'!$I$6:$I$1205,O189)^2+INDEX('913'!$J$6:$J$1205,O189)^2),0)</f>
        <v>0</v>
      </c>
      <c r="AN189" s="49">
        <f>IF(ISNUMBER(P189),SQRT(INDEX('913'!$I$6:$I$1205,P189)^2+INDEX('913'!$J$6:$J$1205,P189)^2),0)</f>
        <v>0</v>
      </c>
      <c r="AO189" s="37">
        <f t="shared" si="21"/>
        <v>0</v>
      </c>
      <c r="AP189" s="37">
        <f t="shared" si="22"/>
        <v>0</v>
      </c>
      <c r="AQ189" s="33" t="e">
        <f>-100*'935'!W189*(AO189+AP189)/'11'!C$17</f>
        <v>#VALUE!</v>
      </c>
      <c r="AR189" s="37" t="e">
        <f t="shared" si="23"/>
        <v>#VALUE!</v>
      </c>
      <c r="AS189" s="52" t="e">
        <f t="shared" si="24"/>
        <v>#VALUE!</v>
      </c>
      <c r="AT189" s="32" t="e">
        <f>IF('935'!C189="VOID",0,('935'!C189*(1-'935'!X189/'11'!B$17)))</f>
        <v>#VALUE!</v>
      </c>
      <c r="AU189" s="52" t="e">
        <f>'935'!Q189*(1-'935'!Y189/'11'!C$17)/(1-'935'!X189/'11'!B$17)</f>
        <v>#VALUE!</v>
      </c>
      <c r="AV189" s="37" t="e">
        <f>INDEX('DNO totals'!$B$57:$G$57,IF('935'!K189,IF(MOD('935'!K189,1000),IF(MOD('935'!K189,100),IF(MOD('935'!K189,10),IF(MOD('935'!K189,1000)=1,6,5),4),3),2),1))</f>
        <v>#VALUE!</v>
      </c>
      <c r="AW189" s="52" t="e">
        <f t="shared" si="25"/>
        <v>#VALUE!</v>
      </c>
      <c r="AX189" s="32" t="e">
        <f>IF('935'!V189="VOID",0,'935'!V189*(1-'935'!X189/'11'!B$17))</f>
        <v>#VALUE!</v>
      </c>
      <c r="AY189" s="33" t="e">
        <f>IF(H189,-100*'Charging rates'!B$10/'11'!B$17*AX189/H189,0)</f>
        <v>#VALUE!</v>
      </c>
      <c r="AZ189" s="33" t="e">
        <f>IF(C189,'DNO totals'!B$41,0)</f>
        <v>#VALUE!</v>
      </c>
      <c r="BA189" s="33" t="e">
        <f t="shared" si="26"/>
        <v>#VALUE!</v>
      </c>
      <c r="BB189" s="33" t="e">
        <f t="shared" si="27"/>
        <v>#VALUE!</v>
      </c>
      <c r="BC189" s="53" t="e">
        <f t="shared" si="28"/>
        <v>#VALUE!</v>
      </c>
      <c r="BD189" s="32" t="e">
        <f>IF(AT189,'935'!H189*AT189/(AT189+D189+H189),0)</f>
        <v>#VALUE!</v>
      </c>
      <c r="BE189" s="32" t="e">
        <f>IF(H189,'935'!H189*H189/(AT189+D189+H189),0)</f>
        <v>#VALUE!</v>
      </c>
      <c r="BF189" s="32" t="e">
        <f>BD189*(1-'935'!X189/'11'!B$17)</f>
        <v>#VALUE!</v>
      </c>
      <c r="BG189" s="49" t="e">
        <f>BE189*(1-'935'!X189/'11'!B$17)</f>
        <v>#VALUE!</v>
      </c>
      <c r="BH189" s="52" t="e">
        <f>AV189*Parameters!B$6</f>
        <v>#VALUE!</v>
      </c>
      <c r="BI189" s="37" t="e">
        <f>IF('935'!$K189=1000,'Charging rates'!$C$38*$BH189/(1+'DNO totals'!$C$99)*'935'!$L189,0)</f>
        <v>#VALUE!</v>
      </c>
      <c r="BJ189" s="37" t="e">
        <f>IF(MOD('935'!$K189,1000)=100,'Charging rates'!$D$38*$BH189/(1+'DNO totals'!$D$99)*'935'!$M189,0)</f>
        <v>#VALUE!</v>
      </c>
      <c r="BK189" s="37" t="e">
        <f>IF(MOD('935'!$K189,100)=10,'Charging rates'!$E$38*$BH189/(1+'DNO totals'!$E$99)*'935'!$N189,0)</f>
        <v>#VALUE!</v>
      </c>
      <c r="BL189" s="37" t="e">
        <f>IF(AND(MOD('935'!$K189,10)&gt;0,MOD('935'!$K189,1000)&gt;1),'Charging rates'!$F$38*$BH189/(1+'DNO totals'!$F$99)*'935'!$O189,0)</f>
        <v>#VALUE!</v>
      </c>
      <c r="BM189" s="37" t="e">
        <f>IF(MOD('935'!$K189,1000)=1,'Charging rates'!$G$38*$BH189/(1+'DNO totals'!$G$99)*'935'!$P189,0)</f>
        <v>#VALUE!</v>
      </c>
      <c r="BN189" s="52" t="e">
        <f t="shared" si="29"/>
        <v>#VALUE!</v>
      </c>
      <c r="BO189" s="37" t="e">
        <f>IF('935'!$K189&gt;1000,'Charging rates'!$C$38*$AW189*'935'!$L189,0)</f>
        <v>#VALUE!</v>
      </c>
      <c r="BP189" s="37" t="e">
        <f>IF(MOD('935'!$K189,1000)&gt;100,'Charging rates'!$D$38*$AW189*'935'!$M189,0)</f>
        <v>#VALUE!</v>
      </c>
      <c r="BQ189" s="37" t="e">
        <f>IF(MOD('935'!$K189,100)&gt;10,'Charging rates'!$E$38*$AW189*'935'!$N189,0)</f>
        <v>#VALUE!</v>
      </c>
      <c r="BR189" s="52" t="e">
        <f t="shared" si="30"/>
        <v>#VALUE!</v>
      </c>
      <c r="BS189" s="48" t="e">
        <f>'935'!C189&lt;&gt;"VOID"</f>
        <v>#VALUE!</v>
      </c>
      <c r="BT189" s="33" t="e">
        <f>IF(BS189,(100/'11'!B$17*BD189*((1-'935'!I189)*'Charging rates'!B$51+'Charging rates'!B$63)),0)</f>
        <v>#VALUE!</v>
      </c>
      <c r="BU189" s="33" t="e">
        <f>100/'11'!B$17*BG189*('Charging rates'!B$51+'Charging rates'!B$63)</f>
        <v>#VALUE!</v>
      </c>
      <c r="BV189" s="33" t="e">
        <f>100/'11'!B$17*BE189*('Charging rates'!B$51+'Charging rates'!B$63)</f>
        <v>#VALUE!</v>
      </c>
      <c r="BW189" s="53" t="e">
        <f t="shared" si="31"/>
        <v>#VALUE!</v>
      </c>
      <c r="BX189" s="32" t="e">
        <f>AT189-('935'!T189*(1-'935'!X189/'11'!B$17))</f>
        <v>#VALUE!</v>
      </c>
      <c r="BY189" s="32">
        <f>0-IF(ISNUMBER(I189),INDEX('913'!$I$6:$I$1205,I189),0)-IF(ISNUMBER(J189),INDEX('913'!$I$6:$I$1205,J189),0)-IF(ISNUMBER(K189),INDEX('913'!$I$6:$I$1205,K189),0)-IF(ISNUMBER(L189),INDEX('913'!$I$6:$I$1205,L189),0)-IF(ISNUMBER(M189),INDEX('913'!$I$6:$I$1205,M189),0)-IF(ISNUMBER(N189),INDEX('913'!$I$6:$I$1205,N189),0)-IF(ISNUMBER(O189),INDEX('913'!$I$6:$I$1205,O189),0)-IF(ISNUMBER(P189),INDEX('913'!$I$6:$I$1205,P189),0)</f>
        <v>0</v>
      </c>
      <c r="BZ189" s="37">
        <f>IF(BY189=0,1,MAX(1,SQRT(BY189^2+(IF(ISNUMBER(I189),INDEX('913'!$J$6:$J$1205,I189),0)+IF(ISNUMBER(J189),INDEX('913'!$J$6:$J$1205,J189),0)+IF(ISNUMBER(K189),INDEX('913'!$J$6:$J$1205,K189),0)+IF(ISNUMBER(L189),INDEX('913'!$J$6:$J$1205,L189),0)+IF(ISNUMBER(M189),INDEX('913'!$J$6:$J$1205,M189),0)+IF(ISNUMBER(N189),INDEX('913'!$J$6:$J$1205,N189),0)+IF(ISNUMBER(O189),INDEX('913'!$J$6:$J$1205,O189),0)+IF(ISNUMBER(P189),INDEX('913'!$J$6:$J$1205,P189),0))^2)/BY189))</f>
        <v>1</v>
      </c>
      <c r="CA189" s="33" t="e">
        <f>100*AO189/'11'!B$17</f>
        <v>#VALUE!</v>
      </c>
      <c r="CB189" s="37" t="e">
        <f>100*(AP189*BZ189)/'11'!C$17</f>
        <v>#VALUE!</v>
      </c>
      <c r="CC189" s="37" t="e">
        <f t="shared" si="32"/>
        <v>#VALUE!</v>
      </c>
      <c r="CD189" s="33" t="e">
        <f t="shared" si="33"/>
        <v>#VALUE!</v>
      </c>
      <c r="CE189" s="54" t="e">
        <f>'11'!C$17-'935'!Y189</f>
        <v>#VALUE!</v>
      </c>
      <c r="CF189" s="37" t="e">
        <f>MAX('DNO totals'!B$312+0,MIN('935'!L189+0,'DNO totals'!B$304+0))</f>
        <v>#VALUE!</v>
      </c>
      <c r="CG189" s="37" t="e">
        <f>MAX('DNO totals'!C$312+0,MIN('935'!M189+0,'DNO totals'!C$304+0))</f>
        <v>#VALUE!</v>
      </c>
      <c r="CH189" s="37" t="e">
        <f>MAX('DNO totals'!D$312+0,MIN('935'!N189+0,'DNO totals'!D$304+0))</f>
        <v>#VALUE!</v>
      </c>
      <c r="CI189" s="37" t="e">
        <f>MAX('DNO totals'!E$312+0,MIN('935'!O189+0,'DNO totals'!E$304+0))</f>
        <v>#VALUE!</v>
      </c>
      <c r="CJ189" s="52" t="e">
        <f>MAX('DNO totals'!F$312+0,MIN('935'!P189+0,'DNO totals'!F$304+0))</f>
        <v>#VALUE!</v>
      </c>
      <c r="CK189" s="37" t="e">
        <f>IF('935'!$K189=1000,'Charging rates'!$C$38*$BH189/(1+'DNO totals'!$C$99)*$CF189,0)</f>
        <v>#VALUE!</v>
      </c>
      <c r="CL189" s="37" t="e">
        <f>IF(MOD('935'!$K189,1000)=100,'Charging rates'!$D$38*$BH189/(1+'DNO totals'!$D$99)*$CG189,0)</f>
        <v>#VALUE!</v>
      </c>
      <c r="CM189" s="37" t="e">
        <f>IF(MOD('935'!$K189,100)=10,'Charging rates'!$E$38*$BH189/(1+'DNO totals'!$E$99)*$CH189,0)</f>
        <v>#VALUE!</v>
      </c>
      <c r="CN189" s="37" t="e">
        <f>IF(AND(MOD('935'!$K189,10)&gt;0,MOD('935'!$K189,1000)&gt;1),'Charging rates'!$F$38*$BH189/(1+'DNO totals'!$F$99)*$CI189,0)</f>
        <v>#VALUE!</v>
      </c>
      <c r="CO189" s="37" t="e">
        <f>IF(MOD('935'!$K189,1000)=1,'Charging rates'!$G$38*$BH189/(1+'DNO totals'!$G$99)*$CJ189,0)</f>
        <v>#VALUE!</v>
      </c>
      <c r="CP189" s="52" t="e">
        <f t="shared" si="34"/>
        <v>#VALUE!</v>
      </c>
      <c r="CQ189" s="37" t="e">
        <f>IF('935'!$K189&gt;1000,'Charging rates'!$C$38*$AW189*$CF189,0)</f>
        <v>#VALUE!</v>
      </c>
      <c r="CR189" s="37" t="e">
        <f>IF(MOD('935'!$K189,1000)&gt;100,'Charging rates'!$D$38*$AW189*$CG189,0)</f>
        <v>#VALUE!</v>
      </c>
      <c r="CS189" s="37" t="e">
        <f>IF(MOD('935'!$K189,100)&gt;10,'Charging rates'!$E$38*$AW189*$CH189,0)</f>
        <v>#VALUE!</v>
      </c>
      <c r="CT189" s="52" t="e">
        <f t="shared" si="35"/>
        <v>#VALUE!</v>
      </c>
      <c r="CU189" s="33" t="e">
        <f>100*(AP189*'935'!Q189*BZ189)/'11'!B$17</f>
        <v>#VALUE!</v>
      </c>
      <c r="CV189" s="33" t="e">
        <f>100/'11'!B$17*'Charging rates'!B$10*AW189</f>
        <v>#VALUE!</v>
      </c>
      <c r="CW189" s="33" t="e">
        <f>IF(AT189=0,0,(1-BX189/AT189)*(CA189+IF('935'!Q189=0,0,(CB189*'935'!Q189*('11'!C$17-'935'!Y189)/('11'!B$17-'935'!X189)))))</f>
        <v>#VALUE!</v>
      </c>
      <c r="CX189" s="33" t="e">
        <f t="shared" si="36"/>
        <v>#VALUE!</v>
      </c>
      <c r="CY189" s="49" t="e">
        <f t="shared" si="37"/>
        <v>#VALUE!</v>
      </c>
      <c r="CZ189" s="32" t="e">
        <f>AT189*(Parameters!B$21+AU189)*IF('DNO totals'!B$323&lt;0,1,'935'!S189)</f>
        <v>#VALUE!</v>
      </c>
      <c r="DA189" s="52" t="e">
        <f>IF('DNO totals'!B$323&lt;0,1,'935'!S189)*(Parameters!B$21+AU189)</f>
        <v>#VALUE!</v>
      </c>
      <c r="DB189" s="37" t="e">
        <f>CX189+'Charging rates'!B$106*DA189*100/'11'!B$17</f>
        <v>#VALUE!</v>
      </c>
      <c r="DC189" s="37" t="e">
        <f>DB189+'Charging rates'!B$116*(Parameters!B$21+AU189)*100/'11'!B$17*IF('DNO totals'!B$323&lt;0,1,'935'!S189)</f>
        <v>#VALUE!</v>
      </c>
      <c r="DD189" s="37" t="e">
        <f>'Charging rates'!B$97*(CP189+CT189)*100/'11'!B$17</f>
        <v>#VALUE!</v>
      </c>
      <c r="DE189" s="33" t="e">
        <f>MAX(0-(CB189*AU189*'11'!C$17/'11'!B$17),DC189+DD189)</f>
        <v>#VALUE!</v>
      </c>
      <c r="DF189" s="37" t="e">
        <f>IF(BS189,IF(AU189=0,CC189,MAX(0,MIN(CC189,CC189+(DE189/'935'!Q189*('11'!B$17-'935'!X189)/('11'!C$17-'935'!Y189))))),0)</f>
        <v>#VALUE!</v>
      </c>
      <c r="DG189" s="33" t="e">
        <f t="shared" si="38"/>
        <v>#VALUE!</v>
      </c>
      <c r="DH189" s="53" t="e">
        <f t="shared" si="39"/>
        <v>#VALUE!</v>
      </c>
    </row>
    <row r="190" spans="1:112">
      <c r="A190" s="28">
        <v>90</v>
      </c>
      <c r="B190" s="47" t="e">
        <f>'935'!B190</f>
        <v>#VALUE!</v>
      </c>
      <c r="C190" s="48" t="e">
        <f>OR('935'!E190&lt;&gt;"VOID",'935'!F190&lt;&gt;"VOID",'935'!G190&lt;&gt;"VOID")</f>
        <v>#VALUE!</v>
      </c>
      <c r="D190" s="32" t="e">
        <f>IF('935'!D190="VOID",0,'935'!D190*(1-'935'!X190/'11'!B$17))</f>
        <v>#VALUE!</v>
      </c>
      <c r="E190" s="32" t="e">
        <f>IF('935'!E190="VOID",0,'935'!E190*(1-'935'!X190/'11'!B$17))</f>
        <v>#VALUE!</v>
      </c>
      <c r="F190" s="32" t="e">
        <f>IF('935'!F190="VOID",0,'935'!F190*(1-'935'!X190/'11'!B$17))</f>
        <v>#VALUE!</v>
      </c>
      <c r="G190" s="32" t="e">
        <f>IF('935'!G190="VOID",0,'935'!G190*(1-'935'!X190/'11'!B$17))</f>
        <v>#VALUE!</v>
      </c>
      <c r="H190" s="49" t="e">
        <f t="shared" si="20"/>
        <v>#VALUE!</v>
      </c>
      <c r="I190" s="50" t="e">
        <f>MATCH('935'!J190,'913'!$B$6:$B$1205,0)</f>
        <v>#VALUE!</v>
      </c>
      <c r="J190" s="50" t="e">
        <f>MATCH(INDEX('913'!$D$6:$D$1205,I190),'913'!$B$6:$B$1205,0)</f>
        <v>#VALUE!</v>
      </c>
      <c r="K190" s="50" t="e">
        <f>MATCH(INDEX('913'!$D$6:$D$1205,J190),'913'!$B$6:$B$1205,0)</f>
        <v>#VALUE!</v>
      </c>
      <c r="L190" s="50" t="e">
        <f>MATCH(INDEX('913'!$D$6:$D$1205,K190),'913'!$B$6:$B$1205,0)</f>
        <v>#VALUE!</v>
      </c>
      <c r="M190" s="50" t="e">
        <f>MATCH(INDEX('913'!$D$6:$D$1205,L190),'913'!$B$6:$B$1205,0)</f>
        <v>#VALUE!</v>
      </c>
      <c r="N190" s="50" t="e">
        <f>MATCH(INDEX('913'!$D$6:$D$1205,M190),'913'!$B$6:$B$1205,0)</f>
        <v>#VALUE!</v>
      </c>
      <c r="O190" s="50" t="e">
        <f>MATCH(INDEX('913'!$D$6:$D$1205,N190),'913'!$B$6:$B$1205,0)</f>
        <v>#VALUE!</v>
      </c>
      <c r="P190" s="51" t="e">
        <f>MATCH(INDEX('913'!$D$6:$D$1205,O190),'913'!$B$6:$B$1205,0)</f>
        <v>#VALUE!</v>
      </c>
      <c r="Q190" s="37">
        <f>IF(ISNUMBER(I190),MAX(0,INDEX('913'!$E$6:$E$1205,I190)),0)</f>
        <v>0</v>
      </c>
      <c r="R190" s="37">
        <f>IF(ISNUMBER(J190),MAX(0,INDEX('913'!$E$6:$E$1205,J190)),0)</f>
        <v>0</v>
      </c>
      <c r="S190" s="37">
        <f>IF(ISNUMBER(K190),MAX(0,INDEX('913'!$E$6:$E$1205,K190)),0)</f>
        <v>0</v>
      </c>
      <c r="T190" s="37">
        <f>IF(ISNUMBER(L190),MAX(0,INDEX('913'!$E$6:$E$1205,L190)),0)</f>
        <v>0</v>
      </c>
      <c r="U190" s="37">
        <f>IF(ISNUMBER(M190),MAX(0,INDEX('913'!$E$6:$E$1205,M190)),0)</f>
        <v>0</v>
      </c>
      <c r="V190" s="37">
        <f>IF(ISNUMBER(N190),MAX(0,INDEX('913'!$E$6:$E$1205,N190)),0)</f>
        <v>0</v>
      </c>
      <c r="W190" s="37">
        <f>IF(ISNUMBER(O190),MAX(0,INDEX('913'!$E$6:$E$1205,O190)),0)</f>
        <v>0</v>
      </c>
      <c r="X190" s="52">
        <f>IF(ISNUMBER(P190),MAX(0,INDEX('913'!$E$6:$E$1205,P190)),0)</f>
        <v>0</v>
      </c>
      <c r="Y190" s="37">
        <f>IF(ISNUMBER(I190),MAX(0,INDEX('913'!$F$6:$F$1205,I190)),0)</f>
        <v>0</v>
      </c>
      <c r="Z190" s="37">
        <f>IF(ISNUMBER(J190),MAX(0,INDEX('913'!$F$6:$F$1205,J190)),0)</f>
        <v>0</v>
      </c>
      <c r="AA190" s="37">
        <f>IF(ISNUMBER(K190),MAX(0,INDEX('913'!$F$6:$F$1205,K190)),0)</f>
        <v>0</v>
      </c>
      <c r="AB190" s="37">
        <f>IF(ISNUMBER(L190),MAX(0,INDEX('913'!$F$6:$F$1205,L190)),0)</f>
        <v>0</v>
      </c>
      <c r="AC190" s="37">
        <f>IF(ISNUMBER(M190),MAX(0,INDEX('913'!$F$6:$F$1205,M190)),0)</f>
        <v>0</v>
      </c>
      <c r="AD190" s="37">
        <f>IF(ISNUMBER(N190),MAX(0,INDEX('913'!$F$6:$F$1205,N190)),0)</f>
        <v>0</v>
      </c>
      <c r="AE190" s="37">
        <f>IF(ISNUMBER(O190),MAX(0,INDEX('913'!$F$6:$F$1205,O190)),0)</f>
        <v>0</v>
      </c>
      <c r="AF190" s="37">
        <f>IF(ISNUMBER(P190),MAX(0,INDEX('913'!$F$6:$F$1205,P190)),0)</f>
        <v>0</v>
      </c>
      <c r="AG190" s="32">
        <f>IF(ISNUMBER(I190),SQRT(INDEX('913'!$I$6:$I$1205,I190)^2+INDEX('913'!$J$6:$J$1205,I190)^2),0)</f>
        <v>0</v>
      </c>
      <c r="AH190" s="32">
        <f>IF(ISNUMBER(J190),SQRT(INDEX('913'!$I$6:$I$1205,J190)^2+INDEX('913'!$J$6:$J$1205,J190)^2),0)</f>
        <v>0</v>
      </c>
      <c r="AI190" s="32">
        <f>IF(ISNUMBER(K190),SQRT(INDEX('913'!$I$6:$I$1205,K190)^2+INDEX('913'!$J$6:$J$1205,K190)^2),0)</f>
        <v>0</v>
      </c>
      <c r="AJ190" s="32">
        <f>IF(ISNUMBER(L190),SQRT(INDEX('913'!$I$6:$I$1205,L190)^2+INDEX('913'!$J$6:$J$1205,L190)^2),0)</f>
        <v>0</v>
      </c>
      <c r="AK190" s="32">
        <f>IF(ISNUMBER(M190),SQRT(INDEX('913'!$I$6:$I$1205,M190)^2+INDEX('913'!$J$6:$J$1205,M190)^2),0)</f>
        <v>0</v>
      </c>
      <c r="AL190" s="32">
        <f>IF(ISNUMBER(N190),SQRT(INDEX('913'!$I$6:$I$1205,N190)^2+INDEX('913'!$J$6:$J$1205,N190)^2),0)</f>
        <v>0</v>
      </c>
      <c r="AM190" s="32">
        <f>IF(ISNUMBER(O190),SQRT(INDEX('913'!$I$6:$I$1205,O190)^2+INDEX('913'!$J$6:$J$1205,O190)^2),0)</f>
        <v>0</v>
      </c>
      <c r="AN190" s="49">
        <f>IF(ISNUMBER(P190),SQRT(INDEX('913'!$I$6:$I$1205,P190)^2+INDEX('913'!$J$6:$J$1205,P190)^2),0)</f>
        <v>0</v>
      </c>
      <c r="AO190" s="37">
        <f t="shared" si="21"/>
        <v>0</v>
      </c>
      <c r="AP190" s="37">
        <f t="shared" si="22"/>
        <v>0</v>
      </c>
      <c r="AQ190" s="33" t="e">
        <f>-100*'935'!W190*(AO190+AP190)/'11'!C$17</f>
        <v>#VALUE!</v>
      </c>
      <c r="AR190" s="37" t="e">
        <f t="shared" si="23"/>
        <v>#VALUE!</v>
      </c>
      <c r="AS190" s="52" t="e">
        <f t="shared" si="24"/>
        <v>#VALUE!</v>
      </c>
      <c r="AT190" s="32" t="e">
        <f>IF('935'!C190="VOID",0,('935'!C190*(1-'935'!X190/'11'!B$17)))</f>
        <v>#VALUE!</v>
      </c>
      <c r="AU190" s="52" t="e">
        <f>'935'!Q190*(1-'935'!Y190/'11'!C$17)/(1-'935'!X190/'11'!B$17)</f>
        <v>#VALUE!</v>
      </c>
      <c r="AV190" s="37" t="e">
        <f>INDEX('DNO totals'!$B$57:$G$57,IF('935'!K190,IF(MOD('935'!K190,1000),IF(MOD('935'!K190,100),IF(MOD('935'!K190,10),IF(MOD('935'!K190,1000)=1,6,5),4),3),2),1))</f>
        <v>#VALUE!</v>
      </c>
      <c r="AW190" s="52" t="e">
        <f t="shared" si="25"/>
        <v>#VALUE!</v>
      </c>
      <c r="AX190" s="32" t="e">
        <f>IF('935'!V190="VOID",0,'935'!V190*(1-'935'!X190/'11'!B$17))</f>
        <v>#VALUE!</v>
      </c>
      <c r="AY190" s="33" t="e">
        <f>IF(H190,-100*'Charging rates'!B$10/'11'!B$17*AX190/H190,0)</f>
        <v>#VALUE!</v>
      </c>
      <c r="AZ190" s="33" t="e">
        <f>IF(C190,'DNO totals'!B$41,0)</f>
        <v>#VALUE!</v>
      </c>
      <c r="BA190" s="33" t="e">
        <f t="shared" si="26"/>
        <v>#VALUE!</v>
      </c>
      <c r="BB190" s="33" t="e">
        <f t="shared" si="27"/>
        <v>#VALUE!</v>
      </c>
      <c r="BC190" s="53" t="e">
        <f t="shared" si="28"/>
        <v>#VALUE!</v>
      </c>
      <c r="BD190" s="32" t="e">
        <f>IF(AT190,'935'!H190*AT190/(AT190+D190+H190),0)</f>
        <v>#VALUE!</v>
      </c>
      <c r="BE190" s="32" t="e">
        <f>IF(H190,'935'!H190*H190/(AT190+D190+H190),0)</f>
        <v>#VALUE!</v>
      </c>
      <c r="BF190" s="32" t="e">
        <f>BD190*(1-'935'!X190/'11'!B$17)</f>
        <v>#VALUE!</v>
      </c>
      <c r="BG190" s="49" t="e">
        <f>BE190*(1-'935'!X190/'11'!B$17)</f>
        <v>#VALUE!</v>
      </c>
      <c r="BH190" s="52" t="e">
        <f>AV190*Parameters!B$6</f>
        <v>#VALUE!</v>
      </c>
      <c r="BI190" s="37" t="e">
        <f>IF('935'!$K190=1000,'Charging rates'!$C$38*$BH190/(1+'DNO totals'!$C$99)*'935'!$L190,0)</f>
        <v>#VALUE!</v>
      </c>
      <c r="BJ190" s="37" t="e">
        <f>IF(MOD('935'!$K190,1000)=100,'Charging rates'!$D$38*$BH190/(1+'DNO totals'!$D$99)*'935'!$M190,0)</f>
        <v>#VALUE!</v>
      </c>
      <c r="BK190" s="37" t="e">
        <f>IF(MOD('935'!$K190,100)=10,'Charging rates'!$E$38*$BH190/(1+'DNO totals'!$E$99)*'935'!$N190,0)</f>
        <v>#VALUE!</v>
      </c>
      <c r="BL190" s="37" t="e">
        <f>IF(AND(MOD('935'!$K190,10)&gt;0,MOD('935'!$K190,1000)&gt;1),'Charging rates'!$F$38*$BH190/(1+'DNO totals'!$F$99)*'935'!$O190,0)</f>
        <v>#VALUE!</v>
      </c>
      <c r="BM190" s="37" t="e">
        <f>IF(MOD('935'!$K190,1000)=1,'Charging rates'!$G$38*$BH190/(1+'DNO totals'!$G$99)*'935'!$P190,0)</f>
        <v>#VALUE!</v>
      </c>
      <c r="BN190" s="52" t="e">
        <f t="shared" si="29"/>
        <v>#VALUE!</v>
      </c>
      <c r="BO190" s="37" t="e">
        <f>IF('935'!$K190&gt;1000,'Charging rates'!$C$38*$AW190*'935'!$L190,0)</f>
        <v>#VALUE!</v>
      </c>
      <c r="BP190" s="37" t="e">
        <f>IF(MOD('935'!$K190,1000)&gt;100,'Charging rates'!$D$38*$AW190*'935'!$M190,0)</f>
        <v>#VALUE!</v>
      </c>
      <c r="BQ190" s="37" t="e">
        <f>IF(MOD('935'!$K190,100)&gt;10,'Charging rates'!$E$38*$AW190*'935'!$N190,0)</f>
        <v>#VALUE!</v>
      </c>
      <c r="BR190" s="52" t="e">
        <f t="shared" si="30"/>
        <v>#VALUE!</v>
      </c>
      <c r="BS190" s="48" t="e">
        <f>'935'!C190&lt;&gt;"VOID"</f>
        <v>#VALUE!</v>
      </c>
      <c r="BT190" s="33" t="e">
        <f>IF(BS190,(100/'11'!B$17*BD190*((1-'935'!I190)*'Charging rates'!B$51+'Charging rates'!B$63)),0)</f>
        <v>#VALUE!</v>
      </c>
      <c r="BU190" s="33" t="e">
        <f>100/'11'!B$17*BG190*('Charging rates'!B$51+'Charging rates'!B$63)</f>
        <v>#VALUE!</v>
      </c>
      <c r="BV190" s="33" t="e">
        <f>100/'11'!B$17*BE190*('Charging rates'!B$51+'Charging rates'!B$63)</f>
        <v>#VALUE!</v>
      </c>
      <c r="BW190" s="53" t="e">
        <f t="shared" si="31"/>
        <v>#VALUE!</v>
      </c>
      <c r="BX190" s="32" t="e">
        <f>AT190-('935'!T190*(1-'935'!X190/'11'!B$17))</f>
        <v>#VALUE!</v>
      </c>
      <c r="BY190" s="32">
        <f>0-IF(ISNUMBER(I190),INDEX('913'!$I$6:$I$1205,I190),0)-IF(ISNUMBER(J190),INDEX('913'!$I$6:$I$1205,J190),0)-IF(ISNUMBER(K190),INDEX('913'!$I$6:$I$1205,K190),0)-IF(ISNUMBER(L190),INDEX('913'!$I$6:$I$1205,L190),0)-IF(ISNUMBER(M190),INDEX('913'!$I$6:$I$1205,M190),0)-IF(ISNUMBER(N190),INDEX('913'!$I$6:$I$1205,N190),0)-IF(ISNUMBER(O190),INDEX('913'!$I$6:$I$1205,O190),0)-IF(ISNUMBER(P190),INDEX('913'!$I$6:$I$1205,P190),0)</f>
        <v>0</v>
      </c>
      <c r="BZ190" s="37">
        <f>IF(BY190=0,1,MAX(1,SQRT(BY190^2+(IF(ISNUMBER(I190),INDEX('913'!$J$6:$J$1205,I190),0)+IF(ISNUMBER(J190),INDEX('913'!$J$6:$J$1205,J190),0)+IF(ISNUMBER(K190),INDEX('913'!$J$6:$J$1205,K190),0)+IF(ISNUMBER(L190),INDEX('913'!$J$6:$J$1205,L190),0)+IF(ISNUMBER(M190),INDEX('913'!$J$6:$J$1205,M190),0)+IF(ISNUMBER(N190),INDEX('913'!$J$6:$J$1205,N190),0)+IF(ISNUMBER(O190),INDEX('913'!$J$6:$J$1205,O190),0)+IF(ISNUMBER(P190),INDEX('913'!$J$6:$J$1205,P190),0))^2)/BY190))</f>
        <v>1</v>
      </c>
      <c r="CA190" s="33" t="e">
        <f>100*AO190/'11'!B$17</f>
        <v>#VALUE!</v>
      </c>
      <c r="CB190" s="37" t="e">
        <f>100*(AP190*BZ190)/'11'!C$17</f>
        <v>#VALUE!</v>
      </c>
      <c r="CC190" s="37" t="e">
        <f t="shared" si="32"/>
        <v>#VALUE!</v>
      </c>
      <c r="CD190" s="33" t="e">
        <f t="shared" si="33"/>
        <v>#VALUE!</v>
      </c>
      <c r="CE190" s="54" t="e">
        <f>'11'!C$17-'935'!Y190</f>
        <v>#VALUE!</v>
      </c>
      <c r="CF190" s="37" t="e">
        <f>MAX('DNO totals'!B$312+0,MIN('935'!L190+0,'DNO totals'!B$304+0))</f>
        <v>#VALUE!</v>
      </c>
      <c r="CG190" s="37" t="e">
        <f>MAX('DNO totals'!C$312+0,MIN('935'!M190+0,'DNO totals'!C$304+0))</f>
        <v>#VALUE!</v>
      </c>
      <c r="CH190" s="37" t="e">
        <f>MAX('DNO totals'!D$312+0,MIN('935'!N190+0,'DNO totals'!D$304+0))</f>
        <v>#VALUE!</v>
      </c>
      <c r="CI190" s="37" t="e">
        <f>MAX('DNO totals'!E$312+0,MIN('935'!O190+0,'DNO totals'!E$304+0))</f>
        <v>#VALUE!</v>
      </c>
      <c r="CJ190" s="52" t="e">
        <f>MAX('DNO totals'!F$312+0,MIN('935'!P190+0,'DNO totals'!F$304+0))</f>
        <v>#VALUE!</v>
      </c>
      <c r="CK190" s="37" t="e">
        <f>IF('935'!$K190=1000,'Charging rates'!$C$38*$BH190/(1+'DNO totals'!$C$99)*$CF190,0)</f>
        <v>#VALUE!</v>
      </c>
      <c r="CL190" s="37" t="e">
        <f>IF(MOD('935'!$K190,1000)=100,'Charging rates'!$D$38*$BH190/(1+'DNO totals'!$D$99)*$CG190,0)</f>
        <v>#VALUE!</v>
      </c>
      <c r="CM190" s="37" t="e">
        <f>IF(MOD('935'!$K190,100)=10,'Charging rates'!$E$38*$BH190/(1+'DNO totals'!$E$99)*$CH190,0)</f>
        <v>#VALUE!</v>
      </c>
      <c r="CN190" s="37" t="e">
        <f>IF(AND(MOD('935'!$K190,10)&gt;0,MOD('935'!$K190,1000)&gt;1),'Charging rates'!$F$38*$BH190/(1+'DNO totals'!$F$99)*$CI190,0)</f>
        <v>#VALUE!</v>
      </c>
      <c r="CO190" s="37" t="e">
        <f>IF(MOD('935'!$K190,1000)=1,'Charging rates'!$G$38*$BH190/(1+'DNO totals'!$G$99)*$CJ190,0)</f>
        <v>#VALUE!</v>
      </c>
      <c r="CP190" s="52" t="e">
        <f t="shared" si="34"/>
        <v>#VALUE!</v>
      </c>
      <c r="CQ190" s="37" t="e">
        <f>IF('935'!$K190&gt;1000,'Charging rates'!$C$38*$AW190*$CF190,0)</f>
        <v>#VALUE!</v>
      </c>
      <c r="CR190" s="37" t="e">
        <f>IF(MOD('935'!$K190,1000)&gt;100,'Charging rates'!$D$38*$AW190*$CG190,0)</f>
        <v>#VALUE!</v>
      </c>
      <c r="CS190" s="37" t="e">
        <f>IF(MOD('935'!$K190,100)&gt;10,'Charging rates'!$E$38*$AW190*$CH190,0)</f>
        <v>#VALUE!</v>
      </c>
      <c r="CT190" s="52" t="e">
        <f t="shared" si="35"/>
        <v>#VALUE!</v>
      </c>
      <c r="CU190" s="33" t="e">
        <f>100*(AP190*'935'!Q190*BZ190)/'11'!B$17</f>
        <v>#VALUE!</v>
      </c>
      <c r="CV190" s="33" t="e">
        <f>100/'11'!B$17*'Charging rates'!B$10*AW190</f>
        <v>#VALUE!</v>
      </c>
      <c r="CW190" s="33" t="e">
        <f>IF(AT190=0,0,(1-BX190/AT190)*(CA190+IF('935'!Q190=0,0,(CB190*'935'!Q190*('11'!C$17-'935'!Y190)/('11'!B$17-'935'!X190)))))</f>
        <v>#VALUE!</v>
      </c>
      <c r="CX190" s="33" t="e">
        <f t="shared" si="36"/>
        <v>#VALUE!</v>
      </c>
      <c r="CY190" s="49" t="e">
        <f t="shared" si="37"/>
        <v>#VALUE!</v>
      </c>
      <c r="CZ190" s="32" t="e">
        <f>AT190*(Parameters!B$21+AU190)*IF('DNO totals'!B$323&lt;0,1,'935'!S190)</f>
        <v>#VALUE!</v>
      </c>
      <c r="DA190" s="52" t="e">
        <f>IF('DNO totals'!B$323&lt;0,1,'935'!S190)*(Parameters!B$21+AU190)</f>
        <v>#VALUE!</v>
      </c>
      <c r="DB190" s="37" t="e">
        <f>CX190+'Charging rates'!B$106*DA190*100/'11'!B$17</f>
        <v>#VALUE!</v>
      </c>
      <c r="DC190" s="37" t="e">
        <f>DB190+'Charging rates'!B$116*(Parameters!B$21+AU190)*100/'11'!B$17*IF('DNO totals'!B$323&lt;0,1,'935'!S190)</f>
        <v>#VALUE!</v>
      </c>
      <c r="DD190" s="37" t="e">
        <f>'Charging rates'!B$97*(CP190+CT190)*100/'11'!B$17</f>
        <v>#VALUE!</v>
      </c>
      <c r="DE190" s="33" t="e">
        <f>MAX(0-(CB190*AU190*'11'!C$17/'11'!B$17),DC190+DD190)</f>
        <v>#VALUE!</v>
      </c>
      <c r="DF190" s="37" t="e">
        <f>IF(BS190,IF(AU190=0,CC190,MAX(0,MIN(CC190,CC190+(DE190/'935'!Q190*('11'!B$17-'935'!X190)/('11'!C$17-'935'!Y190))))),0)</f>
        <v>#VALUE!</v>
      </c>
      <c r="DG190" s="33" t="e">
        <f t="shared" si="38"/>
        <v>#VALUE!</v>
      </c>
      <c r="DH190" s="53" t="e">
        <f t="shared" si="39"/>
        <v>#VALUE!</v>
      </c>
    </row>
    <row r="191" spans="1:112">
      <c r="A191" s="28">
        <v>91</v>
      </c>
      <c r="B191" s="47" t="e">
        <f>'935'!B191</f>
        <v>#VALUE!</v>
      </c>
      <c r="C191" s="48" t="e">
        <f>OR('935'!E191&lt;&gt;"VOID",'935'!F191&lt;&gt;"VOID",'935'!G191&lt;&gt;"VOID")</f>
        <v>#VALUE!</v>
      </c>
      <c r="D191" s="32" t="e">
        <f>IF('935'!D191="VOID",0,'935'!D191*(1-'935'!X191/'11'!B$17))</f>
        <v>#VALUE!</v>
      </c>
      <c r="E191" s="32" t="e">
        <f>IF('935'!E191="VOID",0,'935'!E191*(1-'935'!X191/'11'!B$17))</f>
        <v>#VALUE!</v>
      </c>
      <c r="F191" s="32" t="e">
        <f>IF('935'!F191="VOID",0,'935'!F191*(1-'935'!X191/'11'!B$17))</f>
        <v>#VALUE!</v>
      </c>
      <c r="G191" s="32" t="e">
        <f>IF('935'!G191="VOID",0,'935'!G191*(1-'935'!X191/'11'!B$17))</f>
        <v>#VALUE!</v>
      </c>
      <c r="H191" s="49" t="e">
        <f t="shared" si="20"/>
        <v>#VALUE!</v>
      </c>
      <c r="I191" s="50" t="e">
        <f>MATCH('935'!J191,'913'!$B$6:$B$1205,0)</f>
        <v>#VALUE!</v>
      </c>
      <c r="J191" s="50" t="e">
        <f>MATCH(INDEX('913'!$D$6:$D$1205,I191),'913'!$B$6:$B$1205,0)</f>
        <v>#VALUE!</v>
      </c>
      <c r="K191" s="50" t="e">
        <f>MATCH(INDEX('913'!$D$6:$D$1205,J191),'913'!$B$6:$B$1205,0)</f>
        <v>#VALUE!</v>
      </c>
      <c r="L191" s="50" t="e">
        <f>MATCH(INDEX('913'!$D$6:$D$1205,K191),'913'!$B$6:$B$1205,0)</f>
        <v>#VALUE!</v>
      </c>
      <c r="M191" s="50" t="e">
        <f>MATCH(INDEX('913'!$D$6:$D$1205,L191),'913'!$B$6:$B$1205,0)</f>
        <v>#VALUE!</v>
      </c>
      <c r="N191" s="50" t="e">
        <f>MATCH(INDEX('913'!$D$6:$D$1205,M191),'913'!$B$6:$B$1205,0)</f>
        <v>#VALUE!</v>
      </c>
      <c r="O191" s="50" t="e">
        <f>MATCH(INDEX('913'!$D$6:$D$1205,N191),'913'!$B$6:$B$1205,0)</f>
        <v>#VALUE!</v>
      </c>
      <c r="P191" s="51" t="e">
        <f>MATCH(INDEX('913'!$D$6:$D$1205,O191),'913'!$B$6:$B$1205,0)</f>
        <v>#VALUE!</v>
      </c>
      <c r="Q191" s="37">
        <f>IF(ISNUMBER(I191),MAX(0,INDEX('913'!$E$6:$E$1205,I191)),0)</f>
        <v>0</v>
      </c>
      <c r="R191" s="37">
        <f>IF(ISNUMBER(J191),MAX(0,INDEX('913'!$E$6:$E$1205,J191)),0)</f>
        <v>0</v>
      </c>
      <c r="S191" s="37">
        <f>IF(ISNUMBER(K191),MAX(0,INDEX('913'!$E$6:$E$1205,K191)),0)</f>
        <v>0</v>
      </c>
      <c r="T191" s="37">
        <f>IF(ISNUMBER(L191),MAX(0,INDEX('913'!$E$6:$E$1205,L191)),0)</f>
        <v>0</v>
      </c>
      <c r="U191" s="37">
        <f>IF(ISNUMBER(M191),MAX(0,INDEX('913'!$E$6:$E$1205,M191)),0)</f>
        <v>0</v>
      </c>
      <c r="V191" s="37">
        <f>IF(ISNUMBER(N191),MAX(0,INDEX('913'!$E$6:$E$1205,N191)),0)</f>
        <v>0</v>
      </c>
      <c r="W191" s="37">
        <f>IF(ISNUMBER(O191),MAX(0,INDEX('913'!$E$6:$E$1205,O191)),0)</f>
        <v>0</v>
      </c>
      <c r="X191" s="52">
        <f>IF(ISNUMBER(P191),MAX(0,INDEX('913'!$E$6:$E$1205,P191)),0)</f>
        <v>0</v>
      </c>
      <c r="Y191" s="37">
        <f>IF(ISNUMBER(I191),MAX(0,INDEX('913'!$F$6:$F$1205,I191)),0)</f>
        <v>0</v>
      </c>
      <c r="Z191" s="37">
        <f>IF(ISNUMBER(J191),MAX(0,INDEX('913'!$F$6:$F$1205,J191)),0)</f>
        <v>0</v>
      </c>
      <c r="AA191" s="37">
        <f>IF(ISNUMBER(K191),MAX(0,INDEX('913'!$F$6:$F$1205,K191)),0)</f>
        <v>0</v>
      </c>
      <c r="AB191" s="37">
        <f>IF(ISNUMBER(L191),MAX(0,INDEX('913'!$F$6:$F$1205,L191)),0)</f>
        <v>0</v>
      </c>
      <c r="AC191" s="37">
        <f>IF(ISNUMBER(M191),MAX(0,INDEX('913'!$F$6:$F$1205,M191)),0)</f>
        <v>0</v>
      </c>
      <c r="AD191" s="37">
        <f>IF(ISNUMBER(N191),MAX(0,INDEX('913'!$F$6:$F$1205,N191)),0)</f>
        <v>0</v>
      </c>
      <c r="AE191" s="37">
        <f>IF(ISNUMBER(O191),MAX(0,INDEX('913'!$F$6:$F$1205,O191)),0)</f>
        <v>0</v>
      </c>
      <c r="AF191" s="37">
        <f>IF(ISNUMBER(P191),MAX(0,INDEX('913'!$F$6:$F$1205,P191)),0)</f>
        <v>0</v>
      </c>
      <c r="AG191" s="32">
        <f>IF(ISNUMBER(I191),SQRT(INDEX('913'!$I$6:$I$1205,I191)^2+INDEX('913'!$J$6:$J$1205,I191)^2),0)</f>
        <v>0</v>
      </c>
      <c r="AH191" s="32">
        <f>IF(ISNUMBER(J191),SQRT(INDEX('913'!$I$6:$I$1205,J191)^2+INDEX('913'!$J$6:$J$1205,J191)^2),0)</f>
        <v>0</v>
      </c>
      <c r="AI191" s="32">
        <f>IF(ISNUMBER(K191),SQRT(INDEX('913'!$I$6:$I$1205,K191)^2+INDEX('913'!$J$6:$J$1205,K191)^2),0)</f>
        <v>0</v>
      </c>
      <c r="AJ191" s="32">
        <f>IF(ISNUMBER(L191),SQRT(INDEX('913'!$I$6:$I$1205,L191)^2+INDEX('913'!$J$6:$J$1205,L191)^2),0)</f>
        <v>0</v>
      </c>
      <c r="AK191" s="32">
        <f>IF(ISNUMBER(M191),SQRT(INDEX('913'!$I$6:$I$1205,M191)^2+INDEX('913'!$J$6:$J$1205,M191)^2),0)</f>
        <v>0</v>
      </c>
      <c r="AL191" s="32">
        <f>IF(ISNUMBER(N191),SQRT(INDEX('913'!$I$6:$I$1205,N191)^2+INDEX('913'!$J$6:$J$1205,N191)^2),0)</f>
        <v>0</v>
      </c>
      <c r="AM191" s="32">
        <f>IF(ISNUMBER(O191),SQRT(INDEX('913'!$I$6:$I$1205,O191)^2+INDEX('913'!$J$6:$J$1205,O191)^2),0)</f>
        <v>0</v>
      </c>
      <c r="AN191" s="49">
        <f>IF(ISNUMBER(P191),SQRT(INDEX('913'!$I$6:$I$1205,P191)^2+INDEX('913'!$J$6:$J$1205,P191)^2),0)</f>
        <v>0</v>
      </c>
      <c r="AO191" s="37">
        <f t="shared" si="21"/>
        <v>0</v>
      </c>
      <c r="AP191" s="37">
        <f t="shared" si="22"/>
        <v>0</v>
      </c>
      <c r="AQ191" s="33" t="e">
        <f>-100*'935'!W191*(AO191+AP191)/'11'!C$17</f>
        <v>#VALUE!</v>
      </c>
      <c r="AR191" s="37" t="e">
        <f t="shared" si="23"/>
        <v>#VALUE!</v>
      </c>
      <c r="AS191" s="52" t="e">
        <f t="shared" si="24"/>
        <v>#VALUE!</v>
      </c>
      <c r="AT191" s="32" t="e">
        <f>IF('935'!C191="VOID",0,('935'!C191*(1-'935'!X191/'11'!B$17)))</f>
        <v>#VALUE!</v>
      </c>
      <c r="AU191" s="52" t="e">
        <f>'935'!Q191*(1-'935'!Y191/'11'!C$17)/(1-'935'!X191/'11'!B$17)</f>
        <v>#VALUE!</v>
      </c>
      <c r="AV191" s="37" t="e">
        <f>INDEX('DNO totals'!$B$57:$G$57,IF('935'!K191,IF(MOD('935'!K191,1000),IF(MOD('935'!K191,100),IF(MOD('935'!K191,10),IF(MOD('935'!K191,1000)=1,6,5),4),3),2),1))</f>
        <v>#VALUE!</v>
      </c>
      <c r="AW191" s="52" t="e">
        <f t="shared" si="25"/>
        <v>#VALUE!</v>
      </c>
      <c r="AX191" s="32" t="e">
        <f>IF('935'!V191="VOID",0,'935'!V191*(1-'935'!X191/'11'!B$17))</f>
        <v>#VALUE!</v>
      </c>
      <c r="AY191" s="33" t="e">
        <f>IF(H191,-100*'Charging rates'!B$10/'11'!B$17*AX191/H191,0)</f>
        <v>#VALUE!</v>
      </c>
      <c r="AZ191" s="33" t="e">
        <f>IF(C191,'DNO totals'!B$41,0)</f>
        <v>#VALUE!</v>
      </c>
      <c r="BA191" s="33" t="e">
        <f t="shared" si="26"/>
        <v>#VALUE!</v>
      </c>
      <c r="BB191" s="33" t="e">
        <f t="shared" si="27"/>
        <v>#VALUE!</v>
      </c>
      <c r="BC191" s="53" t="e">
        <f t="shared" si="28"/>
        <v>#VALUE!</v>
      </c>
      <c r="BD191" s="32" t="e">
        <f>IF(AT191,'935'!H191*AT191/(AT191+D191+H191),0)</f>
        <v>#VALUE!</v>
      </c>
      <c r="BE191" s="32" t="e">
        <f>IF(H191,'935'!H191*H191/(AT191+D191+H191),0)</f>
        <v>#VALUE!</v>
      </c>
      <c r="BF191" s="32" t="e">
        <f>BD191*(1-'935'!X191/'11'!B$17)</f>
        <v>#VALUE!</v>
      </c>
      <c r="BG191" s="49" t="e">
        <f>BE191*(1-'935'!X191/'11'!B$17)</f>
        <v>#VALUE!</v>
      </c>
      <c r="BH191" s="52" t="e">
        <f>AV191*Parameters!B$6</f>
        <v>#VALUE!</v>
      </c>
      <c r="BI191" s="37" t="e">
        <f>IF('935'!$K191=1000,'Charging rates'!$C$38*$BH191/(1+'DNO totals'!$C$99)*'935'!$L191,0)</f>
        <v>#VALUE!</v>
      </c>
      <c r="BJ191" s="37" t="e">
        <f>IF(MOD('935'!$K191,1000)=100,'Charging rates'!$D$38*$BH191/(1+'DNO totals'!$D$99)*'935'!$M191,0)</f>
        <v>#VALUE!</v>
      </c>
      <c r="BK191" s="37" t="e">
        <f>IF(MOD('935'!$K191,100)=10,'Charging rates'!$E$38*$BH191/(1+'DNO totals'!$E$99)*'935'!$N191,0)</f>
        <v>#VALUE!</v>
      </c>
      <c r="BL191" s="37" t="e">
        <f>IF(AND(MOD('935'!$K191,10)&gt;0,MOD('935'!$K191,1000)&gt;1),'Charging rates'!$F$38*$BH191/(1+'DNO totals'!$F$99)*'935'!$O191,0)</f>
        <v>#VALUE!</v>
      </c>
      <c r="BM191" s="37" t="e">
        <f>IF(MOD('935'!$K191,1000)=1,'Charging rates'!$G$38*$BH191/(1+'DNO totals'!$G$99)*'935'!$P191,0)</f>
        <v>#VALUE!</v>
      </c>
      <c r="BN191" s="52" t="e">
        <f t="shared" si="29"/>
        <v>#VALUE!</v>
      </c>
      <c r="BO191" s="37" t="e">
        <f>IF('935'!$K191&gt;1000,'Charging rates'!$C$38*$AW191*'935'!$L191,0)</f>
        <v>#VALUE!</v>
      </c>
      <c r="BP191" s="37" t="e">
        <f>IF(MOD('935'!$K191,1000)&gt;100,'Charging rates'!$D$38*$AW191*'935'!$M191,0)</f>
        <v>#VALUE!</v>
      </c>
      <c r="BQ191" s="37" t="e">
        <f>IF(MOD('935'!$K191,100)&gt;10,'Charging rates'!$E$38*$AW191*'935'!$N191,0)</f>
        <v>#VALUE!</v>
      </c>
      <c r="BR191" s="52" t="e">
        <f t="shared" si="30"/>
        <v>#VALUE!</v>
      </c>
      <c r="BS191" s="48" t="e">
        <f>'935'!C191&lt;&gt;"VOID"</f>
        <v>#VALUE!</v>
      </c>
      <c r="BT191" s="33" t="e">
        <f>IF(BS191,(100/'11'!B$17*BD191*((1-'935'!I191)*'Charging rates'!B$51+'Charging rates'!B$63)),0)</f>
        <v>#VALUE!</v>
      </c>
      <c r="BU191" s="33" t="e">
        <f>100/'11'!B$17*BG191*('Charging rates'!B$51+'Charging rates'!B$63)</f>
        <v>#VALUE!</v>
      </c>
      <c r="BV191" s="33" t="e">
        <f>100/'11'!B$17*BE191*('Charging rates'!B$51+'Charging rates'!B$63)</f>
        <v>#VALUE!</v>
      </c>
      <c r="BW191" s="53" t="e">
        <f t="shared" si="31"/>
        <v>#VALUE!</v>
      </c>
      <c r="BX191" s="32" t="e">
        <f>AT191-('935'!T191*(1-'935'!X191/'11'!B$17))</f>
        <v>#VALUE!</v>
      </c>
      <c r="BY191" s="32">
        <f>0-IF(ISNUMBER(I191),INDEX('913'!$I$6:$I$1205,I191),0)-IF(ISNUMBER(J191),INDEX('913'!$I$6:$I$1205,J191),0)-IF(ISNUMBER(K191),INDEX('913'!$I$6:$I$1205,K191),0)-IF(ISNUMBER(L191),INDEX('913'!$I$6:$I$1205,L191),0)-IF(ISNUMBER(M191),INDEX('913'!$I$6:$I$1205,M191),0)-IF(ISNUMBER(N191),INDEX('913'!$I$6:$I$1205,N191),0)-IF(ISNUMBER(O191),INDEX('913'!$I$6:$I$1205,O191),0)-IF(ISNUMBER(P191),INDEX('913'!$I$6:$I$1205,P191),0)</f>
        <v>0</v>
      </c>
      <c r="BZ191" s="37">
        <f>IF(BY191=0,1,MAX(1,SQRT(BY191^2+(IF(ISNUMBER(I191),INDEX('913'!$J$6:$J$1205,I191),0)+IF(ISNUMBER(J191),INDEX('913'!$J$6:$J$1205,J191),0)+IF(ISNUMBER(K191),INDEX('913'!$J$6:$J$1205,K191),0)+IF(ISNUMBER(L191),INDEX('913'!$J$6:$J$1205,L191),0)+IF(ISNUMBER(M191),INDEX('913'!$J$6:$J$1205,M191),0)+IF(ISNUMBER(N191),INDEX('913'!$J$6:$J$1205,N191),0)+IF(ISNUMBER(O191),INDEX('913'!$J$6:$J$1205,O191),0)+IF(ISNUMBER(P191),INDEX('913'!$J$6:$J$1205,P191),0))^2)/BY191))</f>
        <v>1</v>
      </c>
      <c r="CA191" s="33" t="e">
        <f>100*AO191/'11'!B$17</f>
        <v>#VALUE!</v>
      </c>
      <c r="CB191" s="37" t="e">
        <f>100*(AP191*BZ191)/'11'!C$17</f>
        <v>#VALUE!</v>
      </c>
      <c r="CC191" s="37" t="e">
        <f t="shared" si="32"/>
        <v>#VALUE!</v>
      </c>
      <c r="CD191" s="33" t="e">
        <f t="shared" si="33"/>
        <v>#VALUE!</v>
      </c>
      <c r="CE191" s="54" t="e">
        <f>'11'!C$17-'935'!Y191</f>
        <v>#VALUE!</v>
      </c>
      <c r="CF191" s="37" t="e">
        <f>MAX('DNO totals'!B$312+0,MIN('935'!L191+0,'DNO totals'!B$304+0))</f>
        <v>#VALUE!</v>
      </c>
      <c r="CG191" s="37" t="e">
        <f>MAX('DNO totals'!C$312+0,MIN('935'!M191+0,'DNO totals'!C$304+0))</f>
        <v>#VALUE!</v>
      </c>
      <c r="CH191" s="37" t="e">
        <f>MAX('DNO totals'!D$312+0,MIN('935'!N191+0,'DNO totals'!D$304+0))</f>
        <v>#VALUE!</v>
      </c>
      <c r="CI191" s="37" t="e">
        <f>MAX('DNO totals'!E$312+0,MIN('935'!O191+0,'DNO totals'!E$304+0))</f>
        <v>#VALUE!</v>
      </c>
      <c r="CJ191" s="52" t="e">
        <f>MAX('DNO totals'!F$312+0,MIN('935'!P191+0,'DNO totals'!F$304+0))</f>
        <v>#VALUE!</v>
      </c>
      <c r="CK191" s="37" t="e">
        <f>IF('935'!$K191=1000,'Charging rates'!$C$38*$BH191/(1+'DNO totals'!$C$99)*$CF191,0)</f>
        <v>#VALUE!</v>
      </c>
      <c r="CL191" s="37" t="e">
        <f>IF(MOD('935'!$K191,1000)=100,'Charging rates'!$D$38*$BH191/(1+'DNO totals'!$D$99)*$CG191,0)</f>
        <v>#VALUE!</v>
      </c>
      <c r="CM191" s="37" t="e">
        <f>IF(MOD('935'!$K191,100)=10,'Charging rates'!$E$38*$BH191/(1+'DNO totals'!$E$99)*$CH191,0)</f>
        <v>#VALUE!</v>
      </c>
      <c r="CN191" s="37" t="e">
        <f>IF(AND(MOD('935'!$K191,10)&gt;0,MOD('935'!$K191,1000)&gt;1),'Charging rates'!$F$38*$BH191/(1+'DNO totals'!$F$99)*$CI191,0)</f>
        <v>#VALUE!</v>
      </c>
      <c r="CO191" s="37" t="e">
        <f>IF(MOD('935'!$K191,1000)=1,'Charging rates'!$G$38*$BH191/(1+'DNO totals'!$G$99)*$CJ191,0)</f>
        <v>#VALUE!</v>
      </c>
      <c r="CP191" s="52" t="e">
        <f t="shared" si="34"/>
        <v>#VALUE!</v>
      </c>
      <c r="CQ191" s="37" t="e">
        <f>IF('935'!$K191&gt;1000,'Charging rates'!$C$38*$AW191*$CF191,0)</f>
        <v>#VALUE!</v>
      </c>
      <c r="CR191" s="37" t="e">
        <f>IF(MOD('935'!$K191,1000)&gt;100,'Charging rates'!$D$38*$AW191*$CG191,0)</f>
        <v>#VALUE!</v>
      </c>
      <c r="CS191" s="37" t="e">
        <f>IF(MOD('935'!$K191,100)&gt;10,'Charging rates'!$E$38*$AW191*$CH191,0)</f>
        <v>#VALUE!</v>
      </c>
      <c r="CT191" s="52" t="e">
        <f t="shared" si="35"/>
        <v>#VALUE!</v>
      </c>
      <c r="CU191" s="33" t="e">
        <f>100*(AP191*'935'!Q191*BZ191)/'11'!B$17</f>
        <v>#VALUE!</v>
      </c>
      <c r="CV191" s="33" t="e">
        <f>100/'11'!B$17*'Charging rates'!B$10*AW191</f>
        <v>#VALUE!</v>
      </c>
      <c r="CW191" s="33" t="e">
        <f>IF(AT191=0,0,(1-BX191/AT191)*(CA191+IF('935'!Q191=0,0,(CB191*'935'!Q191*('11'!C$17-'935'!Y191)/('11'!B$17-'935'!X191)))))</f>
        <v>#VALUE!</v>
      </c>
      <c r="CX191" s="33" t="e">
        <f t="shared" si="36"/>
        <v>#VALUE!</v>
      </c>
      <c r="CY191" s="49" t="e">
        <f t="shared" si="37"/>
        <v>#VALUE!</v>
      </c>
      <c r="CZ191" s="32" t="e">
        <f>AT191*(Parameters!B$21+AU191)*IF('DNO totals'!B$323&lt;0,1,'935'!S191)</f>
        <v>#VALUE!</v>
      </c>
      <c r="DA191" s="52" t="e">
        <f>IF('DNO totals'!B$323&lt;0,1,'935'!S191)*(Parameters!B$21+AU191)</f>
        <v>#VALUE!</v>
      </c>
      <c r="DB191" s="37" t="e">
        <f>CX191+'Charging rates'!B$106*DA191*100/'11'!B$17</f>
        <v>#VALUE!</v>
      </c>
      <c r="DC191" s="37" t="e">
        <f>DB191+'Charging rates'!B$116*(Parameters!B$21+AU191)*100/'11'!B$17*IF('DNO totals'!B$323&lt;0,1,'935'!S191)</f>
        <v>#VALUE!</v>
      </c>
      <c r="DD191" s="37" t="e">
        <f>'Charging rates'!B$97*(CP191+CT191)*100/'11'!B$17</f>
        <v>#VALUE!</v>
      </c>
      <c r="DE191" s="33" t="e">
        <f>MAX(0-(CB191*AU191*'11'!C$17/'11'!B$17),DC191+DD191)</f>
        <v>#VALUE!</v>
      </c>
      <c r="DF191" s="37" t="e">
        <f>IF(BS191,IF(AU191=0,CC191,MAX(0,MIN(CC191,CC191+(DE191/'935'!Q191*('11'!B$17-'935'!X191)/('11'!C$17-'935'!Y191))))),0)</f>
        <v>#VALUE!</v>
      </c>
      <c r="DG191" s="33" t="e">
        <f t="shared" si="38"/>
        <v>#VALUE!</v>
      </c>
      <c r="DH191" s="53" t="e">
        <f t="shared" si="39"/>
        <v>#VALUE!</v>
      </c>
    </row>
    <row r="192" spans="1:112">
      <c r="A192" s="28">
        <v>92</v>
      </c>
      <c r="B192" s="47" t="e">
        <f>'935'!B192</f>
        <v>#VALUE!</v>
      </c>
      <c r="C192" s="48" t="e">
        <f>OR('935'!E192&lt;&gt;"VOID",'935'!F192&lt;&gt;"VOID",'935'!G192&lt;&gt;"VOID")</f>
        <v>#VALUE!</v>
      </c>
      <c r="D192" s="32" t="e">
        <f>IF('935'!D192="VOID",0,'935'!D192*(1-'935'!X192/'11'!B$17))</f>
        <v>#VALUE!</v>
      </c>
      <c r="E192" s="32" t="e">
        <f>IF('935'!E192="VOID",0,'935'!E192*(1-'935'!X192/'11'!B$17))</f>
        <v>#VALUE!</v>
      </c>
      <c r="F192" s="32" t="e">
        <f>IF('935'!F192="VOID",0,'935'!F192*(1-'935'!X192/'11'!B$17))</f>
        <v>#VALUE!</v>
      </c>
      <c r="G192" s="32" t="e">
        <f>IF('935'!G192="VOID",0,'935'!G192*(1-'935'!X192/'11'!B$17))</f>
        <v>#VALUE!</v>
      </c>
      <c r="H192" s="49" t="e">
        <f t="shared" si="20"/>
        <v>#VALUE!</v>
      </c>
      <c r="I192" s="50" t="e">
        <f>MATCH('935'!J192,'913'!$B$6:$B$1205,0)</f>
        <v>#VALUE!</v>
      </c>
      <c r="J192" s="50" t="e">
        <f>MATCH(INDEX('913'!$D$6:$D$1205,I192),'913'!$B$6:$B$1205,0)</f>
        <v>#VALUE!</v>
      </c>
      <c r="K192" s="50" t="e">
        <f>MATCH(INDEX('913'!$D$6:$D$1205,J192),'913'!$B$6:$B$1205,0)</f>
        <v>#VALUE!</v>
      </c>
      <c r="L192" s="50" t="e">
        <f>MATCH(INDEX('913'!$D$6:$D$1205,K192),'913'!$B$6:$B$1205,0)</f>
        <v>#VALUE!</v>
      </c>
      <c r="M192" s="50" t="e">
        <f>MATCH(INDEX('913'!$D$6:$D$1205,L192),'913'!$B$6:$B$1205,0)</f>
        <v>#VALUE!</v>
      </c>
      <c r="N192" s="50" t="e">
        <f>MATCH(INDEX('913'!$D$6:$D$1205,M192),'913'!$B$6:$B$1205,0)</f>
        <v>#VALUE!</v>
      </c>
      <c r="O192" s="50" t="e">
        <f>MATCH(INDEX('913'!$D$6:$D$1205,N192),'913'!$B$6:$B$1205,0)</f>
        <v>#VALUE!</v>
      </c>
      <c r="P192" s="51" t="e">
        <f>MATCH(INDEX('913'!$D$6:$D$1205,O192),'913'!$B$6:$B$1205,0)</f>
        <v>#VALUE!</v>
      </c>
      <c r="Q192" s="37">
        <f>IF(ISNUMBER(I192),MAX(0,INDEX('913'!$E$6:$E$1205,I192)),0)</f>
        <v>0</v>
      </c>
      <c r="R192" s="37">
        <f>IF(ISNUMBER(J192),MAX(0,INDEX('913'!$E$6:$E$1205,J192)),0)</f>
        <v>0</v>
      </c>
      <c r="S192" s="37">
        <f>IF(ISNUMBER(K192),MAX(0,INDEX('913'!$E$6:$E$1205,K192)),0)</f>
        <v>0</v>
      </c>
      <c r="T192" s="37">
        <f>IF(ISNUMBER(L192),MAX(0,INDEX('913'!$E$6:$E$1205,L192)),0)</f>
        <v>0</v>
      </c>
      <c r="U192" s="37">
        <f>IF(ISNUMBER(M192),MAX(0,INDEX('913'!$E$6:$E$1205,M192)),0)</f>
        <v>0</v>
      </c>
      <c r="V192" s="37">
        <f>IF(ISNUMBER(N192),MAX(0,INDEX('913'!$E$6:$E$1205,N192)),0)</f>
        <v>0</v>
      </c>
      <c r="W192" s="37">
        <f>IF(ISNUMBER(O192),MAX(0,INDEX('913'!$E$6:$E$1205,O192)),0)</f>
        <v>0</v>
      </c>
      <c r="X192" s="52">
        <f>IF(ISNUMBER(P192),MAX(0,INDEX('913'!$E$6:$E$1205,P192)),0)</f>
        <v>0</v>
      </c>
      <c r="Y192" s="37">
        <f>IF(ISNUMBER(I192),MAX(0,INDEX('913'!$F$6:$F$1205,I192)),0)</f>
        <v>0</v>
      </c>
      <c r="Z192" s="37">
        <f>IF(ISNUMBER(J192),MAX(0,INDEX('913'!$F$6:$F$1205,J192)),0)</f>
        <v>0</v>
      </c>
      <c r="AA192" s="37">
        <f>IF(ISNUMBER(K192),MAX(0,INDEX('913'!$F$6:$F$1205,K192)),0)</f>
        <v>0</v>
      </c>
      <c r="AB192" s="37">
        <f>IF(ISNUMBER(L192),MAX(0,INDEX('913'!$F$6:$F$1205,L192)),0)</f>
        <v>0</v>
      </c>
      <c r="AC192" s="37">
        <f>IF(ISNUMBER(M192),MAX(0,INDEX('913'!$F$6:$F$1205,M192)),0)</f>
        <v>0</v>
      </c>
      <c r="AD192" s="37">
        <f>IF(ISNUMBER(N192),MAX(0,INDEX('913'!$F$6:$F$1205,N192)),0)</f>
        <v>0</v>
      </c>
      <c r="AE192" s="37">
        <f>IF(ISNUMBER(O192),MAX(0,INDEX('913'!$F$6:$F$1205,O192)),0)</f>
        <v>0</v>
      </c>
      <c r="AF192" s="37">
        <f>IF(ISNUMBER(P192),MAX(0,INDEX('913'!$F$6:$F$1205,P192)),0)</f>
        <v>0</v>
      </c>
      <c r="AG192" s="32">
        <f>IF(ISNUMBER(I192),SQRT(INDEX('913'!$I$6:$I$1205,I192)^2+INDEX('913'!$J$6:$J$1205,I192)^2),0)</f>
        <v>0</v>
      </c>
      <c r="AH192" s="32">
        <f>IF(ISNUMBER(J192),SQRT(INDEX('913'!$I$6:$I$1205,J192)^2+INDEX('913'!$J$6:$J$1205,J192)^2),0)</f>
        <v>0</v>
      </c>
      <c r="AI192" s="32">
        <f>IF(ISNUMBER(K192),SQRT(INDEX('913'!$I$6:$I$1205,K192)^2+INDEX('913'!$J$6:$J$1205,K192)^2),0)</f>
        <v>0</v>
      </c>
      <c r="AJ192" s="32">
        <f>IF(ISNUMBER(L192),SQRT(INDEX('913'!$I$6:$I$1205,L192)^2+INDEX('913'!$J$6:$J$1205,L192)^2),0)</f>
        <v>0</v>
      </c>
      <c r="AK192" s="32">
        <f>IF(ISNUMBER(M192),SQRT(INDEX('913'!$I$6:$I$1205,M192)^2+INDEX('913'!$J$6:$J$1205,M192)^2),0)</f>
        <v>0</v>
      </c>
      <c r="AL192" s="32">
        <f>IF(ISNUMBER(N192),SQRT(INDEX('913'!$I$6:$I$1205,N192)^2+INDEX('913'!$J$6:$J$1205,N192)^2),0)</f>
        <v>0</v>
      </c>
      <c r="AM192" s="32">
        <f>IF(ISNUMBER(O192),SQRT(INDEX('913'!$I$6:$I$1205,O192)^2+INDEX('913'!$J$6:$J$1205,O192)^2),0)</f>
        <v>0</v>
      </c>
      <c r="AN192" s="49">
        <f>IF(ISNUMBER(P192),SQRT(INDEX('913'!$I$6:$I$1205,P192)^2+INDEX('913'!$J$6:$J$1205,P192)^2),0)</f>
        <v>0</v>
      </c>
      <c r="AO192" s="37">
        <f t="shared" si="21"/>
        <v>0</v>
      </c>
      <c r="AP192" s="37">
        <f t="shared" si="22"/>
        <v>0</v>
      </c>
      <c r="AQ192" s="33" t="e">
        <f>-100*'935'!W192*(AO192+AP192)/'11'!C$17</f>
        <v>#VALUE!</v>
      </c>
      <c r="AR192" s="37" t="e">
        <f t="shared" si="23"/>
        <v>#VALUE!</v>
      </c>
      <c r="AS192" s="52" t="e">
        <f t="shared" si="24"/>
        <v>#VALUE!</v>
      </c>
      <c r="AT192" s="32" t="e">
        <f>IF('935'!C192="VOID",0,('935'!C192*(1-'935'!X192/'11'!B$17)))</f>
        <v>#VALUE!</v>
      </c>
      <c r="AU192" s="52" t="e">
        <f>'935'!Q192*(1-'935'!Y192/'11'!C$17)/(1-'935'!X192/'11'!B$17)</f>
        <v>#VALUE!</v>
      </c>
      <c r="AV192" s="37" t="e">
        <f>INDEX('DNO totals'!$B$57:$G$57,IF('935'!K192,IF(MOD('935'!K192,1000),IF(MOD('935'!K192,100),IF(MOD('935'!K192,10),IF(MOD('935'!K192,1000)=1,6,5),4),3),2),1))</f>
        <v>#VALUE!</v>
      </c>
      <c r="AW192" s="52" t="e">
        <f t="shared" si="25"/>
        <v>#VALUE!</v>
      </c>
      <c r="AX192" s="32" t="e">
        <f>IF('935'!V192="VOID",0,'935'!V192*(1-'935'!X192/'11'!B$17))</f>
        <v>#VALUE!</v>
      </c>
      <c r="AY192" s="33" t="e">
        <f>IF(H192,-100*'Charging rates'!B$10/'11'!B$17*AX192/H192,0)</f>
        <v>#VALUE!</v>
      </c>
      <c r="AZ192" s="33" t="e">
        <f>IF(C192,'DNO totals'!B$41,0)</f>
        <v>#VALUE!</v>
      </c>
      <c r="BA192" s="33" t="e">
        <f t="shared" si="26"/>
        <v>#VALUE!</v>
      </c>
      <c r="BB192" s="33" t="e">
        <f t="shared" si="27"/>
        <v>#VALUE!</v>
      </c>
      <c r="BC192" s="53" t="e">
        <f t="shared" si="28"/>
        <v>#VALUE!</v>
      </c>
      <c r="BD192" s="32" t="e">
        <f>IF(AT192,'935'!H192*AT192/(AT192+D192+H192),0)</f>
        <v>#VALUE!</v>
      </c>
      <c r="BE192" s="32" t="e">
        <f>IF(H192,'935'!H192*H192/(AT192+D192+H192),0)</f>
        <v>#VALUE!</v>
      </c>
      <c r="BF192" s="32" t="e">
        <f>BD192*(1-'935'!X192/'11'!B$17)</f>
        <v>#VALUE!</v>
      </c>
      <c r="BG192" s="49" t="e">
        <f>BE192*(1-'935'!X192/'11'!B$17)</f>
        <v>#VALUE!</v>
      </c>
      <c r="BH192" s="52" t="e">
        <f>AV192*Parameters!B$6</f>
        <v>#VALUE!</v>
      </c>
      <c r="BI192" s="37" t="e">
        <f>IF('935'!$K192=1000,'Charging rates'!$C$38*$BH192/(1+'DNO totals'!$C$99)*'935'!$L192,0)</f>
        <v>#VALUE!</v>
      </c>
      <c r="BJ192" s="37" t="e">
        <f>IF(MOD('935'!$K192,1000)=100,'Charging rates'!$D$38*$BH192/(1+'DNO totals'!$D$99)*'935'!$M192,0)</f>
        <v>#VALUE!</v>
      </c>
      <c r="BK192" s="37" t="e">
        <f>IF(MOD('935'!$K192,100)=10,'Charging rates'!$E$38*$BH192/(1+'DNO totals'!$E$99)*'935'!$N192,0)</f>
        <v>#VALUE!</v>
      </c>
      <c r="BL192" s="37" t="e">
        <f>IF(AND(MOD('935'!$K192,10)&gt;0,MOD('935'!$K192,1000)&gt;1),'Charging rates'!$F$38*$BH192/(1+'DNO totals'!$F$99)*'935'!$O192,0)</f>
        <v>#VALUE!</v>
      </c>
      <c r="BM192" s="37" t="e">
        <f>IF(MOD('935'!$K192,1000)=1,'Charging rates'!$G$38*$BH192/(1+'DNO totals'!$G$99)*'935'!$P192,0)</f>
        <v>#VALUE!</v>
      </c>
      <c r="BN192" s="52" t="e">
        <f t="shared" si="29"/>
        <v>#VALUE!</v>
      </c>
      <c r="BO192" s="37" t="e">
        <f>IF('935'!$K192&gt;1000,'Charging rates'!$C$38*$AW192*'935'!$L192,0)</f>
        <v>#VALUE!</v>
      </c>
      <c r="BP192" s="37" t="e">
        <f>IF(MOD('935'!$K192,1000)&gt;100,'Charging rates'!$D$38*$AW192*'935'!$M192,0)</f>
        <v>#VALUE!</v>
      </c>
      <c r="BQ192" s="37" t="e">
        <f>IF(MOD('935'!$K192,100)&gt;10,'Charging rates'!$E$38*$AW192*'935'!$N192,0)</f>
        <v>#VALUE!</v>
      </c>
      <c r="BR192" s="52" t="e">
        <f t="shared" si="30"/>
        <v>#VALUE!</v>
      </c>
      <c r="BS192" s="48" t="e">
        <f>'935'!C192&lt;&gt;"VOID"</f>
        <v>#VALUE!</v>
      </c>
      <c r="BT192" s="33" t="e">
        <f>IF(BS192,(100/'11'!B$17*BD192*((1-'935'!I192)*'Charging rates'!B$51+'Charging rates'!B$63)),0)</f>
        <v>#VALUE!</v>
      </c>
      <c r="BU192" s="33" t="e">
        <f>100/'11'!B$17*BG192*('Charging rates'!B$51+'Charging rates'!B$63)</f>
        <v>#VALUE!</v>
      </c>
      <c r="BV192" s="33" t="e">
        <f>100/'11'!B$17*BE192*('Charging rates'!B$51+'Charging rates'!B$63)</f>
        <v>#VALUE!</v>
      </c>
      <c r="BW192" s="53" t="e">
        <f t="shared" si="31"/>
        <v>#VALUE!</v>
      </c>
      <c r="BX192" s="32" t="e">
        <f>AT192-('935'!T192*(1-'935'!X192/'11'!B$17))</f>
        <v>#VALUE!</v>
      </c>
      <c r="BY192" s="32">
        <f>0-IF(ISNUMBER(I192),INDEX('913'!$I$6:$I$1205,I192),0)-IF(ISNUMBER(J192),INDEX('913'!$I$6:$I$1205,J192),0)-IF(ISNUMBER(K192),INDEX('913'!$I$6:$I$1205,K192),0)-IF(ISNUMBER(L192),INDEX('913'!$I$6:$I$1205,L192),0)-IF(ISNUMBER(M192),INDEX('913'!$I$6:$I$1205,M192),0)-IF(ISNUMBER(N192),INDEX('913'!$I$6:$I$1205,N192),0)-IF(ISNUMBER(O192),INDEX('913'!$I$6:$I$1205,O192),0)-IF(ISNUMBER(P192),INDEX('913'!$I$6:$I$1205,P192),0)</f>
        <v>0</v>
      </c>
      <c r="BZ192" s="37">
        <f>IF(BY192=0,1,MAX(1,SQRT(BY192^2+(IF(ISNUMBER(I192),INDEX('913'!$J$6:$J$1205,I192),0)+IF(ISNUMBER(J192),INDEX('913'!$J$6:$J$1205,J192),0)+IF(ISNUMBER(K192),INDEX('913'!$J$6:$J$1205,K192),0)+IF(ISNUMBER(L192),INDEX('913'!$J$6:$J$1205,L192),0)+IF(ISNUMBER(M192),INDEX('913'!$J$6:$J$1205,M192),0)+IF(ISNUMBER(N192),INDEX('913'!$J$6:$J$1205,N192),0)+IF(ISNUMBER(O192),INDEX('913'!$J$6:$J$1205,O192),0)+IF(ISNUMBER(P192),INDEX('913'!$J$6:$J$1205,P192),0))^2)/BY192))</f>
        <v>1</v>
      </c>
      <c r="CA192" s="33" t="e">
        <f>100*AO192/'11'!B$17</f>
        <v>#VALUE!</v>
      </c>
      <c r="CB192" s="37" t="e">
        <f>100*(AP192*BZ192)/'11'!C$17</f>
        <v>#VALUE!</v>
      </c>
      <c r="CC192" s="37" t="e">
        <f t="shared" si="32"/>
        <v>#VALUE!</v>
      </c>
      <c r="CD192" s="33" t="e">
        <f t="shared" si="33"/>
        <v>#VALUE!</v>
      </c>
      <c r="CE192" s="54" t="e">
        <f>'11'!C$17-'935'!Y192</f>
        <v>#VALUE!</v>
      </c>
      <c r="CF192" s="37" t="e">
        <f>MAX('DNO totals'!B$312+0,MIN('935'!L192+0,'DNO totals'!B$304+0))</f>
        <v>#VALUE!</v>
      </c>
      <c r="CG192" s="37" t="e">
        <f>MAX('DNO totals'!C$312+0,MIN('935'!M192+0,'DNO totals'!C$304+0))</f>
        <v>#VALUE!</v>
      </c>
      <c r="CH192" s="37" t="e">
        <f>MAX('DNO totals'!D$312+0,MIN('935'!N192+0,'DNO totals'!D$304+0))</f>
        <v>#VALUE!</v>
      </c>
      <c r="CI192" s="37" t="e">
        <f>MAX('DNO totals'!E$312+0,MIN('935'!O192+0,'DNO totals'!E$304+0))</f>
        <v>#VALUE!</v>
      </c>
      <c r="CJ192" s="52" t="e">
        <f>MAX('DNO totals'!F$312+0,MIN('935'!P192+0,'DNO totals'!F$304+0))</f>
        <v>#VALUE!</v>
      </c>
      <c r="CK192" s="37" t="e">
        <f>IF('935'!$K192=1000,'Charging rates'!$C$38*$BH192/(1+'DNO totals'!$C$99)*$CF192,0)</f>
        <v>#VALUE!</v>
      </c>
      <c r="CL192" s="37" t="e">
        <f>IF(MOD('935'!$K192,1000)=100,'Charging rates'!$D$38*$BH192/(1+'DNO totals'!$D$99)*$CG192,0)</f>
        <v>#VALUE!</v>
      </c>
      <c r="CM192" s="37" t="e">
        <f>IF(MOD('935'!$K192,100)=10,'Charging rates'!$E$38*$BH192/(1+'DNO totals'!$E$99)*$CH192,0)</f>
        <v>#VALUE!</v>
      </c>
      <c r="CN192" s="37" t="e">
        <f>IF(AND(MOD('935'!$K192,10)&gt;0,MOD('935'!$K192,1000)&gt;1),'Charging rates'!$F$38*$BH192/(1+'DNO totals'!$F$99)*$CI192,0)</f>
        <v>#VALUE!</v>
      </c>
      <c r="CO192" s="37" t="e">
        <f>IF(MOD('935'!$K192,1000)=1,'Charging rates'!$G$38*$BH192/(1+'DNO totals'!$G$99)*$CJ192,0)</f>
        <v>#VALUE!</v>
      </c>
      <c r="CP192" s="52" t="e">
        <f t="shared" si="34"/>
        <v>#VALUE!</v>
      </c>
      <c r="CQ192" s="37" t="e">
        <f>IF('935'!$K192&gt;1000,'Charging rates'!$C$38*$AW192*$CF192,0)</f>
        <v>#VALUE!</v>
      </c>
      <c r="CR192" s="37" t="e">
        <f>IF(MOD('935'!$K192,1000)&gt;100,'Charging rates'!$D$38*$AW192*$CG192,0)</f>
        <v>#VALUE!</v>
      </c>
      <c r="CS192" s="37" t="e">
        <f>IF(MOD('935'!$K192,100)&gt;10,'Charging rates'!$E$38*$AW192*$CH192,0)</f>
        <v>#VALUE!</v>
      </c>
      <c r="CT192" s="52" t="e">
        <f t="shared" si="35"/>
        <v>#VALUE!</v>
      </c>
      <c r="CU192" s="33" t="e">
        <f>100*(AP192*'935'!Q192*BZ192)/'11'!B$17</f>
        <v>#VALUE!</v>
      </c>
      <c r="CV192" s="33" t="e">
        <f>100/'11'!B$17*'Charging rates'!B$10*AW192</f>
        <v>#VALUE!</v>
      </c>
      <c r="CW192" s="33" t="e">
        <f>IF(AT192=0,0,(1-BX192/AT192)*(CA192+IF('935'!Q192=0,0,(CB192*'935'!Q192*('11'!C$17-'935'!Y192)/('11'!B$17-'935'!X192)))))</f>
        <v>#VALUE!</v>
      </c>
      <c r="CX192" s="33" t="e">
        <f t="shared" si="36"/>
        <v>#VALUE!</v>
      </c>
      <c r="CY192" s="49" t="e">
        <f t="shared" si="37"/>
        <v>#VALUE!</v>
      </c>
      <c r="CZ192" s="32" t="e">
        <f>AT192*(Parameters!B$21+AU192)*IF('DNO totals'!B$323&lt;0,1,'935'!S192)</f>
        <v>#VALUE!</v>
      </c>
      <c r="DA192" s="52" t="e">
        <f>IF('DNO totals'!B$323&lt;0,1,'935'!S192)*(Parameters!B$21+AU192)</f>
        <v>#VALUE!</v>
      </c>
      <c r="DB192" s="37" t="e">
        <f>CX192+'Charging rates'!B$106*DA192*100/'11'!B$17</f>
        <v>#VALUE!</v>
      </c>
      <c r="DC192" s="37" t="e">
        <f>DB192+'Charging rates'!B$116*(Parameters!B$21+AU192)*100/'11'!B$17*IF('DNO totals'!B$323&lt;0,1,'935'!S192)</f>
        <v>#VALUE!</v>
      </c>
      <c r="DD192" s="37" t="e">
        <f>'Charging rates'!B$97*(CP192+CT192)*100/'11'!B$17</f>
        <v>#VALUE!</v>
      </c>
      <c r="DE192" s="33" t="e">
        <f>MAX(0-(CB192*AU192*'11'!C$17/'11'!B$17),DC192+DD192)</f>
        <v>#VALUE!</v>
      </c>
      <c r="DF192" s="37" t="e">
        <f>IF(BS192,IF(AU192=0,CC192,MAX(0,MIN(CC192,CC192+(DE192/'935'!Q192*('11'!B$17-'935'!X192)/('11'!C$17-'935'!Y192))))),0)</f>
        <v>#VALUE!</v>
      </c>
      <c r="DG192" s="33" t="e">
        <f t="shared" si="38"/>
        <v>#VALUE!</v>
      </c>
      <c r="DH192" s="53" t="e">
        <f t="shared" si="39"/>
        <v>#VALUE!</v>
      </c>
    </row>
    <row r="193" spans="1:112">
      <c r="A193" s="28">
        <v>93</v>
      </c>
      <c r="B193" s="47" t="e">
        <f>'935'!B193</f>
        <v>#VALUE!</v>
      </c>
      <c r="C193" s="48" t="e">
        <f>OR('935'!E193&lt;&gt;"VOID",'935'!F193&lt;&gt;"VOID",'935'!G193&lt;&gt;"VOID")</f>
        <v>#VALUE!</v>
      </c>
      <c r="D193" s="32" t="e">
        <f>IF('935'!D193="VOID",0,'935'!D193*(1-'935'!X193/'11'!B$17))</f>
        <v>#VALUE!</v>
      </c>
      <c r="E193" s="32" t="e">
        <f>IF('935'!E193="VOID",0,'935'!E193*(1-'935'!X193/'11'!B$17))</f>
        <v>#VALUE!</v>
      </c>
      <c r="F193" s="32" t="e">
        <f>IF('935'!F193="VOID",0,'935'!F193*(1-'935'!X193/'11'!B$17))</f>
        <v>#VALUE!</v>
      </c>
      <c r="G193" s="32" t="e">
        <f>IF('935'!G193="VOID",0,'935'!G193*(1-'935'!X193/'11'!B$17))</f>
        <v>#VALUE!</v>
      </c>
      <c r="H193" s="49" t="e">
        <f t="shared" si="20"/>
        <v>#VALUE!</v>
      </c>
      <c r="I193" s="50" t="e">
        <f>MATCH('935'!J193,'913'!$B$6:$B$1205,0)</f>
        <v>#VALUE!</v>
      </c>
      <c r="J193" s="50" t="e">
        <f>MATCH(INDEX('913'!$D$6:$D$1205,I193),'913'!$B$6:$B$1205,0)</f>
        <v>#VALUE!</v>
      </c>
      <c r="K193" s="50" t="e">
        <f>MATCH(INDEX('913'!$D$6:$D$1205,J193),'913'!$B$6:$B$1205,0)</f>
        <v>#VALUE!</v>
      </c>
      <c r="L193" s="50" t="e">
        <f>MATCH(INDEX('913'!$D$6:$D$1205,K193),'913'!$B$6:$B$1205,0)</f>
        <v>#VALUE!</v>
      </c>
      <c r="M193" s="50" t="e">
        <f>MATCH(INDEX('913'!$D$6:$D$1205,L193),'913'!$B$6:$B$1205,0)</f>
        <v>#VALUE!</v>
      </c>
      <c r="N193" s="50" t="e">
        <f>MATCH(INDEX('913'!$D$6:$D$1205,M193),'913'!$B$6:$B$1205,0)</f>
        <v>#VALUE!</v>
      </c>
      <c r="O193" s="50" t="e">
        <f>MATCH(INDEX('913'!$D$6:$D$1205,N193),'913'!$B$6:$B$1205,0)</f>
        <v>#VALUE!</v>
      </c>
      <c r="P193" s="51" t="e">
        <f>MATCH(INDEX('913'!$D$6:$D$1205,O193),'913'!$B$6:$B$1205,0)</f>
        <v>#VALUE!</v>
      </c>
      <c r="Q193" s="37">
        <f>IF(ISNUMBER(I193),MAX(0,INDEX('913'!$E$6:$E$1205,I193)),0)</f>
        <v>0</v>
      </c>
      <c r="R193" s="37">
        <f>IF(ISNUMBER(J193),MAX(0,INDEX('913'!$E$6:$E$1205,J193)),0)</f>
        <v>0</v>
      </c>
      <c r="S193" s="37">
        <f>IF(ISNUMBER(K193),MAX(0,INDEX('913'!$E$6:$E$1205,K193)),0)</f>
        <v>0</v>
      </c>
      <c r="T193" s="37">
        <f>IF(ISNUMBER(L193),MAX(0,INDEX('913'!$E$6:$E$1205,L193)),0)</f>
        <v>0</v>
      </c>
      <c r="U193" s="37">
        <f>IF(ISNUMBER(M193),MAX(0,INDEX('913'!$E$6:$E$1205,M193)),0)</f>
        <v>0</v>
      </c>
      <c r="V193" s="37">
        <f>IF(ISNUMBER(N193),MAX(0,INDEX('913'!$E$6:$E$1205,N193)),0)</f>
        <v>0</v>
      </c>
      <c r="W193" s="37">
        <f>IF(ISNUMBER(O193),MAX(0,INDEX('913'!$E$6:$E$1205,O193)),0)</f>
        <v>0</v>
      </c>
      <c r="X193" s="52">
        <f>IF(ISNUMBER(P193),MAX(0,INDEX('913'!$E$6:$E$1205,P193)),0)</f>
        <v>0</v>
      </c>
      <c r="Y193" s="37">
        <f>IF(ISNUMBER(I193),MAX(0,INDEX('913'!$F$6:$F$1205,I193)),0)</f>
        <v>0</v>
      </c>
      <c r="Z193" s="37">
        <f>IF(ISNUMBER(J193),MAX(0,INDEX('913'!$F$6:$F$1205,J193)),0)</f>
        <v>0</v>
      </c>
      <c r="AA193" s="37">
        <f>IF(ISNUMBER(K193),MAX(0,INDEX('913'!$F$6:$F$1205,K193)),0)</f>
        <v>0</v>
      </c>
      <c r="AB193" s="37">
        <f>IF(ISNUMBER(L193),MAX(0,INDEX('913'!$F$6:$F$1205,L193)),0)</f>
        <v>0</v>
      </c>
      <c r="AC193" s="37">
        <f>IF(ISNUMBER(M193),MAX(0,INDEX('913'!$F$6:$F$1205,M193)),0)</f>
        <v>0</v>
      </c>
      <c r="AD193" s="37">
        <f>IF(ISNUMBER(N193),MAX(0,INDEX('913'!$F$6:$F$1205,N193)),0)</f>
        <v>0</v>
      </c>
      <c r="AE193" s="37">
        <f>IF(ISNUMBER(O193),MAX(0,INDEX('913'!$F$6:$F$1205,O193)),0)</f>
        <v>0</v>
      </c>
      <c r="AF193" s="37">
        <f>IF(ISNUMBER(P193),MAX(0,INDEX('913'!$F$6:$F$1205,P193)),0)</f>
        <v>0</v>
      </c>
      <c r="AG193" s="32">
        <f>IF(ISNUMBER(I193),SQRT(INDEX('913'!$I$6:$I$1205,I193)^2+INDEX('913'!$J$6:$J$1205,I193)^2),0)</f>
        <v>0</v>
      </c>
      <c r="AH193" s="32">
        <f>IF(ISNUMBER(J193),SQRT(INDEX('913'!$I$6:$I$1205,J193)^2+INDEX('913'!$J$6:$J$1205,J193)^2),0)</f>
        <v>0</v>
      </c>
      <c r="AI193" s="32">
        <f>IF(ISNUMBER(K193),SQRT(INDEX('913'!$I$6:$I$1205,K193)^2+INDEX('913'!$J$6:$J$1205,K193)^2),0)</f>
        <v>0</v>
      </c>
      <c r="AJ193" s="32">
        <f>IF(ISNUMBER(L193),SQRT(INDEX('913'!$I$6:$I$1205,L193)^2+INDEX('913'!$J$6:$J$1205,L193)^2),0)</f>
        <v>0</v>
      </c>
      <c r="AK193" s="32">
        <f>IF(ISNUMBER(M193),SQRT(INDEX('913'!$I$6:$I$1205,M193)^2+INDEX('913'!$J$6:$J$1205,M193)^2),0)</f>
        <v>0</v>
      </c>
      <c r="AL193" s="32">
        <f>IF(ISNUMBER(N193),SQRT(INDEX('913'!$I$6:$I$1205,N193)^2+INDEX('913'!$J$6:$J$1205,N193)^2),0)</f>
        <v>0</v>
      </c>
      <c r="AM193" s="32">
        <f>IF(ISNUMBER(O193),SQRT(INDEX('913'!$I$6:$I$1205,O193)^2+INDEX('913'!$J$6:$J$1205,O193)^2),0)</f>
        <v>0</v>
      </c>
      <c r="AN193" s="49">
        <f>IF(ISNUMBER(P193),SQRT(INDEX('913'!$I$6:$I$1205,P193)^2+INDEX('913'!$J$6:$J$1205,P193)^2),0)</f>
        <v>0</v>
      </c>
      <c r="AO193" s="37">
        <f t="shared" si="21"/>
        <v>0</v>
      </c>
      <c r="AP193" s="37">
        <f t="shared" si="22"/>
        <v>0</v>
      </c>
      <c r="AQ193" s="33" t="e">
        <f>-100*'935'!W193*(AO193+AP193)/'11'!C$17</f>
        <v>#VALUE!</v>
      </c>
      <c r="AR193" s="37" t="e">
        <f t="shared" si="23"/>
        <v>#VALUE!</v>
      </c>
      <c r="AS193" s="52" t="e">
        <f t="shared" si="24"/>
        <v>#VALUE!</v>
      </c>
      <c r="AT193" s="32" t="e">
        <f>IF('935'!C193="VOID",0,('935'!C193*(1-'935'!X193/'11'!B$17)))</f>
        <v>#VALUE!</v>
      </c>
      <c r="AU193" s="52" t="e">
        <f>'935'!Q193*(1-'935'!Y193/'11'!C$17)/(1-'935'!X193/'11'!B$17)</f>
        <v>#VALUE!</v>
      </c>
      <c r="AV193" s="37" t="e">
        <f>INDEX('DNO totals'!$B$57:$G$57,IF('935'!K193,IF(MOD('935'!K193,1000),IF(MOD('935'!K193,100),IF(MOD('935'!K193,10),IF(MOD('935'!K193,1000)=1,6,5),4),3),2),1))</f>
        <v>#VALUE!</v>
      </c>
      <c r="AW193" s="52" t="e">
        <f t="shared" si="25"/>
        <v>#VALUE!</v>
      </c>
      <c r="AX193" s="32" t="e">
        <f>IF('935'!V193="VOID",0,'935'!V193*(1-'935'!X193/'11'!B$17))</f>
        <v>#VALUE!</v>
      </c>
      <c r="AY193" s="33" t="e">
        <f>IF(H193,-100*'Charging rates'!B$10/'11'!B$17*AX193/H193,0)</f>
        <v>#VALUE!</v>
      </c>
      <c r="AZ193" s="33" t="e">
        <f>IF(C193,'DNO totals'!B$41,0)</f>
        <v>#VALUE!</v>
      </c>
      <c r="BA193" s="33" t="e">
        <f t="shared" si="26"/>
        <v>#VALUE!</v>
      </c>
      <c r="BB193" s="33" t="e">
        <f t="shared" si="27"/>
        <v>#VALUE!</v>
      </c>
      <c r="BC193" s="53" t="e">
        <f t="shared" si="28"/>
        <v>#VALUE!</v>
      </c>
      <c r="BD193" s="32" t="e">
        <f>IF(AT193,'935'!H193*AT193/(AT193+D193+H193),0)</f>
        <v>#VALUE!</v>
      </c>
      <c r="BE193" s="32" t="e">
        <f>IF(H193,'935'!H193*H193/(AT193+D193+H193),0)</f>
        <v>#VALUE!</v>
      </c>
      <c r="BF193" s="32" t="e">
        <f>BD193*(1-'935'!X193/'11'!B$17)</f>
        <v>#VALUE!</v>
      </c>
      <c r="BG193" s="49" t="e">
        <f>BE193*(1-'935'!X193/'11'!B$17)</f>
        <v>#VALUE!</v>
      </c>
      <c r="BH193" s="52" t="e">
        <f>AV193*Parameters!B$6</f>
        <v>#VALUE!</v>
      </c>
      <c r="BI193" s="37" t="e">
        <f>IF('935'!$K193=1000,'Charging rates'!$C$38*$BH193/(1+'DNO totals'!$C$99)*'935'!$L193,0)</f>
        <v>#VALUE!</v>
      </c>
      <c r="BJ193" s="37" t="e">
        <f>IF(MOD('935'!$K193,1000)=100,'Charging rates'!$D$38*$BH193/(1+'DNO totals'!$D$99)*'935'!$M193,0)</f>
        <v>#VALUE!</v>
      </c>
      <c r="BK193" s="37" t="e">
        <f>IF(MOD('935'!$K193,100)=10,'Charging rates'!$E$38*$BH193/(1+'DNO totals'!$E$99)*'935'!$N193,0)</f>
        <v>#VALUE!</v>
      </c>
      <c r="BL193" s="37" t="e">
        <f>IF(AND(MOD('935'!$K193,10)&gt;0,MOD('935'!$K193,1000)&gt;1),'Charging rates'!$F$38*$BH193/(1+'DNO totals'!$F$99)*'935'!$O193,0)</f>
        <v>#VALUE!</v>
      </c>
      <c r="BM193" s="37" t="e">
        <f>IF(MOD('935'!$K193,1000)=1,'Charging rates'!$G$38*$BH193/(1+'DNO totals'!$G$99)*'935'!$P193,0)</f>
        <v>#VALUE!</v>
      </c>
      <c r="BN193" s="52" t="e">
        <f t="shared" si="29"/>
        <v>#VALUE!</v>
      </c>
      <c r="BO193" s="37" t="e">
        <f>IF('935'!$K193&gt;1000,'Charging rates'!$C$38*$AW193*'935'!$L193,0)</f>
        <v>#VALUE!</v>
      </c>
      <c r="BP193" s="37" t="e">
        <f>IF(MOD('935'!$K193,1000)&gt;100,'Charging rates'!$D$38*$AW193*'935'!$M193,0)</f>
        <v>#VALUE!</v>
      </c>
      <c r="BQ193" s="37" t="e">
        <f>IF(MOD('935'!$K193,100)&gt;10,'Charging rates'!$E$38*$AW193*'935'!$N193,0)</f>
        <v>#VALUE!</v>
      </c>
      <c r="BR193" s="52" t="e">
        <f t="shared" si="30"/>
        <v>#VALUE!</v>
      </c>
      <c r="BS193" s="48" t="e">
        <f>'935'!C193&lt;&gt;"VOID"</f>
        <v>#VALUE!</v>
      </c>
      <c r="BT193" s="33" t="e">
        <f>IF(BS193,(100/'11'!B$17*BD193*((1-'935'!I193)*'Charging rates'!B$51+'Charging rates'!B$63)),0)</f>
        <v>#VALUE!</v>
      </c>
      <c r="BU193" s="33" t="e">
        <f>100/'11'!B$17*BG193*('Charging rates'!B$51+'Charging rates'!B$63)</f>
        <v>#VALUE!</v>
      </c>
      <c r="BV193" s="33" t="e">
        <f>100/'11'!B$17*BE193*('Charging rates'!B$51+'Charging rates'!B$63)</f>
        <v>#VALUE!</v>
      </c>
      <c r="BW193" s="53" t="e">
        <f t="shared" si="31"/>
        <v>#VALUE!</v>
      </c>
      <c r="BX193" s="32" t="e">
        <f>AT193-('935'!T193*(1-'935'!X193/'11'!B$17))</f>
        <v>#VALUE!</v>
      </c>
      <c r="BY193" s="32">
        <f>0-IF(ISNUMBER(I193),INDEX('913'!$I$6:$I$1205,I193),0)-IF(ISNUMBER(J193),INDEX('913'!$I$6:$I$1205,J193),0)-IF(ISNUMBER(K193),INDEX('913'!$I$6:$I$1205,K193),0)-IF(ISNUMBER(L193),INDEX('913'!$I$6:$I$1205,L193),0)-IF(ISNUMBER(M193),INDEX('913'!$I$6:$I$1205,M193),0)-IF(ISNUMBER(N193),INDEX('913'!$I$6:$I$1205,N193),0)-IF(ISNUMBER(O193),INDEX('913'!$I$6:$I$1205,O193),0)-IF(ISNUMBER(P193),INDEX('913'!$I$6:$I$1205,P193),0)</f>
        <v>0</v>
      </c>
      <c r="BZ193" s="37">
        <f>IF(BY193=0,1,MAX(1,SQRT(BY193^2+(IF(ISNUMBER(I193),INDEX('913'!$J$6:$J$1205,I193),0)+IF(ISNUMBER(J193),INDEX('913'!$J$6:$J$1205,J193),0)+IF(ISNUMBER(K193),INDEX('913'!$J$6:$J$1205,K193),0)+IF(ISNUMBER(L193),INDEX('913'!$J$6:$J$1205,L193),0)+IF(ISNUMBER(M193),INDEX('913'!$J$6:$J$1205,M193),0)+IF(ISNUMBER(N193),INDEX('913'!$J$6:$J$1205,N193),0)+IF(ISNUMBER(O193),INDEX('913'!$J$6:$J$1205,O193),0)+IF(ISNUMBER(P193),INDEX('913'!$J$6:$J$1205,P193),0))^2)/BY193))</f>
        <v>1</v>
      </c>
      <c r="CA193" s="33" t="e">
        <f>100*AO193/'11'!B$17</f>
        <v>#VALUE!</v>
      </c>
      <c r="CB193" s="37" t="e">
        <f>100*(AP193*BZ193)/'11'!C$17</f>
        <v>#VALUE!</v>
      </c>
      <c r="CC193" s="37" t="e">
        <f t="shared" si="32"/>
        <v>#VALUE!</v>
      </c>
      <c r="CD193" s="33" t="e">
        <f t="shared" si="33"/>
        <v>#VALUE!</v>
      </c>
      <c r="CE193" s="54" t="e">
        <f>'11'!C$17-'935'!Y193</f>
        <v>#VALUE!</v>
      </c>
      <c r="CF193" s="37" t="e">
        <f>MAX('DNO totals'!B$312+0,MIN('935'!L193+0,'DNO totals'!B$304+0))</f>
        <v>#VALUE!</v>
      </c>
      <c r="CG193" s="37" t="e">
        <f>MAX('DNO totals'!C$312+0,MIN('935'!M193+0,'DNO totals'!C$304+0))</f>
        <v>#VALUE!</v>
      </c>
      <c r="CH193" s="37" t="e">
        <f>MAX('DNO totals'!D$312+0,MIN('935'!N193+0,'DNO totals'!D$304+0))</f>
        <v>#VALUE!</v>
      </c>
      <c r="CI193" s="37" t="e">
        <f>MAX('DNO totals'!E$312+0,MIN('935'!O193+0,'DNO totals'!E$304+0))</f>
        <v>#VALUE!</v>
      </c>
      <c r="CJ193" s="52" t="e">
        <f>MAX('DNO totals'!F$312+0,MIN('935'!P193+0,'DNO totals'!F$304+0))</f>
        <v>#VALUE!</v>
      </c>
      <c r="CK193" s="37" t="e">
        <f>IF('935'!$K193=1000,'Charging rates'!$C$38*$BH193/(1+'DNO totals'!$C$99)*$CF193,0)</f>
        <v>#VALUE!</v>
      </c>
      <c r="CL193" s="37" t="e">
        <f>IF(MOD('935'!$K193,1000)=100,'Charging rates'!$D$38*$BH193/(1+'DNO totals'!$D$99)*$CG193,0)</f>
        <v>#VALUE!</v>
      </c>
      <c r="CM193" s="37" t="e">
        <f>IF(MOD('935'!$K193,100)=10,'Charging rates'!$E$38*$BH193/(1+'DNO totals'!$E$99)*$CH193,0)</f>
        <v>#VALUE!</v>
      </c>
      <c r="CN193" s="37" t="e">
        <f>IF(AND(MOD('935'!$K193,10)&gt;0,MOD('935'!$K193,1000)&gt;1),'Charging rates'!$F$38*$BH193/(1+'DNO totals'!$F$99)*$CI193,0)</f>
        <v>#VALUE!</v>
      </c>
      <c r="CO193" s="37" t="e">
        <f>IF(MOD('935'!$K193,1000)=1,'Charging rates'!$G$38*$BH193/(1+'DNO totals'!$G$99)*$CJ193,0)</f>
        <v>#VALUE!</v>
      </c>
      <c r="CP193" s="52" t="e">
        <f t="shared" si="34"/>
        <v>#VALUE!</v>
      </c>
      <c r="CQ193" s="37" t="e">
        <f>IF('935'!$K193&gt;1000,'Charging rates'!$C$38*$AW193*$CF193,0)</f>
        <v>#VALUE!</v>
      </c>
      <c r="CR193" s="37" t="e">
        <f>IF(MOD('935'!$K193,1000)&gt;100,'Charging rates'!$D$38*$AW193*$CG193,0)</f>
        <v>#VALUE!</v>
      </c>
      <c r="CS193" s="37" t="e">
        <f>IF(MOD('935'!$K193,100)&gt;10,'Charging rates'!$E$38*$AW193*$CH193,0)</f>
        <v>#VALUE!</v>
      </c>
      <c r="CT193" s="52" t="e">
        <f t="shared" si="35"/>
        <v>#VALUE!</v>
      </c>
      <c r="CU193" s="33" t="e">
        <f>100*(AP193*'935'!Q193*BZ193)/'11'!B$17</f>
        <v>#VALUE!</v>
      </c>
      <c r="CV193" s="33" t="e">
        <f>100/'11'!B$17*'Charging rates'!B$10*AW193</f>
        <v>#VALUE!</v>
      </c>
      <c r="CW193" s="33" t="e">
        <f>IF(AT193=0,0,(1-BX193/AT193)*(CA193+IF('935'!Q193=0,0,(CB193*'935'!Q193*('11'!C$17-'935'!Y193)/('11'!B$17-'935'!X193)))))</f>
        <v>#VALUE!</v>
      </c>
      <c r="CX193" s="33" t="e">
        <f t="shared" si="36"/>
        <v>#VALUE!</v>
      </c>
      <c r="CY193" s="49" t="e">
        <f t="shared" si="37"/>
        <v>#VALUE!</v>
      </c>
      <c r="CZ193" s="32" t="e">
        <f>AT193*(Parameters!B$21+AU193)*IF('DNO totals'!B$323&lt;0,1,'935'!S193)</f>
        <v>#VALUE!</v>
      </c>
      <c r="DA193" s="52" t="e">
        <f>IF('DNO totals'!B$323&lt;0,1,'935'!S193)*(Parameters!B$21+AU193)</f>
        <v>#VALUE!</v>
      </c>
      <c r="DB193" s="37" t="e">
        <f>CX193+'Charging rates'!B$106*DA193*100/'11'!B$17</f>
        <v>#VALUE!</v>
      </c>
      <c r="DC193" s="37" t="e">
        <f>DB193+'Charging rates'!B$116*(Parameters!B$21+AU193)*100/'11'!B$17*IF('DNO totals'!B$323&lt;0,1,'935'!S193)</f>
        <v>#VALUE!</v>
      </c>
      <c r="DD193" s="37" t="e">
        <f>'Charging rates'!B$97*(CP193+CT193)*100/'11'!B$17</f>
        <v>#VALUE!</v>
      </c>
      <c r="DE193" s="33" t="e">
        <f>MAX(0-(CB193*AU193*'11'!C$17/'11'!B$17),DC193+DD193)</f>
        <v>#VALUE!</v>
      </c>
      <c r="DF193" s="37" t="e">
        <f>IF(BS193,IF(AU193=0,CC193,MAX(0,MIN(CC193,CC193+(DE193/'935'!Q193*('11'!B$17-'935'!X193)/('11'!C$17-'935'!Y193))))),0)</f>
        <v>#VALUE!</v>
      </c>
      <c r="DG193" s="33" t="e">
        <f t="shared" si="38"/>
        <v>#VALUE!</v>
      </c>
      <c r="DH193" s="53" t="e">
        <f t="shared" si="39"/>
        <v>#VALUE!</v>
      </c>
    </row>
    <row r="194" spans="1:112">
      <c r="A194" s="28">
        <v>94</v>
      </c>
      <c r="B194" s="47" t="e">
        <f>'935'!B194</f>
        <v>#VALUE!</v>
      </c>
      <c r="C194" s="48" t="e">
        <f>OR('935'!E194&lt;&gt;"VOID",'935'!F194&lt;&gt;"VOID",'935'!G194&lt;&gt;"VOID")</f>
        <v>#VALUE!</v>
      </c>
      <c r="D194" s="32" t="e">
        <f>IF('935'!D194="VOID",0,'935'!D194*(1-'935'!X194/'11'!B$17))</f>
        <v>#VALUE!</v>
      </c>
      <c r="E194" s="32" t="e">
        <f>IF('935'!E194="VOID",0,'935'!E194*(1-'935'!X194/'11'!B$17))</f>
        <v>#VALUE!</v>
      </c>
      <c r="F194" s="32" t="e">
        <f>IF('935'!F194="VOID",0,'935'!F194*(1-'935'!X194/'11'!B$17))</f>
        <v>#VALUE!</v>
      </c>
      <c r="G194" s="32" t="e">
        <f>IF('935'!G194="VOID",0,'935'!G194*(1-'935'!X194/'11'!B$17))</f>
        <v>#VALUE!</v>
      </c>
      <c r="H194" s="49" t="e">
        <f t="shared" si="20"/>
        <v>#VALUE!</v>
      </c>
      <c r="I194" s="50" t="e">
        <f>MATCH('935'!J194,'913'!$B$6:$B$1205,0)</f>
        <v>#VALUE!</v>
      </c>
      <c r="J194" s="50" t="e">
        <f>MATCH(INDEX('913'!$D$6:$D$1205,I194),'913'!$B$6:$B$1205,0)</f>
        <v>#VALUE!</v>
      </c>
      <c r="K194" s="50" t="e">
        <f>MATCH(INDEX('913'!$D$6:$D$1205,J194),'913'!$B$6:$B$1205,0)</f>
        <v>#VALUE!</v>
      </c>
      <c r="L194" s="50" t="e">
        <f>MATCH(INDEX('913'!$D$6:$D$1205,K194),'913'!$B$6:$B$1205,0)</f>
        <v>#VALUE!</v>
      </c>
      <c r="M194" s="50" t="e">
        <f>MATCH(INDEX('913'!$D$6:$D$1205,L194),'913'!$B$6:$B$1205,0)</f>
        <v>#VALUE!</v>
      </c>
      <c r="N194" s="50" t="e">
        <f>MATCH(INDEX('913'!$D$6:$D$1205,M194),'913'!$B$6:$B$1205,0)</f>
        <v>#VALUE!</v>
      </c>
      <c r="O194" s="50" t="e">
        <f>MATCH(INDEX('913'!$D$6:$D$1205,N194),'913'!$B$6:$B$1205,0)</f>
        <v>#VALUE!</v>
      </c>
      <c r="P194" s="51" t="e">
        <f>MATCH(INDEX('913'!$D$6:$D$1205,O194),'913'!$B$6:$B$1205,0)</f>
        <v>#VALUE!</v>
      </c>
      <c r="Q194" s="37">
        <f>IF(ISNUMBER(I194),MAX(0,INDEX('913'!$E$6:$E$1205,I194)),0)</f>
        <v>0</v>
      </c>
      <c r="R194" s="37">
        <f>IF(ISNUMBER(J194),MAX(0,INDEX('913'!$E$6:$E$1205,J194)),0)</f>
        <v>0</v>
      </c>
      <c r="S194" s="37">
        <f>IF(ISNUMBER(K194),MAX(0,INDEX('913'!$E$6:$E$1205,K194)),0)</f>
        <v>0</v>
      </c>
      <c r="T194" s="37">
        <f>IF(ISNUMBER(L194),MAX(0,INDEX('913'!$E$6:$E$1205,L194)),0)</f>
        <v>0</v>
      </c>
      <c r="U194" s="37">
        <f>IF(ISNUMBER(M194),MAX(0,INDEX('913'!$E$6:$E$1205,M194)),0)</f>
        <v>0</v>
      </c>
      <c r="V194" s="37">
        <f>IF(ISNUMBER(N194),MAX(0,INDEX('913'!$E$6:$E$1205,N194)),0)</f>
        <v>0</v>
      </c>
      <c r="W194" s="37">
        <f>IF(ISNUMBER(O194),MAX(0,INDEX('913'!$E$6:$E$1205,O194)),0)</f>
        <v>0</v>
      </c>
      <c r="X194" s="52">
        <f>IF(ISNUMBER(P194),MAX(0,INDEX('913'!$E$6:$E$1205,P194)),0)</f>
        <v>0</v>
      </c>
      <c r="Y194" s="37">
        <f>IF(ISNUMBER(I194),MAX(0,INDEX('913'!$F$6:$F$1205,I194)),0)</f>
        <v>0</v>
      </c>
      <c r="Z194" s="37">
        <f>IF(ISNUMBER(J194),MAX(0,INDEX('913'!$F$6:$F$1205,J194)),0)</f>
        <v>0</v>
      </c>
      <c r="AA194" s="37">
        <f>IF(ISNUMBER(K194),MAX(0,INDEX('913'!$F$6:$F$1205,K194)),0)</f>
        <v>0</v>
      </c>
      <c r="AB194" s="37">
        <f>IF(ISNUMBER(L194),MAX(0,INDEX('913'!$F$6:$F$1205,L194)),0)</f>
        <v>0</v>
      </c>
      <c r="AC194" s="37">
        <f>IF(ISNUMBER(M194),MAX(0,INDEX('913'!$F$6:$F$1205,M194)),0)</f>
        <v>0</v>
      </c>
      <c r="AD194" s="37">
        <f>IF(ISNUMBER(N194),MAX(0,INDEX('913'!$F$6:$F$1205,N194)),0)</f>
        <v>0</v>
      </c>
      <c r="AE194" s="37">
        <f>IF(ISNUMBER(O194),MAX(0,INDEX('913'!$F$6:$F$1205,O194)),0)</f>
        <v>0</v>
      </c>
      <c r="AF194" s="37">
        <f>IF(ISNUMBER(P194),MAX(0,INDEX('913'!$F$6:$F$1205,P194)),0)</f>
        <v>0</v>
      </c>
      <c r="AG194" s="32">
        <f>IF(ISNUMBER(I194),SQRT(INDEX('913'!$I$6:$I$1205,I194)^2+INDEX('913'!$J$6:$J$1205,I194)^2),0)</f>
        <v>0</v>
      </c>
      <c r="AH194" s="32">
        <f>IF(ISNUMBER(J194),SQRT(INDEX('913'!$I$6:$I$1205,J194)^2+INDEX('913'!$J$6:$J$1205,J194)^2),0)</f>
        <v>0</v>
      </c>
      <c r="AI194" s="32">
        <f>IF(ISNUMBER(K194),SQRT(INDEX('913'!$I$6:$I$1205,K194)^2+INDEX('913'!$J$6:$J$1205,K194)^2),0)</f>
        <v>0</v>
      </c>
      <c r="AJ194" s="32">
        <f>IF(ISNUMBER(L194),SQRT(INDEX('913'!$I$6:$I$1205,L194)^2+INDEX('913'!$J$6:$J$1205,L194)^2),0)</f>
        <v>0</v>
      </c>
      <c r="AK194" s="32">
        <f>IF(ISNUMBER(M194),SQRT(INDEX('913'!$I$6:$I$1205,M194)^2+INDEX('913'!$J$6:$J$1205,M194)^2),0)</f>
        <v>0</v>
      </c>
      <c r="AL194" s="32">
        <f>IF(ISNUMBER(N194),SQRT(INDEX('913'!$I$6:$I$1205,N194)^2+INDEX('913'!$J$6:$J$1205,N194)^2),0)</f>
        <v>0</v>
      </c>
      <c r="AM194" s="32">
        <f>IF(ISNUMBER(O194),SQRT(INDEX('913'!$I$6:$I$1205,O194)^2+INDEX('913'!$J$6:$J$1205,O194)^2),0)</f>
        <v>0</v>
      </c>
      <c r="AN194" s="49">
        <f>IF(ISNUMBER(P194),SQRT(INDEX('913'!$I$6:$I$1205,P194)^2+INDEX('913'!$J$6:$J$1205,P194)^2),0)</f>
        <v>0</v>
      </c>
      <c r="AO194" s="37">
        <f t="shared" si="21"/>
        <v>0</v>
      </c>
      <c r="AP194" s="37">
        <f t="shared" si="22"/>
        <v>0</v>
      </c>
      <c r="AQ194" s="33" t="e">
        <f>-100*'935'!W194*(AO194+AP194)/'11'!C$17</f>
        <v>#VALUE!</v>
      </c>
      <c r="AR194" s="37" t="e">
        <f t="shared" si="23"/>
        <v>#VALUE!</v>
      </c>
      <c r="AS194" s="52" t="e">
        <f t="shared" si="24"/>
        <v>#VALUE!</v>
      </c>
      <c r="AT194" s="32" t="e">
        <f>IF('935'!C194="VOID",0,('935'!C194*(1-'935'!X194/'11'!B$17)))</f>
        <v>#VALUE!</v>
      </c>
      <c r="AU194" s="52" t="e">
        <f>'935'!Q194*(1-'935'!Y194/'11'!C$17)/(1-'935'!X194/'11'!B$17)</f>
        <v>#VALUE!</v>
      </c>
      <c r="AV194" s="37" t="e">
        <f>INDEX('DNO totals'!$B$57:$G$57,IF('935'!K194,IF(MOD('935'!K194,1000),IF(MOD('935'!K194,100),IF(MOD('935'!K194,10),IF(MOD('935'!K194,1000)=1,6,5),4),3),2),1))</f>
        <v>#VALUE!</v>
      </c>
      <c r="AW194" s="52" t="e">
        <f t="shared" si="25"/>
        <v>#VALUE!</v>
      </c>
      <c r="AX194" s="32" t="e">
        <f>IF('935'!V194="VOID",0,'935'!V194*(1-'935'!X194/'11'!B$17))</f>
        <v>#VALUE!</v>
      </c>
      <c r="AY194" s="33" t="e">
        <f>IF(H194,-100*'Charging rates'!B$10/'11'!B$17*AX194/H194,0)</f>
        <v>#VALUE!</v>
      </c>
      <c r="AZ194" s="33" t="e">
        <f>IF(C194,'DNO totals'!B$41,0)</f>
        <v>#VALUE!</v>
      </c>
      <c r="BA194" s="33" t="e">
        <f t="shared" si="26"/>
        <v>#VALUE!</v>
      </c>
      <c r="BB194" s="33" t="e">
        <f t="shared" si="27"/>
        <v>#VALUE!</v>
      </c>
      <c r="BC194" s="53" t="e">
        <f t="shared" si="28"/>
        <v>#VALUE!</v>
      </c>
      <c r="BD194" s="32" t="e">
        <f>IF(AT194,'935'!H194*AT194/(AT194+D194+H194),0)</f>
        <v>#VALUE!</v>
      </c>
      <c r="BE194" s="32" t="e">
        <f>IF(H194,'935'!H194*H194/(AT194+D194+H194),0)</f>
        <v>#VALUE!</v>
      </c>
      <c r="BF194" s="32" t="e">
        <f>BD194*(1-'935'!X194/'11'!B$17)</f>
        <v>#VALUE!</v>
      </c>
      <c r="BG194" s="49" t="e">
        <f>BE194*(1-'935'!X194/'11'!B$17)</f>
        <v>#VALUE!</v>
      </c>
      <c r="BH194" s="52" t="e">
        <f>AV194*Parameters!B$6</f>
        <v>#VALUE!</v>
      </c>
      <c r="BI194" s="37" t="e">
        <f>IF('935'!$K194=1000,'Charging rates'!$C$38*$BH194/(1+'DNO totals'!$C$99)*'935'!$L194,0)</f>
        <v>#VALUE!</v>
      </c>
      <c r="BJ194" s="37" t="e">
        <f>IF(MOD('935'!$K194,1000)=100,'Charging rates'!$D$38*$BH194/(1+'DNO totals'!$D$99)*'935'!$M194,0)</f>
        <v>#VALUE!</v>
      </c>
      <c r="BK194" s="37" t="e">
        <f>IF(MOD('935'!$K194,100)=10,'Charging rates'!$E$38*$BH194/(1+'DNO totals'!$E$99)*'935'!$N194,0)</f>
        <v>#VALUE!</v>
      </c>
      <c r="BL194" s="37" t="e">
        <f>IF(AND(MOD('935'!$K194,10)&gt;0,MOD('935'!$K194,1000)&gt;1),'Charging rates'!$F$38*$BH194/(1+'DNO totals'!$F$99)*'935'!$O194,0)</f>
        <v>#VALUE!</v>
      </c>
      <c r="BM194" s="37" t="e">
        <f>IF(MOD('935'!$K194,1000)=1,'Charging rates'!$G$38*$BH194/(1+'DNO totals'!$G$99)*'935'!$P194,0)</f>
        <v>#VALUE!</v>
      </c>
      <c r="BN194" s="52" t="e">
        <f t="shared" si="29"/>
        <v>#VALUE!</v>
      </c>
      <c r="BO194" s="37" t="e">
        <f>IF('935'!$K194&gt;1000,'Charging rates'!$C$38*$AW194*'935'!$L194,0)</f>
        <v>#VALUE!</v>
      </c>
      <c r="BP194" s="37" t="e">
        <f>IF(MOD('935'!$K194,1000)&gt;100,'Charging rates'!$D$38*$AW194*'935'!$M194,0)</f>
        <v>#VALUE!</v>
      </c>
      <c r="BQ194" s="37" t="e">
        <f>IF(MOD('935'!$K194,100)&gt;10,'Charging rates'!$E$38*$AW194*'935'!$N194,0)</f>
        <v>#VALUE!</v>
      </c>
      <c r="BR194" s="52" t="e">
        <f t="shared" si="30"/>
        <v>#VALUE!</v>
      </c>
      <c r="BS194" s="48" t="e">
        <f>'935'!C194&lt;&gt;"VOID"</f>
        <v>#VALUE!</v>
      </c>
      <c r="BT194" s="33" t="e">
        <f>IF(BS194,(100/'11'!B$17*BD194*((1-'935'!I194)*'Charging rates'!B$51+'Charging rates'!B$63)),0)</f>
        <v>#VALUE!</v>
      </c>
      <c r="BU194" s="33" t="e">
        <f>100/'11'!B$17*BG194*('Charging rates'!B$51+'Charging rates'!B$63)</f>
        <v>#VALUE!</v>
      </c>
      <c r="BV194" s="33" t="e">
        <f>100/'11'!B$17*BE194*('Charging rates'!B$51+'Charging rates'!B$63)</f>
        <v>#VALUE!</v>
      </c>
      <c r="BW194" s="53" t="e">
        <f t="shared" si="31"/>
        <v>#VALUE!</v>
      </c>
      <c r="BX194" s="32" t="e">
        <f>AT194-('935'!T194*(1-'935'!X194/'11'!B$17))</f>
        <v>#VALUE!</v>
      </c>
      <c r="BY194" s="32">
        <f>0-IF(ISNUMBER(I194),INDEX('913'!$I$6:$I$1205,I194),0)-IF(ISNUMBER(J194),INDEX('913'!$I$6:$I$1205,J194),0)-IF(ISNUMBER(K194),INDEX('913'!$I$6:$I$1205,K194),0)-IF(ISNUMBER(L194),INDEX('913'!$I$6:$I$1205,L194),0)-IF(ISNUMBER(M194),INDEX('913'!$I$6:$I$1205,M194),0)-IF(ISNUMBER(N194),INDEX('913'!$I$6:$I$1205,N194),0)-IF(ISNUMBER(O194),INDEX('913'!$I$6:$I$1205,O194),0)-IF(ISNUMBER(P194),INDEX('913'!$I$6:$I$1205,P194),0)</f>
        <v>0</v>
      </c>
      <c r="BZ194" s="37">
        <f>IF(BY194=0,1,MAX(1,SQRT(BY194^2+(IF(ISNUMBER(I194),INDEX('913'!$J$6:$J$1205,I194),0)+IF(ISNUMBER(J194),INDEX('913'!$J$6:$J$1205,J194),0)+IF(ISNUMBER(K194),INDEX('913'!$J$6:$J$1205,K194),0)+IF(ISNUMBER(L194),INDEX('913'!$J$6:$J$1205,L194),0)+IF(ISNUMBER(M194),INDEX('913'!$J$6:$J$1205,M194),0)+IF(ISNUMBER(N194),INDEX('913'!$J$6:$J$1205,N194),0)+IF(ISNUMBER(O194),INDEX('913'!$J$6:$J$1205,O194),0)+IF(ISNUMBER(P194),INDEX('913'!$J$6:$J$1205,P194),0))^2)/BY194))</f>
        <v>1</v>
      </c>
      <c r="CA194" s="33" t="e">
        <f>100*AO194/'11'!B$17</f>
        <v>#VALUE!</v>
      </c>
      <c r="CB194" s="37" t="e">
        <f>100*(AP194*BZ194)/'11'!C$17</f>
        <v>#VALUE!</v>
      </c>
      <c r="CC194" s="37" t="e">
        <f t="shared" si="32"/>
        <v>#VALUE!</v>
      </c>
      <c r="CD194" s="33" t="e">
        <f t="shared" si="33"/>
        <v>#VALUE!</v>
      </c>
      <c r="CE194" s="54" t="e">
        <f>'11'!C$17-'935'!Y194</f>
        <v>#VALUE!</v>
      </c>
      <c r="CF194" s="37" t="e">
        <f>MAX('DNO totals'!B$312+0,MIN('935'!L194+0,'DNO totals'!B$304+0))</f>
        <v>#VALUE!</v>
      </c>
      <c r="CG194" s="37" t="e">
        <f>MAX('DNO totals'!C$312+0,MIN('935'!M194+0,'DNO totals'!C$304+0))</f>
        <v>#VALUE!</v>
      </c>
      <c r="CH194" s="37" t="e">
        <f>MAX('DNO totals'!D$312+0,MIN('935'!N194+0,'DNO totals'!D$304+0))</f>
        <v>#VALUE!</v>
      </c>
      <c r="CI194" s="37" t="e">
        <f>MAX('DNO totals'!E$312+0,MIN('935'!O194+0,'DNO totals'!E$304+0))</f>
        <v>#VALUE!</v>
      </c>
      <c r="CJ194" s="52" t="e">
        <f>MAX('DNO totals'!F$312+0,MIN('935'!P194+0,'DNO totals'!F$304+0))</f>
        <v>#VALUE!</v>
      </c>
      <c r="CK194" s="37" t="e">
        <f>IF('935'!$K194=1000,'Charging rates'!$C$38*$BH194/(1+'DNO totals'!$C$99)*$CF194,0)</f>
        <v>#VALUE!</v>
      </c>
      <c r="CL194" s="37" t="e">
        <f>IF(MOD('935'!$K194,1000)=100,'Charging rates'!$D$38*$BH194/(1+'DNO totals'!$D$99)*$CG194,0)</f>
        <v>#VALUE!</v>
      </c>
      <c r="CM194" s="37" t="e">
        <f>IF(MOD('935'!$K194,100)=10,'Charging rates'!$E$38*$BH194/(1+'DNO totals'!$E$99)*$CH194,0)</f>
        <v>#VALUE!</v>
      </c>
      <c r="CN194" s="37" t="e">
        <f>IF(AND(MOD('935'!$K194,10)&gt;0,MOD('935'!$K194,1000)&gt;1),'Charging rates'!$F$38*$BH194/(1+'DNO totals'!$F$99)*$CI194,0)</f>
        <v>#VALUE!</v>
      </c>
      <c r="CO194" s="37" t="e">
        <f>IF(MOD('935'!$K194,1000)=1,'Charging rates'!$G$38*$BH194/(1+'DNO totals'!$G$99)*$CJ194,0)</f>
        <v>#VALUE!</v>
      </c>
      <c r="CP194" s="52" t="e">
        <f t="shared" si="34"/>
        <v>#VALUE!</v>
      </c>
      <c r="CQ194" s="37" t="e">
        <f>IF('935'!$K194&gt;1000,'Charging rates'!$C$38*$AW194*$CF194,0)</f>
        <v>#VALUE!</v>
      </c>
      <c r="CR194" s="37" t="e">
        <f>IF(MOD('935'!$K194,1000)&gt;100,'Charging rates'!$D$38*$AW194*$CG194,0)</f>
        <v>#VALUE!</v>
      </c>
      <c r="CS194" s="37" t="e">
        <f>IF(MOD('935'!$K194,100)&gt;10,'Charging rates'!$E$38*$AW194*$CH194,0)</f>
        <v>#VALUE!</v>
      </c>
      <c r="CT194" s="52" t="e">
        <f t="shared" si="35"/>
        <v>#VALUE!</v>
      </c>
      <c r="CU194" s="33" t="e">
        <f>100*(AP194*'935'!Q194*BZ194)/'11'!B$17</f>
        <v>#VALUE!</v>
      </c>
      <c r="CV194" s="33" t="e">
        <f>100/'11'!B$17*'Charging rates'!B$10*AW194</f>
        <v>#VALUE!</v>
      </c>
      <c r="CW194" s="33" t="e">
        <f>IF(AT194=0,0,(1-BX194/AT194)*(CA194+IF('935'!Q194=0,0,(CB194*'935'!Q194*('11'!C$17-'935'!Y194)/('11'!B$17-'935'!X194)))))</f>
        <v>#VALUE!</v>
      </c>
      <c r="CX194" s="33" t="e">
        <f t="shared" si="36"/>
        <v>#VALUE!</v>
      </c>
      <c r="CY194" s="49" t="e">
        <f t="shared" si="37"/>
        <v>#VALUE!</v>
      </c>
      <c r="CZ194" s="32" t="e">
        <f>AT194*(Parameters!B$21+AU194)*IF('DNO totals'!B$323&lt;0,1,'935'!S194)</f>
        <v>#VALUE!</v>
      </c>
      <c r="DA194" s="52" t="e">
        <f>IF('DNO totals'!B$323&lt;0,1,'935'!S194)*(Parameters!B$21+AU194)</f>
        <v>#VALUE!</v>
      </c>
      <c r="DB194" s="37" t="e">
        <f>CX194+'Charging rates'!B$106*DA194*100/'11'!B$17</f>
        <v>#VALUE!</v>
      </c>
      <c r="DC194" s="37" t="e">
        <f>DB194+'Charging rates'!B$116*(Parameters!B$21+AU194)*100/'11'!B$17*IF('DNO totals'!B$323&lt;0,1,'935'!S194)</f>
        <v>#VALUE!</v>
      </c>
      <c r="DD194" s="37" t="e">
        <f>'Charging rates'!B$97*(CP194+CT194)*100/'11'!B$17</f>
        <v>#VALUE!</v>
      </c>
      <c r="DE194" s="33" t="e">
        <f>MAX(0-(CB194*AU194*'11'!C$17/'11'!B$17),DC194+DD194)</f>
        <v>#VALUE!</v>
      </c>
      <c r="DF194" s="37" t="e">
        <f>IF(BS194,IF(AU194=0,CC194,MAX(0,MIN(CC194,CC194+(DE194/'935'!Q194*('11'!B$17-'935'!X194)/('11'!C$17-'935'!Y194))))),0)</f>
        <v>#VALUE!</v>
      </c>
      <c r="DG194" s="33" t="e">
        <f t="shared" si="38"/>
        <v>#VALUE!</v>
      </c>
      <c r="DH194" s="53" t="e">
        <f t="shared" si="39"/>
        <v>#VALUE!</v>
      </c>
    </row>
    <row r="195" spans="1:112">
      <c r="A195" s="28">
        <v>95</v>
      </c>
      <c r="B195" s="47" t="e">
        <f>'935'!B195</f>
        <v>#VALUE!</v>
      </c>
      <c r="C195" s="48" t="e">
        <f>OR('935'!E195&lt;&gt;"VOID",'935'!F195&lt;&gt;"VOID",'935'!G195&lt;&gt;"VOID")</f>
        <v>#VALUE!</v>
      </c>
      <c r="D195" s="32" t="e">
        <f>IF('935'!D195="VOID",0,'935'!D195*(1-'935'!X195/'11'!B$17))</f>
        <v>#VALUE!</v>
      </c>
      <c r="E195" s="32" t="e">
        <f>IF('935'!E195="VOID",0,'935'!E195*(1-'935'!X195/'11'!B$17))</f>
        <v>#VALUE!</v>
      </c>
      <c r="F195" s="32" t="e">
        <f>IF('935'!F195="VOID",0,'935'!F195*(1-'935'!X195/'11'!B$17))</f>
        <v>#VALUE!</v>
      </c>
      <c r="G195" s="32" t="e">
        <f>IF('935'!G195="VOID",0,'935'!G195*(1-'935'!X195/'11'!B$17))</f>
        <v>#VALUE!</v>
      </c>
      <c r="H195" s="49" t="e">
        <f t="shared" si="20"/>
        <v>#VALUE!</v>
      </c>
      <c r="I195" s="50" t="e">
        <f>MATCH('935'!J195,'913'!$B$6:$B$1205,0)</f>
        <v>#VALUE!</v>
      </c>
      <c r="J195" s="50" t="e">
        <f>MATCH(INDEX('913'!$D$6:$D$1205,I195),'913'!$B$6:$B$1205,0)</f>
        <v>#VALUE!</v>
      </c>
      <c r="K195" s="50" t="e">
        <f>MATCH(INDEX('913'!$D$6:$D$1205,J195),'913'!$B$6:$B$1205,0)</f>
        <v>#VALUE!</v>
      </c>
      <c r="L195" s="50" t="e">
        <f>MATCH(INDEX('913'!$D$6:$D$1205,K195),'913'!$B$6:$B$1205,0)</f>
        <v>#VALUE!</v>
      </c>
      <c r="M195" s="50" t="e">
        <f>MATCH(INDEX('913'!$D$6:$D$1205,L195),'913'!$B$6:$B$1205,0)</f>
        <v>#VALUE!</v>
      </c>
      <c r="N195" s="50" t="e">
        <f>MATCH(INDEX('913'!$D$6:$D$1205,M195),'913'!$B$6:$B$1205,0)</f>
        <v>#VALUE!</v>
      </c>
      <c r="O195" s="50" t="e">
        <f>MATCH(INDEX('913'!$D$6:$D$1205,N195),'913'!$B$6:$B$1205,0)</f>
        <v>#VALUE!</v>
      </c>
      <c r="P195" s="51" t="e">
        <f>MATCH(INDEX('913'!$D$6:$D$1205,O195),'913'!$B$6:$B$1205,0)</f>
        <v>#VALUE!</v>
      </c>
      <c r="Q195" s="37">
        <f>IF(ISNUMBER(I195),MAX(0,INDEX('913'!$E$6:$E$1205,I195)),0)</f>
        <v>0</v>
      </c>
      <c r="R195" s="37">
        <f>IF(ISNUMBER(J195),MAX(0,INDEX('913'!$E$6:$E$1205,J195)),0)</f>
        <v>0</v>
      </c>
      <c r="S195" s="37">
        <f>IF(ISNUMBER(K195),MAX(0,INDEX('913'!$E$6:$E$1205,K195)),0)</f>
        <v>0</v>
      </c>
      <c r="T195" s="37">
        <f>IF(ISNUMBER(L195),MAX(0,INDEX('913'!$E$6:$E$1205,L195)),0)</f>
        <v>0</v>
      </c>
      <c r="U195" s="37">
        <f>IF(ISNUMBER(M195),MAX(0,INDEX('913'!$E$6:$E$1205,M195)),0)</f>
        <v>0</v>
      </c>
      <c r="V195" s="37">
        <f>IF(ISNUMBER(N195),MAX(0,INDEX('913'!$E$6:$E$1205,N195)),0)</f>
        <v>0</v>
      </c>
      <c r="W195" s="37">
        <f>IF(ISNUMBER(O195),MAX(0,INDEX('913'!$E$6:$E$1205,O195)),0)</f>
        <v>0</v>
      </c>
      <c r="X195" s="52">
        <f>IF(ISNUMBER(P195),MAX(0,INDEX('913'!$E$6:$E$1205,P195)),0)</f>
        <v>0</v>
      </c>
      <c r="Y195" s="37">
        <f>IF(ISNUMBER(I195),MAX(0,INDEX('913'!$F$6:$F$1205,I195)),0)</f>
        <v>0</v>
      </c>
      <c r="Z195" s="37">
        <f>IF(ISNUMBER(J195),MAX(0,INDEX('913'!$F$6:$F$1205,J195)),0)</f>
        <v>0</v>
      </c>
      <c r="AA195" s="37">
        <f>IF(ISNUMBER(K195),MAX(0,INDEX('913'!$F$6:$F$1205,K195)),0)</f>
        <v>0</v>
      </c>
      <c r="AB195" s="37">
        <f>IF(ISNUMBER(L195),MAX(0,INDEX('913'!$F$6:$F$1205,L195)),0)</f>
        <v>0</v>
      </c>
      <c r="AC195" s="37">
        <f>IF(ISNUMBER(M195),MAX(0,INDEX('913'!$F$6:$F$1205,M195)),0)</f>
        <v>0</v>
      </c>
      <c r="AD195" s="37">
        <f>IF(ISNUMBER(N195),MAX(0,INDEX('913'!$F$6:$F$1205,N195)),0)</f>
        <v>0</v>
      </c>
      <c r="AE195" s="37">
        <f>IF(ISNUMBER(O195),MAX(0,INDEX('913'!$F$6:$F$1205,O195)),0)</f>
        <v>0</v>
      </c>
      <c r="AF195" s="37">
        <f>IF(ISNUMBER(P195),MAX(0,INDEX('913'!$F$6:$F$1205,P195)),0)</f>
        <v>0</v>
      </c>
      <c r="AG195" s="32">
        <f>IF(ISNUMBER(I195),SQRT(INDEX('913'!$I$6:$I$1205,I195)^2+INDEX('913'!$J$6:$J$1205,I195)^2),0)</f>
        <v>0</v>
      </c>
      <c r="AH195" s="32">
        <f>IF(ISNUMBER(J195),SQRT(INDEX('913'!$I$6:$I$1205,J195)^2+INDEX('913'!$J$6:$J$1205,J195)^2),0)</f>
        <v>0</v>
      </c>
      <c r="AI195" s="32">
        <f>IF(ISNUMBER(K195),SQRT(INDEX('913'!$I$6:$I$1205,K195)^2+INDEX('913'!$J$6:$J$1205,K195)^2),0)</f>
        <v>0</v>
      </c>
      <c r="AJ195" s="32">
        <f>IF(ISNUMBER(L195),SQRT(INDEX('913'!$I$6:$I$1205,L195)^2+INDEX('913'!$J$6:$J$1205,L195)^2),0)</f>
        <v>0</v>
      </c>
      <c r="AK195" s="32">
        <f>IF(ISNUMBER(M195),SQRT(INDEX('913'!$I$6:$I$1205,M195)^2+INDEX('913'!$J$6:$J$1205,M195)^2),0)</f>
        <v>0</v>
      </c>
      <c r="AL195" s="32">
        <f>IF(ISNUMBER(N195),SQRT(INDEX('913'!$I$6:$I$1205,N195)^2+INDEX('913'!$J$6:$J$1205,N195)^2),0)</f>
        <v>0</v>
      </c>
      <c r="AM195" s="32">
        <f>IF(ISNUMBER(O195),SQRT(INDEX('913'!$I$6:$I$1205,O195)^2+INDEX('913'!$J$6:$J$1205,O195)^2),0)</f>
        <v>0</v>
      </c>
      <c r="AN195" s="49">
        <f>IF(ISNUMBER(P195),SQRT(INDEX('913'!$I$6:$I$1205,P195)^2+INDEX('913'!$J$6:$J$1205,P195)^2),0)</f>
        <v>0</v>
      </c>
      <c r="AO195" s="37">
        <f t="shared" si="21"/>
        <v>0</v>
      </c>
      <c r="AP195" s="37">
        <f t="shared" si="22"/>
        <v>0</v>
      </c>
      <c r="AQ195" s="33" t="e">
        <f>-100*'935'!W195*(AO195+AP195)/'11'!C$17</f>
        <v>#VALUE!</v>
      </c>
      <c r="AR195" s="37" t="e">
        <f t="shared" si="23"/>
        <v>#VALUE!</v>
      </c>
      <c r="AS195" s="52" t="e">
        <f t="shared" si="24"/>
        <v>#VALUE!</v>
      </c>
      <c r="AT195" s="32" t="e">
        <f>IF('935'!C195="VOID",0,('935'!C195*(1-'935'!X195/'11'!B$17)))</f>
        <v>#VALUE!</v>
      </c>
      <c r="AU195" s="52" t="e">
        <f>'935'!Q195*(1-'935'!Y195/'11'!C$17)/(1-'935'!X195/'11'!B$17)</f>
        <v>#VALUE!</v>
      </c>
      <c r="AV195" s="37" t="e">
        <f>INDEX('DNO totals'!$B$57:$G$57,IF('935'!K195,IF(MOD('935'!K195,1000),IF(MOD('935'!K195,100),IF(MOD('935'!K195,10),IF(MOD('935'!K195,1000)=1,6,5),4),3),2),1))</f>
        <v>#VALUE!</v>
      </c>
      <c r="AW195" s="52" t="e">
        <f t="shared" si="25"/>
        <v>#VALUE!</v>
      </c>
      <c r="AX195" s="32" t="e">
        <f>IF('935'!V195="VOID",0,'935'!V195*(1-'935'!X195/'11'!B$17))</f>
        <v>#VALUE!</v>
      </c>
      <c r="AY195" s="33" t="e">
        <f>IF(H195,-100*'Charging rates'!B$10/'11'!B$17*AX195/H195,0)</f>
        <v>#VALUE!</v>
      </c>
      <c r="AZ195" s="33" t="e">
        <f>IF(C195,'DNO totals'!B$41,0)</f>
        <v>#VALUE!</v>
      </c>
      <c r="BA195" s="33" t="e">
        <f t="shared" si="26"/>
        <v>#VALUE!</v>
      </c>
      <c r="BB195" s="33" t="e">
        <f t="shared" si="27"/>
        <v>#VALUE!</v>
      </c>
      <c r="BC195" s="53" t="e">
        <f t="shared" si="28"/>
        <v>#VALUE!</v>
      </c>
      <c r="BD195" s="32" t="e">
        <f>IF(AT195,'935'!H195*AT195/(AT195+D195+H195),0)</f>
        <v>#VALUE!</v>
      </c>
      <c r="BE195" s="32" t="e">
        <f>IF(H195,'935'!H195*H195/(AT195+D195+H195),0)</f>
        <v>#VALUE!</v>
      </c>
      <c r="BF195" s="32" t="e">
        <f>BD195*(1-'935'!X195/'11'!B$17)</f>
        <v>#VALUE!</v>
      </c>
      <c r="BG195" s="49" t="e">
        <f>BE195*(1-'935'!X195/'11'!B$17)</f>
        <v>#VALUE!</v>
      </c>
      <c r="BH195" s="52" t="e">
        <f>AV195*Parameters!B$6</f>
        <v>#VALUE!</v>
      </c>
      <c r="BI195" s="37" t="e">
        <f>IF('935'!$K195=1000,'Charging rates'!$C$38*$BH195/(1+'DNO totals'!$C$99)*'935'!$L195,0)</f>
        <v>#VALUE!</v>
      </c>
      <c r="BJ195" s="37" t="e">
        <f>IF(MOD('935'!$K195,1000)=100,'Charging rates'!$D$38*$BH195/(1+'DNO totals'!$D$99)*'935'!$M195,0)</f>
        <v>#VALUE!</v>
      </c>
      <c r="BK195" s="37" t="e">
        <f>IF(MOD('935'!$K195,100)=10,'Charging rates'!$E$38*$BH195/(1+'DNO totals'!$E$99)*'935'!$N195,0)</f>
        <v>#VALUE!</v>
      </c>
      <c r="BL195" s="37" t="e">
        <f>IF(AND(MOD('935'!$K195,10)&gt;0,MOD('935'!$K195,1000)&gt;1),'Charging rates'!$F$38*$BH195/(1+'DNO totals'!$F$99)*'935'!$O195,0)</f>
        <v>#VALUE!</v>
      </c>
      <c r="BM195" s="37" t="e">
        <f>IF(MOD('935'!$K195,1000)=1,'Charging rates'!$G$38*$BH195/(1+'DNO totals'!$G$99)*'935'!$P195,0)</f>
        <v>#VALUE!</v>
      </c>
      <c r="BN195" s="52" t="e">
        <f t="shared" si="29"/>
        <v>#VALUE!</v>
      </c>
      <c r="BO195" s="37" t="e">
        <f>IF('935'!$K195&gt;1000,'Charging rates'!$C$38*$AW195*'935'!$L195,0)</f>
        <v>#VALUE!</v>
      </c>
      <c r="BP195" s="37" t="e">
        <f>IF(MOD('935'!$K195,1000)&gt;100,'Charging rates'!$D$38*$AW195*'935'!$M195,0)</f>
        <v>#VALUE!</v>
      </c>
      <c r="BQ195" s="37" t="e">
        <f>IF(MOD('935'!$K195,100)&gt;10,'Charging rates'!$E$38*$AW195*'935'!$N195,0)</f>
        <v>#VALUE!</v>
      </c>
      <c r="BR195" s="52" t="e">
        <f t="shared" si="30"/>
        <v>#VALUE!</v>
      </c>
      <c r="BS195" s="48" t="e">
        <f>'935'!C195&lt;&gt;"VOID"</f>
        <v>#VALUE!</v>
      </c>
      <c r="BT195" s="33" t="e">
        <f>IF(BS195,(100/'11'!B$17*BD195*((1-'935'!I195)*'Charging rates'!B$51+'Charging rates'!B$63)),0)</f>
        <v>#VALUE!</v>
      </c>
      <c r="BU195" s="33" t="e">
        <f>100/'11'!B$17*BG195*('Charging rates'!B$51+'Charging rates'!B$63)</f>
        <v>#VALUE!</v>
      </c>
      <c r="BV195" s="33" t="e">
        <f>100/'11'!B$17*BE195*('Charging rates'!B$51+'Charging rates'!B$63)</f>
        <v>#VALUE!</v>
      </c>
      <c r="BW195" s="53" t="e">
        <f t="shared" si="31"/>
        <v>#VALUE!</v>
      </c>
      <c r="BX195" s="32" t="e">
        <f>AT195-('935'!T195*(1-'935'!X195/'11'!B$17))</f>
        <v>#VALUE!</v>
      </c>
      <c r="BY195" s="32">
        <f>0-IF(ISNUMBER(I195),INDEX('913'!$I$6:$I$1205,I195),0)-IF(ISNUMBER(J195),INDEX('913'!$I$6:$I$1205,J195),0)-IF(ISNUMBER(K195),INDEX('913'!$I$6:$I$1205,K195),0)-IF(ISNUMBER(L195),INDEX('913'!$I$6:$I$1205,L195),0)-IF(ISNUMBER(M195),INDEX('913'!$I$6:$I$1205,M195),0)-IF(ISNUMBER(N195),INDEX('913'!$I$6:$I$1205,N195),0)-IF(ISNUMBER(O195),INDEX('913'!$I$6:$I$1205,O195),0)-IF(ISNUMBER(P195),INDEX('913'!$I$6:$I$1205,P195),0)</f>
        <v>0</v>
      </c>
      <c r="BZ195" s="37">
        <f>IF(BY195=0,1,MAX(1,SQRT(BY195^2+(IF(ISNUMBER(I195),INDEX('913'!$J$6:$J$1205,I195),0)+IF(ISNUMBER(J195),INDEX('913'!$J$6:$J$1205,J195),0)+IF(ISNUMBER(K195),INDEX('913'!$J$6:$J$1205,K195),0)+IF(ISNUMBER(L195),INDEX('913'!$J$6:$J$1205,L195),0)+IF(ISNUMBER(M195),INDEX('913'!$J$6:$J$1205,M195),0)+IF(ISNUMBER(N195),INDEX('913'!$J$6:$J$1205,N195),0)+IF(ISNUMBER(O195),INDEX('913'!$J$6:$J$1205,O195),0)+IF(ISNUMBER(P195),INDEX('913'!$J$6:$J$1205,P195),0))^2)/BY195))</f>
        <v>1</v>
      </c>
      <c r="CA195" s="33" t="e">
        <f>100*AO195/'11'!B$17</f>
        <v>#VALUE!</v>
      </c>
      <c r="CB195" s="37" t="e">
        <f>100*(AP195*BZ195)/'11'!C$17</f>
        <v>#VALUE!</v>
      </c>
      <c r="CC195" s="37" t="e">
        <f t="shared" si="32"/>
        <v>#VALUE!</v>
      </c>
      <c r="CD195" s="33" t="e">
        <f t="shared" si="33"/>
        <v>#VALUE!</v>
      </c>
      <c r="CE195" s="54" t="e">
        <f>'11'!C$17-'935'!Y195</f>
        <v>#VALUE!</v>
      </c>
      <c r="CF195" s="37" t="e">
        <f>MAX('DNO totals'!B$312+0,MIN('935'!L195+0,'DNO totals'!B$304+0))</f>
        <v>#VALUE!</v>
      </c>
      <c r="CG195" s="37" t="e">
        <f>MAX('DNO totals'!C$312+0,MIN('935'!M195+0,'DNO totals'!C$304+0))</f>
        <v>#VALUE!</v>
      </c>
      <c r="CH195" s="37" t="e">
        <f>MAX('DNO totals'!D$312+0,MIN('935'!N195+0,'DNO totals'!D$304+0))</f>
        <v>#VALUE!</v>
      </c>
      <c r="CI195" s="37" t="e">
        <f>MAX('DNO totals'!E$312+0,MIN('935'!O195+0,'DNO totals'!E$304+0))</f>
        <v>#VALUE!</v>
      </c>
      <c r="CJ195" s="52" t="e">
        <f>MAX('DNO totals'!F$312+0,MIN('935'!P195+0,'DNO totals'!F$304+0))</f>
        <v>#VALUE!</v>
      </c>
      <c r="CK195" s="37" t="e">
        <f>IF('935'!$K195=1000,'Charging rates'!$C$38*$BH195/(1+'DNO totals'!$C$99)*$CF195,0)</f>
        <v>#VALUE!</v>
      </c>
      <c r="CL195" s="37" t="e">
        <f>IF(MOD('935'!$K195,1000)=100,'Charging rates'!$D$38*$BH195/(1+'DNO totals'!$D$99)*$CG195,0)</f>
        <v>#VALUE!</v>
      </c>
      <c r="CM195" s="37" t="e">
        <f>IF(MOD('935'!$K195,100)=10,'Charging rates'!$E$38*$BH195/(1+'DNO totals'!$E$99)*$CH195,0)</f>
        <v>#VALUE!</v>
      </c>
      <c r="CN195" s="37" t="e">
        <f>IF(AND(MOD('935'!$K195,10)&gt;0,MOD('935'!$K195,1000)&gt;1),'Charging rates'!$F$38*$BH195/(1+'DNO totals'!$F$99)*$CI195,0)</f>
        <v>#VALUE!</v>
      </c>
      <c r="CO195" s="37" t="e">
        <f>IF(MOD('935'!$K195,1000)=1,'Charging rates'!$G$38*$BH195/(1+'DNO totals'!$G$99)*$CJ195,0)</f>
        <v>#VALUE!</v>
      </c>
      <c r="CP195" s="52" t="e">
        <f t="shared" si="34"/>
        <v>#VALUE!</v>
      </c>
      <c r="CQ195" s="37" t="e">
        <f>IF('935'!$K195&gt;1000,'Charging rates'!$C$38*$AW195*$CF195,0)</f>
        <v>#VALUE!</v>
      </c>
      <c r="CR195" s="37" t="e">
        <f>IF(MOD('935'!$K195,1000)&gt;100,'Charging rates'!$D$38*$AW195*$CG195,0)</f>
        <v>#VALUE!</v>
      </c>
      <c r="CS195" s="37" t="e">
        <f>IF(MOD('935'!$K195,100)&gt;10,'Charging rates'!$E$38*$AW195*$CH195,0)</f>
        <v>#VALUE!</v>
      </c>
      <c r="CT195" s="52" t="e">
        <f t="shared" si="35"/>
        <v>#VALUE!</v>
      </c>
      <c r="CU195" s="33" t="e">
        <f>100*(AP195*'935'!Q195*BZ195)/'11'!B$17</f>
        <v>#VALUE!</v>
      </c>
      <c r="CV195" s="33" t="e">
        <f>100/'11'!B$17*'Charging rates'!B$10*AW195</f>
        <v>#VALUE!</v>
      </c>
      <c r="CW195" s="33" t="e">
        <f>IF(AT195=0,0,(1-BX195/AT195)*(CA195+IF('935'!Q195=0,0,(CB195*'935'!Q195*('11'!C$17-'935'!Y195)/('11'!B$17-'935'!X195)))))</f>
        <v>#VALUE!</v>
      </c>
      <c r="CX195" s="33" t="e">
        <f t="shared" si="36"/>
        <v>#VALUE!</v>
      </c>
      <c r="CY195" s="49" t="e">
        <f t="shared" si="37"/>
        <v>#VALUE!</v>
      </c>
      <c r="CZ195" s="32" t="e">
        <f>AT195*(Parameters!B$21+AU195)*IF('DNO totals'!B$323&lt;0,1,'935'!S195)</f>
        <v>#VALUE!</v>
      </c>
      <c r="DA195" s="52" t="e">
        <f>IF('DNO totals'!B$323&lt;0,1,'935'!S195)*(Parameters!B$21+AU195)</f>
        <v>#VALUE!</v>
      </c>
      <c r="DB195" s="37" t="e">
        <f>CX195+'Charging rates'!B$106*DA195*100/'11'!B$17</f>
        <v>#VALUE!</v>
      </c>
      <c r="DC195" s="37" t="e">
        <f>DB195+'Charging rates'!B$116*(Parameters!B$21+AU195)*100/'11'!B$17*IF('DNO totals'!B$323&lt;0,1,'935'!S195)</f>
        <v>#VALUE!</v>
      </c>
      <c r="DD195" s="37" t="e">
        <f>'Charging rates'!B$97*(CP195+CT195)*100/'11'!B$17</f>
        <v>#VALUE!</v>
      </c>
      <c r="DE195" s="33" t="e">
        <f>MAX(0-(CB195*AU195*'11'!C$17/'11'!B$17),DC195+DD195)</f>
        <v>#VALUE!</v>
      </c>
      <c r="DF195" s="37" t="e">
        <f>IF(BS195,IF(AU195=0,CC195,MAX(0,MIN(CC195,CC195+(DE195/'935'!Q195*('11'!B$17-'935'!X195)/('11'!C$17-'935'!Y195))))),0)</f>
        <v>#VALUE!</v>
      </c>
      <c r="DG195" s="33" t="e">
        <f t="shared" si="38"/>
        <v>#VALUE!</v>
      </c>
      <c r="DH195" s="53" t="e">
        <f t="shared" si="39"/>
        <v>#VALUE!</v>
      </c>
    </row>
    <row r="196" spans="1:112">
      <c r="A196" s="28">
        <v>96</v>
      </c>
      <c r="B196" s="47" t="e">
        <f>'935'!B196</f>
        <v>#VALUE!</v>
      </c>
      <c r="C196" s="48" t="e">
        <f>OR('935'!E196&lt;&gt;"VOID",'935'!F196&lt;&gt;"VOID",'935'!G196&lt;&gt;"VOID")</f>
        <v>#VALUE!</v>
      </c>
      <c r="D196" s="32" t="e">
        <f>IF('935'!D196="VOID",0,'935'!D196*(1-'935'!X196/'11'!B$17))</f>
        <v>#VALUE!</v>
      </c>
      <c r="E196" s="32" t="e">
        <f>IF('935'!E196="VOID",0,'935'!E196*(1-'935'!X196/'11'!B$17))</f>
        <v>#VALUE!</v>
      </c>
      <c r="F196" s="32" t="e">
        <f>IF('935'!F196="VOID",0,'935'!F196*(1-'935'!X196/'11'!B$17))</f>
        <v>#VALUE!</v>
      </c>
      <c r="G196" s="32" t="e">
        <f>IF('935'!G196="VOID",0,'935'!G196*(1-'935'!X196/'11'!B$17))</f>
        <v>#VALUE!</v>
      </c>
      <c r="H196" s="49" t="e">
        <f t="shared" si="20"/>
        <v>#VALUE!</v>
      </c>
      <c r="I196" s="50" t="e">
        <f>MATCH('935'!J196,'913'!$B$6:$B$1205,0)</f>
        <v>#VALUE!</v>
      </c>
      <c r="J196" s="50" t="e">
        <f>MATCH(INDEX('913'!$D$6:$D$1205,I196),'913'!$B$6:$B$1205,0)</f>
        <v>#VALUE!</v>
      </c>
      <c r="K196" s="50" t="e">
        <f>MATCH(INDEX('913'!$D$6:$D$1205,J196),'913'!$B$6:$B$1205,0)</f>
        <v>#VALUE!</v>
      </c>
      <c r="L196" s="50" t="e">
        <f>MATCH(INDEX('913'!$D$6:$D$1205,K196),'913'!$B$6:$B$1205,0)</f>
        <v>#VALUE!</v>
      </c>
      <c r="M196" s="50" t="e">
        <f>MATCH(INDEX('913'!$D$6:$D$1205,L196),'913'!$B$6:$B$1205,0)</f>
        <v>#VALUE!</v>
      </c>
      <c r="N196" s="50" t="e">
        <f>MATCH(INDEX('913'!$D$6:$D$1205,M196),'913'!$B$6:$B$1205,0)</f>
        <v>#VALUE!</v>
      </c>
      <c r="O196" s="50" t="e">
        <f>MATCH(INDEX('913'!$D$6:$D$1205,N196),'913'!$B$6:$B$1205,0)</f>
        <v>#VALUE!</v>
      </c>
      <c r="P196" s="51" t="e">
        <f>MATCH(INDEX('913'!$D$6:$D$1205,O196),'913'!$B$6:$B$1205,0)</f>
        <v>#VALUE!</v>
      </c>
      <c r="Q196" s="37">
        <f>IF(ISNUMBER(I196),MAX(0,INDEX('913'!$E$6:$E$1205,I196)),0)</f>
        <v>0</v>
      </c>
      <c r="R196" s="37">
        <f>IF(ISNUMBER(J196),MAX(0,INDEX('913'!$E$6:$E$1205,J196)),0)</f>
        <v>0</v>
      </c>
      <c r="S196" s="37">
        <f>IF(ISNUMBER(K196),MAX(0,INDEX('913'!$E$6:$E$1205,K196)),0)</f>
        <v>0</v>
      </c>
      <c r="T196" s="37">
        <f>IF(ISNUMBER(L196),MAX(0,INDEX('913'!$E$6:$E$1205,L196)),0)</f>
        <v>0</v>
      </c>
      <c r="U196" s="37">
        <f>IF(ISNUMBER(M196),MAX(0,INDEX('913'!$E$6:$E$1205,M196)),0)</f>
        <v>0</v>
      </c>
      <c r="V196" s="37">
        <f>IF(ISNUMBER(N196),MAX(0,INDEX('913'!$E$6:$E$1205,N196)),0)</f>
        <v>0</v>
      </c>
      <c r="W196" s="37">
        <f>IF(ISNUMBER(O196),MAX(0,INDEX('913'!$E$6:$E$1205,O196)),0)</f>
        <v>0</v>
      </c>
      <c r="X196" s="52">
        <f>IF(ISNUMBER(P196),MAX(0,INDEX('913'!$E$6:$E$1205,P196)),0)</f>
        <v>0</v>
      </c>
      <c r="Y196" s="37">
        <f>IF(ISNUMBER(I196),MAX(0,INDEX('913'!$F$6:$F$1205,I196)),0)</f>
        <v>0</v>
      </c>
      <c r="Z196" s="37">
        <f>IF(ISNUMBER(J196),MAX(0,INDEX('913'!$F$6:$F$1205,J196)),0)</f>
        <v>0</v>
      </c>
      <c r="AA196" s="37">
        <f>IF(ISNUMBER(K196),MAX(0,INDEX('913'!$F$6:$F$1205,K196)),0)</f>
        <v>0</v>
      </c>
      <c r="AB196" s="37">
        <f>IF(ISNUMBER(L196),MAX(0,INDEX('913'!$F$6:$F$1205,L196)),0)</f>
        <v>0</v>
      </c>
      <c r="AC196" s="37">
        <f>IF(ISNUMBER(M196),MAX(0,INDEX('913'!$F$6:$F$1205,M196)),0)</f>
        <v>0</v>
      </c>
      <c r="AD196" s="37">
        <f>IF(ISNUMBER(N196),MAX(0,INDEX('913'!$F$6:$F$1205,N196)),0)</f>
        <v>0</v>
      </c>
      <c r="AE196" s="37">
        <f>IF(ISNUMBER(O196),MAX(0,INDEX('913'!$F$6:$F$1205,O196)),0)</f>
        <v>0</v>
      </c>
      <c r="AF196" s="37">
        <f>IF(ISNUMBER(P196),MAX(0,INDEX('913'!$F$6:$F$1205,P196)),0)</f>
        <v>0</v>
      </c>
      <c r="AG196" s="32">
        <f>IF(ISNUMBER(I196),SQRT(INDEX('913'!$I$6:$I$1205,I196)^2+INDEX('913'!$J$6:$J$1205,I196)^2),0)</f>
        <v>0</v>
      </c>
      <c r="AH196" s="32">
        <f>IF(ISNUMBER(J196),SQRT(INDEX('913'!$I$6:$I$1205,J196)^2+INDEX('913'!$J$6:$J$1205,J196)^2),0)</f>
        <v>0</v>
      </c>
      <c r="AI196" s="32">
        <f>IF(ISNUMBER(K196),SQRT(INDEX('913'!$I$6:$I$1205,K196)^2+INDEX('913'!$J$6:$J$1205,K196)^2),0)</f>
        <v>0</v>
      </c>
      <c r="AJ196" s="32">
        <f>IF(ISNUMBER(L196),SQRT(INDEX('913'!$I$6:$I$1205,L196)^2+INDEX('913'!$J$6:$J$1205,L196)^2),0)</f>
        <v>0</v>
      </c>
      <c r="AK196" s="32">
        <f>IF(ISNUMBER(M196),SQRT(INDEX('913'!$I$6:$I$1205,M196)^2+INDEX('913'!$J$6:$J$1205,M196)^2),0)</f>
        <v>0</v>
      </c>
      <c r="AL196" s="32">
        <f>IF(ISNUMBER(N196),SQRT(INDEX('913'!$I$6:$I$1205,N196)^2+INDEX('913'!$J$6:$J$1205,N196)^2),0)</f>
        <v>0</v>
      </c>
      <c r="AM196" s="32">
        <f>IF(ISNUMBER(O196),SQRT(INDEX('913'!$I$6:$I$1205,O196)^2+INDEX('913'!$J$6:$J$1205,O196)^2),0)</f>
        <v>0</v>
      </c>
      <c r="AN196" s="49">
        <f>IF(ISNUMBER(P196),SQRT(INDEX('913'!$I$6:$I$1205,P196)^2+INDEX('913'!$J$6:$J$1205,P196)^2),0)</f>
        <v>0</v>
      </c>
      <c r="AO196" s="37">
        <f t="shared" si="21"/>
        <v>0</v>
      </c>
      <c r="AP196" s="37">
        <f t="shared" si="22"/>
        <v>0</v>
      </c>
      <c r="AQ196" s="33" t="e">
        <f>-100*'935'!W196*(AO196+AP196)/'11'!C$17</f>
        <v>#VALUE!</v>
      </c>
      <c r="AR196" s="37" t="e">
        <f t="shared" si="23"/>
        <v>#VALUE!</v>
      </c>
      <c r="AS196" s="52" t="e">
        <f t="shared" si="24"/>
        <v>#VALUE!</v>
      </c>
      <c r="AT196" s="32" t="e">
        <f>IF('935'!C196="VOID",0,('935'!C196*(1-'935'!X196/'11'!B$17)))</f>
        <v>#VALUE!</v>
      </c>
      <c r="AU196" s="52" t="e">
        <f>'935'!Q196*(1-'935'!Y196/'11'!C$17)/(1-'935'!X196/'11'!B$17)</f>
        <v>#VALUE!</v>
      </c>
      <c r="AV196" s="37" t="e">
        <f>INDEX('DNO totals'!$B$57:$G$57,IF('935'!K196,IF(MOD('935'!K196,1000),IF(MOD('935'!K196,100),IF(MOD('935'!K196,10),IF(MOD('935'!K196,1000)=1,6,5),4),3),2),1))</f>
        <v>#VALUE!</v>
      </c>
      <c r="AW196" s="52" t="e">
        <f t="shared" si="25"/>
        <v>#VALUE!</v>
      </c>
      <c r="AX196" s="32" t="e">
        <f>IF('935'!V196="VOID",0,'935'!V196*(1-'935'!X196/'11'!B$17))</f>
        <v>#VALUE!</v>
      </c>
      <c r="AY196" s="33" t="e">
        <f>IF(H196,-100*'Charging rates'!B$10/'11'!B$17*AX196/H196,0)</f>
        <v>#VALUE!</v>
      </c>
      <c r="AZ196" s="33" t="e">
        <f>IF(C196,'DNO totals'!B$41,0)</f>
        <v>#VALUE!</v>
      </c>
      <c r="BA196" s="33" t="e">
        <f t="shared" si="26"/>
        <v>#VALUE!</v>
      </c>
      <c r="BB196" s="33" t="e">
        <f t="shared" si="27"/>
        <v>#VALUE!</v>
      </c>
      <c r="BC196" s="53" t="e">
        <f t="shared" si="28"/>
        <v>#VALUE!</v>
      </c>
      <c r="BD196" s="32" t="e">
        <f>IF(AT196,'935'!H196*AT196/(AT196+D196+H196),0)</f>
        <v>#VALUE!</v>
      </c>
      <c r="BE196" s="32" t="e">
        <f>IF(H196,'935'!H196*H196/(AT196+D196+H196),0)</f>
        <v>#VALUE!</v>
      </c>
      <c r="BF196" s="32" t="e">
        <f>BD196*(1-'935'!X196/'11'!B$17)</f>
        <v>#VALUE!</v>
      </c>
      <c r="BG196" s="49" t="e">
        <f>BE196*(1-'935'!X196/'11'!B$17)</f>
        <v>#VALUE!</v>
      </c>
      <c r="BH196" s="52" t="e">
        <f>AV196*Parameters!B$6</f>
        <v>#VALUE!</v>
      </c>
      <c r="BI196" s="37" t="e">
        <f>IF('935'!$K196=1000,'Charging rates'!$C$38*$BH196/(1+'DNO totals'!$C$99)*'935'!$L196,0)</f>
        <v>#VALUE!</v>
      </c>
      <c r="BJ196" s="37" t="e">
        <f>IF(MOD('935'!$K196,1000)=100,'Charging rates'!$D$38*$BH196/(1+'DNO totals'!$D$99)*'935'!$M196,0)</f>
        <v>#VALUE!</v>
      </c>
      <c r="BK196" s="37" t="e">
        <f>IF(MOD('935'!$K196,100)=10,'Charging rates'!$E$38*$BH196/(1+'DNO totals'!$E$99)*'935'!$N196,0)</f>
        <v>#VALUE!</v>
      </c>
      <c r="BL196" s="37" t="e">
        <f>IF(AND(MOD('935'!$K196,10)&gt;0,MOD('935'!$K196,1000)&gt;1),'Charging rates'!$F$38*$BH196/(1+'DNO totals'!$F$99)*'935'!$O196,0)</f>
        <v>#VALUE!</v>
      </c>
      <c r="BM196" s="37" t="e">
        <f>IF(MOD('935'!$K196,1000)=1,'Charging rates'!$G$38*$BH196/(1+'DNO totals'!$G$99)*'935'!$P196,0)</f>
        <v>#VALUE!</v>
      </c>
      <c r="BN196" s="52" t="e">
        <f t="shared" si="29"/>
        <v>#VALUE!</v>
      </c>
      <c r="BO196" s="37" t="e">
        <f>IF('935'!$K196&gt;1000,'Charging rates'!$C$38*$AW196*'935'!$L196,0)</f>
        <v>#VALUE!</v>
      </c>
      <c r="BP196" s="37" t="e">
        <f>IF(MOD('935'!$K196,1000)&gt;100,'Charging rates'!$D$38*$AW196*'935'!$M196,0)</f>
        <v>#VALUE!</v>
      </c>
      <c r="BQ196" s="37" t="e">
        <f>IF(MOD('935'!$K196,100)&gt;10,'Charging rates'!$E$38*$AW196*'935'!$N196,0)</f>
        <v>#VALUE!</v>
      </c>
      <c r="BR196" s="52" t="e">
        <f t="shared" si="30"/>
        <v>#VALUE!</v>
      </c>
      <c r="BS196" s="48" t="e">
        <f>'935'!C196&lt;&gt;"VOID"</f>
        <v>#VALUE!</v>
      </c>
      <c r="BT196" s="33" t="e">
        <f>IF(BS196,(100/'11'!B$17*BD196*((1-'935'!I196)*'Charging rates'!B$51+'Charging rates'!B$63)),0)</f>
        <v>#VALUE!</v>
      </c>
      <c r="BU196" s="33" t="e">
        <f>100/'11'!B$17*BG196*('Charging rates'!B$51+'Charging rates'!B$63)</f>
        <v>#VALUE!</v>
      </c>
      <c r="BV196" s="33" t="e">
        <f>100/'11'!B$17*BE196*('Charging rates'!B$51+'Charging rates'!B$63)</f>
        <v>#VALUE!</v>
      </c>
      <c r="BW196" s="53" t="e">
        <f t="shared" si="31"/>
        <v>#VALUE!</v>
      </c>
      <c r="BX196" s="32" t="e">
        <f>AT196-('935'!T196*(1-'935'!X196/'11'!B$17))</f>
        <v>#VALUE!</v>
      </c>
      <c r="BY196" s="32">
        <f>0-IF(ISNUMBER(I196),INDEX('913'!$I$6:$I$1205,I196),0)-IF(ISNUMBER(J196),INDEX('913'!$I$6:$I$1205,J196),0)-IF(ISNUMBER(K196),INDEX('913'!$I$6:$I$1205,K196),0)-IF(ISNUMBER(L196),INDEX('913'!$I$6:$I$1205,L196),0)-IF(ISNUMBER(M196),INDEX('913'!$I$6:$I$1205,M196),0)-IF(ISNUMBER(N196),INDEX('913'!$I$6:$I$1205,N196),0)-IF(ISNUMBER(O196),INDEX('913'!$I$6:$I$1205,O196),0)-IF(ISNUMBER(P196),INDEX('913'!$I$6:$I$1205,P196),0)</f>
        <v>0</v>
      </c>
      <c r="BZ196" s="37">
        <f>IF(BY196=0,1,MAX(1,SQRT(BY196^2+(IF(ISNUMBER(I196),INDEX('913'!$J$6:$J$1205,I196),0)+IF(ISNUMBER(J196),INDEX('913'!$J$6:$J$1205,J196),0)+IF(ISNUMBER(K196),INDEX('913'!$J$6:$J$1205,K196),0)+IF(ISNUMBER(L196),INDEX('913'!$J$6:$J$1205,L196),0)+IF(ISNUMBER(M196),INDEX('913'!$J$6:$J$1205,M196),0)+IF(ISNUMBER(N196),INDEX('913'!$J$6:$J$1205,N196),0)+IF(ISNUMBER(O196),INDEX('913'!$J$6:$J$1205,O196),0)+IF(ISNUMBER(P196),INDEX('913'!$J$6:$J$1205,P196),0))^2)/BY196))</f>
        <v>1</v>
      </c>
      <c r="CA196" s="33" t="e">
        <f>100*AO196/'11'!B$17</f>
        <v>#VALUE!</v>
      </c>
      <c r="CB196" s="37" t="e">
        <f>100*(AP196*BZ196)/'11'!C$17</f>
        <v>#VALUE!</v>
      </c>
      <c r="CC196" s="37" t="e">
        <f t="shared" si="32"/>
        <v>#VALUE!</v>
      </c>
      <c r="CD196" s="33" t="e">
        <f t="shared" si="33"/>
        <v>#VALUE!</v>
      </c>
      <c r="CE196" s="54" t="e">
        <f>'11'!C$17-'935'!Y196</f>
        <v>#VALUE!</v>
      </c>
      <c r="CF196" s="37" t="e">
        <f>MAX('DNO totals'!B$312+0,MIN('935'!L196+0,'DNO totals'!B$304+0))</f>
        <v>#VALUE!</v>
      </c>
      <c r="CG196" s="37" t="e">
        <f>MAX('DNO totals'!C$312+0,MIN('935'!M196+0,'DNO totals'!C$304+0))</f>
        <v>#VALUE!</v>
      </c>
      <c r="CH196" s="37" t="e">
        <f>MAX('DNO totals'!D$312+0,MIN('935'!N196+0,'DNO totals'!D$304+0))</f>
        <v>#VALUE!</v>
      </c>
      <c r="CI196" s="37" t="e">
        <f>MAX('DNO totals'!E$312+0,MIN('935'!O196+0,'DNO totals'!E$304+0))</f>
        <v>#VALUE!</v>
      </c>
      <c r="CJ196" s="52" t="e">
        <f>MAX('DNO totals'!F$312+0,MIN('935'!P196+0,'DNO totals'!F$304+0))</f>
        <v>#VALUE!</v>
      </c>
      <c r="CK196" s="37" t="e">
        <f>IF('935'!$K196=1000,'Charging rates'!$C$38*$BH196/(1+'DNO totals'!$C$99)*$CF196,0)</f>
        <v>#VALUE!</v>
      </c>
      <c r="CL196" s="37" t="e">
        <f>IF(MOD('935'!$K196,1000)=100,'Charging rates'!$D$38*$BH196/(1+'DNO totals'!$D$99)*$CG196,0)</f>
        <v>#VALUE!</v>
      </c>
      <c r="CM196" s="37" t="e">
        <f>IF(MOD('935'!$K196,100)=10,'Charging rates'!$E$38*$BH196/(1+'DNO totals'!$E$99)*$CH196,0)</f>
        <v>#VALUE!</v>
      </c>
      <c r="CN196" s="37" t="e">
        <f>IF(AND(MOD('935'!$K196,10)&gt;0,MOD('935'!$K196,1000)&gt;1),'Charging rates'!$F$38*$BH196/(1+'DNO totals'!$F$99)*$CI196,0)</f>
        <v>#VALUE!</v>
      </c>
      <c r="CO196" s="37" t="e">
        <f>IF(MOD('935'!$K196,1000)=1,'Charging rates'!$G$38*$BH196/(1+'DNO totals'!$G$99)*$CJ196,0)</f>
        <v>#VALUE!</v>
      </c>
      <c r="CP196" s="52" t="e">
        <f t="shared" si="34"/>
        <v>#VALUE!</v>
      </c>
      <c r="CQ196" s="37" t="e">
        <f>IF('935'!$K196&gt;1000,'Charging rates'!$C$38*$AW196*$CF196,0)</f>
        <v>#VALUE!</v>
      </c>
      <c r="CR196" s="37" t="e">
        <f>IF(MOD('935'!$K196,1000)&gt;100,'Charging rates'!$D$38*$AW196*$CG196,0)</f>
        <v>#VALUE!</v>
      </c>
      <c r="CS196" s="37" t="e">
        <f>IF(MOD('935'!$K196,100)&gt;10,'Charging rates'!$E$38*$AW196*$CH196,0)</f>
        <v>#VALUE!</v>
      </c>
      <c r="CT196" s="52" t="e">
        <f t="shared" si="35"/>
        <v>#VALUE!</v>
      </c>
      <c r="CU196" s="33" t="e">
        <f>100*(AP196*'935'!Q196*BZ196)/'11'!B$17</f>
        <v>#VALUE!</v>
      </c>
      <c r="CV196" s="33" t="e">
        <f>100/'11'!B$17*'Charging rates'!B$10*AW196</f>
        <v>#VALUE!</v>
      </c>
      <c r="CW196" s="33" t="e">
        <f>IF(AT196=0,0,(1-BX196/AT196)*(CA196+IF('935'!Q196=0,0,(CB196*'935'!Q196*('11'!C$17-'935'!Y196)/('11'!B$17-'935'!X196)))))</f>
        <v>#VALUE!</v>
      </c>
      <c r="CX196" s="33" t="e">
        <f t="shared" si="36"/>
        <v>#VALUE!</v>
      </c>
      <c r="CY196" s="49" t="e">
        <f t="shared" si="37"/>
        <v>#VALUE!</v>
      </c>
      <c r="CZ196" s="32" t="e">
        <f>AT196*(Parameters!B$21+AU196)*IF('DNO totals'!B$323&lt;0,1,'935'!S196)</f>
        <v>#VALUE!</v>
      </c>
      <c r="DA196" s="52" t="e">
        <f>IF('DNO totals'!B$323&lt;0,1,'935'!S196)*(Parameters!B$21+AU196)</f>
        <v>#VALUE!</v>
      </c>
      <c r="DB196" s="37" t="e">
        <f>CX196+'Charging rates'!B$106*DA196*100/'11'!B$17</f>
        <v>#VALUE!</v>
      </c>
      <c r="DC196" s="37" t="e">
        <f>DB196+'Charging rates'!B$116*(Parameters!B$21+AU196)*100/'11'!B$17*IF('DNO totals'!B$323&lt;0,1,'935'!S196)</f>
        <v>#VALUE!</v>
      </c>
      <c r="DD196" s="37" t="e">
        <f>'Charging rates'!B$97*(CP196+CT196)*100/'11'!B$17</f>
        <v>#VALUE!</v>
      </c>
      <c r="DE196" s="33" t="e">
        <f>MAX(0-(CB196*AU196*'11'!C$17/'11'!B$17),DC196+DD196)</f>
        <v>#VALUE!</v>
      </c>
      <c r="DF196" s="37" t="e">
        <f>IF(BS196,IF(AU196=0,CC196,MAX(0,MIN(CC196,CC196+(DE196/'935'!Q196*('11'!B$17-'935'!X196)/('11'!C$17-'935'!Y196))))),0)</f>
        <v>#VALUE!</v>
      </c>
      <c r="DG196" s="33" t="e">
        <f t="shared" si="38"/>
        <v>#VALUE!</v>
      </c>
      <c r="DH196" s="53" t="e">
        <f t="shared" si="39"/>
        <v>#VALUE!</v>
      </c>
    </row>
    <row r="197" spans="1:112">
      <c r="A197" s="28">
        <v>97</v>
      </c>
      <c r="B197" s="47" t="e">
        <f>'935'!B197</f>
        <v>#VALUE!</v>
      </c>
      <c r="C197" s="48" t="e">
        <f>OR('935'!E197&lt;&gt;"VOID",'935'!F197&lt;&gt;"VOID",'935'!G197&lt;&gt;"VOID")</f>
        <v>#VALUE!</v>
      </c>
      <c r="D197" s="32" t="e">
        <f>IF('935'!D197="VOID",0,'935'!D197*(1-'935'!X197/'11'!B$17))</f>
        <v>#VALUE!</v>
      </c>
      <c r="E197" s="32" t="e">
        <f>IF('935'!E197="VOID",0,'935'!E197*(1-'935'!X197/'11'!B$17))</f>
        <v>#VALUE!</v>
      </c>
      <c r="F197" s="32" t="e">
        <f>IF('935'!F197="VOID",0,'935'!F197*(1-'935'!X197/'11'!B$17))</f>
        <v>#VALUE!</v>
      </c>
      <c r="G197" s="32" t="e">
        <f>IF('935'!G197="VOID",0,'935'!G197*(1-'935'!X197/'11'!B$17))</f>
        <v>#VALUE!</v>
      </c>
      <c r="H197" s="49" t="e">
        <f t="shared" si="20"/>
        <v>#VALUE!</v>
      </c>
      <c r="I197" s="50" t="e">
        <f>MATCH('935'!J197,'913'!$B$6:$B$1205,0)</f>
        <v>#VALUE!</v>
      </c>
      <c r="J197" s="50" t="e">
        <f>MATCH(INDEX('913'!$D$6:$D$1205,I197),'913'!$B$6:$B$1205,0)</f>
        <v>#VALUE!</v>
      </c>
      <c r="K197" s="50" t="e">
        <f>MATCH(INDEX('913'!$D$6:$D$1205,J197),'913'!$B$6:$B$1205,0)</f>
        <v>#VALUE!</v>
      </c>
      <c r="L197" s="50" t="e">
        <f>MATCH(INDEX('913'!$D$6:$D$1205,K197),'913'!$B$6:$B$1205,0)</f>
        <v>#VALUE!</v>
      </c>
      <c r="M197" s="50" t="e">
        <f>MATCH(INDEX('913'!$D$6:$D$1205,L197),'913'!$B$6:$B$1205,0)</f>
        <v>#VALUE!</v>
      </c>
      <c r="N197" s="50" t="e">
        <f>MATCH(INDEX('913'!$D$6:$D$1205,M197),'913'!$B$6:$B$1205,0)</f>
        <v>#VALUE!</v>
      </c>
      <c r="O197" s="50" t="e">
        <f>MATCH(INDEX('913'!$D$6:$D$1205,N197),'913'!$B$6:$B$1205,0)</f>
        <v>#VALUE!</v>
      </c>
      <c r="P197" s="51" t="e">
        <f>MATCH(INDEX('913'!$D$6:$D$1205,O197),'913'!$B$6:$B$1205,0)</f>
        <v>#VALUE!</v>
      </c>
      <c r="Q197" s="37">
        <f>IF(ISNUMBER(I197),MAX(0,INDEX('913'!$E$6:$E$1205,I197)),0)</f>
        <v>0</v>
      </c>
      <c r="R197" s="37">
        <f>IF(ISNUMBER(J197),MAX(0,INDEX('913'!$E$6:$E$1205,J197)),0)</f>
        <v>0</v>
      </c>
      <c r="S197" s="37">
        <f>IF(ISNUMBER(K197),MAX(0,INDEX('913'!$E$6:$E$1205,K197)),0)</f>
        <v>0</v>
      </c>
      <c r="T197" s="37">
        <f>IF(ISNUMBER(L197),MAX(0,INDEX('913'!$E$6:$E$1205,L197)),0)</f>
        <v>0</v>
      </c>
      <c r="U197" s="37">
        <f>IF(ISNUMBER(M197),MAX(0,INDEX('913'!$E$6:$E$1205,M197)),0)</f>
        <v>0</v>
      </c>
      <c r="V197" s="37">
        <f>IF(ISNUMBER(N197),MAX(0,INDEX('913'!$E$6:$E$1205,N197)),0)</f>
        <v>0</v>
      </c>
      <c r="W197" s="37">
        <f>IF(ISNUMBER(O197),MAX(0,INDEX('913'!$E$6:$E$1205,O197)),0)</f>
        <v>0</v>
      </c>
      <c r="X197" s="52">
        <f>IF(ISNUMBER(P197),MAX(0,INDEX('913'!$E$6:$E$1205,P197)),0)</f>
        <v>0</v>
      </c>
      <c r="Y197" s="37">
        <f>IF(ISNUMBER(I197),MAX(0,INDEX('913'!$F$6:$F$1205,I197)),0)</f>
        <v>0</v>
      </c>
      <c r="Z197" s="37">
        <f>IF(ISNUMBER(J197),MAX(0,INDEX('913'!$F$6:$F$1205,J197)),0)</f>
        <v>0</v>
      </c>
      <c r="AA197" s="37">
        <f>IF(ISNUMBER(K197),MAX(0,INDEX('913'!$F$6:$F$1205,K197)),0)</f>
        <v>0</v>
      </c>
      <c r="AB197" s="37">
        <f>IF(ISNUMBER(L197),MAX(0,INDEX('913'!$F$6:$F$1205,L197)),0)</f>
        <v>0</v>
      </c>
      <c r="AC197" s="37">
        <f>IF(ISNUMBER(M197),MAX(0,INDEX('913'!$F$6:$F$1205,M197)),0)</f>
        <v>0</v>
      </c>
      <c r="AD197" s="37">
        <f>IF(ISNUMBER(N197),MAX(0,INDEX('913'!$F$6:$F$1205,N197)),0)</f>
        <v>0</v>
      </c>
      <c r="AE197" s="37">
        <f>IF(ISNUMBER(O197),MAX(0,INDEX('913'!$F$6:$F$1205,O197)),0)</f>
        <v>0</v>
      </c>
      <c r="AF197" s="37">
        <f>IF(ISNUMBER(P197),MAX(0,INDEX('913'!$F$6:$F$1205,P197)),0)</f>
        <v>0</v>
      </c>
      <c r="AG197" s="32">
        <f>IF(ISNUMBER(I197),SQRT(INDEX('913'!$I$6:$I$1205,I197)^2+INDEX('913'!$J$6:$J$1205,I197)^2),0)</f>
        <v>0</v>
      </c>
      <c r="AH197" s="32">
        <f>IF(ISNUMBER(J197),SQRT(INDEX('913'!$I$6:$I$1205,J197)^2+INDEX('913'!$J$6:$J$1205,J197)^2),0)</f>
        <v>0</v>
      </c>
      <c r="AI197" s="32">
        <f>IF(ISNUMBER(K197),SQRT(INDEX('913'!$I$6:$I$1205,K197)^2+INDEX('913'!$J$6:$J$1205,K197)^2),0)</f>
        <v>0</v>
      </c>
      <c r="AJ197" s="32">
        <f>IF(ISNUMBER(L197),SQRT(INDEX('913'!$I$6:$I$1205,L197)^2+INDEX('913'!$J$6:$J$1205,L197)^2),0)</f>
        <v>0</v>
      </c>
      <c r="AK197" s="32">
        <f>IF(ISNUMBER(M197),SQRT(INDEX('913'!$I$6:$I$1205,M197)^2+INDEX('913'!$J$6:$J$1205,M197)^2),0)</f>
        <v>0</v>
      </c>
      <c r="AL197" s="32">
        <f>IF(ISNUMBER(N197),SQRT(INDEX('913'!$I$6:$I$1205,N197)^2+INDEX('913'!$J$6:$J$1205,N197)^2),0)</f>
        <v>0</v>
      </c>
      <c r="AM197" s="32">
        <f>IF(ISNUMBER(O197),SQRT(INDEX('913'!$I$6:$I$1205,O197)^2+INDEX('913'!$J$6:$J$1205,O197)^2),0)</f>
        <v>0</v>
      </c>
      <c r="AN197" s="49">
        <f>IF(ISNUMBER(P197),SQRT(INDEX('913'!$I$6:$I$1205,P197)^2+INDEX('913'!$J$6:$J$1205,P197)^2),0)</f>
        <v>0</v>
      </c>
      <c r="AO197" s="37">
        <f t="shared" si="21"/>
        <v>0</v>
      </c>
      <c r="AP197" s="37">
        <f t="shared" si="22"/>
        <v>0</v>
      </c>
      <c r="AQ197" s="33" t="e">
        <f>-100*'935'!W197*(AO197+AP197)/'11'!C$17</f>
        <v>#VALUE!</v>
      </c>
      <c r="AR197" s="37" t="e">
        <f t="shared" si="23"/>
        <v>#VALUE!</v>
      </c>
      <c r="AS197" s="52" t="e">
        <f t="shared" si="24"/>
        <v>#VALUE!</v>
      </c>
      <c r="AT197" s="32" t="e">
        <f>IF('935'!C197="VOID",0,('935'!C197*(1-'935'!X197/'11'!B$17)))</f>
        <v>#VALUE!</v>
      </c>
      <c r="AU197" s="52" t="e">
        <f>'935'!Q197*(1-'935'!Y197/'11'!C$17)/(1-'935'!X197/'11'!B$17)</f>
        <v>#VALUE!</v>
      </c>
      <c r="AV197" s="37" t="e">
        <f>INDEX('DNO totals'!$B$57:$G$57,IF('935'!K197,IF(MOD('935'!K197,1000),IF(MOD('935'!K197,100),IF(MOD('935'!K197,10),IF(MOD('935'!K197,1000)=1,6,5),4),3),2),1))</f>
        <v>#VALUE!</v>
      </c>
      <c r="AW197" s="52" t="e">
        <f t="shared" si="25"/>
        <v>#VALUE!</v>
      </c>
      <c r="AX197" s="32" t="e">
        <f>IF('935'!V197="VOID",0,'935'!V197*(1-'935'!X197/'11'!B$17))</f>
        <v>#VALUE!</v>
      </c>
      <c r="AY197" s="33" t="e">
        <f>IF(H197,-100*'Charging rates'!B$10/'11'!B$17*AX197/H197,0)</f>
        <v>#VALUE!</v>
      </c>
      <c r="AZ197" s="33" t="e">
        <f>IF(C197,'DNO totals'!B$41,0)</f>
        <v>#VALUE!</v>
      </c>
      <c r="BA197" s="33" t="e">
        <f t="shared" si="26"/>
        <v>#VALUE!</v>
      </c>
      <c r="BB197" s="33" t="e">
        <f t="shared" si="27"/>
        <v>#VALUE!</v>
      </c>
      <c r="BC197" s="53" t="e">
        <f t="shared" si="28"/>
        <v>#VALUE!</v>
      </c>
      <c r="BD197" s="32" t="e">
        <f>IF(AT197,'935'!H197*AT197/(AT197+D197+H197),0)</f>
        <v>#VALUE!</v>
      </c>
      <c r="BE197" s="32" t="e">
        <f>IF(H197,'935'!H197*H197/(AT197+D197+H197),0)</f>
        <v>#VALUE!</v>
      </c>
      <c r="BF197" s="32" t="e">
        <f>BD197*(1-'935'!X197/'11'!B$17)</f>
        <v>#VALUE!</v>
      </c>
      <c r="BG197" s="49" t="e">
        <f>BE197*(1-'935'!X197/'11'!B$17)</f>
        <v>#VALUE!</v>
      </c>
      <c r="BH197" s="52" t="e">
        <f>AV197*Parameters!B$6</f>
        <v>#VALUE!</v>
      </c>
      <c r="BI197" s="37" t="e">
        <f>IF('935'!$K197=1000,'Charging rates'!$C$38*$BH197/(1+'DNO totals'!$C$99)*'935'!$L197,0)</f>
        <v>#VALUE!</v>
      </c>
      <c r="BJ197" s="37" t="e">
        <f>IF(MOD('935'!$K197,1000)=100,'Charging rates'!$D$38*$BH197/(1+'DNO totals'!$D$99)*'935'!$M197,0)</f>
        <v>#VALUE!</v>
      </c>
      <c r="BK197" s="37" t="e">
        <f>IF(MOD('935'!$K197,100)=10,'Charging rates'!$E$38*$BH197/(1+'DNO totals'!$E$99)*'935'!$N197,0)</f>
        <v>#VALUE!</v>
      </c>
      <c r="BL197" s="37" t="e">
        <f>IF(AND(MOD('935'!$K197,10)&gt;0,MOD('935'!$K197,1000)&gt;1),'Charging rates'!$F$38*$BH197/(1+'DNO totals'!$F$99)*'935'!$O197,0)</f>
        <v>#VALUE!</v>
      </c>
      <c r="BM197" s="37" t="e">
        <f>IF(MOD('935'!$K197,1000)=1,'Charging rates'!$G$38*$BH197/(1+'DNO totals'!$G$99)*'935'!$P197,0)</f>
        <v>#VALUE!</v>
      </c>
      <c r="BN197" s="52" t="e">
        <f t="shared" si="29"/>
        <v>#VALUE!</v>
      </c>
      <c r="BO197" s="37" t="e">
        <f>IF('935'!$K197&gt;1000,'Charging rates'!$C$38*$AW197*'935'!$L197,0)</f>
        <v>#VALUE!</v>
      </c>
      <c r="BP197" s="37" t="e">
        <f>IF(MOD('935'!$K197,1000)&gt;100,'Charging rates'!$D$38*$AW197*'935'!$M197,0)</f>
        <v>#VALUE!</v>
      </c>
      <c r="BQ197" s="37" t="e">
        <f>IF(MOD('935'!$K197,100)&gt;10,'Charging rates'!$E$38*$AW197*'935'!$N197,0)</f>
        <v>#VALUE!</v>
      </c>
      <c r="BR197" s="52" t="e">
        <f t="shared" si="30"/>
        <v>#VALUE!</v>
      </c>
      <c r="BS197" s="48" t="e">
        <f>'935'!C197&lt;&gt;"VOID"</f>
        <v>#VALUE!</v>
      </c>
      <c r="BT197" s="33" t="e">
        <f>IF(BS197,(100/'11'!B$17*BD197*((1-'935'!I197)*'Charging rates'!B$51+'Charging rates'!B$63)),0)</f>
        <v>#VALUE!</v>
      </c>
      <c r="BU197" s="33" t="e">
        <f>100/'11'!B$17*BG197*('Charging rates'!B$51+'Charging rates'!B$63)</f>
        <v>#VALUE!</v>
      </c>
      <c r="BV197" s="33" t="e">
        <f>100/'11'!B$17*BE197*('Charging rates'!B$51+'Charging rates'!B$63)</f>
        <v>#VALUE!</v>
      </c>
      <c r="BW197" s="53" t="e">
        <f t="shared" si="31"/>
        <v>#VALUE!</v>
      </c>
      <c r="BX197" s="32" t="e">
        <f>AT197-('935'!T197*(1-'935'!X197/'11'!B$17))</f>
        <v>#VALUE!</v>
      </c>
      <c r="BY197" s="32">
        <f>0-IF(ISNUMBER(I197),INDEX('913'!$I$6:$I$1205,I197),0)-IF(ISNUMBER(J197),INDEX('913'!$I$6:$I$1205,J197),0)-IF(ISNUMBER(K197),INDEX('913'!$I$6:$I$1205,K197),0)-IF(ISNUMBER(L197),INDEX('913'!$I$6:$I$1205,L197),0)-IF(ISNUMBER(M197),INDEX('913'!$I$6:$I$1205,M197),0)-IF(ISNUMBER(N197),INDEX('913'!$I$6:$I$1205,N197),0)-IF(ISNUMBER(O197),INDEX('913'!$I$6:$I$1205,O197),0)-IF(ISNUMBER(P197),INDEX('913'!$I$6:$I$1205,P197),0)</f>
        <v>0</v>
      </c>
      <c r="BZ197" s="37">
        <f>IF(BY197=0,1,MAX(1,SQRT(BY197^2+(IF(ISNUMBER(I197),INDEX('913'!$J$6:$J$1205,I197),0)+IF(ISNUMBER(J197),INDEX('913'!$J$6:$J$1205,J197),0)+IF(ISNUMBER(K197),INDEX('913'!$J$6:$J$1205,K197),0)+IF(ISNUMBER(L197),INDEX('913'!$J$6:$J$1205,L197),0)+IF(ISNUMBER(M197),INDEX('913'!$J$6:$J$1205,M197),0)+IF(ISNUMBER(N197),INDEX('913'!$J$6:$J$1205,N197),0)+IF(ISNUMBER(O197),INDEX('913'!$J$6:$J$1205,O197),0)+IF(ISNUMBER(P197),INDEX('913'!$J$6:$J$1205,P197),0))^2)/BY197))</f>
        <v>1</v>
      </c>
      <c r="CA197" s="33" t="e">
        <f>100*AO197/'11'!B$17</f>
        <v>#VALUE!</v>
      </c>
      <c r="CB197" s="37" t="e">
        <f>100*(AP197*BZ197)/'11'!C$17</f>
        <v>#VALUE!</v>
      </c>
      <c r="CC197" s="37" t="e">
        <f t="shared" si="32"/>
        <v>#VALUE!</v>
      </c>
      <c r="CD197" s="33" t="e">
        <f t="shared" si="33"/>
        <v>#VALUE!</v>
      </c>
      <c r="CE197" s="54" t="e">
        <f>'11'!C$17-'935'!Y197</f>
        <v>#VALUE!</v>
      </c>
      <c r="CF197" s="37" t="e">
        <f>MAX('DNO totals'!B$312+0,MIN('935'!L197+0,'DNO totals'!B$304+0))</f>
        <v>#VALUE!</v>
      </c>
      <c r="CG197" s="37" t="e">
        <f>MAX('DNO totals'!C$312+0,MIN('935'!M197+0,'DNO totals'!C$304+0))</f>
        <v>#VALUE!</v>
      </c>
      <c r="CH197" s="37" t="e">
        <f>MAX('DNO totals'!D$312+0,MIN('935'!N197+0,'DNO totals'!D$304+0))</f>
        <v>#VALUE!</v>
      </c>
      <c r="CI197" s="37" t="e">
        <f>MAX('DNO totals'!E$312+0,MIN('935'!O197+0,'DNO totals'!E$304+0))</f>
        <v>#VALUE!</v>
      </c>
      <c r="CJ197" s="52" t="e">
        <f>MAX('DNO totals'!F$312+0,MIN('935'!P197+0,'DNO totals'!F$304+0))</f>
        <v>#VALUE!</v>
      </c>
      <c r="CK197" s="37" t="e">
        <f>IF('935'!$K197=1000,'Charging rates'!$C$38*$BH197/(1+'DNO totals'!$C$99)*$CF197,0)</f>
        <v>#VALUE!</v>
      </c>
      <c r="CL197" s="37" t="e">
        <f>IF(MOD('935'!$K197,1000)=100,'Charging rates'!$D$38*$BH197/(1+'DNO totals'!$D$99)*$CG197,0)</f>
        <v>#VALUE!</v>
      </c>
      <c r="CM197" s="37" t="e">
        <f>IF(MOD('935'!$K197,100)=10,'Charging rates'!$E$38*$BH197/(1+'DNO totals'!$E$99)*$CH197,0)</f>
        <v>#VALUE!</v>
      </c>
      <c r="CN197" s="37" t="e">
        <f>IF(AND(MOD('935'!$K197,10)&gt;0,MOD('935'!$K197,1000)&gt;1),'Charging rates'!$F$38*$BH197/(1+'DNO totals'!$F$99)*$CI197,0)</f>
        <v>#VALUE!</v>
      </c>
      <c r="CO197" s="37" t="e">
        <f>IF(MOD('935'!$K197,1000)=1,'Charging rates'!$G$38*$BH197/(1+'DNO totals'!$G$99)*$CJ197,0)</f>
        <v>#VALUE!</v>
      </c>
      <c r="CP197" s="52" t="e">
        <f t="shared" si="34"/>
        <v>#VALUE!</v>
      </c>
      <c r="CQ197" s="37" t="e">
        <f>IF('935'!$K197&gt;1000,'Charging rates'!$C$38*$AW197*$CF197,0)</f>
        <v>#VALUE!</v>
      </c>
      <c r="CR197" s="37" t="e">
        <f>IF(MOD('935'!$K197,1000)&gt;100,'Charging rates'!$D$38*$AW197*$CG197,0)</f>
        <v>#VALUE!</v>
      </c>
      <c r="CS197" s="37" t="e">
        <f>IF(MOD('935'!$K197,100)&gt;10,'Charging rates'!$E$38*$AW197*$CH197,0)</f>
        <v>#VALUE!</v>
      </c>
      <c r="CT197" s="52" t="e">
        <f t="shared" si="35"/>
        <v>#VALUE!</v>
      </c>
      <c r="CU197" s="33" t="e">
        <f>100*(AP197*'935'!Q197*BZ197)/'11'!B$17</f>
        <v>#VALUE!</v>
      </c>
      <c r="CV197" s="33" t="e">
        <f>100/'11'!B$17*'Charging rates'!B$10*AW197</f>
        <v>#VALUE!</v>
      </c>
      <c r="CW197" s="33" t="e">
        <f>IF(AT197=0,0,(1-BX197/AT197)*(CA197+IF('935'!Q197=0,0,(CB197*'935'!Q197*('11'!C$17-'935'!Y197)/('11'!B$17-'935'!X197)))))</f>
        <v>#VALUE!</v>
      </c>
      <c r="CX197" s="33" t="e">
        <f t="shared" si="36"/>
        <v>#VALUE!</v>
      </c>
      <c r="CY197" s="49" t="e">
        <f t="shared" si="37"/>
        <v>#VALUE!</v>
      </c>
      <c r="CZ197" s="32" t="e">
        <f>AT197*(Parameters!B$21+AU197)*IF('DNO totals'!B$323&lt;0,1,'935'!S197)</f>
        <v>#VALUE!</v>
      </c>
      <c r="DA197" s="52" t="e">
        <f>IF('DNO totals'!B$323&lt;0,1,'935'!S197)*(Parameters!B$21+AU197)</f>
        <v>#VALUE!</v>
      </c>
      <c r="DB197" s="37" t="e">
        <f>CX197+'Charging rates'!B$106*DA197*100/'11'!B$17</f>
        <v>#VALUE!</v>
      </c>
      <c r="DC197" s="37" t="e">
        <f>DB197+'Charging rates'!B$116*(Parameters!B$21+AU197)*100/'11'!B$17*IF('DNO totals'!B$323&lt;0,1,'935'!S197)</f>
        <v>#VALUE!</v>
      </c>
      <c r="DD197" s="37" t="e">
        <f>'Charging rates'!B$97*(CP197+CT197)*100/'11'!B$17</f>
        <v>#VALUE!</v>
      </c>
      <c r="DE197" s="33" t="e">
        <f>MAX(0-(CB197*AU197*'11'!C$17/'11'!B$17),DC197+DD197)</f>
        <v>#VALUE!</v>
      </c>
      <c r="DF197" s="37" t="e">
        <f>IF(BS197,IF(AU197=0,CC197,MAX(0,MIN(CC197,CC197+(DE197/'935'!Q197*('11'!B$17-'935'!X197)/('11'!C$17-'935'!Y197))))),0)</f>
        <v>#VALUE!</v>
      </c>
      <c r="DG197" s="33" t="e">
        <f t="shared" si="38"/>
        <v>#VALUE!</v>
      </c>
      <c r="DH197" s="53" t="e">
        <f t="shared" si="39"/>
        <v>#VALUE!</v>
      </c>
    </row>
    <row r="198" spans="1:112">
      <c r="A198" s="28">
        <v>98</v>
      </c>
      <c r="B198" s="47" t="e">
        <f>'935'!B198</f>
        <v>#VALUE!</v>
      </c>
      <c r="C198" s="48" t="e">
        <f>OR('935'!E198&lt;&gt;"VOID",'935'!F198&lt;&gt;"VOID",'935'!G198&lt;&gt;"VOID")</f>
        <v>#VALUE!</v>
      </c>
      <c r="D198" s="32" t="e">
        <f>IF('935'!D198="VOID",0,'935'!D198*(1-'935'!X198/'11'!B$17))</f>
        <v>#VALUE!</v>
      </c>
      <c r="E198" s="32" t="e">
        <f>IF('935'!E198="VOID",0,'935'!E198*(1-'935'!X198/'11'!B$17))</f>
        <v>#VALUE!</v>
      </c>
      <c r="F198" s="32" t="e">
        <f>IF('935'!F198="VOID",0,'935'!F198*(1-'935'!X198/'11'!B$17))</f>
        <v>#VALUE!</v>
      </c>
      <c r="G198" s="32" t="e">
        <f>IF('935'!G198="VOID",0,'935'!G198*(1-'935'!X198/'11'!B$17))</f>
        <v>#VALUE!</v>
      </c>
      <c r="H198" s="49" t="e">
        <f t="shared" si="20"/>
        <v>#VALUE!</v>
      </c>
      <c r="I198" s="50" t="e">
        <f>MATCH('935'!J198,'913'!$B$6:$B$1205,0)</f>
        <v>#VALUE!</v>
      </c>
      <c r="J198" s="50" t="e">
        <f>MATCH(INDEX('913'!$D$6:$D$1205,I198),'913'!$B$6:$B$1205,0)</f>
        <v>#VALUE!</v>
      </c>
      <c r="K198" s="50" t="e">
        <f>MATCH(INDEX('913'!$D$6:$D$1205,J198),'913'!$B$6:$B$1205,0)</f>
        <v>#VALUE!</v>
      </c>
      <c r="L198" s="50" t="e">
        <f>MATCH(INDEX('913'!$D$6:$D$1205,K198),'913'!$B$6:$B$1205,0)</f>
        <v>#VALUE!</v>
      </c>
      <c r="M198" s="50" t="e">
        <f>MATCH(INDEX('913'!$D$6:$D$1205,L198),'913'!$B$6:$B$1205,0)</f>
        <v>#VALUE!</v>
      </c>
      <c r="N198" s="50" t="e">
        <f>MATCH(INDEX('913'!$D$6:$D$1205,M198),'913'!$B$6:$B$1205,0)</f>
        <v>#VALUE!</v>
      </c>
      <c r="O198" s="50" t="e">
        <f>MATCH(INDEX('913'!$D$6:$D$1205,N198),'913'!$B$6:$B$1205,0)</f>
        <v>#VALUE!</v>
      </c>
      <c r="P198" s="51" t="e">
        <f>MATCH(INDEX('913'!$D$6:$D$1205,O198),'913'!$B$6:$B$1205,0)</f>
        <v>#VALUE!</v>
      </c>
      <c r="Q198" s="37">
        <f>IF(ISNUMBER(I198),MAX(0,INDEX('913'!$E$6:$E$1205,I198)),0)</f>
        <v>0</v>
      </c>
      <c r="R198" s="37">
        <f>IF(ISNUMBER(J198),MAX(0,INDEX('913'!$E$6:$E$1205,J198)),0)</f>
        <v>0</v>
      </c>
      <c r="S198" s="37">
        <f>IF(ISNUMBER(K198),MAX(0,INDEX('913'!$E$6:$E$1205,K198)),0)</f>
        <v>0</v>
      </c>
      <c r="T198" s="37">
        <f>IF(ISNUMBER(L198),MAX(0,INDEX('913'!$E$6:$E$1205,L198)),0)</f>
        <v>0</v>
      </c>
      <c r="U198" s="37">
        <f>IF(ISNUMBER(M198),MAX(0,INDEX('913'!$E$6:$E$1205,M198)),0)</f>
        <v>0</v>
      </c>
      <c r="V198" s="37">
        <f>IF(ISNUMBER(N198),MAX(0,INDEX('913'!$E$6:$E$1205,N198)),0)</f>
        <v>0</v>
      </c>
      <c r="W198" s="37">
        <f>IF(ISNUMBER(O198),MAX(0,INDEX('913'!$E$6:$E$1205,O198)),0)</f>
        <v>0</v>
      </c>
      <c r="X198" s="52">
        <f>IF(ISNUMBER(P198),MAX(0,INDEX('913'!$E$6:$E$1205,P198)),0)</f>
        <v>0</v>
      </c>
      <c r="Y198" s="37">
        <f>IF(ISNUMBER(I198),MAX(0,INDEX('913'!$F$6:$F$1205,I198)),0)</f>
        <v>0</v>
      </c>
      <c r="Z198" s="37">
        <f>IF(ISNUMBER(J198),MAX(0,INDEX('913'!$F$6:$F$1205,J198)),0)</f>
        <v>0</v>
      </c>
      <c r="AA198" s="37">
        <f>IF(ISNUMBER(K198),MAX(0,INDEX('913'!$F$6:$F$1205,K198)),0)</f>
        <v>0</v>
      </c>
      <c r="AB198" s="37">
        <f>IF(ISNUMBER(L198),MAX(0,INDEX('913'!$F$6:$F$1205,L198)),0)</f>
        <v>0</v>
      </c>
      <c r="AC198" s="37">
        <f>IF(ISNUMBER(M198),MAX(0,INDEX('913'!$F$6:$F$1205,M198)),0)</f>
        <v>0</v>
      </c>
      <c r="AD198" s="37">
        <f>IF(ISNUMBER(N198),MAX(0,INDEX('913'!$F$6:$F$1205,N198)),0)</f>
        <v>0</v>
      </c>
      <c r="AE198" s="37">
        <f>IF(ISNUMBER(O198),MAX(0,INDEX('913'!$F$6:$F$1205,O198)),0)</f>
        <v>0</v>
      </c>
      <c r="AF198" s="37">
        <f>IF(ISNUMBER(P198),MAX(0,INDEX('913'!$F$6:$F$1205,P198)),0)</f>
        <v>0</v>
      </c>
      <c r="AG198" s="32">
        <f>IF(ISNUMBER(I198),SQRT(INDEX('913'!$I$6:$I$1205,I198)^2+INDEX('913'!$J$6:$J$1205,I198)^2),0)</f>
        <v>0</v>
      </c>
      <c r="AH198" s="32">
        <f>IF(ISNUMBER(J198),SQRT(INDEX('913'!$I$6:$I$1205,J198)^2+INDEX('913'!$J$6:$J$1205,J198)^2),0)</f>
        <v>0</v>
      </c>
      <c r="AI198" s="32">
        <f>IF(ISNUMBER(K198),SQRT(INDEX('913'!$I$6:$I$1205,K198)^2+INDEX('913'!$J$6:$J$1205,K198)^2),0)</f>
        <v>0</v>
      </c>
      <c r="AJ198" s="32">
        <f>IF(ISNUMBER(L198),SQRT(INDEX('913'!$I$6:$I$1205,L198)^2+INDEX('913'!$J$6:$J$1205,L198)^2),0)</f>
        <v>0</v>
      </c>
      <c r="AK198" s="32">
        <f>IF(ISNUMBER(M198),SQRT(INDEX('913'!$I$6:$I$1205,M198)^2+INDEX('913'!$J$6:$J$1205,M198)^2),0)</f>
        <v>0</v>
      </c>
      <c r="AL198" s="32">
        <f>IF(ISNUMBER(N198),SQRT(INDEX('913'!$I$6:$I$1205,N198)^2+INDEX('913'!$J$6:$J$1205,N198)^2),0)</f>
        <v>0</v>
      </c>
      <c r="AM198" s="32">
        <f>IF(ISNUMBER(O198),SQRT(INDEX('913'!$I$6:$I$1205,O198)^2+INDEX('913'!$J$6:$J$1205,O198)^2),0)</f>
        <v>0</v>
      </c>
      <c r="AN198" s="49">
        <f>IF(ISNUMBER(P198),SQRT(INDEX('913'!$I$6:$I$1205,P198)^2+INDEX('913'!$J$6:$J$1205,P198)^2),0)</f>
        <v>0</v>
      </c>
      <c r="AO198" s="37">
        <f t="shared" si="21"/>
        <v>0</v>
      </c>
      <c r="AP198" s="37">
        <f t="shared" si="22"/>
        <v>0</v>
      </c>
      <c r="AQ198" s="33" t="e">
        <f>-100*'935'!W198*(AO198+AP198)/'11'!C$17</f>
        <v>#VALUE!</v>
      </c>
      <c r="AR198" s="37" t="e">
        <f t="shared" si="23"/>
        <v>#VALUE!</v>
      </c>
      <c r="AS198" s="52" t="e">
        <f t="shared" si="24"/>
        <v>#VALUE!</v>
      </c>
      <c r="AT198" s="32" t="e">
        <f>IF('935'!C198="VOID",0,('935'!C198*(1-'935'!X198/'11'!B$17)))</f>
        <v>#VALUE!</v>
      </c>
      <c r="AU198" s="52" t="e">
        <f>'935'!Q198*(1-'935'!Y198/'11'!C$17)/(1-'935'!X198/'11'!B$17)</f>
        <v>#VALUE!</v>
      </c>
      <c r="AV198" s="37" t="e">
        <f>INDEX('DNO totals'!$B$57:$G$57,IF('935'!K198,IF(MOD('935'!K198,1000),IF(MOD('935'!K198,100),IF(MOD('935'!K198,10),IF(MOD('935'!K198,1000)=1,6,5),4),3),2),1))</f>
        <v>#VALUE!</v>
      </c>
      <c r="AW198" s="52" t="e">
        <f t="shared" si="25"/>
        <v>#VALUE!</v>
      </c>
      <c r="AX198" s="32" t="e">
        <f>IF('935'!V198="VOID",0,'935'!V198*(1-'935'!X198/'11'!B$17))</f>
        <v>#VALUE!</v>
      </c>
      <c r="AY198" s="33" t="e">
        <f>IF(H198,-100*'Charging rates'!B$10/'11'!B$17*AX198/H198,0)</f>
        <v>#VALUE!</v>
      </c>
      <c r="AZ198" s="33" t="e">
        <f>IF(C198,'DNO totals'!B$41,0)</f>
        <v>#VALUE!</v>
      </c>
      <c r="BA198" s="33" t="e">
        <f t="shared" si="26"/>
        <v>#VALUE!</v>
      </c>
      <c r="BB198" s="33" t="e">
        <f t="shared" si="27"/>
        <v>#VALUE!</v>
      </c>
      <c r="BC198" s="53" t="e">
        <f t="shared" si="28"/>
        <v>#VALUE!</v>
      </c>
      <c r="BD198" s="32" t="e">
        <f>IF(AT198,'935'!H198*AT198/(AT198+D198+H198),0)</f>
        <v>#VALUE!</v>
      </c>
      <c r="BE198" s="32" t="e">
        <f>IF(H198,'935'!H198*H198/(AT198+D198+H198),0)</f>
        <v>#VALUE!</v>
      </c>
      <c r="BF198" s="32" t="e">
        <f>BD198*(1-'935'!X198/'11'!B$17)</f>
        <v>#VALUE!</v>
      </c>
      <c r="BG198" s="49" t="e">
        <f>BE198*(1-'935'!X198/'11'!B$17)</f>
        <v>#VALUE!</v>
      </c>
      <c r="BH198" s="52" t="e">
        <f>AV198*Parameters!B$6</f>
        <v>#VALUE!</v>
      </c>
      <c r="BI198" s="37" t="e">
        <f>IF('935'!$K198=1000,'Charging rates'!$C$38*$BH198/(1+'DNO totals'!$C$99)*'935'!$L198,0)</f>
        <v>#VALUE!</v>
      </c>
      <c r="BJ198" s="37" t="e">
        <f>IF(MOD('935'!$K198,1000)=100,'Charging rates'!$D$38*$BH198/(1+'DNO totals'!$D$99)*'935'!$M198,0)</f>
        <v>#VALUE!</v>
      </c>
      <c r="BK198" s="37" t="e">
        <f>IF(MOD('935'!$K198,100)=10,'Charging rates'!$E$38*$BH198/(1+'DNO totals'!$E$99)*'935'!$N198,0)</f>
        <v>#VALUE!</v>
      </c>
      <c r="BL198" s="37" t="e">
        <f>IF(AND(MOD('935'!$K198,10)&gt;0,MOD('935'!$K198,1000)&gt;1),'Charging rates'!$F$38*$BH198/(1+'DNO totals'!$F$99)*'935'!$O198,0)</f>
        <v>#VALUE!</v>
      </c>
      <c r="BM198" s="37" t="e">
        <f>IF(MOD('935'!$K198,1000)=1,'Charging rates'!$G$38*$BH198/(1+'DNO totals'!$G$99)*'935'!$P198,0)</f>
        <v>#VALUE!</v>
      </c>
      <c r="BN198" s="52" t="e">
        <f t="shared" si="29"/>
        <v>#VALUE!</v>
      </c>
      <c r="BO198" s="37" t="e">
        <f>IF('935'!$K198&gt;1000,'Charging rates'!$C$38*$AW198*'935'!$L198,0)</f>
        <v>#VALUE!</v>
      </c>
      <c r="BP198" s="37" t="e">
        <f>IF(MOD('935'!$K198,1000)&gt;100,'Charging rates'!$D$38*$AW198*'935'!$M198,0)</f>
        <v>#VALUE!</v>
      </c>
      <c r="BQ198" s="37" t="e">
        <f>IF(MOD('935'!$K198,100)&gt;10,'Charging rates'!$E$38*$AW198*'935'!$N198,0)</f>
        <v>#VALUE!</v>
      </c>
      <c r="BR198" s="52" t="e">
        <f t="shared" si="30"/>
        <v>#VALUE!</v>
      </c>
      <c r="BS198" s="48" t="e">
        <f>'935'!C198&lt;&gt;"VOID"</f>
        <v>#VALUE!</v>
      </c>
      <c r="BT198" s="33" t="e">
        <f>IF(BS198,(100/'11'!B$17*BD198*((1-'935'!I198)*'Charging rates'!B$51+'Charging rates'!B$63)),0)</f>
        <v>#VALUE!</v>
      </c>
      <c r="BU198" s="33" t="e">
        <f>100/'11'!B$17*BG198*('Charging rates'!B$51+'Charging rates'!B$63)</f>
        <v>#VALUE!</v>
      </c>
      <c r="BV198" s="33" t="e">
        <f>100/'11'!B$17*BE198*('Charging rates'!B$51+'Charging rates'!B$63)</f>
        <v>#VALUE!</v>
      </c>
      <c r="BW198" s="53" t="e">
        <f t="shared" si="31"/>
        <v>#VALUE!</v>
      </c>
      <c r="BX198" s="32" t="e">
        <f>AT198-('935'!T198*(1-'935'!X198/'11'!B$17))</f>
        <v>#VALUE!</v>
      </c>
      <c r="BY198" s="32">
        <f>0-IF(ISNUMBER(I198),INDEX('913'!$I$6:$I$1205,I198),0)-IF(ISNUMBER(J198),INDEX('913'!$I$6:$I$1205,J198),0)-IF(ISNUMBER(K198),INDEX('913'!$I$6:$I$1205,K198),0)-IF(ISNUMBER(L198),INDEX('913'!$I$6:$I$1205,L198),0)-IF(ISNUMBER(M198),INDEX('913'!$I$6:$I$1205,M198),0)-IF(ISNUMBER(N198),INDEX('913'!$I$6:$I$1205,N198),0)-IF(ISNUMBER(O198),INDEX('913'!$I$6:$I$1205,O198),0)-IF(ISNUMBER(P198),INDEX('913'!$I$6:$I$1205,P198),0)</f>
        <v>0</v>
      </c>
      <c r="BZ198" s="37">
        <f>IF(BY198=0,1,MAX(1,SQRT(BY198^2+(IF(ISNUMBER(I198),INDEX('913'!$J$6:$J$1205,I198),0)+IF(ISNUMBER(J198),INDEX('913'!$J$6:$J$1205,J198),0)+IF(ISNUMBER(K198),INDEX('913'!$J$6:$J$1205,K198),0)+IF(ISNUMBER(L198),INDEX('913'!$J$6:$J$1205,L198),0)+IF(ISNUMBER(M198),INDEX('913'!$J$6:$J$1205,M198),0)+IF(ISNUMBER(N198),INDEX('913'!$J$6:$J$1205,N198),0)+IF(ISNUMBER(O198),INDEX('913'!$J$6:$J$1205,O198),0)+IF(ISNUMBER(P198),INDEX('913'!$J$6:$J$1205,P198),0))^2)/BY198))</f>
        <v>1</v>
      </c>
      <c r="CA198" s="33" t="e">
        <f>100*AO198/'11'!B$17</f>
        <v>#VALUE!</v>
      </c>
      <c r="CB198" s="37" t="e">
        <f>100*(AP198*BZ198)/'11'!C$17</f>
        <v>#VALUE!</v>
      </c>
      <c r="CC198" s="37" t="e">
        <f t="shared" si="32"/>
        <v>#VALUE!</v>
      </c>
      <c r="CD198" s="33" t="e">
        <f t="shared" si="33"/>
        <v>#VALUE!</v>
      </c>
      <c r="CE198" s="54" t="e">
        <f>'11'!C$17-'935'!Y198</f>
        <v>#VALUE!</v>
      </c>
      <c r="CF198" s="37" t="e">
        <f>MAX('DNO totals'!B$312+0,MIN('935'!L198+0,'DNO totals'!B$304+0))</f>
        <v>#VALUE!</v>
      </c>
      <c r="CG198" s="37" t="e">
        <f>MAX('DNO totals'!C$312+0,MIN('935'!M198+0,'DNO totals'!C$304+0))</f>
        <v>#VALUE!</v>
      </c>
      <c r="CH198" s="37" t="e">
        <f>MAX('DNO totals'!D$312+0,MIN('935'!N198+0,'DNO totals'!D$304+0))</f>
        <v>#VALUE!</v>
      </c>
      <c r="CI198" s="37" t="e">
        <f>MAX('DNO totals'!E$312+0,MIN('935'!O198+0,'DNO totals'!E$304+0))</f>
        <v>#VALUE!</v>
      </c>
      <c r="CJ198" s="52" t="e">
        <f>MAX('DNO totals'!F$312+0,MIN('935'!P198+0,'DNO totals'!F$304+0))</f>
        <v>#VALUE!</v>
      </c>
      <c r="CK198" s="37" t="e">
        <f>IF('935'!$K198=1000,'Charging rates'!$C$38*$BH198/(1+'DNO totals'!$C$99)*$CF198,0)</f>
        <v>#VALUE!</v>
      </c>
      <c r="CL198" s="37" t="e">
        <f>IF(MOD('935'!$K198,1000)=100,'Charging rates'!$D$38*$BH198/(1+'DNO totals'!$D$99)*$CG198,0)</f>
        <v>#VALUE!</v>
      </c>
      <c r="CM198" s="37" t="e">
        <f>IF(MOD('935'!$K198,100)=10,'Charging rates'!$E$38*$BH198/(1+'DNO totals'!$E$99)*$CH198,0)</f>
        <v>#VALUE!</v>
      </c>
      <c r="CN198" s="37" t="e">
        <f>IF(AND(MOD('935'!$K198,10)&gt;0,MOD('935'!$K198,1000)&gt;1),'Charging rates'!$F$38*$BH198/(1+'DNO totals'!$F$99)*$CI198,0)</f>
        <v>#VALUE!</v>
      </c>
      <c r="CO198" s="37" t="e">
        <f>IF(MOD('935'!$K198,1000)=1,'Charging rates'!$G$38*$BH198/(1+'DNO totals'!$G$99)*$CJ198,0)</f>
        <v>#VALUE!</v>
      </c>
      <c r="CP198" s="52" t="e">
        <f t="shared" si="34"/>
        <v>#VALUE!</v>
      </c>
      <c r="CQ198" s="37" t="e">
        <f>IF('935'!$K198&gt;1000,'Charging rates'!$C$38*$AW198*$CF198,0)</f>
        <v>#VALUE!</v>
      </c>
      <c r="CR198" s="37" t="e">
        <f>IF(MOD('935'!$K198,1000)&gt;100,'Charging rates'!$D$38*$AW198*$CG198,0)</f>
        <v>#VALUE!</v>
      </c>
      <c r="CS198" s="37" t="e">
        <f>IF(MOD('935'!$K198,100)&gt;10,'Charging rates'!$E$38*$AW198*$CH198,0)</f>
        <v>#VALUE!</v>
      </c>
      <c r="CT198" s="52" t="e">
        <f t="shared" si="35"/>
        <v>#VALUE!</v>
      </c>
      <c r="CU198" s="33" t="e">
        <f>100*(AP198*'935'!Q198*BZ198)/'11'!B$17</f>
        <v>#VALUE!</v>
      </c>
      <c r="CV198" s="33" t="e">
        <f>100/'11'!B$17*'Charging rates'!B$10*AW198</f>
        <v>#VALUE!</v>
      </c>
      <c r="CW198" s="33" t="e">
        <f>IF(AT198=0,0,(1-BX198/AT198)*(CA198+IF('935'!Q198=0,0,(CB198*'935'!Q198*('11'!C$17-'935'!Y198)/('11'!B$17-'935'!X198)))))</f>
        <v>#VALUE!</v>
      </c>
      <c r="CX198" s="33" t="e">
        <f t="shared" si="36"/>
        <v>#VALUE!</v>
      </c>
      <c r="CY198" s="49" t="e">
        <f t="shared" si="37"/>
        <v>#VALUE!</v>
      </c>
      <c r="CZ198" s="32" t="e">
        <f>AT198*(Parameters!B$21+AU198)*IF('DNO totals'!B$323&lt;0,1,'935'!S198)</f>
        <v>#VALUE!</v>
      </c>
      <c r="DA198" s="52" t="e">
        <f>IF('DNO totals'!B$323&lt;0,1,'935'!S198)*(Parameters!B$21+AU198)</f>
        <v>#VALUE!</v>
      </c>
      <c r="DB198" s="37" t="e">
        <f>CX198+'Charging rates'!B$106*DA198*100/'11'!B$17</f>
        <v>#VALUE!</v>
      </c>
      <c r="DC198" s="37" t="e">
        <f>DB198+'Charging rates'!B$116*(Parameters!B$21+AU198)*100/'11'!B$17*IF('DNO totals'!B$323&lt;0,1,'935'!S198)</f>
        <v>#VALUE!</v>
      </c>
      <c r="DD198" s="37" t="e">
        <f>'Charging rates'!B$97*(CP198+CT198)*100/'11'!B$17</f>
        <v>#VALUE!</v>
      </c>
      <c r="DE198" s="33" t="e">
        <f>MAX(0-(CB198*AU198*'11'!C$17/'11'!B$17),DC198+DD198)</f>
        <v>#VALUE!</v>
      </c>
      <c r="DF198" s="37" t="e">
        <f>IF(BS198,IF(AU198=0,CC198,MAX(0,MIN(CC198,CC198+(DE198/'935'!Q198*('11'!B$17-'935'!X198)/('11'!C$17-'935'!Y198))))),0)</f>
        <v>#VALUE!</v>
      </c>
      <c r="DG198" s="33" t="e">
        <f t="shared" si="38"/>
        <v>#VALUE!</v>
      </c>
      <c r="DH198" s="53" t="e">
        <f t="shared" si="39"/>
        <v>#VALUE!</v>
      </c>
    </row>
    <row r="199" spans="1:112">
      <c r="A199" s="28">
        <v>99</v>
      </c>
      <c r="B199" s="47" t="e">
        <f>'935'!B199</f>
        <v>#VALUE!</v>
      </c>
      <c r="C199" s="48" t="e">
        <f>OR('935'!E199&lt;&gt;"VOID",'935'!F199&lt;&gt;"VOID",'935'!G199&lt;&gt;"VOID")</f>
        <v>#VALUE!</v>
      </c>
      <c r="D199" s="32" t="e">
        <f>IF('935'!D199="VOID",0,'935'!D199*(1-'935'!X199/'11'!B$17))</f>
        <v>#VALUE!</v>
      </c>
      <c r="E199" s="32" t="e">
        <f>IF('935'!E199="VOID",0,'935'!E199*(1-'935'!X199/'11'!B$17))</f>
        <v>#VALUE!</v>
      </c>
      <c r="F199" s="32" t="e">
        <f>IF('935'!F199="VOID",0,'935'!F199*(1-'935'!X199/'11'!B$17))</f>
        <v>#VALUE!</v>
      </c>
      <c r="G199" s="32" t="e">
        <f>IF('935'!G199="VOID",0,'935'!G199*(1-'935'!X199/'11'!B$17))</f>
        <v>#VALUE!</v>
      </c>
      <c r="H199" s="49" t="e">
        <f t="shared" si="20"/>
        <v>#VALUE!</v>
      </c>
      <c r="I199" s="50" t="e">
        <f>MATCH('935'!J199,'913'!$B$6:$B$1205,0)</f>
        <v>#VALUE!</v>
      </c>
      <c r="J199" s="50" t="e">
        <f>MATCH(INDEX('913'!$D$6:$D$1205,I199),'913'!$B$6:$B$1205,0)</f>
        <v>#VALUE!</v>
      </c>
      <c r="K199" s="50" t="e">
        <f>MATCH(INDEX('913'!$D$6:$D$1205,J199),'913'!$B$6:$B$1205,0)</f>
        <v>#VALUE!</v>
      </c>
      <c r="L199" s="50" t="e">
        <f>MATCH(INDEX('913'!$D$6:$D$1205,K199),'913'!$B$6:$B$1205,0)</f>
        <v>#VALUE!</v>
      </c>
      <c r="M199" s="50" t="e">
        <f>MATCH(INDEX('913'!$D$6:$D$1205,L199),'913'!$B$6:$B$1205,0)</f>
        <v>#VALUE!</v>
      </c>
      <c r="N199" s="50" t="e">
        <f>MATCH(INDEX('913'!$D$6:$D$1205,M199),'913'!$B$6:$B$1205,0)</f>
        <v>#VALUE!</v>
      </c>
      <c r="O199" s="50" t="e">
        <f>MATCH(INDEX('913'!$D$6:$D$1205,N199),'913'!$B$6:$B$1205,0)</f>
        <v>#VALUE!</v>
      </c>
      <c r="P199" s="51" t="e">
        <f>MATCH(INDEX('913'!$D$6:$D$1205,O199),'913'!$B$6:$B$1205,0)</f>
        <v>#VALUE!</v>
      </c>
      <c r="Q199" s="37">
        <f>IF(ISNUMBER(I199),MAX(0,INDEX('913'!$E$6:$E$1205,I199)),0)</f>
        <v>0</v>
      </c>
      <c r="R199" s="37">
        <f>IF(ISNUMBER(J199),MAX(0,INDEX('913'!$E$6:$E$1205,J199)),0)</f>
        <v>0</v>
      </c>
      <c r="S199" s="37">
        <f>IF(ISNUMBER(K199),MAX(0,INDEX('913'!$E$6:$E$1205,K199)),0)</f>
        <v>0</v>
      </c>
      <c r="T199" s="37">
        <f>IF(ISNUMBER(L199),MAX(0,INDEX('913'!$E$6:$E$1205,L199)),0)</f>
        <v>0</v>
      </c>
      <c r="U199" s="37">
        <f>IF(ISNUMBER(M199),MAX(0,INDEX('913'!$E$6:$E$1205,M199)),0)</f>
        <v>0</v>
      </c>
      <c r="V199" s="37">
        <f>IF(ISNUMBER(N199),MAX(0,INDEX('913'!$E$6:$E$1205,N199)),0)</f>
        <v>0</v>
      </c>
      <c r="W199" s="37">
        <f>IF(ISNUMBER(O199),MAX(0,INDEX('913'!$E$6:$E$1205,O199)),0)</f>
        <v>0</v>
      </c>
      <c r="X199" s="52">
        <f>IF(ISNUMBER(P199),MAX(0,INDEX('913'!$E$6:$E$1205,P199)),0)</f>
        <v>0</v>
      </c>
      <c r="Y199" s="37">
        <f>IF(ISNUMBER(I199),MAX(0,INDEX('913'!$F$6:$F$1205,I199)),0)</f>
        <v>0</v>
      </c>
      <c r="Z199" s="37">
        <f>IF(ISNUMBER(J199),MAX(0,INDEX('913'!$F$6:$F$1205,J199)),0)</f>
        <v>0</v>
      </c>
      <c r="AA199" s="37">
        <f>IF(ISNUMBER(K199),MAX(0,INDEX('913'!$F$6:$F$1205,K199)),0)</f>
        <v>0</v>
      </c>
      <c r="AB199" s="37">
        <f>IF(ISNUMBER(L199),MAX(0,INDEX('913'!$F$6:$F$1205,L199)),0)</f>
        <v>0</v>
      </c>
      <c r="AC199" s="37">
        <f>IF(ISNUMBER(M199),MAX(0,INDEX('913'!$F$6:$F$1205,M199)),0)</f>
        <v>0</v>
      </c>
      <c r="AD199" s="37">
        <f>IF(ISNUMBER(N199),MAX(0,INDEX('913'!$F$6:$F$1205,N199)),0)</f>
        <v>0</v>
      </c>
      <c r="AE199" s="37">
        <f>IF(ISNUMBER(O199),MAX(0,INDEX('913'!$F$6:$F$1205,O199)),0)</f>
        <v>0</v>
      </c>
      <c r="AF199" s="37">
        <f>IF(ISNUMBER(P199),MAX(0,INDEX('913'!$F$6:$F$1205,P199)),0)</f>
        <v>0</v>
      </c>
      <c r="AG199" s="32">
        <f>IF(ISNUMBER(I199),SQRT(INDEX('913'!$I$6:$I$1205,I199)^2+INDEX('913'!$J$6:$J$1205,I199)^2),0)</f>
        <v>0</v>
      </c>
      <c r="AH199" s="32">
        <f>IF(ISNUMBER(J199),SQRT(INDEX('913'!$I$6:$I$1205,J199)^2+INDEX('913'!$J$6:$J$1205,J199)^2),0)</f>
        <v>0</v>
      </c>
      <c r="AI199" s="32">
        <f>IF(ISNUMBER(K199),SQRT(INDEX('913'!$I$6:$I$1205,K199)^2+INDEX('913'!$J$6:$J$1205,K199)^2),0)</f>
        <v>0</v>
      </c>
      <c r="AJ199" s="32">
        <f>IF(ISNUMBER(L199),SQRT(INDEX('913'!$I$6:$I$1205,L199)^2+INDEX('913'!$J$6:$J$1205,L199)^2),0)</f>
        <v>0</v>
      </c>
      <c r="AK199" s="32">
        <f>IF(ISNUMBER(M199),SQRT(INDEX('913'!$I$6:$I$1205,M199)^2+INDEX('913'!$J$6:$J$1205,M199)^2),0)</f>
        <v>0</v>
      </c>
      <c r="AL199" s="32">
        <f>IF(ISNUMBER(N199),SQRT(INDEX('913'!$I$6:$I$1205,N199)^2+INDEX('913'!$J$6:$J$1205,N199)^2),0)</f>
        <v>0</v>
      </c>
      <c r="AM199" s="32">
        <f>IF(ISNUMBER(O199),SQRT(INDEX('913'!$I$6:$I$1205,O199)^2+INDEX('913'!$J$6:$J$1205,O199)^2),0)</f>
        <v>0</v>
      </c>
      <c r="AN199" s="49">
        <f>IF(ISNUMBER(P199),SQRT(INDEX('913'!$I$6:$I$1205,P199)^2+INDEX('913'!$J$6:$J$1205,P199)^2),0)</f>
        <v>0</v>
      </c>
      <c r="AO199" s="37">
        <f t="shared" si="21"/>
        <v>0</v>
      </c>
      <c r="AP199" s="37">
        <f t="shared" si="22"/>
        <v>0</v>
      </c>
      <c r="AQ199" s="33" t="e">
        <f>-100*'935'!W199*(AO199+AP199)/'11'!C$17</f>
        <v>#VALUE!</v>
      </c>
      <c r="AR199" s="37" t="e">
        <f t="shared" si="23"/>
        <v>#VALUE!</v>
      </c>
      <c r="AS199" s="52" t="e">
        <f t="shared" si="24"/>
        <v>#VALUE!</v>
      </c>
      <c r="AT199" s="32" t="e">
        <f>IF('935'!C199="VOID",0,('935'!C199*(1-'935'!X199/'11'!B$17)))</f>
        <v>#VALUE!</v>
      </c>
      <c r="AU199" s="52" t="e">
        <f>'935'!Q199*(1-'935'!Y199/'11'!C$17)/(1-'935'!X199/'11'!B$17)</f>
        <v>#VALUE!</v>
      </c>
      <c r="AV199" s="37" t="e">
        <f>INDEX('DNO totals'!$B$57:$G$57,IF('935'!K199,IF(MOD('935'!K199,1000),IF(MOD('935'!K199,100),IF(MOD('935'!K199,10),IF(MOD('935'!K199,1000)=1,6,5),4),3),2),1))</f>
        <v>#VALUE!</v>
      </c>
      <c r="AW199" s="52" t="e">
        <f t="shared" si="25"/>
        <v>#VALUE!</v>
      </c>
      <c r="AX199" s="32" t="e">
        <f>IF('935'!V199="VOID",0,'935'!V199*(1-'935'!X199/'11'!B$17))</f>
        <v>#VALUE!</v>
      </c>
      <c r="AY199" s="33" t="e">
        <f>IF(H199,-100*'Charging rates'!B$10/'11'!B$17*AX199/H199,0)</f>
        <v>#VALUE!</v>
      </c>
      <c r="AZ199" s="33" t="e">
        <f>IF(C199,'DNO totals'!B$41,0)</f>
        <v>#VALUE!</v>
      </c>
      <c r="BA199" s="33" t="e">
        <f t="shared" si="26"/>
        <v>#VALUE!</v>
      </c>
      <c r="BB199" s="33" t="e">
        <f t="shared" si="27"/>
        <v>#VALUE!</v>
      </c>
      <c r="BC199" s="53" t="e">
        <f t="shared" si="28"/>
        <v>#VALUE!</v>
      </c>
      <c r="BD199" s="32" t="e">
        <f>IF(AT199,'935'!H199*AT199/(AT199+D199+H199),0)</f>
        <v>#VALUE!</v>
      </c>
      <c r="BE199" s="32" t="e">
        <f>IF(H199,'935'!H199*H199/(AT199+D199+H199),0)</f>
        <v>#VALUE!</v>
      </c>
      <c r="BF199" s="32" t="e">
        <f>BD199*(1-'935'!X199/'11'!B$17)</f>
        <v>#VALUE!</v>
      </c>
      <c r="BG199" s="49" t="e">
        <f>BE199*(1-'935'!X199/'11'!B$17)</f>
        <v>#VALUE!</v>
      </c>
      <c r="BH199" s="52" t="e">
        <f>AV199*Parameters!B$6</f>
        <v>#VALUE!</v>
      </c>
      <c r="BI199" s="37" t="e">
        <f>IF('935'!$K199=1000,'Charging rates'!$C$38*$BH199/(1+'DNO totals'!$C$99)*'935'!$L199,0)</f>
        <v>#VALUE!</v>
      </c>
      <c r="BJ199" s="37" t="e">
        <f>IF(MOD('935'!$K199,1000)=100,'Charging rates'!$D$38*$BH199/(1+'DNO totals'!$D$99)*'935'!$M199,0)</f>
        <v>#VALUE!</v>
      </c>
      <c r="BK199" s="37" t="e">
        <f>IF(MOD('935'!$K199,100)=10,'Charging rates'!$E$38*$BH199/(1+'DNO totals'!$E$99)*'935'!$N199,0)</f>
        <v>#VALUE!</v>
      </c>
      <c r="BL199" s="37" t="e">
        <f>IF(AND(MOD('935'!$K199,10)&gt;0,MOD('935'!$K199,1000)&gt;1),'Charging rates'!$F$38*$BH199/(1+'DNO totals'!$F$99)*'935'!$O199,0)</f>
        <v>#VALUE!</v>
      </c>
      <c r="BM199" s="37" t="e">
        <f>IF(MOD('935'!$K199,1000)=1,'Charging rates'!$G$38*$BH199/(1+'DNO totals'!$G$99)*'935'!$P199,0)</f>
        <v>#VALUE!</v>
      </c>
      <c r="BN199" s="52" t="e">
        <f t="shared" si="29"/>
        <v>#VALUE!</v>
      </c>
      <c r="BO199" s="37" t="e">
        <f>IF('935'!$K199&gt;1000,'Charging rates'!$C$38*$AW199*'935'!$L199,0)</f>
        <v>#VALUE!</v>
      </c>
      <c r="BP199" s="37" t="e">
        <f>IF(MOD('935'!$K199,1000)&gt;100,'Charging rates'!$D$38*$AW199*'935'!$M199,0)</f>
        <v>#VALUE!</v>
      </c>
      <c r="BQ199" s="37" t="e">
        <f>IF(MOD('935'!$K199,100)&gt;10,'Charging rates'!$E$38*$AW199*'935'!$N199,0)</f>
        <v>#VALUE!</v>
      </c>
      <c r="BR199" s="52" t="e">
        <f t="shared" si="30"/>
        <v>#VALUE!</v>
      </c>
      <c r="BS199" s="48" t="e">
        <f>'935'!C199&lt;&gt;"VOID"</f>
        <v>#VALUE!</v>
      </c>
      <c r="BT199" s="33" t="e">
        <f>IF(BS199,(100/'11'!B$17*BD199*((1-'935'!I199)*'Charging rates'!B$51+'Charging rates'!B$63)),0)</f>
        <v>#VALUE!</v>
      </c>
      <c r="BU199" s="33" t="e">
        <f>100/'11'!B$17*BG199*('Charging rates'!B$51+'Charging rates'!B$63)</f>
        <v>#VALUE!</v>
      </c>
      <c r="BV199" s="33" t="e">
        <f>100/'11'!B$17*BE199*('Charging rates'!B$51+'Charging rates'!B$63)</f>
        <v>#VALUE!</v>
      </c>
      <c r="BW199" s="53" t="e">
        <f t="shared" si="31"/>
        <v>#VALUE!</v>
      </c>
      <c r="BX199" s="32" t="e">
        <f>AT199-('935'!T199*(1-'935'!X199/'11'!B$17))</f>
        <v>#VALUE!</v>
      </c>
      <c r="BY199" s="32">
        <f>0-IF(ISNUMBER(I199),INDEX('913'!$I$6:$I$1205,I199),0)-IF(ISNUMBER(J199),INDEX('913'!$I$6:$I$1205,J199),0)-IF(ISNUMBER(K199),INDEX('913'!$I$6:$I$1205,K199),0)-IF(ISNUMBER(L199),INDEX('913'!$I$6:$I$1205,L199),0)-IF(ISNUMBER(M199),INDEX('913'!$I$6:$I$1205,M199),0)-IF(ISNUMBER(N199),INDEX('913'!$I$6:$I$1205,N199),0)-IF(ISNUMBER(O199),INDEX('913'!$I$6:$I$1205,O199),0)-IF(ISNUMBER(P199),INDEX('913'!$I$6:$I$1205,P199),0)</f>
        <v>0</v>
      </c>
      <c r="BZ199" s="37">
        <f>IF(BY199=0,1,MAX(1,SQRT(BY199^2+(IF(ISNUMBER(I199),INDEX('913'!$J$6:$J$1205,I199),0)+IF(ISNUMBER(J199),INDEX('913'!$J$6:$J$1205,J199),0)+IF(ISNUMBER(K199),INDEX('913'!$J$6:$J$1205,K199),0)+IF(ISNUMBER(L199),INDEX('913'!$J$6:$J$1205,L199),0)+IF(ISNUMBER(M199),INDEX('913'!$J$6:$J$1205,M199),0)+IF(ISNUMBER(N199),INDEX('913'!$J$6:$J$1205,N199),0)+IF(ISNUMBER(O199),INDEX('913'!$J$6:$J$1205,O199),0)+IF(ISNUMBER(P199),INDEX('913'!$J$6:$J$1205,P199),0))^2)/BY199))</f>
        <v>1</v>
      </c>
      <c r="CA199" s="33" t="e">
        <f>100*AO199/'11'!B$17</f>
        <v>#VALUE!</v>
      </c>
      <c r="CB199" s="37" t="e">
        <f>100*(AP199*BZ199)/'11'!C$17</f>
        <v>#VALUE!</v>
      </c>
      <c r="CC199" s="37" t="e">
        <f t="shared" si="32"/>
        <v>#VALUE!</v>
      </c>
      <c r="CD199" s="33" t="e">
        <f t="shared" si="33"/>
        <v>#VALUE!</v>
      </c>
      <c r="CE199" s="54" t="e">
        <f>'11'!C$17-'935'!Y199</f>
        <v>#VALUE!</v>
      </c>
      <c r="CF199" s="37" t="e">
        <f>MAX('DNO totals'!B$312+0,MIN('935'!L199+0,'DNO totals'!B$304+0))</f>
        <v>#VALUE!</v>
      </c>
      <c r="CG199" s="37" t="e">
        <f>MAX('DNO totals'!C$312+0,MIN('935'!M199+0,'DNO totals'!C$304+0))</f>
        <v>#VALUE!</v>
      </c>
      <c r="CH199" s="37" t="e">
        <f>MAX('DNO totals'!D$312+0,MIN('935'!N199+0,'DNO totals'!D$304+0))</f>
        <v>#VALUE!</v>
      </c>
      <c r="CI199" s="37" t="e">
        <f>MAX('DNO totals'!E$312+0,MIN('935'!O199+0,'DNO totals'!E$304+0))</f>
        <v>#VALUE!</v>
      </c>
      <c r="CJ199" s="52" t="e">
        <f>MAX('DNO totals'!F$312+0,MIN('935'!P199+0,'DNO totals'!F$304+0))</f>
        <v>#VALUE!</v>
      </c>
      <c r="CK199" s="37" t="e">
        <f>IF('935'!$K199=1000,'Charging rates'!$C$38*$BH199/(1+'DNO totals'!$C$99)*$CF199,0)</f>
        <v>#VALUE!</v>
      </c>
      <c r="CL199" s="37" t="e">
        <f>IF(MOD('935'!$K199,1000)=100,'Charging rates'!$D$38*$BH199/(1+'DNO totals'!$D$99)*$CG199,0)</f>
        <v>#VALUE!</v>
      </c>
      <c r="CM199" s="37" t="e">
        <f>IF(MOD('935'!$K199,100)=10,'Charging rates'!$E$38*$BH199/(1+'DNO totals'!$E$99)*$CH199,0)</f>
        <v>#VALUE!</v>
      </c>
      <c r="CN199" s="37" t="e">
        <f>IF(AND(MOD('935'!$K199,10)&gt;0,MOD('935'!$K199,1000)&gt;1),'Charging rates'!$F$38*$BH199/(1+'DNO totals'!$F$99)*$CI199,0)</f>
        <v>#VALUE!</v>
      </c>
      <c r="CO199" s="37" t="e">
        <f>IF(MOD('935'!$K199,1000)=1,'Charging rates'!$G$38*$BH199/(1+'DNO totals'!$G$99)*$CJ199,0)</f>
        <v>#VALUE!</v>
      </c>
      <c r="CP199" s="52" t="e">
        <f t="shared" si="34"/>
        <v>#VALUE!</v>
      </c>
      <c r="CQ199" s="37" t="e">
        <f>IF('935'!$K199&gt;1000,'Charging rates'!$C$38*$AW199*$CF199,0)</f>
        <v>#VALUE!</v>
      </c>
      <c r="CR199" s="37" t="e">
        <f>IF(MOD('935'!$K199,1000)&gt;100,'Charging rates'!$D$38*$AW199*$CG199,0)</f>
        <v>#VALUE!</v>
      </c>
      <c r="CS199" s="37" t="e">
        <f>IF(MOD('935'!$K199,100)&gt;10,'Charging rates'!$E$38*$AW199*$CH199,0)</f>
        <v>#VALUE!</v>
      </c>
      <c r="CT199" s="52" t="e">
        <f t="shared" si="35"/>
        <v>#VALUE!</v>
      </c>
      <c r="CU199" s="33" t="e">
        <f>100*(AP199*'935'!Q199*BZ199)/'11'!B$17</f>
        <v>#VALUE!</v>
      </c>
      <c r="CV199" s="33" t="e">
        <f>100/'11'!B$17*'Charging rates'!B$10*AW199</f>
        <v>#VALUE!</v>
      </c>
      <c r="CW199" s="33" t="e">
        <f>IF(AT199=0,0,(1-BX199/AT199)*(CA199+IF('935'!Q199=0,0,(CB199*'935'!Q199*('11'!C$17-'935'!Y199)/('11'!B$17-'935'!X199)))))</f>
        <v>#VALUE!</v>
      </c>
      <c r="CX199" s="33" t="e">
        <f t="shared" si="36"/>
        <v>#VALUE!</v>
      </c>
      <c r="CY199" s="49" t="e">
        <f t="shared" si="37"/>
        <v>#VALUE!</v>
      </c>
      <c r="CZ199" s="32" t="e">
        <f>AT199*(Parameters!B$21+AU199)*IF('DNO totals'!B$323&lt;0,1,'935'!S199)</f>
        <v>#VALUE!</v>
      </c>
      <c r="DA199" s="52" t="e">
        <f>IF('DNO totals'!B$323&lt;0,1,'935'!S199)*(Parameters!B$21+AU199)</f>
        <v>#VALUE!</v>
      </c>
      <c r="DB199" s="37" t="e">
        <f>CX199+'Charging rates'!B$106*DA199*100/'11'!B$17</f>
        <v>#VALUE!</v>
      </c>
      <c r="DC199" s="37" t="e">
        <f>DB199+'Charging rates'!B$116*(Parameters!B$21+AU199)*100/'11'!B$17*IF('DNO totals'!B$323&lt;0,1,'935'!S199)</f>
        <v>#VALUE!</v>
      </c>
      <c r="DD199" s="37" t="e">
        <f>'Charging rates'!B$97*(CP199+CT199)*100/'11'!B$17</f>
        <v>#VALUE!</v>
      </c>
      <c r="DE199" s="33" t="e">
        <f>MAX(0-(CB199*AU199*'11'!C$17/'11'!B$17),DC199+DD199)</f>
        <v>#VALUE!</v>
      </c>
      <c r="DF199" s="37" t="e">
        <f>IF(BS199,IF(AU199=0,CC199,MAX(0,MIN(CC199,CC199+(DE199/'935'!Q199*('11'!B$17-'935'!X199)/('11'!C$17-'935'!Y199))))),0)</f>
        <v>#VALUE!</v>
      </c>
      <c r="DG199" s="33" t="e">
        <f t="shared" si="38"/>
        <v>#VALUE!</v>
      </c>
      <c r="DH199" s="53" t="e">
        <f t="shared" si="39"/>
        <v>#VALUE!</v>
      </c>
    </row>
    <row r="200" spans="1:112">
      <c r="A200" s="28">
        <v>100</v>
      </c>
      <c r="B200" s="47" t="e">
        <f>'935'!B200</f>
        <v>#VALUE!</v>
      </c>
      <c r="C200" s="48" t="e">
        <f>OR('935'!E200&lt;&gt;"VOID",'935'!F200&lt;&gt;"VOID",'935'!G200&lt;&gt;"VOID")</f>
        <v>#VALUE!</v>
      </c>
      <c r="D200" s="32" t="e">
        <f>IF('935'!D200="VOID",0,'935'!D200*(1-'935'!X200/'11'!B$17))</f>
        <v>#VALUE!</v>
      </c>
      <c r="E200" s="32" t="e">
        <f>IF('935'!E200="VOID",0,'935'!E200*(1-'935'!X200/'11'!B$17))</f>
        <v>#VALUE!</v>
      </c>
      <c r="F200" s="32" t="e">
        <f>IF('935'!F200="VOID",0,'935'!F200*(1-'935'!X200/'11'!B$17))</f>
        <v>#VALUE!</v>
      </c>
      <c r="G200" s="32" t="e">
        <f>IF('935'!G200="VOID",0,'935'!G200*(1-'935'!X200/'11'!B$17))</f>
        <v>#VALUE!</v>
      </c>
      <c r="H200" s="49" t="e">
        <f t="shared" si="20"/>
        <v>#VALUE!</v>
      </c>
      <c r="I200" s="50" t="e">
        <f>MATCH('935'!J200,'913'!$B$6:$B$1205,0)</f>
        <v>#VALUE!</v>
      </c>
      <c r="J200" s="50" t="e">
        <f>MATCH(INDEX('913'!$D$6:$D$1205,I200),'913'!$B$6:$B$1205,0)</f>
        <v>#VALUE!</v>
      </c>
      <c r="K200" s="50" t="e">
        <f>MATCH(INDEX('913'!$D$6:$D$1205,J200),'913'!$B$6:$B$1205,0)</f>
        <v>#VALUE!</v>
      </c>
      <c r="L200" s="50" t="e">
        <f>MATCH(INDEX('913'!$D$6:$D$1205,K200),'913'!$B$6:$B$1205,0)</f>
        <v>#VALUE!</v>
      </c>
      <c r="M200" s="50" t="e">
        <f>MATCH(INDEX('913'!$D$6:$D$1205,L200),'913'!$B$6:$B$1205,0)</f>
        <v>#VALUE!</v>
      </c>
      <c r="N200" s="50" t="e">
        <f>MATCH(INDEX('913'!$D$6:$D$1205,M200),'913'!$B$6:$B$1205,0)</f>
        <v>#VALUE!</v>
      </c>
      <c r="O200" s="50" t="e">
        <f>MATCH(INDEX('913'!$D$6:$D$1205,N200),'913'!$B$6:$B$1205,0)</f>
        <v>#VALUE!</v>
      </c>
      <c r="P200" s="51" t="e">
        <f>MATCH(INDEX('913'!$D$6:$D$1205,O200),'913'!$B$6:$B$1205,0)</f>
        <v>#VALUE!</v>
      </c>
      <c r="Q200" s="37">
        <f>IF(ISNUMBER(I200),MAX(0,INDEX('913'!$E$6:$E$1205,I200)),0)</f>
        <v>0</v>
      </c>
      <c r="R200" s="37">
        <f>IF(ISNUMBER(J200),MAX(0,INDEX('913'!$E$6:$E$1205,J200)),0)</f>
        <v>0</v>
      </c>
      <c r="S200" s="37">
        <f>IF(ISNUMBER(K200),MAX(0,INDEX('913'!$E$6:$E$1205,K200)),0)</f>
        <v>0</v>
      </c>
      <c r="T200" s="37">
        <f>IF(ISNUMBER(L200),MAX(0,INDEX('913'!$E$6:$E$1205,L200)),0)</f>
        <v>0</v>
      </c>
      <c r="U200" s="37">
        <f>IF(ISNUMBER(M200),MAX(0,INDEX('913'!$E$6:$E$1205,M200)),0)</f>
        <v>0</v>
      </c>
      <c r="V200" s="37">
        <f>IF(ISNUMBER(N200),MAX(0,INDEX('913'!$E$6:$E$1205,N200)),0)</f>
        <v>0</v>
      </c>
      <c r="W200" s="37">
        <f>IF(ISNUMBER(O200),MAX(0,INDEX('913'!$E$6:$E$1205,O200)),0)</f>
        <v>0</v>
      </c>
      <c r="X200" s="52">
        <f>IF(ISNUMBER(P200),MAX(0,INDEX('913'!$E$6:$E$1205,P200)),0)</f>
        <v>0</v>
      </c>
      <c r="Y200" s="37">
        <f>IF(ISNUMBER(I200),MAX(0,INDEX('913'!$F$6:$F$1205,I200)),0)</f>
        <v>0</v>
      </c>
      <c r="Z200" s="37">
        <f>IF(ISNUMBER(J200),MAX(0,INDEX('913'!$F$6:$F$1205,J200)),0)</f>
        <v>0</v>
      </c>
      <c r="AA200" s="37">
        <f>IF(ISNUMBER(K200),MAX(0,INDEX('913'!$F$6:$F$1205,K200)),0)</f>
        <v>0</v>
      </c>
      <c r="AB200" s="37">
        <f>IF(ISNUMBER(L200),MAX(0,INDEX('913'!$F$6:$F$1205,L200)),0)</f>
        <v>0</v>
      </c>
      <c r="AC200" s="37">
        <f>IF(ISNUMBER(M200),MAX(0,INDEX('913'!$F$6:$F$1205,M200)),0)</f>
        <v>0</v>
      </c>
      <c r="AD200" s="37">
        <f>IF(ISNUMBER(N200),MAX(0,INDEX('913'!$F$6:$F$1205,N200)),0)</f>
        <v>0</v>
      </c>
      <c r="AE200" s="37">
        <f>IF(ISNUMBER(O200),MAX(0,INDEX('913'!$F$6:$F$1205,O200)),0)</f>
        <v>0</v>
      </c>
      <c r="AF200" s="37">
        <f>IF(ISNUMBER(P200),MAX(0,INDEX('913'!$F$6:$F$1205,P200)),0)</f>
        <v>0</v>
      </c>
      <c r="AG200" s="32">
        <f>IF(ISNUMBER(I200),SQRT(INDEX('913'!$I$6:$I$1205,I200)^2+INDEX('913'!$J$6:$J$1205,I200)^2),0)</f>
        <v>0</v>
      </c>
      <c r="AH200" s="32">
        <f>IF(ISNUMBER(J200),SQRT(INDEX('913'!$I$6:$I$1205,J200)^2+INDEX('913'!$J$6:$J$1205,J200)^2),0)</f>
        <v>0</v>
      </c>
      <c r="AI200" s="32">
        <f>IF(ISNUMBER(K200),SQRT(INDEX('913'!$I$6:$I$1205,K200)^2+INDEX('913'!$J$6:$J$1205,K200)^2),0)</f>
        <v>0</v>
      </c>
      <c r="AJ200" s="32">
        <f>IF(ISNUMBER(L200),SQRT(INDEX('913'!$I$6:$I$1205,L200)^2+INDEX('913'!$J$6:$J$1205,L200)^2),0)</f>
        <v>0</v>
      </c>
      <c r="AK200" s="32">
        <f>IF(ISNUMBER(M200),SQRT(INDEX('913'!$I$6:$I$1205,M200)^2+INDEX('913'!$J$6:$J$1205,M200)^2),0)</f>
        <v>0</v>
      </c>
      <c r="AL200" s="32">
        <f>IF(ISNUMBER(N200),SQRT(INDEX('913'!$I$6:$I$1205,N200)^2+INDEX('913'!$J$6:$J$1205,N200)^2),0)</f>
        <v>0</v>
      </c>
      <c r="AM200" s="32">
        <f>IF(ISNUMBER(O200),SQRT(INDEX('913'!$I$6:$I$1205,O200)^2+INDEX('913'!$J$6:$J$1205,O200)^2),0)</f>
        <v>0</v>
      </c>
      <c r="AN200" s="49">
        <f>IF(ISNUMBER(P200),SQRT(INDEX('913'!$I$6:$I$1205,P200)^2+INDEX('913'!$J$6:$J$1205,P200)^2),0)</f>
        <v>0</v>
      </c>
      <c r="AO200" s="37">
        <f t="shared" si="21"/>
        <v>0</v>
      </c>
      <c r="AP200" s="37">
        <f t="shared" si="22"/>
        <v>0</v>
      </c>
      <c r="AQ200" s="33" t="e">
        <f>-100*'935'!W200*(AO200+AP200)/'11'!C$17</f>
        <v>#VALUE!</v>
      </c>
      <c r="AR200" s="37" t="e">
        <f t="shared" si="23"/>
        <v>#VALUE!</v>
      </c>
      <c r="AS200" s="52" t="e">
        <f t="shared" si="24"/>
        <v>#VALUE!</v>
      </c>
      <c r="AT200" s="32" t="e">
        <f>IF('935'!C200="VOID",0,('935'!C200*(1-'935'!X200/'11'!B$17)))</f>
        <v>#VALUE!</v>
      </c>
      <c r="AU200" s="52" t="e">
        <f>'935'!Q200*(1-'935'!Y200/'11'!C$17)/(1-'935'!X200/'11'!B$17)</f>
        <v>#VALUE!</v>
      </c>
      <c r="AV200" s="37" t="e">
        <f>INDEX('DNO totals'!$B$57:$G$57,IF('935'!K200,IF(MOD('935'!K200,1000),IF(MOD('935'!K200,100),IF(MOD('935'!K200,10),IF(MOD('935'!K200,1000)=1,6,5),4),3),2),1))</f>
        <v>#VALUE!</v>
      </c>
      <c r="AW200" s="52" t="e">
        <f t="shared" si="25"/>
        <v>#VALUE!</v>
      </c>
      <c r="AX200" s="32" t="e">
        <f>IF('935'!V200="VOID",0,'935'!V200*(1-'935'!X200/'11'!B$17))</f>
        <v>#VALUE!</v>
      </c>
      <c r="AY200" s="33" t="e">
        <f>IF(H200,-100*'Charging rates'!B$10/'11'!B$17*AX200/H200,0)</f>
        <v>#VALUE!</v>
      </c>
      <c r="AZ200" s="33" t="e">
        <f>IF(C200,'DNO totals'!B$41,0)</f>
        <v>#VALUE!</v>
      </c>
      <c r="BA200" s="33" t="e">
        <f t="shared" si="26"/>
        <v>#VALUE!</v>
      </c>
      <c r="BB200" s="33" t="e">
        <f t="shared" si="27"/>
        <v>#VALUE!</v>
      </c>
      <c r="BC200" s="53" t="e">
        <f t="shared" si="28"/>
        <v>#VALUE!</v>
      </c>
      <c r="BD200" s="32" t="e">
        <f>IF(AT200,'935'!H200*AT200/(AT200+D200+H200),0)</f>
        <v>#VALUE!</v>
      </c>
      <c r="BE200" s="32" t="e">
        <f>IF(H200,'935'!H200*H200/(AT200+D200+H200),0)</f>
        <v>#VALUE!</v>
      </c>
      <c r="BF200" s="32" t="e">
        <f>BD200*(1-'935'!X200/'11'!B$17)</f>
        <v>#VALUE!</v>
      </c>
      <c r="BG200" s="49" t="e">
        <f>BE200*(1-'935'!X200/'11'!B$17)</f>
        <v>#VALUE!</v>
      </c>
      <c r="BH200" s="52" t="e">
        <f>AV200*Parameters!B$6</f>
        <v>#VALUE!</v>
      </c>
      <c r="BI200" s="37" t="e">
        <f>IF('935'!$K200=1000,'Charging rates'!$C$38*$BH200/(1+'DNO totals'!$C$99)*'935'!$L200,0)</f>
        <v>#VALUE!</v>
      </c>
      <c r="BJ200" s="37" t="e">
        <f>IF(MOD('935'!$K200,1000)=100,'Charging rates'!$D$38*$BH200/(1+'DNO totals'!$D$99)*'935'!$M200,0)</f>
        <v>#VALUE!</v>
      </c>
      <c r="BK200" s="37" t="e">
        <f>IF(MOD('935'!$K200,100)=10,'Charging rates'!$E$38*$BH200/(1+'DNO totals'!$E$99)*'935'!$N200,0)</f>
        <v>#VALUE!</v>
      </c>
      <c r="BL200" s="37" t="e">
        <f>IF(AND(MOD('935'!$K200,10)&gt;0,MOD('935'!$K200,1000)&gt;1),'Charging rates'!$F$38*$BH200/(1+'DNO totals'!$F$99)*'935'!$O200,0)</f>
        <v>#VALUE!</v>
      </c>
      <c r="BM200" s="37" t="e">
        <f>IF(MOD('935'!$K200,1000)=1,'Charging rates'!$G$38*$BH200/(1+'DNO totals'!$G$99)*'935'!$P200,0)</f>
        <v>#VALUE!</v>
      </c>
      <c r="BN200" s="52" t="e">
        <f t="shared" si="29"/>
        <v>#VALUE!</v>
      </c>
      <c r="BO200" s="37" t="e">
        <f>IF('935'!$K200&gt;1000,'Charging rates'!$C$38*$AW200*'935'!$L200,0)</f>
        <v>#VALUE!</v>
      </c>
      <c r="BP200" s="37" t="e">
        <f>IF(MOD('935'!$K200,1000)&gt;100,'Charging rates'!$D$38*$AW200*'935'!$M200,0)</f>
        <v>#VALUE!</v>
      </c>
      <c r="BQ200" s="37" t="e">
        <f>IF(MOD('935'!$K200,100)&gt;10,'Charging rates'!$E$38*$AW200*'935'!$N200,0)</f>
        <v>#VALUE!</v>
      </c>
      <c r="BR200" s="52" t="e">
        <f t="shared" si="30"/>
        <v>#VALUE!</v>
      </c>
      <c r="BS200" s="48" t="e">
        <f>'935'!C200&lt;&gt;"VOID"</f>
        <v>#VALUE!</v>
      </c>
      <c r="BT200" s="33" t="e">
        <f>IF(BS200,(100/'11'!B$17*BD200*((1-'935'!I200)*'Charging rates'!B$51+'Charging rates'!B$63)),0)</f>
        <v>#VALUE!</v>
      </c>
      <c r="BU200" s="33" t="e">
        <f>100/'11'!B$17*BG200*('Charging rates'!B$51+'Charging rates'!B$63)</f>
        <v>#VALUE!</v>
      </c>
      <c r="BV200" s="33" t="e">
        <f>100/'11'!B$17*BE200*('Charging rates'!B$51+'Charging rates'!B$63)</f>
        <v>#VALUE!</v>
      </c>
      <c r="BW200" s="53" t="e">
        <f t="shared" si="31"/>
        <v>#VALUE!</v>
      </c>
      <c r="BX200" s="32" t="e">
        <f>AT200-('935'!T200*(1-'935'!X200/'11'!B$17))</f>
        <v>#VALUE!</v>
      </c>
      <c r="BY200" s="32">
        <f>0-IF(ISNUMBER(I200),INDEX('913'!$I$6:$I$1205,I200),0)-IF(ISNUMBER(J200),INDEX('913'!$I$6:$I$1205,J200),0)-IF(ISNUMBER(K200),INDEX('913'!$I$6:$I$1205,K200),0)-IF(ISNUMBER(L200),INDEX('913'!$I$6:$I$1205,L200),0)-IF(ISNUMBER(M200),INDEX('913'!$I$6:$I$1205,M200),0)-IF(ISNUMBER(N200),INDEX('913'!$I$6:$I$1205,N200),0)-IF(ISNUMBER(O200),INDEX('913'!$I$6:$I$1205,O200),0)-IF(ISNUMBER(P200),INDEX('913'!$I$6:$I$1205,P200),0)</f>
        <v>0</v>
      </c>
      <c r="BZ200" s="37">
        <f>IF(BY200=0,1,MAX(1,SQRT(BY200^2+(IF(ISNUMBER(I200),INDEX('913'!$J$6:$J$1205,I200),0)+IF(ISNUMBER(J200),INDEX('913'!$J$6:$J$1205,J200),0)+IF(ISNUMBER(K200),INDEX('913'!$J$6:$J$1205,K200),0)+IF(ISNUMBER(L200),INDEX('913'!$J$6:$J$1205,L200),0)+IF(ISNUMBER(M200),INDEX('913'!$J$6:$J$1205,M200),0)+IF(ISNUMBER(N200),INDEX('913'!$J$6:$J$1205,N200),0)+IF(ISNUMBER(O200),INDEX('913'!$J$6:$J$1205,O200),0)+IF(ISNUMBER(P200),INDEX('913'!$J$6:$J$1205,P200),0))^2)/BY200))</f>
        <v>1</v>
      </c>
      <c r="CA200" s="33" t="e">
        <f>100*AO200/'11'!B$17</f>
        <v>#VALUE!</v>
      </c>
      <c r="CB200" s="37" t="e">
        <f>100*(AP200*BZ200)/'11'!C$17</f>
        <v>#VALUE!</v>
      </c>
      <c r="CC200" s="37" t="e">
        <f t="shared" si="32"/>
        <v>#VALUE!</v>
      </c>
      <c r="CD200" s="33" t="e">
        <f t="shared" si="33"/>
        <v>#VALUE!</v>
      </c>
      <c r="CE200" s="54" t="e">
        <f>'11'!C$17-'935'!Y200</f>
        <v>#VALUE!</v>
      </c>
      <c r="CF200" s="37" t="e">
        <f>MAX('DNO totals'!B$312+0,MIN('935'!L200+0,'DNO totals'!B$304+0))</f>
        <v>#VALUE!</v>
      </c>
      <c r="CG200" s="37" t="e">
        <f>MAX('DNO totals'!C$312+0,MIN('935'!M200+0,'DNO totals'!C$304+0))</f>
        <v>#VALUE!</v>
      </c>
      <c r="CH200" s="37" t="e">
        <f>MAX('DNO totals'!D$312+0,MIN('935'!N200+0,'DNO totals'!D$304+0))</f>
        <v>#VALUE!</v>
      </c>
      <c r="CI200" s="37" t="e">
        <f>MAX('DNO totals'!E$312+0,MIN('935'!O200+0,'DNO totals'!E$304+0))</f>
        <v>#VALUE!</v>
      </c>
      <c r="CJ200" s="52" t="e">
        <f>MAX('DNO totals'!F$312+0,MIN('935'!P200+0,'DNO totals'!F$304+0))</f>
        <v>#VALUE!</v>
      </c>
      <c r="CK200" s="37" t="e">
        <f>IF('935'!$K200=1000,'Charging rates'!$C$38*$BH200/(1+'DNO totals'!$C$99)*$CF200,0)</f>
        <v>#VALUE!</v>
      </c>
      <c r="CL200" s="37" t="e">
        <f>IF(MOD('935'!$K200,1000)=100,'Charging rates'!$D$38*$BH200/(1+'DNO totals'!$D$99)*$CG200,0)</f>
        <v>#VALUE!</v>
      </c>
      <c r="CM200" s="37" t="e">
        <f>IF(MOD('935'!$K200,100)=10,'Charging rates'!$E$38*$BH200/(1+'DNO totals'!$E$99)*$CH200,0)</f>
        <v>#VALUE!</v>
      </c>
      <c r="CN200" s="37" t="e">
        <f>IF(AND(MOD('935'!$K200,10)&gt;0,MOD('935'!$K200,1000)&gt;1),'Charging rates'!$F$38*$BH200/(1+'DNO totals'!$F$99)*$CI200,0)</f>
        <v>#VALUE!</v>
      </c>
      <c r="CO200" s="37" t="e">
        <f>IF(MOD('935'!$K200,1000)=1,'Charging rates'!$G$38*$BH200/(1+'DNO totals'!$G$99)*$CJ200,0)</f>
        <v>#VALUE!</v>
      </c>
      <c r="CP200" s="52" t="e">
        <f t="shared" si="34"/>
        <v>#VALUE!</v>
      </c>
      <c r="CQ200" s="37" t="e">
        <f>IF('935'!$K200&gt;1000,'Charging rates'!$C$38*$AW200*$CF200,0)</f>
        <v>#VALUE!</v>
      </c>
      <c r="CR200" s="37" t="e">
        <f>IF(MOD('935'!$K200,1000)&gt;100,'Charging rates'!$D$38*$AW200*$CG200,0)</f>
        <v>#VALUE!</v>
      </c>
      <c r="CS200" s="37" t="e">
        <f>IF(MOD('935'!$K200,100)&gt;10,'Charging rates'!$E$38*$AW200*$CH200,0)</f>
        <v>#VALUE!</v>
      </c>
      <c r="CT200" s="52" t="e">
        <f t="shared" si="35"/>
        <v>#VALUE!</v>
      </c>
      <c r="CU200" s="33" t="e">
        <f>100*(AP200*'935'!Q200*BZ200)/'11'!B$17</f>
        <v>#VALUE!</v>
      </c>
      <c r="CV200" s="33" t="e">
        <f>100/'11'!B$17*'Charging rates'!B$10*AW200</f>
        <v>#VALUE!</v>
      </c>
      <c r="CW200" s="33" t="e">
        <f>IF(AT200=0,0,(1-BX200/AT200)*(CA200+IF('935'!Q200=0,0,(CB200*'935'!Q200*('11'!C$17-'935'!Y200)/('11'!B$17-'935'!X200)))))</f>
        <v>#VALUE!</v>
      </c>
      <c r="CX200" s="33" t="e">
        <f t="shared" si="36"/>
        <v>#VALUE!</v>
      </c>
      <c r="CY200" s="49" t="e">
        <f t="shared" si="37"/>
        <v>#VALUE!</v>
      </c>
      <c r="CZ200" s="32" t="e">
        <f>AT200*(Parameters!B$21+AU200)*IF('DNO totals'!B$323&lt;0,1,'935'!S200)</f>
        <v>#VALUE!</v>
      </c>
      <c r="DA200" s="52" t="e">
        <f>IF('DNO totals'!B$323&lt;0,1,'935'!S200)*(Parameters!B$21+AU200)</f>
        <v>#VALUE!</v>
      </c>
      <c r="DB200" s="37" t="e">
        <f>CX200+'Charging rates'!B$106*DA200*100/'11'!B$17</f>
        <v>#VALUE!</v>
      </c>
      <c r="DC200" s="37" t="e">
        <f>DB200+'Charging rates'!B$116*(Parameters!B$21+AU200)*100/'11'!B$17*IF('DNO totals'!B$323&lt;0,1,'935'!S200)</f>
        <v>#VALUE!</v>
      </c>
      <c r="DD200" s="37" t="e">
        <f>'Charging rates'!B$97*(CP200+CT200)*100/'11'!B$17</f>
        <v>#VALUE!</v>
      </c>
      <c r="DE200" s="33" t="e">
        <f>MAX(0-(CB200*AU200*'11'!C$17/'11'!B$17),DC200+DD200)</f>
        <v>#VALUE!</v>
      </c>
      <c r="DF200" s="37" t="e">
        <f>IF(BS200,IF(AU200=0,CC200,MAX(0,MIN(CC200,CC200+(DE200/'935'!Q200*('11'!B$17-'935'!X200)/('11'!C$17-'935'!Y200))))),0)</f>
        <v>#VALUE!</v>
      </c>
      <c r="DG200" s="33" t="e">
        <f t="shared" si="38"/>
        <v>#VALUE!</v>
      </c>
      <c r="DH200" s="53" t="e">
        <f t="shared" si="39"/>
        <v>#VALUE!</v>
      </c>
    </row>
    <row r="201" spans="1:112">
      <c r="A201" s="28">
        <v>101</v>
      </c>
      <c r="B201" s="47" t="e">
        <f>'935'!B201</f>
        <v>#VALUE!</v>
      </c>
      <c r="C201" s="48" t="e">
        <f>OR('935'!E201&lt;&gt;"VOID",'935'!F201&lt;&gt;"VOID",'935'!G201&lt;&gt;"VOID")</f>
        <v>#VALUE!</v>
      </c>
      <c r="D201" s="32" t="e">
        <f>IF('935'!D201="VOID",0,'935'!D201*(1-'935'!X201/'11'!B$17))</f>
        <v>#VALUE!</v>
      </c>
      <c r="E201" s="32" t="e">
        <f>IF('935'!E201="VOID",0,'935'!E201*(1-'935'!X201/'11'!B$17))</f>
        <v>#VALUE!</v>
      </c>
      <c r="F201" s="32" t="e">
        <f>IF('935'!F201="VOID",0,'935'!F201*(1-'935'!X201/'11'!B$17))</f>
        <v>#VALUE!</v>
      </c>
      <c r="G201" s="32" t="e">
        <f>IF('935'!G201="VOID",0,'935'!G201*(1-'935'!X201/'11'!B$17))</f>
        <v>#VALUE!</v>
      </c>
      <c r="H201" s="49" t="e">
        <f t="shared" si="20"/>
        <v>#VALUE!</v>
      </c>
      <c r="I201" s="50" t="e">
        <f>MATCH('935'!J201,'913'!$B$6:$B$1205,0)</f>
        <v>#VALUE!</v>
      </c>
      <c r="J201" s="50" t="e">
        <f>MATCH(INDEX('913'!$D$6:$D$1205,I201),'913'!$B$6:$B$1205,0)</f>
        <v>#VALUE!</v>
      </c>
      <c r="K201" s="50" t="e">
        <f>MATCH(INDEX('913'!$D$6:$D$1205,J201),'913'!$B$6:$B$1205,0)</f>
        <v>#VALUE!</v>
      </c>
      <c r="L201" s="50" t="e">
        <f>MATCH(INDEX('913'!$D$6:$D$1205,K201),'913'!$B$6:$B$1205,0)</f>
        <v>#VALUE!</v>
      </c>
      <c r="M201" s="50" t="e">
        <f>MATCH(INDEX('913'!$D$6:$D$1205,L201),'913'!$B$6:$B$1205,0)</f>
        <v>#VALUE!</v>
      </c>
      <c r="N201" s="50" t="e">
        <f>MATCH(INDEX('913'!$D$6:$D$1205,M201),'913'!$B$6:$B$1205,0)</f>
        <v>#VALUE!</v>
      </c>
      <c r="O201" s="50" t="e">
        <f>MATCH(INDEX('913'!$D$6:$D$1205,N201),'913'!$B$6:$B$1205,0)</f>
        <v>#VALUE!</v>
      </c>
      <c r="P201" s="51" t="e">
        <f>MATCH(INDEX('913'!$D$6:$D$1205,O201),'913'!$B$6:$B$1205,0)</f>
        <v>#VALUE!</v>
      </c>
      <c r="Q201" s="37">
        <f>IF(ISNUMBER(I201),MAX(0,INDEX('913'!$E$6:$E$1205,I201)),0)</f>
        <v>0</v>
      </c>
      <c r="R201" s="37">
        <f>IF(ISNUMBER(J201),MAX(0,INDEX('913'!$E$6:$E$1205,J201)),0)</f>
        <v>0</v>
      </c>
      <c r="S201" s="37">
        <f>IF(ISNUMBER(K201),MAX(0,INDEX('913'!$E$6:$E$1205,K201)),0)</f>
        <v>0</v>
      </c>
      <c r="T201" s="37">
        <f>IF(ISNUMBER(L201),MAX(0,INDEX('913'!$E$6:$E$1205,L201)),0)</f>
        <v>0</v>
      </c>
      <c r="U201" s="37">
        <f>IF(ISNUMBER(M201),MAX(0,INDEX('913'!$E$6:$E$1205,M201)),0)</f>
        <v>0</v>
      </c>
      <c r="V201" s="37">
        <f>IF(ISNUMBER(N201),MAX(0,INDEX('913'!$E$6:$E$1205,N201)),0)</f>
        <v>0</v>
      </c>
      <c r="W201" s="37">
        <f>IF(ISNUMBER(O201),MAX(0,INDEX('913'!$E$6:$E$1205,O201)),0)</f>
        <v>0</v>
      </c>
      <c r="X201" s="52">
        <f>IF(ISNUMBER(P201),MAX(0,INDEX('913'!$E$6:$E$1205,P201)),0)</f>
        <v>0</v>
      </c>
      <c r="Y201" s="37">
        <f>IF(ISNUMBER(I201),MAX(0,INDEX('913'!$F$6:$F$1205,I201)),0)</f>
        <v>0</v>
      </c>
      <c r="Z201" s="37">
        <f>IF(ISNUMBER(J201),MAX(0,INDEX('913'!$F$6:$F$1205,J201)),0)</f>
        <v>0</v>
      </c>
      <c r="AA201" s="37">
        <f>IF(ISNUMBER(K201),MAX(0,INDEX('913'!$F$6:$F$1205,K201)),0)</f>
        <v>0</v>
      </c>
      <c r="AB201" s="37">
        <f>IF(ISNUMBER(L201),MAX(0,INDEX('913'!$F$6:$F$1205,L201)),0)</f>
        <v>0</v>
      </c>
      <c r="AC201" s="37">
        <f>IF(ISNUMBER(M201),MAX(0,INDEX('913'!$F$6:$F$1205,M201)),0)</f>
        <v>0</v>
      </c>
      <c r="AD201" s="37">
        <f>IF(ISNUMBER(N201),MAX(0,INDEX('913'!$F$6:$F$1205,N201)),0)</f>
        <v>0</v>
      </c>
      <c r="AE201" s="37">
        <f>IF(ISNUMBER(O201),MAX(0,INDEX('913'!$F$6:$F$1205,O201)),0)</f>
        <v>0</v>
      </c>
      <c r="AF201" s="37">
        <f>IF(ISNUMBER(P201),MAX(0,INDEX('913'!$F$6:$F$1205,P201)),0)</f>
        <v>0</v>
      </c>
      <c r="AG201" s="32">
        <f>IF(ISNUMBER(I201),SQRT(INDEX('913'!$I$6:$I$1205,I201)^2+INDEX('913'!$J$6:$J$1205,I201)^2),0)</f>
        <v>0</v>
      </c>
      <c r="AH201" s="32">
        <f>IF(ISNUMBER(J201),SQRT(INDEX('913'!$I$6:$I$1205,J201)^2+INDEX('913'!$J$6:$J$1205,J201)^2),0)</f>
        <v>0</v>
      </c>
      <c r="AI201" s="32">
        <f>IF(ISNUMBER(K201),SQRT(INDEX('913'!$I$6:$I$1205,K201)^2+INDEX('913'!$J$6:$J$1205,K201)^2),0)</f>
        <v>0</v>
      </c>
      <c r="AJ201" s="32">
        <f>IF(ISNUMBER(L201),SQRT(INDEX('913'!$I$6:$I$1205,L201)^2+INDEX('913'!$J$6:$J$1205,L201)^2),0)</f>
        <v>0</v>
      </c>
      <c r="AK201" s="32">
        <f>IF(ISNUMBER(M201),SQRT(INDEX('913'!$I$6:$I$1205,M201)^2+INDEX('913'!$J$6:$J$1205,M201)^2),0)</f>
        <v>0</v>
      </c>
      <c r="AL201" s="32">
        <f>IF(ISNUMBER(N201),SQRT(INDEX('913'!$I$6:$I$1205,N201)^2+INDEX('913'!$J$6:$J$1205,N201)^2),0)</f>
        <v>0</v>
      </c>
      <c r="AM201" s="32">
        <f>IF(ISNUMBER(O201),SQRT(INDEX('913'!$I$6:$I$1205,O201)^2+INDEX('913'!$J$6:$J$1205,O201)^2),0)</f>
        <v>0</v>
      </c>
      <c r="AN201" s="49">
        <f>IF(ISNUMBER(P201),SQRT(INDEX('913'!$I$6:$I$1205,P201)^2+INDEX('913'!$J$6:$J$1205,P201)^2),0)</f>
        <v>0</v>
      </c>
      <c r="AO201" s="37">
        <f t="shared" si="21"/>
        <v>0</v>
      </c>
      <c r="AP201" s="37">
        <f t="shared" si="22"/>
        <v>0</v>
      </c>
      <c r="AQ201" s="33" t="e">
        <f>-100*'935'!W201*(AO201+AP201)/'11'!C$17</f>
        <v>#VALUE!</v>
      </c>
      <c r="AR201" s="37" t="e">
        <f t="shared" si="23"/>
        <v>#VALUE!</v>
      </c>
      <c r="AS201" s="52" t="e">
        <f t="shared" si="24"/>
        <v>#VALUE!</v>
      </c>
      <c r="AT201" s="32" t="e">
        <f>IF('935'!C201="VOID",0,('935'!C201*(1-'935'!X201/'11'!B$17)))</f>
        <v>#VALUE!</v>
      </c>
      <c r="AU201" s="52" t="e">
        <f>'935'!Q201*(1-'935'!Y201/'11'!C$17)/(1-'935'!X201/'11'!B$17)</f>
        <v>#VALUE!</v>
      </c>
      <c r="AV201" s="37" t="e">
        <f>INDEX('DNO totals'!$B$57:$G$57,IF('935'!K201,IF(MOD('935'!K201,1000),IF(MOD('935'!K201,100),IF(MOD('935'!K201,10),IF(MOD('935'!K201,1000)=1,6,5),4),3),2),1))</f>
        <v>#VALUE!</v>
      </c>
      <c r="AW201" s="52" t="e">
        <f t="shared" si="25"/>
        <v>#VALUE!</v>
      </c>
      <c r="AX201" s="32" t="e">
        <f>IF('935'!V201="VOID",0,'935'!V201*(1-'935'!X201/'11'!B$17))</f>
        <v>#VALUE!</v>
      </c>
      <c r="AY201" s="33" t="e">
        <f>IF(H201,-100*'Charging rates'!B$10/'11'!B$17*AX201/H201,0)</f>
        <v>#VALUE!</v>
      </c>
      <c r="AZ201" s="33" t="e">
        <f>IF(C201,'DNO totals'!B$41,0)</f>
        <v>#VALUE!</v>
      </c>
      <c r="BA201" s="33" t="e">
        <f t="shared" si="26"/>
        <v>#VALUE!</v>
      </c>
      <c r="BB201" s="33" t="e">
        <f t="shared" si="27"/>
        <v>#VALUE!</v>
      </c>
      <c r="BC201" s="53" t="e">
        <f t="shared" si="28"/>
        <v>#VALUE!</v>
      </c>
      <c r="BD201" s="32" t="e">
        <f>IF(AT201,'935'!H201*AT201/(AT201+D201+H201),0)</f>
        <v>#VALUE!</v>
      </c>
      <c r="BE201" s="32" t="e">
        <f>IF(H201,'935'!H201*H201/(AT201+D201+H201),0)</f>
        <v>#VALUE!</v>
      </c>
      <c r="BF201" s="32" t="e">
        <f>BD201*(1-'935'!X201/'11'!B$17)</f>
        <v>#VALUE!</v>
      </c>
      <c r="BG201" s="49" t="e">
        <f>BE201*(1-'935'!X201/'11'!B$17)</f>
        <v>#VALUE!</v>
      </c>
      <c r="BH201" s="52" t="e">
        <f>AV201*Parameters!B$6</f>
        <v>#VALUE!</v>
      </c>
      <c r="BI201" s="37" t="e">
        <f>IF('935'!$K201=1000,'Charging rates'!$C$38*$BH201/(1+'DNO totals'!$C$99)*'935'!$L201,0)</f>
        <v>#VALUE!</v>
      </c>
      <c r="BJ201" s="37" t="e">
        <f>IF(MOD('935'!$K201,1000)=100,'Charging rates'!$D$38*$BH201/(1+'DNO totals'!$D$99)*'935'!$M201,0)</f>
        <v>#VALUE!</v>
      </c>
      <c r="BK201" s="37" t="e">
        <f>IF(MOD('935'!$K201,100)=10,'Charging rates'!$E$38*$BH201/(1+'DNO totals'!$E$99)*'935'!$N201,0)</f>
        <v>#VALUE!</v>
      </c>
      <c r="BL201" s="37" t="e">
        <f>IF(AND(MOD('935'!$K201,10)&gt;0,MOD('935'!$K201,1000)&gt;1),'Charging rates'!$F$38*$BH201/(1+'DNO totals'!$F$99)*'935'!$O201,0)</f>
        <v>#VALUE!</v>
      </c>
      <c r="BM201" s="37" t="e">
        <f>IF(MOD('935'!$K201,1000)=1,'Charging rates'!$G$38*$BH201/(1+'DNO totals'!$G$99)*'935'!$P201,0)</f>
        <v>#VALUE!</v>
      </c>
      <c r="BN201" s="52" t="e">
        <f t="shared" si="29"/>
        <v>#VALUE!</v>
      </c>
      <c r="BO201" s="37" t="e">
        <f>IF('935'!$K201&gt;1000,'Charging rates'!$C$38*$AW201*'935'!$L201,0)</f>
        <v>#VALUE!</v>
      </c>
      <c r="BP201" s="37" t="e">
        <f>IF(MOD('935'!$K201,1000)&gt;100,'Charging rates'!$D$38*$AW201*'935'!$M201,0)</f>
        <v>#VALUE!</v>
      </c>
      <c r="BQ201" s="37" t="e">
        <f>IF(MOD('935'!$K201,100)&gt;10,'Charging rates'!$E$38*$AW201*'935'!$N201,0)</f>
        <v>#VALUE!</v>
      </c>
      <c r="BR201" s="52" t="e">
        <f t="shared" si="30"/>
        <v>#VALUE!</v>
      </c>
      <c r="BS201" s="48" t="e">
        <f>'935'!C201&lt;&gt;"VOID"</f>
        <v>#VALUE!</v>
      </c>
      <c r="BT201" s="33" t="e">
        <f>IF(BS201,(100/'11'!B$17*BD201*((1-'935'!I201)*'Charging rates'!B$51+'Charging rates'!B$63)),0)</f>
        <v>#VALUE!</v>
      </c>
      <c r="BU201" s="33" t="e">
        <f>100/'11'!B$17*BG201*('Charging rates'!B$51+'Charging rates'!B$63)</f>
        <v>#VALUE!</v>
      </c>
      <c r="BV201" s="33" t="e">
        <f>100/'11'!B$17*BE201*('Charging rates'!B$51+'Charging rates'!B$63)</f>
        <v>#VALUE!</v>
      </c>
      <c r="BW201" s="53" t="e">
        <f t="shared" si="31"/>
        <v>#VALUE!</v>
      </c>
      <c r="BX201" s="32" t="e">
        <f>AT201-('935'!T201*(1-'935'!X201/'11'!B$17))</f>
        <v>#VALUE!</v>
      </c>
      <c r="BY201" s="32">
        <f>0-IF(ISNUMBER(I201),INDEX('913'!$I$6:$I$1205,I201),0)-IF(ISNUMBER(J201),INDEX('913'!$I$6:$I$1205,J201),0)-IF(ISNUMBER(K201),INDEX('913'!$I$6:$I$1205,K201),0)-IF(ISNUMBER(L201),INDEX('913'!$I$6:$I$1205,L201),0)-IF(ISNUMBER(M201),INDEX('913'!$I$6:$I$1205,M201),0)-IF(ISNUMBER(N201),INDEX('913'!$I$6:$I$1205,N201),0)-IF(ISNUMBER(O201),INDEX('913'!$I$6:$I$1205,O201),0)-IF(ISNUMBER(P201),INDEX('913'!$I$6:$I$1205,P201),0)</f>
        <v>0</v>
      </c>
      <c r="BZ201" s="37">
        <f>IF(BY201=0,1,MAX(1,SQRT(BY201^2+(IF(ISNUMBER(I201),INDEX('913'!$J$6:$J$1205,I201),0)+IF(ISNUMBER(J201),INDEX('913'!$J$6:$J$1205,J201),0)+IF(ISNUMBER(K201),INDEX('913'!$J$6:$J$1205,K201),0)+IF(ISNUMBER(L201),INDEX('913'!$J$6:$J$1205,L201),0)+IF(ISNUMBER(M201),INDEX('913'!$J$6:$J$1205,M201),0)+IF(ISNUMBER(N201),INDEX('913'!$J$6:$J$1205,N201),0)+IF(ISNUMBER(O201),INDEX('913'!$J$6:$J$1205,O201),0)+IF(ISNUMBER(P201),INDEX('913'!$J$6:$J$1205,P201),0))^2)/BY201))</f>
        <v>1</v>
      </c>
      <c r="CA201" s="33" t="e">
        <f>100*AO201/'11'!B$17</f>
        <v>#VALUE!</v>
      </c>
      <c r="CB201" s="37" t="e">
        <f>100*(AP201*BZ201)/'11'!C$17</f>
        <v>#VALUE!</v>
      </c>
      <c r="CC201" s="37" t="e">
        <f t="shared" si="32"/>
        <v>#VALUE!</v>
      </c>
      <c r="CD201" s="33" t="e">
        <f t="shared" si="33"/>
        <v>#VALUE!</v>
      </c>
      <c r="CE201" s="54" t="e">
        <f>'11'!C$17-'935'!Y201</f>
        <v>#VALUE!</v>
      </c>
      <c r="CF201" s="37" t="e">
        <f>MAX('DNO totals'!B$312+0,MIN('935'!L201+0,'DNO totals'!B$304+0))</f>
        <v>#VALUE!</v>
      </c>
      <c r="CG201" s="37" t="e">
        <f>MAX('DNO totals'!C$312+0,MIN('935'!M201+0,'DNO totals'!C$304+0))</f>
        <v>#VALUE!</v>
      </c>
      <c r="CH201" s="37" t="e">
        <f>MAX('DNO totals'!D$312+0,MIN('935'!N201+0,'DNO totals'!D$304+0))</f>
        <v>#VALUE!</v>
      </c>
      <c r="CI201" s="37" t="e">
        <f>MAX('DNO totals'!E$312+0,MIN('935'!O201+0,'DNO totals'!E$304+0))</f>
        <v>#VALUE!</v>
      </c>
      <c r="CJ201" s="52" t="e">
        <f>MAX('DNO totals'!F$312+0,MIN('935'!P201+0,'DNO totals'!F$304+0))</f>
        <v>#VALUE!</v>
      </c>
      <c r="CK201" s="37" t="e">
        <f>IF('935'!$K201=1000,'Charging rates'!$C$38*$BH201/(1+'DNO totals'!$C$99)*$CF201,0)</f>
        <v>#VALUE!</v>
      </c>
      <c r="CL201" s="37" t="e">
        <f>IF(MOD('935'!$K201,1000)=100,'Charging rates'!$D$38*$BH201/(1+'DNO totals'!$D$99)*$CG201,0)</f>
        <v>#VALUE!</v>
      </c>
      <c r="CM201" s="37" t="e">
        <f>IF(MOD('935'!$K201,100)=10,'Charging rates'!$E$38*$BH201/(1+'DNO totals'!$E$99)*$CH201,0)</f>
        <v>#VALUE!</v>
      </c>
      <c r="CN201" s="37" t="e">
        <f>IF(AND(MOD('935'!$K201,10)&gt;0,MOD('935'!$K201,1000)&gt;1),'Charging rates'!$F$38*$BH201/(1+'DNO totals'!$F$99)*$CI201,0)</f>
        <v>#VALUE!</v>
      </c>
      <c r="CO201" s="37" t="e">
        <f>IF(MOD('935'!$K201,1000)=1,'Charging rates'!$G$38*$BH201/(1+'DNO totals'!$G$99)*$CJ201,0)</f>
        <v>#VALUE!</v>
      </c>
      <c r="CP201" s="52" t="e">
        <f t="shared" si="34"/>
        <v>#VALUE!</v>
      </c>
      <c r="CQ201" s="37" t="e">
        <f>IF('935'!$K201&gt;1000,'Charging rates'!$C$38*$AW201*$CF201,0)</f>
        <v>#VALUE!</v>
      </c>
      <c r="CR201" s="37" t="e">
        <f>IF(MOD('935'!$K201,1000)&gt;100,'Charging rates'!$D$38*$AW201*$CG201,0)</f>
        <v>#VALUE!</v>
      </c>
      <c r="CS201" s="37" t="e">
        <f>IF(MOD('935'!$K201,100)&gt;10,'Charging rates'!$E$38*$AW201*$CH201,0)</f>
        <v>#VALUE!</v>
      </c>
      <c r="CT201" s="52" t="e">
        <f t="shared" si="35"/>
        <v>#VALUE!</v>
      </c>
      <c r="CU201" s="33" t="e">
        <f>100*(AP201*'935'!Q201*BZ201)/'11'!B$17</f>
        <v>#VALUE!</v>
      </c>
      <c r="CV201" s="33" t="e">
        <f>100/'11'!B$17*'Charging rates'!B$10*AW201</f>
        <v>#VALUE!</v>
      </c>
      <c r="CW201" s="33" t="e">
        <f>IF(AT201=0,0,(1-BX201/AT201)*(CA201+IF('935'!Q201=0,0,(CB201*'935'!Q201*('11'!C$17-'935'!Y201)/('11'!B$17-'935'!X201)))))</f>
        <v>#VALUE!</v>
      </c>
      <c r="CX201" s="33" t="e">
        <f t="shared" si="36"/>
        <v>#VALUE!</v>
      </c>
      <c r="CY201" s="49" t="e">
        <f t="shared" si="37"/>
        <v>#VALUE!</v>
      </c>
      <c r="CZ201" s="32" t="e">
        <f>AT201*(Parameters!B$21+AU201)*IF('DNO totals'!B$323&lt;0,1,'935'!S201)</f>
        <v>#VALUE!</v>
      </c>
      <c r="DA201" s="52" t="e">
        <f>IF('DNO totals'!B$323&lt;0,1,'935'!S201)*(Parameters!B$21+AU201)</f>
        <v>#VALUE!</v>
      </c>
      <c r="DB201" s="37" t="e">
        <f>CX201+'Charging rates'!B$106*DA201*100/'11'!B$17</f>
        <v>#VALUE!</v>
      </c>
      <c r="DC201" s="37" t="e">
        <f>DB201+'Charging rates'!B$116*(Parameters!B$21+AU201)*100/'11'!B$17*IF('DNO totals'!B$323&lt;0,1,'935'!S201)</f>
        <v>#VALUE!</v>
      </c>
      <c r="DD201" s="37" t="e">
        <f>'Charging rates'!B$97*(CP201+CT201)*100/'11'!B$17</f>
        <v>#VALUE!</v>
      </c>
      <c r="DE201" s="33" t="e">
        <f>MAX(0-(CB201*AU201*'11'!C$17/'11'!B$17),DC201+DD201)</f>
        <v>#VALUE!</v>
      </c>
      <c r="DF201" s="37" t="e">
        <f>IF(BS201,IF(AU201=0,CC201,MAX(0,MIN(CC201,CC201+(DE201/'935'!Q201*('11'!B$17-'935'!X201)/('11'!C$17-'935'!Y201))))),0)</f>
        <v>#VALUE!</v>
      </c>
      <c r="DG201" s="33" t="e">
        <f t="shared" si="38"/>
        <v>#VALUE!</v>
      </c>
      <c r="DH201" s="53" t="e">
        <f t="shared" si="39"/>
        <v>#VALUE!</v>
      </c>
    </row>
    <row r="202" spans="1:112">
      <c r="A202" s="28">
        <v>102</v>
      </c>
      <c r="B202" s="47" t="e">
        <f>'935'!B202</f>
        <v>#VALUE!</v>
      </c>
      <c r="C202" s="48" t="e">
        <f>OR('935'!E202&lt;&gt;"VOID",'935'!F202&lt;&gt;"VOID",'935'!G202&lt;&gt;"VOID")</f>
        <v>#VALUE!</v>
      </c>
      <c r="D202" s="32" t="e">
        <f>IF('935'!D202="VOID",0,'935'!D202*(1-'935'!X202/'11'!B$17))</f>
        <v>#VALUE!</v>
      </c>
      <c r="E202" s="32" t="e">
        <f>IF('935'!E202="VOID",0,'935'!E202*(1-'935'!X202/'11'!B$17))</f>
        <v>#VALUE!</v>
      </c>
      <c r="F202" s="32" t="e">
        <f>IF('935'!F202="VOID",0,'935'!F202*(1-'935'!X202/'11'!B$17))</f>
        <v>#VALUE!</v>
      </c>
      <c r="G202" s="32" t="e">
        <f>IF('935'!G202="VOID",0,'935'!G202*(1-'935'!X202/'11'!B$17))</f>
        <v>#VALUE!</v>
      </c>
      <c r="H202" s="49" t="e">
        <f t="shared" si="20"/>
        <v>#VALUE!</v>
      </c>
      <c r="I202" s="50" t="e">
        <f>MATCH('935'!J202,'913'!$B$6:$B$1205,0)</f>
        <v>#VALUE!</v>
      </c>
      <c r="J202" s="50" t="e">
        <f>MATCH(INDEX('913'!$D$6:$D$1205,I202),'913'!$B$6:$B$1205,0)</f>
        <v>#VALUE!</v>
      </c>
      <c r="K202" s="50" t="e">
        <f>MATCH(INDEX('913'!$D$6:$D$1205,J202),'913'!$B$6:$B$1205,0)</f>
        <v>#VALUE!</v>
      </c>
      <c r="L202" s="50" t="e">
        <f>MATCH(INDEX('913'!$D$6:$D$1205,K202),'913'!$B$6:$B$1205,0)</f>
        <v>#VALUE!</v>
      </c>
      <c r="M202" s="50" t="e">
        <f>MATCH(INDEX('913'!$D$6:$D$1205,L202),'913'!$B$6:$B$1205,0)</f>
        <v>#VALUE!</v>
      </c>
      <c r="N202" s="50" t="e">
        <f>MATCH(INDEX('913'!$D$6:$D$1205,M202),'913'!$B$6:$B$1205,0)</f>
        <v>#VALUE!</v>
      </c>
      <c r="O202" s="50" t="e">
        <f>MATCH(INDEX('913'!$D$6:$D$1205,N202),'913'!$B$6:$B$1205,0)</f>
        <v>#VALUE!</v>
      </c>
      <c r="P202" s="51" t="e">
        <f>MATCH(INDEX('913'!$D$6:$D$1205,O202),'913'!$B$6:$B$1205,0)</f>
        <v>#VALUE!</v>
      </c>
      <c r="Q202" s="37">
        <f>IF(ISNUMBER(I202),MAX(0,INDEX('913'!$E$6:$E$1205,I202)),0)</f>
        <v>0</v>
      </c>
      <c r="R202" s="37">
        <f>IF(ISNUMBER(J202),MAX(0,INDEX('913'!$E$6:$E$1205,J202)),0)</f>
        <v>0</v>
      </c>
      <c r="S202" s="37">
        <f>IF(ISNUMBER(K202),MAX(0,INDEX('913'!$E$6:$E$1205,K202)),0)</f>
        <v>0</v>
      </c>
      <c r="T202" s="37">
        <f>IF(ISNUMBER(L202),MAX(0,INDEX('913'!$E$6:$E$1205,L202)),0)</f>
        <v>0</v>
      </c>
      <c r="U202" s="37">
        <f>IF(ISNUMBER(M202),MAX(0,INDEX('913'!$E$6:$E$1205,M202)),0)</f>
        <v>0</v>
      </c>
      <c r="V202" s="37">
        <f>IF(ISNUMBER(N202),MAX(0,INDEX('913'!$E$6:$E$1205,N202)),0)</f>
        <v>0</v>
      </c>
      <c r="W202" s="37">
        <f>IF(ISNUMBER(O202),MAX(0,INDEX('913'!$E$6:$E$1205,O202)),0)</f>
        <v>0</v>
      </c>
      <c r="X202" s="52">
        <f>IF(ISNUMBER(P202),MAX(0,INDEX('913'!$E$6:$E$1205,P202)),0)</f>
        <v>0</v>
      </c>
      <c r="Y202" s="37">
        <f>IF(ISNUMBER(I202),MAX(0,INDEX('913'!$F$6:$F$1205,I202)),0)</f>
        <v>0</v>
      </c>
      <c r="Z202" s="37">
        <f>IF(ISNUMBER(J202),MAX(0,INDEX('913'!$F$6:$F$1205,J202)),0)</f>
        <v>0</v>
      </c>
      <c r="AA202" s="37">
        <f>IF(ISNUMBER(K202),MAX(0,INDEX('913'!$F$6:$F$1205,K202)),0)</f>
        <v>0</v>
      </c>
      <c r="AB202" s="37">
        <f>IF(ISNUMBER(L202),MAX(0,INDEX('913'!$F$6:$F$1205,L202)),0)</f>
        <v>0</v>
      </c>
      <c r="AC202" s="37">
        <f>IF(ISNUMBER(M202),MAX(0,INDEX('913'!$F$6:$F$1205,M202)),0)</f>
        <v>0</v>
      </c>
      <c r="AD202" s="37">
        <f>IF(ISNUMBER(N202),MAX(0,INDEX('913'!$F$6:$F$1205,N202)),0)</f>
        <v>0</v>
      </c>
      <c r="AE202" s="37">
        <f>IF(ISNUMBER(O202),MAX(0,INDEX('913'!$F$6:$F$1205,O202)),0)</f>
        <v>0</v>
      </c>
      <c r="AF202" s="37">
        <f>IF(ISNUMBER(P202),MAX(0,INDEX('913'!$F$6:$F$1205,P202)),0)</f>
        <v>0</v>
      </c>
      <c r="AG202" s="32">
        <f>IF(ISNUMBER(I202),SQRT(INDEX('913'!$I$6:$I$1205,I202)^2+INDEX('913'!$J$6:$J$1205,I202)^2),0)</f>
        <v>0</v>
      </c>
      <c r="AH202" s="32">
        <f>IF(ISNUMBER(J202),SQRT(INDEX('913'!$I$6:$I$1205,J202)^2+INDEX('913'!$J$6:$J$1205,J202)^2),0)</f>
        <v>0</v>
      </c>
      <c r="AI202" s="32">
        <f>IF(ISNUMBER(K202),SQRT(INDEX('913'!$I$6:$I$1205,K202)^2+INDEX('913'!$J$6:$J$1205,K202)^2),0)</f>
        <v>0</v>
      </c>
      <c r="AJ202" s="32">
        <f>IF(ISNUMBER(L202),SQRT(INDEX('913'!$I$6:$I$1205,L202)^2+INDEX('913'!$J$6:$J$1205,L202)^2),0)</f>
        <v>0</v>
      </c>
      <c r="AK202" s="32">
        <f>IF(ISNUMBER(M202),SQRT(INDEX('913'!$I$6:$I$1205,M202)^2+INDEX('913'!$J$6:$J$1205,M202)^2),0)</f>
        <v>0</v>
      </c>
      <c r="AL202" s="32">
        <f>IF(ISNUMBER(N202),SQRT(INDEX('913'!$I$6:$I$1205,N202)^2+INDEX('913'!$J$6:$J$1205,N202)^2),0)</f>
        <v>0</v>
      </c>
      <c r="AM202" s="32">
        <f>IF(ISNUMBER(O202),SQRT(INDEX('913'!$I$6:$I$1205,O202)^2+INDEX('913'!$J$6:$J$1205,O202)^2),0)</f>
        <v>0</v>
      </c>
      <c r="AN202" s="49">
        <f>IF(ISNUMBER(P202),SQRT(INDEX('913'!$I$6:$I$1205,P202)^2+INDEX('913'!$J$6:$J$1205,P202)^2),0)</f>
        <v>0</v>
      </c>
      <c r="AO202" s="37">
        <f t="shared" si="21"/>
        <v>0</v>
      </c>
      <c r="AP202" s="37">
        <f t="shared" si="22"/>
        <v>0</v>
      </c>
      <c r="AQ202" s="33" t="e">
        <f>-100*'935'!W202*(AO202+AP202)/'11'!C$17</f>
        <v>#VALUE!</v>
      </c>
      <c r="AR202" s="37" t="e">
        <f t="shared" si="23"/>
        <v>#VALUE!</v>
      </c>
      <c r="AS202" s="52" t="e">
        <f t="shared" si="24"/>
        <v>#VALUE!</v>
      </c>
      <c r="AT202" s="32" t="e">
        <f>IF('935'!C202="VOID",0,('935'!C202*(1-'935'!X202/'11'!B$17)))</f>
        <v>#VALUE!</v>
      </c>
      <c r="AU202" s="52" t="e">
        <f>'935'!Q202*(1-'935'!Y202/'11'!C$17)/(1-'935'!X202/'11'!B$17)</f>
        <v>#VALUE!</v>
      </c>
      <c r="AV202" s="37" t="e">
        <f>INDEX('DNO totals'!$B$57:$G$57,IF('935'!K202,IF(MOD('935'!K202,1000),IF(MOD('935'!K202,100),IF(MOD('935'!K202,10),IF(MOD('935'!K202,1000)=1,6,5),4),3),2),1))</f>
        <v>#VALUE!</v>
      </c>
      <c r="AW202" s="52" t="e">
        <f t="shared" si="25"/>
        <v>#VALUE!</v>
      </c>
      <c r="AX202" s="32" t="e">
        <f>IF('935'!V202="VOID",0,'935'!V202*(1-'935'!X202/'11'!B$17))</f>
        <v>#VALUE!</v>
      </c>
      <c r="AY202" s="33" t="e">
        <f>IF(H202,-100*'Charging rates'!B$10/'11'!B$17*AX202/H202,0)</f>
        <v>#VALUE!</v>
      </c>
      <c r="AZ202" s="33" t="e">
        <f>IF(C202,'DNO totals'!B$41,0)</f>
        <v>#VALUE!</v>
      </c>
      <c r="BA202" s="33" t="e">
        <f t="shared" si="26"/>
        <v>#VALUE!</v>
      </c>
      <c r="BB202" s="33" t="e">
        <f t="shared" si="27"/>
        <v>#VALUE!</v>
      </c>
      <c r="BC202" s="53" t="e">
        <f t="shared" si="28"/>
        <v>#VALUE!</v>
      </c>
      <c r="BD202" s="32" t="e">
        <f>IF(AT202,'935'!H202*AT202/(AT202+D202+H202),0)</f>
        <v>#VALUE!</v>
      </c>
      <c r="BE202" s="32" t="e">
        <f>IF(H202,'935'!H202*H202/(AT202+D202+H202),0)</f>
        <v>#VALUE!</v>
      </c>
      <c r="BF202" s="32" t="e">
        <f>BD202*(1-'935'!X202/'11'!B$17)</f>
        <v>#VALUE!</v>
      </c>
      <c r="BG202" s="49" t="e">
        <f>BE202*(1-'935'!X202/'11'!B$17)</f>
        <v>#VALUE!</v>
      </c>
      <c r="BH202" s="52" t="e">
        <f>AV202*Parameters!B$6</f>
        <v>#VALUE!</v>
      </c>
      <c r="BI202" s="37" t="e">
        <f>IF('935'!$K202=1000,'Charging rates'!$C$38*$BH202/(1+'DNO totals'!$C$99)*'935'!$L202,0)</f>
        <v>#VALUE!</v>
      </c>
      <c r="BJ202" s="37" t="e">
        <f>IF(MOD('935'!$K202,1000)=100,'Charging rates'!$D$38*$BH202/(1+'DNO totals'!$D$99)*'935'!$M202,0)</f>
        <v>#VALUE!</v>
      </c>
      <c r="BK202" s="37" t="e">
        <f>IF(MOD('935'!$K202,100)=10,'Charging rates'!$E$38*$BH202/(1+'DNO totals'!$E$99)*'935'!$N202,0)</f>
        <v>#VALUE!</v>
      </c>
      <c r="BL202" s="37" t="e">
        <f>IF(AND(MOD('935'!$K202,10)&gt;0,MOD('935'!$K202,1000)&gt;1),'Charging rates'!$F$38*$BH202/(1+'DNO totals'!$F$99)*'935'!$O202,0)</f>
        <v>#VALUE!</v>
      </c>
      <c r="BM202" s="37" t="e">
        <f>IF(MOD('935'!$K202,1000)=1,'Charging rates'!$G$38*$BH202/(1+'DNO totals'!$G$99)*'935'!$P202,0)</f>
        <v>#VALUE!</v>
      </c>
      <c r="BN202" s="52" t="e">
        <f t="shared" si="29"/>
        <v>#VALUE!</v>
      </c>
      <c r="BO202" s="37" t="e">
        <f>IF('935'!$K202&gt;1000,'Charging rates'!$C$38*$AW202*'935'!$L202,0)</f>
        <v>#VALUE!</v>
      </c>
      <c r="BP202" s="37" t="e">
        <f>IF(MOD('935'!$K202,1000)&gt;100,'Charging rates'!$D$38*$AW202*'935'!$M202,0)</f>
        <v>#VALUE!</v>
      </c>
      <c r="BQ202" s="37" t="e">
        <f>IF(MOD('935'!$K202,100)&gt;10,'Charging rates'!$E$38*$AW202*'935'!$N202,0)</f>
        <v>#VALUE!</v>
      </c>
      <c r="BR202" s="52" t="e">
        <f t="shared" si="30"/>
        <v>#VALUE!</v>
      </c>
      <c r="BS202" s="48" t="e">
        <f>'935'!C202&lt;&gt;"VOID"</f>
        <v>#VALUE!</v>
      </c>
      <c r="BT202" s="33" t="e">
        <f>IF(BS202,(100/'11'!B$17*BD202*((1-'935'!I202)*'Charging rates'!B$51+'Charging rates'!B$63)),0)</f>
        <v>#VALUE!</v>
      </c>
      <c r="BU202" s="33" t="e">
        <f>100/'11'!B$17*BG202*('Charging rates'!B$51+'Charging rates'!B$63)</f>
        <v>#VALUE!</v>
      </c>
      <c r="BV202" s="33" t="e">
        <f>100/'11'!B$17*BE202*('Charging rates'!B$51+'Charging rates'!B$63)</f>
        <v>#VALUE!</v>
      </c>
      <c r="BW202" s="53" t="e">
        <f t="shared" si="31"/>
        <v>#VALUE!</v>
      </c>
      <c r="BX202" s="32" t="e">
        <f>AT202-('935'!T202*(1-'935'!X202/'11'!B$17))</f>
        <v>#VALUE!</v>
      </c>
      <c r="BY202" s="32">
        <f>0-IF(ISNUMBER(I202),INDEX('913'!$I$6:$I$1205,I202),0)-IF(ISNUMBER(J202),INDEX('913'!$I$6:$I$1205,J202),0)-IF(ISNUMBER(K202),INDEX('913'!$I$6:$I$1205,K202),0)-IF(ISNUMBER(L202),INDEX('913'!$I$6:$I$1205,L202),0)-IF(ISNUMBER(M202),INDEX('913'!$I$6:$I$1205,M202),0)-IF(ISNUMBER(N202),INDEX('913'!$I$6:$I$1205,N202),0)-IF(ISNUMBER(O202),INDEX('913'!$I$6:$I$1205,O202),0)-IF(ISNUMBER(P202),INDEX('913'!$I$6:$I$1205,P202),0)</f>
        <v>0</v>
      </c>
      <c r="BZ202" s="37">
        <f>IF(BY202=0,1,MAX(1,SQRT(BY202^2+(IF(ISNUMBER(I202),INDEX('913'!$J$6:$J$1205,I202),0)+IF(ISNUMBER(J202),INDEX('913'!$J$6:$J$1205,J202),0)+IF(ISNUMBER(K202),INDEX('913'!$J$6:$J$1205,K202),0)+IF(ISNUMBER(L202),INDEX('913'!$J$6:$J$1205,L202),0)+IF(ISNUMBER(M202),INDEX('913'!$J$6:$J$1205,M202),0)+IF(ISNUMBER(N202),INDEX('913'!$J$6:$J$1205,N202),0)+IF(ISNUMBER(O202),INDEX('913'!$J$6:$J$1205,O202),0)+IF(ISNUMBER(P202),INDEX('913'!$J$6:$J$1205,P202),0))^2)/BY202))</f>
        <v>1</v>
      </c>
      <c r="CA202" s="33" t="e">
        <f>100*AO202/'11'!B$17</f>
        <v>#VALUE!</v>
      </c>
      <c r="CB202" s="37" t="e">
        <f>100*(AP202*BZ202)/'11'!C$17</f>
        <v>#VALUE!</v>
      </c>
      <c r="CC202" s="37" t="e">
        <f t="shared" si="32"/>
        <v>#VALUE!</v>
      </c>
      <c r="CD202" s="33" t="e">
        <f t="shared" si="33"/>
        <v>#VALUE!</v>
      </c>
      <c r="CE202" s="54" t="e">
        <f>'11'!C$17-'935'!Y202</f>
        <v>#VALUE!</v>
      </c>
      <c r="CF202" s="37" t="e">
        <f>MAX('DNO totals'!B$312+0,MIN('935'!L202+0,'DNO totals'!B$304+0))</f>
        <v>#VALUE!</v>
      </c>
      <c r="CG202" s="37" t="e">
        <f>MAX('DNO totals'!C$312+0,MIN('935'!M202+0,'DNO totals'!C$304+0))</f>
        <v>#VALUE!</v>
      </c>
      <c r="CH202" s="37" t="e">
        <f>MAX('DNO totals'!D$312+0,MIN('935'!N202+0,'DNO totals'!D$304+0))</f>
        <v>#VALUE!</v>
      </c>
      <c r="CI202" s="37" t="e">
        <f>MAX('DNO totals'!E$312+0,MIN('935'!O202+0,'DNO totals'!E$304+0))</f>
        <v>#VALUE!</v>
      </c>
      <c r="CJ202" s="52" t="e">
        <f>MAX('DNO totals'!F$312+0,MIN('935'!P202+0,'DNO totals'!F$304+0))</f>
        <v>#VALUE!</v>
      </c>
      <c r="CK202" s="37" t="e">
        <f>IF('935'!$K202=1000,'Charging rates'!$C$38*$BH202/(1+'DNO totals'!$C$99)*$CF202,0)</f>
        <v>#VALUE!</v>
      </c>
      <c r="CL202" s="37" t="e">
        <f>IF(MOD('935'!$K202,1000)=100,'Charging rates'!$D$38*$BH202/(1+'DNO totals'!$D$99)*$CG202,0)</f>
        <v>#VALUE!</v>
      </c>
      <c r="CM202" s="37" t="e">
        <f>IF(MOD('935'!$K202,100)=10,'Charging rates'!$E$38*$BH202/(1+'DNO totals'!$E$99)*$CH202,0)</f>
        <v>#VALUE!</v>
      </c>
      <c r="CN202" s="37" t="e">
        <f>IF(AND(MOD('935'!$K202,10)&gt;0,MOD('935'!$K202,1000)&gt;1),'Charging rates'!$F$38*$BH202/(1+'DNO totals'!$F$99)*$CI202,0)</f>
        <v>#VALUE!</v>
      </c>
      <c r="CO202" s="37" t="e">
        <f>IF(MOD('935'!$K202,1000)=1,'Charging rates'!$G$38*$BH202/(1+'DNO totals'!$G$99)*$CJ202,0)</f>
        <v>#VALUE!</v>
      </c>
      <c r="CP202" s="52" t="e">
        <f t="shared" si="34"/>
        <v>#VALUE!</v>
      </c>
      <c r="CQ202" s="37" t="e">
        <f>IF('935'!$K202&gt;1000,'Charging rates'!$C$38*$AW202*$CF202,0)</f>
        <v>#VALUE!</v>
      </c>
      <c r="CR202" s="37" t="e">
        <f>IF(MOD('935'!$K202,1000)&gt;100,'Charging rates'!$D$38*$AW202*$CG202,0)</f>
        <v>#VALUE!</v>
      </c>
      <c r="CS202" s="37" t="e">
        <f>IF(MOD('935'!$K202,100)&gt;10,'Charging rates'!$E$38*$AW202*$CH202,0)</f>
        <v>#VALUE!</v>
      </c>
      <c r="CT202" s="52" t="e">
        <f t="shared" si="35"/>
        <v>#VALUE!</v>
      </c>
      <c r="CU202" s="33" t="e">
        <f>100*(AP202*'935'!Q202*BZ202)/'11'!B$17</f>
        <v>#VALUE!</v>
      </c>
      <c r="CV202" s="33" t="e">
        <f>100/'11'!B$17*'Charging rates'!B$10*AW202</f>
        <v>#VALUE!</v>
      </c>
      <c r="CW202" s="33" t="e">
        <f>IF(AT202=0,0,(1-BX202/AT202)*(CA202+IF('935'!Q202=0,0,(CB202*'935'!Q202*('11'!C$17-'935'!Y202)/('11'!B$17-'935'!X202)))))</f>
        <v>#VALUE!</v>
      </c>
      <c r="CX202" s="33" t="e">
        <f t="shared" si="36"/>
        <v>#VALUE!</v>
      </c>
      <c r="CY202" s="49" t="e">
        <f t="shared" si="37"/>
        <v>#VALUE!</v>
      </c>
      <c r="CZ202" s="32" t="e">
        <f>AT202*(Parameters!B$21+AU202)*IF('DNO totals'!B$323&lt;0,1,'935'!S202)</f>
        <v>#VALUE!</v>
      </c>
      <c r="DA202" s="52" t="e">
        <f>IF('DNO totals'!B$323&lt;0,1,'935'!S202)*(Parameters!B$21+AU202)</f>
        <v>#VALUE!</v>
      </c>
      <c r="DB202" s="37" t="e">
        <f>CX202+'Charging rates'!B$106*DA202*100/'11'!B$17</f>
        <v>#VALUE!</v>
      </c>
      <c r="DC202" s="37" t="e">
        <f>DB202+'Charging rates'!B$116*(Parameters!B$21+AU202)*100/'11'!B$17*IF('DNO totals'!B$323&lt;0,1,'935'!S202)</f>
        <v>#VALUE!</v>
      </c>
      <c r="DD202" s="37" t="e">
        <f>'Charging rates'!B$97*(CP202+CT202)*100/'11'!B$17</f>
        <v>#VALUE!</v>
      </c>
      <c r="DE202" s="33" t="e">
        <f>MAX(0-(CB202*AU202*'11'!C$17/'11'!B$17),DC202+DD202)</f>
        <v>#VALUE!</v>
      </c>
      <c r="DF202" s="37" t="e">
        <f>IF(BS202,IF(AU202=0,CC202,MAX(0,MIN(CC202,CC202+(DE202/'935'!Q202*('11'!B$17-'935'!X202)/('11'!C$17-'935'!Y202))))),0)</f>
        <v>#VALUE!</v>
      </c>
      <c r="DG202" s="33" t="e">
        <f t="shared" si="38"/>
        <v>#VALUE!</v>
      </c>
      <c r="DH202" s="53" t="e">
        <f t="shared" si="39"/>
        <v>#VALUE!</v>
      </c>
    </row>
    <row r="203" spans="1:112">
      <c r="A203" s="28">
        <v>103</v>
      </c>
      <c r="B203" s="47" t="e">
        <f>'935'!B203</f>
        <v>#VALUE!</v>
      </c>
      <c r="C203" s="48" t="e">
        <f>OR('935'!E203&lt;&gt;"VOID",'935'!F203&lt;&gt;"VOID",'935'!G203&lt;&gt;"VOID")</f>
        <v>#VALUE!</v>
      </c>
      <c r="D203" s="32" t="e">
        <f>IF('935'!D203="VOID",0,'935'!D203*(1-'935'!X203/'11'!B$17))</f>
        <v>#VALUE!</v>
      </c>
      <c r="E203" s="32" t="e">
        <f>IF('935'!E203="VOID",0,'935'!E203*(1-'935'!X203/'11'!B$17))</f>
        <v>#VALUE!</v>
      </c>
      <c r="F203" s="32" t="e">
        <f>IF('935'!F203="VOID",0,'935'!F203*(1-'935'!X203/'11'!B$17))</f>
        <v>#VALUE!</v>
      </c>
      <c r="G203" s="32" t="e">
        <f>IF('935'!G203="VOID",0,'935'!G203*(1-'935'!X203/'11'!B$17))</f>
        <v>#VALUE!</v>
      </c>
      <c r="H203" s="49" t="e">
        <f t="shared" si="20"/>
        <v>#VALUE!</v>
      </c>
      <c r="I203" s="50" t="e">
        <f>MATCH('935'!J203,'913'!$B$6:$B$1205,0)</f>
        <v>#VALUE!</v>
      </c>
      <c r="J203" s="50" t="e">
        <f>MATCH(INDEX('913'!$D$6:$D$1205,I203),'913'!$B$6:$B$1205,0)</f>
        <v>#VALUE!</v>
      </c>
      <c r="K203" s="50" t="e">
        <f>MATCH(INDEX('913'!$D$6:$D$1205,J203),'913'!$B$6:$B$1205,0)</f>
        <v>#VALUE!</v>
      </c>
      <c r="L203" s="50" t="e">
        <f>MATCH(INDEX('913'!$D$6:$D$1205,K203),'913'!$B$6:$B$1205,0)</f>
        <v>#VALUE!</v>
      </c>
      <c r="M203" s="50" t="e">
        <f>MATCH(INDEX('913'!$D$6:$D$1205,L203),'913'!$B$6:$B$1205,0)</f>
        <v>#VALUE!</v>
      </c>
      <c r="N203" s="50" t="e">
        <f>MATCH(INDEX('913'!$D$6:$D$1205,M203),'913'!$B$6:$B$1205,0)</f>
        <v>#VALUE!</v>
      </c>
      <c r="O203" s="50" t="e">
        <f>MATCH(INDEX('913'!$D$6:$D$1205,N203),'913'!$B$6:$B$1205,0)</f>
        <v>#VALUE!</v>
      </c>
      <c r="P203" s="51" t="e">
        <f>MATCH(INDEX('913'!$D$6:$D$1205,O203),'913'!$B$6:$B$1205,0)</f>
        <v>#VALUE!</v>
      </c>
      <c r="Q203" s="37">
        <f>IF(ISNUMBER(I203),MAX(0,INDEX('913'!$E$6:$E$1205,I203)),0)</f>
        <v>0</v>
      </c>
      <c r="R203" s="37">
        <f>IF(ISNUMBER(J203),MAX(0,INDEX('913'!$E$6:$E$1205,J203)),0)</f>
        <v>0</v>
      </c>
      <c r="S203" s="37">
        <f>IF(ISNUMBER(K203),MAX(0,INDEX('913'!$E$6:$E$1205,K203)),0)</f>
        <v>0</v>
      </c>
      <c r="T203" s="37">
        <f>IF(ISNUMBER(L203),MAX(0,INDEX('913'!$E$6:$E$1205,L203)),0)</f>
        <v>0</v>
      </c>
      <c r="U203" s="37">
        <f>IF(ISNUMBER(M203),MAX(0,INDEX('913'!$E$6:$E$1205,M203)),0)</f>
        <v>0</v>
      </c>
      <c r="V203" s="37">
        <f>IF(ISNUMBER(N203),MAX(0,INDEX('913'!$E$6:$E$1205,N203)),0)</f>
        <v>0</v>
      </c>
      <c r="W203" s="37">
        <f>IF(ISNUMBER(O203),MAX(0,INDEX('913'!$E$6:$E$1205,O203)),0)</f>
        <v>0</v>
      </c>
      <c r="X203" s="52">
        <f>IF(ISNUMBER(P203),MAX(0,INDEX('913'!$E$6:$E$1205,P203)),0)</f>
        <v>0</v>
      </c>
      <c r="Y203" s="37">
        <f>IF(ISNUMBER(I203),MAX(0,INDEX('913'!$F$6:$F$1205,I203)),0)</f>
        <v>0</v>
      </c>
      <c r="Z203" s="37">
        <f>IF(ISNUMBER(J203),MAX(0,INDEX('913'!$F$6:$F$1205,J203)),0)</f>
        <v>0</v>
      </c>
      <c r="AA203" s="37">
        <f>IF(ISNUMBER(K203),MAX(0,INDEX('913'!$F$6:$F$1205,K203)),0)</f>
        <v>0</v>
      </c>
      <c r="AB203" s="37">
        <f>IF(ISNUMBER(L203),MAX(0,INDEX('913'!$F$6:$F$1205,L203)),0)</f>
        <v>0</v>
      </c>
      <c r="AC203" s="37">
        <f>IF(ISNUMBER(M203),MAX(0,INDEX('913'!$F$6:$F$1205,M203)),0)</f>
        <v>0</v>
      </c>
      <c r="AD203" s="37">
        <f>IF(ISNUMBER(N203),MAX(0,INDEX('913'!$F$6:$F$1205,N203)),0)</f>
        <v>0</v>
      </c>
      <c r="AE203" s="37">
        <f>IF(ISNUMBER(O203),MAX(0,INDEX('913'!$F$6:$F$1205,O203)),0)</f>
        <v>0</v>
      </c>
      <c r="AF203" s="37">
        <f>IF(ISNUMBER(P203),MAX(0,INDEX('913'!$F$6:$F$1205,P203)),0)</f>
        <v>0</v>
      </c>
      <c r="AG203" s="32">
        <f>IF(ISNUMBER(I203),SQRT(INDEX('913'!$I$6:$I$1205,I203)^2+INDEX('913'!$J$6:$J$1205,I203)^2),0)</f>
        <v>0</v>
      </c>
      <c r="AH203" s="32">
        <f>IF(ISNUMBER(J203),SQRT(INDEX('913'!$I$6:$I$1205,J203)^2+INDEX('913'!$J$6:$J$1205,J203)^2),0)</f>
        <v>0</v>
      </c>
      <c r="AI203" s="32">
        <f>IF(ISNUMBER(K203),SQRT(INDEX('913'!$I$6:$I$1205,K203)^2+INDEX('913'!$J$6:$J$1205,K203)^2),0)</f>
        <v>0</v>
      </c>
      <c r="AJ203" s="32">
        <f>IF(ISNUMBER(L203),SQRT(INDEX('913'!$I$6:$I$1205,L203)^2+INDEX('913'!$J$6:$J$1205,L203)^2),0)</f>
        <v>0</v>
      </c>
      <c r="AK203" s="32">
        <f>IF(ISNUMBER(M203),SQRT(INDEX('913'!$I$6:$I$1205,M203)^2+INDEX('913'!$J$6:$J$1205,M203)^2),0)</f>
        <v>0</v>
      </c>
      <c r="AL203" s="32">
        <f>IF(ISNUMBER(N203),SQRT(INDEX('913'!$I$6:$I$1205,N203)^2+INDEX('913'!$J$6:$J$1205,N203)^2),0)</f>
        <v>0</v>
      </c>
      <c r="AM203" s="32">
        <f>IF(ISNUMBER(O203),SQRT(INDEX('913'!$I$6:$I$1205,O203)^2+INDEX('913'!$J$6:$J$1205,O203)^2),0)</f>
        <v>0</v>
      </c>
      <c r="AN203" s="49">
        <f>IF(ISNUMBER(P203),SQRT(INDEX('913'!$I$6:$I$1205,P203)^2+INDEX('913'!$J$6:$J$1205,P203)^2),0)</f>
        <v>0</v>
      </c>
      <c r="AO203" s="37">
        <f t="shared" si="21"/>
        <v>0</v>
      </c>
      <c r="AP203" s="37">
        <f t="shared" si="22"/>
        <v>0</v>
      </c>
      <c r="AQ203" s="33" t="e">
        <f>-100*'935'!W203*(AO203+AP203)/'11'!C$17</f>
        <v>#VALUE!</v>
      </c>
      <c r="AR203" s="37" t="e">
        <f t="shared" si="23"/>
        <v>#VALUE!</v>
      </c>
      <c r="AS203" s="52" t="e">
        <f t="shared" si="24"/>
        <v>#VALUE!</v>
      </c>
      <c r="AT203" s="32" t="e">
        <f>IF('935'!C203="VOID",0,('935'!C203*(1-'935'!X203/'11'!B$17)))</f>
        <v>#VALUE!</v>
      </c>
      <c r="AU203" s="52" t="e">
        <f>'935'!Q203*(1-'935'!Y203/'11'!C$17)/(1-'935'!X203/'11'!B$17)</f>
        <v>#VALUE!</v>
      </c>
      <c r="AV203" s="37" t="e">
        <f>INDEX('DNO totals'!$B$57:$G$57,IF('935'!K203,IF(MOD('935'!K203,1000),IF(MOD('935'!K203,100),IF(MOD('935'!K203,10),IF(MOD('935'!K203,1000)=1,6,5),4),3),2),1))</f>
        <v>#VALUE!</v>
      </c>
      <c r="AW203" s="52" t="e">
        <f t="shared" si="25"/>
        <v>#VALUE!</v>
      </c>
      <c r="AX203" s="32" t="e">
        <f>IF('935'!V203="VOID",0,'935'!V203*(1-'935'!X203/'11'!B$17))</f>
        <v>#VALUE!</v>
      </c>
      <c r="AY203" s="33" t="e">
        <f>IF(H203,-100*'Charging rates'!B$10/'11'!B$17*AX203/H203,0)</f>
        <v>#VALUE!</v>
      </c>
      <c r="AZ203" s="33" t="e">
        <f>IF(C203,'DNO totals'!B$41,0)</f>
        <v>#VALUE!</v>
      </c>
      <c r="BA203" s="33" t="e">
        <f t="shared" si="26"/>
        <v>#VALUE!</v>
      </c>
      <c r="BB203" s="33" t="e">
        <f t="shared" si="27"/>
        <v>#VALUE!</v>
      </c>
      <c r="BC203" s="53" t="e">
        <f t="shared" si="28"/>
        <v>#VALUE!</v>
      </c>
      <c r="BD203" s="32" t="e">
        <f>IF(AT203,'935'!H203*AT203/(AT203+D203+H203),0)</f>
        <v>#VALUE!</v>
      </c>
      <c r="BE203" s="32" t="e">
        <f>IF(H203,'935'!H203*H203/(AT203+D203+H203),0)</f>
        <v>#VALUE!</v>
      </c>
      <c r="BF203" s="32" t="e">
        <f>BD203*(1-'935'!X203/'11'!B$17)</f>
        <v>#VALUE!</v>
      </c>
      <c r="BG203" s="49" t="e">
        <f>BE203*(1-'935'!X203/'11'!B$17)</f>
        <v>#VALUE!</v>
      </c>
      <c r="BH203" s="52" t="e">
        <f>AV203*Parameters!B$6</f>
        <v>#VALUE!</v>
      </c>
      <c r="BI203" s="37" t="e">
        <f>IF('935'!$K203=1000,'Charging rates'!$C$38*$BH203/(1+'DNO totals'!$C$99)*'935'!$L203,0)</f>
        <v>#VALUE!</v>
      </c>
      <c r="BJ203" s="37" t="e">
        <f>IF(MOD('935'!$K203,1000)=100,'Charging rates'!$D$38*$BH203/(1+'DNO totals'!$D$99)*'935'!$M203,0)</f>
        <v>#VALUE!</v>
      </c>
      <c r="BK203" s="37" t="e">
        <f>IF(MOD('935'!$K203,100)=10,'Charging rates'!$E$38*$BH203/(1+'DNO totals'!$E$99)*'935'!$N203,0)</f>
        <v>#VALUE!</v>
      </c>
      <c r="BL203" s="37" t="e">
        <f>IF(AND(MOD('935'!$K203,10)&gt;0,MOD('935'!$K203,1000)&gt;1),'Charging rates'!$F$38*$BH203/(1+'DNO totals'!$F$99)*'935'!$O203,0)</f>
        <v>#VALUE!</v>
      </c>
      <c r="BM203" s="37" t="e">
        <f>IF(MOD('935'!$K203,1000)=1,'Charging rates'!$G$38*$BH203/(1+'DNO totals'!$G$99)*'935'!$P203,0)</f>
        <v>#VALUE!</v>
      </c>
      <c r="BN203" s="52" t="e">
        <f t="shared" si="29"/>
        <v>#VALUE!</v>
      </c>
      <c r="BO203" s="37" t="e">
        <f>IF('935'!$K203&gt;1000,'Charging rates'!$C$38*$AW203*'935'!$L203,0)</f>
        <v>#VALUE!</v>
      </c>
      <c r="BP203" s="37" t="e">
        <f>IF(MOD('935'!$K203,1000)&gt;100,'Charging rates'!$D$38*$AW203*'935'!$M203,0)</f>
        <v>#VALUE!</v>
      </c>
      <c r="BQ203" s="37" t="e">
        <f>IF(MOD('935'!$K203,100)&gt;10,'Charging rates'!$E$38*$AW203*'935'!$N203,0)</f>
        <v>#VALUE!</v>
      </c>
      <c r="BR203" s="52" t="e">
        <f t="shared" si="30"/>
        <v>#VALUE!</v>
      </c>
      <c r="BS203" s="48" t="e">
        <f>'935'!C203&lt;&gt;"VOID"</f>
        <v>#VALUE!</v>
      </c>
      <c r="BT203" s="33" t="e">
        <f>IF(BS203,(100/'11'!B$17*BD203*((1-'935'!I203)*'Charging rates'!B$51+'Charging rates'!B$63)),0)</f>
        <v>#VALUE!</v>
      </c>
      <c r="BU203" s="33" t="e">
        <f>100/'11'!B$17*BG203*('Charging rates'!B$51+'Charging rates'!B$63)</f>
        <v>#VALUE!</v>
      </c>
      <c r="BV203" s="33" t="e">
        <f>100/'11'!B$17*BE203*('Charging rates'!B$51+'Charging rates'!B$63)</f>
        <v>#VALUE!</v>
      </c>
      <c r="BW203" s="53" t="e">
        <f t="shared" si="31"/>
        <v>#VALUE!</v>
      </c>
      <c r="BX203" s="32" t="e">
        <f>AT203-('935'!T203*(1-'935'!X203/'11'!B$17))</f>
        <v>#VALUE!</v>
      </c>
      <c r="BY203" s="32">
        <f>0-IF(ISNUMBER(I203),INDEX('913'!$I$6:$I$1205,I203),0)-IF(ISNUMBER(J203),INDEX('913'!$I$6:$I$1205,J203),0)-IF(ISNUMBER(K203),INDEX('913'!$I$6:$I$1205,K203),0)-IF(ISNUMBER(L203),INDEX('913'!$I$6:$I$1205,L203),0)-IF(ISNUMBER(M203),INDEX('913'!$I$6:$I$1205,M203),0)-IF(ISNUMBER(N203),INDEX('913'!$I$6:$I$1205,N203),0)-IF(ISNUMBER(O203),INDEX('913'!$I$6:$I$1205,O203),0)-IF(ISNUMBER(P203),INDEX('913'!$I$6:$I$1205,P203),0)</f>
        <v>0</v>
      </c>
      <c r="BZ203" s="37">
        <f>IF(BY203=0,1,MAX(1,SQRT(BY203^2+(IF(ISNUMBER(I203),INDEX('913'!$J$6:$J$1205,I203),0)+IF(ISNUMBER(J203),INDEX('913'!$J$6:$J$1205,J203),0)+IF(ISNUMBER(K203),INDEX('913'!$J$6:$J$1205,K203),0)+IF(ISNUMBER(L203),INDEX('913'!$J$6:$J$1205,L203),0)+IF(ISNUMBER(M203),INDEX('913'!$J$6:$J$1205,M203),0)+IF(ISNUMBER(N203),INDEX('913'!$J$6:$J$1205,N203),0)+IF(ISNUMBER(O203),INDEX('913'!$J$6:$J$1205,O203),0)+IF(ISNUMBER(P203),INDEX('913'!$J$6:$J$1205,P203),0))^2)/BY203))</f>
        <v>1</v>
      </c>
      <c r="CA203" s="33" t="e">
        <f>100*AO203/'11'!B$17</f>
        <v>#VALUE!</v>
      </c>
      <c r="CB203" s="37" t="e">
        <f>100*(AP203*BZ203)/'11'!C$17</f>
        <v>#VALUE!</v>
      </c>
      <c r="CC203" s="37" t="e">
        <f t="shared" si="32"/>
        <v>#VALUE!</v>
      </c>
      <c r="CD203" s="33" t="e">
        <f t="shared" si="33"/>
        <v>#VALUE!</v>
      </c>
      <c r="CE203" s="54" t="e">
        <f>'11'!C$17-'935'!Y203</f>
        <v>#VALUE!</v>
      </c>
      <c r="CF203" s="37" t="e">
        <f>MAX('DNO totals'!B$312+0,MIN('935'!L203+0,'DNO totals'!B$304+0))</f>
        <v>#VALUE!</v>
      </c>
      <c r="CG203" s="37" t="e">
        <f>MAX('DNO totals'!C$312+0,MIN('935'!M203+0,'DNO totals'!C$304+0))</f>
        <v>#VALUE!</v>
      </c>
      <c r="CH203" s="37" t="e">
        <f>MAX('DNO totals'!D$312+0,MIN('935'!N203+0,'DNO totals'!D$304+0))</f>
        <v>#VALUE!</v>
      </c>
      <c r="CI203" s="37" t="e">
        <f>MAX('DNO totals'!E$312+0,MIN('935'!O203+0,'DNO totals'!E$304+0))</f>
        <v>#VALUE!</v>
      </c>
      <c r="CJ203" s="52" t="e">
        <f>MAX('DNO totals'!F$312+0,MIN('935'!P203+0,'DNO totals'!F$304+0))</f>
        <v>#VALUE!</v>
      </c>
      <c r="CK203" s="37" t="e">
        <f>IF('935'!$K203=1000,'Charging rates'!$C$38*$BH203/(1+'DNO totals'!$C$99)*$CF203,0)</f>
        <v>#VALUE!</v>
      </c>
      <c r="CL203" s="37" t="e">
        <f>IF(MOD('935'!$K203,1000)=100,'Charging rates'!$D$38*$BH203/(1+'DNO totals'!$D$99)*$CG203,0)</f>
        <v>#VALUE!</v>
      </c>
      <c r="CM203" s="37" t="e">
        <f>IF(MOD('935'!$K203,100)=10,'Charging rates'!$E$38*$BH203/(1+'DNO totals'!$E$99)*$CH203,0)</f>
        <v>#VALUE!</v>
      </c>
      <c r="CN203" s="37" t="e">
        <f>IF(AND(MOD('935'!$K203,10)&gt;0,MOD('935'!$K203,1000)&gt;1),'Charging rates'!$F$38*$BH203/(1+'DNO totals'!$F$99)*$CI203,0)</f>
        <v>#VALUE!</v>
      </c>
      <c r="CO203" s="37" t="e">
        <f>IF(MOD('935'!$K203,1000)=1,'Charging rates'!$G$38*$BH203/(1+'DNO totals'!$G$99)*$CJ203,0)</f>
        <v>#VALUE!</v>
      </c>
      <c r="CP203" s="52" t="e">
        <f t="shared" si="34"/>
        <v>#VALUE!</v>
      </c>
      <c r="CQ203" s="37" t="e">
        <f>IF('935'!$K203&gt;1000,'Charging rates'!$C$38*$AW203*$CF203,0)</f>
        <v>#VALUE!</v>
      </c>
      <c r="CR203" s="37" t="e">
        <f>IF(MOD('935'!$K203,1000)&gt;100,'Charging rates'!$D$38*$AW203*$CG203,0)</f>
        <v>#VALUE!</v>
      </c>
      <c r="CS203" s="37" t="e">
        <f>IF(MOD('935'!$K203,100)&gt;10,'Charging rates'!$E$38*$AW203*$CH203,0)</f>
        <v>#VALUE!</v>
      </c>
      <c r="CT203" s="52" t="e">
        <f t="shared" si="35"/>
        <v>#VALUE!</v>
      </c>
      <c r="CU203" s="33" t="e">
        <f>100*(AP203*'935'!Q203*BZ203)/'11'!B$17</f>
        <v>#VALUE!</v>
      </c>
      <c r="CV203" s="33" t="e">
        <f>100/'11'!B$17*'Charging rates'!B$10*AW203</f>
        <v>#VALUE!</v>
      </c>
      <c r="CW203" s="33" t="e">
        <f>IF(AT203=0,0,(1-BX203/AT203)*(CA203+IF('935'!Q203=0,0,(CB203*'935'!Q203*('11'!C$17-'935'!Y203)/('11'!B$17-'935'!X203)))))</f>
        <v>#VALUE!</v>
      </c>
      <c r="CX203" s="33" t="e">
        <f t="shared" si="36"/>
        <v>#VALUE!</v>
      </c>
      <c r="CY203" s="49" t="e">
        <f t="shared" si="37"/>
        <v>#VALUE!</v>
      </c>
      <c r="CZ203" s="32" t="e">
        <f>AT203*(Parameters!B$21+AU203)*IF('DNO totals'!B$323&lt;0,1,'935'!S203)</f>
        <v>#VALUE!</v>
      </c>
      <c r="DA203" s="52" t="e">
        <f>IF('DNO totals'!B$323&lt;0,1,'935'!S203)*(Parameters!B$21+AU203)</f>
        <v>#VALUE!</v>
      </c>
      <c r="DB203" s="37" t="e">
        <f>CX203+'Charging rates'!B$106*DA203*100/'11'!B$17</f>
        <v>#VALUE!</v>
      </c>
      <c r="DC203" s="37" t="e">
        <f>DB203+'Charging rates'!B$116*(Parameters!B$21+AU203)*100/'11'!B$17*IF('DNO totals'!B$323&lt;0,1,'935'!S203)</f>
        <v>#VALUE!</v>
      </c>
      <c r="DD203" s="37" t="e">
        <f>'Charging rates'!B$97*(CP203+CT203)*100/'11'!B$17</f>
        <v>#VALUE!</v>
      </c>
      <c r="DE203" s="33" t="e">
        <f>MAX(0-(CB203*AU203*'11'!C$17/'11'!B$17),DC203+DD203)</f>
        <v>#VALUE!</v>
      </c>
      <c r="DF203" s="37" t="e">
        <f>IF(BS203,IF(AU203=0,CC203,MAX(0,MIN(CC203,CC203+(DE203/'935'!Q203*('11'!B$17-'935'!X203)/('11'!C$17-'935'!Y203))))),0)</f>
        <v>#VALUE!</v>
      </c>
      <c r="DG203" s="33" t="e">
        <f t="shared" si="38"/>
        <v>#VALUE!</v>
      </c>
      <c r="DH203" s="53" t="e">
        <f t="shared" si="39"/>
        <v>#VALUE!</v>
      </c>
    </row>
    <row r="204" spans="1:112">
      <c r="A204" s="28">
        <v>104</v>
      </c>
      <c r="B204" s="47" t="e">
        <f>'935'!B204</f>
        <v>#VALUE!</v>
      </c>
      <c r="C204" s="48" t="e">
        <f>OR('935'!E204&lt;&gt;"VOID",'935'!F204&lt;&gt;"VOID",'935'!G204&lt;&gt;"VOID")</f>
        <v>#VALUE!</v>
      </c>
      <c r="D204" s="32" t="e">
        <f>IF('935'!D204="VOID",0,'935'!D204*(1-'935'!X204/'11'!B$17))</f>
        <v>#VALUE!</v>
      </c>
      <c r="E204" s="32" t="e">
        <f>IF('935'!E204="VOID",0,'935'!E204*(1-'935'!X204/'11'!B$17))</f>
        <v>#VALUE!</v>
      </c>
      <c r="F204" s="32" t="e">
        <f>IF('935'!F204="VOID",0,'935'!F204*(1-'935'!X204/'11'!B$17))</f>
        <v>#VALUE!</v>
      </c>
      <c r="G204" s="32" t="e">
        <f>IF('935'!G204="VOID",0,'935'!G204*(1-'935'!X204/'11'!B$17))</f>
        <v>#VALUE!</v>
      </c>
      <c r="H204" s="49" t="e">
        <f t="shared" si="20"/>
        <v>#VALUE!</v>
      </c>
      <c r="I204" s="50" t="e">
        <f>MATCH('935'!J204,'913'!$B$6:$B$1205,0)</f>
        <v>#VALUE!</v>
      </c>
      <c r="J204" s="50" t="e">
        <f>MATCH(INDEX('913'!$D$6:$D$1205,I204),'913'!$B$6:$B$1205,0)</f>
        <v>#VALUE!</v>
      </c>
      <c r="K204" s="50" t="e">
        <f>MATCH(INDEX('913'!$D$6:$D$1205,J204),'913'!$B$6:$B$1205,0)</f>
        <v>#VALUE!</v>
      </c>
      <c r="L204" s="50" t="e">
        <f>MATCH(INDEX('913'!$D$6:$D$1205,K204),'913'!$B$6:$B$1205,0)</f>
        <v>#VALUE!</v>
      </c>
      <c r="M204" s="50" t="e">
        <f>MATCH(INDEX('913'!$D$6:$D$1205,L204),'913'!$B$6:$B$1205,0)</f>
        <v>#VALUE!</v>
      </c>
      <c r="N204" s="50" t="e">
        <f>MATCH(INDEX('913'!$D$6:$D$1205,M204),'913'!$B$6:$B$1205,0)</f>
        <v>#VALUE!</v>
      </c>
      <c r="O204" s="50" t="e">
        <f>MATCH(INDEX('913'!$D$6:$D$1205,N204),'913'!$B$6:$B$1205,0)</f>
        <v>#VALUE!</v>
      </c>
      <c r="P204" s="51" t="e">
        <f>MATCH(INDEX('913'!$D$6:$D$1205,O204),'913'!$B$6:$B$1205,0)</f>
        <v>#VALUE!</v>
      </c>
      <c r="Q204" s="37">
        <f>IF(ISNUMBER(I204),MAX(0,INDEX('913'!$E$6:$E$1205,I204)),0)</f>
        <v>0</v>
      </c>
      <c r="R204" s="37">
        <f>IF(ISNUMBER(J204),MAX(0,INDEX('913'!$E$6:$E$1205,J204)),0)</f>
        <v>0</v>
      </c>
      <c r="S204" s="37">
        <f>IF(ISNUMBER(K204),MAX(0,INDEX('913'!$E$6:$E$1205,K204)),0)</f>
        <v>0</v>
      </c>
      <c r="T204" s="37">
        <f>IF(ISNUMBER(L204),MAX(0,INDEX('913'!$E$6:$E$1205,L204)),0)</f>
        <v>0</v>
      </c>
      <c r="U204" s="37">
        <f>IF(ISNUMBER(M204),MAX(0,INDEX('913'!$E$6:$E$1205,M204)),0)</f>
        <v>0</v>
      </c>
      <c r="V204" s="37">
        <f>IF(ISNUMBER(N204),MAX(0,INDEX('913'!$E$6:$E$1205,N204)),0)</f>
        <v>0</v>
      </c>
      <c r="W204" s="37">
        <f>IF(ISNUMBER(O204),MAX(0,INDEX('913'!$E$6:$E$1205,O204)),0)</f>
        <v>0</v>
      </c>
      <c r="X204" s="52">
        <f>IF(ISNUMBER(P204),MAX(0,INDEX('913'!$E$6:$E$1205,P204)),0)</f>
        <v>0</v>
      </c>
      <c r="Y204" s="37">
        <f>IF(ISNUMBER(I204),MAX(0,INDEX('913'!$F$6:$F$1205,I204)),0)</f>
        <v>0</v>
      </c>
      <c r="Z204" s="37">
        <f>IF(ISNUMBER(J204),MAX(0,INDEX('913'!$F$6:$F$1205,J204)),0)</f>
        <v>0</v>
      </c>
      <c r="AA204" s="37">
        <f>IF(ISNUMBER(K204),MAX(0,INDEX('913'!$F$6:$F$1205,K204)),0)</f>
        <v>0</v>
      </c>
      <c r="AB204" s="37">
        <f>IF(ISNUMBER(L204),MAX(0,INDEX('913'!$F$6:$F$1205,L204)),0)</f>
        <v>0</v>
      </c>
      <c r="AC204" s="37">
        <f>IF(ISNUMBER(M204),MAX(0,INDEX('913'!$F$6:$F$1205,M204)),0)</f>
        <v>0</v>
      </c>
      <c r="AD204" s="37">
        <f>IF(ISNUMBER(N204),MAX(0,INDEX('913'!$F$6:$F$1205,N204)),0)</f>
        <v>0</v>
      </c>
      <c r="AE204" s="37">
        <f>IF(ISNUMBER(O204),MAX(0,INDEX('913'!$F$6:$F$1205,O204)),0)</f>
        <v>0</v>
      </c>
      <c r="AF204" s="37">
        <f>IF(ISNUMBER(P204),MAX(0,INDEX('913'!$F$6:$F$1205,P204)),0)</f>
        <v>0</v>
      </c>
      <c r="AG204" s="32">
        <f>IF(ISNUMBER(I204),SQRT(INDEX('913'!$I$6:$I$1205,I204)^2+INDEX('913'!$J$6:$J$1205,I204)^2),0)</f>
        <v>0</v>
      </c>
      <c r="AH204" s="32">
        <f>IF(ISNUMBER(J204),SQRT(INDEX('913'!$I$6:$I$1205,J204)^2+INDEX('913'!$J$6:$J$1205,J204)^2),0)</f>
        <v>0</v>
      </c>
      <c r="AI204" s="32">
        <f>IF(ISNUMBER(K204),SQRT(INDEX('913'!$I$6:$I$1205,K204)^2+INDEX('913'!$J$6:$J$1205,K204)^2),0)</f>
        <v>0</v>
      </c>
      <c r="AJ204" s="32">
        <f>IF(ISNUMBER(L204),SQRT(INDEX('913'!$I$6:$I$1205,L204)^2+INDEX('913'!$J$6:$J$1205,L204)^2),0)</f>
        <v>0</v>
      </c>
      <c r="AK204" s="32">
        <f>IF(ISNUMBER(M204),SQRT(INDEX('913'!$I$6:$I$1205,M204)^2+INDEX('913'!$J$6:$J$1205,M204)^2),0)</f>
        <v>0</v>
      </c>
      <c r="AL204" s="32">
        <f>IF(ISNUMBER(N204),SQRT(INDEX('913'!$I$6:$I$1205,N204)^2+INDEX('913'!$J$6:$J$1205,N204)^2),0)</f>
        <v>0</v>
      </c>
      <c r="AM204" s="32">
        <f>IF(ISNUMBER(O204),SQRT(INDEX('913'!$I$6:$I$1205,O204)^2+INDEX('913'!$J$6:$J$1205,O204)^2),0)</f>
        <v>0</v>
      </c>
      <c r="AN204" s="49">
        <f>IF(ISNUMBER(P204),SQRT(INDEX('913'!$I$6:$I$1205,P204)^2+INDEX('913'!$J$6:$J$1205,P204)^2),0)</f>
        <v>0</v>
      </c>
      <c r="AO204" s="37">
        <f t="shared" si="21"/>
        <v>0</v>
      </c>
      <c r="AP204" s="37">
        <f t="shared" si="22"/>
        <v>0</v>
      </c>
      <c r="AQ204" s="33" t="e">
        <f>-100*'935'!W204*(AO204+AP204)/'11'!C$17</f>
        <v>#VALUE!</v>
      </c>
      <c r="AR204" s="37" t="e">
        <f t="shared" si="23"/>
        <v>#VALUE!</v>
      </c>
      <c r="AS204" s="52" t="e">
        <f t="shared" si="24"/>
        <v>#VALUE!</v>
      </c>
      <c r="AT204" s="32" t="e">
        <f>IF('935'!C204="VOID",0,('935'!C204*(1-'935'!X204/'11'!B$17)))</f>
        <v>#VALUE!</v>
      </c>
      <c r="AU204" s="52" t="e">
        <f>'935'!Q204*(1-'935'!Y204/'11'!C$17)/(1-'935'!X204/'11'!B$17)</f>
        <v>#VALUE!</v>
      </c>
      <c r="AV204" s="37" t="e">
        <f>INDEX('DNO totals'!$B$57:$G$57,IF('935'!K204,IF(MOD('935'!K204,1000),IF(MOD('935'!K204,100),IF(MOD('935'!K204,10),IF(MOD('935'!K204,1000)=1,6,5),4),3),2),1))</f>
        <v>#VALUE!</v>
      </c>
      <c r="AW204" s="52" t="e">
        <f t="shared" si="25"/>
        <v>#VALUE!</v>
      </c>
      <c r="AX204" s="32" t="e">
        <f>IF('935'!V204="VOID",0,'935'!V204*(1-'935'!X204/'11'!B$17))</f>
        <v>#VALUE!</v>
      </c>
      <c r="AY204" s="33" t="e">
        <f>IF(H204,-100*'Charging rates'!B$10/'11'!B$17*AX204/H204,0)</f>
        <v>#VALUE!</v>
      </c>
      <c r="AZ204" s="33" t="e">
        <f>IF(C204,'DNO totals'!B$41,0)</f>
        <v>#VALUE!</v>
      </c>
      <c r="BA204" s="33" t="e">
        <f t="shared" si="26"/>
        <v>#VALUE!</v>
      </c>
      <c r="BB204" s="33" t="e">
        <f t="shared" si="27"/>
        <v>#VALUE!</v>
      </c>
      <c r="BC204" s="53" t="e">
        <f t="shared" si="28"/>
        <v>#VALUE!</v>
      </c>
      <c r="BD204" s="32" t="e">
        <f>IF(AT204,'935'!H204*AT204/(AT204+D204+H204),0)</f>
        <v>#VALUE!</v>
      </c>
      <c r="BE204" s="32" t="e">
        <f>IF(H204,'935'!H204*H204/(AT204+D204+H204),0)</f>
        <v>#VALUE!</v>
      </c>
      <c r="BF204" s="32" t="e">
        <f>BD204*(1-'935'!X204/'11'!B$17)</f>
        <v>#VALUE!</v>
      </c>
      <c r="BG204" s="49" t="e">
        <f>BE204*(1-'935'!X204/'11'!B$17)</f>
        <v>#VALUE!</v>
      </c>
      <c r="BH204" s="52" t="e">
        <f>AV204*Parameters!B$6</f>
        <v>#VALUE!</v>
      </c>
      <c r="BI204" s="37" t="e">
        <f>IF('935'!$K204=1000,'Charging rates'!$C$38*$BH204/(1+'DNO totals'!$C$99)*'935'!$L204,0)</f>
        <v>#VALUE!</v>
      </c>
      <c r="BJ204" s="37" t="e">
        <f>IF(MOD('935'!$K204,1000)=100,'Charging rates'!$D$38*$BH204/(1+'DNO totals'!$D$99)*'935'!$M204,0)</f>
        <v>#VALUE!</v>
      </c>
      <c r="BK204" s="37" t="e">
        <f>IF(MOD('935'!$K204,100)=10,'Charging rates'!$E$38*$BH204/(1+'DNO totals'!$E$99)*'935'!$N204,0)</f>
        <v>#VALUE!</v>
      </c>
      <c r="BL204" s="37" t="e">
        <f>IF(AND(MOD('935'!$K204,10)&gt;0,MOD('935'!$K204,1000)&gt;1),'Charging rates'!$F$38*$BH204/(1+'DNO totals'!$F$99)*'935'!$O204,0)</f>
        <v>#VALUE!</v>
      </c>
      <c r="BM204" s="37" t="e">
        <f>IF(MOD('935'!$K204,1000)=1,'Charging rates'!$G$38*$BH204/(1+'DNO totals'!$G$99)*'935'!$P204,0)</f>
        <v>#VALUE!</v>
      </c>
      <c r="BN204" s="52" t="e">
        <f t="shared" si="29"/>
        <v>#VALUE!</v>
      </c>
      <c r="BO204" s="37" t="e">
        <f>IF('935'!$K204&gt;1000,'Charging rates'!$C$38*$AW204*'935'!$L204,0)</f>
        <v>#VALUE!</v>
      </c>
      <c r="BP204" s="37" t="e">
        <f>IF(MOD('935'!$K204,1000)&gt;100,'Charging rates'!$D$38*$AW204*'935'!$M204,0)</f>
        <v>#VALUE!</v>
      </c>
      <c r="BQ204" s="37" t="e">
        <f>IF(MOD('935'!$K204,100)&gt;10,'Charging rates'!$E$38*$AW204*'935'!$N204,0)</f>
        <v>#VALUE!</v>
      </c>
      <c r="BR204" s="52" t="e">
        <f t="shared" si="30"/>
        <v>#VALUE!</v>
      </c>
      <c r="BS204" s="48" t="e">
        <f>'935'!C204&lt;&gt;"VOID"</f>
        <v>#VALUE!</v>
      </c>
      <c r="BT204" s="33" t="e">
        <f>IF(BS204,(100/'11'!B$17*BD204*((1-'935'!I204)*'Charging rates'!B$51+'Charging rates'!B$63)),0)</f>
        <v>#VALUE!</v>
      </c>
      <c r="BU204" s="33" t="e">
        <f>100/'11'!B$17*BG204*('Charging rates'!B$51+'Charging rates'!B$63)</f>
        <v>#VALUE!</v>
      </c>
      <c r="BV204" s="33" t="e">
        <f>100/'11'!B$17*BE204*('Charging rates'!B$51+'Charging rates'!B$63)</f>
        <v>#VALUE!</v>
      </c>
      <c r="BW204" s="53" t="e">
        <f t="shared" si="31"/>
        <v>#VALUE!</v>
      </c>
      <c r="BX204" s="32" t="e">
        <f>AT204-('935'!T204*(1-'935'!X204/'11'!B$17))</f>
        <v>#VALUE!</v>
      </c>
      <c r="BY204" s="32">
        <f>0-IF(ISNUMBER(I204),INDEX('913'!$I$6:$I$1205,I204),0)-IF(ISNUMBER(J204),INDEX('913'!$I$6:$I$1205,J204),0)-IF(ISNUMBER(K204),INDEX('913'!$I$6:$I$1205,K204),0)-IF(ISNUMBER(L204),INDEX('913'!$I$6:$I$1205,L204),0)-IF(ISNUMBER(M204),INDEX('913'!$I$6:$I$1205,M204),0)-IF(ISNUMBER(N204),INDEX('913'!$I$6:$I$1205,N204),0)-IF(ISNUMBER(O204),INDEX('913'!$I$6:$I$1205,O204),0)-IF(ISNUMBER(P204),INDEX('913'!$I$6:$I$1205,P204),0)</f>
        <v>0</v>
      </c>
      <c r="BZ204" s="37">
        <f>IF(BY204=0,1,MAX(1,SQRT(BY204^2+(IF(ISNUMBER(I204),INDEX('913'!$J$6:$J$1205,I204),0)+IF(ISNUMBER(J204),INDEX('913'!$J$6:$J$1205,J204),0)+IF(ISNUMBER(K204),INDEX('913'!$J$6:$J$1205,K204),0)+IF(ISNUMBER(L204),INDEX('913'!$J$6:$J$1205,L204),0)+IF(ISNUMBER(M204),INDEX('913'!$J$6:$J$1205,M204),0)+IF(ISNUMBER(N204),INDEX('913'!$J$6:$J$1205,N204),0)+IF(ISNUMBER(O204),INDEX('913'!$J$6:$J$1205,O204),0)+IF(ISNUMBER(P204),INDEX('913'!$J$6:$J$1205,P204),0))^2)/BY204))</f>
        <v>1</v>
      </c>
      <c r="CA204" s="33" t="e">
        <f>100*AO204/'11'!B$17</f>
        <v>#VALUE!</v>
      </c>
      <c r="CB204" s="37" t="e">
        <f>100*(AP204*BZ204)/'11'!C$17</f>
        <v>#VALUE!</v>
      </c>
      <c r="CC204" s="37" t="e">
        <f t="shared" si="32"/>
        <v>#VALUE!</v>
      </c>
      <c r="CD204" s="33" t="e">
        <f t="shared" si="33"/>
        <v>#VALUE!</v>
      </c>
      <c r="CE204" s="54" t="e">
        <f>'11'!C$17-'935'!Y204</f>
        <v>#VALUE!</v>
      </c>
      <c r="CF204" s="37" t="e">
        <f>MAX('DNO totals'!B$312+0,MIN('935'!L204+0,'DNO totals'!B$304+0))</f>
        <v>#VALUE!</v>
      </c>
      <c r="CG204" s="37" t="e">
        <f>MAX('DNO totals'!C$312+0,MIN('935'!M204+0,'DNO totals'!C$304+0))</f>
        <v>#VALUE!</v>
      </c>
      <c r="CH204" s="37" t="e">
        <f>MAX('DNO totals'!D$312+0,MIN('935'!N204+0,'DNO totals'!D$304+0))</f>
        <v>#VALUE!</v>
      </c>
      <c r="CI204" s="37" t="e">
        <f>MAX('DNO totals'!E$312+0,MIN('935'!O204+0,'DNO totals'!E$304+0))</f>
        <v>#VALUE!</v>
      </c>
      <c r="CJ204" s="52" t="e">
        <f>MAX('DNO totals'!F$312+0,MIN('935'!P204+0,'DNO totals'!F$304+0))</f>
        <v>#VALUE!</v>
      </c>
      <c r="CK204" s="37" t="e">
        <f>IF('935'!$K204=1000,'Charging rates'!$C$38*$BH204/(1+'DNO totals'!$C$99)*$CF204,0)</f>
        <v>#VALUE!</v>
      </c>
      <c r="CL204" s="37" t="e">
        <f>IF(MOD('935'!$K204,1000)=100,'Charging rates'!$D$38*$BH204/(1+'DNO totals'!$D$99)*$CG204,0)</f>
        <v>#VALUE!</v>
      </c>
      <c r="CM204" s="37" t="e">
        <f>IF(MOD('935'!$K204,100)=10,'Charging rates'!$E$38*$BH204/(1+'DNO totals'!$E$99)*$CH204,0)</f>
        <v>#VALUE!</v>
      </c>
      <c r="CN204" s="37" t="e">
        <f>IF(AND(MOD('935'!$K204,10)&gt;0,MOD('935'!$K204,1000)&gt;1),'Charging rates'!$F$38*$BH204/(1+'DNO totals'!$F$99)*$CI204,0)</f>
        <v>#VALUE!</v>
      </c>
      <c r="CO204" s="37" t="e">
        <f>IF(MOD('935'!$K204,1000)=1,'Charging rates'!$G$38*$BH204/(1+'DNO totals'!$G$99)*$CJ204,0)</f>
        <v>#VALUE!</v>
      </c>
      <c r="CP204" s="52" t="e">
        <f t="shared" si="34"/>
        <v>#VALUE!</v>
      </c>
      <c r="CQ204" s="37" t="e">
        <f>IF('935'!$K204&gt;1000,'Charging rates'!$C$38*$AW204*$CF204,0)</f>
        <v>#VALUE!</v>
      </c>
      <c r="CR204" s="37" t="e">
        <f>IF(MOD('935'!$K204,1000)&gt;100,'Charging rates'!$D$38*$AW204*$CG204,0)</f>
        <v>#VALUE!</v>
      </c>
      <c r="CS204" s="37" t="e">
        <f>IF(MOD('935'!$K204,100)&gt;10,'Charging rates'!$E$38*$AW204*$CH204,0)</f>
        <v>#VALUE!</v>
      </c>
      <c r="CT204" s="52" t="e">
        <f t="shared" si="35"/>
        <v>#VALUE!</v>
      </c>
      <c r="CU204" s="33" t="e">
        <f>100*(AP204*'935'!Q204*BZ204)/'11'!B$17</f>
        <v>#VALUE!</v>
      </c>
      <c r="CV204" s="33" t="e">
        <f>100/'11'!B$17*'Charging rates'!B$10*AW204</f>
        <v>#VALUE!</v>
      </c>
      <c r="CW204" s="33" t="e">
        <f>IF(AT204=0,0,(1-BX204/AT204)*(CA204+IF('935'!Q204=0,0,(CB204*'935'!Q204*('11'!C$17-'935'!Y204)/('11'!B$17-'935'!X204)))))</f>
        <v>#VALUE!</v>
      </c>
      <c r="CX204" s="33" t="e">
        <f t="shared" si="36"/>
        <v>#VALUE!</v>
      </c>
      <c r="CY204" s="49" t="e">
        <f t="shared" si="37"/>
        <v>#VALUE!</v>
      </c>
      <c r="CZ204" s="32" t="e">
        <f>AT204*(Parameters!B$21+AU204)*IF('DNO totals'!B$323&lt;0,1,'935'!S204)</f>
        <v>#VALUE!</v>
      </c>
      <c r="DA204" s="52" t="e">
        <f>IF('DNO totals'!B$323&lt;0,1,'935'!S204)*(Parameters!B$21+AU204)</f>
        <v>#VALUE!</v>
      </c>
      <c r="DB204" s="37" t="e">
        <f>CX204+'Charging rates'!B$106*DA204*100/'11'!B$17</f>
        <v>#VALUE!</v>
      </c>
      <c r="DC204" s="37" t="e">
        <f>DB204+'Charging rates'!B$116*(Parameters!B$21+AU204)*100/'11'!B$17*IF('DNO totals'!B$323&lt;0,1,'935'!S204)</f>
        <v>#VALUE!</v>
      </c>
      <c r="DD204" s="37" t="e">
        <f>'Charging rates'!B$97*(CP204+CT204)*100/'11'!B$17</f>
        <v>#VALUE!</v>
      </c>
      <c r="DE204" s="33" t="e">
        <f>MAX(0-(CB204*AU204*'11'!C$17/'11'!B$17),DC204+DD204)</f>
        <v>#VALUE!</v>
      </c>
      <c r="DF204" s="37" t="e">
        <f>IF(BS204,IF(AU204=0,CC204,MAX(0,MIN(CC204,CC204+(DE204/'935'!Q204*('11'!B$17-'935'!X204)/('11'!C$17-'935'!Y204))))),0)</f>
        <v>#VALUE!</v>
      </c>
      <c r="DG204" s="33" t="e">
        <f t="shared" si="38"/>
        <v>#VALUE!</v>
      </c>
      <c r="DH204" s="53" t="e">
        <f t="shared" si="39"/>
        <v>#VALUE!</v>
      </c>
    </row>
    <row r="205" spans="1:112">
      <c r="A205" s="28">
        <v>105</v>
      </c>
      <c r="B205" s="47" t="e">
        <f>'935'!B205</f>
        <v>#VALUE!</v>
      </c>
      <c r="C205" s="48" t="e">
        <f>OR('935'!E205&lt;&gt;"VOID",'935'!F205&lt;&gt;"VOID",'935'!G205&lt;&gt;"VOID")</f>
        <v>#VALUE!</v>
      </c>
      <c r="D205" s="32" t="e">
        <f>IF('935'!D205="VOID",0,'935'!D205*(1-'935'!X205/'11'!B$17))</f>
        <v>#VALUE!</v>
      </c>
      <c r="E205" s="32" t="e">
        <f>IF('935'!E205="VOID",0,'935'!E205*(1-'935'!X205/'11'!B$17))</f>
        <v>#VALUE!</v>
      </c>
      <c r="F205" s="32" t="e">
        <f>IF('935'!F205="VOID",0,'935'!F205*(1-'935'!X205/'11'!B$17))</f>
        <v>#VALUE!</v>
      </c>
      <c r="G205" s="32" t="e">
        <f>IF('935'!G205="VOID",0,'935'!G205*(1-'935'!X205/'11'!B$17))</f>
        <v>#VALUE!</v>
      </c>
      <c r="H205" s="49" t="e">
        <f t="shared" si="20"/>
        <v>#VALUE!</v>
      </c>
      <c r="I205" s="50" t="e">
        <f>MATCH('935'!J205,'913'!$B$6:$B$1205,0)</f>
        <v>#VALUE!</v>
      </c>
      <c r="J205" s="50" t="e">
        <f>MATCH(INDEX('913'!$D$6:$D$1205,I205),'913'!$B$6:$B$1205,0)</f>
        <v>#VALUE!</v>
      </c>
      <c r="K205" s="50" t="e">
        <f>MATCH(INDEX('913'!$D$6:$D$1205,J205),'913'!$B$6:$B$1205,0)</f>
        <v>#VALUE!</v>
      </c>
      <c r="L205" s="50" t="e">
        <f>MATCH(INDEX('913'!$D$6:$D$1205,K205),'913'!$B$6:$B$1205,0)</f>
        <v>#VALUE!</v>
      </c>
      <c r="M205" s="50" t="e">
        <f>MATCH(INDEX('913'!$D$6:$D$1205,L205),'913'!$B$6:$B$1205,0)</f>
        <v>#VALUE!</v>
      </c>
      <c r="N205" s="50" t="e">
        <f>MATCH(INDEX('913'!$D$6:$D$1205,M205),'913'!$B$6:$B$1205,0)</f>
        <v>#VALUE!</v>
      </c>
      <c r="O205" s="50" t="e">
        <f>MATCH(INDEX('913'!$D$6:$D$1205,N205),'913'!$B$6:$B$1205,0)</f>
        <v>#VALUE!</v>
      </c>
      <c r="P205" s="51" t="e">
        <f>MATCH(INDEX('913'!$D$6:$D$1205,O205),'913'!$B$6:$B$1205,0)</f>
        <v>#VALUE!</v>
      </c>
      <c r="Q205" s="37">
        <f>IF(ISNUMBER(I205),MAX(0,INDEX('913'!$E$6:$E$1205,I205)),0)</f>
        <v>0</v>
      </c>
      <c r="R205" s="37">
        <f>IF(ISNUMBER(J205),MAX(0,INDEX('913'!$E$6:$E$1205,J205)),0)</f>
        <v>0</v>
      </c>
      <c r="S205" s="37">
        <f>IF(ISNUMBER(K205),MAX(0,INDEX('913'!$E$6:$E$1205,K205)),0)</f>
        <v>0</v>
      </c>
      <c r="T205" s="37">
        <f>IF(ISNUMBER(L205),MAX(0,INDEX('913'!$E$6:$E$1205,L205)),0)</f>
        <v>0</v>
      </c>
      <c r="U205" s="37">
        <f>IF(ISNUMBER(M205),MAX(0,INDEX('913'!$E$6:$E$1205,M205)),0)</f>
        <v>0</v>
      </c>
      <c r="V205" s="37">
        <f>IF(ISNUMBER(N205),MAX(0,INDEX('913'!$E$6:$E$1205,N205)),0)</f>
        <v>0</v>
      </c>
      <c r="W205" s="37">
        <f>IF(ISNUMBER(O205),MAX(0,INDEX('913'!$E$6:$E$1205,O205)),0)</f>
        <v>0</v>
      </c>
      <c r="X205" s="52">
        <f>IF(ISNUMBER(P205),MAX(0,INDEX('913'!$E$6:$E$1205,P205)),0)</f>
        <v>0</v>
      </c>
      <c r="Y205" s="37">
        <f>IF(ISNUMBER(I205),MAX(0,INDEX('913'!$F$6:$F$1205,I205)),0)</f>
        <v>0</v>
      </c>
      <c r="Z205" s="37">
        <f>IF(ISNUMBER(J205),MAX(0,INDEX('913'!$F$6:$F$1205,J205)),0)</f>
        <v>0</v>
      </c>
      <c r="AA205" s="37">
        <f>IF(ISNUMBER(K205),MAX(0,INDEX('913'!$F$6:$F$1205,K205)),0)</f>
        <v>0</v>
      </c>
      <c r="AB205" s="37">
        <f>IF(ISNUMBER(L205),MAX(0,INDEX('913'!$F$6:$F$1205,L205)),0)</f>
        <v>0</v>
      </c>
      <c r="AC205" s="37">
        <f>IF(ISNUMBER(M205),MAX(0,INDEX('913'!$F$6:$F$1205,M205)),0)</f>
        <v>0</v>
      </c>
      <c r="AD205" s="37">
        <f>IF(ISNUMBER(N205),MAX(0,INDEX('913'!$F$6:$F$1205,N205)),0)</f>
        <v>0</v>
      </c>
      <c r="AE205" s="37">
        <f>IF(ISNUMBER(O205),MAX(0,INDEX('913'!$F$6:$F$1205,O205)),0)</f>
        <v>0</v>
      </c>
      <c r="AF205" s="37">
        <f>IF(ISNUMBER(P205),MAX(0,INDEX('913'!$F$6:$F$1205,P205)),0)</f>
        <v>0</v>
      </c>
      <c r="AG205" s="32">
        <f>IF(ISNUMBER(I205),SQRT(INDEX('913'!$I$6:$I$1205,I205)^2+INDEX('913'!$J$6:$J$1205,I205)^2),0)</f>
        <v>0</v>
      </c>
      <c r="AH205" s="32">
        <f>IF(ISNUMBER(J205),SQRT(INDEX('913'!$I$6:$I$1205,J205)^2+INDEX('913'!$J$6:$J$1205,J205)^2),0)</f>
        <v>0</v>
      </c>
      <c r="AI205" s="32">
        <f>IF(ISNUMBER(K205),SQRT(INDEX('913'!$I$6:$I$1205,K205)^2+INDEX('913'!$J$6:$J$1205,K205)^2),0)</f>
        <v>0</v>
      </c>
      <c r="AJ205" s="32">
        <f>IF(ISNUMBER(L205),SQRT(INDEX('913'!$I$6:$I$1205,L205)^2+INDEX('913'!$J$6:$J$1205,L205)^2),0)</f>
        <v>0</v>
      </c>
      <c r="AK205" s="32">
        <f>IF(ISNUMBER(M205),SQRT(INDEX('913'!$I$6:$I$1205,M205)^2+INDEX('913'!$J$6:$J$1205,M205)^2),0)</f>
        <v>0</v>
      </c>
      <c r="AL205" s="32">
        <f>IF(ISNUMBER(N205),SQRT(INDEX('913'!$I$6:$I$1205,N205)^2+INDEX('913'!$J$6:$J$1205,N205)^2),0)</f>
        <v>0</v>
      </c>
      <c r="AM205" s="32">
        <f>IF(ISNUMBER(O205),SQRT(INDEX('913'!$I$6:$I$1205,O205)^2+INDEX('913'!$J$6:$J$1205,O205)^2),0)</f>
        <v>0</v>
      </c>
      <c r="AN205" s="49">
        <f>IF(ISNUMBER(P205),SQRT(INDEX('913'!$I$6:$I$1205,P205)^2+INDEX('913'!$J$6:$J$1205,P205)^2),0)</f>
        <v>0</v>
      </c>
      <c r="AO205" s="37">
        <f t="shared" si="21"/>
        <v>0</v>
      </c>
      <c r="AP205" s="37">
        <f t="shared" si="22"/>
        <v>0</v>
      </c>
      <c r="AQ205" s="33" t="e">
        <f>-100*'935'!W205*(AO205+AP205)/'11'!C$17</f>
        <v>#VALUE!</v>
      </c>
      <c r="AR205" s="37" t="e">
        <f t="shared" si="23"/>
        <v>#VALUE!</v>
      </c>
      <c r="AS205" s="52" t="e">
        <f t="shared" si="24"/>
        <v>#VALUE!</v>
      </c>
      <c r="AT205" s="32" t="e">
        <f>IF('935'!C205="VOID",0,('935'!C205*(1-'935'!X205/'11'!B$17)))</f>
        <v>#VALUE!</v>
      </c>
      <c r="AU205" s="52" t="e">
        <f>'935'!Q205*(1-'935'!Y205/'11'!C$17)/(1-'935'!X205/'11'!B$17)</f>
        <v>#VALUE!</v>
      </c>
      <c r="AV205" s="37" t="e">
        <f>INDEX('DNO totals'!$B$57:$G$57,IF('935'!K205,IF(MOD('935'!K205,1000),IF(MOD('935'!K205,100),IF(MOD('935'!K205,10),IF(MOD('935'!K205,1000)=1,6,5),4),3),2),1))</f>
        <v>#VALUE!</v>
      </c>
      <c r="AW205" s="52" t="e">
        <f t="shared" si="25"/>
        <v>#VALUE!</v>
      </c>
      <c r="AX205" s="32" t="e">
        <f>IF('935'!V205="VOID",0,'935'!V205*(1-'935'!X205/'11'!B$17))</f>
        <v>#VALUE!</v>
      </c>
      <c r="AY205" s="33" t="e">
        <f>IF(H205,-100*'Charging rates'!B$10/'11'!B$17*AX205/H205,0)</f>
        <v>#VALUE!</v>
      </c>
      <c r="AZ205" s="33" t="e">
        <f>IF(C205,'DNO totals'!B$41,0)</f>
        <v>#VALUE!</v>
      </c>
      <c r="BA205" s="33" t="e">
        <f t="shared" si="26"/>
        <v>#VALUE!</v>
      </c>
      <c r="BB205" s="33" t="e">
        <f t="shared" si="27"/>
        <v>#VALUE!</v>
      </c>
      <c r="BC205" s="53" t="e">
        <f t="shared" si="28"/>
        <v>#VALUE!</v>
      </c>
      <c r="BD205" s="32" t="e">
        <f>IF(AT205,'935'!H205*AT205/(AT205+D205+H205),0)</f>
        <v>#VALUE!</v>
      </c>
      <c r="BE205" s="32" t="e">
        <f>IF(H205,'935'!H205*H205/(AT205+D205+H205),0)</f>
        <v>#VALUE!</v>
      </c>
      <c r="BF205" s="32" t="e">
        <f>BD205*(1-'935'!X205/'11'!B$17)</f>
        <v>#VALUE!</v>
      </c>
      <c r="BG205" s="49" t="e">
        <f>BE205*(1-'935'!X205/'11'!B$17)</f>
        <v>#VALUE!</v>
      </c>
      <c r="BH205" s="52" t="e">
        <f>AV205*Parameters!B$6</f>
        <v>#VALUE!</v>
      </c>
      <c r="BI205" s="37" t="e">
        <f>IF('935'!$K205=1000,'Charging rates'!$C$38*$BH205/(1+'DNO totals'!$C$99)*'935'!$L205,0)</f>
        <v>#VALUE!</v>
      </c>
      <c r="BJ205" s="37" t="e">
        <f>IF(MOD('935'!$K205,1000)=100,'Charging rates'!$D$38*$BH205/(1+'DNO totals'!$D$99)*'935'!$M205,0)</f>
        <v>#VALUE!</v>
      </c>
      <c r="BK205" s="37" t="e">
        <f>IF(MOD('935'!$K205,100)=10,'Charging rates'!$E$38*$BH205/(1+'DNO totals'!$E$99)*'935'!$N205,0)</f>
        <v>#VALUE!</v>
      </c>
      <c r="BL205" s="37" t="e">
        <f>IF(AND(MOD('935'!$K205,10)&gt;0,MOD('935'!$K205,1000)&gt;1),'Charging rates'!$F$38*$BH205/(1+'DNO totals'!$F$99)*'935'!$O205,0)</f>
        <v>#VALUE!</v>
      </c>
      <c r="BM205" s="37" t="e">
        <f>IF(MOD('935'!$K205,1000)=1,'Charging rates'!$G$38*$BH205/(1+'DNO totals'!$G$99)*'935'!$P205,0)</f>
        <v>#VALUE!</v>
      </c>
      <c r="BN205" s="52" t="e">
        <f t="shared" si="29"/>
        <v>#VALUE!</v>
      </c>
      <c r="BO205" s="37" t="e">
        <f>IF('935'!$K205&gt;1000,'Charging rates'!$C$38*$AW205*'935'!$L205,0)</f>
        <v>#VALUE!</v>
      </c>
      <c r="BP205" s="37" t="e">
        <f>IF(MOD('935'!$K205,1000)&gt;100,'Charging rates'!$D$38*$AW205*'935'!$M205,0)</f>
        <v>#VALUE!</v>
      </c>
      <c r="BQ205" s="37" t="e">
        <f>IF(MOD('935'!$K205,100)&gt;10,'Charging rates'!$E$38*$AW205*'935'!$N205,0)</f>
        <v>#VALUE!</v>
      </c>
      <c r="BR205" s="52" t="e">
        <f t="shared" si="30"/>
        <v>#VALUE!</v>
      </c>
      <c r="BS205" s="48" t="e">
        <f>'935'!C205&lt;&gt;"VOID"</f>
        <v>#VALUE!</v>
      </c>
      <c r="BT205" s="33" t="e">
        <f>IF(BS205,(100/'11'!B$17*BD205*((1-'935'!I205)*'Charging rates'!B$51+'Charging rates'!B$63)),0)</f>
        <v>#VALUE!</v>
      </c>
      <c r="BU205" s="33" t="e">
        <f>100/'11'!B$17*BG205*('Charging rates'!B$51+'Charging rates'!B$63)</f>
        <v>#VALUE!</v>
      </c>
      <c r="BV205" s="33" t="e">
        <f>100/'11'!B$17*BE205*('Charging rates'!B$51+'Charging rates'!B$63)</f>
        <v>#VALUE!</v>
      </c>
      <c r="BW205" s="53" t="e">
        <f t="shared" si="31"/>
        <v>#VALUE!</v>
      </c>
      <c r="BX205" s="32" t="e">
        <f>AT205-('935'!T205*(1-'935'!X205/'11'!B$17))</f>
        <v>#VALUE!</v>
      </c>
      <c r="BY205" s="32">
        <f>0-IF(ISNUMBER(I205),INDEX('913'!$I$6:$I$1205,I205),0)-IF(ISNUMBER(J205),INDEX('913'!$I$6:$I$1205,J205),0)-IF(ISNUMBER(K205),INDEX('913'!$I$6:$I$1205,K205),0)-IF(ISNUMBER(L205),INDEX('913'!$I$6:$I$1205,L205),0)-IF(ISNUMBER(M205),INDEX('913'!$I$6:$I$1205,M205),0)-IF(ISNUMBER(N205),INDEX('913'!$I$6:$I$1205,N205),0)-IF(ISNUMBER(O205),INDEX('913'!$I$6:$I$1205,O205),0)-IF(ISNUMBER(P205),INDEX('913'!$I$6:$I$1205,P205),0)</f>
        <v>0</v>
      </c>
      <c r="BZ205" s="37">
        <f>IF(BY205=0,1,MAX(1,SQRT(BY205^2+(IF(ISNUMBER(I205),INDEX('913'!$J$6:$J$1205,I205),0)+IF(ISNUMBER(J205),INDEX('913'!$J$6:$J$1205,J205),0)+IF(ISNUMBER(K205),INDEX('913'!$J$6:$J$1205,K205),0)+IF(ISNUMBER(L205),INDEX('913'!$J$6:$J$1205,L205),0)+IF(ISNUMBER(M205),INDEX('913'!$J$6:$J$1205,M205),0)+IF(ISNUMBER(N205),INDEX('913'!$J$6:$J$1205,N205),0)+IF(ISNUMBER(O205),INDEX('913'!$J$6:$J$1205,O205),0)+IF(ISNUMBER(P205),INDEX('913'!$J$6:$J$1205,P205),0))^2)/BY205))</f>
        <v>1</v>
      </c>
      <c r="CA205" s="33" t="e">
        <f>100*AO205/'11'!B$17</f>
        <v>#VALUE!</v>
      </c>
      <c r="CB205" s="37" t="e">
        <f>100*(AP205*BZ205)/'11'!C$17</f>
        <v>#VALUE!</v>
      </c>
      <c r="CC205" s="37" t="e">
        <f t="shared" si="32"/>
        <v>#VALUE!</v>
      </c>
      <c r="CD205" s="33" t="e">
        <f t="shared" si="33"/>
        <v>#VALUE!</v>
      </c>
      <c r="CE205" s="54" t="e">
        <f>'11'!C$17-'935'!Y205</f>
        <v>#VALUE!</v>
      </c>
      <c r="CF205" s="37" t="e">
        <f>MAX('DNO totals'!B$312+0,MIN('935'!L205+0,'DNO totals'!B$304+0))</f>
        <v>#VALUE!</v>
      </c>
      <c r="CG205" s="37" t="e">
        <f>MAX('DNO totals'!C$312+0,MIN('935'!M205+0,'DNO totals'!C$304+0))</f>
        <v>#VALUE!</v>
      </c>
      <c r="CH205" s="37" t="e">
        <f>MAX('DNO totals'!D$312+0,MIN('935'!N205+0,'DNO totals'!D$304+0))</f>
        <v>#VALUE!</v>
      </c>
      <c r="CI205" s="37" t="e">
        <f>MAX('DNO totals'!E$312+0,MIN('935'!O205+0,'DNO totals'!E$304+0))</f>
        <v>#VALUE!</v>
      </c>
      <c r="CJ205" s="52" t="e">
        <f>MAX('DNO totals'!F$312+0,MIN('935'!P205+0,'DNO totals'!F$304+0))</f>
        <v>#VALUE!</v>
      </c>
      <c r="CK205" s="37" t="e">
        <f>IF('935'!$K205=1000,'Charging rates'!$C$38*$BH205/(1+'DNO totals'!$C$99)*$CF205,0)</f>
        <v>#VALUE!</v>
      </c>
      <c r="CL205" s="37" t="e">
        <f>IF(MOD('935'!$K205,1000)=100,'Charging rates'!$D$38*$BH205/(1+'DNO totals'!$D$99)*$CG205,0)</f>
        <v>#VALUE!</v>
      </c>
      <c r="CM205" s="37" t="e">
        <f>IF(MOD('935'!$K205,100)=10,'Charging rates'!$E$38*$BH205/(1+'DNO totals'!$E$99)*$CH205,0)</f>
        <v>#VALUE!</v>
      </c>
      <c r="CN205" s="37" t="e">
        <f>IF(AND(MOD('935'!$K205,10)&gt;0,MOD('935'!$K205,1000)&gt;1),'Charging rates'!$F$38*$BH205/(1+'DNO totals'!$F$99)*$CI205,0)</f>
        <v>#VALUE!</v>
      </c>
      <c r="CO205" s="37" t="e">
        <f>IF(MOD('935'!$K205,1000)=1,'Charging rates'!$G$38*$BH205/(1+'DNO totals'!$G$99)*$CJ205,0)</f>
        <v>#VALUE!</v>
      </c>
      <c r="CP205" s="52" t="e">
        <f t="shared" si="34"/>
        <v>#VALUE!</v>
      </c>
      <c r="CQ205" s="37" t="e">
        <f>IF('935'!$K205&gt;1000,'Charging rates'!$C$38*$AW205*$CF205,0)</f>
        <v>#VALUE!</v>
      </c>
      <c r="CR205" s="37" t="e">
        <f>IF(MOD('935'!$K205,1000)&gt;100,'Charging rates'!$D$38*$AW205*$CG205,0)</f>
        <v>#VALUE!</v>
      </c>
      <c r="CS205" s="37" t="e">
        <f>IF(MOD('935'!$K205,100)&gt;10,'Charging rates'!$E$38*$AW205*$CH205,0)</f>
        <v>#VALUE!</v>
      </c>
      <c r="CT205" s="52" t="e">
        <f t="shared" si="35"/>
        <v>#VALUE!</v>
      </c>
      <c r="CU205" s="33" t="e">
        <f>100*(AP205*'935'!Q205*BZ205)/'11'!B$17</f>
        <v>#VALUE!</v>
      </c>
      <c r="CV205" s="33" t="e">
        <f>100/'11'!B$17*'Charging rates'!B$10*AW205</f>
        <v>#VALUE!</v>
      </c>
      <c r="CW205" s="33" t="e">
        <f>IF(AT205=0,0,(1-BX205/AT205)*(CA205+IF('935'!Q205=0,0,(CB205*'935'!Q205*('11'!C$17-'935'!Y205)/('11'!B$17-'935'!X205)))))</f>
        <v>#VALUE!</v>
      </c>
      <c r="CX205" s="33" t="e">
        <f t="shared" si="36"/>
        <v>#VALUE!</v>
      </c>
      <c r="CY205" s="49" t="e">
        <f t="shared" si="37"/>
        <v>#VALUE!</v>
      </c>
      <c r="CZ205" s="32" t="e">
        <f>AT205*(Parameters!B$21+AU205)*IF('DNO totals'!B$323&lt;0,1,'935'!S205)</f>
        <v>#VALUE!</v>
      </c>
      <c r="DA205" s="52" t="e">
        <f>IF('DNO totals'!B$323&lt;0,1,'935'!S205)*(Parameters!B$21+AU205)</f>
        <v>#VALUE!</v>
      </c>
      <c r="DB205" s="37" t="e">
        <f>CX205+'Charging rates'!B$106*DA205*100/'11'!B$17</f>
        <v>#VALUE!</v>
      </c>
      <c r="DC205" s="37" t="e">
        <f>DB205+'Charging rates'!B$116*(Parameters!B$21+AU205)*100/'11'!B$17*IF('DNO totals'!B$323&lt;0,1,'935'!S205)</f>
        <v>#VALUE!</v>
      </c>
      <c r="DD205" s="37" t="e">
        <f>'Charging rates'!B$97*(CP205+CT205)*100/'11'!B$17</f>
        <v>#VALUE!</v>
      </c>
      <c r="DE205" s="33" t="e">
        <f>MAX(0-(CB205*AU205*'11'!C$17/'11'!B$17),DC205+DD205)</f>
        <v>#VALUE!</v>
      </c>
      <c r="DF205" s="37" t="e">
        <f>IF(BS205,IF(AU205=0,CC205,MAX(0,MIN(CC205,CC205+(DE205/'935'!Q205*('11'!B$17-'935'!X205)/('11'!C$17-'935'!Y205))))),0)</f>
        <v>#VALUE!</v>
      </c>
      <c r="DG205" s="33" t="e">
        <f t="shared" si="38"/>
        <v>#VALUE!</v>
      </c>
      <c r="DH205" s="53" t="e">
        <f t="shared" si="39"/>
        <v>#VALUE!</v>
      </c>
    </row>
    <row r="206" spans="1:112">
      <c r="A206" s="28">
        <v>106</v>
      </c>
      <c r="B206" s="47" t="e">
        <f>'935'!B206</f>
        <v>#VALUE!</v>
      </c>
      <c r="C206" s="48" t="e">
        <f>OR('935'!E206&lt;&gt;"VOID",'935'!F206&lt;&gt;"VOID",'935'!G206&lt;&gt;"VOID")</f>
        <v>#VALUE!</v>
      </c>
      <c r="D206" s="32" t="e">
        <f>IF('935'!D206="VOID",0,'935'!D206*(1-'935'!X206/'11'!B$17))</f>
        <v>#VALUE!</v>
      </c>
      <c r="E206" s="32" t="e">
        <f>IF('935'!E206="VOID",0,'935'!E206*(1-'935'!X206/'11'!B$17))</f>
        <v>#VALUE!</v>
      </c>
      <c r="F206" s="32" t="e">
        <f>IF('935'!F206="VOID",0,'935'!F206*(1-'935'!X206/'11'!B$17))</f>
        <v>#VALUE!</v>
      </c>
      <c r="G206" s="32" t="e">
        <f>IF('935'!G206="VOID",0,'935'!G206*(1-'935'!X206/'11'!B$17))</f>
        <v>#VALUE!</v>
      </c>
      <c r="H206" s="49" t="e">
        <f t="shared" si="20"/>
        <v>#VALUE!</v>
      </c>
      <c r="I206" s="50" t="e">
        <f>MATCH('935'!J206,'913'!$B$6:$B$1205,0)</f>
        <v>#VALUE!</v>
      </c>
      <c r="J206" s="50" t="e">
        <f>MATCH(INDEX('913'!$D$6:$D$1205,I206),'913'!$B$6:$B$1205,0)</f>
        <v>#VALUE!</v>
      </c>
      <c r="K206" s="50" t="e">
        <f>MATCH(INDEX('913'!$D$6:$D$1205,J206),'913'!$B$6:$B$1205,0)</f>
        <v>#VALUE!</v>
      </c>
      <c r="L206" s="50" t="e">
        <f>MATCH(INDEX('913'!$D$6:$D$1205,K206),'913'!$B$6:$B$1205,0)</f>
        <v>#VALUE!</v>
      </c>
      <c r="M206" s="50" t="e">
        <f>MATCH(INDEX('913'!$D$6:$D$1205,L206),'913'!$B$6:$B$1205,0)</f>
        <v>#VALUE!</v>
      </c>
      <c r="N206" s="50" t="e">
        <f>MATCH(INDEX('913'!$D$6:$D$1205,M206),'913'!$B$6:$B$1205,0)</f>
        <v>#VALUE!</v>
      </c>
      <c r="O206" s="50" t="e">
        <f>MATCH(INDEX('913'!$D$6:$D$1205,N206),'913'!$B$6:$B$1205,0)</f>
        <v>#VALUE!</v>
      </c>
      <c r="P206" s="51" t="e">
        <f>MATCH(INDEX('913'!$D$6:$D$1205,O206),'913'!$B$6:$B$1205,0)</f>
        <v>#VALUE!</v>
      </c>
      <c r="Q206" s="37">
        <f>IF(ISNUMBER(I206),MAX(0,INDEX('913'!$E$6:$E$1205,I206)),0)</f>
        <v>0</v>
      </c>
      <c r="R206" s="37">
        <f>IF(ISNUMBER(J206),MAX(0,INDEX('913'!$E$6:$E$1205,J206)),0)</f>
        <v>0</v>
      </c>
      <c r="S206" s="37">
        <f>IF(ISNUMBER(K206),MAX(0,INDEX('913'!$E$6:$E$1205,K206)),0)</f>
        <v>0</v>
      </c>
      <c r="T206" s="37">
        <f>IF(ISNUMBER(L206),MAX(0,INDEX('913'!$E$6:$E$1205,L206)),0)</f>
        <v>0</v>
      </c>
      <c r="U206" s="37">
        <f>IF(ISNUMBER(M206),MAX(0,INDEX('913'!$E$6:$E$1205,M206)),0)</f>
        <v>0</v>
      </c>
      <c r="V206" s="37">
        <f>IF(ISNUMBER(N206),MAX(0,INDEX('913'!$E$6:$E$1205,N206)),0)</f>
        <v>0</v>
      </c>
      <c r="W206" s="37">
        <f>IF(ISNUMBER(O206),MAX(0,INDEX('913'!$E$6:$E$1205,O206)),0)</f>
        <v>0</v>
      </c>
      <c r="X206" s="52">
        <f>IF(ISNUMBER(P206),MAX(0,INDEX('913'!$E$6:$E$1205,P206)),0)</f>
        <v>0</v>
      </c>
      <c r="Y206" s="37">
        <f>IF(ISNUMBER(I206),MAX(0,INDEX('913'!$F$6:$F$1205,I206)),0)</f>
        <v>0</v>
      </c>
      <c r="Z206" s="37">
        <f>IF(ISNUMBER(J206),MAX(0,INDEX('913'!$F$6:$F$1205,J206)),0)</f>
        <v>0</v>
      </c>
      <c r="AA206" s="37">
        <f>IF(ISNUMBER(K206),MAX(0,INDEX('913'!$F$6:$F$1205,K206)),0)</f>
        <v>0</v>
      </c>
      <c r="AB206" s="37">
        <f>IF(ISNUMBER(L206),MAX(0,INDEX('913'!$F$6:$F$1205,L206)),0)</f>
        <v>0</v>
      </c>
      <c r="AC206" s="37">
        <f>IF(ISNUMBER(M206),MAX(0,INDEX('913'!$F$6:$F$1205,M206)),0)</f>
        <v>0</v>
      </c>
      <c r="AD206" s="37">
        <f>IF(ISNUMBER(N206),MAX(0,INDEX('913'!$F$6:$F$1205,N206)),0)</f>
        <v>0</v>
      </c>
      <c r="AE206" s="37">
        <f>IF(ISNUMBER(O206),MAX(0,INDEX('913'!$F$6:$F$1205,O206)),0)</f>
        <v>0</v>
      </c>
      <c r="AF206" s="37">
        <f>IF(ISNUMBER(P206),MAX(0,INDEX('913'!$F$6:$F$1205,P206)),0)</f>
        <v>0</v>
      </c>
      <c r="AG206" s="32">
        <f>IF(ISNUMBER(I206),SQRT(INDEX('913'!$I$6:$I$1205,I206)^2+INDEX('913'!$J$6:$J$1205,I206)^2),0)</f>
        <v>0</v>
      </c>
      <c r="AH206" s="32">
        <f>IF(ISNUMBER(J206),SQRT(INDEX('913'!$I$6:$I$1205,J206)^2+INDEX('913'!$J$6:$J$1205,J206)^2),0)</f>
        <v>0</v>
      </c>
      <c r="AI206" s="32">
        <f>IF(ISNUMBER(K206),SQRT(INDEX('913'!$I$6:$I$1205,K206)^2+INDEX('913'!$J$6:$J$1205,K206)^2),0)</f>
        <v>0</v>
      </c>
      <c r="AJ206" s="32">
        <f>IF(ISNUMBER(L206),SQRT(INDEX('913'!$I$6:$I$1205,L206)^2+INDEX('913'!$J$6:$J$1205,L206)^2),0)</f>
        <v>0</v>
      </c>
      <c r="AK206" s="32">
        <f>IF(ISNUMBER(M206),SQRT(INDEX('913'!$I$6:$I$1205,M206)^2+INDEX('913'!$J$6:$J$1205,M206)^2),0)</f>
        <v>0</v>
      </c>
      <c r="AL206" s="32">
        <f>IF(ISNUMBER(N206),SQRT(INDEX('913'!$I$6:$I$1205,N206)^2+INDEX('913'!$J$6:$J$1205,N206)^2),0)</f>
        <v>0</v>
      </c>
      <c r="AM206" s="32">
        <f>IF(ISNUMBER(O206),SQRT(INDEX('913'!$I$6:$I$1205,O206)^2+INDEX('913'!$J$6:$J$1205,O206)^2),0)</f>
        <v>0</v>
      </c>
      <c r="AN206" s="49">
        <f>IF(ISNUMBER(P206),SQRT(INDEX('913'!$I$6:$I$1205,P206)^2+INDEX('913'!$J$6:$J$1205,P206)^2),0)</f>
        <v>0</v>
      </c>
      <c r="AO206" s="37">
        <f t="shared" si="21"/>
        <v>0</v>
      </c>
      <c r="AP206" s="37">
        <f t="shared" si="22"/>
        <v>0</v>
      </c>
      <c r="AQ206" s="33" t="e">
        <f>-100*'935'!W206*(AO206+AP206)/'11'!C$17</f>
        <v>#VALUE!</v>
      </c>
      <c r="AR206" s="37" t="e">
        <f t="shared" si="23"/>
        <v>#VALUE!</v>
      </c>
      <c r="AS206" s="52" t="e">
        <f t="shared" si="24"/>
        <v>#VALUE!</v>
      </c>
      <c r="AT206" s="32" t="e">
        <f>IF('935'!C206="VOID",0,('935'!C206*(1-'935'!X206/'11'!B$17)))</f>
        <v>#VALUE!</v>
      </c>
      <c r="AU206" s="52" t="e">
        <f>'935'!Q206*(1-'935'!Y206/'11'!C$17)/(1-'935'!X206/'11'!B$17)</f>
        <v>#VALUE!</v>
      </c>
      <c r="AV206" s="37" t="e">
        <f>INDEX('DNO totals'!$B$57:$G$57,IF('935'!K206,IF(MOD('935'!K206,1000),IF(MOD('935'!K206,100),IF(MOD('935'!K206,10),IF(MOD('935'!K206,1000)=1,6,5),4),3),2),1))</f>
        <v>#VALUE!</v>
      </c>
      <c r="AW206" s="52" t="e">
        <f t="shared" si="25"/>
        <v>#VALUE!</v>
      </c>
      <c r="AX206" s="32" t="e">
        <f>IF('935'!V206="VOID",0,'935'!V206*(1-'935'!X206/'11'!B$17))</f>
        <v>#VALUE!</v>
      </c>
      <c r="AY206" s="33" t="e">
        <f>IF(H206,-100*'Charging rates'!B$10/'11'!B$17*AX206/H206,0)</f>
        <v>#VALUE!</v>
      </c>
      <c r="AZ206" s="33" t="e">
        <f>IF(C206,'DNO totals'!B$41,0)</f>
        <v>#VALUE!</v>
      </c>
      <c r="BA206" s="33" t="e">
        <f t="shared" si="26"/>
        <v>#VALUE!</v>
      </c>
      <c r="BB206" s="33" t="e">
        <f t="shared" si="27"/>
        <v>#VALUE!</v>
      </c>
      <c r="BC206" s="53" t="e">
        <f t="shared" si="28"/>
        <v>#VALUE!</v>
      </c>
      <c r="BD206" s="32" t="e">
        <f>IF(AT206,'935'!H206*AT206/(AT206+D206+H206),0)</f>
        <v>#VALUE!</v>
      </c>
      <c r="BE206" s="32" t="e">
        <f>IF(H206,'935'!H206*H206/(AT206+D206+H206),0)</f>
        <v>#VALUE!</v>
      </c>
      <c r="BF206" s="32" t="e">
        <f>BD206*(1-'935'!X206/'11'!B$17)</f>
        <v>#VALUE!</v>
      </c>
      <c r="BG206" s="49" t="e">
        <f>BE206*(1-'935'!X206/'11'!B$17)</f>
        <v>#VALUE!</v>
      </c>
      <c r="BH206" s="52" t="e">
        <f>AV206*Parameters!B$6</f>
        <v>#VALUE!</v>
      </c>
      <c r="BI206" s="37" t="e">
        <f>IF('935'!$K206=1000,'Charging rates'!$C$38*$BH206/(1+'DNO totals'!$C$99)*'935'!$L206,0)</f>
        <v>#VALUE!</v>
      </c>
      <c r="BJ206" s="37" t="e">
        <f>IF(MOD('935'!$K206,1000)=100,'Charging rates'!$D$38*$BH206/(1+'DNO totals'!$D$99)*'935'!$M206,0)</f>
        <v>#VALUE!</v>
      </c>
      <c r="BK206" s="37" t="e">
        <f>IF(MOD('935'!$K206,100)=10,'Charging rates'!$E$38*$BH206/(1+'DNO totals'!$E$99)*'935'!$N206,0)</f>
        <v>#VALUE!</v>
      </c>
      <c r="BL206" s="37" t="e">
        <f>IF(AND(MOD('935'!$K206,10)&gt;0,MOD('935'!$K206,1000)&gt;1),'Charging rates'!$F$38*$BH206/(1+'DNO totals'!$F$99)*'935'!$O206,0)</f>
        <v>#VALUE!</v>
      </c>
      <c r="BM206" s="37" t="e">
        <f>IF(MOD('935'!$K206,1000)=1,'Charging rates'!$G$38*$BH206/(1+'DNO totals'!$G$99)*'935'!$P206,0)</f>
        <v>#VALUE!</v>
      </c>
      <c r="BN206" s="52" t="e">
        <f t="shared" si="29"/>
        <v>#VALUE!</v>
      </c>
      <c r="BO206" s="37" t="e">
        <f>IF('935'!$K206&gt;1000,'Charging rates'!$C$38*$AW206*'935'!$L206,0)</f>
        <v>#VALUE!</v>
      </c>
      <c r="BP206" s="37" t="e">
        <f>IF(MOD('935'!$K206,1000)&gt;100,'Charging rates'!$D$38*$AW206*'935'!$M206,0)</f>
        <v>#VALUE!</v>
      </c>
      <c r="BQ206" s="37" t="e">
        <f>IF(MOD('935'!$K206,100)&gt;10,'Charging rates'!$E$38*$AW206*'935'!$N206,0)</f>
        <v>#VALUE!</v>
      </c>
      <c r="BR206" s="52" t="e">
        <f t="shared" si="30"/>
        <v>#VALUE!</v>
      </c>
      <c r="BS206" s="48" t="e">
        <f>'935'!C206&lt;&gt;"VOID"</f>
        <v>#VALUE!</v>
      </c>
      <c r="BT206" s="33" t="e">
        <f>IF(BS206,(100/'11'!B$17*BD206*((1-'935'!I206)*'Charging rates'!B$51+'Charging rates'!B$63)),0)</f>
        <v>#VALUE!</v>
      </c>
      <c r="BU206" s="33" t="e">
        <f>100/'11'!B$17*BG206*('Charging rates'!B$51+'Charging rates'!B$63)</f>
        <v>#VALUE!</v>
      </c>
      <c r="BV206" s="33" t="e">
        <f>100/'11'!B$17*BE206*('Charging rates'!B$51+'Charging rates'!B$63)</f>
        <v>#VALUE!</v>
      </c>
      <c r="BW206" s="53" t="e">
        <f t="shared" si="31"/>
        <v>#VALUE!</v>
      </c>
      <c r="BX206" s="32" t="e">
        <f>AT206-('935'!T206*(1-'935'!X206/'11'!B$17))</f>
        <v>#VALUE!</v>
      </c>
      <c r="BY206" s="32">
        <f>0-IF(ISNUMBER(I206),INDEX('913'!$I$6:$I$1205,I206),0)-IF(ISNUMBER(J206),INDEX('913'!$I$6:$I$1205,J206),0)-IF(ISNUMBER(K206),INDEX('913'!$I$6:$I$1205,K206),0)-IF(ISNUMBER(L206),INDEX('913'!$I$6:$I$1205,L206),0)-IF(ISNUMBER(M206),INDEX('913'!$I$6:$I$1205,M206),0)-IF(ISNUMBER(N206),INDEX('913'!$I$6:$I$1205,N206),0)-IF(ISNUMBER(O206),INDEX('913'!$I$6:$I$1205,O206),0)-IF(ISNUMBER(P206),INDEX('913'!$I$6:$I$1205,P206),0)</f>
        <v>0</v>
      </c>
      <c r="BZ206" s="37">
        <f>IF(BY206=0,1,MAX(1,SQRT(BY206^2+(IF(ISNUMBER(I206),INDEX('913'!$J$6:$J$1205,I206),0)+IF(ISNUMBER(J206),INDEX('913'!$J$6:$J$1205,J206),0)+IF(ISNUMBER(K206),INDEX('913'!$J$6:$J$1205,K206),0)+IF(ISNUMBER(L206),INDEX('913'!$J$6:$J$1205,L206),0)+IF(ISNUMBER(M206),INDEX('913'!$J$6:$J$1205,M206),0)+IF(ISNUMBER(N206),INDEX('913'!$J$6:$J$1205,N206),0)+IF(ISNUMBER(O206),INDEX('913'!$J$6:$J$1205,O206),0)+IF(ISNUMBER(P206),INDEX('913'!$J$6:$J$1205,P206),0))^2)/BY206))</f>
        <v>1</v>
      </c>
      <c r="CA206" s="33" t="e">
        <f>100*AO206/'11'!B$17</f>
        <v>#VALUE!</v>
      </c>
      <c r="CB206" s="37" t="e">
        <f>100*(AP206*BZ206)/'11'!C$17</f>
        <v>#VALUE!</v>
      </c>
      <c r="CC206" s="37" t="e">
        <f t="shared" si="32"/>
        <v>#VALUE!</v>
      </c>
      <c r="CD206" s="33" t="e">
        <f t="shared" si="33"/>
        <v>#VALUE!</v>
      </c>
      <c r="CE206" s="54" t="e">
        <f>'11'!C$17-'935'!Y206</f>
        <v>#VALUE!</v>
      </c>
      <c r="CF206" s="37" t="e">
        <f>MAX('DNO totals'!B$312+0,MIN('935'!L206+0,'DNO totals'!B$304+0))</f>
        <v>#VALUE!</v>
      </c>
      <c r="CG206" s="37" t="e">
        <f>MAX('DNO totals'!C$312+0,MIN('935'!M206+0,'DNO totals'!C$304+0))</f>
        <v>#VALUE!</v>
      </c>
      <c r="CH206" s="37" t="e">
        <f>MAX('DNO totals'!D$312+0,MIN('935'!N206+0,'DNO totals'!D$304+0))</f>
        <v>#VALUE!</v>
      </c>
      <c r="CI206" s="37" t="e">
        <f>MAX('DNO totals'!E$312+0,MIN('935'!O206+0,'DNO totals'!E$304+0))</f>
        <v>#VALUE!</v>
      </c>
      <c r="CJ206" s="52" t="e">
        <f>MAX('DNO totals'!F$312+0,MIN('935'!P206+0,'DNO totals'!F$304+0))</f>
        <v>#VALUE!</v>
      </c>
      <c r="CK206" s="37" t="e">
        <f>IF('935'!$K206=1000,'Charging rates'!$C$38*$BH206/(1+'DNO totals'!$C$99)*$CF206,0)</f>
        <v>#VALUE!</v>
      </c>
      <c r="CL206" s="37" t="e">
        <f>IF(MOD('935'!$K206,1000)=100,'Charging rates'!$D$38*$BH206/(1+'DNO totals'!$D$99)*$CG206,0)</f>
        <v>#VALUE!</v>
      </c>
      <c r="CM206" s="37" t="e">
        <f>IF(MOD('935'!$K206,100)=10,'Charging rates'!$E$38*$BH206/(1+'DNO totals'!$E$99)*$CH206,0)</f>
        <v>#VALUE!</v>
      </c>
      <c r="CN206" s="37" t="e">
        <f>IF(AND(MOD('935'!$K206,10)&gt;0,MOD('935'!$K206,1000)&gt;1),'Charging rates'!$F$38*$BH206/(1+'DNO totals'!$F$99)*$CI206,0)</f>
        <v>#VALUE!</v>
      </c>
      <c r="CO206" s="37" t="e">
        <f>IF(MOD('935'!$K206,1000)=1,'Charging rates'!$G$38*$BH206/(1+'DNO totals'!$G$99)*$CJ206,0)</f>
        <v>#VALUE!</v>
      </c>
      <c r="CP206" s="52" t="e">
        <f t="shared" si="34"/>
        <v>#VALUE!</v>
      </c>
      <c r="CQ206" s="37" t="e">
        <f>IF('935'!$K206&gt;1000,'Charging rates'!$C$38*$AW206*$CF206,0)</f>
        <v>#VALUE!</v>
      </c>
      <c r="CR206" s="37" t="e">
        <f>IF(MOD('935'!$K206,1000)&gt;100,'Charging rates'!$D$38*$AW206*$CG206,0)</f>
        <v>#VALUE!</v>
      </c>
      <c r="CS206" s="37" t="e">
        <f>IF(MOD('935'!$K206,100)&gt;10,'Charging rates'!$E$38*$AW206*$CH206,0)</f>
        <v>#VALUE!</v>
      </c>
      <c r="CT206" s="52" t="e">
        <f t="shared" si="35"/>
        <v>#VALUE!</v>
      </c>
      <c r="CU206" s="33" t="e">
        <f>100*(AP206*'935'!Q206*BZ206)/'11'!B$17</f>
        <v>#VALUE!</v>
      </c>
      <c r="CV206" s="33" t="e">
        <f>100/'11'!B$17*'Charging rates'!B$10*AW206</f>
        <v>#VALUE!</v>
      </c>
      <c r="CW206" s="33" t="e">
        <f>IF(AT206=0,0,(1-BX206/AT206)*(CA206+IF('935'!Q206=0,0,(CB206*'935'!Q206*('11'!C$17-'935'!Y206)/('11'!B$17-'935'!X206)))))</f>
        <v>#VALUE!</v>
      </c>
      <c r="CX206" s="33" t="e">
        <f t="shared" si="36"/>
        <v>#VALUE!</v>
      </c>
      <c r="CY206" s="49" t="e">
        <f t="shared" si="37"/>
        <v>#VALUE!</v>
      </c>
      <c r="CZ206" s="32" t="e">
        <f>AT206*(Parameters!B$21+AU206)*IF('DNO totals'!B$323&lt;0,1,'935'!S206)</f>
        <v>#VALUE!</v>
      </c>
      <c r="DA206" s="52" t="e">
        <f>IF('DNO totals'!B$323&lt;0,1,'935'!S206)*(Parameters!B$21+AU206)</f>
        <v>#VALUE!</v>
      </c>
      <c r="DB206" s="37" t="e">
        <f>CX206+'Charging rates'!B$106*DA206*100/'11'!B$17</f>
        <v>#VALUE!</v>
      </c>
      <c r="DC206" s="37" t="e">
        <f>DB206+'Charging rates'!B$116*(Parameters!B$21+AU206)*100/'11'!B$17*IF('DNO totals'!B$323&lt;0,1,'935'!S206)</f>
        <v>#VALUE!</v>
      </c>
      <c r="DD206" s="37" t="e">
        <f>'Charging rates'!B$97*(CP206+CT206)*100/'11'!B$17</f>
        <v>#VALUE!</v>
      </c>
      <c r="DE206" s="33" t="e">
        <f>MAX(0-(CB206*AU206*'11'!C$17/'11'!B$17),DC206+DD206)</f>
        <v>#VALUE!</v>
      </c>
      <c r="DF206" s="37" t="e">
        <f>IF(BS206,IF(AU206=0,CC206,MAX(0,MIN(CC206,CC206+(DE206/'935'!Q206*('11'!B$17-'935'!X206)/('11'!C$17-'935'!Y206))))),0)</f>
        <v>#VALUE!</v>
      </c>
      <c r="DG206" s="33" t="e">
        <f t="shared" si="38"/>
        <v>#VALUE!</v>
      </c>
      <c r="DH206" s="53" t="e">
        <f t="shared" si="39"/>
        <v>#VALUE!</v>
      </c>
    </row>
    <row r="207" spans="1:112">
      <c r="A207" s="28">
        <v>107</v>
      </c>
      <c r="B207" s="47" t="e">
        <f>'935'!B207</f>
        <v>#VALUE!</v>
      </c>
      <c r="C207" s="48" t="e">
        <f>OR('935'!E207&lt;&gt;"VOID",'935'!F207&lt;&gt;"VOID",'935'!G207&lt;&gt;"VOID")</f>
        <v>#VALUE!</v>
      </c>
      <c r="D207" s="32" t="e">
        <f>IF('935'!D207="VOID",0,'935'!D207*(1-'935'!X207/'11'!B$17))</f>
        <v>#VALUE!</v>
      </c>
      <c r="E207" s="32" t="e">
        <f>IF('935'!E207="VOID",0,'935'!E207*(1-'935'!X207/'11'!B$17))</f>
        <v>#VALUE!</v>
      </c>
      <c r="F207" s="32" t="e">
        <f>IF('935'!F207="VOID",0,'935'!F207*(1-'935'!X207/'11'!B$17))</f>
        <v>#VALUE!</v>
      </c>
      <c r="G207" s="32" t="e">
        <f>IF('935'!G207="VOID",0,'935'!G207*(1-'935'!X207/'11'!B$17))</f>
        <v>#VALUE!</v>
      </c>
      <c r="H207" s="49" t="e">
        <f t="shared" si="20"/>
        <v>#VALUE!</v>
      </c>
      <c r="I207" s="50" t="e">
        <f>MATCH('935'!J207,'913'!$B$6:$B$1205,0)</f>
        <v>#VALUE!</v>
      </c>
      <c r="J207" s="50" t="e">
        <f>MATCH(INDEX('913'!$D$6:$D$1205,I207),'913'!$B$6:$B$1205,0)</f>
        <v>#VALUE!</v>
      </c>
      <c r="K207" s="50" t="e">
        <f>MATCH(INDEX('913'!$D$6:$D$1205,J207),'913'!$B$6:$B$1205,0)</f>
        <v>#VALUE!</v>
      </c>
      <c r="L207" s="50" t="e">
        <f>MATCH(INDEX('913'!$D$6:$D$1205,K207),'913'!$B$6:$B$1205,0)</f>
        <v>#VALUE!</v>
      </c>
      <c r="M207" s="50" t="e">
        <f>MATCH(INDEX('913'!$D$6:$D$1205,L207),'913'!$B$6:$B$1205,0)</f>
        <v>#VALUE!</v>
      </c>
      <c r="N207" s="50" t="e">
        <f>MATCH(INDEX('913'!$D$6:$D$1205,M207),'913'!$B$6:$B$1205,0)</f>
        <v>#VALUE!</v>
      </c>
      <c r="O207" s="50" t="e">
        <f>MATCH(INDEX('913'!$D$6:$D$1205,N207),'913'!$B$6:$B$1205,0)</f>
        <v>#VALUE!</v>
      </c>
      <c r="P207" s="51" t="e">
        <f>MATCH(INDEX('913'!$D$6:$D$1205,O207),'913'!$B$6:$B$1205,0)</f>
        <v>#VALUE!</v>
      </c>
      <c r="Q207" s="37">
        <f>IF(ISNUMBER(I207),MAX(0,INDEX('913'!$E$6:$E$1205,I207)),0)</f>
        <v>0</v>
      </c>
      <c r="R207" s="37">
        <f>IF(ISNUMBER(J207),MAX(0,INDEX('913'!$E$6:$E$1205,J207)),0)</f>
        <v>0</v>
      </c>
      <c r="S207" s="37">
        <f>IF(ISNUMBER(K207),MAX(0,INDEX('913'!$E$6:$E$1205,K207)),0)</f>
        <v>0</v>
      </c>
      <c r="T207" s="37">
        <f>IF(ISNUMBER(L207),MAX(0,INDEX('913'!$E$6:$E$1205,L207)),0)</f>
        <v>0</v>
      </c>
      <c r="U207" s="37">
        <f>IF(ISNUMBER(M207),MAX(0,INDEX('913'!$E$6:$E$1205,M207)),0)</f>
        <v>0</v>
      </c>
      <c r="V207" s="37">
        <f>IF(ISNUMBER(N207),MAX(0,INDEX('913'!$E$6:$E$1205,N207)),0)</f>
        <v>0</v>
      </c>
      <c r="W207" s="37">
        <f>IF(ISNUMBER(O207),MAX(0,INDEX('913'!$E$6:$E$1205,O207)),0)</f>
        <v>0</v>
      </c>
      <c r="X207" s="52">
        <f>IF(ISNUMBER(P207),MAX(0,INDEX('913'!$E$6:$E$1205,P207)),0)</f>
        <v>0</v>
      </c>
      <c r="Y207" s="37">
        <f>IF(ISNUMBER(I207),MAX(0,INDEX('913'!$F$6:$F$1205,I207)),0)</f>
        <v>0</v>
      </c>
      <c r="Z207" s="37">
        <f>IF(ISNUMBER(J207),MAX(0,INDEX('913'!$F$6:$F$1205,J207)),0)</f>
        <v>0</v>
      </c>
      <c r="AA207" s="37">
        <f>IF(ISNUMBER(K207),MAX(0,INDEX('913'!$F$6:$F$1205,K207)),0)</f>
        <v>0</v>
      </c>
      <c r="AB207" s="37">
        <f>IF(ISNUMBER(L207),MAX(0,INDEX('913'!$F$6:$F$1205,L207)),0)</f>
        <v>0</v>
      </c>
      <c r="AC207" s="37">
        <f>IF(ISNUMBER(M207),MAX(0,INDEX('913'!$F$6:$F$1205,M207)),0)</f>
        <v>0</v>
      </c>
      <c r="AD207" s="37">
        <f>IF(ISNUMBER(N207),MAX(0,INDEX('913'!$F$6:$F$1205,N207)),0)</f>
        <v>0</v>
      </c>
      <c r="AE207" s="37">
        <f>IF(ISNUMBER(O207),MAX(0,INDEX('913'!$F$6:$F$1205,O207)),0)</f>
        <v>0</v>
      </c>
      <c r="AF207" s="37">
        <f>IF(ISNUMBER(P207),MAX(0,INDEX('913'!$F$6:$F$1205,P207)),0)</f>
        <v>0</v>
      </c>
      <c r="AG207" s="32">
        <f>IF(ISNUMBER(I207),SQRT(INDEX('913'!$I$6:$I$1205,I207)^2+INDEX('913'!$J$6:$J$1205,I207)^2),0)</f>
        <v>0</v>
      </c>
      <c r="AH207" s="32">
        <f>IF(ISNUMBER(J207),SQRT(INDEX('913'!$I$6:$I$1205,J207)^2+INDEX('913'!$J$6:$J$1205,J207)^2),0)</f>
        <v>0</v>
      </c>
      <c r="AI207" s="32">
        <f>IF(ISNUMBER(K207),SQRT(INDEX('913'!$I$6:$I$1205,K207)^2+INDEX('913'!$J$6:$J$1205,K207)^2),0)</f>
        <v>0</v>
      </c>
      <c r="AJ207" s="32">
        <f>IF(ISNUMBER(L207),SQRT(INDEX('913'!$I$6:$I$1205,L207)^2+INDEX('913'!$J$6:$J$1205,L207)^2),0)</f>
        <v>0</v>
      </c>
      <c r="AK207" s="32">
        <f>IF(ISNUMBER(M207),SQRT(INDEX('913'!$I$6:$I$1205,M207)^2+INDEX('913'!$J$6:$J$1205,M207)^2),0)</f>
        <v>0</v>
      </c>
      <c r="AL207" s="32">
        <f>IF(ISNUMBER(N207),SQRT(INDEX('913'!$I$6:$I$1205,N207)^2+INDEX('913'!$J$6:$J$1205,N207)^2),0)</f>
        <v>0</v>
      </c>
      <c r="AM207" s="32">
        <f>IF(ISNUMBER(O207),SQRT(INDEX('913'!$I$6:$I$1205,O207)^2+INDEX('913'!$J$6:$J$1205,O207)^2),0)</f>
        <v>0</v>
      </c>
      <c r="AN207" s="49">
        <f>IF(ISNUMBER(P207),SQRT(INDEX('913'!$I$6:$I$1205,P207)^2+INDEX('913'!$J$6:$J$1205,P207)^2),0)</f>
        <v>0</v>
      </c>
      <c r="AO207" s="37">
        <f t="shared" si="21"/>
        <v>0</v>
      </c>
      <c r="AP207" s="37">
        <f t="shared" si="22"/>
        <v>0</v>
      </c>
      <c r="AQ207" s="33" t="e">
        <f>-100*'935'!W207*(AO207+AP207)/'11'!C$17</f>
        <v>#VALUE!</v>
      </c>
      <c r="AR207" s="37" t="e">
        <f t="shared" si="23"/>
        <v>#VALUE!</v>
      </c>
      <c r="AS207" s="52" t="e">
        <f t="shared" si="24"/>
        <v>#VALUE!</v>
      </c>
      <c r="AT207" s="32" t="e">
        <f>IF('935'!C207="VOID",0,('935'!C207*(1-'935'!X207/'11'!B$17)))</f>
        <v>#VALUE!</v>
      </c>
      <c r="AU207" s="52" t="e">
        <f>'935'!Q207*(1-'935'!Y207/'11'!C$17)/(1-'935'!X207/'11'!B$17)</f>
        <v>#VALUE!</v>
      </c>
      <c r="AV207" s="37" t="e">
        <f>INDEX('DNO totals'!$B$57:$G$57,IF('935'!K207,IF(MOD('935'!K207,1000),IF(MOD('935'!K207,100),IF(MOD('935'!K207,10),IF(MOD('935'!K207,1000)=1,6,5),4),3),2),1))</f>
        <v>#VALUE!</v>
      </c>
      <c r="AW207" s="52" t="e">
        <f t="shared" si="25"/>
        <v>#VALUE!</v>
      </c>
      <c r="AX207" s="32" t="e">
        <f>IF('935'!V207="VOID",0,'935'!V207*(1-'935'!X207/'11'!B$17))</f>
        <v>#VALUE!</v>
      </c>
      <c r="AY207" s="33" t="e">
        <f>IF(H207,-100*'Charging rates'!B$10/'11'!B$17*AX207/H207,0)</f>
        <v>#VALUE!</v>
      </c>
      <c r="AZ207" s="33" t="e">
        <f>IF(C207,'DNO totals'!B$41,0)</f>
        <v>#VALUE!</v>
      </c>
      <c r="BA207" s="33" t="e">
        <f t="shared" si="26"/>
        <v>#VALUE!</v>
      </c>
      <c r="BB207" s="33" t="e">
        <f t="shared" si="27"/>
        <v>#VALUE!</v>
      </c>
      <c r="BC207" s="53" t="e">
        <f t="shared" si="28"/>
        <v>#VALUE!</v>
      </c>
      <c r="BD207" s="32" t="e">
        <f>IF(AT207,'935'!H207*AT207/(AT207+D207+H207),0)</f>
        <v>#VALUE!</v>
      </c>
      <c r="BE207" s="32" t="e">
        <f>IF(H207,'935'!H207*H207/(AT207+D207+H207),0)</f>
        <v>#VALUE!</v>
      </c>
      <c r="BF207" s="32" t="e">
        <f>BD207*(1-'935'!X207/'11'!B$17)</f>
        <v>#VALUE!</v>
      </c>
      <c r="BG207" s="49" t="e">
        <f>BE207*(1-'935'!X207/'11'!B$17)</f>
        <v>#VALUE!</v>
      </c>
      <c r="BH207" s="52" t="e">
        <f>AV207*Parameters!B$6</f>
        <v>#VALUE!</v>
      </c>
      <c r="BI207" s="37" t="e">
        <f>IF('935'!$K207=1000,'Charging rates'!$C$38*$BH207/(1+'DNO totals'!$C$99)*'935'!$L207,0)</f>
        <v>#VALUE!</v>
      </c>
      <c r="BJ207" s="37" t="e">
        <f>IF(MOD('935'!$K207,1000)=100,'Charging rates'!$D$38*$BH207/(1+'DNO totals'!$D$99)*'935'!$M207,0)</f>
        <v>#VALUE!</v>
      </c>
      <c r="BK207" s="37" t="e">
        <f>IF(MOD('935'!$K207,100)=10,'Charging rates'!$E$38*$BH207/(1+'DNO totals'!$E$99)*'935'!$N207,0)</f>
        <v>#VALUE!</v>
      </c>
      <c r="BL207" s="37" t="e">
        <f>IF(AND(MOD('935'!$K207,10)&gt;0,MOD('935'!$K207,1000)&gt;1),'Charging rates'!$F$38*$BH207/(1+'DNO totals'!$F$99)*'935'!$O207,0)</f>
        <v>#VALUE!</v>
      </c>
      <c r="BM207" s="37" t="e">
        <f>IF(MOD('935'!$K207,1000)=1,'Charging rates'!$G$38*$BH207/(1+'DNO totals'!$G$99)*'935'!$P207,0)</f>
        <v>#VALUE!</v>
      </c>
      <c r="BN207" s="52" t="e">
        <f t="shared" si="29"/>
        <v>#VALUE!</v>
      </c>
      <c r="BO207" s="37" t="e">
        <f>IF('935'!$K207&gt;1000,'Charging rates'!$C$38*$AW207*'935'!$L207,0)</f>
        <v>#VALUE!</v>
      </c>
      <c r="BP207" s="37" t="e">
        <f>IF(MOD('935'!$K207,1000)&gt;100,'Charging rates'!$D$38*$AW207*'935'!$M207,0)</f>
        <v>#VALUE!</v>
      </c>
      <c r="BQ207" s="37" t="e">
        <f>IF(MOD('935'!$K207,100)&gt;10,'Charging rates'!$E$38*$AW207*'935'!$N207,0)</f>
        <v>#VALUE!</v>
      </c>
      <c r="BR207" s="52" t="e">
        <f t="shared" si="30"/>
        <v>#VALUE!</v>
      </c>
      <c r="BS207" s="48" t="e">
        <f>'935'!C207&lt;&gt;"VOID"</f>
        <v>#VALUE!</v>
      </c>
      <c r="BT207" s="33" t="e">
        <f>IF(BS207,(100/'11'!B$17*BD207*((1-'935'!I207)*'Charging rates'!B$51+'Charging rates'!B$63)),0)</f>
        <v>#VALUE!</v>
      </c>
      <c r="BU207" s="33" t="e">
        <f>100/'11'!B$17*BG207*('Charging rates'!B$51+'Charging rates'!B$63)</f>
        <v>#VALUE!</v>
      </c>
      <c r="BV207" s="33" t="e">
        <f>100/'11'!B$17*BE207*('Charging rates'!B$51+'Charging rates'!B$63)</f>
        <v>#VALUE!</v>
      </c>
      <c r="BW207" s="53" t="e">
        <f t="shared" si="31"/>
        <v>#VALUE!</v>
      </c>
      <c r="BX207" s="32" t="e">
        <f>AT207-('935'!T207*(1-'935'!X207/'11'!B$17))</f>
        <v>#VALUE!</v>
      </c>
      <c r="BY207" s="32">
        <f>0-IF(ISNUMBER(I207),INDEX('913'!$I$6:$I$1205,I207),0)-IF(ISNUMBER(J207),INDEX('913'!$I$6:$I$1205,J207),0)-IF(ISNUMBER(K207),INDEX('913'!$I$6:$I$1205,K207),0)-IF(ISNUMBER(L207),INDEX('913'!$I$6:$I$1205,L207),0)-IF(ISNUMBER(M207),INDEX('913'!$I$6:$I$1205,M207),0)-IF(ISNUMBER(N207),INDEX('913'!$I$6:$I$1205,N207),0)-IF(ISNUMBER(O207),INDEX('913'!$I$6:$I$1205,O207),0)-IF(ISNUMBER(P207),INDEX('913'!$I$6:$I$1205,P207),0)</f>
        <v>0</v>
      </c>
      <c r="BZ207" s="37">
        <f>IF(BY207=0,1,MAX(1,SQRT(BY207^2+(IF(ISNUMBER(I207),INDEX('913'!$J$6:$J$1205,I207),0)+IF(ISNUMBER(J207),INDEX('913'!$J$6:$J$1205,J207),0)+IF(ISNUMBER(K207),INDEX('913'!$J$6:$J$1205,K207),0)+IF(ISNUMBER(L207),INDEX('913'!$J$6:$J$1205,L207),0)+IF(ISNUMBER(M207),INDEX('913'!$J$6:$J$1205,M207),0)+IF(ISNUMBER(N207),INDEX('913'!$J$6:$J$1205,N207),0)+IF(ISNUMBER(O207),INDEX('913'!$J$6:$J$1205,O207),0)+IF(ISNUMBER(P207),INDEX('913'!$J$6:$J$1205,P207),0))^2)/BY207))</f>
        <v>1</v>
      </c>
      <c r="CA207" s="33" t="e">
        <f>100*AO207/'11'!B$17</f>
        <v>#VALUE!</v>
      </c>
      <c r="CB207" s="37" t="e">
        <f>100*(AP207*BZ207)/'11'!C$17</f>
        <v>#VALUE!</v>
      </c>
      <c r="CC207" s="37" t="e">
        <f t="shared" si="32"/>
        <v>#VALUE!</v>
      </c>
      <c r="CD207" s="33" t="e">
        <f t="shared" si="33"/>
        <v>#VALUE!</v>
      </c>
      <c r="CE207" s="54" t="e">
        <f>'11'!C$17-'935'!Y207</f>
        <v>#VALUE!</v>
      </c>
      <c r="CF207" s="37" t="e">
        <f>MAX('DNO totals'!B$312+0,MIN('935'!L207+0,'DNO totals'!B$304+0))</f>
        <v>#VALUE!</v>
      </c>
      <c r="CG207" s="37" t="e">
        <f>MAX('DNO totals'!C$312+0,MIN('935'!M207+0,'DNO totals'!C$304+0))</f>
        <v>#VALUE!</v>
      </c>
      <c r="CH207" s="37" t="e">
        <f>MAX('DNO totals'!D$312+0,MIN('935'!N207+0,'DNO totals'!D$304+0))</f>
        <v>#VALUE!</v>
      </c>
      <c r="CI207" s="37" t="e">
        <f>MAX('DNO totals'!E$312+0,MIN('935'!O207+0,'DNO totals'!E$304+0))</f>
        <v>#VALUE!</v>
      </c>
      <c r="CJ207" s="52" t="e">
        <f>MAX('DNO totals'!F$312+0,MIN('935'!P207+0,'DNO totals'!F$304+0))</f>
        <v>#VALUE!</v>
      </c>
      <c r="CK207" s="37" t="e">
        <f>IF('935'!$K207=1000,'Charging rates'!$C$38*$BH207/(1+'DNO totals'!$C$99)*$CF207,0)</f>
        <v>#VALUE!</v>
      </c>
      <c r="CL207" s="37" t="e">
        <f>IF(MOD('935'!$K207,1000)=100,'Charging rates'!$D$38*$BH207/(1+'DNO totals'!$D$99)*$CG207,0)</f>
        <v>#VALUE!</v>
      </c>
      <c r="CM207" s="37" t="e">
        <f>IF(MOD('935'!$K207,100)=10,'Charging rates'!$E$38*$BH207/(1+'DNO totals'!$E$99)*$CH207,0)</f>
        <v>#VALUE!</v>
      </c>
      <c r="CN207" s="37" t="e">
        <f>IF(AND(MOD('935'!$K207,10)&gt;0,MOD('935'!$K207,1000)&gt;1),'Charging rates'!$F$38*$BH207/(1+'DNO totals'!$F$99)*$CI207,0)</f>
        <v>#VALUE!</v>
      </c>
      <c r="CO207" s="37" t="e">
        <f>IF(MOD('935'!$K207,1000)=1,'Charging rates'!$G$38*$BH207/(1+'DNO totals'!$G$99)*$CJ207,0)</f>
        <v>#VALUE!</v>
      </c>
      <c r="CP207" s="52" t="e">
        <f t="shared" si="34"/>
        <v>#VALUE!</v>
      </c>
      <c r="CQ207" s="37" t="e">
        <f>IF('935'!$K207&gt;1000,'Charging rates'!$C$38*$AW207*$CF207,0)</f>
        <v>#VALUE!</v>
      </c>
      <c r="CR207" s="37" t="e">
        <f>IF(MOD('935'!$K207,1000)&gt;100,'Charging rates'!$D$38*$AW207*$CG207,0)</f>
        <v>#VALUE!</v>
      </c>
      <c r="CS207" s="37" t="e">
        <f>IF(MOD('935'!$K207,100)&gt;10,'Charging rates'!$E$38*$AW207*$CH207,0)</f>
        <v>#VALUE!</v>
      </c>
      <c r="CT207" s="52" t="e">
        <f t="shared" si="35"/>
        <v>#VALUE!</v>
      </c>
      <c r="CU207" s="33" t="e">
        <f>100*(AP207*'935'!Q207*BZ207)/'11'!B$17</f>
        <v>#VALUE!</v>
      </c>
      <c r="CV207" s="33" t="e">
        <f>100/'11'!B$17*'Charging rates'!B$10*AW207</f>
        <v>#VALUE!</v>
      </c>
      <c r="CW207" s="33" t="e">
        <f>IF(AT207=0,0,(1-BX207/AT207)*(CA207+IF('935'!Q207=0,0,(CB207*'935'!Q207*('11'!C$17-'935'!Y207)/('11'!B$17-'935'!X207)))))</f>
        <v>#VALUE!</v>
      </c>
      <c r="CX207" s="33" t="e">
        <f t="shared" si="36"/>
        <v>#VALUE!</v>
      </c>
      <c r="CY207" s="49" t="e">
        <f t="shared" si="37"/>
        <v>#VALUE!</v>
      </c>
      <c r="CZ207" s="32" t="e">
        <f>AT207*(Parameters!B$21+AU207)*IF('DNO totals'!B$323&lt;0,1,'935'!S207)</f>
        <v>#VALUE!</v>
      </c>
      <c r="DA207" s="52" t="e">
        <f>IF('DNO totals'!B$323&lt;0,1,'935'!S207)*(Parameters!B$21+AU207)</f>
        <v>#VALUE!</v>
      </c>
      <c r="DB207" s="37" t="e">
        <f>CX207+'Charging rates'!B$106*DA207*100/'11'!B$17</f>
        <v>#VALUE!</v>
      </c>
      <c r="DC207" s="37" t="e">
        <f>DB207+'Charging rates'!B$116*(Parameters!B$21+AU207)*100/'11'!B$17*IF('DNO totals'!B$323&lt;0,1,'935'!S207)</f>
        <v>#VALUE!</v>
      </c>
      <c r="DD207" s="37" t="e">
        <f>'Charging rates'!B$97*(CP207+CT207)*100/'11'!B$17</f>
        <v>#VALUE!</v>
      </c>
      <c r="DE207" s="33" t="e">
        <f>MAX(0-(CB207*AU207*'11'!C$17/'11'!B$17),DC207+DD207)</f>
        <v>#VALUE!</v>
      </c>
      <c r="DF207" s="37" t="e">
        <f>IF(BS207,IF(AU207=0,CC207,MAX(0,MIN(CC207,CC207+(DE207/'935'!Q207*('11'!B$17-'935'!X207)/('11'!C$17-'935'!Y207))))),0)</f>
        <v>#VALUE!</v>
      </c>
      <c r="DG207" s="33" t="e">
        <f t="shared" si="38"/>
        <v>#VALUE!</v>
      </c>
      <c r="DH207" s="53" t="e">
        <f t="shared" si="39"/>
        <v>#VALUE!</v>
      </c>
    </row>
    <row r="208" spans="1:112">
      <c r="A208" s="28">
        <v>108</v>
      </c>
      <c r="B208" s="47" t="e">
        <f>'935'!B208</f>
        <v>#VALUE!</v>
      </c>
      <c r="C208" s="48" t="e">
        <f>OR('935'!E208&lt;&gt;"VOID",'935'!F208&lt;&gt;"VOID",'935'!G208&lt;&gt;"VOID")</f>
        <v>#VALUE!</v>
      </c>
      <c r="D208" s="32" t="e">
        <f>IF('935'!D208="VOID",0,'935'!D208*(1-'935'!X208/'11'!B$17))</f>
        <v>#VALUE!</v>
      </c>
      <c r="E208" s="32" t="e">
        <f>IF('935'!E208="VOID",0,'935'!E208*(1-'935'!X208/'11'!B$17))</f>
        <v>#VALUE!</v>
      </c>
      <c r="F208" s="32" t="e">
        <f>IF('935'!F208="VOID",0,'935'!F208*(1-'935'!X208/'11'!B$17))</f>
        <v>#VALUE!</v>
      </c>
      <c r="G208" s="32" t="e">
        <f>IF('935'!G208="VOID",0,'935'!G208*(1-'935'!X208/'11'!B$17))</f>
        <v>#VALUE!</v>
      </c>
      <c r="H208" s="49" t="e">
        <f t="shared" si="20"/>
        <v>#VALUE!</v>
      </c>
      <c r="I208" s="50" t="e">
        <f>MATCH('935'!J208,'913'!$B$6:$B$1205,0)</f>
        <v>#VALUE!</v>
      </c>
      <c r="J208" s="50" t="e">
        <f>MATCH(INDEX('913'!$D$6:$D$1205,I208),'913'!$B$6:$B$1205,0)</f>
        <v>#VALUE!</v>
      </c>
      <c r="K208" s="50" t="e">
        <f>MATCH(INDEX('913'!$D$6:$D$1205,J208),'913'!$B$6:$B$1205,0)</f>
        <v>#VALUE!</v>
      </c>
      <c r="L208" s="50" t="e">
        <f>MATCH(INDEX('913'!$D$6:$D$1205,K208),'913'!$B$6:$B$1205,0)</f>
        <v>#VALUE!</v>
      </c>
      <c r="M208" s="50" t="e">
        <f>MATCH(INDEX('913'!$D$6:$D$1205,L208),'913'!$B$6:$B$1205,0)</f>
        <v>#VALUE!</v>
      </c>
      <c r="N208" s="50" t="e">
        <f>MATCH(INDEX('913'!$D$6:$D$1205,M208),'913'!$B$6:$B$1205,0)</f>
        <v>#VALUE!</v>
      </c>
      <c r="O208" s="50" t="e">
        <f>MATCH(INDEX('913'!$D$6:$D$1205,N208),'913'!$B$6:$B$1205,0)</f>
        <v>#VALUE!</v>
      </c>
      <c r="P208" s="51" t="e">
        <f>MATCH(INDEX('913'!$D$6:$D$1205,O208),'913'!$B$6:$B$1205,0)</f>
        <v>#VALUE!</v>
      </c>
      <c r="Q208" s="37">
        <f>IF(ISNUMBER(I208),MAX(0,INDEX('913'!$E$6:$E$1205,I208)),0)</f>
        <v>0</v>
      </c>
      <c r="R208" s="37">
        <f>IF(ISNUMBER(J208),MAX(0,INDEX('913'!$E$6:$E$1205,J208)),0)</f>
        <v>0</v>
      </c>
      <c r="S208" s="37">
        <f>IF(ISNUMBER(K208),MAX(0,INDEX('913'!$E$6:$E$1205,K208)),0)</f>
        <v>0</v>
      </c>
      <c r="T208" s="37">
        <f>IF(ISNUMBER(L208),MAX(0,INDEX('913'!$E$6:$E$1205,L208)),0)</f>
        <v>0</v>
      </c>
      <c r="U208" s="37">
        <f>IF(ISNUMBER(M208),MAX(0,INDEX('913'!$E$6:$E$1205,M208)),0)</f>
        <v>0</v>
      </c>
      <c r="V208" s="37">
        <f>IF(ISNUMBER(N208),MAX(0,INDEX('913'!$E$6:$E$1205,N208)),0)</f>
        <v>0</v>
      </c>
      <c r="W208" s="37">
        <f>IF(ISNUMBER(O208),MAX(0,INDEX('913'!$E$6:$E$1205,O208)),0)</f>
        <v>0</v>
      </c>
      <c r="X208" s="52">
        <f>IF(ISNUMBER(P208),MAX(0,INDEX('913'!$E$6:$E$1205,P208)),0)</f>
        <v>0</v>
      </c>
      <c r="Y208" s="37">
        <f>IF(ISNUMBER(I208),MAX(0,INDEX('913'!$F$6:$F$1205,I208)),0)</f>
        <v>0</v>
      </c>
      <c r="Z208" s="37">
        <f>IF(ISNUMBER(J208),MAX(0,INDEX('913'!$F$6:$F$1205,J208)),0)</f>
        <v>0</v>
      </c>
      <c r="AA208" s="37">
        <f>IF(ISNUMBER(K208),MAX(0,INDEX('913'!$F$6:$F$1205,K208)),0)</f>
        <v>0</v>
      </c>
      <c r="AB208" s="37">
        <f>IF(ISNUMBER(L208),MAX(0,INDEX('913'!$F$6:$F$1205,L208)),0)</f>
        <v>0</v>
      </c>
      <c r="AC208" s="37">
        <f>IF(ISNUMBER(M208),MAX(0,INDEX('913'!$F$6:$F$1205,M208)),0)</f>
        <v>0</v>
      </c>
      <c r="AD208" s="37">
        <f>IF(ISNUMBER(N208),MAX(0,INDEX('913'!$F$6:$F$1205,N208)),0)</f>
        <v>0</v>
      </c>
      <c r="AE208" s="37">
        <f>IF(ISNUMBER(O208),MAX(0,INDEX('913'!$F$6:$F$1205,O208)),0)</f>
        <v>0</v>
      </c>
      <c r="AF208" s="37">
        <f>IF(ISNUMBER(P208),MAX(0,INDEX('913'!$F$6:$F$1205,P208)),0)</f>
        <v>0</v>
      </c>
      <c r="AG208" s="32">
        <f>IF(ISNUMBER(I208),SQRT(INDEX('913'!$I$6:$I$1205,I208)^2+INDEX('913'!$J$6:$J$1205,I208)^2),0)</f>
        <v>0</v>
      </c>
      <c r="AH208" s="32">
        <f>IF(ISNUMBER(J208),SQRT(INDEX('913'!$I$6:$I$1205,J208)^2+INDEX('913'!$J$6:$J$1205,J208)^2),0)</f>
        <v>0</v>
      </c>
      <c r="AI208" s="32">
        <f>IF(ISNUMBER(K208),SQRT(INDEX('913'!$I$6:$I$1205,K208)^2+INDEX('913'!$J$6:$J$1205,K208)^2),0)</f>
        <v>0</v>
      </c>
      <c r="AJ208" s="32">
        <f>IF(ISNUMBER(L208),SQRT(INDEX('913'!$I$6:$I$1205,L208)^2+INDEX('913'!$J$6:$J$1205,L208)^2),0)</f>
        <v>0</v>
      </c>
      <c r="AK208" s="32">
        <f>IF(ISNUMBER(M208),SQRT(INDEX('913'!$I$6:$I$1205,M208)^2+INDEX('913'!$J$6:$J$1205,M208)^2),0)</f>
        <v>0</v>
      </c>
      <c r="AL208" s="32">
        <f>IF(ISNUMBER(N208),SQRT(INDEX('913'!$I$6:$I$1205,N208)^2+INDEX('913'!$J$6:$J$1205,N208)^2),0)</f>
        <v>0</v>
      </c>
      <c r="AM208" s="32">
        <f>IF(ISNUMBER(O208),SQRT(INDEX('913'!$I$6:$I$1205,O208)^2+INDEX('913'!$J$6:$J$1205,O208)^2),0)</f>
        <v>0</v>
      </c>
      <c r="AN208" s="49">
        <f>IF(ISNUMBER(P208),SQRT(INDEX('913'!$I$6:$I$1205,P208)^2+INDEX('913'!$J$6:$J$1205,P208)^2),0)</f>
        <v>0</v>
      </c>
      <c r="AO208" s="37">
        <f t="shared" si="21"/>
        <v>0</v>
      </c>
      <c r="AP208" s="37">
        <f t="shared" si="22"/>
        <v>0</v>
      </c>
      <c r="AQ208" s="33" t="e">
        <f>-100*'935'!W208*(AO208+AP208)/'11'!C$17</f>
        <v>#VALUE!</v>
      </c>
      <c r="AR208" s="37" t="e">
        <f t="shared" si="23"/>
        <v>#VALUE!</v>
      </c>
      <c r="AS208" s="52" t="e">
        <f t="shared" si="24"/>
        <v>#VALUE!</v>
      </c>
      <c r="AT208" s="32" t="e">
        <f>IF('935'!C208="VOID",0,('935'!C208*(1-'935'!X208/'11'!B$17)))</f>
        <v>#VALUE!</v>
      </c>
      <c r="AU208" s="52" t="e">
        <f>'935'!Q208*(1-'935'!Y208/'11'!C$17)/(1-'935'!X208/'11'!B$17)</f>
        <v>#VALUE!</v>
      </c>
      <c r="AV208" s="37" t="e">
        <f>INDEX('DNO totals'!$B$57:$G$57,IF('935'!K208,IF(MOD('935'!K208,1000),IF(MOD('935'!K208,100),IF(MOD('935'!K208,10),IF(MOD('935'!K208,1000)=1,6,5),4),3),2),1))</f>
        <v>#VALUE!</v>
      </c>
      <c r="AW208" s="52" t="e">
        <f t="shared" si="25"/>
        <v>#VALUE!</v>
      </c>
      <c r="AX208" s="32" t="e">
        <f>IF('935'!V208="VOID",0,'935'!V208*(1-'935'!X208/'11'!B$17))</f>
        <v>#VALUE!</v>
      </c>
      <c r="AY208" s="33" t="e">
        <f>IF(H208,-100*'Charging rates'!B$10/'11'!B$17*AX208/H208,0)</f>
        <v>#VALUE!</v>
      </c>
      <c r="AZ208" s="33" t="e">
        <f>IF(C208,'DNO totals'!B$41,0)</f>
        <v>#VALUE!</v>
      </c>
      <c r="BA208" s="33" t="e">
        <f t="shared" si="26"/>
        <v>#VALUE!</v>
      </c>
      <c r="BB208" s="33" t="e">
        <f t="shared" si="27"/>
        <v>#VALUE!</v>
      </c>
      <c r="BC208" s="53" t="e">
        <f t="shared" si="28"/>
        <v>#VALUE!</v>
      </c>
      <c r="BD208" s="32" t="e">
        <f>IF(AT208,'935'!H208*AT208/(AT208+D208+H208),0)</f>
        <v>#VALUE!</v>
      </c>
      <c r="BE208" s="32" t="e">
        <f>IF(H208,'935'!H208*H208/(AT208+D208+H208),0)</f>
        <v>#VALUE!</v>
      </c>
      <c r="BF208" s="32" t="e">
        <f>BD208*(1-'935'!X208/'11'!B$17)</f>
        <v>#VALUE!</v>
      </c>
      <c r="BG208" s="49" t="e">
        <f>BE208*(1-'935'!X208/'11'!B$17)</f>
        <v>#VALUE!</v>
      </c>
      <c r="BH208" s="52" t="e">
        <f>AV208*Parameters!B$6</f>
        <v>#VALUE!</v>
      </c>
      <c r="BI208" s="37" t="e">
        <f>IF('935'!$K208=1000,'Charging rates'!$C$38*$BH208/(1+'DNO totals'!$C$99)*'935'!$L208,0)</f>
        <v>#VALUE!</v>
      </c>
      <c r="BJ208" s="37" t="e">
        <f>IF(MOD('935'!$K208,1000)=100,'Charging rates'!$D$38*$BH208/(1+'DNO totals'!$D$99)*'935'!$M208,0)</f>
        <v>#VALUE!</v>
      </c>
      <c r="BK208" s="37" t="e">
        <f>IF(MOD('935'!$K208,100)=10,'Charging rates'!$E$38*$BH208/(1+'DNO totals'!$E$99)*'935'!$N208,0)</f>
        <v>#VALUE!</v>
      </c>
      <c r="BL208" s="37" t="e">
        <f>IF(AND(MOD('935'!$K208,10)&gt;0,MOD('935'!$K208,1000)&gt;1),'Charging rates'!$F$38*$BH208/(1+'DNO totals'!$F$99)*'935'!$O208,0)</f>
        <v>#VALUE!</v>
      </c>
      <c r="BM208" s="37" t="e">
        <f>IF(MOD('935'!$K208,1000)=1,'Charging rates'!$G$38*$BH208/(1+'DNO totals'!$G$99)*'935'!$P208,0)</f>
        <v>#VALUE!</v>
      </c>
      <c r="BN208" s="52" t="e">
        <f t="shared" si="29"/>
        <v>#VALUE!</v>
      </c>
      <c r="BO208" s="37" t="e">
        <f>IF('935'!$K208&gt;1000,'Charging rates'!$C$38*$AW208*'935'!$L208,0)</f>
        <v>#VALUE!</v>
      </c>
      <c r="BP208" s="37" t="e">
        <f>IF(MOD('935'!$K208,1000)&gt;100,'Charging rates'!$D$38*$AW208*'935'!$M208,0)</f>
        <v>#VALUE!</v>
      </c>
      <c r="BQ208" s="37" t="e">
        <f>IF(MOD('935'!$K208,100)&gt;10,'Charging rates'!$E$38*$AW208*'935'!$N208,0)</f>
        <v>#VALUE!</v>
      </c>
      <c r="BR208" s="52" t="e">
        <f t="shared" si="30"/>
        <v>#VALUE!</v>
      </c>
      <c r="BS208" s="48" t="e">
        <f>'935'!C208&lt;&gt;"VOID"</f>
        <v>#VALUE!</v>
      </c>
      <c r="BT208" s="33" t="e">
        <f>IF(BS208,(100/'11'!B$17*BD208*((1-'935'!I208)*'Charging rates'!B$51+'Charging rates'!B$63)),0)</f>
        <v>#VALUE!</v>
      </c>
      <c r="BU208" s="33" t="e">
        <f>100/'11'!B$17*BG208*('Charging rates'!B$51+'Charging rates'!B$63)</f>
        <v>#VALUE!</v>
      </c>
      <c r="BV208" s="33" t="e">
        <f>100/'11'!B$17*BE208*('Charging rates'!B$51+'Charging rates'!B$63)</f>
        <v>#VALUE!</v>
      </c>
      <c r="BW208" s="53" t="e">
        <f t="shared" si="31"/>
        <v>#VALUE!</v>
      </c>
      <c r="BX208" s="32" t="e">
        <f>AT208-('935'!T208*(1-'935'!X208/'11'!B$17))</f>
        <v>#VALUE!</v>
      </c>
      <c r="BY208" s="32">
        <f>0-IF(ISNUMBER(I208),INDEX('913'!$I$6:$I$1205,I208),0)-IF(ISNUMBER(J208),INDEX('913'!$I$6:$I$1205,J208),0)-IF(ISNUMBER(K208),INDEX('913'!$I$6:$I$1205,K208),0)-IF(ISNUMBER(L208),INDEX('913'!$I$6:$I$1205,L208),0)-IF(ISNUMBER(M208),INDEX('913'!$I$6:$I$1205,M208),0)-IF(ISNUMBER(N208),INDEX('913'!$I$6:$I$1205,N208),0)-IF(ISNUMBER(O208),INDEX('913'!$I$6:$I$1205,O208),0)-IF(ISNUMBER(P208),INDEX('913'!$I$6:$I$1205,P208),0)</f>
        <v>0</v>
      </c>
      <c r="BZ208" s="37">
        <f>IF(BY208=0,1,MAX(1,SQRT(BY208^2+(IF(ISNUMBER(I208),INDEX('913'!$J$6:$J$1205,I208),0)+IF(ISNUMBER(J208),INDEX('913'!$J$6:$J$1205,J208),0)+IF(ISNUMBER(K208),INDEX('913'!$J$6:$J$1205,K208),0)+IF(ISNUMBER(L208),INDEX('913'!$J$6:$J$1205,L208),0)+IF(ISNUMBER(M208),INDEX('913'!$J$6:$J$1205,M208),0)+IF(ISNUMBER(N208),INDEX('913'!$J$6:$J$1205,N208),0)+IF(ISNUMBER(O208),INDEX('913'!$J$6:$J$1205,O208),0)+IF(ISNUMBER(P208),INDEX('913'!$J$6:$J$1205,P208),0))^2)/BY208))</f>
        <v>1</v>
      </c>
      <c r="CA208" s="33" t="e">
        <f>100*AO208/'11'!B$17</f>
        <v>#VALUE!</v>
      </c>
      <c r="CB208" s="37" t="e">
        <f>100*(AP208*BZ208)/'11'!C$17</f>
        <v>#VALUE!</v>
      </c>
      <c r="CC208" s="37" t="e">
        <f t="shared" si="32"/>
        <v>#VALUE!</v>
      </c>
      <c r="CD208" s="33" t="e">
        <f t="shared" si="33"/>
        <v>#VALUE!</v>
      </c>
      <c r="CE208" s="54" t="e">
        <f>'11'!C$17-'935'!Y208</f>
        <v>#VALUE!</v>
      </c>
      <c r="CF208" s="37" t="e">
        <f>MAX('DNO totals'!B$312+0,MIN('935'!L208+0,'DNO totals'!B$304+0))</f>
        <v>#VALUE!</v>
      </c>
      <c r="CG208" s="37" t="e">
        <f>MAX('DNO totals'!C$312+0,MIN('935'!M208+0,'DNO totals'!C$304+0))</f>
        <v>#VALUE!</v>
      </c>
      <c r="CH208" s="37" t="e">
        <f>MAX('DNO totals'!D$312+0,MIN('935'!N208+0,'DNO totals'!D$304+0))</f>
        <v>#VALUE!</v>
      </c>
      <c r="CI208" s="37" t="e">
        <f>MAX('DNO totals'!E$312+0,MIN('935'!O208+0,'DNO totals'!E$304+0))</f>
        <v>#VALUE!</v>
      </c>
      <c r="CJ208" s="52" t="e">
        <f>MAX('DNO totals'!F$312+0,MIN('935'!P208+0,'DNO totals'!F$304+0))</f>
        <v>#VALUE!</v>
      </c>
      <c r="CK208" s="37" t="e">
        <f>IF('935'!$K208=1000,'Charging rates'!$C$38*$BH208/(1+'DNO totals'!$C$99)*$CF208,0)</f>
        <v>#VALUE!</v>
      </c>
      <c r="CL208" s="37" t="e">
        <f>IF(MOD('935'!$K208,1000)=100,'Charging rates'!$D$38*$BH208/(1+'DNO totals'!$D$99)*$CG208,0)</f>
        <v>#VALUE!</v>
      </c>
      <c r="CM208" s="37" t="e">
        <f>IF(MOD('935'!$K208,100)=10,'Charging rates'!$E$38*$BH208/(1+'DNO totals'!$E$99)*$CH208,0)</f>
        <v>#VALUE!</v>
      </c>
      <c r="CN208" s="37" t="e">
        <f>IF(AND(MOD('935'!$K208,10)&gt;0,MOD('935'!$K208,1000)&gt;1),'Charging rates'!$F$38*$BH208/(1+'DNO totals'!$F$99)*$CI208,0)</f>
        <v>#VALUE!</v>
      </c>
      <c r="CO208" s="37" t="e">
        <f>IF(MOD('935'!$K208,1000)=1,'Charging rates'!$G$38*$BH208/(1+'DNO totals'!$G$99)*$CJ208,0)</f>
        <v>#VALUE!</v>
      </c>
      <c r="CP208" s="52" t="e">
        <f t="shared" si="34"/>
        <v>#VALUE!</v>
      </c>
      <c r="CQ208" s="37" t="e">
        <f>IF('935'!$K208&gt;1000,'Charging rates'!$C$38*$AW208*$CF208,0)</f>
        <v>#VALUE!</v>
      </c>
      <c r="CR208" s="37" t="e">
        <f>IF(MOD('935'!$K208,1000)&gt;100,'Charging rates'!$D$38*$AW208*$CG208,0)</f>
        <v>#VALUE!</v>
      </c>
      <c r="CS208" s="37" t="e">
        <f>IF(MOD('935'!$K208,100)&gt;10,'Charging rates'!$E$38*$AW208*$CH208,0)</f>
        <v>#VALUE!</v>
      </c>
      <c r="CT208" s="52" t="e">
        <f t="shared" si="35"/>
        <v>#VALUE!</v>
      </c>
      <c r="CU208" s="33" t="e">
        <f>100*(AP208*'935'!Q208*BZ208)/'11'!B$17</f>
        <v>#VALUE!</v>
      </c>
      <c r="CV208" s="33" t="e">
        <f>100/'11'!B$17*'Charging rates'!B$10*AW208</f>
        <v>#VALUE!</v>
      </c>
      <c r="CW208" s="33" t="e">
        <f>IF(AT208=0,0,(1-BX208/AT208)*(CA208+IF('935'!Q208=0,0,(CB208*'935'!Q208*('11'!C$17-'935'!Y208)/('11'!B$17-'935'!X208)))))</f>
        <v>#VALUE!</v>
      </c>
      <c r="CX208" s="33" t="e">
        <f t="shared" si="36"/>
        <v>#VALUE!</v>
      </c>
      <c r="CY208" s="49" t="e">
        <f t="shared" si="37"/>
        <v>#VALUE!</v>
      </c>
      <c r="CZ208" s="32" t="e">
        <f>AT208*(Parameters!B$21+AU208)*IF('DNO totals'!B$323&lt;0,1,'935'!S208)</f>
        <v>#VALUE!</v>
      </c>
      <c r="DA208" s="52" t="e">
        <f>IF('DNO totals'!B$323&lt;0,1,'935'!S208)*(Parameters!B$21+AU208)</f>
        <v>#VALUE!</v>
      </c>
      <c r="DB208" s="37" t="e">
        <f>CX208+'Charging rates'!B$106*DA208*100/'11'!B$17</f>
        <v>#VALUE!</v>
      </c>
      <c r="DC208" s="37" t="e">
        <f>DB208+'Charging rates'!B$116*(Parameters!B$21+AU208)*100/'11'!B$17*IF('DNO totals'!B$323&lt;0,1,'935'!S208)</f>
        <v>#VALUE!</v>
      </c>
      <c r="DD208" s="37" t="e">
        <f>'Charging rates'!B$97*(CP208+CT208)*100/'11'!B$17</f>
        <v>#VALUE!</v>
      </c>
      <c r="DE208" s="33" t="e">
        <f>MAX(0-(CB208*AU208*'11'!C$17/'11'!B$17),DC208+DD208)</f>
        <v>#VALUE!</v>
      </c>
      <c r="DF208" s="37" t="e">
        <f>IF(BS208,IF(AU208=0,CC208,MAX(0,MIN(CC208,CC208+(DE208/'935'!Q208*('11'!B$17-'935'!X208)/('11'!C$17-'935'!Y208))))),0)</f>
        <v>#VALUE!</v>
      </c>
      <c r="DG208" s="33" t="e">
        <f t="shared" si="38"/>
        <v>#VALUE!</v>
      </c>
      <c r="DH208" s="53" t="e">
        <f t="shared" si="39"/>
        <v>#VALUE!</v>
      </c>
    </row>
    <row r="209" spans="1:112">
      <c r="A209" s="28">
        <v>109</v>
      </c>
      <c r="B209" s="47" t="e">
        <f>'935'!B209</f>
        <v>#VALUE!</v>
      </c>
      <c r="C209" s="48" t="e">
        <f>OR('935'!E209&lt;&gt;"VOID",'935'!F209&lt;&gt;"VOID",'935'!G209&lt;&gt;"VOID")</f>
        <v>#VALUE!</v>
      </c>
      <c r="D209" s="32" t="e">
        <f>IF('935'!D209="VOID",0,'935'!D209*(1-'935'!X209/'11'!B$17))</f>
        <v>#VALUE!</v>
      </c>
      <c r="E209" s="32" t="e">
        <f>IF('935'!E209="VOID",0,'935'!E209*(1-'935'!X209/'11'!B$17))</f>
        <v>#VALUE!</v>
      </c>
      <c r="F209" s="32" t="e">
        <f>IF('935'!F209="VOID",0,'935'!F209*(1-'935'!X209/'11'!B$17))</f>
        <v>#VALUE!</v>
      </c>
      <c r="G209" s="32" t="e">
        <f>IF('935'!G209="VOID",0,'935'!G209*(1-'935'!X209/'11'!B$17))</f>
        <v>#VALUE!</v>
      </c>
      <c r="H209" s="49" t="e">
        <f t="shared" si="20"/>
        <v>#VALUE!</v>
      </c>
      <c r="I209" s="50" t="e">
        <f>MATCH('935'!J209,'913'!$B$6:$B$1205,0)</f>
        <v>#VALUE!</v>
      </c>
      <c r="J209" s="50" t="e">
        <f>MATCH(INDEX('913'!$D$6:$D$1205,I209),'913'!$B$6:$B$1205,0)</f>
        <v>#VALUE!</v>
      </c>
      <c r="K209" s="50" t="e">
        <f>MATCH(INDEX('913'!$D$6:$D$1205,J209),'913'!$B$6:$B$1205,0)</f>
        <v>#VALUE!</v>
      </c>
      <c r="L209" s="50" t="e">
        <f>MATCH(INDEX('913'!$D$6:$D$1205,K209),'913'!$B$6:$B$1205,0)</f>
        <v>#VALUE!</v>
      </c>
      <c r="M209" s="50" t="e">
        <f>MATCH(INDEX('913'!$D$6:$D$1205,L209),'913'!$B$6:$B$1205,0)</f>
        <v>#VALUE!</v>
      </c>
      <c r="N209" s="50" t="e">
        <f>MATCH(INDEX('913'!$D$6:$D$1205,M209),'913'!$B$6:$B$1205,0)</f>
        <v>#VALUE!</v>
      </c>
      <c r="O209" s="50" t="e">
        <f>MATCH(INDEX('913'!$D$6:$D$1205,N209),'913'!$B$6:$B$1205,0)</f>
        <v>#VALUE!</v>
      </c>
      <c r="P209" s="51" t="e">
        <f>MATCH(INDEX('913'!$D$6:$D$1205,O209),'913'!$B$6:$B$1205,0)</f>
        <v>#VALUE!</v>
      </c>
      <c r="Q209" s="37">
        <f>IF(ISNUMBER(I209),MAX(0,INDEX('913'!$E$6:$E$1205,I209)),0)</f>
        <v>0</v>
      </c>
      <c r="R209" s="37">
        <f>IF(ISNUMBER(J209),MAX(0,INDEX('913'!$E$6:$E$1205,J209)),0)</f>
        <v>0</v>
      </c>
      <c r="S209" s="37">
        <f>IF(ISNUMBER(K209),MAX(0,INDEX('913'!$E$6:$E$1205,K209)),0)</f>
        <v>0</v>
      </c>
      <c r="T209" s="37">
        <f>IF(ISNUMBER(L209),MAX(0,INDEX('913'!$E$6:$E$1205,L209)),0)</f>
        <v>0</v>
      </c>
      <c r="U209" s="37">
        <f>IF(ISNUMBER(M209),MAX(0,INDEX('913'!$E$6:$E$1205,M209)),0)</f>
        <v>0</v>
      </c>
      <c r="V209" s="37">
        <f>IF(ISNUMBER(N209),MAX(0,INDEX('913'!$E$6:$E$1205,N209)),0)</f>
        <v>0</v>
      </c>
      <c r="W209" s="37">
        <f>IF(ISNUMBER(O209),MAX(0,INDEX('913'!$E$6:$E$1205,O209)),0)</f>
        <v>0</v>
      </c>
      <c r="X209" s="52">
        <f>IF(ISNUMBER(P209),MAX(0,INDEX('913'!$E$6:$E$1205,P209)),0)</f>
        <v>0</v>
      </c>
      <c r="Y209" s="37">
        <f>IF(ISNUMBER(I209),MAX(0,INDEX('913'!$F$6:$F$1205,I209)),0)</f>
        <v>0</v>
      </c>
      <c r="Z209" s="37">
        <f>IF(ISNUMBER(J209),MAX(0,INDEX('913'!$F$6:$F$1205,J209)),0)</f>
        <v>0</v>
      </c>
      <c r="AA209" s="37">
        <f>IF(ISNUMBER(K209),MAX(0,INDEX('913'!$F$6:$F$1205,K209)),0)</f>
        <v>0</v>
      </c>
      <c r="AB209" s="37">
        <f>IF(ISNUMBER(L209),MAX(0,INDEX('913'!$F$6:$F$1205,L209)),0)</f>
        <v>0</v>
      </c>
      <c r="AC209" s="37">
        <f>IF(ISNUMBER(M209),MAX(0,INDEX('913'!$F$6:$F$1205,M209)),0)</f>
        <v>0</v>
      </c>
      <c r="AD209" s="37">
        <f>IF(ISNUMBER(N209),MAX(0,INDEX('913'!$F$6:$F$1205,N209)),0)</f>
        <v>0</v>
      </c>
      <c r="AE209" s="37">
        <f>IF(ISNUMBER(O209),MAX(0,INDEX('913'!$F$6:$F$1205,O209)),0)</f>
        <v>0</v>
      </c>
      <c r="AF209" s="37">
        <f>IF(ISNUMBER(P209),MAX(0,INDEX('913'!$F$6:$F$1205,P209)),0)</f>
        <v>0</v>
      </c>
      <c r="AG209" s="32">
        <f>IF(ISNUMBER(I209),SQRT(INDEX('913'!$I$6:$I$1205,I209)^2+INDEX('913'!$J$6:$J$1205,I209)^2),0)</f>
        <v>0</v>
      </c>
      <c r="AH209" s="32">
        <f>IF(ISNUMBER(J209),SQRT(INDEX('913'!$I$6:$I$1205,J209)^2+INDEX('913'!$J$6:$J$1205,J209)^2),0)</f>
        <v>0</v>
      </c>
      <c r="AI209" s="32">
        <f>IF(ISNUMBER(K209),SQRT(INDEX('913'!$I$6:$I$1205,K209)^2+INDEX('913'!$J$6:$J$1205,K209)^2),0)</f>
        <v>0</v>
      </c>
      <c r="AJ209" s="32">
        <f>IF(ISNUMBER(L209),SQRT(INDEX('913'!$I$6:$I$1205,L209)^2+INDEX('913'!$J$6:$J$1205,L209)^2),0)</f>
        <v>0</v>
      </c>
      <c r="AK209" s="32">
        <f>IF(ISNUMBER(M209),SQRT(INDEX('913'!$I$6:$I$1205,M209)^2+INDEX('913'!$J$6:$J$1205,M209)^2),0)</f>
        <v>0</v>
      </c>
      <c r="AL209" s="32">
        <f>IF(ISNUMBER(N209),SQRT(INDEX('913'!$I$6:$I$1205,N209)^2+INDEX('913'!$J$6:$J$1205,N209)^2),0)</f>
        <v>0</v>
      </c>
      <c r="AM209" s="32">
        <f>IF(ISNUMBER(O209),SQRT(INDEX('913'!$I$6:$I$1205,O209)^2+INDEX('913'!$J$6:$J$1205,O209)^2),0)</f>
        <v>0</v>
      </c>
      <c r="AN209" s="49">
        <f>IF(ISNUMBER(P209),SQRT(INDEX('913'!$I$6:$I$1205,P209)^2+INDEX('913'!$J$6:$J$1205,P209)^2),0)</f>
        <v>0</v>
      </c>
      <c r="AO209" s="37">
        <f t="shared" si="21"/>
        <v>0</v>
      </c>
      <c r="AP209" s="37">
        <f t="shared" si="22"/>
        <v>0</v>
      </c>
      <c r="AQ209" s="33" t="e">
        <f>-100*'935'!W209*(AO209+AP209)/'11'!C$17</f>
        <v>#VALUE!</v>
      </c>
      <c r="AR209" s="37" t="e">
        <f t="shared" si="23"/>
        <v>#VALUE!</v>
      </c>
      <c r="AS209" s="52" t="e">
        <f t="shared" si="24"/>
        <v>#VALUE!</v>
      </c>
      <c r="AT209" s="32" t="e">
        <f>IF('935'!C209="VOID",0,('935'!C209*(1-'935'!X209/'11'!B$17)))</f>
        <v>#VALUE!</v>
      </c>
      <c r="AU209" s="52" t="e">
        <f>'935'!Q209*(1-'935'!Y209/'11'!C$17)/(1-'935'!X209/'11'!B$17)</f>
        <v>#VALUE!</v>
      </c>
      <c r="AV209" s="37" t="e">
        <f>INDEX('DNO totals'!$B$57:$G$57,IF('935'!K209,IF(MOD('935'!K209,1000),IF(MOD('935'!K209,100),IF(MOD('935'!K209,10),IF(MOD('935'!K209,1000)=1,6,5),4),3),2),1))</f>
        <v>#VALUE!</v>
      </c>
      <c r="AW209" s="52" t="e">
        <f t="shared" si="25"/>
        <v>#VALUE!</v>
      </c>
      <c r="AX209" s="32" t="e">
        <f>IF('935'!V209="VOID",0,'935'!V209*(1-'935'!X209/'11'!B$17))</f>
        <v>#VALUE!</v>
      </c>
      <c r="AY209" s="33" t="e">
        <f>IF(H209,-100*'Charging rates'!B$10/'11'!B$17*AX209/H209,0)</f>
        <v>#VALUE!</v>
      </c>
      <c r="AZ209" s="33" t="e">
        <f>IF(C209,'DNO totals'!B$41,0)</f>
        <v>#VALUE!</v>
      </c>
      <c r="BA209" s="33" t="e">
        <f t="shared" si="26"/>
        <v>#VALUE!</v>
      </c>
      <c r="BB209" s="33" t="e">
        <f t="shared" si="27"/>
        <v>#VALUE!</v>
      </c>
      <c r="BC209" s="53" t="e">
        <f t="shared" si="28"/>
        <v>#VALUE!</v>
      </c>
      <c r="BD209" s="32" t="e">
        <f>IF(AT209,'935'!H209*AT209/(AT209+D209+H209),0)</f>
        <v>#VALUE!</v>
      </c>
      <c r="BE209" s="32" t="e">
        <f>IF(H209,'935'!H209*H209/(AT209+D209+H209),0)</f>
        <v>#VALUE!</v>
      </c>
      <c r="BF209" s="32" t="e">
        <f>BD209*(1-'935'!X209/'11'!B$17)</f>
        <v>#VALUE!</v>
      </c>
      <c r="BG209" s="49" t="e">
        <f>BE209*(1-'935'!X209/'11'!B$17)</f>
        <v>#VALUE!</v>
      </c>
      <c r="BH209" s="52" t="e">
        <f>AV209*Parameters!B$6</f>
        <v>#VALUE!</v>
      </c>
      <c r="BI209" s="37" t="e">
        <f>IF('935'!$K209=1000,'Charging rates'!$C$38*$BH209/(1+'DNO totals'!$C$99)*'935'!$L209,0)</f>
        <v>#VALUE!</v>
      </c>
      <c r="BJ209" s="37" t="e">
        <f>IF(MOD('935'!$K209,1000)=100,'Charging rates'!$D$38*$BH209/(1+'DNO totals'!$D$99)*'935'!$M209,0)</f>
        <v>#VALUE!</v>
      </c>
      <c r="BK209" s="37" t="e">
        <f>IF(MOD('935'!$K209,100)=10,'Charging rates'!$E$38*$BH209/(1+'DNO totals'!$E$99)*'935'!$N209,0)</f>
        <v>#VALUE!</v>
      </c>
      <c r="BL209" s="37" t="e">
        <f>IF(AND(MOD('935'!$K209,10)&gt;0,MOD('935'!$K209,1000)&gt;1),'Charging rates'!$F$38*$BH209/(1+'DNO totals'!$F$99)*'935'!$O209,0)</f>
        <v>#VALUE!</v>
      </c>
      <c r="BM209" s="37" t="e">
        <f>IF(MOD('935'!$K209,1000)=1,'Charging rates'!$G$38*$BH209/(1+'DNO totals'!$G$99)*'935'!$P209,0)</f>
        <v>#VALUE!</v>
      </c>
      <c r="BN209" s="52" t="e">
        <f t="shared" si="29"/>
        <v>#VALUE!</v>
      </c>
      <c r="BO209" s="37" t="e">
        <f>IF('935'!$K209&gt;1000,'Charging rates'!$C$38*$AW209*'935'!$L209,0)</f>
        <v>#VALUE!</v>
      </c>
      <c r="BP209" s="37" t="e">
        <f>IF(MOD('935'!$K209,1000)&gt;100,'Charging rates'!$D$38*$AW209*'935'!$M209,0)</f>
        <v>#VALUE!</v>
      </c>
      <c r="BQ209" s="37" t="e">
        <f>IF(MOD('935'!$K209,100)&gt;10,'Charging rates'!$E$38*$AW209*'935'!$N209,0)</f>
        <v>#VALUE!</v>
      </c>
      <c r="BR209" s="52" t="e">
        <f t="shared" si="30"/>
        <v>#VALUE!</v>
      </c>
      <c r="BS209" s="48" t="e">
        <f>'935'!C209&lt;&gt;"VOID"</f>
        <v>#VALUE!</v>
      </c>
      <c r="BT209" s="33" t="e">
        <f>IF(BS209,(100/'11'!B$17*BD209*((1-'935'!I209)*'Charging rates'!B$51+'Charging rates'!B$63)),0)</f>
        <v>#VALUE!</v>
      </c>
      <c r="BU209" s="33" t="e">
        <f>100/'11'!B$17*BG209*('Charging rates'!B$51+'Charging rates'!B$63)</f>
        <v>#VALUE!</v>
      </c>
      <c r="BV209" s="33" t="e">
        <f>100/'11'!B$17*BE209*('Charging rates'!B$51+'Charging rates'!B$63)</f>
        <v>#VALUE!</v>
      </c>
      <c r="BW209" s="53" t="e">
        <f t="shared" si="31"/>
        <v>#VALUE!</v>
      </c>
      <c r="BX209" s="32" t="e">
        <f>AT209-('935'!T209*(1-'935'!X209/'11'!B$17))</f>
        <v>#VALUE!</v>
      </c>
      <c r="BY209" s="32">
        <f>0-IF(ISNUMBER(I209),INDEX('913'!$I$6:$I$1205,I209),0)-IF(ISNUMBER(J209),INDEX('913'!$I$6:$I$1205,J209),0)-IF(ISNUMBER(K209),INDEX('913'!$I$6:$I$1205,K209),0)-IF(ISNUMBER(L209),INDEX('913'!$I$6:$I$1205,L209),0)-IF(ISNUMBER(M209),INDEX('913'!$I$6:$I$1205,M209),0)-IF(ISNUMBER(N209),INDEX('913'!$I$6:$I$1205,N209),0)-IF(ISNUMBER(O209),INDEX('913'!$I$6:$I$1205,O209),0)-IF(ISNUMBER(P209),INDEX('913'!$I$6:$I$1205,P209),0)</f>
        <v>0</v>
      </c>
      <c r="BZ209" s="37">
        <f>IF(BY209=0,1,MAX(1,SQRT(BY209^2+(IF(ISNUMBER(I209),INDEX('913'!$J$6:$J$1205,I209),0)+IF(ISNUMBER(J209),INDEX('913'!$J$6:$J$1205,J209),0)+IF(ISNUMBER(K209),INDEX('913'!$J$6:$J$1205,K209),0)+IF(ISNUMBER(L209),INDEX('913'!$J$6:$J$1205,L209),0)+IF(ISNUMBER(M209),INDEX('913'!$J$6:$J$1205,M209),0)+IF(ISNUMBER(N209),INDEX('913'!$J$6:$J$1205,N209),0)+IF(ISNUMBER(O209),INDEX('913'!$J$6:$J$1205,O209),0)+IF(ISNUMBER(P209),INDEX('913'!$J$6:$J$1205,P209),0))^2)/BY209))</f>
        <v>1</v>
      </c>
      <c r="CA209" s="33" t="e">
        <f>100*AO209/'11'!B$17</f>
        <v>#VALUE!</v>
      </c>
      <c r="CB209" s="37" t="e">
        <f>100*(AP209*BZ209)/'11'!C$17</f>
        <v>#VALUE!</v>
      </c>
      <c r="CC209" s="37" t="e">
        <f t="shared" si="32"/>
        <v>#VALUE!</v>
      </c>
      <c r="CD209" s="33" t="e">
        <f t="shared" si="33"/>
        <v>#VALUE!</v>
      </c>
      <c r="CE209" s="54" t="e">
        <f>'11'!C$17-'935'!Y209</f>
        <v>#VALUE!</v>
      </c>
      <c r="CF209" s="37" t="e">
        <f>MAX('DNO totals'!B$312+0,MIN('935'!L209+0,'DNO totals'!B$304+0))</f>
        <v>#VALUE!</v>
      </c>
      <c r="CG209" s="37" t="e">
        <f>MAX('DNO totals'!C$312+0,MIN('935'!M209+0,'DNO totals'!C$304+0))</f>
        <v>#VALUE!</v>
      </c>
      <c r="CH209" s="37" t="e">
        <f>MAX('DNO totals'!D$312+0,MIN('935'!N209+0,'DNO totals'!D$304+0))</f>
        <v>#VALUE!</v>
      </c>
      <c r="CI209" s="37" t="e">
        <f>MAX('DNO totals'!E$312+0,MIN('935'!O209+0,'DNO totals'!E$304+0))</f>
        <v>#VALUE!</v>
      </c>
      <c r="CJ209" s="52" t="e">
        <f>MAX('DNO totals'!F$312+0,MIN('935'!P209+0,'DNO totals'!F$304+0))</f>
        <v>#VALUE!</v>
      </c>
      <c r="CK209" s="37" t="e">
        <f>IF('935'!$K209=1000,'Charging rates'!$C$38*$BH209/(1+'DNO totals'!$C$99)*$CF209,0)</f>
        <v>#VALUE!</v>
      </c>
      <c r="CL209" s="37" t="e">
        <f>IF(MOD('935'!$K209,1000)=100,'Charging rates'!$D$38*$BH209/(1+'DNO totals'!$D$99)*$CG209,0)</f>
        <v>#VALUE!</v>
      </c>
      <c r="CM209" s="37" t="e">
        <f>IF(MOD('935'!$K209,100)=10,'Charging rates'!$E$38*$BH209/(1+'DNO totals'!$E$99)*$CH209,0)</f>
        <v>#VALUE!</v>
      </c>
      <c r="CN209" s="37" t="e">
        <f>IF(AND(MOD('935'!$K209,10)&gt;0,MOD('935'!$K209,1000)&gt;1),'Charging rates'!$F$38*$BH209/(1+'DNO totals'!$F$99)*$CI209,0)</f>
        <v>#VALUE!</v>
      </c>
      <c r="CO209" s="37" t="e">
        <f>IF(MOD('935'!$K209,1000)=1,'Charging rates'!$G$38*$BH209/(1+'DNO totals'!$G$99)*$CJ209,0)</f>
        <v>#VALUE!</v>
      </c>
      <c r="CP209" s="52" t="e">
        <f t="shared" si="34"/>
        <v>#VALUE!</v>
      </c>
      <c r="CQ209" s="37" t="e">
        <f>IF('935'!$K209&gt;1000,'Charging rates'!$C$38*$AW209*$CF209,0)</f>
        <v>#VALUE!</v>
      </c>
      <c r="CR209" s="37" t="e">
        <f>IF(MOD('935'!$K209,1000)&gt;100,'Charging rates'!$D$38*$AW209*$CG209,0)</f>
        <v>#VALUE!</v>
      </c>
      <c r="CS209" s="37" t="e">
        <f>IF(MOD('935'!$K209,100)&gt;10,'Charging rates'!$E$38*$AW209*$CH209,0)</f>
        <v>#VALUE!</v>
      </c>
      <c r="CT209" s="52" t="e">
        <f t="shared" si="35"/>
        <v>#VALUE!</v>
      </c>
      <c r="CU209" s="33" t="e">
        <f>100*(AP209*'935'!Q209*BZ209)/'11'!B$17</f>
        <v>#VALUE!</v>
      </c>
      <c r="CV209" s="33" t="e">
        <f>100/'11'!B$17*'Charging rates'!B$10*AW209</f>
        <v>#VALUE!</v>
      </c>
      <c r="CW209" s="33" t="e">
        <f>IF(AT209=0,0,(1-BX209/AT209)*(CA209+IF('935'!Q209=0,0,(CB209*'935'!Q209*('11'!C$17-'935'!Y209)/('11'!B$17-'935'!X209)))))</f>
        <v>#VALUE!</v>
      </c>
      <c r="CX209" s="33" t="e">
        <f t="shared" si="36"/>
        <v>#VALUE!</v>
      </c>
      <c r="CY209" s="49" t="e">
        <f t="shared" si="37"/>
        <v>#VALUE!</v>
      </c>
      <c r="CZ209" s="32" t="e">
        <f>AT209*(Parameters!B$21+AU209)*IF('DNO totals'!B$323&lt;0,1,'935'!S209)</f>
        <v>#VALUE!</v>
      </c>
      <c r="DA209" s="52" t="e">
        <f>IF('DNO totals'!B$323&lt;0,1,'935'!S209)*(Parameters!B$21+AU209)</f>
        <v>#VALUE!</v>
      </c>
      <c r="DB209" s="37" t="e">
        <f>CX209+'Charging rates'!B$106*DA209*100/'11'!B$17</f>
        <v>#VALUE!</v>
      </c>
      <c r="DC209" s="37" t="e">
        <f>DB209+'Charging rates'!B$116*(Parameters!B$21+AU209)*100/'11'!B$17*IF('DNO totals'!B$323&lt;0,1,'935'!S209)</f>
        <v>#VALUE!</v>
      </c>
      <c r="DD209" s="37" t="e">
        <f>'Charging rates'!B$97*(CP209+CT209)*100/'11'!B$17</f>
        <v>#VALUE!</v>
      </c>
      <c r="DE209" s="33" t="e">
        <f>MAX(0-(CB209*AU209*'11'!C$17/'11'!B$17),DC209+DD209)</f>
        <v>#VALUE!</v>
      </c>
      <c r="DF209" s="37" t="e">
        <f>IF(BS209,IF(AU209=0,CC209,MAX(0,MIN(CC209,CC209+(DE209/'935'!Q209*('11'!B$17-'935'!X209)/('11'!C$17-'935'!Y209))))),0)</f>
        <v>#VALUE!</v>
      </c>
      <c r="DG209" s="33" t="e">
        <f t="shared" si="38"/>
        <v>#VALUE!</v>
      </c>
      <c r="DH209" s="53" t="e">
        <f t="shared" si="39"/>
        <v>#VALUE!</v>
      </c>
    </row>
    <row r="210" spans="1:112">
      <c r="A210" s="28">
        <v>110</v>
      </c>
      <c r="B210" s="47" t="e">
        <f>'935'!B210</f>
        <v>#VALUE!</v>
      </c>
      <c r="C210" s="48" t="e">
        <f>OR('935'!E210&lt;&gt;"VOID",'935'!F210&lt;&gt;"VOID",'935'!G210&lt;&gt;"VOID")</f>
        <v>#VALUE!</v>
      </c>
      <c r="D210" s="32" t="e">
        <f>IF('935'!D210="VOID",0,'935'!D210*(1-'935'!X210/'11'!B$17))</f>
        <v>#VALUE!</v>
      </c>
      <c r="E210" s="32" t="e">
        <f>IF('935'!E210="VOID",0,'935'!E210*(1-'935'!X210/'11'!B$17))</f>
        <v>#VALUE!</v>
      </c>
      <c r="F210" s="32" t="e">
        <f>IF('935'!F210="VOID",0,'935'!F210*(1-'935'!X210/'11'!B$17))</f>
        <v>#VALUE!</v>
      </c>
      <c r="G210" s="32" t="e">
        <f>IF('935'!G210="VOID",0,'935'!G210*(1-'935'!X210/'11'!B$17))</f>
        <v>#VALUE!</v>
      </c>
      <c r="H210" s="49" t="e">
        <f t="shared" si="20"/>
        <v>#VALUE!</v>
      </c>
      <c r="I210" s="50" t="e">
        <f>MATCH('935'!J210,'913'!$B$6:$B$1205,0)</f>
        <v>#VALUE!</v>
      </c>
      <c r="J210" s="50" t="e">
        <f>MATCH(INDEX('913'!$D$6:$D$1205,I210),'913'!$B$6:$B$1205,0)</f>
        <v>#VALUE!</v>
      </c>
      <c r="K210" s="50" t="e">
        <f>MATCH(INDEX('913'!$D$6:$D$1205,J210),'913'!$B$6:$B$1205,0)</f>
        <v>#VALUE!</v>
      </c>
      <c r="L210" s="50" t="e">
        <f>MATCH(INDEX('913'!$D$6:$D$1205,K210),'913'!$B$6:$B$1205,0)</f>
        <v>#VALUE!</v>
      </c>
      <c r="M210" s="50" t="e">
        <f>MATCH(INDEX('913'!$D$6:$D$1205,L210),'913'!$B$6:$B$1205,0)</f>
        <v>#VALUE!</v>
      </c>
      <c r="N210" s="50" t="e">
        <f>MATCH(INDEX('913'!$D$6:$D$1205,M210),'913'!$B$6:$B$1205,0)</f>
        <v>#VALUE!</v>
      </c>
      <c r="O210" s="50" t="e">
        <f>MATCH(INDEX('913'!$D$6:$D$1205,N210),'913'!$B$6:$B$1205,0)</f>
        <v>#VALUE!</v>
      </c>
      <c r="P210" s="51" t="e">
        <f>MATCH(INDEX('913'!$D$6:$D$1205,O210),'913'!$B$6:$B$1205,0)</f>
        <v>#VALUE!</v>
      </c>
      <c r="Q210" s="37">
        <f>IF(ISNUMBER(I210),MAX(0,INDEX('913'!$E$6:$E$1205,I210)),0)</f>
        <v>0</v>
      </c>
      <c r="R210" s="37">
        <f>IF(ISNUMBER(J210),MAX(0,INDEX('913'!$E$6:$E$1205,J210)),0)</f>
        <v>0</v>
      </c>
      <c r="S210" s="37">
        <f>IF(ISNUMBER(K210),MAX(0,INDEX('913'!$E$6:$E$1205,K210)),0)</f>
        <v>0</v>
      </c>
      <c r="T210" s="37">
        <f>IF(ISNUMBER(L210),MAX(0,INDEX('913'!$E$6:$E$1205,L210)),0)</f>
        <v>0</v>
      </c>
      <c r="U210" s="37">
        <f>IF(ISNUMBER(M210),MAX(0,INDEX('913'!$E$6:$E$1205,M210)),0)</f>
        <v>0</v>
      </c>
      <c r="V210" s="37">
        <f>IF(ISNUMBER(N210),MAX(0,INDEX('913'!$E$6:$E$1205,N210)),0)</f>
        <v>0</v>
      </c>
      <c r="W210" s="37">
        <f>IF(ISNUMBER(O210),MAX(0,INDEX('913'!$E$6:$E$1205,O210)),0)</f>
        <v>0</v>
      </c>
      <c r="X210" s="52">
        <f>IF(ISNUMBER(P210),MAX(0,INDEX('913'!$E$6:$E$1205,P210)),0)</f>
        <v>0</v>
      </c>
      <c r="Y210" s="37">
        <f>IF(ISNUMBER(I210),MAX(0,INDEX('913'!$F$6:$F$1205,I210)),0)</f>
        <v>0</v>
      </c>
      <c r="Z210" s="37">
        <f>IF(ISNUMBER(J210),MAX(0,INDEX('913'!$F$6:$F$1205,J210)),0)</f>
        <v>0</v>
      </c>
      <c r="AA210" s="37">
        <f>IF(ISNUMBER(K210),MAX(0,INDEX('913'!$F$6:$F$1205,K210)),0)</f>
        <v>0</v>
      </c>
      <c r="AB210" s="37">
        <f>IF(ISNUMBER(L210),MAX(0,INDEX('913'!$F$6:$F$1205,L210)),0)</f>
        <v>0</v>
      </c>
      <c r="AC210" s="37">
        <f>IF(ISNUMBER(M210),MAX(0,INDEX('913'!$F$6:$F$1205,M210)),0)</f>
        <v>0</v>
      </c>
      <c r="AD210" s="37">
        <f>IF(ISNUMBER(N210),MAX(0,INDEX('913'!$F$6:$F$1205,N210)),0)</f>
        <v>0</v>
      </c>
      <c r="AE210" s="37">
        <f>IF(ISNUMBER(O210),MAX(0,INDEX('913'!$F$6:$F$1205,O210)),0)</f>
        <v>0</v>
      </c>
      <c r="AF210" s="37">
        <f>IF(ISNUMBER(P210),MAX(0,INDEX('913'!$F$6:$F$1205,P210)),0)</f>
        <v>0</v>
      </c>
      <c r="AG210" s="32">
        <f>IF(ISNUMBER(I210),SQRT(INDEX('913'!$I$6:$I$1205,I210)^2+INDEX('913'!$J$6:$J$1205,I210)^2),0)</f>
        <v>0</v>
      </c>
      <c r="AH210" s="32">
        <f>IF(ISNUMBER(J210),SQRT(INDEX('913'!$I$6:$I$1205,J210)^2+INDEX('913'!$J$6:$J$1205,J210)^2),0)</f>
        <v>0</v>
      </c>
      <c r="AI210" s="32">
        <f>IF(ISNUMBER(K210),SQRT(INDEX('913'!$I$6:$I$1205,K210)^2+INDEX('913'!$J$6:$J$1205,K210)^2),0)</f>
        <v>0</v>
      </c>
      <c r="AJ210" s="32">
        <f>IF(ISNUMBER(L210),SQRT(INDEX('913'!$I$6:$I$1205,L210)^2+INDEX('913'!$J$6:$J$1205,L210)^2),0)</f>
        <v>0</v>
      </c>
      <c r="AK210" s="32">
        <f>IF(ISNUMBER(M210),SQRT(INDEX('913'!$I$6:$I$1205,M210)^2+INDEX('913'!$J$6:$J$1205,M210)^2),0)</f>
        <v>0</v>
      </c>
      <c r="AL210" s="32">
        <f>IF(ISNUMBER(N210),SQRT(INDEX('913'!$I$6:$I$1205,N210)^2+INDEX('913'!$J$6:$J$1205,N210)^2),0)</f>
        <v>0</v>
      </c>
      <c r="AM210" s="32">
        <f>IF(ISNUMBER(O210),SQRT(INDEX('913'!$I$6:$I$1205,O210)^2+INDEX('913'!$J$6:$J$1205,O210)^2),0)</f>
        <v>0</v>
      </c>
      <c r="AN210" s="49">
        <f>IF(ISNUMBER(P210),SQRT(INDEX('913'!$I$6:$I$1205,P210)^2+INDEX('913'!$J$6:$J$1205,P210)^2),0)</f>
        <v>0</v>
      </c>
      <c r="AO210" s="37">
        <f t="shared" si="21"/>
        <v>0</v>
      </c>
      <c r="AP210" s="37">
        <f t="shared" si="22"/>
        <v>0</v>
      </c>
      <c r="AQ210" s="33" t="e">
        <f>-100*'935'!W210*(AO210+AP210)/'11'!C$17</f>
        <v>#VALUE!</v>
      </c>
      <c r="AR210" s="37" t="e">
        <f t="shared" si="23"/>
        <v>#VALUE!</v>
      </c>
      <c r="AS210" s="52" t="e">
        <f t="shared" si="24"/>
        <v>#VALUE!</v>
      </c>
      <c r="AT210" s="32" t="e">
        <f>IF('935'!C210="VOID",0,('935'!C210*(1-'935'!X210/'11'!B$17)))</f>
        <v>#VALUE!</v>
      </c>
      <c r="AU210" s="52" t="e">
        <f>'935'!Q210*(1-'935'!Y210/'11'!C$17)/(1-'935'!X210/'11'!B$17)</f>
        <v>#VALUE!</v>
      </c>
      <c r="AV210" s="37" t="e">
        <f>INDEX('DNO totals'!$B$57:$G$57,IF('935'!K210,IF(MOD('935'!K210,1000),IF(MOD('935'!K210,100),IF(MOD('935'!K210,10),IF(MOD('935'!K210,1000)=1,6,5),4),3),2),1))</f>
        <v>#VALUE!</v>
      </c>
      <c r="AW210" s="52" t="e">
        <f t="shared" si="25"/>
        <v>#VALUE!</v>
      </c>
      <c r="AX210" s="32" t="e">
        <f>IF('935'!V210="VOID",0,'935'!V210*(1-'935'!X210/'11'!B$17))</f>
        <v>#VALUE!</v>
      </c>
      <c r="AY210" s="33" t="e">
        <f>IF(H210,-100*'Charging rates'!B$10/'11'!B$17*AX210/H210,0)</f>
        <v>#VALUE!</v>
      </c>
      <c r="AZ210" s="33" t="e">
        <f>IF(C210,'DNO totals'!B$41,0)</f>
        <v>#VALUE!</v>
      </c>
      <c r="BA210" s="33" t="e">
        <f t="shared" si="26"/>
        <v>#VALUE!</v>
      </c>
      <c r="BB210" s="33" t="e">
        <f t="shared" si="27"/>
        <v>#VALUE!</v>
      </c>
      <c r="BC210" s="53" t="e">
        <f t="shared" si="28"/>
        <v>#VALUE!</v>
      </c>
      <c r="BD210" s="32" t="e">
        <f>IF(AT210,'935'!H210*AT210/(AT210+D210+H210),0)</f>
        <v>#VALUE!</v>
      </c>
      <c r="BE210" s="32" t="e">
        <f>IF(H210,'935'!H210*H210/(AT210+D210+H210),0)</f>
        <v>#VALUE!</v>
      </c>
      <c r="BF210" s="32" t="e">
        <f>BD210*(1-'935'!X210/'11'!B$17)</f>
        <v>#VALUE!</v>
      </c>
      <c r="BG210" s="49" t="e">
        <f>BE210*(1-'935'!X210/'11'!B$17)</f>
        <v>#VALUE!</v>
      </c>
      <c r="BH210" s="52" t="e">
        <f>AV210*Parameters!B$6</f>
        <v>#VALUE!</v>
      </c>
      <c r="BI210" s="37" t="e">
        <f>IF('935'!$K210=1000,'Charging rates'!$C$38*$BH210/(1+'DNO totals'!$C$99)*'935'!$L210,0)</f>
        <v>#VALUE!</v>
      </c>
      <c r="BJ210" s="37" t="e">
        <f>IF(MOD('935'!$K210,1000)=100,'Charging rates'!$D$38*$BH210/(1+'DNO totals'!$D$99)*'935'!$M210,0)</f>
        <v>#VALUE!</v>
      </c>
      <c r="BK210" s="37" t="e">
        <f>IF(MOD('935'!$K210,100)=10,'Charging rates'!$E$38*$BH210/(1+'DNO totals'!$E$99)*'935'!$N210,0)</f>
        <v>#VALUE!</v>
      </c>
      <c r="BL210" s="37" t="e">
        <f>IF(AND(MOD('935'!$K210,10)&gt;0,MOD('935'!$K210,1000)&gt;1),'Charging rates'!$F$38*$BH210/(1+'DNO totals'!$F$99)*'935'!$O210,0)</f>
        <v>#VALUE!</v>
      </c>
      <c r="BM210" s="37" t="e">
        <f>IF(MOD('935'!$K210,1000)=1,'Charging rates'!$G$38*$BH210/(1+'DNO totals'!$G$99)*'935'!$P210,0)</f>
        <v>#VALUE!</v>
      </c>
      <c r="BN210" s="52" t="e">
        <f t="shared" si="29"/>
        <v>#VALUE!</v>
      </c>
      <c r="BO210" s="37" t="e">
        <f>IF('935'!$K210&gt;1000,'Charging rates'!$C$38*$AW210*'935'!$L210,0)</f>
        <v>#VALUE!</v>
      </c>
      <c r="BP210" s="37" t="e">
        <f>IF(MOD('935'!$K210,1000)&gt;100,'Charging rates'!$D$38*$AW210*'935'!$M210,0)</f>
        <v>#VALUE!</v>
      </c>
      <c r="BQ210" s="37" t="e">
        <f>IF(MOD('935'!$K210,100)&gt;10,'Charging rates'!$E$38*$AW210*'935'!$N210,0)</f>
        <v>#VALUE!</v>
      </c>
      <c r="BR210" s="52" t="e">
        <f t="shared" si="30"/>
        <v>#VALUE!</v>
      </c>
      <c r="BS210" s="48" t="e">
        <f>'935'!C210&lt;&gt;"VOID"</f>
        <v>#VALUE!</v>
      </c>
      <c r="BT210" s="33" t="e">
        <f>IF(BS210,(100/'11'!B$17*BD210*((1-'935'!I210)*'Charging rates'!B$51+'Charging rates'!B$63)),0)</f>
        <v>#VALUE!</v>
      </c>
      <c r="BU210" s="33" t="e">
        <f>100/'11'!B$17*BG210*('Charging rates'!B$51+'Charging rates'!B$63)</f>
        <v>#VALUE!</v>
      </c>
      <c r="BV210" s="33" t="e">
        <f>100/'11'!B$17*BE210*('Charging rates'!B$51+'Charging rates'!B$63)</f>
        <v>#VALUE!</v>
      </c>
      <c r="BW210" s="53" t="e">
        <f t="shared" si="31"/>
        <v>#VALUE!</v>
      </c>
      <c r="BX210" s="32" t="e">
        <f>AT210-('935'!T210*(1-'935'!X210/'11'!B$17))</f>
        <v>#VALUE!</v>
      </c>
      <c r="BY210" s="32">
        <f>0-IF(ISNUMBER(I210),INDEX('913'!$I$6:$I$1205,I210),0)-IF(ISNUMBER(J210),INDEX('913'!$I$6:$I$1205,J210),0)-IF(ISNUMBER(K210),INDEX('913'!$I$6:$I$1205,K210),0)-IF(ISNUMBER(L210),INDEX('913'!$I$6:$I$1205,L210),0)-IF(ISNUMBER(M210),INDEX('913'!$I$6:$I$1205,M210),0)-IF(ISNUMBER(N210),INDEX('913'!$I$6:$I$1205,N210),0)-IF(ISNUMBER(O210),INDEX('913'!$I$6:$I$1205,O210),0)-IF(ISNUMBER(P210),INDEX('913'!$I$6:$I$1205,P210),0)</f>
        <v>0</v>
      </c>
      <c r="BZ210" s="37">
        <f>IF(BY210=0,1,MAX(1,SQRT(BY210^2+(IF(ISNUMBER(I210),INDEX('913'!$J$6:$J$1205,I210),0)+IF(ISNUMBER(J210),INDEX('913'!$J$6:$J$1205,J210),0)+IF(ISNUMBER(K210),INDEX('913'!$J$6:$J$1205,K210),0)+IF(ISNUMBER(L210),INDEX('913'!$J$6:$J$1205,L210),0)+IF(ISNUMBER(M210),INDEX('913'!$J$6:$J$1205,M210),0)+IF(ISNUMBER(N210),INDEX('913'!$J$6:$J$1205,N210),0)+IF(ISNUMBER(O210),INDEX('913'!$J$6:$J$1205,O210),0)+IF(ISNUMBER(P210),INDEX('913'!$J$6:$J$1205,P210),0))^2)/BY210))</f>
        <v>1</v>
      </c>
      <c r="CA210" s="33" t="e">
        <f>100*AO210/'11'!B$17</f>
        <v>#VALUE!</v>
      </c>
      <c r="CB210" s="37" t="e">
        <f>100*(AP210*BZ210)/'11'!C$17</f>
        <v>#VALUE!</v>
      </c>
      <c r="CC210" s="37" t="e">
        <f t="shared" si="32"/>
        <v>#VALUE!</v>
      </c>
      <c r="CD210" s="33" t="e">
        <f t="shared" si="33"/>
        <v>#VALUE!</v>
      </c>
      <c r="CE210" s="54" t="e">
        <f>'11'!C$17-'935'!Y210</f>
        <v>#VALUE!</v>
      </c>
      <c r="CF210" s="37" t="e">
        <f>MAX('DNO totals'!B$312+0,MIN('935'!L210+0,'DNO totals'!B$304+0))</f>
        <v>#VALUE!</v>
      </c>
      <c r="CG210" s="37" t="e">
        <f>MAX('DNO totals'!C$312+0,MIN('935'!M210+0,'DNO totals'!C$304+0))</f>
        <v>#VALUE!</v>
      </c>
      <c r="CH210" s="37" t="e">
        <f>MAX('DNO totals'!D$312+0,MIN('935'!N210+0,'DNO totals'!D$304+0))</f>
        <v>#VALUE!</v>
      </c>
      <c r="CI210" s="37" t="e">
        <f>MAX('DNO totals'!E$312+0,MIN('935'!O210+0,'DNO totals'!E$304+0))</f>
        <v>#VALUE!</v>
      </c>
      <c r="CJ210" s="52" t="e">
        <f>MAX('DNO totals'!F$312+0,MIN('935'!P210+0,'DNO totals'!F$304+0))</f>
        <v>#VALUE!</v>
      </c>
      <c r="CK210" s="37" t="e">
        <f>IF('935'!$K210=1000,'Charging rates'!$C$38*$BH210/(1+'DNO totals'!$C$99)*$CF210,0)</f>
        <v>#VALUE!</v>
      </c>
      <c r="CL210" s="37" t="e">
        <f>IF(MOD('935'!$K210,1000)=100,'Charging rates'!$D$38*$BH210/(1+'DNO totals'!$D$99)*$CG210,0)</f>
        <v>#VALUE!</v>
      </c>
      <c r="CM210" s="37" t="e">
        <f>IF(MOD('935'!$K210,100)=10,'Charging rates'!$E$38*$BH210/(1+'DNO totals'!$E$99)*$CH210,0)</f>
        <v>#VALUE!</v>
      </c>
      <c r="CN210" s="37" t="e">
        <f>IF(AND(MOD('935'!$K210,10)&gt;0,MOD('935'!$K210,1000)&gt;1),'Charging rates'!$F$38*$BH210/(1+'DNO totals'!$F$99)*$CI210,0)</f>
        <v>#VALUE!</v>
      </c>
      <c r="CO210" s="37" t="e">
        <f>IF(MOD('935'!$K210,1000)=1,'Charging rates'!$G$38*$BH210/(1+'DNO totals'!$G$99)*$CJ210,0)</f>
        <v>#VALUE!</v>
      </c>
      <c r="CP210" s="52" t="e">
        <f t="shared" si="34"/>
        <v>#VALUE!</v>
      </c>
      <c r="CQ210" s="37" t="e">
        <f>IF('935'!$K210&gt;1000,'Charging rates'!$C$38*$AW210*$CF210,0)</f>
        <v>#VALUE!</v>
      </c>
      <c r="CR210" s="37" t="e">
        <f>IF(MOD('935'!$K210,1000)&gt;100,'Charging rates'!$D$38*$AW210*$CG210,0)</f>
        <v>#VALUE!</v>
      </c>
      <c r="CS210" s="37" t="e">
        <f>IF(MOD('935'!$K210,100)&gt;10,'Charging rates'!$E$38*$AW210*$CH210,0)</f>
        <v>#VALUE!</v>
      </c>
      <c r="CT210" s="52" t="e">
        <f t="shared" si="35"/>
        <v>#VALUE!</v>
      </c>
      <c r="CU210" s="33" t="e">
        <f>100*(AP210*'935'!Q210*BZ210)/'11'!B$17</f>
        <v>#VALUE!</v>
      </c>
      <c r="CV210" s="33" t="e">
        <f>100/'11'!B$17*'Charging rates'!B$10*AW210</f>
        <v>#VALUE!</v>
      </c>
      <c r="CW210" s="33" t="e">
        <f>IF(AT210=0,0,(1-BX210/AT210)*(CA210+IF('935'!Q210=0,0,(CB210*'935'!Q210*('11'!C$17-'935'!Y210)/('11'!B$17-'935'!X210)))))</f>
        <v>#VALUE!</v>
      </c>
      <c r="CX210" s="33" t="e">
        <f t="shared" si="36"/>
        <v>#VALUE!</v>
      </c>
      <c r="CY210" s="49" t="e">
        <f t="shared" si="37"/>
        <v>#VALUE!</v>
      </c>
      <c r="CZ210" s="32" t="e">
        <f>AT210*(Parameters!B$21+AU210)*IF('DNO totals'!B$323&lt;0,1,'935'!S210)</f>
        <v>#VALUE!</v>
      </c>
      <c r="DA210" s="52" t="e">
        <f>IF('DNO totals'!B$323&lt;0,1,'935'!S210)*(Parameters!B$21+AU210)</f>
        <v>#VALUE!</v>
      </c>
      <c r="DB210" s="37" t="e">
        <f>CX210+'Charging rates'!B$106*DA210*100/'11'!B$17</f>
        <v>#VALUE!</v>
      </c>
      <c r="DC210" s="37" t="e">
        <f>DB210+'Charging rates'!B$116*(Parameters!B$21+AU210)*100/'11'!B$17*IF('DNO totals'!B$323&lt;0,1,'935'!S210)</f>
        <v>#VALUE!</v>
      </c>
      <c r="DD210" s="37" t="e">
        <f>'Charging rates'!B$97*(CP210+CT210)*100/'11'!B$17</f>
        <v>#VALUE!</v>
      </c>
      <c r="DE210" s="33" t="e">
        <f>MAX(0-(CB210*AU210*'11'!C$17/'11'!B$17),DC210+DD210)</f>
        <v>#VALUE!</v>
      </c>
      <c r="DF210" s="37" t="e">
        <f>IF(BS210,IF(AU210=0,CC210,MAX(0,MIN(CC210,CC210+(DE210/'935'!Q210*('11'!B$17-'935'!X210)/('11'!C$17-'935'!Y210))))),0)</f>
        <v>#VALUE!</v>
      </c>
      <c r="DG210" s="33" t="e">
        <f t="shared" si="38"/>
        <v>#VALUE!</v>
      </c>
      <c r="DH210" s="53" t="e">
        <f t="shared" si="39"/>
        <v>#VALUE!</v>
      </c>
    </row>
    <row r="211" spans="1:112">
      <c r="A211" s="28">
        <v>111</v>
      </c>
      <c r="B211" s="47" t="e">
        <f>'935'!B211</f>
        <v>#VALUE!</v>
      </c>
      <c r="C211" s="48" t="e">
        <f>OR('935'!E211&lt;&gt;"VOID",'935'!F211&lt;&gt;"VOID",'935'!G211&lt;&gt;"VOID")</f>
        <v>#VALUE!</v>
      </c>
      <c r="D211" s="32" t="e">
        <f>IF('935'!D211="VOID",0,'935'!D211*(1-'935'!X211/'11'!B$17))</f>
        <v>#VALUE!</v>
      </c>
      <c r="E211" s="32" t="e">
        <f>IF('935'!E211="VOID",0,'935'!E211*(1-'935'!X211/'11'!B$17))</f>
        <v>#VALUE!</v>
      </c>
      <c r="F211" s="32" t="e">
        <f>IF('935'!F211="VOID",0,'935'!F211*(1-'935'!X211/'11'!B$17))</f>
        <v>#VALUE!</v>
      </c>
      <c r="G211" s="32" t="e">
        <f>IF('935'!G211="VOID",0,'935'!G211*(1-'935'!X211/'11'!B$17))</f>
        <v>#VALUE!</v>
      </c>
      <c r="H211" s="49" t="e">
        <f t="shared" si="20"/>
        <v>#VALUE!</v>
      </c>
      <c r="I211" s="50" t="e">
        <f>MATCH('935'!J211,'913'!$B$6:$B$1205,0)</f>
        <v>#VALUE!</v>
      </c>
      <c r="J211" s="50" t="e">
        <f>MATCH(INDEX('913'!$D$6:$D$1205,I211),'913'!$B$6:$B$1205,0)</f>
        <v>#VALUE!</v>
      </c>
      <c r="K211" s="50" t="e">
        <f>MATCH(INDEX('913'!$D$6:$D$1205,J211),'913'!$B$6:$B$1205,0)</f>
        <v>#VALUE!</v>
      </c>
      <c r="L211" s="50" t="e">
        <f>MATCH(INDEX('913'!$D$6:$D$1205,K211),'913'!$B$6:$B$1205,0)</f>
        <v>#VALUE!</v>
      </c>
      <c r="M211" s="50" t="e">
        <f>MATCH(INDEX('913'!$D$6:$D$1205,L211),'913'!$B$6:$B$1205,0)</f>
        <v>#VALUE!</v>
      </c>
      <c r="N211" s="50" t="e">
        <f>MATCH(INDEX('913'!$D$6:$D$1205,M211),'913'!$B$6:$B$1205,0)</f>
        <v>#VALUE!</v>
      </c>
      <c r="O211" s="50" t="e">
        <f>MATCH(INDEX('913'!$D$6:$D$1205,N211),'913'!$B$6:$B$1205,0)</f>
        <v>#VALUE!</v>
      </c>
      <c r="P211" s="51" t="e">
        <f>MATCH(INDEX('913'!$D$6:$D$1205,O211),'913'!$B$6:$B$1205,0)</f>
        <v>#VALUE!</v>
      </c>
      <c r="Q211" s="37">
        <f>IF(ISNUMBER(I211),MAX(0,INDEX('913'!$E$6:$E$1205,I211)),0)</f>
        <v>0</v>
      </c>
      <c r="R211" s="37">
        <f>IF(ISNUMBER(J211),MAX(0,INDEX('913'!$E$6:$E$1205,J211)),0)</f>
        <v>0</v>
      </c>
      <c r="S211" s="37">
        <f>IF(ISNUMBER(K211),MAX(0,INDEX('913'!$E$6:$E$1205,K211)),0)</f>
        <v>0</v>
      </c>
      <c r="T211" s="37">
        <f>IF(ISNUMBER(L211),MAX(0,INDEX('913'!$E$6:$E$1205,L211)),0)</f>
        <v>0</v>
      </c>
      <c r="U211" s="37">
        <f>IF(ISNUMBER(M211),MAX(0,INDEX('913'!$E$6:$E$1205,M211)),0)</f>
        <v>0</v>
      </c>
      <c r="V211" s="37">
        <f>IF(ISNUMBER(N211),MAX(0,INDEX('913'!$E$6:$E$1205,N211)),0)</f>
        <v>0</v>
      </c>
      <c r="W211" s="37">
        <f>IF(ISNUMBER(O211),MAX(0,INDEX('913'!$E$6:$E$1205,O211)),0)</f>
        <v>0</v>
      </c>
      <c r="X211" s="52">
        <f>IF(ISNUMBER(P211),MAX(0,INDEX('913'!$E$6:$E$1205,P211)),0)</f>
        <v>0</v>
      </c>
      <c r="Y211" s="37">
        <f>IF(ISNUMBER(I211),MAX(0,INDEX('913'!$F$6:$F$1205,I211)),0)</f>
        <v>0</v>
      </c>
      <c r="Z211" s="37">
        <f>IF(ISNUMBER(J211),MAX(0,INDEX('913'!$F$6:$F$1205,J211)),0)</f>
        <v>0</v>
      </c>
      <c r="AA211" s="37">
        <f>IF(ISNUMBER(K211),MAX(0,INDEX('913'!$F$6:$F$1205,K211)),0)</f>
        <v>0</v>
      </c>
      <c r="AB211" s="37">
        <f>IF(ISNUMBER(L211),MAX(0,INDEX('913'!$F$6:$F$1205,L211)),0)</f>
        <v>0</v>
      </c>
      <c r="AC211" s="37">
        <f>IF(ISNUMBER(M211),MAX(0,INDEX('913'!$F$6:$F$1205,M211)),0)</f>
        <v>0</v>
      </c>
      <c r="AD211" s="37">
        <f>IF(ISNUMBER(N211),MAX(0,INDEX('913'!$F$6:$F$1205,N211)),0)</f>
        <v>0</v>
      </c>
      <c r="AE211" s="37">
        <f>IF(ISNUMBER(O211),MAX(0,INDEX('913'!$F$6:$F$1205,O211)),0)</f>
        <v>0</v>
      </c>
      <c r="AF211" s="37">
        <f>IF(ISNUMBER(P211),MAX(0,INDEX('913'!$F$6:$F$1205,P211)),0)</f>
        <v>0</v>
      </c>
      <c r="AG211" s="32">
        <f>IF(ISNUMBER(I211),SQRT(INDEX('913'!$I$6:$I$1205,I211)^2+INDEX('913'!$J$6:$J$1205,I211)^2),0)</f>
        <v>0</v>
      </c>
      <c r="AH211" s="32">
        <f>IF(ISNUMBER(J211),SQRT(INDEX('913'!$I$6:$I$1205,J211)^2+INDEX('913'!$J$6:$J$1205,J211)^2),0)</f>
        <v>0</v>
      </c>
      <c r="AI211" s="32">
        <f>IF(ISNUMBER(K211),SQRT(INDEX('913'!$I$6:$I$1205,K211)^2+INDEX('913'!$J$6:$J$1205,K211)^2),0)</f>
        <v>0</v>
      </c>
      <c r="AJ211" s="32">
        <f>IF(ISNUMBER(L211),SQRT(INDEX('913'!$I$6:$I$1205,L211)^2+INDEX('913'!$J$6:$J$1205,L211)^2),0)</f>
        <v>0</v>
      </c>
      <c r="AK211" s="32">
        <f>IF(ISNUMBER(M211),SQRT(INDEX('913'!$I$6:$I$1205,M211)^2+INDEX('913'!$J$6:$J$1205,M211)^2),0)</f>
        <v>0</v>
      </c>
      <c r="AL211" s="32">
        <f>IF(ISNUMBER(N211),SQRT(INDEX('913'!$I$6:$I$1205,N211)^2+INDEX('913'!$J$6:$J$1205,N211)^2),0)</f>
        <v>0</v>
      </c>
      <c r="AM211" s="32">
        <f>IF(ISNUMBER(O211),SQRT(INDEX('913'!$I$6:$I$1205,O211)^2+INDEX('913'!$J$6:$J$1205,O211)^2),0)</f>
        <v>0</v>
      </c>
      <c r="AN211" s="49">
        <f>IF(ISNUMBER(P211),SQRT(INDEX('913'!$I$6:$I$1205,P211)^2+INDEX('913'!$J$6:$J$1205,P211)^2),0)</f>
        <v>0</v>
      </c>
      <c r="AO211" s="37">
        <f t="shared" si="21"/>
        <v>0</v>
      </c>
      <c r="AP211" s="37">
        <f t="shared" si="22"/>
        <v>0</v>
      </c>
      <c r="AQ211" s="33" t="e">
        <f>-100*'935'!W211*(AO211+AP211)/'11'!C$17</f>
        <v>#VALUE!</v>
      </c>
      <c r="AR211" s="37" t="e">
        <f t="shared" si="23"/>
        <v>#VALUE!</v>
      </c>
      <c r="AS211" s="52" t="e">
        <f t="shared" si="24"/>
        <v>#VALUE!</v>
      </c>
      <c r="AT211" s="32" t="e">
        <f>IF('935'!C211="VOID",0,('935'!C211*(1-'935'!X211/'11'!B$17)))</f>
        <v>#VALUE!</v>
      </c>
      <c r="AU211" s="52" t="e">
        <f>'935'!Q211*(1-'935'!Y211/'11'!C$17)/(1-'935'!X211/'11'!B$17)</f>
        <v>#VALUE!</v>
      </c>
      <c r="AV211" s="37" t="e">
        <f>INDEX('DNO totals'!$B$57:$G$57,IF('935'!K211,IF(MOD('935'!K211,1000),IF(MOD('935'!K211,100),IF(MOD('935'!K211,10),IF(MOD('935'!K211,1000)=1,6,5),4),3),2),1))</f>
        <v>#VALUE!</v>
      </c>
      <c r="AW211" s="52" t="e">
        <f t="shared" si="25"/>
        <v>#VALUE!</v>
      </c>
      <c r="AX211" s="32" t="e">
        <f>IF('935'!V211="VOID",0,'935'!V211*(1-'935'!X211/'11'!B$17))</f>
        <v>#VALUE!</v>
      </c>
      <c r="AY211" s="33" t="e">
        <f>IF(H211,-100*'Charging rates'!B$10/'11'!B$17*AX211/H211,0)</f>
        <v>#VALUE!</v>
      </c>
      <c r="AZ211" s="33" t="e">
        <f>IF(C211,'DNO totals'!B$41,0)</f>
        <v>#VALUE!</v>
      </c>
      <c r="BA211" s="33" t="e">
        <f t="shared" si="26"/>
        <v>#VALUE!</v>
      </c>
      <c r="BB211" s="33" t="e">
        <f t="shared" si="27"/>
        <v>#VALUE!</v>
      </c>
      <c r="BC211" s="53" t="e">
        <f t="shared" si="28"/>
        <v>#VALUE!</v>
      </c>
      <c r="BD211" s="32" t="e">
        <f>IF(AT211,'935'!H211*AT211/(AT211+D211+H211),0)</f>
        <v>#VALUE!</v>
      </c>
      <c r="BE211" s="32" t="e">
        <f>IF(H211,'935'!H211*H211/(AT211+D211+H211),0)</f>
        <v>#VALUE!</v>
      </c>
      <c r="BF211" s="32" t="e">
        <f>BD211*(1-'935'!X211/'11'!B$17)</f>
        <v>#VALUE!</v>
      </c>
      <c r="BG211" s="49" t="e">
        <f>BE211*(1-'935'!X211/'11'!B$17)</f>
        <v>#VALUE!</v>
      </c>
      <c r="BH211" s="52" t="e">
        <f>AV211*Parameters!B$6</f>
        <v>#VALUE!</v>
      </c>
      <c r="BI211" s="37" t="e">
        <f>IF('935'!$K211=1000,'Charging rates'!$C$38*$BH211/(1+'DNO totals'!$C$99)*'935'!$L211,0)</f>
        <v>#VALUE!</v>
      </c>
      <c r="BJ211" s="37" t="e">
        <f>IF(MOD('935'!$K211,1000)=100,'Charging rates'!$D$38*$BH211/(1+'DNO totals'!$D$99)*'935'!$M211,0)</f>
        <v>#VALUE!</v>
      </c>
      <c r="BK211" s="37" t="e">
        <f>IF(MOD('935'!$K211,100)=10,'Charging rates'!$E$38*$BH211/(1+'DNO totals'!$E$99)*'935'!$N211,0)</f>
        <v>#VALUE!</v>
      </c>
      <c r="BL211" s="37" t="e">
        <f>IF(AND(MOD('935'!$K211,10)&gt;0,MOD('935'!$K211,1000)&gt;1),'Charging rates'!$F$38*$BH211/(1+'DNO totals'!$F$99)*'935'!$O211,0)</f>
        <v>#VALUE!</v>
      </c>
      <c r="BM211" s="37" t="e">
        <f>IF(MOD('935'!$K211,1000)=1,'Charging rates'!$G$38*$BH211/(1+'DNO totals'!$G$99)*'935'!$P211,0)</f>
        <v>#VALUE!</v>
      </c>
      <c r="BN211" s="52" t="e">
        <f t="shared" si="29"/>
        <v>#VALUE!</v>
      </c>
      <c r="BO211" s="37" t="e">
        <f>IF('935'!$K211&gt;1000,'Charging rates'!$C$38*$AW211*'935'!$L211,0)</f>
        <v>#VALUE!</v>
      </c>
      <c r="BP211" s="37" t="e">
        <f>IF(MOD('935'!$K211,1000)&gt;100,'Charging rates'!$D$38*$AW211*'935'!$M211,0)</f>
        <v>#VALUE!</v>
      </c>
      <c r="BQ211" s="37" t="e">
        <f>IF(MOD('935'!$K211,100)&gt;10,'Charging rates'!$E$38*$AW211*'935'!$N211,0)</f>
        <v>#VALUE!</v>
      </c>
      <c r="BR211" s="52" t="e">
        <f t="shared" si="30"/>
        <v>#VALUE!</v>
      </c>
      <c r="BS211" s="48" t="e">
        <f>'935'!C211&lt;&gt;"VOID"</f>
        <v>#VALUE!</v>
      </c>
      <c r="BT211" s="33" t="e">
        <f>IF(BS211,(100/'11'!B$17*BD211*((1-'935'!I211)*'Charging rates'!B$51+'Charging rates'!B$63)),0)</f>
        <v>#VALUE!</v>
      </c>
      <c r="BU211" s="33" t="e">
        <f>100/'11'!B$17*BG211*('Charging rates'!B$51+'Charging rates'!B$63)</f>
        <v>#VALUE!</v>
      </c>
      <c r="BV211" s="33" t="e">
        <f>100/'11'!B$17*BE211*('Charging rates'!B$51+'Charging rates'!B$63)</f>
        <v>#VALUE!</v>
      </c>
      <c r="BW211" s="53" t="e">
        <f t="shared" si="31"/>
        <v>#VALUE!</v>
      </c>
      <c r="BX211" s="32" t="e">
        <f>AT211-('935'!T211*(1-'935'!X211/'11'!B$17))</f>
        <v>#VALUE!</v>
      </c>
      <c r="BY211" s="32">
        <f>0-IF(ISNUMBER(I211),INDEX('913'!$I$6:$I$1205,I211),0)-IF(ISNUMBER(J211),INDEX('913'!$I$6:$I$1205,J211),0)-IF(ISNUMBER(K211),INDEX('913'!$I$6:$I$1205,K211),0)-IF(ISNUMBER(L211),INDEX('913'!$I$6:$I$1205,L211),0)-IF(ISNUMBER(M211),INDEX('913'!$I$6:$I$1205,M211),0)-IF(ISNUMBER(N211),INDEX('913'!$I$6:$I$1205,N211),0)-IF(ISNUMBER(O211),INDEX('913'!$I$6:$I$1205,O211),0)-IF(ISNUMBER(P211),INDEX('913'!$I$6:$I$1205,P211),0)</f>
        <v>0</v>
      </c>
      <c r="BZ211" s="37">
        <f>IF(BY211=0,1,MAX(1,SQRT(BY211^2+(IF(ISNUMBER(I211),INDEX('913'!$J$6:$J$1205,I211),0)+IF(ISNUMBER(J211),INDEX('913'!$J$6:$J$1205,J211),0)+IF(ISNUMBER(K211),INDEX('913'!$J$6:$J$1205,K211),0)+IF(ISNUMBER(L211),INDEX('913'!$J$6:$J$1205,L211),0)+IF(ISNUMBER(M211),INDEX('913'!$J$6:$J$1205,M211),0)+IF(ISNUMBER(N211),INDEX('913'!$J$6:$J$1205,N211),0)+IF(ISNUMBER(O211),INDEX('913'!$J$6:$J$1205,O211),0)+IF(ISNUMBER(P211),INDEX('913'!$J$6:$J$1205,P211),0))^2)/BY211))</f>
        <v>1</v>
      </c>
      <c r="CA211" s="33" t="e">
        <f>100*AO211/'11'!B$17</f>
        <v>#VALUE!</v>
      </c>
      <c r="CB211" s="37" t="e">
        <f>100*(AP211*BZ211)/'11'!C$17</f>
        <v>#VALUE!</v>
      </c>
      <c r="CC211" s="37" t="e">
        <f t="shared" si="32"/>
        <v>#VALUE!</v>
      </c>
      <c r="CD211" s="33" t="e">
        <f t="shared" si="33"/>
        <v>#VALUE!</v>
      </c>
      <c r="CE211" s="54" t="e">
        <f>'11'!C$17-'935'!Y211</f>
        <v>#VALUE!</v>
      </c>
      <c r="CF211" s="37" t="e">
        <f>MAX('DNO totals'!B$312+0,MIN('935'!L211+0,'DNO totals'!B$304+0))</f>
        <v>#VALUE!</v>
      </c>
      <c r="CG211" s="37" t="e">
        <f>MAX('DNO totals'!C$312+0,MIN('935'!M211+0,'DNO totals'!C$304+0))</f>
        <v>#VALUE!</v>
      </c>
      <c r="CH211" s="37" t="e">
        <f>MAX('DNO totals'!D$312+0,MIN('935'!N211+0,'DNO totals'!D$304+0))</f>
        <v>#VALUE!</v>
      </c>
      <c r="CI211" s="37" t="e">
        <f>MAX('DNO totals'!E$312+0,MIN('935'!O211+0,'DNO totals'!E$304+0))</f>
        <v>#VALUE!</v>
      </c>
      <c r="CJ211" s="52" t="e">
        <f>MAX('DNO totals'!F$312+0,MIN('935'!P211+0,'DNO totals'!F$304+0))</f>
        <v>#VALUE!</v>
      </c>
      <c r="CK211" s="37" t="e">
        <f>IF('935'!$K211=1000,'Charging rates'!$C$38*$BH211/(1+'DNO totals'!$C$99)*$CF211,0)</f>
        <v>#VALUE!</v>
      </c>
      <c r="CL211" s="37" t="e">
        <f>IF(MOD('935'!$K211,1000)=100,'Charging rates'!$D$38*$BH211/(1+'DNO totals'!$D$99)*$CG211,0)</f>
        <v>#VALUE!</v>
      </c>
      <c r="CM211" s="37" t="e">
        <f>IF(MOD('935'!$K211,100)=10,'Charging rates'!$E$38*$BH211/(1+'DNO totals'!$E$99)*$CH211,0)</f>
        <v>#VALUE!</v>
      </c>
      <c r="CN211" s="37" t="e">
        <f>IF(AND(MOD('935'!$K211,10)&gt;0,MOD('935'!$K211,1000)&gt;1),'Charging rates'!$F$38*$BH211/(1+'DNO totals'!$F$99)*$CI211,0)</f>
        <v>#VALUE!</v>
      </c>
      <c r="CO211" s="37" t="e">
        <f>IF(MOD('935'!$K211,1000)=1,'Charging rates'!$G$38*$BH211/(1+'DNO totals'!$G$99)*$CJ211,0)</f>
        <v>#VALUE!</v>
      </c>
      <c r="CP211" s="52" t="e">
        <f t="shared" si="34"/>
        <v>#VALUE!</v>
      </c>
      <c r="CQ211" s="37" t="e">
        <f>IF('935'!$K211&gt;1000,'Charging rates'!$C$38*$AW211*$CF211,0)</f>
        <v>#VALUE!</v>
      </c>
      <c r="CR211" s="37" t="e">
        <f>IF(MOD('935'!$K211,1000)&gt;100,'Charging rates'!$D$38*$AW211*$CG211,0)</f>
        <v>#VALUE!</v>
      </c>
      <c r="CS211" s="37" t="e">
        <f>IF(MOD('935'!$K211,100)&gt;10,'Charging rates'!$E$38*$AW211*$CH211,0)</f>
        <v>#VALUE!</v>
      </c>
      <c r="CT211" s="52" t="e">
        <f t="shared" si="35"/>
        <v>#VALUE!</v>
      </c>
      <c r="CU211" s="33" t="e">
        <f>100*(AP211*'935'!Q211*BZ211)/'11'!B$17</f>
        <v>#VALUE!</v>
      </c>
      <c r="CV211" s="33" t="e">
        <f>100/'11'!B$17*'Charging rates'!B$10*AW211</f>
        <v>#VALUE!</v>
      </c>
      <c r="CW211" s="33" t="e">
        <f>IF(AT211=0,0,(1-BX211/AT211)*(CA211+IF('935'!Q211=0,0,(CB211*'935'!Q211*('11'!C$17-'935'!Y211)/('11'!B$17-'935'!X211)))))</f>
        <v>#VALUE!</v>
      </c>
      <c r="CX211" s="33" t="e">
        <f t="shared" si="36"/>
        <v>#VALUE!</v>
      </c>
      <c r="CY211" s="49" t="e">
        <f t="shared" si="37"/>
        <v>#VALUE!</v>
      </c>
      <c r="CZ211" s="32" t="e">
        <f>AT211*(Parameters!B$21+AU211)*IF('DNO totals'!B$323&lt;0,1,'935'!S211)</f>
        <v>#VALUE!</v>
      </c>
      <c r="DA211" s="52" t="e">
        <f>IF('DNO totals'!B$323&lt;0,1,'935'!S211)*(Parameters!B$21+AU211)</f>
        <v>#VALUE!</v>
      </c>
      <c r="DB211" s="37" t="e">
        <f>CX211+'Charging rates'!B$106*DA211*100/'11'!B$17</f>
        <v>#VALUE!</v>
      </c>
      <c r="DC211" s="37" t="e">
        <f>DB211+'Charging rates'!B$116*(Parameters!B$21+AU211)*100/'11'!B$17*IF('DNO totals'!B$323&lt;0,1,'935'!S211)</f>
        <v>#VALUE!</v>
      </c>
      <c r="DD211" s="37" t="e">
        <f>'Charging rates'!B$97*(CP211+CT211)*100/'11'!B$17</f>
        <v>#VALUE!</v>
      </c>
      <c r="DE211" s="33" t="e">
        <f>MAX(0-(CB211*AU211*'11'!C$17/'11'!B$17),DC211+DD211)</f>
        <v>#VALUE!</v>
      </c>
      <c r="DF211" s="37" t="e">
        <f>IF(BS211,IF(AU211=0,CC211,MAX(0,MIN(CC211,CC211+(DE211/'935'!Q211*('11'!B$17-'935'!X211)/('11'!C$17-'935'!Y211))))),0)</f>
        <v>#VALUE!</v>
      </c>
      <c r="DG211" s="33" t="e">
        <f t="shared" si="38"/>
        <v>#VALUE!</v>
      </c>
      <c r="DH211" s="53" t="e">
        <f t="shared" si="39"/>
        <v>#VALUE!</v>
      </c>
    </row>
    <row r="212" spans="1:112">
      <c r="A212" s="28">
        <v>112</v>
      </c>
      <c r="B212" s="47" t="e">
        <f>'935'!B212</f>
        <v>#VALUE!</v>
      </c>
      <c r="C212" s="48" t="e">
        <f>OR('935'!E212&lt;&gt;"VOID",'935'!F212&lt;&gt;"VOID",'935'!G212&lt;&gt;"VOID")</f>
        <v>#VALUE!</v>
      </c>
      <c r="D212" s="32" t="e">
        <f>IF('935'!D212="VOID",0,'935'!D212*(1-'935'!X212/'11'!B$17))</f>
        <v>#VALUE!</v>
      </c>
      <c r="E212" s="32" t="e">
        <f>IF('935'!E212="VOID",0,'935'!E212*(1-'935'!X212/'11'!B$17))</f>
        <v>#VALUE!</v>
      </c>
      <c r="F212" s="32" t="e">
        <f>IF('935'!F212="VOID",0,'935'!F212*(1-'935'!X212/'11'!B$17))</f>
        <v>#VALUE!</v>
      </c>
      <c r="G212" s="32" t="e">
        <f>IF('935'!G212="VOID",0,'935'!G212*(1-'935'!X212/'11'!B$17))</f>
        <v>#VALUE!</v>
      </c>
      <c r="H212" s="49" t="e">
        <f t="shared" si="20"/>
        <v>#VALUE!</v>
      </c>
      <c r="I212" s="50" t="e">
        <f>MATCH('935'!J212,'913'!$B$6:$B$1205,0)</f>
        <v>#VALUE!</v>
      </c>
      <c r="J212" s="50" t="e">
        <f>MATCH(INDEX('913'!$D$6:$D$1205,I212),'913'!$B$6:$B$1205,0)</f>
        <v>#VALUE!</v>
      </c>
      <c r="K212" s="50" t="e">
        <f>MATCH(INDEX('913'!$D$6:$D$1205,J212),'913'!$B$6:$B$1205,0)</f>
        <v>#VALUE!</v>
      </c>
      <c r="L212" s="50" t="e">
        <f>MATCH(INDEX('913'!$D$6:$D$1205,K212),'913'!$B$6:$B$1205,0)</f>
        <v>#VALUE!</v>
      </c>
      <c r="M212" s="50" t="e">
        <f>MATCH(INDEX('913'!$D$6:$D$1205,L212),'913'!$B$6:$B$1205,0)</f>
        <v>#VALUE!</v>
      </c>
      <c r="N212" s="50" t="e">
        <f>MATCH(INDEX('913'!$D$6:$D$1205,M212),'913'!$B$6:$B$1205,0)</f>
        <v>#VALUE!</v>
      </c>
      <c r="O212" s="50" t="e">
        <f>MATCH(INDEX('913'!$D$6:$D$1205,N212),'913'!$B$6:$B$1205,0)</f>
        <v>#VALUE!</v>
      </c>
      <c r="P212" s="51" t="e">
        <f>MATCH(INDEX('913'!$D$6:$D$1205,O212),'913'!$B$6:$B$1205,0)</f>
        <v>#VALUE!</v>
      </c>
      <c r="Q212" s="37">
        <f>IF(ISNUMBER(I212),MAX(0,INDEX('913'!$E$6:$E$1205,I212)),0)</f>
        <v>0</v>
      </c>
      <c r="R212" s="37">
        <f>IF(ISNUMBER(J212),MAX(0,INDEX('913'!$E$6:$E$1205,J212)),0)</f>
        <v>0</v>
      </c>
      <c r="S212" s="37">
        <f>IF(ISNUMBER(K212),MAX(0,INDEX('913'!$E$6:$E$1205,K212)),0)</f>
        <v>0</v>
      </c>
      <c r="T212" s="37">
        <f>IF(ISNUMBER(L212),MAX(0,INDEX('913'!$E$6:$E$1205,L212)),0)</f>
        <v>0</v>
      </c>
      <c r="U212" s="37">
        <f>IF(ISNUMBER(M212),MAX(0,INDEX('913'!$E$6:$E$1205,M212)),0)</f>
        <v>0</v>
      </c>
      <c r="V212" s="37">
        <f>IF(ISNUMBER(N212),MAX(0,INDEX('913'!$E$6:$E$1205,N212)),0)</f>
        <v>0</v>
      </c>
      <c r="W212" s="37">
        <f>IF(ISNUMBER(O212),MAX(0,INDEX('913'!$E$6:$E$1205,O212)),0)</f>
        <v>0</v>
      </c>
      <c r="X212" s="52">
        <f>IF(ISNUMBER(P212),MAX(0,INDEX('913'!$E$6:$E$1205,P212)),0)</f>
        <v>0</v>
      </c>
      <c r="Y212" s="37">
        <f>IF(ISNUMBER(I212),MAX(0,INDEX('913'!$F$6:$F$1205,I212)),0)</f>
        <v>0</v>
      </c>
      <c r="Z212" s="37">
        <f>IF(ISNUMBER(J212),MAX(0,INDEX('913'!$F$6:$F$1205,J212)),0)</f>
        <v>0</v>
      </c>
      <c r="AA212" s="37">
        <f>IF(ISNUMBER(K212),MAX(0,INDEX('913'!$F$6:$F$1205,K212)),0)</f>
        <v>0</v>
      </c>
      <c r="AB212" s="37">
        <f>IF(ISNUMBER(L212),MAX(0,INDEX('913'!$F$6:$F$1205,L212)),0)</f>
        <v>0</v>
      </c>
      <c r="AC212" s="37">
        <f>IF(ISNUMBER(M212),MAX(0,INDEX('913'!$F$6:$F$1205,M212)),0)</f>
        <v>0</v>
      </c>
      <c r="AD212" s="37">
        <f>IF(ISNUMBER(N212),MAX(0,INDEX('913'!$F$6:$F$1205,N212)),0)</f>
        <v>0</v>
      </c>
      <c r="AE212" s="37">
        <f>IF(ISNUMBER(O212),MAX(0,INDEX('913'!$F$6:$F$1205,O212)),0)</f>
        <v>0</v>
      </c>
      <c r="AF212" s="37">
        <f>IF(ISNUMBER(P212),MAX(0,INDEX('913'!$F$6:$F$1205,P212)),0)</f>
        <v>0</v>
      </c>
      <c r="AG212" s="32">
        <f>IF(ISNUMBER(I212),SQRT(INDEX('913'!$I$6:$I$1205,I212)^2+INDEX('913'!$J$6:$J$1205,I212)^2),0)</f>
        <v>0</v>
      </c>
      <c r="AH212" s="32">
        <f>IF(ISNUMBER(J212),SQRT(INDEX('913'!$I$6:$I$1205,J212)^2+INDEX('913'!$J$6:$J$1205,J212)^2),0)</f>
        <v>0</v>
      </c>
      <c r="AI212" s="32">
        <f>IF(ISNUMBER(K212),SQRT(INDEX('913'!$I$6:$I$1205,K212)^2+INDEX('913'!$J$6:$J$1205,K212)^2),0)</f>
        <v>0</v>
      </c>
      <c r="AJ212" s="32">
        <f>IF(ISNUMBER(L212),SQRT(INDEX('913'!$I$6:$I$1205,L212)^2+INDEX('913'!$J$6:$J$1205,L212)^2),0)</f>
        <v>0</v>
      </c>
      <c r="AK212" s="32">
        <f>IF(ISNUMBER(M212),SQRT(INDEX('913'!$I$6:$I$1205,M212)^2+INDEX('913'!$J$6:$J$1205,M212)^2),0)</f>
        <v>0</v>
      </c>
      <c r="AL212" s="32">
        <f>IF(ISNUMBER(N212),SQRT(INDEX('913'!$I$6:$I$1205,N212)^2+INDEX('913'!$J$6:$J$1205,N212)^2),0)</f>
        <v>0</v>
      </c>
      <c r="AM212" s="32">
        <f>IF(ISNUMBER(O212),SQRT(INDEX('913'!$I$6:$I$1205,O212)^2+INDEX('913'!$J$6:$J$1205,O212)^2),0)</f>
        <v>0</v>
      </c>
      <c r="AN212" s="49">
        <f>IF(ISNUMBER(P212),SQRT(INDEX('913'!$I$6:$I$1205,P212)^2+INDEX('913'!$J$6:$J$1205,P212)^2),0)</f>
        <v>0</v>
      </c>
      <c r="AO212" s="37">
        <f t="shared" si="21"/>
        <v>0</v>
      </c>
      <c r="AP212" s="37">
        <f t="shared" si="22"/>
        <v>0</v>
      </c>
      <c r="AQ212" s="33" t="e">
        <f>-100*'935'!W212*(AO212+AP212)/'11'!C$17</f>
        <v>#VALUE!</v>
      </c>
      <c r="AR212" s="37" t="e">
        <f t="shared" si="23"/>
        <v>#VALUE!</v>
      </c>
      <c r="AS212" s="52" t="e">
        <f t="shared" si="24"/>
        <v>#VALUE!</v>
      </c>
      <c r="AT212" s="32" t="e">
        <f>IF('935'!C212="VOID",0,('935'!C212*(1-'935'!X212/'11'!B$17)))</f>
        <v>#VALUE!</v>
      </c>
      <c r="AU212" s="52" t="e">
        <f>'935'!Q212*(1-'935'!Y212/'11'!C$17)/(1-'935'!X212/'11'!B$17)</f>
        <v>#VALUE!</v>
      </c>
      <c r="AV212" s="37" t="e">
        <f>INDEX('DNO totals'!$B$57:$G$57,IF('935'!K212,IF(MOD('935'!K212,1000),IF(MOD('935'!K212,100),IF(MOD('935'!K212,10),IF(MOD('935'!K212,1000)=1,6,5),4),3),2),1))</f>
        <v>#VALUE!</v>
      </c>
      <c r="AW212" s="52" t="e">
        <f t="shared" si="25"/>
        <v>#VALUE!</v>
      </c>
      <c r="AX212" s="32" t="e">
        <f>IF('935'!V212="VOID",0,'935'!V212*(1-'935'!X212/'11'!B$17))</f>
        <v>#VALUE!</v>
      </c>
      <c r="AY212" s="33" t="e">
        <f>IF(H212,-100*'Charging rates'!B$10/'11'!B$17*AX212/H212,0)</f>
        <v>#VALUE!</v>
      </c>
      <c r="AZ212" s="33" t="e">
        <f>IF(C212,'DNO totals'!B$41,0)</f>
        <v>#VALUE!</v>
      </c>
      <c r="BA212" s="33" t="e">
        <f t="shared" si="26"/>
        <v>#VALUE!</v>
      </c>
      <c r="BB212" s="33" t="e">
        <f t="shared" si="27"/>
        <v>#VALUE!</v>
      </c>
      <c r="BC212" s="53" t="e">
        <f t="shared" si="28"/>
        <v>#VALUE!</v>
      </c>
      <c r="BD212" s="32" t="e">
        <f>IF(AT212,'935'!H212*AT212/(AT212+D212+H212),0)</f>
        <v>#VALUE!</v>
      </c>
      <c r="BE212" s="32" t="e">
        <f>IF(H212,'935'!H212*H212/(AT212+D212+H212),0)</f>
        <v>#VALUE!</v>
      </c>
      <c r="BF212" s="32" t="e">
        <f>BD212*(1-'935'!X212/'11'!B$17)</f>
        <v>#VALUE!</v>
      </c>
      <c r="BG212" s="49" t="e">
        <f>BE212*(1-'935'!X212/'11'!B$17)</f>
        <v>#VALUE!</v>
      </c>
      <c r="BH212" s="52" t="e">
        <f>AV212*Parameters!B$6</f>
        <v>#VALUE!</v>
      </c>
      <c r="BI212" s="37" t="e">
        <f>IF('935'!$K212=1000,'Charging rates'!$C$38*$BH212/(1+'DNO totals'!$C$99)*'935'!$L212,0)</f>
        <v>#VALUE!</v>
      </c>
      <c r="BJ212" s="37" t="e">
        <f>IF(MOD('935'!$K212,1000)=100,'Charging rates'!$D$38*$BH212/(1+'DNO totals'!$D$99)*'935'!$M212,0)</f>
        <v>#VALUE!</v>
      </c>
      <c r="BK212" s="37" t="e">
        <f>IF(MOD('935'!$K212,100)=10,'Charging rates'!$E$38*$BH212/(1+'DNO totals'!$E$99)*'935'!$N212,0)</f>
        <v>#VALUE!</v>
      </c>
      <c r="BL212" s="37" t="e">
        <f>IF(AND(MOD('935'!$K212,10)&gt;0,MOD('935'!$K212,1000)&gt;1),'Charging rates'!$F$38*$BH212/(1+'DNO totals'!$F$99)*'935'!$O212,0)</f>
        <v>#VALUE!</v>
      </c>
      <c r="BM212" s="37" t="e">
        <f>IF(MOD('935'!$K212,1000)=1,'Charging rates'!$G$38*$BH212/(1+'DNO totals'!$G$99)*'935'!$P212,0)</f>
        <v>#VALUE!</v>
      </c>
      <c r="BN212" s="52" t="e">
        <f t="shared" si="29"/>
        <v>#VALUE!</v>
      </c>
      <c r="BO212" s="37" t="e">
        <f>IF('935'!$K212&gt;1000,'Charging rates'!$C$38*$AW212*'935'!$L212,0)</f>
        <v>#VALUE!</v>
      </c>
      <c r="BP212" s="37" t="e">
        <f>IF(MOD('935'!$K212,1000)&gt;100,'Charging rates'!$D$38*$AW212*'935'!$M212,0)</f>
        <v>#VALUE!</v>
      </c>
      <c r="BQ212" s="37" t="e">
        <f>IF(MOD('935'!$K212,100)&gt;10,'Charging rates'!$E$38*$AW212*'935'!$N212,0)</f>
        <v>#VALUE!</v>
      </c>
      <c r="BR212" s="52" t="e">
        <f t="shared" si="30"/>
        <v>#VALUE!</v>
      </c>
      <c r="BS212" s="48" t="e">
        <f>'935'!C212&lt;&gt;"VOID"</f>
        <v>#VALUE!</v>
      </c>
      <c r="BT212" s="33" t="e">
        <f>IF(BS212,(100/'11'!B$17*BD212*((1-'935'!I212)*'Charging rates'!B$51+'Charging rates'!B$63)),0)</f>
        <v>#VALUE!</v>
      </c>
      <c r="BU212" s="33" t="e">
        <f>100/'11'!B$17*BG212*('Charging rates'!B$51+'Charging rates'!B$63)</f>
        <v>#VALUE!</v>
      </c>
      <c r="BV212" s="33" t="e">
        <f>100/'11'!B$17*BE212*('Charging rates'!B$51+'Charging rates'!B$63)</f>
        <v>#VALUE!</v>
      </c>
      <c r="BW212" s="53" t="e">
        <f t="shared" si="31"/>
        <v>#VALUE!</v>
      </c>
      <c r="BX212" s="32" t="e">
        <f>AT212-('935'!T212*(1-'935'!X212/'11'!B$17))</f>
        <v>#VALUE!</v>
      </c>
      <c r="BY212" s="32">
        <f>0-IF(ISNUMBER(I212),INDEX('913'!$I$6:$I$1205,I212),0)-IF(ISNUMBER(J212),INDEX('913'!$I$6:$I$1205,J212),0)-IF(ISNUMBER(K212),INDEX('913'!$I$6:$I$1205,K212),0)-IF(ISNUMBER(L212),INDEX('913'!$I$6:$I$1205,L212),0)-IF(ISNUMBER(M212),INDEX('913'!$I$6:$I$1205,M212),0)-IF(ISNUMBER(N212),INDEX('913'!$I$6:$I$1205,N212),0)-IF(ISNUMBER(O212),INDEX('913'!$I$6:$I$1205,O212),0)-IF(ISNUMBER(P212),INDEX('913'!$I$6:$I$1205,P212),0)</f>
        <v>0</v>
      </c>
      <c r="BZ212" s="37">
        <f>IF(BY212=0,1,MAX(1,SQRT(BY212^2+(IF(ISNUMBER(I212),INDEX('913'!$J$6:$J$1205,I212),0)+IF(ISNUMBER(J212),INDEX('913'!$J$6:$J$1205,J212),0)+IF(ISNUMBER(K212),INDEX('913'!$J$6:$J$1205,K212),0)+IF(ISNUMBER(L212),INDEX('913'!$J$6:$J$1205,L212),0)+IF(ISNUMBER(M212),INDEX('913'!$J$6:$J$1205,M212),0)+IF(ISNUMBER(N212),INDEX('913'!$J$6:$J$1205,N212),0)+IF(ISNUMBER(O212),INDEX('913'!$J$6:$J$1205,O212),0)+IF(ISNUMBER(P212),INDEX('913'!$J$6:$J$1205,P212),0))^2)/BY212))</f>
        <v>1</v>
      </c>
      <c r="CA212" s="33" t="e">
        <f>100*AO212/'11'!B$17</f>
        <v>#VALUE!</v>
      </c>
      <c r="CB212" s="37" t="e">
        <f>100*(AP212*BZ212)/'11'!C$17</f>
        <v>#VALUE!</v>
      </c>
      <c r="CC212" s="37" t="e">
        <f t="shared" si="32"/>
        <v>#VALUE!</v>
      </c>
      <c r="CD212" s="33" t="e">
        <f t="shared" si="33"/>
        <v>#VALUE!</v>
      </c>
      <c r="CE212" s="54" t="e">
        <f>'11'!C$17-'935'!Y212</f>
        <v>#VALUE!</v>
      </c>
      <c r="CF212" s="37" t="e">
        <f>MAX('DNO totals'!B$312+0,MIN('935'!L212+0,'DNO totals'!B$304+0))</f>
        <v>#VALUE!</v>
      </c>
      <c r="CG212" s="37" t="e">
        <f>MAX('DNO totals'!C$312+0,MIN('935'!M212+0,'DNO totals'!C$304+0))</f>
        <v>#VALUE!</v>
      </c>
      <c r="CH212" s="37" t="e">
        <f>MAX('DNO totals'!D$312+0,MIN('935'!N212+0,'DNO totals'!D$304+0))</f>
        <v>#VALUE!</v>
      </c>
      <c r="CI212" s="37" t="e">
        <f>MAX('DNO totals'!E$312+0,MIN('935'!O212+0,'DNO totals'!E$304+0))</f>
        <v>#VALUE!</v>
      </c>
      <c r="CJ212" s="52" t="e">
        <f>MAX('DNO totals'!F$312+0,MIN('935'!P212+0,'DNO totals'!F$304+0))</f>
        <v>#VALUE!</v>
      </c>
      <c r="CK212" s="37" t="e">
        <f>IF('935'!$K212=1000,'Charging rates'!$C$38*$BH212/(1+'DNO totals'!$C$99)*$CF212,0)</f>
        <v>#VALUE!</v>
      </c>
      <c r="CL212" s="37" t="e">
        <f>IF(MOD('935'!$K212,1000)=100,'Charging rates'!$D$38*$BH212/(1+'DNO totals'!$D$99)*$CG212,0)</f>
        <v>#VALUE!</v>
      </c>
      <c r="CM212" s="37" t="e">
        <f>IF(MOD('935'!$K212,100)=10,'Charging rates'!$E$38*$BH212/(1+'DNO totals'!$E$99)*$CH212,0)</f>
        <v>#VALUE!</v>
      </c>
      <c r="CN212" s="37" t="e">
        <f>IF(AND(MOD('935'!$K212,10)&gt;0,MOD('935'!$K212,1000)&gt;1),'Charging rates'!$F$38*$BH212/(1+'DNO totals'!$F$99)*$CI212,0)</f>
        <v>#VALUE!</v>
      </c>
      <c r="CO212" s="37" t="e">
        <f>IF(MOD('935'!$K212,1000)=1,'Charging rates'!$G$38*$BH212/(1+'DNO totals'!$G$99)*$CJ212,0)</f>
        <v>#VALUE!</v>
      </c>
      <c r="CP212" s="52" t="e">
        <f t="shared" si="34"/>
        <v>#VALUE!</v>
      </c>
      <c r="CQ212" s="37" t="e">
        <f>IF('935'!$K212&gt;1000,'Charging rates'!$C$38*$AW212*$CF212,0)</f>
        <v>#VALUE!</v>
      </c>
      <c r="CR212" s="37" t="e">
        <f>IF(MOD('935'!$K212,1000)&gt;100,'Charging rates'!$D$38*$AW212*$CG212,0)</f>
        <v>#VALUE!</v>
      </c>
      <c r="CS212" s="37" t="e">
        <f>IF(MOD('935'!$K212,100)&gt;10,'Charging rates'!$E$38*$AW212*$CH212,0)</f>
        <v>#VALUE!</v>
      </c>
      <c r="CT212" s="52" t="e">
        <f t="shared" si="35"/>
        <v>#VALUE!</v>
      </c>
      <c r="CU212" s="33" t="e">
        <f>100*(AP212*'935'!Q212*BZ212)/'11'!B$17</f>
        <v>#VALUE!</v>
      </c>
      <c r="CV212" s="33" t="e">
        <f>100/'11'!B$17*'Charging rates'!B$10*AW212</f>
        <v>#VALUE!</v>
      </c>
      <c r="CW212" s="33" t="e">
        <f>IF(AT212=0,0,(1-BX212/AT212)*(CA212+IF('935'!Q212=0,0,(CB212*'935'!Q212*('11'!C$17-'935'!Y212)/('11'!B$17-'935'!X212)))))</f>
        <v>#VALUE!</v>
      </c>
      <c r="CX212" s="33" t="e">
        <f t="shared" si="36"/>
        <v>#VALUE!</v>
      </c>
      <c r="CY212" s="49" t="e">
        <f t="shared" si="37"/>
        <v>#VALUE!</v>
      </c>
      <c r="CZ212" s="32" t="e">
        <f>AT212*(Parameters!B$21+AU212)*IF('DNO totals'!B$323&lt;0,1,'935'!S212)</f>
        <v>#VALUE!</v>
      </c>
      <c r="DA212" s="52" t="e">
        <f>IF('DNO totals'!B$323&lt;0,1,'935'!S212)*(Parameters!B$21+AU212)</f>
        <v>#VALUE!</v>
      </c>
      <c r="DB212" s="37" t="e">
        <f>CX212+'Charging rates'!B$106*DA212*100/'11'!B$17</f>
        <v>#VALUE!</v>
      </c>
      <c r="DC212" s="37" t="e">
        <f>DB212+'Charging rates'!B$116*(Parameters!B$21+AU212)*100/'11'!B$17*IF('DNO totals'!B$323&lt;0,1,'935'!S212)</f>
        <v>#VALUE!</v>
      </c>
      <c r="DD212" s="37" t="e">
        <f>'Charging rates'!B$97*(CP212+CT212)*100/'11'!B$17</f>
        <v>#VALUE!</v>
      </c>
      <c r="DE212" s="33" t="e">
        <f>MAX(0-(CB212*AU212*'11'!C$17/'11'!B$17),DC212+DD212)</f>
        <v>#VALUE!</v>
      </c>
      <c r="DF212" s="37" t="e">
        <f>IF(BS212,IF(AU212=0,CC212,MAX(0,MIN(CC212,CC212+(DE212/'935'!Q212*('11'!B$17-'935'!X212)/('11'!C$17-'935'!Y212))))),0)</f>
        <v>#VALUE!</v>
      </c>
      <c r="DG212" s="33" t="e">
        <f t="shared" si="38"/>
        <v>#VALUE!</v>
      </c>
      <c r="DH212" s="53" t="e">
        <f t="shared" si="39"/>
        <v>#VALUE!</v>
      </c>
    </row>
    <row r="213" spans="1:112">
      <c r="A213" s="28">
        <v>113</v>
      </c>
      <c r="B213" s="47" t="e">
        <f>'935'!B213</f>
        <v>#VALUE!</v>
      </c>
      <c r="C213" s="48" t="e">
        <f>OR('935'!E213&lt;&gt;"VOID",'935'!F213&lt;&gt;"VOID",'935'!G213&lt;&gt;"VOID")</f>
        <v>#VALUE!</v>
      </c>
      <c r="D213" s="32" t="e">
        <f>IF('935'!D213="VOID",0,'935'!D213*(1-'935'!X213/'11'!B$17))</f>
        <v>#VALUE!</v>
      </c>
      <c r="E213" s="32" t="e">
        <f>IF('935'!E213="VOID",0,'935'!E213*(1-'935'!X213/'11'!B$17))</f>
        <v>#VALUE!</v>
      </c>
      <c r="F213" s="32" t="e">
        <f>IF('935'!F213="VOID",0,'935'!F213*(1-'935'!X213/'11'!B$17))</f>
        <v>#VALUE!</v>
      </c>
      <c r="G213" s="32" t="e">
        <f>IF('935'!G213="VOID",0,'935'!G213*(1-'935'!X213/'11'!B$17))</f>
        <v>#VALUE!</v>
      </c>
      <c r="H213" s="49" t="e">
        <f t="shared" si="20"/>
        <v>#VALUE!</v>
      </c>
      <c r="I213" s="50" t="e">
        <f>MATCH('935'!J213,'913'!$B$6:$B$1205,0)</f>
        <v>#VALUE!</v>
      </c>
      <c r="J213" s="50" t="e">
        <f>MATCH(INDEX('913'!$D$6:$D$1205,I213),'913'!$B$6:$B$1205,0)</f>
        <v>#VALUE!</v>
      </c>
      <c r="K213" s="50" t="e">
        <f>MATCH(INDEX('913'!$D$6:$D$1205,J213),'913'!$B$6:$B$1205,0)</f>
        <v>#VALUE!</v>
      </c>
      <c r="L213" s="50" t="e">
        <f>MATCH(INDEX('913'!$D$6:$D$1205,K213),'913'!$B$6:$B$1205,0)</f>
        <v>#VALUE!</v>
      </c>
      <c r="M213" s="50" t="e">
        <f>MATCH(INDEX('913'!$D$6:$D$1205,L213),'913'!$B$6:$B$1205,0)</f>
        <v>#VALUE!</v>
      </c>
      <c r="N213" s="50" t="e">
        <f>MATCH(INDEX('913'!$D$6:$D$1205,M213),'913'!$B$6:$B$1205,0)</f>
        <v>#VALUE!</v>
      </c>
      <c r="O213" s="50" t="e">
        <f>MATCH(INDEX('913'!$D$6:$D$1205,N213),'913'!$B$6:$B$1205,0)</f>
        <v>#VALUE!</v>
      </c>
      <c r="P213" s="51" t="e">
        <f>MATCH(INDEX('913'!$D$6:$D$1205,O213),'913'!$B$6:$B$1205,0)</f>
        <v>#VALUE!</v>
      </c>
      <c r="Q213" s="37">
        <f>IF(ISNUMBER(I213),MAX(0,INDEX('913'!$E$6:$E$1205,I213)),0)</f>
        <v>0</v>
      </c>
      <c r="R213" s="37">
        <f>IF(ISNUMBER(J213),MAX(0,INDEX('913'!$E$6:$E$1205,J213)),0)</f>
        <v>0</v>
      </c>
      <c r="S213" s="37">
        <f>IF(ISNUMBER(K213),MAX(0,INDEX('913'!$E$6:$E$1205,K213)),0)</f>
        <v>0</v>
      </c>
      <c r="T213" s="37">
        <f>IF(ISNUMBER(L213),MAX(0,INDEX('913'!$E$6:$E$1205,L213)),0)</f>
        <v>0</v>
      </c>
      <c r="U213" s="37">
        <f>IF(ISNUMBER(M213),MAX(0,INDEX('913'!$E$6:$E$1205,M213)),0)</f>
        <v>0</v>
      </c>
      <c r="V213" s="37">
        <f>IF(ISNUMBER(N213),MAX(0,INDEX('913'!$E$6:$E$1205,N213)),0)</f>
        <v>0</v>
      </c>
      <c r="W213" s="37">
        <f>IF(ISNUMBER(O213),MAX(0,INDEX('913'!$E$6:$E$1205,O213)),0)</f>
        <v>0</v>
      </c>
      <c r="X213" s="52">
        <f>IF(ISNUMBER(P213),MAX(0,INDEX('913'!$E$6:$E$1205,P213)),0)</f>
        <v>0</v>
      </c>
      <c r="Y213" s="37">
        <f>IF(ISNUMBER(I213),MAX(0,INDEX('913'!$F$6:$F$1205,I213)),0)</f>
        <v>0</v>
      </c>
      <c r="Z213" s="37">
        <f>IF(ISNUMBER(J213),MAX(0,INDEX('913'!$F$6:$F$1205,J213)),0)</f>
        <v>0</v>
      </c>
      <c r="AA213" s="37">
        <f>IF(ISNUMBER(K213),MAX(0,INDEX('913'!$F$6:$F$1205,K213)),0)</f>
        <v>0</v>
      </c>
      <c r="AB213" s="37">
        <f>IF(ISNUMBER(L213),MAX(0,INDEX('913'!$F$6:$F$1205,L213)),0)</f>
        <v>0</v>
      </c>
      <c r="AC213" s="37">
        <f>IF(ISNUMBER(M213),MAX(0,INDEX('913'!$F$6:$F$1205,M213)),0)</f>
        <v>0</v>
      </c>
      <c r="AD213" s="37">
        <f>IF(ISNUMBER(N213),MAX(0,INDEX('913'!$F$6:$F$1205,N213)),0)</f>
        <v>0</v>
      </c>
      <c r="AE213" s="37">
        <f>IF(ISNUMBER(O213),MAX(0,INDEX('913'!$F$6:$F$1205,O213)),0)</f>
        <v>0</v>
      </c>
      <c r="AF213" s="37">
        <f>IF(ISNUMBER(P213),MAX(0,INDEX('913'!$F$6:$F$1205,P213)),0)</f>
        <v>0</v>
      </c>
      <c r="AG213" s="32">
        <f>IF(ISNUMBER(I213),SQRT(INDEX('913'!$I$6:$I$1205,I213)^2+INDEX('913'!$J$6:$J$1205,I213)^2),0)</f>
        <v>0</v>
      </c>
      <c r="AH213" s="32">
        <f>IF(ISNUMBER(J213),SQRT(INDEX('913'!$I$6:$I$1205,J213)^2+INDEX('913'!$J$6:$J$1205,J213)^2),0)</f>
        <v>0</v>
      </c>
      <c r="AI213" s="32">
        <f>IF(ISNUMBER(K213),SQRT(INDEX('913'!$I$6:$I$1205,K213)^2+INDEX('913'!$J$6:$J$1205,K213)^2),0)</f>
        <v>0</v>
      </c>
      <c r="AJ213" s="32">
        <f>IF(ISNUMBER(L213),SQRT(INDEX('913'!$I$6:$I$1205,L213)^2+INDEX('913'!$J$6:$J$1205,L213)^2),0)</f>
        <v>0</v>
      </c>
      <c r="AK213" s="32">
        <f>IF(ISNUMBER(M213),SQRT(INDEX('913'!$I$6:$I$1205,M213)^2+INDEX('913'!$J$6:$J$1205,M213)^2),0)</f>
        <v>0</v>
      </c>
      <c r="AL213" s="32">
        <f>IF(ISNUMBER(N213),SQRT(INDEX('913'!$I$6:$I$1205,N213)^2+INDEX('913'!$J$6:$J$1205,N213)^2),0)</f>
        <v>0</v>
      </c>
      <c r="AM213" s="32">
        <f>IF(ISNUMBER(O213),SQRT(INDEX('913'!$I$6:$I$1205,O213)^2+INDEX('913'!$J$6:$J$1205,O213)^2),0)</f>
        <v>0</v>
      </c>
      <c r="AN213" s="49">
        <f>IF(ISNUMBER(P213),SQRT(INDEX('913'!$I$6:$I$1205,P213)^2+INDEX('913'!$J$6:$J$1205,P213)^2),0)</f>
        <v>0</v>
      </c>
      <c r="AO213" s="37">
        <f t="shared" si="21"/>
        <v>0</v>
      </c>
      <c r="AP213" s="37">
        <f t="shared" si="22"/>
        <v>0</v>
      </c>
      <c r="AQ213" s="33" t="e">
        <f>-100*'935'!W213*(AO213+AP213)/'11'!C$17</f>
        <v>#VALUE!</v>
      </c>
      <c r="AR213" s="37" t="e">
        <f t="shared" si="23"/>
        <v>#VALUE!</v>
      </c>
      <c r="AS213" s="52" t="e">
        <f t="shared" si="24"/>
        <v>#VALUE!</v>
      </c>
      <c r="AT213" s="32" t="e">
        <f>IF('935'!C213="VOID",0,('935'!C213*(1-'935'!X213/'11'!B$17)))</f>
        <v>#VALUE!</v>
      </c>
      <c r="AU213" s="52" t="e">
        <f>'935'!Q213*(1-'935'!Y213/'11'!C$17)/(1-'935'!X213/'11'!B$17)</f>
        <v>#VALUE!</v>
      </c>
      <c r="AV213" s="37" t="e">
        <f>INDEX('DNO totals'!$B$57:$G$57,IF('935'!K213,IF(MOD('935'!K213,1000),IF(MOD('935'!K213,100),IF(MOD('935'!K213,10),IF(MOD('935'!K213,1000)=1,6,5),4),3),2),1))</f>
        <v>#VALUE!</v>
      </c>
      <c r="AW213" s="52" t="e">
        <f t="shared" si="25"/>
        <v>#VALUE!</v>
      </c>
      <c r="AX213" s="32" t="e">
        <f>IF('935'!V213="VOID",0,'935'!V213*(1-'935'!X213/'11'!B$17))</f>
        <v>#VALUE!</v>
      </c>
      <c r="AY213" s="33" t="e">
        <f>IF(H213,-100*'Charging rates'!B$10/'11'!B$17*AX213/H213,0)</f>
        <v>#VALUE!</v>
      </c>
      <c r="AZ213" s="33" t="e">
        <f>IF(C213,'DNO totals'!B$41,0)</f>
        <v>#VALUE!</v>
      </c>
      <c r="BA213" s="33" t="e">
        <f t="shared" si="26"/>
        <v>#VALUE!</v>
      </c>
      <c r="BB213" s="33" t="e">
        <f t="shared" si="27"/>
        <v>#VALUE!</v>
      </c>
      <c r="BC213" s="53" t="e">
        <f t="shared" si="28"/>
        <v>#VALUE!</v>
      </c>
      <c r="BD213" s="32" t="e">
        <f>IF(AT213,'935'!H213*AT213/(AT213+D213+H213),0)</f>
        <v>#VALUE!</v>
      </c>
      <c r="BE213" s="32" t="e">
        <f>IF(H213,'935'!H213*H213/(AT213+D213+H213),0)</f>
        <v>#VALUE!</v>
      </c>
      <c r="BF213" s="32" t="e">
        <f>BD213*(1-'935'!X213/'11'!B$17)</f>
        <v>#VALUE!</v>
      </c>
      <c r="BG213" s="49" t="e">
        <f>BE213*(1-'935'!X213/'11'!B$17)</f>
        <v>#VALUE!</v>
      </c>
      <c r="BH213" s="52" t="e">
        <f>AV213*Parameters!B$6</f>
        <v>#VALUE!</v>
      </c>
      <c r="BI213" s="37" t="e">
        <f>IF('935'!$K213=1000,'Charging rates'!$C$38*$BH213/(1+'DNO totals'!$C$99)*'935'!$L213,0)</f>
        <v>#VALUE!</v>
      </c>
      <c r="BJ213" s="37" t="e">
        <f>IF(MOD('935'!$K213,1000)=100,'Charging rates'!$D$38*$BH213/(1+'DNO totals'!$D$99)*'935'!$M213,0)</f>
        <v>#VALUE!</v>
      </c>
      <c r="BK213" s="37" t="e">
        <f>IF(MOD('935'!$K213,100)=10,'Charging rates'!$E$38*$BH213/(1+'DNO totals'!$E$99)*'935'!$N213,0)</f>
        <v>#VALUE!</v>
      </c>
      <c r="BL213" s="37" t="e">
        <f>IF(AND(MOD('935'!$K213,10)&gt;0,MOD('935'!$K213,1000)&gt;1),'Charging rates'!$F$38*$BH213/(1+'DNO totals'!$F$99)*'935'!$O213,0)</f>
        <v>#VALUE!</v>
      </c>
      <c r="BM213" s="37" t="e">
        <f>IF(MOD('935'!$K213,1000)=1,'Charging rates'!$G$38*$BH213/(1+'DNO totals'!$G$99)*'935'!$P213,0)</f>
        <v>#VALUE!</v>
      </c>
      <c r="BN213" s="52" t="e">
        <f t="shared" si="29"/>
        <v>#VALUE!</v>
      </c>
      <c r="BO213" s="37" t="e">
        <f>IF('935'!$K213&gt;1000,'Charging rates'!$C$38*$AW213*'935'!$L213,0)</f>
        <v>#VALUE!</v>
      </c>
      <c r="BP213" s="37" t="e">
        <f>IF(MOD('935'!$K213,1000)&gt;100,'Charging rates'!$D$38*$AW213*'935'!$M213,0)</f>
        <v>#VALUE!</v>
      </c>
      <c r="BQ213" s="37" t="e">
        <f>IF(MOD('935'!$K213,100)&gt;10,'Charging rates'!$E$38*$AW213*'935'!$N213,0)</f>
        <v>#VALUE!</v>
      </c>
      <c r="BR213" s="52" t="e">
        <f t="shared" si="30"/>
        <v>#VALUE!</v>
      </c>
      <c r="BS213" s="48" t="e">
        <f>'935'!C213&lt;&gt;"VOID"</f>
        <v>#VALUE!</v>
      </c>
      <c r="BT213" s="33" t="e">
        <f>IF(BS213,(100/'11'!B$17*BD213*((1-'935'!I213)*'Charging rates'!B$51+'Charging rates'!B$63)),0)</f>
        <v>#VALUE!</v>
      </c>
      <c r="BU213" s="33" t="e">
        <f>100/'11'!B$17*BG213*('Charging rates'!B$51+'Charging rates'!B$63)</f>
        <v>#VALUE!</v>
      </c>
      <c r="BV213" s="33" t="e">
        <f>100/'11'!B$17*BE213*('Charging rates'!B$51+'Charging rates'!B$63)</f>
        <v>#VALUE!</v>
      </c>
      <c r="BW213" s="53" t="e">
        <f t="shared" si="31"/>
        <v>#VALUE!</v>
      </c>
      <c r="BX213" s="32" t="e">
        <f>AT213-('935'!T213*(1-'935'!X213/'11'!B$17))</f>
        <v>#VALUE!</v>
      </c>
      <c r="BY213" s="32">
        <f>0-IF(ISNUMBER(I213),INDEX('913'!$I$6:$I$1205,I213),0)-IF(ISNUMBER(J213),INDEX('913'!$I$6:$I$1205,J213),0)-IF(ISNUMBER(K213),INDEX('913'!$I$6:$I$1205,K213),0)-IF(ISNUMBER(L213),INDEX('913'!$I$6:$I$1205,L213),0)-IF(ISNUMBER(M213),INDEX('913'!$I$6:$I$1205,M213),0)-IF(ISNUMBER(N213),INDEX('913'!$I$6:$I$1205,N213),0)-IF(ISNUMBER(O213),INDEX('913'!$I$6:$I$1205,O213),0)-IF(ISNUMBER(P213),INDEX('913'!$I$6:$I$1205,P213),0)</f>
        <v>0</v>
      </c>
      <c r="BZ213" s="37">
        <f>IF(BY213=0,1,MAX(1,SQRT(BY213^2+(IF(ISNUMBER(I213),INDEX('913'!$J$6:$J$1205,I213),0)+IF(ISNUMBER(J213),INDEX('913'!$J$6:$J$1205,J213),0)+IF(ISNUMBER(K213),INDEX('913'!$J$6:$J$1205,K213),0)+IF(ISNUMBER(L213),INDEX('913'!$J$6:$J$1205,L213),0)+IF(ISNUMBER(M213),INDEX('913'!$J$6:$J$1205,M213),0)+IF(ISNUMBER(N213),INDEX('913'!$J$6:$J$1205,N213),0)+IF(ISNUMBER(O213),INDEX('913'!$J$6:$J$1205,O213),0)+IF(ISNUMBER(P213),INDEX('913'!$J$6:$J$1205,P213),0))^2)/BY213))</f>
        <v>1</v>
      </c>
      <c r="CA213" s="33" t="e">
        <f>100*AO213/'11'!B$17</f>
        <v>#VALUE!</v>
      </c>
      <c r="CB213" s="37" t="e">
        <f>100*(AP213*BZ213)/'11'!C$17</f>
        <v>#VALUE!</v>
      </c>
      <c r="CC213" s="37" t="e">
        <f t="shared" si="32"/>
        <v>#VALUE!</v>
      </c>
      <c r="CD213" s="33" t="e">
        <f t="shared" si="33"/>
        <v>#VALUE!</v>
      </c>
      <c r="CE213" s="54" t="e">
        <f>'11'!C$17-'935'!Y213</f>
        <v>#VALUE!</v>
      </c>
      <c r="CF213" s="37" t="e">
        <f>MAX('DNO totals'!B$312+0,MIN('935'!L213+0,'DNO totals'!B$304+0))</f>
        <v>#VALUE!</v>
      </c>
      <c r="CG213" s="37" t="e">
        <f>MAX('DNO totals'!C$312+0,MIN('935'!M213+0,'DNO totals'!C$304+0))</f>
        <v>#VALUE!</v>
      </c>
      <c r="CH213" s="37" t="e">
        <f>MAX('DNO totals'!D$312+0,MIN('935'!N213+0,'DNO totals'!D$304+0))</f>
        <v>#VALUE!</v>
      </c>
      <c r="CI213" s="37" t="e">
        <f>MAX('DNO totals'!E$312+0,MIN('935'!O213+0,'DNO totals'!E$304+0))</f>
        <v>#VALUE!</v>
      </c>
      <c r="CJ213" s="52" t="e">
        <f>MAX('DNO totals'!F$312+0,MIN('935'!P213+0,'DNO totals'!F$304+0))</f>
        <v>#VALUE!</v>
      </c>
      <c r="CK213" s="37" t="e">
        <f>IF('935'!$K213=1000,'Charging rates'!$C$38*$BH213/(1+'DNO totals'!$C$99)*$CF213,0)</f>
        <v>#VALUE!</v>
      </c>
      <c r="CL213" s="37" t="e">
        <f>IF(MOD('935'!$K213,1000)=100,'Charging rates'!$D$38*$BH213/(1+'DNO totals'!$D$99)*$CG213,0)</f>
        <v>#VALUE!</v>
      </c>
      <c r="CM213" s="37" t="e">
        <f>IF(MOD('935'!$K213,100)=10,'Charging rates'!$E$38*$BH213/(1+'DNO totals'!$E$99)*$CH213,0)</f>
        <v>#VALUE!</v>
      </c>
      <c r="CN213" s="37" t="e">
        <f>IF(AND(MOD('935'!$K213,10)&gt;0,MOD('935'!$K213,1000)&gt;1),'Charging rates'!$F$38*$BH213/(1+'DNO totals'!$F$99)*$CI213,0)</f>
        <v>#VALUE!</v>
      </c>
      <c r="CO213" s="37" t="e">
        <f>IF(MOD('935'!$K213,1000)=1,'Charging rates'!$G$38*$BH213/(1+'DNO totals'!$G$99)*$CJ213,0)</f>
        <v>#VALUE!</v>
      </c>
      <c r="CP213" s="52" t="e">
        <f t="shared" si="34"/>
        <v>#VALUE!</v>
      </c>
      <c r="CQ213" s="37" t="e">
        <f>IF('935'!$K213&gt;1000,'Charging rates'!$C$38*$AW213*$CF213,0)</f>
        <v>#VALUE!</v>
      </c>
      <c r="CR213" s="37" t="e">
        <f>IF(MOD('935'!$K213,1000)&gt;100,'Charging rates'!$D$38*$AW213*$CG213,0)</f>
        <v>#VALUE!</v>
      </c>
      <c r="CS213" s="37" t="e">
        <f>IF(MOD('935'!$K213,100)&gt;10,'Charging rates'!$E$38*$AW213*$CH213,0)</f>
        <v>#VALUE!</v>
      </c>
      <c r="CT213" s="52" t="e">
        <f t="shared" si="35"/>
        <v>#VALUE!</v>
      </c>
      <c r="CU213" s="33" t="e">
        <f>100*(AP213*'935'!Q213*BZ213)/'11'!B$17</f>
        <v>#VALUE!</v>
      </c>
      <c r="CV213" s="33" t="e">
        <f>100/'11'!B$17*'Charging rates'!B$10*AW213</f>
        <v>#VALUE!</v>
      </c>
      <c r="CW213" s="33" t="e">
        <f>IF(AT213=0,0,(1-BX213/AT213)*(CA213+IF('935'!Q213=0,0,(CB213*'935'!Q213*('11'!C$17-'935'!Y213)/('11'!B$17-'935'!X213)))))</f>
        <v>#VALUE!</v>
      </c>
      <c r="CX213" s="33" t="e">
        <f t="shared" si="36"/>
        <v>#VALUE!</v>
      </c>
      <c r="CY213" s="49" t="e">
        <f t="shared" si="37"/>
        <v>#VALUE!</v>
      </c>
      <c r="CZ213" s="32" t="e">
        <f>AT213*(Parameters!B$21+AU213)*IF('DNO totals'!B$323&lt;0,1,'935'!S213)</f>
        <v>#VALUE!</v>
      </c>
      <c r="DA213" s="52" t="e">
        <f>IF('DNO totals'!B$323&lt;0,1,'935'!S213)*(Parameters!B$21+AU213)</f>
        <v>#VALUE!</v>
      </c>
      <c r="DB213" s="37" t="e">
        <f>CX213+'Charging rates'!B$106*DA213*100/'11'!B$17</f>
        <v>#VALUE!</v>
      </c>
      <c r="DC213" s="37" t="e">
        <f>DB213+'Charging rates'!B$116*(Parameters!B$21+AU213)*100/'11'!B$17*IF('DNO totals'!B$323&lt;0,1,'935'!S213)</f>
        <v>#VALUE!</v>
      </c>
      <c r="DD213" s="37" t="e">
        <f>'Charging rates'!B$97*(CP213+CT213)*100/'11'!B$17</f>
        <v>#VALUE!</v>
      </c>
      <c r="DE213" s="33" t="e">
        <f>MAX(0-(CB213*AU213*'11'!C$17/'11'!B$17),DC213+DD213)</f>
        <v>#VALUE!</v>
      </c>
      <c r="DF213" s="37" t="e">
        <f>IF(BS213,IF(AU213=0,CC213,MAX(0,MIN(CC213,CC213+(DE213/'935'!Q213*('11'!B$17-'935'!X213)/('11'!C$17-'935'!Y213))))),0)</f>
        <v>#VALUE!</v>
      </c>
      <c r="DG213" s="33" t="e">
        <f t="shared" si="38"/>
        <v>#VALUE!</v>
      </c>
      <c r="DH213" s="53" t="e">
        <f t="shared" si="39"/>
        <v>#VALUE!</v>
      </c>
    </row>
    <row r="214" spans="1:112">
      <c r="A214" s="28">
        <v>114</v>
      </c>
      <c r="B214" s="47" t="e">
        <f>'935'!B214</f>
        <v>#VALUE!</v>
      </c>
      <c r="C214" s="48" t="e">
        <f>OR('935'!E214&lt;&gt;"VOID",'935'!F214&lt;&gt;"VOID",'935'!G214&lt;&gt;"VOID")</f>
        <v>#VALUE!</v>
      </c>
      <c r="D214" s="32" t="e">
        <f>IF('935'!D214="VOID",0,'935'!D214*(1-'935'!X214/'11'!B$17))</f>
        <v>#VALUE!</v>
      </c>
      <c r="E214" s="32" t="e">
        <f>IF('935'!E214="VOID",0,'935'!E214*(1-'935'!X214/'11'!B$17))</f>
        <v>#VALUE!</v>
      </c>
      <c r="F214" s="32" t="e">
        <f>IF('935'!F214="VOID",0,'935'!F214*(1-'935'!X214/'11'!B$17))</f>
        <v>#VALUE!</v>
      </c>
      <c r="G214" s="32" t="e">
        <f>IF('935'!G214="VOID",0,'935'!G214*(1-'935'!X214/'11'!B$17))</f>
        <v>#VALUE!</v>
      </c>
      <c r="H214" s="49" t="e">
        <f t="shared" si="20"/>
        <v>#VALUE!</v>
      </c>
      <c r="I214" s="50" t="e">
        <f>MATCH('935'!J214,'913'!$B$6:$B$1205,0)</f>
        <v>#VALUE!</v>
      </c>
      <c r="J214" s="50" t="e">
        <f>MATCH(INDEX('913'!$D$6:$D$1205,I214),'913'!$B$6:$B$1205,0)</f>
        <v>#VALUE!</v>
      </c>
      <c r="K214" s="50" t="e">
        <f>MATCH(INDEX('913'!$D$6:$D$1205,J214),'913'!$B$6:$B$1205,0)</f>
        <v>#VALUE!</v>
      </c>
      <c r="L214" s="50" t="e">
        <f>MATCH(INDEX('913'!$D$6:$D$1205,K214),'913'!$B$6:$B$1205,0)</f>
        <v>#VALUE!</v>
      </c>
      <c r="M214" s="50" t="e">
        <f>MATCH(INDEX('913'!$D$6:$D$1205,L214),'913'!$B$6:$B$1205,0)</f>
        <v>#VALUE!</v>
      </c>
      <c r="N214" s="50" t="e">
        <f>MATCH(INDEX('913'!$D$6:$D$1205,M214),'913'!$B$6:$B$1205,0)</f>
        <v>#VALUE!</v>
      </c>
      <c r="O214" s="50" t="e">
        <f>MATCH(INDEX('913'!$D$6:$D$1205,N214),'913'!$B$6:$B$1205,0)</f>
        <v>#VALUE!</v>
      </c>
      <c r="P214" s="51" t="e">
        <f>MATCH(INDEX('913'!$D$6:$D$1205,O214),'913'!$B$6:$B$1205,0)</f>
        <v>#VALUE!</v>
      </c>
      <c r="Q214" s="37">
        <f>IF(ISNUMBER(I214),MAX(0,INDEX('913'!$E$6:$E$1205,I214)),0)</f>
        <v>0</v>
      </c>
      <c r="R214" s="37">
        <f>IF(ISNUMBER(J214),MAX(0,INDEX('913'!$E$6:$E$1205,J214)),0)</f>
        <v>0</v>
      </c>
      <c r="S214" s="37">
        <f>IF(ISNUMBER(K214),MAX(0,INDEX('913'!$E$6:$E$1205,K214)),0)</f>
        <v>0</v>
      </c>
      <c r="T214" s="37">
        <f>IF(ISNUMBER(L214),MAX(0,INDEX('913'!$E$6:$E$1205,L214)),0)</f>
        <v>0</v>
      </c>
      <c r="U214" s="37">
        <f>IF(ISNUMBER(M214),MAX(0,INDEX('913'!$E$6:$E$1205,M214)),0)</f>
        <v>0</v>
      </c>
      <c r="V214" s="37">
        <f>IF(ISNUMBER(N214),MAX(0,INDEX('913'!$E$6:$E$1205,N214)),0)</f>
        <v>0</v>
      </c>
      <c r="W214" s="37">
        <f>IF(ISNUMBER(O214),MAX(0,INDEX('913'!$E$6:$E$1205,O214)),0)</f>
        <v>0</v>
      </c>
      <c r="X214" s="52">
        <f>IF(ISNUMBER(P214),MAX(0,INDEX('913'!$E$6:$E$1205,P214)),0)</f>
        <v>0</v>
      </c>
      <c r="Y214" s="37">
        <f>IF(ISNUMBER(I214),MAX(0,INDEX('913'!$F$6:$F$1205,I214)),0)</f>
        <v>0</v>
      </c>
      <c r="Z214" s="37">
        <f>IF(ISNUMBER(J214),MAX(0,INDEX('913'!$F$6:$F$1205,J214)),0)</f>
        <v>0</v>
      </c>
      <c r="AA214" s="37">
        <f>IF(ISNUMBER(K214),MAX(0,INDEX('913'!$F$6:$F$1205,K214)),0)</f>
        <v>0</v>
      </c>
      <c r="AB214" s="37">
        <f>IF(ISNUMBER(L214),MAX(0,INDEX('913'!$F$6:$F$1205,L214)),0)</f>
        <v>0</v>
      </c>
      <c r="AC214" s="37">
        <f>IF(ISNUMBER(M214),MAX(0,INDEX('913'!$F$6:$F$1205,M214)),0)</f>
        <v>0</v>
      </c>
      <c r="AD214" s="37">
        <f>IF(ISNUMBER(N214),MAX(0,INDEX('913'!$F$6:$F$1205,N214)),0)</f>
        <v>0</v>
      </c>
      <c r="AE214" s="37">
        <f>IF(ISNUMBER(O214),MAX(0,INDEX('913'!$F$6:$F$1205,O214)),0)</f>
        <v>0</v>
      </c>
      <c r="AF214" s="37">
        <f>IF(ISNUMBER(P214),MAX(0,INDEX('913'!$F$6:$F$1205,P214)),0)</f>
        <v>0</v>
      </c>
      <c r="AG214" s="32">
        <f>IF(ISNUMBER(I214),SQRT(INDEX('913'!$I$6:$I$1205,I214)^2+INDEX('913'!$J$6:$J$1205,I214)^2),0)</f>
        <v>0</v>
      </c>
      <c r="AH214" s="32">
        <f>IF(ISNUMBER(J214),SQRT(INDEX('913'!$I$6:$I$1205,J214)^2+INDEX('913'!$J$6:$J$1205,J214)^2),0)</f>
        <v>0</v>
      </c>
      <c r="AI214" s="32">
        <f>IF(ISNUMBER(K214),SQRT(INDEX('913'!$I$6:$I$1205,K214)^2+INDEX('913'!$J$6:$J$1205,K214)^2),0)</f>
        <v>0</v>
      </c>
      <c r="AJ214" s="32">
        <f>IF(ISNUMBER(L214),SQRT(INDEX('913'!$I$6:$I$1205,L214)^2+INDEX('913'!$J$6:$J$1205,L214)^2),0)</f>
        <v>0</v>
      </c>
      <c r="AK214" s="32">
        <f>IF(ISNUMBER(M214),SQRT(INDEX('913'!$I$6:$I$1205,M214)^2+INDEX('913'!$J$6:$J$1205,M214)^2),0)</f>
        <v>0</v>
      </c>
      <c r="AL214" s="32">
        <f>IF(ISNUMBER(N214),SQRT(INDEX('913'!$I$6:$I$1205,N214)^2+INDEX('913'!$J$6:$J$1205,N214)^2),0)</f>
        <v>0</v>
      </c>
      <c r="AM214" s="32">
        <f>IF(ISNUMBER(O214),SQRT(INDEX('913'!$I$6:$I$1205,O214)^2+INDEX('913'!$J$6:$J$1205,O214)^2),0)</f>
        <v>0</v>
      </c>
      <c r="AN214" s="49">
        <f>IF(ISNUMBER(P214),SQRT(INDEX('913'!$I$6:$I$1205,P214)^2+INDEX('913'!$J$6:$J$1205,P214)^2),0)</f>
        <v>0</v>
      </c>
      <c r="AO214" s="37">
        <f t="shared" si="21"/>
        <v>0</v>
      </c>
      <c r="AP214" s="37">
        <f t="shared" si="22"/>
        <v>0</v>
      </c>
      <c r="AQ214" s="33" t="e">
        <f>-100*'935'!W214*(AO214+AP214)/'11'!C$17</f>
        <v>#VALUE!</v>
      </c>
      <c r="AR214" s="37" t="e">
        <f t="shared" si="23"/>
        <v>#VALUE!</v>
      </c>
      <c r="AS214" s="52" t="e">
        <f t="shared" si="24"/>
        <v>#VALUE!</v>
      </c>
      <c r="AT214" s="32" t="e">
        <f>IF('935'!C214="VOID",0,('935'!C214*(1-'935'!X214/'11'!B$17)))</f>
        <v>#VALUE!</v>
      </c>
      <c r="AU214" s="52" t="e">
        <f>'935'!Q214*(1-'935'!Y214/'11'!C$17)/(1-'935'!X214/'11'!B$17)</f>
        <v>#VALUE!</v>
      </c>
      <c r="AV214" s="37" t="e">
        <f>INDEX('DNO totals'!$B$57:$G$57,IF('935'!K214,IF(MOD('935'!K214,1000),IF(MOD('935'!K214,100),IF(MOD('935'!K214,10),IF(MOD('935'!K214,1000)=1,6,5),4),3),2),1))</f>
        <v>#VALUE!</v>
      </c>
      <c r="AW214" s="52" t="e">
        <f t="shared" si="25"/>
        <v>#VALUE!</v>
      </c>
      <c r="AX214" s="32" t="e">
        <f>IF('935'!V214="VOID",0,'935'!V214*(1-'935'!X214/'11'!B$17))</f>
        <v>#VALUE!</v>
      </c>
      <c r="AY214" s="33" t="e">
        <f>IF(H214,-100*'Charging rates'!B$10/'11'!B$17*AX214/H214,0)</f>
        <v>#VALUE!</v>
      </c>
      <c r="AZ214" s="33" t="e">
        <f>IF(C214,'DNO totals'!B$41,0)</f>
        <v>#VALUE!</v>
      </c>
      <c r="BA214" s="33" t="e">
        <f t="shared" si="26"/>
        <v>#VALUE!</v>
      </c>
      <c r="BB214" s="33" t="e">
        <f t="shared" si="27"/>
        <v>#VALUE!</v>
      </c>
      <c r="BC214" s="53" t="e">
        <f t="shared" si="28"/>
        <v>#VALUE!</v>
      </c>
      <c r="BD214" s="32" t="e">
        <f>IF(AT214,'935'!H214*AT214/(AT214+D214+H214),0)</f>
        <v>#VALUE!</v>
      </c>
      <c r="BE214" s="32" t="e">
        <f>IF(H214,'935'!H214*H214/(AT214+D214+H214),0)</f>
        <v>#VALUE!</v>
      </c>
      <c r="BF214" s="32" t="e">
        <f>BD214*(1-'935'!X214/'11'!B$17)</f>
        <v>#VALUE!</v>
      </c>
      <c r="BG214" s="49" t="e">
        <f>BE214*(1-'935'!X214/'11'!B$17)</f>
        <v>#VALUE!</v>
      </c>
      <c r="BH214" s="52" t="e">
        <f>AV214*Parameters!B$6</f>
        <v>#VALUE!</v>
      </c>
      <c r="BI214" s="37" t="e">
        <f>IF('935'!$K214=1000,'Charging rates'!$C$38*$BH214/(1+'DNO totals'!$C$99)*'935'!$L214,0)</f>
        <v>#VALUE!</v>
      </c>
      <c r="BJ214" s="37" t="e">
        <f>IF(MOD('935'!$K214,1000)=100,'Charging rates'!$D$38*$BH214/(1+'DNO totals'!$D$99)*'935'!$M214,0)</f>
        <v>#VALUE!</v>
      </c>
      <c r="BK214" s="37" t="e">
        <f>IF(MOD('935'!$K214,100)=10,'Charging rates'!$E$38*$BH214/(1+'DNO totals'!$E$99)*'935'!$N214,0)</f>
        <v>#VALUE!</v>
      </c>
      <c r="BL214" s="37" t="e">
        <f>IF(AND(MOD('935'!$K214,10)&gt;0,MOD('935'!$K214,1000)&gt;1),'Charging rates'!$F$38*$BH214/(1+'DNO totals'!$F$99)*'935'!$O214,0)</f>
        <v>#VALUE!</v>
      </c>
      <c r="BM214" s="37" t="e">
        <f>IF(MOD('935'!$K214,1000)=1,'Charging rates'!$G$38*$BH214/(1+'DNO totals'!$G$99)*'935'!$P214,0)</f>
        <v>#VALUE!</v>
      </c>
      <c r="BN214" s="52" t="e">
        <f t="shared" si="29"/>
        <v>#VALUE!</v>
      </c>
      <c r="BO214" s="37" t="e">
        <f>IF('935'!$K214&gt;1000,'Charging rates'!$C$38*$AW214*'935'!$L214,0)</f>
        <v>#VALUE!</v>
      </c>
      <c r="BP214" s="37" t="e">
        <f>IF(MOD('935'!$K214,1000)&gt;100,'Charging rates'!$D$38*$AW214*'935'!$M214,0)</f>
        <v>#VALUE!</v>
      </c>
      <c r="BQ214" s="37" t="e">
        <f>IF(MOD('935'!$K214,100)&gt;10,'Charging rates'!$E$38*$AW214*'935'!$N214,0)</f>
        <v>#VALUE!</v>
      </c>
      <c r="BR214" s="52" t="e">
        <f t="shared" si="30"/>
        <v>#VALUE!</v>
      </c>
      <c r="BS214" s="48" t="e">
        <f>'935'!C214&lt;&gt;"VOID"</f>
        <v>#VALUE!</v>
      </c>
      <c r="BT214" s="33" t="e">
        <f>IF(BS214,(100/'11'!B$17*BD214*((1-'935'!I214)*'Charging rates'!B$51+'Charging rates'!B$63)),0)</f>
        <v>#VALUE!</v>
      </c>
      <c r="BU214" s="33" t="e">
        <f>100/'11'!B$17*BG214*('Charging rates'!B$51+'Charging rates'!B$63)</f>
        <v>#VALUE!</v>
      </c>
      <c r="BV214" s="33" t="e">
        <f>100/'11'!B$17*BE214*('Charging rates'!B$51+'Charging rates'!B$63)</f>
        <v>#VALUE!</v>
      </c>
      <c r="BW214" s="53" t="e">
        <f t="shared" si="31"/>
        <v>#VALUE!</v>
      </c>
      <c r="BX214" s="32" t="e">
        <f>AT214-('935'!T214*(1-'935'!X214/'11'!B$17))</f>
        <v>#VALUE!</v>
      </c>
      <c r="BY214" s="32">
        <f>0-IF(ISNUMBER(I214),INDEX('913'!$I$6:$I$1205,I214),0)-IF(ISNUMBER(J214),INDEX('913'!$I$6:$I$1205,J214),0)-IF(ISNUMBER(K214),INDEX('913'!$I$6:$I$1205,K214),0)-IF(ISNUMBER(L214),INDEX('913'!$I$6:$I$1205,L214),0)-IF(ISNUMBER(M214),INDEX('913'!$I$6:$I$1205,M214),0)-IF(ISNUMBER(N214),INDEX('913'!$I$6:$I$1205,N214),0)-IF(ISNUMBER(O214),INDEX('913'!$I$6:$I$1205,O214),0)-IF(ISNUMBER(P214),INDEX('913'!$I$6:$I$1205,P214),0)</f>
        <v>0</v>
      </c>
      <c r="BZ214" s="37">
        <f>IF(BY214=0,1,MAX(1,SQRT(BY214^2+(IF(ISNUMBER(I214),INDEX('913'!$J$6:$J$1205,I214),0)+IF(ISNUMBER(J214),INDEX('913'!$J$6:$J$1205,J214),0)+IF(ISNUMBER(K214),INDEX('913'!$J$6:$J$1205,K214),0)+IF(ISNUMBER(L214),INDEX('913'!$J$6:$J$1205,L214),0)+IF(ISNUMBER(M214),INDEX('913'!$J$6:$J$1205,M214),0)+IF(ISNUMBER(N214),INDEX('913'!$J$6:$J$1205,N214),0)+IF(ISNUMBER(O214),INDEX('913'!$J$6:$J$1205,O214),0)+IF(ISNUMBER(P214),INDEX('913'!$J$6:$J$1205,P214),0))^2)/BY214))</f>
        <v>1</v>
      </c>
      <c r="CA214" s="33" t="e">
        <f>100*AO214/'11'!B$17</f>
        <v>#VALUE!</v>
      </c>
      <c r="CB214" s="37" t="e">
        <f>100*(AP214*BZ214)/'11'!C$17</f>
        <v>#VALUE!</v>
      </c>
      <c r="CC214" s="37" t="e">
        <f t="shared" si="32"/>
        <v>#VALUE!</v>
      </c>
      <c r="CD214" s="33" t="e">
        <f t="shared" si="33"/>
        <v>#VALUE!</v>
      </c>
      <c r="CE214" s="54" t="e">
        <f>'11'!C$17-'935'!Y214</f>
        <v>#VALUE!</v>
      </c>
      <c r="CF214" s="37" t="e">
        <f>MAX('DNO totals'!B$312+0,MIN('935'!L214+0,'DNO totals'!B$304+0))</f>
        <v>#VALUE!</v>
      </c>
      <c r="CG214" s="37" t="e">
        <f>MAX('DNO totals'!C$312+0,MIN('935'!M214+0,'DNO totals'!C$304+0))</f>
        <v>#VALUE!</v>
      </c>
      <c r="CH214" s="37" t="e">
        <f>MAX('DNO totals'!D$312+0,MIN('935'!N214+0,'DNO totals'!D$304+0))</f>
        <v>#VALUE!</v>
      </c>
      <c r="CI214" s="37" t="e">
        <f>MAX('DNO totals'!E$312+0,MIN('935'!O214+0,'DNO totals'!E$304+0))</f>
        <v>#VALUE!</v>
      </c>
      <c r="CJ214" s="52" t="e">
        <f>MAX('DNO totals'!F$312+0,MIN('935'!P214+0,'DNO totals'!F$304+0))</f>
        <v>#VALUE!</v>
      </c>
      <c r="CK214" s="37" t="e">
        <f>IF('935'!$K214=1000,'Charging rates'!$C$38*$BH214/(1+'DNO totals'!$C$99)*$CF214,0)</f>
        <v>#VALUE!</v>
      </c>
      <c r="CL214" s="37" t="e">
        <f>IF(MOD('935'!$K214,1000)=100,'Charging rates'!$D$38*$BH214/(1+'DNO totals'!$D$99)*$CG214,0)</f>
        <v>#VALUE!</v>
      </c>
      <c r="CM214" s="37" t="e">
        <f>IF(MOD('935'!$K214,100)=10,'Charging rates'!$E$38*$BH214/(1+'DNO totals'!$E$99)*$CH214,0)</f>
        <v>#VALUE!</v>
      </c>
      <c r="CN214" s="37" t="e">
        <f>IF(AND(MOD('935'!$K214,10)&gt;0,MOD('935'!$K214,1000)&gt;1),'Charging rates'!$F$38*$BH214/(1+'DNO totals'!$F$99)*$CI214,0)</f>
        <v>#VALUE!</v>
      </c>
      <c r="CO214" s="37" t="e">
        <f>IF(MOD('935'!$K214,1000)=1,'Charging rates'!$G$38*$BH214/(1+'DNO totals'!$G$99)*$CJ214,0)</f>
        <v>#VALUE!</v>
      </c>
      <c r="CP214" s="52" t="e">
        <f t="shared" si="34"/>
        <v>#VALUE!</v>
      </c>
      <c r="CQ214" s="37" t="e">
        <f>IF('935'!$K214&gt;1000,'Charging rates'!$C$38*$AW214*$CF214,0)</f>
        <v>#VALUE!</v>
      </c>
      <c r="CR214" s="37" t="e">
        <f>IF(MOD('935'!$K214,1000)&gt;100,'Charging rates'!$D$38*$AW214*$CG214,0)</f>
        <v>#VALUE!</v>
      </c>
      <c r="CS214" s="37" t="e">
        <f>IF(MOD('935'!$K214,100)&gt;10,'Charging rates'!$E$38*$AW214*$CH214,0)</f>
        <v>#VALUE!</v>
      </c>
      <c r="CT214" s="52" t="e">
        <f t="shared" si="35"/>
        <v>#VALUE!</v>
      </c>
      <c r="CU214" s="33" t="e">
        <f>100*(AP214*'935'!Q214*BZ214)/'11'!B$17</f>
        <v>#VALUE!</v>
      </c>
      <c r="CV214" s="33" t="e">
        <f>100/'11'!B$17*'Charging rates'!B$10*AW214</f>
        <v>#VALUE!</v>
      </c>
      <c r="CW214" s="33" t="e">
        <f>IF(AT214=0,0,(1-BX214/AT214)*(CA214+IF('935'!Q214=0,0,(CB214*'935'!Q214*('11'!C$17-'935'!Y214)/('11'!B$17-'935'!X214)))))</f>
        <v>#VALUE!</v>
      </c>
      <c r="CX214" s="33" t="e">
        <f t="shared" si="36"/>
        <v>#VALUE!</v>
      </c>
      <c r="CY214" s="49" t="e">
        <f t="shared" si="37"/>
        <v>#VALUE!</v>
      </c>
      <c r="CZ214" s="32" t="e">
        <f>AT214*(Parameters!B$21+AU214)*IF('DNO totals'!B$323&lt;0,1,'935'!S214)</f>
        <v>#VALUE!</v>
      </c>
      <c r="DA214" s="52" t="e">
        <f>IF('DNO totals'!B$323&lt;0,1,'935'!S214)*(Parameters!B$21+AU214)</f>
        <v>#VALUE!</v>
      </c>
      <c r="DB214" s="37" t="e">
        <f>CX214+'Charging rates'!B$106*DA214*100/'11'!B$17</f>
        <v>#VALUE!</v>
      </c>
      <c r="DC214" s="37" t="e">
        <f>DB214+'Charging rates'!B$116*(Parameters!B$21+AU214)*100/'11'!B$17*IF('DNO totals'!B$323&lt;0,1,'935'!S214)</f>
        <v>#VALUE!</v>
      </c>
      <c r="DD214" s="37" t="e">
        <f>'Charging rates'!B$97*(CP214+CT214)*100/'11'!B$17</f>
        <v>#VALUE!</v>
      </c>
      <c r="DE214" s="33" t="e">
        <f>MAX(0-(CB214*AU214*'11'!C$17/'11'!B$17),DC214+DD214)</f>
        <v>#VALUE!</v>
      </c>
      <c r="DF214" s="37" t="e">
        <f>IF(BS214,IF(AU214=0,CC214,MAX(0,MIN(CC214,CC214+(DE214/'935'!Q214*('11'!B$17-'935'!X214)/('11'!C$17-'935'!Y214))))),0)</f>
        <v>#VALUE!</v>
      </c>
      <c r="DG214" s="33" t="e">
        <f t="shared" si="38"/>
        <v>#VALUE!</v>
      </c>
      <c r="DH214" s="53" t="e">
        <f t="shared" si="39"/>
        <v>#VALUE!</v>
      </c>
    </row>
    <row r="215" spans="1:112">
      <c r="A215" s="28">
        <v>115</v>
      </c>
      <c r="B215" s="47" t="e">
        <f>'935'!B215</f>
        <v>#VALUE!</v>
      </c>
      <c r="C215" s="48" t="e">
        <f>OR('935'!E215&lt;&gt;"VOID",'935'!F215&lt;&gt;"VOID",'935'!G215&lt;&gt;"VOID")</f>
        <v>#VALUE!</v>
      </c>
      <c r="D215" s="32" t="e">
        <f>IF('935'!D215="VOID",0,'935'!D215*(1-'935'!X215/'11'!B$17))</f>
        <v>#VALUE!</v>
      </c>
      <c r="E215" s="32" t="e">
        <f>IF('935'!E215="VOID",0,'935'!E215*(1-'935'!X215/'11'!B$17))</f>
        <v>#VALUE!</v>
      </c>
      <c r="F215" s="32" t="e">
        <f>IF('935'!F215="VOID",0,'935'!F215*(1-'935'!X215/'11'!B$17))</f>
        <v>#VALUE!</v>
      </c>
      <c r="G215" s="32" t="e">
        <f>IF('935'!G215="VOID",0,'935'!G215*(1-'935'!X215/'11'!B$17))</f>
        <v>#VALUE!</v>
      </c>
      <c r="H215" s="49" t="e">
        <f t="shared" si="20"/>
        <v>#VALUE!</v>
      </c>
      <c r="I215" s="50" t="e">
        <f>MATCH('935'!J215,'913'!$B$6:$B$1205,0)</f>
        <v>#VALUE!</v>
      </c>
      <c r="J215" s="50" t="e">
        <f>MATCH(INDEX('913'!$D$6:$D$1205,I215),'913'!$B$6:$B$1205,0)</f>
        <v>#VALUE!</v>
      </c>
      <c r="K215" s="50" t="e">
        <f>MATCH(INDEX('913'!$D$6:$D$1205,J215),'913'!$B$6:$B$1205,0)</f>
        <v>#VALUE!</v>
      </c>
      <c r="L215" s="50" t="e">
        <f>MATCH(INDEX('913'!$D$6:$D$1205,K215),'913'!$B$6:$B$1205,0)</f>
        <v>#VALUE!</v>
      </c>
      <c r="M215" s="50" t="e">
        <f>MATCH(INDEX('913'!$D$6:$D$1205,L215),'913'!$B$6:$B$1205,0)</f>
        <v>#VALUE!</v>
      </c>
      <c r="N215" s="50" t="e">
        <f>MATCH(INDEX('913'!$D$6:$D$1205,M215),'913'!$B$6:$B$1205,0)</f>
        <v>#VALUE!</v>
      </c>
      <c r="O215" s="50" t="e">
        <f>MATCH(INDEX('913'!$D$6:$D$1205,N215),'913'!$B$6:$B$1205,0)</f>
        <v>#VALUE!</v>
      </c>
      <c r="P215" s="51" t="e">
        <f>MATCH(INDEX('913'!$D$6:$D$1205,O215),'913'!$B$6:$B$1205,0)</f>
        <v>#VALUE!</v>
      </c>
      <c r="Q215" s="37">
        <f>IF(ISNUMBER(I215),MAX(0,INDEX('913'!$E$6:$E$1205,I215)),0)</f>
        <v>0</v>
      </c>
      <c r="R215" s="37">
        <f>IF(ISNUMBER(J215),MAX(0,INDEX('913'!$E$6:$E$1205,J215)),0)</f>
        <v>0</v>
      </c>
      <c r="S215" s="37">
        <f>IF(ISNUMBER(K215),MAX(0,INDEX('913'!$E$6:$E$1205,K215)),0)</f>
        <v>0</v>
      </c>
      <c r="T215" s="37">
        <f>IF(ISNUMBER(L215),MAX(0,INDEX('913'!$E$6:$E$1205,L215)),0)</f>
        <v>0</v>
      </c>
      <c r="U215" s="37">
        <f>IF(ISNUMBER(M215),MAX(0,INDEX('913'!$E$6:$E$1205,M215)),0)</f>
        <v>0</v>
      </c>
      <c r="V215" s="37">
        <f>IF(ISNUMBER(N215),MAX(0,INDEX('913'!$E$6:$E$1205,N215)),0)</f>
        <v>0</v>
      </c>
      <c r="W215" s="37">
        <f>IF(ISNUMBER(O215),MAX(0,INDEX('913'!$E$6:$E$1205,O215)),0)</f>
        <v>0</v>
      </c>
      <c r="X215" s="52">
        <f>IF(ISNUMBER(P215),MAX(0,INDEX('913'!$E$6:$E$1205,P215)),0)</f>
        <v>0</v>
      </c>
      <c r="Y215" s="37">
        <f>IF(ISNUMBER(I215),MAX(0,INDEX('913'!$F$6:$F$1205,I215)),0)</f>
        <v>0</v>
      </c>
      <c r="Z215" s="37">
        <f>IF(ISNUMBER(J215),MAX(0,INDEX('913'!$F$6:$F$1205,J215)),0)</f>
        <v>0</v>
      </c>
      <c r="AA215" s="37">
        <f>IF(ISNUMBER(K215),MAX(0,INDEX('913'!$F$6:$F$1205,K215)),0)</f>
        <v>0</v>
      </c>
      <c r="AB215" s="37">
        <f>IF(ISNUMBER(L215),MAX(0,INDEX('913'!$F$6:$F$1205,L215)),0)</f>
        <v>0</v>
      </c>
      <c r="AC215" s="37">
        <f>IF(ISNUMBER(M215),MAX(0,INDEX('913'!$F$6:$F$1205,M215)),0)</f>
        <v>0</v>
      </c>
      <c r="AD215" s="37">
        <f>IF(ISNUMBER(N215),MAX(0,INDEX('913'!$F$6:$F$1205,N215)),0)</f>
        <v>0</v>
      </c>
      <c r="AE215" s="37">
        <f>IF(ISNUMBER(O215),MAX(0,INDEX('913'!$F$6:$F$1205,O215)),0)</f>
        <v>0</v>
      </c>
      <c r="AF215" s="37">
        <f>IF(ISNUMBER(P215),MAX(0,INDEX('913'!$F$6:$F$1205,P215)),0)</f>
        <v>0</v>
      </c>
      <c r="AG215" s="32">
        <f>IF(ISNUMBER(I215),SQRT(INDEX('913'!$I$6:$I$1205,I215)^2+INDEX('913'!$J$6:$J$1205,I215)^2),0)</f>
        <v>0</v>
      </c>
      <c r="AH215" s="32">
        <f>IF(ISNUMBER(J215),SQRT(INDEX('913'!$I$6:$I$1205,J215)^2+INDEX('913'!$J$6:$J$1205,J215)^2),0)</f>
        <v>0</v>
      </c>
      <c r="AI215" s="32">
        <f>IF(ISNUMBER(K215),SQRT(INDEX('913'!$I$6:$I$1205,K215)^2+INDEX('913'!$J$6:$J$1205,K215)^2),0)</f>
        <v>0</v>
      </c>
      <c r="AJ215" s="32">
        <f>IF(ISNUMBER(L215),SQRT(INDEX('913'!$I$6:$I$1205,L215)^2+INDEX('913'!$J$6:$J$1205,L215)^2),0)</f>
        <v>0</v>
      </c>
      <c r="AK215" s="32">
        <f>IF(ISNUMBER(M215),SQRT(INDEX('913'!$I$6:$I$1205,M215)^2+INDEX('913'!$J$6:$J$1205,M215)^2),0)</f>
        <v>0</v>
      </c>
      <c r="AL215" s="32">
        <f>IF(ISNUMBER(N215),SQRT(INDEX('913'!$I$6:$I$1205,N215)^2+INDEX('913'!$J$6:$J$1205,N215)^2),0)</f>
        <v>0</v>
      </c>
      <c r="AM215" s="32">
        <f>IF(ISNUMBER(O215),SQRT(INDEX('913'!$I$6:$I$1205,O215)^2+INDEX('913'!$J$6:$J$1205,O215)^2),0)</f>
        <v>0</v>
      </c>
      <c r="AN215" s="49">
        <f>IF(ISNUMBER(P215),SQRT(INDEX('913'!$I$6:$I$1205,P215)^2+INDEX('913'!$J$6:$J$1205,P215)^2),0)</f>
        <v>0</v>
      </c>
      <c r="AO215" s="37">
        <f t="shared" si="21"/>
        <v>0</v>
      </c>
      <c r="AP215" s="37">
        <f t="shared" si="22"/>
        <v>0</v>
      </c>
      <c r="AQ215" s="33" t="e">
        <f>-100*'935'!W215*(AO215+AP215)/'11'!C$17</f>
        <v>#VALUE!</v>
      </c>
      <c r="AR215" s="37" t="e">
        <f t="shared" si="23"/>
        <v>#VALUE!</v>
      </c>
      <c r="AS215" s="52" t="e">
        <f t="shared" si="24"/>
        <v>#VALUE!</v>
      </c>
      <c r="AT215" s="32" t="e">
        <f>IF('935'!C215="VOID",0,('935'!C215*(1-'935'!X215/'11'!B$17)))</f>
        <v>#VALUE!</v>
      </c>
      <c r="AU215" s="52" t="e">
        <f>'935'!Q215*(1-'935'!Y215/'11'!C$17)/(1-'935'!X215/'11'!B$17)</f>
        <v>#VALUE!</v>
      </c>
      <c r="AV215" s="37" t="e">
        <f>INDEX('DNO totals'!$B$57:$G$57,IF('935'!K215,IF(MOD('935'!K215,1000),IF(MOD('935'!K215,100),IF(MOD('935'!K215,10),IF(MOD('935'!K215,1000)=1,6,5),4),3),2),1))</f>
        <v>#VALUE!</v>
      </c>
      <c r="AW215" s="52" t="e">
        <f t="shared" si="25"/>
        <v>#VALUE!</v>
      </c>
      <c r="AX215" s="32" t="e">
        <f>IF('935'!V215="VOID",0,'935'!V215*(1-'935'!X215/'11'!B$17))</f>
        <v>#VALUE!</v>
      </c>
      <c r="AY215" s="33" t="e">
        <f>IF(H215,-100*'Charging rates'!B$10/'11'!B$17*AX215/H215,0)</f>
        <v>#VALUE!</v>
      </c>
      <c r="AZ215" s="33" t="e">
        <f>IF(C215,'DNO totals'!B$41,0)</f>
        <v>#VALUE!</v>
      </c>
      <c r="BA215" s="33" t="e">
        <f t="shared" si="26"/>
        <v>#VALUE!</v>
      </c>
      <c r="BB215" s="33" t="e">
        <f t="shared" si="27"/>
        <v>#VALUE!</v>
      </c>
      <c r="BC215" s="53" t="e">
        <f t="shared" si="28"/>
        <v>#VALUE!</v>
      </c>
      <c r="BD215" s="32" t="e">
        <f>IF(AT215,'935'!H215*AT215/(AT215+D215+H215),0)</f>
        <v>#VALUE!</v>
      </c>
      <c r="BE215" s="32" t="e">
        <f>IF(H215,'935'!H215*H215/(AT215+D215+H215),0)</f>
        <v>#VALUE!</v>
      </c>
      <c r="BF215" s="32" t="e">
        <f>BD215*(1-'935'!X215/'11'!B$17)</f>
        <v>#VALUE!</v>
      </c>
      <c r="BG215" s="49" t="e">
        <f>BE215*(1-'935'!X215/'11'!B$17)</f>
        <v>#VALUE!</v>
      </c>
      <c r="BH215" s="52" t="e">
        <f>AV215*Parameters!B$6</f>
        <v>#VALUE!</v>
      </c>
      <c r="BI215" s="37" t="e">
        <f>IF('935'!$K215=1000,'Charging rates'!$C$38*$BH215/(1+'DNO totals'!$C$99)*'935'!$L215,0)</f>
        <v>#VALUE!</v>
      </c>
      <c r="BJ215" s="37" t="e">
        <f>IF(MOD('935'!$K215,1000)=100,'Charging rates'!$D$38*$BH215/(1+'DNO totals'!$D$99)*'935'!$M215,0)</f>
        <v>#VALUE!</v>
      </c>
      <c r="BK215" s="37" t="e">
        <f>IF(MOD('935'!$K215,100)=10,'Charging rates'!$E$38*$BH215/(1+'DNO totals'!$E$99)*'935'!$N215,0)</f>
        <v>#VALUE!</v>
      </c>
      <c r="BL215" s="37" t="e">
        <f>IF(AND(MOD('935'!$K215,10)&gt;0,MOD('935'!$K215,1000)&gt;1),'Charging rates'!$F$38*$BH215/(1+'DNO totals'!$F$99)*'935'!$O215,0)</f>
        <v>#VALUE!</v>
      </c>
      <c r="BM215" s="37" t="e">
        <f>IF(MOD('935'!$K215,1000)=1,'Charging rates'!$G$38*$BH215/(1+'DNO totals'!$G$99)*'935'!$P215,0)</f>
        <v>#VALUE!</v>
      </c>
      <c r="BN215" s="52" t="e">
        <f t="shared" si="29"/>
        <v>#VALUE!</v>
      </c>
      <c r="BO215" s="37" t="e">
        <f>IF('935'!$K215&gt;1000,'Charging rates'!$C$38*$AW215*'935'!$L215,0)</f>
        <v>#VALUE!</v>
      </c>
      <c r="BP215" s="37" t="e">
        <f>IF(MOD('935'!$K215,1000)&gt;100,'Charging rates'!$D$38*$AW215*'935'!$M215,0)</f>
        <v>#VALUE!</v>
      </c>
      <c r="BQ215" s="37" t="e">
        <f>IF(MOD('935'!$K215,100)&gt;10,'Charging rates'!$E$38*$AW215*'935'!$N215,0)</f>
        <v>#VALUE!</v>
      </c>
      <c r="BR215" s="52" t="e">
        <f t="shared" si="30"/>
        <v>#VALUE!</v>
      </c>
      <c r="BS215" s="48" t="e">
        <f>'935'!C215&lt;&gt;"VOID"</f>
        <v>#VALUE!</v>
      </c>
      <c r="BT215" s="33" t="e">
        <f>IF(BS215,(100/'11'!B$17*BD215*((1-'935'!I215)*'Charging rates'!B$51+'Charging rates'!B$63)),0)</f>
        <v>#VALUE!</v>
      </c>
      <c r="BU215" s="33" t="e">
        <f>100/'11'!B$17*BG215*('Charging rates'!B$51+'Charging rates'!B$63)</f>
        <v>#VALUE!</v>
      </c>
      <c r="BV215" s="33" t="e">
        <f>100/'11'!B$17*BE215*('Charging rates'!B$51+'Charging rates'!B$63)</f>
        <v>#VALUE!</v>
      </c>
      <c r="BW215" s="53" t="e">
        <f t="shared" si="31"/>
        <v>#VALUE!</v>
      </c>
      <c r="BX215" s="32" t="e">
        <f>AT215-('935'!T215*(1-'935'!X215/'11'!B$17))</f>
        <v>#VALUE!</v>
      </c>
      <c r="BY215" s="32">
        <f>0-IF(ISNUMBER(I215),INDEX('913'!$I$6:$I$1205,I215),0)-IF(ISNUMBER(J215),INDEX('913'!$I$6:$I$1205,J215),0)-IF(ISNUMBER(K215),INDEX('913'!$I$6:$I$1205,K215),0)-IF(ISNUMBER(L215),INDEX('913'!$I$6:$I$1205,L215),0)-IF(ISNUMBER(M215),INDEX('913'!$I$6:$I$1205,M215),0)-IF(ISNUMBER(N215),INDEX('913'!$I$6:$I$1205,N215),0)-IF(ISNUMBER(O215),INDEX('913'!$I$6:$I$1205,O215),0)-IF(ISNUMBER(P215),INDEX('913'!$I$6:$I$1205,P215),0)</f>
        <v>0</v>
      </c>
      <c r="BZ215" s="37">
        <f>IF(BY215=0,1,MAX(1,SQRT(BY215^2+(IF(ISNUMBER(I215),INDEX('913'!$J$6:$J$1205,I215),0)+IF(ISNUMBER(J215),INDEX('913'!$J$6:$J$1205,J215),0)+IF(ISNUMBER(K215),INDEX('913'!$J$6:$J$1205,K215),0)+IF(ISNUMBER(L215),INDEX('913'!$J$6:$J$1205,L215),0)+IF(ISNUMBER(M215),INDEX('913'!$J$6:$J$1205,M215),0)+IF(ISNUMBER(N215),INDEX('913'!$J$6:$J$1205,N215),0)+IF(ISNUMBER(O215),INDEX('913'!$J$6:$J$1205,O215),0)+IF(ISNUMBER(P215),INDEX('913'!$J$6:$J$1205,P215),0))^2)/BY215))</f>
        <v>1</v>
      </c>
      <c r="CA215" s="33" t="e">
        <f>100*AO215/'11'!B$17</f>
        <v>#VALUE!</v>
      </c>
      <c r="CB215" s="37" t="e">
        <f>100*(AP215*BZ215)/'11'!C$17</f>
        <v>#VALUE!</v>
      </c>
      <c r="CC215" s="37" t="e">
        <f t="shared" si="32"/>
        <v>#VALUE!</v>
      </c>
      <c r="CD215" s="33" t="e">
        <f t="shared" si="33"/>
        <v>#VALUE!</v>
      </c>
      <c r="CE215" s="54" t="e">
        <f>'11'!C$17-'935'!Y215</f>
        <v>#VALUE!</v>
      </c>
      <c r="CF215" s="37" t="e">
        <f>MAX('DNO totals'!B$312+0,MIN('935'!L215+0,'DNO totals'!B$304+0))</f>
        <v>#VALUE!</v>
      </c>
      <c r="CG215" s="37" t="e">
        <f>MAX('DNO totals'!C$312+0,MIN('935'!M215+0,'DNO totals'!C$304+0))</f>
        <v>#VALUE!</v>
      </c>
      <c r="CH215" s="37" t="e">
        <f>MAX('DNO totals'!D$312+0,MIN('935'!N215+0,'DNO totals'!D$304+0))</f>
        <v>#VALUE!</v>
      </c>
      <c r="CI215" s="37" t="e">
        <f>MAX('DNO totals'!E$312+0,MIN('935'!O215+0,'DNO totals'!E$304+0))</f>
        <v>#VALUE!</v>
      </c>
      <c r="CJ215" s="52" t="e">
        <f>MAX('DNO totals'!F$312+0,MIN('935'!P215+0,'DNO totals'!F$304+0))</f>
        <v>#VALUE!</v>
      </c>
      <c r="CK215" s="37" t="e">
        <f>IF('935'!$K215=1000,'Charging rates'!$C$38*$BH215/(1+'DNO totals'!$C$99)*$CF215,0)</f>
        <v>#VALUE!</v>
      </c>
      <c r="CL215" s="37" t="e">
        <f>IF(MOD('935'!$K215,1000)=100,'Charging rates'!$D$38*$BH215/(1+'DNO totals'!$D$99)*$CG215,0)</f>
        <v>#VALUE!</v>
      </c>
      <c r="CM215" s="37" t="e">
        <f>IF(MOD('935'!$K215,100)=10,'Charging rates'!$E$38*$BH215/(1+'DNO totals'!$E$99)*$CH215,0)</f>
        <v>#VALUE!</v>
      </c>
      <c r="CN215" s="37" t="e">
        <f>IF(AND(MOD('935'!$K215,10)&gt;0,MOD('935'!$K215,1000)&gt;1),'Charging rates'!$F$38*$BH215/(1+'DNO totals'!$F$99)*$CI215,0)</f>
        <v>#VALUE!</v>
      </c>
      <c r="CO215" s="37" t="e">
        <f>IF(MOD('935'!$K215,1000)=1,'Charging rates'!$G$38*$BH215/(1+'DNO totals'!$G$99)*$CJ215,0)</f>
        <v>#VALUE!</v>
      </c>
      <c r="CP215" s="52" t="e">
        <f t="shared" si="34"/>
        <v>#VALUE!</v>
      </c>
      <c r="CQ215" s="37" t="e">
        <f>IF('935'!$K215&gt;1000,'Charging rates'!$C$38*$AW215*$CF215,0)</f>
        <v>#VALUE!</v>
      </c>
      <c r="CR215" s="37" t="e">
        <f>IF(MOD('935'!$K215,1000)&gt;100,'Charging rates'!$D$38*$AW215*$CG215,0)</f>
        <v>#VALUE!</v>
      </c>
      <c r="CS215" s="37" t="e">
        <f>IF(MOD('935'!$K215,100)&gt;10,'Charging rates'!$E$38*$AW215*$CH215,0)</f>
        <v>#VALUE!</v>
      </c>
      <c r="CT215" s="52" t="e">
        <f t="shared" si="35"/>
        <v>#VALUE!</v>
      </c>
      <c r="CU215" s="33" t="e">
        <f>100*(AP215*'935'!Q215*BZ215)/'11'!B$17</f>
        <v>#VALUE!</v>
      </c>
      <c r="CV215" s="33" t="e">
        <f>100/'11'!B$17*'Charging rates'!B$10*AW215</f>
        <v>#VALUE!</v>
      </c>
      <c r="CW215" s="33" t="e">
        <f>IF(AT215=0,0,(1-BX215/AT215)*(CA215+IF('935'!Q215=0,0,(CB215*'935'!Q215*('11'!C$17-'935'!Y215)/('11'!B$17-'935'!X215)))))</f>
        <v>#VALUE!</v>
      </c>
      <c r="CX215" s="33" t="e">
        <f t="shared" si="36"/>
        <v>#VALUE!</v>
      </c>
      <c r="CY215" s="49" t="e">
        <f t="shared" si="37"/>
        <v>#VALUE!</v>
      </c>
      <c r="CZ215" s="32" t="e">
        <f>AT215*(Parameters!B$21+AU215)*IF('DNO totals'!B$323&lt;0,1,'935'!S215)</f>
        <v>#VALUE!</v>
      </c>
      <c r="DA215" s="52" t="e">
        <f>IF('DNO totals'!B$323&lt;0,1,'935'!S215)*(Parameters!B$21+AU215)</f>
        <v>#VALUE!</v>
      </c>
      <c r="DB215" s="37" t="e">
        <f>CX215+'Charging rates'!B$106*DA215*100/'11'!B$17</f>
        <v>#VALUE!</v>
      </c>
      <c r="DC215" s="37" t="e">
        <f>DB215+'Charging rates'!B$116*(Parameters!B$21+AU215)*100/'11'!B$17*IF('DNO totals'!B$323&lt;0,1,'935'!S215)</f>
        <v>#VALUE!</v>
      </c>
      <c r="DD215" s="37" t="e">
        <f>'Charging rates'!B$97*(CP215+CT215)*100/'11'!B$17</f>
        <v>#VALUE!</v>
      </c>
      <c r="DE215" s="33" t="e">
        <f>MAX(0-(CB215*AU215*'11'!C$17/'11'!B$17),DC215+DD215)</f>
        <v>#VALUE!</v>
      </c>
      <c r="DF215" s="37" t="e">
        <f>IF(BS215,IF(AU215=0,CC215,MAX(0,MIN(CC215,CC215+(DE215/'935'!Q215*('11'!B$17-'935'!X215)/('11'!C$17-'935'!Y215))))),0)</f>
        <v>#VALUE!</v>
      </c>
      <c r="DG215" s="33" t="e">
        <f t="shared" si="38"/>
        <v>#VALUE!</v>
      </c>
      <c r="DH215" s="53" t="e">
        <f t="shared" si="39"/>
        <v>#VALUE!</v>
      </c>
    </row>
    <row r="216" spans="1:112">
      <c r="A216" s="28">
        <v>116</v>
      </c>
      <c r="B216" s="47" t="e">
        <f>'935'!B216</f>
        <v>#VALUE!</v>
      </c>
      <c r="C216" s="48" t="e">
        <f>OR('935'!E216&lt;&gt;"VOID",'935'!F216&lt;&gt;"VOID",'935'!G216&lt;&gt;"VOID")</f>
        <v>#VALUE!</v>
      </c>
      <c r="D216" s="32" t="e">
        <f>IF('935'!D216="VOID",0,'935'!D216*(1-'935'!X216/'11'!B$17))</f>
        <v>#VALUE!</v>
      </c>
      <c r="E216" s="32" t="e">
        <f>IF('935'!E216="VOID",0,'935'!E216*(1-'935'!X216/'11'!B$17))</f>
        <v>#VALUE!</v>
      </c>
      <c r="F216" s="32" t="e">
        <f>IF('935'!F216="VOID",0,'935'!F216*(1-'935'!X216/'11'!B$17))</f>
        <v>#VALUE!</v>
      </c>
      <c r="G216" s="32" t="e">
        <f>IF('935'!G216="VOID",0,'935'!G216*(1-'935'!X216/'11'!B$17))</f>
        <v>#VALUE!</v>
      </c>
      <c r="H216" s="49" t="e">
        <f t="shared" si="20"/>
        <v>#VALUE!</v>
      </c>
      <c r="I216" s="50" t="e">
        <f>MATCH('935'!J216,'913'!$B$6:$B$1205,0)</f>
        <v>#VALUE!</v>
      </c>
      <c r="J216" s="50" t="e">
        <f>MATCH(INDEX('913'!$D$6:$D$1205,I216),'913'!$B$6:$B$1205,0)</f>
        <v>#VALUE!</v>
      </c>
      <c r="K216" s="50" t="e">
        <f>MATCH(INDEX('913'!$D$6:$D$1205,J216),'913'!$B$6:$B$1205,0)</f>
        <v>#VALUE!</v>
      </c>
      <c r="L216" s="50" t="e">
        <f>MATCH(INDEX('913'!$D$6:$D$1205,K216),'913'!$B$6:$B$1205,0)</f>
        <v>#VALUE!</v>
      </c>
      <c r="M216" s="50" t="e">
        <f>MATCH(INDEX('913'!$D$6:$D$1205,L216),'913'!$B$6:$B$1205,0)</f>
        <v>#VALUE!</v>
      </c>
      <c r="N216" s="50" t="e">
        <f>MATCH(INDEX('913'!$D$6:$D$1205,M216),'913'!$B$6:$B$1205,0)</f>
        <v>#VALUE!</v>
      </c>
      <c r="O216" s="50" t="e">
        <f>MATCH(INDEX('913'!$D$6:$D$1205,N216),'913'!$B$6:$B$1205,0)</f>
        <v>#VALUE!</v>
      </c>
      <c r="P216" s="51" t="e">
        <f>MATCH(INDEX('913'!$D$6:$D$1205,O216),'913'!$B$6:$B$1205,0)</f>
        <v>#VALUE!</v>
      </c>
      <c r="Q216" s="37">
        <f>IF(ISNUMBER(I216),MAX(0,INDEX('913'!$E$6:$E$1205,I216)),0)</f>
        <v>0</v>
      </c>
      <c r="R216" s="37">
        <f>IF(ISNUMBER(J216),MAX(0,INDEX('913'!$E$6:$E$1205,J216)),0)</f>
        <v>0</v>
      </c>
      <c r="S216" s="37">
        <f>IF(ISNUMBER(K216),MAX(0,INDEX('913'!$E$6:$E$1205,K216)),0)</f>
        <v>0</v>
      </c>
      <c r="T216" s="37">
        <f>IF(ISNUMBER(L216),MAX(0,INDEX('913'!$E$6:$E$1205,L216)),0)</f>
        <v>0</v>
      </c>
      <c r="U216" s="37">
        <f>IF(ISNUMBER(M216),MAX(0,INDEX('913'!$E$6:$E$1205,M216)),0)</f>
        <v>0</v>
      </c>
      <c r="V216" s="37">
        <f>IF(ISNUMBER(N216),MAX(0,INDEX('913'!$E$6:$E$1205,N216)),0)</f>
        <v>0</v>
      </c>
      <c r="W216" s="37">
        <f>IF(ISNUMBER(O216),MAX(0,INDEX('913'!$E$6:$E$1205,O216)),0)</f>
        <v>0</v>
      </c>
      <c r="X216" s="52">
        <f>IF(ISNUMBER(P216),MAX(0,INDEX('913'!$E$6:$E$1205,P216)),0)</f>
        <v>0</v>
      </c>
      <c r="Y216" s="37">
        <f>IF(ISNUMBER(I216),MAX(0,INDEX('913'!$F$6:$F$1205,I216)),0)</f>
        <v>0</v>
      </c>
      <c r="Z216" s="37">
        <f>IF(ISNUMBER(J216),MAX(0,INDEX('913'!$F$6:$F$1205,J216)),0)</f>
        <v>0</v>
      </c>
      <c r="AA216" s="37">
        <f>IF(ISNUMBER(K216),MAX(0,INDEX('913'!$F$6:$F$1205,K216)),0)</f>
        <v>0</v>
      </c>
      <c r="AB216" s="37">
        <f>IF(ISNUMBER(L216),MAX(0,INDEX('913'!$F$6:$F$1205,L216)),0)</f>
        <v>0</v>
      </c>
      <c r="AC216" s="37">
        <f>IF(ISNUMBER(M216),MAX(0,INDEX('913'!$F$6:$F$1205,M216)),0)</f>
        <v>0</v>
      </c>
      <c r="AD216" s="37">
        <f>IF(ISNUMBER(N216),MAX(0,INDEX('913'!$F$6:$F$1205,N216)),0)</f>
        <v>0</v>
      </c>
      <c r="AE216" s="37">
        <f>IF(ISNUMBER(O216),MAX(0,INDEX('913'!$F$6:$F$1205,O216)),0)</f>
        <v>0</v>
      </c>
      <c r="AF216" s="37">
        <f>IF(ISNUMBER(P216),MAX(0,INDEX('913'!$F$6:$F$1205,P216)),0)</f>
        <v>0</v>
      </c>
      <c r="AG216" s="32">
        <f>IF(ISNUMBER(I216),SQRT(INDEX('913'!$I$6:$I$1205,I216)^2+INDEX('913'!$J$6:$J$1205,I216)^2),0)</f>
        <v>0</v>
      </c>
      <c r="AH216" s="32">
        <f>IF(ISNUMBER(J216),SQRT(INDEX('913'!$I$6:$I$1205,J216)^2+INDEX('913'!$J$6:$J$1205,J216)^2),0)</f>
        <v>0</v>
      </c>
      <c r="AI216" s="32">
        <f>IF(ISNUMBER(K216),SQRT(INDEX('913'!$I$6:$I$1205,K216)^2+INDEX('913'!$J$6:$J$1205,K216)^2),0)</f>
        <v>0</v>
      </c>
      <c r="AJ216" s="32">
        <f>IF(ISNUMBER(L216),SQRT(INDEX('913'!$I$6:$I$1205,L216)^2+INDEX('913'!$J$6:$J$1205,L216)^2),0)</f>
        <v>0</v>
      </c>
      <c r="AK216" s="32">
        <f>IF(ISNUMBER(M216),SQRT(INDEX('913'!$I$6:$I$1205,M216)^2+INDEX('913'!$J$6:$J$1205,M216)^2),0)</f>
        <v>0</v>
      </c>
      <c r="AL216" s="32">
        <f>IF(ISNUMBER(N216),SQRT(INDEX('913'!$I$6:$I$1205,N216)^2+INDEX('913'!$J$6:$J$1205,N216)^2),0)</f>
        <v>0</v>
      </c>
      <c r="AM216" s="32">
        <f>IF(ISNUMBER(O216),SQRT(INDEX('913'!$I$6:$I$1205,O216)^2+INDEX('913'!$J$6:$J$1205,O216)^2),0)</f>
        <v>0</v>
      </c>
      <c r="AN216" s="49">
        <f>IF(ISNUMBER(P216),SQRT(INDEX('913'!$I$6:$I$1205,P216)^2+INDEX('913'!$J$6:$J$1205,P216)^2),0)</f>
        <v>0</v>
      </c>
      <c r="AO216" s="37">
        <f t="shared" si="21"/>
        <v>0</v>
      </c>
      <c r="AP216" s="37">
        <f t="shared" si="22"/>
        <v>0</v>
      </c>
      <c r="AQ216" s="33" t="e">
        <f>-100*'935'!W216*(AO216+AP216)/'11'!C$17</f>
        <v>#VALUE!</v>
      </c>
      <c r="AR216" s="37" t="e">
        <f t="shared" si="23"/>
        <v>#VALUE!</v>
      </c>
      <c r="AS216" s="52" t="e">
        <f t="shared" si="24"/>
        <v>#VALUE!</v>
      </c>
      <c r="AT216" s="32" t="e">
        <f>IF('935'!C216="VOID",0,('935'!C216*(1-'935'!X216/'11'!B$17)))</f>
        <v>#VALUE!</v>
      </c>
      <c r="AU216" s="52" t="e">
        <f>'935'!Q216*(1-'935'!Y216/'11'!C$17)/(1-'935'!X216/'11'!B$17)</f>
        <v>#VALUE!</v>
      </c>
      <c r="AV216" s="37" t="e">
        <f>INDEX('DNO totals'!$B$57:$G$57,IF('935'!K216,IF(MOD('935'!K216,1000),IF(MOD('935'!K216,100),IF(MOD('935'!K216,10),IF(MOD('935'!K216,1000)=1,6,5),4),3),2),1))</f>
        <v>#VALUE!</v>
      </c>
      <c r="AW216" s="52" t="e">
        <f t="shared" si="25"/>
        <v>#VALUE!</v>
      </c>
      <c r="AX216" s="32" t="e">
        <f>IF('935'!V216="VOID",0,'935'!V216*(1-'935'!X216/'11'!B$17))</f>
        <v>#VALUE!</v>
      </c>
      <c r="AY216" s="33" t="e">
        <f>IF(H216,-100*'Charging rates'!B$10/'11'!B$17*AX216/H216,0)</f>
        <v>#VALUE!</v>
      </c>
      <c r="AZ216" s="33" t="e">
        <f>IF(C216,'DNO totals'!B$41,0)</f>
        <v>#VALUE!</v>
      </c>
      <c r="BA216" s="33" t="e">
        <f t="shared" si="26"/>
        <v>#VALUE!</v>
      </c>
      <c r="BB216" s="33" t="e">
        <f t="shared" si="27"/>
        <v>#VALUE!</v>
      </c>
      <c r="BC216" s="53" t="e">
        <f t="shared" si="28"/>
        <v>#VALUE!</v>
      </c>
      <c r="BD216" s="32" t="e">
        <f>IF(AT216,'935'!H216*AT216/(AT216+D216+H216),0)</f>
        <v>#VALUE!</v>
      </c>
      <c r="BE216" s="32" t="e">
        <f>IF(H216,'935'!H216*H216/(AT216+D216+H216),0)</f>
        <v>#VALUE!</v>
      </c>
      <c r="BF216" s="32" t="e">
        <f>BD216*(1-'935'!X216/'11'!B$17)</f>
        <v>#VALUE!</v>
      </c>
      <c r="BG216" s="49" t="e">
        <f>BE216*(1-'935'!X216/'11'!B$17)</f>
        <v>#VALUE!</v>
      </c>
      <c r="BH216" s="52" t="e">
        <f>AV216*Parameters!B$6</f>
        <v>#VALUE!</v>
      </c>
      <c r="BI216" s="37" t="e">
        <f>IF('935'!$K216=1000,'Charging rates'!$C$38*$BH216/(1+'DNO totals'!$C$99)*'935'!$L216,0)</f>
        <v>#VALUE!</v>
      </c>
      <c r="BJ216" s="37" t="e">
        <f>IF(MOD('935'!$K216,1000)=100,'Charging rates'!$D$38*$BH216/(1+'DNO totals'!$D$99)*'935'!$M216,0)</f>
        <v>#VALUE!</v>
      </c>
      <c r="BK216" s="37" t="e">
        <f>IF(MOD('935'!$K216,100)=10,'Charging rates'!$E$38*$BH216/(1+'DNO totals'!$E$99)*'935'!$N216,0)</f>
        <v>#VALUE!</v>
      </c>
      <c r="BL216" s="37" t="e">
        <f>IF(AND(MOD('935'!$K216,10)&gt;0,MOD('935'!$K216,1000)&gt;1),'Charging rates'!$F$38*$BH216/(1+'DNO totals'!$F$99)*'935'!$O216,0)</f>
        <v>#VALUE!</v>
      </c>
      <c r="BM216" s="37" t="e">
        <f>IF(MOD('935'!$K216,1000)=1,'Charging rates'!$G$38*$BH216/(1+'DNO totals'!$G$99)*'935'!$P216,0)</f>
        <v>#VALUE!</v>
      </c>
      <c r="BN216" s="52" t="e">
        <f t="shared" si="29"/>
        <v>#VALUE!</v>
      </c>
      <c r="BO216" s="37" t="e">
        <f>IF('935'!$K216&gt;1000,'Charging rates'!$C$38*$AW216*'935'!$L216,0)</f>
        <v>#VALUE!</v>
      </c>
      <c r="BP216" s="37" t="e">
        <f>IF(MOD('935'!$K216,1000)&gt;100,'Charging rates'!$D$38*$AW216*'935'!$M216,0)</f>
        <v>#VALUE!</v>
      </c>
      <c r="BQ216" s="37" t="e">
        <f>IF(MOD('935'!$K216,100)&gt;10,'Charging rates'!$E$38*$AW216*'935'!$N216,0)</f>
        <v>#VALUE!</v>
      </c>
      <c r="BR216" s="52" t="e">
        <f t="shared" si="30"/>
        <v>#VALUE!</v>
      </c>
      <c r="BS216" s="48" t="e">
        <f>'935'!C216&lt;&gt;"VOID"</f>
        <v>#VALUE!</v>
      </c>
      <c r="BT216" s="33" t="e">
        <f>IF(BS216,(100/'11'!B$17*BD216*((1-'935'!I216)*'Charging rates'!B$51+'Charging rates'!B$63)),0)</f>
        <v>#VALUE!</v>
      </c>
      <c r="BU216" s="33" t="e">
        <f>100/'11'!B$17*BG216*('Charging rates'!B$51+'Charging rates'!B$63)</f>
        <v>#VALUE!</v>
      </c>
      <c r="BV216" s="33" t="e">
        <f>100/'11'!B$17*BE216*('Charging rates'!B$51+'Charging rates'!B$63)</f>
        <v>#VALUE!</v>
      </c>
      <c r="BW216" s="53" t="e">
        <f t="shared" si="31"/>
        <v>#VALUE!</v>
      </c>
      <c r="BX216" s="32" t="e">
        <f>AT216-('935'!T216*(1-'935'!X216/'11'!B$17))</f>
        <v>#VALUE!</v>
      </c>
      <c r="BY216" s="32">
        <f>0-IF(ISNUMBER(I216),INDEX('913'!$I$6:$I$1205,I216),0)-IF(ISNUMBER(J216),INDEX('913'!$I$6:$I$1205,J216),0)-IF(ISNUMBER(K216),INDEX('913'!$I$6:$I$1205,K216),0)-IF(ISNUMBER(L216),INDEX('913'!$I$6:$I$1205,L216),0)-IF(ISNUMBER(M216),INDEX('913'!$I$6:$I$1205,M216),0)-IF(ISNUMBER(N216),INDEX('913'!$I$6:$I$1205,N216),0)-IF(ISNUMBER(O216),INDEX('913'!$I$6:$I$1205,O216),0)-IF(ISNUMBER(P216),INDEX('913'!$I$6:$I$1205,P216),0)</f>
        <v>0</v>
      </c>
      <c r="BZ216" s="37">
        <f>IF(BY216=0,1,MAX(1,SQRT(BY216^2+(IF(ISNUMBER(I216),INDEX('913'!$J$6:$J$1205,I216),0)+IF(ISNUMBER(J216),INDEX('913'!$J$6:$J$1205,J216),0)+IF(ISNUMBER(K216),INDEX('913'!$J$6:$J$1205,K216),0)+IF(ISNUMBER(L216),INDEX('913'!$J$6:$J$1205,L216),0)+IF(ISNUMBER(M216),INDEX('913'!$J$6:$J$1205,M216),0)+IF(ISNUMBER(N216),INDEX('913'!$J$6:$J$1205,N216),0)+IF(ISNUMBER(O216),INDEX('913'!$J$6:$J$1205,O216),0)+IF(ISNUMBER(P216),INDEX('913'!$J$6:$J$1205,P216),0))^2)/BY216))</f>
        <v>1</v>
      </c>
      <c r="CA216" s="33" t="e">
        <f>100*AO216/'11'!B$17</f>
        <v>#VALUE!</v>
      </c>
      <c r="CB216" s="37" t="e">
        <f>100*(AP216*BZ216)/'11'!C$17</f>
        <v>#VALUE!</v>
      </c>
      <c r="CC216" s="37" t="e">
        <f t="shared" si="32"/>
        <v>#VALUE!</v>
      </c>
      <c r="CD216" s="33" t="e">
        <f t="shared" si="33"/>
        <v>#VALUE!</v>
      </c>
      <c r="CE216" s="54" t="e">
        <f>'11'!C$17-'935'!Y216</f>
        <v>#VALUE!</v>
      </c>
      <c r="CF216" s="37" t="e">
        <f>MAX('DNO totals'!B$312+0,MIN('935'!L216+0,'DNO totals'!B$304+0))</f>
        <v>#VALUE!</v>
      </c>
      <c r="CG216" s="37" t="e">
        <f>MAX('DNO totals'!C$312+0,MIN('935'!M216+0,'DNO totals'!C$304+0))</f>
        <v>#VALUE!</v>
      </c>
      <c r="CH216" s="37" t="e">
        <f>MAX('DNO totals'!D$312+0,MIN('935'!N216+0,'DNO totals'!D$304+0))</f>
        <v>#VALUE!</v>
      </c>
      <c r="CI216" s="37" t="e">
        <f>MAX('DNO totals'!E$312+0,MIN('935'!O216+0,'DNO totals'!E$304+0))</f>
        <v>#VALUE!</v>
      </c>
      <c r="CJ216" s="52" t="e">
        <f>MAX('DNO totals'!F$312+0,MIN('935'!P216+0,'DNO totals'!F$304+0))</f>
        <v>#VALUE!</v>
      </c>
      <c r="CK216" s="37" t="e">
        <f>IF('935'!$K216=1000,'Charging rates'!$C$38*$BH216/(1+'DNO totals'!$C$99)*$CF216,0)</f>
        <v>#VALUE!</v>
      </c>
      <c r="CL216" s="37" t="e">
        <f>IF(MOD('935'!$K216,1000)=100,'Charging rates'!$D$38*$BH216/(1+'DNO totals'!$D$99)*$CG216,0)</f>
        <v>#VALUE!</v>
      </c>
      <c r="CM216" s="37" t="e">
        <f>IF(MOD('935'!$K216,100)=10,'Charging rates'!$E$38*$BH216/(1+'DNO totals'!$E$99)*$CH216,0)</f>
        <v>#VALUE!</v>
      </c>
      <c r="CN216" s="37" t="e">
        <f>IF(AND(MOD('935'!$K216,10)&gt;0,MOD('935'!$K216,1000)&gt;1),'Charging rates'!$F$38*$BH216/(1+'DNO totals'!$F$99)*$CI216,0)</f>
        <v>#VALUE!</v>
      </c>
      <c r="CO216" s="37" t="e">
        <f>IF(MOD('935'!$K216,1000)=1,'Charging rates'!$G$38*$BH216/(1+'DNO totals'!$G$99)*$CJ216,0)</f>
        <v>#VALUE!</v>
      </c>
      <c r="CP216" s="52" t="e">
        <f t="shared" si="34"/>
        <v>#VALUE!</v>
      </c>
      <c r="CQ216" s="37" t="e">
        <f>IF('935'!$K216&gt;1000,'Charging rates'!$C$38*$AW216*$CF216,0)</f>
        <v>#VALUE!</v>
      </c>
      <c r="CR216" s="37" t="e">
        <f>IF(MOD('935'!$K216,1000)&gt;100,'Charging rates'!$D$38*$AW216*$CG216,0)</f>
        <v>#VALUE!</v>
      </c>
      <c r="CS216" s="37" t="e">
        <f>IF(MOD('935'!$K216,100)&gt;10,'Charging rates'!$E$38*$AW216*$CH216,0)</f>
        <v>#VALUE!</v>
      </c>
      <c r="CT216" s="52" t="e">
        <f t="shared" si="35"/>
        <v>#VALUE!</v>
      </c>
      <c r="CU216" s="33" t="e">
        <f>100*(AP216*'935'!Q216*BZ216)/'11'!B$17</f>
        <v>#VALUE!</v>
      </c>
      <c r="CV216" s="33" t="e">
        <f>100/'11'!B$17*'Charging rates'!B$10*AW216</f>
        <v>#VALUE!</v>
      </c>
      <c r="CW216" s="33" t="e">
        <f>IF(AT216=0,0,(1-BX216/AT216)*(CA216+IF('935'!Q216=0,0,(CB216*'935'!Q216*('11'!C$17-'935'!Y216)/('11'!B$17-'935'!X216)))))</f>
        <v>#VALUE!</v>
      </c>
      <c r="CX216" s="33" t="e">
        <f t="shared" si="36"/>
        <v>#VALUE!</v>
      </c>
      <c r="CY216" s="49" t="e">
        <f t="shared" si="37"/>
        <v>#VALUE!</v>
      </c>
      <c r="CZ216" s="32" t="e">
        <f>AT216*(Parameters!B$21+AU216)*IF('DNO totals'!B$323&lt;0,1,'935'!S216)</f>
        <v>#VALUE!</v>
      </c>
      <c r="DA216" s="52" t="e">
        <f>IF('DNO totals'!B$323&lt;0,1,'935'!S216)*(Parameters!B$21+AU216)</f>
        <v>#VALUE!</v>
      </c>
      <c r="DB216" s="37" t="e">
        <f>CX216+'Charging rates'!B$106*DA216*100/'11'!B$17</f>
        <v>#VALUE!</v>
      </c>
      <c r="DC216" s="37" t="e">
        <f>DB216+'Charging rates'!B$116*(Parameters!B$21+AU216)*100/'11'!B$17*IF('DNO totals'!B$323&lt;0,1,'935'!S216)</f>
        <v>#VALUE!</v>
      </c>
      <c r="DD216" s="37" t="e">
        <f>'Charging rates'!B$97*(CP216+CT216)*100/'11'!B$17</f>
        <v>#VALUE!</v>
      </c>
      <c r="DE216" s="33" t="e">
        <f>MAX(0-(CB216*AU216*'11'!C$17/'11'!B$17),DC216+DD216)</f>
        <v>#VALUE!</v>
      </c>
      <c r="DF216" s="37" t="e">
        <f>IF(BS216,IF(AU216=0,CC216,MAX(0,MIN(CC216,CC216+(DE216/'935'!Q216*('11'!B$17-'935'!X216)/('11'!C$17-'935'!Y216))))),0)</f>
        <v>#VALUE!</v>
      </c>
      <c r="DG216" s="33" t="e">
        <f t="shared" si="38"/>
        <v>#VALUE!</v>
      </c>
      <c r="DH216" s="53" t="e">
        <f t="shared" si="39"/>
        <v>#VALUE!</v>
      </c>
    </row>
    <row r="217" spans="1:112">
      <c r="A217" s="28">
        <v>117</v>
      </c>
      <c r="B217" s="47" t="e">
        <f>'935'!B217</f>
        <v>#VALUE!</v>
      </c>
      <c r="C217" s="48" t="e">
        <f>OR('935'!E217&lt;&gt;"VOID",'935'!F217&lt;&gt;"VOID",'935'!G217&lt;&gt;"VOID")</f>
        <v>#VALUE!</v>
      </c>
      <c r="D217" s="32" t="e">
        <f>IF('935'!D217="VOID",0,'935'!D217*(1-'935'!X217/'11'!B$17))</f>
        <v>#VALUE!</v>
      </c>
      <c r="E217" s="32" t="e">
        <f>IF('935'!E217="VOID",0,'935'!E217*(1-'935'!X217/'11'!B$17))</f>
        <v>#VALUE!</v>
      </c>
      <c r="F217" s="32" t="e">
        <f>IF('935'!F217="VOID",0,'935'!F217*(1-'935'!X217/'11'!B$17))</f>
        <v>#VALUE!</v>
      </c>
      <c r="G217" s="32" t="e">
        <f>IF('935'!G217="VOID",0,'935'!G217*(1-'935'!X217/'11'!B$17))</f>
        <v>#VALUE!</v>
      </c>
      <c r="H217" s="49" t="e">
        <f t="shared" si="20"/>
        <v>#VALUE!</v>
      </c>
      <c r="I217" s="50" t="e">
        <f>MATCH('935'!J217,'913'!$B$6:$B$1205,0)</f>
        <v>#VALUE!</v>
      </c>
      <c r="J217" s="50" t="e">
        <f>MATCH(INDEX('913'!$D$6:$D$1205,I217),'913'!$B$6:$B$1205,0)</f>
        <v>#VALUE!</v>
      </c>
      <c r="K217" s="50" t="e">
        <f>MATCH(INDEX('913'!$D$6:$D$1205,J217),'913'!$B$6:$B$1205,0)</f>
        <v>#VALUE!</v>
      </c>
      <c r="L217" s="50" t="e">
        <f>MATCH(INDEX('913'!$D$6:$D$1205,K217),'913'!$B$6:$B$1205,0)</f>
        <v>#VALUE!</v>
      </c>
      <c r="M217" s="50" t="e">
        <f>MATCH(INDEX('913'!$D$6:$D$1205,L217),'913'!$B$6:$B$1205,0)</f>
        <v>#VALUE!</v>
      </c>
      <c r="N217" s="50" t="e">
        <f>MATCH(INDEX('913'!$D$6:$D$1205,M217),'913'!$B$6:$B$1205,0)</f>
        <v>#VALUE!</v>
      </c>
      <c r="O217" s="50" t="e">
        <f>MATCH(INDEX('913'!$D$6:$D$1205,N217),'913'!$B$6:$B$1205,0)</f>
        <v>#VALUE!</v>
      </c>
      <c r="P217" s="51" t="e">
        <f>MATCH(INDEX('913'!$D$6:$D$1205,O217),'913'!$B$6:$B$1205,0)</f>
        <v>#VALUE!</v>
      </c>
      <c r="Q217" s="37">
        <f>IF(ISNUMBER(I217),MAX(0,INDEX('913'!$E$6:$E$1205,I217)),0)</f>
        <v>0</v>
      </c>
      <c r="R217" s="37">
        <f>IF(ISNUMBER(J217),MAX(0,INDEX('913'!$E$6:$E$1205,J217)),0)</f>
        <v>0</v>
      </c>
      <c r="S217" s="37">
        <f>IF(ISNUMBER(K217),MAX(0,INDEX('913'!$E$6:$E$1205,K217)),0)</f>
        <v>0</v>
      </c>
      <c r="T217" s="37">
        <f>IF(ISNUMBER(L217),MAX(0,INDEX('913'!$E$6:$E$1205,L217)),0)</f>
        <v>0</v>
      </c>
      <c r="U217" s="37">
        <f>IF(ISNUMBER(M217),MAX(0,INDEX('913'!$E$6:$E$1205,M217)),0)</f>
        <v>0</v>
      </c>
      <c r="V217" s="37">
        <f>IF(ISNUMBER(N217),MAX(0,INDEX('913'!$E$6:$E$1205,N217)),0)</f>
        <v>0</v>
      </c>
      <c r="W217" s="37">
        <f>IF(ISNUMBER(O217),MAX(0,INDEX('913'!$E$6:$E$1205,O217)),0)</f>
        <v>0</v>
      </c>
      <c r="X217" s="52">
        <f>IF(ISNUMBER(P217),MAX(0,INDEX('913'!$E$6:$E$1205,P217)),0)</f>
        <v>0</v>
      </c>
      <c r="Y217" s="37">
        <f>IF(ISNUMBER(I217),MAX(0,INDEX('913'!$F$6:$F$1205,I217)),0)</f>
        <v>0</v>
      </c>
      <c r="Z217" s="37">
        <f>IF(ISNUMBER(J217),MAX(0,INDEX('913'!$F$6:$F$1205,J217)),0)</f>
        <v>0</v>
      </c>
      <c r="AA217" s="37">
        <f>IF(ISNUMBER(K217),MAX(0,INDEX('913'!$F$6:$F$1205,K217)),0)</f>
        <v>0</v>
      </c>
      <c r="AB217" s="37">
        <f>IF(ISNUMBER(L217),MAX(0,INDEX('913'!$F$6:$F$1205,L217)),0)</f>
        <v>0</v>
      </c>
      <c r="AC217" s="37">
        <f>IF(ISNUMBER(M217),MAX(0,INDEX('913'!$F$6:$F$1205,M217)),0)</f>
        <v>0</v>
      </c>
      <c r="AD217" s="37">
        <f>IF(ISNUMBER(N217),MAX(0,INDEX('913'!$F$6:$F$1205,N217)),0)</f>
        <v>0</v>
      </c>
      <c r="AE217" s="37">
        <f>IF(ISNUMBER(O217),MAX(0,INDEX('913'!$F$6:$F$1205,O217)),0)</f>
        <v>0</v>
      </c>
      <c r="AF217" s="37">
        <f>IF(ISNUMBER(P217),MAX(0,INDEX('913'!$F$6:$F$1205,P217)),0)</f>
        <v>0</v>
      </c>
      <c r="AG217" s="32">
        <f>IF(ISNUMBER(I217),SQRT(INDEX('913'!$I$6:$I$1205,I217)^2+INDEX('913'!$J$6:$J$1205,I217)^2),0)</f>
        <v>0</v>
      </c>
      <c r="AH217" s="32">
        <f>IF(ISNUMBER(J217),SQRT(INDEX('913'!$I$6:$I$1205,J217)^2+INDEX('913'!$J$6:$J$1205,J217)^2),0)</f>
        <v>0</v>
      </c>
      <c r="AI217" s="32">
        <f>IF(ISNUMBER(K217),SQRT(INDEX('913'!$I$6:$I$1205,K217)^2+INDEX('913'!$J$6:$J$1205,K217)^2),0)</f>
        <v>0</v>
      </c>
      <c r="AJ217" s="32">
        <f>IF(ISNUMBER(L217),SQRT(INDEX('913'!$I$6:$I$1205,L217)^2+INDEX('913'!$J$6:$J$1205,L217)^2),0)</f>
        <v>0</v>
      </c>
      <c r="AK217" s="32">
        <f>IF(ISNUMBER(M217),SQRT(INDEX('913'!$I$6:$I$1205,M217)^2+INDEX('913'!$J$6:$J$1205,M217)^2),0)</f>
        <v>0</v>
      </c>
      <c r="AL217" s="32">
        <f>IF(ISNUMBER(N217),SQRT(INDEX('913'!$I$6:$I$1205,N217)^2+INDEX('913'!$J$6:$J$1205,N217)^2),0)</f>
        <v>0</v>
      </c>
      <c r="AM217" s="32">
        <f>IF(ISNUMBER(O217),SQRT(INDEX('913'!$I$6:$I$1205,O217)^2+INDEX('913'!$J$6:$J$1205,O217)^2),0)</f>
        <v>0</v>
      </c>
      <c r="AN217" s="49">
        <f>IF(ISNUMBER(P217),SQRT(INDEX('913'!$I$6:$I$1205,P217)^2+INDEX('913'!$J$6:$J$1205,P217)^2),0)</f>
        <v>0</v>
      </c>
      <c r="AO217" s="37">
        <f t="shared" si="21"/>
        <v>0</v>
      </c>
      <c r="AP217" s="37">
        <f t="shared" si="22"/>
        <v>0</v>
      </c>
      <c r="AQ217" s="33" t="e">
        <f>-100*'935'!W217*(AO217+AP217)/'11'!C$17</f>
        <v>#VALUE!</v>
      </c>
      <c r="AR217" s="37" t="e">
        <f t="shared" si="23"/>
        <v>#VALUE!</v>
      </c>
      <c r="AS217" s="52" t="e">
        <f t="shared" si="24"/>
        <v>#VALUE!</v>
      </c>
      <c r="AT217" s="32" t="e">
        <f>IF('935'!C217="VOID",0,('935'!C217*(1-'935'!X217/'11'!B$17)))</f>
        <v>#VALUE!</v>
      </c>
      <c r="AU217" s="52" t="e">
        <f>'935'!Q217*(1-'935'!Y217/'11'!C$17)/(1-'935'!X217/'11'!B$17)</f>
        <v>#VALUE!</v>
      </c>
      <c r="AV217" s="37" t="e">
        <f>INDEX('DNO totals'!$B$57:$G$57,IF('935'!K217,IF(MOD('935'!K217,1000),IF(MOD('935'!K217,100),IF(MOD('935'!K217,10),IF(MOD('935'!K217,1000)=1,6,5),4),3),2),1))</f>
        <v>#VALUE!</v>
      </c>
      <c r="AW217" s="52" t="e">
        <f t="shared" si="25"/>
        <v>#VALUE!</v>
      </c>
      <c r="AX217" s="32" t="e">
        <f>IF('935'!V217="VOID",0,'935'!V217*(1-'935'!X217/'11'!B$17))</f>
        <v>#VALUE!</v>
      </c>
      <c r="AY217" s="33" t="e">
        <f>IF(H217,-100*'Charging rates'!B$10/'11'!B$17*AX217/H217,0)</f>
        <v>#VALUE!</v>
      </c>
      <c r="AZ217" s="33" t="e">
        <f>IF(C217,'DNO totals'!B$41,0)</f>
        <v>#VALUE!</v>
      </c>
      <c r="BA217" s="33" t="e">
        <f t="shared" si="26"/>
        <v>#VALUE!</v>
      </c>
      <c r="BB217" s="33" t="e">
        <f t="shared" si="27"/>
        <v>#VALUE!</v>
      </c>
      <c r="BC217" s="53" t="e">
        <f t="shared" si="28"/>
        <v>#VALUE!</v>
      </c>
      <c r="BD217" s="32" t="e">
        <f>IF(AT217,'935'!H217*AT217/(AT217+D217+H217),0)</f>
        <v>#VALUE!</v>
      </c>
      <c r="BE217" s="32" t="e">
        <f>IF(H217,'935'!H217*H217/(AT217+D217+H217),0)</f>
        <v>#VALUE!</v>
      </c>
      <c r="BF217" s="32" t="e">
        <f>BD217*(1-'935'!X217/'11'!B$17)</f>
        <v>#VALUE!</v>
      </c>
      <c r="BG217" s="49" t="e">
        <f>BE217*(1-'935'!X217/'11'!B$17)</f>
        <v>#VALUE!</v>
      </c>
      <c r="BH217" s="52" t="e">
        <f>AV217*Parameters!B$6</f>
        <v>#VALUE!</v>
      </c>
      <c r="BI217" s="37" t="e">
        <f>IF('935'!$K217=1000,'Charging rates'!$C$38*$BH217/(1+'DNO totals'!$C$99)*'935'!$L217,0)</f>
        <v>#VALUE!</v>
      </c>
      <c r="BJ217" s="37" t="e">
        <f>IF(MOD('935'!$K217,1000)=100,'Charging rates'!$D$38*$BH217/(1+'DNO totals'!$D$99)*'935'!$M217,0)</f>
        <v>#VALUE!</v>
      </c>
      <c r="BK217" s="37" t="e">
        <f>IF(MOD('935'!$K217,100)=10,'Charging rates'!$E$38*$BH217/(1+'DNO totals'!$E$99)*'935'!$N217,0)</f>
        <v>#VALUE!</v>
      </c>
      <c r="BL217" s="37" t="e">
        <f>IF(AND(MOD('935'!$K217,10)&gt;0,MOD('935'!$K217,1000)&gt;1),'Charging rates'!$F$38*$BH217/(1+'DNO totals'!$F$99)*'935'!$O217,0)</f>
        <v>#VALUE!</v>
      </c>
      <c r="BM217" s="37" t="e">
        <f>IF(MOD('935'!$K217,1000)=1,'Charging rates'!$G$38*$BH217/(1+'DNO totals'!$G$99)*'935'!$P217,0)</f>
        <v>#VALUE!</v>
      </c>
      <c r="BN217" s="52" t="e">
        <f t="shared" si="29"/>
        <v>#VALUE!</v>
      </c>
      <c r="BO217" s="37" t="e">
        <f>IF('935'!$K217&gt;1000,'Charging rates'!$C$38*$AW217*'935'!$L217,0)</f>
        <v>#VALUE!</v>
      </c>
      <c r="BP217" s="37" t="e">
        <f>IF(MOD('935'!$K217,1000)&gt;100,'Charging rates'!$D$38*$AW217*'935'!$M217,0)</f>
        <v>#VALUE!</v>
      </c>
      <c r="BQ217" s="37" t="e">
        <f>IF(MOD('935'!$K217,100)&gt;10,'Charging rates'!$E$38*$AW217*'935'!$N217,0)</f>
        <v>#VALUE!</v>
      </c>
      <c r="BR217" s="52" t="e">
        <f t="shared" si="30"/>
        <v>#VALUE!</v>
      </c>
      <c r="BS217" s="48" t="e">
        <f>'935'!C217&lt;&gt;"VOID"</f>
        <v>#VALUE!</v>
      </c>
      <c r="BT217" s="33" t="e">
        <f>IF(BS217,(100/'11'!B$17*BD217*((1-'935'!I217)*'Charging rates'!B$51+'Charging rates'!B$63)),0)</f>
        <v>#VALUE!</v>
      </c>
      <c r="BU217" s="33" t="e">
        <f>100/'11'!B$17*BG217*('Charging rates'!B$51+'Charging rates'!B$63)</f>
        <v>#VALUE!</v>
      </c>
      <c r="BV217" s="33" t="e">
        <f>100/'11'!B$17*BE217*('Charging rates'!B$51+'Charging rates'!B$63)</f>
        <v>#VALUE!</v>
      </c>
      <c r="BW217" s="53" t="e">
        <f t="shared" si="31"/>
        <v>#VALUE!</v>
      </c>
      <c r="BX217" s="32" t="e">
        <f>AT217-('935'!T217*(1-'935'!X217/'11'!B$17))</f>
        <v>#VALUE!</v>
      </c>
      <c r="BY217" s="32">
        <f>0-IF(ISNUMBER(I217),INDEX('913'!$I$6:$I$1205,I217),0)-IF(ISNUMBER(J217),INDEX('913'!$I$6:$I$1205,J217),0)-IF(ISNUMBER(K217),INDEX('913'!$I$6:$I$1205,K217),0)-IF(ISNUMBER(L217),INDEX('913'!$I$6:$I$1205,L217),0)-IF(ISNUMBER(M217),INDEX('913'!$I$6:$I$1205,M217),0)-IF(ISNUMBER(N217),INDEX('913'!$I$6:$I$1205,N217),0)-IF(ISNUMBER(O217),INDEX('913'!$I$6:$I$1205,O217),0)-IF(ISNUMBER(P217),INDEX('913'!$I$6:$I$1205,P217),0)</f>
        <v>0</v>
      </c>
      <c r="BZ217" s="37">
        <f>IF(BY217=0,1,MAX(1,SQRT(BY217^2+(IF(ISNUMBER(I217),INDEX('913'!$J$6:$J$1205,I217),0)+IF(ISNUMBER(J217),INDEX('913'!$J$6:$J$1205,J217),0)+IF(ISNUMBER(K217),INDEX('913'!$J$6:$J$1205,K217),0)+IF(ISNUMBER(L217),INDEX('913'!$J$6:$J$1205,L217),0)+IF(ISNUMBER(M217),INDEX('913'!$J$6:$J$1205,M217),0)+IF(ISNUMBER(N217),INDEX('913'!$J$6:$J$1205,N217),0)+IF(ISNUMBER(O217),INDEX('913'!$J$6:$J$1205,O217),0)+IF(ISNUMBER(P217),INDEX('913'!$J$6:$J$1205,P217),0))^2)/BY217))</f>
        <v>1</v>
      </c>
      <c r="CA217" s="33" t="e">
        <f>100*AO217/'11'!B$17</f>
        <v>#VALUE!</v>
      </c>
      <c r="CB217" s="37" t="e">
        <f>100*(AP217*BZ217)/'11'!C$17</f>
        <v>#VALUE!</v>
      </c>
      <c r="CC217" s="37" t="e">
        <f t="shared" si="32"/>
        <v>#VALUE!</v>
      </c>
      <c r="CD217" s="33" t="e">
        <f t="shared" si="33"/>
        <v>#VALUE!</v>
      </c>
      <c r="CE217" s="54" t="e">
        <f>'11'!C$17-'935'!Y217</f>
        <v>#VALUE!</v>
      </c>
      <c r="CF217" s="37" t="e">
        <f>MAX('DNO totals'!B$312+0,MIN('935'!L217+0,'DNO totals'!B$304+0))</f>
        <v>#VALUE!</v>
      </c>
      <c r="CG217" s="37" t="e">
        <f>MAX('DNO totals'!C$312+0,MIN('935'!M217+0,'DNO totals'!C$304+0))</f>
        <v>#VALUE!</v>
      </c>
      <c r="CH217" s="37" t="e">
        <f>MAX('DNO totals'!D$312+0,MIN('935'!N217+0,'DNO totals'!D$304+0))</f>
        <v>#VALUE!</v>
      </c>
      <c r="CI217" s="37" t="e">
        <f>MAX('DNO totals'!E$312+0,MIN('935'!O217+0,'DNO totals'!E$304+0))</f>
        <v>#VALUE!</v>
      </c>
      <c r="CJ217" s="52" t="e">
        <f>MAX('DNO totals'!F$312+0,MIN('935'!P217+0,'DNO totals'!F$304+0))</f>
        <v>#VALUE!</v>
      </c>
      <c r="CK217" s="37" t="e">
        <f>IF('935'!$K217=1000,'Charging rates'!$C$38*$BH217/(1+'DNO totals'!$C$99)*$CF217,0)</f>
        <v>#VALUE!</v>
      </c>
      <c r="CL217" s="37" t="e">
        <f>IF(MOD('935'!$K217,1000)=100,'Charging rates'!$D$38*$BH217/(1+'DNO totals'!$D$99)*$CG217,0)</f>
        <v>#VALUE!</v>
      </c>
      <c r="CM217" s="37" t="e">
        <f>IF(MOD('935'!$K217,100)=10,'Charging rates'!$E$38*$BH217/(1+'DNO totals'!$E$99)*$CH217,0)</f>
        <v>#VALUE!</v>
      </c>
      <c r="CN217" s="37" t="e">
        <f>IF(AND(MOD('935'!$K217,10)&gt;0,MOD('935'!$K217,1000)&gt;1),'Charging rates'!$F$38*$BH217/(1+'DNO totals'!$F$99)*$CI217,0)</f>
        <v>#VALUE!</v>
      </c>
      <c r="CO217" s="37" t="e">
        <f>IF(MOD('935'!$K217,1000)=1,'Charging rates'!$G$38*$BH217/(1+'DNO totals'!$G$99)*$CJ217,0)</f>
        <v>#VALUE!</v>
      </c>
      <c r="CP217" s="52" t="e">
        <f t="shared" si="34"/>
        <v>#VALUE!</v>
      </c>
      <c r="CQ217" s="37" t="e">
        <f>IF('935'!$K217&gt;1000,'Charging rates'!$C$38*$AW217*$CF217,0)</f>
        <v>#VALUE!</v>
      </c>
      <c r="CR217" s="37" t="e">
        <f>IF(MOD('935'!$K217,1000)&gt;100,'Charging rates'!$D$38*$AW217*$CG217,0)</f>
        <v>#VALUE!</v>
      </c>
      <c r="CS217" s="37" t="e">
        <f>IF(MOD('935'!$K217,100)&gt;10,'Charging rates'!$E$38*$AW217*$CH217,0)</f>
        <v>#VALUE!</v>
      </c>
      <c r="CT217" s="52" t="e">
        <f t="shared" si="35"/>
        <v>#VALUE!</v>
      </c>
      <c r="CU217" s="33" t="e">
        <f>100*(AP217*'935'!Q217*BZ217)/'11'!B$17</f>
        <v>#VALUE!</v>
      </c>
      <c r="CV217" s="33" t="e">
        <f>100/'11'!B$17*'Charging rates'!B$10*AW217</f>
        <v>#VALUE!</v>
      </c>
      <c r="CW217" s="33" t="e">
        <f>IF(AT217=0,0,(1-BX217/AT217)*(CA217+IF('935'!Q217=0,0,(CB217*'935'!Q217*('11'!C$17-'935'!Y217)/('11'!B$17-'935'!X217)))))</f>
        <v>#VALUE!</v>
      </c>
      <c r="CX217" s="33" t="e">
        <f t="shared" si="36"/>
        <v>#VALUE!</v>
      </c>
      <c r="CY217" s="49" t="e">
        <f t="shared" si="37"/>
        <v>#VALUE!</v>
      </c>
      <c r="CZ217" s="32" t="e">
        <f>AT217*(Parameters!B$21+AU217)*IF('DNO totals'!B$323&lt;0,1,'935'!S217)</f>
        <v>#VALUE!</v>
      </c>
      <c r="DA217" s="52" t="e">
        <f>IF('DNO totals'!B$323&lt;0,1,'935'!S217)*(Parameters!B$21+AU217)</f>
        <v>#VALUE!</v>
      </c>
      <c r="DB217" s="37" t="e">
        <f>CX217+'Charging rates'!B$106*DA217*100/'11'!B$17</f>
        <v>#VALUE!</v>
      </c>
      <c r="DC217" s="37" t="e">
        <f>DB217+'Charging rates'!B$116*(Parameters!B$21+AU217)*100/'11'!B$17*IF('DNO totals'!B$323&lt;0,1,'935'!S217)</f>
        <v>#VALUE!</v>
      </c>
      <c r="DD217" s="37" t="e">
        <f>'Charging rates'!B$97*(CP217+CT217)*100/'11'!B$17</f>
        <v>#VALUE!</v>
      </c>
      <c r="DE217" s="33" t="e">
        <f>MAX(0-(CB217*AU217*'11'!C$17/'11'!B$17),DC217+DD217)</f>
        <v>#VALUE!</v>
      </c>
      <c r="DF217" s="37" t="e">
        <f>IF(BS217,IF(AU217=0,CC217,MAX(0,MIN(CC217,CC217+(DE217/'935'!Q217*('11'!B$17-'935'!X217)/('11'!C$17-'935'!Y217))))),0)</f>
        <v>#VALUE!</v>
      </c>
      <c r="DG217" s="33" t="e">
        <f t="shared" si="38"/>
        <v>#VALUE!</v>
      </c>
      <c r="DH217" s="53" t="e">
        <f t="shared" si="39"/>
        <v>#VALUE!</v>
      </c>
    </row>
    <row r="218" spans="1:112">
      <c r="A218" s="28">
        <v>118</v>
      </c>
      <c r="B218" s="47" t="e">
        <f>'935'!B218</f>
        <v>#VALUE!</v>
      </c>
      <c r="C218" s="48" t="e">
        <f>OR('935'!E218&lt;&gt;"VOID",'935'!F218&lt;&gt;"VOID",'935'!G218&lt;&gt;"VOID")</f>
        <v>#VALUE!</v>
      </c>
      <c r="D218" s="32" t="e">
        <f>IF('935'!D218="VOID",0,'935'!D218*(1-'935'!X218/'11'!B$17))</f>
        <v>#VALUE!</v>
      </c>
      <c r="E218" s="32" t="e">
        <f>IF('935'!E218="VOID",0,'935'!E218*(1-'935'!X218/'11'!B$17))</f>
        <v>#VALUE!</v>
      </c>
      <c r="F218" s="32" t="e">
        <f>IF('935'!F218="VOID",0,'935'!F218*(1-'935'!X218/'11'!B$17))</f>
        <v>#VALUE!</v>
      </c>
      <c r="G218" s="32" t="e">
        <f>IF('935'!G218="VOID",0,'935'!G218*(1-'935'!X218/'11'!B$17))</f>
        <v>#VALUE!</v>
      </c>
      <c r="H218" s="49" t="e">
        <f t="shared" si="20"/>
        <v>#VALUE!</v>
      </c>
      <c r="I218" s="50" t="e">
        <f>MATCH('935'!J218,'913'!$B$6:$B$1205,0)</f>
        <v>#VALUE!</v>
      </c>
      <c r="J218" s="50" t="e">
        <f>MATCH(INDEX('913'!$D$6:$D$1205,I218),'913'!$B$6:$B$1205,0)</f>
        <v>#VALUE!</v>
      </c>
      <c r="K218" s="50" t="e">
        <f>MATCH(INDEX('913'!$D$6:$D$1205,J218),'913'!$B$6:$B$1205,0)</f>
        <v>#VALUE!</v>
      </c>
      <c r="L218" s="50" t="e">
        <f>MATCH(INDEX('913'!$D$6:$D$1205,K218),'913'!$B$6:$B$1205,0)</f>
        <v>#VALUE!</v>
      </c>
      <c r="M218" s="50" t="e">
        <f>MATCH(INDEX('913'!$D$6:$D$1205,L218),'913'!$B$6:$B$1205,0)</f>
        <v>#VALUE!</v>
      </c>
      <c r="N218" s="50" t="e">
        <f>MATCH(INDEX('913'!$D$6:$D$1205,M218),'913'!$B$6:$B$1205,0)</f>
        <v>#VALUE!</v>
      </c>
      <c r="O218" s="50" t="e">
        <f>MATCH(INDEX('913'!$D$6:$D$1205,N218),'913'!$B$6:$B$1205,0)</f>
        <v>#VALUE!</v>
      </c>
      <c r="P218" s="51" t="e">
        <f>MATCH(INDEX('913'!$D$6:$D$1205,O218),'913'!$B$6:$B$1205,0)</f>
        <v>#VALUE!</v>
      </c>
      <c r="Q218" s="37">
        <f>IF(ISNUMBER(I218),MAX(0,INDEX('913'!$E$6:$E$1205,I218)),0)</f>
        <v>0</v>
      </c>
      <c r="R218" s="37">
        <f>IF(ISNUMBER(J218),MAX(0,INDEX('913'!$E$6:$E$1205,J218)),0)</f>
        <v>0</v>
      </c>
      <c r="S218" s="37">
        <f>IF(ISNUMBER(K218),MAX(0,INDEX('913'!$E$6:$E$1205,K218)),0)</f>
        <v>0</v>
      </c>
      <c r="T218" s="37">
        <f>IF(ISNUMBER(L218),MAX(0,INDEX('913'!$E$6:$E$1205,L218)),0)</f>
        <v>0</v>
      </c>
      <c r="U218" s="37">
        <f>IF(ISNUMBER(M218),MAX(0,INDEX('913'!$E$6:$E$1205,M218)),0)</f>
        <v>0</v>
      </c>
      <c r="V218" s="37">
        <f>IF(ISNUMBER(N218),MAX(0,INDEX('913'!$E$6:$E$1205,N218)),0)</f>
        <v>0</v>
      </c>
      <c r="W218" s="37">
        <f>IF(ISNUMBER(O218),MAX(0,INDEX('913'!$E$6:$E$1205,O218)),0)</f>
        <v>0</v>
      </c>
      <c r="X218" s="52">
        <f>IF(ISNUMBER(P218),MAX(0,INDEX('913'!$E$6:$E$1205,P218)),0)</f>
        <v>0</v>
      </c>
      <c r="Y218" s="37">
        <f>IF(ISNUMBER(I218),MAX(0,INDEX('913'!$F$6:$F$1205,I218)),0)</f>
        <v>0</v>
      </c>
      <c r="Z218" s="37">
        <f>IF(ISNUMBER(J218),MAX(0,INDEX('913'!$F$6:$F$1205,J218)),0)</f>
        <v>0</v>
      </c>
      <c r="AA218" s="37">
        <f>IF(ISNUMBER(K218),MAX(0,INDEX('913'!$F$6:$F$1205,K218)),0)</f>
        <v>0</v>
      </c>
      <c r="AB218" s="37">
        <f>IF(ISNUMBER(L218),MAX(0,INDEX('913'!$F$6:$F$1205,L218)),0)</f>
        <v>0</v>
      </c>
      <c r="AC218" s="37">
        <f>IF(ISNUMBER(M218),MAX(0,INDEX('913'!$F$6:$F$1205,M218)),0)</f>
        <v>0</v>
      </c>
      <c r="AD218" s="37">
        <f>IF(ISNUMBER(N218),MAX(0,INDEX('913'!$F$6:$F$1205,N218)),0)</f>
        <v>0</v>
      </c>
      <c r="AE218" s="37">
        <f>IF(ISNUMBER(O218),MAX(0,INDEX('913'!$F$6:$F$1205,O218)),0)</f>
        <v>0</v>
      </c>
      <c r="AF218" s="37">
        <f>IF(ISNUMBER(P218),MAX(0,INDEX('913'!$F$6:$F$1205,P218)),0)</f>
        <v>0</v>
      </c>
      <c r="AG218" s="32">
        <f>IF(ISNUMBER(I218),SQRT(INDEX('913'!$I$6:$I$1205,I218)^2+INDEX('913'!$J$6:$J$1205,I218)^2),0)</f>
        <v>0</v>
      </c>
      <c r="AH218" s="32">
        <f>IF(ISNUMBER(J218),SQRT(INDEX('913'!$I$6:$I$1205,J218)^2+INDEX('913'!$J$6:$J$1205,J218)^2),0)</f>
        <v>0</v>
      </c>
      <c r="AI218" s="32">
        <f>IF(ISNUMBER(K218),SQRT(INDEX('913'!$I$6:$I$1205,K218)^2+INDEX('913'!$J$6:$J$1205,K218)^2),0)</f>
        <v>0</v>
      </c>
      <c r="AJ218" s="32">
        <f>IF(ISNUMBER(L218),SQRT(INDEX('913'!$I$6:$I$1205,L218)^2+INDEX('913'!$J$6:$J$1205,L218)^2),0)</f>
        <v>0</v>
      </c>
      <c r="AK218" s="32">
        <f>IF(ISNUMBER(M218),SQRT(INDEX('913'!$I$6:$I$1205,M218)^2+INDEX('913'!$J$6:$J$1205,M218)^2),0)</f>
        <v>0</v>
      </c>
      <c r="AL218" s="32">
        <f>IF(ISNUMBER(N218),SQRT(INDEX('913'!$I$6:$I$1205,N218)^2+INDEX('913'!$J$6:$J$1205,N218)^2),0)</f>
        <v>0</v>
      </c>
      <c r="AM218" s="32">
        <f>IF(ISNUMBER(O218),SQRT(INDEX('913'!$I$6:$I$1205,O218)^2+INDEX('913'!$J$6:$J$1205,O218)^2),0)</f>
        <v>0</v>
      </c>
      <c r="AN218" s="49">
        <f>IF(ISNUMBER(P218),SQRT(INDEX('913'!$I$6:$I$1205,P218)^2+INDEX('913'!$J$6:$J$1205,P218)^2),0)</f>
        <v>0</v>
      </c>
      <c r="AO218" s="37">
        <f t="shared" si="21"/>
        <v>0</v>
      </c>
      <c r="AP218" s="37">
        <f t="shared" si="22"/>
        <v>0</v>
      </c>
      <c r="AQ218" s="33" t="e">
        <f>-100*'935'!W218*(AO218+AP218)/'11'!C$17</f>
        <v>#VALUE!</v>
      </c>
      <c r="AR218" s="37" t="e">
        <f t="shared" si="23"/>
        <v>#VALUE!</v>
      </c>
      <c r="AS218" s="52" t="e">
        <f t="shared" si="24"/>
        <v>#VALUE!</v>
      </c>
      <c r="AT218" s="32" t="e">
        <f>IF('935'!C218="VOID",0,('935'!C218*(1-'935'!X218/'11'!B$17)))</f>
        <v>#VALUE!</v>
      </c>
      <c r="AU218" s="52" t="e">
        <f>'935'!Q218*(1-'935'!Y218/'11'!C$17)/(1-'935'!X218/'11'!B$17)</f>
        <v>#VALUE!</v>
      </c>
      <c r="AV218" s="37" t="e">
        <f>INDEX('DNO totals'!$B$57:$G$57,IF('935'!K218,IF(MOD('935'!K218,1000),IF(MOD('935'!K218,100),IF(MOD('935'!K218,10),IF(MOD('935'!K218,1000)=1,6,5),4),3),2),1))</f>
        <v>#VALUE!</v>
      </c>
      <c r="AW218" s="52" t="e">
        <f t="shared" si="25"/>
        <v>#VALUE!</v>
      </c>
      <c r="AX218" s="32" t="e">
        <f>IF('935'!V218="VOID",0,'935'!V218*(1-'935'!X218/'11'!B$17))</f>
        <v>#VALUE!</v>
      </c>
      <c r="AY218" s="33" t="e">
        <f>IF(H218,-100*'Charging rates'!B$10/'11'!B$17*AX218/H218,0)</f>
        <v>#VALUE!</v>
      </c>
      <c r="AZ218" s="33" t="e">
        <f>IF(C218,'DNO totals'!B$41,0)</f>
        <v>#VALUE!</v>
      </c>
      <c r="BA218" s="33" t="e">
        <f t="shared" si="26"/>
        <v>#VALUE!</v>
      </c>
      <c r="BB218" s="33" t="e">
        <f t="shared" si="27"/>
        <v>#VALUE!</v>
      </c>
      <c r="BC218" s="53" t="e">
        <f t="shared" si="28"/>
        <v>#VALUE!</v>
      </c>
      <c r="BD218" s="32" t="e">
        <f>IF(AT218,'935'!H218*AT218/(AT218+D218+H218),0)</f>
        <v>#VALUE!</v>
      </c>
      <c r="BE218" s="32" t="e">
        <f>IF(H218,'935'!H218*H218/(AT218+D218+H218),0)</f>
        <v>#VALUE!</v>
      </c>
      <c r="BF218" s="32" t="e">
        <f>BD218*(1-'935'!X218/'11'!B$17)</f>
        <v>#VALUE!</v>
      </c>
      <c r="BG218" s="49" t="e">
        <f>BE218*(1-'935'!X218/'11'!B$17)</f>
        <v>#VALUE!</v>
      </c>
      <c r="BH218" s="52" t="e">
        <f>AV218*Parameters!B$6</f>
        <v>#VALUE!</v>
      </c>
      <c r="BI218" s="37" t="e">
        <f>IF('935'!$K218=1000,'Charging rates'!$C$38*$BH218/(1+'DNO totals'!$C$99)*'935'!$L218,0)</f>
        <v>#VALUE!</v>
      </c>
      <c r="BJ218" s="37" t="e">
        <f>IF(MOD('935'!$K218,1000)=100,'Charging rates'!$D$38*$BH218/(1+'DNO totals'!$D$99)*'935'!$M218,0)</f>
        <v>#VALUE!</v>
      </c>
      <c r="BK218" s="37" t="e">
        <f>IF(MOD('935'!$K218,100)=10,'Charging rates'!$E$38*$BH218/(1+'DNO totals'!$E$99)*'935'!$N218,0)</f>
        <v>#VALUE!</v>
      </c>
      <c r="BL218" s="37" t="e">
        <f>IF(AND(MOD('935'!$K218,10)&gt;0,MOD('935'!$K218,1000)&gt;1),'Charging rates'!$F$38*$BH218/(1+'DNO totals'!$F$99)*'935'!$O218,0)</f>
        <v>#VALUE!</v>
      </c>
      <c r="BM218" s="37" t="e">
        <f>IF(MOD('935'!$K218,1000)=1,'Charging rates'!$G$38*$BH218/(1+'DNO totals'!$G$99)*'935'!$P218,0)</f>
        <v>#VALUE!</v>
      </c>
      <c r="BN218" s="52" t="e">
        <f t="shared" si="29"/>
        <v>#VALUE!</v>
      </c>
      <c r="BO218" s="37" t="e">
        <f>IF('935'!$K218&gt;1000,'Charging rates'!$C$38*$AW218*'935'!$L218,0)</f>
        <v>#VALUE!</v>
      </c>
      <c r="BP218" s="37" t="e">
        <f>IF(MOD('935'!$K218,1000)&gt;100,'Charging rates'!$D$38*$AW218*'935'!$M218,0)</f>
        <v>#VALUE!</v>
      </c>
      <c r="BQ218" s="37" t="e">
        <f>IF(MOD('935'!$K218,100)&gt;10,'Charging rates'!$E$38*$AW218*'935'!$N218,0)</f>
        <v>#VALUE!</v>
      </c>
      <c r="BR218" s="52" t="e">
        <f t="shared" si="30"/>
        <v>#VALUE!</v>
      </c>
      <c r="BS218" s="48" t="e">
        <f>'935'!C218&lt;&gt;"VOID"</f>
        <v>#VALUE!</v>
      </c>
      <c r="BT218" s="33" t="e">
        <f>IF(BS218,(100/'11'!B$17*BD218*((1-'935'!I218)*'Charging rates'!B$51+'Charging rates'!B$63)),0)</f>
        <v>#VALUE!</v>
      </c>
      <c r="BU218" s="33" t="e">
        <f>100/'11'!B$17*BG218*('Charging rates'!B$51+'Charging rates'!B$63)</f>
        <v>#VALUE!</v>
      </c>
      <c r="BV218" s="33" t="e">
        <f>100/'11'!B$17*BE218*('Charging rates'!B$51+'Charging rates'!B$63)</f>
        <v>#VALUE!</v>
      </c>
      <c r="BW218" s="53" t="e">
        <f t="shared" si="31"/>
        <v>#VALUE!</v>
      </c>
      <c r="BX218" s="32" t="e">
        <f>AT218-('935'!T218*(1-'935'!X218/'11'!B$17))</f>
        <v>#VALUE!</v>
      </c>
      <c r="BY218" s="32">
        <f>0-IF(ISNUMBER(I218),INDEX('913'!$I$6:$I$1205,I218),0)-IF(ISNUMBER(J218),INDEX('913'!$I$6:$I$1205,J218),0)-IF(ISNUMBER(K218),INDEX('913'!$I$6:$I$1205,K218),0)-IF(ISNUMBER(L218),INDEX('913'!$I$6:$I$1205,L218),0)-IF(ISNUMBER(M218),INDEX('913'!$I$6:$I$1205,M218),0)-IF(ISNUMBER(N218),INDEX('913'!$I$6:$I$1205,N218),0)-IF(ISNUMBER(O218),INDEX('913'!$I$6:$I$1205,O218),0)-IF(ISNUMBER(P218),INDEX('913'!$I$6:$I$1205,P218),0)</f>
        <v>0</v>
      </c>
      <c r="BZ218" s="37">
        <f>IF(BY218=0,1,MAX(1,SQRT(BY218^2+(IF(ISNUMBER(I218),INDEX('913'!$J$6:$J$1205,I218),0)+IF(ISNUMBER(J218),INDEX('913'!$J$6:$J$1205,J218),0)+IF(ISNUMBER(K218),INDEX('913'!$J$6:$J$1205,K218),0)+IF(ISNUMBER(L218),INDEX('913'!$J$6:$J$1205,L218),0)+IF(ISNUMBER(M218),INDEX('913'!$J$6:$J$1205,M218),0)+IF(ISNUMBER(N218),INDEX('913'!$J$6:$J$1205,N218),0)+IF(ISNUMBER(O218),INDEX('913'!$J$6:$J$1205,O218),0)+IF(ISNUMBER(P218),INDEX('913'!$J$6:$J$1205,P218),0))^2)/BY218))</f>
        <v>1</v>
      </c>
      <c r="CA218" s="33" t="e">
        <f>100*AO218/'11'!B$17</f>
        <v>#VALUE!</v>
      </c>
      <c r="CB218" s="37" t="e">
        <f>100*(AP218*BZ218)/'11'!C$17</f>
        <v>#VALUE!</v>
      </c>
      <c r="CC218" s="37" t="e">
        <f t="shared" si="32"/>
        <v>#VALUE!</v>
      </c>
      <c r="CD218" s="33" t="e">
        <f t="shared" si="33"/>
        <v>#VALUE!</v>
      </c>
      <c r="CE218" s="54" t="e">
        <f>'11'!C$17-'935'!Y218</f>
        <v>#VALUE!</v>
      </c>
      <c r="CF218" s="37" t="e">
        <f>MAX('DNO totals'!B$312+0,MIN('935'!L218+0,'DNO totals'!B$304+0))</f>
        <v>#VALUE!</v>
      </c>
      <c r="CG218" s="37" t="e">
        <f>MAX('DNO totals'!C$312+0,MIN('935'!M218+0,'DNO totals'!C$304+0))</f>
        <v>#VALUE!</v>
      </c>
      <c r="CH218" s="37" t="e">
        <f>MAX('DNO totals'!D$312+0,MIN('935'!N218+0,'DNO totals'!D$304+0))</f>
        <v>#VALUE!</v>
      </c>
      <c r="CI218" s="37" t="e">
        <f>MAX('DNO totals'!E$312+0,MIN('935'!O218+0,'DNO totals'!E$304+0))</f>
        <v>#VALUE!</v>
      </c>
      <c r="CJ218" s="52" t="e">
        <f>MAX('DNO totals'!F$312+0,MIN('935'!P218+0,'DNO totals'!F$304+0))</f>
        <v>#VALUE!</v>
      </c>
      <c r="CK218" s="37" t="e">
        <f>IF('935'!$K218=1000,'Charging rates'!$C$38*$BH218/(1+'DNO totals'!$C$99)*$CF218,0)</f>
        <v>#VALUE!</v>
      </c>
      <c r="CL218" s="37" t="e">
        <f>IF(MOD('935'!$K218,1000)=100,'Charging rates'!$D$38*$BH218/(1+'DNO totals'!$D$99)*$CG218,0)</f>
        <v>#VALUE!</v>
      </c>
      <c r="CM218" s="37" t="e">
        <f>IF(MOD('935'!$K218,100)=10,'Charging rates'!$E$38*$BH218/(1+'DNO totals'!$E$99)*$CH218,0)</f>
        <v>#VALUE!</v>
      </c>
      <c r="CN218" s="37" t="e">
        <f>IF(AND(MOD('935'!$K218,10)&gt;0,MOD('935'!$K218,1000)&gt;1),'Charging rates'!$F$38*$BH218/(1+'DNO totals'!$F$99)*$CI218,0)</f>
        <v>#VALUE!</v>
      </c>
      <c r="CO218" s="37" t="e">
        <f>IF(MOD('935'!$K218,1000)=1,'Charging rates'!$G$38*$BH218/(1+'DNO totals'!$G$99)*$CJ218,0)</f>
        <v>#VALUE!</v>
      </c>
      <c r="CP218" s="52" t="e">
        <f t="shared" si="34"/>
        <v>#VALUE!</v>
      </c>
      <c r="CQ218" s="37" t="e">
        <f>IF('935'!$K218&gt;1000,'Charging rates'!$C$38*$AW218*$CF218,0)</f>
        <v>#VALUE!</v>
      </c>
      <c r="CR218" s="37" t="e">
        <f>IF(MOD('935'!$K218,1000)&gt;100,'Charging rates'!$D$38*$AW218*$CG218,0)</f>
        <v>#VALUE!</v>
      </c>
      <c r="CS218" s="37" t="e">
        <f>IF(MOD('935'!$K218,100)&gt;10,'Charging rates'!$E$38*$AW218*$CH218,0)</f>
        <v>#VALUE!</v>
      </c>
      <c r="CT218" s="52" t="e">
        <f t="shared" si="35"/>
        <v>#VALUE!</v>
      </c>
      <c r="CU218" s="33" t="e">
        <f>100*(AP218*'935'!Q218*BZ218)/'11'!B$17</f>
        <v>#VALUE!</v>
      </c>
      <c r="CV218" s="33" t="e">
        <f>100/'11'!B$17*'Charging rates'!B$10*AW218</f>
        <v>#VALUE!</v>
      </c>
      <c r="CW218" s="33" t="e">
        <f>IF(AT218=0,0,(1-BX218/AT218)*(CA218+IF('935'!Q218=0,0,(CB218*'935'!Q218*('11'!C$17-'935'!Y218)/('11'!B$17-'935'!X218)))))</f>
        <v>#VALUE!</v>
      </c>
      <c r="CX218" s="33" t="e">
        <f t="shared" si="36"/>
        <v>#VALUE!</v>
      </c>
      <c r="CY218" s="49" t="e">
        <f t="shared" si="37"/>
        <v>#VALUE!</v>
      </c>
      <c r="CZ218" s="32" t="e">
        <f>AT218*(Parameters!B$21+AU218)*IF('DNO totals'!B$323&lt;0,1,'935'!S218)</f>
        <v>#VALUE!</v>
      </c>
      <c r="DA218" s="52" t="e">
        <f>IF('DNO totals'!B$323&lt;0,1,'935'!S218)*(Parameters!B$21+AU218)</f>
        <v>#VALUE!</v>
      </c>
      <c r="DB218" s="37" t="e">
        <f>CX218+'Charging rates'!B$106*DA218*100/'11'!B$17</f>
        <v>#VALUE!</v>
      </c>
      <c r="DC218" s="37" t="e">
        <f>DB218+'Charging rates'!B$116*(Parameters!B$21+AU218)*100/'11'!B$17*IF('DNO totals'!B$323&lt;0,1,'935'!S218)</f>
        <v>#VALUE!</v>
      </c>
      <c r="DD218" s="37" t="e">
        <f>'Charging rates'!B$97*(CP218+CT218)*100/'11'!B$17</f>
        <v>#VALUE!</v>
      </c>
      <c r="DE218" s="33" t="e">
        <f>MAX(0-(CB218*AU218*'11'!C$17/'11'!B$17),DC218+DD218)</f>
        <v>#VALUE!</v>
      </c>
      <c r="DF218" s="37" t="e">
        <f>IF(BS218,IF(AU218=0,CC218,MAX(0,MIN(CC218,CC218+(DE218/'935'!Q218*('11'!B$17-'935'!X218)/('11'!C$17-'935'!Y218))))),0)</f>
        <v>#VALUE!</v>
      </c>
      <c r="DG218" s="33" t="e">
        <f t="shared" si="38"/>
        <v>#VALUE!</v>
      </c>
      <c r="DH218" s="53" t="e">
        <f t="shared" si="39"/>
        <v>#VALUE!</v>
      </c>
    </row>
    <row r="219" spans="1:112">
      <c r="A219" s="28">
        <v>119</v>
      </c>
      <c r="B219" s="47" t="e">
        <f>'935'!B219</f>
        <v>#VALUE!</v>
      </c>
      <c r="C219" s="48" t="e">
        <f>OR('935'!E219&lt;&gt;"VOID",'935'!F219&lt;&gt;"VOID",'935'!G219&lt;&gt;"VOID")</f>
        <v>#VALUE!</v>
      </c>
      <c r="D219" s="32" t="e">
        <f>IF('935'!D219="VOID",0,'935'!D219*(1-'935'!X219/'11'!B$17))</f>
        <v>#VALUE!</v>
      </c>
      <c r="E219" s="32" t="e">
        <f>IF('935'!E219="VOID",0,'935'!E219*(1-'935'!X219/'11'!B$17))</f>
        <v>#VALUE!</v>
      </c>
      <c r="F219" s="32" t="e">
        <f>IF('935'!F219="VOID",0,'935'!F219*(1-'935'!X219/'11'!B$17))</f>
        <v>#VALUE!</v>
      </c>
      <c r="G219" s="32" t="e">
        <f>IF('935'!G219="VOID",0,'935'!G219*(1-'935'!X219/'11'!B$17))</f>
        <v>#VALUE!</v>
      </c>
      <c r="H219" s="49" t="e">
        <f t="shared" si="20"/>
        <v>#VALUE!</v>
      </c>
      <c r="I219" s="50" t="e">
        <f>MATCH('935'!J219,'913'!$B$6:$B$1205,0)</f>
        <v>#VALUE!</v>
      </c>
      <c r="J219" s="50" t="e">
        <f>MATCH(INDEX('913'!$D$6:$D$1205,I219),'913'!$B$6:$B$1205,0)</f>
        <v>#VALUE!</v>
      </c>
      <c r="K219" s="50" t="e">
        <f>MATCH(INDEX('913'!$D$6:$D$1205,J219),'913'!$B$6:$B$1205,0)</f>
        <v>#VALUE!</v>
      </c>
      <c r="L219" s="50" t="e">
        <f>MATCH(INDEX('913'!$D$6:$D$1205,K219),'913'!$B$6:$B$1205,0)</f>
        <v>#VALUE!</v>
      </c>
      <c r="M219" s="50" t="e">
        <f>MATCH(INDEX('913'!$D$6:$D$1205,L219),'913'!$B$6:$B$1205,0)</f>
        <v>#VALUE!</v>
      </c>
      <c r="N219" s="50" t="e">
        <f>MATCH(INDEX('913'!$D$6:$D$1205,M219),'913'!$B$6:$B$1205,0)</f>
        <v>#VALUE!</v>
      </c>
      <c r="O219" s="50" t="e">
        <f>MATCH(INDEX('913'!$D$6:$D$1205,N219),'913'!$B$6:$B$1205,0)</f>
        <v>#VALUE!</v>
      </c>
      <c r="P219" s="51" t="e">
        <f>MATCH(INDEX('913'!$D$6:$D$1205,O219),'913'!$B$6:$B$1205,0)</f>
        <v>#VALUE!</v>
      </c>
      <c r="Q219" s="37">
        <f>IF(ISNUMBER(I219),MAX(0,INDEX('913'!$E$6:$E$1205,I219)),0)</f>
        <v>0</v>
      </c>
      <c r="R219" s="37">
        <f>IF(ISNUMBER(J219),MAX(0,INDEX('913'!$E$6:$E$1205,J219)),0)</f>
        <v>0</v>
      </c>
      <c r="S219" s="37">
        <f>IF(ISNUMBER(K219),MAX(0,INDEX('913'!$E$6:$E$1205,K219)),0)</f>
        <v>0</v>
      </c>
      <c r="T219" s="37">
        <f>IF(ISNUMBER(L219),MAX(0,INDEX('913'!$E$6:$E$1205,L219)),0)</f>
        <v>0</v>
      </c>
      <c r="U219" s="37">
        <f>IF(ISNUMBER(M219),MAX(0,INDEX('913'!$E$6:$E$1205,M219)),0)</f>
        <v>0</v>
      </c>
      <c r="V219" s="37">
        <f>IF(ISNUMBER(N219),MAX(0,INDEX('913'!$E$6:$E$1205,N219)),0)</f>
        <v>0</v>
      </c>
      <c r="W219" s="37">
        <f>IF(ISNUMBER(O219),MAX(0,INDEX('913'!$E$6:$E$1205,O219)),0)</f>
        <v>0</v>
      </c>
      <c r="X219" s="52">
        <f>IF(ISNUMBER(P219),MAX(0,INDEX('913'!$E$6:$E$1205,P219)),0)</f>
        <v>0</v>
      </c>
      <c r="Y219" s="37">
        <f>IF(ISNUMBER(I219),MAX(0,INDEX('913'!$F$6:$F$1205,I219)),0)</f>
        <v>0</v>
      </c>
      <c r="Z219" s="37">
        <f>IF(ISNUMBER(J219),MAX(0,INDEX('913'!$F$6:$F$1205,J219)),0)</f>
        <v>0</v>
      </c>
      <c r="AA219" s="37">
        <f>IF(ISNUMBER(K219),MAX(0,INDEX('913'!$F$6:$F$1205,K219)),0)</f>
        <v>0</v>
      </c>
      <c r="AB219" s="37">
        <f>IF(ISNUMBER(L219),MAX(0,INDEX('913'!$F$6:$F$1205,L219)),0)</f>
        <v>0</v>
      </c>
      <c r="AC219" s="37">
        <f>IF(ISNUMBER(M219),MAX(0,INDEX('913'!$F$6:$F$1205,M219)),0)</f>
        <v>0</v>
      </c>
      <c r="AD219" s="37">
        <f>IF(ISNUMBER(N219),MAX(0,INDEX('913'!$F$6:$F$1205,N219)),0)</f>
        <v>0</v>
      </c>
      <c r="AE219" s="37">
        <f>IF(ISNUMBER(O219),MAX(0,INDEX('913'!$F$6:$F$1205,O219)),0)</f>
        <v>0</v>
      </c>
      <c r="AF219" s="37">
        <f>IF(ISNUMBER(P219),MAX(0,INDEX('913'!$F$6:$F$1205,P219)),0)</f>
        <v>0</v>
      </c>
      <c r="AG219" s="32">
        <f>IF(ISNUMBER(I219),SQRT(INDEX('913'!$I$6:$I$1205,I219)^2+INDEX('913'!$J$6:$J$1205,I219)^2),0)</f>
        <v>0</v>
      </c>
      <c r="AH219" s="32">
        <f>IF(ISNUMBER(J219),SQRT(INDEX('913'!$I$6:$I$1205,J219)^2+INDEX('913'!$J$6:$J$1205,J219)^2),0)</f>
        <v>0</v>
      </c>
      <c r="AI219" s="32">
        <f>IF(ISNUMBER(K219),SQRT(INDEX('913'!$I$6:$I$1205,K219)^2+INDEX('913'!$J$6:$J$1205,K219)^2),0)</f>
        <v>0</v>
      </c>
      <c r="AJ219" s="32">
        <f>IF(ISNUMBER(L219),SQRT(INDEX('913'!$I$6:$I$1205,L219)^2+INDEX('913'!$J$6:$J$1205,L219)^2),0)</f>
        <v>0</v>
      </c>
      <c r="AK219" s="32">
        <f>IF(ISNUMBER(M219),SQRT(INDEX('913'!$I$6:$I$1205,M219)^2+INDEX('913'!$J$6:$J$1205,M219)^2),0)</f>
        <v>0</v>
      </c>
      <c r="AL219" s="32">
        <f>IF(ISNUMBER(N219),SQRT(INDEX('913'!$I$6:$I$1205,N219)^2+INDEX('913'!$J$6:$J$1205,N219)^2),0)</f>
        <v>0</v>
      </c>
      <c r="AM219" s="32">
        <f>IF(ISNUMBER(O219),SQRT(INDEX('913'!$I$6:$I$1205,O219)^2+INDEX('913'!$J$6:$J$1205,O219)^2),0)</f>
        <v>0</v>
      </c>
      <c r="AN219" s="49">
        <f>IF(ISNUMBER(P219),SQRT(INDEX('913'!$I$6:$I$1205,P219)^2+INDEX('913'!$J$6:$J$1205,P219)^2),0)</f>
        <v>0</v>
      </c>
      <c r="AO219" s="37">
        <f t="shared" si="21"/>
        <v>0</v>
      </c>
      <c r="AP219" s="37">
        <f t="shared" si="22"/>
        <v>0</v>
      </c>
      <c r="AQ219" s="33" t="e">
        <f>-100*'935'!W219*(AO219+AP219)/'11'!C$17</f>
        <v>#VALUE!</v>
      </c>
      <c r="AR219" s="37" t="e">
        <f t="shared" si="23"/>
        <v>#VALUE!</v>
      </c>
      <c r="AS219" s="52" t="e">
        <f t="shared" si="24"/>
        <v>#VALUE!</v>
      </c>
      <c r="AT219" s="32" t="e">
        <f>IF('935'!C219="VOID",0,('935'!C219*(1-'935'!X219/'11'!B$17)))</f>
        <v>#VALUE!</v>
      </c>
      <c r="AU219" s="52" t="e">
        <f>'935'!Q219*(1-'935'!Y219/'11'!C$17)/(1-'935'!X219/'11'!B$17)</f>
        <v>#VALUE!</v>
      </c>
      <c r="AV219" s="37" t="e">
        <f>INDEX('DNO totals'!$B$57:$G$57,IF('935'!K219,IF(MOD('935'!K219,1000),IF(MOD('935'!K219,100),IF(MOD('935'!K219,10),IF(MOD('935'!K219,1000)=1,6,5),4),3),2),1))</f>
        <v>#VALUE!</v>
      </c>
      <c r="AW219" s="52" t="e">
        <f t="shared" si="25"/>
        <v>#VALUE!</v>
      </c>
      <c r="AX219" s="32" t="e">
        <f>IF('935'!V219="VOID",0,'935'!V219*(1-'935'!X219/'11'!B$17))</f>
        <v>#VALUE!</v>
      </c>
      <c r="AY219" s="33" t="e">
        <f>IF(H219,-100*'Charging rates'!B$10/'11'!B$17*AX219/H219,0)</f>
        <v>#VALUE!</v>
      </c>
      <c r="AZ219" s="33" t="e">
        <f>IF(C219,'DNO totals'!B$41,0)</f>
        <v>#VALUE!</v>
      </c>
      <c r="BA219" s="33" t="e">
        <f t="shared" si="26"/>
        <v>#VALUE!</v>
      </c>
      <c r="BB219" s="33" t="e">
        <f t="shared" si="27"/>
        <v>#VALUE!</v>
      </c>
      <c r="BC219" s="53" t="e">
        <f t="shared" si="28"/>
        <v>#VALUE!</v>
      </c>
      <c r="BD219" s="32" t="e">
        <f>IF(AT219,'935'!H219*AT219/(AT219+D219+H219),0)</f>
        <v>#VALUE!</v>
      </c>
      <c r="BE219" s="32" t="e">
        <f>IF(H219,'935'!H219*H219/(AT219+D219+H219),0)</f>
        <v>#VALUE!</v>
      </c>
      <c r="BF219" s="32" t="e">
        <f>BD219*(1-'935'!X219/'11'!B$17)</f>
        <v>#VALUE!</v>
      </c>
      <c r="BG219" s="49" t="e">
        <f>BE219*(1-'935'!X219/'11'!B$17)</f>
        <v>#VALUE!</v>
      </c>
      <c r="BH219" s="52" t="e">
        <f>AV219*Parameters!B$6</f>
        <v>#VALUE!</v>
      </c>
      <c r="BI219" s="37" t="e">
        <f>IF('935'!$K219=1000,'Charging rates'!$C$38*$BH219/(1+'DNO totals'!$C$99)*'935'!$L219,0)</f>
        <v>#VALUE!</v>
      </c>
      <c r="BJ219" s="37" t="e">
        <f>IF(MOD('935'!$K219,1000)=100,'Charging rates'!$D$38*$BH219/(1+'DNO totals'!$D$99)*'935'!$M219,0)</f>
        <v>#VALUE!</v>
      </c>
      <c r="BK219" s="37" t="e">
        <f>IF(MOD('935'!$K219,100)=10,'Charging rates'!$E$38*$BH219/(1+'DNO totals'!$E$99)*'935'!$N219,0)</f>
        <v>#VALUE!</v>
      </c>
      <c r="BL219" s="37" t="e">
        <f>IF(AND(MOD('935'!$K219,10)&gt;0,MOD('935'!$K219,1000)&gt;1),'Charging rates'!$F$38*$BH219/(1+'DNO totals'!$F$99)*'935'!$O219,0)</f>
        <v>#VALUE!</v>
      </c>
      <c r="BM219" s="37" t="e">
        <f>IF(MOD('935'!$K219,1000)=1,'Charging rates'!$G$38*$BH219/(1+'DNO totals'!$G$99)*'935'!$P219,0)</f>
        <v>#VALUE!</v>
      </c>
      <c r="BN219" s="52" t="e">
        <f t="shared" si="29"/>
        <v>#VALUE!</v>
      </c>
      <c r="BO219" s="37" t="e">
        <f>IF('935'!$K219&gt;1000,'Charging rates'!$C$38*$AW219*'935'!$L219,0)</f>
        <v>#VALUE!</v>
      </c>
      <c r="BP219" s="37" t="e">
        <f>IF(MOD('935'!$K219,1000)&gt;100,'Charging rates'!$D$38*$AW219*'935'!$M219,0)</f>
        <v>#VALUE!</v>
      </c>
      <c r="BQ219" s="37" t="e">
        <f>IF(MOD('935'!$K219,100)&gt;10,'Charging rates'!$E$38*$AW219*'935'!$N219,0)</f>
        <v>#VALUE!</v>
      </c>
      <c r="BR219" s="52" t="e">
        <f t="shared" si="30"/>
        <v>#VALUE!</v>
      </c>
      <c r="BS219" s="48" t="e">
        <f>'935'!C219&lt;&gt;"VOID"</f>
        <v>#VALUE!</v>
      </c>
      <c r="BT219" s="33" t="e">
        <f>IF(BS219,(100/'11'!B$17*BD219*((1-'935'!I219)*'Charging rates'!B$51+'Charging rates'!B$63)),0)</f>
        <v>#VALUE!</v>
      </c>
      <c r="BU219" s="33" t="e">
        <f>100/'11'!B$17*BG219*('Charging rates'!B$51+'Charging rates'!B$63)</f>
        <v>#VALUE!</v>
      </c>
      <c r="BV219" s="33" t="e">
        <f>100/'11'!B$17*BE219*('Charging rates'!B$51+'Charging rates'!B$63)</f>
        <v>#VALUE!</v>
      </c>
      <c r="BW219" s="53" t="e">
        <f t="shared" si="31"/>
        <v>#VALUE!</v>
      </c>
      <c r="BX219" s="32" t="e">
        <f>AT219-('935'!T219*(1-'935'!X219/'11'!B$17))</f>
        <v>#VALUE!</v>
      </c>
      <c r="BY219" s="32">
        <f>0-IF(ISNUMBER(I219),INDEX('913'!$I$6:$I$1205,I219),0)-IF(ISNUMBER(J219),INDEX('913'!$I$6:$I$1205,J219),0)-IF(ISNUMBER(K219),INDEX('913'!$I$6:$I$1205,K219),0)-IF(ISNUMBER(L219),INDEX('913'!$I$6:$I$1205,L219),0)-IF(ISNUMBER(M219),INDEX('913'!$I$6:$I$1205,M219),0)-IF(ISNUMBER(N219),INDEX('913'!$I$6:$I$1205,N219),0)-IF(ISNUMBER(O219),INDEX('913'!$I$6:$I$1205,O219),0)-IF(ISNUMBER(P219),INDEX('913'!$I$6:$I$1205,P219),0)</f>
        <v>0</v>
      </c>
      <c r="BZ219" s="37">
        <f>IF(BY219=0,1,MAX(1,SQRT(BY219^2+(IF(ISNUMBER(I219),INDEX('913'!$J$6:$J$1205,I219),0)+IF(ISNUMBER(J219),INDEX('913'!$J$6:$J$1205,J219),0)+IF(ISNUMBER(K219),INDEX('913'!$J$6:$J$1205,K219),0)+IF(ISNUMBER(L219),INDEX('913'!$J$6:$J$1205,L219),0)+IF(ISNUMBER(M219),INDEX('913'!$J$6:$J$1205,M219),0)+IF(ISNUMBER(N219),INDEX('913'!$J$6:$J$1205,N219),0)+IF(ISNUMBER(O219),INDEX('913'!$J$6:$J$1205,O219),0)+IF(ISNUMBER(P219),INDEX('913'!$J$6:$J$1205,P219),0))^2)/BY219))</f>
        <v>1</v>
      </c>
      <c r="CA219" s="33" t="e">
        <f>100*AO219/'11'!B$17</f>
        <v>#VALUE!</v>
      </c>
      <c r="CB219" s="37" t="e">
        <f>100*(AP219*BZ219)/'11'!C$17</f>
        <v>#VALUE!</v>
      </c>
      <c r="CC219" s="37" t="e">
        <f t="shared" si="32"/>
        <v>#VALUE!</v>
      </c>
      <c r="CD219" s="33" t="e">
        <f t="shared" si="33"/>
        <v>#VALUE!</v>
      </c>
      <c r="CE219" s="54" t="e">
        <f>'11'!C$17-'935'!Y219</f>
        <v>#VALUE!</v>
      </c>
      <c r="CF219" s="37" t="e">
        <f>MAX('DNO totals'!B$312+0,MIN('935'!L219+0,'DNO totals'!B$304+0))</f>
        <v>#VALUE!</v>
      </c>
      <c r="CG219" s="37" t="e">
        <f>MAX('DNO totals'!C$312+0,MIN('935'!M219+0,'DNO totals'!C$304+0))</f>
        <v>#VALUE!</v>
      </c>
      <c r="CH219" s="37" t="e">
        <f>MAX('DNO totals'!D$312+0,MIN('935'!N219+0,'DNO totals'!D$304+0))</f>
        <v>#VALUE!</v>
      </c>
      <c r="CI219" s="37" t="e">
        <f>MAX('DNO totals'!E$312+0,MIN('935'!O219+0,'DNO totals'!E$304+0))</f>
        <v>#VALUE!</v>
      </c>
      <c r="CJ219" s="52" t="e">
        <f>MAX('DNO totals'!F$312+0,MIN('935'!P219+0,'DNO totals'!F$304+0))</f>
        <v>#VALUE!</v>
      </c>
      <c r="CK219" s="37" t="e">
        <f>IF('935'!$K219=1000,'Charging rates'!$C$38*$BH219/(1+'DNO totals'!$C$99)*$CF219,0)</f>
        <v>#VALUE!</v>
      </c>
      <c r="CL219" s="37" t="e">
        <f>IF(MOD('935'!$K219,1000)=100,'Charging rates'!$D$38*$BH219/(1+'DNO totals'!$D$99)*$CG219,0)</f>
        <v>#VALUE!</v>
      </c>
      <c r="CM219" s="37" t="e">
        <f>IF(MOD('935'!$K219,100)=10,'Charging rates'!$E$38*$BH219/(1+'DNO totals'!$E$99)*$CH219,0)</f>
        <v>#VALUE!</v>
      </c>
      <c r="CN219" s="37" t="e">
        <f>IF(AND(MOD('935'!$K219,10)&gt;0,MOD('935'!$K219,1000)&gt;1),'Charging rates'!$F$38*$BH219/(1+'DNO totals'!$F$99)*$CI219,0)</f>
        <v>#VALUE!</v>
      </c>
      <c r="CO219" s="37" t="e">
        <f>IF(MOD('935'!$K219,1000)=1,'Charging rates'!$G$38*$BH219/(1+'DNO totals'!$G$99)*$CJ219,0)</f>
        <v>#VALUE!</v>
      </c>
      <c r="CP219" s="52" t="e">
        <f t="shared" si="34"/>
        <v>#VALUE!</v>
      </c>
      <c r="CQ219" s="37" t="e">
        <f>IF('935'!$K219&gt;1000,'Charging rates'!$C$38*$AW219*$CF219,0)</f>
        <v>#VALUE!</v>
      </c>
      <c r="CR219" s="37" t="e">
        <f>IF(MOD('935'!$K219,1000)&gt;100,'Charging rates'!$D$38*$AW219*$CG219,0)</f>
        <v>#VALUE!</v>
      </c>
      <c r="CS219" s="37" t="e">
        <f>IF(MOD('935'!$K219,100)&gt;10,'Charging rates'!$E$38*$AW219*$CH219,0)</f>
        <v>#VALUE!</v>
      </c>
      <c r="CT219" s="52" t="e">
        <f t="shared" si="35"/>
        <v>#VALUE!</v>
      </c>
      <c r="CU219" s="33" t="e">
        <f>100*(AP219*'935'!Q219*BZ219)/'11'!B$17</f>
        <v>#VALUE!</v>
      </c>
      <c r="CV219" s="33" t="e">
        <f>100/'11'!B$17*'Charging rates'!B$10*AW219</f>
        <v>#VALUE!</v>
      </c>
      <c r="CW219" s="33" t="e">
        <f>IF(AT219=0,0,(1-BX219/AT219)*(CA219+IF('935'!Q219=0,0,(CB219*'935'!Q219*('11'!C$17-'935'!Y219)/('11'!B$17-'935'!X219)))))</f>
        <v>#VALUE!</v>
      </c>
      <c r="CX219" s="33" t="e">
        <f t="shared" si="36"/>
        <v>#VALUE!</v>
      </c>
      <c r="CY219" s="49" t="e">
        <f t="shared" si="37"/>
        <v>#VALUE!</v>
      </c>
      <c r="CZ219" s="32" t="e">
        <f>AT219*(Parameters!B$21+AU219)*IF('DNO totals'!B$323&lt;0,1,'935'!S219)</f>
        <v>#VALUE!</v>
      </c>
      <c r="DA219" s="52" t="e">
        <f>IF('DNO totals'!B$323&lt;0,1,'935'!S219)*(Parameters!B$21+AU219)</f>
        <v>#VALUE!</v>
      </c>
      <c r="DB219" s="37" t="e">
        <f>CX219+'Charging rates'!B$106*DA219*100/'11'!B$17</f>
        <v>#VALUE!</v>
      </c>
      <c r="DC219" s="37" t="e">
        <f>DB219+'Charging rates'!B$116*(Parameters!B$21+AU219)*100/'11'!B$17*IF('DNO totals'!B$323&lt;0,1,'935'!S219)</f>
        <v>#VALUE!</v>
      </c>
      <c r="DD219" s="37" t="e">
        <f>'Charging rates'!B$97*(CP219+CT219)*100/'11'!B$17</f>
        <v>#VALUE!</v>
      </c>
      <c r="DE219" s="33" t="e">
        <f>MAX(0-(CB219*AU219*'11'!C$17/'11'!B$17),DC219+DD219)</f>
        <v>#VALUE!</v>
      </c>
      <c r="DF219" s="37" t="e">
        <f>IF(BS219,IF(AU219=0,CC219,MAX(0,MIN(CC219,CC219+(DE219/'935'!Q219*('11'!B$17-'935'!X219)/('11'!C$17-'935'!Y219))))),0)</f>
        <v>#VALUE!</v>
      </c>
      <c r="DG219" s="33" t="e">
        <f t="shared" si="38"/>
        <v>#VALUE!</v>
      </c>
      <c r="DH219" s="53" t="e">
        <f t="shared" si="39"/>
        <v>#VALUE!</v>
      </c>
    </row>
    <row r="220" spans="1:112">
      <c r="A220" s="28">
        <v>120</v>
      </c>
      <c r="B220" s="47" t="e">
        <f>'935'!B220</f>
        <v>#VALUE!</v>
      </c>
      <c r="C220" s="48" t="e">
        <f>OR('935'!E220&lt;&gt;"VOID",'935'!F220&lt;&gt;"VOID",'935'!G220&lt;&gt;"VOID")</f>
        <v>#VALUE!</v>
      </c>
      <c r="D220" s="32" t="e">
        <f>IF('935'!D220="VOID",0,'935'!D220*(1-'935'!X220/'11'!B$17))</f>
        <v>#VALUE!</v>
      </c>
      <c r="E220" s="32" t="e">
        <f>IF('935'!E220="VOID",0,'935'!E220*(1-'935'!X220/'11'!B$17))</f>
        <v>#VALUE!</v>
      </c>
      <c r="F220" s="32" t="e">
        <f>IF('935'!F220="VOID",0,'935'!F220*(1-'935'!X220/'11'!B$17))</f>
        <v>#VALUE!</v>
      </c>
      <c r="G220" s="32" t="e">
        <f>IF('935'!G220="VOID",0,'935'!G220*(1-'935'!X220/'11'!B$17))</f>
        <v>#VALUE!</v>
      </c>
      <c r="H220" s="49" t="e">
        <f t="shared" si="20"/>
        <v>#VALUE!</v>
      </c>
      <c r="I220" s="50" t="e">
        <f>MATCH('935'!J220,'913'!$B$6:$B$1205,0)</f>
        <v>#VALUE!</v>
      </c>
      <c r="J220" s="50" t="e">
        <f>MATCH(INDEX('913'!$D$6:$D$1205,I220),'913'!$B$6:$B$1205,0)</f>
        <v>#VALUE!</v>
      </c>
      <c r="K220" s="50" t="e">
        <f>MATCH(INDEX('913'!$D$6:$D$1205,J220),'913'!$B$6:$B$1205,0)</f>
        <v>#VALUE!</v>
      </c>
      <c r="L220" s="50" t="e">
        <f>MATCH(INDEX('913'!$D$6:$D$1205,K220),'913'!$B$6:$B$1205,0)</f>
        <v>#VALUE!</v>
      </c>
      <c r="M220" s="50" t="e">
        <f>MATCH(INDEX('913'!$D$6:$D$1205,L220),'913'!$B$6:$B$1205,0)</f>
        <v>#VALUE!</v>
      </c>
      <c r="N220" s="50" t="e">
        <f>MATCH(INDEX('913'!$D$6:$D$1205,M220),'913'!$B$6:$B$1205,0)</f>
        <v>#VALUE!</v>
      </c>
      <c r="O220" s="50" t="e">
        <f>MATCH(INDEX('913'!$D$6:$D$1205,N220),'913'!$B$6:$B$1205,0)</f>
        <v>#VALUE!</v>
      </c>
      <c r="P220" s="51" t="e">
        <f>MATCH(INDEX('913'!$D$6:$D$1205,O220),'913'!$B$6:$B$1205,0)</f>
        <v>#VALUE!</v>
      </c>
      <c r="Q220" s="37">
        <f>IF(ISNUMBER(I220),MAX(0,INDEX('913'!$E$6:$E$1205,I220)),0)</f>
        <v>0</v>
      </c>
      <c r="R220" s="37">
        <f>IF(ISNUMBER(J220),MAX(0,INDEX('913'!$E$6:$E$1205,J220)),0)</f>
        <v>0</v>
      </c>
      <c r="S220" s="37">
        <f>IF(ISNUMBER(K220),MAX(0,INDEX('913'!$E$6:$E$1205,K220)),0)</f>
        <v>0</v>
      </c>
      <c r="T220" s="37">
        <f>IF(ISNUMBER(L220),MAX(0,INDEX('913'!$E$6:$E$1205,L220)),0)</f>
        <v>0</v>
      </c>
      <c r="U220" s="37">
        <f>IF(ISNUMBER(M220),MAX(0,INDEX('913'!$E$6:$E$1205,M220)),0)</f>
        <v>0</v>
      </c>
      <c r="V220" s="37">
        <f>IF(ISNUMBER(N220),MAX(0,INDEX('913'!$E$6:$E$1205,N220)),0)</f>
        <v>0</v>
      </c>
      <c r="W220" s="37">
        <f>IF(ISNUMBER(O220),MAX(0,INDEX('913'!$E$6:$E$1205,O220)),0)</f>
        <v>0</v>
      </c>
      <c r="X220" s="52">
        <f>IF(ISNUMBER(P220),MAX(0,INDEX('913'!$E$6:$E$1205,P220)),0)</f>
        <v>0</v>
      </c>
      <c r="Y220" s="37">
        <f>IF(ISNUMBER(I220),MAX(0,INDEX('913'!$F$6:$F$1205,I220)),0)</f>
        <v>0</v>
      </c>
      <c r="Z220" s="37">
        <f>IF(ISNUMBER(J220),MAX(0,INDEX('913'!$F$6:$F$1205,J220)),0)</f>
        <v>0</v>
      </c>
      <c r="AA220" s="37">
        <f>IF(ISNUMBER(K220),MAX(0,INDEX('913'!$F$6:$F$1205,K220)),0)</f>
        <v>0</v>
      </c>
      <c r="AB220" s="37">
        <f>IF(ISNUMBER(L220),MAX(0,INDEX('913'!$F$6:$F$1205,L220)),0)</f>
        <v>0</v>
      </c>
      <c r="AC220" s="37">
        <f>IF(ISNUMBER(M220),MAX(0,INDEX('913'!$F$6:$F$1205,M220)),0)</f>
        <v>0</v>
      </c>
      <c r="AD220" s="37">
        <f>IF(ISNUMBER(N220),MAX(0,INDEX('913'!$F$6:$F$1205,N220)),0)</f>
        <v>0</v>
      </c>
      <c r="AE220" s="37">
        <f>IF(ISNUMBER(O220),MAX(0,INDEX('913'!$F$6:$F$1205,O220)),0)</f>
        <v>0</v>
      </c>
      <c r="AF220" s="37">
        <f>IF(ISNUMBER(P220),MAX(0,INDEX('913'!$F$6:$F$1205,P220)),0)</f>
        <v>0</v>
      </c>
      <c r="AG220" s="32">
        <f>IF(ISNUMBER(I220),SQRT(INDEX('913'!$I$6:$I$1205,I220)^2+INDEX('913'!$J$6:$J$1205,I220)^2),0)</f>
        <v>0</v>
      </c>
      <c r="AH220" s="32">
        <f>IF(ISNUMBER(J220),SQRT(INDEX('913'!$I$6:$I$1205,J220)^2+INDEX('913'!$J$6:$J$1205,J220)^2),0)</f>
        <v>0</v>
      </c>
      <c r="AI220" s="32">
        <f>IF(ISNUMBER(K220),SQRT(INDEX('913'!$I$6:$I$1205,K220)^2+INDEX('913'!$J$6:$J$1205,K220)^2),0)</f>
        <v>0</v>
      </c>
      <c r="AJ220" s="32">
        <f>IF(ISNUMBER(L220),SQRT(INDEX('913'!$I$6:$I$1205,L220)^2+INDEX('913'!$J$6:$J$1205,L220)^2),0)</f>
        <v>0</v>
      </c>
      <c r="AK220" s="32">
        <f>IF(ISNUMBER(M220),SQRT(INDEX('913'!$I$6:$I$1205,M220)^2+INDEX('913'!$J$6:$J$1205,M220)^2),0)</f>
        <v>0</v>
      </c>
      <c r="AL220" s="32">
        <f>IF(ISNUMBER(N220),SQRT(INDEX('913'!$I$6:$I$1205,N220)^2+INDEX('913'!$J$6:$J$1205,N220)^2),0)</f>
        <v>0</v>
      </c>
      <c r="AM220" s="32">
        <f>IF(ISNUMBER(O220),SQRT(INDEX('913'!$I$6:$I$1205,O220)^2+INDEX('913'!$J$6:$J$1205,O220)^2),0)</f>
        <v>0</v>
      </c>
      <c r="AN220" s="49">
        <f>IF(ISNUMBER(P220),SQRT(INDEX('913'!$I$6:$I$1205,P220)^2+INDEX('913'!$J$6:$J$1205,P220)^2),0)</f>
        <v>0</v>
      </c>
      <c r="AO220" s="37">
        <f t="shared" si="21"/>
        <v>0</v>
      </c>
      <c r="AP220" s="37">
        <f t="shared" si="22"/>
        <v>0</v>
      </c>
      <c r="AQ220" s="33" t="e">
        <f>-100*'935'!W220*(AO220+AP220)/'11'!C$17</f>
        <v>#VALUE!</v>
      </c>
      <c r="AR220" s="37" t="e">
        <f t="shared" si="23"/>
        <v>#VALUE!</v>
      </c>
      <c r="AS220" s="52" t="e">
        <f t="shared" si="24"/>
        <v>#VALUE!</v>
      </c>
      <c r="AT220" s="32" t="e">
        <f>IF('935'!C220="VOID",0,('935'!C220*(1-'935'!X220/'11'!B$17)))</f>
        <v>#VALUE!</v>
      </c>
      <c r="AU220" s="52" t="e">
        <f>'935'!Q220*(1-'935'!Y220/'11'!C$17)/(1-'935'!X220/'11'!B$17)</f>
        <v>#VALUE!</v>
      </c>
      <c r="AV220" s="37" t="e">
        <f>INDEX('DNO totals'!$B$57:$G$57,IF('935'!K220,IF(MOD('935'!K220,1000),IF(MOD('935'!K220,100),IF(MOD('935'!K220,10),IF(MOD('935'!K220,1000)=1,6,5),4),3),2),1))</f>
        <v>#VALUE!</v>
      </c>
      <c r="AW220" s="52" t="e">
        <f t="shared" si="25"/>
        <v>#VALUE!</v>
      </c>
      <c r="AX220" s="32" t="e">
        <f>IF('935'!V220="VOID",0,'935'!V220*(1-'935'!X220/'11'!B$17))</f>
        <v>#VALUE!</v>
      </c>
      <c r="AY220" s="33" t="e">
        <f>IF(H220,-100*'Charging rates'!B$10/'11'!B$17*AX220/H220,0)</f>
        <v>#VALUE!</v>
      </c>
      <c r="AZ220" s="33" t="e">
        <f>IF(C220,'DNO totals'!B$41,0)</f>
        <v>#VALUE!</v>
      </c>
      <c r="BA220" s="33" t="e">
        <f t="shared" si="26"/>
        <v>#VALUE!</v>
      </c>
      <c r="BB220" s="33" t="e">
        <f t="shared" si="27"/>
        <v>#VALUE!</v>
      </c>
      <c r="BC220" s="53" t="e">
        <f t="shared" si="28"/>
        <v>#VALUE!</v>
      </c>
      <c r="BD220" s="32" t="e">
        <f>IF(AT220,'935'!H220*AT220/(AT220+D220+H220),0)</f>
        <v>#VALUE!</v>
      </c>
      <c r="BE220" s="32" t="e">
        <f>IF(H220,'935'!H220*H220/(AT220+D220+H220),0)</f>
        <v>#VALUE!</v>
      </c>
      <c r="BF220" s="32" t="e">
        <f>BD220*(1-'935'!X220/'11'!B$17)</f>
        <v>#VALUE!</v>
      </c>
      <c r="BG220" s="49" t="e">
        <f>BE220*(1-'935'!X220/'11'!B$17)</f>
        <v>#VALUE!</v>
      </c>
      <c r="BH220" s="52" t="e">
        <f>AV220*Parameters!B$6</f>
        <v>#VALUE!</v>
      </c>
      <c r="BI220" s="37" t="e">
        <f>IF('935'!$K220=1000,'Charging rates'!$C$38*$BH220/(1+'DNO totals'!$C$99)*'935'!$L220,0)</f>
        <v>#VALUE!</v>
      </c>
      <c r="BJ220" s="37" t="e">
        <f>IF(MOD('935'!$K220,1000)=100,'Charging rates'!$D$38*$BH220/(1+'DNO totals'!$D$99)*'935'!$M220,0)</f>
        <v>#VALUE!</v>
      </c>
      <c r="BK220" s="37" t="e">
        <f>IF(MOD('935'!$K220,100)=10,'Charging rates'!$E$38*$BH220/(1+'DNO totals'!$E$99)*'935'!$N220,0)</f>
        <v>#VALUE!</v>
      </c>
      <c r="BL220" s="37" t="e">
        <f>IF(AND(MOD('935'!$K220,10)&gt;0,MOD('935'!$K220,1000)&gt;1),'Charging rates'!$F$38*$BH220/(1+'DNO totals'!$F$99)*'935'!$O220,0)</f>
        <v>#VALUE!</v>
      </c>
      <c r="BM220" s="37" t="e">
        <f>IF(MOD('935'!$K220,1000)=1,'Charging rates'!$G$38*$BH220/(1+'DNO totals'!$G$99)*'935'!$P220,0)</f>
        <v>#VALUE!</v>
      </c>
      <c r="BN220" s="52" t="e">
        <f t="shared" si="29"/>
        <v>#VALUE!</v>
      </c>
      <c r="BO220" s="37" t="e">
        <f>IF('935'!$K220&gt;1000,'Charging rates'!$C$38*$AW220*'935'!$L220,0)</f>
        <v>#VALUE!</v>
      </c>
      <c r="BP220" s="37" t="e">
        <f>IF(MOD('935'!$K220,1000)&gt;100,'Charging rates'!$D$38*$AW220*'935'!$M220,0)</f>
        <v>#VALUE!</v>
      </c>
      <c r="BQ220" s="37" t="e">
        <f>IF(MOD('935'!$K220,100)&gt;10,'Charging rates'!$E$38*$AW220*'935'!$N220,0)</f>
        <v>#VALUE!</v>
      </c>
      <c r="BR220" s="52" t="e">
        <f t="shared" si="30"/>
        <v>#VALUE!</v>
      </c>
      <c r="BS220" s="48" t="e">
        <f>'935'!C220&lt;&gt;"VOID"</f>
        <v>#VALUE!</v>
      </c>
      <c r="BT220" s="33" t="e">
        <f>IF(BS220,(100/'11'!B$17*BD220*((1-'935'!I220)*'Charging rates'!B$51+'Charging rates'!B$63)),0)</f>
        <v>#VALUE!</v>
      </c>
      <c r="BU220" s="33" t="e">
        <f>100/'11'!B$17*BG220*('Charging rates'!B$51+'Charging rates'!B$63)</f>
        <v>#VALUE!</v>
      </c>
      <c r="BV220" s="33" t="e">
        <f>100/'11'!B$17*BE220*('Charging rates'!B$51+'Charging rates'!B$63)</f>
        <v>#VALUE!</v>
      </c>
      <c r="BW220" s="53" t="e">
        <f t="shared" si="31"/>
        <v>#VALUE!</v>
      </c>
      <c r="BX220" s="32" t="e">
        <f>AT220-('935'!T220*(1-'935'!X220/'11'!B$17))</f>
        <v>#VALUE!</v>
      </c>
      <c r="BY220" s="32">
        <f>0-IF(ISNUMBER(I220),INDEX('913'!$I$6:$I$1205,I220),0)-IF(ISNUMBER(J220),INDEX('913'!$I$6:$I$1205,J220),0)-IF(ISNUMBER(K220),INDEX('913'!$I$6:$I$1205,K220),0)-IF(ISNUMBER(L220),INDEX('913'!$I$6:$I$1205,L220),0)-IF(ISNUMBER(M220),INDEX('913'!$I$6:$I$1205,M220),0)-IF(ISNUMBER(N220),INDEX('913'!$I$6:$I$1205,N220),0)-IF(ISNUMBER(O220),INDEX('913'!$I$6:$I$1205,O220),0)-IF(ISNUMBER(P220),INDEX('913'!$I$6:$I$1205,P220),0)</f>
        <v>0</v>
      </c>
      <c r="BZ220" s="37">
        <f>IF(BY220=0,1,MAX(1,SQRT(BY220^2+(IF(ISNUMBER(I220),INDEX('913'!$J$6:$J$1205,I220),0)+IF(ISNUMBER(J220),INDEX('913'!$J$6:$J$1205,J220),0)+IF(ISNUMBER(K220),INDEX('913'!$J$6:$J$1205,K220),0)+IF(ISNUMBER(L220),INDEX('913'!$J$6:$J$1205,L220),0)+IF(ISNUMBER(M220),INDEX('913'!$J$6:$J$1205,M220),0)+IF(ISNUMBER(N220),INDEX('913'!$J$6:$J$1205,N220),0)+IF(ISNUMBER(O220),INDEX('913'!$J$6:$J$1205,O220),0)+IF(ISNUMBER(P220),INDEX('913'!$J$6:$J$1205,P220),0))^2)/BY220))</f>
        <v>1</v>
      </c>
      <c r="CA220" s="33" t="e">
        <f>100*AO220/'11'!B$17</f>
        <v>#VALUE!</v>
      </c>
      <c r="CB220" s="37" t="e">
        <f>100*(AP220*BZ220)/'11'!C$17</f>
        <v>#VALUE!</v>
      </c>
      <c r="CC220" s="37" t="e">
        <f t="shared" si="32"/>
        <v>#VALUE!</v>
      </c>
      <c r="CD220" s="33" t="e">
        <f t="shared" si="33"/>
        <v>#VALUE!</v>
      </c>
      <c r="CE220" s="54" t="e">
        <f>'11'!C$17-'935'!Y220</f>
        <v>#VALUE!</v>
      </c>
      <c r="CF220" s="37" t="e">
        <f>MAX('DNO totals'!B$312+0,MIN('935'!L220+0,'DNO totals'!B$304+0))</f>
        <v>#VALUE!</v>
      </c>
      <c r="CG220" s="37" t="e">
        <f>MAX('DNO totals'!C$312+0,MIN('935'!M220+0,'DNO totals'!C$304+0))</f>
        <v>#VALUE!</v>
      </c>
      <c r="CH220" s="37" t="e">
        <f>MAX('DNO totals'!D$312+0,MIN('935'!N220+0,'DNO totals'!D$304+0))</f>
        <v>#VALUE!</v>
      </c>
      <c r="CI220" s="37" t="e">
        <f>MAX('DNO totals'!E$312+0,MIN('935'!O220+0,'DNO totals'!E$304+0))</f>
        <v>#VALUE!</v>
      </c>
      <c r="CJ220" s="52" t="e">
        <f>MAX('DNO totals'!F$312+0,MIN('935'!P220+0,'DNO totals'!F$304+0))</f>
        <v>#VALUE!</v>
      </c>
      <c r="CK220" s="37" t="e">
        <f>IF('935'!$K220=1000,'Charging rates'!$C$38*$BH220/(1+'DNO totals'!$C$99)*$CF220,0)</f>
        <v>#VALUE!</v>
      </c>
      <c r="CL220" s="37" t="e">
        <f>IF(MOD('935'!$K220,1000)=100,'Charging rates'!$D$38*$BH220/(1+'DNO totals'!$D$99)*$CG220,0)</f>
        <v>#VALUE!</v>
      </c>
      <c r="CM220" s="37" t="e">
        <f>IF(MOD('935'!$K220,100)=10,'Charging rates'!$E$38*$BH220/(1+'DNO totals'!$E$99)*$CH220,0)</f>
        <v>#VALUE!</v>
      </c>
      <c r="CN220" s="37" t="e">
        <f>IF(AND(MOD('935'!$K220,10)&gt;0,MOD('935'!$K220,1000)&gt;1),'Charging rates'!$F$38*$BH220/(1+'DNO totals'!$F$99)*$CI220,0)</f>
        <v>#VALUE!</v>
      </c>
      <c r="CO220" s="37" t="e">
        <f>IF(MOD('935'!$K220,1000)=1,'Charging rates'!$G$38*$BH220/(1+'DNO totals'!$G$99)*$CJ220,0)</f>
        <v>#VALUE!</v>
      </c>
      <c r="CP220" s="52" t="e">
        <f t="shared" si="34"/>
        <v>#VALUE!</v>
      </c>
      <c r="CQ220" s="37" t="e">
        <f>IF('935'!$K220&gt;1000,'Charging rates'!$C$38*$AW220*$CF220,0)</f>
        <v>#VALUE!</v>
      </c>
      <c r="CR220" s="37" t="e">
        <f>IF(MOD('935'!$K220,1000)&gt;100,'Charging rates'!$D$38*$AW220*$CG220,0)</f>
        <v>#VALUE!</v>
      </c>
      <c r="CS220" s="37" t="e">
        <f>IF(MOD('935'!$K220,100)&gt;10,'Charging rates'!$E$38*$AW220*$CH220,0)</f>
        <v>#VALUE!</v>
      </c>
      <c r="CT220" s="52" t="e">
        <f t="shared" si="35"/>
        <v>#VALUE!</v>
      </c>
      <c r="CU220" s="33" t="e">
        <f>100*(AP220*'935'!Q220*BZ220)/'11'!B$17</f>
        <v>#VALUE!</v>
      </c>
      <c r="CV220" s="33" t="e">
        <f>100/'11'!B$17*'Charging rates'!B$10*AW220</f>
        <v>#VALUE!</v>
      </c>
      <c r="CW220" s="33" t="e">
        <f>IF(AT220=0,0,(1-BX220/AT220)*(CA220+IF('935'!Q220=0,0,(CB220*'935'!Q220*('11'!C$17-'935'!Y220)/('11'!B$17-'935'!X220)))))</f>
        <v>#VALUE!</v>
      </c>
      <c r="CX220" s="33" t="e">
        <f t="shared" si="36"/>
        <v>#VALUE!</v>
      </c>
      <c r="CY220" s="49" t="e">
        <f t="shared" si="37"/>
        <v>#VALUE!</v>
      </c>
      <c r="CZ220" s="32" t="e">
        <f>AT220*(Parameters!B$21+AU220)*IF('DNO totals'!B$323&lt;0,1,'935'!S220)</f>
        <v>#VALUE!</v>
      </c>
      <c r="DA220" s="52" t="e">
        <f>IF('DNO totals'!B$323&lt;0,1,'935'!S220)*(Parameters!B$21+AU220)</f>
        <v>#VALUE!</v>
      </c>
      <c r="DB220" s="37" t="e">
        <f>CX220+'Charging rates'!B$106*DA220*100/'11'!B$17</f>
        <v>#VALUE!</v>
      </c>
      <c r="DC220" s="37" t="e">
        <f>DB220+'Charging rates'!B$116*(Parameters!B$21+AU220)*100/'11'!B$17*IF('DNO totals'!B$323&lt;0,1,'935'!S220)</f>
        <v>#VALUE!</v>
      </c>
      <c r="DD220" s="37" t="e">
        <f>'Charging rates'!B$97*(CP220+CT220)*100/'11'!B$17</f>
        <v>#VALUE!</v>
      </c>
      <c r="DE220" s="33" t="e">
        <f>MAX(0-(CB220*AU220*'11'!C$17/'11'!B$17),DC220+DD220)</f>
        <v>#VALUE!</v>
      </c>
      <c r="DF220" s="37" t="e">
        <f>IF(BS220,IF(AU220=0,CC220,MAX(0,MIN(CC220,CC220+(DE220/'935'!Q220*('11'!B$17-'935'!X220)/('11'!C$17-'935'!Y220))))),0)</f>
        <v>#VALUE!</v>
      </c>
      <c r="DG220" s="33" t="e">
        <f t="shared" si="38"/>
        <v>#VALUE!</v>
      </c>
      <c r="DH220" s="53" t="e">
        <f t="shared" si="39"/>
        <v>#VALUE!</v>
      </c>
    </row>
    <row r="221" spans="1:112">
      <c r="A221" s="28">
        <v>121</v>
      </c>
      <c r="B221" s="47" t="e">
        <f>'935'!B221</f>
        <v>#VALUE!</v>
      </c>
      <c r="C221" s="48" t="e">
        <f>OR('935'!E221&lt;&gt;"VOID",'935'!F221&lt;&gt;"VOID",'935'!G221&lt;&gt;"VOID")</f>
        <v>#VALUE!</v>
      </c>
      <c r="D221" s="32" t="e">
        <f>IF('935'!D221="VOID",0,'935'!D221*(1-'935'!X221/'11'!B$17))</f>
        <v>#VALUE!</v>
      </c>
      <c r="E221" s="32" t="e">
        <f>IF('935'!E221="VOID",0,'935'!E221*(1-'935'!X221/'11'!B$17))</f>
        <v>#VALUE!</v>
      </c>
      <c r="F221" s="32" t="e">
        <f>IF('935'!F221="VOID",0,'935'!F221*(1-'935'!X221/'11'!B$17))</f>
        <v>#VALUE!</v>
      </c>
      <c r="G221" s="32" t="e">
        <f>IF('935'!G221="VOID",0,'935'!G221*(1-'935'!X221/'11'!B$17))</f>
        <v>#VALUE!</v>
      </c>
      <c r="H221" s="49" t="e">
        <f t="shared" si="20"/>
        <v>#VALUE!</v>
      </c>
      <c r="I221" s="50" t="e">
        <f>MATCH('935'!J221,'913'!$B$6:$B$1205,0)</f>
        <v>#VALUE!</v>
      </c>
      <c r="J221" s="50" t="e">
        <f>MATCH(INDEX('913'!$D$6:$D$1205,I221),'913'!$B$6:$B$1205,0)</f>
        <v>#VALUE!</v>
      </c>
      <c r="K221" s="50" t="e">
        <f>MATCH(INDEX('913'!$D$6:$D$1205,J221),'913'!$B$6:$B$1205,0)</f>
        <v>#VALUE!</v>
      </c>
      <c r="L221" s="50" t="e">
        <f>MATCH(INDEX('913'!$D$6:$D$1205,K221),'913'!$B$6:$B$1205,0)</f>
        <v>#VALUE!</v>
      </c>
      <c r="M221" s="50" t="e">
        <f>MATCH(INDEX('913'!$D$6:$D$1205,L221),'913'!$B$6:$B$1205,0)</f>
        <v>#VALUE!</v>
      </c>
      <c r="N221" s="50" t="e">
        <f>MATCH(INDEX('913'!$D$6:$D$1205,M221),'913'!$B$6:$B$1205,0)</f>
        <v>#VALUE!</v>
      </c>
      <c r="O221" s="50" t="e">
        <f>MATCH(INDEX('913'!$D$6:$D$1205,N221),'913'!$B$6:$B$1205,0)</f>
        <v>#VALUE!</v>
      </c>
      <c r="P221" s="51" t="e">
        <f>MATCH(INDEX('913'!$D$6:$D$1205,O221),'913'!$B$6:$B$1205,0)</f>
        <v>#VALUE!</v>
      </c>
      <c r="Q221" s="37">
        <f>IF(ISNUMBER(I221),MAX(0,INDEX('913'!$E$6:$E$1205,I221)),0)</f>
        <v>0</v>
      </c>
      <c r="R221" s="37">
        <f>IF(ISNUMBER(J221),MAX(0,INDEX('913'!$E$6:$E$1205,J221)),0)</f>
        <v>0</v>
      </c>
      <c r="S221" s="37">
        <f>IF(ISNUMBER(K221),MAX(0,INDEX('913'!$E$6:$E$1205,K221)),0)</f>
        <v>0</v>
      </c>
      <c r="T221" s="37">
        <f>IF(ISNUMBER(L221),MAX(0,INDEX('913'!$E$6:$E$1205,L221)),0)</f>
        <v>0</v>
      </c>
      <c r="U221" s="37">
        <f>IF(ISNUMBER(M221),MAX(0,INDEX('913'!$E$6:$E$1205,M221)),0)</f>
        <v>0</v>
      </c>
      <c r="V221" s="37">
        <f>IF(ISNUMBER(N221),MAX(0,INDEX('913'!$E$6:$E$1205,N221)),0)</f>
        <v>0</v>
      </c>
      <c r="W221" s="37">
        <f>IF(ISNUMBER(O221),MAX(0,INDEX('913'!$E$6:$E$1205,O221)),0)</f>
        <v>0</v>
      </c>
      <c r="X221" s="52">
        <f>IF(ISNUMBER(P221),MAX(0,INDEX('913'!$E$6:$E$1205,P221)),0)</f>
        <v>0</v>
      </c>
      <c r="Y221" s="37">
        <f>IF(ISNUMBER(I221),MAX(0,INDEX('913'!$F$6:$F$1205,I221)),0)</f>
        <v>0</v>
      </c>
      <c r="Z221" s="37">
        <f>IF(ISNUMBER(J221),MAX(0,INDEX('913'!$F$6:$F$1205,J221)),0)</f>
        <v>0</v>
      </c>
      <c r="AA221" s="37">
        <f>IF(ISNUMBER(K221),MAX(0,INDEX('913'!$F$6:$F$1205,K221)),0)</f>
        <v>0</v>
      </c>
      <c r="AB221" s="37">
        <f>IF(ISNUMBER(L221),MAX(0,INDEX('913'!$F$6:$F$1205,L221)),0)</f>
        <v>0</v>
      </c>
      <c r="AC221" s="37">
        <f>IF(ISNUMBER(M221),MAX(0,INDEX('913'!$F$6:$F$1205,M221)),0)</f>
        <v>0</v>
      </c>
      <c r="AD221" s="37">
        <f>IF(ISNUMBER(N221),MAX(0,INDEX('913'!$F$6:$F$1205,N221)),0)</f>
        <v>0</v>
      </c>
      <c r="AE221" s="37">
        <f>IF(ISNUMBER(O221),MAX(0,INDEX('913'!$F$6:$F$1205,O221)),0)</f>
        <v>0</v>
      </c>
      <c r="AF221" s="37">
        <f>IF(ISNUMBER(P221),MAX(0,INDEX('913'!$F$6:$F$1205,P221)),0)</f>
        <v>0</v>
      </c>
      <c r="AG221" s="32">
        <f>IF(ISNUMBER(I221),SQRT(INDEX('913'!$I$6:$I$1205,I221)^2+INDEX('913'!$J$6:$J$1205,I221)^2),0)</f>
        <v>0</v>
      </c>
      <c r="AH221" s="32">
        <f>IF(ISNUMBER(J221),SQRT(INDEX('913'!$I$6:$I$1205,J221)^2+INDEX('913'!$J$6:$J$1205,J221)^2),0)</f>
        <v>0</v>
      </c>
      <c r="AI221" s="32">
        <f>IF(ISNUMBER(K221),SQRT(INDEX('913'!$I$6:$I$1205,K221)^2+INDEX('913'!$J$6:$J$1205,K221)^2),0)</f>
        <v>0</v>
      </c>
      <c r="AJ221" s="32">
        <f>IF(ISNUMBER(L221),SQRT(INDEX('913'!$I$6:$I$1205,L221)^2+INDEX('913'!$J$6:$J$1205,L221)^2),0)</f>
        <v>0</v>
      </c>
      <c r="AK221" s="32">
        <f>IF(ISNUMBER(M221),SQRT(INDEX('913'!$I$6:$I$1205,M221)^2+INDEX('913'!$J$6:$J$1205,M221)^2),0)</f>
        <v>0</v>
      </c>
      <c r="AL221" s="32">
        <f>IF(ISNUMBER(N221),SQRT(INDEX('913'!$I$6:$I$1205,N221)^2+INDEX('913'!$J$6:$J$1205,N221)^2),0)</f>
        <v>0</v>
      </c>
      <c r="AM221" s="32">
        <f>IF(ISNUMBER(O221),SQRT(INDEX('913'!$I$6:$I$1205,O221)^2+INDEX('913'!$J$6:$J$1205,O221)^2),0)</f>
        <v>0</v>
      </c>
      <c r="AN221" s="49">
        <f>IF(ISNUMBER(P221),SQRT(INDEX('913'!$I$6:$I$1205,P221)^2+INDEX('913'!$J$6:$J$1205,P221)^2),0)</f>
        <v>0</v>
      </c>
      <c r="AO221" s="37">
        <f t="shared" si="21"/>
        <v>0</v>
      </c>
      <c r="AP221" s="37">
        <f t="shared" si="22"/>
        <v>0</v>
      </c>
      <c r="AQ221" s="33" t="e">
        <f>-100*'935'!W221*(AO221+AP221)/'11'!C$17</f>
        <v>#VALUE!</v>
      </c>
      <c r="AR221" s="37" t="e">
        <f t="shared" si="23"/>
        <v>#VALUE!</v>
      </c>
      <c r="AS221" s="52" t="e">
        <f t="shared" si="24"/>
        <v>#VALUE!</v>
      </c>
      <c r="AT221" s="32" t="e">
        <f>IF('935'!C221="VOID",0,('935'!C221*(1-'935'!X221/'11'!B$17)))</f>
        <v>#VALUE!</v>
      </c>
      <c r="AU221" s="52" t="e">
        <f>'935'!Q221*(1-'935'!Y221/'11'!C$17)/(1-'935'!X221/'11'!B$17)</f>
        <v>#VALUE!</v>
      </c>
      <c r="AV221" s="37" t="e">
        <f>INDEX('DNO totals'!$B$57:$G$57,IF('935'!K221,IF(MOD('935'!K221,1000),IF(MOD('935'!K221,100),IF(MOD('935'!K221,10),IF(MOD('935'!K221,1000)=1,6,5),4),3),2),1))</f>
        <v>#VALUE!</v>
      </c>
      <c r="AW221" s="52" t="e">
        <f t="shared" si="25"/>
        <v>#VALUE!</v>
      </c>
      <c r="AX221" s="32" t="e">
        <f>IF('935'!V221="VOID",0,'935'!V221*(1-'935'!X221/'11'!B$17))</f>
        <v>#VALUE!</v>
      </c>
      <c r="AY221" s="33" t="e">
        <f>IF(H221,-100*'Charging rates'!B$10/'11'!B$17*AX221/H221,0)</f>
        <v>#VALUE!</v>
      </c>
      <c r="AZ221" s="33" t="e">
        <f>IF(C221,'DNO totals'!B$41,0)</f>
        <v>#VALUE!</v>
      </c>
      <c r="BA221" s="33" t="e">
        <f t="shared" si="26"/>
        <v>#VALUE!</v>
      </c>
      <c r="BB221" s="33" t="e">
        <f t="shared" si="27"/>
        <v>#VALUE!</v>
      </c>
      <c r="BC221" s="53" t="e">
        <f t="shared" si="28"/>
        <v>#VALUE!</v>
      </c>
      <c r="BD221" s="32" t="e">
        <f>IF(AT221,'935'!H221*AT221/(AT221+D221+H221),0)</f>
        <v>#VALUE!</v>
      </c>
      <c r="BE221" s="32" t="e">
        <f>IF(H221,'935'!H221*H221/(AT221+D221+H221),0)</f>
        <v>#VALUE!</v>
      </c>
      <c r="BF221" s="32" t="e">
        <f>BD221*(1-'935'!X221/'11'!B$17)</f>
        <v>#VALUE!</v>
      </c>
      <c r="BG221" s="49" t="e">
        <f>BE221*(1-'935'!X221/'11'!B$17)</f>
        <v>#VALUE!</v>
      </c>
      <c r="BH221" s="52" t="e">
        <f>AV221*Parameters!B$6</f>
        <v>#VALUE!</v>
      </c>
      <c r="BI221" s="37" t="e">
        <f>IF('935'!$K221=1000,'Charging rates'!$C$38*$BH221/(1+'DNO totals'!$C$99)*'935'!$L221,0)</f>
        <v>#VALUE!</v>
      </c>
      <c r="BJ221" s="37" t="e">
        <f>IF(MOD('935'!$K221,1000)=100,'Charging rates'!$D$38*$BH221/(1+'DNO totals'!$D$99)*'935'!$M221,0)</f>
        <v>#VALUE!</v>
      </c>
      <c r="BK221" s="37" t="e">
        <f>IF(MOD('935'!$K221,100)=10,'Charging rates'!$E$38*$BH221/(1+'DNO totals'!$E$99)*'935'!$N221,0)</f>
        <v>#VALUE!</v>
      </c>
      <c r="BL221" s="37" t="e">
        <f>IF(AND(MOD('935'!$K221,10)&gt;0,MOD('935'!$K221,1000)&gt;1),'Charging rates'!$F$38*$BH221/(1+'DNO totals'!$F$99)*'935'!$O221,0)</f>
        <v>#VALUE!</v>
      </c>
      <c r="BM221" s="37" t="e">
        <f>IF(MOD('935'!$K221,1000)=1,'Charging rates'!$G$38*$BH221/(1+'DNO totals'!$G$99)*'935'!$P221,0)</f>
        <v>#VALUE!</v>
      </c>
      <c r="BN221" s="52" t="e">
        <f t="shared" si="29"/>
        <v>#VALUE!</v>
      </c>
      <c r="BO221" s="37" t="e">
        <f>IF('935'!$K221&gt;1000,'Charging rates'!$C$38*$AW221*'935'!$L221,0)</f>
        <v>#VALUE!</v>
      </c>
      <c r="BP221" s="37" t="e">
        <f>IF(MOD('935'!$K221,1000)&gt;100,'Charging rates'!$D$38*$AW221*'935'!$M221,0)</f>
        <v>#VALUE!</v>
      </c>
      <c r="BQ221" s="37" t="e">
        <f>IF(MOD('935'!$K221,100)&gt;10,'Charging rates'!$E$38*$AW221*'935'!$N221,0)</f>
        <v>#VALUE!</v>
      </c>
      <c r="BR221" s="52" t="e">
        <f t="shared" si="30"/>
        <v>#VALUE!</v>
      </c>
      <c r="BS221" s="48" t="e">
        <f>'935'!C221&lt;&gt;"VOID"</f>
        <v>#VALUE!</v>
      </c>
      <c r="BT221" s="33" t="e">
        <f>IF(BS221,(100/'11'!B$17*BD221*((1-'935'!I221)*'Charging rates'!B$51+'Charging rates'!B$63)),0)</f>
        <v>#VALUE!</v>
      </c>
      <c r="BU221" s="33" t="e">
        <f>100/'11'!B$17*BG221*('Charging rates'!B$51+'Charging rates'!B$63)</f>
        <v>#VALUE!</v>
      </c>
      <c r="BV221" s="33" t="e">
        <f>100/'11'!B$17*BE221*('Charging rates'!B$51+'Charging rates'!B$63)</f>
        <v>#VALUE!</v>
      </c>
      <c r="BW221" s="53" t="e">
        <f t="shared" si="31"/>
        <v>#VALUE!</v>
      </c>
      <c r="BX221" s="32" t="e">
        <f>AT221-('935'!T221*(1-'935'!X221/'11'!B$17))</f>
        <v>#VALUE!</v>
      </c>
      <c r="BY221" s="32">
        <f>0-IF(ISNUMBER(I221),INDEX('913'!$I$6:$I$1205,I221),0)-IF(ISNUMBER(J221),INDEX('913'!$I$6:$I$1205,J221),0)-IF(ISNUMBER(K221),INDEX('913'!$I$6:$I$1205,K221),0)-IF(ISNUMBER(L221),INDEX('913'!$I$6:$I$1205,L221),0)-IF(ISNUMBER(M221),INDEX('913'!$I$6:$I$1205,M221),0)-IF(ISNUMBER(N221),INDEX('913'!$I$6:$I$1205,N221),0)-IF(ISNUMBER(O221),INDEX('913'!$I$6:$I$1205,O221),0)-IF(ISNUMBER(P221),INDEX('913'!$I$6:$I$1205,P221),0)</f>
        <v>0</v>
      </c>
      <c r="BZ221" s="37">
        <f>IF(BY221=0,1,MAX(1,SQRT(BY221^2+(IF(ISNUMBER(I221),INDEX('913'!$J$6:$J$1205,I221),0)+IF(ISNUMBER(J221),INDEX('913'!$J$6:$J$1205,J221),0)+IF(ISNUMBER(K221),INDEX('913'!$J$6:$J$1205,K221),0)+IF(ISNUMBER(L221),INDEX('913'!$J$6:$J$1205,L221),0)+IF(ISNUMBER(M221),INDEX('913'!$J$6:$J$1205,M221),0)+IF(ISNUMBER(N221),INDEX('913'!$J$6:$J$1205,N221),0)+IF(ISNUMBER(O221),INDEX('913'!$J$6:$J$1205,O221),0)+IF(ISNUMBER(P221),INDEX('913'!$J$6:$J$1205,P221),0))^2)/BY221))</f>
        <v>1</v>
      </c>
      <c r="CA221" s="33" t="e">
        <f>100*AO221/'11'!B$17</f>
        <v>#VALUE!</v>
      </c>
      <c r="CB221" s="37" t="e">
        <f>100*(AP221*BZ221)/'11'!C$17</f>
        <v>#VALUE!</v>
      </c>
      <c r="CC221" s="37" t="e">
        <f t="shared" si="32"/>
        <v>#VALUE!</v>
      </c>
      <c r="CD221" s="33" t="e">
        <f t="shared" si="33"/>
        <v>#VALUE!</v>
      </c>
      <c r="CE221" s="54" t="e">
        <f>'11'!C$17-'935'!Y221</f>
        <v>#VALUE!</v>
      </c>
      <c r="CF221" s="37" t="e">
        <f>MAX('DNO totals'!B$312+0,MIN('935'!L221+0,'DNO totals'!B$304+0))</f>
        <v>#VALUE!</v>
      </c>
      <c r="CG221" s="37" t="e">
        <f>MAX('DNO totals'!C$312+0,MIN('935'!M221+0,'DNO totals'!C$304+0))</f>
        <v>#VALUE!</v>
      </c>
      <c r="CH221" s="37" t="e">
        <f>MAX('DNO totals'!D$312+0,MIN('935'!N221+0,'DNO totals'!D$304+0))</f>
        <v>#VALUE!</v>
      </c>
      <c r="CI221" s="37" t="e">
        <f>MAX('DNO totals'!E$312+0,MIN('935'!O221+0,'DNO totals'!E$304+0))</f>
        <v>#VALUE!</v>
      </c>
      <c r="CJ221" s="52" t="e">
        <f>MAX('DNO totals'!F$312+0,MIN('935'!P221+0,'DNO totals'!F$304+0))</f>
        <v>#VALUE!</v>
      </c>
      <c r="CK221" s="37" t="e">
        <f>IF('935'!$K221=1000,'Charging rates'!$C$38*$BH221/(1+'DNO totals'!$C$99)*$CF221,0)</f>
        <v>#VALUE!</v>
      </c>
      <c r="CL221" s="37" t="e">
        <f>IF(MOD('935'!$K221,1000)=100,'Charging rates'!$D$38*$BH221/(1+'DNO totals'!$D$99)*$CG221,0)</f>
        <v>#VALUE!</v>
      </c>
      <c r="CM221" s="37" t="e">
        <f>IF(MOD('935'!$K221,100)=10,'Charging rates'!$E$38*$BH221/(1+'DNO totals'!$E$99)*$CH221,0)</f>
        <v>#VALUE!</v>
      </c>
      <c r="CN221" s="37" t="e">
        <f>IF(AND(MOD('935'!$K221,10)&gt;0,MOD('935'!$K221,1000)&gt;1),'Charging rates'!$F$38*$BH221/(1+'DNO totals'!$F$99)*$CI221,0)</f>
        <v>#VALUE!</v>
      </c>
      <c r="CO221" s="37" t="e">
        <f>IF(MOD('935'!$K221,1000)=1,'Charging rates'!$G$38*$BH221/(1+'DNO totals'!$G$99)*$CJ221,0)</f>
        <v>#VALUE!</v>
      </c>
      <c r="CP221" s="52" t="e">
        <f t="shared" si="34"/>
        <v>#VALUE!</v>
      </c>
      <c r="CQ221" s="37" t="e">
        <f>IF('935'!$K221&gt;1000,'Charging rates'!$C$38*$AW221*$CF221,0)</f>
        <v>#VALUE!</v>
      </c>
      <c r="CR221" s="37" t="e">
        <f>IF(MOD('935'!$K221,1000)&gt;100,'Charging rates'!$D$38*$AW221*$CG221,0)</f>
        <v>#VALUE!</v>
      </c>
      <c r="CS221" s="37" t="e">
        <f>IF(MOD('935'!$K221,100)&gt;10,'Charging rates'!$E$38*$AW221*$CH221,0)</f>
        <v>#VALUE!</v>
      </c>
      <c r="CT221" s="52" t="e">
        <f t="shared" si="35"/>
        <v>#VALUE!</v>
      </c>
      <c r="CU221" s="33" t="e">
        <f>100*(AP221*'935'!Q221*BZ221)/'11'!B$17</f>
        <v>#VALUE!</v>
      </c>
      <c r="CV221" s="33" t="e">
        <f>100/'11'!B$17*'Charging rates'!B$10*AW221</f>
        <v>#VALUE!</v>
      </c>
      <c r="CW221" s="33" t="e">
        <f>IF(AT221=0,0,(1-BX221/AT221)*(CA221+IF('935'!Q221=0,0,(CB221*'935'!Q221*('11'!C$17-'935'!Y221)/('11'!B$17-'935'!X221)))))</f>
        <v>#VALUE!</v>
      </c>
      <c r="CX221" s="33" t="e">
        <f t="shared" si="36"/>
        <v>#VALUE!</v>
      </c>
      <c r="CY221" s="49" t="e">
        <f t="shared" si="37"/>
        <v>#VALUE!</v>
      </c>
      <c r="CZ221" s="32" t="e">
        <f>AT221*(Parameters!B$21+AU221)*IF('DNO totals'!B$323&lt;0,1,'935'!S221)</f>
        <v>#VALUE!</v>
      </c>
      <c r="DA221" s="52" t="e">
        <f>IF('DNO totals'!B$323&lt;0,1,'935'!S221)*(Parameters!B$21+AU221)</f>
        <v>#VALUE!</v>
      </c>
      <c r="DB221" s="37" t="e">
        <f>CX221+'Charging rates'!B$106*DA221*100/'11'!B$17</f>
        <v>#VALUE!</v>
      </c>
      <c r="DC221" s="37" t="e">
        <f>DB221+'Charging rates'!B$116*(Parameters!B$21+AU221)*100/'11'!B$17*IF('DNO totals'!B$323&lt;0,1,'935'!S221)</f>
        <v>#VALUE!</v>
      </c>
      <c r="DD221" s="37" t="e">
        <f>'Charging rates'!B$97*(CP221+CT221)*100/'11'!B$17</f>
        <v>#VALUE!</v>
      </c>
      <c r="DE221" s="33" t="e">
        <f>MAX(0-(CB221*AU221*'11'!C$17/'11'!B$17),DC221+DD221)</f>
        <v>#VALUE!</v>
      </c>
      <c r="DF221" s="37" t="e">
        <f>IF(BS221,IF(AU221=0,CC221,MAX(0,MIN(CC221,CC221+(DE221/'935'!Q221*('11'!B$17-'935'!X221)/('11'!C$17-'935'!Y221))))),0)</f>
        <v>#VALUE!</v>
      </c>
      <c r="DG221" s="33" t="e">
        <f t="shared" si="38"/>
        <v>#VALUE!</v>
      </c>
      <c r="DH221" s="53" t="e">
        <f t="shared" si="39"/>
        <v>#VALUE!</v>
      </c>
    </row>
    <row r="222" spans="1:112">
      <c r="A222" s="28">
        <v>122</v>
      </c>
      <c r="B222" s="47" t="e">
        <f>'935'!B222</f>
        <v>#VALUE!</v>
      </c>
      <c r="C222" s="48" t="e">
        <f>OR('935'!E222&lt;&gt;"VOID",'935'!F222&lt;&gt;"VOID",'935'!G222&lt;&gt;"VOID")</f>
        <v>#VALUE!</v>
      </c>
      <c r="D222" s="32" t="e">
        <f>IF('935'!D222="VOID",0,'935'!D222*(1-'935'!X222/'11'!B$17))</f>
        <v>#VALUE!</v>
      </c>
      <c r="E222" s="32" t="e">
        <f>IF('935'!E222="VOID",0,'935'!E222*(1-'935'!X222/'11'!B$17))</f>
        <v>#VALUE!</v>
      </c>
      <c r="F222" s="32" t="e">
        <f>IF('935'!F222="VOID",0,'935'!F222*(1-'935'!X222/'11'!B$17))</f>
        <v>#VALUE!</v>
      </c>
      <c r="G222" s="32" t="e">
        <f>IF('935'!G222="VOID",0,'935'!G222*(1-'935'!X222/'11'!B$17))</f>
        <v>#VALUE!</v>
      </c>
      <c r="H222" s="49" t="e">
        <f t="shared" si="20"/>
        <v>#VALUE!</v>
      </c>
      <c r="I222" s="50" t="e">
        <f>MATCH('935'!J222,'913'!$B$6:$B$1205,0)</f>
        <v>#VALUE!</v>
      </c>
      <c r="J222" s="50" t="e">
        <f>MATCH(INDEX('913'!$D$6:$D$1205,I222),'913'!$B$6:$B$1205,0)</f>
        <v>#VALUE!</v>
      </c>
      <c r="K222" s="50" t="e">
        <f>MATCH(INDEX('913'!$D$6:$D$1205,J222),'913'!$B$6:$B$1205,0)</f>
        <v>#VALUE!</v>
      </c>
      <c r="L222" s="50" t="e">
        <f>MATCH(INDEX('913'!$D$6:$D$1205,K222),'913'!$B$6:$B$1205,0)</f>
        <v>#VALUE!</v>
      </c>
      <c r="M222" s="50" t="e">
        <f>MATCH(INDEX('913'!$D$6:$D$1205,L222),'913'!$B$6:$B$1205,0)</f>
        <v>#VALUE!</v>
      </c>
      <c r="N222" s="50" t="e">
        <f>MATCH(INDEX('913'!$D$6:$D$1205,M222),'913'!$B$6:$B$1205,0)</f>
        <v>#VALUE!</v>
      </c>
      <c r="O222" s="50" t="e">
        <f>MATCH(INDEX('913'!$D$6:$D$1205,N222),'913'!$B$6:$B$1205,0)</f>
        <v>#VALUE!</v>
      </c>
      <c r="P222" s="51" t="e">
        <f>MATCH(INDEX('913'!$D$6:$D$1205,O222),'913'!$B$6:$B$1205,0)</f>
        <v>#VALUE!</v>
      </c>
      <c r="Q222" s="37">
        <f>IF(ISNUMBER(I222),MAX(0,INDEX('913'!$E$6:$E$1205,I222)),0)</f>
        <v>0</v>
      </c>
      <c r="R222" s="37">
        <f>IF(ISNUMBER(J222),MAX(0,INDEX('913'!$E$6:$E$1205,J222)),0)</f>
        <v>0</v>
      </c>
      <c r="S222" s="37">
        <f>IF(ISNUMBER(K222),MAX(0,INDEX('913'!$E$6:$E$1205,K222)),0)</f>
        <v>0</v>
      </c>
      <c r="T222" s="37">
        <f>IF(ISNUMBER(L222),MAX(0,INDEX('913'!$E$6:$E$1205,L222)),0)</f>
        <v>0</v>
      </c>
      <c r="U222" s="37">
        <f>IF(ISNUMBER(M222),MAX(0,INDEX('913'!$E$6:$E$1205,M222)),0)</f>
        <v>0</v>
      </c>
      <c r="V222" s="37">
        <f>IF(ISNUMBER(N222),MAX(0,INDEX('913'!$E$6:$E$1205,N222)),0)</f>
        <v>0</v>
      </c>
      <c r="W222" s="37">
        <f>IF(ISNUMBER(O222),MAX(0,INDEX('913'!$E$6:$E$1205,O222)),0)</f>
        <v>0</v>
      </c>
      <c r="X222" s="52">
        <f>IF(ISNUMBER(P222),MAX(0,INDEX('913'!$E$6:$E$1205,P222)),0)</f>
        <v>0</v>
      </c>
      <c r="Y222" s="37">
        <f>IF(ISNUMBER(I222),MAX(0,INDEX('913'!$F$6:$F$1205,I222)),0)</f>
        <v>0</v>
      </c>
      <c r="Z222" s="37">
        <f>IF(ISNUMBER(J222),MAX(0,INDEX('913'!$F$6:$F$1205,J222)),0)</f>
        <v>0</v>
      </c>
      <c r="AA222" s="37">
        <f>IF(ISNUMBER(K222),MAX(0,INDEX('913'!$F$6:$F$1205,K222)),0)</f>
        <v>0</v>
      </c>
      <c r="AB222" s="37">
        <f>IF(ISNUMBER(L222),MAX(0,INDEX('913'!$F$6:$F$1205,L222)),0)</f>
        <v>0</v>
      </c>
      <c r="AC222" s="37">
        <f>IF(ISNUMBER(M222),MAX(0,INDEX('913'!$F$6:$F$1205,M222)),0)</f>
        <v>0</v>
      </c>
      <c r="AD222" s="37">
        <f>IF(ISNUMBER(N222),MAX(0,INDEX('913'!$F$6:$F$1205,N222)),0)</f>
        <v>0</v>
      </c>
      <c r="AE222" s="37">
        <f>IF(ISNUMBER(O222),MAX(0,INDEX('913'!$F$6:$F$1205,O222)),0)</f>
        <v>0</v>
      </c>
      <c r="AF222" s="37">
        <f>IF(ISNUMBER(P222),MAX(0,INDEX('913'!$F$6:$F$1205,P222)),0)</f>
        <v>0</v>
      </c>
      <c r="AG222" s="32">
        <f>IF(ISNUMBER(I222),SQRT(INDEX('913'!$I$6:$I$1205,I222)^2+INDEX('913'!$J$6:$J$1205,I222)^2),0)</f>
        <v>0</v>
      </c>
      <c r="AH222" s="32">
        <f>IF(ISNUMBER(J222),SQRT(INDEX('913'!$I$6:$I$1205,J222)^2+INDEX('913'!$J$6:$J$1205,J222)^2),0)</f>
        <v>0</v>
      </c>
      <c r="AI222" s="32">
        <f>IF(ISNUMBER(K222),SQRT(INDEX('913'!$I$6:$I$1205,K222)^2+INDEX('913'!$J$6:$J$1205,K222)^2),0)</f>
        <v>0</v>
      </c>
      <c r="AJ222" s="32">
        <f>IF(ISNUMBER(L222),SQRT(INDEX('913'!$I$6:$I$1205,L222)^2+INDEX('913'!$J$6:$J$1205,L222)^2),0)</f>
        <v>0</v>
      </c>
      <c r="AK222" s="32">
        <f>IF(ISNUMBER(M222),SQRT(INDEX('913'!$I$6:$I$1205,M222)^2+INDEX('913'!$J$6:$J$1205,M222)^2),0)</f>
        <v>0</v>
      </c>
      <c r="AL222" s="32">
        <f>IF(ISNUMBER(N222),SQRT(INDEX('913'!$I$6:$I$1205,N222)^2+INDEX('913'!$J$6:$J$1205,N222)^2),0)</f>
        <v>0</v>
      </c>
      <c r="AM222" s="32">
        <f>IF(ISNUMBER(O222),SQRT(INDEX('913'!$I$6:$I$1205,O222)^2+INDEX('913'!$J$6:$J$1205,O222)^2),0)</f>
        <v>0</v>
      </c>
      <c r="AN222" s="49">
        <f>IF(ISNUMBER(P222),SQRT(INDEX('913'!$I$6:$I$1205,P222)^2+INDEX('913'!$J$6:$J$1205,P222)^2),0)</f>
        <v>0</v>
      </c>
      <c r="AO222" s="37">
        <f t="shared" si="21"/>
        <v>0</v>
      </c>
      <c r="AP222" s="37">
        <f t="shared" si="22"/>
        <v>0</v>
      </c>
      <c r="AQ222" s="33" t="e">
        <f>-100*'935'!W222*(AO222+AP222)/'11'!C$17</f>
        <v>#VALUE!</v>
      </c>
      <c r="AR222" s="37" t="e">
        <f t="shared" si="23"/>
        <v>#VALUE!</v>
      </c>
      <c r="AS222" s="52" t="e">
        <f t="shared" si="24"/>
        <v>#VALUE!</v>
      </c>
      <c r="AT222" s="32" t="e">
        <f>IF('935'!C222="VOID",0,('935'!C222*(1-'935'!X222/'11'!B$17)))</f>
        <v>#VALUE!</v>
      </c>
      <c r="AU222" s="52" t="e">
        <f>'935'!Q222*(1-'935'!Y222/'11'!C$17)/(1-'935'!X222/'11'!B$17)</f>
        <v>#VALUE!</v>
      </c>
      <c r="AV222" s="37" t="e">
        <f>INDEX('DNO totals'!$B$57:$G$57,IF('935'!K222,IF(MOD('935'!K222,1000),IF(MOD('935'!K222,100),IF(MOD('935'!K222,10),IF(MOD('935'!K222,1000)=1,6,5),4),3),2),1))</f>
        <v>#VALUE!</v>
      </c>
      <c r="AW222" s="52" t="e">
        <f t="shared" si="25"/>
        <v>#VALUE!</v>
      </c>
      <c r="AX222" s="32" t="e">
        <f>IF('935'!V222="VOID",0,'935'!V222*(1-'935'!X222/'11'!B$17))</f>
        <v>#VALUE!</v>
      </c>
      <c r="AY222" s="33" t="e">
        <f>IF(H222,-100*'Charging rates'!B$10/'11'!B$17*AX222/H222,0)</f>
        <v>#VALUE!</v>
      </c>
      <c r="AZ222" s="33" t="e">
        <f>IF(C222,'DNO totals'!B$41,0)</f>
        <v>#VALUE!</v>
      </c>
      <c r="BA222" s="33" t="e">
        <f t="shared" si="26"/>
        <v>#VALUE!</v>
      </c>
      <c r="BB222" s="33" t="e">
        <f t="shared" si="27"/>
        <v>#VALUE!</v>
      </c>
      <c r="BC222" s="53" t="e">
        <f t="shared" si="28"/>
        <v>#VALUE!</v>
      </c>
      <c r="BD222" s="32" t="e">
        <f>IF(AT222,'935'!H222*AT222/(AT222+D222+H222),0)</f>
        <v>#VALUE!</v>
      </c>
      <c r="BE222" s="32" t="e">
        <f>IF(H222,'935'!H222*H222/(AT222+D222+H222),0)</f>
        <v>#VALUE!</v>
      </c>
      <c r="BF222" s="32" t="e">
        <f>BD222*(1-'935'!X222/'11'!B$17)</f>
        <v>#VALUE!</v>
      </c>
      <c r="BG222" s="49" t="e">
        <f>BE222*(1-'935'!X222/'11'!B$17)</f>
        <v>#VALUE!</v>
      </c>
      <c r="BH222" s="52" t="e">
        <f>AV222*Parameters!B$6</f>
        <v>#VALUE!</v>
      </c>
      <c r="BI222" s="37" t="e">
        <f>IF('935'!$K222=1000,'Charging rates'!$C$38*$BH222/(1+'DNO totals'!$C$99)*'935'!$L222,0)</f>
        <v>#VALUE!</v>
      </c>
      <c r="BJ222" s="37" t="e">
        <f>IF(MOD('935'!$K222,1000)=100,'Charging rates'!$D$38*$BH222/(1+'DNO totals'!$D$99)*'935'!$M222,0)</f>
        <v>#VALUE!</v>
      </c>
      <c r="BK222" s="37" t="e">
        <f>IF(MOD('935'!$K222,100)=10,'Charging rates'!$E$38*$BH222/(1+'DNO totals'!$E$99)*'935'!$N222,0)</f>
        <v>#VALUE!</v>
      </c>
      <c r="BL222" s="37" t="e">
        <f>IF(AND(MOD('935'!$K222,10)&gt;0,MOD('935'!$K222,1000)&gt;1),'Charging rates'!$F$38*$BH222/(1+'DNO totals'!$F$99)*'935'!$O222,0)</f>
        <v>#VALUE!</v>
      </c>
      <c r="BM222" s="37" t="e">
        <f>IF(MOD('935'!$K222,1000)=1,'Charging rates'!$G$38*$BH222/(1+'DNO totals'!$G$99)*'935'!$P222,0)</f>
        <v>#VALUE!</v>
      </c>
      <c r="BN222" s="52" t="e">
        <f t="shared" si="29"/>
        <v>#VALUE!</v>
      </c>
      <c r="BO222" s="37" t="e">
        <f>IF('935'!$K222&gt;1000,'Charging rates'!$C$38*$AW222*'935'!$L222,0)</f>
        <v>#VALUE!</v>
      </c>
      <c r="BP222" s="37" t="e">
        <f>IF(MOD('935'!$K222,1000)&gt;100,'Charging rates'!$D$38*$AW222*'935'!$M222,0)</f>
        <v>#VALUE!</v>
      </c>
      <c r="BQ222" s="37" t="e">
        <f>IF(MOD('935'!$K222,100)&gt;10,'Charging rates'!$E$38*$AW222*'935'!$N222,0)</f>
        <v>#VALUE!</v>
      </c>
      <c r="BR222" s="52" t="e">
        <f t="shared" si="30"/>
        <v>#VALUE!</v>
      </c>
      <c r="BS222" s="48" t="e">
        <f>'935'!C222&lt;&gt;"VOID"</f>
        <v>#VALUE!</v>
      </c>
      <c r="BT222" s="33" t="e">
        <f>IF(BS222,(100/'11'!B$17*BD222*((1-'935'!I222)*'Charging rates'!B$51+'Charging rates'!B$63)),0)</f>
        <v>#VALUE!</v>
      </c>
      <c r="BU222" s="33" t="e">
        <f>100/'11'!B$17*BG222*('Charging rates'!B$51+'Charging rates'!B$63)</f>
        <v>#VALUE!</v>
      </c>
      <c r="BV222" s="33" t="e">
        <f>100/'11'!B$17*BE222*('Charging rates'!B$51+'Charging rates'!B$63)</f>
        <v>#VALUE!</v>
      </c>
      <c r="BW222" s="53" t="e">
        <f t="shared" si="31"/>
        <v>#VALUE!</v>
      </c>
      <c r="BX222" s="32" t="e">
        <f>AT222-('935'!T222*(1-'935'!X222/'11'!B$17))</f>
        <v>#VALUE!</v>
      </c>
      <c r="BY222" s="32">
        <f>0-IF(ISNUMBER(I222),INDEX('913'!$I$6:$I$1205,I222),0)-IF(ISNUMBER(J222),INDEX('913'!$I$6:$I$1205,J222),0)-IF(ISNUMBER(K222),INDEX('913'!$I$6:$I$1205,K222),0)-IF(ISNUMBER(L222),INDEX('913'!$I$6:$I$1205,L222),0)-IF(ISNUMBER(M222),INDEX('913'!$I$6:$I$1205,M222),0)-IF(ISNUMBER(N222),INDEX('913'!$I$6:$I$1205,N222),0)-IF(ISNUMBER(O222),INDEX('913'!$I$6:$I$1205,O222),0)-IF(ISNUMBER(P222),INDEX('913'!$I$6:$I$1205,P222),0)</f>
        <v>0</v>
      </c>
      <c r="BZ222" s="37">
        <f>IF(BY222=0,1,MAX(1,SQRT(BY222^2+(IF(ISNUMBER(I222),INDEX('913'!$J$6:$J$1205,I222),0)+IF(ISNUMBER(J222),INDEX('913'!$J$6:$J$1205,J222),0)+IF(ISNUMBER(K222),INDEX('913'!$J$6:$J$1205,K222),0)+IF(ISNUMBER(L222),INDEX('913'!$J$6:$J$1205,L222),0)+IF(ISNUMBER(M222),INDEX('913'!$J$6:$J$1205,M222),0)+IF(ISNUMBER(N222),INDEX('913'!$J$6:$J$1205,N222),0)+IF(ISNUMBER(O222),INDEX('913'!$J$6:$J$1205,O222),0)+IF(ISNUMBER(P222),INDEX('913'!$J$6:$J$1205,P222),0))^2)/BY222))</f>
        <v>1</v>
      </c>
      <c r="CA222" s="33" t="e">
        <f>100*AO222/'11'!B$17</f>
        <v>#VALUE!</v>
      </c>
      <c r="CB222" s="37" t="e">
        <f>100*(AP222*BZ222)/'11'!C$17</f>
        <v>#VALUE!</v>
      </c>
      <c r="CC222" s="37" t="e">
        <f t="shared" si="32"/>
        <v>#VALUE!</v>
      </c>
      <c r="CD222" s="33" t="e">
        <f t="shared" si="33"/>
        <v>#VALUE!</v>
      </c>
      <c r="CE222" s="54" t="e">
        <f>'11'!C$17-'935'!Y222</f>
        <v>#VALUE!</v>
      </c>
      <c r="CF222" s="37" t="e">
        <f>MAX('DNO totals'!B$312+0,MIN('935'!L222+0,'DNO totals'!B$304+0))</f>
        <v>#VALUE!</v>
      </c>
      <c r="CG222" s="37" t="e">
        <f>MAX('DNO totals'!C$312+0,MIN('935'!M222+0,'DNO totals'!C$304+0))</f>
        <v>#VALUE!</v>
      </c>
      <c r="CH222" s="37" t="e">
        <f>MAX('DNO totals'!D$312+0,MIN('935'!N222+0,'DNO totals'!D$304+0))</f>
        <v>#VALUE!</v>
      </c>
      <c r="CI222" s="37" t="e">
        <f>MAX('DNO totals'!E$312+0,MIN('935'!O222+0,'DNO totals'!E$304+0))</f>
        <v>#VALUE!</v>
      </c>
      <c r="CJ222" s="52" t="e">
        <f>MAX('DNO totals'!F$312+0,MIN('935'!P222+0,'DNO totals'!F$304+0))</f>
        <v>#VALUE!</v>
      </c>
      <c r="CK222" s="37" t="e">
        <f>IF('935'!$K222=1000,'Charging rates'!$C$38*$BH222/(1+'DNO totals'!$C$99)*$CF222,0)</f>
        <v>#VALUE!</v>
      </c>
      <c r="CL222" s="37" t="e">
        <f>IF(MOD('935'!$K222,1000)=100,'Charging rates'!$D$38*$BH222/(1+'DNO totals'!$D$99)*$CG222,0)</f>
        <v>#VALUE!</v>
      </c>
      <c r="CM222" s="37" t="e">
        <f>IF(MOD('935'!$K222,100)=10,'Charging rates'!$E$38*$BH222/(1+'DNO totals'!$E$99)*$CH222,0)</f>
        <v>#VALUE!</v>
      </c>
      <c r="CN222" s="37" t="e">
        <f>IF(AND(MOD('935'!$K222,10)&gt;0,MOD('935'!$K222,1000)&gt;1),'Charging rates'!$F$38*$BH222/(1+'DNO totals'!$F$99)*$CI222,0)</f>
        <v>#VALUE!</v>
      </c>
      <c r="CO222" s="37" t="e">
        <f>IF(MOD('935'!$K222,1000)=1,'Charging rates'!$G$38*$BH222/(1+'DNO totals'!$G$99)*$CJ222,0)</f>
        <v>#VALUE!</v>
      </c>
      <c r="CP222" s="52" t="e">
        <f t="shared" si="34"/>
        <v>#VALUE!</v>
      </c>
      <c r="CQ222" s="37" t="e">
        <f>IF('935'!$K222&gt;1000,'Charging rates'!$C$38*$AW222*$CF222,0)</f>
        <v>#VALUE!</v>
      </c>
      <c r="CR222" s="37" t="e">
        <f>IF(MOD('935'!$K222,1000)&gt;100,'Charging rates'!$D$38*$AW222*$CG222,0)</f>
        <v>#VALUE!</v>
      </c>
      <c r="CS222" s="37" t="e">
        <f>IF(MOD('935'!$K222,100)&gt;10,'Charging rates'!$E$38*$AW222*$CH222,0)</f>
        <v>#VALUE!</v>
      </c>
      <c r="CT222" s="52" t="e">
        <f t="shared" si="35"/>
        <v>#VALUE!</v>
      </c>
      <c r="CU222" s="33" t="e">
        <f>100*(AP222*'935'!Q222*BZ222)/'11'!B$17</f>
        <v>#VALUE!</v>
      </c>
      <c r="CV222" s="33" t="e">
        <f>100/'11'!B$17*'Charging rates'!B$10*AW222</f>
        <v>#VALUE!</v>
      </c>
      <c r="CW222" s="33" t="e">
        <f>IF(AT222=0,0,(1-BX222/AT222)*(CA222+IF('935'!Q222=0,0,(CB222*'935'!Q222*('11'!C$17-'935'!Y222)/('11'!B$17-'935'!X222)))))</f>
        <v>#VALUE!</v>
      </c>
      <c r="CX222" s="33" t="e">
        <f t="shared" si="36"/>
        <v>#VALUE!</v>
      </c>
      <c r="CY222" s="49" t="e">
        <f t="shared" si="37"/>
        <v>#VALUE!</v>
      </c>
      <c r="CZ222" s="32" t="e">
        <f>AT222*(Parameters!B$21+AU222)*IF('DNO totals'!B$323&lt;0,1,'935'!S222)</f>
        <v>#VALUE!</v>
      </c>
      <c r="DA222" s="52" t="e">
        <f>IF('DNO totals'!B$323&lt;0,1,'935'!S222)*(Parameters!B$21+AU222)</f>
        <v>#VALUE!</v>
      </c>
      <c r="DB222" s="37" t="e">
        <f>CX222+'Charging rates'!B$106*DA222*100/'11'!B$17</f>
        <v>#VALUE!</v>
      </c>
      <c r="DC222" s="37" t="e">
        <f>DB222+'Charging rates'!B$116*(Parameters!B$21+AU222)*100/'11'!B$17*IF('DNO totals'!B$323&lt;0,1,'935'!S222)</f>
        <v>#VALUE!</v>
      </c>
      <c r="DD222" s="37" t="e">
        <f>'Charging rates'!B$97*(CP222+CT222)*100/'11'!B$17</f>
        <v>#VALUE!</v>
      </c>
      <c r="DE222" s="33" t="e">
        <f>MAX(0-(CB222*AU222*'11'!C$17/'11'!B$17),DC222+DD222)</f>
        <v>#VALUE!</v>
      </c>
      <c r="DF222" s="37" t="e">
        <f>IF(BS222,IF(AU222=0,CC222,MAX(0,MIN(CC222,CC222+(DE222/'935'!Q222*('11'!B$17-'935'!X222)/('11'!C$17-'935'!Y222))))),0)</f>
        <v>#VALUE!</v>
      </c>
      <c r="DG222" s="33" t="e">
        <f t="shared" si="38"/>
        <v>#VALUE!</v>
      </c>
      <c r="DH222" s="53" t="e">
        <f t="shared" si="39"/>
        <v>#VALUE!</v>
      </c>
    </row>
    <row r="223" spans="1:112">
      <c r="A223" s="28">
        <v>123</v>
      </c>
      <c r="B223" s="47" t="e">
        <f>'935'!B223</f>
        <v>#VALUE!</v>
      </c>
      <c r="C223" s="48" t="e">
        <f>OR('935'!E223&lt;&gt;"VOID",'935'!F223&lt;&gt;"VOID",'935'!G223&lt;&gt;"VOID")</f>
        <v>#VALUE!</v>
      </c>
      <c r="D223" s="32" t="e">
        <f>IF('935'!D223="VOID",0,'935'!D223*(1-'935'!X223/'11'!B$17))</f>
        <v>#VALUE!</v>
      </c>
      <c r="E223" s="32" t="e">
        <f>IF('935'!E223="VOID",0,'935'!E223*(1-'935'!X223/'11'!B$17))</f>
        <v>#VALUE!</v>
      </c>
      <c r="F223" s="32" t="e">
        <f>IF('935'!F223="VOID",0,'935'!F223*(1-'935'!X223/'11'!B$17))</f>
        <v>#VALUE!</v>
      </c>
      <c r="G223" s="32" t="e">
        <f>IF('935'!G223="VOID",0,'935'!G223*(1-'935'!X223/'11'!B$17))</f>
        <v>#VALUE!</v>
      </c>
      <c r="H223" s="49" t="e">
        <f t="shared" si="20"/>
        <v>#VALUE!</v>
      </c>
      <c r="I223" s="50" t="e">
        <f>MATCH('935'!J223,'913'!$B$6:$B$1205,0)</f>
        <v>#VALUE!</v>
      </c>
      <c r="J223" s="50" t="e">
        <f>MATCH(INDEX('913'!$D$6:$D$1205,I223),'913'!$B$6:$B$1205,0)</f>
        <v>#VALUE!</v>
      </c>
      <c r="K223" s="50" t="e">
        <f>MATCH(INDEX('913'!$D$6:$D$1205,J223),'913'!$B$6:$B$1205,0)</f>
        <v>#VALUE!</v>
      </c>
      <c r="L223" s="50" t="e">
        <f>MATCH(INDEX('913'!$D$6:$D$1205,K223),'913'!$B$6:$B$1205,0)</f>
        <v>#VALUE!</v>
      </c>
      <c r="M223" s="50" t="e">
        <f>MATCH(INDEX('913'!$D$6:$D$1205,L223),'913'!$B$6:$B$1205,0)</f>
        <v>#VALUE!</v>
      </c>
      <c r="N223" s="50" t="e">
        <f>MATCH(INDEX('913'!$D$6:$D$1205,M223),'913'!$B$6:$B$1205,0)</f>
        <v>#VALUE!</v>
      </c>
      <c r="O223" s="50" t="e">
        <f>MATCH(INDEX('913'!$D$6:$D$1205,N223),'913'!$B$6:$B$1205,0)</f>
        <v>#VALUE!</v>
      </c>
      <c r="P223" s="51" t="e">
        <f>MATCH(INDEX('913'!$D$6:$D$1205,O223),'913'!$B$6:$B$1205,0)</f>
        <v>#VALUE!</v>
      </c>
      <c r="Q223" s="37">
        <f>IF(ISNUMBER(I223),MAX(0,INDEX('913'!$E$6:$E$1205,I223)),0)</f>
        <v>0</v>
      </c>
      <c r="R223" s="37">
        <f>IF(ISNUMBER(J223),MAX(0,INDEX('913'!$E$6:$E$1205,J223)),0)</f>
        <v>0</v>
      </c>
      <c r="S223" s="37">
        <f>IF(ISNUMBER(K223),MAX(0,INDEX('913'!$E$6:$E$1205,K223)),0)</f>
        <v>0</v>
      </c>
      <c r="T223" s="37">
        <f>IF(ISNUMBER(L223),MAX(0,INDEX('913'!$E$6:$E$1205,L223)),0)</f>
        <v>0</v>
      </c>
      <c r="U223" s="37">
        <f>IF(ISNUMBER(M223),MAX(0,INDEX('913'!$E$6:$E$1205,M223)),0)</f>
        <v>0</v>
      </c>
      <c r="V223" s="37">
        <f>IF(ISNUMBER(N223),MAX(0,INDEX('913'!$E$6:$E$1205,N223)),0)</f>
        <v>0</v>
      </c>
      <c r="W223" s="37">
        <f>IF(ISNUMBER(O223),MAX(0,INDEX('913'!$E$6:$E$1205,O223)),0)</f>
        <v>0</v>
      </c>
      <c r="X223" s="52">
        <f>IF(ISNUMBER(P223),MAX(0,INDEX('913'!$E$6:$E$1205,P223)),0)</f>
        <v>0</v>
      </c>
      <c r="Y223" s="37">
        <f>IF(ISNUMBER(I223),MAX(0,INDEX('913'!$F$6:$F$1205,I223)),0)</f>
        <v>0</v>
      </c>
      <c r="Z223" s="37">
        <f>IF(ISNUMBER(J223),MAX(0,INDEX('913'!$F$6:$F$1205,J223)),0)</f>
        <v>0</v>
      </c>
      <c r="AA223" s="37">
        <f>IF(ISNUMBER(K223),MAX(0,INDEX('913'!$F$6:$F$1205,K223)),0)</f>
        <v>0</v>
      </c>
      <c r="AB223" s="37">
        <f>IF(ISNUMBER(L223),MAX(0,INDEX('913'!$F$6:$F$1205,L223)),0)</f>
        <v>0</v>
      </c>
      <c r="AC223" s="37">
        <f>IF(ISNUMBER(M223),MAX(0,INDEX('913'!$F$6:$F$1205,M223)),0)</f>
        <v>0</v>
      </c>
      <c r="AD223" s="37">
        <f>IF(ISNUMBER(N223),MAX(0,INDEX('913'!$F$6:$F$1205,N223)),0)</f>
        <v>0</v>
      </c>
      <c r="AE223" s="37">
        <f>IF(ISNUMBER(O223),MAX(0,INDEX('913'!$F$6:$F$1205,O223)),0)</f>
        <v>0</v>
      </c>
      <c r="AF223" s="37">
        <f>IF(ISNUMBER(P223),MAX(0,INDEX('913'!$F$6:$F$1205,P223)),0)</f>
        <v>0</v>
      </c>
      <c r="AG223" s="32">
        <f>IF(ISNUMBER(I223),SQRT(INDEX('913'!$I$6:$I$1205,I223)^2+INDEX('913'!$J$6:$J$1205,I223)^2),0)</f>
        <v>0</v>
      </c>
      <c r="AH223" s="32">
        <f>IF(ISNUMBER(J223),SQRT(INDEX('913'!$I$6:$I$1205,J223)^2+INDEX('913'!$J$6:$J$1205,J223)^2),0)</f>
        <v>0</v>
      </c>
      <c r="AI223" s="32">
        <f>IF(ISNUMBER(K223),SQRT(INDEX('913'!$I$6:$I$1205,K223)^2+INDEX('913'!$J$6:$J$1205,K223)^2),0)</f>
        <v>0</v>
      </c>
      <c r="AJ223" s="32">
        <f>IF(ISNUMBER(L223),SQRT(INDEX('913'!$I$6:$I$1205,L223)^2+INDEX('913'!$J$6:$J$1205,L223)^2),0)</f>
        <v>0</v>
      </c>
      <c r="AK223" s="32">
        <f>IF(ISNUMBER(M223),SQRT(INDEX('913'!$I$6:$I$1205,M223)^2+INDEX('913'!$J$6:$J$1205,M223)^2),0)</f>
        <v>0</v>
      </c>
      <c r="AL223" s="32">
        <f>IF(ISNUMBER(N223),SQRT(INDEX('913'!$I$6:$I$1205,N223)^2+INDEX('913'!$J$6:$J$1205,N223)^2),0)</f>
        <v>0</v>
      </c>
      <c r="AM223" s="32">
        <f>IF(ISNUMBER(O223),SQRT(INDEX('913'!$I$6:$I$1205,O223)^2+INDEX('913'!$J$6:$J$1205,O223)^2),0)</f>
        <v>0</v>
      </c>
      <c r="AN223" s="49">
        <f>IF(ISNUMBER(P223),SQRT(INDEX('913'!$I$6:$I$1205,P223)^2+INDEX('913'!$J$6:$J$1205,P223)^2),0)</f>
        <v>0</v>
      </c>
      <c r="AO223" s="37">
        <f t="shared" si="21"/>
        <v>0</v>
      </c>
      <c r="AP223" s="37">
        <f t="shared" si="22"/>
        <v>0</v>
      </c>
      <c r="AQ223" s="33" t="e">
        <f>-100*'935'!W223*(AO223+AP223)/'11'!C$17</f>
        <v>#VALUE!</v>
      </c>
      <c r="AR223" s="37" t="e">
        <f t="shared" si="23"/>
        <v>#VALUE!</v>
      </c>
      <c r="AS223" s="52" t="e">
        <f t="shared" si="24"/>
        <v>#VALUE!</v>
      </c>
      <c r="AT223" s="32" t="e">
        <f>IF('935'!C223="VOID",0,('935'!C223*(1-'935'!X223/'11'!B$17)))</f>
        <v>#VALUE!</v>
      </c>
      <c r="AU223" s="52" t="e">
        <f>'935'!Q223*(1-'935'!Y223/'11'!C$17)/(1-'935'!X223/'11'!B$17)</f>
        <v>#VALUE!</v>
      </c>
      <c r="AV223" s="37" t="e">
        <f>INDEX('DNO totals'!$B$57:$G$57,IF('935'!K223,IF(MOD('935'!K223,1000),IF(MOD('935'!K223,100),IF(MOD('935'!K223,10),IF(MOD('935'!K223,1000)=1,6,5),4),3),2),1))</f>
        <v>#VALUE!</v>
      </c>
      <c r="AW223" s="52" t="e">
        <f t="shared" si="25"/>
        <v>#VALUE!</v>
      </c>
      <c r="AX223" s="32" t="e">
        <f>IF('935'!V223="VOID",0,'935'!V223*(1-'935'!X223/'11'!B$17))</f>
        <v>#VALUE!</v>
      </c>
      <c r="AY223" s="33" t="e">
        <f>IF(H223,-100*'Charging rates'!B$10/'11'!B$17*AX223/H223,0)</f>
        <v>#VALUE!</v>
      </c>
      <c r="AZ223" s="33" t="e">
        <f>IF(C223,'DNO totals'!B$41,0)</f>
        <v>#VALUE!</v>
      </c>
      <c r="BA223" s="33" t="e">
        <f t="shared" si="26"/>
        <v>#VALUE!</v>
      </c>
      <c r="BB223" s="33" t="e">
        <f t="shared" si="27"/>
        <v>#VALUE!</v>
      </c>
      <c r="BC223" s="53" t="e">
        <f t="shared" si="28"/>
        <v>#VALUE!</v>
      </c>
      <c r="BD223" s="32" t="e">
        <f>IF(AT223,'935'!H223*AT223/(AT223+D223+H223),0)</f>
        <v>#VALUE!</v>
      </c>
      <c r="BE223" s="32" t="e">
        <f>IF(H223,'935'!H223*H223/(AT223+D223+H223),0)</f>
        <v>#VALUE!</v>
      </c>
      <c r="BF223" s="32" t="e">
        <f>BD223*(1-'935'!X223/'11'!B$17)</f>
        <v>#VALUE!</v>
      </c>
      <c r="BG223" s="49" t="e">
        <f>BE223*(1-'935'!X223/'11'!B$17)</f>
        <v>#VALUE!</v>
      </c>
      <c r="BH223" s="52" t="e">
        <f>AV223*Parameters!B$6</f>
        <v>#VALUE!</v>
      </c>
      <c r="BI223" s="37" t="e">
        <f>IF('935'!$K223=1000,'Charging rates'!$C$38*$BH223/(1+'DNO totals'!$C$99)*'935'!$L223,0)</f>
        <v>#VALUE!</v>
      </c>
      <c r="BJ223" s="37" t="e">
        <f>IF(MOD('935'!$K223,1000)=100,'Charging rates'!$D$38*$BH223/(1+'DNO totals'!$D$99)*'935'!$M223,0)</f>
        <v>#VALUE!</v>
      </c>
      <c r="BK223" s="37" t="e">
        <f>IF(MOD('935'!$K223,100)=10,'Charging rates'!$E$38*$BH223/(1+'DNO totals'!$E$99)*'935'!$N223,0)</f>
        <v>#VALUE!</v>
      </c>
      <c r="BL223" s="37" t="e">
        <f>IF(AND(MOD('935'!$K223,10)&gt;0,MOD('935'!$K223,1000)&gt;1),'Charging rates'!$F$38*$BH223/(1+'DNO totals'!$F$99)*'935'!$O223,0)</f>
        <v>#VALUE!</v>
      </c>
      <c r="BM223" s="37" t="e">
        <f>IF(MOD('935'!$K223,1000)=1,'Charging rates'!$G$38*$BH223/(1+'DNO totals'!$G$99)*'935'!$P223,0)</f>
        <v>#VALUE!</v>
      </c>
      <c r="BN223" s="52" t="e">
        <f t="shared" si="29"/>
        <v>#VALUE!</v>
      </c>
      <c r="BO223" s="37" t="e">
        <f>IF('935'!$K223&gt;1000,'Charging rates'!$C$38*$AW223*'935'!$L223,0)</f>
        <v>#VALUE!</v>
      </c>
      <c r="BP223" s="37" t="e">
        <f>IF(MOD('935'!$K223,1000)&gt;100,'Charging rates'!$D$38*$AW223*'935'!$M223,0)</f>
        <v>#VALUE!</v>
      </c>
      <c r="BQ223" s="37" t="e">
        <f>IF(MOD('935'!$K223,100)&gt;10,'Charging rates'!$E$38*$AW223*'935'!$N223,0)</f>
        <v>#VALUE!</v>
      </c>
      <c r="BR223" s="52" t="e">
        <f t="shared" si="30"/>
        <v>#VALUE!</v>
      </c>
      <c r="BS223" s="48" t="e">
        <f>'935'!C223&lt;&gt;"VOID"</f>
        <v>#VALUE!</v>
      </c>
      <c r="BT223" s="33" t="e">
        <f>IF(BS223,(100/'11'!B$17*BD223*((1-'935'!I223)*'Charging rates'!B$51+'Charging rates'!B$63)),0)</f>
        <v>#VALUE!</v>
      </c>
      <c r="BU223" s="33" t="e">
        <f>100/'11'!B$17*BG223*('Charging rates'!B$51+'Charging rates'!B$63)</f>
        <v>#VALUE!</v>
      </c>
      <c r="BV223" s="33" t="e">
        <f>100/'11'!B$17*BE223*('Charging rates'!B$51+'Charging rates'!B$63)</f>
        <v>#VALUE!</v>
      </c>
      <c r="BW223" s="53" t="e">
        <f t="shared" si="31"/>
        <v>#VALUE!</v>
      </c>
      <c r="BX223" s="32" t="e">
        <f>AT223-('935'!T223*(1-'935'!X223/'11'!B$17))</f>
        <v>#VALUE!</v>
      </c>
      <c r="BY223" s="32">
        <f>0-IF(ISNUMBER(I223),INDEX('913'!$I$6:$I$1205,I223),0)-IF(ISNUMBER(J223),INDEX('913'!$I$6:$I$1205,J223),0)-IF(ISNUMBER(K223),INDEX('913'!$I$6:$I$1205,K223),0)-IF(ISNUMBER(L223),INDEX('913'!$I$6:$I$1205,L223),0)-IF(ISNUMBER(M223),INDEX('913'!$I$6:$I$1205,M223),0)-IF(ISNUMBER(N223),INDEX('913'!$I$6:$I$1205,N223),0)-IF(ISNUMBER(O223),INDEX('913'!$I$6:$I$1205,O223),0)-IF(ISNUMBER(P223),INDEX('913'!$I$6:$I$1205,P223),0)</f>
        <v>0</v>
      </c>
      <c r="BZ223" s="37">
        <f>IF(BY223=0,1,MAX(1,SQRT(BY223^2+(IF(ISNUMBER(I223),INDEX('913'!$J$6:$J$1205,I223),0)+IF(ISNUMBER(J223),INDEX('913'!$J$6:$J$1205,J223),0)+IF(ISNUMBER(K223),INDEX('913'!$J$6:$J$1205,K223),0)+IF(ISNUMBER(L223),INDEX('913'!$J$6:$J$1205,L223),0)+IF(ISNUMBER(M223),INDEX('913'!$J$6:$J$1205,M223),0)+IF(ISNUMBER(N223),INDEX('913'!$J$6:$J$1205,N223),0)+IF(ISNUMBER(O223),INDEX('913'!$J$6:$J$1205,O223),0)+IF(ISNUMBER(P223),INDEX('913'!$J$6:$J$1205,P223),0))^2)/BY223))</f>
        <v>1</v>
      </c>
      <c r="CA223" s="33" t="e">
        <f>100*AO223/'11'!B$17</f>
        <v>#VALUE!</v>
      </c>
      <c r="CB223" s="37" t="e">
        <f>100*(AP223*BZ223)/'11'!C$17</f>
        <v>#VALUE!</v>
      </c>
      <c r="CC223" s="37" t="e">
        <f t="shared" si="32"/>
        <v>#VALUE!</v>
      </c>
      <c r="CD223" s="33" t="e">
        <f t="shared" si="33"/>
        <v>#VALUE!</v>
      </c>
      <c r="CE223" s="54" t="e">
        <f>'11'!C$17-'935'!Y223</f>
        <v>#VALUE!</v>
      </c>
      <c r="CF223" s="37" t="e">
        <f>MAX('DNO totals'!B$312+0,MIN('935'!L223+0,'DNO totals'!B$304+0))</f>
        <v>#VALUE!</v>
      </c>
      <c r="CG223" s="37" t="e">
        <f>MAX('DNO totals'!C$312+0,MIN('935'!M223+0,'DNO totals'!C$304+0))</f>
        <v>#VALUE!</v>
      </c>
      <c r="CH223" s="37" t="e">
        <f>MAX('DNO totals'!D$312+0,MIN('935'!N223+0,'DNO totals'!D$304+0))</f>
        <v>#VALUE!</v>
      </c>
      <c r="CI223" s="37" t="e">
        <f>MAX('DNO totals'!E$312+0,MIN('935'!O223+0,'DNO totals'!E$304+0))</f>
        <v>#VALUE!</v>
      </c>
      <c r="CJ223" s="52" t="e">
        <f>MAX('DNO totals'!F$312+0,MIN('935'!P223+0,'DNO totals'!F$304+0))</f>
        <v>#VALUE!</v>
      </c>
      <c r="CK223" s="37" t="e">
        <f>IF('935'!$K223=1000,'Charging rates'!$C$38*$BH223/(1+'DNO totals'!$C$99)*$CF223,0)</f>
        <v>#VALUE!</v>
      </c>
      <c r="CL223" s="37" t="e">
        <f>IF(MOD('935'!$K223,1000)=100,'Charging rates'!$D$38*$BH223/(1+'DNO totals'!$D$99)*$CG223,0)</f>
        <v>#VALUE!</v>
      </c>
      <c r="CM223" s="37" t="e">
        <f>IF(MOD('935'!$K223,100)=10,'Charging rates'!$E$38*$BH223/(1+'DNO totals'!$E$99)*$CH223,0)</f>
        <v>#VALUE!</v>
      </c>
      <c r="CN223" s="37" t="e">
        <f>IF(AND(MOD('935'!$K223,10)&gt;0,MOD('935'!$K223,1000)&gt;1),'Charging rates'!$F$38*$BH223/(1+'DNO totals'!$F$99)*$CI223,0)</f>
        <v>#VALUE!</v>
      </c>
      <c r="CO223" s="37" t="e">
        <f>IF(MOD('935'!$K223,1000)=1,'Charging rates'!$G$38*$BH223/(1+'DNO totals'!$G$99)*$CJ223,0)</f>
        <v>#VALUE!</v>
      </c>
      <c r="CP223" s="52" t="e">
        <f t="shared" si="34"/>
        <v>#VALUE!</v>
      </c>
      <c r="CQ223" s="37" t="e">
        <f>IF('935'!$K223&gt;1000,'Charging rates'!$C$38*$AW223*$CF223,0)</f>
        <v>#VALUE!</v>
      </c>
      <c r="CR223" s="37" t="e">
        <f>IF(MOD('935'!$K223,1000)&gt;100,'Charging rates'!$D$38*$AW223*$CG223,0)</f>
        <v>#VALUE!</v>
      </c>
      <c r="CS223" s="37" t="e">
        <f>IF(MOD('935'!$K223,100)&gt;10,'Charging rates'!$E$38*$AW223*$CH223,0)</f>
        <v>#VALUE!</v>
      </c>
      <c r="CT223" s="52" t="e">
        <f t="shared" si="35"/>
        <v>#VALUE!</v>
      </c>
      <c r="CU223" s="33" t="e">
        <f>100*(AP223*'935'!Q223*BZ223)/'11'!B$17</f>
        <v>#VALUE!</v>
      </c>
      <c r="CV223" s="33" t="e">
        <f>100/'11'!B$17*'Charging rates'!B$10*AW223</f>
        <v>#VALUE!</v>
      </c>
      <c r="CW223" s="33" t="e">
        <f>IF(AT223=0,0,(1-BX223/AT223)*(CA223+IF('935'!Q223=0,0,(CB223*'935'!Q223*('11'!C$17-'935'!Y223)/('11'!B$17-'935'!X223)))))</f>
        <v>#VALUE!</v>
      </c>
      <c r="CX223" s="33" t="e">
        <f t="shared" si="36"/>
        <v>#VALUE!</v>
      </c>
      <c r="CY223" s="49" t="e">
        <f t="shared" si="37"/>
        <v>#VALUE!</v>
      </c>
      <c r="CZ223" s="32" t="e">
        <f>AT223*(Parameters!B$21+AU223)*IF('DNO totals'!B$323&lt;0,1,'935'!S223)</f>
        <v>#VALUE!</v>
      </c>
      <c r="DA223" s="52" t="e">
        <f>IF('DNO totals'!B$323&lt;0,1,'935'!S223)*(Parameters!B$21+AU223)</f>
        <v>#VALUE!</v>
      </c>
      <c r="DB223" s="37" t="e">
        <f>CX223+'Charging rates'!B$106*DA223*100/'11'!B$17</f>
        <v>#VALUE!</v>
      </c>
      <c r="DC223" s="37" t="e">
        <f>DB223+'Charging rates'!B$116*(Parameters!B$21+AU223)*100/'11'!B$17*IF('DNO totals'!B$323&lt;0,1,'935'!S223)</f>
        <v>#VALUE!</v>
      </c>
      <c r="DD223" s="37" t="e">
        <f>'Charging rates'!B$97*(CP223+CT223)*100/'11'!B$17</f>
        <v>#VALUE!</v>
      </c>
      <c r="DE223" s="33" t="e">
        <f>MAX(0-(CB223*AU223*'11'!C$17/'11'!B$17),DC223+DD223)</f>
        <v>#VALUE!</v>
      </c>
      <c r="DF223" s="37" t="e">
        <f>IF(BS223,IF(AU223=0,CC223,MAX(0,MIN(CC223,CC223+(DE223/'935'!Q223*('11'!B$17-'935'!X223)/('11'!C$17-'935'!Y223))))),0)</f>
        <v>#VALUE!</v>
      </c>
      <c r="DG223" s="33" t="e">
        <f t="shared" si="38"/>
        <v>#VALUE!</v>
      </c>
      <c r="DH223" s="53" t="e">
        <f t="shared" si="39"/>
        <v>#VALUE!</v>
      </c>
    </row>
    <row r="224" spans="1:112">
      <c r="A224" s="28">
        <v>124</v>
      </c>
      <c r="B224" s="47" t="e">
        <f>'935'!B224</f>
        <v>#VALUE!</v>
      </c>
      <c r="C224" s="48" t="e">
        <f>OR('935'!E224&lt;&gt;"VOID",'935'!F224&lt;&gt;"VOID",'935'!G224&lt;&gt;"VOID")</f>
        <v>#VALUE!</v>
      </c>
      <c r="D224" s="32" t="e">
        <f>IF('935'!D224="VOID",0,'935'!D224*(1-'935'!X224/'11'!B$17))</f>
        <v>#VALUE!</v>
      </c>
      <c r="E224" s="32" t="e">
        <f>IF('935'!E224="VOID",0,'935'!E224*(1-'935'!X224/'11'!B$17))</f>
        <v>#VALUE!</v>
      </c>
      <c r="F224" s="32" t="e">
        <f>IF('935'!F224="VOID",0,'935'!F224*(1-'935'!X224/'11'!B$17))</f>
        <v>#VALUE!</v>
      </c>
      <c r="G224" s="32" t="e">
        <f>IF('935'!G224="VOID",0,'935'!G224*(1-'935'!X224/'11'!B$17))</f>
        <v>#VALUE!</v>
      </c>
      <c r="H224" s="49" t="e">
        <f t="shared" si="20"/>
        <v>#VALUE!</v>
      </c>
      <c r="I224" s="50" t="e">
        <f>MATCH('935'!J224,'913'!$B$6:$B$1205,0)</f>
        <v>#VALUE!</v>
      </c>
      <c r="J224" s="50" t="e">
        <f>MATCH(INDEX('913'!$D$6:$D$1205,I224),'913'!$B$6:$B$1205,0)</f>
        <v>#VALUE!</v>
      </c>
      <c r="K224" s="50" t="e">
        <f>MATCH(INDEX('913'!$D$6:$D$1205,J224),'913'!$B$6:$B$1205,0)</f>
        <v>#VALUE!</v>
      </c>
      <c r="L224" s="50" t="e">
        <f>MATCH(INDEX('913'!$D$6:$D$1205,K224),'913'!$B$6:$B$1205,0)</f>
        <v>#VALUE!</v>
      </c>
      <c r="M224" s="50" t="e">
        <f>MATCH(INDEX('913'!$D$6:$D$1205,L224),'913'!$B$6:$B$1205,0)</f>
        <v>#VALUE!</v>
      </c>
      <c r="N224" s="50" t="e">
        <f>MATCH(INDEX('913'!$D$6:$D$1205,M224),'913'!$B$6:$B$1205,0)</f>
        <v>#VALUE!</v>
      </c>
      <c r="O224" s="50" t="e">
        <f>MATCH(INDEX('913'!$D$6:$D$1205,N224),'913'!$B$6:$B$1205,0)</f>
        <v>#VALUE!</v>
      </c>
      <c r="P224" s="51" t="e">
        <f>MATCH(INDEX('913'!$D$6:$D$1205,O224),'913'!$B$6:$B$1205,0)</f>
        <v>#VALUE!</v>
      </c>
      <c r="Q224" s="37">
        <f>IF(ISNUMBER(I224),MAX(0,INDEX('913'!$E$6:$E$1205,I224)),0)</f>
        <v>0</v>
      </c>
      <c r="R224" s="37">
        <f>IF(ISNUMBER(J224),MAX(0,INDEX('913'!$E$6:$E$1205,J224)),0)</f>
        <v>0</v>
      </c>
      <c r="S224" s="37">
        <f>IF(ISNUMBER(K224),MAX(0,INDEX('913'!$E$6:$E$1205,K224)),0)</f>
        <v>0</v>
      </c>
      <c r="T224" s="37">
        <f>IF(ISNUMBER(L224),MAX(0,INDEX('913'!$E$6:$E$1205,L224)),0)</f>
        <v>0</v>
      </c>
      <c r="U224" s="37">
        <f>IF(ISNUMBER(M224),MAX(0,INDEX('913'!$E$6:$E$1205,M224)),0)</f>
        <v>0</v>
      </c>
      <c r="V224" s="37">
        <f>IF(ISNUMBER(N224),MAX(0,INDEX('913'!$E$6:$E$1205,N224)),0)</f>
        <v>0</v>
      </c>
      <c r="W224" s="37">
        <f>IF(ISNUMBER(O224),MAX(0,INDEX('913'!$E$6:$E$1205,O224)),0)</f>
        <v>0</v>
      </c>
      <c r="X224" s="52">
        <f>IF(ISNUMBER(P224),MAX(0,INDEX('913'!$E$6:$E$1205,P224)),0)</f>
        <v>0</v>
      </c>
      <c r="Y224" s="37">
        <f>IF(ISNUMBER(I224),MAX(0,INDEX('913'!$F$6:$F$1205,I224)),0)</f>
        <v>0</v>
      </c>
      <c r="Z224" s="37">
        <f>IF(ISNUMBER(J224),MAX(0,INDEX('913'!$F$6:$F$1205,J224)),0)</f>
        <v>0</v>
      </c>
      <c r="AA224" s="37">
        <f>IF(ISNUMBER(K224),MAX(0,INDEX('913'!$F$6:$F$1205,K224)),0)</f>
        <v>0</v>
      </c>
      <c r="AB224" s="37">
        <f>IF(ISNUMBER(L224),MAX(0,INDEX('913'!$F$6:$F$1205,L224)),0)</f>
        <v>0</v>
      </c>
      <c r="AC224" s="37">
        <f>IF(ISNUMBER(M224),MAX(0,INDEX('913'!$F$6:$F$1205,M224)),0)</f>
        <v>0</v>
      </c>
      <c r="AD224" s="37">
        <f>IF(ISNUMBER(N224),MAX(0,INDEX('913'!$F$6:$F$1205,N224)),0)</f>
        <v>0</v>
      </c>
      <c r="AE224" s="37">
        <f>IF(ISNUMBER(O224),MAX(0,INDEX('913'!$F$6:$F$1205,O224)),0)</f>
        <v>0</v>
      </c>
      <c r="AF224" s="37">
        <f>IF(ISNUMBER(P224),MAX(0,INDEX('913'!$F$6:$F$1205,P224)),0)</f>
        <v>0</v>
      </c>
      <c r="AG224" s="32">
        <f>IF(ISNUMBER(I224),SQRT(INDEX('913'!$I$6:$I$1205,I224)^2+INDEX('913'!$J$6:$J$1205,I224)^2),0)</f>
        <v>0</v>
      </c>
      <c r="AH224" s="32">
        <f>IF(ISNUMBER(J224),SQRT(INDEX('913'!$I$6:$I$1205,J224)^2+INDEX('913'!$J$6:$J$1205,J224)^2),0)</f>
        <v>0</v>
      </c>
      <c r="AI224" s="32">
        <f>IF(ISNUMBER(K224),SQRT(INDEX('913'!$I$6:$I$1205,K224)^2+INDEX('913'!$J$6:$J$1205,K224)^2),0)</f>
        <v>0</v>
      </c>
      <c r="AJ224" s="32">
        <f>IF(ISNUMBER(L224),SQRT(INDEX('913'!$I$6:$I$1205,L224)^2+INDEX('913'!$J$6:$J$1205,L224)^2),0)</f>
        <v>0</v>
      </c>
      <c r="AK224" s="32">
        <f>IF(ISNUMBER(M224),SQRT(INDEX('913'!$I$6:$I$1205,M224)^2+INDEX('913'!$J$6:$J$1205,M224)^2),0)</f>
        <v>0</v>
      </c>
      <c r="AL224" s="32">
        <f>IF(ISNUMBER(N224),SQRT(INDEX('913'!$I$6:$I$1205,N224)^2+INDEX('913'!$J$6:$J$1205,N224)^2),0)</f>
        <v>0</v>
      </c>
      <c r="AM224" s="32">
        <f>IF(ISNUMBER(O224),SQRT(INDEX('913'!$I$6:$I$1205,O224)^2+INDEX('913'!$J$6:$J$1205,O224)^2),0)</f>
        <v>0</v>
      </c>
      <c r="AN224" s="49">
        <f>IF(ISNUMBER(P224),SQRT(INDEX('913'!$I$6:$I$1205,P224)^2+INDEX('913'!$J$6:$J$1205,P224)^2),0)</f>
        <v>0</v>
      </c>
      <c r="AO224" s="37">
        <f t="shared" si="21"/>
        <v>0</v>
      </c>
      <c r="AP224" s="37">
        <f t="shared" si="22"/>
        <v>0</v>
      </c>
      <c r="AQ224" s="33" t="e">
        <f>-100*'935'!W224*(AO224+AP224)/'11'!C$17</f>
        <v>#VALUE!</v>
      </c>
      <c r="AR224" s="37" t="e">
        <f t="shared" si="23"/>
        <v>#VALUE!</v>
      </c>
      <c r="AS224" s="52" t="e">
        <f t="shared" si="24"/>
        <v>#VALUE!</v>
      </c>
      <c r="AT224" s="32" t="e">
        <f>IF('935'!C224="VOID",0,('935'!C224*(1-'935'!X224/'11'!B$17)))</f>
        <v>#VALUE!</v>
      </c>
      <c r="AU224" s="52" t="e">
        <f>'935'!Q224*(1-'935'!Y224/'11'!C$17)/(1-'935'!X224/'11'!B$17)</f>
        <v>#VALUE!</v>
      </c>
      <c r="AV224" s="37" t="e">
        <f>INDEX('DNO totals'!$B$57:$G$57,IF('935'!K224,IF(MOD('935'!K224,1000),IF(MOD('935'!K224,100),IF(MOD('935'!K224,10),IF(MOD('935'!K224,1000)=1,6,5),4),3),2),1))</f>
        <v>#VALUE!</v>
      </c>
      <c r="AW224" s="52" t="e">
        <f t="shared" si="25"/>
        <v>#VALUE!</v>
      </c>
      <c r="AX224" s="32" t="e">
        <f>IF('935'!V224="VOID",0,'935'!V224*(1-'935'!X224/'11'!B$17))</f>
        <v>#VALUE!</v>
      </c>
      <c r="AY224" s="33" t="e">
        <f>IF(H224,-100*'Charging rates'!B$10/'11'!B$17*AX224/H224,0)</f>
        <v>#VALUE!</v>
      </c>
      <c r="AZ224" s="33" t="e">
        <f>IF(C224,'DNO totals'!B$41,0)</f>
        <v>#VALUE!</v>
      </c>
      <c r="BA224" s="33" t="e">
        <f t="shared" si="26"/>
        <v>#VALUE!</v>
      </c>
      <c r="BB224" s="33" t="e">
        <f t="shared" si="27"/>
        <v>#VALUE!</v>
      </c>
      <c r="BC224" s="53" t="e">
        <f t="shared" si="28"/>
        <v>#VALUE!</v>
      </c>
      <c r="BD224" s="32" t="e">
        <f>IF(AT224,'935'!H224*AT224/(AT224+D224+H224),0)</f>
        <v>#VALUE!</v>
      </c>
      <c r="BE224" s="32" t="e">
        <f>IF(H224,'935'!H224*H224/(AT224+D224+H224),0)</f>
        <v>#VALUE!</v>
      </c>
      <c r="BF224" s="32" t="e">
        <f>BD224*(1-'935'!X224/'11'!B$17)</f>
        <v>#VALUE!</v>
      </c>
      <c r="BG224" s="49" t="e">
        <f>BE224*(1-'935'!X224/'11'!B$17)</f>
        <v>#VALUE!</v>
      </c>
      <c r="BH224" s="52" t="e">
        <f>AV224*Parameters!B$6</f>
        <v>#VALUE!</v>
      </c>
      <c r="BI224" s="37" t="e">
        <f>IF('935'!$K224=1000,'Charging rates'!$C$38*$BH224/(1+'DNO totals'!$C$99)*'935'!$L224,0)</f>
        <v>#VALUE!</v>
      </c>
      <c r="BJ224" s="37" t="e">
        <f>IF(MOD('935'!$K224,1000)=100,'Charging rates'!$D$38*$BH224/(1+'DNO totals'!$D$99)*'935'!$M224,0)</f>
        <v>#VALUE!</v>
      </c>
      <c r="BK224" s="37" t="e">
        <f>IF(MOD('935'!$K224,100)=10,'Charging rates'!$E$38*$BH224/(1+'DNO totals'!$E$99)*'935'!$N224,0)</f>
        <v>#VALUE!</v>
      </c>
      <c r="BL224" s="37" t="e">
        <f>IF(AND(MOD('935'!$K224,10)&gt;0,MOD('935'!$K224,1000)&gt;1),'Charging rates'!$F$38*$BH224/(1+'DNO totals'!$F$99)*'935'!$O224,0)</f>
        <v>#VALUE!</v>
      </c>
      <c r="BM224" s="37" t="e">
        <f>IF(MOD('935'!$K224,1000)=1,'Charging rates'!$G$38*$BH224/(1+'DNO totals'!$G$99)*'935'!$P224,0)</f>
        <v>#VALUE!</v>
      </c>
      <c r="BN224" s="52" t="e">
        <f t="shared" si="29"/>
        <v>#VALUE!</v>
      </c>
      <c r="BO224" s="37" t="e">
        <f>IF('935'!$K224&gt;1000,'Charging rates'!$C$38*$AW224*'935'!$L224,0)</f>
        <v>#VALUE!</v>
      </c>
      <c r="BP224" s="37" t="e">
        <f>IF(MOD('935'!$K224,1000)&gt;100,'Charging rates'!$D$38*$AW224*'935'!$M224,0)</f>
        <v>#VALUE!</v>
      </c>
      <c r="BQ224" s="37" t="e">
        <f>IF(MOD('935'!$K224,100)&gt;10,'Charging rates'!$E$38*$AW224*'935'!$N224,0)</f>
        <v>#VALUE!</v>
      </c>
      <c r="BR224" s="52" t="e">
        <f t="shared" si="30"/>
        <v>#VALUE!</v>
      </c>
      <c r="BS224" s="48" t="e">
        <f>'935'!C224&lt;&gt;"VOID"</f>
        <v>#VALUE!</v>
      </c>
      <c r="BT224" s="33" t="e">
        <f>IF(BS224,(100/'11'!B$17*BD224*((1-'935'!I224)*'Charging rates'!B$51+'Charging rates'!B$63)),0)</f>
        <v>#VALUE!</v>
      </c>
      <c r="BU224" s="33" t="e">
        <f>100/'11'!B$17*BG224*('Charging rates'!B$51+'Charging rates'!B$63)</f>
        <v>#VALUE!</v>
      </c>
      <c r="BV224" s="33" t="e">
        <f>100/'11'!B$17*BE224*('Charging rates'!B$51+'Charging rates'!B$63)</f>
        <v>#VALUE!</v>
      </c>
      <c r="BW224" s="53" t="e">
        <f t="shared" si="31"/>
        <v>#VALUE!</v>
      </c>
      <c r="BX224" s="32" t="e">
        <f>AT224-('935'!T224*(1-'935'!X224/'11'!B$17))</f>
        <v>#VALUE!</v>
      </c>
      <c r="BY224" s="32">
        <f>0-IF(ISNUMBER(I224),INDEX('913'!$I$6:$I$1205,I224),0)-IF(ISNUMBER(J224),INDEX('913'!$I$6:$I$1205,J224),0)-IF(ISNUMBER(K224),INDEX('913'!$I$6:$I$1205,K224),0)-IF(ISNUMBER(L224),INDEX('913'!$I$6:$I$1205,L224),0)-IF(ISNUMBER(M224),INDEX('913'!$I$6:$I$1205,M224),0)-IF(ISNUMBER(N224),INDEX('913'!$I$6:$I$1205,N224),0)-IF(ISNUMBER(O224),INDEX('913'!$I$6:$I$1205,O224),0)-IF(ISNUMBER(P224),INDEX('913'!$I$6:$I$1205,P224),0)</f>
        <v>0</v>
      </c>
      <c r="BZ224" s="37">
        <f>IF(BY224=0,1,MAX(1,SQRT(BY224^2+(IF(ISNUMBER(I224),INDEX('913'!$J$6:$J$1205,I224),0)+IF(ISNUMBER(J224),INDEX('913'!$J$6:$J$1205,J224),0)+IF(ISNUMBER(K224),INDEX('913'!$J$6:$J$1205,K224),0)+IF(ISNUMBER(L224),INDEX('913'!$J$6:$J$1205,L224),0)+IF(ISNUMBER(M224),INDEX('913'!$J$6:$J$1205,M224),0)+IF(ISNUMBER(N224),INDEX('913'!$J$6:$J$1205,N224),0)+IF(ISNUMBER(O224),INDEX('913'!$J$6:$J$1205,O224),0)+IF(ISNUMBER(P224),INDEX('913'!$J$6:$J$1205,P224),0))^2)/BY224))</f>
        <v>1</v>
      </c>
      <c r="CA224" s="33" t="e">
        <f>100*AO224/'11'!B$17</f>
        <v>#VALUE!</v>
      </c>
      <c r="CB224" s="37" t="e">
        <f>100*(AP224*BZ224)/'11'!C$17</f>
        <v>#VALUE!</v>
      </c>
      <c r="CC224" s="37" t="e">
        <f t="shared" si="32"/>
        <v>#VALUE!</v>
      </c>
      <c r="CD224" s="33" t="e">
        <f t="shared" si="33"/>
        <v>#VALUE!</v>
      </c>
      <c r="CE224" s="54" t="e">
        <f>'11'!C$17-'935'!Y224</f>
        <v>#VALUE!</v>
      </c>
      <c r="CF224" s="37" t="e">
        <f>MAX('DNO totals'!B$312+0,MIN('935'!L224+0,'DNO totals'!B$304+0))</f>
        <v>#VALUE!</v>
      </c>
      <c r="CG224" s="37" t="e">
        <f>MAX('DNO totals'!C$312+0,MIN('935'!M224+0,'DNO totals'!C$304+0))</f>
        <v>#VALUE!</v>
      </c>
      <c r="CH224" s="37" t="e">
        <f>MAX('DNO totals'!D$312+0,MIN('935'!N224+0,'DNO totals'!D$304+0))</f>
        <v>#VALUE!</v>
      </c>
      <c r="CI224" s="37" t="e">
        <f>MAX('DNO totals'!E$312+0,MIN('935'!O224+0,'DNO totals'!E$304+0))</f>
        <v>#VALUE!</v>
      </c>
      <c r="CJ224" s="52" t="e">
        <f>MAX('DNO totals'!F$312+0,MIN('935'!P224+0,'DNO totals'!F$304+0))</f>
        <v>#VALUE!</v>
      </c>
      <c r="CK224" s="37" t="e">
        <f>IF('935'!$K224=1000,'Charging rates'!$C$38*$BH224/(1+'DNO totals'!$C$99)*$CF224,0)</f>
        <v>#VALUE!</v>
      </c>
      <c r="CL224" s="37" t="e">
        <f>IF(MOD('935'!$K224,1000)=100,'Charging rates'!$D$38*$BH224/(1+'DNO totals'!$D$99)*$CG224,0)</f>
        <v>#VALUE!</v>
      </c>
      <c r="CM224" s="37" t="e">
        <f>IF(MOD('935'!$K224,100)=10,'Charging rates'!$E$38*$BH224/(1+'DNO totals'!$E$99)*$CH224,0)</f>
        <v>#VALUE!</v>
      </c>
      <c r="CN224" s="37" t="e">
        <f>IF(AND(MOD('935'!$K224,10)&gt;0,MOD('935'!$K224,1000)&gt;1),'Charging rates'!$F$38*$BH224/(1+'DNO totals'!$F$99)*$CI224,0)</f>
        <v>#VALUE!</v>
      </c>
      <c r="CO224" s="37" t="e">
        <f>IF(MOD('935'!$K224,1000)=1,'Charging rates'!$G$38*$BH224/(1+'DNO totals'!$G$99)*$CJ224,0)</f>
        <v>#VALUE!</v>
      </c>
      <c r="CP224" s="52" t="e">
        <f t="shared" si="34"/>
        <v>#VALUE!</v>
      </c>
      <c r="CQ224" s="37" t="e">
        <f>IF('935'!$K224&gt;1000,'Charging rates'!$C$38*$AW224*$CF224,0)</f>
        <v>#VALUE!</v>
      </c>
      <c r="CR224" s="37" t="e">
        <f>IF(MOD('935'!$K224,1000)&gt;100,'Charging rates'!$D$38*$AW224*$CG224,0)</f>
        <v>#VALUE!</v>
      </c>
      <c r="CS224" s="37" t="e">
        <f>IF(MOD('935'!$K224,100)&gt;10,'Charging rates'!$E$38*$AW224*$CH224,0)</f>
        <v>#VALUE!</v>
      </c>
      <c r="CT224" s="52" t="e">
        <f t="shared" si="35"/>
        <v>#VALUE!</v>
      </c>
      <c r="CU224" s="33" t="e">
        <f>100*(AP224*'935'!Q224*BZ224)/'11'!B$17</f>
        <v>#VALUE!</v>
      </c>
      <c r="CV224" s="33" t="e">
        <f>100/'11'!B$17*'Charging rates'!B$10*AW224</f>
        <v>#VALUE!</v>
      </c>
      <c r="CW224" s="33" t="e">
        <f>IF(AT224=0,0,(1-BX224/AT224)*(CA224+IF('935'!Q224=0,0,(CB224*'935'!Q224*('11'!C$17-'935'!Y224)/('11'!B$17-'935'!X224)))))</f>
        <v>#VALUE!</v>
      </c>
      <c r="CX224" s="33" t="e">
        <f t="shared" si="36"/>
        <v>#VALUE!</v>
      </c>
      <c r="CY224" s="49" t="e">
        <f t="shared" si="37"/>
        <v>#VALUE!</v>
      </c>
      <c r="CZ224" s="32" t="e">
        <f>AT224*(Parameters!B$21+AU224)*IF('DNO totals'!B$323&lt;0,1,'935'!S224)</f>
        <v>#VALUE!</v>
      </c>
      <c r="DA224" s="52" t="e">
        <f>IF('DNO totals'!B$323&lt;0,1,'935'!S224)*(Parameters!B$21+AU224)</f>
        <v>#VALUE!</v>
      </c>
      <c r="DB224" s="37" t="e">
        <f>CX224+'Charging rates'!B$106*DA224*100/'11'!B$17</f>
        <v>#VALUE!</v>
      </c>
      <c r="DC224" s="37" t="e">
        <f>DB224+'Charging rates'!B$116*(Parameters!B$21+AU224)*100/'11'!B$17*IF('DNO totals'!B$323&lt;0,1,'935'!S224)</f>
        <v>#VALUE!</v>
      </c>
      <c r="DD224" s="37" t="e">
        <f>'Charging rates'!B$97*(CP224+CT224)*100/'11'!B$17</f>
        <v>#VALUE!</v>
      </c>
      <c r="DE224" s="33" t="e">
        <f>MAX(0-(CB224*AU224*'11'!C$17/'11'!B$17),DC224+DD224)</f>
        <v>#VALUE!</v>
      </c>
      <c r="DF224" s="37" t="e">
        <f>IF(BS224,IF(AU224=0,CC224,MAX(0,MIN(CC224,CC224+(DE224/'935'!Q224*('11'!B$17-'935'!X224)/('11'!C$17-'935'!Y224))))),0)</f>
        <v>#VALUE!</v>
      </c>
      <c r="DG224" s="33" t="e">
        <f t="shared" si="38"/>
        <v>#VALUE!</v>
      </c>
      <c r="DH224" s="53" t="e">
        <f t="shared" si="39"/>
        <v>#VALUE!</v>
      </c>
    </row>
    <row r="225" spans="1:112">
      <c r="A225" s="28">
        <v>125</v>
      </c>
      <c r="B225" s="47" t="e">
        <f>'935'!B225</f>
        <v>#VALUE!</v>
      </c>
      <c r="C225" s="48" t="e">
        <f>OR('935'!E225&lt;&gt;"VOID",'935'!F225&lt;&gt;"VOID",'935'!G225&lt;&gt;"VOID")</f>
        <v>#VALUE!</v>
      </c>
      <c r="D225" s="32" t="e">
        <f>IF('935'!D225="VOID",0,'935'!D225*(1-'935'!X225/'11'!B$17))</f>
        <v>#VALUE!</v>
      </c>
      <c r="E225" s="32" t="e">
        <f>IF('935'!E225="VOID",0,'935'!E225*(1-'935'!X225/'11'!B$17))</f>
        <v>#VALUE!</v>
      </c>
      <c r="F225" s="32" t="e">
        <f>IF('935'!F225="VOID",0,'935'!F225*(1-'935'!X225/'11'!B$17))</f>
        <v>#VALUE!</v>
      </c>
      <c r="G225" s="32" t="e">
        <f>IF('935'!G225="VOID",0,'935'!G225*(1-'935'!X225/'11'!B$17))</f>
        <v>#VALUE!</v>
      </c>
      <c r="H225" s="49" t="e">
        <f t="shared" si="20"/>
        <v>#VALUE!</v>
      </c>
      <c r="I225" s="50" t="e">
        <f>MATCH('935'!J225,'913'!$B$6:$B$1205,0)</f>
        <v>#VALUE!</v>
      </c>
      <c r="J225" s="50" t="e">
        <f>MATCH(INDEX('913'!$D$6:$D$1205,I225),'913'!$B$6:$B$1205,0)</f>
        <v>#VALUE!</v>
      </c>
      <c r="K225" s="50" t="e">
        <f>MATCH(INDEX('913'!$D$6:$D$1205,J225),'913'!$B$6:$B$1205,0)</f>
        <v>#VALUE!</v>
      </c>
      <c r="L225" s="50" t="e">
        <f>MATCH(INDEX('913'!$D$6:$D$1205,K225),'913'!$B$6:$B$1205,0)</f>
        <v>#VALUE!</v>
      </c>
      <c r="M225" s="50" t="e">
        <f>MATCH(INDEX('913'!$D$6:$D$1205,L225),'913'!$B$6:$B$1205,0)</f>
        <v>#VALUE!</v>
      </c>
      <c r="N225" s="50" t="e">
        <f>MATCH(INDEX('913'!$D$6:$D$1205,M225),'913'!$B$6:$B$1205,0)</f>
        <v>#VALUE!</v>
      </c>
      <c r="O225" s="50" t="e">
        <f>MATCH(INDEX('913'!$D$6:$D$1205,N225),'913'!$B$6:$B$1205,0)</f>
        <v>#VALUE!</v>
      </c>
      <c r="P225" s="51" t="e">
        <f>MATCH(INDEX('913'!$D$6:$D$1205,O225),'913'!$B$6:$B$1205,0)</f>
        <v>#VALUE!</v>
      </c>
      <c r="Q225" s="37">
        <f>IF(ISNUMBER(I225),MAX(0,INDEX('913'!$E$6:$E$1205,I225)),0)</f>
        <v>0</v>
      </c>
      <c r="R225" s="37">
        <f>IF(ISNUMBER(J225),MAX(0,INDEX('913'!$E$6:$E$1205,J225)),0)</f>
        <v>0</v>
      </c>
      <c r="S225" s="37">
        <f>IF(ISNUMBER(K225),MAX(0,INDEX('913'!$E$6:$E$1205,K225)),0)</f>
        <v>0</v>
      </c>
      <c r="T225" s="37">
        <f>IF(ISNUMBER(L225),MAX(0,INDEX('913'!$E$6:$E$1205,L225)),0)</f>
        <v>0</v>
      </c>
      <c r="U225" s="37">
        <f>IF(ISNUMBER(M225),MAX(0,INDEX('913'!$E$6:$E$1205,M225)),0)</f>
        <v>0</v>
      </c>
      <c r="V225" s="37">
        <f>IF(ISNUMBER(N225),MAX(0,INDEX('913'!$E$6:$E$1205,N225)),0)</f>
        <v>0</v>
      </c>
      <c r="W225" s="37">
        <f>IF(ISNUMBER(O225),MAX(0,INDEX('913'!$E$6:$E$1205,O225)),0)</f>
        <v>0</v>
      </c>
      <c r="X225" s="52">
        <f>IF(ISNUMBER(P225),MAX(0,INDEX('913'!$E$6:$E$1205,P225)),0)</f>
        <v>0</v>
      </c>
      <c r="Y225" s="37">
        <f>IF(ISNUMBER(I225),MAX(0,INDEX('913'!$F$6:$F$1205,I225)),0)</f>
        <v>0</v>
      </c>
      <c r="Z225" s="37">
        <f>IF(ISNUMBER(J225),MAX(0,INDEX('913'!$F$6:$F$1205,J225)),0)</f>
        <v>0</v>
      </c>
      <c r="AA225" s="37">
        <f>IF(ISNUMBER(K225),MAX(0,INDEX('913'!$F$6:$F$1205,K225)),0)</f>
        <v>0</v>
      </c>
      <c r="AB225" s="37">
        <f>IF(ISNUMBER(L225),MAX(0,INDEX('913'!$F$6:$F$1205,L225)),0)</f>
        <v>0</v>
      </c>
      <c r="AC225" s="37">
        <f>IF(ISNUMBER(M225),MAX(0,INDEX('913'!$F$6:$F$1205,M225)),0)</f>
        <v>0</v>
      </c>
      <c r="AD225" s="37">
        <f>IF(ISNUMBER(N225),MAX(0,INDEX('913'!$F$6:$F$1205,N225)),0)</f>
        <v>0</v>
      </c>
      <c r="AE225" s="37">
        <f>IF(ISNUMBER(O225),MAX(0,INDEX('913'!$F$6:$F$1205,O225)),0)</f>
        <v>0</v>
      </c>
      <c r="AF225" s="37">
        <f>IF(ISNUMBER(P225),MAX(0,INDEX('913'!$F$6:$F$1205,P225)),0)</f>
        <v>0</v>
      </c>
      <c r="AG225" s="32">
        <f>IF(ISNUMBER(I225),SQRT(INDEX('913'!$I$6:$I$1205,I225)^2+INDEX('913'!$J$6:$J$1205,I225)^2),0)</f>
        <v>0</v>
      </c>
      <c r="AH225" s="32">
        <f>IF(ISNUMBER(J225),SQRT(INDEX('913'!$I$6:$I$1205,J225)^2+INDEX('913'!$J$6:$J$1205,J225)^2),0)</f>
        <v>0</v>
      </c>
      <c r="AI225" s="32">
        <f>IF(ISNUMBER(K225),SQRT(INDEX('913'!$I$6:$I$1205,K225)^2+INDEX('913'!$J$6:$J$1205,K225)^2),0)</f>
        <v>0</v>
      </c>
      <c r="AJ225" s="32">
        <f>IF(ISNUMBER(L225),SQRT(INDEX('913'!$I$6:$I$1205,L225)^2+INDEX('913'!$J$6:$J$1205,L225)^2),0)</f>
        <v>0</v>
      </c>
      <c r="AK225" s="32">
        <f>IF(ISNUMBER(M225),SQRT(INDEX('913'!$I$6:$I$1205,M225)^2+INDEX('913'!$J$6:$J$1205,M225)^2),0)</f>
        <v>0</v>
      </c>
      <c r="AL225" s="32">
        <f>IF(ISNUMBER(N225),SQRT(INDEX('913'!$I$6:$I$1205,N225)^2+INDEX('913'!$J$6:$J$1205,N225)^2),0)</f>
        <v>0</v>
      </c>
      <c r="AM225" s="32">
        <f>IF(ISNUMBER(O225),SQRT(INDEX('913'!$I$6:$I$1205,O225)^2+INDEX('913'!$J$6:$J$1205,O225)^2),0)</f>
        <v>0</v>
      </c>
      <c r="AN225" s="49">
        <f>IF(ISNUMBER(P225),SQRT(INDEX('913'!$I$6:$I$1205,P225)^2+INDEX('913'!$J$6:$J$1205,P225)^2),0)</f>
        <v>0</v>
      </c>
      <c r="AO225" s="37">
        <f t="shared" si="21"/>
        <v>0</v>
      </c>
      <c r="AP225" s="37">
        <f t="shared" si="22"/>
        <v>0</v>
      </c>
      <c r="AQ225" s="33" t="e">
        <f>-100*'935'!W225*(AO225+AP225)/'11'!C$17</f>
        <v>#VALUE!</v>
      </c>
      <c r="AR225" s="37" t="e">
        <f t="shared" si="23"/>
        <v>#VALUE!</v>
      </c>
      <c r="AS225" s="52" t="e">
        <f t="shared" si="24"/>
        <v>#VALUE!</v>
      </c>
      <c r="AT225" s="32" t="e">
        <f>IF('935'!C225="VOID",0,('935'!C225*(1-'935'!X225/'11'!B$17)))</f>
        <v>#VALUE!</v>
      </c>
      <c r="AU225" s="52" t="e">
        <f>'935'!Q225*(1-'935'!Y225/'11'!C$17)/(1-'935'!X225/'11'!B$17)</f>
        <v>#VALUE!</v>
      </c>
      <c r="AV225" s="37" t="e">
        <f>INDEX('DNO totals'!$B$57:$G$57,IF('935'!K225,IF(MOD('935'!K225,1000),IF(MOD('935'!K225,100),IF(MOD('935'!K225,10),IF(MOD('935'!K225,1000)=1,6,5),4),3),2),1))</f>
        <v>#VALUE!</v>
      </c>
      <c r="AW225" s="52" t="e">
        <f t="shared" si="25"/>
        <v>#VALUE!</v>
      </c>
      <c r="AX225" s="32" t="e">
        <f>IF('935'!V225="VOID",0,'935'!V225*(1-'935'!X225/'11'!B$17))</f>
        <v>#VALUE!</v>
      </c>
      <c r="AY225" s="33" t="e">
        <f>IF(H225,-100*'Charging rates'!B$10/'11'!B$17*AX225/H225,0)</f>
        <v>#VALUE!</v>
      </c>
      <c r="AZ225" s="33" t="e">
        <f>IF(C225,'DNO totals'!B$41,0)</f>
        <v>#VALUE!</v>
      </c>
      <c r="BA225" s="33" t="e">
        <f t="shared" si="26"/>
        <v>#VALUE!</v>
      </c>
      <c r="BB225" s="33" t="e">
        <f t="shared" si="27"/>
        <v>#VALUE!</v>
      </c>
      <c r="BC225" s="53" t="e">
        <f t="shared" si="28"/>
        <v>#VALUE!</v>
      </c>
      <c r="BD225" s="32" t="e">
        <f>IF(AT225,'935'!H225*AT225/(AT225+D225+H225),0)</f>
        <v>#VALUE!</v>
      </c>
      <c r="BE225" s="32" t="e">
        <f>IF(H225,'935'!H225*H225/(AT225+D225+H225),0)</f>
        <v>#VALUE!</v>
      </c>
      <c r="BF225" s="32" t="e">
        <f>BD225*(1-'935'!X225/'11'!B$17)</f>
        <v>#VALUE!</v>
      </c>
      <c r="BG225" s="49" t="e">
        <f>BE225*(1-'935'!X225/'11'!B$17)</f>
        <v>#VALUE!</v>
      </c>
      <c r="BH225" s="52" t="e">
        <f>AV225*Parameters!B$6</f>
        <v>#VALUE!</v>
      </c>
      <c r="BI225" s="37" t="e">
        <f>IF('935'!$K225=1000,'Charging rates'!$C$38*$BH225/(1+'DNO totals'!$C$99)*'935'!$L225,0)</f>
        <v>#VALUE!</v>
      </c>
      <c r="BJ225" s="37" t="e">
        <f>IF(MOD('935'!$K225,1000)=100,'Charging rates'!$D$38*$BH225/(1+'DNO totals'!$D$99)*'935'!$M225,0)</f>
        <v>#VALUE!</v>
      </c>
      <c r="BK225" s="37" t="e">
        <f>IF(MOD('935'!$K225,100)=10,'Charging rates'!$E$38*$BH225/(1+'DNO totals'!$E$99)*'935'!$N225,0)</f>
        <v>#VALUE!</v>
      </c>
      <c r="BL225" s="37" t="e">
        <f>IF(AND(MOD('935'!$K225,10)&gt;0,MOD('935'!$K225,1000)&gt;1),'Charging rates'!$F$38*$BH225/(1+'DNO totals'!$F$99)*'935'!$O225,0)</f>
        <v>#VALUE!</v>
      </c>
      <c r="BM225" s="37" t="e">
        <f>IF(MOD('935'!$K225,1000)=1,'Charging rates'!$G$38*$BH225/(1+'DNO totals'!$G$99)*'935'!$P225,0)</f>
        <v>#VALUE!</v>
      </c>
      <c r="BN225" s="52" t="e">
        <f t="shared" si="29"/>
        <v>#VALUE!</v>
      </c>
      <c r="BO225" s="37" t="e">
        <f>IF('935'!$K225&gt;1000,'Charging rates'!$C$38*$AW225*'935'!$L225,0)</f>
        <v>#VALUE!</v>
      </c>
      <c r="BP225" s="37" t="e">
        <f>IF(MOD('935'!$K225,1000)&gt;100,'Charging rates'!$D$38*$AW225*'935'!$M225,0)</f>
        <v>#VALUE!</v>
      </c>
      <c r="BQ225" s="37" t="e">
        <f>IF(MOD('935'!$K225,100)&gt;10,'Charging rates'!$E$38*$AW225*'935'!$N225,0)</f>
        <v>#VALUE!</v>
      </c>
      <c r="BR225" s="52" t="e">
        <f t="shared" si="30"/>
        <v>#VALUE!</v>
      </c>
      <c r="BS225" s="48" t="e">
        <f>'935'!C225&lt;&gt;"VOID"</f>
        <v>#VALUE!</v>
      </c>
      <c r="BT225" s="33" t="e">
        <f>IF(BS225,(100/'11'!B$17*BD225*((1-'935'!I225)*'Charging rates'!B$51+'Charging rates'!B$63)),0)</f>
        <v>#VALUE!</v>
      </c>
      <c r="BU225" s="33" t="e">
        <f>100/'11'!B$17*BG225*('Charging rates'!B$51+'Charging rates'!B$63)</f>
        <v>#VALUE!</v>
      </c>
      <c r="BV225" s="33" t="e">
        <f>100/'11'!B$17*BE225*('Charging rates'!B$51+'Charging rates'!B$63)</f>
        <v>#VALUE!</v>
      </c>
      <c r="BW225" s="53" t="e">
        <f t="shared" si="31"/>
        <v>#VALUE!</v>
      </c>
      <c r="BX225" s="32" t="e">
        <f>AT225-('935'!T225*(1-'935'!X225/'11'!B$17))</f>
        <v>#VALUE!</v>
      </c>
      <c r="BY225" s="32">
        <f>0-IF(ISNUMBER(I225),INDEX('913'!$I$6:$I$1205,I225),0)-IF(ISNUMBER(J225),INDEX('913'!$I$6:$I$1205,J225),0)-IF(ISNUMBER(K225),INDEX('913'!$I$6:$I$1205,K225),0)-IF(ISNUMBER(L225),INDEX('913'!$I$6:$I$1205,L225),0)-IF(ISNUMBER(M225),INDEX('913'!$I$6:$I$1205,M225),0)-IF(ISNUMBER(N225),INDEX('913'!$I$6:$I$1205,N225),0)-IF(ISNUMBER(O225),INDEX('913'!$I$6:$I$1205,O225),0)-IF(ISNUMBER(P225),INDEX('913'!$I$6:$I$1205,P225),0)</f>
        <v>0</v>
      </c>
      <c r="BZ225" s="37">
        <f>IF(BY225=0,1,MAX(1,SQRT(BY225^2+(IF(ISNUMBER(I225),INDEX('913'!$J$6:$J$1205,I225),0)+IF(ISNUMBER(J225),INDEX('913'!$J$6:$J$1205,J225),0)+IF(ISNUMBER(K225),INDEX('913'!$J$6:$J$1205,K225),0)+IF(ISNUMBER(L225),INDEX('913'!$J$6:$J$1205,L225),0)+IF(ISNUMBER(M225),INDEX('913'!$J$6:$J$1205,M225),0)+IF(ISNUMBER(N225),INDEX('913'!$J$6:$J$1205,N225),0)+IF(ISNUMBER(O225),INDEX('913'!$J$6:$J$1205,O225),0)+IF(ISNUMBER(P225),INDEX('913'!$J$6:$J$1205,P225),0))^2)/BY225))</f>
        <v>1</v>
      </c>
      <c r="CA225" s="33" t="e">
        <f>100*AO225/'11'!B$17</f>
        <v>#VALUE!</v>
      </c>
      <c r="CB225" s="37" t="e">
        <f>100*(AP225*BZ225)/'11'!C$17</f>
        <v>#VALUE!</v>
      </c>
      <c r="CC225" s="37" t="e">
        <f t="shared" si="32"/>
        <v>#VALUE!</v>
      </c>
      <c r="CD225" s="33" t="e">
        <f t="shared" si="33"/>
        <v>#VALUE!</v>
      </c>
      <c r="CE225" s="54" t="e">
        <f>'11'!C$17-'935'!Y225</f>
        <v>#VALUE!</v>
      </c>
      <c r="CF225" s="37" t="e">
        <f>MAX('DNO totals'!B$312+0,MIN('935'!L225+0,'DNO totals'!B$304+0))</f>
        <v>#VALUE!</v>
      </c>
      <c r="CG225" s="37" t="e">
        <f>MAX('DNO totals'!C$312+0,MIN('935'!M225+0,'DNO totals'!C$304+0))</f>
        <v>#VALUE!</v>
      </c>
      <c r="CH225" s="37" t="e">
        <f>MAX('DNO totals'!D$312+0,MIN('935'!N225+0,'DNO totals'!D$304+0))</f>
        <v>#VALUE!</v>
      </c>
      <c r="CI225" s="37" t="e">
        <f>MAX('DNO totals'!E$312+0,MIN('935'!O225+0,'DNO totals'!E$304+0))</f>
        <v>#VALUE!</v>
      </c>
      <c r="CJ225" s="52" t="e">
        <f>MAX('DNO totals'!F$312+0,MIN('935'!P225+0,'DNO totals'!F$304+0))</f>
        <v>#VALUE!</v>
      </c>
      <c r="CK225" s="37" t="e">
        <f>IF('935'!$K225=1000,'Charging rates'!$C$38*$BH225/(1+'DNO totals'!$C$99)*$CF225,0)</f>
        <v>#VALUE!</v>
      </c>
      <c r="CL225" s="37" t="e">
        <f>IF(MOD('935'!$K225,1000)=100,'Charging rates'!$D$38*$BH225/(1+'DNO totals'!$D$99)*$CG225,0)</f>
        <v>#VALUE!</v>
      </c>
      <c r="CM225" s="37" t="e">
        <f>IF(MOD('935'!$K225,100)=10,'Charging rates'!$E$38*$BH225/(1+'DNO totals'!$E$99)*$CH225,0)</f>
        <v>#VALUE!</v>
      </c>
      <c r="CN225" s="37" t="e">
        <f>IF(AND(MOD('935'!$K225,10)&gt;0,MOD('935'!$K225,1000)&gt;1),'Charging rates'!$F$38*$BH225/(1+'DNO totals'!$F$99)*$CI225,0)</f>
        <v>#VALUE!</v>
      </c>
      <c r="CO225" s="37" t="e">
        <f>IF(MOD('935'!$K225,1000)=1,'Charging rates'!$G$38*$BH225/(1+'DNO totals'!$G$99)*$CJ225,0)</f>
        <v>#VALUE!</v>
      </c>
      <c r="CP225" s="52" t="e">
        <f t="shared" si="34"/>
        <v>#VALUE!</v>
      </c>
      <c r="CQ225" s="37" t="e">
        <f>IF('935'!$K225&gt;1000,'Charging rates'!$C$38*$AW225*$CF225,0)</f>
        <v>#VALUE!</v>
      </c>
      <c r="CR225" s="37" t="e">
        <f>IF(MOD('935'!$K225,1000)&gt;100,'Charging rates'!$D$38*$AW225*$CG225,0)</f>
        <v>#VALUE!</v>
      </c>
      <c r="CS225" s="37" t="e">
        <f>IF(MOD('935'!$K225,100)&gt;10,'Charging rates'!$E$38*$AW225*$CH225,0)</f>
        <v>#VALUE!</v>
      </c>
      <c r="CT225" s="52" t="e">
        <f t="shared" si="35"/>
        <v>#VALUE!</v>
      </c>
      <c r="CU225" s="33" t="e">
        <f>100*(AP225*'935'!Q225*BZ225)/'11'!B$17</f>
        <v>#VALUE!</v>
      </c>
      <c r="CV225" s="33" t="e">
        <f>100/'11'!B$17*'Charging rates'!B$10*AW225</f>
        <v>#VALUE!</v>
      </c>
      <c r="CW225" s="33" t="e">
        <f>IF(AT225=0,0,(1-BX225/AT225)*(CA225+IF('935'!Q225=0,0,(CB225*'935'!Q225*('11'!C$17-'935'!Y225)/('11'!B$17-'935'!X225)))))</f>
        <v>#VALUE!</v>
      </c>
      <c r="CX225" s="33" t="e">
        <f t="shared" si="36"/>
        <v>#VALUE!</v>
      </c>
      <c r="CY225" s="49" t="e">
        <f t="shared" si="37"/>
        <v>#VALUE!</v>
      </c>
      <c r="CZ225" s="32" t="e">
        <f>AT225*(Parameters!B$21+AU225)*IF('DNO totals'!B$323&lt;0,1,'935'!S225)</f>
        <v>#VALUE!</v>
      </c>
      <c r="DA225" s="52" t="e">
        <f>IF('DNO totals'!B$323&lt;0,1,'935'!S225)*(Parameters!B$21+AU225)</f>
        <v>#VALUE!</v>
      </c>
      <c r="DB225" s="37" t="e">
        <f>CX225+'Charging rates'!B$106*DA225*100/'11'!B$17</f>
        <v>#VALUE!</v>
      </c>
      <c r="DC225" s="37" t="e">
        <f>DB225+'Charging rates'!B$116*(Parameters!B$21+AU225)*100/'11'!B$17*IF('DNO totals'!B$323&lt;0,1,'935'!S225)</f>
        <v>#VALUE!</v>
      </c>
      <c r="DD225" s="37" t="e">
        <f>'Charging rates'!B$97*(CP225+CT225)*100/'11'!B$17</f>
        <v>#VALUE!</v>
      </c>
      <c r="DE225" s="33" t="e">
        <f>MAX(0-(CB225*AU225*'11'!C$17/'11'!B$17),DC225+DD225)</f>
        <v>#VALUE!</v>
      </c>
      <c r="DF225" s="37" t="e">
        <f>IF(BS225,IF(AU225=0,CC225,MAX(0,MIN(CC225,CC225+(DE225/'935'!Q225*('11'!B$17-'935'!X225)/('11'!C$17-'935'!Y225))))),0)</f>
        <v>#VALUE!</v>
      </c>
      <c r="DG225" s="33" t="e">
        <f t="shared" si="38"/>
        <v>#VALUE!</v>
      </c>
      <c r="DH225" s="53" t="e">
        <f t="shared" si="39"/>
        <v>#VALUE!</v>
      </c>
    </row>
    <row r="226" spans="1:112">
      <c r="A226" s="28">
        <v>126</v>
      </c>
      <c r="B226" s="47" t="e">
        <f>'935'!B226</f>
        <v>#VALUE!</v>
      </c>
      <c r="C226" s="48" t="e">
        <f>OR('935'!E226&lt;&gt;"VOID",'935'!F226&lt;&gt;"VOID",'935'!G226&lt;&gt;"VOID")</f>
        <v>#VALUE!</v>
      </c>
      <c r="D226" s="32" t="e">
        <f>IF('935'!D226="VOID",0,'935'!D226*(1-'935'!X226/'11'!B$17))</f>
        <v>#VALUE!</v>
      </c>
      <c r="E226" s="32" t="e">
        <f>IF('935'!E226="VOID",0,'935'!E226*(1-'935'!X226/'11'!B$17))</f>
        <v>#VALUE!</v>
      </c>
      <c r="F226" s="32" t="e">
        <f>IF('935'!F226="VOID",0,'935'!F226*(1-'935'!X226/'11'!B$17))</f>
        <v>#VALUE!</v>
      </c>
      <c r="G226" s="32" t="e">
        <f>IF('935'!G226="VOID",0,'935'!G226*(1-'935'!X226/'11'!B$17))</f>
        <v>#VALUE!</v>
      </c>
      <c r="H226" s="49" t="e">
        <f t="shared" si="20"/>
        <v>#VALUE!</v>
      </c>
      <c r="I226" s="50" t="e">
        <f>MATCH('935'!J226,'913'!$B$6:$B$1205,0)</f>
        <v>#VALUE!</v>
      </c>
      <c r="J226" s="50" t="e">
        <f>MATCH(INDEX('913'!$D$6:$D$1205,I226),'913'!$B$6:$B$1205,0)</f>
        <v>#VALUE!</v>
      </c>
      <c r="K226" s="50" t="e">
        <f>MATCH(INDEX('913'!$D$6:$D$1205,J226),'913'!$B$6:$B$1205,0)</f>
        <v>#VALUE!</v>
      </c>
      <c r="L226" s="50" t="e">
        <f>MATCH(INDEX('913'!$D$6:$D$1205,K226),'913'!$B$6:$B$1205,0)</f>
        <v>#VALUE!</v>
      </c>
      <c r="M226" s="50" t="e">
        <f>MATCH(INDEX('913'!$D$6:$D$1205,L226),'913'!$B$6:$B$1205,0)</f>
        <v>#VALUE!</v>
      </c>
      <c r="N226" s="50" t="e">
        <f>MATCH(INDEX('913'!$D$6:$D$1205,M226),'913'!$B$6:$B$1205,0)</f>
        <v>#VALUE!</v>
      </c>
      <c r="O226" s="50" t="e">
        <f>MATCH(INDEX('913'!$D$6:$D$1205,N226),'913'!$B$6:$B$1205,0)</f>
        <v>#VALUE!</v>
      </c>
      <c r="P226" s="51" t="e">
        <f>MATCH(INDEX('913'!$D$6:$D$1205,O226),'913'!$B$6:$B$1205,0)</f>
        <v>#VALUE!</v>
      </c>
      <c r="Q226" s="37">
        <f>IF(ISNUMBER(I226),MAX(0,INDEX('913'!$E$6:$E$1205,I226)),0)</f>
        <v>0</v>
      </c>
      <c r="R226" s="37">
        <f>IF(ISNUMBER(J226),MAX(0,INDEX('913'!$E$6:$E$1205,J226)),0)</f>
        <v>0</v>
      </c>
      <c r="S226" s="37">
        <f>IF(ISNUMBER(K226),MAX(0,INDEX('913'!$E$6:$E$1205,K226)),0)</f>
        <v>0</v>
      </c>
      <c r="T226" s="37">
        <f>IF(ISNUMBER(L226),MAX(0,INDEX('913'!$E$6:$E$1205,L226)),0)</f>
        <v>0</v>
      </c>
      <c r="U226" s="37">
        <f>IF(ISNUMBER(M226),MAX(0,INDEX('913'!$E$6:$E$1205,M226)),0)</f>
        <v>0</v>
      </c>
      <c r="V226" s="37">
        <f>IF(ISNUMBER(N226),MAX(0,INDEX('913'!$E$6:$E$1205,N226)),0)</f>
        <v>0</v>
      </c>
      <c r="W226" s="37">
        <f>IF(ISNUMBER(O226),MAX(0,INDEX('913'!$E$6:$E$1205,O226)),0)</f>
        <v>0</v>
      </c>
      <c r="X226" s="52">
        <f>IF(ISNUMBER(P226),MAX(0,INDEX('913'!$E$6:$E$1205,P226)),0)</f>
        <v>0</v>
      </c>
      <c r="Y226" s="37">
        <f>IF(ISNUMBER(I226),MAX(0,INDEX('913'!$F$6:$F$1205,I226)),0)</f>
        <v>0</v>
      </c>
      <c r="Z226" s="37">
        <f>IF(ISNUMBER(J226),MAX(0,INDEX('913'!$F$6:$F$1205,J226)),0)</f>
        <v>0</v>
      </c>
      <c r="AA226" s="37">
        <f>IF(ISNUMBER(K226),MAX(0,INDEX('913'!$F$6:$F$1205,K226)),0)</f>
        <v>0</v>
      </c>
      <c r="AB226" s="37">
        <f>IF(ISNUMBER(L226),MAX(0,INDEX('913'!$F$6:$F$1205,L226)),0)</f>
        <v>0</v>
      </c>
      <c r="AC226" s="37">
        <f>IF(ISNUMBER(M226),MAX(0,INDEX('913'!$F$6:$F$1205,M226)),0)</f>
        <v>0</v>
      </c>
      <c r="AD226" s="37">
        <f>IF(ISNUMBER(N226),MAX(0,INDEX('913'!$F$6:$F$1205,N226)),0)</f>
        <v>0</v>
      </c>
      <c r="AE226" s="37">
        <f>IF(ISNUMBER(O226),MAX(0,INDEX('913'!$F$6:$F$1205,O226)),0)</f>
        <v>0</v>
      </c>
      <c r="AF226" s="37">
        <f>IF(ISNUMBER(P226),MAX(0,INDEX('913'!$F$6:$F$1205,P226)),0)</f>
        <v>0</v>
      </c>
      <c r="AG226" s="32">
        <f>IF(ISNUMBER(I226),SQRT(INDEX('913'!$I$6:$I$1205,I226)^2+INDEX('913'!$J$6:$J$1205,I226)^2),0)</f>
        <v>0</v>
      </c>
      <c r="AH226" s="32">
        <f>IF(ISNUMBER(J226),SQRT(INDEX('913'!$I$6:$I$1205,J226)^2+INDEX('913'!$J$6:$J$1205,J226)^2),0)</f>
        <v>0</v>
      </c>
      <c r="AI226" s="32">
        <f>IF(ISNUMBER(K226),SQRT(INDEX('913'!$I$6:$I$1205,K226)^2+INDEX('913'!$J$6:$J$1205,K226)^2),0)</f>
        <v>0</v>
      </c>
      <c r="AJ226" s="32">
        <f>IF(ISNUMBER(L226),SQRT(INDEX('913'!$I$6:$I$1205,L226)^2+INDEX('913'!$J$6:$J$1205,L226)^2),0)</f>
        <v>0</v>
      </c>
      <c r="AK226" s="32">
        <f>IF(ISNUMBER(M226),SQRT(INDEX('913'!$I$6:$I$1205,M226)^2+INDEX('913'!$J$6:$J$1205,M226)^2),0)</f>
        <v>0</v>
      </c>
      <c r="AL226" s="32">
        <f>IF(ISNUMBER(N226),SQRT(INDEX('913'!$I$6:$I$1205,N226)^2+INDEX('913'!$J$6:$J$1205,N226)^2),0)</f>
        <v>0</v>
      </c>
      <c r="AM226" s="32">
        <f>IF(ISNUMBER(O226),SQRT(INDEX('913'!$I$6:$I$1205,O226)^2+INDEX('913'!$J$6:$J$1205,O226)^2),0)</f>
        <v>0</v>
      </c>
      <c r="AN226" s="49">
        <f>IF(ISNUMBER(P226),SQRT(INDEX('913'!$I$6:$I$1205,P226)^2+INDEX('913'!$J$6:$J$1205,P226)^2),0)</f>
        <v>0</v>
      </c>
      <c r="AO226" s="37">
        <f t="shared" si="21"/>
        <v>0</v>
      </c>
      <c r="AP226" s="37">
        <f t="shared" si="22"/>
        <v>0</v>
      </c>
      <c r="AQ226" s="33" t="e">
        <f>-100*'935'!W226*(AO226+AP226)/'11'!C$17</f>
        <v>#VALUE!</v>
      </c>
      <c r="AR226" s="37" t="e">
        <f t="shared" si="23"/>
        <v>#VALUE!</v>
      </c>
      <c r="AS226" s="52" t="e">
        <f t="shared" si="24"/>
        <v>#VALUE!</v>
      </c>
      <c r="AT226" s="32" t="e">
        <f>IF('935'!C226="VOID",0,('935'!C226*(1-'935'!X226/'11'!B$17)))</f>
        <v>#VALUE!</v>
      </c>
      <c r="AU226" s="52" t="e">
        <f>'935'!Q226*(1-'935'!Y226/'11'!C$17)/(1-'935'!X226/'11'!B$17)</f>
        <v>#VALUE!</v>
      </c>
      <c r="AV226" s="37" t="e">
        <f>INDEX('DNO totals'!$B$57:$G$57,IF('935'!K226,IF(MOD('935'!K226,1000),IF(MOD('935'!K226,100),IF(MOD('935'!K226,10),IF(MOD('935'!K226,1000)=1,6,5),4),3),2),1))</f>
        <v>#VALUE!</v>
      </c>
      <c r="AW226" s="52" t="e">
        <f t="shared" si="25"/>
        <v>#VALUE!</v>
      </c>
      <c r="AX226" s="32" t="e">
        <f>IF('935'!V226="VOID",0,'935'!V226*(1-'935'!X226/'11'!B$17))</f>
        <v>#VALUE!</v>
      </c>
      <c r="AY226" s="33" t="e">
        <f>IF(H226,-100*'Charging rates'!B$10/'11'!B$17*AX226/H226,0)</f>
        <v>#VALUE!</v>
      </c>
      <c r="AZ226" s="33" t="e">
        <f>IF(C226,'DNO totals'!B$41,0)</f>
        <v>#VALUE!</v>
      </c>
      <c r="BA226" s="33" t="e">
        <f t="shared" si="26"/>
        <v>#VALUE!</v>
      </c>
      <c r="BB226" s="33" t="e">
        <f t="shared" si="27"/>
        <v>#VALUE!</v>
      </c>
      <c r="BC226" s="53" t="e">
        <f t="shared" si="28"/>
        <v>#VALUE!</v>
      </c>
      <c r="BD226" s="32" t="e">
        <f>IF(AT226,'935'!H226*AT226/(AT226+D226+H226),0)</f>
        <v>#VALUE!</v>
      </c>
      <c r="BE226" s="32" t="e">
        <f>IF(H226,'935'!H226*H226/(AT226+D226+H226),0)</f>
        <v>#VALUE!</v>
      </c>
      <c r="BF226" s="32" t="e">
        <f>BD226*(1-'935'!X226/'11'!B$17)</f>
        <v>#VALUE!</v>
      </c>
      <c r="BG226" s="49" t="e">
        <f>BE226*(1-'935'!X226/'11'!B$17)</f>
        <v>#VALUE!</v>
      </c>
      <c r="BH226" s="52" t="e">
        <f>AV226*Parameters!B$6</f>
        <v>#VALUE!</v>
      </c>
      <c r="BI226" s="37" t="e">
        <f>IF('935'!$K226=1000,'Charging rates'!$C$38*$BH226/(1+'DNO totals'!$C$99)*'935'!$L226,0)</f>
        <v>#VALUE!</v>
      </c>
      <c r="BJ226" s="37" t="e">
        <f>IF(MOD('935'!$K226,1000)=100,'Charging rates'!$D$38*$BH226/(1+'DNO totals'!$D$99)*'935'!$M226,0)</f>
        <v>#VALUE!</v>
      </c>
      <c r="BK226" s="37" t="e">
        <f>IF(MOD('935'!$K226,100)=10,'Charging rates'!$E$38*$BH226/(1+'DNO totals'!$E$99)*'935'!$N226,0)</f>
        <v>#VALUE!</v>
      </c>
      <c r="BL226" s="37" t="e">
        <f>IF(AND(MOD('935'!$K226,10)&gt;0,MOD('935'!$K226,1000)&gt;1),'Charging rates'!$F$38*$BH226/(1+'DNO totals'!$F$99)*'935'!$O226,0)</f>
        <v>#VALUE!</v>
      </c>
      <c r="BM226" s="37" t="e">
        <f>IF(MOD('935'!$K226,1000)=1,'Charging rates'!$G$38*$BH226/(1+'DNO totals'!$G$99)*'935'!$P226,0)</f>
        <v>#VALUE!</v>
      </c>
      <c r="BN226" s="52" t="e">
        <f t="shared" si="29"/>
        <v>#VALUE!</v>
      </c>
      <c r="BO226" s="37" t="e">
        <f>IF('935'!$K226&gt;1000,'Charging rates'!$C$38*$AW226*'935'!$L226,0)</f>
        <v>#VALUE!</v>
      </c>
      <c r="BP226" s="37" t="e">
        <f>IF(MOD('935'!$K226,1000)&gt;100,'Charging rates'!$D$38*$AW226*'935'!$M226,0)</f>
        <v>#VALUE!</v>
      </c>
      <c r="BQ226" s="37" t="e">
        <f>IF(MOD('935'!$K226,100)&gt;10,'Charging rates'!$E$38*$AW226*'935'!$N226,0)</f>
        <v>#VALUE!</v>
      </c>
      <c r="BR226" s="52" t="e">
        <f t="shared" si="30"/>
        <v>#VALUE!</v>
      </c>
      <c r="BS226" s="48" t="e">
        <f>'935'!C226&lt;&gt;"VOID"</f>
        <v>#VALUE!</v>
      </c>
      <c r="BT226" s="33" t="e">
        <f>IF(BS226,(100/'11'!B$17*BD226*((1-'935'!I226)*'Charging rates'!B$51+'Charging rates'!B$63)),0)</f>
        <v>#VALUE!</v>
      </c>
      <c r="BU226" s="33" t="e">
        <f>100/'11'!B$17*BG226*('Charging rates'!B$51+'Charging rates'!B$63)</f>
        <v>#VALUE!</v>
      </c>
      <c r="BV226" s="33" t="e">
        <f>100/'11'!B$17*BE226*('Charging rates'!B$51+'Charging rates'!B$63)</f>
        <v>#VALUE!</v>
      </c>
      <c r="BW226" s="53" t="e">
        <f t="shared" si="31"/>
        <v>#VALUE!</v>
      </c>
      <c r="BX226" s="32" t="e">
        <f>AT226-('935'!T226*(1-'935'!X226/'11'!B$17))</f>
        <v>#VALUE!</v>
      </c>
      <c r="BY226" s="32">
        <f>0-IF(ISNUMBER(I226),INDEX('913'!$I$6:$I$1205,I226),0)-IF(ISNUMBER(J226),INDEX('913'!$I$6:$I$1205,J226),0)-IF(ISNUMBER(K226),INDEX('913'!$I$6:$I$1205,K226),0)-IF(ISNUMBER(L226),INDEX('913'!$I$6:$I$1205,L226),0)-IF(ISNUMBER(M226),INDEX('913'!$I$6:$I$1205,M226),0)-IF(ISNUMBER(N226),INDEX('913'!$I$6:$I$1205,N226),0)-IF(ISNUMBER(O226),INDEX('913'!$I$6:$I$1205,O226),0)-IF(ISNUMBER(P226),INDEX('913'!$I$6:$I$1205,P226),0)</f>
        <v>0</v>
      </c>
      <c r="BZ226" s="37">
        <f>IF(BY226=0,1,MAX(1,SQRT(BY226^2+(IF(ISNUMBER(I226),INDEX('913'!$J$6:$J$1205,I226),0)+IF(ISNUMBER(J226),INDEX('913'!$J$6:$J$1205,J226),0)+IF(ISNUMBER(K226),INDEX('913'!$J$6:$J$1205,K226),0)+IF(ISNUMBER(L226),INDEX('913'!$J$6:$J$1205,L226),0)+IF(ISNUMBER(M226),INDEX('913'!$J$6:$J$1205,M226),0)+IF(ISNUMBER(N226),INDEX('913'!$J$6:$J$1205,N226),0)+IF(ISNUMBER(O226),INDEX('913'!$J$6:$J$1205,O226),0)+IF(ISNUMBER(P226),INDEX('913'!$J$6:$J$1205,P226),0))^2)/BY226))</f>
        <v>1</v>
      </c>
      <c r="CA226" s="33" t="e">
        <f>100*AO226/'11'!B$17</f>
        <v>#VALUE!</v>
      </c>
      <c r="CB226" s="37" t="e">
        <f>100*(AP226*BZ226)/'11'!C$17</f>
        <v>#VALUE!</v>
      </c>
      <c r="CC226" s="37" t="e">
        <f t="shared" si="32"/>
        <v>#VALUE!</v>
      </c>
      <c r="CD226" s="33" t="e">
        <f t="shared" si="33"/>
        <v>#VALUE!</v>
      </c>
      <c r="CE226" s="54" t="e">
        <f>'11'!C$17-'935'!Y226</f>
        <v>#VALUE!</v>
      </c>
      <c r="CF226" s="37" t="e">
        <f>MAX('DNO totals'!B$312+0,MIN('935'!L226+0,'DNO totals'!B$304+0))</f>
        <v>#VALUE!</v>
      </c>
      <c r="CG226" s="37" t="e">
        <f>MAX('DNO totals'!C$312+0,MIN('935'!M226+0,'DNO totals'!C$304+0))</f>
        <v>#VALUE!</v>
      </c>
      <c r="CH226" s="37" t="e">
        <f>MAX('DNO totals'!D$312+0,MIN('935'!N226+0,'DNO totals'!D$304+0))</f>
        <v>#VALUE!</v>
      </c>
      <c r="CI226" s="37" t="e">
        <f>MAX('DNO totals'!E$312+0,MIN('935'!O226+0,'DNO totals'!E$304+0))</f>
        <v>#VALUE!</v>
      </c>
      <c r="CJ226" s="52" t="e">
        <f>MAX('DNO totals'!F$312+0,MIN('935'!P226+0,'DNO totals'!F$304+0))</f>
        <v>#VALUE!</v>
      </c>
      <c r="CK226" s="37" t="e">
        <f>IF('935'!$K226=1000,'Charging rates'!$C$38*$BH226/(1+'DNO totals'!$C$99)*$CF226,0)</f>
        <v>#VALUE!</v>
      </c>
      <c r="CL226" s="37" t="e">
        <f>IF(MOD('935'!$K226,1000)=100,'Charging rates'!$D$38*$BH226/(1+'DNO totals'!$D$99)*$CG226,0)</f>
        <v>#VALUE!</v>
      </c>
      <c r="CM226" s="37" t="e">
        <f>IF(MOD('935'!$K226,100)=10,'Charging rates'!$E$38*$BH226/(1+'DNO totals'!$E$99)*$CH226,0)</f>
        <v>#VALUE!</v>
      </c>
      <c r="CN226" s="37" t="e">
        <f>IF(AND(MOD('935'!$K226,10)&gt;0,MOD('935'!$K226,1000)&gt;1),'Charging rates'!$F$38*$BH226/(1+'DNO totals'!$F$99)*$CI226,0)</f>
        <v>#VALUE!</v>
      </c>
      <c r="CO226" s="37" t="e">
        <f>IF(MOD('935'!$K226,1000)=1,'Charging rates'!$G$38*$BH226/(1+'DNO totals'!$G$99)*$CJ226,0)</f>
        <v>#VALUE!</v>
      </c>
      <c r="CP226" s="52" t="e">
        <f t="shared" si="34"/>
        <v>#VALUE!</v>
      </c>
      <c r="CQ226" s="37" t="e">
        <f>IF('935'!$K226&gt;1000,'Charging rates'!$C$38*$AW226*$CF226,0)</f>
        <v>#VALUE!</v>
      </c>
      <c r="CR226" s="37" t="e">
        <f>IF(MOD('935'!$K226,1000)&gt;100,'Charging rates'!$D$38*$AW226*$CG226,0)</f>
        <v>#VALUE!</v>
      </c>
      <c r="CS226" s="37" t="e">
        <f>IF(MOD('935'!$K226,100)&gt;10,'Charging rates'!$E$38*$AW226*$CH226,0)</f>
        <v>#VALUE!</v>
      </c>
      <c r="CT226" s="52" t="e">
        <f t="shared" si="35"/>
        <v>#VALUE!</v>
      </c>
      <c r="CU226" s="33" t="e">
        <f>100*(AP226*'935'!Q226*BZ226)/'11'!B$17</f>
        <v>#VALUE!</v>
      </c>
      <c r="CV226" s="33" t="e">
        <f>100/'11'!B$17*'Charging rates'!B$10*AW226</f>
        <v>#VALUE!</v>
      </c>
      <c r="CW226" s="33" t="e">
        <f>IF(AT226=0,0,(1-BX226/AT226)*(CA226+IF('935'!Q226=0,0,(CB226*'935'!Q226*('11'!C$17-'935'!Y226)/('11'!B$17-'935'!X226)))))</f>
        <v>#VALUE!</v>
      </c>
      <c r="CX226" s="33" t="e">
        <f t="shared" si="36"/>
        <v>#VALUE!</v>
      </c>
      <c r="CY226" s="49" t="e">
        <f t="shared" si="37"/>
        <v>#VALUE!</v>
      </c>
      <c r="CZ226" s="32" t="e">
        <f>AT226*(Parameters!B$21+AU226)*IF('DNO totals'!B$323&lt;0,1,'935'!S226)</f>
        <v>#VALUE!</v>
      </c>
      <c r="DA226" s="52" t="e">
        <f>IF('DNO totals'!B$323&lt;0,1,'935'!S226)*(Parameters!B$21+AU226)</f>
        <v>#VALUE!</v>
      </c>
      <c r="DB226" s="37" t="e">
        <f>CX226+'Charging rates'!B$106*DA226*100/'11'!B$17</f>
        <v>#VALUE!</v>
      </c>
      <c r="DC226" s="37" t="e">
        <f>DB226+'Charging rates'!B$116*(Parameters!B$21+AU226)*100/'11'!B$17*IF('DNO totals'!B$323&lt;0,1,'935'!S226)</f>
        <v>#VALUE!</v>
      </c>
      <c r="DD226" s="37" t="e">
        <f>'Charging rates'!B$97*(CP226+CT226)*100/'11'!B$17</f>
        <v>#VALUE!</v>
      </c>
      <c r="DE226" s="33" t="e">
        <f>MAX(0-(CB226*AU226*'11'!C$17/'11'!B$17),DC226+DD226)</f>
        <v>#VALUE!</v>
      </c>
      <c r="DF226" s="37" t="e">
        <f>IF(BS226,IF(AU226=0,CC226,MAX(0,MIN(CC226,CC226+(DE226/'935'!Q226*('11'!B$17-'935'!X226)/('11'!C$17-'935'!Y226))))),0)</f>
        <v>#VALUE!</v>
      </c>
      <c r="DG226" s="33" t="e">
        <f t="shared" si="38"/>
        <v>#VALUE!</v>
      </c>
      <c r="DH226" s="53" t="e">
        <f t="shared" si="39"/>
        <v>#VALUE!</v>
      </c>
    </row>
    <row r="227" spans="1:112">
      <c r="A227" s="28">
        <v>127</v>
      </c>
      <c r="B227" s="47" t="e">
        <f>'935'!B227</f>
        <v>#VALUE!</v>
      </c>
      <c r="C227" s="48" t="e">
        <f>OR('935'!E227&lt;&gt;"VOID",'935'!F227&lt;&gt;"VOID",'935'!G227&lt;&gt;"VOID")</f>
        <v>#VALUE!</v>
      </c>
      <c r="D227" s="32" t="e">
        <f>IF('935'!D227="VOID",0,'935'!D227*(1-'935'!X227/'11'!B$17))</f>
        <v>#VALUE!</v>
      </c>
      <c r="E227" s="32" t="e">
        <f>IF('935'!E227="VOID",0,'935'!E227*(1-'935'!X227/'11'!B$17))</f>
        <v>#VALUE!</v>
      </c>
      <c r="F227" s="32" t="e">
        <f>IF('935'!F227="VOID",0,'935'!F227*(1-'935'!X227/'11'!B$17))</f>
        <v>#VALUE!</v>
      </c>
      <c r="G227" s="32" t="e">
        <f>IF('935'!G227="VOID",0,'935'!G227*(1-'935'!X227/'11'!B$17))</f>
        <v>#VALUE!</v>
      </c>
      <c r="H227" s="49" t="e">
        <f t="shared" si="20"/>
        <v>#VALUE!</v>
      </c>
      <c r="I227" s="50" t="e">
        <f>MATCH('935'!J227,'913'!$B$6:$B$1205,0)</f>
        <v>#VALUE!</v>
      </c>
      <c r="J227" s="50" t="e">
        <f>MATCH(INDEX('913'!$D$6:$D$1205,I227),'913'!$B$6:$B$1205,0)</f>
        <v>#VALUE!</v>
      </c>
      <c r="K227" s="50" t="e">
        <f>MATCH(INDEX('913'!$D$6:$D$1205,J227),'913'!$B$6:$B$1205,0)</f>
        <v>#VALUE!</v>
      </c>
      <c r="L227" s="50" t="e">
        <f>MATCH(INDEX('913'!$D$6:$D$1205,K227),'913'!$B$6:$B$1205,0)</f>
        <v>#VALUE!</v>
      </c>
      <c r="M227" s="50" t="e">
        <f>MATCH(INDEX('913'!$D$6:$D$1205,L227),'913'!$B$6:$B$1205,0)</f>
        <v>#VALUE!</v>
      </c>
      <c r="N227" s="50" t="e">
        <f>MATCH(INDEX('913'!$D$6:$D$1205,M227),'913'!$B$6:$B$1205,0)</f>
        <v>#VALUE!</v>
      </c>
      <c r="O227" s="50" t="e">
        <f>MATCH(INDEX('913'!$D$6:$D$1205,N227),'913'!$B$6:$B$1205,0)</f>
        <v>#VALUE!</v>
      </c>
      <c r="P227" s="51" t="e">
        <f>MATCH(INDEX('913'!$D$6:$D$1205,O227),'913'!$B$6:$B$1205,0)</f>
        <v>#VALUE!</v>
      </c>
      <c r="Q227" s="37">
        <f>IF(ISNUMBER(I227),MAX(0,INDEX('913'!$E$6:$E$1205,I227)),0)</f>
        <v>0</v>
      </c>
      <c r="R227" s="37">
        <f>IF(ISNUMBER(J227),MAX(0,INDEX('913'!$E$6:$E$1205,J227)),0)</f>
        <v>0</v>
      </c>
      <c r="S227" s="37">
        <f>IF(ISNUMBER(K227),MAX(0,INDEX('913'!$E$6:$E$1205,K227)),0)</f>
        <v>0</v>
      </c>
      <c r="T227" s="37">
        <f>IF(ISNUMBER(L227),MAX(0,INDEX('913'!$E$6:$E$1205,L227)),0)</f>
        <v>0</v>
      </c>
      <c r="U227" s="37">
        <f>IF(ISNUMBER(M227),MAX(0,INDEX('913'!$E$6:$E$1205,M227)),0)</f>
        <v>0</v>
      </c>
      <c r="V227" s="37">
        <f>IF(ISNUMBER(N227),MAX(0,INDEX('913'!$E$6:$E$1205,N227)),0)</f>
        <v>0</v>
      </c>
      <c r="W227" s="37">
        <f>IF(ISNUMBER(O227),MAX(0,INDEX('913'!$E$6:$E$1205,O227)),0)</f>
        <v>0</v>
      </c>
      <c r="X227" s="52">
        <f>IF(ISNUMBER(P227),MAX(0,INDEX('913'!$E$6:$E$1205,P227)),0)</f>
        <v>0</v>
      </c>
      <c r="Y227" s="37">
        <f>IF(ISNUMBER(I227),MAX(0,INDEX('913'!$F$6:$F$1205,I227)),0)</f>
        <v>0</v>
      </c>
      <c r="Z227" s="37">
        <f>IF(ISNUMBER(J227),MAX(0,INDEX('913'!$F$6:$F$1205,J227)),0)</f>
        <v>0</v>
      </c>
      <c r="AA227" s="37">
        <f>IF(ISNUMBER(K227),MAX(0,INDEX('913'!$F$6:$F$1205,K227)),0)</f>
        <v>0</v>
      </c>
      <c r="AB227" s="37">
        <f>IF(ISNUMBER(L227),MAX(0,INDEX('913'!$F$6:$F$1205,L227)),0)</f>
        <v>0</v>
      </c>
      <c r="AC227" s="37">
        <f>IF(ISNUMBER(M227),MAX(0,INDEX('913'!$F$6:$F$1205,M227)),0)</f>
        <v>0</v>
      </c>
      <c r="AD227" s="37">
        <f>IF(ISNUMBER(N227),MAX(0,INDEX('913'!$F$6:$F$1205,N227)),0)</f>
        <v>0</v>
      </c>
      <c r="AE227" s="37">
        <f>IF(ISNUMBER(O227),MAX(0,INDEX('913'!$F$6:$F$1205,O227)),0)</f>
        <v>0</v>
      </c>
      <c r="AF227" s="37">
        <f>IF(ISNUMBER(P227),MAX(0,INDEX('913'!$F$6:$F$1205,P227)),0)</f>
        <v>0</v>
      </c>
      <c r="AG227" s="32">
        <f>IF(ISNUMBER(I227),SQRT(INDEX('913'!$I$6:$I$1205,I227)^2+INDEX('913'!$J$6:$J$1205,I227)^2),0)</f>
        <v>0</v>
      </c>
      <c r="AH227" s="32">
        <f>IF(ISNUMBER(J227),SQRT(INDEX('913'!$I$6:$I$1205,J227)^2+INDEX('913'!$J$6:$J$1205,J227)^2),0)</f>
        <v>0</v>
      </c>
      <c r="AI227" s="32">
        <f>IF(ISNUMBER(K227),SQRT(INDEX('913'!$I$6:$I$1205,K227)^2+INDEX('913'!$J$6:$J$1205,K227)^2),0)</f>
        <v>0</v>
      </c>
      <c r="AJ227" s="32">
        <f>IF(ISNUMBER(L227),SQRT(INDEX('913'!$I$6:$I$1205,L227)^2+INDEX('913'!$J$6:$J$1205,L227)^2),0)</f>
        <v>0</v>
      </c>
      <c r="AK227" s="32">
        <f>IF(ISNUMBER(M227),SQRT(INDEX('913'!$I$6:$I$1205,M227)^2+INDEX('913'!$J$6:$J$1205,M227)^2),0)</f>
        <v>0</v>
      </c>
      <c r="AL227" s="32">
        <f>IF(ISNUMBER(N227),SQRT(INDEX('913'!$I$6:$I$1205,N227)^2+INDEX('913'!$J$6:$J$1205,N227)^2),0)</f>
        <v>0</v>
      </c>
      <c r="AM227" s="32">
        <f>IF(ISNUMBER(O227),SQRT(INDEX('913'!$I$6:$I$1205,O227)^2+INDEX('913'!$J$6:$J$1205,O227)^2),0)</f>
        <v>0</v>
      </c>
      <c r="AN227" s="49">
        <f>IF(ISNUMBER(P227),SQRT(INDEX('913'!$I$6:$I$1205,P227)^2+INDEX('913'!$J$6:$J$1205,P227)^2),0)</f>
        <v>0</v>
      </c>
      <c r="AO227" s="37">
        <f t="shared" si="21"/>
        <v>0</v>
      </c>
      <c r="AP227" s="37">
        <f t="shared" si="22"/>
        <v>0</v>
      </c>
      <c r="AQ227" s="33" t="e">
        <f>-100*'935'!W227*(AO227+AP227)/'11'!C$17</f>
        <v>#VALUE!</v>
      </c>
      <c r="AR227" s="37" t="e">
        <f t="shared" si="23"/>
        <v>#VALUE!</v>
      </c>
      <c r="AS227" s="52" t="e">
        <f t="shared" si="24"/>
        <v>#VALUE!</v>
      </c>
      <c r="AT227" s="32" t="e">
        <f>IF('935'!C227="VOID",0,('935'!C227*(1-'935'!X227/'11'!B$17)))</f>
        <v>#VALUE!</v>
      </c>
      <c r="AU227" s="52" t="e">
        <f>'935'!Q227*(1-'935'!Y227/'11'!C$17)/(1-'935'!X227/'11'!B$17)</f>
        <v>#VALUE!</v>
      </c>
      <c r="AV227" s="37" t="e">
        <f>INDEX('DNO totals'!$B$57:$G$57,IF('935'!K227,IF(MOD('935'!K227,1000),IF(MOD('935'!K227,100),IF(MOD('935'!K227,10),IF(MOD('935'!K227,1000)=1,6,5),4),3),2),1))</f>
        <v>#VALUE!</v>
      </c>
      <c r="AW227" s="52" t="e">
        <f t="shared" si="25"/>
        <v>#VALUE!</v>
      </c>
      <c r="AX227" s="32" t="e">
        <f>IF('935'!V227="VOID",0,'935'!V227*(1-'935'!X227/'11'!B$17))</f>
        <v>#VALUE!</v>
      </c>
      <c r="AY227" s="33" t="e">
        <f>IF(H227,-100*'Charging rates'!B$10/'11'!B$17*AX227/H227,0)</f>
        <v>#VALUE!</v>
      </c>
      <c r="AZ227" s="33" t="e">
        <f>IF(C227,'DNO totals'!B$41,0)</f>
        <v>#VALUE!</v>
      </c>
      <c r="BA227" s="33" t="e">
        <f t="shared" si="26"/>
        <v>#VALUE!</v>
      </c>
      <c r="BB227" s="33" t="e">
        <f t="shared" si="27"/>
        <v>#VALUE!</v>
      </c>
      <c r="BC227" s="53" t="e">
        <f t="shared" si="28"/>
        <v>#VALUE!</v>
      </c>
      <c r="BD227" s="32" t="e">
        <f>IF(AT227,'935'!H227*AT227/(AT227+D227+H227),0)</f>
        <v>#VALUE!</v>
      </c>
      <c r="BE227" s="32" t="e">
        <f>IF(H227,'935'!H227*H227/(AT227+D227+H227),0)</f>
        <v>#VALUE!</v>
      </c>
      <c r="BF227" s="32" t="e">
        <f>BD227*(1-'935'!X227/'11'!B$17)</f>
        <v>#VALUE!</v>
      </c>
      <c r="BG227" s="49" t="e">
        <f>BE227*(1-'935'!X227/'11'!B$17)</f>
        <v>#VALUE!</v>
      </c>
      <c r="BH227" s="52" t="e">
        <f>AV227*Parameters!B$6</f>
        <v>#VALUE!</v>
      </c>
      <c r="BI227" s="37" t="e">
        <f>IF('935'!$K227=1000,'Charging rates'!$C$38*$BH227/(1+'DNO totals'!$C$99)*'935'!$L227,0)</f>
        <v>#VALUE!</v>
      </c>
      <c r="BJ227" s="37" t="e">
        <f>IF(MOD('935'!$K227,1000)=100,'Charging rates'!$D$38*$BH227/(1+'DNO totals'!$D$99)*'935'!$M227,0)</f>
        <v>#VALUE!</v>
      </c>
      <c r="BK227" s="37" t="e">
        <f>IF(MOD('935'!$K227,100)=10,'Charging rates'!$E$38*$BH227/(1+'DNO totals'!$E$99)*'935'!$N227,0)</f>
        <v>#VALUE!</v>
      </c>
      <c r="BL227" s="37" t="e">
        <f>IF(AND(MOD('935'!$K227,10)&gt;0,MOD('935'!$K227,1000)&gt;1),'Charging rates'!$F$38*$BH227/(1+'DNO totals'!$F$99)*'935'!$O227,0)</f>
        <v>#VALUE!</v>
      </c>
      <c r="BM227" s="37" t="e">
        <f>IF(MOD('935'!$K227,1000)=1,'Charging rates'!$G$38*$BH227/(1+'DNO totals'!$G$99)*'935'!$P227,0)</f>
        <v>#VALUE!</v>
      </c>
      <c r="BN227" s="52" t="e">
        <f t="shared" si="29"/>
        <v>#VALUE!</v>
      </c>
      <c r="BO227" s="37" t="e">
        <f>IF('935'!$K227&gt;1000,'Charging rates'!$C$38*$AW227*'935'!$L227,0)</f>
        <v>#VALUE!</v>
      </c>
      <c r="BP227" s="37" t="e">
        <f>IF(MOD('935'!$K227,1000)&gt;100,'Charging rates'!$D$38*$AW227*'935'!$M227,0)</f>
        <v>#VALUE!</v>
      </c>
      <c r="BQ227" s="37" t="e">
        <f>IF(MOD('935'!$K227,100)&gt;10,'Charging rates'!$E$38*$AW227*'935'!$N227,0)</f>
        <v>#VALUE!</v>
      </c>
      <c r="BR227" s="52" t="e">
        <f t="shared" si="30"/>
        <v>#VALUE!</v>
      </c>
      <c r="BS227" s="48" t="e">
        <f>'935'!C227&lt;&gt;"VOID"</f>
        <v>#VALUE!</v>
      </c>
      <c r="BT227" s="33" t="e">
        <f>IF(BS227,(100/'11'!B$17*BD227*((1-'935'!I227)*'Charging rates'!B$51+'Charging rates'!B$63)),0)</f>
        <v>#VALUE!</v>
      </c>
      <c r="BU227" s="33" t="e">
        <f>100/'11'!B$17*BG227*('Charging rates'!B$51+'Charging rates'!B$63)</f>
        <v>#VALUE!</v>
      </c>
      <c r="BV227" s="33" t="e">
        <f>100/'11'!B$17*BE227*('Charging rates'!B$51+'Charging rates'!B$63)</f>
        <v>#VALUE!</v>
      </c>
      <c r="BW227" s="53" t="e">
        <f t="shared" si="31"/>
        <v>#VALUE!</v>
      </c>
      <c r="BX227" s="32" t="e">
        <f>AT227-('935'!T227*(1-'935'!X227/'11'!B$17))</f>
        <v>#VALUE!</v>
      </c>
      <c r="BY227" s="32">
        <f>0-IF(ISNUMBER(I227),INDEX('913'!$I$6:$I$1205,I227),0)-IF(ISNUMBER(J227),INDEX('913'!$I$6:$I$1205,J227),0)-IF(ISNUMBER(K227),INDEX('913'!$I$6:$I$1205,K227),0)-IF(ISNUMBER(L227),INDEX('913'!$I$6:$I$1205,L227),0)-IF(ISNUMBER(M227),INDEX('913'!$I$6:$I$1205,M227),0)-IF(ISNUMBER(N227),INDEX('913'!$I$6:$I$1205,N227),0)-IF(ISNUMBER(O227),INDEX('913'!$I$6:$I$1205,O227),0)-IF(ISNUMBER(P227),INDEX('913'!$I$6:$I$1205,P227),0)</f>
        <v>0</v>
      </c>
      <c r="BZ227" s="37">
        <f>IF(BY227=0,1,MAX(1,SQRT(BY227^2+(IF(ISNUMBER(I227),INDEX('913'!$J$6:$J$1205,I227),0)+IF(ISNUMBER(J227),INDEX('913'!$J$6:$J$1205,J227),0)+IF(ISNUMBER(K227),INDEX('913'!$J$6:$J$1205,K227),0)+IF(ISNUMBER(L227),INDEX('913'!$J$6:$J$1205,L227),0)+IF(ISNUMBER(M227),INDEX('913'!$J$6:$J$1205,M227),0)+IF(ISNUMBER(N227),INDEX('913'!$J$6:$J$1205,N227),0)+IF(ISNUMBER(O227),INDEX('913'!$J$6:$J$1205,O227),0)+IF(ISNUMBER(P227),INDEX('913'!$J$6:$J$1205,P227),0))^2)/BY227))</f>
        <v>1</v>
      </c>
      <c r="CA227" s="33" t="e">
        <f>100*AO227/'11'!B$17</f>
        <v>#VALUE!</v>
      </c>
      <c r="CB227" s="37" t="e">
        <f>100*(AP227*BZ227)/'11'!C$17</f>
        <v>#VALUE!</v>
      </c>
      <c r="CC227" s="37" t="e">
        <f t="shared" si="32"/>
        <v>#VALUE!</v>
      </c>
      <c r="CD227" s="33" t="e">
        <f t="shared" si="33"/>
        <v>#VALUE!</v>
      </c>
      <c r="CE227" s="54" t="e">
        <f>'11'!C$17-'935'!Y227</f>
        <v>#VALUE!</v>
      </c>
      <c r="CF227" s="37" t="e">
        <f>MAX('DNO totals'!B$312+0,MIN('935'!L227+0,'DNO totals'!B$304+0))</f>
        <v>#VALUE!</v>
      </c>
      <c r="CG227" s="37" t="e">
        <f>MAX('DNO totals'!C$312+0,MIN('935'!M227+0,'DNO totals'!C$304+0))</f>
        <v>#VALUE!</v>
      </c>
      <c r="CH227" s="37" t="e">
        <f>MAX('DNO totals'!D$312+0,MIN('935'!N227+0,'DNO totals'!D$304+0))</f>
        <v>#VALUE!</v>
      </c>
      <c r="CI227" s="37" t="e">
        <f>MAX('DNO totals'!E$312+0,MIN('935'!O227+0,'DNO totals'!E$304+0))</f>
        <v>#VALUE!</v>
      </c>
      <c r="CJ227" s="52" t="e">
        <f>MAX('DNO totals'!F$312+0,MIN('935'!P227+0,'DNO totals'!F$304+0))</f>
        <v>#VALUE!</v>
      </c>
      <c r="CK227" s="37" t="e">
        <f>IF('935'!$K227=1000,'Charging rates'!$C$38*$BH227/(1+'DNO totals'!$C$99)*$CF227,0)</f>
        <v>#VALUE!</v>
      </c>
      <c r="CL227" s="37" t="e">
        <f>IF(MOD('935'!$K227,1000)=100,'Charging rates'!$D$38*$BH227/(1+'DNO totals'!$D$99)*$CG227,0)</f>
        <v>#VALUE!</v>
      </c>
      <c r="CM227" s="37" t="e">
        <f>IF(MOD('935'!$K227,100)=10,'Charging rates'!$E$38*$BH227/(1+'DNO totals'!$E$99)*$CH227,0)</f>
        <v>#VALUE!</v>
      </c>
      <c r="CN227" s="37" t="e">
        <f>IF(AND(MOD('935'!$K227,10)&gt;0,MOD('935'!$K227,1000)&gt;1),'Charging rates'!$F$38*$BH227/(1+'DNO totals'!$F$99)*$CI227,0)</f>
        <v>#VALUE!</v>
      </c>
      <c r="CO227" s="37" t="e">
        <f>IF(MOD('935'!$K227,1000)=1,'Charging rates'!$G$38*$BH227/(1+'DNO totals'!$G$99)*$CJ227,0)</f>
        <v>#VALUE!</v>
      </c>
      <c r="CP227" s="52" t="e">
        <f t="shared" si="34"/>
        <v>#VALUE!</v>
      </c>
      <c r="CQ227" s="37" t="e">
        <f>IF('935'!$K227&gt;1000,'Charging rates'!$C$38*$AW227*$CF227,0)</f>
        <v>#VALUE!</v>
      </c>
      <c r="CR227" s="37" t="e">
        <f>IF(MOD('935'!$K227,1000)&gt;100,'Charging rates'!$D$38*$AW227*$CG227,0)</f>
        <v>#VALUE!</v>
      </c>
      <c r="CS227" s="37" t="e">
        <f>IF(MOD('935'!$K227,100)&gt;10,'Charging rates'!$E$38*$AW227*$CH227,0)</f>
        <v>#VALUE!</v>
      </c>
      <c r="CT227" s="52" t="e">
        <f t="shared" si="35"/>
        <v>#VALUE!</v>
      </c>
      <c r="CU227" s="33" t="e">
        <f>100*(AP227*'935'!Q227*BZ227)/'11'!B$17</f>
        <v>#VALUE!</v>
      </c>
      <c r="CV227" s="33" t="e">
        <f>100/'11'!B$17*'Charging rates'!B$10*AW227</f>
        <v>#VALUE!</v>
      </c>
      <c r="CW227" s="33" t="e">
        <f>IF(AT227=0,0,(1-BX227/AT227)*(CA227+IF('935'!Q227=0,0,(CB227*'935'!Q227*('11'!C$17-'935'!Y227)/('11'!B$17-'935'!X227)))))</f>
        <v>#VALUE!</v>
      </c>
      <c r="CX227" s="33" t="e">
        <f t="shared" si="36"/>
        <v>#VALUE!</v>
      </c>
      <c r="CY227" s="49" t="e">
        <f t="shared" si="37"/>
        <v>#VALUE!</v>
      </c>
      <c r="CZ227" s="32" t="e">
        <f>AT227*(Parameters!B$21+AU227)*IF('DNO totals'!B$323&lt;0,1,'935'!S227)</f>
        <v>#VALUE!</v>
      </c>
      <c r="DA227" s="52" t="e">
        <f>IF('DNO totals'!B$323&lt;0,1,'935'!S227)*(Parameters!B$21+AU227)</f>
        <v>#VALUE!</v>
      </c>
      <c r="DB227" s="37" t="e">
        <f>CX227+'Charging rates'!B$106*DA227*100/'11'!B$17</f>
        <v>#VALUE!</v>
      </c>
      <c r="DC227" s="37" t="e">
        <f>DB227+'Charging rates'!B$116*(Parameters!B$21+AU227)*100/'11'!B$17*IF('DNO totals'!B$323&lt;0,1,'935'!S227)</f>
        <v>#VALUE!</v>
      </c>
      <c r="DD227" s="37" t="e">
        <f>'Charging rates'!B$97*(CP227+CT227)*100/'11'!B$17</f>
        <v>#VALUE!</v>
      </c>
      <c r="DE227" s="33" t="e">
        <f>MAX(0-(CB227*AU227*'11'!C$17/'11'!B$17),DC227+DD227)</f>
        <v>#VALUE!</v>
      </c>
      <c r="DF227" s="37" t="e">
        <f>IF(BS227,IF(AU227=0,CC227,MAX(0,MIN(CC227,CC227+(DE227/'935'!Q227*('11'!B$17-'935'!X227)/('11'!C$17-'935'!Y227))))),0)</f>
        <v>#VALUE!</v>
      </c>
      <c r="DG227" s="33" t="e">
        <f t="shared" si="38"/>
        <v>#VALUE!</v>
      </c>
      <c r="DH227" s="53" t="e">
        <f t="shared" si="39"/>
        <v>#VALUE!</v>
      </c>
    </row>
    <row r="228" spans="1:112">
      <c r="A228" s="28">
        <v>128</v>
      </c>
      <c r="B228" s="47" t="e">
        <f>'935'!B228</f>
        <v>#VALUE!</v>
      </c>
      <c r="C228" s="48" t="e">
        <f>OR('935'!E228&lt;&gt;"VOID",'935'!F228&lt;&gt;"VOID",'935'!G228&lt;&gt;"VOID")</f>
        <v>#VALUE!</v>
      </c>
      <c r="D228" s="32" t="e">
        <f>IF('935'!D228="VOID",0,'935'!D228*(1-'935'!X228/'11'!B$17))</f>
        <v>#VALUE!</v>
      </c>
      <c r="E228" s="32" t="e">
        <f>IF('935'!E228="VOID",0,'935'!E228*(1-'935'!X228/'11'!B$17))</f>
        <v>#VALUE!</v>
      </c>
      <c r="F228" s="32" t="e">
        <f>IF('935'!F228="VOID",0,'935'!F228*(1-'935'!X228/'11'!B$17))</f>
        <v>#VALUE!</v>
      </c>
      <c r="G228" s="32" t="e">
        <f>IF('935'!G228="VOID",0,'935'!G228*(1-'935'!X228/'11'!B$17))</f>
        <v>#VALUE!</v>
      </c>
      <c r="H228" s="49" t="e">
        <f t="shared" si="20"/>
        <v>#VALUE!</v>
      </c>
      <c r="I228" s="50" t="e">
        <f>MATCH('935'!J228,'913'!$B$6:$B$1205,0)</f>
        <v>#VALUE!</v>
      </c>
      <c r="J228" s="50" t="e">
        <f>MATCH(INDEX('913'!$D$6:$D$1205,I228),'913'!$B$6:$B$1205,0)</f>
        <v>#VALUE!</v>
      </c>
      <c r="K228" s="50" t="e">
        <f>MATCH(INDEX('913'!$D$6:$D$1205,J228),'913'!$B$6:$B$1205,0)</f>
        <v>#VALUE!</v>
      </c>
      <c r="L228" s="50" t="e">
        <f>MATCH(INDEX('913'!$D$6:$D$1205,K228),'913'!$B$6:$B$1205,0)</f>
        <v>#VALUE!</v>
      </c>
      <c r="M228" s="50" t="e">
        <f>MATCH(INDEX('913'!$D$6:$D$1205,L228),'913'!$B$6:$B$1205,0)</f>
        <v>#VALUE!</v>
      </c>
      <c r="N228" s="50" t="e">
        <f>MATCH(INDEX('913'!$D$6:$D$1205,M228),'913'!$B$6:$B$1205,0)</f>
        <v>#VALUE!</v>
      </c>
      <c r="O228" s="50" t="e">
        <f>MATCH(INDEX('913'!$D$6:$D$1205,N228),'913'!$B$6:$B$1205,0)</f>
        <v>#VALUE!</v>
      </c>
      <c r="P228" s="51" t="e">
        <f>MATCH(INDEX('913'!$D$6:$D$1205,O228),'913'!$B$6:$B$1205,0)</f>
        <v>#VALUE!</v>
      </c>
      <c r="Q228" s="37">
        <f>IF(ISNUMBER(I228),MAX(0,INDEX('913'!$E$6:$E$1205,I228)),0)</f>
        <v>0</v>
      </c>
      <c r="R228" s="37">
        <f>IF(ISNUMBER(J228),MAX(0,INDEX('913'!$E$6:$E$1205,J228)),0)</f>
        <v>0</v>
      </c>
      <c r="S228" s="37">
        <f>IF(ISNUMBER(K228),MAX(0,INDEX('913'!$E$6:$E$1205,K228)),0)</f>
        <v>0</v>
      </c>
      <c r="T228" s="37">
        <f>IF(ISNUMBER(L228),MAX(0,INDEX('913'!$E$6:$E$1205,L228)),0)</f>
        <v>0</v>
      </c>
      <c r="U228" s="37">
        <f>IF(ISNUMBER(M228),MAX(0,INDEX('913'!$E$6:$E$1205,M228)),0)</f>
        <v>0</v>
      </c>
      <c r="V228" s="37">
        <f>IF(ISNUMBER(N228),MAX(0,INDEX('913'!$E$6:$E$1205,N228)),0)</f>
        <v>0</v>
      </c>
      <c r="W228" s="37">
        <f>IF(ISNUMBER(O228),MAX(0,INDEX('913'!$E$6:$E$1205,O228)),0)</f>
        <v>0</v>
      </c>
      <c r="X228" s="52">
        <f>IF(ISNUMBER(P228),MAX(0,INDEX('913'!$E$6:$E$1205,P228)),0)</f>
        <v>0</v>
      </c>
      <c r="Y228" s="37">
        <f>IF(ISNUMBER(I228),MAX(0,INDEX('913'!$F$6:$F$1205,I228)),0)</f>
        <v>0</v>
      </c>
      <c r="Z228" s="37">
        <f>IF(ISNUMBER(J228),MAX(0,INDEX('913'!$F$6:$F$1205,J228)),0)</f>
        <v>0</v>
      </c>
      <c r="AA228" s="37">
        <f>IF(ISNUMBER(K228),MAX(0,INDEX('913'!$F$6:$F$1205,K228)),0)</f>
        <v>0</v>
      </c>
      <c r="AB228" s="37">
        <f>IF(ISNUMBER(L228),MAX(0,INDEX('913'!$F$6:$F$1205,L228)),0)</f>
        <v>0</v>
      </c>
      <c r="AC228" s="37">
        <f>IF(ISNUMBER(M228),MAX(0,INDEX('913'!$F$6:$F$1205,M228)),0)</f>
        <v>0</v>
      </c>
      <c r="AD228" s="37">
        <f>IF(ISNUMBER(N228),MAX(0,INDEX('913'!$F$6:$F$1205,N228)),0)</f>
        <v>0</v>
      </c>
      <c r="AE228" s="37">
        <f>IF(ISNUMBER(O228),MAX(0,INDEX('913'!$F$6:$F$1205,O228)),0)</f>
        <v>0</v>
      </c>
      <c r="AF228" s="37">
        <f>IF(ISNUMBER(P228),MAX(0,INDEX('913'!$F$6:$F$1205,P228)),0)</f>
        <v>0</v>
      </c>
      <c r="AG228" s="32">
        <f>IF(ISNUMBER(I228),SQRT(INDEX('913'!$I$6:$I$1205,I228)^2+INDEX('913'!$J$6:$J$1205,I228)^2),0)</f>
        <v>0</v>
      </c>
      <c r="AH228" s="32">
        <f>IF(ISNUMBER(J228),SQRT(INDEX('913'!$I$6:$I$1205,J228)^2+INDEX('913'!$J$6:$J$1205,J228)^2),0)</f>
        <v>0</v>
      </c>
      <c r="AI228" s="32">
        <f>IF(ISNUMBER(K228),SQRT(INDEX('913'!$I$6:$I$1205,K228)^2+INDEX('913'!$J$6:$J$1205,K228)^2),0)</f>
        <v>0</v>
      </c>
      <c r="AJ228" s="32">
        <f>IF(ISNUMBER(L228),SQRT(INDEX('913'!$I$6:$I$1205,L228)^2+INDEX('913'!$J$6:$J$1205,L228)^2),0)</f>
        <v>0</v>
      </c>
      <c r="AK228" s="32">
        <f>IF(ISNUMBER(M228),SQRT(INDEX('913'!$I$6:$I$1205,M228)^2+INDEX('913'!$J$6:$J$1205,M228)^2),0)</f>
        <v>0</v>
      </c>
      <c r="AL228" s="32">
        <f>IF(ISNUMBER(N228),SQRT(INDEX('913'!$I$6:$I$1205,N228)^2+INDEX('913'!$J$6:$J$1205,N228)^2),0)</f>
        <v>0</v>
      </c>
      <c r="AM228" s="32">
        <f>IF(ISNUMBER(O228),SQRT(INDEX('913'!$I$6:$I$1205,O228)^2+INDEX('913'!$J$6:$J$1205,O228)^2),0)</f>
        <v>0</v>
      </c>
      <c r="AN228" s="49">
        <f>IF(ISNUMBER(P228),SQRT(INDEX('913'!$I$6:$I$1205,P228)^2+INDEX('913'!$J$6:$J$1205,P228)^2),0)</f>
        <v>0</v>
      </c>
      <c r="AO228" s="37">
        <f t="shared" si="21"/>
        <v>0</v>
      </c>
      <c r="AP228" s="37">
        <f t="shared" si="22"/>
        <v>0</v>
      </c>
      <c r="AQ228" s="33" t="e">
        <f>-100*'935'!W228*(AO228+AP228)/'11'!C$17</f>
        <v>#VALUE!</v>
      </c>
      <c r="AR228" s="37" t="e">
        <f t="shared" si="23"/>
        <v>#VALUE!</v>
      </c>
      <c r="AS228" s="52" t="e">
        <f t="shared" si="24"/>
        <v>#VALUE!</v>
      </c>
      <c r="AT228" s="32" t="e">
        <f>IF('935'!C228="VOID",0,('935'!C228*(1-'935'!X228/'11'!B$17)))</f>
        <v>#VALUE!</v>
      </c>
      <c r="AU228" s="52" t="e">
        <f>'935'!Q228*(1-'935'!Y228/'11'!C$17)/(1-'935'!X228/'11'!B$17)</f>
        <v>#VALUE!</v>
      </c>
      <c r="AV228" s="37" t="e">
        <f>INDEX('DNO totals'!$B$57:$G$57,IF('935'!K228,IF(MOD('935'!K228,1000),IF(MOD('935'!K228,100),IF(MOD('935'!K228,10),IF(MOD('935'!K228,1000)=1,6,5),4),3),2),1))</f>
        <v>#VALUE!</v>
      </c>
      <c r="AW228" s="52" t="e">
        <f t="shared" si="25"/>
        <v>#VALUE!</v>
      </c>
      <c r="AX228" s="32" t="e">
        <f>IF('935'!V228="VOID",0,'935'!V228*(1-'935'!X228/'11'!B$17))</f>
        <v>#VALUE!</v>
      </c>
      <c r="AY228" s="33" t="e">
        <f>IF(H228,-100*'Charging rates'!B$10/'11'!B$17*AX228/H228,0)</f>
        <v>#VALUE!</v>
      </c>
      <c r="AZ228" s="33" t="e">
        <f>IF(C228,'DNO totals'!B$41,0)</f>
        <v>#VALUE!</v>
      </c>
      <c r="BA228" s="33" t="e">
        <f t="shared" si="26"/>
        <v>#VALUE!</v>
      </c>
      <c r="BB228" s="33" t="e">
        <f t="shared" si="27"/>
        <v>#VALUE!</v>
      </c>
      <c r="BC228" s="53" t="e">
        <f t="shared" si="28"/>
        <v>#VALUE!</v>
      </c>
      <c r="BD228" s="32" t="e">
        <f>IF(AT228,'935'!H228*AT228/(AT228+D228+H228),0)</f>
        <v>#VALUE!</v>
      </c>
      <c r="BE228" s="32" t="e">
        <f>IF(H228,'935'!H228*H228/(AT228+D228+H228),0)</f>
        <v>#VALUE!</v>
      </c>
      <c r="BF228" s="32" t="e">
        <f>BD228*(1-'935'!X228/'11'!B$17)</f>
        <v>#VALUE!</v>
      </c>
      <c r="BG228" s="49" t="e">
        <f>BE228*(1-'935'!X228/'11'!B$17)</f>
        <v>#VALUE!</v>
      </c>
      <c r="BH228" s="52" t="e">
        <f>AV228*Parameters!B$6</f>
        <v>#VALUE!</v>
      </c>
      <c r="BI228" s="37" t="e">
        <f>IF('935'!$K228=1000,'Charging rates'!$C$38*$BH228/(1+'DNO totals'!$C$99)*'935'!$L228,0)</f>
        <v>#VALUE!</v>
      </c>
      <c r="BJ228" s="37" t="e">
        <f>IF(MOD('935'!$K228,1000)=100,'Charging rates'!$D$38*$BH228/(1+'DNO totals'!$D$99)*'935'!$M228,0)</f>
        <v>#VALUE!</v>
      </c>
      <c r="BK228" s="37" t="e">
        <f>IF(MOD('935'!$K228,100)=10,'Charging rates'!$E$38*$BH228/(1+'DNO totals'!$E$99)*'935'!$N228,0)</f>
        <v>#VALUE!</v>
      </c>
      <c r="BL228" s="37" t="e">
        <f>IF(AND(MOD('935'!$K228,10)&gt;0,MOD('935'!$K228,1000)&gt;1),'Charging rates'!$F$38*$BH228/(1+'DNO totals'!$F$99)*'935'!$O228,0)</f>
        <v>#VALUE!</v>
      </c>
      <c r="BM228" s="37" t="e">
        <f>IF(MOD('935'!$K228,1000)=1,'Charging rates'!$G$38*$BH228/(1+'DNO totals'!$G$99)*'935'!$P228,0)</f>
        <v>#VALUE!</v>
      </c>
      <c r="BN228" s="52" t="e">
        <f t="shared" si="29"/>
        <v>#VALUE!</v>
      </c>
      <c r="BO228" s="37" t="e">
        <f>IF('935'!$K228&gt;1000,'Charging rates'!$C$38*$AW228*'935'!$L228,0)</f>
        <v>#VALUE!</v>
      </c>
      <c r="BP228" s="37" t="e">
        <f>IF(MOD('935'!$K228,1000)&gt;100,'Charging rates'!$D$38*$AW228*'935'!$M228,0)</f>
        <v>#VALUE!</v>
      </c>
      <c r="BQ228" s="37" t="e">
        <f>IF(MOD('935'!$K228,100)&gt;10,'Charging rates'!$E$38*$AW228*'935'!$N228,0)</f>
        <v>#VALUE!</v>
      </c>
      <c r="BR228" s="52" t="e">
        <f t="shared" si="30"/>
        <v>#VALUE!</v>
      </c>
      <c r="BS228" s="48" t="e">
        <f>'935'!C228&lt;&gt;"VOID"</f>
        <v>#VALUE!</v>
      </c>
      <c r="BT228" s="33" t="e">
        <f>IF(BS228,(100/'11'!B$17*BD228*((1-'935'!I228)*'Charging rates'!B$51+'Charging rates'!B$63)),0)</f>
        <v>#VALUE!</v>
      </c>
      <c r="BU228" s="33" t="e">
        <f>100/'11'!B$17*BG228*('Charging rates'!B$51+'Charging rates'!B$63)</f>
        <v>#VALUE!</v>
      </c>
      <c r="BV228" s="33" t="e">
        <f>100/'11'!B$17*BE228*('Charging rates'!B$51+'Charging rates'!B$63)</f>
        <v>#VALUE!</v>
      </c>
      <c r="BW228" s="53" t="e">
        <f t="shared" si="31"/>
        <v>#VALUE!</v>
      </c>
      <c r="BX228" s="32" t="e">
        <f>AT228-('935'!T228*(1-'935'!X228/'11'!B$17))</f>
        <v>#VALUE!</v>
      </c>
      <c r="BY228" s="32">
        <f>0-IF(ISNUMBER(I228),INDEX('913'!$I$6:$I$1205,I228),0)-IF(ISNUMBER(J228),INDEX('913'!$I$6:$I$1205,J228),0)-IF(ISNUMBER(K228),INDEX('913'!$I$6:$I$1205,K228),0)-IF(ISNUMBER(L228),INDEX('913'!$I$6:$I$1205,L228),0)-IF(ISNUMBER(M228),INDEX('913'!$I$6:$I$1205,M228),0)-IF(ISNUMBER(N228),INDEX('913'!$I$6:$I$1205,N228),0)-IF(ISNUMBER(O228),INDEX('913'!$I$6:$I$1205,O228),0)-IF(ISNUMBER(P228),INDEX('913'!$I$6:$I$1205,P228),0)</f>
        <v>0</v>
      </c>
      <c r="BZ228" s="37">
        <f>IF(BY228=0,1,MAX(1,SQRT(BY228^2+(IF(ISNUMBER(I228),INDEX('913'!$J$6:$J$1205,I228),0)+IF(ISNUMBER(J228),INDEX('913'!$J$6:$J$1205,J228),0)+IF(ISNUMBER(K228),INDEX('913'!$J$6:$J$1205,K228),0)+IF(ISNUMBER(L228),INDEX('913'!$J$6:$J$1205,L228),0)+IF(ISNUMBER(M228),INDEX('913'!$J$6:$J$1205,M228),0)+IF(ISNUMBER(N228),INDEX('913'!$J$6:$J$1205,N228),0)+IF(ISNUMBER(O228),INDEX('913'!$J$6:$J$1205,O228),0)+IF(ISNUMBER(P228),INDEX('913'!$J$6:$J$1205,P228),0))^2)/BY228))</f>
        <v>1</v>
      </c>
      <c r="CA228" s="33" t="e">
        <f>100*AO228/'11'!B$17</f>
        <v>#VALUE!</v>
      </c>
      <c r="CB228" s="37" t="e">
        <f>100*(AP228*BZ228)/'11'!C$17</f>
        <v>#VALUE!</v>
      </c>
      <c r="CC228" s="37" t="e">
        <f t="shared" si="32"/>
        <v>#VALUE!</v>
      </c>
      <c r="CD228" s="33" t="e">
        <f t="shared" si="33"/>
        <v>#VALUE!</v>
      </c>
      <c r="CE228" s="54" t="e">
        <f>'11'!C$17-'935'!Y228</f>
        <v>#VALUE!</v>
      </c>
      <c r="CF228" s="37" t="e">
        <f>MAX('DNO totals'!B$312+0,MIN('935'!L228+0,'DNO totals'!B$304+0))</f>
        <v>#VALUE!</v>
      </c>
      <c r="CG228" s="37" t="e">
        <f>MAX('DNO totals'!C$312+0,MIN('935'!M228+0,'DNO totals'!C$304+0))</f>
        <v>#VALUE!</v>
      </c>
      <c r="CH228" s="37" t="e">
        <f>MAX('DNO totals'!D$312+0,MIN('935'!N228+0,'DNO totals'!D$304+0))</f>
        <v>#VALUE!</v>
      </c>
      <c r="CI228" s="37" t="e">
        <f>MAX('DNO totals'!E$312+0,MIN('935'!O228+0,'DNO totals'!E$304+0))</f>
        <v>#VALUE!</v>
      </c>
      <c r="CJ228" s="52" t="e">
        <f>MAX('DNO totals'!F$312+0,MIN('935'!P228+0,'DNO totals'!F$304+0))</f>
        <v>#VALUE!</v>
      </c>
      <c r="CK228" s="37" t="e">
        <f>IF('935'!$K228=1000,'Charging rates'!$C$38*$BH228/(1+'DNO totals'!$C$99)*$CF228,0)</f>
        <v>#VALUE!</v>
      </c>
      <c r="CL228" s="37" t="e">
        <f>IF(MOD('935'!$K228,1000)=100,'Charging rates'!$D$38*$BH228/(1+'DNO totals'!$D$99)*$CG228,0)</f>
        <v>#VALUE!</v>
      </c>
      <c r="CM228" s="37" t="e">
        <f>IF(MOD('935'!$K228,100)=10,'Charging rates'!$E$38*$BH228/(1+'DNO totals'!$E$99)*$CH228,0)</f>
        <v>#VALUE!</v>
      </c>
      <c r="CN228" s="37" t="e">
        <f>IF(AND(MOD('935'!$K228,10)&gt;0,MOD('935'!$K228,1000)&gt;1),'Charging rates'!$F$38*$BH228/(1+'DNO totals'!$F$99)*$CI228,0)</f>
        <v>#VALUE!</v>
      </c>
      <c r="CO228" s="37" t="e">
        <f>IF(MOD('935'!$K228,1000)=1,'Charging rates'!$G$38*$BH228/(1+'DNO totals'!$G$99)*$CJ228,0)</f>
        <v>#VALUE!</v>
      </c>
      <c r="CP228" s="52" t="e">
        <f t="shared" si="34"/>
        <v>#VALUE!</v>
      </c>
      <c r="CQ228" s="37" t="e">
        <f>IF('935'!$K228&gt;1000,'Charging rates'!$C$38*$AW228*$CF228,0)</f>
        <v>#VALUE!</v>
      </c>
      <c r="CR228" s="37" t="e">
        <f>IF(MOD('935'!$K228,1000)&gt;100,'Charging rates'!$D$38*$AW228*$CG228,0)</f>
        <v>#VALUE!</v>
      </c>
      <c r="CS228" s="37" t="e">
        <f>IF(MOD('935'!$K228,100)&gt;10,'Charging rates'!$E$38*$AW228*$CH228,0)</f>
        <v>#VALUE!</v>
      </c>
      <c r="CT228" s="52" t="e">
        <f t="shared" si="35"/>
        <v>#VALUE!</v>
      </c>
      <c r="CU228" s="33" t="e">
        <f>100*(AP228*'935'!Q228*BZ228)/'11'!B$17</f>
        <v>#VALUE!</v>
      </c>
      <c r="CV228" s="33" t="e">
        <f>100/'11'!B$17*'Charging rates'!B$10*AW228</f>
        <v>#VALUE!</v>
      </c>
      <c r="CW228" s="33" t="e">
        <f>IF(AT228=0,0,(1-BX228/AT228)*(CA228+IF('935'!Q228=0,0,(CB228*'935'!Q228*('11'!C$17-'935'!Y228)/('11'!B$17-'935'!X228)))))</f>
        <v>#VALUE!</v>
      </c>
      <c r="CX228" s="33" t="e">
        <f t="shared" si="36"/>
        <v>#VALUE!</v>
      </c>
      <c r="CY228" s="49" t="e">
        <f t="shared" si="37"/>
        <v>#VALUE!</v>
      </c>
      <c r="CZ228" s="32" t="e">
        <f>AT228*(Parameters!B$21+AU228)*IF('DNO totals'!B$323&lt;0,1,'935'!S228)</f>
        <v>#VALUE!</v>
      </c>
      <c r="DA228" s="52" t="e">
        <f>IF('DNO totals'!B$323&lt;0,1,'935'!S228)*(Parameters!B$21+AU228)</f>
        <v>#VALUE!</v>
      </c>
      <c r="DB228" s="37" t="e">
        <f>CX228+'Charging rates'!B$106*DA228*100/'11'!B$17</f>
        <v>#VALUE!</v>
      </c>
      <c r="DC228" s="37" t="e">
        <f>DB228+'Charging rates'!B$116*(Parameters!B$21+AU228)*100/'11'!B$17*IF('DNO totals'!B$323&lt;0,1,'935'!S228)</f>
        <v>#VALUE!</v>
      </c>
      <c r="DD228" s="37" t="e">
        <f>'Charging rates'!B$97*(CP228+CT228)*100/'11'!B$17</f>
        <v>#VALUE!</v>
      </c>
      <c r="DE228" s="33" t="e">
        <f>MAX(0-(CB228*AU228*'11'!C$17/'11'!B$17),DC228+DD228)</f>
        <v>#VALUE!</v>
      </c>
      <c r="DF228" s="37" t="e">
        <f>IF(BS228,IF(AU228=0,CC228,MAX(0,MIN(CC228,CC228+(DE228/'935'!Q228*('11'!B$17-'935'!X228)/('11'!C$17-'935'!Y228))))),0)</f>
        <v>#VALUE!</v>
      </c>
      <c r="DG228" s="33" t="e">
        <f t="shared" si="38"/>
        <v>#VALUE!</v>
      </c>
      <c r="DH228" s="53" t="e">
        <f t="shared" si="39"/>
        <v>#VALUE!</v>
      </c>
    </row>
    <row r="229" spans="1:112">
      <c r="A229" s="28">
        <v>129</v>
      </c>
      <c r="B229" s="47" t="e">
        <f>'935'!B229</f>
        <v>#VALUE!</v>
      </c>
      <c r="C229" s="48" t="e">
        <f>OR('935'!E229&lt;&gt;"VOID",'935'!F229&lt;&gt;"VOID",'935'!G229&lt;&gt;"VOID")</f>
        <v>#VALUE!</v>
      </c>
      <c r="D229" s="32" t="e">
        <f>IF('935'!D229="VOID",0,'935'!D229*(1-'935'!X229/'11'!B$17))</f>
        <v>#VALUE!</v>
      </c>
      <c r="E229" s="32" t="e">
        <f>IF('935'!E229="VOID",0,'935'!E229*(1-'935'!X229/'11'!B$17))</f>
        <v>#VALUE!</v>
      </c>
      <c r="F229" s="32" t="e">
        <f>IF('935'!F229="VOID",0,'935'!F229*(1-'935'!X229/'11'!B$17))</f>
        <v>#VALUE!</v>
      </c>
      <c r="G229" s="32" t="e">
        <f>IF('935'!G229="VOID",0,'935'!G229*(1-'935'!X229/'11'!B$17))</f>
        <v>#VALUE!</v>
      </c>
      <c r="H229" s="49" t="e">
        <f t="shared" ref="H229:H292" si="40">E229+F229+G229</f>
        <v>#VALUE!</v>
      </c>
      <c r="I229" s="50" t="e">
        <f>MATCH('935'!J229,'913'!$B$6:$B$1205,0)</f>
        <v>#VALUE!</v>
      </c>
      <c r="J229" s="50" t="e">
        <f>MATCH(INDEX('913'!$D$6:$D$1205,I229),'913'!$B$6:$B$1205,0)</f>
        <v>#VALUE!</v>
      </c>
      <c r="K229" s="50" t="e">
        <f>MATCH(INDEX('913'!$D$6:$D$1205,J229),'913'!$B$6:$B$1205,0)</f>
        <v>#VALUE!</v>
      </c>
      <c r="L229" s="50" t="e">
        <f>MATCH(INDEX('913'!$D$6:$D$1205,K229),'913'!$B$6:$B$1205,0)</f>
        <v>#VALUE!</v>
      </c>
      <c r="M229" s="50" t="e">
        <f>MATCH(INDEX('913'!$D$6:$D$1205,L229),'913'!$B$6:$B$1205,0)</f>
        <v>#VALUE!</v>
      </c>
      <c r="N229" s="50" t="e">
        <f>MATCH(INDEX('913'!$D$6:$D$1205,M229),'913'!$B$6:$B$1205,0)</f>
        <v>#VALUE!</v>
      </c>
      <c r="O229" s="50" t="e">
        <f>MATCH(INDEX('913'!$D$6:$D$1205,N229),'913'!$B$6:$B$1205,0)</f>
        <v>#VALUE!</v>
      </c>
      <c r="P229" s="51" t="e">
        <f>MATCH(INDEX('913'!$D$6:$D$1205,O229),'913'!$B$6:$B$1205,0)</f>
        <v>#VALUE!</v>
      </c>
      <c r="Q229" s="37">
        <f>IF(ISNUMBER(I229),MAX(0,INDEX('913'!$E$6:$E$1205,I229)),0)</f>
        <v>0</v>
      </c>
      <c r="R229" s="37">
        <f>IF(ISNUMBER(J229),MAX(0,INDEX('913'!$E$6:$E$1205,J229)),0)</f>
        <v>0</v>
      </c>
      <c r="S229" s="37">
        <f>IF(ISNUMBER(K229),MAX(0,INDEX('913'!$E$6:$E$1205,K229)),0)</f>
        <v>0</v>
      </c>
      <c r="T229" s="37">
        <f>IF(ISNUMBER(L229),MAX(0,INDEX('913'!$E$6:$E$1205,L229)),0)</f>
        <v>0</v>
      </c>
      <c r="U229" s="37">
        <f>IF(ISNUMBER(M229),MAX(0,INDEX('913'!$E$6:$E$1205,M229)),0)</f>
        <v>0</v>
      </c>
      <c r="V229" s="37">
        <f>IF(ISNUMBER(N229),MAX(0,INDEX('913'!$E$6:$E$1205,N229)),0)</f>
        <v>0</v>
      </c>
      <c r="W229" s="37">
        <f>IF(ISNUMBER(O229),MAX(0,INDEX('913'!$E$6:$E$1205,O229)),0)</f>
        <v>0</v>
      </c>
      <c r="X229" s="52">
        <f>IF(ISNUMBER(P229),MAX(0,INDEX('913'!$E$6:$E$1205,P229)),0)</f>
        <v>0</v>
      </c>
      <c r="Y229" s="37">
        <f>IF(ISNUMBER(I229),MAX(0,INDEX('913'!$F$6:$F$1205,I229)),0)</f>
        <v>0</v>
      </c>
      <c r="Z229" s="37">
        <f>IF(ISNUMBER(J229),MAX(0,INDEX('913'!$F$6:$F$1205,J229)),0)</f>
        <v>0</v>
      </c>
      <c r="AA229" s="37">
        <f>IF(ISNUMBER(K229),MAX(0,INDEX('913'!$F$6:$F$1205,K229)),0)</f>
        <v>0</v>
      </c>
      <c r="AB229" s="37">
        <f>IF(ISNUMBER(L229),MAX(0,INDEX('913'!$F$6:$F$1205,L229)),0)</f>
        <v>0</v>
      </c>
      <c r="AC229" s="37">
        <f>IF(ISNUMBER(M229),MAX(0,INDEX('913'!$F$6:$F$1205,M229)),0)</f>
        <v>0</v>
      </c>
      <c r="AD229" s="37">
        <f>IF(ISNUMBER(N229),MAX(0,INDEX('913'!$F$6:$F$1205,N229)),0)</f>
        <v>0</v>
      </c>
      <c r="AE229" s="37">
        <f>IF(ISNUMBER(O229),MAX(0,INDEX('913'!$F$6:$F$1205,O229)),0)</f>
        <v>0</v>
      </c>
      <c r="AF229" s="37">
        <f>IF(ISNUMBER(P229),MAX(0,INDEX('913'!$F$6:$F$1205,P229)),0)</f>
        <v>0</v>
      </c>
      <c r="AG229" s="32">
        <f>IF(ISNUMBER(I229),SQRT(INDEX('913'!$I$6:$I$1205,I229)^2+INDEX('913'!$J$6:$J$1205,I229)^2),0)</f>
        <v>0</v>
      </c>
      <c r="AH229" s="32">
        <f>IF(ISNUMBER(J229),SQRT(INDEX('913'!$I$6:$I$1205,J229)^2+INDEX('913'!$J$6:$J$1205,J229)^2),0)</f>
        <v>0</v>
      </c>
      <c r="AI229" s="32">
        <f>IF(ISNUMBER(K229),SQRT(INDEX('913'!$I$6:$I$1205,K229)^2+INDEX('913'!$J$6:$J$1205,K229)^2),0)</f>
        <v>0</v>
      </c>
      <c r="AJ229" s="32">
        <f>IF(ISNUMBER(L229),SQRT(INDEX('913'!$I$6:$I$1205,L229)^2+INDEX('913'!$J$6:$J$1205,L229)^2),0)</f>
        <v>0</v>
      </c>
      <c r="AK229" s="32">
        <f>IF(ISNUMBER(M229),SQRT(INDEX('913'!$I$6:$I$1205,M229)^2+INDEX('913'!$J$6:$J$1205,M229)^2),0)</f>
        <v>0</v>
      </c>
      <c r="AL229" s="32">
        <f>IF(ISNUMBER(N229),SQRT(INDEX('913'!$I$6:$I$1205,N229)^2+INDEX('913'!$J$6:$J$1205,N229)^2),0)</f>
        <v>0</v>
      </c>
      <c r="AM229" s="32">
        <f>IF(ISNUMBER(O229),SQRT(INDEX('913'!$I$6:$I$1205,O229)^2+INDEX('913'!$J$6:$J$1205,O229)^2),0)</f>
        <v>0</v>
      </c>
      <c r="AN229" s="49">
        <f>IF(ISNUMBER(P229),SQRT(INDEX('913'!$I$6:$I$1205,P229)^2+INDEX('913'!$J$6:$J$1205,P229)^2),0)</f>
        <v>0</v>
      </c>
      <c r="AO229" s="37">
        <f t="shared" ref="AO229:AO292" si="41">IF(AG229+AH229+AI229+AJ229+AK229+AL229+AM229+AN229=0,IF(COUNT(I229,J229,K229,L229,M229,N229,O229,P229),(Q229+R229+S229+T229+U229+V229+W229+X229)/COUNT(I229,J229,K229,L229,M229,N229,O229,P229),0),(AG229*Q229+AH229*R229+AI229*S229+AJ229*T229+AK229*U229+AL229*V229+AM229*W229+AN229*X229)/(AG229+AH229+AI229+AJ229+AK229+AL229+AM229+AN229))</f>
        <v>0</v>
      </c>
      <c r="AP229" s="37">
        <f t="shared" ref="AP229:AP292" si="42">IF(AG229+AH229+AI229+AJ229+AK229+AL229+AM229+AN229=0,IF(COUNT(I229,J229,K229,L229,M229,N229,O229,P229),(Y229+Z229+AA229+AB229+AC229+AD229+AE229+AF229)/COUNT(I229,J229,K229,L229,M229,N229,O229,P229),0),(AG229*Y229+AH229*Z229+AI229*AA229+AJ229*AB229+AK229*AC229+AL229*AD229+AM229*AE229+AN229*AF229)/(AG229+AH229+AI229+AJ229+AK229+AL229+AM229+AN229))</f>
        <v>0</v>
      </c>
      <c r="AQ229" s="33" t="e">
        <f>-100*'935'!W229*(AO229+AP229)/'11'!C$17</f>
        <v>#VALUE!</v>
      </c>
      <c r="AR229" s="37" t="e">
        <f t="shared" ref="AR229:AR292" si="43">IF(H229,(AQ229*H229/(H229+D229)),0)</f>
        <v>#VALUE!</v>
      </c>
      <c r="AS229" s="52" t="e">
        <f t="shared" ref="AS229:AS292" si="44">ROUND(AR229,3)</f>
        <v>#VALUE!</v>
      </c>
      <c r="AT229" s="32" t="e">
        <f>IF('935'!C229="VOID",0,('935'!C229*(1-'935'!X229/'11'!B$17)))</f>
        <v>#VALUE!</v>
      </c>
      <c r="AU229" s="52" t="e">
        <f>'935'!Q229*(1-'935'!Y229/'11'!C$17)/(1-'935'!X229/'11'!B$17)</f>
        <v>#VALUE!</v>
      </c>
      <c r="AV229" s="37" t="e">
        <f>INDEX('DNO totals'!$B$57:$G$57,IF('935'!K229,IF(MOD('935'!K229,1000),IF(MOD('935'!K229,100),IF(MOD('935'!K229,10),IF(MOD('935'!K229,1000)=1,6,5),4),3),2),1))</f>
        <v>#VALUE!</v>
      </c>
      <c r="AW229" s="52" t="e">
        <f t="shared" ref="AW229:AW292" si="45">AU229*AV229</f>
        <v>#VALUE!</v>
      </c>
      <c r="AX229" s="32" t="e">
        <f>IF('935'!V229="VOID",0,'935'!V229*(1-'935'!X229/'11'!B$17))</f>
        <v>#VALUE!</v>
      </c>
      <c r="AY229" s="33" t="e">
        <f>IF(H229,-100*'Charging rates'!B$10/'11'!B$17*AX229/H229,0)</f>
        <v>#VALUE!</v>
      </c>
      <c r="AZ229" s="33" t="e">
        <f>IF(C229,'DNO totals'!B$41,0)</f>
        <v>#VALUE!</v>
      </c>
      <c r="BA229" s="33" t="e">
        <f t="shared" ref="BA229:BA292" si="46">ROUND(AZ229,2)</f>
        <v>#VALUE!</v>
      </c>
      <c r="BB229" s="33" t="e">
        <f t="shared" ref="BB229:BB292" si="47">IF(C229,(AZ229+AY229),0)</f>
        <v>#VALUE!</v>
      </c>
      <c r="BC229" s="53" t="e">
        <f t="shared" ref="BC229:BC292" si="48">ROUND(BB229,2)</f>
        <v>#VALUE!</v>
      </c>
      <c r="BD229" s="32" t="e">
        <f>IF(AT229,'935'!H229*AT229/(AT229+D229+H229),0)</f>
        <v>#VALUE!</v>
      </c>
      <c r="BE229" s="32" t="e">
        <f>IF(H229,'935'!H229*H229/(AT229+D229+H229),0)</f>
        <v>#VALUE!</v>
      </c>
      <c r="BF229" s="32" t="e">
        <f>BD229*(1-'935'!X229/'11'!B$17)</f>
        <v>#VALUE!</v>
      </c>
      <c r="BG229" s="49" t="e">
        <f>BE229*(1-'935'!X229/'11'!B$17)</f>
        <v>#VALUE!</v>
      </c>
      <c r="BH229" s="52" t="e">
        <f>AV229*Parameters!B$6</f>
        <v>#VALUE!</v>
      </c>
      <c r="BI229" s="37" t="e">
        <f>IF('935'!$K229=1000,'Charging rates'!$C$38*$BH229/(1+'DNO totals'!$C$99)*'935'!$L229,0)</f>
        <v>#VALUE!</v>
      </c>
      <c r="BJ229" s="37" t="e">
        <f>IF(MOD('935'!$K229,1000)=100,'Charging rates'!$D$38*$BH229/(1+'DNO totals'!$D$99)*'935'!$M229,0)</f>
        <v>#VALUE!</v>
      </c>
      <c r="BK229" s="37" t="e">
        <f>IF(MOD('935'!$K229,100)=10,'Charging rates'!$E$38*$BH229/(1+'DNO totals'!$E$99)*'935'!$N229,0)</f>
        <v>#VALUE!</v>
      </c>
      <c r="BL229" s="37" t="e">
        <f>IF(AND(MOD('935'!$K229,10)&gt;0,MOD('935'!$K229,1000)&gt;1),'Charging rates'!$F$38*$BH229/(1+'DNO totals'!$F$99)*'935'!$O229,0)</f>
        <v>#VALUE!</v>
      </c>
      <c r="BM229" s="37" t="e">
        <f>IF(MOD('935'!$K229,1000)=1,'Charging rates'!$G$38*$BH229/(1+'DNO totals'!$G$99)*'935'!$P229,0)</f>
        <v>#VALUE!</v>
      </c>
      <c r="BN229" s="52" t="e">
        <f t="shared" ref="BN229:BN292" si="49">$BI229+$BJ229+$BK229+$BL229+$BM229</f>
        <v>#VALUE!</v>
      </c>
      <c r="BO229" s="37" t="e">
        <f>IF('935'!$K229&gt;1000,'Charging rates'!$C$38*$AW229*'935'!$L229,0)</f>
        <v>#VALUE!</v>
      </c>
      <c r="BP229" s="37" t="e">
        <f>IF(MOD('935'!$K229,1000)&gt;100,'Charging rates'!$D$38*$AW229*'935'!$M229,0)</f>
        <v>#VALUE!</v>
      </c>
      <c r="BQ229" s="37" t="e">
        <f>IF(MOD('935'!$K229,100)&gt;10,'Charging rates'!$E$38*$AW229*'935'!$N229,0)</f>
        <v>#VALUE!</v>
      </c>
      <c r="BR229" s="52" t="e">
        <f t="shared" ref="BR229:BR292" si="50">$BO229+$BP229+$BQ229</f>
        <v>#VALUE!</v>
      </c>
      <c r="BS229" s="48" t="e">
        <f>'935'!C229&lt;&gt;"VOID"</f>
        <v>#VALUE!</v>
      </c>
      <c r="BT229" s="33" t="e">
        <f>IF(BS229,(100/'11'!B$17*BD229*((1-'935'!I229)*'Charging rates'!B$51+'Charging rates'!B$63)),0)</f>
        <v>#VALUE!</v>
      </c>
      <c r="BU229" s="33" t="e">
        <f>100/'11'!B$17*BG229*('Charging rates'!B$51+'Charging rates'!B$63)</f>
        <v>#VALUE!</v>
      </c>
      <c r="BV229" s="33" t="e">
        <f>100/'11'!B$17*BE229*('Charging rates'!B$51+'Charging rates'!B$63)</f>
        <v>#VALUE!</v>
      </c>
      <c r="BW229" s="53" t="e">
        <f t="shared" ref="BW229:BW292" si="51">ROUND(BV229,2)</f>
        <v>#VALUE!</v>
      </c>
      <c r="BX229" s="32" t="e">
        <f>AT229-('935'!T229*(1-'935'!X229/'11'!B$17))</f>
        <v>#VALUE!</v>
      </c>
      <c r="BY229" s="32">
        <f>0-IF(ISNUMBER(I229),INDEX('913'!$I$6:$I$1205,I229),0)-IF(ISNUMBER(J229),INDEX('913'!$I$6:$I$1205,J229),0)-IF(ISNUMBER(K229),INDEX('913'!$I$6:$I$1205,K229),0)-IF(ISNUMBER(L229),INDEX('913'!$I$6:$I$1205,L229),0)-IF(ISNUMBER(M229),INDEX('913'!$I$6:$I$1205,M229),0)-IF(ISNUMBER(N229),INDEX('913'!$I$6:$I$1205,N229),0)-IF(ISNUMBER(O229),INDEX('913'!$I$6:$I$1205,O229),0)-IF(ISNUMBER(P229),INDEX('913'!$I$6:$I$1205,P229),0)</f>
        <v>0</v>
      </c>
      <c r="BZ229" s="37">
        <f>IF(BY229=0,1,MAX(1,SQRT(BY229^2+(IF(ISNUMBER(I229),INDEX('913'!$J$6:$J$1205,I229),0)+IF(ISNUMBER(J229),INDEX('913'!$J$6:$J$1205,J229),0)+IF(ISNUMBER(K229),INDEX('913'!$J$6:$J$1205,K229),0)+IF(ISNUMBER(L229),INDEX('913'!$J$6:$J$1205,L229),0)+IF(ISNUMBER(M229),INDEX('913'!$J$6:$J$1205,M229),0)+IF(ISNUMBER(N229),INDEX('913'!$J$6:$J$1205,N229),0)+IF(ISNUMBER(O229),INDEX('913'!$J$6:$J$1205,O229),0)+IF(ISNUMBER(P229),INDEX('913'!$J$6:$J$1205,P229),0))^2)/BY229))</f>
        <v>1</v>
      </c>
      <c r="CA229" s="33" t="e">
        <f>100*AO229/'11'!B$17</f>
        <v>#VALUE!</v>
      </c>
      <c r="CB229" s="37" t="e">
        <f>100*(AP229*BZ229)/'11'!C$17</f>
        <v>#VALUE!</v>
      </c>
      <c r="CC229" s="37" t="e">
        <f t="shared" ref="CC229:CC292" si="52">IF(AT229=0,1,BX229/AT229)*CB229</f>
        <v>#VALUE!</v>
      </c>
      <c r="CD229" s="33" t="e">
        <f t="shared" ref="CD229:CD292" si="53">IF(AT229=0,1,BX229/AT229)*CA229</f>
        <v>#VALUE!</v>
      </c>
      <c r="CE229" s="54" t="e">
        <f>'11'!C$17-'935'!Y229</f>
        <v>#VALUE!</v>
      </c>
      <c r="CF229" s="37" t="e">
        <f>MAX('DNO totals'!B$312+0,MIN('935'!L229+0,'DNO totals'!B$304+0))</f>
        <v>#VALUE!</v>
      </c>
      <c r="CG229" s="37" t="e">
        <f>MAX('DNO totals'!C$312+0,MIN('935'!M229+0,'DNO totals'!C$304+0))</f>
        <v>#VALUE!</v>
      </c>
      <c r="CH229" s="37" t="e">
        <f>MAX('DNO totals'!D$312+0,MIN('935'!N229+0,'DNO totals'!D$304+0))</f>
        <v>#VALUE!</v>
      </c>
      <c r="CI229" s="37" t="e">
        <f>MAX('DNO totals'!E$312+0,MIN('935'!O229+0,'DNO totals'!E$304+0))</f>
        <v>#VALUE!</v>
      </c>
      <c r="CJ229" s="52" t="e">
        <f>MAX('DNO totals'!F$312+0,MIN('935'!P229+0,'DNO totals'!F$304+0))</f>
        <v>#VALUE!</v>
      </c>
      <c r="CK229" s="37" t="e">
        <f>IF('935'!$K229=1000,'Charging rates'!$C$38*$BH229/(1+'DNO totals'!$C$99)*$CF229,0)</f>
        <v>#VALUE!</v>
      </c>
      <c r="CL229" s="37" t="e">
        <f>IF(MOD('935'!$K229,1000)=100,'Charging rates'!$D$38*$BH229/(1+'DNO totals'!$D$99)*$CG229,0)</f>
        <v>#VALUE!</v>
      </c>
      <c r="CM229" s="37" t="e">
        <f>IF(MOD('935'!$K229,100)=10,'Charging rates'!$E$38*$BH229/(1+'DNO totals'!$E$99)*$CH229,0)</f>
        <v>#VALUE!</v>
      </c>
      <c r="CN229" s="37" t="e">
        <f>IF(AND(MOD('935'!$K229,10)&gt;0,MOD('935'!$K229,1000)&gt;1),'Charging rates'!$F$38*$BH229/(1+'DNO totals'!$F$99)*$CI229,0)</f>
        <v>#VALUE!</v>
      </c>
      <c r="CO229" s="37" t="e">
        <f>IF(MOD('935'!$K229,1000)=1,'Charging rates'!$G$38*$BH229/(1+'DNO totals'!$G$99)*$CJ229,0)</f>
        <v>#VALUE!</v>
      </c>
      <c r="CP229" s="52" t="e">
        <f t="shared" ref="CP229:CP292" si="54">$CK229+$CL229+$CM229+$CN229+$CO229</f>
        <v>#VALUE!</v>
      </c>
      <c r="CQ229" s="37" t="e">
        <f>IF('935'!$K229&gt;1000,'Charging rates'!$C$38*$AW229*$CF229,0)</f>
        <v>#VALUE!</v>
      </c>
      <c r="CR229" s="37" t="e">
        <f>IF(MOD('935'!$K229,1000)&gt;100,'Charging rates'!$D$38*$AW229*$CG229,0)</f>
        <v>#VALUE!</v>
      </c>
      <c r="CS229" s="37" t="e">
        <f>IF(MOD('935'!$K229,100)&gt;10,'Charging rates'!$E$38*$AW229*$CH229,0)</f>
        <v>#VALUE!</v>
      </c>
      <c r="CT229" s="52" t="e">
        <f t="shared" ref="CT229:CT292" si="55">$CQ229+$CR229+$CS229</f>
        <v>#VALUE!</v>
      </c>
      <c r="CU229" s="33" t="e">
        <f>100*(AP229*'935'!Q229*BZ229)/'11'!B$17</f>
        <v>#VALUE!</v>
      </c>
      <c r="CV229" s="33" t="e">
        <f>100/'11'!B$17*'Charging rates'!B$10*AW229</f>
        <v>#VALUE!</v>
      </c>
      <c r="CW229" s="33" t="e">
        <f>IF(AT229=0,0,(1-BX229/AT229)*(CA229+IF('935'!Q229=0,0,(CB229*'935'!Q229*('11'!C$17-'935'!Y229)/('11'!B$17-'935'!X229)))))</f>
        <v>#VALUE!</v>
      </c>
      <c r="CX229" s="33" t="e">
        <f t="shared" ref="CX229:CX292" si="56">CV229+CD229</f>
        <v>#VALUE!</v>
      </c>
      <c r="CY229" s="49" t="e">
        <f t="shared" ref="CY229:CY292" si="57">(CP229+CT229)*AT229</f>
        <v>#VALUE!</v>
      </c>
      <c r="CZ229" s="32" t="e">
        <f>AT229*(Parameters!B$21+AU229)*IF('DNO totals'!B$323&lt;0,1,'935'!S229)</f>
        <v>#VALUE!</v>
      </c>
      <c r="DA229" s="52" t="e">
        <f>IF('DNO totals'!B$323&lt;0,1,'935'!S229)*(Parameters!B$21+AU229)</f>
        <v>#VALUE!</v>
      </c>
      <c r="DB229" s="37" t="e">
        <f>CX229+'Charging rates'!B$106*DA229*100/'11'!B$17</f>
        <v>#VALUE!</v>
      </c>
      <c r="DC229" s="37" t="e">
        <f>DB229+'Charging rates'!B$116*(Parameters!B$21+AU229)*100/'11'!B$17*IF('DNO totals'!B$323&lt;0,1,'935'!S229)</f>
        <v>#VALUE!</v>
      </c>
      <c r="DD229" s="37" t="e">
        <f>'Charging rates'!B$97*(CP229+CT229)*100/'11'!B$17</f>
        <v>#VALUE!</v>
      </c>
      <c r="DE229" s="33" t="e">
        <f>MAX(0-(CB229*AU229*'11'!C$17/'11'!B$17),DC229+DD229)</f>
        <v>#VALUE!</v>
      </c>
      <c r="DF229" s="37" t="e">
        <f>IF(BS229,IF(AU229=0,CC229,MAX(0,MIN(CC229,CC229+(DE229/'935'!Q229*('11'!B$17-'935'!X229)/('11'!C$17-'935'!Y229))))),0)</f>
        <v>#VALUE!</v>
      </c>
      <c r="DG229" s="33" t="e">
        <f t="shared" ref="DG229:DG292" si="58">IF(BS229,MAX(0,DE229),0)</f>
        <v>#VALUE!</v>
      </c>
      <c r="DH229" s="53" t="e">
        <f t="shared" ref="DH229:DH292" si="59">DG229+CW229</f>
        <v>#VALUE!</v>
      </c>
    </row>
    <row r="230" spans="1:112">
      <c r="A230" s="28">
        <v>130</v>
      </c>
      <c r="B230" s="47" t="e">
        <f>'935'!B230</f>
        <v>#VALUE!</v>
      </c>
      <c r="C230" s="48" t="e">
        <f>OR('935'!E230&lt;&gt;"VOID",'935'!F230&lt;&gt;"VOID",'935'!G230&lt;&gt;"VOID")</f>
        <v>#VALUE!</v>
      </c>
      <c r="D230" s="32" t="e">
        <f>IF('935'!D230="VOID",0,'935'!D230*(1-'935'!X230/'11'!B$17))</f>
        <v>#VALUE!</v>
      </c>
      <c r="E230" s="32" t="e">
        <f>IF('935'!E230="VOID",0,'935'!E230*(1-'935'!X230/'11'!B$17))</f>
        <v>#VALUE!</v>
      </c>
      <c r="F230" s="32" t="e">
        <f>IF('935'!F230="VOID",0,'935'!F230*(1-'935'!X230/'11'!B$17))</f>
        <v>#VALUE!</v>
      </c>
      <c r="G230" s="32" t="e">
        <f>IF('935'!G230="VOID",0,'935'!G230*(1-'935'!X230/'11'!B$17))</f>
        <v>#VALUE!</v>
      </c>
      <c r="H230" s="49" t="e">
        <f t="shared" si="40"/>
        <v>#VALUE!</v>
      </c>
      <c r="I230" s="50" t="e">
        <f>MATCH('935'!J230,'913'!$B$6:$B$1205,0)</f>
        <v>#VALUE!</v>
      </c>
      <c r="J230" s="50" t="e">
        <f>MATCH(INDEX('913'!$D$6:$D$1205,I230),'913'!$B$6:$B$1205,0)</f>
        <v>#VALUE!</v>
      </c>
      <c r="K230" s="50" t="e">
        <f>MATCH(INDEX('913'!$D$6:$D$1205,J230),'913'!$B$6:$B$1205,0)</f>
        <v>#VALUE!</v>
      </c>
      <c r="L230" s="50" t="e">
        <f>MATCH(INDEX('913'!$D$6:$D$1205,K230),'913'!$B$6:$B$1205,0)</f>
        <v>#VALUE!</v>
      </c>
      <c r="M230" s="50" t="e">
        <f>MATCH(INDEX('913'!$D$6:$D$1205,L230),'913'!$B$6:$B$1205,0)</f>
        <v>#VALUE!</v>
      </c>
      <c r="N230" s="50" t="e">
        <f>MATCH(INDEX('913'!$D$6:$D$1205,M230),'913'!$B$6:$B$1205,0)</f>
        <v>#VALUE!</v>
      </c>
      <c r="O230" s="50" t="e">
        <f>MATCH(INDEX('913'!$D$6:$D$1205,N230),'913'!$B$6:$B$1205,0)</f>
        <v>#VALUE!</v>
      </c>
      <c r="P230" s="51" t="e">
        <f>MATCH(INDEX('913'!$D$6:$D$1205,O230),'913'!$B$6:$B$1205,0)</f>
        <v>#VALUE!</v>
      </c>
      <c r="Q230" s="37">
        <f>IF(ISNUMBER(I230),MAX(0,INDEX('913'!$E$6:$E$1205,I230)),0)</f>
        <v>0</v>
      </c>
      <c r="R230" s="37">
        <f>IF(ISNUMBER(J230),MAX(0,INDEX('913'!$E$6:$E$1205,J230)),0)</f>
        <v>0</v>
      </c>
      <c r="S230" s="37">
        <f>IF(ISNUMBER(K230),MAX(0,INDEX('913'!$E$6:$E$1205,K230)),0)</f>
        <v>0</v>
      </c>
      <c r="T230" s="37">
        <f>IF(ISNUMBER(L230),MAX(0,INDEX('913'!$E$6:$E$1205,L230)),0)</f>
        <v>0</v>
      </c>
      <c r="U230" s="37">
        <f>IF(ISNUMBER(M230),MAX(0,INDEX('913'!$E$6:$E$1205,M230)),0)</f>
        <v>0</v>
      </c>
      <c r="V230" s="37">
        <f>IF(ISNUMBER(N230),MAX(0,INDEX('913'!$E$6:$E$1205,N230)),0)</f>
        <v>0</v>
      </c>
      <c r="W230" s="37">
        <f>IF(ISNUMBER(O230),MAX(0,INDEX('913'!$E$6:$E$1205,O230)),0)</f>
        <v>0</v>
      </c>
      <c r="X230" s="52">
        <f>IF(ISNUMBER(P230),MAX(0,INDEX('913'!$E$6:$E$1205,P230)),0)</f>
        <v>0</v>
      </c>
      <c r="Y230" s="37">
        <f>IF(ISNUMBER(I230),MAX(0,INDEX('913'!$F$6:$F$1205,I230)),0)</f>
        <v>0</v>
      </c>
      <c r="Z230" s="37">
        <f>IF(ISNUMBER(J230),MAX(0,INDEX('913'!$F$6:$F$1205,J230)),0)</f>
        <v>0</v>
      </c>
      <c r="AA230" s="37">
        <f>IF(ISNUMBER(K230),MAX(0,INDEX('913'!$F$6:$F$1205,K230)),0)</f>
        <v>0</v>
      </c>
      <c r="AB230" s="37">
        <f>IF(ISNUMBER(L230),MAX(0,INDEX('913'!$F$6:$F$1205,L230)),0)</f>
        <v>0</v>
      </c>
      <c r="AC230" s="37">
        <f>IF(ISNUMBER(M230),MAX(0,INDEX('913'!$F$6:$F$1205,M230)),0)</f>
        <v>0</v>
      </c>
      <c r="AD230" s="37">
        <f>IF(ISNUMBER(N230),MAX(0,INDEX('913'!$F$6:$F$1205,N230)),0)</f>
        <v>0</v>
      </c>
      <c r="AE230" s="37">
        <f>IF(ISNUMBER(O230),MAX(0,INDEX('913'!$F$6:$F$1205,O230)),0)</f>
        <v>0</v>
      </c>
      <c r="AF230" s="37">
        <f>IF(ISNUMBER(P230),MAX(0,INDEX('913'!$F$6:$F$1205,P230)),0)</f>
        <v>0</v>
      </c>
      <c r="AG230" s="32">
        <f>IF(ISNUMBER(I230),SQRT(INDEX('913'!$I$6:$I$1205,I230)^2+INDEX('913'!$J$6:$J$1205,I230)^2),0)</f>
        <v>0</v>
      </c>
      <c r="AH230" s="32">
        <f>IF(ISNUMBER(J230),SQRT(INDEX('913'!$I$6:$I$1205,J230)^2+INDEX('913'!$J$6:$J$1205,J230)^2),0)</f>
        <v>0</v>
      </c>
      <c r="AI230" s="32">
        <f>IF(ISNUMBER(K230),SQRT(INDEX('913'!$I$6:$I$1205,K230)^2+INDEX('913'!$J$6:$J$1205,K230)^2),0)</f>
        <v>0</v>
      </c>
      <c r="AJ230" s="32">
        <f>IF(ISNUMBER(L230),SQRT(INDEX('913'!$I$6:$I$1205,L230)^2+INDEX('913'!$J$6:$J$1205,L230)^2),0)</f>
        <v>0</v>
      </c>
      <c r="AK230" s="32">
        <f>IF(ISNUMBER(M230),SQRT(INDEX('913'!$I$6:$I$1205,M230)^2+INDEX('913'!$J$6:$J$1205,M230)^2),0)</f>
        <v>0</v>
      </c>
      <c r="AL230" s="32">
        <f>IF(ISNUMBER(N230),SQRT(INDEX('913'!$I$6:$I$1205,N230)^2+INDEX('913'!$J$6:$J$1205,N230)^2),0)</f>
        <v>0</v>
      </c>
      <c r="AM230" s="32">
        <f>IF(ISNUMBER(O230),SQRT(INDEX('913'!$I$6:$I$1205,O230)^2+INDEX('913'!$J$6:$J$1205,O230)^2),0)</f>
        <v>0</v>
      </c>
      <c r="AN230" s="49">
        <f>IF(ISNUMBER(P230),SQRT(INDEX('913'!$I$6:$I$1205,P230)^2+INDEX('913'!$J$6:$J$1205,P230)^2),0)</f>
        <v>0</v>
      </c>
      <c r="AO230" s="37">
        <f t="shared" si="41"/>
        <v>0</v>
      </c>
      <c r="AP230" s="37">
        <f t="shared" si="42"/>
        <v>0</v>
      </c>
      <c r="AQ230" s="33" t="e">
        <f>-100*'935'!W230*(AO230+AP230)/'11'!C$17</f>
        <v>#VALUE!</v>
      </c>
      <c r="AR230" s="37" t="e">
        <f t="shared" si="43"/>
        <v>#VALUE!</v>
      </c>
      <c r="AS230" s="52" t="e">
        <f t="shared" si="44"/>
        <v>#VALUE!</v>
      </c>
      <c r="AT230" s="32" t="e">
        <f>IF('935'!C230="VOID",0,('935'!C230*(1-'935'!X230/'11'!B$17)))</f>
        <v>#VALUE!</v>
      </c>
      <c r="AU230" s="52" t="e">
        <f>'935'!Q230*(1-'935'!Y230/'11'!C$17)/(1-'935'!X230/'11'!B$17)</f>
        <v>#VALUE!</v>
      </c>
      <c r="AV230" s="37" t="e">
        <f>INDEX('DNO totals'!$B$57:$G$57,IF('935'!K230,IF(MOD('935'!K230,1000),IF(MOD('935'!K230,100),IF(MOD('935'!K230,10),IF(MOD('935'!K230,1000)=1,6,5),4),3),2),1))</f>
        <v>#VALUE!</v>
      </c>
      <c r="AW230" s="52" t="e">
        <f t="shared" si="45"/>
        <v>#VALUE!</v>
      </c>
      <c r="AX230" s="32" t="e">
        <f>IF('935'!V230="VOID",0,'935'!V230*(1-'935'!X230/'11'!B$17))</f>
        <v>#VALUE!</v>
      </c>
      <c r="AY230" s="33" t="e">
        <f>IF(H230,-100*'Charging rates'!B$10/'11'!B$17*AX230/H230,0)</f>
        <v>#VALUE!</v>
      </c>
      <c r="AZ230" s="33" t="e">
        <f>IF(C230,'DNO totals'!B$41,0)</f>
        <v>#VALUE!</v>
      </c>
      <c r="BA230" s="33" t="e">
        <f t="shared" si="46"/>
        <v>#VALUE!</v>
      </c>
      <c r="BB230" s="33" t="e">
        <f t="shared" si="47"/>
        <v>#VALUE!</v>
      </c>
      <c r="BC230" s="53" t="e">
        <f t="shared" si="48"/>
        <v>#VALUE!</v>
      </c>
      <c r="BD230" s="32" t="e">
        <f>IF(AT230,'935'!H230*AT230/(AT230+D230+H230),0)</f>
        <v>#VALUE!</v>
      </c>
      <c r="BE230" s="32" t="e">
        <f>IF(H230,'935'!H230*H230/(AT230+D230+H230),0)</f>
        <v>#VALUE!</v>
      </c>
      <c r="BF230" s="32" t="e">
        <f>BD230*(1-'935'!X230/'11'!B$17)</f>
        <v>#VALUE!</v>
      </c>
      <c r="BG230" s="49" t="e">
        <f>BE230*(1-'935'!X230/'11'!B$17)</f>
        <v>#VALUE!</v>
      </c>
      <c r="BH230" s="52" t="e">
        <f>AV230*Parameters!B$6</f>
        <v>#VALUE!</v>
      </c>
      <c r="BI230" s="37" t="e">
        <f>IF('935'!$K230=1000,'Charging rates'!$C$38*$BH230/(1+'DNO totals'!$C$99)*'935'!$L230,0)</f>
        <v>#VALUE!</v>
      </c>
      <c r="BJ230" s="37" t="e">
        <f>IF(MOD('935'!$K230,1000)=100,'Charging rates'!$D$38*$BH230/(1+'DNO totals'!$D$99)*'935'!$M230,0)</f>
        <v>#VALUE!</v>
      </c>
      <c r="BK230" s="37" t="e">
        <f>IF(MOD('935'!$K230,100)=10,'Charging rates'!$E$38*$BH230/(1+'DNO totals'!$E$99)*'935'!$N230,0)</f>
        <v>#VALUE!</v>
      </c>
      <c r="BL230" s="37" t="e">
        <f>IF(AND(MOD('935'!$K230,10)&gt;0,MOD('935'!$K230,1000)&gt;1),'Charging rates'!$F$38*$BH230/(1+'DNO totals'!$F$99)*'935'!$O230,0)</f>
        <v>#VALUE!</v>
      </c>
      <c r="BM230" s="37" t="e">
        <f>IF(MOD('935'!$K230,1000)=1,'Charging rates'!$G$38*$BH230/(1+'DNO totals'!$G$99)*'935'!$P230,0)</f>
        <v>#VALUE!</v>
      </c>
      <c r="BN230" s="52" t="e">
        <f t="shared" si="49"/>
        <v>#VALUE!</v>
      </c>
      <c r="BO230" s="37" t="e">
        <f>IF('935'!$K230&gt;1000,'Charging rates'!$C$38*$AW230*'935'!$L230,0)</f>
        <v>#VALUE!</v>
      </c>
      <c r="BP230" s="37" t="e">
        <f>IF(MOD('935'!$K230,1000)&gt;100,'Charging rates'!$D$38*$AW230*'935'!$M230,0)</f>
        <v>#VALUE!</v>
      </c>
      <c r="BQ230" s="37" t="e">
        <f>IF(MOD('935'!$K230,100)&gt;10,'Charging rates'!$E$38*$AW230*'935'!$N230,0)</f>
        <v>#VALUE!</v>
      </c>
      <c r="BR230" s="52" t="e">
        <f t="shared" si="50"/>
        <v>#VALUE!</v>
      </c>
      <c r="BS230" s="48" t="e">
        <f>'935'!C230&lt;&gt;"VOID"</f>
        <v>#VALUE!</v>
      </c>
      <c r="BT230" s="33" t="e">
        <f>IF(BS230,(100/'11'!B$17*BD230*((1-'935'!I230)*'Charging rates'!B$51+'Charging rates'!B$63)),0)</f>
        <v>#VALUE!</v>
      </c>
      <c r="BU230" s="33" t="e">
        <f>100/'11'!B$17*BG230*('Charging rates'!B$51+'Charging rates'!B$63)</f>
        <v>#VALUE!</v>
      </c>
      <c r="BV230" s="33" t="e">
        <f>100/'11'!B$17*BE230*('Charging rates'!B$51+'Charging rates'!B$63)</f>
        <v>#VALUE!</v>
      </c>
      <c r="BW230" s="53" t="e">
        <f t="shared" si="51"/>
        <v>#VALUE!</v>
      </c>
      <c r="BX230" s="32" t="e">
        <f>AT230-('935'!T230*(1-'935'!X230/'11'!B$17))</f>
        <v>#VALUE!</v>
      </c>
      <c r="BY230" s="32">
        <f>0-IF(ISNUMBER(I230),INDEX('913'!$I$6:$I$1205,I230),0)-IF(ISNUMBER(J230),INDEX('913'!$I$6:$I$1205,J230),0)-IF(ISNUMBER(K230),INDEX('913'!$I$6:$I$1205,K230),0)-IF(ISNUMBER(L230),INDEX('913'!$I$6:$I$1205,L230),0)-IF(ISNUMBER(M230),INDEX('913'!$I$6:$I$1205,M230),0)-IF(ISNUMBER(N230),INDEX('913'!$I$6:$I$1205,N230),0)-IF(ISNUMBER(O230),INDEX('913'!$I$6:$I$1205,O230),0)-IF(ISNUMBER(P230),INDEX('913'!$I$6:$I$1205,P230),0)</f>
        <v>0</v>
      </c>
      <c r="BZ230" s="37">
        <f>IF(BY230=0,1,MAX(1,SQRT(BY230^2+(IF(ISNUMBER(I230),INDEX('913'!$J$6:$J$1205,I230),0)+IF(ISNUMBER(J230),INDEX('913'!$J$6:$J$1205,J230),0)+IF(ISNUMBER(K230),INDEX('913'!$J$6:$J$1205,K230),0)+IF(ISNUMBER(L230),INDEX('913'!$J$6:$J$1205,L230),0)+IF(ISNUMBER(M230),INDEX('913'!$J$6:$J$1205,M230),0)+IF(ISNUMBER(N230),INDEX('913'!$J$6:$J$1205,N230),0)+IF(ISNUMBER(O230),INDEX('913'!$J$6:$J$1205,O230),0)+IF(ISNUMBER(P230),INDEX('913'!$J$6:$J$1205,P230),0))^2)/BY230))</f>
        <v>1</v>
      </c>
      <c r="CA230" s="33" t="e">
        <f>100*AO230/'11'!B$17</f>
        <v>#VALUE!</v>
      </c>
      <c r="CB230" s="37" t="e">
        <f>100*(AP230*BZ230)/'11'!C$17</f>
        <v>#VALUE!</v>
      </c>
      <c r="CC230" s="37" t="e">
        <f t="shared" si="52"/>
        <v>#VALUE!</v>
      </c>
      <c r="CD230" s="33" t="e">
        <f t="shared" si="53"/>
        <v>#VALUE!</v>
      </c>
      <c r="CE230" s="54" t="e">
        <f>'11'!C$17-'935'!Y230</f>
        <v>#VALUE!</v>
      </c>
      <c r="CF230" s="37" t="e">
        <f>MAX('DNO totals'!B$312+0,MIN('935'!L230+0,'DNO totals'!B$304+0))</f>
        <v>#VALUE!</v>
      </c>
      <c r="CG230" s="37" t="e">
        <f>MAX('DNO totals'!C$312+0,MIN('935'!M230+0,'DNO totals'!C$304+0))</f>
        <v>#VALUE!</v>
      </c>
      <c r="CH230" s="37" t="e">
        <f>MAX('DNO totals'!D$312+0,MIN('935'!N230+0,'DNO totals'!D$304+0))</f>
        <v>#VALUE!</v>
      </c>
      <c r="CI230" s="37" t="e">
        <f>MAX('DNO totals'!E$312+0,MIN('935'!O230+0,'DNO totals'!E$304+0))</f>
        <v>#VALUE!</v>
      </c>
      <c r="CJ230" s="52" t="e">
        <f>MAX('DNO totals'!F$312+0,MIN('935'!P230+0,'DNO totals'!F$304+0))</f>
        <v>#VALUE!</v>
      </c>
      <c r="CK230" s="37" t="e">
        <f>IF('935'!$K230=1000,'Charging rates'!$C$38*$BH230/(1+'DNO totals'!$C$99)*$CF230,0)</f>
        <v>#VALUE!</v>
      </c>
      <c r="CL230" s="37" t="e">
        <f>IF(MOD('935'!$K230,1000)=100,'Charging rates'!$D$38*$BH230/(1+'DNO totals'!$D$99)*$CG230,0)</f>
        <v>#VALUE!</v>
      </c>
      <c r="CM230" s="37" t="e">
        <f>IF(MOD('935'!$K230,100)=10,'Charging rates'!$E$38*$BH230/(1+'DNO totals'!$E$99)*$CH230,0)</f>
        <v>#VALUE!</v>
      </c>
      <c r="CN230" s="37" t="e">
        <f>IF(AND(MOD('935'!$K230,10)&gt;0,MOD('935'!$K230,1000)&gt;1),'Charging rates'!$F$38*$BH230/(1+'DNO totals'!$F$99)*$CI230,0)</f>
        <v>#VALUE!</v>
      </c>
      <c r="CO230" s="37" t="e">
        <f>IF(MOD('935'!$K230,1000)=1,'Charging rates'!$G$38*$BH230/(1+'DNO totals'!$G$99)*$CJ230,0)</f>
        <v>#VALUE!</v>
      </c>
      <c r="CP230" s="52" t="e">
        <f t="shared" si="54"/>
        <v>#VALUE!</v>
      </c>
      <c r="CQ230" s="37" t="e">
        <f>IF('935'!$K230&gt;1000,'Charging rates'!$C$38*$AW230*$CF230,0)</f>
        <v>#VALUE!</v>
      </c>
      <c r="CR230" s="37" t="e">
        <f>IF(MOD('935'!$K230,1000)&gt;100,'Charging rates'!$D$38*$AW230*$CG230,0)</f>
        <v>#VALUE!</v>
      </c>
      <c r="CS230" s="37" t="e">
        <f>IF(MOD('935'!$K230,100)&gt;10,'Charging rates'!$E$38*$AW230*$CH230,0)</f>
        <v>#VALUE!</v>
      </c>
      <c r="CT230" s="52" t="e">
        <f t="shared" si="55"/>
        <v>#VALUE!</v>
      </c>
      <c r="CU230" s="33" t="e">
        <f>100*(AP230*'935'!Q230*BZ230)/'11'!B$17</f>
        <v>#VALUE!</v>
      </c>
      <c r="CV230" s="33" t="e">
        <f>100/'11'!B$17*'Charging rates'!B$10*AW230</f>
        <v>#VALUE!</v>
      </c>
      <c r="CW230" s="33" t="e">
        <f>IF(AT230=0,0,(1-BX230/AT230)*(CA230+IF('935'!Q230=0,0,(CB230*'935'!Q230*('11'!C$17-'935'!Y230)/('11'!B$17-'935'!X230)))))</f>
        <v>#VALUE!</v>
      </c>
      <c r="CX230" s="33" t="e">
        <f t="shared" si="56"/>
        <v>#VALUE!</v>
      </c>
      <c r="CY230" s="49" t="e">
        <f t="shared" si="57"/>
        <v>#VALUE!</v>
      </c>
      <c r="CZ230" s="32" t="e">
        <f>AT230*(Parameters!B$21+AU230)*IF('DNO totals'!B$323&lt;0,1,'935'!S230)</f>
        <v>#VALUE!</v>
      </c>
      <c r="DA230" s="52" t="e">
        <f>IF('DNO totals'!B$323&lt;0,1,'935'!S230)*(Parameters!B$21+AU230)</f>
        <v>#VALUE!</v>
      </c>
      <c r="DB230" s="37" t="e">
        <f>CX230+'Charging rates'!B$106*DA230*100/'11'!B$17</f>
        <v>#VALUE!</v>
      </c>
      <c r="DC230" s="37" t="e">
        <f>DB230+'Charging rates'!B$116*(Parameters!B$21+AU230)*100/'11'!B$17*IF('DNO totals'!B$323&lt;0,1,'935'!S230)</f>
        <v>#VALUE!</v>
      </c>
      <c r="DD230" s="37" t="e">
        <f>'Charging rates'!B$97*(CP230+CT230)*100/'11'!B$17</f>
        <v>#VALUE!</v>
      </c>
      <c r="DE230" s="33" t="e">
        <f>MAX(0-(CB230*AU230*'11'!C$17/'11'!B$17),DC230+DD230)</f>
        <v>#VALUE!</v>
      </c>
      <c r="DF230" s="37" t="e">
        <f>IF(BS230,IF(AU230=0,CC230,MAX(0,MIN(CC230,CC230+(DE230/'935'!Q230*('11'!B$17-'935'!X230)/('11'!C$17-'935'!Y230))))),0)</f>
        <v>#VALUE!</v>
      </c>
      <c r="DG230" s="33" t="e">
        <f t="shared" si="58"/>
        <v>#VALUE!</v>
      </c>
      <c r="DH230" s="53" t="e">
        <f t="shared" si="59"/>
        <v>#VALUE!</v>
      </c>
    </row>
    <row r="231" spans="1:112">
      <c r="A231" s="28">
        <v>131</v>
      </c>
      <c r="B231" s="47" t="e">
        <f>'935'!B231</f>
        <v>#VALUE!</v>
      </c>
      <c r="C231" s="48" t="e">
        <f>OR('935'!E231&lt;&gt;"VOID",'935'!F231&lt;&gt;"VOID",'935'!G231&lt;&gt;"VOID")</f>
        <v>#VALUE!</v>
      </c>
      <c r="D231" s="32" t="e">
        <f>IF('935'!D231="VOID",0,'935'!D231*(1-'935'!X231/'11'!B$17))</f>
        <v>#VALUE!</v>
      </c>
      <c r="E231" s="32" t="e">
        <f>IF('935'!E231="VOID",0,'935'!E231*(1-'935'!X231/'11'!B$17))</f>
        <v>#VALUE!</v>
      </c>
      <c r="F231" s="32" t="e">
        <f>IF('935'!F231="VOID",0,'935'!F231*(1-'935'!X231/'11'!B$17))</f>
        <v>#VALUE!</v>
      </c>
      <c r="G231" s="32" t="e">
        <f>IF('935'!G231="VOID",0,'935'!G231*(1-'935'!X231/'11'!B$17))</f>
        <v>#VALUE!</v>
      </c>
      <c r="H231" s="49" t="e">
        <f t="shared" si="40"/>
        <v>#VALUE!</v>
      </c>
      <c r="I231" s="50" t="e">
        <f>MATCH('935'!J231,'913'!$B$6:$B$1205,0)</f>
        <v>#VALUE!</v>
      </c>
      <c r="J231" s="50" t="e">
        <f>MATCH(INDEX('913'!$D$6:$D$1205,I231),'913'!$B$6:$B$1205,0)</f>
        <v>#VALUE!</v>
      </c>
      <c r="K231" s="50" t="e">
        <f>MATCH(INDEX('913'!$D$6:$D$1205,J231),'913'!$B$6:$B$1205,0)</f>
        <v>#VALUE!</v>
      </c>
      <c r="L231" s="50" t="e">
        <f>MATCH(INDEX('913'!$D$6:$D$1205,K231),'913'!$B$6:$B$1205,0)</f>
        <v>#VALUE!</v>
      </c>
      <c r="M231" s="50" t="e">
        <f>MATCH(INDEX('913'!$D$6:$D$1205,L231),'913'!$B$6:$B$1205,0)</f>
        <v>#VALUE!</v>
      </c>
      <c r="N231" s="50" t="e">
        <f>MATCH(INDEX('913'!$D$6:$D$1205,M231),'913'!$B$6:$B$1205,0)</f>
        <v>#VALUE!</v>
      </c>
      <c r="O231" s="50" t="e">
        <f>MATCH(INDEX('913'!$D$6:$D$1205,N231),'913'!$B$6:$B$1205,0)</f>
        <v>#VALUE!</v>
      </c>
      <c r="P231" s="51" t="e">
        <f>MATCH(INDEX('913'!$D$6:$D$1205,O231),'913'!$B$6:$B$1205,0)</f>
        <v>#VALUE!</v>
      </c>
      <c r="Q231" s="37">
        <f>IF(ISNUMBER(I231),MAX(0,INDEX('913'!$E$6:$E$1205,I231)),0)</f>
        <v>0</v>
      </c>
      <c r="R231" s="37">
        <f>IF(ISNUMBER(J231),MAX(0,INDEX('913'!$E$6:$E$1205,J231)),0)</f>
        <v>0</v>
      </c>
      <c r="S231" s="37">
        <f>IF(ISNUMBER(K231),MAX(0,INDEX('913'!$E$6:$E$1205,K231)),0)</f>
        <v>0</v>
      </c>
      <c r="T231" s="37">
        <f>IF(ISNUMBER(L231),MAX(0,INDEX('913'!$E$6:$E$1205,L231)),0)</f>
        <v>0</v>
      </c>
      <c r="U231" s="37">
        <f>IF(ISNUMBER(M231),MAX(0,INDEX('913'!$E$6:$E$1205,M231)),0)</f>
        <v>0</v>
      </c>
      <c r="V231" s="37">
        <f>IF(ISNUMBER(N231),MAX(0,INDEX('913'!$E$6:$E$1205,N231)),0)</f>
        <v>0</v>
      </c>
      <c r="W231" s="37">
        <f>IF(ISNUMBER(O231),MAX(0,INDEX('913'!$E$6:$E$1205,O231)),0)</f>
        <v>0</v>
      </c>
      <c r="X231" s="52">
        <f>IF(ISNUMBER(P231),MAX(0,INDEX('913'!$E$6:$E$1205,P231)),0)</f>
        <v>0</v>
      </c>
      <c r="Y231" s="37">
        <f>IF(ISNUMBER(I231),MAX(0,INDEX('913'!$F$6:$F$1205,I231)),0)</f>
        <v>0</v>
      </c>
      <c r="Z231" s="37">
        <f>IF(ISNUMBER(J231),MAX(0,INDEX('913'!$F$6:$F$1205,J231)),0)</f>
        <v>0</v>
      </c>
      <c r="AA231" s="37">
        <f>IF(ISNUMBER(K231),MAX(0,INDEX('913'!$F$6:$F$1205,K231)),0)</f>
        <v>0</v>
      </c>
      <c r="AB231" s="37">
        <f>IF(ISNUMBER(L231),MAX(0,INDEX('913'!$F$6:$F$1205,L231)),0)</f>
        <v>0</v>
      </c>
      <c r="AC231" s="37">
        <f>IF(ISNUMBER(M231),MAX(0,INDEX('913'!$F$6:$F$1205,M231)),0)</f>
        <v>0</v>
      </c>
      <c r="AD231" s="37">
        <f>IF(ISNUMBER(N231),MAX(0,INDEX('913'!$F$6:$F$1205,N231)),0)</f>
        <v>0</v>
      </c>
      <c r="AE231" s="37">
        <f>IF(ISNUMBER(O231),MAX(0,INDEX('913'!$F$6:$F$1205,O231)),0)</f>
        <v>0</v>
      </c>
      <c r="AF231" s="37">
        <f>IF(ISNUMBER(P231),MAX(0,INDEX('913'!$F$6:$F$1205,P231)),0)</f>
        <v>0</v>
      </c>
      <c r="AG231" s="32">
        <f>IF(ISNUMBER(I231),SQRT(INDEX('913'!$I$6:$I$1205,I231)^2+INDEX('913'!$J$6:$J$1205,I231)^2),0)</f>
        <v>0</v>
      </c>
      <c r="AH231" s="32">
        <f>IF(ISNUMBER(J231),SQRT(INDEX('913'!$I$6:$I$1205,J231)^2+INDEX('913'!$J$6:$J$1205,J231)^2),0)</f>
        <v>0</v>
      </c>
      <c r="AI231" s="32">
        <f>IF(ISNUMBER(K231),SQRT(INDEX('913'!$I$6:$I$1205,K231)^2+INDEX('913'!$J$6:$J$1205,K231)^2),0)</f>
        <v>0</v>
      </c>
      <c r="AJ231" s="32">
        <f>IF(ISNUMBER(L231),SQRT(INDEX('913'!$I$6:$I$1205,L231)^2+INDEX('913'!$J$6:$J$1205,L231)^2),0)</f>
        <v>0</v>
      </c>
      <c r="AK231" s="32">
        <f>IF(ISNUMBER(M231),SQRT(INDEX('913'!$I$6:$I$1205,M231)^2+INDEX('913'!$J$6:$J$1205,M231)^2),0)</f>
        <v>0</v>
      </c>
      <c r="AL231" s="32">
        <f>IF(ISNUMBER(N231),SQRT(INDEX('913'!$I$6:$I$1205,N231)^2+INDEX('913'!$J$6:$J$1205,N231)^2),0)</f>
        <v>0</v>
      </c>
      <c r="AM231" s="32">
        <f>IF(ISNUMBER(O231),SQRT(INDEX('913'!$I$6:$I$1205,O231)^2+INDEX('913'!$J$6:$J$1205,O231)^2),0)</f>
        <v>0</v>
      </c>
      <c r="AN231" s="49">
        <f>IF(ISNUMBER(P231),SQRT(INDEX('913'!$I$6:$I$1205,P231)^2+INDEX('913'!$J$6:$J$1205,P231)^2),0)</f>
        <v>0</v>
      </c>
      <c r="AO231" s="37">
        <f t="shared" si="41"/>
        <v>0</v>
      </c>
      <c r="AP231" s="37">
        <f t="shared" si="42"/>
        <v>0</v>
      </c>
      <c r="AQ231" s="33" t="e">
        <f>-100*'935'!W231*(AO231+AP231)/'11'!C$17</f>
        <v>#VALUE!</v>
      </c>
      <c r="AR231" s="37" t="e">
        <f t="shared" si="43"/>
        <v>#VALUE!</v>
      </c>
      <c r="AS231" s="52" t="e">
        <f t="shared" si="44"/>
        <v>#VALUE!</v>
      </c>
      <c r="AT231" s="32" t="e">
        <f>IF('935'!C231="VOID",0,('935'!C231*(1-'935'!X231/'11'!B$17)))</f>
        <v>#VALUE!</v>
      </c>
      <c r="AU231" s="52" t="e">
        <f>'935'!Q231*(1-'935'!Y231/'11'!C$17)/(1-'935'!X231/'11'!B$17)</f>
        <v>#VALUE!</v>
      </c>
      <c r="AV231" s="37" t="e">
        <f>INDEX('DNO totals'!$B$57:$G$57,IF('935'!K231,IF(MOD('935'!K231,1000),IF(MOD('935'!K231,100),IF(MOD('935'!K231,10),IF(MOD('935'!K231,1000)=1,6,5),4),3),2),1))</f>
        <v>#VALUE!</v>
      </c>
      <c r="AW231" s="52" t="e">
        <f t="shared" si="45"/>
        <v>#VALUE!</v>
      </c>
      <c r="AX231" s="32" t="e">
        <f>IF('935'!V231="VOID",0,'935'!V231*(1-'935'!X231/'11'!B$17))</f>
        <v>#VALUE!</v>
      </c>
      <c r="AY231" s="33" t="e">
        <f>IF(H231,-100*'Charging rates'!B$10/'11'!B$17*AX231/H231,0)</f>
        <v>#VALUE!</v>
      </c>
      <c r="AZ231" s="33" t="e">
        <f>IF(C231,'DNO totals'!B$41,0)</f>
        <v>#VALUE!</v>
      </c>
      <c r="BA231" s="33" t="e">
        <f t="shared" si="46"/>
        <v>#VALUE!</v>
      </c>
      <c r="BB231" s="33" t="e">
        <f t="shared" si="47"/>
        <v>#VALUE!</v>
      </c>
      <c r="BC231" s="53" t="e">
        <f t="shared" si="48"/>
        <v>#VALUE!</v>
      </c>
      <c r="BD231" s="32" t="e">
        <f>IF(AT231,'935'!H231*AT231/(AT231+D231+H231),0)</f>
        <v>#VALUE!</v>
      </c>
      <c r="BE231" s="32" t="e">
        <f>IF(H231,'935'!H231*H231/(AT231+D231+H231),0)</f>
        <v>#VALUE!</v>
      </c>
      <c r="BF231" s="32" t="e">
        <f>BD231*(1-'935'!X231/'11'!B$17)</f>
        <v>#VALUE!</v>
      </c>
      <c r="BG231" s="49" t="e">
        <f>BE231*(1-'935'!X231/'11'!B$17)</f>
        <v>#VALUE!</v>
      </c>
      <c r="BH231" s="52" t="e">
        <f>AV231*Parameters!B$6</f>
        <v>#VALUE!</v>
      </c>
      <c r="BI231" s="37" t="e">
        <f>IF('935'!$K231=1000,'Charging rates'!$C$38*$BH231/(1+'DNO totals'!$C$99)*'935'!$L231,0)</f>
        <v>#VALUE!</v>
      </c>
      <c r="BJ231" s="37" t="e">
        <f>IF(MOD('935'!$K231,1000)=100,'Charging rates'!$D$38*$BH231/(1+'DNO totals'!$D$99)*'935'!$M231,0)</f>
        <v>#VALUE!</v>
      </c>
      <c r="BK231" s="37" t="e">
        <f>IF(MOD('935'!$K231,100)=10,'Charging rates'!$E$38*$BH231/(1+'DNO totals'!$E$99)*'935'!$N231,0)</f>
        <v>#VALUE!</v>
      </c>
      <c r="BL231" s="37" t="e">
        <f>IF(AND(MOD('935'!$K231,10)&gt;0,MOD('935'!$K231,1000)&gt;1),'Charging rates'!$F$38*$BH231/(1+'DNO totals'!$F$99)*'935'!$O231,0)</f>
        <v>#VALUE!</v>
      </c>
      <c r="BM231" s="37" t="e">
        <f>IF(MOD('935'!$K231,1000)=1,'Charging rates'!$G$38*$BH231/(1+'DNO totals'!$G$99)*'935'!$P231,0)</f>
        <v>#VALUE!</v>
      </c>
      <c r="BN231" s="52" t="e">
        <f t="shared" si="49"/>
        <v>#VALUE!</v>
      </c>
      <c r="BO231" s="37" t="e">
        <f>IF('935'!$K231&gt;1000,'Charging rates'!$C$38*$AW231*'935'!$L231,0)</f>
        <v>#VALUE!</v>
      </c>
      <c r="BP231" s="37" t="e">
        <f>IF(MOD('935'!$K231,1000)&gt;100,'Charging rates'!$D$38*$AW231*'935'!$M231,0)</f>
        <v>#VALUE!</v>
      </c>
      <c r="BQ231" s="37" t="e">
        <f>IF(MOD('935'!$K231,100)&gt;10,'Charging rates'!$E$38*$AW231*'935'!$N231,0)</f>
        <v>#VALUE!</v>
      </c>
      <c r="BR231" s="52" t="e">
        <f t="shared" si="50"/>
        <v>#VALUE!</v>
      </c>
      <c r="BS231" s="48" t="e">
        <f>'935'!C231&lt;&gt;"VOID"</f>
        <v>#VALUE!</v>
      </c>
      <c r="BT231" s="33" t="e">
        <f>IF(BS231,(100/'11'!B$17*BD231*((1-'935'!I231)*'Charging rates'!B$51+'Charging rates'!B$63)),0)</f>
        <v>#VALUE!</v>
      </c>
      <c r="BU231" s="33" t="e">
        <f>100/'11'!B$17*BG231*('Charging rates'!B$51+'Charging rates'!B$63)</f>
        <v>#VALUE!</v>
      </c>
      <c r="BV231" s="33" t="e">
        <f>100/'11'!B$17*BE231*('Charging rates'!B$51+'Charging rates'!B$63)</f>
        <v>#VALUE!</v>
      </c>
      <c r="BW231" s="53" t="e">
        <f t="shared" si="51"/>
        <v>#VALUE!</v>
      </c>
      <c r="BX231" s="32" t="e">
        <f>AT231-('935'!T231*(1-'935'!X231/'11'!B$17))</f>
        <v>#VALUE!</v>
      </c>
      <c r="BY231" s="32">
        <f>0-IF(ISNUMBER(I231),INDEX('913'!$I$6:$I$1205,I231),0)-IF(ISNUMBER(J231),INDEX('913'!$I$6:$I$1205,J231),0)-IF(ISNUMBER(K231),INDEX('913'!$I$6:$I$1205,K231),0)-IF(ISNUMBER(L231),INDEX('913'!$I$6:$I$1205,L231),0)-IF(ISNUMBER(M231),INDEX('913'!$I$6:$I$1205,M231),0)-IF(ISNUMBER(N231),INDEX('913'!$I$6:$I$1205,N231),0)-IF(ISNUMBER(O231),INDEX('913'!$I$6:$I$1205,O231),0)-IF(ISNUMBER(P231),INDEX('913'!$I$6:$I$1205,P231),0)</f>
        <v>0</v>
      </c>
      <c r="BZ231" s="37">
        <f>IF(BY231=0,1,MAX(1,SQRT(BY231^2+(IF(ISNUMBER(I231),INDEX('913'!$J$6:$J$1205,I231),0)+IF(ISNUMBER(J231),INDEX('913'!$J$6:$J$1205,J231),0)+IF(ISNUMBER(K231),INDEX('913'!$J$6:$J$1205,K231),0)+IF(ISNUMBER(L231),INDEX('913'!$J$6:$J$1205,L231),0)+IF(ISNUMBER(M231),INDEX('913'!$J$6:$J$1205,M231),0)+IF(ISNUMBER(N231),INDEX('913'!$J$6:$J$1205,N231),0)+IF(ISNUMBER(O231),INDEX('913'!$J$6:$J$1205,O231),0)+IF(ISNUMBER(P231),INDEX('913'!$J$6:$J$1205,P231),0))^2)/BY231))</f>
        <v>1</v>
      </c>
      <c r="CA231" s="33" t="e">
        <f>100*AO231/'11'!B$17</f>
        <v>#VALUE!</v>
      </c>
      <c r="CB231" s="37" t="e">
        <f>100*(AP231*BZ231)/'11'!C$17</f>
        <v>#VALUE!</v>
      </c>
      <c r="CC231" s="37" t="e">
        <f t="shared" si="52"/>
        <v>#VALUE!</v>
      </c>
      <c r="CD231" s="33" t="e">
        <f t="shared" si="53"/>
        <v>#VALUE!</v>
      </c>
      <c r="CE231" s="54" t="e">
        <f>'11'!C$17-'935'!Y231</f>
        <v>#VALUE!</v>
      </c>
      <c r="CF231" s="37" t="e">
        <f>MAX('DNO totals'!B$312+0,MIN('935'!L231+0,'DNO totals'!B$304+0))</f>
        <v>#VALUE!</v>
      </c>
      <c r="CG231" s="37" t="e">
        <f>MAX('DNO totals'!C$312+0,MIN('935'!M231+0,'DNO totals'!C$304+0))</f>
        <v>#VALUE!</v>
      </c>
      <c r="CH231" s="37" t="e">
        <f>MAX('DNO totals'!D$312+0,MIN('935'!N231+0,'DNO totals'!D$304+0))</f>
        <v>#VALUE!</v>
      </c>
      <c r="CI231" s="37" t="e">
        <f>MAX('DNO totals'!E$312+0,MIN('935'!O231+0,'DNO totals'!E$304+0))</f>
        <v>#VALUE!</v>
      </c>
      <c r="CJ231" s="52" t="e">
        <f>MAX('DNO totals'!F$312+0,MIN('935'!P231+0,'DNO totals'!F$304+0))</f>
        <v>#VALUE!</v>
      </c>
      <c r="CK231" s="37" t="e">
        <f>IF('935'!$K231=1000,'Charging rates'!$C$38*$BH231/(1+'DNO totals'!$C$99)*$CF231,0)</f>
        <v>#VALUE!</v>
      </c>
      <c r="CL231" s="37" t="e">
        <f>IF(MOD('935'!$K231,1000)=100,'Charging rates'!$D$38*$BH231/(1+'DNO totals'!$D$99)*$CG231,0)</f>
        <v>#VALUE!</v>
      </c>
      <c r="CM231" s="37" t="e">
        <f>IF(MOD('935'!$K231,100)=10,'Charging rates'!$E$38*$BH231/(1+'DNO totals'!$E$99)*$CH231,0)</f>
        <v>#VALUE!</v>
      </c>
      <c r="CN231" s="37" t="e">
        <f>IF(AND(MOD('935'!$K231,10)&gt;0,MOD('935'!$K231,1000)&gt;1),'Charging rates'!$F$38*$BH231/(1+'DNO totals'!$F$99)*$CI231,0)</f>
        <v>#VALUE!</v>
      </c>
      <c r="CO231" s="37" t="e">
        <f>IF(MOD('935'!$K231,1000)=1,'Charging rates'!$G$38*$BH231/(1+'DNO totals'!$G$99)*$CJ231,0)</f>
        <v>#VALUE!</v>
      </c>
      <c r="CP231" s="52" t="e">
        <f t="shared" si="54"/>
        <v>#VALUE!</v>
      </c>
      <c r="CQ231" s="37" t="e">
        <f>IF('935'!$K231&gt;1000,'Charging rates'!$C$38*$AW231*$CF231,0)</f>
        <v>#VALUE!</v>
      </c>
      <c r="CR231" s="37" t="e">
        <f>IF(MOD('935'!$K231,1000)&gt;100,'Charging rates'!$D$38*$AW231*$CG231,0)</f>
        <v>#VALUE!</v>
      </c>
      <c r="CS231" s="37" t="e">
        <f>IF(MOD('935'!$K231,100)&gt;10,'Charging rates'!$E$38*$AW231*$CH231,0)</f>
        <v>#VALUE!</v>
      </c>
      <c r="CT231" s="52" t="e">
        <f t="shared" si="55"/>
        <v>#VALUE!</v>
      </c>
      <c r="CU231" s="33" t="e">
        <f>100*(AP231*'935'!Q231*BZ231)/'11'!B$17</f>
        <v>#VALUE!</v>
      </c>
      <c r="CV231" s="33" t="e">
        <f>100/'11'!B$17*'Charging rates'!B$10*AW231</f>
        <v>#VALUE!</v>
      </c>
      <c r="CW231" s="33" t="e">
        <f>IF(AT231=0,0,(1-BX231/AT231)*(CA231+IF('935'!Q231=0,0,(CB231*'935'!Q231*('11'!C$17-'935'!Y231)/('11'!B$17-'935'!X231)))))</f>
        <v>#VALUE!</v>
      </c>
      <c r="CX231" s="33" t="e">
        <f t="shared" si="56"/>
        <v>#VALUE!</v>
      </c>
      <c r="CY231" s="49" t="e">
        <f t="shared" si="57"/>
        <v>#VALUE!</v>
      </c>
      <c r="CZ231" s="32" t="e">
        <f>AT231*(Parameters!B$21+AU231)*IF('DNO totals'!B$323&lt;0,1,'935'!S231)</f>
        <v>#VALUE!</v>
      </c>
      <c r="DA231" s="52" t="e">
        <f>IF('DNO totals'!B$323&lt;0,1,'935'!S231)*(Parameters!B$21+AU231)</f>
        <v>#VALUE!</v>
      </c>
      <c r="DB231" s="37" t="e">
        <f>CX231+'Charging rates'!B$106*DA231*100/'11'!B$17</f>
        <v>#VALUE!</v>
      </c>
      <c r="DC231" s="37" t="e">
        <f>DB231+'Charging rates'!B$116*(Parameters!B$21+AU231)*100/'11'!B$17*IF('DNO totals'!B$323&lt;0,1,'935'!S231)</f>
        <v>#VALUE!</v>
      </c>
      <c r="DD231" s="37" t="e">
        <f>'Charging rates'!B$97*(CP231+CT231)*100/'11'!B$17</f>
        <v>#VALUE!</v>
      </c>
      <c r="DE231" s="33" t="e">
        <f>MAX(0-(CB231*AU231*'11'!C$17/'11'!B$17),DC231+DD231)</f>
        <v>#VALUE!</v>
      </c>
      <c r="DF231" s="37" t="e">
        <f>IF(BS231,IF(AU231=0,CC231,MAX(0,MIN(CC231,CC231+(DE231/'935'!Q231*('11'!B$17-'935'!X231)/('11'!C$17-'935'!Y231))))),0)</f>
        <v>#VALUE!</v>
      </c>
      <c r="DG231" s="33" t="e">
        <f t="shared" si="58"/>
        <v>#VALUE!</v>
      </c>
      <c r="DH231" s="53" t="e">
        <f t="shared" si="59"/>
        <v>#VALUE!</v>
      </c>
    </row>
    <row r="232" spans="1:112">
      <c r="A232" s="28">
        <v>132</v>
      </c>
      <c r="B232" s="47" t="e">
        <f>'935'!B232</f>
        <v>#VALUE!</v>
      </c>
      <c r="C232" s="48" t="e">
        <f>OR('935'!E232&lt;&gt;"VOID",'935'!F232&lt;&gt;"VOID",'935'!G232&lt;&gt;"VOID")</f>
        <v>#VALUE!</v>
      </c>
      <c r="D232" s="32" t="e">
        <f>IF('935'!D232="VOID",0,'935'!D232*(1-'935'!X232/'11'!B$17))</f>
        <v>#VALUE!</v>
      </c>
      <c r="E232" s="32" t="e">
        <f>IF('935'!E232="VOID",0,'935'!E232*(1-'935'!X232/'11'!B$17))</f>
        <v>#VALUE!</v>
      </c>
      <c r="F232" s="32" t="e">
        <f>IF('935'!F232="VOID",0,'935'!F232*(1-'935'!X232/'11'!B$17))</f>
        <v>#VALUE!</v>
      </c>
      <c r="G232" s="32" t="e">
        <f>IF('935'!G232="VOID",0,'935'!G232*(1-'935'!X232/'11'!B$17))</f>
        <v>#VALUE!</v>
      </c>
      <c r="H232" s="49" t="e">
        <f t="shared" si="40"/>
        <v>#VALUE!</v>
      </c>
      <c r="I232" s="50" t="e">
        <f>MATCH('935'!J232,'913'!$B$6:$B$1205,0)</f>
        <v>#VALUE!</v>
      </c>
      <c r="J232" s="50" t="e">
        <f>MATCH(INDEX('913'!$D$6:$D$1205,I232),'913'!$B$6:$B$1205,0)</f>
        <v>#VALUE!</v>
      </c>
      <c r="K232" s="50" t="e">
        <f>MATCH(INDEX('913'!$D$6:$D$1205,J232),'913'!$B$6:$B$1205,0)</f>
        <v>#VALUE!</v>
      </c>
      <c r="L232" s="50" t="e">
        <f>MATCH(INDEX('913'!$D$6:$D$1205,K232),'913'!$B$6:$B$1205,0)</f>
        <v>#VALUE!</v>
      </c>
      <c r="M232" s="50" t="e">
        <f>MATCH(INDEX('913'!$D$6:$D$1205,L232),'913'!$B$6:$B$1205,0)</f>
        <v>#VALUE!</v>
      </c>
      <c r="N232" s="50" t="e">
        <f>MATCH(INDEX('913'!$D$6:$D$1205,M232),'913'!$B$6:$B$1205,0)</f>
        <v>#VALUE!</v>
      </c>
      <c r="O232" s="50" t="e">
        <f>MATCH(INDEX('913'!$D$6:$D$1205,N232),'913'!$B$6:$B$1205,0)</f>
        <v>#VALUE!</v>
      </c>
      <c r="P232" s="51" t="e">
        <f>MATCH(INDEX('913'!$D$6:$D$1205,O232),'913'!$B$6:$B$1205,0)</f>
        <v>#VALUE!</v>
      </c>
      <c r="Q232" s="37">
        <f>IF(ISNUMBER(I232),MAX(0,INDEX('913'!$E$6:$E$1205,I232)),0)</f>
        <v>0</v>
      </c>
      <c r="R232" s="37">
        <f>IF(ISNUMBER(J232),MAX(0,INDEX('913'!$E$6:$E$1205,J232)),0)</f>
        <v>0</v>
      </c>
      <c r="S232" s="37">
        <f>IF(ISNUMBER(K232),MAX(0,INDEX('913'!$E$6:$E$1205,K232)),0)</f>
        <v>0</v>
      </c>
      <c r="T232" s="37">
        <f>IF(ISNUMBER(L232),MAX(0,INDEX('913'!$E$6:$E$1205,L232)),0)</f>
        <v>0</v>
      </c>
      <c r="U232" s="37">
        <f>IF(ISNUMBER(M232),MAX(0,INDEX('913'!$E$6:$E$1205,M232)),0)</f>
        <v>0</v>
      </c>
      <c r="V232" s="37">
        <f>IF(ISNUMBER(N232),MAX(0,INDEX('913'!$E$6:$E$1205,N232)),0)</f>
        <v>0</v>
      </c>
      <c r="W232" s="37">
        <f>IF(ISNUMBER(O232),MAX(0,INDEX('913'!$E$6:$E$1205,O232)),0)</f>
        <v>0</v>
      </c>
      <c r="X232" s="52">
        <f>IF(ISNUMBER(P232),MAX(0,INDEX('913'!$E$6:$E$1205,P232)),0)</f>
        <v>0</v>
      </c>
      <c r="Y232" s="37">
        <f>IF(ISNUMBER(I232),MAX(0,INDEX('913'!$F$6:$F$1205,I232)),0)</f>
        <v>0</v>
      </c>
      <c r="Z232" s="37">
        <f>IF(ISNUMBER(J232),MAX(0,INDEX('913'!$F$6:$F$1205,J232)),0)</f>
        <v>0</v>
      </c>
      <c r="AA232" s="37">
        <f>IF(ISNUMBER(K232),MAX(0,INDEX('913'!$F$6:$F$1205,K232)),0)</f>
        <v>0</v>
      </c>
      <c r="AB232" s="37">
        <f>IF(ISNUMBER(L232),MAX(0,INDEX('913'!$F$6:$F$1205,L232)),0)</f>
        <v>0</v>
      </c>
      <c r="AC232" s="37">
        <f>IF(ISNUMBER(M232),MAX(0,INDEX('913'!$F$6:$F$1205,M232)),0)</f>
        <v>0</v>
      </c>
      <c r="AD232" s="37">
        <f>IF(ISNUMBER(N232),MAX(0,INDEX('913'!$F$6:$F$1205,N232)),0)</f>
        <v>0</v>
      </c>
      <c r="AE232" s="37">
        <f>IF(ISNUMBER(O232),MAX(0,INDEX('913'!$F$6:$F$1205,O232)),0)</f>
        <v>0</v>
      </c>
      <c r="AF232" s="37">
        <f>IF(ISNUMBER(P232),MAX(0,INDEX('913'!$F$6:$F$1205,P232)),0)</f>
        <v>0</v>
      </c>
      <c r="AG232" s="32">
        <f>IF(ISNUMBER(I232),SQRT(INDEX('913'!$I$6:$I$1205,I232)^2+INDEX('913'!$J$6:$J$1205,I232)^2),0)</f>
        <v>0</v>
      </c>
      <c r="AH232" s="32">
        <f>IF(ISNUMBER(J232),SQRT(INDEX('913'!$I$6:$I$1205,J232)^2+INDEX('913'!$J$6:$J$1205,J232)^2),0)</f>
        <v>0</v>
      </c>
      <c r="AI232" s="32">
        <f>IF(ISNUMBER(K232),SQRT(INDEX('913'!$I$6:$I$1205,K232)^2+INDEX('913'!$J$6:$J$1205,K232)^2),0)</f>
        <v>0</v>
      </c>
      <c r="AJ232" s="32">
        <f>IF(ISNUMBER(L232),SQRT(INDEX('913'!$I$6:$I$1205,L232)^2+INDEX('913'!$J$6:$J$1205,L232)^2),0)</f>
        <v>0</v>
      </c>
      <c r="AK232" s="32">
        <f>IF(ISNUMBER(M232),SQRT(INDEX('913'!$I$6:$I$1205,M232)^2+INDEX('913'!$J$6:$J$1205,M232)^2),0)</f>
        <v>0</v>
      </c>
      <c r="AL232" s="32">
        <f>IF(ISNUMBER(N232),SQRT(INDEX('913'!$I$6:$I$1205,N232)^2+INDEX('913'!$J$6:$J$1205,N232)^2),0)</f>
        <v>0</v>
      </c>
      <c r="AM232" s="32">
        <f>IF(ISNUMBER(O232),SQRT(INDEX('913'!$I$6:$I$1205,O232)^2+INDEX('913'!$J$6:$J$1205,O232)^2),0)</f>
        <v>0</v>
      </c>
      <c r="AN232" s="49">
        <f>IF(ISNUMBER(P232),SQRT(INDEX('913'!$I$6:$I$1205,P232)^2+INDEX('913'!$J$6:$J$1205,P232)^2),0)</f>
        <v>0</v>
      </c>
      <c r="AO232" s="37">
        <f t="shared" si="41"/>
        <v>0</v>
      </c>
      <c r="AP232" s="37">
        <f t="shared" si="42"/>
        <v>0</v>
      </c>
      <c r="AQ232" s="33" t="e">
        <f>-100*'935'!W232*(AO232+AP232)/'11'!C$17</f>
        <v>#VALUE!</v>
      </c>
      <c r="AR232" s="37" t="e">
        <f t="shared" si="43"/>
        <v>#VALUE!</v>
      </c>
      <c r="AS232" s="52" t="e">
        <f t="shared" si="44"/>
        <v>#VALUE!</v>
      </c>
      <c r="AT232" s="32" t="e">
        <f>IF('935'!C232="VOID",0,('935'!C232*(1-'935'!X232/'11'!B$17)))</f>
        <v>#VALUE!</v>
      </c>
      <c r="AU232" s="52" t="e">
        <f>'935'!Q232*(1-'935'!Y232/'11'!C$17)/(1-'935'!X232/'11'!B$17)</f>
        <v>#VALUE!</v>
      </c>
      <c r="AV232" s="37" t="e">
        <f>INDEX('DNO totals'!$B$57:$G$57,IF('935'!K232,IF(MOD('935'!K232,1000),IF(MOD('935'!K232,100),IF(MOD('935'!K232,10),IF(MOD('935'!K232,1000)=1,6,5),4),3),2),1))</f>
        <v>#VALUE!</v>
      </c>
      <c r="AW232" s="52" t="e">
        <f t="shared" si="45"/>
        <v>#VALUE!</v>
      </c>
      <c r="AX232" s="32" t="e">
        <f>IF('935'!V232="VOID",0,'935'!V232*(1-'935'!X232/'11'!B$17))</f>
        <v>#VALUE!</v>
      </c>
      <c r="AY232" s="33" t="e">
        <f>IF(H232,-100*'Charging rates'!B$10/'11'!B$17*AX232/H232,0)</f>
        <v>#VALUE!</v>
      </c>
      <c r="AZ232" s="33" t="e">
        <f>IF(C232,'DNO totals'!B$41,0)</f>
        <v>#VALUE!</v>
      </c>
      <c r="BA232" s="33" t="e">
        <f t="shared" si="46"/>
        <v>#VALUE!</v>
      </c>
      <c r="BB232" s="33" t="e">
        <f t="shared" si="47"/>
        <v>#VALUE!</v>
      </c>
      <c r="BC232" s="53" t="e">
        <f t="shared" si="48"/>
        <v>#VALUE!</v>
      </c>
      <c r="BD232" s="32" t="e">
        <f>IF(AT232,'935'!H232*AT232/(AT232+D232+H232),0)</f>
        <v>#VALUE!</v>
      </c>
      <c r="BE232" s="32" t="e">
        <f>IF(H232,'935'!H232*H232/(AT232+D232+H232),0)</f>
        <v>#VALUE!</v>
      </c>
      <c r="BF232" s="32" t="e">
        <f>BD232*(1-'935'!X232/'11'!B$17)</f>
        <v>#VALUE!</v>
      </c>
      <c r="BG232" s="49" t="e">
        <f>BE232*(1-'935'!X232/'11'!B$17)</f>
        <v>#VALUE!</v>
      </c>
      <c r="BH232" s="52" t="e">
        <f>AV232*Parameters!B$6</f>
        <v>#VALUE!</v>
      </c>
      <c r="BI232" s="37" t="e">
        <f>IF('935'!$K232=1000,'Charging rates'!$C$38*$BH232/(1+'DNO totals'!$C$99)*'935'!$L232,0)</f>
        <v>#VALUE!</v>
      </c>
      <c r="BJ232" s="37" t="e">
        <f>IF(MOD('935'!$K232,1000)=100,'Charging rates'!$D$38*$BH232/(1+'DNO totals'!$D$99)*'935'!$M232,0)</f>
        <v>#VALUE!</v>
      </c>
      <c r="BK232" s="37" t="e">
        <f>IF(MOD('935'!$K232,100)=10,'Charging rates'!$E$38*$BH232/(1+'DNO totals'!$E$99)*'935'!$N232,0)</f>
        <v>#VALUE!</v>
      </c>
      <c r="BL232" s="37" t="e">
        <f>IF(AND(MOD('935'!$K232,10)&gt;0,MOD('935'!$K232,1000)&gt;1),'Charging rates'!$F$38*$BH232/(1+'DNO totals'!$F$99)*'935'!$O232,0)</f>
        <v>#VALUE!</v>
      </c>
      <c r="BM232" s="37" t="e">
        <f>IF(MOD('935'!$K232,1000)=1,'Charging rates'!$G$38*$BH232/(1+'DNO totals'!$G$99)*'935'!$P232,0)</f>
        <v>#VALUE!</v>
      </c>
      <c r="BN232" s="52" t="e">
        <f t="shared" si="49"/>
        <v>#VALUE!</v>
      </c>
      <c r="BO232" s="37" t="e">
        <f>IF('935'!$K232&gt;1000,'Charging rates'!$C$38*$AW232*'935'!$L232,0)</f>
        <v>#VALUE!</v>
      </c>
      <c r="BP232" s="37" t="e">
        <f>IF(MOD('935'!$K232,1000)&gt;100,'Charging rates'!$D$38*$AW232*'935'!$M232,0)</f>
        <v>#VALUE!</v>
      </c>
      <c r="BQ232" s="37" t="e">
        <f>IF(MOD('935'!$K232,100)&gt;10,'Charging rates'!$E$38*$AW232*'935'!$N232,0)</f>
        <v>#VALUE!</v>
      </c>
      <c r="BR232" s="52" t="e">
        <f t="shared" si="50"/>
        <v>#VALUE!</v>
      </c>
      <c r="BS232" s="48" t="e">
        <f>'935'!C232&lt;&gt;"VOID"</f>
        <v>#VALUE!</v>
      </c>
      <c r="BT232" s="33" t="e">
        <f>IF(BS232,(100/'11'!B$17*BD232*((1-'935'!I232)*'Charging rates'!B$51+'Charging rates'!B$63)),0)</f>
        <v>#VALUE!</v>
      </c>
      <c r="BU232" s="33" t="e">
        <f>100/'11'!B$17*BG232*('Charging rates'!B$51+'Charging rates'!B$63)</f>
        <v>#VALUE!</v>
      </c>
      <c r="BV232" s="33" t="e">
        <f>100/'11'!B$17*BE232*('Charging rates'!B$51+'Charging rates'!B$63)</f>
        <v>#VALUE!</v>
      </c>
      <c r="BW232" s="53" t="e">
        <f t="shared" si="51"/>
        <v>#VALUE!</v>
      </c>
      <c r="BX232" s="32" t="e">
        <f>AT232-('935'!T232*(1-'935'!X232/'11'!B$17))</f>
        <v>#VALUE!</v>
      </c>
      <c r="BY232" s="32">
        <f>0-IF(ISNUMBER(I232),INDEX('913'!$I$6:$I$1205,I232),0)-IF(ISNUMBER(J232),INDEX('913'!$I$6:$I$1205,J232),0)-IF(ISNUMBER(K232),INDEX('913'!$I$6:$I$1205,K232),0)-IF(ISNUMBER(L232),INDEX('913'!$I$6:$I$1205,L232),0)-IF(ISNUMBER(M232),INDEX('913'!$I$6:$I$1205,M232),0)-IF(ISNUMBER(N232),INDEX('913'!$I$6:$I$1205,N232),0)-IF(ISNUMBER(O232),INDEX('913'!$I$6:$I$1205,O232),0)-IF(ISNUMBER(P232),INDEX('913'!$I$6:$I$1205,P232),0)</f>
        <v>0</v>
      </c>
      <c r="BZ232" s="37">
        <f>IF(BY232=0,1,MAX(1,SQRT(BY232^2+(IF(ISNUMBER(I232),INDEX('913'!$J$6:$J$1205,I232),0)+IF(ISNUMBER(J232),INDEX('913'!$J$6:$J$1205,J232),0)+IF(ISNUMBER(K232),INDEX('913'!$J$6:$J$1205,K232),0)+IF(ISNUMBER(L232),INDEX('913'!$J$6:$J$1205,L232),0)+IF(ISNUMBER(M232),INDEX('913'!$J$6:$J$1205,M232),0)+IF(ISNUMBER(N232),INDEX('913'!$J$6:$J$1205,N232),0)+IF(ISNUMBER(O232),INDEX('913'!$J$6:$J$1205,O232),0)+IF(ISNUMBER(P232),INDEX('913'!$J$6:$J$1205,P232),0))^2)/BY232))</f>
        <v>1</v>
      </c>
      <c r="CA232" s="33" t="e">
        <f>100*AO232/'11'!B$17</f>
        <v>#VALUE!</v>
      </c>
      <c r="CB232" s="37" t="e">
        <f>100*(AP232*BZ232)/'11'!C$17</f>
        <v>#VALUE!</v>
      </c>
      <c r="CC232" s="37" t="e">
        <f t="shared" si="52"/>
        <v>#VALUE!</v>
      </c>
      <c r="CD232" s="33" t="e">
        <f t="shared" si="53"/>
        <v>#VALUE!</v>
      </c>
      <c r="CE232" s="54" t="e">
        <f>'11'!C$17-'935'!Y232</f>
        <v>#VALUE!</v>
      </c>
      <c r="CF232" s="37" t="e">
        <f>MAX('DNO totals'!B$312+0,MIN('935'!L232+0,'DNO totals'!B$304+0))</f>
        <v>#VALUE!</v>
      </c>
      <c r="CG232" s="37" t="e">
        <f>MAX('DNO totals'!C$312+0,MIN('935'!M232+0,'DNO totals'!C$304+0))</f>
        <v>#VALUE!</v>
      </c>
      <c r="CH232" s="37" t="e">
        <f>MAX('DNO totals'!D$312+0,MIN('935'!N232+0,'DNO totals'!D$304+0))</f>
        <v>#VALUE!</v>
      </c>
      <c r="CI232" s="37" t="e">
        <f>MAX('DNO totals'!E$312+0,MIN('935'!O232+0,'DNO totals'!E$304+0))</f>
        <v>#VALUE!</v>
      </c>
      <c r="CJ232" s="52" t="e">
        <f>MAX('DNO totals'!F$312+0,MIN('935'!P232+0,'DNO totals'!F$304+0))</f>
        <v>#VALUE!</v>
      </c>
      <c r="CK232" s="37" t="e">
        <f>IF('935'!$K232=1000,'Charging rates'!$C$38*$BH232/(1+'DNO totals'!$C$99)*$CF232,0)</f>
        <v>#VALUE!</v>
      </c>
      <c r="CL232" s="37" t="e">
        <f>IF(MOD('935'!$K232,1000)=100,'Charging rates'!$D$38*$BH232/(1+'DNO totals'!$D$99)*$CG232,0)</f>
        <v>#VALUE!</v>
      </c>
      <c r="CM232" s="37" t="e">
        <f>IF(MOD('935'!$K232,100)=10,'Charging rates'!$E$38*$BH232/(1+'DNO totals'!$E$99)*$CH232,0)</f>
        <v>#VALUE!</v>
      </c>
      <c r="CN232" s="37" t="e">
        <f>IF(AND(MOD('935'!$K232,10)&gt;0,MOD('935'!$K232,1000)&gt;1),'Charging rates'!$F$38*$BH232/(1+'DNO totals'!$F$99)*$CI232,0)</f>
        <v>#VALUE!</v>
      </c>
      <c r="CO232" s="37" t="e">
        <f>IF(MOD('935'!$K232,1000)=1,'Charging rates'!$G$38*$BH232/(1+'DNO totals'!$G$99)*$CJ232,0)</f>
        <v>#VALUE!</v>
      </c>
      <c r="CP232" s="52" t="e">
        <f t="shared" si="54"/>
        <v>#VALUE!</v>
      </c>
      <c r="CQ232" s="37" t="e">
        <f>IF('935'!$K232&gt;1000,'Charging rates'!$C$38*$AW232*$CF232,0)</f>
        <v>#VALUE!</v>
      </c>
      <c r="CR232" s="37" t="e">
        <f>IF(MOD('935'!$K232,1000)&gt;100,'Charging rates'!$D$38*$AW232*$CG232,0)</f>
        <v>#VALUE!</v>
      </c>
      <c r="CS232" s="37" t="e">
        <f>IF(MOD('935'!$K232,100)&gt;10,'Charging rates'!$E$38*$AW232*$CH232,0)</f>
        <v>#VALUE!</v>
      </c>
      <c r="CT232" s="52" t="e">
        <f t="shared" si="55"/>
        <v>#VALUE!</v>
      </c>
      <c r="CU232" s="33" t="e">
        <f>100*(AP232*'935'!Q232*BZ232)/'11'!B$17</f>
        <v>#VALUE!</v>
      </c>
      <c r="CV232" s="33" t="e">
        <f>100/'11'!B$17*'Charging rates'!B$10*AW232</f>
        <v>#VALUE!</v>
      </c>
      <c r="CW232" s="33" t="e">
        <f>IF(AT232=0,0,(1-BX232/AT232)*(CA232+IF('935'!Q232=0,0,(CB232*'935'!Q232*('11'!C$17-'935'!Y232)/('11'!B$17-'935'!X232)))))</f>
        <v>#VALUE!</v>
      </c>
      <c r="CX232" s="33" t="e">
        <f t="shared" si="56"/>
        <v>#VALUE!</v>
      </c>
      <c r="CY232" s="49" t="e">
        <f t="shared" si="57"/>
        <v>#VALUE!</v>
      </c>
      <c r="CZ232" s="32" t="e">
        <f>AT232*(Parameters!B$21+AU232)*IF('DNO totals'!B$323&lt;0,1,'935'!S232)</f>
        <v>#VALUE!</v>
      </c>
      <c r="DA232" s="52" t="e">
        <f>IF('DNO totals'!B$323&lt;0,1,'935'!S232)*(Parameters!B$21+AU232)</f>
        <v>#VALUE!</v>
      </c>
      <c r="DB232" s="37" t="e">
        <f>CX232+'Charging rates'!B$106*DA232*100/'11'!B$17</f>
        <v>#VALUE!</v>
      </c>
      <c r="DC232" s="37" t="e">
        <f>DB232+'Charging rates'!B$116*(Parameters!B$21+AU232)*100/'11'!B$17*IF('DNO totals'!B$323&lt;0,1,'935'!S232)</f>
        <v>#VALUE!</v>
      </c>
      <c r="DD232" s="37" t="e">
        <f>'Charging rates'!B$97*(CP232+CT232)*100/'11'!B$17</f>
        <v>#VALUE!</v>
      </c>
      <c r="DE232" s="33" t="e">
        <f>MAX(0-(CB232*AU232*'11'!C$17/'11'!B$17),DC232+DD232)</f>
        <v>#VALUE!</v>
      </c>
      <c r="DF232" s="37" t="e">
        <f>IF(BS232,IF(AU232=0,CC232,MAX(0,MIN(CC232,CC232+(DE232/'935'!Q232*('11'!B$17-'935'!X232)/('11'!C$17-'935'!Y232))))),0)</f>
        <v>#VALUE!</v>
      </c>
      <c r="DG232" s="33" t="e">
        <f t="shared" si="58"/>
        <v>#VALUE!</v>
      </c>
      <c r="DH232" s="53" t="e">
        <f t="shared" si="59"/>
        <v>#VALUE!</v>
      </c>
    </row>
    <row r="233" spans="1:112">
      <c r="A233" s="28">
        <v>133</v>
      </c>
      <c r="B233" s="47" t="e">
        <f>'935'!B233</f>
        <v>#VALUE!</v>
      </c>
      <c r="C233" s="48" t="e">
        <f>OR('935'!E233&lt;&gt;"VOID",'935'!F233&lt;&gt;"VOID",'935'!G233&lt;&gt;"VOID")</f>
        <v>#VALUE!</v>
      </c>
      <c r="D233" s="32" t="e">
        <f>IF('935'!D233="VOID",0,'935'!D233*(1-'935'!X233/'11'!B$17))</f>
        <v>#VALUE!</v>
      </c>
      <c r="E233" s="32" t="e">
        <f>IF('935'!E233="VOID",0,'935'!E233*(1-'935'!X233/'11'!B$17))</f>
        <v>#VALUE!</v>
      </c>
      <c r="F233" s="32" t="e">
        <f>IF('935'!F233="VOID",0,'935'!F233*(1-'935'!X233/'11'!B$17))</f>
        <v>#VALUE!</v>
      </c>
      <c r="G233" s="32" t="e">
        <f>IF('935'!G233="VOID",0,'935'!G233*(1-'935'!X233/'11'!B$17))</f>
        <v>#VALUE!</v>
      </c>
      <c r="H233" s="49" t="e">
        <f t="shared" si="40"/>
        <v>#VALUE!</v>
      </c>
      <c r="I233" s="50" t="e">
        <f>MATCH('935'!J233,'913'!$B$6:$B$1205,0)</f>
        <v>#VALUE!</v>
      </c>
      <c r="J233" s="50" t="e">
        <f>MATCH(INDEX('913'!$D$6:$D$1205,I233),'913'!$B$6:$B$1205,0)</f>
        <v>#VALUE!</v>
      </c>
      <c r="K233" s="50" t="e">
        <f>MATCH(INDEX('913'!$D$6:$D$1205,J233),'913'!$B$6:$B$1205,0)</f>
        <v>#VALUE!</v>
      </c>
      <c r="L233" s="50" t="e">
        <f>MATCH(INDEX('913'!$D$6:$D$1205,K233),'913'!$B$6:$B$1205,0)</f>
        <v>#VALUE!</v>
      </c>
      <c r="M233" s="50" t="e">
        <f>MATCH(INDEX('913'!$D$6:$D$1205,L233),'913'!$B$6:$B$1205,0)</f>
        <v>#VALUE!</v>
      </c>
      <c r="N233" s="50" t="e">
        <f>MATCH(INDEX('913'!$D$6:$D$1205,M233),'913'!$B$6:$B$1205,0)</f>
        <v>#VALUE!</v>
      </c>
      <c r="O233" s="50" t="e">
        <f>MATCH(INDEX('913'!$D$6:$D$1205,N233),'913'!$B$6:$B$1205,0)</f>
        <v>#VALUE!</v>
      </c>
      <c r="P233" s="51" t="e">
        <f>MATCH(INDEX('913'!$D$6:$D$1205,O233),'913'!$B$6:$B$1205,0)</f>
        <v>#VALUE!</v>
      </c>
      <c r="Q233" s="37">
        <f>IF(ISNUMBER(I233),MAX(0,INDEX('913'!$E$6:$E$1205,I233)),0)</f>
        <v>0</v>
      </c>
      <c r="R233" s="37">
        <f>IF(ISNUMBER(J233),MAX(0,INDEX('913'!$E$6:$E$1205,J233)),0)</f>
        <v>0</v>
      </c>
      <c r="S233" s="37">
        <f>IF(ISNUMBER(K233),MAX(0,INDEX('913'!$E$6:$E$1205,K233)),0)</f>
        <v>0</v>
      </c>
      <c r="T233" s="37">
        <f>IF(ISNUMBER(L233),MAX(0,INDEX('913'!$E$6:$E$1205,L233)),0)</f>
        <v>0</v>
      </c>
      <c r="U233" s="37">
        <f>IF(ISNUMBER(M233),MAX(0,INDEX('913'!$E$6:$E$1205,M233)),0)</f>
        <v>0</v>
      </c>
      <c r="V233" s="37">
        <f>IF(ISNUMBER(N233),MAX(0,INDEX('913'!$E$6:$E$1205,N233)),0)</f>
        <v>0</v>
      </c>
      <c r="W233" s="37">
        <f>IF(ISNUMBER(O233),MAX(0,INDEX('913'!$E$6:$E$1205,O233)),0)</f>
        <v>0</v>
      </c>
      <c r="X233" s="52">
        <f>IF(ISNUMBER(P233),MAX(0,INDEX('913'!$E$6:$E$1205,P233)),0)</f>
        <v>0</v>
      </c>
      <c r="Y233" s="37">
        <f>IF(ISNUMBER(I233),MAX(0,INDEX('913'!$F$6:$F$1205,I233)),0)</f>
        <v>0</v>
      </c>
      <c r="Z233" s="37">
        <f>IF(ISNUMBER(J233),MAX(0,INDEX('913'!$F$6:$F$1205,J233)),0)</f>
        <v>0</v>
      </c>
      <c r="AA233" s="37">
        <f>IF(ISNUMBER(K233),MAX(0,INDEX('913'!$F$6:$F$1205,K233)),0)</f>
        <v>0</v>
      </c>
      <c r="AB233" s="37">
        <f>IF(ISNUMBER(L233),MAX(0,INDEX('913'!$F$6:$F$1205,L233)),0)</f>
        <v>0</v>
      </c>
      <c r="AC233" s="37">
        <f>IF(ISNUMBER(M233),MAX(0,INDEX('913'!$F$6:$F$1205,M233)),0)</f>
        <v>0</v>
      </c>
      <c r="AD233" s="37">
        <f>IF(ISNUMBER(N233),MAX(0,INDEX('913'!$F$6:$F$1205,N233)),0)</f>
        <v>0</v>
      </c>
      <c r="AE233" s="37">
        <f>IF(ISNUMBER(O233),MAX(0,INDEX('913'!$F$6:$F$1205,O233)),0)</f>
        <v>0</v>
      </c>
      <c r="AF233" s="37">
        <f>IF(ISNUMBER(P233),MAX(0,INDEX('913'!$F$6:$F$1205,P233)),0)</f>
        <v>0</v>
      </c>
      <c r="AG233" s="32">
        <f>IF(ISNUMBER(I233),SQRT(INDEX('913'!$I$6:$I$1205,I233)^2+INDEX('913'!$J$6:$J$1205,I233)^2),0)</f>
        <v>0</v>
      </c>
      <c r="AH233" s="32">
        <f>IF(ISNUMBER(J233),SQRT(INDEX('913'!$I$6:$I$1205,J233)^2+INDEX('913'!$J$6:$J$1205,J233)^2),0)</f>
        <v>0</v>
      </c>
      <c r="AI233" s="32">
        <f>IF(ISNUMBER(K233),SQRT(INDEX('913'!$I$6:$I$1205,K233)^2+INDEX('913'!$J$6:$J$1205,K233)^2),0)</f>
        <v>0</v>
      </c>
      <c r="AJ233" s="32">
        <f>IF(ISNUMBER(L233),SQRT(INDEX('913'!$I$6:$I$1205,L233)^2+INDEX('913'!$J$6:$J$1205,L233)^2),0)</f>
        <v>0</v>
      </c>
      <c r="AK233" s="32">
        <f>IF(ISNUMBER(M233),SQRT(INDEX('913'!$I$6:$I$1205,M233)^2+INDEX('913'!$J$6:$J$1205,M233)^2),0)</f>
        <v>0</v>
      </c>
      <c r="AL233" s="32">
        <f>IF(ISNUMBER(N233),SQRT(INDEX('913'!$I$6:$I$1205,N233)^2+INDEX('913'!$J$6:$J$1205,N233)^2),0)</f>
        <v>0</v>
      </c>
      <c r="AM233" s="32">
        <f>IF(ISNUMBER(O233),SQRT(INDEX('913'!$I$6:$I$1205,O233)^2+INDEX('913'!$J$6:$J$1205,O233)^2),0)</f>
        <v>0</v>
      </c>
      <c r="AN233" s="49">
        <f>IF(ISNUMBER(P233),SQRT(INDEX('913'!$I$6:$I$1205,P233)^2+INDEX('913'!$J$6:$J$1205,P233)^2),0)</f>
        <v>0</v>
      </c>
      <c r="AO233" s="37">
        <f t="shared" si="41"/>
        <v>0</v>
      </c>
      <c r="AP233" s="37">
        <f t="shared" si="42"/>
        <v>0</v>
      </c>
      <c r="AQ233" s="33" t="e">
        <f>-100*'935'!W233*(AO233+AP233)/'11'!C$17</f>
        <v>#VALUE!</v>
      </c>
      <c r="AR233" s="37" t="e">
        <f t="shared" si="43"/>
        <v>#VALUE!</v>
      </c>
      <c r="AS233" s="52" t="e">
        <f t="shared" si="44"/>
        <v>#VALUE!</v>
      </c>
      <c r="AT233" s="32" t="e">
        <f>IF('935'!C233="VOID",0,('935'!C233*(1-'935'!X233/'11'!B$17)))</f>
        <v>#VALUE!</v>
      </c>
      <c r="AU233" s="52" t="e">
        <f>'935'!Q233*(1-'935'!Y233/'11'!C$17)/(1-'935'!X233/'11'!B$17)</f>
        <v>#VALUE!</v>
      </c>
      <c r="AV233" s="37" t="e">
        <f>INDEX('DNO totals'!$B$57:$G$57,IF('935'!K233,IF(MOD('935'!K233,1000),IF(MOD('935'!K233,100),IF(MOD('935'!K233,10),IF(MOD('935'!K233,1000)=1,6,5),4),3),2),1))</f>
        <v>#VALUE!</v>
      </c>
      <c r="AW233" s="52" t="e">
        <f t="shared" si="45"/>
        <v>#VALUE!</v>
      </c>
      <c r="AX233" s="32" t="e">
        <f>IF('935'!V233="VOID",0,'935'!V233*(1-'935'!X233/'11'!B$17))</f>
        <v>#VALUE!</v>
      </c>
      <c r="AY233" s="33" t="e">
        <f>IF(H233,-100*'Charging rates'!B$10/'11'!B$17*AX233/H233,0)</f>
        <v>#VALUE!</v>
      </c>
      <c r="AZ233" s="33" t="e">
        <f>IF(C233,'DNO totals'!B$41,0)</f>
        <v>#VALUE!</v>
      </c>
      <c r="BA233" s="33" t="e">
        <f t="shared" si="46"/>
        <v>#VALUE!</v>
      </c>
      <c r="BB233" s="33" t="e">
        <f t="shared" si="47"/>
        <v>#VALUE!</v>
      </c>
      <c r="BC233" s="53" t="e">
        <f t="shared" si="48"/>
        <v>#VALUE!</v>
      </c>
      <c r="BD233" s="32" t="e">
        <f>IF(AT233,'935'!H233*AT233/(AT233+D233+H233),0)</f>
        <v>#VALUE!</v>
      </c>
      <c r="BE233" s="32" t="e">
        <f>IF(H233,'935'!H233*H233/(AT233+D233+H233),0)</f>
        <v>#VALUE!</v>
      </c>
      <c r="BF233" s="32" t="e">
        <f>BD233*(1-'935'!X233/'11'!B$17)</f>
        <v>#VALUE!</v>
      </c>
      <c r="BG233" s="49" t="e">
        <f>BE233*(1-'935'!X233/'11'!B$17)</f>
        <v>#VALUE!</v>
      </c>
      <c r="BH233" s="52" t="e">
        <f>AV233*Parameters!B$6</f>
        <v>#VALUE!</v>
      </c>
      <c r="BI233" s="37" t="e">
        <f>IF('935'!$K233=1000,'Charging rates'!$C$38*$BH233/(1+'DNO totals'!$C$99)*'935'!$L233,0)</f>
        <v>#VALUE!</v>
      </c>
      <c r="BJ233" s="37" t="e">
        <f>IF(MOD('935'!$K233,1000)=100,'Charging rates'!$D$38*$BH233/(1+'DNO totals'!$D$99)*'935'!$M233,0)</f>
        <v>#VALUE!</v>
      </c>
      <c r="BK233" s="37" t="e">
        <f>IF(MOD('935'!$K233,100)=10,'Charging rates'!$E$38*$BH233/(1+'DNO totals'!$E$99)*'935'!$N233,0)</f>
        <v>#VALUE!</v>
      </c>
      <c r="BL233" s="37" t="e">
        <f>IF(AND(MOD('935'!$K233,10)&gt;0,MOD('935'!$K233,1000)&gt;1),'Charging rates'!$F$38*$BH233/(1+'DNO totals'!$F$99)*'935'!$O233,0)</f>
        <v>#VALUE!</v>
      </c>
      <c r="BM233" s="37" t="e">
        <f>IF(MOD('935'!$K233,1000)=1,'Charging rates'!$G$38*$BH233/(1+'DNO totals'!$G$99)*'935'!$P233,0)</f>
        <v>#VALUE!</v>
      </c>
      <c r="BN233" s="52" t="e">
        <f t="shared" si="49"/>
        <v>#VALUE!</v>
      </c>
      <c r="BO233" s="37" t="e">
        <f>IF('935'!$K233&gt;1000,'Charging rates'!$C$38*$AW233*'935'!$L233,0)</f>
        <v>#VALUE!</v>
      </c>
      <c r="BP233" s="37" t="e">
        <f>IF(MOD('935'!$K233,1000)&gt;100,'Charging rates'!$D$38*$AW233*'935'!$M233,0)</f>
        <v>#VALUE!</v>
      </c>
      <c r="BQ233" s="37" t="e">
        <f>IF(MOD('935'!$K233,100)&gt;10,'Charging rates'!$E$38*$AW233*'935'!$N233,0)</f>
        <v>#VALUE!</v>
      </c>
      <c r="BR233" s="52" t="e">
        <f t="shared" si="50"/>
        <v>#VALUE!</v>
      </c>
      <c r="BS233" s="48" t="e">
        <f>'935'!C233&lt;&gt;"VOID"</f>
        <v>#VALUE!</v>
      </c>
      <c r="BT233" s="33" t="e">
        <f>IF(BS233,(100/'11'!B$17*BD233*((1-'935'!I233)*'Charging rates'!B$51+'Charging rates'!B$63)),0)</f>
        <v>#VALUE!</v>
      </c>
      <c r="BU233" s="33" t="e">
        <f>100/'11'!B$17*BG233*('Charging rates'!B$51+'Charging rates'!B$63)</f>
        <v>#VALUE!</v>
      </c>
      <c r="BV233" s="33" t="e">
        <f>100/'11'!B$17*BE233*('Charging rates'!B$51+'Charging rates'!B$63)</f>
        <v>#VALUE!</v>
      </c>
      <c r="BW233" s="53" t="e">
        <f t="shared" si="51"/>
        <v>#VALUE!</v>
      </c>
      <c r="BX233" s="32" t="e">
        <f>AT233-('935'!T233*(1-'935'!X233/'11'!B$17))</f>
        <v>#VALUE!</v>
      </c>
      <c r="BY233" s="32">
        <f>0-IF(ISNUMBER(I233),INDEX('913'!$I$6:$I$1205,I233),0)-IF(ISNUMBER(J233),INDEX('913'!$I$6:$I$1205,J233),0)-IF(ISNUMBER(K233),INDEX('913'!$I$6:$I$1205,K233),0)-IF(ISNUMBER(L233),INDEX('913'!$I$6:$I$1205,L233),0)-IF(ISNUMBER(M233),INDEX('913'!$I$6:$I$1205,M233),0)-IF(ISNUMBER(N233),INDEX('913'!$I$6:$I$1205,N233),0)-IF(ISNUMBER(O233),INDEX('913'!$I$6:$I$1205,O233),0)-IF(ISNUMBER(P233),INDEX('913'!$I$6:$I$1205,P233),0)</f>
        <v>0</v>
      </c>
      <c r="BZ233" s="37">
        <f>IF(BY233=0,1,MAX(1,SQRT(BY233^2+(IF(ISNUMBER(I233),INDEX('913'!$J$6:$J$1205,I233),0)+IF(ISNUMBER(J233),INDEX('913'!$J$6:$J$1205,J233),0)+IF(ISNUMBER(K233),INDEX('913'!$J$6:$J$1205,K233),0)+IF(ISNUMBER(L233),INDEX('913'!$J$6:$J$1205,L233),0)+IF(ISNUMBER(M233),INDEX('913'!$J$6:$J$1205,M233),0)+IF(ISNUMBER(N233),INDEX('913'!$J$6:$J$1205,N233),0)+IF(ISNUMBER(O233),INDEX('913'!$J$6:$J$1205,O233),0)+IF(ISNUMBER(P233),INDEX('913'!$J$6:$J$1205,P233),0))^2)/BY233))</f>
        <v>1</v>
      </c>
      <c r="CA233" s="33" t="e">
        <f>100*AO233/'11'!B$17</f>
        <v>#VALUE!</v>
      </c>
      <c r="CB233" s="37" t="e">
        <f>100*(AP233*BZ233)/'11'!C$17</f>
        <v>#VALUE!</v>
      </c>
      <c r="CC233" s="37" t="e">
        <f t="shared" si="52"/>
        <v>#VALUE!</v>
      </c>
      <c r="CD233" s="33" t="e">
        <f t="shared" si="53"/>
        <v>#VALUE!</v>
      </c>
      <c r="CE233" s="54" t="e">
        <f>'11'!C$17-'935'!Y233</f>
        <v>#VALUE!</v>
      </c>
      <c r="CF233" s="37" t="e">
        <f>MAX('DNO totals'!B$312+0,MIN('935'!L233+0,'DNO totals'!B$304+0))</f>
        <v>#VALUE!</v>
      </c>
      <c r="CG233" s="37" t="e">
        <f>MAX('DNO totals'!C$312+0,MIN('935'!M233+0,'DNO totals'!C$304+0))</f>
        <v>#VALUE!</v>
      </c>
      <c r="CH233" s="37" t="e">
        <f>MAX('DNO totals'!D$312+0,MIN('935'!N233+0,'DNO totals'!D$304+0))</f>
        <v>#VALUE!</v>
      </c>
      <c r="CI233" s="37" t="e">
        <f>MAX('DNO totals'!E$312+0,MIN('935'!O233+0,'DNO totals'!E$304+0))</f>
        <v>#VALUE!</v>
      </c>
      <c r="CJ233" s="52" t="e">
        <f>MAX('DNO totals'!F$312+0,MIN('935'!P233+0,'DNO totals'!F$304+0))</f>
        <v>#VALUE!</v>
      </c>
      <c r="CK233" s="37" t="e">
        <f>IF('935'!$K233=1000,'Charging rates'!$C$38*$BH233/(1+'DNO totals'!$C$99)*$CF233,0)</f>
        <v>#VALUE!</v>
      </c>
      <c r="CL233" s="37" t="e">
        <f>IF(MOD('935'!$K233,1000)=100,'Charging rates'!$D$38*$BH233/(1+'DNO totals'!$D$99)*$CG233,0)</f>
        <v>#VALUE!</v>
      </c>
      <c r="CM233" s="37" t="e">
        <f>IF(MOD('935'!$K233,100)=10,'Charging rates'!$E$38*$BH233/(1+'DNO totals'!$E$99)*$CH233,0)</f>
        <v>#VALUE!</v>
      </c>
      <c r="CN233" s="37" t="e">
        <f>IF(AND(MOD('935'!$K233,10)&gt;0,MOD('935'!$K233,1000)&gt;1),'Charging rates'!$F$38*$BH233/(1+'DNO totals'!$F$99)*$CI233,0)</f>
        <v>#VALUE!</v>
      </c>
      <c r="CO233" s="37" t="e">
        <f>IF(MOD('935'!$K233,1000)=1,'Charging rates'!$G$38*$BH233/(1+'DNO totals'!$G$99)*$CJ233,0)</f>
        <v>#VALUE!</v>
      </c>
      <c r="CP233" s="52" t="e">
        <f t="shared" si="54"/>
        <v>#VALUE!</v>
      </c>
      <c r="CQ233" s="37" t="e">
        <f>IF('935'!$K233&gt;1000,'Charging rates'!$C$38*$AW233*$CF233,0)</f>
        <v>#VALUE!</v>
      </c>
      <c r="CR233" s="37" t="e">
        <f>IF(MOD('935'!$K233,1000)&gt;100,'Charging rates'!$D$38*$AW233*$CG233,0)</f>
        <v>#VALUE!</v>
      </c>
      <c r="CS233" s="37" t="e">
        <f>IF(MOD('935'!$K233,100)&gt;10,'Charging rates'!$E$38*$AW233*$CH233,0)</f>
        <v>#VALUE!</v>
      </c>
      <c r="CT233" s="52" t="e">
        <f t="shared" si="55"/>
        <v>#VALUE!</v>
      </c>
      <c r="CU233" s="33" t="e">
        <f>100*(AP233*'935'!Q233*BZ233)/'11'!B$17</f>
        <v>#VALUE!</v>
      </c>
      <c r="CV233" s="33" t="e">
        <f>100/'11'!B$17*'Charging rates'!B$10*AW233</f>
        <v>#VALUE!</v>
      </c>
      <c r="CW233" s="33" t="e">
        <f>IF(AT233=0,0,(1-BX233/AT233)*(CA233+IF('935'!Q233=0,0,(CB233*'935'!Q233*('11'!C$17-'935'!Y233)/('11'!B$17-'935'!X233)))))</f>
        <v>#VALUE!</v>
      </c>
      <c r="CX233" s="33" t="e">
        <f t="shared" si="56"/>
        <v>#VALUE!</v>
      </c>
      <c r="CY233" s="49" t="e">
        <f t="shared" si="57"/>
        <v>#VALUE!</v>
      </c>
      <c r="CZ233" s="32" t="e">
        <f>AT233*(Parameters!B$21+AU233)*IF('DNO totals'!B$323&lt;0,1,'935'!S233)</f>
        <v>#VALUE!</v>
      </c>
      <c r="DA233" s="52" t="e">
        <f>IF('DNO totals'!B$323&lt;0,1,'935'!S233)*(Parameters!B$21+AU233)</f>
        <v>#VALUE!</v>
      </c>
      <c r="DB233" s="37" t="e">
        <f>CX233+'Charging rates'!B$106*DA233*100/'11'!B$17</f>
        <v>#VALUE!</v>
      </c>
      <c r="DC233" s="37" t="e">
        <f>DB233+'Charging rates'!B$116*(Parameters!B$21+AU233)*100/'11'!B$17*IF('DNO totals'!B$323&lt;0,1,'935'!S233)</f>
        <v>#VALUE!</v>
      </c>
      <c r="DD233" s="37" t="e">
        <f>'Charging rates'!B$97*(CP233+CT233)*100/'11'!B$17</f>
        <v>#VALUE!</v>
      </c>
      <c r="DE233" s="33" t="e">
        <f>MAX(0-(CB233*AU233*'11'!C$17/'11'!B$17),DC233+DD233)</f>
        <v>#VALUE!</v>
      </c>
      <c r="DF233" s="37" t="e">
        <f>IF(BS233,IF(AU233=0,CC233,MAX(0,MIN(CC233,CC233+(DE233/'935'!Q233*('11'!B$17-'935'!X233)/('11'!C$17-'935'!Y233))))),0)</f>
        <v>#VALUE!</v>
      </c>
      <c r="DG233" s="33" t="e">
        <f t="shared" si="58"/>
        <v>#VALUE!</v>
      </c>
      <c r="DH233" s="53" t="e">
        <f t="shared" si="59"/>
        <v>#VALUE!</v>
      </c>
    </row>
    <row r="234" spans="1:112">
      <c r="A234" s="28">
        <v>134</v>
      </c>
      <c r="B234" s="47" t="e">
        <f>'935'!B234</f>
        <v>#VALUE!</v>
      </c>
      <c r="C234" s="48" t="e">
        <f>OR('935'!E234&lt;&gt;"VOID",'935'!F234&lt;&gt;"VOID",'935'!G234&lt;&gt;"VOID")</f>
        <v>#VALUE!</v>
      </c>
      <c r="D234" s="32" t="e">
        <f>IF('935'!D234="VOID",0,'935'!D234*(1-'935'!X234/'11'!B$17))</f>
        <v>#VALUE!</v>
      </c>
      <c r="E234" s="32" t="e">
        <f>IF('935'!E234="VOID",0,'935'!E234*(1-'935'!X234/'11'!B$17))</f>
        <v>#VALUE!</v>
      </c>
      <c r="F234" s="32" t="e">
        <f>IF('935'!F234="VOID",0,'935'!F234*(1-'935'!X234/'11'!B$17))</f>
        <v>#VALUE!</v>
      </c>
      <c r="G234" s="32" t="e">
        <f>IF('935'!G234="VOID",0,'935'!G234*(1-'935'!X234/'11'!B$17))</f>
        <v>#VALUE!</v>
      </c>
      <c r="H234" s="49" t="e">
        <f t="shared" si="40"/>
        <v>#VALUE!</v>
      </c>
      <c r="I234" s="50" t="e">
        <f>MATCH('935'!J234,'913'!$B$6:$B$1205,0)</f>
        <v>#VALUE!</v>
      </c>
      <c r="J234" s="50" t="e">
        <f>MATCH(INDEX('913'!$D$6:$D$1205,I234),'913'!$B$6:$B$1205,0)</f>
        <v>#VALUE!</v>
      </c>
      <c r="K234" s="50" t="e">
        <f>MATCH(INDEX('913'!$D$6:$D$1205,J234),'913'!$B$6:$B$1205,0)</f>
        <v>#VALUE!</v>
      </c>
      <c r="L234" s="50" t="e">
        <f>MATCH(INDEX('913'!$D$6:$D$1205,K234),'913'!$B$6:$B$1205,0)</f>
        <v>#VALUE!</v>
      </c>
      <c r="M234" s="50" t="e">
        <f>MATCH(INDEX('913'!$D$6:$D$1205,L234),'913'!$B$6:$B$1205,0)</f>
        <v>#VALUE!</v>
      </c>
      <c r="N234" s="50" t="e">
        <f>MATCH(INDEX('913'!$D$6:$D$1205,M234),'913'!$B$6:$B$1205,0)</f>
        <v>#VALUE!</v>
      </c>
      <c r="O234" s="50" t="e">
        <f>MATCH(INDEX('913'!$D$6:$D$1205,N234),'913'!$B$6:$B$1205,0)</f>
        <v>#VALUE!</v>
      </c>
      <c r="P234" s="51" t="e">
        <f>MATCH(INDEX('913'!$D$6:$D$1205,O234),'913'!$B$6:$B$1205,0)</f>
        <v>#VALUE!</v>
      </c>
      <c r="Q234" s="37">
        <f>IF(ISNUMBER(I234),MAX(0,INDEX('913'!$E$6:$E$1205,I234)),0)</f>
        <v>0</v>
      </c>
      <c r="R234" s="37">
        <f>IF(ISNUMBER(J234),MAX(0,INDEX('913'!$E$6:$E$1205,J234)),0)</f>
        <v>0</v>
      </c>
      <c r="S234" s="37">
        <f>IF(ISNUMBER(K234),MAX(0,INDEX('913'!$E$6:$E$1205,K234)),0)</f>
        <v>0</v>
      </c>
      <c r="T234" s="37">
        <f>IF(ISNUMBER(L234),MAX(0,INDEX('913'!$E$6:$E$1205,L234)),0)</f>
        <v>0</v>
      </c>
      <c r="U234" s="37">
        <f>IF(ISNUMBER(M234),MAX(0,INDEX('913'!$E$6:$E$1205,M234)),0)</f>
        <v>0</v>
      </c>
      <c r="V234" s="37">
        <f>IF(ISNUMBER(N234),MAX(0,INDEX('913'!$E$6:$E$1205,N234)),0)</f>
        <v>0</v>
      </c>
      <c r="W234" s="37">
        <f>IF(ISNUMBER(O234),MAX(0,INDEX('913'!$E$6:$E$1205,O234)),0)</f>
        <v>0</v>
      </c>
      <c r="X234" s="52">
        <f>IF(ISNUMBER(P234),MAX(0,INDEX('913'!$E$6:$E$1205,P234)),0)</f>
        <v>0</v>
      </c>
      <c r="Y234" s="37">
        <f>IF(ISNUMBER(I234),MAX(0,INDEX('913'!$F$6:$F$1205,I234)),0)</f>
        <v>0</v>
      </c>
      <c r="Z234" s="37">
        <f>IF(ISNUMBER(J234),MAX(0,INDEX('913'!$F$6:$F$1205,J234)),0)</f>
        <v>0</v>
      </c>
      <c r="AA234" s="37">
        <f>IF(ISNUMBER(K234),MAX(0,INDEX('913'!$F$6:$F$1205,K234)),0)</f>
        <v>0</v>
      </c>
      <c r="AB234" s="37">
        <f>IF(ISNUMBER(L234),MAX(0,INDEX('913'!$F$6:$F$1205,L234)),0)</f>
        <v>0</v>
      </c>
      <c r="AC234" s="37">
        <f>IF(ISNUMBER(M234),MAX(0,INDEX('913'!$F$6:$F$1205,M234)),0)</f>
        <v>0</v>
      </c>
      <c r="AD234" s="37">
        <f>IF(ISNUMBER(N234),MAX(0,INDEX('913'!$F$6:$F$1205,N234)),0)</f>
        <v>0</v>
      </c>
      <c r="AE234" s="37">
        <f>IF(ISNUMBER(O234),MAX(0,INDEX('913'!$F$6:$F$1205,O234)),0)</f>
        <v>0</v>
      </c>
      <c r="AF234" s="37">
        <f>IF(ISNUMBER(P234),MAX(0,INDEX('913'!$F$6:$F$1205,P234)),0)</f>
        <v>0</v>
      </c>
      <c r="AG234" s="32">
        <f>IF(ISNUMBER(I234),SQRT(INDEX('913'!$I$6:$I$1205,I234)^2+INDEX('913'!$J$6:$J$1205,I234)^2),0)</f>
        <v>0</v>
      </c>
      <c r="AH234" s="32">
        <f>IF(ISNUMBER(J234),SQRT(INDEX('913'!$I$6:$I$1205,J234)^2+INDEX('913'!$J$6:$J$1205,J234)^2),0)</f>
        <v>0</v>
      </c>
      <c r="AI234" s="32">
        <f>IF(ISNUMBER(K234),SQRT(INDEX('913'!$I$6:$I$1205,K234)^2+INDEX('913'!$J$6:$J$1205,K234)^2),0)</f>
        <v>0</v>
      </c>
      <c r="AJ234" s="32">
        <f>IF(ISNUMBER(L234),SQRT(INDEX('913'!$I$6:$I$1205,L234)^2+INDEX('913'!$J$6:$J$1205,L234)^2),0)</f>
        <v>0</v>
      </c>
      <c r="AK234" s="32">
        <f>IF(ISNUMBER(M234),SQRT(INDEX('913'!$I$6:$I$1205,M234)^2+INDEX('913'!$J$6:$J$1205,M234)^2),0)</f>
        <v>0</v>
      </c>
      <c r="AL234" s="32">
        <f>IF(ISNUMBER(N234),SQRT(INDEX('913'!$I$6:$I$1205,N234)^2+INDEX('913'!$J$6:$J$1205,N234)^2),0)</f>
        <v>0</v>
      </c>
      <c r="AM234" s="32">
        <f>IF(ISNUMBER(O234),SQRT(INDEX('913'!$I$6:$I$1205,O234)^2+INDEX('913'!$J$6:$J$1205,O234)^2),0)</f>
        <v>0</v>
      </c>
      <c r="AN234" s="49">
        <f>IF(ISNUMBER(P234),SQRT(INDEX('913'!$I$6:$I$1205,P234)^2+INDEX('913'!$J$6:$J$1205,P234)^2),0)</f>
        <v>0</v>
      </c>
      <c r="AO234" s="37">
        <f t="shared" si="41"/>
        <v>0</v>
      </c>
      <c r="AP234" s="37">
        <f t="shared" si="42"/>
        <v>0</v>
      </c>
      <c r="AQ234" s="33" t="e">
        <f>-100*'935'!W234*(AO234+AP234)/'11'!C$17</f>
        <v>#VALUE!</v>
      </c>
      <c r="AR234" s="37" t="e">
        <f t="shared" si="43"/>
        <v>#VALUE!</v>
      </c>
      <c r="AS234" s="52" t="e">
        <f t="shared" si="44"/>
        <v>#VALUE!</v>
      </c>
      <c r="AT234" s="32" t="e">
        <f>IF('935'!C234="VOID",0,('935'!C234*(1-'935'!X234/'11'!B$17)))</f>
        <v>#VALUE!</v>
      </c>
      <c r="AU234" s="52" t="e">
        <f>'935'!Q234*(1-'935'!Y234/'11'!C$17)/(1-'935'!X234/'11'!B$17)</f>
        <v>#VALUE!</v>
      </c>
      <c r="AV234" s="37" t="e">
        <f>INDEX('DNO totals'!$B$57:$G$57,IF('935'!K234,IF(MOD('935'!K234,1000),IF(MOD('935'!K234,100),IF(MOD('935'!K234,10),IF(MOD('935'!K234,1000)=1,6,5),4),3),2),1))</f>
        <v>#VALUE!</v>
      </c>
      <c r="AW234" s="52" t="e">
        <f t="shared" si="45"/>
        <v>#VALUE!</v>
      </c>
      <c r="AX234" s="32" t="e">
        <f>IF('935'!V234="VOID",0,'935'!V234*(1-'935'!X234/'11'!B$17))</f>
        <v>#VALUE!</v>
      </c>
      <c r="AY234" s="33" t="e">
        <f>IF(H234,-100*'Charging rates'!B$10/'11'!B$17*AX234/H234,0)</f>
        <v>#VALUE!</v>
      </c>
      <c r="AZ234" s="33" t="e">
        <f>IF(C234,'DNO totals'!B$41,0)</f>
        <v>#VALUE!</v>
      </c>
      <c r="BA234" s="33" t="e">
        <f t="shared" si="46"/>
        <v>#VALUE!</v>
      </c>
      <c r="BB234" s="33" t="e">
        <f t="shared" si="47"/>
        <v>#VALUE!</v>
      </c>
      <c r="BC234" s="53" t="e">
        <f t="shared" si="48"/>
        <v>#VALUE!</v>
      </c>
      <c r="BD234" s="32" t="e">
        <f>IF(AT234,'935'!H234*AT234/(AT234+D234+H234),0)</f>
        <v>#VALUE!</v>
      </c>
      <c r="BE234" s="32" t="e">
        <f>IF(H234,'935'!H234*H234/(AT234+D234+H234),0)</f>
        <v>#VALUE!</v>
      </c>
      <c r="BF234" s="32" t="e">
        <f>BD234*(1-'935'!X234/'11'!B$17)</f>
        <v>#VALUE!</v>
      </c>
      <c r="BG234" s="49" t="e">
        <f>BE234*(1-'935'!X234/'11'!B$17)</f>
        <v>#VALUE!</v>
      </c>
      <c r="BH234" s="52" t="e">
        <f>AV234*Parameters!B$6</f>
        <v>#VALUE!</v>
      </c>
      <c r="BI234" s="37" t="e">
        <f>IF('935'!$K234=1000,'Charging rates'!$C$38*$BH234/(1+'DNO totals'!$C$99)*'935'!$L234,0)</f>
        <v>#VALUE!</v>
      </c>
      <c r="BJ234" s="37" t="e">
        <f>IF(MOD('935'!$K234,1000)=100,'Charging rates'!$D$38*$BH234/(1+'DNO totals'!$D$99)*'935'!$M234,0)</f>
        <v>#VALUE!</v>
      </c>
      <c r="BK234" s="37" t="e">
        <f>IF(MOD('935'!$K234,100)=10,'Charging rates'!$E$38*$BH234/(1+'DNO totals'!$E$99)*'935'!$N234,0)</f>
        <v>#VALUE!</v>
      </c>
      <c r="BL234" s="37" t="e">
        <f>IF(AND(MOD('935'!$K234,10)&gt;0,MOD('935'!$K234,1000)&gt;1),'Charging rates'!$F$38*$BH234/(1+'DNO totals'!$F$99)*'935'!$O234,0)</f>
        <v>#VALUE!</v>
      </c>
      <c r="BM234" s="37" t="e">
        <f>IF(MOD('935'!$K234,1000)=1,'Charging rates'!$G$38*$BH234/(1+'DNO totals'!$G$99)*'935'!$P234,0)</f>
        <v>#VALUE!</v>
      </c>
      <c r="BN234" s="52" t="e">
        <f t="shared" si="49"/>
        <v>#VALUE!</v>
      </c>
      <c r="BO234" s="37" t="e">
        <f>IF('935'!$K234&gt;1000,'Charging rates'!$C$38*$AW234*'935'!$L234,0)</f>
        <v>#VALUE!</v>
      </c>
      <c r="BP234" s="37" t="e">
        <f>IF(MOD('935'!$K234,1000)&gt;100,'Charging rates'!$D$38*$AW234*'935'!$M234,0)</f>
        <v>#VALUE!</v>
      </c>
      <c r="BQ234" s="37" t="e">
        <f>IF(MOD('935'!$K234,100)&gt;10,'Charging rates'!$E$38*$AW234*'935'!$N234,0)</f>
        <v>#VALUE!</v>
      </c>
      <c r="BR234" s="52" t="e">
        <f t="shared" si="50"/>
        <v>#VALUE!</v>
      </c>
      <c r="BS234" s="48" t="e">
        <f>'935'!C234&lt;&gt;"VOID"</f>
        <v>#VALUE!</v>
      </c>
      <c r="BT234" s="33" t="e">
        <f>IF(BS234,(100/'11'!B$17*BD234*((1-'935'!I234)*'Charging rates'!B$51+'Charging rates'!B$63)),0)</f>
        <v>#VALUE!</v>
      </c>
      <c r="BU234" s="33" t="e">
        <f>100/'11'!B$17*BG234*('Charging rates'!B$51+'Charging rates'!B$63)</f>
        <v>#VALUE!</v>
      </c>
      <c r="BV234" s="33" t="e">
        <f>100/'11'!B$17*BE234*('Charging rates'!B$51+'Charging rates'!B$63)</f>
        <v>#VALUE!</v>
      </c>
      <c r="BW234" s="53" t="e">
        <f t="shared" si="51"/>
        <v>#VALUE!</v>
      </c>
      <c r="BX234" s="32" t="e">
        <f>AT234-('935'!T234*(1-'935'!X234/'11'!B$17))</f>
        <v>#VALUE!</v>
      </c>
      <c r="BY234" s="32">
        <f>0-IF(ISNUMBER(I234),INDEX('913'!$I$6:$I$1205,I234),0)-IF(ISNUMBER(J234),INDEX('913'!$I$6:$I$1205,J234),0)-IF(ISNUMBER(K234),INDEX('913'!$I$6:$I$1205,K234),0)-IF(ISNUMBER(L234),INDEX('913'!$I$6:$I$1205,L234),0)-IF(ISNUMBER(M234),INDEX('913'!$I$6:$I$1205,M234),0)-IF(ISNUMBER(N234),INDEX('913'!$I$6:$I$1205,N234),0)-IF(ISNUMBER(O234),INDEX('913'!$I$6:$I$1205,O234),0)-IF(ISNUMBER(P234),INDEX('913'!$I$6:$I$1205,P234),0)</f>
        <v>0</v>
      </c>
      <c r="BZ234" s="37">
        <f>IF(BY234=0,1,MAX(1,SQRT(BY234^2+(IF(ISNUMBER(I234),INDEX('913'!$J$6:$J$1205,I234),0)+IF(ISNUMBER(J234),INDEX('913'!$J$6:$J$1205,J234),0)+IF(ISNUMBER(K234),INDEX('913'!$J$6:$J$1205,K234),0)+IF(ISNUMBER(L234),INDEX('913'!$J$6:$J$1205,L234),0)+IF(ISNUMBER(M234),INDEX('913'!$J$6:$J$1205,M234),0)+IF(ISNUMBER(N234),INDEX('913'!$J$6:$J$1205,N234),0)+IF(ISNUMBER(O234),INDEX('913'!$J$6:$J$1205,O234),0)+IF(ISNUMBER(P234),INDEX('913'!$J$6:$J$1205,P234),0))^2)/BY234))</f>
        <v>1</v>
      </c>
      <c r="CA234" s="33" t="e">
        <f>100*AO234/'11'!B$17</f>
        <v>#VALUE!</v>
      </c>
      <c r="CB234" s="37" t="e">
        <f>100*(AP234*BZ234)/'11'!C$17</f>
        <v>#VALUE!</v>
      </c>
      <c r="CC234" s="37" t="e">
        <f t="shared" si="52"/>
        <v>#VALUE!</v>
      </c>
      <c r="CD234" s="33" t="e">
        <f t="shared" si="53"/>
        <v>#VALUE!</v>
      </c>
      <c r="CE234" s="54" t="e">
        <f>'11'!C$17-'935'!Y234</f>
        <v>#VALUE!</v>
      </c>
      <c r="CF234" s="37" t="e">
        <f>MAX('DNO totals'!B$312+0,MIN('935'!L234+0,'DNO totals'!B$304+0))</f>
        <v>#VALUE!</v>
      </c>
      <c r="CG234" s="37" t="e">
        <f>MAX('DNO totals'!C$312+0,MIN('935'!M234+0,'DNO totals'!C$304+0))</f>
        <v>#VALUE!</v>
      </c>
      <c r="CH234" s="37" t="e">
        <f>MAX('DNO totals'!D$312+0,MIN('935'!N234+0,'DNO totals'!D$304+0))</f>
        <v>#VALUE!</v>
      </c>
      <c r="CI234" s="37" t="e">
        <f>MAX('DNO totals'!E$312+0,MIN('935'!O234+0,'DNO totals'!E$304+0))</f>
        <v>#VALUE!</v>
      </c>
      <c r="CJ234" s="52" t="e">
        <f>MAX('DNO totals'!F$312+0,MIN('935'!P234+0,'DNO totals'!F$304+0))</f>
        <v>#VALUE!</v>
      </c>
      <c r="CK234" s="37" t="e">
        <f>IF('935'!$K234=1000,'Charging rates'!$C$38*$BH234/(1+'DNO totals'!$C$99)*$CF234,0)</f>
        <v>#VALUE!</v>
      </c>
      <c r="CL234" s="37" t="e">
        <f>IF(MOD('935'!$K234,1000)=100,'Charging rates'!$D$38*$BH234/(1+'DNO totals'!$D$99)*$CG234,0)</f>
        <v>#VALUE!</v>
      </c>
      <c r="CM234" s="37" t="e">
        <f>IF(MOD('935'!$K234,100)=10,'Charging rates'!$E$38*$BH234/(1+'DNO totals'!$E$99)*$CH234,0)</f>
        <v>#VALUE!</v>
      </c>
      <c r="CN234" s="37" t="e">
        <f>IF(AND(MOD('935'!$K234,10)&gt;0,MOD('935'!$K234,1000)&gt;1),'Charging rates'!$F$38*$BH234/(1+'DNO totals'!$F$99)*$CI234,0)</f>
        <v>#VALUE!</v>
      </c>
      <c r="CO234" s="37" t="e">
        <f>IF(MOD('935'!$K234,1000)=1,'Charging rates'!$G$38*$BH234/(1+'DNO totals'!$G$99)*$CJ234,0)</f>
        <v>#VALUE!</v>
      </c>
      <c r="CP234" s="52" t="e">
        <f t="shared" si="54"/>
        <v>#VALUE!</v>
      </c>
      <c r="CQ234" s="37" t="e">
        <f>IF('935'!$K234&gt;1000,'Charging rates'!$C$38*$AW234*$CF234,0)</f>
        <v>#VALUE!</v>
      </c>
      <c r="CR234" s="37" t="e">
        <f>IF(MOD('935'!$K234,1000)&gt;100,'Charging rates'!$D$38*$AW234*$CG234,0)</f>
        <v>#VALUE!</v>
      </c>
      <c r="CS234" s="37" t="e">
        <f>IF(MOD('935'!$K234,100)&gt;10,'Charging rates'!$E$38*$AW234*$CH234,0)</f>
        <v>#VALUE!</v>
      </c>
      <c r="CT234" s="52" t="e">
        <f t="shared" si="55"/>
        <v>#VALUE!</v>
      </c>
      <c r="CU234" s="33" t="e">
        <f>100*(AP234*'935'!Q234*BZ234)/'11'!B$17</f>
        <v>#VALUE!</v>
      </c>
      <c r="CV234" s="33" t="e">
        <f>100/'11'!B$17*'Charging rates'!B$10*AW234</f>
        <v>#VALUE!</v>
      </c>
      <c r="CW234" s="33" t="e">
        <f>IF(AT234=0,0,(1-BX234/AT234)*(CA234+IF('935'!Q234=0,0,(CB234*'935'!Q234*('11'!C$17-'935'!Y234)/('11'!B$17-'935'!X234)))))</f>
        <v>#VALUE!</v>
      </c>
      <c r="CX234" s="33" t="e">
        <f t="shared" si="56"/>
        <v>#VALUE!</v>
      </c>
      <c r="CY234" s="49" t="e">
        <f t="shared" si="57"/>
        <v>#VALUE!</v>
      </c>
      <c r="CZ234" s="32" t="e">
        <f>AT234*(Parameters!B$21+AU234)*IF('DNO totals'!B$323&lt;0,1,'935'!S234)</f>
        <v>#VALUE!</v>
      </c>
      <c r="DA234" s="52" t="e">
        <f>IF('DNO totals'!B$323&lt;0,1,'935'!S234)*(Parameters!B$21+AU234)</f>
        <v>#VALUE!</v>
      </c>
      <c r="DB234" s="37" t="e">
        <f>CX234+'Charging rates'!B$106*DA234*100/'11'!B$17</f>
        <v>#VALUE!</v>
      </c>
      <c r="DC234" s="37" t="e">
        <f>DB234+'Charging rates'!B$116*(Parameters!B$21+AU234)*100/'11'!B$17*IF('DNO totals'!B$323&lt;0,1,'935'!S234)</f>
        <v>#VALUE!</v>
      </c>
      <c r="DD234" s="37" t="e">
        <f>'Charging rates'!B$97*(CP234+CT234)*100/'11'!B$17</f>
        <v>#VALUE!</v>
      </c>
      <c r="DE234" s="33" t="e">
        <f>MAX(0-(CB234*AU234*'11'!C$17/'11'!B$17),DC234+DD234)</f>
        <v>#VALUE!</v>
      </c>
      <c r="DF234" s="37" t="e">
        <f>IF(BS234,IF(AU234=0,CC234,MAX(0,MIN(CC234,CC234+(DE234/'935'!Q234*('11'!B$17-'935'!X234)/('11'!C$17-'935'!Y234))))),0)</f>
        <v>#VALUE!</v>
      </c>
      <c r="DG234" s="33" t="e">
        <f t="shared" si="58"/>
        <v>#VALUE!</v>
      </c>
      <c r="DH234" s="53" t="e">
        <f t="shared" si="59"/>
        <v>#VALUE!</v>
      </c>
    </row>
    <row r="235" spans="1:112">
      <c r="A235" s="28">
        <v>135</v>
      </c>
      <c r="B235" s="47" t="e">
        <f>'935'!B235</f>
        <v>#VALUE!</v>
      </c>
      <c r="C235" s="48" t="e">
        <f>OR('935'!E235&lt;&gt;"VOID",'935'!F235&lt;&gt;"VOID",'935'!G235&lt;&gt;"VOID")</f>
        <v>#VALUE!</v>
      </c>
      <c r="D235" s="32" t="e">
        <f>IF('935'!D235="VOID",0,'935'!D235*(1-'935'!X235/'11'!B$17))</f>
        <v>#VALUE!</v>
      </c>
      <c r="E235" s="32" t="e">
        <f>IF('935'!E235="VOID",0,'935'!E235*(1-'935'!X235/'11'!B$17))</f>
        <v>#VALUE!</v>
      </c>
      <c r="F235" s="32" t="e">
        <f>IF('935'!F235="VOID",0,'935'!F235*(1-'935'!X235/'11'!B$17))</f>
        <v>#VALUE!</v>
      </c>
      <c r="G235" s="32" t="e">
        <f>IF('935'!G235="VOID",0,'935'!G235*(1-'935'!X235/'11'!B$17))</f>
        <v>#VALUE!</v>
      </c>
      <c r="H235" s="49" t="e">
        <f t="shared" si="40"/>
        <v>#VALUE!</v>
      </c>
      <c r="I235" s="50" t="e">
        <f>MATCH('935'!J235,'913'!$B$6:$B$1205,0)</f>
        <v>#VALUE!</v>
      </c>
      <c r="J235" s="50" t="e">
        <f>MATCH(INDEX('913'!$D$6:$D$1205,I235),'913'!$B$6:$B$1205,0)</f>
        <v>#VALUE!</v>
      </c>
      <c r="K235" s="50" t="e">
        <f>MATCH(INDEX('913'!$D$6:$D$1205,J235),'913'!$B$6:$B$1205,0)</f>
        <v>#VALUE!</v>
      </c>
      <c r="L235" s="50" t="e">
        <f>MATCH(INDEX('913'!$D$6:$D$1205,K235),'913'!$B$6:$B$1205,0)</f>
        <v>#VALUE!</v>
      </c>
      <c r="M235" s="50" t="e">
        <f>MATCH(INDEX('913'!$D$6:$D$1205,L235),'913'!$B$6:$B$1205,0)</f>
        <v>#VALUE!</v>
      </c>
      <c r="N235" s="50" t="e">
        <f>MATCH(INDEX('913'!$D$6:$D$1205,M235),'913'!$B$6:$B$1205,0)</f>
        <v>#VALUE!</v>
      </c>
      <c r="O235" s="50" t="e">
        <f>MATCH(INDEX('913'!$D$6:$D$1205,N235),'913'!$B$6:$B$1205,0)</f>
        <v>#VALUE!</v>
      </c>
      <c r="P235" s="51" t="e">
        <f>MATCH(INDEX('913'!$D$6:$D$1205,O235),'913'!$B$6:$B$1205,0)</f>
        <v>#VALUE!</v>
      </c>
      <c r="Q235" s="37">
        <f>IF(ISNUMBER(I235),MAX(0,INDEX('913'!$E$6:$E$1205,I235)),0)</f>
        <v>0</v>
      </c>
      <c r="R235" s="37">
        <f>IF(ISNUMBER(J235),MAX(0,INDEX('913'!$E$6:$E$1205,J235)),0)</f>
        <v>0</v>
      </c>
      <c r="S235" s="37">
        <f>IF(ISNUMBER(K235),MAX(0,INDEX('913'!$E$6:$E$1205,K235)),0)</f>
        <v>0</v>
      </c>
      <c r="T235" s="37">
        <f>IF(ISNUMBER(L235),MAX(0,INDEX('913'!$E$6:$E$1205,L235)),0)</f>
        <v>0</v>
      </c>
      <c r="U235" s="37">
        <f>IF(ISNUMBER(M235),MAX(0,INDEX('913'!$E$6:$E$1205,M235)),0)</f>
        <v>0</v>
      </c>
      <c r="V235" s="37">
        <f>IF(ISNUMBER(N235),MAX(0,INDEX('913'!$E$6:$E$1205,N235)),0)</f>
        <v>0</v>
      </c>
      <c r="W235" s="37">
        <f>IF(ISNUMBER(O235),MAX(0,INDEX('913'!$E$6:$E$1205,O235)),0)</f>
        <v>0</v>
      </c>
      <c r="X235" s="52">
        <f>IF(ISNUMBER(P235),MAX(0,INDEX('913'!$E$6:$E$1205,P235)),0)</f>
        <v>0</v>
      </c>
      <c r="Y235" s="37">
        <f>IF(ISNUMBER(I235),MAX(0,INDEX('913'!$F$6:$F$1205,I235)),0)</f>
        <v>0</v>
      </c>
      <c r="Z235" s="37">
        <f>IF(ISNUMBER(J235),MAX(0,INDEX('913'!$F$6:$F$1205,J235)),0)</f>
        <v>0</v>
      </c>
      <c r="AA235" s="37">
        <f>IF(ISNUMBER(K235),MAX(0,INDEX('913'!$F$6:$F$1205,K235)),0)</f>
        <v>0</v>
      </c>
      <c r="AB235" s="37">
        <f>IF(ISNUMBER(L235),MAX(0,INDEX('913'!$F$6:$F$1205,L235)),0)</f>
        <v>0</v>
      </c>
      <c r="AC235" s="37">
        <f>IF(ISNUMBER(M235),MAX(0,INDEX('913'!$F$6:$F$1205,M235)),0)</f>
        <v>0</v>
      </c>
      <c r="AD235" s="37">
        <f>IF(ISNUMBER(N235),MAX(0,INDEX('913'!$F$6:$F$1205,N235)),0)</f>
        <v>0</v>
      </c>
      <c r="AE235" s="37">
        <f>IF(ISNUMBER(O235),MAX(0,INDEX('913'!$F$6:$F$1205,O235)),0)</f>
        <v>0</v>
      </c>
      <c r="AF235" s="37">
        <f>IF(ISNUMBER(P235),MAX(0,INDEX('913'!$F$6:$F$1205,P235)),0)</f>
        <v>0</v>
      </c>
      <c r="AG235" s="32">
        <f>IF(ISNUMBER(I235),SQRT(INDEX('913'!$I$6:$I$1205,I235)^2+INDEX('913'!$J$6:$J$1205,I235)^2),0)</f>
        <v>0</v>
      </c>
      <c r="AH235" s="32">
        <f>IF(ISNUMBER(J235),SQRT(INDEX('913'!$I$6:$I$1205,J235)^2+INDEX('913'!$J$6:$J$1205,J235)^2),0)</f>
        <v>0</v>
      </c>
      <c r="AI235" s="32">
        <f>IF(ISNUMBER(K235),SQRT(INDEX('913'!$I$6:$I$1205,K235)^2+INDEX('913'!$J$6:$J$1205,K235)^2),0)</f>
        <v>0</v>
      </c>
      <c r="AJ235" s="32">
        <f>IF(ISNUMBER(L235),SQRT(INDEX('913'!$I$6:$I$1205,L235)^2+INDEX('913'!$J$6:$J$1205,L235)^2),0)</f>
        <v>0</v>
      </c>
      <c r="AK235" s="32">
        <f>IF(ISNUMBER(M235),SQRT(INDEX('913'!$I$6:$I$1205,M235)^2+INDEX('913'!$J$6:$J$1205,M235)^2),0)</f>
        <v>0</v>
      </c>
      <c r="AL235" s="32">
        <f>IF(ISNUMBER(N235),SQRT(INDEX('913'!$I$6:$I$1205,N235)^2+INDEX('913'!$J$6:$J$1205,N235)^2),0)</f>
        <v>0</v>
      </c>
      <c r="AM235" s="32">
        <f>IF(ISNUMBER(O235),SQRT(INDEX('913'!$I$6:$I$1205,O235)^2+INDEX('913'!$J$6:$J$1205,O235)^2),0)</f>
        <v>0</v>
      </c>
      <c r="AN235" s="49">
        <f>IF(ISNUMBER(P235),SQRT(INDEX('913'!$I$6:$I$1205,P235)^2+INDEX('913'!$J$6:$J$1205,P235)^2),0)</f>
        <v>0</v>
      </c>
      <c r="AO235" s="37">
        <f t="shared" si="41"/>
        <v>0</v>
      </c>
      <c r="AP235" s="37">
        <f t="shared" si="42"/>
        <v>0</v>
      </c>
      <c r="AQ235" s="33" t="e">
        <f>-100*'935'!W235*(AO235+AP235)/'11'!C$17</f>
        <v>#VALUE!</v>
      </c>
      <c r="AR235" s="37" t="e">
        <f t="shared" si="43"/>
        <v>#VALUE!</v>
      </c>
      <c r="AS235" s="52" t="e">
        <f t="shared" si="44"/>
        <v>#VALUE!</v>
      </c>
      <c r="AT235" s="32" t="e">
        <f>IF('935'!C235="VOID",0,('935'!C235*(1-'935'!X235/'11'!B$17)))</f>
        <v>#VALUE!</v>
      </c>
      <c r="AU235" s="52" t="e">
        <f>'935'!Q235*(1-'935'!Y235/'11'!C$17)/(1-'935'!X235/'11'!B$17)</f>
        <v>#VALUE!</v>
      </c>
      <c r="AV235" s="37" t="e">
        <f>INDEX('DNO totals'!$B$57:$G$57,IF('935'!K235,IF(MOD('935'!K235,1000),IF(MOD('935'!K235,100),IF(MOD('935'!K235,10),IF(MOD('935'!K235,1000)=1,6,5),4),3),2),1))</f>
        <v>#VALUE!</v>
      </c>
      <c r="AW235" s="52" t="e">
        <f t="shared" si="45"/>
        <v>#VALUE!</v>
      </c>
      <c r="AX235" s="32" t="e">
        <f>IF('935'!V235="VOID",0,'935'!V235*(1-'935'!X235/'11'!B$17))</f>
        <v>#VALUE!</v>
      </c>
      <c r="AY235" s="33" t="e">
        <f>IF(H235,-100*'Charging rates'!B$10/'11'!B$17*AX235/H235,0)</f>
        <v>#VALUE!</v>
      </c>
      <c r="AZ235" s="33" t="e">
        <f>IF(C235,'DNO totals'!B$41,0)</f>
        <v>#VALUE!</v>
      </c>
      <c r="BA235" s="33" t="e">
        <f t="shared" si="46"/>
        <v>#VALUE!</v>
      </c>
      <c r="BB235" s="33" t="e">
        <f t="shared" si="47"/>
        <v>#VALUE!</v>
      </c>
      <c r="BC235" s="53" t="e">
        <f t="shared" si="48"/>
        <v>#VALUE!</v>
      </c>
      <c r="BD235" s="32" t="e">
        <f>IF(AT235,'935'!H235*AT235/(AT235+D235+H235),0)</f>
        <v>#VALUE!</v>
      </c>
      <c r="BE235" s="32" t="e">
        <f>IF(H235,'935'!H235*H235/(AT235+D235+H235),0)</f>
        <v>#VALUE!</v>
      </c>
      <c r="BF235" s="32" t="e">
        <f>BD235*(1-'935'!X235/'11'!B$17)</f>
        <v>#VALUE!</v>
      </c>
      <c r="BG235" s="49" t="e">
        <f>BE235*(1-'935'!X235/'11'!B$17)</f>
        <v>#VALUE!</v>
      </c>
      <c r="BH235" s="52" t="e">
        <f>AV235*Parameters!B$6</f>
        <v>#VALUE!</v>
      </c>
      <c r="BI235" s="37" t="e">
        <f>IF('935'!$K235=1000,'Charging rates'!$C$38*$BH235/(1+'DNO totals'!$C$99)*'935'!$L235,0)</f>
        <v>#VALUE!</v>
      </c>
      <c r="BJ235" s="37" t="e">
        <f>IF(MOD('935'!$K235,1000)=100,'Charging rates'!$D$38*$BH235/(1+'DNO totals'!$D$99)*'935'!$M235,0)</f>
        <v>#VALUE!</v>
      </c>
      <c r="BK235" s="37" t="e">
        <f>IF(MOD('935'!$K235,100)=10,'Charging rates'!$E$38*$BH235/(1+'DNO totals'!$E$99)*'935'!$N235,0)</f>
        <v>#VALUE!</v>
      </c>
      <c r="BL235" s="37" t="e">
        <f>IF(AND(MOD('935'!$K235,10)&gt;0,MOD('935'!$K235,1000)&gt;1),'Charging rates'!$F$38*$BH235/(1+'DNO totals'!$F$99)*'935'!$O235,0)</f>
        <v>#VALUE!</v>
      </c>
      <c r="BM235" s="37" t="e">
        <f>IF(MOD('935'!$K235,1000)=1,'Charging rates'!$G$38*$BH235/(1+'DNO totals'!$G$99)*'935'!$P235,0)</f>
        <v>#VALUE!</v>
      </c>
      <c r="BN235" s="52" t="e">
        <f t="shared" si="49"/>
        <v>#VALUE!</v>
      </c>
      <c r="BO235" s="37" t="e">
        <f>IF('935'!$K235&gt;1000,'Charging rates'!$C$38*$AW235*'935'!$L235,0)</f>
        <v>#VALUE!</v>
      </c>
      <c r="BP235" s="37" t="e">
        <f>IF(MOD('935'!$K235,1000)&gt;100,'Charging rates'!$D$38*$AW235*'935'!$M235,0)</f>
        <v>#VALUE!</v>
      </c>
      <c r="BQ235" s="37" t="e">
        <f>IF(MOD('935'!$K235,100)&gt;10,'Charging rates'!$E$38*$AW235*'935'!$N235,0)</f>
        <v>#VALUE!</v>
      </c>
      <c r="BR235" s="52" t="e">
        <f t="shared" si="50"/>
        <v>#VALUE!</v>
      </c>
      <c r="BS235" s="48" t="e">
        <f>'935'!C235&lt;&gt;"VOID"</f>
        <v>#VALUE!</v>
      </c>
      <c r="BT235" s="33" t="e">
        <f>IF(BS235,(100/'11'!B$17*BD235*((1-'935'!I235)*'Charging rates'!B$51+'Charging rates'!B$63)),0)</f>
        <v>#VALUE!</v>
      </c>
      <c r="BU235" s="33" t="e">
        <f>100/'11'!B$17*BG235*('Charging rates'!B$51+'Charging rates'!B$63)</f>
        <v>#VALUE!</v>
      </c>
      <c r="BV235" s="33" t="e">
        <f>100/'11'!B$17*BE235*('Charging rates'!B$51+'Charging rates'!B$63)</f>
        <v>#VALUE!</v>
      </c>
      <c r="BW235" s="53" t="e">
        <f t="shared" si="51"/>
        <v>#VALUE!</v>
      </c>
      <c r="BX235" s="32" t="e">
        <f>AT235-('935'!T235*(1-'935'!X235/'11'!B$17))</f>
        <v>#VALUE!</v>
      </c>
      <c r="BY235" s="32">
        <f>0-IF(ISNUMBER(I235),INDEX('913'!$I$6:$I$1205,I235),0)-IF(ISNUMBER(J235),INDEX('913'!$I$6:$I$1205,J235),0)-IF(ISNUMBER(K235),INDEX('913'!$I$6:$I$1205,K235),0)-IF(ISNUMBER(L235),INDEX('913'!$I$6:$I$1205,L235),0)-IF(ISNUMBER(M235),INDEX('913'!$I$6:$I$1205,M235),0)-IF(ISNUMBER(N235),INDEX('913'!$I$6:$I$1205,N235),0)-IF(ISNUMBER(O235),INDEX('913'!$I$6:$I$1205,O235),0)-IF(ISNUMBER(P235),INDEX('913'!$I$6:$I$1205,P235),0)</f>
        <v>0</v>
      </c>
      <c r="BZ235" s="37">
        <f>IF(BY235=0,1,MAX(1,SQRT(BY235^2+(IF(ISNUMBER(I235),INDEX('913'!$J$6:$J$1205,I235),0)+IF(ISNUMBER(J235),INDEX('913'!$J$6:$J$1205,J235),0)+IF(ISNUMBER(K235),INDEX('913'!$J$6:$J$1205,K235),0)+IF(ISNUMBER(L235),INDEX('913'!$J$6:$J$1205,L235),0)+IF(ISNUMBER(M235),INDEX('913'!$J$6:$J$1205,M235),0)+IF(ISNUMBER(N235),INDEX('913'!$J$6:$J$1205,N235),0)+IF(ISNUMBER(O235),INDEX('913'!$J$6:$J$1205,O235),0)+IF(ISNUMBER(P235),INDEX('913'!$J$6:$J$1205,P235),0))^2)/BY235))</f>
        <v>1</v>
      </c>
      <c r="CA235" s="33" t="e">
        <f>100*AO235/'11'!B$17</f>
        <v>#VALUE!</v>
      </c>
      <c r="CB235" s="37" t="e">
        <f>100*(AP235*BZ235)/'11'!C$17</f>
        <v>#VALUE!</v>
      </c>
      <c r="CC235" s="37" t="e">
        <f t="shared" si="52"/>
        <v>#VALUE!</v>
      </c>
      <c r="CD235" s="33" t="e">
        <f t="shared" si="53"/>
        <v>#VALUE!</v>
      </c>
      <c r="CE235" s="54" t="e">
        <f>'11'!C$17-'935'!Y235</f>
        <v>#VALUE!</v>
      </c>
      <c r="CF235" s="37" t="e">
        <f>MAX('DNO totals'!B$312+0,MIN('935'!L235+0,'DNO totals'!B$304+0))</f>
        <v>#VALUE!</v>
      </c>
      <c r="CG235" s="37" t="e">
        <f>MAX('DNO totals'!C$312+0,MIN('935'!M235+0,'DNO totals'!C$304+0))</f>
        <v>#VALUE!</v>
      </c>
      <c r="CH235" s="37" t="e">
        <f>MAX('DNO totals'!D$312+0,MIN('935'!N235+0,'DNO totals'!D$304+0))</f>
        <v>#VALUE!</v>
      </c>
      <c r="CI235" s="37" t="e">
        <f>MAX('DNO totals'!E$312+0,MIN('935'!O235+0,'DNO totals'!E$304+0))</f>
        <v>#VALUE!</v>
      </c>
      <c r="CJ235" s="52" t="e">
        <f>MAX('DNO totals'!F$312+0,MIN('935'!P235+0,'DNO totals'!F$304+0))</f>
        <v>#VALUE!</v>
      </c>
      <c r="CK235" s="37" t="e">
        <f>IF('935'!$K235=1000,'Charging rates'!$C$38*$BH235/(1+'DNO totals'!$C$99)*$CF235,0)</f>
        <v>#VALUE!</v>
      </c>
      <c r="CL235" s="37" t="e">
        <f>IF(MOD('935'!$K235,1000)=100,'Charging rates'!$D$38*$BH235/(1+'DNO totals'!$D$99)*$CG235,0)</f>
        <v>#VALUE!</v>
      </c>
      <c r="CM235" s="37" t="e">
        <f>IF(MOD('935'!$K235,100)=10,'Charging rates'!$E$38*$BH235/(1+'DNO totals'!$E$99)*$CH235,0)</f>
        <v>#VALUE!</v>
      </c>
      <c r="CN235" s="37" t="e">
        <f>IF(AND(MOD('935'!$K235,10)&gt;0,MOD('935'!$K235,1000)&gt;1),'Charging rates'!$F$38*$BH235/(1+'DNO totals'!$F$99)*$CI235,0)</f>
        <v>#VALUE!</v>
      </c>
      <c r="CO235" s="37" t="e">
        <f>IF(MOD('935'!$K235,1000)=1,'Charging rates'!$G$38*$BH235/(1+'DNO totals'!$G$99)*$CJ235,0)</f>
        <v>#VALUE!</v>
      </c>
      <c r="CP235" s="52" t="e">
        <f t="shared" si="54"/>
        <v>#VALUE!</v>
      </c>
      <c r="CQ235" s="37" t="e">
        <f>IF('935'!$K235&gt;1000,'Charging rates'!$C$38*$AW235*$CF235,0)</f>
        <v>#VALUE!</v>
      </c>
      <c r="CR235" s="37" t="e">
        <f>IF(MOD('935'!$K235,1000)&gt;100,'Charging rates'!$D$38*$AW235*$CG235,0)</f>
        <v>#VALUE!</v>
      </c>
      <c r="CS235" s="37" t="e">
        <f>IF(MOD('935'!$K235,100)&gt;10,'Charging rates'!$E$38*$AW235*$CH235,0)</f>
        <v>#VALUE!</v>
      </c>
      <c r="CT235" s="52" t="e">
        <f t="shared" si="55"/>
        <v>#VALUE!</v>
      </c>
      <c r="CU235" s="33" t="e">
        <f>100*(AP235*'935'!Q235*BZ235)/'11'!B$17</f>
        <v>#VALUE!</v>
      </c>
      <c r="CV235" s="33" t="e">
        <f>100/'11'!B$17*'Charging rates'!B$10*AW235</f>
        <v>#VALUE!</v>
      </c>
      <c r="CW235" s="33" t="e">
        <f>IF(AT235=0,0,(1-BX235/AT235)*(CA235+IF('935'!Q235=0,0,(CB235*'935'!Q235*('11'!C$17-'935'!Y235)/('11'!B$17-'935'!X235)))))</f>
        <v>#VALUE!</v>
      </c>
      <c r="CX235" s="33" t="e">
        <f t="shared" si="56"/>
        <v>#VALUE!</v>
      </c>
      <c r="CY235" s="49" t="e">
        <f t="shared" si="57"/>
        <v>#VALUE!</v>
      </c>
      <c r="CZ235" s="32" t="e">
        <f>AT235*(Parameters!B$21+AU235)*IF('DNO totals'!B$323&lt;0,1,'935'!S235)</f>
        <v>#VALUE!</v>
      </c>
      <c r="DA235" s="52" t="e">
        <f>IF('DNO totals'!B$323&lt;0,1,'935'!S235)*(Parameters!B$21+AU235)</f>
        <v>#VALUE!</v>
      </c>
      <c r="DB235" s="37" t="e">
        <f>CX235+'Charging rates'!B$106*DA235*100/'11'!B$17</f>
        <v>#VALUE!</v>
      </c>
      <c r="DC235" s="37" t="e">
        <f>DB235+'Charging rates'!B$116*(Parameters!B$21+AU235)*100/'11'!B$17*IF('DNO totals'!B$323&lt;0,1,'935'!S235)</f>
        <v>#VALUE!</v>
      </c>
      <c r="DD235" s="37" t="e">
        <f>'Charging rates'!B$97*(CP235+CT235)*100/'11'!B$17</f>
        <v>#VALUE!</v>
      </c>
      <c r="DE235" s="33" t="e">
        <f>MAX(0-(CB235*AU235*'11'!C$17/'11'!B$17),DC235+DD235)</f>
        <v>#VALUE!</v>
      </c>
      <c r="DF235" s="37" t="e">
        <f>IF(BS235,IF(AU235=0,CC235,MAX(0,MIN(CC235,CC235+(DE235/'935'!Q235*('11'!B$17-'935'!X235)/('11'!C$17-'935'!Y235))))),0)</f>
        <v>#VALUE!</v>
      </c>
      <c r="DG235" s="33" t="e">
        <f t="shared" si="58"/>
        <v>#VALUE!</v>
      </c>
      <c r="DH235" s="53" t="e">
        <f t="shared" si="59"/>
        <v>#VALUE!</v>
      </c>
    </row>
    <row r="236" spans="1:112">
      <c r="A236" s="28">
        <v>136</v>
      </c>
      <c r="B236" s="47" t="e">
        <f>'935'!B236</f>
        <v>#VALUE!</v>
      </c>
      <c r="C236" s="48" t="e">
        <f>OR('935'!E236&lt;&gt;"VOID",'935'!F236&lt;&gt;"VOID",'935'!G236&lt;&gt;"VOID")</f>
        <v>#VALUE!</v>
      </c>
      <c r="D236" s="32" t="e">
        <f>IF('935'!D236="VOID",0,'935'!D236*(1-'935'!X236/'11'!B$17))</f>
        <v>#VALUE!</v>
      </c>
      <c r="E236" s="32" t="e">
        <f>IF('935'!E236="VOID",0,'935'!E236*(1-'935'!X236/'11'!B$17))</f>
        <v>#VALUE!</v>
      </c>
      <c r="F236" s="32" t="e">
        <f>IF('935'!F236="VOID",0,'935'!F236*(1-'935'!X236/'11'!B$17))</f>
        <v>#VALUE!</v>
      </c>
      <c r="G236" s="32" t="e">
        <f>IF('935'!G236="VOID",0,'935'!G236*(1-'935'!X236/'11'!B$17))</f>
        <v>#VALUE!</v>
      </c>
      <c r="H236" s="49" t="e">
        <f t="shared" si="40"/>
        <v>#VALUE!</v>
      </c>
      <c r="I236" s="50" t="e">
        <f>MATCH('935'!J236,'913'!$B$6:$B$1205,0)</f>
        <v>#VALUE!</v>
      </c>
      <c r="J236" s="50" t="e">
        <f>MATCH(INDEX('913'!$D$6:$D$1205,I236),'913'!$B$6:$B$1205,0)</f>
        <v>#VALUE!</v>
      </c>
      <c r="K236" s="50" t="e">
        <f>MATCH(INDEX('913'!$D$6:$D$1205,J236),'913'!$B$6:$B$1205,0)</f>
        <v>#VALUE!</v>
      </c>
      <c r="L236" s="50" t="e">
        <f>MATCH(INDEX('913'!$D$6:$D$1205,K236),'913'!$B$6:$B$1205,0)</f>
        <v>#VALUE!</v>
      </c>
      <c r="M236" s="50" t="e">
        <f>MATCH(INDEX('913'!$D$6:$D$1205,L236),'913'!$B$6:$B$1205,0)</f>
        <v>#VALUE!</v>
      </c>
      <c r="N236" s="50" t="e">
        <f>MATCH(INDEX('913'!$D$6:$D$1205,M236),'913'!$B$6:$B$1205,0)</f>
        <v>#VALUE!</v>
      </c>
      <c r="O236" s="50" t="e">
        <f>MATCH(INDEX('913'!$D$6:$D$1205,N236),'913'!$B$6:$B$1205,0)</f>
        <v>#VALUE!</v>
      </c>
      <c r="P236" s="51" t="e">
        <f>MATCH(INDEX('913'!$D$6:$D$1205,O236),'913'!$B$6:$B$1205,0)</f>
        <v>#VALUE!</v>
      </c>
      <c r="Q236" s="37">
        <f>IF(ISNUMBER(I236),MAX(0,INDEX('913'!$E$6:$E$1205,I236)),0)</f>
        <v>0</v>
      </c>
      <c r="R236" s="37">
        <f>IF(ISNUMBER(J236),MAX(0,INDEX('913'!$E$6:$E$1205,J236)),0)</f>
        <v>0</v>
      </c>
      <c r="S236" s="37">
        <f>IF(ISNUMBER(K236),MAX(0,INDEX('913'!$E$6:$E$1205,K236)),0)</f>
        <v>0</v>
      </c>
      <c r="T236" s="37">
        <f>IF(ISNUMBER(L236),MAX(0,INDEX('913'!$E$6:$E$1205,L236)),0)</f>
        <v>0</v>
      </c>
      <c r="U236" s="37">
        <f>IF(ISNUMBER(M236),MAX(0,INDEX('913'!$E$6:$E$1205,M236)),0)</f>
        <v>0</v>
      </c>
      <c r="V236" s="37">
        <f>IF(ISNUMBER(N236),MAX(0,INDEX('913'!$E$6:$E$1205,N236)),0)</f>
        <v>0</v>
      </c>
      <c r="W236" s="37">
        <f>IF(ISNUMBER(O236),MAX(0,INDEX('913'!$E$6:$E$1205,O236)),0)</f>
        <v>0</v>
      </c>
      <c r="X236" s="52">
        <f>IF(ISNUMBER(P236),MAX(0,INDEX('913'!$E$6:$E$1205,P236)),0)</f>
        <v>0</v>
      </c>
      <c r="Y236" s="37">
        <f>IF(ISNUMBER(I236),MAX(0,INDEX('913'!$F$6:$F$1205,I236)),0)</f>
        <v>0</v>
      </c>
      <c r="Z236" s="37">
        <f>IF(ISNUMBER(J236),MAX(0,INDEX('913'!$F$6:$F$1205,J236)),0)</f>
        <v>0</v>
      </c>
      <c r="AA236" s="37">
        <f>IF(ISNUMBER(K236),MAX(0,INDEX('913'!$F$6:$F$1205,K236)),0)</f>
        <v>0</v>
      </c>
      <c r="AB236" s="37">
        <f>IF(ISNUMBER(L236),MAX(0,INDEX('913'!$F$6:$F$1205,L236)),0)</f>
        <v>0</v>
      </c>
      <c r="AC236" s="37">
        <f>IF(ISNUMBER(M236),MAX(0,INDEX('913'!$F$6:$F$1205,M236)),0)</f>
        <v>0</v>
      </c>
      <c r="AD236" s="37">
        <f>IF(ISNUMBER(N236),MAX(0,INDEX('913'!$F$6:$F$1205,N236)),0)</f>
        <v>0</v>
      </c>
      <c r="AE236" s="37">
        <f>IF(ISNUMBER(O236),MAX(0,INDEX('913'!$F$6:$F$1205,O236)),0)</f>
        <v>0</v>
      </c>
      <c r="AF236" s="37">
        <f>IF(ISNUMBER(P236),MAX(0,INDEX('913'!$F$6:$F$1205,P236)),0)</f>
        <v>0</v>
      </c>
      <c r="AG236" s="32">
        <f>IF(ISNUMBER(I236),SQRT(INDEX('913'!$I$6:$I$1205,I236)^2+INDEX('913'!$J$6:$J$1205,I236)^2),0)</f>
        <v>0</v>
      </c>
      <c r="AH236" s="32">
        <f>IF(ISNUMBER(J236),SQRT(INDEX('913'!$I$6:$I$1205,J236)^2+INDEX('913'!$J$6:$J$1205,J236)^2),0)</f>
        <v>0</v>
      </c>
      <c r="AI236" s="32">
        <f>IF(ISNUMBER(K236),SQRT(INDEX('913'!$I$6:$I$1205,K236)^2+INDEX('913'!$J$6:$J$1205,K236)^2),0)</f>
        <v>0</v>
      </c>
      <c r="AJ236" s="32">
        <f>IF(ISNUMBER(L236),SQRT(INDEX('913'!$I$6:$I$1205,L236)^2+INDEX('913'!$J$6:$J$1205,L236)^2),0)</f>
        <v>0</v>
      </c>
      <c r="AK236" s="32">
        <f>IF(ISNUMBER(M236),SQRT(INDEX('913'!$I$6:$I$1205,M236)^2+INDEX('913'!$J$6:$J$1205,M236)^2),0)</f>
        <v>0</v>
      </c>
      <c r="AL236" s="32">
        <f>IF(ISNUMBER(N236),SQRT(INDEX('913'!$I$6:$I$1205,N236)^2+INDEX('913'!$J$6:$J$1205,N236)^2),0)</f>
        <v>0</v>
      </c>
      <c r="AM236" s="32">
        <f>IF(ISNUMBER(O236),SQRT(INDEX('913'!$I$6:$I$1205,O236)^2+INDEX('913'!$J$6:$J$1205,O236)^2),0)</f>
        <v>0</v>
      </c>
      <c r="AN236" s="49">
        <f>IF(ISNUMBER(P236),SQRT(INDEX('913'!$I$6:$I$1205,P236)^2+INDEX('913'!$J$6:$J$1205,P236)^2),0)</f>
        <v>0</v>
      </c>
      <c r="AO236" s="37">
        <f t="shared" si="41"/>
        <v>0</v>
      </c>
      <c r="AP236" s="37">
        <f t="shared" si="42"/>
        <v>0</v>
      </c>
      <c r="AQ236" s="33" t="e">
        <f>-100*'935'!W236*(AO236+AP236)/'11'!C$17</f>
        <v>#VALUE!</v>
      </c>
      <c r="AR236" s="37" t="e">
        <f t="shared" si="43"/>
        <v>#VALUE!</v>
      </c>
      <c r="AS236" s="52" t="e">
        <f t="shared" si="44"/>
        <v>#VALUE!</v>
      </c>
      <c r="AT236" s="32" t="e">
        <f>IF('935'!C236="VOID",0,('935'!C236*(1-'935'!X236/'11'!B$17)))</f>
        <v>#VALUE!</v>
      </c>
      <c r="AU236" s="52" t="e">
        <f>'935'!Q236*(1-'935'!Y236/'11'!C$17)/(1-'935'!X236/'11'!B$17)</f>
        <v>#VALUE!</v>
      </c>
      <c r="AV236" s="37" t="e">
        <f>INDEX('DNO totals'!$B$57:$G$57,IF('935'!K236,IF(MOD('935'!K236,1000),IF(MOD('935'!K236,100),IF(MOD('935'!K236,10),IF(MOD('935'!K236,1000)=1,6,5),4),3),2),1))</f>
        <v>#VALUE!</v>
      </c>
      <c r="AW236" s="52" t="e">
        <f t="shared" si="45"/>
        <v>#VALUE!</v>
      </c>
      <c r="AX236" s="32" t="e">
        <f>IF('935'!V236="VOID",0,'935'!V236*(1-'935'!X236/'11'!B$17))</f>
        <v>#VALUE!</v>
      </c>
      <c r="AY236" s="33" t="e">
        <f>IF(H236,-100*'Charging rates'!B$10/'11'!B$17*AX236/H236,0)</f>
        <v>#VALUE!</v>
      </c>
      <c r="AZ236" s="33" t="e">
        <f>IF(C236,'DNO totals'!B$41,0)</f>
        <v>#VALUE!</v>
      </c>
      <c r="BA236" s="33" t="e">
        <f t="shared" si="46"/>
        <v>#VALUE!</v>
      </c>
      <c r="BB236" s="33" t="e">
        <f t="shared" si="47"/>
        <v>#VALUE!</v>
      </c>
      <c r="BC236" s="53" t="e">
        <f t="shared" si="48"/>
        <v>#VALUE!</v>
      </c>
      <c r="BD236" s="32" t="e">
        <f>IF(AT236,'935'!H236*AT236/(AT236+D236+H236),0)</f>
        <v>#VALUE!</v>
      </c>
      <c r="BE236" s="32" t="e">
        <f>IF(H236,'935'!H236*H236/(AT236+D236+H236),0)</f>
        <v>#VALUE!</v>
      </c>
      <c r="BF236" s="32" t="e">
        <f>BD236*(1-'935'!X236/'11'!B$17)</f>
        <v>#VALUE!</v>
      </c>
      <c r="BG236" s="49" t="e">
        <f>BE236*(1-'935'!X236/'11'!B$17)</f>
        <v>#VALUE!</v>
      </c>
      <c r="BH236" s="52" t="e">
        <f>AV236*Parameters!B$6</f>
        <v>#VALUE!</v>
      </c>
      <c r="BI236" s="37" t="e">
        <f>IF('935'!$K236=1000,'Charging rates'!$C$38*$BH236/(1+'DNO totals'!$C$99)*'935'!$L236,0)</f>
        <v>#VALUE!</v>
      </c>
      <c r="BJ236" s="37" t="e">
        <f>IF(MOD('935'!$K236,1000)=100,'Charging rates'!$D$38*$BH236/(1+'DNO totals'!$D$99)*'935'!$M236,0)</f>
        <v>#VALUE!</v>
      </c>
      <c r="BK236" s="37" t="e">
        <f>IF(MOD('935'!$K236,100)=10,'Charging rates'!$E$38*$BH236/(1+'DNO totals'!$E$99)*'935'!$N236,0)</f>
        <v>#VALUE!</v>
      </c>
      <c r="BL236" s="37" t="e">
        <f>IF(AND(MOD('935'!$K236,10)&gt;0,MOD('935'!$K236,1000)&gt;1),'Charging rates'!$F$38*$BH236/(1+'DNO totals'!$F$99)*'935'!$O236,0)</f>
        <v>#VALUE!</v>
      </c>
      <c r="BM236" s="37" t="e">
        <f>IF(MOD('935'!$K236,1000)=1,'Charging rates'!$G$38*$BH236/(1+'DNO totals'!$G$99)*'935'!$P236,0)</f>
        <v>#VALUE!</v>
      </c>
      <c r="BN236" s="52" t="e">
        <f t="shared" si="49"/>
        <v>#VALUE!</v>
      </c>
      <c r="BO236" s="37" t="e">
        <f>IF('935'!$K236&gt;1000,'Charging rates'!$C$38*$AW236*'935'!$L236,0)</f>
        <v>#VALUE!</v>
      </c>
      <c r="BP236" s="37" t="e">
        <f>IF(MOD('935'!$K236,1000)&gt;100,'Charging rates'!$D$38*$AW236*'935'!$M236,0)</f>
        <v>#VALUE!</v>
      </c>
      <c r="BQ236" s="37" t="e">
        <f>IF(MOD('935'!$K236,100)&gt;10,'Charging rates'!$E$38*$AW236*'935'!$N236,0)</f>
        <v>#VALUE!</v>
      </c>
      <c r="BR236" s="52" t="e">
        <f t="shared" si="50"/>
        <v>#VALUE!</v>
      </c>
      <c r="BS236" s="48" t="e">
        <f>'935'!C236&lt;&gt;"VOID"</f>
        <v>#VALUE!</v>
      </c>
      <c r="BT236" s="33" t="e">
        <f>IF(BS236,(100/'11'!B$17*BD236*((1-'935'!I236)*'Charging rates'!B$51+'Charging rates'!B$63)),0)</f>
        <v>#VALUE!</v>
      </c>
      <c r="BU236" s="33" t="e">
        <f>100/'11'!B$17*BG236*('Charging rates'!B$51+'Charging rates'!B$63)</f>
        <v>#VALUE!</v>
      </c>
      <c r="BV236" s="33" t="e">
        <f>100/'11'!B$17*BE236*('Charging rates'!B$51+'Charging rates'!B$63)</f>
        <v>#VALUE!</v>
      </c>
      <c r="BW236" s="53" t="e">
        <f t="shared" si="51"/>
        <v>#VALUE!</v>
      </c>
      <c r="BX236" s="32" t="e">
        <f>AT236-('935'!T236*(1-'935'!X236/'11'!B$17))</f>
        <v>#VALUE!</v>
      </c>
      <c r="BY236" s="32">
        <f>0-IF(ISNUMBER(I236),INDEX('913'!$I$6:$I$1205,I236),0)-IF(ISNUMBER(J236),INDEX('913'!$I$6:$I$1205,J236),0)-IF(ISNUMBER(K236),INDEX('913'!$I$6:$I$1205,K236),0)-IF(ISNUMBER(L236),INDEX('913'!$I$6:$I$1205,L236),0)-IF(ISNUMBER(M236),INDEX('913'!$I$6:$I$1205,M236),0)-IF(ISNUMBER(N236),INDEX('913'!$I$6:$I$1205,N236),0)-IF(ISNUMBER(O236),INDEX('913'!$I$6:$I$1205,O236),0)-IF(ISNUMBER(P236),INDEX('913'!$I$6:$I$1205,P236),0)</f>
        <v>0</v>
      </c>
      <c r="BZ236" s="37">
        <f>IF(BY236=0,1,MAX(1,SQRT(BY236^2+(IF(ISNUMBER(I236),INDEX('913'!$J$6:$J$1205,I236),0)+IF(ISNUMBER(J236),INDEX('913'!$J$6:$J$1205,J236),0)+IF(ISNUMBER(K236),INDEX('913'!$J$6:$J$1205,K236),0)+IF(ISNUMBER(L236),INDEX('913'!$J$6:$J$1205,L236),0)+IF(ISNUMBER(M236),INDEX('913'!$J$6:$J$1205,M236),0)+IF(ISNUMBER(N236),INDEX('913'!$J$6:$J$1205,N236),0)+IF(ISNUMBER(O236),INDEX('913'!$J$6:$J$1205,O236),0)+IF(ISNUMBER(P236),INDEX('913'!$J$6:$J$1205,P236),0))^2)/BY236))</f>
        <v>1</v>
      </c>
      <c r="CA236" s="33" t="e">
        <f>100*AO236/'11'!B$17</f>
        <v>#VALUE!</v>
      </c>
      <c r="CB236" s="37" t="e">
        <f>100*(AP236*BZ236)/'11'!C$17</f>
        <v>#VALUE!</v>
      </c>
      <c r="CC236" s="37" t="e">
        <f t="shared" si="52"/>
        <v>#VALUE!</v>
      </c>
      <c r="CD236" s="33" t="e">
        <f t="shared" si="53"/>
        <v>#VALUE!</v>
      </c>
      <c r="CE236" s="54" t="e">
        <f>'11'!C$17-'935'!Y236</f>
        <v>#VALUE!</v>
      </c>
      <c r="CF236" s="37" t="e">
        <f>MAX('DNO totals'!B$312+0,MIN('935'!L236+0,'DNO totals'!B$304+0))</f>
        <v>#VALUE!</v>
      </c>
      <c r="CG236" s="37" t="e">
        <f>MAX('DNO totals'!C$312+0,MIN('935'!M236+0,'DNO totals'!C$304+0))</f>
        <v>#VALUE!</v>
      </c>
      <c r="CH236" s="37" t="e">
        <f>MAX('DNO totals'!D$312+0,MIN('935'!N236+0,'DNO totals'!D$304+0))</f>
        <v>#VALUE!</v>
      </c>
      <c r="CI236" s="37" t="e">
        <f>MAX('DNO totals'!E$312+0,MIN('935'!O236+0,'DNO totals'!E$304+0))</f>
        <v>#VALUE!</v>
      </c>
      <c r="CJ236" s="52" t="e">
        <f>MAX('DNO totals'!F$312+0,MIN('935'!P236+0,'DNO totals'!F$304+0))</f>
        <v>#VALUE!</v>
      </c>
      <c r="CK236" s="37" t="e">
        <f>IF('935'!$K236=1000,'Charging rates'!$C$38*$BH236/(1+'DNO totals'!$C$99)*$CF236,0)</f>
        <v>#VALUE!</v>
      </c>
      <c r="CL236" s="37" t="e">
        <f>IF(MOD('935'!$K236,1000)=100,'Charging rates'!$D$38*$BH236/(1+'DNO totals'!$D$99)*$CG236,0)</f>
        <v>#VALUE!</v>
      </c>
      <c r="CM236" s="37" t="e">
        <f>IF(MOD('935'!$K236,100)=10,'Charging rates'!$E$38*$BH236/(1+'DNO totals'!$E$99)*$CH236,0)</f>
        <v>#VALUE!</v>
      </c>
      <c r="CN236" s="37" t="e">
        <f>IF(AND(MOD('935'!$K236,10)&gt;0,MOD('935'!$K236,1000)&gt;1),'Charging rates'!$F$38*$BH236/(1+'DNO totals'!$F$99)*$CI236,0)</f>
        <v>#VALUE!</v>
      </c>
      <c r="CO236" s="37" t="e">
        <f>IF(MOD('935'!$K236,1000)=1,'Charging rates'!$G$38*$BH236/(1+'DNO totals'!$G$99)*$CJ236,0)</f>
        <v>#VALUE!</v>
      </c>
      <c r="CP236" s="52" t="e">
        <f t="shared" si="54"/>
        <v>#VALUE!</v>
      </c>
      <c r="CQ236" s="37" t="e">
        <f>IF('935'!$K236&gt;1000,'Charging rates'!$C$38*$AW236*$CF236,0)</f>
        <v>#VALUE!</v>
      </c>
      <c r="CR236" s="37" t="e">
        <f>IF(MOD('935'!$K236,1000)&gt;100,'Charging rates'!$D$38*$AW236*$CG236,0)</f>
        <v>#VALUE!</v>
      </c>
      <c r="CS236" s="37" t="e">
        <f>IF(MOD('935'!$K236,100)&gt;10,'Charging rates'!$E$38*$AW236*$CH236,0)</f>
        <v>#VALUE!</v>
      </c>
      <c r="CT236" s="52" t="e">
        <f t="shared" si="55"/>
        <v>#VALUE!</v>
      </c>
      <c r="CU236" s="33" t="e">
        <f>100*(AP236*'935'!Q236*BZ236)/'11'!B$17</f>
        <v>#VALUE!</v>
      </c>
      <c r="CV236" s="33" t="e">
        <f>100/'11'!B$17*'Charging rates'!B$10*AW236</f>
        <v>#VALUE!</v>
      </c>
      <c r="CW236" s="33" t="e">
        <f>IF(AT236=0,0,(1-BX236/AT236)*(CA236+IF('935'!Q236=0,0,(CB236*'935'!Q236*('11'!C$17-'935'!Y236)/('11'!B$17-'935'!X236)))))</f>
        <v>#VALUE!</v>
      </c>
      <c r="CX236" s="33" t="e">
        <f t="shared" si="56"/>
        <v>#VALUE!</v>
      </c>
      <c r="CY236" s="49" t="e">
        <f t="shared" si="57"/>
        <v>#VALUE!</v>
      </c>
      <c r="CZ236" s="32" t="e">
        <f>AT236*(Parameters!B$21+AU236)*IF('DNO totals'!B$323&lt;0,1,'935'!S236)</f>
        <v>#VALUE!</v>
      </c>
      <c r="DA236" s="52" t="e">
        <f>IF('DNO totals'!B$323&lt;0,1,'935'!S236)*(Parameters!B$21+AU236)</f>
        <v>#VALUE!</v>
      </c>
      <c r="DB236" s="37" t="e">
        <f>CX236+'Charging rates'!B$106*DA236*100/'11'!B$17</f>
        <v>#VALUE!</v>
      </c>
      <c r="DC236" s="37" t="e">
        <f>DB236+'Charging rates'!B$116*(Parameters!B$21+AU236)*100/'11'!B$17*IF('DNO totals'!B$323&lt;0,1,'935'!S236)</f>
        <v>#VALUE!</v>
      </c>
      <c r="DD236" s="37" t="e">
        <f>'Charging rates'!B$97*(CP236+CT236)*100/'11'!B$17</f>
        <v>#VALUE!</v>
      </c>
      <c r="DE236" s="33" t="e">
        <f>MAX(0-(CB236*AU236*'11'!C$17/'11'!B$17),DC236+DD236)</f>
        <v>#VALUE!</v>
      </c>
      <c r="DF236" s="37" t="e">
        <f>IF(BS236,IF(AU236=0,CC236,MAX(0,MIN(CC236,CC236+(DE236/'935'!Q236*('11'!B$17-'935'!X236)/('11'!C$17-'935'!Y236))))),0)</f>
        <v>#VALUE!</v>
      </c>
      <c r="DG236" s="33" t="e">
        <f t="shared" si="58"/>
        <v>#VALUE!</v>
      </c>
      <c r="DH236" s="53" t="e">
        <f t="shared" si="59"/>
        <v>#VALUE!</v>
      </c>
    </row>
    <row r="237" spans="1:112">
      <c r="A237" s="28">
        <v>137</v>
      </c>
      <c r="B237" s="47" t="e">
        <f>'935'!B237</f>
        <v>#VALUE!</v>
      </c>
      <c r="C237" s="48" t="e">
        <f>OR('935'!E237&lt;&gt;"VOID",'935'!F237&lt;&gt;"VOID",'935'!G237&lt;&gt;"VOID")</f>
        <v>#VALUE!</v>
      </c>
      <c r="D237" s="32" t="e">
        <f>IF('935'!D237="VOID",0,'935'!D237*(1-'935'!X237/'11'!B$17))</f>
        <v>#VALUE!</v>
      </c>
      <c r="E237" s="32" t="e">
        <f>IF('935'!E237="VOID",0,'935'!E237*(1-'935'!X237/'11'!B$17))</f>
        <v>#VALUE!</v>
      </c>
      <c r="F237" s="32" t="e">
        <f>IF('935'!F237="VOID",0,'935'!F237*(1-'935'!X237/'11'!B$17))</f>
        <v>#VALUE!</v>
      </c>
      <c r="G237" s="32" t="e">
        <f>IF('935'!G237="VOID",0,'935'!G237*(1-'935'!X237/'11'!B$17))</f>
        <v>#VALUE!</v>
      </c>
      <c r="H237" s="49" t="e">
        <f t="shared" si="40"/>
        <v>#VALUE!</v>
      </c>
      <c r="I237" s="50" t="e">
        <f>MATCH('935'!J237,'913'!$B$6:$B$1205,0)</f>
        <v>#VALUE!</v>
      </c>
      <c r="J237" s="50" t="e">
        <f>MATCH(INDEX('913'!$D$6:$D$1205,I237),'913'!$B$6:$B$1205,0)</f>
        <v>#VALUE!</v>
      </c>
      <c r="K237" s="50" t="e">
        <f>MATCH(INDEX('913'!$D$6:$D$1205,J237),'913'!$B$6:$B$1205,0)</f>
        <v>#VALUE!</v>
      </c>
      <c r="L237" s="50" t="e">
        <f>MATCH(INDEX('913'!$D$6:$D$1205,K237),'913'!$B$6:$B$1205,0)</f>
        <v>#VALUE!</v>
      </c>
      <c r="M237" s="50" t="e">
        <f>MATCH(INDEX('913'!$D$6:$D$1205,L237),'913'!$B$6:$B$1205,0)</f>
        <v>#VALUE!</v>
      </c>
      <c r="N237" s="50" t="e">
        <f>MATCH(INDEX('913'!$D$6:$D$1205,M237),'913'!$B$6:$B$1205,0)</f>
        <v>#VALUE!</v>
      </c>
      <c r="O237" s="50" t="e">
        <f>MATCH(INDEX('913'!$D$6:$D$1205,N237),'913'!$B$6:$B$1205,0)</f>
        <v>#VALUE!</v>
      </c>
      <c r="P237" s="51" t="e">
        <f>MATCH(INDEX('913'!$D$6:$D$1205,O237),'913'!$B$6:$B$1205,0)</f>
        <v>#VALUE!</v>
      </c>
      <c r="Q237" s="37">
        <f>IF(ISNUMBER(I237),MAX(0,INDEX('913'!$E$6:$E$1205,I237)),0)</f>
        <v>0</v>
      </c>
      <c r="R237" s="37">
        <f>IF(ISNUMBER(J237),MAX(0,INDEX('913'!$E$6:$E$1205,J237)),0)</f>
        <v>0</v>
      </c>
      <c r="S237" s="37">
        <f>IF(ISNUMBER(K237),MAX(0,INDEX('913'!$E$6:$E$1205,K237)),0)</f>
        <v>0</v>
      </c>
      <c r="T237" s="37">
        <f>IF(ISNUMBER(L237),MAX(0,INDEX('913'!$E$6:$E$1205,L237)),0)</f>
        <v>0</v>
      </c>
      <c r="U237" s="37">
        <f>IF(ISNUMBER(M237),MAX(0,INDEX('913'!$E$6:$E$1205,M237)),0)</f>
        <v>0</v>
      </c>
      <c r="V237" s="37">
        <f>IF(ISNUMBER(N237),MAX(0,INDEX('913'!$E$6:$E$1205,N237)),0)</f>
        <v>0</v>
      </c>
      <c r="W237" s="37">
        <f>IF(ISNUMBER(O237),MAX(0,INDEX('913'!$E$6:$E$1205,O237)),0)</f>
        <v>0</v>
      </c>
      <c r="X237" s="52">
        <f>IF(ISNUMBER(P237),MAX(0,INDEX('913'!$E$6:$E$1205,P237)),0)</f>
        <v>0</v>
      </c>
      <c r="Y237" s="37">
        <f>IF(ISNUMBER(I237),MAX(0,INDEX('913'!$F$6:$F$1205,I237)),0)</f>
        <v>0</v>
      </c>
      <c r="Z237" s="37">
        <f>IF(ISNUMBER(J237),MAX(0,INDEX('913'!$F$6:$F$1205,J237)),0)</f>
        <v>0</v>
      </c>
      <c r="AA237" s="37">
        <f>IF(ISNUMBER(K237),MAX(0,INDEX('913'!$F$6:$F$1205,K237)),0)</f>
        <v>0</v>
      </c>
      <c r="AB237" s="37">
        <f>IF(ISNUMBER(L237),MAX(0,INDEX('913'!$F$6:$F$1205,L237)),0)</f>
        <v>0</v>
      </c>
      <c r="AC237" s="37">
        <f>IF(ISNUMBER(M237),MAX(0,INDEX('913'!$F$6:$F$1205,M237)),0)</f>
        <v>0</v>
      </c>
      <c r="AD237" s="37">
        <f>IF(ISNUMBER(N237),MAX(0,INDEX('913'!$F$6:$F$1205,N237)),0)</f>
        <v>0</v>
      </c>
      <c r="AE237" s="37">
        <f>IF(ISNUMBER(O237),MAX(0,INDEX('913'!$F$6:$F$1205,O237)),0)</f>
        <v>0</v>
      </c>
      <c r="AF237" s="37">
        <f>IF(ISNUMBER(P237),MAX(0,INDEX('913'!$F$6:$F$1205,P237)),0)</f>
        <v>0</v>
      </c>
      <c r="AG237" s="32">
        <f>IF(ISNUMBER(I237),SQRT(INDEX('913'!$I$6:$I$1205,I237)^2+INDEX('913'!$J$6:$J$1205,I237)^2),0)</f>
        <v>0</v>
      </c>
      <c r="AH237" s="32">
        <f>IF(ISNUMBER(J237),SQRT(INDEX('913'!$I$6:$I$1205,J237)^2+INDEX('913'!$J$6:$J$1205,J237)^2),0)</f>
        <v>0</v>
      </c>
      <c r="AI237" s="32">
        <f>IF(ISNUMBER(K237),SQRT(INDEX('913'!$I$6:$I$1205,K237)^2+INDEX('913'!$J$6:$J$1205,K237)^2),0)</f>
        <v>0</v>
      </c>
      <c r="AJ237" s="32">
        <f>IF(ISNUMBER(L237),SQRT(INDEX('913'!$I$6:$I$1205,L237)^2+INDEX('913'!$J$6:$J$1205,L237)^2),0)</f>
        <v>0</v>
      </c>
      <c r="AK237" s="32">
        <f>IF(ISNUMBER(M237),SQRT(INDEX('913'!$I$6:$I$1205,M237)^2+INDEX('913'!$J$6:$J$1205,M237)^2),0)</f>
        <v>0</v>
      </c>
      <c r="AL237" s="32">
        <f>IF(ISNUMBER(N237),SQRT(INDEX('913'!$I$6:$I$1205,N237)^2+INDEX('913'!$J$6:$J$1205,N237)^2),0)</f>
        <v>0</v>
      </c>
      <c r="AM237" s="32">
        <f>IF(ISNUMBER(O237),SQRT(INDEX('913'!$I$6:$I$1205,O237)^2+INDEX('913'!$J$6:$J$1205,O237)^2),0)</f>
        <v>0</v>
      </c>
      <c r="AN237" s="49">
        <f>IF(ISNUMBER(P237),SQRT(INDEX('913'!$I$6:$I$1205,P237)^2+INDEX('913'!$J$6:$J$1205,P237)^2),0)</f>
        <v>0</v>
      </c>
      <c r="AO237" s="37">
        <f t="shared" si="41"/>
        <v>0</v>
      </c>
      <c r="AP237" s="37">
        <f t="shared" si="42"/>
        <v>0</v>
      </c>
      <c r="AQ237" s="33" t="e">
        <f>-100*'935'!W237*(AO237+AP237)/'11'!C$17</f>
        <v>#VALUE!</v>
      </c>
      <c r="AR237" s="37" t="e">
        <f t="shared" si="43"/>
        <v>#VALUE!</v>
      </c>
      <c r="AS237" s="52" t="e">
        <f t="shared" si="44"/>
        <v>#VALUE!</v>
      </c>
      <c r="AT237" s="32" t="e">
        <f>IF('935'!C237="VOID",0,('935'!C237*(1-'935'!X237/'11'!B$17)))</f>
        <v>#VALUE!</v>
      </c>
      <c r="AU237" s="52" t="e">
        <f>'935'!Q237*(1-'935'!Y237/'11'!C$17)/(1-'935'!X237/'11'!B$17)</f>
        <v>#VALUE!</v>
      </c>
      <c r="AV237" s="37" t="e">
        <f>INDEX('DNO totals'!$B$57:$G$57,IF('935'!K237,IF(MOD('935'!K237,1000),IF(MOD('935'!K237,100),IF(MOD('935'!K237,10),IF(MOD('935'!K237,1000)=1,6,5),4),3),2),1))</f>
        <v>#VALUE!</v>
      </c>
      <c r="AW237" s="52" t="e">
        <f t="shared" si="45"/>
        <v>#VALUE!</v>
      </c>
      <c r="AX237" s="32" t="e">
        <f>IF('935'!V237="VOID",0,'935'!V237*(1-'935'!X237/'11'!B$17))</f>
        <v>#VALUE!</v>
      </c>
      <c r="AY237" s="33" t="e">
        <f>IF(H237,-100*'Charging rates'!B$10/'11'!B$17*AX237/H237,0)</f>
        <v>#VALUE!</v>
      </c>
      <c r="AZ237" s="33" t="e">
        <f>IF(C237,'DNO totals'!B$41,0)</f>
        <v>#VALUE!</v>
      </c>
      <c r="BA237" s="33" t="e">
        <f t="shared" si="46"/>
        <v>#VALUE!</v>
      </c>
      <c r="BB237" s="33" t="e">
        <f t="shared" si="47"/>
        <v>#VALUE!</v>
      </c>
      <c r="BC237" s="53" t="e">
        <f t="shared" si="48"/>
        <v>#VALUE!</v>
      </c>
      <c r="BD237" s="32" t="e">
        <f>IF(AT237,'935'!H237*AT237/(AT237+D237+H237),0)</f>
        <v>#VALUE!</v>
      </c>
      <c r="BE237" s="32" t="e">
        <f>IF(H237,'935'!H237*H237/(AT237+D237+H237),0)</f>
        <v>#VALUE!</v>
      </c>
      <c r="BF237" s="32" t="e">
        <f>BD237*(1-'935'!X237/'11'!B$17)</f>
        <v>#VALUE!</v>
      </c>
      <c r="BG237" s="49" t="e">
        <f>BE237*(1-'935'!X237/'11'!B$17)</f>
        <v>#VALUE!</v>
      </c>
      <c r="BH237" s="52" t="e">
        <f>AV237*Parameters!B$6</f>
        <v>#VALUE!</v>
      </c>
      <c r="BI237" s="37" t="e">
        <f>IF('935'!$K237=1000,'Charging rates'!$C$38*$BH237/(1+'DNO totals'!$C$99)*'935'!$L237,0)</f>
        <v>#VALUE!</v>
      </c>
      <c r="BJ237" s="37" t="e">
        <f>IF(MOD('935'!$K237,1000)=100,'Charging rates'!$D$38*$BH237/(1+'DNO totals'!$D$99)*'935'!$M237,0)</f>
        <v>#VALUE!</v>
      </c>
      <c r="BK237" s="37" t="e">
        <f>IF(MOD('935'!$K237,100)=10,'Charging rates'!$E$38*$BH237/(1+'DNO totals'!$E$99)*'935'!$N237,0)</f>
        <v>#VALUE!</v>
      </c>
      <c r="BL237" s="37" t="e">
        <f>IF(AND(MOD('935'!$K237,10)&gt;0,MOD('935'!$K237,1000)&gt;1),'Charging rates'!$F$38*$BH237/(1+'DNO totals'!$F$99)*'935'!$O237,0)</f>
        <v>#VALUE!</v>
      </c>
      <c r="BM237" s="37" t="e">
        <f>IF(MOD('935'!$K237,1000)=1,'Charging rates'!$G$38*$BH237/(1+'DNO totals'!$G$99)*'935'!$P237,0)</f>
        <v>#VALUE!</v>
      </c>
      <c r="BN237" s="52" t="e">
        <f t="shared" si="49"/>
        <v>#VALUE!</v>
      </c>
      <c r="BO237" s="37" t="e">
        <f>IF('935'!$K237&gt;1000,'Charging rates'!$C$38*$AW237*'935'!$L237,0)</f>
        <v>#VALUE!</v>
      </c>
      <c r="BP237" s="37" t="e">
        <f>IF(MOD('935'!$K237,1000)&gt;100,'Charging rates'!$D$38*$AW237*'935'!$M237,0)</f>
        <v>#VALUE!</v>
      </c>
      <c r="BQ237" s="37" t="e">
        <f>IF(MOD('935'!$K237,100)&gt;10,'Charging rates'!$E$38*$AW237*'935'!$N237,0)</f>
        <v>#VALUE!</v>
      </c>
      <c r="BR237" s="52" t="e">
        <f t="shared" si="50"/>
        <v>#VALUE!</v>
      </c>
      <c r="BS237" s="48" t="e">
        <f>'935'!C237&lt;&gt;"VOID"</f>
        <v>#VALUE!</v>
      </c>
      <c r="BT237" s="33" t="e">
        <f>IF(BS237,(100/'11'!B$17*BD237*((1-'935'!I237)*'Charging rates'!B$51+'Charging rates'!B$63)),0)</f>
        <v>#VALUE!</v>
      </c>
      <c r="BU237" s="33" t="e">
        <f>100/'11'!B$17*BG237*('Charging rates'!B$51+'Charging rates'!B$63)</f>
        <v>#VALUE!</v>
      </c>
      <c r="BV237" s="33" t="e">
        <f>100/'11'!B$17*BE237*('Charging rates'!B$51+'Charging rates'!B$63)</f>
        <v>#VALUE!</v>
      </c>
      <c r="BW237" s="53" t="e">
        <f t="shared" si="51"/>
        <v>#VALUE!</v>
      </c>
      <c r="BX237" s="32" t="e">
        <f>AT237-('935'!T237*(1-'935'!X237/'11'!B$17))</f>
        <v>#VALUE!</v>
      </c>
      <c r="BY237" s="32">
        <f>0-IF(ISNUMBER(I237),INDEX('913'!$I$6:$I$1205,I237),0)-IF(ISNUMBER(J237),INDEX('913'!$I$6:$I$1205,J237),0)-IF(ISNUMBER(K237),INDEX('913'!$I$6:$I$1205,K237),0)-IF(ISNUMBER(L237),INDEX('913'!$I$6:$I$1205,L237),0)-IF(ISNUMBER(M237),INDEX('913'!$I$6:$I$1205,M237),0)-IF(ISNUMBER(N237),INDEX('913'!$I$6:$I$1205,N237),0)-IF(ISNUMBER(O237),INDEX('913'!$I$6:$I$1205,O237),0)-IF(ISNUMBER(P237),INDEX('913'!$I$6:$I$1205,P237),0)</f>
        <v>0</v>
      </c>
      <c r="BZ237" s="37">
        <f>IF(BY237=0,1,MAX(1,SQRT(BY237^2+(IF(ISNUMBER(I237),INDEX('913'!$J$6:$J$1205,I237),0)+IF(ISNUMBER(J237),INDEX('913'!$J$6:$J$1205,J237),0)+IF(ISNUMBER(K237),INDEX('913'!$J$6:$J$1205,K237),0)+IF(ISNUMBER(L237),INDEX('913'!$J$6:$J$1205,L237),0)+IF(ISNUMBER(M237),INDEX('913'!$J$6:$J$1205,M237),0)+IF(ISNUMBER(N237),INDEX('913'!$J$6:$J$1205,N237),0)+IF(ISNUMBER(O237),INDEX('913'!$J$6:$J$1205,O237),0)+IF(ISNUMBER(P237),INDEX('913'!$J$6:$J$1205,P237),0))^2)/BY237))</f>
        <v>1</v>
      </c>
      <c r="CA237" s="33" t="e">
        <f>100*AO237/'11'!B$17</f>
        <v>#VALUE!</v>
      </c>
      <c r="CB237" s="37" t="e">
        <f>100*(AP237*BZ237)/'11'!C$17</f>
        <v>#VALUE!</v>
      </c>
      <c r="CC237" s="37" t="e">
        <f t="shared" si="52"/>
        <v>#VALUE!</v>
      </c>
      <c r="CD237" s="33" t="e">
        <f t="shared" si="53"/>
        <v>#VALUE!</v>
      </c>
      <c r="CE237" s="54" t="e">
        <f>'11'!C$17-'935'!Y237</f>
        <v>#VALUE!</v>
      </c>
      <c r="CF237" s="37" t="e">
        <f>MAX('DNO totals'!B$312+0,MIN('935'!L237+0,'DNO totals'!B$304+0))</f>
        <v>#VALUE!</v>
      </c>
      <c r="CG237" s="37" t="e">
        <f>MAX('DNO totals'!C$312+0,MIN('935'!M237+0,'DNO totals'!C$304+0))</f>
        <v>#VALUE!</v>
      </c>
      <c r="CH237" s="37" t="e">
        <f>MAX('DNO totals'!D$312+0,MIN('935'!N237+0,'DNO totals'!D$304+0))</f>
        <v>#VALUE!</v>
      </c>
      <c r="CI237" s="37" t="e">
        <f>MAX('DNO totals'!E$312+0,MIN('935'!O237+0,'DNO totals'!E$304+0))</f>
        <v>#VALUE!</v>
      </c>
      <c r="CJ237" s="52" t="e">
        <f>MAX('DNO totals'!F$312+0,MIN('935'!P237+0,'DNO totals'!F$304+0))</f>
        <v>#VALUE!</v>
      </c>
      <c r="CK237" s="37" t="e">
        <f>IF('935'!$K237=1000,'Charging rates'!$C$38*$BH237/(1+'DNO totals'!$C$99)*$CF237,0)</f>
        <v>#VALUE!</v>
      </c>
      <c r="CL237" s="37" t="e">
        <f>IF(MOD('935'!$K237,1000)=100,'Charging rates'!$D$38*$BH237/(1+'DNO totals'!$D$99)*$CG237,0)</f>
        <v>#VALUE!</v>
      </c>
      <c r="CM237" s="37" t="e">
        <f>IF(MOD('935'!$K237,100)=10,'Charging rates'!$E$38*$BH237/(1+'DNO totals'!$E$99)*$CH237,0)</f>
        <v>#VALUE!</v>
      </c>
      <c r="CN237" s="37" t="e">
        <f>IF(AND(MOD('935'!$K237,10)&gt;0,MOD('935'!$K237,1000)&gt;1),'Charging rates'!$F$38*$BH237/(1+'DNO totals'!$F$99)*$CI237,0)</f>
        <v>#VALUE!</v>
      </c>
      <c r="CO237" s="37" t="e">
        <f>IF(MOD('935'!$K237,1000)=1,'Charging rates'!$G$38*$BH237/(1+'DNO totals'!$G$99)*$CJ237,0)</f>
        <v>#VALUE!</v>
      </c>
      <c r="CP237" s="52" t="e">
        <f t="shared" si="54"/>
        <v>#VALUE!</v>
      </c>
      <c r="CQ237" s="37" t="e">
        <f>IF('935'!$K237&gt;1000,'Charging rates'!$C$38*$AW237*$CF237,0)</f>
        <v>#VALUE!</v>
      </c>
      <c r="CR237" s="37" t="e">
        <f>IF(MOD('935'!$K237,1000)&gt;100,'Charging rates'!$D$38*$AW237*$CG237,0)</f>
        <v>#VALUE!</v>
      </c>
      <c r="CS237" s="37" t="e">
        <f>IF(MOD('935'!$K237,100)&gt;10,'Charging rates'!$E$38*$AW237*$CH237,0)</f>
        <v>#VALUE!</v>
      </c>
      <c r="CT237" s="52" t="e">
        <f t="shared" si="55"/>
        <v>#VALUE!</v>
      </c>
      <c r="CU237" s="33" t="e">
        <f>100*(AP237*'935'!Q237*BZ237)/'11'!B$17</f>
        <v>#VALUE!</v>
      </c>
      <c r="CV237" s="33" t="e">
        <f>100/'11'!B$17*'Charging rates'!B$10*AW237</f>
        <v>#VALUE!</v>
      </c>
      <c r="CW237" s="33" t="e">
        <f>IF(AT237=0,0,(1-BX237/AT237)*(CA237+IF('935'!Q237=0,0,(CB237*'935'!Q237*('11'!C$17-'935'!Y237)/('11'!B$17-'935'!X237)))))</f>
        <v>#VALUE!</v>
      </c>
      <c r="CX237" s="33" t="e">
        <f t="shared" si="56"/>
        <v>#VALUE!</v>
      </c>
      <c r="CY237" s="49" t="e">
        <f t="shared" si="57"/>
        <v>#VALUE!</v>
      </c>
      <c r="CZ237" s="32" t="e">
        <f>AT237*(Parameters!B$21+AU237)*IF('DNO totals'!B$323&lt;0,1,'935'!S237)</f>
        <v>#VALUE!</v>
      </c>
      <c r="DA237" s="52" t="e">
        <f>IF('DNO totals'!B$323&lt;0,1,'935'!S237)*(Parameters!B$21+AU237)</f>
        <v>#VALUE!</v>
      </c>
      <c r="DB237" s="37" t="e">
        <f>CX237+'Charging rates'!B$106*DA237*100/'11'!B$17</f>
        <v>#VALUE!</v>
      </c>
      <c r="DC237" s="37" t="e">
        <f>DB237+'Charging rates'!B$116*(Parameters!B$21+AU237)*100/'11'!B$17*IF('DNO totals'!B$323&lt;0,1,'935'!S237)</f>
        <v>#VALUE!</v>
      </c>
      <c r="DD237" s="37" t="e">
        <f>'Charging rates'!B$97*(CP237+CT237)*100/'11'!B$17</f>
        <v>#VALUE!</v>
      </c>
      <c r="DE237" s="33" t="e">
        <f>MAX(0-(CB237*AU237*'11'!C$17/'11'!B$17),DC237+DD237)</f>
        <v>#VALUE!</v>
      </c>
      <c r="DF237" s="37" t="e">
        <f>IF(BS237,IF(AU237=0,CC237,MAX(0,MIN(CC237,CC237+(DE237/'935'!Q237*('11'!B$17-'935'!X237)/('11'!C$17-'935'!Y237))))),0)</f>
        <v>#VALUE!</v>
      </c>
      <c r="DG237" s="33" t="e">
        <f t="shared" si="58"/>
        <v>#VALUE!</v>
      </c>
      <c r="DH237" s="53" t="e">
        <f t="shared" si="59"/>
        <v>#VALUE!</v>
      </c>
    </row>
    <row r="238" spans="1:112">
      <c r="A238" s="28">
        <v>138</v>
      </c>
      <c r="B238" s="47" t="e">
        <f>'935'!B238</f>
        <v>#VALUE!</v>
      </c>
      <c r="C238" s="48" t="e">
        <f>OR('935'!E238&lt;&gt;"VOID",'935'!F238&lt;&gt;"VOID",'935'!G238&lt;&gt;"VOID")</f>
        <v>#VALUE!</v>
      </c>
      <c r="D238" s="32" t="e">
        <f>IF('935'!D238="VOID",0,'935'!D238*(1-'935'!X238/'11'!B$17))</f>
        <v>#VALUE!</v>
      </c>
      <c r="E238" s="32" t="e">
        <f>IF('935'!E238="VOID",0,'935'!E238*(1-'935'!X238/'11'!B$17))</f>
        <v>#VALUE!</v>
      </c>
      <c r="F238" s="32" t="e">
        <f>IF('935'!F238="VOID",0,'935'!F238*(1-'935'!X238/'11'!B$17))</f>
        <v>#VALUE!</v>
      </c>
      <c r="G238" s="32" t="e">
        <f>IF('935'!G238="VOID",0,'935'!G238*(1-'935'!X238/'11'!B$17))</f>
        <v>#VALUE!</v>
      </c>
      <c r="H238" s="49" t="e">
        <f t="shared" si="40"/>
        <v>#VALUE!</v>
      </c>
      <c r="I238" s="50" t="e">
        <f>MATCH('935'!J238,'913'!$B$6:$B$1205,0)</f>
        <v>#VALUE!</v>
      </c>
      <c r="J238" s="50" t="e">
        <f>MATCH(INDEX('913'!$D$6:$D$1205,I238),'913'!$B$6:$B$1205,0)</f>
        <v>#VALUE!</v>
      </c>
      <c r="K238" s="50" t="e">
        <f>MATCH(INDEX('913'!$D$6:$D$1205,J238),'913'!$B$6:$B$1205,0)</f>
        <v>#VALUE!</v>
      </c>
      <c r="L238" s="50" t="e">
        <f>MATCH(INDEX('913'!$D$6:$D$1205,K238),'913'!$B$6:$B$1205,0)</f>
        <v>#VALUE!</v>
      </c>
      <c r="M238" s="50" t="e">
        <f>MATCH(INDEX('913'!$D$6:$D$1205,L238),'913'!$B$6:$B$1205,0)</f>
        <v>#VALUE!</v>
      </c>
      <c r="N238" s="50" t="e">
        <f>MATCH(INDEX('913'!$D$6:$D$1205,M238),'913'!$B$6:$B$1205,0)</f>
        <v>#VALUE!</v>
      </c>
      <c r="O238" s="50" t="e">
        <f>MATCH(INDEX('913'!$D$6:$D$1205,N238),'913'!$B$6:$B$1205,0)</f>
        <v>#VALUE!</v>
      </c>
      <c r="P238" s="51" t="e">
        <f>MATCH(INDEX('913'!$D$6:$D$1205,O238),'913'!$B$6:$B$1205,0)</f>
        <v>#VALUE!</v>
      </c>
      <c r="Q238" s="37">
        <f>IF(ISNUMBER(I238),MAX(0,INDEX('913'!$E$6:$E$1205,I238)),0)</f>
        <v>0</v>
      </c>
      <c r="R238" s="37">
        <f>IF(ISNUMBER(J238),MAX(0,INDEX('913'!$E$6:$E$1205,J238)),0)</f>
        <v>0</v>
      </c>
      <c r="S238" s="37">
        <f>IF(ISNUMBER(K238),MAX(0,INDEX('913'!$E$6:$E$1205,K238)),0)</f>
        <v>0</v>
      </c>
      <c r="T238" s="37">
        <f>IF(ISNUMBER(L238),MAX(0,INDEX('913'!$E$6:$E$1205,L238)),0)</f>
        <v>0</v>
      </c>
      <c r="U238" s="37">
        <f>IF(ISNUMBER(M238),MAX(0,INDEX('913'!$E$6:$E$1205,M238)),0)</f>
        <v>0</v>
      </c>
      <c r="V238" s="37">
        <f>IF(ISNUMBER(N238),MAX(0,INDEX('913'!$E$6:$E$1205,N238)),0)</f>
        <v>0</v>
      </c>
      <c r="W238" s="37">
        <f>IF(ISNUMBER(O238),MAX(0,INDEX('913'!$E$6:$E$1205,O238)),0)</f>
        <v>0</v>
      </c>
      <c r="X238" s="52">
        <f>IF(ISNUMBER(P238),MAX(0,INDEX('913'!$E$6:$E$1205,P238)),0)</f>
        <v>0</v>
      </c>
      <c r="Y238" s="37">
        <f>IF(ISNUMBER(I238),MAX(0,INDEX('913'!$F$6:$F$1205,I238)),0)</f>
        <v>0</v>
      </c>
      <c r="Z238" s="37">
        <f>IF(ISNUMBER(J238),MAX(0,INDEX('913'!$F$6:$F$1205,J238)),0)</f>
        <v>0</v>
      </c>
      <c r="AA238" s="37">
        <f>IF(ISNUMBER(K238),MAX(0,INDEX('913'!$F$6:$F$1205,K238)),0)</f>
        <v>0</v>
      </c>
      <c r="AB238" s="37">
        <f>IF(ISNUMBER(L238),MAX(0,INDEX('913'!$F$6:$F$1205,L238)),0)</f>
        <v>0</v>
      </c>
      <c r="AC238" s="37">
        <f>IF(ISNUMBER(M238),MAX(0,INDEX('913'!$F$6:$F$1205,M238)),0)</f>
        <v>0</v>
      </c>
      <c r="AD238" s="37">
        <f>IF(ISNUMBER(N238),MAX(0,INDEX('913'!$F$6:$F$1205,N238)),0)</f>
        <v>0</v>
      </c>
      <c r="AE238" s="37">
        <f>IF(ISNUMBER(O238),MAX(0,INDEX('913'!$F$6:$F$1205,O238)),0)</f>
        <v>0</v>
      </c>
      <c r="AF238" s="37">
        <f>IF(ISNUMBER(P238),MAX(0,INDEX('913'!$F$6:$F$1205,P238)),0)</f>
        <v>0</v>
      </c>
      <c r="AG238" s="32">
        <f>IF(ISNUMBER(I238),SQRT(INDEX('913'!$I$6:$I$1205,I238)^2+INDEX('913'!$J$6:$J$1205,I238)^2),0)</f>
        <v>0</v>
      </c>
      <c r="AH238" s="32">
        <f>IF(ISNUMBER(J238),SQRT(INDEX('913'!$I$6:$I$1205,J238)^2+INDEX('913'!$J$6:$J$1205,J238)^2),0)</f>
        <v>0</v>
      </c>
      <c r="AI238" s="32">
        <f>IF(ISNUMBER(K238),SQRT(INDEX('913'!$I$6:$I$1205,K238)^2+INDEX('913'!$J$6:$J$1205,K238)^2),0)</f>
        <v>0</v>
      </c>
      <c r="AJ238" s="32">
        <f>IF(ISNUMBER(L238),SQRT(INDEX('913'!$I$6:$I$1205,L238)^2+INDEX('913'!$J$6:$J$1205,L238)^2),0)</f>
        <v>0</v>
      </c>
      <c r="AK238" s="32">
        <f>IF(ISNUMBER(M238),SQRT(INDEX('913'!$I$6:$I$1205,M238)^2+INDEX('913'!$J$6:$J$1205,M238)^2),0)</f>
        <v>0</v>
      </c>
      <c r="AL238" s="32">
        <f>IF(ISNUMBER(N238),SQRT(INDEX('913'!$I$6:$I$1205,N238)^2+INDEX('913'!$J$6:$J$1205,N238)^2),0)</f>
        <v>0</v>
      </c>
      <c r="AM238" s="32">
        <f>IF(ISNUMBER(O238),SQRT(INDEX('913'!$I$6:$I$1205,O238)^2+INDEX('913'!$J$6:$J$1205,O238)^2),0)</f>
        <v>0</v>
      </c>
      <c r="AN238" s="49">
        <f>IF(ISNUMBER(P238),SQRT(INDEX('913'!$I$6:$I$1205,P238)^2+INDEX('913'!$J$6:$J$1205,P238)^2),0)</f>
        <v>0</v>
      </c>
      <c r="AO238" s="37">
        <f t="shared" si="41"/>
        <v>0</v>
      </c>
      <c r="AP238" s="37">
        <f t="shared" si="42"/>
        <v>0</v>
      </c>
      <c r="AQ238" s="33" t="e">
        <f>-100*'935'!W238*(AO238+AP238)/'11'!C$17</f>
        <v>#VALUE!</v>
      </c>
      <c r="AR238" s="37" t="e">
        <f t="shared" si="43"/>
        <v>#VALUE!</v>
      </c>
      <c r="AS238" s="52" t="e">
        <f t="shared" si="44"/>
        <v>#VALUE!</v>
      </c>
      <c r="AT238" s="32" t="e">
        <f>IF('935'!C238="VOID",0,('935'!C238*(1-'935'!X238/'11'!B$17)))</f>
        <v>#VALUE!</v>
      </c>
      <c r="AU238" s="52" t="e">
        <f>'935'!Q238*(1-'935'!Y238/'11'!C$17)/(1-'935'!X238/'11'!B$17)</f>
        <v>#VALUE!</v>
      </c>
      <c r="AV238" s="37" t="e">
        <f>INDEX('DNO totals'!$B$57:$G$57,IF('935'!K238,IF(MOD('935'!K238,1000),IF(MOD('935'!K238,100),IF(MOD('935'!K238,10),IF(MOD('935'!K238,1000)=1,6,5),4),3),2),1))</f>
        <v>#VALUE!</v>
      </c>
      <c r="AW238" s="52" t="e">
        <f t="shared" si="45"/>
        <v>#VALUE!</v>
      </c>
      <c r="AX238" s="32" t="e">
        <f>IF('935'!V238="VOID",0,'935'!V238*(1-'935'!X238/'11'!B$17))</f>
        <v>#VALUE!</v>
      </c>
      <c r="AY238" s="33" t="e">
        <f>IF(H238,-100*'Charging rates'!B$10/'11'!B$17*AX238/H238,0)</f>
        <v>#VALUE!</v>
      </c>
      <c r="AZ238" s="33" t="e">
        <f>IF(C238,'DNO totals'!B$41,0)</f>
        <v>#VALUE!</v>
      </c>
      <c r="BA238" s="33" t="e">
        <f t="shared" si="46"/>
        <v>#VALUE!</v>
      </c>
      <c r="BB238" s="33" t="e">
        <f t="shared" si="47"/>
        <v>#VALUE!</v>
      </c>
      <c r="BC238" s="53" t="e">
        <f t="shared" si="48"/>
        <v>#VALUE!</v>
      </c>
      <c r="BD238" s="32" t="e">
        <f>IF(AT238,'935'!H238*AT238/(AT238+D238+H238),0)</f>
        <v>#VALUE!</v>
      </c>
      <c r="BE238" s="32" t="e">
        <f>IF(H238,'935'!H238*H238/(AT238+D238+H238),0)</f>
        <v>#VALUE!</v>
      </c>
      <c r="BF238" s="32" t="e">
        <f>BD238*(1-'935'!X238/'11'!B$17)</f>
        <v>#VALUE!</v>
      </c>
      <c r="BG238" s="49" t="e">
        <f>BE238*(1-'935'!X238/'11'!B$17)</f>
        <v>#VALUE!</v>
      </c>
      <c r="BH238" s="52" t="e">
        <f>AV238*Parameters!B$6</f>
        <v>#VALUE!</v>
      </c>
      <c r="BI238" s="37" t="e">
        <f>IF('935'!$K238=1000,'Charging rates'!$C$38*$BH238/(1+'DNO totals'!$C$99)*'935'!$L238,0)</f>
        <v>#VALUE!</v>
      </c>
      <c r="BJ238" s="37" t="e">
        <f>IF(MOD('935'!$K238,1000)=100,'Charging rates'!$D$38*$BH238/(1+'DNO totals'!$D$99)*'935'!$M238,0)</f>
        <v>#VALUE!</v>
      </c>
      <c r="BK238" s="37" t="e">
        <f>IF(MOD('935'!$K238,100)=10,'Charging rates'!$E$38*$BH238/(1+'DNO totals'!$E$99)*'935'!$N238,0)</f>
        <v>#VALUE!</v>
      </c>
      <c r="BL238" s="37" t="e">
        <f>IF(AND(MOD('935'!$K238,10)&gt;0,MOD('935'!$K238,1000)&gt;1),'Charging rates'!$F$38*$BH238/(1+'DNO totals'!$F$99)*'935'!$O238,0)</f>
        <v>#VALUE!</v>
      </c>
      <c r="BM238" s="37" t="e">
        <f>IF(MOD('935'!$K238,1000)=1,'Charging rates'!$G$38*$BH238/(1+'DNO totals'!$G$99)*'935'!$P238,0)</f>
        <v>#VALUE!</v>
      </c>
      <c r="BN238" s="52" t="e">
        <f t="shared" si="49"/>
        <v>#VALUE!</v>
      </c>
      <c r="BO238" s="37" t="e">
        <f>IF('935'!$K238&gt;1000,'Charging rates'!$C$38*$AW238*'935'!$L238,0)</f>
        <v>#VALUE!</v>
      </c>
      <c r="BP238" s="37" t="e">
        <f>IF(MOD('935'!$K238,1000)&gt;100,'Charging rates'!$D$38*$AW238*'935'!$M238,0)</f>
        <v>#VALUE!</v>
      </c>
      <c r="BQ238" s="37" t="e">
        <f>IF(MOD('935'!$K238,100)&gt;10,'Charging rates'!$E$38*$AW238*'935'!$N238,0)</f>
        <v>#VALUE!</v>
      </c>
      <c r="BR238" s="52" t="e">
        <f t="shared" si="50"/>
        <v>#VALUE!</v>
      </c>
      <c r="BS238" s="48" t="e">
        <f>'935'!C238&lt;&gt;"VOID"</f>
        <v>#VALUE!</v>
      </c>
      <c r="BT238" s="33" t="e">
        <f>IF(BS238,(100/'11'!B$17*BD238*((1-'935'!I238)*'Charging rates'!B$51+'Charging rates'!B$63)),0)</f>
        <v>#VALUE!</v>
      </c>
      <c r="BU238" s="33" t="e">
        <f>100/'11'!B$17*BG238*('Charging rates'!B$51+'Charging rates'!B$63)</f>
        <v>#VALUE!</v>
      </c>
      <c r="BV238" s="33" t="e">
        <f>100/'11'!B$17*BE238*('Charging rates'!B$51+'Charging rates'!B$63)</f>
        <v>#VALUE!</v>
      </c>
      <c r="BW238" s="53" t="e">
        <f t="shared" si="51"/>
        <v>#VALUE!</v>
      </c>
      <c r="BX238" s="32" t="e">
        <f>AT238-('935'!T238*(1-'935'!X238/'11'!B$17))</f>
        <v>#VALUE!</v>
      </c>
      <c r="BY238" s="32">
        <f>0-IF(ISNUMBER(I238),INDEX('913'!$I$6:$I$1205,I238),0)-IF(ISNUMBER(J238),INDEX('913'!$I$6:$I$1205,J238),0)-IF(ISNUMBER(K238),INDEX('913'!$I$6:$I$1205,K238),0)-IF(ISNUMBER(L238),INDEX('913'!$I$6:$I$1205,L238),0)-IF(ISNUMBER(M238),INDEX('913'!$I$6:$I$1205,M238),0)-IF(ISNUMBER(N238),INDEX('913'!$I$6:$I$1205,N238),0)-IF(ISNUMBER(O238),INDEX('913'!$I$6:$I$1205,O238),0)-IF(ISNUMBER(P238),INDEX('913'!$I$6:$I$1205,P238),0)</f>
        <v>0</v>
      </c>
      <c r="BZ238" s="37">
        <f>IF(BY238=0,1,MAX(1,SQRT(BY238^2+(IF(ISNUMBER(I238),INDEX('913'!$J$6:$J$1205,I238),0)+IF(ISNUMBER(J238),INDEX('913'!$J$6:$J$1205,J238),0)+IF(ISNUMBER(K238),INDEX('913'!$J$6:$J$1205,K238),0)+IF(ISNUMBER(L238),INDEX('913'!$J$6:$J$1205,L238),0)+IF(ISNUMBER(M238),INDEX('913'!$J$6:$J$1205,M238),0)+IF(ISNUMBER(N238),INDEX('913'!$J$6:$J$1205,N238),0)+IF(ISNUMBER(O238),INDEX('913'!$J$6:$J$1205,O238),0)+IF(ISNUMBER(P238),INDEX('913'!$J$6:$J$1205,P238),0))^2)/BY238))</f>
        <v>1</v>
      </c>
      <c r="CA238" s="33" t="e">
        <f>100*AO238/'11'!B$17</f>
        <v>#VALUE!</v>
      </c>
      <c r="CB238" s="37" t="e">
        <f>100*(AP238*BZ238)/'11'!C$17</f>
        <v>#VALUE!</v>
      </c>
      <c r="CC238" s="37" t="e">
        <f t="shared" si="52"/>
        <v>#VALUE!</v>
      </c>
      <c r="CD238" s="33" t="e">
        <f t="shared" si="53"/>
        <v>#VALUE!</v>
      </c>
      <c r="CE238" s="54" t="e">
        <f>'11'!C$17-'935'!Y238</f>
        <v>#VALUE!</v>
      </c>
      <c r="CF238" s="37" t="e">
        <f>MAX('DNO totals'!B$312+0,MIN('935'!L238+0,'DNO totals'!B$304+0))</f>
        <v>#VALUE!</v>
      </c>
      <c r="CG238" s="37" t="e">
        <f>MAX('DNO totals'!C$312+0,MIN('935'!M238+0,'DNO totals'!C$304+0))</f>
        <v>#VALUE!</v>
      </c>
      <c r="CH238" s="37" t="e">
        <f>MAX('DNO totals'!D$312+0,MIN('935'!N238+0,'DNO totals'!D$304+0))</f>
        <v>#VALUE!</v>
      </c>
      <c r="CI238" s="37" t="e">
        <f>MAX('DNO totals'!E$312+0,MIN('935'!O238+0,'DNO totals'!E$304+0))</f>
        <v>#VALUE!</v>
      </c>
      <c r="CJ238" s="52" t="e">
        <f>MAX('DNO totals'!F$312+0,MIN('935'!P238+0,'DNO totals'!F$304+0))</f>
        <v>#VALUE!</v>
      </c>
      <c r="CK238" s="37" t="e">
        <f>IF('935'!$K238=1000,'Charging rates'!$C$38*$BH238/(1+'DNO totals'!$C$99)*$CF238,0)</f>
        <v>#VALUE!</v>
      </c>
      <c r="CL238" s="37" t="e">
        <f>IF(MOD('935'!$K238,1000)=100,'Charging rates'!$D$38*$BH238/(1+'DNO totals'!$D$99)*$CG238,0)</f>
        <v>#VALUE!</v>
      </c>
      <c r="CM238" s="37" t="e">
        <f>IF(MOD('935'!$K238,100)=10,'Charging rates'!$E$38*$BH238/(1+'DNO totals'!$E$99)*$CH238,0)</f>
        <v>#VALUE!</v>
      </c>
      <c r="CN238" s="37" t="e">
        <f>IF(AND(MOD('935'!$K238,10)&gt;0,MOD('935'!$K238,1000)&gt;1),'Charging rates'!$F$38*$BH238/(1+'DNO totals'!$F$99)*$CI238,0)</f>
        <v>#VALUE!</v>
      </c>
      <c r="CO238" s="37" t="e">
        <f>IF(MOD('935'!$K238,1000)=1,'Charging rates'!$G$38*$BH238/(1+'DNO totals'!$G$99)*$CJ238,0)</f>
        <v>#VALUE!</v>
      </c>
      <c r="CP238" s="52" t="e">
        <f t="shared" si="54"/>
        <v>#VALUE!</v>
      </c>
      <c r="CQ238" s="37" t="e">
        <f>IF('935'!$K238&gt;1000,'Charging rates'!$C$38*$AW238*$CF238,0)</f>
        <v>#VALUE!</v>
      </c>
      <c r="CR238" s="37" t="e">
        <f>IF(MOD('935'!$K238,1000)&gt;100,'Charging rates'!$D$38*$AW238*$CG238,0)</f>
        <v>#VALUE!</v>
      </c>
      <c r="CS238" s="37" t="e">
        <f>IF(MOD('935'!$K238,100)&gt;10,'Charging rates'!$E$38*$AW238*$CH238,0)</f>
        <v>#VALUE!</v>
      </c>
      <c r="CT238" s="52" t="e">
        <f t="shared" si="55"/>
        <v>#VALUE!</v>
      </c>
      <c r="CU238" s="33" t="e">
        <f>100*(AP238*'935'!Q238*BZ238)/'11'!B$17</f>
        <v>#VALUE!</v>
      </c>
      <c r="CV238" s="33" t="e">
        <f>100/'11'!B$17*'Charging rates'!B$10*AW238</f>
        <v>#VALUE!</v>
      </c>
      <c r="CW238" s="33" t="e">
        <f>IF(AT238=0,0,(1-BX238/AT238)*(CA238+IF('935'!Q238=0,0,(CB238*'935'!Q238*('11'!C$17-'935'!Y238)/('11'!B$17-'935'!X238)))))</f>
        <v>#VALUE!</v>
      </c>
      <c r="CX238" s="33" t="e">
        <f t="shared" si="56"/>
        <v>#VALUE!</v>
      </c>
      <c r="CY238" s="49" t="e">
        <f t="shared" si="57"/>
        <v>#VALUE!</v>
      </c>
      <c r="CZ238" s="32" t="e">
        <f>AT238*(Parameters!B$21+AU238)*IF('DNO totals'!B$323&lt;0,1,'935'!S238)</f>
        <v>#VALUE!</v>
      </c>
      <c r="DA238" s="52" t="e">
        <f>IF('DNO totals'!B$323&lt;0,1,'935'!S238)*(Parameters!B$21+AU238)</f>
        <v>#VALUE!</v>
      </c>
      <c r="DB238" s="37" t="e">
        <f>CX238+'Charging rates'!B$106*DA238*100/'11'!B$17</f>
        <v>#VALUE!</v>
      </c>
      <c r="DC238" s="37" t="e">
        <f>DB238+'Charging rates'!B$116*(Parameters!B$21+AU238)*100/'11'!B$17*IF('DNO totals'!B$323&lt;0,1,'935'!S238)</f>
        <v>#VALUE!</v>
      </c>
      <c r="DD238" s="37" t="e">
        <f>'Charging rates'!B$97*(CP238+CT238)*100/'11'!B$17</f>
        <v>#VALUE!</v>
      </c>
      <c r="DE238" s="33" t="e">
        <f>MAX(0-(CB238*AU238*'11'!C$17/'11'!B$17),DC238+DD238)</f>
        <v>#VALUE!</v>
      </c>
      <c r="DF238" s="37" t="e">
        <f>IF(BS238,IF(AU238=0,CC238,MAX(0,MIN(CC238,CC238+(DE238/'935'!Q238*('11'!B$17-'935'!X238)/('11'!C$17-'935'!Y238))))),0)</f>
        <v>#VALUE!</v>
      </c>
      <c r="DG238" s="33" t="e">
        <f t="shared" si="58"/>
        <v>#VALUE!</v>
      </c>
      <c r="DH238" s="53" t="e">
        <f t="shared" si="59"/>
        <v>#VALUE!</v>
      </c>
    </row>
    <row r="239" spans="1:112">
      <c r="A239" s="28">
        <v>139</v>
      </c>
      <c r="B239" s="47" t="e">
        <f>'935'!B239</f>
        <v>#VALUE!</v>
      </c>
      <c r="C239" s="48" t="e">
        <f>OR('935'!E239&lt;&gt;"VOID",'935'!F239&lt;&gt;"VOID",'935'!G239&lt;&gt;"VOID")</f>
        <v>#VALUE!</v>
      </c>
      <c r="D239" s="32" t="e">
        <f>IF('935'!D239="VOID",0,'935'!D239*(1-'935'!X239/'11'!B$17))</f>
        <v>#VALUE!</v>
      </c>
      <c r="E239" s="32" t="e">
        <f>IF('935'!E239="VOID",0,'935'!E239*(1-'935'!X239/'11'!B$17))</f>
        <v>#VALUE!</v>
      </c>
      <c r="F239" s="32" t="e">
        <f>IF('935'!F239="VOID",0,'935'!F239*(1-'935'!X239/'11'!B$17))</f>
        <v>#VALUE!</v>
      </c>
      <c r="G239" s="32" t="e">
        <f>IF('935'!G239="VOID",0,'935'!G239*(1-'935'!X239/'11'!B$17))</f>
        <v>#VALUE!</v>
      </c>
      <c r="H239" s="49" t="e">
        <f t="shared" si="40"/>
        <v>#VALUE!</v>
      </c>
      <c r="I239" s="50" t="e">
        <f>MATCH('935'!J239,'913'!$B$6:$B$1205,0)</f>
        <v>#VALUE!</v>
      </c>
      <c r="J239" s="50" t="e">
        <f>MATCH(INDEX('913'!$D$6:$D$1205,I239),'913'!$B$6:$B$1205,0)</f>
        <v>#VALUE!</v>
      </c>
      <c r="K239" s="50" t="e">
        <f>MATCH(INDEX('913'!$D$6:$D$1205,J239),'913'!$B$6:$B$1205,0)</f>
        <v>#VALUE!</v>
      </c>
      <c r="L239" s="50" t="e">
        <f>MATCH(INDEX('913'!$D$6:$D$1205,K239),'913'!$B$6:$B$1205,0)</f>
        <v>#VALUE!</v>
      </c>
      <c r="M239" s="50" t="e">
        <f>MATCH(INDEX('913'!$D$6:$D$1205,L239),'913'!$B$6:$B$1205,0)</f>
        <v>#VALUE!</v>
      </c>
      <c r="N239" s="50" t="e">
        <f>MATCH(INDEX('913'!$D$6:$D$1205,M239),'913'!$B$6:$B$1205,0)</f>
        <v>#VALUE!</v>
      </c>
      <c r="O239" s="50" t="e">
        <f>MATCH(INDEX('913'!$D$6:$D$1205,N239),'913'!$B$6:$B$1205,0)</f>
        <v>#VALUE!</v>
      </c>
      <c r="P239" s="51" t="e">
        <f>MATCH(INDEX('913'!$D$6:$D$1205,O239),'913'!$B$6:$B$1205,0)</f>
        <v>#VALUE!</v>
      </c>
      <c r="Q239" s="37">
        <f>IF(ISNUMBER(I239),MAX(0,INDEX('913'!$E$6:$E$1205,I239)),0)</f>
        <v>0</v>
      </c>
      <c r="R239" s="37">
        <f>IF(ISNUMBER(J239),MAX(0,INDEX('913'!$E$6:$E$1205,J239)),0)</f>
        <v>0</v>
      </c>
      <c r="S239" s="37">
        <f>IF(ISNUMBER(K239),MAX(0,INDEX('913'!$E$6:$E$1205,K239)),0)</f>
        <v>0</v>
      </c>
      <c r="T239" s="37">
        <f>IF(ISNUMBER(L239),MAX(0,INDEX('913'!$E$6:$E$1205,L239)),0)</f>
        <v>0</v>
      </c>
      <c r="U239" s="37">
        <f>IF(ISNUMBER(M239),MAX(0,INDEX('913'!$E$6:$E$1205,M239)),0)</f>
        <v>0</v>
      </c>
      <c r="V239" s="37">
        <f>IF(ISNUMBER(N239),MAX(0,INDEX('913'!$E$6:$E$1205,N239)),0)</f>
        <v>0</v>
      </c>
      <c r="W239" s="37">
        <f>IF(ISNUMBER(O239),MAX(0,INDEX('913'!$E$6:$E$1205,O239)),0)</f>
        <v>0</v>
      </c>
      <c r="X239" s="52">
        <f>IF(ISNUMBER(P239),MAX(0,INDEX('913'!$E$6:$E$1205,P239)),0)</f>
        <v>0</v>
      </c>
      <c r="Y239" s="37">
        <f>IF(ISNUMBER(I239),MAX(0,INDEX('913'!$F$6:$F$1205,I239)),0)</f>
        <v>0</v>
      </c>
      <c r="Z239" s="37">
        <f>IF(ISNUMBER(J239),MAX(0,INDEX('913'!$F$6:$F$1205,J239)),0)</f>
        <v>0</v>
      </c>
      <c r="AA239" s="37">
        <f>IF(ISNUMBER(K239),MAX(0,INDEX('913'!$F$6:$F$1205,K239)),0)</f>
        <v>0</v>
      </c>
      <c r="AB239" s="37">
        <f>IF(ISNUMBER(L239),MAX(0,INDEX('913'!$F$6:$F$1205,L239)),0)</f>
        <v>0</v>
      </c>
      <c r="AC239" s="37">
        <f>IF(ISNUMBER(M239),MAX(0,INDEX('913'!$F$6:$F$1205,M239)),0)</f>
        <v>0</v>
      </c>
      <c r="AD239" s="37">
        <f>IF(ISNUMBER(N239),MAX(0,INDEX('913'!$F$6:$F$1205,N239)),0)</f>
        <v>0</v>
      </c>
      <c r="AE239" s="37">
        <f>IF(ISNUMBER(O239),MAX(0,INDEX('913'!$F$6:$F$1205,O239)),0)</f>
        <v>0</v>
      </c>
      <c r="AF239" s="37">
        <f>IF(ISNUMBER(P239),MAX(0,INDEX('913'!$F$6:$F$1205,P239)),0)</f>
        <v>0</v>
      </c>
      <c r="AG239" s="32">
        <f>IF(ISNUMBER(I239),SQRT(INDEX('913'!$I$6:$I$1205,I239)^2+INDEX('913'!$J$6:$J$1205,I239)^2),0)</f>
        <v>0</v>
      </c>
      <c r="AH239" s="32">
        <f>IF(ISNUMBER(J239),SQRT(INDEX('913'!$I$6:$I$1205,J239)^2+INDEX('913'!$J$6:$J$1205,J239)^2),0)</f>
        <v>0</v>
      </c>
      <c r="AI239" s="32">
        <f>IF(ISNUMBER(K239),SQRT(INDEX('913'!$I$6:$I$1205,K239)^2+INDEX('913'!$J$6:$J$1205,K239)^2),0)</f>
        <v>0</v>
      </c>
      <c r="AJ239" s="32">
        <f>IF(ISNUMBER(L239),SQRT(INDEX('913'!$I$6:$I$1205,L239)^2+INDEX('913'!$J$6:$J$1205,L239)^2),0)</f>
        <v>0</v>
      </c>
      <c r="AK239" s="32">
        <f>IF(ISNUMBER(M239),SQRT(INDEX('913'!$I$6:$I$1205,M239)^2+INDEX('913'!$J$6:$J$1205,M239)^2),0)</f>
        <v>0</v>
      </c>
      <c r="AL239" s="32">
        <f>IF(ISNUMBER(N239),SQRT(INDEX('913'!$I$6:$I$1205,N239)^2+INDEX('913'!$J$6:$J$1205,N239)^2),0)</f>
        <v>0</v>
      </c>
      <c r="AM239" s="32">
        <f>IF(ISNUMBER(O239),SQRT(INDEX('913'!$I$6:$I$1205,O239)^2+INDEX('913'!$J$6:$J$1205,O239)^2),0)</f>
        <v>0</v>
      </c>
      <c r="AN239" s="49">
        <f>IF(ISNUMBER(P239),SQRT(INDEX('913'!$I$6:$I$1205,P239)^2+INDEX('913'!$J$6:$J$1205,P239)^2),0)</f>
        <v>0</v>
      </c>
      <c r="AO239" s="37">
        <f t="shared" si="41"/>
        <v>0</v>
      </c>
      <c r="AP239" s="37">
        <f t="shared" si="42"/>
        <v>0</v>
      </c>
      <c r="AQ239" s="33" t="e">
        <f>-100*'935'!W239*(AO239+AP239)/'11'!C$17</f>
        <v>#VALUE!</v>
      </c>
      <c r="AR239" s="37" t="e">
        <f t="shared" si="43"/>
        <v>#VALUE!</v>
      </c>
      <c r="AS239" s="52" t="e">
        <f t="shared" si="44"/>
        <v>#VALUE!</v>
      </c>
      <c r="AT239" s="32" t="e">
        <f>IF('935'!C239="VOID",0,('935'!C239*(1-'935'!X239/'11'!B$17)))</f>
        <v>#VALUE!</v>
      </c>
      <c r="AU239" s="52" t="e">
        <f>'935'!Q239*(1-'935'!Y239/'11'!C$17)/(1-'935'!X239/'11'!B$17)</f>
        <v>#VALUE!</v>
      </c>
      <c r="AV239" s="37" t="e">
        <f>INDEX('DNO totals'!$B$57:$G$57,IF('935'!K239,IF(MOD('935'!K239,1000),IF(MOD('935'!K239,100),IF(MOD('935'!K239,10),IF(MOD('935'!K239,1000)=1,6,5),4),3),2),1))</f>
        <v>#VALUE!</v>
      </c>
      <c r="AW239" s="52" t="e">
        <f t="shared" si="45"/>
        <v>#VALUE!</v>
      </c>
      <c r="AX239" s="32" t="e">
        <f>IF('935'!V239="VOID",0,'935'!V239*(1-'935'!X239/'11'!B$17))</f>
        <v>#VALUE!</v>
      </c>
      <c r="AY239" s="33" t="e">
        <f>IF(H239,-100*'Charging rates'!B$10/'11'!B$17*AX239/H239,0)</f>
        <v>#VALUE!</v>
      </c>
      <c r="AZ239" s="33" t="e">
        <f>IF(C239,'DNO totals'!B$41,0)</f>
        <v>#VALUE!</v>
      </c>
      <c r="BA239" s="33" t="e">
        <f t="shared" si="46"/>
        <v>#VALUE!</v>
      </c>
      <c r="BB239" s="33" t="e">
        <f t="shared" si="47"/>
        <v>#VALUE!</v>
      </c>
      <c r="BC239" s="53" t="e">
        <f t="shared" si="48"/>
        <v>#VALUE!</v>
      </c>
      <c r="BD239" s="32" t="e">
        <f>IF(AT239,'935'!H239*AT239/(AT239+D239+H239),0)</f>
        <v>#VALUE!</v>
      </c>
      <c r="BE239" s="32" t="e">
        <f>IF(H239,'935'!H239*H239/(AT239+D239+H239),0)</f>
        <v>#VALUE!</v>
      </c>
      <c r="BF239" s="32" t="e">
        <f>BD239*(1-'935'!X239/'11'!B$17)</f>
        <v>#VALUE!</v>
      </c>
      <c r="BG239" s="49" t="e">
        <f>BE239*(1-'935'!X239/'11'!B$17)</f>
        <v>#VALUE!</v>
      </c>
      <c r="BH239" s="52" t="e">
        <f>AV239*Parameters!B$6</f>
        <v>#VALUE!</v>
      </c>
      <c r="BI239" s="37" t="e">
        <f>IF('935'!$K239=1000,'Charging rates'!$C$38*$BH239/(1+'DNO totals'!$C$99)*'935'!$L239,0)</f>
        <v>#VALUE!</v>
      </c>
      <c r="BJ239" s="37" t="e">
        <f>IF(MOD('935'!$K239,1000)=100,'Charging rates'!$D$38*$BH239/(1+'DNO totals'!$D$99)*'935'!$M239,0)</f>
        <v>#VALUE!</v>
      </c>
      <c r="BK239" s="37" t="e">
        <f>IF(MOD('935'!$K239,100)=10,'Charging rates'!$E$38*$BH239/(1+'DNO totals'!$E$99)*'935'!$N239,0)</f>
        <v>#VALUE!</v>
      </c>
      <c r="BL239" s="37" t="e">
        <f>IF(AND(MOD('935'!$K239,10)&gt;0,MOD('935'!$K239,1000)&gt;1),'Charging rates'!$F$38*$BH239/(1+'DNO totals'!$F$99)*'935'!$O239,0)</f>
        <v>#VALUE!</v>
      </c>
      <c r="BM239" s="37" t="e">
        <f>IF(MOD('935'!$K239,1000)=1,'Charging rates'!$G$38*$BH239/(1+'DNO totals'!$G$99)*'935'!$P239,0)</f>
        <v>#VALUE!</v>
      </c>
      <c r="BN239" s="52" t="e">
        <f t="shared" si="49"/>
        <v>#VALUE!</v>
      </c>
      <c r="BO239" s="37" t="e">
        <f>IF('935'!$K239&gt;1000,'Charging rates'!$C$38*$AW239*'935'!$L239,0)</f>
        <v>#VALUE!</v>
      </c>
      <c r="BP239" s="37" t="e">
        <f>IF(MOD('935'!$K239,1000)&gt;100,'Charging rates'!$D$38*$AW239*'935'!$M239,0)</f>
        <v>#VALUE!</v>
      </c>
      <c r="BQ239" s="37" t="e">
        <f>IF(MOD('935'!$K239,100)&gt;10,'Charging rates'!$E$38*$AW239*'935'!$N239,0)</f>
        <v>#VALUE!</v>
      </c>
      <c r="BR239" s="52" t="e">
        <f t="shared" si="50"/>
        <v>#VALUE!</v>
      </c>
      <c r="BS239" s="48" t="e">
        <f>'935'!C239&lt;&gt;"VOID"</f>
        <v>#VALUE!</v>
      </c>
      <c r="BT239" s="33" t="e">
        <f>IF(BS239,(100/'11'!B$17*BD239*((1-'935'!I239)*'Charging rates'!B$51+'Charging rates'!B$63)),0)</f>
        <v>#VALUE!</v>
      </c>
      <c r="BU239" s="33" t="e">
        <f>100/'11'!B$17*BG239*('Charging rates'!B$51+'Charging rates'!B$63)</f>
        <v>#VALUE!</v>
      </c>
      <c r="BV239" s="33" t="e">
        <f>100/'11'!B$17*BE239*('Charging rates'!B$51+'Charging rates'!B$63)</f>
        <v>#VALUE!</v>
      </c>
      <c r="BW239" s="53" t="e">
        <f t="shared" si="51"/>
        <v>#VALUE!</v>
      </c>
      <c r="BX239" s="32" t="e">
        <f>AT239-('935'!T239*(1-'935'!X239/'11'!B$17))</f>
        <v>#VALUE!</v>
      </c>
      <c r="BY239" s="32">
        <f>0-IF(ISNUMBER(I239),INDEX('913'!$I$6:$I$1205,I239),0)-IF(ISNUMBER(J239),INDEX('913'!$I$6:$I$1205,J239),0)-IF(ISNUMBER(K239),INDEX('913'!$I$6:$I$1205,K239),0)-IF(ISNUMBER(L239),INDEX('913'!$I$6:$I$1205,L239),0)-IF(ISNUMBER(M239),INDEX('913'!$I$6:$I$1205,M239),0)-IF(ISNUMBER(N239),INDEX('913'!$I$6:$I$1205,N239),0)-IF(ISNUMBER(O239),INDEX('913'!$I$6:$I$1205,O239),0)-IF(ISNUMBER(P239),INDEX('913'!$I$6:$I$1205,P239),0)</f>
        <v>0</v>
      </c>
      <c r="BZ239" s="37">
        <f>IF(BY239=0,1,MAX(1,SQRT(BY239^2+(IF(ISNUMBER(I239),INDEX('913'!$J$6:$J$1205,I239),0)+IF(ISNUMBER(J239),INDEX('913'!$J$6:$J$1205,J239),0)+IF(ISNUMBER(K239),INDEX('913'!$J$6:$J$1205,K239),0)+IF(ISNUMBER(L239),INDEX('913'!$J$6:$J$1205,L239),0)+IF(ISNUMBER(M239),INDEX('913'!$J$6:$J$1205,M239),0)+IF(ISNUMBER(N239),INDEX('913'!$J$6:$J$1205,N239),0)+IF(ISNUMBER(O239),INDEX('913'!$J$6:$J$1205,O239),0)+IF(ISNUMBER(P239),INDEX('913'!$J$6:$J$1205,P239),0))^2)/BY239))</f>
        <v>1</v>
      </c>
      <c r="CA239" s="33" t="e">
        <f>100*AO239/'11'!B$17</f>
        <v>#VALUE!</v>
      </c>
      <c r="CB239" s="37" t="e">
        <f>100*(AP239*BZ239)/'11'!C$17</f>
        <v>#VALUE!</v>
      </c>
      <c r="CC239" s="37" t="e">
        <f t="shared" si="52"/>
        <v>#VALUE!</v>
      </c>
      <c r="CD239" s="33" t="e">
        <f t="shared" si="53"/>
        <v>#VALUE!</v>
      </c>
      <c r="CE239" s="54" t="e">
        <f>'11'!C$17-'935'!Y239</f>
        <v>#VALUE!</v>
      </c>
      <c r="CF239" s="37" t="e">
        <f>MAX('DNO totals'!B$312+0,MIN('935'!L239+0,'DNO totals'!B$304+0))</f>
        <v>#VALUE!</v>
      </c>
      <c r="CG239" s="37" t="e">
        <f>MAX('DNO totals'!C$312+0,MIN('935'!M239+0,'DNO totals'!C$304+0))</f>
        <v>#VALUE!</v>
      </c>
      <c r="CH239" s="37" t="e">
        <f>MAX('DNO totals'!D$312+0,MIN('935'!N239+0,'DNO totals'!D$304+0))</f>
        <v>#VALUE!</v>
      </c>
      <c r="CI239" s="37" t="e">
        <f>MAX('DNO totals'!E$312+0,MIN('935'!O239+0,'DNO totals'!E$304+0))</f>
        <v>#VALUE!</v>
      </c>
      <c r="CJ239" s="52" t="e">
        <f>MAX('DNO totals'!F$312+0,MIN('935'!P239+0,'DNO totals'!F$304+0))</f>
        <v>#VALUE!</v>
      </c>
      <c r="CK239" s="37" t="e">
        <f>IF('935'!$K239=1000,'Charging rates'!$C$38*$BH239/(1+'DNO totals'!$C$99)*$CF239,0)</f>
        <v>#VALUE!</v>
      </c>
      <c r="CL239" s="37" t="e">
        <f>IF(MOD('935'!$K239,1000)=100,'Charging rates'!$D$38*$BH239/(1+'DNO totals'!$D$99)*$CG239,0)</f>
        <v>#VALUE!</v>
      </c>
      <c r="CM239" s="37" t="e">
        <f>IF(MOD('935'!$K239,100)=10,'Charging rates'!$E$38*$BH239/(1+'DNO totals'!$E$99)*$CH239,0)</f>
        <v>#VALUE!</v>
      </c>
      <c r="CN239" s="37" t="e">
        <f>IF(AND(MOD('935'!$K239,10)&gt;0,MOD('935'!$K239,1000)&gt;1),'Charging rates'!$F$38*$BH239/(1+'DNO totals'!$F$99)*$CI239,0)</f>
        <v>#VALUE!</v>
      </c>
      <c r="CO239" s="37" t="e">
        <f>IF(MOD('935'!$K239,1000)=1,'Charging rates'!$G$38*$BH239/(1+'DNO totals'!$G$99)*$CJ239,0)</f>
        <v>#VALUE!</v>
      </c>
      <c r="CP239" s="52" t="e">
        <f t="shared" si="54"/>
        <v>#VALUE!</v>
      </c>
      <c r="CQ239" s="37" t="e">
        <f>IF('935'!$K239&gt;1000,'Charging rates'!$C$38*$AW239*$CF239,0)</f>
        <v>#VALUE!</v>
      </c>
      <c r="CR239" s="37" t="e">
        <f>IF(MOD('935'!$K239,1000)&gt;100,'Charging rates'!$D$38*$AW239*$CG239,0)</f>
        <v>#VALUE!</v>
      </c>
      <c r="CS239" s="37" t="e">
        <f>IF(MOD('935'!$K239,100)&gt;10,'Charging rates'!$E$38*$AW239*$CH239,0)</f>
        <v>#VALUE!</v>
      </c>
      <c r="CT239" s="52" t="e">
        <f t="shared" si="55"/>
        <v>#VALUE!</v>
      </c>
      <c r="CU239" s="33" t="e">
        <f>100*(AP239*'935'!Q239*BZ239)/'11'!B$17</f>
        <v>#VALUE!</v>
      </c>
      <c r="CV239" s="33" t="e">
        <f>100/'11'!B$17*'Charging rates'!B$10*AW239</f>
        <v>#VALUE!</v>
      </c>
      <c r="CW239" s="33" t="e">
        <f>IF(AT239=0,0,(1-BX239/AT239)*(CA239+IF('935'!Q239=0,0,(CB239*'935'!Q239*('11'!C$17-'935'!Y239)/('11'!B$17-'935'!X239)))))</f>
        <v>#VALUE!</v>
      </c>
      <c r="CX239" s="33" t="e">
        <f t="shared" si="56"/>
        <v>#VALUE!</v>
      </c>
      <c r="CY239" s="49" t="e">
        <f t="shared" si="57"/>
        <v>#VALUE!</v>
      </c>
      <c r="CZ239" s="32" t="e">
        <f>AT239*(Parameters!B$21+AU239)*IF('DNO totals'!B$323&lt;0,1,'935'!S239)</f>
        <v>#VALUE!</v>
      </c>
      <c r="DA239" s="52" t="e">
        <f>IF('DNO totals'!B$323&lt;0,1,'935'!S239)*(Parameters!B$21+AU239)</f>
        <v>#VALUE!</v>
      </c>
      <c r="DB239" s="37" t="e">
        <f>CX239+'Charging rates'!B$106*DA239*100/'11'!B$17</f>
        <v>#VALUE!</v>
      </c>
      <c r="DC239" s="37" t="e">
        <f>DB239+'Charging rates'!B$116*(Parameters!B$21+AU239)*100/'11'!B$17*IF('DNO totals'!B$323&lt;0,1,'935'!S239)</f>
        <v>#VALUE!</v>
      </c>
      <c r="DD239" s="37" t="e">
        <f>'Charging rates'!B$97*(CP239+CT239)*100/'11'!B$17</f>
        <v>#VALUE!</v>
      </c>
      <c r="DE239" s="33" t="e">
        <f>MAX(0-(CB239*AU239*'11'!C$17/'11'!B$17),DC239+DD239)</f>
        <v>#VALUE!</v>
      </c>
      <c r="DF239" s="37" t="e">
        <f>IF(BS239,IF(AU239=0,CC239,MAX(0,MIN(CC239,CC239+(DE239/'935'!Q239*('11'!B$17-'935'!X239)/('11'!C$17-'935'!Y239))))),0)</f>
        <v>#VALUE!</v>
      </c>
      <c r="DG239" s="33" t="e">
        <f t="shared" si="58"/>
        <v>#VALUE!</v>
      </c>
      <c r="DH239" s="53" t="e">
        <f t="shared" si="59"/>
        <v>#VALUE!</v>
      </c>
    </row>
    <row r="240" spans="1:112">
      <c r="A240" s="28">
        <v>140</v>
      </c>
      <c r="B240" s="47" t="e">
        <f>'935'!B240</f>
        <v>#VALUE!</v>
      </c>
      <c r="C240" s="48" t="e">
        <f>OR('935'!E240&lt;&gt;"VOID",'935'!F240&lt;&gt;"VOID",'935'!G240&lt;&gt;"VOID")</f>
        <v>#VALUE!</v>
      </c>
      <c r="D240" s="32" t="e">
        <f>IF('935'!D240="VOID",0,'935'!D240*(1-'935'!X240/'11'!B$17))</f>
        <v>#VALUE!</v>
      </c>
      <c r="E240" s="32" t="e">
        <f>IF('935'!E240="VOID",0,'935'!E240*(1-'935'!X240/'11'!B$17))</f>
        <v>#VALUE!</v>
      </c>
      <c r="F240" s="32" t="e">
        <f>IF('935'!F240="VOID",0,'935'!F240*(1-'935'!X240/'11'!B$17))</f>
        <v>#VALUE!</v>
      </c>
      <c r="G240" s="32" t="e">
        <f>IF('935'!G240="VOID",0,'935'!G240*(1-'935'!X240/'11'!B$17))</f>
        <v>#VALUE!</v>
      </c>
      <c r="H240" s="49" t="e">
        <f t="shared" si="40"/>
        <v>#VALUE!</v>
      </c>
      <c r="I240" s="50" t="e">
        <f>MATCH('935'!J240,'913'!$B$6:$B$1205,0)</f>
        <v>#VALUE!</v>
      </c>
      <c r="J240" s="50" t="e">
        <f>MATCH(INDEX('913'!$D$6:$D$1205,I240),'913'!$B$6:$B$1205,0)</f>
        <v>#VALUE!</v>
      </c>
      <c r="K240" s="50" t="e">
        <f>MATCH(INDEX('913'!$D$6:$D$1205,J240),'913'!$B$6:$B$1205,0)</f>
        <v>#VALUE!</v>
      </c>
      <c r="L240" s="50" t="e">
        <f>MATCH(INDEX('913'!$D$6:$D$1205,K240),'913'!$B$6:$B$1205,0)</f>
        <v>#VALUE!</v>
      </c>
      <c r="M240" s="50" t="e">
        <f>MATCH(INDEX('913'!$D$6:$D$1205,L240),'913'!$B$6:$B$1205,0)</f>
        <v>#VALUE!</v>
      </c>
      <c r="N240" s="50" t="e">
        <f>MATCH(INDEX('913'!$D$6:$D$1205,M240),'913'!$B$6:$B$1205,0)</f>
        <v>#VALUE!</v>
      </c>
      <c r="O240" s="50" t="e">
        <f>MATCH(INDEX('913'!$D$6:$D$1205,N240),'913'!$B$6:$B$1205,0)</f>
        <v>#VALUE!</v>
      </c>
      <c r="P240" s="51" t="e">
        <f>MATCH(INDEX('913'!$D$6:$D$1205,O240),'913'!$B$6:$B$1205,0)</f>
        <v>#VALUE!</v>
      </c>
      <c r="Q240" s="37">
        <f>IF(ISNUMBER(I240),MAX(0,INDEX('913'!$E$6:$E$1205,I240)),0)</f>
        <v>0</v>
      </c>
      <c r="R240" s="37">
        <f>IF(ISNUMBER(J240),MAX(0,INDEX('913'!$E$6:$E$1205,J240)),0)</f>
        <v>0</v>
      </c>
      <c r="S240" s="37">
        <f>IF(ISNUMBER(K240),MAX(0,INDEX('913'!$E$6:$E$1205,K240)),0)</f>
        <v>0</v>
      </c>
      <c r="T240" s="37">
        <f>IF(ISNUMBER(L240),MAX(0,INDEX('913'!$E$6:$E$1205,L240)),0)</f>
        <v>0</v>
      </c>
      <c r="U240" s="37">
        <f>IF(ISNUMBER(M240),MAX(0,INDEX('913'!$E$6:$E$1205,M240)),0)</f>
        <v>0</v>
      </c>
      <c r="V240" s="37">
        <f>IF(ISNUMBER(N240),MAX(0,INDEX('913'!$E$6:$E$1205,N240)),0)</f>
        <v>0</v>
      </c>
      <c r="W240" s="37">
        <f>IF(ISNUMBER(O240),MAX(0,INDEX('913'!$E$6:$E$1205,O240)),0)</f>
        <v>0</v>
      </c>
      <c r="X240" s="52">
        <f>IF(ISNUMBER(P240),MAX(0,INDEX('913'!$E$6:$E$1205,P240)),0)</f>
        <v>0</v>
      </c>
      <c r="Y240" s="37">
        <f>IF(ISNUMBER(I240),MAX(0,INDEX('913'!$F$6:$F$1205,I240)),0)</f>
        <v>0</v>
      </c>
      <c r="Z240" s="37">
        <f>IF(ISNUMBER(J240),MAX(0,INDEX('913'!$F$6:$F$1205,J240)),0)</f>
        <v>0</v>
      </c>
      <c r="AA240" s="37">
        <f>IF(ISNUMBER(K240),MAX(0,INDEX('913'!$F$6:$F$1205,K240)),0)</f>
        <v>0</v>
      </c>
      <c r="AB240" s="37">
        <f>IF(ISNUMBER(L240),MAX(0,INDEX('913'!$F$6:$F$1205,L240)),0)</f>
        <v>0</v>
      </c>
      <c r="AC240" s="37">
        <f>IF(ISNUMBER(M240),MAX(0,INDEX('913'!$F$6:$F$1205,M240)),0)</f>
        <v>0</v>
      </c>
      <c r="AD240" s="37">
        <f>IF(ISNUMBER(N240),MAX(0,INDEX('913'!$F$6:$F$1205,N240)),0)</f>
        <v>0</v>
      </c>
      <c r="AE240" s="37">
        <f>IF(ISNUMBER(O240),MAX(0,INDEX('913'!$F$6:$F$1205,O240)),0)</f>
        <v>0</v>
      </c>
      <c r="AF240" s="37">
        <f>IF(ISNUMBER(P240),MAX(0,INDEX('913'!$F$6:$F$1205,P240)),0)</f>
        <v>0</v>
      </c>
      <c r="AG240" s="32">
        <f>IF(ISNUMBER(I240),SQRT(INDEX('913'!$I$6:$I$1205,I240)^2+INDEX('913'!$J$6:$J$1205,I240)^2),0)</f>
        <v>0</v>
      </c>
      <c r="AH240" s="32">
        <f>IF(ISNUMBER(J240),SQRT(INDEX('913'!$I$6:$I$1205,J240)^2+INDEX('913'!$J$6:$J$1205,J240)^2),0)</f>
        <v>0</v>
      </c>
      <c r="AI240" s="32">
        <f>IF(ISNUMBER(K240),SQRT(INDEX('913'!$I$6:$I$1205,K240)^2+INDEX('913'!$J$6:$J$1205,K240)^2),0)</f>
        <v>0</v>
      </c>
      <c r="AJ240" s="32">
        <f>IF(ISNUMBER(L240),SQRT(INDEX('913'!$I$6:$I$1205,L240)^2+INDEX('913'!$J$6:$J$1205,L240)^2),0)</f>
        <v>0</v>
      </c>
      <c r="AK240" s="32">
        <f>IF(ISNUMBER(M240),SQRT(INDEX('913'!$I$6:$I$1205,M240)^2+INDEX('913'!$J$6:$J$1205,M240)^2),0)</f>
        <v>0</v>
      </c>
      <c r="AL240" s="32">
        <f>IF(ISNUMBER(N240),SQRT(INDEX('913'!$I$6:$I$1205,N240)^2+INDEX('913'!$J$6:$J$1205,N240)^2),0)</f>
        <v>0</v>
      </c>
      <c r="AM240" s="32">
        <f>IF(ISNUMBER(O240),SQRT(INDEX('913'!$I$6:$I$1205,O240)^2+INDEX('913'!$J$6:$J$1205,O240)^2),0)</f>
        <v>0</v>
      </c>
      <c r="AN240" s="49">
        <f>IF(ISNUMBER(P240),SQRT(INDEX('913'!$I$6:$I$1205,P240)^2+INDEX('913'!$J$6:$J$1205,P240)^2),0)</f>
        <v>0</v>
      </c>
      <c r="AO240" s="37">
        <f t="shared" si="41"/>
        <v>0</v>
      </c>
      <c r="AP240" s="37">
        <f t="shared" si="42"/>
        <v>0</v>
      </c>
      <c r="AQ240" s="33" t="e">
        <f>-100*'935'!W240*(AO240+AP240)/'11'!C$17</f>
        <v>#VALUE!</v>
      </c>
      <c r="AR240" s="37" t="e">
        <f t="shared" si="43"/>
        <v>#VALUE!</v>
      </c>
      <c r="AS240" s="52" t="e">
        <f t="shared" si="44"/>
        <v>#VALUE!</v>
      </c>
      <c r="AT240" s="32" t="e">
        <f>IF('935'!C240="VOID",0,('935'!C240*(1-'935'!X240/'11'!B$17)))</f>
        <v>#VALUE!</v>
      </c>
      <c r="AU240" s="52" t="e">
        <f>'935'!Q240*(1-'935'!Y240/'11'!C$17)/(1-'935'!X240/'11'!B$17)</f>
        <v>#VALUE!</v>
      </c>
      <c r="AV240" s="37" t="e">
        <f>INDEX('DNO totals'!$B$57:$G$57,IF('935'!K240,IF(MOD('935'!K240,1000),IF(MOD('935'!K240,100),IF(MOD('935'!K240,10),IF(MOD('935'!K240,1000)=1,6,5),4),3),2),1))</f>
        <v>#VALUE!</v>
      </c>
      <c r="AW240" s="52" t="e">
        <f t="shared" si="45"/>
        <v>#VALUE!</v>
      </c>
      <c r="AX240" s="32" t="e">
        <f>IF('935'!V240="VOID",0,'935'!V240*(1-'935'!X240/'11'!B$17))</f>
        <v>#VALUE!</v>
      </c>
      <c r="AY240" s="33" t="e">
        <f>IF(H240,-100*'Charging rates'!B$10/'11'!B$17*AX240/H240,0)</f>
        <v>#VALUE!</v>
      </c>
      <c r="AZ240" s="33" t="e">
        <f>IF(C240,'DNO totals'!B$41,0)</f>
        <v>#VALUE!</v>
      </c>
      <c r="BA240" s="33" t="e">
        <f t="shared" si="46"/>
        <v>#VALUE!</v>
      </c>
      <c r="BB240" s="33" t="e">
        <f t="shared" si="47"/>
        <v>#VALUE!</v>
      </c>
      <c r="BC240" s="53" t="e">
        <f t="shared" si="48"/>
        <v>#VALUE!</v>
      </c>
      <c r="BD240" s="32" t="e">
        <f>IF(AT240,'935'!H240*AT240/(AT240+D240+H240),0)</f>
        <v>#VALUE!</v>
      </c>
      <c r="BE240" s="32" t="e">
        <f>IF(H240,'935'!H240*H240/(AT240+D240+H240),0)</f>
        <v>#VALUE!</v>
      </c>
      <c r="BF240" s="32" t="e">
        <f>BD240*(1-'935'!X240/'11'!B$17)</f>
        <v>#VALUE!</v>
      </c>
      <c r="BG240" s="49" t="e">
        <f>BE240*(1-'935'!X240/'11'!B$17)</f>
        <v>#VALUE!</v>
      </c>
      <c r="BH240" s="52" t="e">
        <f>AV240*Parameters!B$6</f>
        <v>#VALUE!</v>
      </c>
      <c r="BI240" s="37" t="e">
        <f>IF('935'!$K240=1000,'Charging rates'!$C$38*$BH240/(1+'DNO totals'!$C$99)*'935'!$L240,0)</f>
        <v>#VALUE!</v>
      </c>
      <c r="BJ240" s="37" t="e">
        <f>IF(MOD('935'!$K240,1000)=100,'Charging rates'!$D$38*$BH240/(1+'DNO totals'!$D$99)*'935'!$M240,0)</f>
        <v>#VALUE!</v>
      </c>
      <c r="BK240" s="37" t="e">
        <f>IF(MOD('935'!$K240,100)=10,'Charging rates'!$E$38*$BH240/(1+'DNO totals'!$E$99)*'935'!$N240,0)</f>
        <v>#VALUE!</v>
      </c>
      <c r="BL240" s="37" t="e">
        <f>IF(AND(MOD('935'!$K240,10)&gt;0,MOD('935'!$K240,1000)&gt;1),'Charging rates'!$F$38*$BH240/(1+'DNO totals'!$F$99)*'935'!$O240,0)</f>
        <v>#VALUE!</v>
      </c>
      <c r="BM240" s="37" t="e">
        <f>IF(MOD('935'!$K240,1000)=1,'Charging rates'!$G$38*$BH240/(1+'DNO totals'!$G$99)*'935'!$P240,0)</f>
        <v>#VALUE!</v>
      </c>
      <c r="BN240" s="52" t="e">
        <f t="shared" si="49"/>
        <v>#VALUE!</v>
      </c>
      <c r="BO240" s="37" t="e">
        <f>IF('935'!$K240&gt;1000,'Charging rates'!$C$38*$AW240*'935'!$L240,0)</f>
        <v>#VALUE!</v>
      </c>
      <c r="BP240" s="37" t="e">
        <f>IF(MOD('935'!$K240,1000)&gt;100,'Charging rates'!$D$38*$AW240*'935'!$M240,0)</f>
        <v>#VALUE!</v>
      </c>
      <c r="BQ240" s="37" t="e">
        <f>IF(MOD('935'!$K240,100)&gt;10,'Charging rates'!$E$38*$AW240*'935'!$N240,0)</f>
        <v>#VALUE!</v>
      </c>
      <c r="BR240" s="52" t="e">
        <f t="shared" si="50"/>
        <v>#VALUE!</v>
      </c>
      <c r="BS240" s="48" t="e">
        <f>'935'!C240&lt;&gt;"VOID"</f>
        <v>#VALUE!</v>
      </c>
      <c r="BT240" s="33" t="e">
        <f>IF(BS240,(100/'11'!B$17*BD240*((1-'935'!I240)*'Charging rates'!B$51+'Charging rates'!B$63)),0)</f>
        <v>#VALUE!</v>
      </c>
      <c r="BU240" s="33" t="e">
        <f>100/'11'!B$17*BG240*('Charging rates'!B$51+'Charging rates'!B$63)</f>
        <v>#VALUE!</v>
      </c>
      <c r="BV240" s="33" t="e">
        <f>100/'11'!B$17*BE240*('Charging rates'!B$51+'Charging rates'!B$63)</f>
        <v>#VALUE!</v>
      </c>
      <c r="BW240" s="53" t="e">
        <f t="shared" si="51"/>
        <v>#VALUE!</v>
      </c>
      <c r="BX240" s="32" t="e">
        <f>AT240-('935'!T240*(1-'935'!X240/'11'!B$17))</f>
        <v>#VALUE!</v>
      </c>
      <c r="BY240" s="32">
        <f>0-IF(ISNUMBER(I240),INDEX('913'!$I$6:$I$1205,I240),0)-IF(ISNUMBER(J240),INDEX('913'!$I$6:$I$1205,J240),0)-IF(ISNUMBER(K240),INDEX('913'!$I$6:$I$1205,K240),0)-IF(ISNUMBER(L240),INDEX('913'!$I$6:$I$1205,L240),0)-IF(ISNUMBER(M240),INDEX('913'!$I$6:$I$1205,M240),0)-IF(ISNUMBER(N240),INDEX('913'!$I$6:$I$1205,N240),0)-IF(ISNUMBER(O240),INDEX('913'!$I$6:$I$1205,O240),0)-IF(ISNUMBER(P240),INDEX('913'!$I$6:$I$1205,P240),0)</f>
        <v>0</v>
      </c>
      <c r="BZ240" s="37">
        <f>IF(BY240=0,1,MAX(1,SQRT(BY240^2+(IF(ISNUMBER(I240),INDEX('913'!$J$6:$J$1205,I240),0)+IF(ISNUMBER(J240),INDEX('913'!$J$6:$J$1205,J240),0)+IF(ISNUMBER(K240),INDEX('913'!$J$6:$J$1205,K240),0)+IF(ISNUMBER(L240),INDEX('913'!$J$6:$J$1205,L240),0)+IF(ISNUMBER(M240),INDEX('913'!$J$6:$J$1205,M240),0)+IF(ISNUMBER(N240),INDEX('913'!$J$6:$J$1205,N240),0)+IF(ISNUMBER(O240),INDEX('913'!$J$6:$J$1205,O240),0)+IF(ISNUMBER(P240),INDEX('913'!$J$6:$J$1205,P240),0))^2)/BY240))</f>
        <v>1</v>
      </c>
      <c r="CA240" s="33" t="e">
        <f>100*AO240/'11'!B$17</f>
        <v>#VALUE!</v>
      </c>
      <c r="CB240" s="37" t="e">
        <f>100*(AP240*BZ240)/'11'!C$17</f>
        <v>#VALUE!</v>
      </c>
      <c r="CC240" s="37" t="e">
        <f t="shared" si="52"/>
        <v>#VALUE!</v>
      </c>
      <c r="CD240" s="33" t="e">
        <f t="shared" si="53"/>
        <v>#VALUE!</v>
      </c>
      <c r="CE240" s="54" t="e">
        <f>'11'!C$17-'935'!Y240</f>
        <v>#VALUE!</v>
      </c>
      <c r="CF240" s="37" t="e">
        <f>MAX('DNO totals'!B$312+0,MIN('935'!L240+0,'DNO totals'!B$304+0))</f>
        <v>#VALUE!</v>
      </c>
      <c r="CG240" s="37" t="e">
        <f>MAX('DNO totals'!C$312+0,MIN('935'!M240+0,'DNO totals'!C$304+0))</f>
        <v>#VALUE!</v>
      </c>
      <c r="CH240" s="37" t="e">
        <f>MAX('DNO totals'!D$312+0,MIN('935'!N240+0,'DNO totals'!D$304+0))</f>
        <v>#VALUE!</v>
      </c>
      <c r="CI240" s="37" t="e">
        <f>MAX('DNO totals'!E$312+0,MIN('935'!O240+0,'DNO totals'!E$304+0))</f>
        <v>#VALUE!</v>
      </c>
      <c r="CJ240" s="52" t="e">
        <f>MAX('DNO totals'!F$312+0,MIN('935'!P240+0,'DNO totals'!F$304+0))</f>
        <v>#VALUE!</v>
      </c>
      <c r="CK240" s="37" t="e">
        <f>IF('935'!$K240=1000,'Charging rates'!$C$38*$BH240/(1+'DNO totals'!$C$99)*$CF240,0)</f>
        <v>#VALUE!</v>
      </c>
      <c r="CL240" s="37" t="e">
        <f>IF(MOD('935'!$K240,1000)=100,'Charging rates'!$D$38*$BH240/(1+'DNO totals'!$D$99)*$CG240,0)</f>
        <v>#VALUE!</v>
      </c>
      <c r="CM240" s="37" t="e">
        <f>IF(MOD('935'!$K240,100)=10,'Charging rates'!$E$38*$BH240/(1+'DNO totals'!$E$99)*$CH240,0)</f>
        <v>#VALUE!</v>
      </c>
      <c r="CN240" s="37" t="e">
        <f>IF(AND(MOD('935'!$K240,10)&gt;0,MOD('935'!$K240,1000)&gt;1),'Charging rates'!$F$38*$BH240/(1+'DNO totals'!$F$99)*$CI240,0)</f>
        <v>#VALUE!</v>
      </c>
      <c r="CO240" s="37" t="e">
        <f>IF(MOD('935'!$K240,1000)=1,'Charging rates'!$G$38*$BH240/(1+'DNO totals'!$G$99)*$CJ240,0)</f>
        <v>#VALUE!</v>
      </c>
      <c r="CP240" s="52" t="e">
        <f t="shared" si="54"/>
        <v>#VALUE!</v>
      </c>
      <c r="CQ240" s="37" t="e">
        <f>IF('935'!$K240&gt;1000,'Charging rates'!$C$38*$AW240*$CF240,0)</f>
        <v>#VALUE!</v>
      </c>
      <c r="CR240" s="37" t="e">
        <f>IF(MOD('935'!$K240,1000)&gt;100,'Charging rates'!$D$38*$AW240*$CG240,0)</f>
        <v>#VALUE!</v>
      </c>
      <c r="CS240" s="37" t="e">
        <f>IF(MOD('935'!$K240,100)&gt;10,'Charging rates'!$E$38*$AW240*$CH240,0)</f>
        <v>#VALUE!</v>
      </c>
      <c r="CT240" s="52" t="e">
        <f t="shared" si="55"/>
        <v>#VALUE!</v>
      </c>
      <c r="CU240" s="33" t="e">
        <f>100*(AP240*'935'!Q240*BZ240)/'11'!B$17</f>
        <v>#VALUE!</v>
      </c>
      <c r="CV240" s="33" t="e">
        <f>100/'11'!B$17*'Charging rates'!B$10*AW240</f>
        <v>#VALUE!</v>
      </c>
      <c r="CW240" s="33" t="e">
        <f>IF(AT240=0,0,(1-BX240/AT240)*(CA240+IF('935'!Q240=0,0,(CB240*'935'!Q240*('11'!C$17-'935'!Y240)/('11'!B$17-'935'!X240)))))</f>
        <v>#VALUE!</v>
      </c>
      <c r="CX240" s="33" t="e">
        <f t="shared" si="56"/>
        <v>#VALUE!</v>
      </c>
      <c r="CY240" s="49" t="e">
        <f t="shared" si="57"/>
        <v>#VALUE!</v>
      </c>
      <c r="CZ240" s="32" t="e">
        <f>AT240*(Parameters!B$21+AU240)*IF('DNO totals'!B$323&lt;0,1,'935'!S240)</f>
        <v>#VALUE!</v>
      </c>
      <c r="DA240" s="52" t="e">
        <f>IF('DNO totals'!B$323&lt;0,1,'935'!S240)*(Parameters!B$21+AU240)</f>
        <v>#VALUE!</v>
      </c>
      <c r="DB240" s="37" t="e">
        <f>CX240+'Charging rates'!B$106*DA240*100/'11'!B$17</f>
        <v>#VALUE!</v>
      </c>
      <c r="DC240" s="37" t="e">
        <f>DB240+'Charging rates'!B$116*(Parameters!B$21+AU240)*100/'11'!B$17*IF('DNO totals'!B$323&lt;0,1,'935'!S240)</f>
        <v>#VALUE!</v>
      </c>
      <c r="DD240" s="37" t="e">
        <f>'Charging rates'!B$97*(CP240+CT240)*100/'11'!B$17</f>
        <v>#VALUE!</v>
      </c>
      <c r="DE240" s="33" t="e">
        <f>MAX(0-(CB240*AU240*'11'!C$17/'11'!B$17),DC240+DD240)</f>
        <v>#VALUE!</v>
      </c>
      <c r="DF240" s="37" t="e">
        <f>IF(BS240,IF(AU240=0,CC240,MAX(0,MIN(CC240,CC240+(DE240/'935'!Q240*('11'!B$17-'935'!X240)/('11'!C$17-'935'!Y240))))),0)</f>
        <v>#VALUE!</v>
      </c>
      <c r="DG240" s="33" t="e">
        <f t="shared" si="58"/>
        <v>#VALUE!</v>
      </c>
      <c r="DH240" s="53" t="e">
        <f t="shared" si="59"/>
        <v>#VALUE!</v>
      </c>
    </row>
    <row r="241" spans="1:112">
      <c r="A241" s="28">
        <v>141</v>
      </c>
      <c r="B241" s="47" t="e">
        <f>'935'!B241</f>
        <v>#VALUE!</v>
      </c>
      <c r="C241" s="48" t="e">
        <f>OR('935'!E241&lt;&gt;"VOID",'935'!F241&lt;&gt;"VOID",'935'!G241&lt;&gt;"VOID")</f>
        <v>#VALUE!</v>
      </c>
      <c r="D241" s="32" t="e">
        <f>IF('935'!D241="VOID",0,'935'!D241*(1-'935'!X241/'11'!B$17))</f>
        <v>#VALUE!</v>
      </c>
      <c r="E241" s="32" t="e">
        <f>IF('935'!E241="VOID",0,'935'!E241*(1-'935'!X241/'11'!B$17))</f>
        <v>#VALUE!</v>
      </c>
      <c r="F241" s="32" t="e">
        <f>IF('935'!F241="VOID",0,'935'!F241*(1-'935'!X241/'11'!B$17))</f>
        <v>#VALUE!</v>
      </c>
      <c r="G241" s="32" t="e">
        <f>IF('935'!G241="VOID",0,'935'!G241*(1-'935'!X241/'11'!B$17))</f>
        <v>#VALUE!</v>
      </c>
      <c r="H241" s="49" t="e">
        <f t="shared" si="40"/>
        <v>#VALUE!</v>
      </c>
      <c r="I241" s="50" t="e">
        <f>MATCH('935'!J241,'913'!$B$6:$B$1205,0)</f>
        <v>#VALUE!</v>
      </c>
      <c r="J241" s="50" t="e">
        <f>MATCH(INDEX('913'!$D$6:$D$1205,I241),'913'!$B$6:$B$1205,0)</f>
        <v>#VALUE!</v>
      </c>
      <c r="K241" s="50" t="e">
        <f>MATCH(INDEX('913'!$D$6:$D$1205,J241),'913'!$B$6:$B$1205,0)</f>
        <v>#VALUE!</v>
      </c>
      <c r="L241" s="50" t="e">
        <f>MATCH(INDEX('913'!$D$6:$D$1205,K241),'913'!$B$6:$B$1205,0)</f>
        <v>#VALUE!</v>
      </c>
      <c r="M241" s="50" t="e">
        <f>MATCH(INDEX('913'!$D$6:$D$1205,L241),'913'!$B$6:$B$1205,0)</f>
        <v>#VALUE!</v>
      </c>
      <c r="N241" s="50" t="e">
        <f>MATCH(INDEX('913'!$D$6:$D$1205,M241),'913'!$B$6:$B$1205,0)</f>
        <v>#VALUE!</v>
      </c>
      <c r="O241" s="50" t="e">
        <f>MATCH(INDEX('913'!$D$6:$D$1205,N241),'913'!$B$6:$B$1205,0)</f>
        <v>#VALUE!</v>
      </c>
      <c r="P241" s="51" t="e">
        <f>MATCH(INDEX('913'!$D$6:$D$1205,O241),'913'!$B$6:$B$1205,0)</f>
        <v>#VALUE!</v>
      </c>
      <c r="Q241" s="37">
        <f>IF(ISNUMBER(I241),MAX(0,INDEX('913'!$E$6:$E$1205,I241)),0)</f>
        <v>0</v>
      </c>
      <c r="R241" s="37">
        <f>IF(ISNUMBER(J241),MAX(0,INDEX('913'!$E$6:$E$1205,J241)),0)</f>
        <v>0</v>
      </c>
      <c r="S241" s="37">
        <f>IF(ISNUMBER(K241),MAX(0,INDEX('913'!$E$6:$E$1205,K241)),0)</f>
        <v>0</v>
      </c>
      <c r="T241" s="37">
        <f>IF(ISNUMBER(L241),MAX(0,INDEX('913'!$E$6:$E$1205,L241)),0)</f>
        <v>0</v>
      </c>
      <c r="U241" s="37">
        <f>IF(ISNUMBER(M241),MAX(0,INDEX('913'!$E$6:$E$1205,M241)),0)</f>
        <v>0</v>
      </c>
      <c r="V241" s="37">
        <f>IF(ISNUMBER(N241),MAX(0,INDEX('913'!$E$6:$E$1205,N241)),0)</f>
        <v>0</v>
      </c>
      <c r="W241" s="37">
        <f>IF(ISNUMBER(O241),MAX(0,INDEX('913'!$E$6:$E$1205,O241)),0)</f>
        <v>0</v>
      </c>
      <c r="X241" s="52">
        <f>IF(ISNUMBER(P241),MAX(0,INDEX('913'!$E$6:$E$1205,P241)),0)</f>
        <v>0</v>
      </c>
      <c r="Y241" s="37">
        <f>IF(ISNUMBER(I241),MAX(0,INDEX('913'!$F$6:$F$1205,I241)),0)</f>
        <v>0</v>
      </c>
      <c r="Z241" s="37">
        <f>IF(ISNUMBER(J241),MAX(0,INDEX('913'!$F$6:$F$1205,J241)),0)</f>
        <v>0</v>
      </c>
      <c r="AA241" s="37">
        <f>IF(ISNUMBER(K241),MAX(0,INDEX('913'!$F$6:$F$1205,K241)),0)</f>
        <v>0</v>
      </c>
      <c r="AB241" s="37">
        <f>IF(ISNUMBER(L241),MAX(0,INDEX('913'!$F$6:$F$1205,L241)),0)</f>
        <v>0</v>
      </c>
      <c r="AC241" s="37">
        <f>IF(ISNUMBER(M241),MAX(0,INDEX('913'!$F$6:$F$1205,M241)),0)</f>
        <v>0</v>
      </c>
      <c r="AD241" s="37">
        <f>IF(ISNUMBER(N241),MAX(0,INDEX('913'!$F$6:$F$1205,N241)),0)</f>
        <v>0</v>
      </c>
      <c r="AE241" s="37">
        <f>IF(ISNUMBER(O241),MAX(0,INDEX('913'!$F$6:$F$1205,O241)),0)</f>
        <v>0</v>
      </c>
      <c r="AF241" s="37">
        <f>IF(ISNUMBER(P241),MAX(0,INDEX('913'!$F$6:$F$1205,P241)),0)</f>
        <v>0</v>
      </c>
      <c r="AG241" s="32">
        <f>IF(ISNUMBER(I241),SQRT(INDEX('913'!$I$6:$I$1205,I241)^2+INDEX('913'!$J$6:$J$1205,I241)^2),0)</f>
        <v>0</v>
      </c>
      <c r="AH241" s="32">
        <f>IF(ISNUMBER(J241),SQRT(INDEX('913'!$I$6:$I$1205,J241)^2+INDEX('913'!$J$6:$J$1205,J241)^2),0)</f>
        <v>0</v>
      </c>
      <c r="AI241" s="32">
        <f>IF(ISNUMBER(K241),SQRT(INDEX('913'!$I$6:$I$1205,K241)^2+INDEX('913'!$J$6:$J$1205,K241)^2),0)</f>
        <v>0</v>
      </c>
      <c r="AJ241" s="32">
        <f>IF(ISNUMBER(L241),SQRT(INDEX('913'!$I$6:$I$1205,L241)^2+INDEX('913'!$J$6:$J$1205,L241)^2),0)</f>
        <v>0</v>
      </c>
      <c r="AK241" s="32">
        <f>IF(ISNUMBER(M241),SQRT(INDEX('913'!$I$6:$I$1205,M241)^2+INDEX('913'!$J$6:$J$1205,M241)^2),0)</f>
        <v>0</v>
      </c>
      <c r="AL241" s="32">
        <f>IF(ISNUMBER(N241),SQRT(INDEX('913'!$I$6:$I$1205,N241)^2+INDEX('913'!$J$6:$J$1205,N241)^2),0)</f>
        <v>0</v>
      </c>
      <c r="AM241" s="32">
        <f>IF(ISNUMBER(O241),SQRT(INDEX('913'!$I$6:$I$1205,O241)^2+INDEX('913'!$J$6:$J$1205,O241)^2),0)</f>
        <v>0</v>
      </c>
      <c r="AN241" s="49">
        <f>IF(ISNUMBER(P241),SQRT(INDEX('913'!$I$6:$I$1205,P241)^2+INDEX('913'!$J$6:$J$1205,P241)^2),0)</f>
        <v>0</v>
      </c>
      <c r="AO241" s="37">
        <f t="shared" si="41"/>
        <v>0</v>
      </c>
      <c r="AP241" s="37">
        <f t="shared" si="42"/>
        <v>0</v>
      </c>
      <c r="AQ241" s="33" t="e">
        <f>-100*'935'!W241*(AO241+AP241)/'11'!C$17</f>
        <v>#VALUE!</v>
      </c>
      <c r="AR241" s="37" t="e">
        <f t="shared" si="43"/>
        <v>#VALUE!</v>
      </c>
      <c r="AS241" s="52" t="e">
        <f t="shared" si="44"/>
        <v>#VALUE!</v>
      </c>
      <c r="AT241" s="32" t="e">
        <f>IF('935'!C241="VOID",0,('935'!C241*(1-'935'!X241/'11'!B$17)))</f>
        <v>#VALUE!</v>
      </c>
      <c r="AU241" s="52" t="e">
        <f>'935'!Q241*(1-'935'!Y241/'11'!C$17)/(1-'935'!X241/'11'!B$17)</f>
        <v>#VALUE!</v>
      </c>
      <c r="AV241" s="37" t="e">
        <f>INDEX('DNO totals'!$B$57:$G$57,IF('935'!K241,IF(MOD('935'!K241,1000),IF(MOD('935'!K241,100),IF(MOD('935'!K241,10),IF(MOD('935'!K241,1000)=1,6,5),4),3),2),1))</f>
        <v>#VALUE!</v>
      </c>
      <c r="AW241" s="52" t="e">
        <f t="shared" si="45"/>
        <v>#VALUE!</v>
      </c>
      <c r="AX241" s="32" t="e">
        <f>IF('935'!V241="VOID",0,'935'!V241*(1-'935'!X241/'11'!B$17))</f>
        <v>#VALUE!</v>
      </c>
      <c r="AY241" s="33" t="e">
        <f>IF(H241,-100*'Charging rates'!B$10/'11'!B$17*AX241/H241,0)</f>
        <v>#VALUE!</v>
      </c>
      <c r="AZ241" s="33" t="e">
        <f>IF(C241,'DNO totals'!B$41,0)</f>
        <v>#VALUE!</v>
      </c>
      <c r="BA241" s="33" t="e">
        <f t="shared" si="46"/>
        <v>#VALUE!</v>
      </c>
      <c r="BB241" s="33" t="e">
        <f t="shared" si="47"/>
        <v>#VALUE!</v>
      </c>
      <c r="BC241" s="53" t="e">
        <f t="shared" si="48"/>
        <v>#VALUE!</v>
      </c>
      <c r="BD241" s="32" t="e">
        <f>IF(AT241,'935'!H241*AT241/(AT241+D241+H241),0)</f>
        <v>#VALUE!</v>
      </c>
      <c r="BE241" s="32" t="e">
        <f>IF(H241,'935'!H241*H241/(AT241+D241+H241),0)</f>
        <v>#VALUE!</v>
      </c>
      <c r="BF241" s="32" t="e">
        <f>BD241*(1-'935'!X241/'11'!B$17)</f>
        <v>#VALUE!</v>
      </c>
      <c r="BG241" s="49" t="e">
        <f>BE241*(1-'935'!X241/'11'!B$17)</f>
        <v>#VALUE!</v>
      </c>
      <c r="BH241" s="52" t="e">
        <f>AV241*Parameters!B$6</f>
        <v>#VALUE!</v>
      </c>
      <c r="BI241" s="37" t="e">
        <f>IF('935'!$K241=1000,'Charging rates'!$C$38*$BH241/(1+'DNO totals'!$C$99)*'935'!$L241,0)</f>
        <v>#VALUE!</v>
      </c>
      <c r="BJ241" s="37" t="e">
        <f>IF(MOD('935'!$K241,1000)=100,'Charging rates'!$D$38*$BH241/(1+'DNO totals'!$D$99)*'935'!$M241,0)</f>
        <v>#VALUE!</v>
      </c>
      <c r="BK241" s="37" t="e">
        <f>IF(MOD('935'!$K241,100)=10,'Charging rates'!$E$38*$BH241/(1+'DNO totals'!$E$99)*'935'!$N241,0)</f>
        <v>#VALUE!</v>
      </c>
      <c r="BL241" s="37" t="e">
        <f>IF(AND(MOD('935'!$K241,10)&gt;0,MOD('935'!$K241,1000)&gt;1),'Charging rates'!$F$38*$BH241/(1+'DNO totals'!$F$99)*'935'!$O241,0)</f>
        <v>#VALUE!</v>
      </c>
      <c r="BM241" s="37" t="e">
        <f>IF(MOD('935'!$K241,1000)=1,'Charging rates'!$G$38*$BH241/(1+'DNO totals'!$G$99)*'935'!$P241,0)</f>
        <v>#VALUE!</v>
      </c>
      <c r="BN241" s="52" t="e">
        <f t="shared" si="49"/>
        <v>#VALUE!</v>
      </c>
      <c r="BO241" s="37" t="e">
        <f>IF('935'!$K241&gt;1000,'Charging rates'!$C$38*$AW241*'935'!$L241,0)</f>
        <v>#VALUE!</v>
      </c>
      <c r="BP241" s="37" t="e">
        <f>IF(MOD('935'!$K241,1000)&gt;100,'Charging rates'!$D$38*$AW241*'935'!$M241,0)</f>
        <v>#VALUE!</v>
      </c>
      <c r="BQ241" s="37" t="e">
        <f>IF(MOD('935'!$K241,100)&gt;10,'Charging rates'!$E$38*$AW241*'935'!$N241,0)</f>
        <v>#VALUE!</v>
      </c>
      <c r="BR241" s="52" t="e">
        <f t="shared" si="50"/>
        <v>#VALUE!</v>
      </c>
      <c r="BS241" s="48" t="e">
        <f>'935'!C241&lt;&gt;"VOID"</f>
        <v>#VALUE!</v>
      </c>
      <c r="BT241" s="33" t="e">
        <f>IF(BS241,(100/'11'!B$17*BD241*((1-'935'!I241)*'Charging rates'!B$51+'Charging rates'!B$63)),0)</f>
        <v>#VALUE!</v>
      </c>
      <c r="BU241" s="33" t="e">
        <f>100/'11'!B$17*BG241*('Charging rates'!B$51+'Charging rates'!B$63)</f>
        <v>#VALUE!</v>
      </c>
      <c r="BV241" s="33" t="e">
        <f>100/'11'!B$17*BE241*('Charging rates'!B$51+'Charging rates'!B$63)</f>
        <v>#VALUE!</v>
      </c>
      <c r="BW241" s="53" t="e">
        <f t="shared" si="51"/>
        <v>#VALUE!</v>
      </c>
      <c r="BX241" s="32" t="e">
        <f>AT241-('935'!T241*(1-'935'!X241/'11'!B$17))</f>
        <v>#VALUE!</v>
      </c>
      <c r="BY241" s="32">
        <f>0-IF(ISNUMBER(I241),INDEX('913'!$I$6:$I$1205,I241),0)-IF(ISNUMBER(J241),INDEX('913'!$I$6:$I$1205,J241),0)-IF(ISNUMBER(K241),INDEX('913'!$I$6:$I$1205,K241),0)-IF(ISNUMBER(L241),INDEX('913'!$I$6:$I$1205,L241),0)-IF(ISNUMBER(M241),INDEX('913'!$I$6:$I$1205,M241),0)-IF(ISNUMBER(N241),INDEX('913'!$I$6:$I$1205,N241),0)-IF(ISNUMBER(O241),INDEX('913'!$I$6:$I$1205,O241),0)-IF(ISNUMBER(P241),INDEX('913'!$I$6:$I$1205,P241),0)</f>
        <v>0</v>
      </c>
      <c r="BZ241" s="37">
        <f>IF(BY241=0,1,MAX(1,SQRT(BY241^2+(IF(ISNUMBER(I241),INDEX('913'!$J$6:$J$1205,I241),0)+IF(ISNUMBER(J241),INDEX('913'!$J$6:$J$1205,J241),0)+IF(ISNUMBER(K241),INDEX('913'!$J$6:$J$1205,K241),0)+IF(ISNUMBER(L241),INDEX('913'!$J$6:$J$1205,L241),0)+IF(ISNUMBER(M241),INDEX('913'!$J$6:$J$1205,M241),0)+IF(ISNUMBER(N241),INDEX('913'!$J$6:$J$1205,N241),0)+IF(ISNUMBER(O241),INDEX('913'!$J$6:$J$1205,O241),0)+IF(ISNUMBER(P241),INDEX('913'!$J$6:$J$1205,P241),0))^2)/BY241))</f>
        <v>1</v>
      </c>
      <c r="CA241" s="33" t="e">
        <f>100*AO241/'11'!B$17</f>
        <v>#VALUE!</v>
      </c>
      <c r="CB241" s="37" t="e">
        <f>100*(AP241*BZ241)/'11'!C$17</f>
        <v>#VALUE!</v>
      </c>
      <c r="CC241" s="37" t="e">
        <f t="shared" si="52"/>
        <v>#VALUE!</v>
      </c>
      <c r="CD241" s="33" t="e">
        <f t="shared" si="53"/>
        <v>#VALUE!</v>
      </c>
      <c r="CE241" s="54" t="e">
        <f>'11'!C$17-'935'!Y241</f>
        <v>#VALUE!</v>
      </c>
      <c r="CF241" s="37" t="e">
        <f>MAX('DNO totals'!B$312+0,MIN('935'!L241+0,'DNO totals'!B$304+0))</f>
        <v>#VALUE!</v>
      </c>
      <c r="CG241" s="37" t="e">
        <f>MAX('DNO totals'!C$312+0,MIN('935'!M241+0,'DNO totals'!C$304+0))</f>
        <v>#VALUE!</v>
      </c>
      <c r="CH241" s="37" t="e">
        <f>MAX('DNO totals'!D$312+0,MIN('935'!N241+0,'DNO totals'!D$304+0))</f>
        <v>#VALUE!</v>
      </c>
      <c r="CI241" s="37" t="e">
        <f>MAX('DNO totals'!E$312+0,MIN('935'!O241+0,'DNO totals'!E$304+0))</f>
        <v>#VALUE!</v>
      </c>
      <c r="CJ241" s="52" t="e">
        <f>MAX('DNO totals'!F$312+0,MIN('935'!P241+0,'DNO totals'!F$304+0))</f>
        <v>#VALUE!</v>
      </c>
      <c r="CK241" s="37" t="e">
        <f>IF('935'!$K241=1000,'Charging rates'!$C$38*$BH241/(1+'DNO totals'!$C$99)*$CF241,0)</f>
        <v>#VALUE!</v>
      </c>
      <c r="CL241" s="37" t="e">
        <f>IF(MOD('935'!$K241,1000)=100,'Charging rates'!$D$38*$BH241/(1+'DNO totals'!$D$99)*$CG241,0)</f>
        <v>#VALUE!</v>
      </c>
      <c r="CM241" s="37" t="e">
        <f>IF(MOD('935'!$K241,100)=10,'Charging rates'!$E$38*$BH241/(1+'DNO totals'!$E$99)*$CH241,0)</f>
        <v>#VALUE!</v>
      </c>
      <c r="CN241" s="37" t="e">
        <f>IF(AND(MOD('935'!$K241,10)&gt;0,MOD('935'!$K241,1000)&gt;1),'Charging rates'!$F$38*$BH241/(1+'DNO totals'!$F$99)*$CI241,0)</f>
        <v>#VALUE!</v>
      </c>
      <c r="CO241" s="37" t="e">
        <f>IF(MOD('935'!$K241,1000)=1,'Charging rates'!$G$38*$BH241/(1+'DNO totals'!$G$99)*$CJ241,0)</f>
        <v>#VALUE!</v>
      </c>
      <c r="CP241" s="52" t="e">
        <f t="shared" si="54"/>
        <v>#VALUE!</v>
      </c>
      <c r="CQ241" s="37" t="e">
        <f>IF('935'!$K241&gt;1000,'Charging rates'!$C$38*$AW241*$CF241,0)</f>
        <v>#VALUE!</v>
      </c>
      <c r="CR241" s="37" t="e">
        <f>IF(MOD('935'!$K241,1000)&gt;100,'Charging rates'!$D$38*$AW241*$CG241,0)</f>
        <v>#VALUE!</v>
      </c>
      <c r="CS241" s="37" t="e">
        <f>IF(MOD('935'!$K241,100)&gt;10,'Charging rates'!$E$38*$AW241*$CH241,0)</f>
        <v>#VALUE!</v>
      </c>
      <c r="CT241" s="52" t="e">
        <f t="shared" si="55"/>
        <v>#VALUE!</v>
      </c>
      <c r="CU241" s="33" t="e">
        <f>100*(AP241*'935'!Q241*BZ241)/'11'!B$17</f>
        <v>#VALUE!</v>
      </c>
      <c r="CV241" s="33" t="e">
        <f>100/'11'!B$17*'Charging rates'!B$10*AW241</f>
        <v>#VALUE!</v>
      </c>
      <c r="CW241" s="33" t="e">
        <f>IF(AT241=0,0,(1-BX241/AT241)*(CA241+IF('935'!Q241=0,0,(CB241*'935'!Q241*('11'!C$17-'935'!Y241)/('11'!B$17-'935'!X241)))))</f>
        <v>#VALUE!</v>
      </c>
      <c r="CX241" s="33" t="e">
        <f t="shared" si="56"/>
        <v>#VALUE!</v>
      </c>
      <c r="CY241" s="49" t="e">
        <f t="shared" si="57"/>
        <v>#VALUE!</v>
      </c>
      <c r="CZ241" s="32" t="e">
        <f>AT241*(Parameters!B$21+AU241)*IF('DNO totals'!B$323&lt;0,1,'935'!S241)</f>
        <v>#VALUE!</v>
      </c>
      <c r="DA241" s="52" t="e">
        <f>IF('DNO totals'!B$323&lt;0,1,'935'!S241)*(Parameters!B$21+AU241)</f>
        <v>#VALUE!</v>
      </c>
      <c r="DB241" s="37" t="e">
        <f>CX241+'Charging rates'!B$106*DA241*100/'11'!B$17</f>
        <v>#VALUE!</v>
      </c>
      <c r="DC241" s="37" t="e">
        <f>DB241+'Charging rates'!B$116*(Parameters!B$21+AU241)*100/'11'!B$17*IF('DNO totals'!B$323&lt;0,1,'935'!S241)</f>
        <v>#VALUE!</v>
      </c>
      <c r="DD241" s="37" t="e">
        <f>'Charging rates'!B$97*(CP241+CT241)*100/'11'!B$17</f>
        <v>#VALUE!</v>
      </c>
      <c r="DE241" s="33" t="e">
        <f>MAX(0-(CB241*AU241*'11'!C$17/'11'!B$17),DC241+DD241)</f>
        <v>#VALUE!</v>
      </c>
      <c r="DF241" s="37" t="e">
        <f>IF(BS241,IF(AU241=0,CC241,MAX(0,MIN(CC241,CC241+(DE241/'935'!Q241*('11'!B$17-'935'!X241)/('11'!C$17-'935'!Y241))))),0)</f>
        <v>#VALUE!</v>
      </c>
      <c r="DG241" s="33" t="e">
        <f t="shared" si="58"/>
        <v>#VALUE!</v>
      </c>
      <c r="DH241" s="53" t="e">
        <f t="shared" si="59"/>
        <v>#VALUE!</v>
      </c>
    </row>
    <row r="242" spans="1:112">
      <c r="A242" s="28">
        <v>142</v>
      </c>
      <c r="B242" s="47" t="e">
        <f>'935'!B242</f>
        <v>#VALUE!</v>
      </c>
      <c r="C242" s="48" t="e">
        <f>OR('935'!E242&lt;&gt;"VOID",'935'!F242&lt;&gt;"VOID",'935'!G242&lt;&gt;"VOID")</f>
        <v>#VALUE!</v>
      </c>
      <c r="D242" s="32" t="e">
        <f>IF('935'!D242="VOID",0,'935'!D242*(1-'935'!X242/'11'!B$17))</f>
        <v>#VALUE!</v>
      </c>
      <c r="E242" s="32" t="e">
        <f>IF('935'!E242="VOID",0,'935'!E242*(1-'935'!X242/'11'!B$17))</f>
        <v>#VALUE!</v>
      </c>
      <c r="F242" s="32" t="e">
        <f>IF('935'!F242="VOID",0,'935'!F242*(1-'935'!X242/'11'!B$17))</f>
        <v>#VALUE!</v>
      </c>
      <c r="G242" s="32" t="e">
        <f>IF('935'!G242="VOID",0,'935'!G242*(1-'935'!X242/'11'!B$17))</f>
        <v>#VALUE!</v>
      </c>
      <c r="H242" s="49" t="e">
        <f t="shared" si="40"/>
        <v>#VALUE!</v>
      </c>
      <c r="I242" s="50" t="e">
        <f>MATCH('935'!J242,'913'!$B$6:$B$1205,0)</f>
        <v>#VALUE!</v>
      </c>
      <c r="J242" s="50" t="e">
        <f>MATCH(INDEX('913'!$D$6:$D$1205,I242),'913'!$B$6:$B$1205,0)</f>
        <v>#VALUE!</v>
      </c>
      <c r="K242" s="50" t="e">
        <f>MATCH(INDEX('913'!$D$6:$D$1205,J242),'913'!$B$6:$B$1205,0)</f>
        <v>#VALUE!</v>
      </c>
      <c r="L242" s="50" t="e">
        <f>MATCH(INDEX('913'!$D$6:$D$1205,K242),'913'!$B$6:$B$1205,0)</f>
        <v>#VALUE!</v>
      </c>
      <c r="M242" s="50" t="e">
        <f>MATCH(INDEX('913'!$D$6:$D$1205,L242),'913'!$B$6:$B$1205,0)</f>
        <v>#VALUE!</v>
      </c>
      <c r="N242" s="50" t="e">
        <f>MATCH(INDEX('913'!$D$6:$D$1205,M242),'913'!$B$6:$B$1205,0)</f>
        <v>#VALUE!</v>
      </c>
      <c r="O242" s="50" t="e">
        <f>MATCH(INDEX('913'!$D$6:$D$1205,N242),'913'!$B$6:$B$1205,0)</f>
        <v>#VALUE!</v>
      </c>
      <c r="P242" s="51" t="e">
        <f>MATCH(INDEX('913'!$D$6:$D$1205,O242),'913'!$B$6:$B$1205,0)</f>
        <v>#VALUE!</v>
      </c>
      <c r="Q242" s="37">
        <f>IF(ISNUMBER(I242),MAX(0,INDEX('913'!$E$6:$E$1205,I242)),0)</f>
        <v>0</v>
      </c>
      <c r="R242" s="37">
        <f>IF(ISNUMBER(J242),MAX(0,INDEX('913'!$E$6:$E$1205,J242)),0)</f>
        <v>0</v>
      </c>
      <c r="S242" s="37">
        <f>IF(ISNUMBER(K242),MAX(0,INDEX('913'!$E$6:$E$1205,K242)),0)</f>
        <v>0</v>
      </c>
      <c r="T242" s="37">
        <f>IF(ISNUMBER(L242),MAX(0,INDEX('913'!$E$6:$E$1205,L242)),0)</f>
        <v>0</v>
      </c>
      <c r="U242" s="37">
        <f>IF(ISNUMBER(M242),MAX(0,INDEX('913'!$E$6:$E$1205,M242)),0)</f>
        <v>0</v>
      </c>
      <c r="V242" s="37">
        <f>IF(ISNUMBER(N242),MAX(0,INDEX('913'!$E$6:$E$1205,N242)),0)</f>
        <v>0</v>
      </c>
      <c r="W242" s="37">
        <f>IF(ISNUMBER(O242),MAX(0,INDEX('913'!$E$6:$E$1205,O242)),0)</f>
        <v>0</v>
      </c>
      <c r="X242" s="52">
        <f>IF(ISNUMBER(P242),MAX(0,INDEX('913'!$E$6:$E$1205,P242)),0)</f>
        <v>0</v>
      </c>
      <c r="Y242" s="37">
        <f>IF(ISNUMBER(I242),MAX(0,INDEX('913'!$F$6:$F$1205,I242)),0)</f>
        <v>0</v>
      </c>
      <c r="Z242" s="37">
        <f>IF(ISNUMBER(J242),MAX(0,INDEX('913'!$F$6:$F$1205,J242)),0)</f>
        <v>0</v>
      </c>
      <c r="AA242" s="37">
        <f>IF(ISNUMBER(K242),MAX(0,INDEX('913'!$F$6:$F$1205,K242)),0)</f>
        <v>0</v>
      </c>
      <c r="AB242" s="37">
        <f>IF(ISNUMBER(L242),MAX(0,INDEX('913'!$F$6:$F$1205,L242)),0)</f>
        <v>0</v>
      </c>
      <c r="AC242" s="37">
        <f>IF(ISNUMBER(M242),MAX(0,INDEX('913'!$F$6:$F$1205,M242)),0)</f>
        <v>0</v>
      </c>
      <c r="AD242" s="37">
        <f>IF(ISNUMBER(N242),MAX(0,INDEX('913'!$F$6:$F$1205,N242)),0)</f>
        <v>0</v>
      </c>
      <c r="AE242" s="37">
        <f>IF(ISNUMBER(O242),MAX(0,INDEX('913'!$F$6:$F$1205,O242)),0)</f>
        <v>0</v>
      </c>
      <c r="AF242" s="37">
        <f>IF(ISNUMBER(P242),MAX(0,INDEX('913'!$F$6:$F$1205,P242)),0)</f>
        <v>0</v>
      </c>
      <c r="AG242" s="32">
        <f>IF(ISNUMBER(I242),SQRT(INDEX('913'!$I$6:$I$1205,I242)^2+INDEX('913'!$J$6:$J$1205,I242)^2),0)</f>
        <v>0</v>
      </c>
      <c r="AH242" s="32">
        <f>IF(ISNUMBER(J242),SQRT(INDEX('913'!$I$6:$I$1205,J242)^2+INDEX('913'!$J$6:$J$1205,J242)^2),0)</f>
        <v>0</v>
      </c>
      <c r="AI242" s="32">
        <f>IF(ISNUMBER(K242),SQRT(INDEX('913'!$I$6:$I$1205,K242)^2+INDEX('913'!$J$6:$J$1205,K242)^2),0)</f>
        <v>0</v>
      </c>
      <c r="AJ242" s="32">
        <f>IF(ISNUMBER(L242),SQRT(INDEX('913'!$I$6:$I$1205,L242)^2+INDEX('913'!$J$6:$J$1205,L242)^2),0)</f>
        <v>0</v>
      </c>
      <c r="AK242" s="32">
        <f>IF(ISNUMBER(M242),SQRT(INDEX('913'!$I$6:$I$1205,M242)^2+INDEX('913'!$J$6:$J$1205,M242)^2),0)</f>
        <v>0</v>
      </c>
      <c r="AL242" s="32">
        <f>IF(ISNUMBER(N242),SQRT(INDEX('913'!$I$6:$I$1205,N242)^2+INDEX('913'!$J$6:$J$1205,N242)^2),0)</f>
        <v>0</v>
      </c>
      <c r="AM242" s="32">
        <f>IF(ISNUMBER(O242),SQRT(INDEX('913'!$I$6:$I$1205,O242)^2+INDEX('913'!$J$6:$J$1205,O242)^2),0)</f>
        <v>0</v>
      </c>
      <c r="AN242" s="49">
        <f>IF(ISNUMBER(P242),SQRT(INDEX('913'!$I$6:$I$1205,P242)^2+INDEX('913'!$J$6:$J$1205,P242)^2),0)</f>
        <v>0</v>
      </c>
      <c r="AO242" s="37">
        <f t="shared" si="41"/>
        <v>0</v>
      </c>
      <c r="AP242" s="37">
        <f t="shared" si="42"/>
        <v>0</v>
      </c>
      <c r="AQ242" s="33" t="e">
        <f>-100*'935'!W242*(AO242+AP242)/'11'!C$17</f>
        <v>#VALUE!</v>
      </c>
      <c r="AR242" s="37" t="e">
        <f t="shared" si="43"/>
        <v>#VALUE!</v>
      </c>
      <c r="AS242" s="52" t="e">
        <f t="shared" si="44"/>
        <v>#VALUE!</v>
      </c>
      <c r="AT242" s="32" t="e">
        <f>IF('935'!C242="VOID",0,('935'!C242*(1-'935'!X242/'11'!B$17)))</f>
        <v>#VALUE!</v>
      </c>
      <c r="AU242" s="52" t="e">
        <f>'935'!Q242*(1-'935'!Y242/'11'!C$17)/(1-'935'!X242/'11'!B$17)</f>
        <v>#VALUE!</v>
      </c>
      <c r="AV242" s="37" t="e">
        <f>INDEX('DNO totals'!$B$57:$G$57,IF('935'!K242,IF(MOD('935'!K242,1000),IF(MOD('935'!K242,100),IF(MOD('935'!K242,10),IF(MOD('935'!K242,1000)=1,6,5),4),3),2),1))</f>
        <v>#VALUE!</v>
      </c>
      <c r="AW242" s="52" t="e">
        <f t="shared" si="45"/>
        <v>#VALUE!</v>
      </c>
      <c r="AX242" s="32" t="e">
        <f>IF('935'!V242="VOID",0,'935'!V242*(1-'935'!X242/'11'!B$17))</f>
        <v>#VALUE!</v>
      </c>
      <c r="AY242" s="33" t="e">
        <f>IF(H242,-100*'Charging rates'!B$10/'11'!B$17*AX242/H242,0)</f>
        <v>#VALUE!</v>
      </c>
      <c r="AZ242" s="33" t="e">
        <f>IF(C242,'DNO totals'!B$41,0)</f>
        <v>#VALUE!</v>
      </c>
      <c r="BA242" s="33" t="e">
        <f t="shared" si="46"/>
        <v>#VALUE!</v>
      </c>
      <c r="BB242" s="33" t="e">
        <f t="shared" si="47"/>
        <v>#VALUE!</v>
      </c>
      <c r="BC242" s="53" t="e">
        <f t="shared" si="48"/>
        <v>#VALUE!</v>
      </c>
      <c r="BD242" s="32" t="e">
        <f>IF(AT242,'935'!H242*AT242/(AT242+D242+H242),0)</f>
        <v>#VALUE!</v>
      </c>
      <c r="BE242" s="32" t="e">
        <f>IF(H242,'935'!H242*H242/(AT242+D242+H242),0)</f>
        <v>#VALUE!</v>
      </c>
      <c r="BF242" s="32" t="e">
        <f>BD242*(1-'935'!X242/'11'!B$17)</f>
        <v>#VALUE!</v>
      </c>
      <c r="BG242" s="49" t="e">
        <f>BE242*(1-'935'!X242/'11'!B$17)</f>
        <v>#VALUE!</v>
      </c>
      <c r="BH242" s="52" t="e">
        <f>AV242*Parameters!B$6</f>
        <v>#VALUE!</v>
      </c>
      <c r="BI242" s="37" t="e">
        <f>IF('935'!$K242=1000,'Charging rates'!$C$38*$BH242/(1+'DNO totals'!$C$99)*'935'!$L242,0)</f>
        <v>#VALUE!</v>
      </c>
      <c r="BJ242" s="37" t="e">
        <f>IF(MOD('935'!$K242,1000)=100,'Charging rates'!$D$38*$BH242/(1+'DNO totals'!$D$99)*'935'!$M242,0)</f>
        <v>#VALUE!</v>
      </c>
      <c r="BK242" s="37" t="e">
        <f>IF(MOD('935'!$K242,100)=10,'Charging rates'!$E$38*$BH242/(1+'DNO totals'!$E$99)*'935'!$N242,0)</f>
        <v>#VALUE!</v>
      </c>
      <c r="BL242" s="37" t="e">
        <f>IF(AND(MOD('935'!$K242,10)&gt;0,MOD('935'!$K242,1000)&gt;1),'Charging rates'!$F$38*$BH242/(1+'DNO totals'!$F$99)*'935'!$O242,0)</f>
        <v>#VALUE!</v>
      </c>
      <c r="BM242" s="37" t="e">
        <f>IF(MOD('935'!$K242,1000)=1,'Charging rates'!$G$38*$BH242/(1+'DNO totals'!$G$99)*'935'!$P242,0)</f>
        <v>#VALUE!</v>
      </c>
      <c r="BN242" s="52" t="e">
        <f t="shared" si="49"/>
        <v>#VALUE!</v>
      </c>
      <c r="BO242" s="37" t="e">
        <f>IF('935'!$K242&gt;1000,'Charging rates'!$C$38*$AW242*'935'!$L242,0)</f>
        <v>#VALUE!</v>
      </c>
      <c r="BP242" s="37" t="e">
        <f>IF(MOD('935'!$K242,1000)&gt;100,'Charging rates'!$D$38*$AW242*'935'!$M242,0)</f>
        <v>#VALUE!</v>
      </c>
      <c r="BQ242" s="37" t="e">
        <f>IF(MOD('935'!$K242,100)&gt;10,'Charging rates'!$E$38*$AW242*'935'!$N242,0)</f>
        <v>#VALUE!</v>
      </c>
      <c r="BR242" s="52" t="e">
        <f t="shared" si="50"/>
        <v>#VALUE!</v>
      </c>
      <c r="BS242" s="48" t="e">
        <f>'935'!C242&lt;&gt;"VOID"</f>
        <v>#VALUE!</v>
      </c>
      <c r="BT242" s="33" t="e">
        <f>IF(BS242,(100/'11'!B$17*BD242*((1-'935'!I242)*'Charging rates'!B$51+'Charging rates'!B$63)),0)</f>
        <v>#VALUE!</v>
      </c>
      <c r="BU242" s="33" t="e">
        <f>100/'11'!B$17*BG242*('Charging rates'!B$51+'Charging rates'!B$63)</f>
        <v>#VALUE!</v>
      </c>
      <c r="BV242" s="33" t="e">
        <f>100/'11'!B$17*BE242*('Charging rates'!B$51+'Charging rates'!B$63)</f>
        <v>#VALUE!</v>
      </c>
      <c r="BW242" s="53" t="e">
        <f t="shared" si="51"/>
        <v>#VALUE!</v>
      </c>
      <c r="BX242" s="32" t="e">
        <f>AT242-('935'!T242*(1-'935'!X242/'11'!B$17))</f>
        <v>#VALUE!</v>
      </c>
      <c r="BY242" s="32">
        <f>0-IF(ISNUMBER(I242),INDEX('913'!$I$6:$I$1205,I242),0)-IF(ISNUMBER(J242),INDEX('913'!$I$6:$I$1205,J242),0)-IF(ISNUMBER(K242),INDEX('913'!$I$6:$I$1205,K242),0)-IF(ISNUMBER(L242),INDEX('913'!$I$6:$I$1205,L242),0)-IF(ISNUMBER(M242),INDEX('913'!$I$6:$I$1205,M242),0)-IF(ISNUMBER(N242),INDEX('913'!$I$6:$I$1205,N242),0)-IF(ISNUMBER(O242),INDEX('913'!$I$6:$I$1205,O242),0)-IF(ISNUMBER(P242),INDEX('913'!$I$6:$I$1205,P242),0)</f>
        <v>0</v>
      </c>
      <c r="BZ242" s="37">
        <f>IF(BY242=0,1,MAX(1,SQRT(BY242^2+(IF(ISNUMBER(I242),INDEX('913'!$J$6:$J$1205,I242),0)+IF(ISNUMBER(J242),INDEX('913'!$J$6:$J$1205,J242),0)+IF(ISNUMBER(K242),INDEX('913'!$J$6:$J$1205,K242),0)+IF(ISNUMBER(L242),INDEX('913'!$J$6:$J$1205,L242),0)+IF(ISNUMBER(M242),INDEX('913'!$J$6:$J$1205,M242),0)+IF(ISNUMBER(N242),INDEX('913'!$J$6:$J$1205,N242),0)+IF(ISNUMBER(O242),INDEX('913'!$J$6:$J$1205,O242),0)+IF(ISNUMBER(P242),INDEX('913'!$J$6:$J$1205,P242),0))^2)/BY242))</f>
        <v>1</v>
      </c>
      <c r="CA242" s="33" t="e">
        <f>100*AO242/'11'!B$17</f>
        <v>#VALUE!</v>
      </c>
      <c r="CB242" s="37" t="e">
        <f>100*(AP242*BZ242)/'11'!C$17</f>
        <v>#VALUE!</v>
      </c>
      <c r="CC242" s="37" t="e">
        <f t="shared" si="52"/>
        <v>#VALUE!</v>
      </c>
      <c r="CD242" s="33" t="e">
        <f t="shared" si="53"/>
        <v>#VALUE!</v>
      </c>
      <c r="CE242" s="54" t="e">
        <f>'11'!C$17-'935'!Y242</f>
        <v>#VALUE!</v>
      </c>
      <c r="CF242" s="37" t="e">
        <f>MAX('DNO totals'!B$312+0,MIN('935'!L242+0,'DNO totals'!B$304+0))</f>
        <v>#VALUE!</v>
      </c>
      <c r="CG242" s="37" t="e">
        <f>MAX('DNO totals'!C$312+0,MIN('935'!M242+0,'DNO totals'!C$304+0))</f>
        <v>#VALUE!</v>
      </c>
      <c r="CH242" s="37" t="e">
        <f>MAX('DNO totals'!D$312+0,MIN('935'!N242+0,'DNO totals'!D$304+0))</f>
        <v>#VALUE!</v>
      </c>
      <c r="CI242" s="37" t="e">
        <f>MAX('DNO totals'!E$312+0,MIN('935'!O242+0,'DNO totals'!E$304+0))</f>
        <v>#VALUE!</v>
      </c>
      <c r="CJ242" s="52" t="e">
        <f>MAX('DNO totals'!F$312+0,MIN('935'!P242+0,'DNO totals'!F$304+0))</f>
        <v>#VALUE!</v>
      </c>
      <c r="CK242" s="37" t="e">
        <f>IF('935'!$K242=1000,'Charging rates'!$C$38*$BH242/(1+'DNO totals'!$C$99)*$CF242,0)</f>
        <v>#VALUE!</v>
      </c>
      <c r="CL242" s="37" t="e">
        <f>IF(MOD('935'!$K242,1000)=100,'Charging rates'!$D$38*$BH242/(1+'DNO totals'!$D$99)*$CG242,0)</f>
        <v>#VALUE!</v>
      </c>
      <c r="CM242" s="37" t="e">
        <f>IF(MOD('935'!$K242,100)=10,'Charging rates'!$E$38*$BH242/(1+'DNO totals'!$E$99)*$CH242,0)</f>
        <v>#VALUE!</v>
      </c>
      <c r="CN242" s="37" t="e">
        <f>IF(AND(MOD('935'!$K242,10)&gt;0,MOD('935'!$K242,1000)&gt;1),'Charging rates'!$F$38*$BH242/(1+'DNO totals'!$F$99)*$CI242,0)</f>
        <v>#VALUE!</v>
      </c>
      <c r="CO242" s="37" t="e">
        <f>IF(MOD('935'!$K242,1000)=1,'Charging rates'!$G$38*$BH242/(1+'DNO totals'!$G$99)*$CJ242,0)</f>
        <v>#VALUE!</v>
      </c>
      <c r="CP242" s="52" t="e">
        <f t="shared" si="54"/>
        <v>#VALUE!</v>
      </c>
      <c r="CQ242" s="37" t="e">
        <f>IF('935'!$K242&gt;1000,'Charging rates'!$C$38*$AW242*$CF242,0)</f>
        <v>#VALUE!</v>
      </c>
      <c r="CR242" s="37" t="e">
        <f>IF(MOD('935'!$K242,1000)&gt;100,'Charging rates'!$D$38*$AW242*$CG242,0)</f>
        <v>#VALUE!</v>
      </c>
      <c r="CS242" s="37" t="e">
        <f>IF(MOD('935'!$K242,100)&gt;10,'Charging rates'!$E$38*$AW242*$CH242,0)</f>
        <v>#VALUE!</v>
      </c>
      <c r="CT242" s="52" t="e">
        <f t="shared" si="55"/>
        <v>#VALUE!</v>
      </c>
      <c r="CU242" s="33" t="e">
        <f>100*(AP242*'935'!Q242*BZ242)/'11'!B$17</f>
        <v>#VALUE!</v>
      </c>
      <c r="CV242" s="33" t="e">
        <f>100/'11'!B$17*'Charging rates'!B$10*AW242</f>
        <v>#VALUE!</v>
      </c>
      <c r="CW242" s="33" t="e">
        <f>IF(AT242=0,0,(1-BX242/AT242)*(CA242+IF('935'!Q242=0,0,(CB242*'935'!Q242*('11'!C$17-'935'!Y242)/('11'!B$17-'935'!X242)))))</f>
        <v>#VALUE!</v>
      </c>
      <c r="CX242" s="33" t="e">
        <f t="shared" si="56"/>
        <v>#VALUE!</v>
      </c>
      <c r="CY242" s="49" t="e">
        <f t="shared" si="57"/>
        <v>#VALUE!</v>
      </c>
      <c r="CZ242" s="32" t="e">
        <f>AT242*(Parameters!B$21+AU242)*IF('DNO totals'!B$323&lt;0,1,'935'!S242)</f>
        <v>#VALUE!</v>
      </c>
      <c r="DA242" s="52" t="e">
        <f>IF('DNO totals'!B$323&lt;0,1,'935'!S242)*(Parameters!B$21+AU242)</f>
        <v>#VALUE!</v>
      </c>
      <c r="DB242" s="37" t="e">
        <f>CX242+'Charging rates'!B$106*DA242*100/'11'!B$17</f>
        <v>#VALUE!</v>
      </c>
      <c r="DC242" s="37" t="e">
        <f>DB242+'Charging rates'!B$116*(Parameters!B$21+AU242)*100/'11'!B$17*IF('DNO totals'!B$323&lt;0,1,'935'!S242)</f>
        <v>#VALUE!</v>
      </c>
      <c r="DD242" s="37" t="e">
        <f>'Charging rates'!B$97*(CP242+CT242)*100/'11'!B$17</f>
        <v>#VALUE!</v>
      </c>
      <c r="DE242" s="33" t="e">
        <f>MAX(0-(CB242*AU242*'11'!C$17/'11'!B$17),DC242+DD242)</f>
        <v>#VALUE!</v>
      </c>
      <c r="DF242" s="37" t="e">
        <f>IF(BS242,IF(AU242=0,CC242,MAX(0,MIN(CC242,CC242+(DE242/'935'!Q242*('11'!B$17-'935'!X242)/('11'!C$17-'935'!Y242))))),0)</f>
        <v>#VALUE!</v>
      </c>
      <c r="DG242" s="33" t="e">
        <f t="shared" si="58"/>
        <v>#VALUE!</v>
      </c>
      <c r="DH242" s="53" t="e">
        <f t="shared" si="59"/>
        <v>#VALUE!</v>
      </c>
    </row>
    <row r="243" spans="1:112">
      <c r="A243" s="28">
        <v>143</v>
      </c>
      <c r="B243" s="47" t="e">
        <f>'935'!B243</f>
        <v>#VALUE!</v>
      </c>
      <c r="C243" s="48" t="e">
        <f>OR('935'!E243&lt;&gt;"VOID",'935'!F243&lt;&gt;"VOID",'935'!G243&lt;&gt;"VOID")</f>
        <v>#VALUE!</v>
      </c>
      <c r="D243" s="32" t="e">
        <f>IF('935'!D243="VOID",0,'935'!D243*(1-'935'!X243/'11'!B$17))</f>
        <v>#VALUE!</v>
      </c>
      <c r="E243" s="32" t="e">
        <f>IF('935'!E243="VOID",0,'935'!E243*(1-'935'!X243/'11'!B$17))</f>
        <v>#VALUE!</v>
      </c>
      <c r="F243" s="32" t="e">
        <f>IF('935'!F243="VOID",0,'935'!F243*(1-'935'!X243/'11'!B$17))</f>
        <v>#VALUE!</v>
      </c>
      <c r="G243" s="32" t="e">
        <f>IF('935'!G243="VOID",0,'935'!G243*(1-'935'!X243/'11'!B$17))</f>
        <v>#VALUE!</v>
      </c>
      <c r="H243" s="49" t="e">
        <f t="shared" si="40"/>
        <v>#VALUE!</v>
      </c>
      <c r="I243" s="50" t="e">
        <f>MATCH('935'!J243,'913'!$B$6:$B$1205,0)</f>
        <v>#VALUE!</v>
      </c>
      <c r="J243" s="50" t="e">
        <f>MATCH(INDEX('913'!$D$6:$D$1205,I243),'913'!$B$6:$B$1205,0)</f>
        <v>#VALUE!</v>
      </c>
      <c r="K243" s="50" t="e">
        <f>MATCH(INDEX('913'!$D$6:$D$1205,J243),'913'!$B$6:$B$1205,0)</f>
        <v>#VALUE!</v>
      </c>
      <c r="L243" s="50" t="e">
        <f>MATCH(INDEX('913'!$D$6:$D$1205,K243),'913'!$B$6:$B$1205,0)</f>
        <v>#VALUE!</v>
      </c>
      <c r="M243" s="50" t="e">
        <f>MATCH(INDEX('913'!$D$6:$D$1205,L243),'913'!$B$6:$B$1205,0)</f>
        <v>#VALUE!</v>
      </c>
      <c r="N243" s="50" t="e">
        <f>MATCH(INDEX('913'!$D$6:$D$1205,M243),'913'!$B$6:$B$1205,0)</f>
        <v>#VALUE!</v>
      </c>
      <c r="O243" s="50" t="e">
        <f>MATCH(INDEX('913'!$D$6:$D$1205,N243),'913'!$B$6:$B$1205,0)</f>
        <v>#VALUE!</v>
      </c>
      <c r="P243" s="51" t="e">
        <f>MATCH(INDEX('913'!$D$6:$D$1205,O243),'913'!$B$6:$B$1205,0)</f>
        <v>#VALUE!</v>
      </c>
      <c r="Q243" s="37">
        <f>IF(ISNUMBER(I243),MAX(0,INDEX('913'!$E$6:$E$1205,I243)),0)</f>
        <v>0</v>
      </c>
      <c r="R243" s="37">
        <f>IF(ISNUMBER(J243),MAX(0,INDEX('913'!$E$6:$E$1205,J243)),0)</f>
        <v>0</v>
      </c>
      <c r="S243" s="37">
        <f>IF(ISNUMBER(K243),MAX(0,INDEX('913'!$E$6:$E$1205,K243)),0)</f>
        <v>0</v>
      </c>
      <c r="T243" s="37">
        <f>IF(ISNUMBER(L243),MAX(0,INDEX('913'!$E$6:$E$1205,L243)),0)</f>
        <v>0</v>
      </c>
      <c r="U243" s="37">
        <f>IF(ISNUMBER(M243),MAX(0,INDEX('913'!$E$6:$E$1205,M243)),0)</f>
        <v>0</v>
      </c>
      <c r="V243" s="37">
        <f>IF(ISNUMBER(N243),MAX(0,INDEX('913'!$E$6:$E$1205,N243)),0)</f>
        <v>0</v>
      </c>
      <c r="W243" s="37">
        <f>IF(ISNUMBER(O243),MAX(0,INDEX('913'!$E$6:$E$1205,O243)),0)</f>
        <v>0</v>
      </c>
      <c r="X243" s="52">
        <f>IF(ISNUMBER(P243),MAX(0,INDEX('913'!$E$6:$E$1205,P243)),0)</f>
        <v>0</v>
      </c>
      <c r="Y243" s="37">
        <f>IF(ISNUMBER(I243),MAX(0,INDEX('913'!$F$6:$F$1205,I243)),0)</f>
        <v>0</v>
      </c>
      <c r="Z243" s="37">
        <f>IF(ISNUMBER(J243),MAX(0,INDEX('913'!$F$6:$F$1205,J243)),0)</f>
        <v>0</v>
      </c>
      <c r="AA243" s="37">
        <f>IF(ISNUMBER(K243),MAX(0,INDEX('913'!$F$6:$F$1205,K243)),0)</f>
        <v>0</v>
      </c>
      <c r="AB243" s="37">
        <f>IF(ISNUMBER(L243),MAX(0,INDEX('913'!$F$6:$F$1205,L243)),0)</f>
        <v>0</v>
      </c>
      <c r="AC243" s="37">
        <f>IF(ISNUMBER(M243),MAX(0,INDEX('913'!$F$6:$F$1205,M243)),0)</f>
        <v>0</v>
      </c>
      <c r="AD243" s="37">
        <f>IF(ISNUMBER(N243),MAX(0,INDEX('913'!$F$6:$F$1205,N243)),0)</f>
        <v>0</v>
      </c>
      <c r="AE243" s="37">
        <f>IF(ISNUMBER(O243),MAX(0,INDEX('913'!$F$6:$F$1205,O243)),0)</f>
        <v>0</v>
      </c>
      <c r="AF243" s="37">
        <f>IF(ISNUMBER(P243),MAX(0,INDEX('913'!$F$6:$F$1205,P243)),0)</f>
        <v>0</v>
      </c>
      <c r="AG243" s="32">
        <f>IF(ISNUMBER(I243),SQRT(INDEX('913'!$I$6:$I$1205,I243)^2+INDEX('913'!$J$6:$J$1205,I243)^2),0)</f>
        <v>0</v>
      </c>
      <c r="AH243" s="32">
        <f>IF(ISNUMBER(J243),SQRT(INDEX('913'!$I$6:$I$1205,J243)^2+INDEX('913'!$J$6:$J$1205,J243)^2),0)</f>
        <v>0</v>
      </c>
      <c r="AI243" s="32">
        <f>IF(ISNUMBER(K243),SQRT(INDEX('913'!$I$6:$I$1205,K243)^2+INDEX('913'!$J$6:$J$1205,K243)^2),0)</f>
        <v>0</v>
      </c>
      <c r="AJ243" s="32">
        <f>IF(ISNUMBER(L243),SQRT(INDEX('913'!$I$6:$I$1205,L243)^2+INDEX('913'!$J$6:$J$1205,L243)^2),0)</f>
        <v>0</v>
      </c>
      <c r="AK243" s="32">
        <f>IF(ISNUMBER(M243),SQRT(INDEX('913'!$I$6:$I$1205,M243)^2+INDEX('913'!$J$6:$J$1205,M243)^2),0)</f>
        <v>0</v>
      </c>
      <c r="AL243" s="32">
        <f>IF(ISNUMBER(N243),SQRT(INDEX('913'!$I$6:$I$1205,N243)^2+INDEX('913'!$J$6:$J$1205,N243)^2),0)</f>
        <v>0</v>
      </c>
      <c r="AM243" s="32">
        <f>IF(ISNUMBER(O243),SQRT(INDEX('913'!$I$6:$I$1205,O243)^2+INDEX('913'!$J$6:$J$1205,O243)^2),0)</f>
        <v>0</v>
      </c>
      <c r="AN243" s="49">
        <f>IF(ISNUMBER(P243),SQRT(INDEX('913'!$I$6:$I$1205,P243)^2+INDEX('913'!$J$6:$J$1205,P243)^2),0)</f>
        <v>0</v>
      </c>
      <c r="AO243" s="37">
        <f t="shared" si="41"/>
        <v>0</v>
      </c>
      <c r="AP243" s="37">
        <f t="shared" si="42"/>
        <v>0</v>
      </c>
      <c r="AQ243" s="33" t="e">
        <f>-100*'935'!W243*(AO243+AP243)/'11'!C$17</f>
        <v>#VALUE!</v>
      </c>
      <c r="AR243" s="37" t="e">
        <f t="shared" si="43"/>
        <v>#VALUE!</v>
      </c>
      <c r="AS243" s="52" t="e">
        <f t="shared" si="44"/>
        <v>#VALUE!</v>
      </c>
      <c r="AT243" s="32" t="e">
        <f>IF('935'!C243="VOID",0,('935'!C243*(1-'935'!X243/'11'!B$17)))</f>
        <v>#VALUE!</v>
      </c>
      <c r="AU243" s="52" t="e">
        <f>'935'!Q243*(1-'935'!Y243/'11'!C$17)/(1-'935'!X243/'11'!B$17)</f>
        <v>#VALUE!</v>
      </c>
      <c r="AV243" s="37" t="e">
        <f>INDEX('DNO totals'!$B$57:$G$57,IF('935'!K243,IF(MOD('935'!K243,1000),IF(MOD('935'!K243,100),IF(MOD('935'!K243,10),IF(MOD('935'!K243,1000)=1,6,5),4),3),2),1))</f>
        <v>#VALUE!</v>
      </c>
      <c r="AW243" s="52" t="e">
        <f t="shared" si="45"/>
        <v>#VALUE!</v>
      </c>
      <c r="AX243" s="32" t="e">
        <f>IF('935'!V243="VOID",0,'935'!V243*(1-'935'!X243/'11'!B$17))</f>
        <v>#VALUE!</v>
      </c>
      <c r="AY243" s="33" t="e">
        <f>IF(H243,-100*'Charging rates'!B$10/'11'!B$17*AX243/H243,0)</f>
        <v>#VALUE!</v>
      </c>
      <c r="AZ243" s="33" t="e">
        <f>IF(C243,'DNO totals'!B$41,0)</f>
        <v>#VALUE!</v>
      </c>
      <c r="BA243" s="33" t="e">
        <f t="shared" si="46"/>
        <v>#VALUE!</v>
      </c>
      <c r="BB243" s="33" t="e">
        <f t="shared" si="47"/>
        <v>#VALUE!</v>
      </c>
      <c r="BC243" s="53" t="e">
        <f t="shared" si="48"/>
        <v>#VALUE!</v>
      </c>
      <c r="BD243" s="32" t="e">
        <f>IF(AT243,'935'!H243*AT243/(AT243+D243+H243),0)</f>
        <v>#VALUE!</v>
      </c>
      <c r="BE243" s="32" t="e">
        <f>IF(H243,'935'!H243*H243/(AT243+D243+H243),0)</f>
        <v>#VALUE!</v>
      </c>
      <c r="BF243" s="32" t="e">
        <f>BD243*(1-'935'!X243/'11'!B$17)</f>
        <v>#VALUE!</v>
      </c>
      <c r="BG243" s="49" t="e">
        <f>BE243*(1-'935'!X243/'11'!B$17)</f>
        <v>#VALUE!</v>
      </c>
      <c r="BH243" s="52" t="e">
        <f>AV243*Parameters!B$6</f>
        <v>#VALUE!</v>
      </c>
      <c r="BI243" s="37" t="e">
        <f>IF('935'!$K243=1000,'Charging rates'!$C$38*$BH243/(1+'DNO totals'!$C$99)*'935'!$L243,0)</f>
        <v>#VALUE!</v>
      </c>
      <c r="BJ243" s="37" t="e">
        <f>IF(MOD('935'!$K243,1000)=100,'Charging rates'!$D$38*$BH243/(1+'DNO totals'!$D$99)*'935'!$M243,0)</f>
        <v>#VALUE!</v>
      </c>
      <c r="BK243" s="37" t="e">
        <f>IF(MOD('935'!$K243,100)=10,'Charging rates'!$E$38*$BH243/(1+'DNO totals'!$E$99)*'935'!$N243,0)</f>
        <v>#VALUE!</v>
      </c>
      <c r="BL243" s="37" t="e">
        <f>IF(AND(MOD('935'!$K243,10)&gt;0,MOD('935'!$K243,1000)&gt;1),'Charging rates'!$F$38*$BH243/(1+'DNO totals'!$F$99)*'935'!$O243,0)</f>
        <v>#VALUE!</v>
      </c>
      <c r="BM243" s="37" t="e">
        <f>IF(MOD('935'!$K243,1000)=1,'Charging rates'!$G$38*$BH243/(1+'DNO totals'!$G$99)*'935'!$P243,0)</f>
        <v>#VALUE!</v>
      </c>
      <c r="BN243" s="52" t="e">
        <f t="shared" si="49"/>
        <v>#VALUE!</v>
      </c>
      <c r="BO243" s="37" t="e">
        <f>IF('935'!$K243&gt;1000,'Charging rates'!$C$38*$AW243*'935'!$L243,0)</f>
        <v>#VALUE!</v>
      </c>
      <c r="BP243" s="37" t="e">
        <f>IF(MOD('935'!$K243,1000)&gt;100,'Charging rates'!$D$38*$AW243*'935'!$M243,0)</f>
        <v>#VALUE!</v>
      </c>
      <c r="BQ243" s="37" t="e">
        <f>IF(MOD('935'!$K243,100)&gt;10,'Charging rates'!$E$38*$AW243*'935'!$N243,0)</f>
        <v>#VALUE!</v>
      </c>
      <c r="BR243" s="52" t="e">
        <f t="shared" si="50"/>
        <v>#VALUE!</v>
      </c>
      <c r="BS243" s="48" t="e">
        <f>'935'!C243&lt;&gt;"VOID"</f>
        <v>#VALUE!</v>
      </c>
      <c r="BT243" s="33" t="e">
        <f>IF(BS243,(100/'11'!B$17*BD243*((1-'935'!I243)*'Charging rates'!B$51+'Charging rates'!B$63)),0)</f>
        <v>#VALUE!</v>
      </c>
      <c r="BU243" s="33" t="e">
        <f>100/'11'!B$17*BG243*('Charging rates'!B$51+'Charging rates'!B$63)</f>
        <v>#VALUE!</v>
      </c>
      <c r="BV243" s="33" t="e">
        <f>100/'11'!B$17*BE243*('Charging rates'!B$51+'Charging rates'!B$63)</f>
        <v>#VALUE!</v>
      </c>
      <c r="BW243" s="53" t="e">
        <f t="shared" si="51"/>
        <v>#VALUE!</v>
      </c>
      <c r="BX243" s="32" t="e">
        <f>AT243-('935'!T243*(1-'935'!X243/'11'!B$17))</f>
        <v>#VALUE!</v>
      </c>
      <c r="BY243" s="32">
        <f>0-IF(ISNUMBER(I243),INDEX('913'!$I$6:$I$1205,I243),0)-IF(ISNUMBER(J243),INDEX('913'!$I$6:$I$1205,J243),0)-IF(ISNUMBER(K243),INDEX('913'!$I$6:$I$1205,K243),0)-IF(ISNUMBER(L243),INDEX('913'!$I$6:$I$1205,L243),0)-IF(ISNUMBER(M243),INDEX('913'!$I$6:$I$1205,M243),0)-IF(ISNUMBER(N243),INDEX('913'!$I$6:$I$1205,N243),0)-IF(ISNUMBER(O243),INDEX('913'!$I$6:$I$1205,O243),0)-IF(ISNUMBER(P243),INDEX('913'!$I$6:$I$1205,P243),0)</f>
        <v>0</v>
      </c>
      <c r="BZ243" s="37">
        <f>IF(BY243=0,1,MAX(1,SQRT(BY243^2+(IF(ISNUMBER(I243),INDEX('913'!$J$6:$J$1205,I243),0)+IF(ISNUMBER(J243),INDEX('913'!$J$6:$J$1205,J243),0)+IF(ISNUMBER(K243),INDEX('913'!$J$6:$J$1205,K243),0)+IF(ISNUMBER(L243),INDEX('913'!$J$6:$J$1205,L243),0)+IF(ISNUMBER(M243),INDEX('913'!$J$6:$J$1205,M243),0)+IF(ISNUMBER(N243),INDEX('913'!$J$6:$J$1205,N243),0)+IF(ISNUMBER(O243),INDEX('913'!$J$6:$J$1205,O243),0)+IF(ISNUMBER(P243),INDEX('913'!$J$6:$J$1205,P243),0))^2)/BY243))</f>
        <v>1</v>
      </c>
      <c r="CA243" s="33" t="e">
        <f>100*AO243/'11'!B$17</f>
        <v>#VALUE!</v>
      </c>
      <c r="CB243" s="37" t="e">
        <f>100*(AP243*BZ243)/'11'!C$17</f>
        <v>#VALUE!</v>
      </c>
      <c r="CC243" s="37" t="e">
        <f t="shared" si="52"/>
        <v>#VALUE!</v>
      </c>
      <c r="CD243" s="33" t="e">
        <f t="shared" si="53"/>
        <v>#VALUE!</v>
      </c>
      <c r="CE243" s="54" t="e">
        <f>'11'!C$17-'935'!Y243</f>
        <v>#VALUE!</v>
      </c>
      <c r="CF243" s="37" t="e">
        <f>MAX('DNO totals'!B$312+0,MIN('935'!L243+0,'DNO totals'!B$304+0))</f>
        <v>#VALUE!</v>
      </c>
      <c r="CG243" s="37" t="e">
        <f>MAX('DNO totals'!C$312+0,MIN('935'!M243+0,'DNO totals'!C$304+0))</f>
        <v>#VALUE!</v>
      </c>
      <c r="CH243" s="37" t="e">
        <f>MAX('DNO totals'!D$312+0,MIN('935'!N243+0,'DNO totals'!D$304+0))</f>
        <v>#VALUE!</v>
      </c>
      <c r="CI243" s="37" t="e">
        <f>MAX('DNO totals'!E$312+0,MIN('935'!O243+0,'DNO totals'!E$304+0))</f>
        <v>#VALUE!</v>
      </c>
      <c r="CJ243" s="52" t="e">
        <f>MAX('DNO totals'!F$312+0,MIN('935'!P243+0,'DNO totals'!F$304+0))</f>
        <v>#VALUE!</v>
      </c>
      <c r="CK243" s="37" t="e">
        <f>IF('935'!$K243=1000,'Charging rates'!$C$38*$BH243/(1+'DNO totals'!$C$99)*$CF243,0)</f>
        <v>#VALUE!</v>
      </c>
      <c r="CL243" s="37" t="e">
        <f>IF(MOD('935'!$K243,1000)=100,'Charging rates'!$D$38*$BH243/(1+'DNO totals'!$D$99)*$CG243,0)</f>
        <v>#VALUE!</v>
      </c>
      <c r="CM243" s="37" t="e">
        <f>IF(MOD('935'!$K243,100)=10,'Charging rates'!$E$38*$BH243/(1+'DNO totals'!$E$99)*$CH243,0)</f>
        <v>#VALUE!</v>
      </c>
      <c r="CN243" s="37" t="e">
        <f>IF(AND(MOD('935'!$K243,10)&gt;0,MOD('935'!$K243,1000)&gt;1),'Charging rates'!$F$38*$BH243/(1+'DNO totals'!$F$99)*$CI243,0)</f>
        <v>#VALUE!</v>
      </c>
      <c r="CO243" s="37" t="e">
        <f>IF(MOD('935'!$K243,1000)=1,'Charging rates'!$G$38*$BH243/(1+'DNO totals'!$G$99)*$CJ243,0)</f>
        <v>#VALUE!</v>
      </c>
      <c r="CP243" s="52" t="e">
        <f t="shared" si="54"/>
        <v>#VALUE!</v>
      </c>
      <c r="CQ243" s="37" t="e">
        <f>IF('935'!$K243&gt;1000,'Charging rates'!$C$38*$AW243*$CF243,0)</f>
        <v>#VALUE!</v>
      </c>
      <c r="CR243" s="37" t="e">
        <f>IF(MOD('935'!$K243,1000)&gt;100,'Charging rates'!$D$38*$AW243*$CG243,0)</f>
        <v>#VALUE!</v>
      </c>
      <c r="CS243" s="37" t="e">
        <f>IF(MOD('935'!$K243,100)&gt;10,'Charging rates'!$E$38*$AW243*$CH243,0)</f>
        <v>#VALUE!</v>
      </c>
      <c r="CT243" s="52" t="e">
        <f t="shared" si="55"/>
        <v>#VALUE!</v>
      </c>
      <c r="CU243" s="33" t="e">
        <f>100*(AP243*'935'!Q243*BZ243)/'11'!B$17</f>
        <v>#VALUE!</v>
      </c>
      <c r="CV243" s="33" t="e">
        <f>100/'11'!B$17*'Charging rates'!B$10*AW243</f>
        <v>#VALUE!</v>
      </c>
      <c r="CW243" s="33" t="e">
        <f>IF(AT243=0,0,(1-BX243/AT243)*(CA243+IF('935'!Q243=0,0,(CB243*'935'!Q243*('11'!C$17-'935'!Y243)/('11'!B$17-'935'!X243)))))</f>
        <v>#VALUE!</v>
      </c>
      <c r="CX243" s="33" t="e">
        <f t="shared" si="56"/>
        <v>#VALUE!</v>
      </c>
      <c r="CY243" s="49" t="e">
        <f t="shared" si="57"/>
        <v>#VALUE!</v>
      </c>
      <c r="CZ243" s="32" t="e">
        <f>AT243*(Parameters!B$21+AU243)*IF('DNO totals'!B$323&lt;0,1,'935'!S243)</f>
        <v>#VALUE!</v>
      </c>
      <c r="DA243" s="52" t="e">
        <f>IF('DNO totals'!B$323&lt;0,1,'935'!S243)*(Parameters!B$21+AU243)</f>
        <v>#VALUE!</v>
      </c>
      <c r="DB243" s="37" t="e">
        <f>CX243+'Charging rates'!B$106*DA243*100/'11'!B$17</f>
        <v>#VALUE!</v>
      </c>
      <c r="DC243" s="37" t="e">
        <f>DB243+'Charging rates'!B$116*(Parameters!B$21+AU243)*100/'11'!B$17*IF('DNO totals'!B$323&lt;0,1,'935'!S243)</f>
        <v>#VALUE!</v>
      </c>
      <c r="DD243" s="37" t="e">
        <f>'Charging rates'!B$97*(CP243+CT243)*100/'11'!B$17</f>
        <v>#VALUE!</v>
      </c>
      <c r="DE243" s="33" t="e">
        <f>MAX(0-(CB243*AU243*'11'!C$17/'11'!B$17),DC243+DD243)</f>
        <v>#VALUE!</v>
      </c>
      <c r="DF243" s="37" t="e">
        <f>IF(BS243,IF(AU243=0,CC243,MAX(0,MIN(CC243,CC243+(DE243/'935'!Q243*('11'!B$17-'935'!X243)/('11'!C$17-'935'!Y243))))),0)</f>
        <v>#VALUE!</v>
      </c>
      <c r="DG243" s="33" t="e">
        <f t="shared" si="58"/>
        <v>#VALUE!</v>
      </c>
      <c r="DH243" s="53" t="e">
        <f t="shared" si="59"/>
        <v>#VALUE!</v>
      </c>
    </row>
    <row r="244" spans="1:112">
      <c r="A244" s="28">
        <v>144</v>
      </c>
      <c r="B244" s="47" t="e">
        <f>'935'!B244</f>
        <v>#VALUE!</v>
      </c>
      <c r="C244" s="48" t="e">
        <f>OR('935'!E244&lt;&gt;"VOID",'935'!F244&lt;&gt;"VOID",'935'!G244&lt;&gt;"VOID")</f>
        <v>#VALUE!</v>
      </c>
      <c r="D244" s="32" t="e">
        <f>IF('935'!D244="VOID",0,'935'!D244*(1-'935'!X244/'11'!B$17))</f>
        <v>#VALUE!</v>
      </c>
      <c r="E244" s="32" t="e">
        <f>IF('935'!E244="VOID",0,'935'!E244*(1-'935'!X244/'11'!B$17))</f>
        <v>#VALUE!</v>
      </c>
      <c r="F244" s="32" t="e">
        <f>IF('935'!F244="VOID",0,'935'!F244*(1-'935'!X244/'11'!B$17))</f>
        <v>#VALUE!</v>
      </c>
      <c r="G244" s="32" t="e">
        <f>IF('935'!G244="VOID",0,'935'!G244*(1-'935'!X244/'11'!B$17))</f>
        <v>#VALUE!</v>
      </c>
      <c r="H244" s="49" t="e">
        <f t="shared" si="40"/>
        <v>#VALUE!</v>
      </c>
      <c r="I244" s="50" t="e">
        <f>MATCH('935'!J244,'913'!$B$6:$B$1205,0)</f>
        <v>#VALUE!</v>
      </c>
      <c r="J244" s="50" t="e">
        <f>MATCH(INDEX('913'!$D$6:$D$1205,I244),'913'!$B$6:$B$1205,0)</f>
        <v>#VALUE!</v>
      </c>
      <c r="K244" s="50" t="e">
        <f>MATCH(INDEX('913'!$D$6:$D$1205,J244),'913'!$B$6:$B$1205,0)</f>
        <v>#VALUE!</v>
      </c>
      <c r="L244" s="50" t="e">
        <f>MATCH(INDEX('913'!$D$6:$D$1205,K244),'913'!$B$6:$B$1205,0)</f>
        <v>#VALUE!</v>
      </c>
      <c r="M244" s="50" t="e">
        <f>MATCH(INDEX('913'!$D$6:$D$1205,L244),'913'!$B$6:$B$1205,0)</f>
        <v>#VALUE!</v>
      </c>
      <c r="N244" s="50" t="e">
        <f>MATCH(INDEX('913'!$D$6:$D$1205,M244),'913'!$B$6:$B$1205,0)</f>
        <v>#VALUE!</v>
      </c>
      <c r="O244" s="50" t="e">
        <f>MATCH(INDEX('913'!$D$6:$D$1205,N244),'913'!$B$6:$B$1205,0)</f>
        <v>#VALUE!</v>
      </c>
      <c r="P244" s="51" t="e">
        <f>MATCH(INDEX('913'!$D$6:$D$1205,O244),'913'!$B$6:$B$1205,0)</f>
        <v>#VALUE!</v>
      </c>
      <c r="Q244" s="37">
        <f>IF(ISNUMBER(I244),MAX(0,INDEX('913'!$E$6:$E$1205,I244)),0)</f>
        <v>0</v>
      </c>
      <c r="R244" s="37">
        <f>IF(ISNUMBER(J244),MAX(0,INDEX('913'!$E$6:$E$1205,J244)),0)</f>
        <v>0</v>
      </c>
      <c r="S244" s="37">
        <f>IF(ISNUMBER(K244),MAX(0,INDEX('913'!$E$6:$E$1205,K244)),0)</f>
        <v>0</v>
      </c>
      <c r="T244" s="37">
        <f>IF(ISNUMBER(L244),MAX(0,INDEX('913'!$E$6:$E$1205,L244)),0)</f>
        <v>0</v>
      </c>
      <c r="U244" s="37">
        <f>IF(ISNUMBER(M244),MAX(0,INDEX('913'!$E$6:$E$1205,M244)),0)</f>
        <v>0</v>
      </c>
      <c r="V244" s="37">
        <f>IF(ISNUMBER(N244),MAX(0,INDEX('913'!$E$6:$E$1205,N244)),0)</f>
        <v>0</v>
      </c>
      <c r="W244" s="37">
        <f>IF(ISNUMBER(O244),MAX(0,INDEX('913'!$E$6:$E$1205,O244)),0)</f>
        <v>0</v>
      </c>
      <c r="X244" s="52">
        <f>IF(ISNUMBER(P244),MAX(0,INDEX('913'!$E$6:$E$1205,P244)),0)</f>
        <v>0</v>
      </c>
      <c r="Y244" s="37">
        <f>IF(ISNUMBER(I244),MAX(0,INDEX('913'!$F$6:$F$1205,I244)),0)</f>
        <v>0</v>
      </c>
      <c r="Z244" s="37">
        <f>IF(ISNUMBER(J244),MAX(0,INDEX('913'!$F$6:$F$1205,J244)),0)</f>
        <v>0</v>
      </c>
      <c r="AA244" s="37">
        <f>IF(ISNUMBER(K244),MAX(0,INDEX('913'!$F$6:$F$1205,K244)),0)</f>
        <v>0</v>
      </c>
      <c r="AB244" s="37">
        <f>IF(ISNUMBER(L244),MAX(0,INDEX('913'!$F$6:$F$1205,L244)),0)</f>
        <v>0</v>
      </c>
      <c r="AC244" s="37">
        <f>IF(ISNUMBER(M244),MAX(0,INDEX('913'!$F$6:$F$1205,M244)),0)</f>
        <v>0</v>
      </c>
      <c r="AD244" s="37">
        <f>IF(ISNUMBER(N244),MAX(0,INDEX('913'!$F$6:$F$1205,N244)),0)</f>
        <v>0</v>
      </c>
      <c r="AE244" s="37">
        <f>IF(ISNUMBER(O244),MAX(0,INDEX('913'!$F$6:$F$1205,O244)),0)</f>
        <v>0</v>
      </c>
      <c r="AF244" s="37">
        <f>IF(ISNUMBER(P244),MAX(0,INDEX('913'!$F$6:$F$1205,P244)),0)</f>
        <v>0</v>
      </c>
      <c r="AG244" s="32">
        <f>IF(ISNUMBER(I244),SQRT(INDEX('913'!$I$6:$I$1205,I244)^2+INDEX('913'!$J$6:$J$1205,I244)^2),0)</f>
        <v>0</v>
      </c>
      <c r="AH244" s="32">
        <f>IF(ISNUMBER(J244),SQRT(INDEX('913'!$I$6:$I$1205,J244)^2+INDEX('913'!$J$6:$J$1205,J244)^2),0)</f>
        <v>0</v>
      </c>
      <c r="AI244" s="32">
        <f>IF(ISNUMBER(K244),SQRT(INDEX('913'!$I$6:$I$1205,K244)^2+INDEX('913'!$J$6:$J$1205,K244)^2),0)</f>
        <v>0</v>
      </c>
      <c r="AJ244" s="32">
        <f>IF(ISNUMBER(L244),SQRT(INDEX('913'!$I$6:$I$1205,L244)^2+INDEX('913'!$J$6:$J$1205,L244)^2),0)</f>
        <v>0</v>
      </c>
      <c r="AK244" s="32">
        <f>IF(ISNUMBER(M244),SQRT(INDEX('913'!$I$6:$I$1205,M244)^2+INDEX('913'!$J$6:$J$1205,M244)^2),0)</f>
        <v>0</v>
      </c>
      <c r="AL244" s="32">
        <f>IF(ISNUMBER(N244),SQRT(INDEX('913'!$I$6:$I$1205,N244)^2+INDEX('913'!$J$6:$J$1205,N244)^2),0)</f>
        <v>0</v>
      </c>
      <c r="AM244" s="32">
        <f>IF(ISNUMBER(O244),SQRT(INDEX('913'!$I$6:$I$1205,O244)^2+INDEX('913'!$J$6:$J$1205,O244)^2),0)</f>
        <v>0</v>
      </c>
      <c r="AN244" s="49">
        <f>IF(ISNUMBER(P244),SQRT(INDEX('913'!$I$6:$I$1205,P244)^2+INDEX('913'!$J$6:$J$1205,P244)^2),0)</f>
        <v>0</v>
      </c>
      <c r="AO244" s="37">
        <f t="shared" si="41"/>
        <v>0</v>
      </c>
      <c r="AP244" s="37">
        <f t="shared" si="42"/>
        <v>0</v>
      </c>
      <c r="AQ244" s="33" t="e">
        <f>-100*'935'!W244*(AO244+AP244)/'11'!C$17</f>
        <v>#VALUE!</v>
      </c>
      <c r="AR244" s="37" t="e">
        <f t="shared" si="43"/>
        <v>#VALUE!</v>
      </c>
      <c r="AS244" s="52" t="e">
        <f t="shared" si="44"/>
        <v>#VALUE!</v>
      </c>
      <c r="AT244" s="32" t="e">
        <f>IF('935'!C244="VOID",0,('935'!C244*(1-'935'!X244/'11'!B$17)))</f>
        <v>#VALUE!</v>
      </c>
      <c r="AU244" s="52" t="e">
        <f>'935'!Q244*(1-'935'!Y244/'11'!C$17)/(1-'935'!X244/'11'!B$17)</f>
        <v>#VALUE!</v>
      </c>
      <c r="AV244" s="37" t="e">
        <f>INDEX('DNO totals'!$B$57:$G$57,IF('935'!K244,IF(MOD('935'!K244,1000),IF(MOD('935'!K244,100),IF(MOD('935'!K244,10),IF(MOD('935'!K244,1000)=1,6,5),4),3),2),1))</f>
        <v>#VALUE!</v>
      </c>
      <c r="AW244" s="52" t="e">
        <f t="shared" si="45"/>
        <v>#VALUE!</v>
      </c>
      <c r="AX244" s="32" t="e">
        <f>IF('935'!V244="VOID",0,'935'!V244*(1-'935'!X244/'11'!B$17))</f>
        <v>#VALUE!</v>
      </c>
      <c r="AY244" s="33" t="e">
        <f>IF(H244,-100*'Charging rates'!B$10/'11'!B$17*AX244/H244,0)</f>
        <v>#VALUE!</v>
      </c>
      <c r="AZ244" s="33" t="e">
        <f>IF(C244,'DNO totals'!B$41,0)</f>
        <v>#VALUE!</v>
      </c>
      <c r="BA244" s="33" t="e">
        <f t="shared" si="46"/>
        <v>#VALUE!</v>
      </c>
      <c r="BB244" s="33" t="e">
        <f t="shared" si="47"/>
        <v>#VALUE!</v>
      </c>
      <c r="BC244" s="53" t="e">
        <f t="shared" si="48"/>
        <v>#VALUE!</v>
      </c>
      <c r="BD244" s="32" t="e">
        <f>IF(AT244,'935'!H244*AT244/(AT244+D244+H244),0)</f>
        <v>#VALUE!</v>
      </c>
      <c r="BE244" s="32" t="e">
        <f>IF(H244,'935'!H244*H244/(AT244+D244+H244),0)</f>
        <v>#VALUE!</v>
      </c>
      <c r="BF244" s="32" t="e">
        <f>BD244*(1-'935'!X244/'11'!B$17)</f>
        <v>#VALUE!</v>
      </c>
      <c r="BG244" s="49" t="e">
        <f>BE244*(1-'935'!X244/'11'!B$17)</f>
        <v>#VALUE!</v>
      </c>
      <c r="BH244" s="52" t="e">
        <f>AV244*Parameters!B$6</f>
        <v>#VALUE!</v>
      </c>
      <c r="BI244" s="37" t="e">
        <f>IF('935'!$K244=1000,'Charging rates'!$C$38*$BH244/(1+'DNO totals'!$C$99)*'935'!$L244,0)</f>
        <v>#VALUE!</v>
      </c>
      <c r="BJ244" s="37" t="e">
        <f>IF(MOD('935'!$K244,1000)=100,'Charging rates'!$D$38*$BH244/(1+'DNO totals'!$D$99)*'935'!$M244,0)</f>
        <v>#VALUE!</v>
      </c>
      <c r="BK244" s="37" t="e">
        <f>IF(MOD('935'!$K244,100)=10,'Charging rates'!$E$38*$BH244/(1+'DNO totals'!$E$99)*'935'!$N244,0)</f>
        <v>#VALUE!</v>
      </c>
      <c r="BL244" s="37" t="e">
        <f>IF(AND(MOD('935'!$K244,10)&gt;0,MOD('935'!$K244,1000)&gt;1),'Charging rates'!$F$38*$BH244/(1+'DNO totals'!$F$99)*'935'!$O244,0)</f>
        <v>#VALUE!</v>
      </c>
      <c r="BM244" s="37" t="e">
        <f>IF(MOD('935'!$K244,1000)=1,'Charging rates'!$G$38*$BH244/(1+'DNO totals'!$G$99)*'935'!$P244,0)</f>
        <v>#VALUE!</v>
      </c>
      <c r="BN244" s="52" t="e">
        <f t="shared" si="49"/>
        <v>#VALUE!</v>
      </c>
      <c r="BO244" s="37" t="e">
        <f>IF('935'!$K244&gt;1000,'Charging rates'!$C$38*$AW244*'935'!$L244,0)</f>
        <v>#VALUE!</v>
      </c>
      <c r="BP244" s="37" t="e">
        <f>IF(MOD('935'!$K244,1000)&gt;100,'Charging rates'!$D$38*$AW244*'935'!$M244,0)</f>
        <v>#VALUE!</v>
      </c>
      <c r="BQ244" s="37" t="e">
        <f>IF(MOD('935'!$K244,100)&gt;10,'Charging rates'!$E$38*$AW244*'935'!$N244,0)</f>
        <v>#VALUE!</v>
      </c>
      <c r="BR244" s="52" t="e">
        <f t="shared" si="50"/>
        <v>#VALUE!</v>
      </c>
      <c r="BS244" s="48" t="e">
        <f>'935'!C244&lt;&gt;"VOID"</f>
        <v>#VALUE!</v>
      </c>
      <c r="BT244" s="33" t="e">
        <f>IF(BS244,(100/'11'!B$17*BD244*((1-'935'!I244)*'Charging rates'!B$51+'Charging rates'!B$63)),0)</f>
        <v>#VALUE!</v>
      </c>
      <c r="BU244" s="33" t="e">
        <f>100/'11'!B$17*BG244*('Charging rates'!B$51+'Charging rates'!B$63)</f>
        <v>#VALUE!</v>
      </c>
      <c r="BV244" s="33" t="e">
        <f>100/'11'!B$17*BE244*('Charging rates'!B$51+'Charging rates'!B$63)</f>
        <v>#VALUE!</v>
      </c>
      <c r="BW244" s="53" t="e">
        <f t="shared" si="51"/>
        <v>#VALUE!</v>
      </c>
      <c r="BX244" s="32" t="e">
        <f>AT244-('935'!T244*(1-'935'!X244/'11'!B$17))</f>
        <v>#VALUE!</v>
      </c>
      <c r="BY244" s="32">
        <f>0-IF(ISNUMBER(I244),INDEX('913'!$I$6:$I$1205,I244),0)-IF(ISNUMBER(J244),INDEX('913'!$I$6:$I$1205,J244),0)-IF(ISNUMBER(K244),INDEX('913'!$I$6:$I$1205,K244),0)-IF(ISNUMBER(L244),INDEX('913'!$I$6:$I$1205,L244),0)-IF(ISNUMBER(M244),INDEX('913'!$I$6:$I$1205,M244),0)-IF(ISNUMBER(N244),INDEX('913'!$I$6:$I$1205,N244),0)-IF(ISNUMBER(O244),INDEX('913'!$I$6:$I$1205,O244),0)-IF(ISNUMBER(P244),INDEX('913'!$I$6:$I$1205,P244),0)</f>
        <v>0</v>
      </c>
      <c r="BZ244" s="37">
        <f>IF(BY244=0,1,MAX(1,SQRT(BY244^2+(IF(ISNUMBER(I244),INDEX('913'!$J$6:$J$1205,I244),0)+IF(ISNUMBER(J244),INDEX('913'!$J$6:$J$1205,J244),0)+IF(ISNUMBER(K244),INDEX('913'!$J$6:$J$1205,K244),0)+IF(ISNUMBER(L244),INDEX('913'!$J$6:$J$1205,L244),0)+IF(ISNUMBER(M244),INDEX('913'!$J$6:$J$1205,M244),0)+IF(ISNUMBER(N244),INDEX('913'!$J$6:$J$1205,N244),0)+IF(ISNUMBER(O244),INDEX('913'!$J$6:$J$1205,O244),0)+IF(ISNUMBER(P244),INDEX('913'!$J$6:$J$1205,P244),0))^2)/BY244))</f>
        <v>1</v>
      </c>
      <c r="CA244" s="33" t="e">
        <f>100*AO244/'11'!B$17</f>
        <v>#VALUE!</v>
      </c>
      <c r="CB244" s="37" t="e">
        <f>100*(AP244*BZ244)/'11'!C$17</f>
        <v>#VALUE!</v>
      </c>
      <c r="CC244" s="37" t="e">
        <f t="shared" si="52"/>
        <v>#VALUE!</v>
      </c>
      <c r="CD244" s="33" t="e">
        <f t="shared" si="53"/>
        <v>#VALUE!</v>
      </c>
      <c r="CE244" s="54" t="e">
        <f>'11'!C$17-'935'!Y244</f>
        <v>#VALUE!</v>
      </c>
      <c r="CF244" s="37" t="e">
        <f>MAX('DNO totals'!B$312+0,MIN('935'!L244+0,'DNO totals'!B$304+0))</f>
        <v>#VALUE!</v>
      </c>
      <c r="CG244" s="37" t="e">
        <f>MAX('DNO totals'!C$312+0,MIN('935'!M244+0,'DNO totals'!C$304+0))</f>
        <v>#VALUE!</v>
      </c>
      <c r="CH244" s="37" t="e">
        <f>MAX('DNO totals'!D$312+0,MIN('935'!N244+0,'DNO totals'!D$304+0))</f>
        <v>#VALUE!</v>
      </c>
      <c r="CI244" s="37" t="e">
        <f>MAX('DNO totals'!E$312+0,MIN('935'!O244+0,'DNO totals'!E$304+0))</f>
        <v>#VALUE!</v>
      </c>
      <c r="CJ244" s="52" t="e">
        <f>MAX('DNO totals'!F$312+0,MIN('935'!P244+0,'DNO totals'!F$304+0))</f>
        <v>#VALUE!</v>
      </c>
      <c r="CK244" s="37" t="e">
        <f>IF('935'!$K244=1000,'Charging rates'!$C$38*$BH244/(1+'DNO totals'!$C$99)*$CF244,0)</f>
        <v>#VALUE!</v>
      </c>
      <c r="CL244" s="37" t="e">
        <f>IF(MOD('935'!$K244,1000)=100,'Charging rates'!$D$38*$BH244/(1+'DNO totals'!$D$99)*$CG244,0)</f>
        <v>#VALUE!</v>
      </c>
      <c r="CM244" s="37" t="e">
        <f>IF(MOD('935'!$K244,100)=10,'Charging rates'!$E$38*$BH244/(1+'DNO totals'!$E$99)*$CH244,0)</f>
        <v>#VALUE!</v>
      </c>
      <c r="CN244" s="37" t="e">
        <f>IF(AND(MOD('935'!$K244,10)&gt;0,MOD('935'!$K244,1000)&gt;1),'Charging rates'!$F$38*$BH244/(1+'DNO totals'!$F$99)*$CI244,0)</f>
        <v>#VALUE!</v>
      </c>
      <c r="CO244" s="37" t="e">
        <f>IF(MOD('935'!$K244,1000)=1,'Charging rates'!$G$38*$BH244/(1+'DNO totals'!$G$99)*$CJ244,0)</f>
        <v>#VALUE!</v>
      </c>
      <c r="CP244" s="52" t="e">
        <f t="shared" si="54"/>
        <v>#VALUE!</v>
      </c>
      <c r="CQ244" s="37" t="e">
        <f>IF('935'!$K244&gt;1000,'Charging rates'!$C$38*$AW244*$CF244,0)</f>
        <v>#VALUE!</v>
      </c>
      <c r="CR244" s="37" t="e">
        <f>IF(MOD('935'!$K244,1000)&gt;100,'Charging rates'!$D$38*$AW244*$CG244,0)</f>
        <v>#VALUE!</v>
      </c>
      <c r="CS244" s="37" t="e">
        <f>IF(MOD('935'!$K244,100)&gt;10,'Charging rates'!$E$38*$AW244*$CH244,0)</f>
        <v>#VALUE!</v>
      </c>
      <c r="CT244" s="52" t="e">
        <f t="shared" si="55"/>
        <v>#VALUE!</v>
      </c>
      <c r="CU244" s="33" t="e">
        <f>100*(AP244*'935'!Q244*BZ244)/'11'!B$17</f>
        <v>#VALUE!</v>
      </c>
      <c r="CV244" s="33" t="e">
        <f>100/'11'!B$17*'Charging rates'!B$10*AW244</f>
        <v>#VALUE!</v>
      </c>
      <c r="CW244" s="33" t="e">
        <f>IF(AT244=0,0,(1-BX244/AT244)*(CA244+IF('935'!Q244=0,0,(CB244*'935'!Q244*('11'!C$17-'935'!Y244)/('11'!B$17-'935'!X244)))))</f>
        <v>#VALUE!</v>
      </c>
      <c r="CX244" s="33" t="e">
        <f t="shared" si="56"/>
        <v>#VALUE!</v>
      </c>
      <c r="CY244" s="49" t="e">
        <f t="shared" si="57"/>
        <v>#VALUE!</v>
      </c>
      <c r="CZ244" s="32" t="e">
        <f>AT244*(Parameters!B$21+AU244)*IF('DNO totals'!B$323&lt;0,1,'935'!S244)</f>
        <v>#VALUE!</v>
      </c>
      <c r="DA244" s="52" t="e">
        <f>IF('DNO totals'!B$323&lt;0,1,'935'!S244)*(Parameters!B$21+AU244)</f>
        <v>#VALUE!</v>
      </c>
      <c r="DB244" s="37" t="e">
        <f>CX244+'Charging rates'!B$106*DA244*100/'11'!B$17</f>
        <v>#VALUE!</v>
      </c>
      <c r="DC244" s="37" t="e">
        <f>DB244+'Charging rates'!B$116*(Parameters!B$21+AU244)*100/'11'!B$17*IF('DNO totals'!B$323&lt;0,1,'935'!S244)</f>
        <v>#VALUE!</v>
      </c>
      <c r="DD244" s="37" t="e">
        <f>'Charging rates'!B$97*(CP244+CT244)*100/'11'!B$17</f>
        <v>#VALUE!</v>
      </c>
      <c r="DE244" s="33" t="e">
        <f>MAX(0-(CB244*AU244*'11'!C$17/'11'!B$17),DC244+DD244)</f>
        <v>#VALUE!</v>
      </c>
      <c r="DF244" s="37" t="e">
        <f>IF(BS244,IF(AU244=0,CC244,MAX(0,MIN(CC244,CC244+(DE244/'935'!Q244*('11'!B$17-'935'!X244)/('11'!C$17-'935'!Y244))))),0)</f>
        <v>#VALUE!</v>
      </c>
      <c r="DG244" s="33" t="e">
        <f t="shared" si="58"/>
        <v>#VALUE!</v>
      </c>
      <c r="DH244" s="53" t="e">
        <f t="shared" si="59"/>
        <v>#VALUE!</v>
      </c>
    </row>
    <row r="245" spans="1:112">
      <c r="A245" s="28">
        <v>145</v>
      </c>
      <c r="B245" s="47" t="e">
        <f>'935'!B245</f>
        <v>#VALUE!</v>
      </c>
      <c r="C245" s="48" t="e">
        <f>OR('935'!E245&lt;&gt;"VOID",'935'!F245&lt;&gt;"VOID",'935'!G245&lt;&gt;"VOID")</f>
        <v>#VALUE!</v>
      </c>
      <c r="D245" s="32" t="e">
        <f>IF('935'!D245="VOID",0,'935'!D245*(1-'935'!X245/'11'!B$17))</f>
        <v>#VALUE!</v>
      </c>
      <c r="E245" s="32" t="e">
        <f>IF('935'!E245="VOID",0,'935'!E245*(1-'935'!X245/'11'!B$17))</f>
        <v>#VALUE!</v>
      </c>
      <c r="F245" s="32" t="e">
        <f>IF('935'!F245="VOID",0,'935'!F245*(1-'935'!X245/'11'!B$17))</f>
        <v>#VALUE!</v>
      </c>
      <c r="G245" s="32" t="e">
        <f>IF('935'!G245="VOID",0,'935'!G245*(1-'935'!X245/'11'!B$17))</f>
        <v>#VALUE!</v>
      </c>
      <c r="H245" s="49" t="e">
        <f t="shared" si="40"/>
        <v>#VALUE!</v>
      </c>
      <c r="I245" s="50" t="e">
        <f>MATCH('935'!J245,'913'!$B$6:$B$1205,0)</f>
        <v>#VALUE!</v>
      </c>
      <c r="J245" s="50" t="e">
        <f>MATCH(INDEX('913'!$D$6:$D$1205,I245),'913'!$B$6:$B$1205,0)</f>
        <v>#VALUE!</v>
      </c>
      <c r="K245" s="50" t="e">
        <f>MATCH(INDEX('913'!$D$6:$D$1205,J245),'913'!$B$6:$B$1205,0)</f>
        <v>#VALUE!</v>
      </c>
      <c r="L245" s="50" t="e">
        <f>MATCH(INDEX('913'!$D$6:$D$1205,K245),'913'!$B$6:$B$1205,0)</f>
        <v>#VALUE!</v>
      </c>
      <c r="M245" s="50" t="e">
        <f>MATCH(INDEX('913'!$D$6:$D$1205,L245),'913'!$B$6:$B$1205,0)</f>
        <v>#VALUE!</v>
      </c>
      <c r="N245" s="50" t="e">
        <f>MATCH(INDEX('913'!$D$6:$D$1205,M245),'913'!$B$6:$B$1205,0)</f>
        <v>#VALUE!</v>
      </c>
      <c r="O245" s="50" t="e">
        <f>MATCH(INDEX('913'!$D$6:$D$1205,N245),'913'!$B$6:$B$1205,0)</f>
        <v>#VALUE!</v>
      </c>
      <c r="P245" s="51" t="e">
        <f>MATCH(INDEX('913'!$D$6:$D$1205,O245),'913'!$B$6:$B$1205,0)</f>
        <v>#VALUE!</v>
      </c>
      <c r="Q245" s="37">
        <f>IF(ISNUMBER(I245),MAX(0,INDEX('913'!$E$6:$E$1205,I245)),0)</f>
        <v>0</v>
      </c>
      <c r="R245" s="37">
        <f>IF(ISNUMBER(J245),MAX(0,INDEX('913'!$E$6:$E$1205,J245)),0)</f>
        <v>0</v>
      </c>
      <c r="S245" s="37">
        <f>IF(ISNUMBER(K245),MAX(0,INDEX('913'!$E$6:$E$1205,K245)),0)</f>
        <v>0</v>
      </c>
      <c r="T245" s="37">
        <f>IF(ISNUMBER(L245),MAX(0,INDEX('913'!$E$6:$E$1205,L245)),0)</f>
        <v>0</v>
      </c>
      <c r="U245" s="37">
        <f>IF(ISNUMBER(M245),MAX(0,INDEX('913'!$E$6:$E$1205,M245)),0)</f>
        <v>0</v>
      </c>
      <c r="V245" s="37">
        <f>IF(ISNUMBER(N245),MAX(0,INDEX('913'!$E$6:$E$1205,N245)),0)</f>
        <v>0</v>
      </c>
      <c r="W245" s="37">
        <f>IF(ISNUMBER(O245),MAX(0,INDEX('913'!$E$6:$E$1205,O245)),0)</f>
        <v>0</v>
      </c>
      <c r="X245" s="52">
        <f>IF(ISNUMBER(P245),MAX(0,INDEX('913'!$E$6:$E$1205,P245)),0)</f>
        <v>0</v>
      </c>
      <c r="Y245" s="37">
        <f>IF(ISNUMBER(I245),MAX(0,INDEX('913'!$F$6:$F$1205,I245)),0)</f>
        <v>0</v>
      </c>
      <c r="Z245" s="37">
        <f>IF(ISNUMBER(J245),MAX(0,INDEX('913'!$F$6:$F$1205,J245)),0)</f>
        <v>0</v>
      </c>
      <c r="AA245" s="37">
        <f>IF(ISNUMBER(K245),MAX(0,INDEX('913'!$F$6:$F$1205,K245)),0)</f>
        <v>0</v>
      </c>
      <c r="AB245" s="37">
        <f>IF(ISNUMBER(L245),MAX(0,INDEX('913'!$F$6:$F$1205,L245)),0)</f>
        <v>0</v>
      </c>
      <c r="AC245" s="37">
        <f>IF(ISNUMBER(M245),MAX(0,INDEX('913'!$F$6:$F$1205,M245)),0)</f>
        <v>0</v>
      </c>
      <c r="AD245" s="37">
        <f>IF(ISNUMBER(N245),MAX(0,INDEX('913'!$F$6:$F$1205,N245)),0)</f>
        <v>0</v>
      </c>
      <c r="AE245" s="37">
        <f>IF(ISNUMBER(O245),MAX(0,INDEX('913'!$F$6:$F$1205,O245)),0)</f>
        <v>0</v>
      </c>
      <c r="AF245" s="37">
        <f>IF(ISNUMBER(P245),MAX(0,INDEX('913'!$F$6:$F$1205,P245)),0)</f>
        <v>0</v>
      </c>
      <c r="AG245" s="32">
        <f>IF(ISNUMBER(I245),SQRT(INDEX('913'!$I$6:$I$1205,I245)^2+INDEX('913'!$J$6:$J$1205,I245)^2),0)</f>
        <v>0</v>
      </c>
      <c r="AH245" s="32">
        <f>IF(ISNUMBER(J245),SQRT(INDEX('913'!$I$6:$I$1205,J245)^2+INDEX('913'!$J$6:$J$1205,J245)^2),0)</f>
        <v>0</v>
      </c>
      <c r="AI245" s="32">
        <f>IF(ISNUMBER(K245),SQRT(INDEX('913'!$I$6:$I$1205,K245)^2+INDEX('913'!$J$6:$J$1205,K245)^2),0)</f>
        <v>0</v>
      </c>
      <c r="AJ245" s="32">
        <f>IF(ISNUMBER(L245),SQRT(INDEX('913'!$I$6:$I$1205,L245)^2+INDEX('913'!$J$6:$J$1205,L245)^2),0)</f>
        <v>0</v>
      </c>
      <c r="AK245" s="32">
        <f>IF(ISNUMBER(M245),SQRT(INDEX('913'!$I$6:$I$1205,M245)^2+INDEX('913'!$J$6:$J$1205,M245)^2),0)</f>
        <v>0</v>
      </c>
      <c r="AL245" s="32">
        <f>IF(ISNUMBER(N245),SQRT(INDEX('913'!$I$6:$I$1205,N245)^2+INDEX('913'!$J$6:$J$1205,N245)^2),0)</f>
        <v>0</v>
      </c>
      <c r="AM245" s="32">
        <f>IF(ISNUMBER(O245),SQRT(INDEX('913'!$I$6:$I$1205,O245)^2+INDEX('913'!$J$6:$J$1205,O245)^2),0)</f>
        <v>0</v>
      </c>
      <c r="AN245" s="49">
        <f>IF(ISNUMBER(P245),SQRT(INDEX('913'!$I$6:$I$1205,P245)^2+INDEX('913'!$J$6:$J$1205,P245)^2),0)</f>
        <v>0</v>
      </c>
      <c r="AO245" s="37">
        <f t="shared" si="41"/>
        <v>0</v>
      </c>
      <c r="AP245" s="37">
        <f t="shared" si="42"/>
        <v>0</v>
      </c>
      <c r="AQ245" s="33" t="e">
        <f>-100*'935'!W245*(AO245+AP245)/'11'!C$17</f>
        <v>#VALUE!</v>
      </c>
      <c r="AR245" s="37" t="e">
        <f t="shared" si="43"/>
        <v>#VALUE!</v>
      </c>
      <c r="AS245" s="52" t="e">
        <f t="shared" si="44"/>
        <v>#VALUE!</v>
      </c>
      <c r="AT245" s="32" t="e">
        <f>IF('935'!C245="VOID",0,('935'!C245*(1-'935'!X245/'11'!B$17)))</f>
        <v>#VALUE!</v>
      </c>
      <c r="AU245" s="52" t="e">
        <f>'935'!Q245*(1-'935'!Y245/'11'!C$17)/(1-'935'!X245/'11'!B$17)</f>
        <v>#VALUE!</v>
      </c>
      <c r="AV245" s="37" t="e">
        <f>INDEX('DNO totals'!$B$57:$G$57,IF('935'!K245,IF(MOD('935'!K245,1000),IF(MOD('935'!K245,100),IF(MOD('935'!K245,10),IF(MOD('935'!K245,1000)=1,6,5),4),3),2),1))</f>
        <v>#VALUE!</v>
      </c>
      <c r="AW245" s="52" t="e">
        <f t="shared" si="45"/>
        <v>#VALUE!</v>
      </c>
      <c r="AX245" s="32" t="e">
        <f>IF('935'!V245="VOID",0,'935'!V245*(1-'935'!X245/'11'!B$17))</f>
        <v>#VALUE!</v>
      </c>
      <c r="AY245" s="33" t="e">
        <f>IF(H245,-100*'Charging rates'!B$10/'11'!B$17*AX245/H245,0)</f>
        <v>#VALUE!</v>
      </c>
      <c r="AZ245" s="33" t="e">
        <f>IF(C245,'DNO totals'!B$41,0)</f>
        <v>#VALUE!</v>
      </c>
      <c r="BA245" s="33" t="e">
        <f t="shared" si="46"/>
        <v>#VALUE!</v>
      </c>
      <c r="BB245" s="33" t="e">
        <f t="shared" si="47"/>
        <v>#VALUE!</v>
      </c>
      <c r="BC245" s="53" t="e">
        <f t="shared" si="48"/>
        <v>#VALUE!</v>
      </c>
      <c r="BD245" s="32" t="e">
        <f>IF(AT245,'935'!H245*AT245/(AT245+D245+H245),0)</f>
        <v>#VALUE!</v>
      </c>
      <c r="BE245" s="32" t="e">
        <f>IF(H245,'935'!H245*H245/(AT245+D245+H245),0)</f>
        <v>#VALUE!</v>
      </c>
      <c r="BF245" s="32" t="e">
        <f>BD245*(1-'935'!X245/'11'!B$17)</f>
        <v>#VALUE!</v>
      </c>
      <c r="BG245" s="49" t="e">
        <f>BE245*(1-'935'!X245/'11'!B$17)</f>
        <v>#VALUE!</v>
      </c>
      <c r="BH245" s="52" t="e">
        <f>AV245*Parameters!B$6</f>
        <v>#VALUE!</v>
      </c>
      <c r="BI245" s="37" t="e">
        <f>IF('935'!$K245=1000,'Charging rates'!$C$38*$BH245/(1+'DNO totals'!$C$99)*'935'!$L245,0)</f>
        <v>#VALUE!</v>
      </c>
      <c r="BJ245" s="37" t="e">
        <f>IF(MOD('935'!$K245,1000)=100,'Charging rates'!$D$38*$BH245/(1+'DNO totals'!$D$99)*'935'!$M245,0)</f>
        <v>#VALUE!</v>
      </c>
      <c r="BK245" s="37" t="e">
        <f>IF(MOD('935'!$K245,100)=10,'Charging rates'!$E$38*$BH245/(1+'DNO totals'!$E$99)*'935'!$N245,0)</f>
        <v>#VALUE!</v>
      </c>
      <c r="BL245" s="37" t="e">
        <f>IF(AND(MOD('935'!$K245,10)&gt;0,MOD('935'!$K245,1000)&gt;1),'Charging rates'!$F$38*$BH245/(1+'DNO totals'!$F$99)*'935'!$O245,0)</f>
        <v>#VALUE!</v>
      </c>
      <c r="BM245" s="37" t="e">
        <f>IF(MOD('935'!$K245,1000)=1,'Charging rates'!$G$38*$BH245/(1+'DNO totals'!$G$99)*'935'!$P245,0)</f>
        <v>#VALUE!</v>
      </c>
      <c r="BN245" s="52" t="e">
        <f t="shared" si="49"/>
        <v>#VALUE!</v>
      </c>
      <c r="BO245" s="37" t="e">
        <f>IF('935'!$K245&gt;1000,'Charging rates'!$C$38*$AW245*'935'!$L245,0)</f>
        <v>#VALUE!</v>
      </c>
      <c r="BP245" s="37" t="e">
        <f>IF(MOD('935'!$K245,1000)&gt;100,'Charging rates'!$D$38*$AW245*'935'!$M245,0)</f>
        <v>#VALUE!</v>
      </c>
      <c r="BQ245" s="37" t="e">
        <f>IF(MOD('935'!$K245,100)&gt;10,'Charging rates'!$E$38*$AW245*'935'!$N245,0)</f>
        <v>#VALUE!</v>
      </c>
      <c r="BR245" s="52" t="e">
        <f t="shared" si="50"/>
        <v>#VALUE!</v>
      </c>
      <c r="BS245" s="48" t="e">
        <f>'935'!C245&lt;&gt;"VOID"</f>
        <v>#VALUE!</v>
      </c>
      <c r="BT245" s="33" t="e">
        <f>IF(BS245,(100/'11'!B$17*BD245*((1-'935'!I245)*'Charging rates'!B$51+'Charging rates'!B$63)),0)</f>
        <v>#VALUE!</v>
      </c>
      <c r="BU245" s="33" t="e">
        <f>100/'11'!B$17*BG245*('Charging rates'!B$51+'Charging rates'!B$63)</f>
        <v>#VALUE!</v>
      </c>
      <c r="BV245" s="33" t="e">
        <f>100/'11'!B$17*BE245*('Charging rates'!B$51+'Charging rates'!B$63)</f>
        <v>#VALUE!</v>
      </c>
      <c r="BW245" s="53" t="e">
        <f t="shared" si="51"/>
        <v>#VALUE!</v>
      </c>
      <c r="BX245" s="32" t="e">
        <f>AT245-('935'!T245*(1-'935'!X245/'11'!B$17))</f>
        <v>#VALUE!</v>
      </c>
      <c r="BY245" s="32">
        <f>0-IF(ISNUMBER(I245),INDEX('913'!$I$6:$I$1205,I245),0)-IF(ISNUMBER(J245),INDEX('913'!$I$6:$I$1205,J245),0)-IF(ISNUMBER(K245),INDEX('913'!$I$6:$I$1205,K245),0)-IF(ISNUMBER(L245),INDEX('913'!$I$6:$I$1205,L245),0)-IF(ISNUMBER(M245),INDEX('913'!$I$6:$I$1205,M245),0)-IF(ISNUMBER(N245),INDEX('913'!$I$6:$I$1205,N245),0)-IF(ISNUMBER(O245),INDEX('913'!$I$6:$I$1205,O245),0)-IF(ISNUMBER(P245),INDEX('913'!$I$6:$I$1205,P245),0)</f>
        <v>0</v>
      </c>
      <c r="BZ245" s="37">
        <f>IF(BY245=0,1,MAX(1,SQRT(BY245^2+(IF(ISNUMBER(I245),INDEX('913'!$J$6:$J$1205,I245),0)+IF(ISNUMBER(J245),INDEX('913'!$J$6:$J$1205,J245),0)+IF(ISNUMBER(K245),INDEX('913'!$J$6:$J$1205,K245),0)+IF(ISNUMBER(L245),INDEX('913'!$J$6:$J$1205,L245),0)+IF(ISNUMBER(M245),INDEX('913'!$J$6:$J$1205,M245),0)+IF(ISNUMBER(N245),INDEX('913'!$J$6:$J$1205,N245),0)+IF(ISNUMBER(O245),INDEX('913'!$J$6:$J$1205,O245),0)+IF(ISNUMBER(P245),INDEX('913'!$J$6:$J$1205,P245),0))^2)/BY245))</f>
        <v>1</v>
      </c>
      <c r="CA245" s="33" t="e">
        <f>100*AO245/'11'!B$17</f>
        <v>#VALUE!</v>
      </c>
      <c r="CB245" s="37" t="e">
        <f>100*(AP245*BZ245)/'11'!C$17</f>
        <v>#VALUE!</v>
      </c>
      <c r="CC245" s="37" t="e">
        <f t="shared" si="52"/>
        <v>#VALUE!</v>
      </c>
      <c r="CD245" s="33" t="e">
        <f t="shared" si="53"/>
        <v>#VALUE!</v>
      </c>
      <c r="CE245" s="54" t="e">
        <f>'11'!C$17-'935'!Y245</f>
        <v>#VALUE!</v>
      </c>
      <c r="CF245" s="37" t="e">
        <f>MAX('DNO totals'!B$312+0,MIN('935'!L245+0,'DNO totals'!B$304+0))</f>
        <v>#VALUE!</v>
      </c>
      <c r="CG245" s="37" t="e">
        <f>MAX('DNO totals'!C$312+0,MIN('935'!M245+0,'DNO totals'!C$304+0))</f>
        <v>#VALUE!</v>
      </c>
      <c r="CH245" s="37" t="e">
        <f>MAX('DNO totals'!D$312+0,MIN('935'!N245+0,'DNO totals'!D$304+0))</f>
        <v>#VALUE!</v>
      </c>
      <c r="CI245" s="37" t="e">
        <f>MAX('DNO totals'!E$312+0,MIN('935'!O245+0,'DNO totals'!E$304+0))</f>
        <v>#VALUE!</v>
      </c>
      <c r="CJ245" s="52" t="e">
        <f>MAX('DNO totals'!F$312+0,MIN('935'!P245+0,'DNO totals'!F$304+0))</f>
        <v>#VALUE!</v>
      </c>
      <c r="CK245" s="37" t="e">
        <f>IF('935'!$K245=1000,'Charging rates'!$C$38*$BH245/(1+'DNO totals'!$C$99)*$CF245,0)</f>
        <v>#VALUE!</v>
      </c>
      <c r="CL245" s="37" t="e">
        <f>IF(MOD('935'!$K245,1000)=100,'Charging rates'!$D$38*$BH245/(1+'DNO totals'!$D$99)*$CG245,0)</f>
        <v>#VALUE!</v>
      </c>
      <c r="CM245" s="37" t="e">
        <f>IF(MOD('935'!$K245,100)=10,'Charging rates'!$E$38*$BH245/(1+'DNO totals'!$E$99)*$CH245,0)</f>
        <v>#VALUE!</v>
      </c>
      <c r="CN245" s="37" t="e">
        <f>IF(AND(MOD('935'!$K245,10)&gt;0,MOD('935'!$K245,1000)&gt;1),'Charging rates'!$F$38*$BH245/(1+'DNO totals'!$F$99)*$CI245,0)</f>
        <v>#VALUE!</v>
      </c>
      <c r="CO245" s="37" t="e">
        <f>IF(MOD('935'!$K245,1000)=1,'Charging rates'!$G$38*$BH245/(1+'DNO totals'!$G$99)*$CJ245,0)</f>
        <v>#VALUE!</v>
      </c>
      <c r="CP245" s="52" t="e">
        <f t="shared" si="54"/>
        <v>#VALUE!</v>
      </c>
      <c r="CQ245" s="37" t="e">
        <f>IF('935'!$K245&gt;1000,'Charging rates'!$C$38*$AW245*$CF245,0)</f>
        <v>#VALUE!</v>
      </c>
      <c r="CR245" s="37" t="e">
        <f>IF(MOD('935'!$K245,1000)&gt;100,'Charging rates'!$D$38*$AW245*$CG245,0)</f>
        <v>#VALUE!</v>
      </c>
      <c r="CS245" s="37" t="e">
        <f>IF(MOD('935'!$K245,100)&gt;10,'Charging rates'!$E$38*$AW245*$CH245,0)</f>
        <v>#VALUE!</v>
      </c>
      <c r="CT245" s="52" t="e">
        <f t="shared" si="55"/>
        <v>#VALUE!</v>
      </c>
      <c r="CU245" s="33" t="e">
        <f>100*(AP245*'935'!Q245*BZ245)/'11'!B$17</f>
        <v>#VALUE!</v>
      </c>
      <c r="CV245" s="33" t="e">
        <f>100/'11'!B$17*'Charging rates'!B$10*AW245</f>
        <v>#VALUE!</v>
      </c>
      <c r="CW245" s="33" t="e">
        <f>IF(AT245=0,0,(1-BX245/AT245)*(CA245+IF('935'!Q245=0,0,(CB245*'935'!Q245*('11'!C$17-'935'!Y245)/('11'!B$17-'935'!X245)))))</f>
        <v>#VALUE!</v>
      </c>
      <c r="CX245" s="33" t="e">
        <f t="shared" si="56"/>
        <v>#VALUE!</v>
      </c>
      <c r="CY245" s="49" t="e">
        <f t="shared" si="57"/>
        <v>#VALUE!</v>
      </c>
      <c r="CZ245" s="32" t="e">
        <f>AT245*(Parameters!B$21+AU245)*IF('DNO totals'!B$323&lt;0,1,'935'!S245)</f>
        <v>#VALUE!</v>
      </c>
      <c r="DA245" s="52" t="e">
        <f>IF('DNO totals'!B$323&lt;0,1,'935'!S245)*(Parameters!B$21+AU245)</f>
        <v>#VALUE!</v>
      </c>
      <c r="DB245" s="37" t="e">
        <f>CX245+'Charging rates'!B$106*DA245*100/'11'!B$17</f>
        <v>#VALUE!</v>
      </c>
      <c r="DC245" s="37" t="e">
        <f>DB245+'Charging rates'!B$116*(Parameters!B$21+AU245)*100/'11'!B$17*IF('DNO totals'!B$323&lt;0,1,'935'!S245)</f>
        <v>#VALUE!</v>
      </c>
      <c r="DD245" s="37" t="e">
        <f>'Charging rates'!B$97*(CP245+CT245)*100/'11'!B$17</f>
        <v>#VALUE!</v>
      </c>
      <c r="DE245" s="33" t="e">
        <f>MAX(0-(CB245*AU245*'11'!C$17/'11'!B$17),DC245+DD245)</f>
        <v>#VALUE!</v>
      </c>
      <c r="DF245" s="37" t="e">
        <f>IF(BS245,IF(AU245=0,CC245,MAX(0,MIN(CC245,CC245+(DE245/'935'!Q245*('11'!B$17-'935'!X245)/('11'!C$17-'935'!Y245))))),0)</f>
        <v>#VALUE!</v>
      </c>
      <c r="DG245" s="33" t="e">
        <f t="shared" si="58"/>
        <v>#VALUE!</v>
      </c>
      <c r="DH245" s="53" t="e">
        <f t="shared" si="59"/>
        <v>#VALUE!</v>
      </c>
    </row>
    <row r="246" spans="1:112">
      <c r="A246" s="28">
        <v>146</v>
      </c>
      <c r="B246" s="47" t="e">
        <f>'935'!B246</f>
        <v>#VALUE!</v>
      </c>
      <c r="C246" s="48" t="e">
        <f>OR('935'!E246&lt;&gt;"VOID",'935'!F246&lt;&gt;"VOID",'935'!G246&lt;&gt;"VOID")</f>
        <v>#VALUE!</v>
      </c>
      <c r="D246" s="32" t="e">
        <f>IF('935'!D246="VOID",0,'935'!D246*(1-'935'!X246/'11'!B$17))</f>
        <v>#VALUE!</v>
      </c>
      <c r="E246" s="32" t="e">
        <f>IF('935'!E246="VOID",0,'935'!E246*(1-'935'!X246/'11'!B$17))</f>
        <v>#VALUE!</v>
      </c>
      <c r="F246" s="32" t="e">
        <f>IF('935'!F246="VOID",0,'935'!F246*(1-'935'!X246/'11'!B$17))</f>
        <v>#VALUE!</v>
      </c>
      <c r="G246" s="32" t="e">
        <f>IF('935'!G246="VOID",0,'935'!G246*(1-'935'!X246/'11'!B$17))</f>
        <v>#VALUE!</v>
      </c>
      <c r="H246" s="49" t="e">
        <f t="shared" si="40"/>
        <v>#VALUE!</v>
      </c>
      <c r="I246" s="50" t="e">
        <f>MATCH('935'!J246,'913'!$B$6:$B$1205,0)</f>
        <v>#VALUE!</v>
      </c>
      <c r="J246" s="50" t="e">
        <f>MATCH(INDEX('913'!$D$6:$D$1205,I246),'913'!$B$6:$B$1205,0)</f>
        <v>#VALUE!</v>
      </c>
      <c r="K246" s="50" t="e">
        <f>MATCH(INDEX('913'!$D$6:$D$1205,J246),'913'!$B$6:$B$1205,0)</f>
        <v>#VALUE!</v>
      </c>
      <c r="L246" s="50" t="e">
        <f>MATCH(INDEX('913'!$D$6:$D$1205,K246),'913'!$B$6:$B$1205,0)</f>
        <v>#VALUE!</v>
      </c>
      <c r="M246" s="50" t="e">
        <f>MATCH(INDEX('913'!$D$6:$D$1205,L246),'913'!$B$6:$B$1205,0)</f>
        <v>#VALUE!</v>
      </c>
      <c r="N246" s="50" t="e">
        <f>MATCH(INDEX('913'!$D$6:$D$1205,M246),'913'!$B$6:$B$1205,0)</f>
        <v>#VALUE!</v>
      </c>
      <c r="O246" s="50" t="e">
        <f>MATCH(INDEX('913'!$D$6:$D$1205,N246),'913'!$B$6:$B$1205,0)</f>
        <v>#VALUE!</v>
      </c>
      <c r="P246" s="51" t="e">
        <f>MATCH(INDEX('913'!$D$6:$D$1205,O246),'913'!$B$6:$B$1205,0)</f>
        <v>#VALUE!</v>
      </c>
      <c r="Q246" s="37">
        <f>IF(ISNUMBER(I246),MAX(0,INDEX('913'!$E$6:$E$1205,I246)),0)</f>
        <v>0</v>
      </c>
      <c r="R246" s="37">
        <f>IF(ISNUMBER(J246),MAX(0,INDEX('913'!$E$6:$E$1205,J246)),0)</f>
        <v>0</v>
      </c>
      <c r="S246" s="37">
        <f>IF(ISNUMBER(K246),MAX(0,INDEX('913'!$E$6:$E$1205,K246)),0)</f>
        <v>0</v>
      </c>
      <c r="T246" s="37">
        <f>IF(ISNUMBER(L246),MAX(0,INDEX('913'!$E$6:$E$1205,L246)),0)</f>
        <v>0</v>
      </c>
      <c r="U246" s="37">
        <f>IF(ISNUMBER(M246),MAX(0,INDEX('913'!$E$6:$E$1205,M246)),0)</f>
        <v>0</v>
      </c>
      <c r="V246" s="37">
        <f>IF(ISNUMBER(N246),MAX(0,INDEX('913'!$E$6:$E$1205,N246)),0)</f>
        <v>0</v>
      </c>
      <c r="W246" s="37">
        <f>IF(ISNUMBER(O246),MAX(0,INDEX('913'!$E$6:$E$1205,O246)),0)</f>
        <v>0</v>
      </c>
      <c r="X246" s="52">
        <f>IF(ISNUMBER(P246),MAX(0,INDEX('913'!$E$6:$E$1205,P246)),0)</f>
        <v>0</v>
      </c>
      <c r="Y246" s="37">
        <f>IF(ISNUMBER(I246),MAX(0,INDEX('913'!$F$6:$F$1205,I246)),0)</f>
        <v>0</v>
      </c>
      <c r="Z246" s="37">
        <f>IF(ISNUMBER(J246),MAX(0,INDEX('913'!$F$6:$F$1205,J246)),0)</f>
        <v>0</v>
      </c>
      <c r="AA246" s="37">
        <f>IF(ISNUMBER(K246),MAX(0,INDEX('913'!$F$6:$F$1205,K246)),0)</f>
        <v>0</v>
      </c>
      <c r="AB246" s="37">
        <f>IF(ISNUMBER(L246),MAX(0,INDEX('913'!$F$6:$F$1205,L246)),0)</f>
        <v>0</v>
      </c>
      <c r="AC246" s="37">
        <f>IF(ISNUMBER(M246),MAX(0,INDEX('913'!$F$6:$F$1205,M246)),0)</f>
        <v>0</v>
      </c>
      <c r="AD246" s="37">
        <f>IF(ISNUMBER(N246),MAX(0,INDEX('913'!$F$6:$F$1205,N246)),0)</f>
        <v>0</v>
      </c>
      <c r="AE246" s="37">
        <f>IF(ISNUMBER(O246),MAX(0,INDEX('913'!$F$6:$F$1205,O246)),0)</f>
        <v>0</v>
      </c>
      <c r="AF246" s="37">
        <f>IF(ISNUMBER(P246),MAX(0,INDEX('913'!$F$6:$F$1205,P246)),0)</f>
        <v>0</v>
      </c>
      <c r="AG246" s="32">
        <f>IF(ISNUMBER(I246),SQRT(INDEX('913'!$I$6:$I$1205,I246)^2+INDEX('913'!$J$6:$J$1205,I246)^2),0)</f>
        <v>0</v>
      </c>
      <c r="AH246" s="32">
        <f>IF(ISNUMBER(J246),SQRT(INDEX('913'!$I$6:$I$1205,J246)^2+INDEX('913'!$J$6:$J$1205,J246)^2),0)</f>
        <v>0</v>
      </c>
      <c r="AI246" s="32">
        <f>IF(ISNUMBER(K246),SQRT(INDEX('913'!$I$6:$I$1205,K246)^2+INDEX('913'!$J$6:$J$1205,K246)^2),0)</f>
        <v>0</v>
      </c>
      <c r="AJ246" s="32">
        <f>IF(ISNUMBER(L246),SQRT(INDEX('913'!$I$6:$I$1205,L246)^2+INDEX('913'!$J$6:$J$1205,L246)^2),0)</f>
        <v>0</v>
      </c>
      <c r="AK246" s="32">
        <f>IF(ISNUMBER(M246),SQRT(INDEX('913'!$I$6:$I$1205,M246)^2+INDEX('913'!$J$6:$J$1205,M246)^2),0)</f>
        <v>0</v>
      </c>
      <c r="AL246" s="32">
        <f>IF(ISNUMBER(N246),SQRT(INDEX('913'!$I$6:$I$1205,N246)^2+INDEX('913'!$J$6:$J$1205,N246)^2),0)</f>
        <v>0</v>
      </c>
      <c r="AM246" s="32">
        <f>IF(ISNUMBER(O246),SQRT(INDEX('913'!$I$6:$I$1205,O246)^2+INDEX('913'!$J$6:$J$1205,O246)^2),0)</f>
        <v>0</v>
      </c>
      <c r="AN246" s="49">
        <f>IF(ISNUMBER(P246),SQRT(INDEX('913'!$I$6:$I$1205,P246)^2+INDEX('913'!$J$6:$J$1205,P246)^2),0)</f>
        <v>0</v>
      </c>
      <c r="AO246" s="37">
        <f t="shared" si="41"/>
        <v>0</v>
      </c>
      <c r="AP246" s="37">
        <f t="shared" si="42"/>
        <v>0</v>
      </c>
      <c r="AQ246" s="33" t="e">
        <f>-100*'935'!W246*(AO246+AP246)/'11'!C$17</f>
        <v>#VALUE!</v>
      </c>
      <c r="AR246" s="37" t="e">
        <f t="shared" si="43"/>
        <v>#VALUE!</v>
      </c>
      <c r="AS246" s="52" t="e">
        <f t="shared" si="44"/>
        <v>#VALUE!</v>
      </c>
      <c r="AT246" s="32" t="e">
        <f>IF('935'!C246="VOID",0,('935'!C246*(1-'935'!X246/'11'!B$17)))</f>
        <v>#VALUE!</v>
      </c>
      <c r="AU246" s="52" t="e">
        <f>'935'!Q246*(1-'935'!Y246/'11'!C$17)/(1-'935'!X246/'11'!B$17)</f>
        <v>#VALUE!</v>
      </c>
      <c r="AV246" s="37" t="e">
        <f>INDEX('DNO totals'!$B$57:$G$57,IF('935'!K246,IF(MOD('935'!K246,1000),IF(MOD('935'!K246,100),IF(MOD('935'!K246,10),IF(MOD('935'!K246,1000)=1,6,5),4),3),2),1))</f>
        <v>#VALUE!</v>
      </c>
      <c r="AW246" s="52" t="e">
        <f t="shared" si="45"/>
        <v>#VALUE!</v>
      </c>
      <c r="AX246" s="32" t="e">
        <f>IF('935'!V246="VOID",0,'935'!V246*(1-'935'!X246/'11'!B$17))</f>
        <v>#VALUE!</v>
      </c>
      <c r="AY246" s="33" t="e">
        <f>IF(H246,-100*'Charging rates'!B$10/'11'!B$17*AX246/H246,0)</f>
        <v>#VALUE!</v>
      </c>
      <c r="AZ246" s="33" t="e">
        <f>IF(C246,'DNO totals'!B$41,0)</f>
        <v>#VALUE!</v>
      </c>
      <c r="BA246" s="33" t="e">
        <f t="shared" si="46"/>
        <v>#VALUE!</v>
      </c>
      <c r="BB246" s="33" t="e">
        <f t="shared" si="47"/>
        <v>#VALUE!</v>
      </c>
      <c r="BC246" s="53" t="e">
        <f t="shared" si="48"/>
        <v>#VALUE!</v>
      </c>
      <c r="BD246" s="32" t="e">
        <f>IF(AT246,'935'!H246*AT246/(AT246+D246+H246),0)</f>
        <v>#VALUE!</v>
      </c>
      <c r="BE246" s="32" t="e">
        <f>IF(H246,'935'!H246*H246/(AT246+D246+H246),0)</f>
        <v>#VALUE!</v>
      </c>
      <c r="BF246" s="32" t="e">
        <f>BD246*(1-'935'!X246/'11'!B$17)</f>
        <v>#VALUE!</v>
      </c>
      <c r="BG246" s="49" t="e">
        <f>BE246*(1-'935'!X246/'11'!B$17)</f>
        <v>#VALUE!</v>
      </c>
      <c r="BH246" s="52" t="e">
        <f>AV246*Parameters!B$6</f>
        <v>#VALUE!</v>
      </c>
      <c r="BI246" s="37" t="e">
        <f>IF('935'!$K246=1000,'Charging rates'!$C$38*$BH246/(1+'DNO totals'!$C$99)*'935'!$L246,0)</f>
        <v>#VALUE!</v>
      </c>
      <c r="BJ246" s="37" t="e">
        <f>IF(MOD('935'!$K246,1000)=100,'Charging rates'!$D$38*$BH246/(1+'DNO totals'!$D$99)*'935'!$M246,0)</f>
        <v>#VALUE!</v>
      </c>
      <c r="BK246" s="37" t="e">
        <f>IF(MOD('935'!$K246,100)=10,'Charging rates'!$E$38*$BH246/(1+'DNO totals'!$E$99)*'935'!$N246,0)</f>
        <v>#VALUE!</v>
      </c>
      <c r="BL246" s="37" t="e">
        <f>IF(AND(MOD('935'!$K246,10)&gt;0,MOD('935'!$K246,1000)&gt;1),'Charging rates'!$F$38*$BH246/(1+'DNO totals'!$F$99)*'935'!$O246,0)</f>
        <v>#VALUE!</v>
      </c>
      <c r="BM246" s="37" t="e">
        <f>IF(MOD('935'!$K246,1000)=1,'Charging rates'!$G$38*$BH246/(1+'DNO totals'!$G$99)*'935'!$P246,0)</f>
        <v>#VALUE!</v>
      </c>
      <c r="BN246" s="52" t="e">
        <f t="shared" si="49"/>
        <v>#VALUE!</v>
      </c>
      <c r="BO246" s="37" t="e">
        <f>IF('935'!$K246&gt;1000,'Charging rates'!$C$38*$AW246*'935'!$L246,0)</f>
        <v>#VALUE!</v>
      </c>
      <c r="BP246" s="37" t="e">
        <f>IF(MOD('935'!$K246,1000)&gt;100,'Charging rates'!$D$38*$AW246*'935'!$M246,0)</f>
        <v>#VALUE!</v>
      </c>
      <c r="BQ246" s="37" t="e">
        <f>IF(MOD('935'!$K246,100)&gt;10,'Charging rates'!$E$38*$AW246*'935'!$N246,0)</f>
        <v>#VALUE!</v>
      </c>
      <c r="BR246" s="52" t="e">
        <f t="shared" si="50"/>
        <v>#VALUE!</v>
      </c>
      <c r="BS246" s="48" t="e">
        <f>'935'!C246&lt;&gt;"VOID"</f>
        <v>#VALUE!</v>
      </c>
      <c r="BT246" s="33" t="e">
        <f>IF(BS246,(100/'11'!B$17*BD246*((1-'935'!I246)*'Charging rates'!B$51+'Charging rates'!B$63)),0)</f>
        <v>#VALUE!</v>
      </c>
      <c r="BU246" s="33" t="e">
        <f>100/'11'!B$17*BG246*('Charging rates'!B$51+'Charging rates'!B$63)</f>
        <v>#VALUE!</v>
      </c>
      <c r="BV246" s="33" t="e">
        <f>100/'11'!B$17*BE246*('Charging rates'!B$51+'Charging rates'!B$63)</f>
        <v>#VALUE!</v>
      </c>
      <c r="BW246" s="53" t="e">
        <f t="shared" si="51"/>
        <v>#VALUE!</v>
      </c>
      <c r="BX246" s="32" t="e">
        <f>AT246-('935'!T246*(1-'935'!X246/'11'!B$17))</f>
        <v>#VALUE!</v>
      </c>
      <c r="BY246" s="32">
        <f>0-IF(ISNUMBER(I246),INDEX('913'!$I$6:$I$1205,I246),0)-IF(ISNUMBER(J246),INDEX('913'!$I$6:$I$1205,J246),0)-IF(ISNUMBER(K246),INDEX('913'!$I$6:$I$1205,K246),0)-IF(ISNUMBER(L246),INDEX('913'!$I$6:$I$1205,L246),0)-IF(ISNUMBER(M246),INDEX('913'!$I$6:$I$1205,M246),0)-IF(ISNUMBER(N246),INDEX('913'!$I$6:$I$1205,N246),0)-IF(ISNUMBER(O246),INDEX('913'!$I$6:$I$1205,O246),0)-IF(ISNUMBER(P246),INDEX('913'!$I$6:$I$1205,P246),0)</f>
        <v>0</v>
      </c>
      <c r="BZ246" s="37">
        <f>IF(BY246=0,1,MAX(1,SQRT(BY246^2+(IF(ISNUMBER(I246),INDEX('913'!$J$6:$J$1205,I246),0)+IF(ISNUMBER(J246),INDEX('913'!$J$6:$J$1205,J246),0)+IF(ISNUMBER(K246),INDEX('913'!$J$6:$J$1205,K246),0)+IF(ISNUMBER(L246),INDEX('913'!$J$6:$J$1205,L246),0)+IF(ISNUMBER(M246),INDEX('913'!$J$6:$J$1205,M246),0)+IF(ISNUMBER(N246),INDEX('913'!$J$6:$J$1205,N246),0)+IF(ISNUMBER(O246),INDEX('913'!$J$6:$J$1205,O246),0)+IF(ISNUMBER(P246),INDEX('913'!$J$6:$J$1205,P246),0))^2)/BY246))</f>
        <v>1</v>
      </c>
      <c r="CA246" s="33" t="e">
        <f>100*AO246/'11'!B$17</f>
        <v>#VALUE!</v>
      </c>
      <c r="CB246" s="37" t="e">
        <f>100*(AP246*BZ246)/'11'!C$17</f>
        <v>#VALUE!</v>
      </c>
      <c r="CC246" s="37" t="e">
        <f t="shared" si="52"/>
        <v>#VALUE!</v>
      </c>
      <c r="CD246" s="33" t="e">
        <f t="shared" si="53"/>
        <v>#VALUE!</v>
      </c>
      <c r="CE246" s="54" t="e">
        <f>'11'!C$17-'935'!Y246</f>
        <v>#VALUE!</v>
      </c>
      <c r="CF246" s="37" t="e">
        <f>MAX('DNO totals'!B$312+0,MIN('935'!L246+0,'DNO totals'!B$304+0))</f>
        <v>#VALUE!</v>
      </c>
      <c r="CG246" s="37" t="e">
        <f>MAX('DNO totals'!C$312+0,MIN('935'!M246+0,'DNO totals'!C$304+0))</f>
        <v>#VALUE!</v>
      </c>
      <c r="CH246" s="37" t="e">
        <f>MAX('DNO totals'!D$312+0,MIN('935'!N246+0,'DNO totals'!D$304+0))</f>
        <v>#VALUE!</v>
      </c>
      <c r="CI246" s="37" t="e">
        <f>MAX('DNO totals'!E$312+0,MIN('935'!O246+0,'DNO totals'!E$304+0))</f>
        <v>#VALUE!</v>
      </c>
      <c r="CJ246" s="52" t="e">
        <f>MAX('DNO totals'!F$312+0,MIN('935'!P246+0,'DNO totals'!F$304+0))</f>
        <v>#VALUE!</v>
      </c>
      <c r="CK246" s="37" t="e">
        <f>IF('935'!$K246=1000,'Charging rates'!$C$38*$BH246/(1+'DNO totals'!$C$99)*$CF246,0)</f>
        <v>#VALUE!</v>
      </c>
      <c r="CL246" s="37" t="e">
        <f>IF(MOD('935'!$K246,1000)=100,'Charging rates'!$D$38*$BH246/(1+'DNO totals'!$D$99)*$CG246,0)</f>
        <v>#VALUE!</v>
      </c>
      <c r="CM246" s="37" t="e">
        <f>IF(MOD('935'!$K246,100)=10,'Charging rates'!$E$38*$BH246/(1+'DNO totals'!$E$99)*$CH246,0)</f>
        <v>#VALUE!</v>
      </c>
      <c r="CN246" s="37" t="e">
        <f>IF(AND(MOD('935'!$K246,10)&gt;0,MOD('935'!$K246,1000)&gt;1),'Charging rates'!$F$38*$BH246/(1+'DNO totals'!$F$99)*$CI246,0)</f>
        <v>#VALUE!</v>
      </c>
      <c r="CO246" s="37" t="e">
        <f>IF(MOD('935'!$K246,1000)=1,'Charging rates'!$G$38*$BH246/(1+'DNO totals'!$G$99)*$CJ246,0)</f>
        <v>#VALUE!</v>
      </c>
      <c r="CP246" s="52" t="e">
        <f t="shared" si="54"/>
        <v>#VALUE!</v>
      </c>
      <c r="CQ246" s="37" t="e">
        <f>IF('935'!$K246&gt;1000,'Charging rates'!$C$38*$AW246*$CF246,0)</f>
        <v>#VALUE!</v>
      </c>
      <c r="CR246" s="37" t="e">
        <f>IF(MOD('935'!$K246,1000)&gt;100,'Charging rates'!$D$38*$AW246*$CG246,0)</f>
        <v>#VALUE!</v>
      </c>
      <c r="CS246" s="37" t="e">
        <f>IF(MOD('935'!$K246,100)&gt;10,'Charging rates'!$E$38*$AW246*$CH246,0)</f>
        <v>#VALUE!</v>
      </c>
      <c r="CT246" s="52" t="e">
        <f t="shared" si="55"/>
        <v>#VALUE!</v>
      </c>
      <c r="CU246" s="33" t="e">
        <f>100*(AP246*'935'!Q246*BZ246)/'11'!B$17</f>
        <v>#VALUE!</v>
      </c>
      <c r="CV246" s="33" t="e">
        <f>100/'11'!B$17*'Charging rates'!B$10*AW246</f>
        <v>#VALUE!</v>
      </c>
      <c r="CW246" s="33" t="e">
        <f>IF(AT246=0,0,(1-BX246/AT246)*(CA246+IF('935'!Q246=0,0,(CB246*'935'!Q246*('11'!C$17-'935'!Y246)/('11'!B$17-'935'!X246)))))</f>
        <v>#VALUE!</v>
      </c>
      <c r="CX246" s="33" t="e">
        <f t="shared" si="56"/>
        <v>#VALUE!</v>
      </c>
      <c r="CY246" s="49" t="e">
        <f t="shared" si="57"/>
        <v>#VALUE!</v>
      </c>
      <c r="CZ246" s="32" t="e">
        <f>AT246*(Parameters!B$21+AU246)*IF('DNO totals'!B$323&lt;0,1,'935'!S246)</f>
        <v>#VALUE!</v>
      </c>
      <c r="DA246" s="52" t="e">
        <f>IF('DNO totals'!B$323&lt;0,1,'935'!S246)*(Parameters!B$21+AU246)</f>
        <v>#VALUE!</v>
      </c>
      <c r="DB246" s="37" t="e">
        <f>CX246+'Charging rates'!B$106*DA246*100/'11'!B$17</f>
        <v>#VALUE!</v>
      </c>
      <c r="DC246" s="37" t="e">
        <f>DB246+'Charging rates'!B$116*(Parameters!B$21+AU246)*100/'11'!B$17*IF('DNO totals'!B$323&lt;0,1,'935'!S246)</f>
        <v>#VALUE!</v>
      </c>
      <c r="DD246" s="37" t="e">
        <f>'Charging rates'!B$97*(CP246+CT246)*100/'11'!B$17</f>
        <v>#VALUE!</v>
      </c>
      <c r="DE246" s="33" t="e">
        <f>MAX(0-(CB246*AU246*'11'!C$17/'11'!B$17),DC246+DD246)</f>
        <v>#VALUE!</v>
      </c>
      <c r="DF246" s="37" t="e">
        <f>IF(BS246,IF(AU246=0,CC246,MAX(0,MIN(CC246,CC246+(DE246/'935'!Q246*('11'!B$17-'935'!X246)/('11'!C$17-'935'!Y246))))),0)</f>
        <v>#VALUE!</v>
      </c>
      <c r="DG246" s="33" t="e">
        <f t="shared" si="58"/>
        <v>#VALUE!</v>
      </c>
      <c r="DH246" s="53" t="e">
        <f t="shared" si="59"/>
        <v>#VALUE!</v>
      </c>
    </row>
    <row r="247" spans="1:112">
      <c r="A247" s="28">
        <v>147</v>
      </c>
      <c r="B247" s="47" t="e">
        <f>'935'!B247</f>
        <v>#VALUE!</v>
      </c>
      <c r="C247" s="48" t="e">
        <f>OR('935'!E247&lt;&gt;"VOID",'935'!F247&lt;&gt;"VOID",'935'!G247&lt;&gt;"VOID")</f>
        <v>#VALUE!</v>
      </c>
      <c r="D247" s="32" t="e">
        <f>IF('935'!D247="VOID",0,'935'!D247*(1-'935'!X247/'11'!B$17))</f>
        <v>#VALUE!</v>
      </c>
      <c r="E247" s="32" t="e">
        <f>IF('935'!E247="VOID",0,'935'!E247*(1-'935'!X247/'11'!B$17))</f>
        <v>#VALUE!</v>
      </c>
      <c r="F247" s="32" t="e">
        <f>IF('935'!F247="VOID",0,'935'!F247*(1-'935'!X247/'11'!B$17))</f>
        <v>#VALUE!</v>
      </c>
      <c r="G247" s="32" t="e">
        <f>IF('935'!G247="VOID",0,'935'!G247*(1-'935'!X247/'11'!B$17))</f>
        <v>#VALUE!</v>
      </c>
      <c r="H247" s="49" t="e">
        <f t="shared" si="40"/>
        <v>#VALUE!</v>
      </c>
      <c r="I247" s="50" t="e">
        <f>MATCH('935'!J247,'913'!$B$6:$B$1205,0)</f>
        <v>#VALUE!</v>
      </c>
      <c r="J247" s="50" t="e">
        <f>MATCH(INDEX('913'!$D$6:$D$1205,I247),'913'!$B$6:$B$1205,0)</f>
        <v>#VALUE!</v>
      </c>
      <c r="K247" s="50" t="e">
        <f>MATCH(INDEX('913'!$D$6:$D$1205,J247),'913'!$B$6:$B$1205,0)</f>
        <v>#VALUE!</v>
      </c>
      <c r="L247" s="50" t="e">
        <f>MATCH(INDEX('913'!$D$6:$D$1205,K247),'913'!$B$6:$B$1205,0)</f>
        <v>#VALUE!</v>
      </c>
      <c r="M247" s="50" t="e">
        <f>MATCH(INDEX('913'!$D$6:$D$1205,L247),'913'!$B$6:$B$1205,0)</f>
        <v>#VALUE!</v>
      </c>
      <c r="N247" s="50" t="e">
        <f>MATCH(INDEX('913'!$D$6:$D$1205,M247),'913'!$B$6:$B$1205,0)</f>
        <v>#VALUE!</v>
      </c>
      <c r="O247" s="50" t="e">
        <f>MATCH(INDEX('913'!$D$6:$D$1205,N247),'913'!$B$6:$B$1205,0)</f>
        <v>#VALUE!</v>
      </c>
      <c r="P247" s="51" t="e">
        <f>MATCH(INDEX('913'!$D$6:$D$1205,O247),'913'!$B$6:$B$1205,0)</f>
        <v>#VALUE!</v>
      </c>
      <c r="Q247" s="37">
        <f>IF(ISNUMBER(I247),MAX(0,INDEX('913'!$E$6:$E$1205,I247)),0)</f>
        <v>0</v>
      </c>
      <c r="R247" s="37">
        <f>IF(ISNUMBER(J247),MAX(0,INDEX('913'!$E$6:$E$1205,J247)),0)</f>
        <v>0</v>
      </c>
      <c r="S247" s="37">
        <f>IF(ISNUMBER(K247),MAX(0,INDEX('913'!$E$6:$E$1205,K247)),0)</f>
        <v>0</v>
      </c>
      <c r="T247" s="37">
        <f>IF(ISNUMBER(L247),MAX(0,INDEX('913'!$E$6:$E$1205,L247)),0)</f>
        <v>0</v>
      </c>
      <c r="U247" s="37">
        <f>IF(ISNUMBER(M247),MAX(0,INDEX('913'!$E$6:$E$1205,M247)),0)</f>
        <v>0</v>
      </c>
      <c r="V247" s="37">
        <f>IF(ISNUMBER(N247),MAX(0,INDEX('913'!$E$6:$E$1205,N247)),0)</f>
        <v>0</v>
      </c>
      <c r="W247" s="37">
        <f>IF(ISNUMBER(O247),MAX(0,INDEX('913'!$E$6:$E$1205,O247)),0)</f>
        <v>0</v>
      </c>
      <c r="X247" s="52">
        <f>IF(ISNUMBER(P247),MAX(0,INDEX('913'!$E$6:$E$1205,P247)),0)</f>
        <v>0</v>
      </c>
      <c r="Y247" s="37">
        <f>IF(ISNUMBER(I247),MAX(0,INDEX('913'!$F$6:$F$1205,I247)),0)</f>
        <v>0</v>
      </c>
      <c r="Z247" s="37">
        <f>IF(ISNUMBER(J247),MAX(0,INDEX('913'!$F$6:$F$1205,J247)),0)</f>
        <v>0</v>
      </c>
      <c r="AA247" s="37">
        <f>IF(ISNUMBER(K247),MAX(0,INDEX('913'!$F$6:$F$1205,K247)),0)</f>
        <v>0</v>
      </c>
      <c r="AB247" s="37">
        <f>IF(ISNUMBER(L247),MAX(0,INDEX('913'!$F$6:$F$1205,L247)),0)</f>
        <v>0</v>
      </c>
      <c r="AC247" s="37">
        <f>IF(ISNUMBER(M247),MAX(0,INDEX('913'!$F$6:$F$1205,M247)),0)</f>
        <v>0</v>
      </c>
      <c r="AD247" s="37">
        <f>IF(ISNUMBER(N247),MAX(0,INDEX('913'!$F$6:$F$1205,N247)),0)</f>
        <v>0</v>
      </c>
      <c r="AE247" s="37">
        <f>IF(ISNUMBER(O247),MAX(0,INDEX('913'!$F$6:$F$1205,O247)),0)</f>
        <v>0</v>
      </c>
      <c r="AF247" s="37">
        <f>IF(ISNUMBER(P247),MAX(0,INDEX('913'!$F$6:$F$1205,P247)),0)</f>
        <v>0</v>
      </c>
      <c r="AG247" s="32">
        <f>IF(ISNUMBER(I247),SQRT(INDEX('913'!$I$6:$I$1205,I247)^2+INDEX('913'!$J$6:$J$1205,I247)^2),0)</f>
        <v>0</v>
      </c>
      <c r="AH247" s="32">
        <f>IF(ISNUMBER(J247),SQRT(INDEX('913'!$I$6:$I$1205,J247)^2+INDEX('913'!$J$6:$J$1205,J247)^2),0)</f>
        <v>0</v>
      </c>
      <c r="AI247" s="32">
        <f>IF(ISNUMBER(K247),SQRT(INDEX('913'!$I$6:$I$1205,K247)^2+INDEX('913'!$J$6:$J$1205,K247)^2),0)</f>
        <v>0</v>
      </c>
      <c r="AJ247" s="32">
        <f>IF(ISNUMBER(L247),SQRT(INDEX('913'!$I$6:$I$1205,L247)^2+INDEX('913'!$J$6:$J$1205,L247)^2),0)</f>
        <v>0</v>
      </c>
      <c r="AK247" s="32">
        <f>IF(ISNUMBER(M247),SQRT(INDEX('913'!$I$6:$I$1205,M247)^2+INDEX('913'!$J$6:$J$1205,M247)^2),0)</f>
        <v>0</v>
      </c>
      <c r="AL247" s="32">
        <f>IF(ISNUMBER(N247),SQRT(INDEX('913'!$I$6:$I$1205,N247)^2+INDEX('913'!$J$6:$J$1205,N247)^2),0)</f>
        <v>0</v>
      </c>
      <c r="AM247" s="32">
        <f>IF(ISNUMBER(O247),SQRT(INDEX('913'!$I$6:$I$1205,O247)^2+INDEX('913'!$J$6:$J$1205,O247)^2),0)</f>
        <v>0</v>
      </c>
      <c r="AN247" s="49">
        <f>IF(ISNUMBER(P247),SQRT(INDEX('913'!$I$6:$I$1205,P247)^2+INDEX('913'!$J$6:$J$1205,P247)^2),0)</f>
        <v>0</v>
      </c>
      <c r="AO247" s="37">
        <f t="shared" si="41"/>
        <v>0</v>
      </c>
      <c r="AP247" s="37">
        <f t="shared" si="42"/>
        <v>0</v>
      </c>
      <c r="AQ247" s="33" t="e">
        <f>-100*'935'!W247*(AO247+AP247)/'11'!C$17</f>
        <v>#VALUE!</v>
      </c>
      <c r="AR247" s="37" t="e">
        <f t="shared" si="43"/>
        <v>#VALUE!</v>
      </c>
      <c r="AS247" s="52" t="e">
        <f t="shared" si="44"/>
        <v>#VALUE!</v>
      </c>
      <c r="AT247" s="32" t="e">
        <f>IF('935'!C247="VOID",0,('935'!C247*(1-'935'!X247/'11'!B$17)))</f>
        <v>#VALUE!</v>
      </c>
      <c r="AU247" s="52" t="e">
        <f>'935'!Q247*(1-'935'!Y247/'11'!C$17)/(1-'935'!X247/'11'!B$17)</f>
        <v>#VALUE!</v>
      </c>
      <c r="AV247" s="37" t="e">
        <f>INDEX('DNO totals'!$B$57:$G$57,IF('935'!K247,IF(MOD('935'!K247,1000),IF(MOD('935'!K247,100),IF(MOD('935'!K247,10),IF(MOD('935'!K247,1000)=1,6,5),4),3),2),1))</f>
        <v>#VALUE!</v>
      </c>
      <c r="AW247" s="52" t="e">
        <f t="shared" si="45"/>
        <v>#VALUE!</v>
      </c>
      <c r="AX247" s="32" t="e">
        <f>IF('935'!V247="VOID",0,'935'!V247*(1-'935'!X247/'11'!B$17))</f>
        <v>#VALUE!</v>
      </c>
      <c r="AY247" s="33" t="e">
        <f>IF(H247,-100*'Charging rates'!B$10/'11'!B$17*AX247/H247,0)</f>
        <v>#VALUE!</v>
      </c>
      <c r="AZ247" s="33" t="e">
        <f>IF(C247,'DNO totals'!B$41,0)</f>
        <v>#VALUE!</v>
      </c>
      <c r="BA247" s="33" t="e">
        <f t="shared" si="46"/>
        <v>#VALUE!</v>
      </c>
      <c r="BB247" s="33" t="e">
        <f t="shared" si="47"/>
        <v>#VALUE!</v>
      </c>
      <c r="BC247" s="53" t="e">
        <f t="shared" si="48"/>
        <v>#VALUE!</v>
      </c>
      <c r="BD247" s="32" t="e">
        <f>IF(AT247,'935'!H247*AT247/(AT247+D247+H247),0)</f>
        <v>#VALUE!</v>
      </c>
      <c r="BE247" s="32" t="e">
        <f>IF(H247,'935'!H247*H247/(AT247+D247+H247),0)</f>
        <v>#VALUE!</v>
      </c>
      <c r="BF247" s="32" t="e">
        <f>BD247*(1-'935'!X247/'11'!B$17)</f>
        <v>#VALUE!</v>
      </c>
      <c r="BG247" s="49" t="e">
        <f>BE247*(1-'935'!X247/'11'!B$17)</f>
        <v>#VALUE!</v>
      </c>
      <c r="BH247" s="52" t="e">
        <f>AV247*Parameters!B$6</f>
        <v>#VALUE!</v>
      </c>
      <c r="BI247" s="37" t="e">
        <f>IF('935'!$K247=1000,'Charging rates'!$C$38*$BH247/(1+'DNO totals'!$C$99)*'935'!$L247,0)</f>
        <v>#VALUE!</v>
      </c>
      <c r="BJ247" s="37" t="e">
        <f>IF(MOD('935'!$K247,1000)=100,'Charging rates'!$D$38*$BH247/(1+'DNO totals'!$D$99)*'935'!$M247,0)</f>
        <v>#VALUE!</v>
      </c>
      <c r="BK247" s="37" t="e">
        <f>IF(MOD('935'!$K247,100)=10,'Charging rates'!$E$38*$BH247/(1+'DNO totals'!$E$99)*'935'!$N247,0)</f>
        <v>#VALUE!</v>
      </c>
      <c r="BL247" s="37" t="e">
        <f>IF(AND(MOD('935'!$K247,10)&gt;0,MOD('935'!$K247,1000)&gt;1),'Charging rates'!$F$38*$BH247/(1+'DNO totals'!$F$99)*'935'!$O247,0)</f>
        <v>#VALUE!</v>
      </c>
      <c r="BM247" s="37" t="e">
        <f>IF(MOD('935'!$K247,1000)=1,'Charging rates'!$G$38*$BH247/(1+'DNO totals'!$G$99)*'935'!$P247,0)</f>
        <v>#VALUE!</v>
      </c>
      <c r="BN247" s="52" t="e">
        <f t="shared" si="49"/>
        <v>#VALUE!</v>
      </c>
      <c r="BO247" s="37" t="e">
        <f>IF('935'!$K247&gt;1000,'Charging rates'!$C$38*$AW247*'935'!$L247,0)</f>
        <v>#VALUE!</v>
      </c>
      <c r="BP247" s="37" t="e">
        <f>IF(MOD('935'!$K247,1000)&gt;100,'Charging rates'!$D$38*$AW247*'935'!$M247,0)</f>
        <v>#VALUE!</v>
      </c>
      <c r="BQ247" s="37" t="e">
        <f>IF(MOD('935'!$K247,100)&gt;10,'Charging rates'!$E$38*$AW247*'935'!$N247,0)</f>
        <v>#VALUE!</v>
      </c>
      <c r="BR247" s="52" t="e">
        <f t="shared" si="50"/>
        <v>#VALUE!</v>
      </c>
      <c r="BS247" s="48" t="e">
        <f>'935'!C247&lt;&gt;"VOID"</f>
        <v>#VALUE!</v>
      </c>
      <c r="BT247" s="33" t="e">
        <f>IF(BS247,(100/'11'!B$17*BD247*((1-'935'!I247)*'Charging rates'!B$51+'Charging rates'!B$63)),0)</f>
        <v>#VALUE!</v>
      </c>
      <c r="BU247" s="33" t="e">
        <f>100/'11'!B$17*BG247*('Charging rates'!B$51+'Charging rates'!B$63)</f>
        <v>#VALUE!</v>
      </c>
      <c r="BV247" s="33" t="e">
        <f>100/'11'!B$17*BE247*('Charging rates'!B$51+'Charging rates'!B$63)</f>
        <v>#VALUE!</v>
      </c>
      <c r="BW247" s="53" t="e">
        <f t="shared" si="51"/>
        <v>#VALUE!</v>
      </c>
      <c r="BX247" s="32" t="e">
        <f>AT247-('935'!T247*(1-'935'!X247/'11'!B$17))</f>
        <v>#VALUE!</v>
      </c>
      <c r="BY247" s="32">
        <f>0-IF(ISNUMBER(I247),INDEX('913'!$I$6:$I$1205,I247),0)-IF(ISNUMBER(J247),INDEX('913'!$I$6:$I$1205,J247),0)-IF(ISNUMBER(K247),INDEX('913'!$I$6:$I$1205,K247),0)-IF(ISNUMBER(L247),INDEX('913'!$I$6:$I$1205,L247),0)-IF(ISNUMBER(M247),INDEX('913'!$I$6:$I$1205,M247),0)-IF(ISNUMBER(N247),INDEX('913'!$I$6:$I$1205,N247),0)-IF(ISNUMBER(O247),INDEX('913'!$I$6:$I$1205,O247),0)-IF(ISNUMBER(P247),INDEX('913'!$I$6:$I$1205,P247),0)</f>
        <v>0</v>
      </c>
      <c r="BZ247" s="37">
        <f>IF(BY247=0,1,MAX(1,SQRT(BY247^2+(IF(ISNUMBER(I247),INDEX('913'!$J$6:$J$1205,I247),0)+IF(ISNUMBER(J247),INDEX('913'!$J$6:$J$1205,J247),0)+IF(ISNUMBER(K247),INDEX('913'!$J$6:$J$1205,K247),0)+IF(ISNUMBER(L247),INDEX('913'!$J$6:$J$1205,L247),0)+IF(ISNUMBER(M247),INDEX('913'!$J$6:$J$1205,M247),0)+IF(ISNUMBER(N247),INDEX('913'!$J$6:$J$1205,N247),0)+IF(ISNUMBER(O247),INDEX('913'!$J$6:$J$1205,O247),0)+IF(ISNUMBER(P247),INDEX('913'!$J$6:$J$1205,P247),0))^2)/BY247))</f>
        <v>1</v>
      </c>
      <c r="CA247" s="33" t="e">
        <f>100*AO247/'11'!B$17</f>
        <v>#VALUE!</v>
      </c>
      <c r="CB247" s="37" t="e">
        <f>100*(AP247*BZ247)/'11'!C$17</f>
        <v>#VALUE!</v>
      </c>
      <c r="CC247" s="37" t="e">
        <f t="shared" si="52"/>
        <v>#VALUE!</v>
      </c>
      <c r="CD247" s="33" t="e">
        <f t="shared" si="53"/>
        <v>#VALUE!</v>
      </c>
      <c r="CE247" s="54" t="e">
        <f>'11'!C$17-'935'!Y247</f>
        <v>#VALUE!</v>
      </c>
      <c r="CF247" s="37" t="e">
        <f>MAX('DNO totals'!B$312+0,MIN('935'!L247+0,'DNO totals'!B$304+0))</f>
        <v>#VALUE!</v>
      </c>
      <c r="CG247" s="37" t="e">
        <f>MAX('DNO totals'!C$312+0,MIN('935'!M247+0,'DNO totals'!C$304+0))</f>
        <v>#VALUE!</v>
      </c>
      <c r="CH247" s="37" t="e">
        <f>MAX('DNO totals'!D$312+0,MIN('935'!N247+0,'DNO totals'!D$304+0))</f>
        <v>#VALUE!</v>
      </c>
      <c r="CI247" s="37" t="e">
        <f>MAX('DNO totals'!E$312+0,MIN('935'!O247+0,'DNO totals'!E$304+0))</f>
        <v>#VALUE!</v>
      </c>
      <c r="CJ247" s="52" t="e">
        <f>MAX('DNO totals'!F$312+0,MIN('935'!P247+0,'DNO totals'!F$304+0))</f>
        <v>#VALUE!</v>
      </c>
      <c r="CK247" s="37" t="e">
        <f>IF('935'!$K247=1000,'Charging rates'!$C$38*$BH247/(1+'DNO totals'!$C$99)*$CF247,0)</f>
        <v>#VALUE!</v>
      </c>
      <c r="CL247" s="37" t="e">
        <f>IF(MOD('935'!$K247,1000)=100,'Charging rates'!$D$38*$BH247/(1+'DNO totals'!$D$99)*$CG247,0)</f>
        <v>#VALUE!</v>
      </c>
      <c r="CM247" s="37" t="e">
        <f>IF(MOD('935'!$K247,100)=10,'Charging rates'!$E$38*$BH247/(1+'DNO totals'!$E$99)*$CH247,0)</f>
        <v>#VALUE!</v>
      </c>
      <c r="CN247" s="37" t="e">
        <f>IF(AND(MOD('935'!$K247,10)&gt;0,MOD('935'!$K247,1000)&gt;1),'Charging rates'!$F$38*$BH247/(1+'DNO totals'!$F$99)*$CI247,0)</f>
        <v>#VALUE!</v>
      </c>
      <c r="CO247" s="37" t="e">
        <f>IF(MOD('935'!$K247,1000)=1,'Charging rates'!$G$38*$BH247/(1+'DNO totals'!$G$99)*$CJ247,0)</f>
        <v>#VALUE!</v>
      </c>
      <c r="CP247" s="52" t="e">
        <f t="shared" si="54"/>
        <v>#VALUE!</v>
      </c>
      <c r="CQ247" s="37" t="e">
        <f>IF('935'!$K247&gt;1000,'Charging rates'!$C$38*$AW247*$CF247,0)</f>
        <v>#VALUE!</v>
      </c>
      <c r="CR247" s="37" t="e">
        <f>IF(MOD('935'!$K247,1000)&gt;100,'Charging rates'!$D$38*$AW247*$CG247,0)</f>
        <v>#VALUE!</v>
      </c>
      <c r="CS247" s="37" t="e">
        <f>IF(MOD('935'!$K247,100)&gt;10,'Charging rates'!$E$38*$AW247*$CH247,0)</f>
        <v>#VALUE!</v>
      </c>
      <c r="CT247" s="52" t="e">
        <f t="shared" si="55"/>
        <v>#VALUE!</v>
      </c>
      <c r="CU247" s="33" t="e">
        <f>100*(AP247*'935'!Q247*BZ247)/'11'!B$17</f>
        <v>#VALUE!</v>
      </c>
      <c r="CV247" s="33" t="e">
        <f>100/'11'!B$17*'Charging rates'!B$10*AW247</f>
        <v>#VALUE!</v>
      </c>
      <c r="CW247" s="33" t="e">
        <f>IF(AT247=0,0,(1-BX247/AT247)*(CA247+IF('935'!Q247=0,0,(CB247*'935'!Q247*('11'!C$17-'935'!Y247)/('11'!B$17-'935'!X247)))))</f>
        <v>#VALUE!</v>
      </c>
      <c r="CX247" s="33" t="e">
        <f t="shared" si="56"/>
        <v>#VALUE!</v>
      </c>
      <c r="CY247" s="49" t="e">
        <f t="shared" si="57"/>
        <v>#VALUE!</v>
      </c>
      <c r="CZ247" s="32" t="e">
        <f>AT247*(Parameters!B$21+AU247)*IF('DNO totals'!B$323&lt;0,1,'935'!S247)</f>
        <v>#VALUE!</v>
      </c>
      <c r="DA247" s="52" t="e">
        <f>IF('DNO totals'!B$323&lt;0,1,'935'!S247)*(Parameters!B$21+AU247)</f>
        <v>#VALUE!</v>
      </c>
      <c r="DB247" s="37" t="e">
        <f>CX247+'Charging rates'!B$106*DA247*100/'11'!B$17</f>
        <v>#VALUE!</v>
      </c>
      <c r="DC247" s="37" t="e">
        <f>DB247+'Charging rates'!B$116*(Parameters!B$21+AU247)*100/'11'!B$17*IF('DNO totals'!B$323&lt;0,1,'935'!S247)</f>
        <v>#VALUE!</v>
      </c>
      <c r="DD247" s="37" t="e">
        <f>'Charging rates'!B$97*(CP247+CT247)*100/'11'!B$17</f>
        <v>#VALUE!</v>
      </c>
      <c r="DE247" s="33" t="e">
        <f>MAX(0-(CB247*AU247*'11'!C$17/'11'!B$17),DC247+DD247)</f>
        <v>#VALUE!</v>
      </c>
      <c r="DF247" s="37" t="e">
        <f>IF(BS247,IF(AU247=0,CC247,MAX(0,MIN(CC247,CC247+(DE247/'935'!Q247*('11'!B$17-'935'!X247)/('11'!C$17-'935'!Y247))))),0)</f>
        <v>#VALUE!</v>
      </c>
      <c r="DG247" s="33" t="e">
        <f t="shared" si="58"/>
        <v>#VALUE!</v>
      </c>
      <c r="DH247" s="53" t="e">
        <f t="shared" si="59"/>
        <v>#VALUE!</v>
      </c>
    </row>
    <row r="248" spans="1:112">
      <c r="A248" s="28">
        <v>148</v>
      </c>
      <c r="B248" s="47" t="e">
        <f>'935'!B248</f>
        <v>#VALUE!</v>
      </c>
      <c r="C248" s="48" t="e">
        <f>OR('935'!E248&lt;&gt;"VOID",'935'!F248&lt;&gt;"VOID",'935'!G248&lt;&gt;"VOID")</f>
        <v>#VALUE!</v>
      </c>
      <c r="D248" s="32" t="e">
        <f>IF('935'!D248="VOID",0,'935'!D248*(1-'935'!X248/'11'!B$17))</f>
        <v>#VALUE!</v>
      </c>
      <c r="E248" s="32" t="e">
        <f>IF('935'!E248="VOID",0,'935'!E248*(1-'935'!X248/'11'!B$17))</f>
        <v>#VALUE!</v>
      </c>
      <c r="F248" s="32" t="e">
        <f>IF('935'!F248="VOID",0,'935'!F248*(1-'935'!X248/'11'!B$17))</f>
        <v>#VALUE!</v>
      </c>
      <c r="G248" s="32" t="e">
        <f>IF('935'!G248="VOID",0,'935'!G248*(1-'935'!X248/'11'!B$17))</f>
        <v>#VALUE!</v>
      </c>
      <c r="H248" s="49" t="e">
        <f t="shared" si="40"/>
        <v>#VALUE!</v>
      </c>
      <c r="I248" s="50" t="e">
        <f>MATCH('935'!J248,'913'!$B$6:$B$1205,0)</f>
        <v>#VALUE!</v>
      </c>
      <c r="J248" s="50" t="e">
        <f>MATCH(INDEX('913'!$D$6:$D$1205,I248),'913'!$B$6:$B$1205,0)</f>
        <v>#VALUE!</v>
      </c>
      <c r="K248" s="50" t="e">
        <f>MATCH(INDEX('913'!$D$6:$D$1205,J248),'913'!$B$6:$B$1205,0)</f>
        <v>#VALUE!</v>
      </c>
      <c r="L248" s="50" t="e">
        <f>MATCH(INDEX('913'!$D$6:$D$1205,K248),'913'!$B$6:$B$1205,0)</f>
        <v>#VALUE!</v>
      </c>
      <c r="M248" s="50" t="e">
        <f>MATCH(INDEX('913'!$D$6:$D$1205,L248),'913'!$B$6:$B$1205,0)</f>
        <v>#VALUE!</v>
      </c>
      <c r="N248" s="50" t="e">
        <f>MATCH(INDEX('913'!$D$6:$D$1205,M248),'913'!$B$6:$B$1205,0)</f>
        <v>#VALUE!</v>
      </c>
      <c r="O248" s="50" t="e">
        <f>MATCH(INDEX('913'!$D$6:$D$1205,N248),'913'!$B$6:$B$1205,0)</f>
        <v>#VALUE!</v>
      </c>
      <c r="P248" s="51" t="e">
        <f>MATCH(INDEX('913'!$D$6:$D$1205,O248),'913'!$B$6:$B$1205,0)</f>
        <v>#VALUE!</v>
      </c>
      <c r="Q248" s="37">
        <f>IF(ISNUMBER(I248),MAX(0,INDEX('913'!$E$6:$E$1205,I248)),0)</f>
        <v>0</v>
      </c>
      <c r="R248" s="37">
        <f>IF(ISNUMBER(J248),MAX(0,INDEX('913'!$E$6:$E$1205,J248)),0)</f>
        <v>0</v>
      </c>
      <c r="S248" s="37">
        <f>IF(ISNUMBER(K248),MAX(0,INDEX('913'!$E$6:$E$1205,K248)),0)</f>
        <v>0</v>
      </c>
      <c r="T248" s="37">
        <f>IF(ISNUMBER(L248),MAX(0,INDEX('913'!$E$6:$E$1205,L248)),0)</f>
        <v>0</v>
      </c>
      <c r="U248" s="37">
        <f>IF(ISNUMBER(M248),MAX(0,INDEX('913'!$E$6:$E$1205,M248)),0)</f>
        <v>0</v>
      </c>
      <c r="V248" s="37">
        <f>IF(ISNUMBER(N248),MAX(0,INDEX('913'!$E$6:$E$1205,N248)),0)</f>
        <v>0</v>
      </c>
      <c r="W248" s="37">
        <f>IF(ISNUMBER(O248),MAX(0,INDEX('913'!$E$6:$E$1205,O248)),0)</f>
        <v>0</v>
      </c>
      <c r="X248" s="52">
        <f>IF(ISNUMBER(P248),MAX(0,INDEX('913'!$E$6:$E$1205,P248)),0)</f>
        <v>0</v>
      </c>
      <c r="Y248" s="37">
        <f>IF(ISNUMBER(I248),MAX(0,INDEX('913'!$F$6:$F$1205,I248)),0)</f>
        <v>0</v>
      </c>
      <c r="Z248" s="37">
        <f>IF(ISNUMBER(J248),MAX(0,INDEX('913'!$F$6:$F$1205,J248)),0)</f>
        <v>0</v>
      </c>
      <c r="AA248" s="37">
        <f>IF(ISNUMBER(K248),MAX(0,INDEX('913'!$F$6:$F$1205,K248)),0)</f>
        <v>0</v>
      </c>
      <c r="AB248" s="37">
        <f>IF(ISNUMBER(L248),MAX(0,INDEX('913'!$F$6:$F$1205,L248)),0)</f>
        <v>0</v>
      </c>
      <c r="AC248" s="37">
        <f>IF(ISNUMBER(M248),MAX(0,INDEX('913'!$F$6:$F$1205,M248)),0)</f>
        <v>0</v>
      </c>
      <c r="AD248" s="37">
        <f>IF(ISNUMBER(N248),MAX(0,INDEX('913'!$F$6:$F$1205,N248)),0)</f>
        <v>0</v>
      </c>
      <c r="AE248" s="37">
        <f>IF(ISNUMBER(O248),MAX(0,INDEX('913'!$F$6:$F$1205,O248)),0)</f>
        <v>0</v>
      </c>
      <c r="AF248" s="37">
        <f>IF(ISNUMBER(P248),MAX(0,INDEX('913'!$F$6:$F$1205,P248)),0)</f>
        <v>0</v>
      </c>
      <c r="AG248" s="32">
        <f>IF(ISNUMBER(I248),SQRT(INDEX('913'!$I$6:$I$1205,I248)^2+INDEX('913'!$J$6:$J$1205,I248)^2),0)</f>
        <v>0</v>
      </c>
      <c r="AH248" s="32">
        <f>IF(ISNUMBER(J248),SQRT(INDEX('913'!$I$6:$I$1205,J248)^2+INDEX('913'!$J$6:$J$1205,J248)^2),0)</f>
        <v>0</v>
      </c>
      <c r="AI248" s="32">
        <f>IF(ISNUMBER(K248),SQRT(INDEX('913'!$I$6:$I$1205,K248)^2+INDEX('913'!$J$6:$J$1205,K248)^2),0)</f>
        <v>0</v>
      </c>
      <c r="AJ248" s="32">
        <f>IF(ISNUMBER(L248),SQRT(INDEX('913'!$I$6:$I$1205,L248)^2+INDEX('913'!$J$6:$J$1205,L248)^2),0)</f>
        <v>0</v>
      </c>
      <c r="AK248" s="32">
        <f>IF(ISNUMBER(M248),SQRT(INDEX('913'!$I$6:$I$1205,M248)^2+INDEX('913'!$J$6:$J$1205,M248)^2),0)</f>
        <v>0</v>
      </c>
      <c r="AL248" s="32">
        <f>IF(ISNUMBER(N248),SQRT(INDEX('913'!$I$6:$I$1205,N248)^2+INDEX('913'!$J$6:$J$1205,N248)^2),0)</f>
        <v>0</v>
      </c>
      <c r="AM248" s="32">
        <f>IF(ISNUMBER(O248),SQRT(INDEX('913'!$I$6:$I$1205,O248)^2+INDEX('913'!$J$6:$J$1205,O248)^2),0)</f>
        <v>0</v>
      </c>
      <c r="AN248" s="49">
        <f>IF(ISNUMBER(P248),SQRT(INDEX('913'!$I$6:$I$1205,P248)^2+INDEX('913'!$J$6:$J$1205,P248)^2),0)</f>
        <v>0</v>
      </c>
      <c r="AO248" s="37">
        <f t="shared" si="41"/>
        <v>0</v>
      </c>
      <c r="AP248" s="37">
        <f t="shared" si="42"/>
        <v>0</v>
      </c>
      <c r="AQ248" s="33" t="e">
        <f>-100*'935'!W248*(AO248+AP248)/'11'!C$17</f>
        <v>#VALUE!</v>
      </c>
      <c r="AR248" s="37" t="e">
        <f t="shared" si="43"/>
        <v>#VALUE!</v>
      </c>
      <c r="AS248" s="52" t="e">
        <f t="shared" si="44"/>
        <v>#VALUE!</v>
      </c>
      <c r="AT248" s="32" t="e">
        <f>IF('935'!C248="VOID",0,('935'!C248*(1-'935'!X248/'11'!B$17)))</f>
        <v>#VALUE!</v>
      </c>
      <c r="AU248" s="52" t="e">
        <f>'935'!Q248*(1-'935'!Y248/'11'!C$17)/(1-'935'!X248/'11'!B$17)</f>
        <v>#VALUE!</v>
      </c>
      <c r="AV248" s="37" t="e">
        <f>INDEX('DNO totals'!$B$57:$G$57,IF('935'!K248,IF(MOD('935'!K248,1000),IF(MOD('935'!K248,100),IF(MOD('935'!K248,10),IF(MOD('935'!K248,1000)=1,6,5),4),3),2),1))</f>
        <v>#VALUE!</v>
      </c>
      <c r="AW248" s="52" t="e">
        <f t="shared" si="45"/>
        <v>#VALUE!</v>
      </c>
      <c r="AX248" s="32" t="e">
        <f>IF('935'!V248="VOID",0,'935'!V248*(1-'935'!X248/'11'!B$17))</f>
        <v>#VALUE!</v>
      </c>
      <c r="AY248" s="33" t="e">
        <f>IF(H248,-100*'Charging rates'!B$10/'11'!B$17*AX248/H248,0)</f>
        <v>#VALUE!</v>
      </c>
      <c r="AZ248" s="33" t="e">
        <f>IF(C248,'DNO totals'!B$41,0)</f>
        <v>#VALUE!</v>
      </c>
      <c r="BA248" s="33" t="e">
        <f t="shared" si="46"/>
        <v>#VALUE!</v>
      </c>
      <c r="BB248" s="33" t="e">
        <f t="shared" si="47"/>
        <v>#VALUE!</v>
      </c>
      <c r="BC248" s="53" t="e">
        <f t="shared" si="48"/>
        <v>#VALUE!</v>
      </c>
      <c r="BD248" s="32" t="e">
        <f>IF(AT248,'935'!H248*AT248/(AT248+D248+H248),0)</f>
        <v>#VALUE!</v>
      </c>
      <c r="BE248" s="32" t="e">
        <f>IF(H248,'935'!H248*H248/(AT248+D248+H248),0)</f>
        <v>#VALUE!</v>
      </c>
      <c r="BF248" s="32" t="e">
        <f>BD248*(1-'935'!X248/'11'!B$17)</f>
        <v>#VALUE!</v>
      </c>
      <c r="BG248" s="49" t="e">
        <f>BE248*(1-'935'!X248/'11'!B$17)</f>
        <v>#VALUE!</v>
      </c>
      <c r="BH248" s="52" t="e">
        <f>AV248*Parameters!B$6</f>
        <v>#VALUE!</v>
      </c>
      <c r="BI248" s="37" t="e">
        <f>IF('935'!$K248=1000,'Charging rates'!$C$38*$BH248/(1+'DNO totals'!$C$99)*'935'!$L248,0)</f>
        <v>#VALUE!</v>
      </c>
      <c r="BJ248" s="37" t="e">
        <f>IF(MOD('935'!$K248,1000)=100,'Charging rates'!$D$38*$BH248/(1+'DNO totals'!$D$99)*'935'!$M248,0)</f>
        <v>#VALUE!</v>
      </c>
      <c r="BK248" s="37" t="e">
        <f>IF(MOD('935'!$K248,100)=10,'Charging rates'!$E$38*$BH248/(1+'DNO totals'!$E$99)*'935'!$N248,0)</f>
        <v>#VALUE!</v>
      </c>
      <c r="BL248" s="37" t="e">
        <f>IF(AND(MOD('935'!$K248,10)&gt;0,MOD('935'!$K248,1000)&gt;1),'Charging rates'!$F$38*$BH248/(1+'DNO totals'!$F$99)*'935'!$O248,0)</f>
        <v>#VALUE!</v>
      </c>
      <c r="BM248" s="37" t="e">
        <f>IF(MOD('935'!$K248,1000)=1,'Charging rates'!$G$38*$BH248/(1+'DNO totals'!$G$99)*'935'!$P248,0)</f>
        <v>#VALUE!</v>
      </c>
      <c r="BN248" s="52" t="e">
        <f t="shared" si="49"/>
        <v>#VALUE!</v>
      </c>
      <c r="BO248" s="37" t="e">
        <f>IF('935'!$K248&gt;1000,'Charging rates'!$C$38*$AW248*'935'!$L248,0)</f>
        <v>#VALUE!</v>
      </c>
      <c r="BP248" s="37" t="e">
        <f>IF(MOD('935'!$K248,1000)&gt;100,'Charging rates'!$D$38*$AW248*'935'!$M248,0)</f>
        <v>#VALUE!</v>
      </c>
      <c r="BQ248" s="37" t="e">
        <f>IF(MOD('935'!$K248,100)&gt;10,'Charging rates'!$E$38*$AW248*'935'!$N248,0)</f>
        <v>#VALUE!</v>
      </c>
      <c r="BR248" s="52" t="e">
        <f t="shared" si="50"/>
        <v>#VALUE!</v>
      </c>
      <c r="BS248" s="48" t="e">
        <f>'935'!C248&lt;&gt;"VOID"</f>
        <v>#VALUE!</v>
      </c>
      <c r="BT248" s="33" t="e">
        <f>IF(BS248,(100/'11'!B$17*BD248*((1-'935'!I248)*'Charging rates'!B$51+'Charging rates'!B$63)),0)</f>
        <v>#VALUE!</v>
      </c>
      <c r="BU248" s="33" t="e">
        <f>100/'11'!B$17*BG248*('Charging rates'!B$51+'Charging rates'!B$63)</f>
        <v>#VALUE!</v>
      </c>
      <c r="BV248" s="33" t="e">
        <f>100/'11'!B$17*BE248*('Charging rates'!B$51+'Charging rates'!B$63)</f>
        <v>#VALUE!</v>
      </c>
      <c r="BW248" s="53" t="e">
        <f t="shared" si="51"/>
        <v>#VALUE!</v>
      </c>
      <c r="BX248" s="32" t="e">
        <f>AT248-('935'!T248*(1-'935'!X248/'11'!B$17))</f>
        <v>#VALUE!</v>
      </c>
      <c r="BY248" s="32">
        <f>0-IF(ISNUMBER(I248),INDEX('913'!$I$6:$I$1205,I248),0)-IF(ISNUMBER(J248),INDEX('913'!$I$6:$I$1205,J248),0)-IF(ISNUMBER(K248),INDEX('913'!$I$6:$I$1205,K248),0)-IF(ISNUMBER(L248),INDEX('913'!$I$6:$I$1205,L248),0)-IF(ISNUMBER(M248),INDEX('913'!$I$6:$I$1205,M248),0)-IF(ISNUMBER(N248),INDEX('913'!$I$6:$I$1205,N248),0)-IF(ISNUMBER(O248),INDEX('913'!$I$6:$I$1205,O248),0)-IF(ISNUMBER(P248),INDEX('913'!$I$6:$I$1205,P248),0)</f>
        <v>0</v>
      </c>
      <c r="BZ248" s="37">
        <f>IF(BY248=0,1,MAX(1,SQRT(BY248^2+(IF(ISNUMBER(I248),INDEX('913'!$J$6:$J$1205,I248),0)+IF(ISNUMBER(J248),INDEX('913'!$J$6:$J$1205,J248),0)+IF(ISNUMBER(K248),INDEX('913'!$J$6:$J$1205,K248),0)+IF(ISNUMBER(L248),INDEX('913'!$J$6:$J$1205,L248),0)+IF(ISNUMBER(M248),INDEX('913'!$J$6:$J$1205,M248),0)+IF(ISNUMBER(N248),INDEX('913'!$J$6:$J$1205,N248),0)+IF(ISNUMBER(O248),INDEX('913'!$J$6:$J$1205,O248),0)+IF(ISNUMBER(P248),INDEX('913'!$J$6:$J$1205,P248),0))^2)/BY248))</f>
        <v>1</v>
      </c>
      <c r="CA248" s="33" t="e">
        <f>100*AO248/'11'!B$17</f>
        <v>#VALUE!</v>
      </c>
      <c r="CB248" s="37" t="e">
        <f>100*(AP248*BZ248)/'11'!C$17</f>
        <v>#VALUE!</v>
      </c>
      <c r="CC248" s="37" t="e">
        <f t="shared" si="52"/>
        <v>#VALUE!</v>
      </c>
      <c r="CD248" s="33" t="e">
        <f t="shared" si="53"/>
        <v>#VALUE!</v>
      </c>
      <c r="CE248" s="54" t="e">
        <f>'11'!C$17-'935'!Y248</f>
        <v>#VALUE!</v>
      </c>
      <c r="CF248" s="37" t="e">
        <f>MAX('DNO totals'!B$312+0,MIN('935'!L248+0,'DNO totals'!B$304+0))</f>
        <v>#VALUE!</v>
      </c>
      <c r="CG248" s="37" t="e">
        <f>MAX('DNO totals'!C$312+0,MIN('935'!M248+0,'DNO totals'!C$304+0))</f>
        <v>#VALUE!</v>
      </c>
      <c r="CH248" s="37" t="e">
        <f>MAX('DNO totals'!D$312+0,MIN('935'!N248+0,'DNO totals'!D$304+0))</f>
        <v>#VALUE!</v>
      </c>
      <c r="CI248" s="37" t="e">
        <f>MAX('DNO totals'!E$312+0,MIN('935'!O248+0,'DNO totals'!E$304+0))</f>
        <v>#VALUE!</v>
      </c>
      <c r="CJ248" s="52" t="e">
        <f>MAX('DNO totals'!F$312+0,MIN('935'!P248+0,'DNO totals'!F$304+0))</f>
        <v>#VALUE!</v>
      </c>
      <c r="CK248" s="37" t="e">
        <f>IF('935'!$K248=1000,'Charging rates'!$C$38*$BH248/(1+'DNO totals'!$C$99)*$CF248,0)</f>
        <v>#VALUE!</v>
      </c>
      <c r="CL248" s="37" t="e">
        <f>IF(MOD('935'!$K248,1000)=100,'Charging rates'!$D$38*$BH248/(1+'DNO totals'!$D$99)*$CG248,0)</f>
        <v>#VALUE!</v>
      </c>
      <c r="CM248" s="37" t="e">
        <f>IF(MOD('935'!$K248,100)=10,'Charging rates'!$E$38*$BH248/(1+'DNO totals'!$E$99)*$CH248,0)</f>
        <v>#VALUE!</v>
      </c>
      <c r="CN248" s="37" t="e">
        <f>IF(AND(MOD('935'!$K248,10)&gt;0,MOD('935'!$K248,1000)&gt;1),'Charging rates'!$F$38*$BH248/(1+'DNO totals'!$F$99)*$CI248,0)</f>
        <v>#VALUE!</v>
      </c>
      <c r="CO248" s="37" t="e">
        <f>IF(MOD('935'!$K248,1000)=1,'Charging rates'!$G$38*$BH248/(1+'DNO totals'!$G$99)*$CJ248,0)</f>
        <v>#VALUE!</v>
      </c>
      <c r="CP248" s="52" t="e">
        <f t="shared" si="54"/>
        <v>#VALUE!</v>
      </c>
      <c r="CQ248" s="37" t="e">
        <f>IF('935'!$K248&gt;1000,'Charging rates'!$C$38*$AW248*$CF248,0)</f>
        <v>#VALUE!</v>
      </c>
      <c r="CR248" s="37" t="e">
        <f>IF(MOD('935'!$K248,1000)&gt;100,'Charging rates'!$D$38*$AW248*$CG248,0)</f>
        <v>#VALUE!</v>
      </c>
      <c r="CS248" s="37" t="e">
        <f>IF(MOD('935'!$K248,100)&gt;10,'Charging rates'!$E$38*$AW248*$CH248,0)</f>
        <v>#VALUE!</v>
      </c>
      <c r="CT248" s="52" t="e">
        <f t="shared" si="55"/>
        <v>#VALUE!</v>
      </c>
      <c r="CU248" s="33" t="e">
        <f>100*(AP248*'935'!Q248*BZ248)/'11'!B$17</f>
        <v>#VALUE!</v>
      </c>
      <c r="CV248" s="33" t="e">
        <f>100/'11'!B$17*'Charging rates'!B$10*AW248</f>
        <v>#VALUE!</v>
      </c>
      <c r="CW248" s="33" t="e">
        <f>IF(AT248=0,0,(1-BX248/AT248)*(CA248+IF('935'!Q248=0,0,(CB248*'935'!Q248*('11'!C$17-'935'!Y248)/('11'!B$17-'935'!X248)))))</f>
        <v>#VALUE!</v>
      </c>
      <c r="CX248" s="33" t="e">
        <f t="shared" si="56"/>
        <v>#VALUE!</v>
      </c>
      <c r="CY248" s="49" t="e">
        <f t="shared" si="57"/>
        <v>#VALUE!</v>
      </c>
      <c r="CZ248" s="32" t="e">
        <f>AT248*(Parameters!B$21+AU248)*IF('DNO totals'!B$323&lt;0,1,'935'!S248)</f>
        <v>#VALUE!</v>
      </c>
      <c r="DA248" s="52" t="e">
        <f>IF('DNO totals'!B$323&lt;0,1,'935'!S248)*(Parameters!B$21+AU248)</f>
        <v>#VALUE!</v>
      </c>
      <c r="DB248" s="37" t="e">
        <f>CX248+'Charging rates'!B$106*DA248*100/'11'!B$17</f>
        <v>#VALUE!</v>
      </c>
      <c r="DC248" s="37" t="e">
        <f>DB248+'Charging rates'!B$116*(Parameters!B$21+AU248)*100/'11'!B$17*IF('DNO totals'!B$323&lt;0,1,'935'!S248)</f>
        <v>#VALUE!</v>
      </c>
      <c r="DD248" s="37" t="e">
        <f>'Charging rates'!B$97*(CP248+CT248)*100/'11'!B$17</f>
        <v>#VALUE!</v>
      </c>
      <c r="DE248" s="33" t="e">
        <f>MAX(0-(CB248*AU248*'11'!C$17/'11'!B$17),DC248+DD248)</f>
        <v>#VALUE!</v>
      </c>
      <c r="DF248" s="37" t="e">
        <f>IF(BS248,IF(AU248=0,CC248,MAX(0,MIN(CC248,CC248+(DE248/'935'!Q248*('11'!B$17-'935'!X248)/('11'!C$17-'935'!Y248))))),0)</f>
        <v>#VALUE!</v>
      </c>
      <c r="DG248" s="33" t="e">
        <f t="shared" si="58"/>
        <v>#VALUE!</v>
      </c>
      <c r="DH248" s="53" t="e">
        <f t="shared" si="59"/>
        <v>#VALUE!</v>
      </c>
    </row>
    <row r="249" spans="1:112">
      <c r="A249" s="28">
        <v>149</v>
      </c>
      <c r="B249" s="47" t="e">
        <f>'935'!B249</f>
        <v>#VALUE!</v>
      </c>
      <c r="C249" s="48" t="e">
        <f>OR('935'!E249&lt;&gt;"VOID",'935'!F249&lt;&gt;"VOID",'935'!G249&lt;&gt;"VOID")</f>
        <v>#VALUE!</v>
      </c>
      <c r="D249" s="32" t="e">
        <f>IF('935'!D249="VOID",0,'935'!D249*(1-'935'!X249/'11'!B$17))</f>
        <v>#VALUE!</v>
      </c>
      <c r="E249" s="32" t="e">
        <f>IF('935'!E249="VOID",0,'935'!E249*(1-'935'!X249/'11'!B$17))</f>
        <v>#VALUE!</v>
      </c>
      <c r="F249" s="32" t="e">
        <f>IF('935'!F249="VOID",0,'935'!F249*(1-'935'!X249/'11'!B$17))</f>
        <v>#VALUE!</v>
      </c>
      <c r="G249" s="32" t="e">
        <f>IF('935'!G249="VOID",0,'935'!G249*(1-'935'!X249/'11'!B$17))</f>
        <v>#VALUE!</v>
      </c>
      <c r="H249" s="49" t="e">
        <f t="shared" si="40"/>
        <v>#VALUE!</v>
      </c>
      <c r="I249" s="50" t="e">
        <f>MATCH('935'!J249,'913'!$B$6:$B$1205,0)</f>
        <v>#VALUE!</v>
      </c>
      <c r="J249" s="50" t="e">
        <f>MATCH(INDEX('913'!$D$6:$D$1205,I249),'913'!$B$6:$B$1205,0)</f>
        <v>#VALUE!</v>
      </c>
      <c r="K249" s="50" t="e">
        <f>MATCH(INDEX('913'!$D$6:$D$1205,J249),'913'!$B$6:$B$1205,0)</f>
        <v>#VALUE!</v>
      </c>
      <c r="L249" s="50" t="e">
        <f>MATCH(INDEX('913'!$D$6:$D$1205,K249),'913'!$B$6:$B$1205,0)</f>
        <v>#VALUE!</v>
      </c>
      <c r="M249" s="50" t="e">
        <f>MATCH(INDEX('913'!$D$6:$D$1205,L249),'913'!$B$6:$B$1205,0)</f>
        <v>#VALUE!</v>
      </c>
      <c r="N249" s="50" t="e">
        <f>MATCH(INDEX('913'!$D$6:$D$1205,M249),'913'!$B$6:$B$1205,0)</f>
        <v>#VALUE!</v>
      </c>
      <c r="O249" s="50" t="e">
        <f>MATCH(INDEX('913'!$D$6:$D$1205,N249),'913'!$B$6:$B$1205,0)</f>
        <v>#VALUE!</v>
      </c>
      <c r="P249" s="51" t="e">
        <f>MATCH(INDEX('913'!$D$6:$D$1205,O249),'913'!$B$6:$B$1205,0)</f>
        <v>#VALUE!</v>
      </c>
      <c r="Q249" s="37">
        <f>IF(ISNUMBER(I249),MAX(0,INDEX('913'!$E$6:$E$1205,I249)),0)</f>
        <v>0</v>
      </c>
      <c r="R249" s="37">
        <f>IF(ISNUMBER(J249),MAX(0,INDEX('913'!$E$6:$E$1205,J249)),0)</f>
        <v>0</v>
      </c>
      <c r="S249" s="37">
        <f>IF(ISNUMBER(K249),MAX(0,INDEX('913'!$E$6:$E$1205,K249)),0)</f>
        <v>0</v>
      </c>
      <c r="T249" s="37">
        <f>IF(ISNUMBER(L249),MAX(0,INDEX('913'!$E$6:$E$1205,L249)),0)</f>
        <v>0</v>
      </c>
      <c r="U249" s="37">
        <f>IF(ISNUMBER(M249),MAX(0,INDEX('913'!$E$6:$E$1205,M249)),0)</f>
        <v>0</v>
      </c>
      <c r="V249" s="37">
        <f>IF(ISNUMBER(N249),MAX(0,INDEX('913'!$E$6:$E$1205,N249)),0)</f>
        <v>0</v>
      </c>
      <c r="W249" s="37">
        <f>IF(ISNUMBER(O249),MAX(0,INDEX('913'!$E$6:$E$1205,O249)),0)</f>
        <v>0</v>
      </c>
      <c r="X249" s="52">
        <f>IF(ISNUMBER(P249),MAX(0,INDEX('913'!$E$6:$E$1205,P249)),0)</f>
        <v>0</v>
      </c>
      <c r="Y249" s="37">
        <f>IF(ISNUMBER(I249),MAX(0,INDEX('913'!$F$6:$F$1205,I249)),0)</f>
        <v>0</v>
      </c>
      <c r="Z249" s="37">
        <f>IF(ISNUMBER(J249),MAX(0,INDEX('913'!$F$6:$F$1205,J249)),0)</f>
        <v>0</v>
      </c>
      <c r="AA249" s="37">
        <f>IF(ISNUMBER(K249),MAX(0,INDEX('913'!$F$6:$F$1205,K249)),0)</f>
        <v>0</v>
      </c>
      <c r="AB249" s="37">
        <f>IF(ISNUMBER(L249),MAX(0,INDEX('913'!$F$6:$F$1205,L249)),0)</f>
        <v>0</v>
      </c>
      <c r="AC249" s="37">
        <f>IF(ISNUMBER(M249),MAX(0,INDEX('913'!$F$6:$F$1205,M249)),0)</f>
        <v>0</v>
      </c>
      <c r="AD249" s="37">
        <f>IF(ISNUMBER(N249),MAX(0,INDEX('913'!$F$6:$F$1205,N249)),0)</f>
        <v>0</v>
      </c>
      <c r="AE249" s="37">
        <f>IF(ISNUMBER(O249),MAX(0,INDEX('913'!$F$6:$F$1205,O249)),0)</f>
        <v>0</v>
      </c>
      <c r="AF249" s="37">
        <f>IF(ISNUMBER(P249),MAX(0,INDEX('913'!$F$6:$F$1205,P249)),0)</f>
        <v>0</v>
      </c>
      <c r="AG249" s="32">
        <f>IF(ISNUMBER(I249),SQRT(INDEX('913'!$I$6:$I$1205,I249)^2+INDEX('913'!$J$6:$J$1205,I249)^2),0)</f>
        <v>0</v>
      </c>
      <c r="AH249" s="32">
        <f>IF(ISNUMBER(J249),SQRT(INDEX('913'!$I$6:$I$1205,J249)^2+INDEX('913'!$J$6:$J$1205,J249)^2),0)</f>
        <v>0</v>
      </c>
      <c r="AI249" s="32">
        <f>IF(ISNUMBER(K249),SQRT(INDEX('913'!$I$6:$I$1205,K249)^2+INDEX('913'!$J$6:$J$1205,K249)^2),0)</f>
        <v>0</v>
      </c>
      <c r="AJ249" s="32">
        <f>IF(ISNUMBER(L249),SQRT(INDEX('913'!$I$6:$I$1205,L249)^2+INDEX('913'!$J$6:$J$1205,L249)^2),0)</f>
        <v>0</v>
      </c>
      <c r="AK249" s="32">
        <f>IF(ISNUMBER(M249),SQRT(INDEX('913'!$I$6:$I$1205,M249)^2+INDEX('913'!$J$6:$J$1205,M249)^2),0)</f>
        <v>0</v>
      </c>
      <c r="AL249" s="32">
        <f>IF(ISNUMBER(N249),SQRT(INDEX('913'!$I$6:$I$1205,N249)^2+INDEX('913'!$J$6:$J$1205,N249)^2),0)</f>
        <v>0</v>
      </c>
      <c r="AM249" s="32">
        <f>IF(ISNUMBER(O249),SQRT(INDEX('913'!$I$6:$I$1205,O249)^2+INDEX('913'!$J$6:$J$1205,O249)^2),0)</f>
        <v>0</v>
      </c>
      <c r="AN249" s="49">
        <f>IF(ISNUMBER(P249),SQRT(INDEX('913'!$I$6:$I$1205,P249)^2+INDEX('913'!$J$6:$J$1205,P249)^2),0)</f>
        <v>0</v>
      </c>
      <c r="AO249" s="37">
        <f t="shared" si="41"/>
        <v>0</v>
      </c>
      <c r="AP249" s="37">
        <f t="shared" si="42"/>
        <v>0</v>
      </c>
      <c r="AQ249" s="33" t="e">
        <f>-100*'935'!W249*(AO249+AP249)/'11'!C$17</f>
        <v>#VALUE!</v>
      </c>
      <c r="AR249" s="37" t="e">
        <f t="shared" si="43"/>
        <v>#VALUE!</v>
      </c>
      <c r="AS249" s="52" t="e">
        <f t="shared" si="44"/>
        <v>#VALUE!</v>
      </c>
      <c r="AT249" s="32" t="e">
        <f>IF('935'!C249="VOID",0,('935'!C249*(1-'935'!X249/'11'!B$17)))</f>
        <v>#VALUE!</v>
      </c>
      <c r="AU249" s="52" t="e">
        <f>'935'!Q249*(1-'935'!Y249/'11'!C$17)/(1-'935'!X249/'11'!B$17)</f>
        <v>#VALUE!</v>
      </c>
      <c r="AV249" s="37" t="e">
        <f>INDEX('DNO totals'!$B$57:$G$57,IF('935'!K249,IF(MOD('935'!K249,1000),IF(MOD('935'!K249,100),IF(MOD('935'!K249,10),IF(MOD('935'!K249,1000)=1,6,5),4),3),2),1))</f>
        <v>#VALUE!</v>
      </c>
      <c r="AW249" s="52" t="e">
        <f t="shared" si="45"/>
        <v>#VALUE!</v>
      </c>
      <c r="AX249" s="32" t="e">
        <f>IF('935'!V249="VOID",0,'935'!V249*(1-'935'!X249/'11'!B$17))</f>
        <v>#VALUE!</v>
      </c>
      <c r="AY249" s="33" t="e">
        <f>IF(H249,-100*'Charging rates'!B$10/'11'!B$17*AX249/H249,0)</f>
        <v>#VALUE!</v>
      </c>
      <c r="AZ249" s="33" t="e">
        <f>IF(C249,'DNO totals'!B$41,0)</f>
        <v>#VALUE!</v>
      </c>
      <c r="BA249" s="33" t="e">
        <f t="shared" si="46"/>
        <v>#VALUE!</v>
      </c>
      <c r="BB249" s="33" t="e">
        <f t="shared" si="47"/>
        <v>#VALUE!</v>
      </c>
      <c r="BC249" s="53" t="e">
        <f t="shared" si="48"/>
        <v>#VALUE!</v>
      </c>
      <c r="BD249" s="32" t="e">
        <f>IF(AT249,'935'!H249*AT249/(AT249+D249+H249),0)</f>
        <v>#VALUE!</v>
      </c>
      <c r="BE249" s="32" t="e">
        <f>IF(H249,'935'!H249*H249/(AT249+D249+H249),0)</f>
        <v>#VALUE!</v>
      </c>
      <c r="BF249" s="32" t="e">
        <f>BD249*(1-'935'!X249/'11'!B$17)</f>
        <v>#VALUE!</v>
      </c>
      <c r="BG249" s="49" t="e">
        <f>BE249*(1-'935'!X249/'11'!B$17)</f>
        <v>#VALUE!</v>
      </c>
      <c r="BH249" s="52" t="e">
        <f>AV249*Parameters!B$6</f>
        <v>#VALUE!</v>
      </c>
      <c r="BI249" s="37" t="e">
        <f>IF('935'!$K249=1000,'Charging rates'!$C$38*$BH249/(1+'DNO totals'!$C$99)*'935'!$L249,0)</f>
        <v>#VALUE!</v>
      </c>
      <c r="BJ249" s="37" t="e">
        <f>IF(MOD('935'!$K249,1000)=100,'Charging rates'!$D$38*$BH249/(1+'DNO totals'!$D$99)*'935'!$M249,0)</f>
        <v>#VALUE!</v>
      </c>
      <c r="BK249" s="37" t="e">
        <f>IF(MOD('935'!$K249,100)=10,'Charging rates'!$E$38*$BH249/(1+'DNO totals'!$E$99)*'935'!$N249,0)</f>
        <v>#VALUE!</v>
      </c>
      <c r="BL249" s="37" t="e">
        <f>IF(AND(MOD('935'!$K249,10)&gt;0,MOD('935'!$K249,1000)&gt;1),'Charging rates'!$F$38*$BH249/(1+'DNO totals'!$F$99)*'935'!$O249,0)</f>
        <v>#VALUE!</v>
      </c>
      <c r="BM249" s="37" t="e">
        <f>IF(MOD('935'!$K249,1000)=1,'Charging rates'!$G$38*$BH249/(1+'DNO totals'!$G$99)*'935'!$P249,0)</f>
        <v>#VALUE!</v>
      </c>
      <c r="BN249" s="52" t="e">
        <f t="shared" si="49"/>
        <v>#VALUE!</v>
      </c>
      <c r="BO249" s="37" t="e">
        <f>IF('935'!$K249&gt;1000,'Charging rates'!$C$38*$AW249*'935'!$L249,0)</f>
        <v>#VALUE!</v>
      </c>
      <c r="BP249" s="37" t="e">
        <f>IF(MOD('935'!$K249,1000)&gt;100,'Charging rates'!$D$38*$AW249*'935'!$M249,0)</f>
        <v>#VALUE!</v>
      </c>
      <c r="BQ249" s="37" t="e">
        <f>IF(MOD('935'!$K249,100)&gt;10,'Charging rates'!$E$38*$AW249*'935'!$N249,0)</f>
        <v>#VALUE!</v>
      </c>
      <c r="BR249" s="52" t="e">
        <f t="shared" si="50"/>
        <v>#VALUE!</v>
      </c>
      <c r="BS249" s="48" t="e">
        <f>'935'!C249&lt;&gt;"VOID"</f>
        <v>#VALUE!</v>
      </c>
      <c r="BT249" s="33" t="e">
        <f>IF(BS249,(100/'11'!B$17*BD249*((1-'935'!I249)*'Charging rates'!B$51+'Charging rates'!B$63)),0)</f>
        <v>#VALUE!</v>
      </c>
      <c r="BU249" s="33" t="e">
        <f>100/'11'!B$17*BG249*('Charging rates'!B$51+'Charging rates'!B$63)</f>
        <v>#VALUE!</v>
      </c>
      <c r="BV249" s="33" t="e">
        <f>100/'11'!B$17*BE249*('Charging rates'!B$51+'Charging rates'!B$63)</f>
        <v>#VALUE!</v>
      </c>
      <c r="BW249" s="53" t="e">
        <f t="shared" si="51"/>
        <v>#VALUE!</v>
      </c>
      <c r="BX249" s="32" t="e">
        <f>AT249-('935'!T249*(1-'935'!X249/'11'!B$17))</f>
        <v>#VALUE!</v>
      </c>
      <c r="BY249" s="32">
        <f>0-IF(ISNUMBER(I249),INDEX('913'!$I$6:$I$1205,I249),0)-IF(ISNUMBER(J249),INDEX('913'!$I$6:$I$1205,J249),0)-IF(ISNUMBER(K249),INDEX('913'!$I$6:$I$1205,K249),0)-IF(ISNUMBER(L249),INDEX('913'!$I$6:$I$1205,L249),0)-IF(ISNUMBER(M249),INDEX('913'!$I$6:$I$1205,M249),0)-IF(ISNUMBER(N249),INDEX('913'!$I$6:$I$1205,N249),0)-IF(ISNUMBER(O249),INDEX('913'!$I$6:$I$1205,O249),0)-IF(ISNUMBER(P249),INDEX('913'!$I$6:$I$1205,P249),0)</f>
        <v>0</v>
      </c>
      <c r="BZ249" s="37">
        <f>IF(BY249=0,1,MAX(1,SQRT(BY249^2+(IF(ISNUMBER(I249),INDEX('913'!$J$6:$J$1205,I249),0)+IF(ISNUMBER(J249),INDEX('913'!$J$6:$J$1205,J249),0)+IF(ISNUMBER(K249),INDEX('913'!$J$6:$J$1205,K249),0)+IF(ISNUMBER(L249),INDEX('913'!$J$6:$J$1205,L249),0)+IF(ISNUMBER(M249),INDEX('913'!$J$6:$J$1205,M249),0)+IF(ISNUMBER(N249),INDEX('913'!$J$6:$J$1205,N249),0)+IF(ISNUMBER(O249),INDEX('913'!$J$6:$J$1205,O249),0)+IF(ISNUMBER(P249),INDEX('913'!$J$6:$J$1205,P249),0))^2)/BY249))</f>
        <v>1</v>
      </c>
      <c r="CA249" s="33" t="e">
        <f>100*AO249/'11'!B$17</f>
        <v>#VALUE!</v>
      </c>
      <c r="CB249" s="37" t="e">
        <f>100*(AP249*BZ249)/'11'!C$17</f>
        <v>#VALUE!</v>
      </c>
      <c r="CC249" s="37" t="e">
        <f t="shared" si="52"/>
        <v>#VALUE!</v>
      </c>
      <c r="CD249" s="33" t="e">
        <f t="shared" si="53"/>
        <v>#VALUE!</v>
      </c>
      <c r="CE249" s="54" t="e">
        <f>'11'!C$17-'935'!Y249</f>
        <v>#VALUE!</v>
      </c>
      <c r="CF249" s="37" t="e">
        <f>MAX('DNO totals'!B$312+0,MIN('935'!L249+0,'DNO totals'!B$304+0))</f>
        <v>#VALUE!</v>
      </c>
      <c r="CG249" s="37" t="e">
        <f>MAX('DNO totals'!C$312+0,MIN('935'!M249+0,'DNO totals'!C$304+0))</f>
        <v>#VALUE!</v>
      </c>
      <c r="CH249" s="37" t="e">
        <f>MAX('DNO totals'!D$312+0,MIN('935'!N249+0,'DNO totals'!D$304+0))</f>
        <v>#VALUE!</v>
      </c>
      <c r="CI249" s="37" t="e">
        <f>MAX('DNO totals'!E$312+0,MIN('935'!O249+0,'DNO totals'!E$304+0))</f>
        <v>#VALUE!</v>
      </c>
      <c r="CJ249" s="52" t="e">
        <f>MAX('DNO totals'!F$312+0,MIN('935'!P249+0,'DNO totals'!F$304+0))</f>
        <v>#VALUE!</v>
      </c>
      <c r="CK249" s="37" t="e">
        <f>IF('935'!$K249=1000,'Charging rates'!$C$38*$BH249/(1+'DNO totals'!$C$99)*$CF249,0)</f>
        <v>#VALUE!</v>
      </c>
      <c r="CL249" s="37" t="e">
        <f>IF(MOD('935'!$K249,1000)=100,'Charging rates'!$D$38*$BH249/(1+'DNO totals'!$D$99)*$CG249,0)</f>
        <v>#VALUE!</v>
      </c>
      <c r="CM249" s="37" t="e">
        <f>IF(MOD('935'!$K249,100)=10,'Charging rates'!$E$38*$BH249/(1+'DNO totals'!$E$99)*$CH249,0)</f>
        <v>#VALUE!</v>
      </c>
      <c r="CN249" s="37" t="e">
        <f>IF(AND(MOD('935'!$K249,10)&gt;0,MOD('935'!$K249,1000)&gt;1),'Charging rates'!$F$38*$BH249/(1+'DNO totals'!$F$99)*$CI249,0)</f>
        <v>#VALUE!</v>
      </c>
      <c r="CO249" s="37" t="e">
        <f>IF(MOD('935'!$K249,1000)=1,'Charging rates'!$G$38*$BH249/(1+'DNO totals'!$G$99)*$CJ249,0)</f>
        <v>#VALUE!</v>
      </c>
      <c r="CP249" s="52" t="e">
        <f t="shared" si="54"/>
        <v>#VALUE!</v>
      </c>
      <c r="CQ249" s="37" t="e">
        <f>IF('935'!$K249&gt;1000,'Charging rates'!$C$38*$AW249*$CF249,0)</f>
        <v>#VALUE!</v>
      </c>
      <c r="CR249" s="37" t="e">
        <f>IF(MOD('935'!$K249,1000)&gt;100,'Charging rates'!$D$38*$AW249*$CG249,0)</f>
        <v>#VALUE!</v>
      </c>
      <c r="CS249" s="37" t="e">
        <f>IF(MOD('935'!$K249,100)&gt;10,'Charging rates'!$E$38*$AW249*$CH249,0)</f>
        <v>#VALUE!</v>
      </c>
      <c r="CT249" s="52" t="e">
        <f t="shared" si="55"/>
        <v>#VALUE!</v>
      </c>
      <c r="CU249" s="33" t="e">
        <f>100*(AP249*'935'!Q249*BZ249)/'11'!B$17</f>
        <v>#VALUE!</v>
      </c>
      <c r="CV249" s="33" t="e">
        <f>100/'11'!B$17*'Charging rates'!B$10*AW249</f>
        <v>#VALUE!</v>
      </c>
      <c r="CW249" s="33" t="e">
        <f>IF(AT249=0,0,(1-BX249/AT249)*(CA249+IF('935'!Q249=0,0,(CB249*'935'!Q249*('11'!C$17-'935'!Y249)/('11'!B$17-'935'!X249)))))</f>
        <v>#VALUE!</v>
      </c>
      <c r="CX249" s="33" t="e">
        <f t="shared" si="56"/>
        <v>#VALUE!</v>
      </c>
      <c r="CY249" s="49" t="e">
        <f t="shared" si="57"/>
        <v>#VALUE!</v>
      </c>
      <c r="CZ249" s="32" t="e">
        <f>AT249*(Parameters!B$21+AU249)*IF('DNO totals'!B$323&lt;0,1,'935'!S249)</f>
        <v>#VALUE!</v>
      </c>
      <c r="DA249" s="52" t="e">
        <f>IF('DNO totals'!B$323&lt;0,1,'935'!S249)*(Parameters!B$21+AU249)</f>
        <v>#VALUE!</v>
      </c>
      <c r="DB249" s="37" t="e">
        <f>CX249+'Charging rates'!B$106*DA249*100/'11'!B$17</f>
        <v>#VALUE!</v>
      </c>
      <c r="DC249" s="37" t="e">
        <f>DB249+'Charging rates'!B$116*(Parameters!B$21+AU249)*100/'11'!B$17*IF('DNO totals'!B$323&lt;0,1,'935'!S249)</f>
        <v>#VALUE!</v>
      </c>
      <c r="DD249" s="37" t="e">
        <f>'Charging rates'!B$97*(CP249+CT249)*100/'11'!B$17</f>
        <v>#VALUE!</v>
      </c>
      <c r="DE249" s="33" t="e">
        <f>MAX(0-(CB249*AU249*'11'!C$17/'11'!B$17),DC249+DD249)</f>
        <v>#VALUE!</v>
      </c>
      <c r="DF249" s="37" t="e">
        <f>IF(BS249,IF(AU249=0,CC249,MAX(0,MIN(CC249,CC249+(DE249/'935'!Q249*('11'!B$17-'935'!X249)/('11'!C$17-'935'!Y249))))),0)</f>
        <v>#VALUE!</v>
      </c>
      <c r="DG249" s="33" t="e">
        <f t="shared" si="58"/>
        <v>#VALUE!</v>
      </c>
      <c r="DH249" s="53" t="e">
        <f t="shared" si="59"/>
        <v>#VALUE!</v>
      </c>
    </row>
    <row r="250" spans="1:112">
      <c r="A250" s="28">
        <v>150</v>
      </c>
      <c r="B250" s="47" t="e">
        <f>'935'!B250</f>
        <v>#VALUE!</v>
      </c>
      <c r="C250" s="48" t="e">
        <f>OR('935'!E250&lt;&gt;"VOID",'935'!F250&lt;&gt;"VOID",'935'!G250&lt;&gt;"VOID")</f>
        <v>#VALUE!</v>
      </c>
      <c r="D250" s="32" t="e">
        <f>IF('935'!D250="VOID",0,'935'!D250*(1-'935'!X250/'11'!B$17))</f>
        <v>#VALUE!</v>
      </c>
      <c r="E250" s="32" t="e">
        <f>IF('935'!E250="VOID",0,'935'!E250*(1-'935'!X250/'11'!B$17))</f>
        <v>#VALUE!</v>
      </c>
      <c r="F250" s="32" t="e">
        <f>IF('935'!F250="VOID",0,'935'!F250*(1-'935'!X250/'11'!B$17))</f>
        <v>#VALUE!</v>
      </c>
      <c r="G250" s="32" t="e">
        <f>IF('935'!G250="VOID",0,'935'!G250*(1-'935'!X250/'11'!B$17))</f>
        <v>#VALUE!</v>
      </c>
      <c r="H250" s="49" t="e">
        <f t="shared" si="40"/>
        <v>#VALUE!</v>
      </c>
      <c r="I250" s="50" t="e">
        <f>MATCH('935'!J250,'913'!$B$6:$B$1205,0)</f>
        <v>#VALUE!</v>
      </c>
      <c r="J250" s="50" t="e">
        <f>MATCH(INDEX('913'!$D$6:$D$1205,I250),'913'!$B$6:$B$1205,0)</f>
        <v>#VALUE!</v>
      </c>
      <c r="K250" s="50" t="e">
        <f>MATCH(INDEX('913'!$D$6:$D$1205,J250),'913'!$B$6:$B$1205,0)</f>
        <v>#VALUE!</v>
      </c>
      <c r="L250" s="50" t="e">
        <f>MATCH(INDEX('913'!$D$6:$D$1205,K250),'913'!$B$6:$B$1205,0)</f>
        <v>#VALUE!</v>
      </c>
      <c r="M250" s="50" t="e">
        <f>MATCH(INDEX('913'!$D$6:$D$1205,L250),'913'!$B$6:$B$1205,0)</f>
        <v>#VALUE!</v>
      </c>
      <c r="N250" s="50" t="e">
        <f>MATCH(INDEX('913'!$D$6:$D$1205,M250),'913'!$B$6:$B$1205,0)</f>
        <v>#VALUE!</v>
      </c>
      <c r="O250" s="50" t="e">
        <f>MATCH(INDEX('913'!$D$6:$D$1205,N250),'913'!$B$6:$B$1205,0)</f>
        <v>#VALUE!</v>
      </c>
      <c r="P250" s="51" t="e">
        <f>MATCH(INDEX('913'!$D$6:$D$1205,O250),'913'!$B$6:$B$1205,0)</f>
        <v>#VALUE!</v>
      </c>
      <c r="Q250" s="37">
        <f>IF(ISNUMBER(I250),MAX(0,INDEX('913'!$E$6:$E$1205,I250)),0)</f>
        <v>0</v>
      </c>
      <c r="R250" s="37">
        <f>IF(ISNUMBER(J250),MAX(0,INDEX('913'!$E$6:$E$1205,J250)),0)</f>
        <v>0</v>
      </c>
      <c r="S250" s="37">
        <f>IF(ISNUMBER(K250),MAX(0,INDEX('913'!$E$6:$E$1205,K250)),0)</f>
        <v>0</v>
      </c>
      <c r="T250" s="37">
        <f>IF(ISNUMBER(L250),MAX(0,INDEX('913'!$E$6:$E$1205,L250)),0)</f>
        <v>0</v>
      </c>
      <c r="U250" s="37">
        <f>IF(ISNUMBER(M250),MAX(0,INDEX('913'!$E$6:$E$1205,M250)),0)</f>
        <v>0</v>
      </c>
      <c r="V250" s="37">
        <f>IF(ISNUMBER(N250),MAX(0,INDEX('913'!$E$6:$E$1205,N250)),0)</f>
        <v>0</v>
      </c>
      <c r="W250" s="37">
        <f>IF(ISNUMBER(O250),MAX(0,INDEX('913'!$E$6:$E$1205,O250)),0)</f>
        <v>0</v>
      </c>
      <c r="X250" s="52">
        <f>IF(ISNUMBER(P250),MAX(0,INDEX('913'!$E$6:$E$1205,P250)),0)</f>
        <v>0</v>
      </c>
      <c r="Y250" s="37">
        <f>IF(ISNUMBER(I250),MAX(0,INDEX('913'!$F$6:$F$1205,I250)),0)</f>
        <v>0</v>
      </c>
      <c r="Z250" s="37">
        <f>IF(ISNUMBER(J250),MAX(0,INDEX('913'!$F$6:$F$1205,J250)),0)</f>
        <v>0</v>
      </c>
      <c r="AA250" s="37">
        <f>IF(ISNUMBER(K250),MAX(0,INDEX('913'!$F$6:$F$1205,K250)),0)</f>
        <v>0</v>
      </c>
      <c r="AB250" s="37">
        <f>IF(ISNUMBER(L250),MAX(0,INDEX('913'!$F$6:$F$1205,L250)),0)</f>
        <v>0</v>
      </c>
      <c r="AC250" s="37">
        <f>IF(ISNUMBER(M250),MAX(0,INDEX('913'!$F$6:$F$1205,M250)),0)</f>
        <v>0</v>
      </c>
      <c r="AD250" s="37">
        <f>IF(ISNUMBER(N250),MAX(0,INDEX('913'!$F$6:$F$1205,N250)),0)</f>
        <v>0</v>
      </c>
      <c r="AE250" s="37">
        <f>IF(ISNUMBER(O250),MAX(0,INDEX('913'!$F$6:$F$1205,O250)),0)</f>
        <v>0</v>
      </c>
      <c r="AF250" s="37">
        <f>IF(ISNUMBER(P250),MAX(0,INDEX('913'!$F$6:$F$1205,P250)),0)</f>
        <v>0</v>
      </c>
      <c r="AG250" s="32">
        <f>IF(ISNUMBER(I250),SQRT(INDEX('913'!$I$6:$I$1205,I250)^2+INDEX('913'!$J$6:$J$1205,I250)^2),0)</f>
        <v>0</v>
      </c>
      <c r="AH250" s="32">
        <f>IF(ISNUMBER(J250),SQRT(INDEX('913'!$I$6:$I$1205,J250)^2+INDEX('913'!$J$6:$J$1205,J250)^2),0)</f>
        <v>0</v>
      </c>
      <c r="AI250" s="32">
        <f>IF(ISNUMBER(K250),SQRT(INDEX('913'!$I$6:$I$1205,K250)^2+INDEX('913'!$J$6:$J$1205,K250)^2),0)</f>
        <v>0</v>
      </c>
      <c r="AJ250" s="32">
        <f>IF(ISNUMBER(L250),SQRT(INDEX('913'!$I$6:$I$1205,L250)^2+INDEX('913'!$J$6:$J$1205,L250)^2),0)</f>
        <v>0</v>
      </c>
      <c r="AK250" s="32">
        <f>IF(ISNUMBER(M250),SQRT(INDEX('913'!$I$6:$I$1205,M250)^2+INDEX('913'!$J$6:$J$1205,M250)^2),0)</f>
        <v>0</v>
      </c>
      <c r="AL250" s="32">
        <f>IF(ISNUMBER(N250),SQRT(INDEX('913'!$I$6:$I$1205,N250)^2+INDEX('913'!$J$6:$J$1205,N250)^2),0)</f>
        <v>0</v>
      </c>
      <c r="AM250" s="32">
        <f>IF(ISNUMBER(O250),SQRT(INDEX('913'!$I$6:$I$1205,O250)^2+INDEX('913'!$J$6:$J$1205,O250)^2),0)</f>
        <v>0</v>
      </c>
      <c r="AN250" s="49">
        <f>IF(ISNUMBER(P250),SQRT(INDEX('913'!$I$6:$I$1205,P250)^2+INDEX('913'!$J$6:$J$1205,P250)^2),0)</f>
        <v>0</v>
      </c>
      <c r="AO250" s="37">
        <f t="shared" si="41"/>
        <v>0</v>
      </c>
      <c r="AP250" s="37">
        <f t="shared" si="42"/>
        <v>0</v>
      </c>
      <c r="AQ250" s="33" t="e">
        <f>-100*'935'!W250*(AO250+AP250)/'11'!C$17</f>
        <v>#VALUE!</v>
      </c>
      <c r="AR250" s="37" t="e">
        <f t="shared" si="43"/>
        <v>#VALUE!</v>
      </c>
      <c r="AS250" s="52" t="e">
        <f t="shared" si="44"/>
        <v>#VALUE!</v>
      </c>
      <c r="AT250" s="32" t="e">
        <f>IF('935'!C250="VOID",0,('935'!C250*(1-'935'!X250/'11'!B$17)))</f>
        <v>#VALUE!</v>
      </c>
      <c r="AU250" s="52" t="e">
        <f>'935'!Q250*(1-'935'!Y250/'11'!C$17)/(1-'935'!X250/'11'!B$17)</f>
        <v>#VALUE!</v>
      </c>
      <c r="AV250" s="37" t="e">
        <f>INDEX('DNO totals'!$B$57:$G$57,IF('935'!K250,IF(MOD('935'!K250,1000),IF(MOD('935'!K250,100),IF(MOD('935'!K250,10),IF(MOD('935'!K250,1000)=1,6,5),4),3),2),1))</f>
        <v>#VALUE!</v>
      </c>
      <c r="AW250" s="52" t="e">
        <f t="shared" si="45"/>
        <v>#VALUE!</v>
      </c>
      <c r="AX250" s="32" t="e">
        <f>IF('935'!V250="VOID",0,'935'!V250*(1-'935'!X250/'11'!B$17))</f>
        <v>#VALUE!</v>
      </c>
      <c r="AY250" s="33" t="e">
        <f>IF(H250,-100*'Charging rates'!B$10/'11'!B$17*AX250/H250,0)</f>
        <v>#VALUE!</v>
      </c>
      <c r="AZ250" s="33" t="e">
        <f>IF(C250,'DNO totals'!B$41,0)</f>
        <v>#VALUE!</v>
      </c>
      <c r="BA250" s="33" t="e">
        <f t="shared" si="46"/>
        <v>#VALUE!</v>
      </c>
      <c r="BB250" s="33" t="e">
        <f t="shared" si="47"/>
        <v>#VALUE!</v>
      </c>
      <c r="BC250" s="53" t="e">
        <f t="shared" si="48"/>
        <v>#VALUE!</v>
      </c>
      <c r="BD250" s="32" t="e">
        <f>IF(AT250,'935'!H250*AT250/(AT250+D250+H250),0)</f>
        <v>#VALUE!</v>
      </c>
      <c r="BE250" s="32" t="e">
        <f>IF(H250,'935'!H250*H250/(AT250+D250+H250),0)</f>
        <v>#VALUE!</v>
      </c>
      <c r="BF250" s="32" t="e">
        <f>BD250*(1-'935'!X250/'11'!B$17)</f>
        <v>#VALUE!</v>
      </c>
      <c r="BG250" s="49" t="e">
        <f>BE250*(1-'935'!X250/'11'!B$17)</f>
        <v>#VALUE!</v>
      </c>
      <c r="BH250" s="52" t="e">
        <f>AV250*Parameters!B$6</f>
        <v>#VALUE!</v>
      </c>
      <c r="BI250" s="37" t="e">
        <f>IF('935'!$K250=1000,'Charging rates'!$C$38*$BH250/(1+'DNO totals'!$C$99)*'935'!$L250,0)</f>
        <v>#VALUE!</v>
      </c>
      <c r="BJ250" s="37" t="e">
        <f>IF(MOD('935'!$K250,1000)=100,'Charging rates'!$D$38*$BH250/(1+'DNO totals'!$D$99)*'935'!$M250,0)</f>
        <v>#VALUE!</v>
      </c>
      <c r="BK250" s="37" t="e">
        <f>IF(MOD('935'!$K250,100)=10,'Charging rates'!$E$38*$BH250/(1+'DNO totals'!$E$99)*'935'!$N250,0)</f>
        <v>#VALUE!</v>
      </c>
      <c r="BL250" s="37" t="e">
        <f>IF(AND(MOD('935'!$K250,10)&gt;0,MOD('935'!$K250,1000)&gt;1),'Charging rates'!$F$38*$BH250/(1+'DNO totals'!$F$99)*'935'!$O250,0)</f>
        <v>#VALUE!</v>
      </c>
      <c r="BM250" s="37" t="e">
        <f>IF(MOD('935'!$K250,1000)=1,'Charging rates'!$G$38*$BH250/(1+'DNO totals'!$G$99)*'935'!$P250,0)</f>
        <v>#VALUE!</v>
      </c>
      <c r="BN250" s="52" t="e">
        <f t="shared" si="49"/>
        <v>#VALUE!</v>
      </c>
      <c r="BO250" s="37" t="e">
        <f>IF('935'!$K250&gt;1000,'Charging rates'!$C$38*$AW250*'935'!$L250,0)</f>
        <v>#VALUE!</v>
      </c>
      <c r="BP250" s="37" t="e">
        <f>IF(MOD('935'!$K250,1000)&gt;100,'Charging rates'!$D$38*$AW250*'935'!$M250,0)</f>
        <v>#VALUE!</v>
      </c>
      <c r="BQ250" s="37" t="e">
        <f>IF(MOD('935'!$K250,100)&gt;10,'Charging rates'!$E$38*$AW250*'935'!$N250,0)</f>
        <v>#VALUE!</v>
      </c>
      <c r="BR250" s="52" t="e">
        <f t="shared" si="50"/>
        <v>#VALUE!</v>
      </c>
      <c r="BS250" s="48" t="e">
        <f>'935'!C250&lt;&gt;"VOID"</f>
        <v>#VALUE!</v>
      </c>
      <c r="BT250" s="33" t="e">
        <f>IF(BS250,(100/'11'!B$17*BD250*((1-'935'!I250)*'Charging rates'!B$51+'Charging rates'!B$63)),0)</f>
        <v>#VALUE!</v>
      </c>
      <c r="BU250" s="33" t="e">
        <f>100/'11'!B$17*BG250*('Charging rates'!B$51+'Charging rates'!B$63)</f>
        <v>#VALUE!</v>
      </c>
      <c r="BV250" s="33" t="e">
        <f>100/'11'!B$17*BE250*('Charging rates'!B$51+'Charging rates'!B$63)</f>
        <v>#VALUE!</v>
      </c>
      <c r="BW250" s="53" t="e">
        <f t="shared" si="51"/>
        <v>#VALUE!</v>
      </c>
      <c r="BX250" s="32" t="e">
        <f>AT250-('935'!T250*(1-'935'!X250/'11'!B$17))</f>
        <v>#VALUE!</v>
      </c>
      <c r="BY250" s="32">
        <f>0-IF(ISNUMBER(I250),INDEX('913'!$I$6:$I$1205,I250),0)-IF(ISNUMBER(J250),INDEX('913'!$I$6:$I$1205,J250),0)-IF(ISNUMBER(K250),INDEX('913'!$I$6:$I$1205,K250),0)-IF(ISNUMBER(L250),INDEX('913'!$I$6:$I$1205,L250),0)-IF(ISNUMBER(M250),INDEX('913'!$I$6:$I$1205,M250),0)-IF(ISNUMBER(N250),INDEX('913'!$I$6:$I$1205,N250),0)-IF(ISNUMBER(O250),INDEX('913'!$I$6:$I$1205,O250),0)-IF(ISNUMBER(P250),INDEX('913'!$I$6:$I$1205,P250),0)</f>
        <v>0</v>
      </c>
      <c r="BZ250" s="37">
        <f>IF(BY250=0,1,MAX(1,SQRT(BY250^2+(IF(ISNUMBER(I250),INDEX('913'!$J$6:$J$1205,I250),0)+IF(ISNUMBER(J250),INDEX('913'!$J$6:$J$1205,J250),0)+IF(ISNUMBER(K250),INDEX('913'!$J$6:$J$1205,K250),0)+IF(ISNUMBER(L250),INDEX('913'!$J$6:$J$1205,L250),0)+IF(ISNUMBER(M250),INDEX('913'!$J$6:$J$1205,M250),0)+IF(ISNUMBER(N250),INDEX('913'!$J$6:$J$1205,N250),0)+IF(ISNUMBER(O250),INDEX('913'!$J$6:$J$1205,O250),0)+IF(ISNUMBER(P250),INDEX('913'!$J$6:$J$1205,P250),0))^2)/BY250))</f>
        <v>1</v>
      </c>
      <c r="CA250" s="33" t="e">
        <f>100*AO250/'11'!B$17</f>
        <v>#VALUE!</v>
      </c>
      <c r="CB250" s="37" t="e">
        <f>100*(AP250*BZ250)/'11'!C$17</f>
        <v>#VALUE!</v>
      </c>
      <c r="CC250" s="37" t="e">
        <f t="shared" si="52"/>
        <v>#VALUE!</v>
      </c>
      <c r="CD250" s="33" t="e">
        <f t="shared" si="53"/>
        <v>#VALUE!</v>
      </c>
      <c r="CE250" s="54" t="e">
        <f>'11'!C$17-'935'!Y250</f>
        <v>#VALUE!</v>
      </c>
      <c r="CF250" s="37" t="e">
        <f>MAX('DNO totals'!B$312+0,MIN('935'!L250+0,'DNO totals'!B$304+0))</f>
        <v>#VALUE!</v>
      </c>
      <c r="CG250" s="37" t="e">
        <f>MAX('DNO totals'!C$312+0,MIN('935'!M250+0,'DNO totals'!C$304+0))</f>
        <v>#VALUE!</v>
      </c>
      <c r="CH250" s="37" t="e">
        <f>MAX('DNO totals'!D$312+0,MIN('935'!N250+0,'DNO totals'!D$304+0))</f>
        <v>#VALUE!</v>
      </c>
      <c r="CI250" s="37" t="e">
        <f>MAX('DNO totals'!E$312+0,MIN('935'!O250+0,'DNO totals'!E$304+0))</f>
        <v>#VALUE!</v>
      </c>
      <c r="CJ250" s="52" t="e">
        <f>MAX('DNO totals'!F$312+0,MIN('935'!P250+0,'DNO totals'!F$304+0))</f>
        <v>#VALUE!</v>
      </c>
      <c r="CK250" s="37" t="e">
        <f>IF('935'!$K250=1000,'Charging rates'!$C$38*$BH250/(1+'DNO totals'!$C$99)*$CF250,0)</f>
        <v>#VALUE!</v>
      </c>
      <c r="CL250" s="37" t="e">
        <f>IF(MOD('935'!$K250,1000)=100,'Charging rates'!$D$38*$BH250/(1+'DNO totals'!$D$99)*$CG250,0)</f>
        <v>#VALUE!</v>
      </c>
      <c r="CM250" s="37" t="e">
        <f>IF(MOD('935'!$K250,100)=10,'Charging rates'!$E$38*$BH250/(1+'DNO totals'!$E$99)*$CH250,0)</f>
        <v>#VALUE!</v>
      </c>
      <c r="CN250" s="37" t="e">
        <f>IF(AND(MOD('935'!$K250,10)&gt;0,MOD('935'!$K250,1000)&gt;1),'Charging rates'!$F$38*$BH250/(1+'DNO totals'!$F$99)*$CI250,0)</f>
        <v>#VALUE!</v>
      </c>
      <c r="CO250" s="37" t="e">
        <f>IF(MOD('935'!$K250,1000)=1,'Charging rates'!$G$38*$BH250/(1+'DNO totals'!$G$99)*$CJ250,0)</f>
        <v>#VALUE!</v>
      </c>
      <c r="CP250" s="52" t="e">
        <f t="shared" si="54"/>
        <v>#VALUE!</v>
      </c>
      <c r="CQ250" s="37" t="e">
        <f>IF('935'!$K250&gt;1000,'Charging rates'!$C$38*$AW250*$CF250,0)</f>
        <v>#VALUE!</v>
      </c>
      <c r="CR250" s="37" t="e">
        <f>IF(MOD('935'!$K250,1000)&gt;100,'Charging rates'!$D$38*$AW250*$CG250,0)</f>
        <v>#VALUE!</v>
      </c>
      <c r="CS250" s="37" t="e">
        <f>IF(MOD('935'!$K250,100)&gt;10,'Charging rates'!$E$38*$AW250*$CH250,0)</f>
        <v>#VALUE!</v>
      </c>
      <c r="CT250" s="52" t="e">
        <f t="shared" si="55"/>
        <v>#VALUE!</v>
      </c>
      <c r="CU250" s="33" t="e">
        <f>100*(AP250*'935'!Q250*BZ250)/'11'!B$17</f>
        <v>#VALUE!</v>
      </c>
      <c r="CV250" s="33" t="e">
        <f>100/'11'!B$17*'Charging rates'!B$10*AW250</f>
        <v>#VALUE!</v>
      </c>
      <c r="CW250" s="33" t="e">
        <f>IF(AT250=0,0,(1-BX250/AT250)*(CA250+IF('935'!Q250=0,0,(CB250*'935'!Q250*('11'!C$17-'935'!Y250)/('11'!B$17-'935'!X250)))))</f>
        <v>#VALUE!</v>
      </c>
      <c r="CX250" s="33" t="e">
        <f t="shared" si="56"/>
        <v>#VALUE!</v>
      </c>
      <c r="CY250" s="49" t="e">
        <f t="shared" si="57"/>
        <v>#VALUE!</v>
      </c>
      <c r="CZ250" s="32" t="e">
        <f>AT250*(Parameters!B$21+AU250)*IF('DNO totals'!B$323&lt;0,1,'935'!S250)</f>
        <v>#VALUE!</v>
      </c>
      <c r="DA250" s="52" t="e">
        <f>IF('DNO totals'!B$323&lt;0,1,'935'!S250)*(Parameters!B$21+AU250)</f>
        <v>#VALUE!</v>
      </c>
      <c r="DB250" s="37" t="e">
        <f>CX250+'Charging rates'!B$106*DA250*100/'11'!B$17</f>
        <v>#VALUE!</v>
      </c>
      <c r="DC250" s="37" t="e">
        <f>DB250+'Charging rates'!B$116*(Parameters!B$21+AU250)*100/'11'!B$17*IF('DNO totals'!B$323&lt;0,1,'935'!S250)</f>
        <v>#VALUE!</v>
      </c>
      <c r="DD250" s="37" t="e">
        <f>'Charging rates'!B$97*(CP250+CT250)*100/'11'!B$17</f>
        <v>#VALUE!</v>
      </c>
      <c r="DE250" s="33" t="e">
        <f>MAX(0-(CB250*AU250*'11'!C$17/'11'!B$17),DC250+DD250)</f>
        <v>#VALUE!</v>
      </c>
      <c r="DF250" s="37" t="e">
        <f>IF(BS250,IF(AU250=0,CC250,MAX(0,MIN(CC250,CC250+(DE250/'935'!Q250*('11'!B$17-'935'!X250)/('11'!C$17-'935'!Y250))))),0)</f>
        <v>#VALUE!</v>
      </c>
      <c r="DG250" s="33" t="e">
        <f t="shared" si="58"/>
        <v>#VALUE!</v>
      </c>
      <c r="DH250" s="53" t="e">
        <f t="shared" si="59"/>
        <v>#VALUE!</v>
      </c>
    </row>
    <row r="251" spans="1:112">
      <c r="A251" s="28">
        <v>151</v>
      </c>
      <c r="B251" s="47" t="e">
        <f>'935'!B251</f>
        <v>#VALUE!</v>
      </c>
      <c r="C251" s="48" t="e">
        <f>OR('935'!E251&lt;&gt;"VOID",'935'!F251&lt;&gt;"VOID",'935'!G251&lt;&gt;"VOID")</f>
        <v>#VALUE!</v>
      </c>
      <c r="D251" s="32" t="e">
        <f>IF('935'!D251="VOID",0,'935'!D251*(1-'935'!X251/'11'!B$17))</f>
        <v>#VALUE!</v>
      </c>
      <c r="E251" s="32" t="e">
        <f>IF('935'!E251="VOID",0,'935'!E251*(1-'935'!X251/'11'!B$17))</f>
        <v>#VALUE!</v>
      </c>
      <c r="F251" s="32" t="e">
        <f>IF('935'!F251="VOID",0,'935'!F251*(1-'935'!X251/'11'!B$17))</f>
        <v>#VALUE!</v>
      </c>
      <c r="G251" s="32" t="e">
        <f>IF('935'!G251="VOID",0,'935'!G251*(1-'935'!X251/'11'!B$17))</f>
        <v>#VALUE!</v>
      </c>
      <c r="H251" s="49" t="e">
        <f t="shared" si="40"/>
        <v>#VALUE!</v>
      </c>
      <c r="I251" s="50" t="e">
        <f>MATCH('935'!J251,'913'!$B$6:$B$1205,0)</f>
        <v>#VALUE!</v>
      </c>
      <c r="J251" s="50" t="e">
        <f>MATCH(INDEX('913'!$D$6:$D$1205,I251),'913'!$B$6:$B$1205,0)</f>
        <v>#VALUE!</v>
      </c>
      <c r="K251" s="50" t="e">
        <f>MATCH(INDEX('913'!$D$6:$D$1205,J251),'913'!$B$6:$B$1205,0)</f>
        <v>#VALUE!</v>
      </c>
      <c r="L251" s="50" t="e">
        <f>MATCH(INDEX('913'!$D$6:$D$1205,K251),'913'!$B$6:$B$1205,0)</f>
        <v>#VALUE!</v>
      </c>
      <c r="M251" s="50" t="e">
        <f>MATCH(INDEX('913'!$D$6:$D$1205,L251),'913'!$B$6:$B$1205,0)</f>
        <v>#VALUE!</v>
      </c>
      <c r="N251" s="50" t="e">
        <f>MATCH(INDEX('913'!$D$6:$D$1205,M251),'913'!$B$6:$B$1205,0)</f>
        <v>#VALUE!</v>
      </c>
      <c r="O251" s="50" t="e">
        <f>MATCH(INDEX('913'!$D$6:$D$1205,N251),'913'!$B$6:$B$1205,0)</f>
        <v>#VALUE!</v>
      </c>
      <c r="P251" s="51" t="e">
        <f>MATCH(INDEX('913'!$D$6:$D$1205,O251),'913'!$B$6:$B$1205,0)</f>
        <v>#VALUE!</v>
      </c>
      <c r="Q251" s="37">
        <f>IF(ISNUMBER(I251),MAX(0,INDEX('913'!$E$6:$E$1205,I251)),0)</f>
        <v>0</v>
      </c>
      <c r="R251" s="37">
        <f>IF(ISNUMBER(J251),MAX(0,INDEX('913'!$E$6:$E$1205,J251)),0)</f>
        <v>0</v>
      </c>
      <c r="S251" s="37">
        <f>IF(ISNUMBER(K251),MAX(0,INDEX('913'!$E$6:$E$1205,K251)),0)</f>
        <v>0</v>
      </c>
      <c r="T251" s="37">
        <f>IF(ISNUMBER(L251),MAX(0,INDEX('913'!$E$6:$E$1205,L251)),0)</f>
        <v>0</v>
      </c>
      <c r="U251" s="37">
        <f>IF(ISNUMBER(M251),MAX(0,INDEX('913'!$E$6:$E$1205,M251)),0)</f>
        <v>0</v>
      </c>
      <c r="V251" s="37">
        <f>IF(ISNUMBER(N251),MAX(0,INDEX('913'!$E$6:$E$1205,N251)),0)</f>
        <v>0</v>
      </c>
      <c r="W251" s="37">
        <f>IF(ISNUMBER(O251),MAX(0,INDEX('913'!$E$6:$E$1205,O251)),0)</f>
        <v>0</v>
      </c>
      <c r="X251" s="52">
        <f>IF(ISNUMBER(P251),MAX(0,INDEX('913'!$E$6:$E$1205,P251)),0)</f>
        <v>0</v>
      </c>
      <c r="Y251" s="37">
        <f>IF(ISNUMBER(I251),MAX(0,INDEX('913'!$F$6:$F$1205,I251)),0)</f>
        <v>0</v>
      </c>
      <c r="Z251" s="37">
        <f>IF(ISNUMBER(J251),MAX(0,INDEX('913'!$F$6:$F$1205,J251)),0)</f>
        <v>0</v>
      </c>
      <c r="AA251" s="37">
        <f>IF(ISNUMBER(K251),MAX(0,INDEX('913'!$F$6:$F$1205,K251)),0)</f>
        <v>0</v>
      </c>
      <c r="AB251" s="37">
        <f>IF(ISNUMBER(L251),MAX(0,INDEX('913'!$F$6:$F$1205,L251)),0)</f>
        <v>0</v>
      </c>
      <c r="AC251" s="37">
        <f>IF(ISNUMBER(M251),MAX(0,INDEX('913'!$F$6:$F$1205,M251)),0)</f>
        <v>0</v>
      </c>
      <c r="AD251" s="37">
        <f>IF(ISNUMBER(N251),MAX(0,INDEX('913'!$F$6:$F$1205,N251)),0)</f>
        <v>0</v>
      </c>
      <c r="AE251" s="37">
        <f>IF(ISNUMBER(O251),MAX(0,INDEX('913'!$F$6:$F$1205,O251)),0)</f>
        <v>0</v>
      </c>
      <c r="AF251" s="37">
        <f>IF(ISNUMBER(P251),MAX(0,INDEX('913'!$F$6:$F$1205,P251)),0)</f>
        <v>0</v>
      </c>
      <c r="AG251" s="32">
        <f>IF(ISNUMBER(I251),SQRT(INDEX('913'!$I$6:$I$1205,I251)^2+INDEX('913'!$J$6:$J$1205,I251)^2),0)</f>
        <v>0</v>
      </c>
      <c r="AH251" s="32">
        <f>IF(ISNUMBER(J251),SQRT(INDEX('913'!$I$6:$I$1205,J251)^2+INDEX('913'!$J$6:$J$1205,J251)^2),0)</f>
        <v>0</v>
      </c>
      <c r="AI251" s="32">
        <f>IF(ISNUMBER(K251),SQRT(INDEX('913'!$I$6:$I$1205,K251)^2+INDEX('913'!$J$6:$J$1205,K251)^2),0)</f>
        <v>0</v>
      </c>
      <c r="AJ251" s="32">
        <f>IF(ISNUMBER(L251),SQRT(INDEX('913'!$I$6:$I$1205,L251)^2+INDEX('913'!$J$6:$J$1205,L251)^2),0)</f>
        <v>0</v>
      </c>
      <c r="AK251" s="32">
        <f>IF(ISNUMBER(M251),SQRT(INDEX('913'!$I$6:$I$1205,M251)^2+INDEX('913'!$J$6:$J$1205,M251)^2),0)</f>
        <v>0</v>
      </c>
      <c r="AL251" s="32">
        <f>IF(ISNUMBER(N251),SQRT(INDEX('913'!$I$6:$I$1205,N251)^2+INDEX('913'!$J$6:$J$1205,N251)^2),0)</f>
        <v>0</v>
      </c>
      <c r="AM251" s="32">
        <f>IF(ISNUMBER(O251),SQRT(INDEX('913'!$I$6:$I$1205,O251)^2+INDEX('913'!$J$6:$J$1205,O251)^2),0)</f>
        <v>0</v>
      </c>
      <c r="AN251" s="49">
        <f>IF(ISNUMBER(P251),SQRT(INDEX('913'!$I$6:$I$1205,P251)^2+INDEX('913'!$J$6:$J$1205,P251)^2),0)</f>
        <v>0</v>
      </c>
      <c r="AO251" s="37">
        <f t="shared" si="41"/>
        <v>0</v>
      </c>
      <c r="AP251" s="37">
        <f t="shared" si="42"/>
        <v>0</v>
      </c>
      <c r="AQ251" s="33" t="e">
        <f>-100*'935'!W251*(AO251+AP251)/'11'!C$17</f>
        <v>#VALUE!</v>
      </c>
      <c r="AR251" s="37" t="e">
        <f t="shared" si="43"/>
        <v>#VALUE!</v>
      </c>
      <c r="AS251" s="52" t="e">
        <f t="shared" si="44"/>
        <v>#VALUE!</v>
      </c>
      <c r="AT251" s="32" t="e">
        <f>IF('935'!C251="VOID",0,('935'!C251*(1-'935'!X251/'11'!B$17)))</f>
        <v>#VALUE!</v>
      </c>
      <c r="AU251" s="52" t="e">
        <f>'935'!Q251*(1-'935'!Y251/'11'!C$17)/(1-'935'!X251/'11'!B$17)</f>
        <v>#VALUE!</v>
      </c>
      <c r="AV251" s="37" t="e">
        <f>INDEX('DNO totals'!$B$57:$G$57,IF('935'!K251,IF(MOD('935'!K251,1000),IF(MOD('935'!K251,100),IF(MOD('935'!K251,10),IF(MOD('935'!K251,1000)=1,6,5),4),3),2),1))</f>
        <v>#VALUE!</v>
      </c>
      <c r="AW251" s="52" t="e">
        <f t="shared" si="45"/>
        <v>#VALUE!</v>
      </c>
      <c r="AX251" s="32" t="e">
        <f>IF('935'!V251="VOID",0,'935'!V251*(1-'935'!X251/'11'!B$17))</f>
        <v>#VALUE!</v>
      </c>
      <c r="AY251" s="33" t="e">
        <f>IF(H251,-100*'Charging rates'!B$10/'11'!B$17*AX251/H251,0)</f>
        <v>#VALUE!</v>
      </c>
      <c r="AZ251" s="33" t="e">
        <f>IF(C251,'DNO totals'!B$41,0)</f>
        <v>#VALUE!</v>
      </c>
      <c r="BA251" s="33" t="e">
        <f t="shared" si="46"/>
        <v>#VALUE!</v>
      </c>
      <c r="BB251" s="33" t="e">
        <f t="shared" si="47"/>
        <v>#VALUE!</v>
      </c>
      <c r="BC251" s="53" t="e">
        <f t="shared" si="48"/>
        <v>#VALUE!</v>
      </c>
      <c r="BD251" s="32" t="e">
        <f>IF(AT251,'935'!H251*AT251/(AT251+D251+H251),0)</f>
        <v>#VALUE!</v>
      </c>
      <c r="BE251" s="32" t="e">
        <f>IF(H251,'935'!H251*H251/(AT251+D251+H251),0)</f>
        <v>#VALUE!</v>
      </c>
      <c r="BF251" s="32" t="e">
        <f>BD251*(1-'935'!X251/'11'!B$17)</f>
        <v>#VALUE!</v>
      </c>
      <c r="BG251" s="49" t="e">
        <f>BE251*(1-'935'!X251/'11'!B$17)</f>
        <v>#VALUE!</v>
      </c>
      <c r="BH251" s="52" t="e">
        <f>AV251*Parameters!B$6</f>
        <v>#VALUE!</v>
      </c>
      <c r="BI251" s="37" t="e">
        <f>IF('935'!$K251=1000,'Charging rates'!$C$38*$BH251/(1+'DNO totals'!$C$99)*'935'!$L251,0)</f>
        <v>#VALUE!</v>
      </c>
      <c r="BJ251" s="37" t="e">
        <f>IF(MOD('935'!$K251,1000)=100,'Charging rates'!$D$38*$BH251/(1+'DNO totals'!$D$99)*'935'!$M251,0)</f>
        <v>#VALUE!</v>
      </c>
      <c r="BK251" s="37" t="e">
        <f>IF(MOD('935'!$K251,100)=10,'Charging rates'!$E$38*$BH251/(1+'DNO totals'!$E$99)*'935'!$N251,0)</f>
        <v>#VALUE!</v>
      </c>
      <c r="BL251" s="37" t="e">
        <f>IF(AND(MOD('935'!$K251,10)&gt;0,MOD('935'!$K251,1000)&gt;1),'Charging rates'!$F$38*$BH251/(1+'DNO totals'!$F$99)*'935'!$O251,0)</f>
        <v>#VALUE!</v>
      </c>
      <c r="BM251" s="37" t="e">
        <f>IF(MOD('935'!$K251,1000)=1,'Charging rates'!$G$38*$BH251/(1+'DNO totals'!$G$99)*'935'!$P251,0)</f>
        <v>#VALUE!</v>
      </c>
      <c r="BN251" s="52" t="e">
        <f t="shared" si="49"/>
        <v>#VALUE!</v>
      </c>
      <c r="BO251" s="37" t="e">
        <f>IF('935'!$K251&gt;1000,'Charging rates'!$C$38*$AW251*'935'!$L251,0)</f>
        <v>#VALUE!</v>
      </c>
      <c r="BP251" s="37" t="e">
        <f>IF(MOD('935'!$K251,1000)&gt;100,'Charging rates'!$D$38*$AW251*'935'!$M251,0)</f>
        <v>#VALUE!</v>
      </c>
      <c r="BQ251" s="37" t="e">
        <f>IF(MOD('935'!$K251,100)&gt;10,'Charging rates'!$E$38*$AW251*'935'!$N251,0)</f>
        <v>#VALUE!</v>
      </c>
      <c r="BR251" s="52" t="e">
        <f t="shared" si="50"/>
        <v>#VALUE!</v>
      </c>
      <c r="BS251" s="48" t="e">
        <f>'935'!C251&lt;&gt;"VOID"</f>
        <v>#VALUE!</v>
      </c>
      <c r="BT251" s="33" t="e">
        <f>IF(BS251,(100/'11'!B$17*BD251*((1-'935'!I251)*'Charging rates'!B$51+'Charging rates'!B$63)),0)</f>
        <v>#VALUE!</v>
      </c>
      <c r="BU251" s="33" t="e">
        <f>100/'11'!B$17*BG251*('Charging rates'!B$51+'Charging rates'!B$63)</f>
        <v>#VALUE!</v>
      </c>
      <c r="BV251" s="33" t="e">
        <f>100/'11'!B$17*BE251*('Charging rates'!B$51+'Charging rates'!B$63)</f>
        <v>#VALUE!</v>
      </c>
      <c r="BW251" s="53" t="e">
        <f t="shared" si="51"/>
        <v>#VALUE!</v>
      </c>
      <c r="BX251" s="32" t="e">
        <f>AT251-('935'!T251*(1-'935'!X251/'11'!B$17))</f>
        <v>#VALUE!</v>
      </c>
      <c r="BY251" s="32">
        <f>0-IF(ISNUMBER(I251),INDEX('913'!$I$6:$I$1205,I251),0)-IF(ISNUMBER(J251),INDEX('913'!$I$6:$I$1205,J251),0)-IF(ISNUMBER(K251),INDEX('913'!$I$6:$I$1205,K251),0)-IF(ISNUMBER(L251),INDEX('913'!$I$6:$I$1205,L251),0)-IF(ISNUMBER(M251),INDEX('913'!$I$6:$I$1205,M251),0)-IF(ISNUMBER(N251),INDEX('913'!$I$6:$I$1205,N251),0)-IF(ISNUMBER(O251),INDEX('913'!$I$6:$I$1205,O251),0)-IF(ISNUMBER(P251),INDEX('913'!$I$6:$I$1205,P251),0)</f>
        <v>0</v>
      </c>
      <c r="BZ251" s="37">
        <f>IF(BY251=0,1,MAX(1,SQRT(BY251^2+(IF(ISNUMBER(I251),INDEX('913'!$J$6:$J$1205,I251),0)+IF(ISNUMBER(J251),INDEX('913'!$J$6:$J$1205,J251),0)+IF(ISNUMBER(K251),INDEX('913'!$J$6:$J$1205,K251),0)+IF(ISNUMBER(L251),INDEX('913'!$J$6:$J$1205,L251),0)+IF(ISNUMBER(M251),INDEX('913'!$J$6:$J$1205,M251),0)+IF(ISNUMBER(N251),INDEX('913'!$J$6:$J$1205,N251),0)+IF(ISNUMBER(O251),INDEX('913'!$J$6:$J$1205,O251),0)+IF(ISNUMBER(P251),INDEX('913'!$J$6:$J$1205,P251),0))^2)/BY251))</f>
        <v>1</v>
      </c>
      <c r="CA251" s="33" t="e">
        <f>100*AO251/'11'!B$17</f>
        <v>#VALUE!</v>
      </c>
      <c r="CB251" s="37" t="e">
        <f>100*(AP251*BZ251)/'11'!C$17</f>
        <v>#VALUE!</v>
      </c>
      <c r="CC251" s="37" t="e">
        <f t="shared" si="52"/>
        <v>#VALUE!</v>
      </c>
      <c r="CD251" s="33" t="e">
        <f t="shared" si="53"/>
        <v>#VALUE!</v>
      </c>
      <c r="CE251" s="54" t="e">
        <f>'11'!C$17-'935'!Y251</f>
        <v>#VALUE!</v>
      </c>
      <c r="CF251" s="37" t="e">
        <f>MAX('DNO totals'!B$312+0,MIN('935'!L251+0,'DNO totals'!B$304+0))</f>
        <v>#VALUE!</v>
      </c>
      <c r="CG251" s="37" t="e">
        <f>MAX('DNO totals'!C$312+0,MIN('935'!M251+0,'DNO totals'!C$304+0))</f>
        <v>#VALUE!</v>
      </c>
      <c r="CH251" s="37" t="e">
        <f>MAX('DNO totals'!D$312+0,MIN('935'!N251+0,'DNO totals'!D$304+0))</f>
        <v>#VALUE!</v>
      </c>
      <c r="CI251" s="37" t="e">
        <f>MAX('DNO totals'!E$312+0,MIN('935'!O251+0,'DNO totals'!E$304+0))</f>
        <v>#VALUE!</v>
      </c>
      <c r="CJ251" s="52" t="e">
        <f>MAX('DNO totals'!F$312+0,MIN('935'!P251+0,'DNO totals'!F$304+0))</f>
        <v>#VALUE!</v>
      </c>
      <c r="CK251" s="37" t="e">
        <f>IF('935'!$K251=1000,'Charging rates'!$C$38*$BH251/(1+'DNO totals'!$C$99)*$CF251,0)</f>
        <v>#VALUE!</v>
      </c>
      <c r="CL251" s="37" t="e">
        <f>IF(MOD('935'!$K251,1000)=100,'Charging rates'!$D$38*$BH251/(1+'DNO totals'!$D$99)*$CG251,0)</f>
        <v>#VALUE!</v>
      </c>
      <c r="CM251" s="37" t="e">
        <f>IF(MOD('935'!$K251,100)=10,'Charging rates'!$E$38*$BH251/(1+'DNO totals'!$E$99)*$CH251,0)</f>
        <v>#VALUE!</v>
      </c>
      <c r="CN251" s="37" t="e">
        <f>IF(AND(MOD('935'!$K251,10)&gt;0,MOD('935'!$K251,1000)&gt;1),'Charging rates'!$F$38*$BH251/(1+'DNO totals'!$F$99)*$CI251,0)</f>
        <v>#VALUE!</v>
      </c>
      <c r="CO251" s="37" t="e">
        <f>IF(MOD('935'!$K251,1000)=1,'Charging rates'!$G$38*$BH251/(1+'DNO totals'!$G$99)*$CJ251,0)</f>
        <v>#VALUE!</v>
      </c>
      <c r="CP251" s="52" t="e">
        <f t="shared" si="54"/>
        <v>#VALUE!</v>
      </c>
      <c r="CQ251" s="37" t="e">
        <f>IF('935'!$K251&gt;1000,'Charging rates'!$C$38*$AW251*$CF251,0)</f>
        <v>#VALUE!</v>
      </c>
      <c r="CR251" s="37" t="e">
        <f>IF(MOD('935'!$K251,1000)&gt;100,'Charging rates'!$D$38*$AW251*$CG251,0)</f>
        <v>#VALUE!</v>
      </c>
      <c r="CS251" s="37" t="e">
        <f>IF(MOD('935'!$K251,100)&gt;10,'Charging rates'!$E$38*$AW251*$CH251,0)</f>
        <v>#VALUE!</v>
      </c>
      <c r="CT251" s="52" t="e">
        <f t="shared" si="55"/>
        <v>#VALUE!</v>
      </c>
      <c r="CU251" s="33" t="e">
        <f>100*(AP251*'935'!Q251*BZ251)/'11'!B$17</f>
        <v>#VALUE!</v>
      </c>
      <c r="CV251" s="33" t="e">
        <f>100/'11'!B$17*'Charging rates'!B$10*AW251</f>
        <v>#VALUE!</v>
      </c>
      <c r="CW251" s="33" t="e">
        <f>IF(AT251=0,0,(1-BX251/AT251)*(CA251+IF('935'!Q251=0,0,(CB251*'935'!Q251*('11'!C$17-'935'!Y251)/('11'!B$17-'935'!X251)))))</f>
        <v>#VALUE!</v>
      </c>
      <c r="CX251" s="33" t="e">
        <f t="shared" si="56"/>
        <v>#VALUE!</v>
      </c>
      <c r="CY251" s="49" t="e">
        <f t="shared" si="57"/>
        <v>#VALUE!</v>
      </c>
      <c r="CZ251" s="32" t="e">
        <f>AT251*(Parameters!B$21+AU251)*IF('DNO totals'!B$323&lt;0,1,'935'!S251)</f>
        <v>#VALUE!</v>
      </c>
      <c r="DA251" s="52" t="e">
        <f>IF('DNO totals'!B$323&lt;0,1,'935'!S251)*(Parameters!B$21+AU251)</f>
        <v>#VALUE!</v>
      </c>
      <c r="DB251" s="37" t="e">
        <f>CX251+'Charging rates'!B$106*DA251*100/'11'!B$17</f>
        <v>#VALUE!</v>
      </c>
      <c r="DC251" s="37" t="e">
        <f>DB251+'Charging rates'!B$116*(Parameters!B$21+AU251)*100/'11'!B$17*IF('DNO totals'!B$323&lt;0,1,'935'!S251)</f>
        <v>#VALUE!</v>
      </c>
      <c r="DD251" s="37" t="e">
        <f>'Charging rates'!B$97*(CP251+CT251)*100/'11'!B$17</f>
        <v>#VALUE!</v>
      </c>
      <c r="DE251" s="33" t="e">
        <f>MAX(0-(CB251*AU251*'11'!C$17/'11'!B$17),DC251+DD251)</f>
        <v>#VALUE!</v>
      </c>
      <c r="DF251" s="37" t="e">
        <f>IF(BS251,IF(AU251=0,CC251,MAX(0,MIN(CC251,CC251+(DE251/'935'!Q251*('11'!B$17-'935'!X251)/('11'!C$17-'935'!Y251))))),0)</f>
        <v>#VALUE!</v>
      </c>
      <c r="DG251" s="33" t="e">
        <f t="shared" si="58"/>
        <v>#VALUE!</v>
      </c>
      <c r="DH251" s="53" t="e">
        <f t="shared" si="59"/>
        <v>#VALUE!</v>
      </c>
    </row>
    <row r="252" spans="1:112">
      <c r="A252" s="28">
        <v>152</v>
      </c>
      <c r="B252" s="47" t="e">
        <f>'935'!B252</f>
        <v>#VALUE!</v>
      </c>
      <c r="C252" s="48" t="e">
        <f>OR('935'!E252&lt;&gt;"VOID",'935'!F252&lt;&gt;"VOID",'935'!G252&lt;&gt;"VOID")</f>
        <v>#VALUE!</v>
      </c>
      <c r="D252" s="32" t="e">
        <f>IF('935'!D252="VOID",0,'935'!D252*(1-'935'!X252/'11'!B$17))</f>
        <v>#VALUE!</v>
      </c>
      <c r="E252" s="32" t="e">
        <f>IF('935'!E252="VOID",0,'935'!E252*(1-'935'!X252/'11'!B$17))</f>
        <v>#VALUE!</v>
      </c>
      <c r="F252" s="32" t="e">
        <f>IF('935'!F252="VOID",0,'935'!F252*(1-'935'!X252/'11'!B$17))</f>
        <v>#VALUE!</v>
      </c>
      <c r="G252" s="32" t="e">
        <f>IF('935'!G252="VOID",0,'935'!G252*(1-'935'!X252/'11'!B$17))</f>
        <v>#VALUE!</v>
      </c>
      <c r="H252" s="49" t="e">
        <f t="shared" si="40"/>
        <v>#VALUE!</v>
      </c>
      <c r="I252" s="50" t="e">
        <f>MATCH('935'!J252,'913'!$B$6:$B$1205,0)</f>
        <v>#VALUE!</v>
      </c>
      <c r="J252" s="50" t="e">
        <f>MATCH(INDEX('913'!$D$6:$D$1205,I252),'913'!$B$6:$B$1205,0)</f>
        <v>#VALUE!</v>
      </c>
      <c r="K252" s="50" t="e">
        <f>MATCH(INDEX('913'!$D$6:$D$1205,J252),'913'!$B$6:$B$1205,0)</f>
        <v>#VALUE!</v>
      </c>
      <c r="L252" s="50" t="e">
        <f>MATCH(INDEX('913'!$D$6:$D$1205,K252),'913'!$B$6:$B$1205,0)</f>
        <v>#VALUE!</v>
      </c>
      <c r="M252" s="50" t="e">
        <f>MATCH(INDEX('913'!$D$6:$D$1205,L252),'913'!$B$6:$B$1205,0)</f>
        <v>#VALUE!</v>
      </c>
      <c r="N252" s="50" t="e">
        <f>MATCH(INDEX('913'!$D$6:$D$1205,M252),'913'!$B$6:$B$1205,0)</f>
        <v>#VALUE!</v>
      </c>
      <c r="O252" s="50" t="e">
        <f>MATCH(INDEX('913'!$D$6:$D$1205,N252),'913'!$B$6:$B$1205,0)</f>
        <v>#VALUE!</v>
      </c>
      <c r="P252" s="51" t="e">
        <f>MATCH(INDEX('913'!$D$6:$D$1205,O252),'913'!$B$6:$B$1205,0)</f>
        <v>#VALUE!</v>
      </c>
      <c r="Q252" s="37">
        <f>IF(ISNUMBER(I252),MAX(0,INDEX('913'!$E$6:$E$1205,I252)),0)</f>
        <v>0</v>
      </c>
      <c r="R252" s="37">
        <f>IF(ISNUMBER(J252),MAX(0,INDEX('913'!$E$6:$E$1205,J252)),0)</f>
        <v>0</v>
      </c>
      <c r="S252" s="37">
        <f>IF(ISNUMBER(K252),MAX(0,INDEX('913'!$E$6:$E$1205,K252)),0)</f>
        <v>0</v>
      </c>
      <c r="T252" s="37">
        <f>IF(ISNUMBER(L252),MAX(0,INDEX('913'!$E$6:$E$1205,L252)),0)</f>
        <v>0</v>
      </c>
      <c r="U252" s="37">
        <f>IF(ISNUMBER(M252),MAX(0,INDEX('913'!$E$6:$E$1205,M252)),0)</f>
        <v>0</v>
      </c>
      <c r="V252" s="37">
        <f>IF(ISNUMBER(N252),MAX(0,INDEX('913'!$E$6:$E$1205,N252)),0)</f>
        <v>0</v>
      </c>
      <c r="W252" s="37">
        <f>IF(ISNUMBER(O252),MAX(0,INDEX('913'!$E$6:$E$1205,O252)),0)</f>
        <v>0</v>
      </c>
      <c r="X252" s="52">
        <f>IF(ISNUMBER(P252),MAX(0,INDEX('913'!$E$6:$E$1205,P252)),0)</f>
        <v>0</v>
      </c>
      <c r="Y252" s="37">
        <f>IF(ISNUMBER(I252),MAX(0,INDEX('913'!$F$6:$F$1205,I252)),0)</f>
        <v>0</v>
      </c>
      <c r="Z252" s="37">
        <f>IF(ISNUMBER(J252),MAX(0,INDEX('913'!$F$6:$F$1205,J252)),0)</f>
        <v>0</v>
      </c>
      <c r="AA252" s="37">
        <f>IF(ISNUMBER(K252),MAX(0,INDEX('913'!$F$6:$F$1205,K252)),0)</f>
        <v>0</v>
      </c>
      <c r="AB252" s="37">
        <f>IF(ISNUMBER(L252),MAX(0,INDEX('913'!$F$6:$F$1205,L252)),0)</f>
        <v>0</v>
      </c>
      <c r="AC252" s="37">
        <f>IF(ISNUMBER(M252),MAX(0,INDEX('913'!$F$6:$F$1205,M252)),0)</f>
        <v>0</v>
      </c>
      <c r="AD252" s="37">
        <f>IF(ISNUMBER(N252),MAX(0,INDEX('913'!$F$6:$F$1205,N252)),0)</f>
        <v>0</v>
      </c>
      <c r="AE252" s="37">
        <f>IF(ISNUMBER(O252),MAX(0,INDEX('913'!$F$6:$F$1205,O252)),0)</f>
        <v>0</v>
      </c>
      <c r="AF252" s="37">
        <f>IF(ISNUMBER(P252),MAX(0,INDEX('913'!$F$6:$F$1205,P252)),0)</f>
        <v>0</v>
      </c>
      <c r="AG252" s="32">
        <f>IF(ISNUMBER(I252),SQRT(INDEX('913'!$I$6:$I$1205,I252)^2+INDEX('913'!$J$6:$J$1205,I252)^2),0)</f>
        <v>0</v>
      </c>
      <c r="AH252" s="32">
        <f>IF(ISNUMBER(J252),SQRT(INDEX('913'!$I$6:$I$1205,J252)^2+INDEX('913'!$J$6:$J$1205,J252)^2),0)</f>
        <v>0</v>
      </c>
      <c r="AI252" s="32">
        <f>IF(ISNUMBER(K252),SQRT(INDEX('913'!$I$6:$I$1205,K252)^2+INDEX('913'!$J$6:$J$1205,K252)^2),0)</f>
        <v>0</v>
      </c>
      <c r="AJ252" s="32">
        <f>IF(ISNUMBER(L252),SQRT(INDEX('913'!$I$6:$I$1205,L252)^2+INDEX('913'!$J$6:$J$1205,L252)^2),0)</f>
        <v>0</v>
      </c>
      <c r="AK252" s="32">
        <f>IF(ISNUMBER(M252),SQRT(INDEX('913'!$I$6:$I$1205,M252)^2+INDEX('913'!$J$6:$J$1205,M252)^2),0)</f>
        <v>0</v>
      </c>
      <c r="AL252" s="32">
        <f>IF(ISNUMBER(N252),SQRT(INDEX('913'!$I$6:$I$1205,N252)^2+INDEX('913'!$J$6:$J$1205,N252)^2),0)</f>
        <v>0</v>
      </c>
      <c r="AM252" s="32">
        <f>IF(ISNUMBER(O252),SQRT(INDEX('913'!$I$6:$I$1205,O252)^2+INDEX('913'!$J$6:$J$1205,O252)^2),0)</f>
        <v>0</v>
      </c>
      <c r="AN252" s="49">
        <f>IF(ISNUMBER(P252),SQRT(INDEX('913'!$I$6:$I$1205,P252)^2+INDEX('913'!$J$6:$J$1205,P252)^2),0)</f>
        <v>0</v>
      </c>
      <c r="AO252" s="37">
        <f t="shared" si="41"/>
        <v>0</v>
      </c>
      <c r="AP252" s="37">
        <f t="shared" si="42"/>
        <v>0</v>
      </c>
      <c r="AQ252" s="33" t="e">
        <f>-100*'935'!W252*(AO252+AP252)/'11'!C$17</f>
        <v>#VALUE!</v>
      </c>
      <c r="AR252" s="37" t="e">
        <f t="shared" si="43"/>
        <v>#VALUE!</v>
      </c>
      <c r="AS252" s="52" t="e">
        <f t="shared" si="44"/>
        <v>#VALUE!</v>
      </c>
      <c r="AT252" s="32" t="e">
        <f>IF('935'!C252="VOID",0,('935'!C252*(1-'935'!X252/'11'!B$17)))</f>
        <v>#VALUE!</v>
      </c>
      <c r="AU252" s="52" t="e">
        <f>'935'!Q252*(1-'935'!Y252/'11'!C$17)/(1-'935'!X252/'11'!B$17)</f>
        <v>#VALUE!</v>
      </c>
      <c r="AV252" s="37" t="e">
        <f>INDEX('DNO totals'!$B$57:$G$57,IF('935'!K252,IF(MOD('935'!K252,1000),IF(MOD('935'!K252,100),IF(MOD('935'!K252,10),IF(MOD('935'!K252,1000)=1,6,5),4),3),2),1))</f>
        <v>#VALUE!</v>
      </c>
      <c r="AW252" s="52" t="e">
        <f t="shared" si="45"/>
        <v>#VALUE!</v>
      </c>
      <c r="AX252" s="32" t="e">
        <f>IF('935'!V252="VOID",0,'935'!V252*(1-'935'!X252/'11'!B$17))</f>
        <v>#VALUE!</v>
      </c>
      <c r="AY252" s="33" t="e">
        <f>IF(H252,-100*'Charging rates'!B$10/'11'!B$17*AX252/H252,0)</f>
        <v>#VALUE!</v>
      </c>
      <c r="AZ252" s="33" t="e">
        <f>IF(C252,'DNO totals'!B$41,0)</f>
        <v>#VALUE!</v>
      </c>
      <c r="BA252" s="33" t="e">
        <f t="shared" si="46"/>
        <v>#VALUE!</v>
      </c>
      <c r="BB252" s="33" t="e">
        <f t="shared" si="47"/>
        <v>#VALUE!</v>
      </c>
      <c r="BC252" s="53" t="e">
        <f t="shared" si="48"/>
        <v>#VALUE!</v>
      </c>
      <c r="BD252" s="32" t="e">
        <f>IF(AT252,'935'!H252*AT252/(AT252+D252+H252),0)</f>
        <v>#VALUE!</v>
      </c>
      <c r="BE252" s="32" t="e">
        <f>IF(H252,'935'!H252*H252/(AT252+D252+H252),0)</f>
        <v>#VALUE!</v>
      </c>
      <c r="BF252" s="32" t="e">
        <f>BD252*(1-'935'!X252/'11'!B$17)</f>
        <v>#VALUE!</v>
      </c>
      <c r="BG252" s="49" t="e">
        <f>BE252*(1-'935'!X252/'11'!B$17)</f>
        <v>#VALUE!</v>
      </c>
      <c r="BH252" s="52" t="e">
        <f>AV252*Parameters!B$6</f>
        <v>#VALUE!</v>
      </c>
      <c r="BI252" s="37" t="e">
        <f>IF('935'!$K252=1000,'Charging rates'!$C$38*$BH252/(1+'DNO totals'!$C$99)*'935'!$L252,0)</f>
        <v>#VALUE!</v>
      </c>
      <c r="BJ252" s="37" t="e">
        <f>IF(MOD('935'!$K252,1000)=100,'Charging rates'!$D$38*$BH252/(1+'DNO totals'!$D$99)*'935'!$M252,0)</f>
        <v>#VALUE!</v>
      </c>
      <c r="BK252" s="37" t="e">
        <f>IF(MOD('935'!$K252,100)=10,'Charging rates'!$E$38*$BH252/(1+'DNO totals'!$E$99)*'935'!$N252,0)</f>
        <v>#VALUE!</v>
      </c>
      <c r="BL252" s="37" t="e">
        <f>IF(AND(MOD('935'!$K252,10)&gt;0,MOD('935'!$K252,1000)&gt;1),'Charging rates'!$F$38*$BH252/(1+'DNO totals'!$F$99)*'935'!$O252,0)</f>
        <v>#VALUE!</v>
      </c>
      <c r="BM252" s="37" t="e">
        <f>IF(MOD('935'!$K252,1000)=1,'Charging rates'!$G$38*$BH252/(1+'DNO totals'!$G$99)*'935'!$P252,0)</f>
        <v>#VALUE!</v>
      </c>
      <c r="BN252" s="52" t="e">
        <f t="shared" si="49"/>
        <v>#VALUE!</v>
      </c>
      <c r="BO252" s="37" t="e">
        <f>IF('935'!$K252&gt;1000,'Charging rates'!$C$38*$AW252*'935'!$L252,0)</f>
        <v>#VALUE!</v>
      </c>
      <c r="BP252" s="37" t="e">
        <f>IF(MOD('935'!$K252,1000)&gt;100,'Charging rates'!$D$38*$AW252*'935'!$M252,0)</f>
        <v>#VALUE!</v>
      </c>
      <c r="BQ252" s="37" t="e">
        <f>IF(MOD('935'!$K252,100)&gt;10,'Charging rates'!$E$38*$AW252*'935'!$N252,0)</f>
        <v>#VALUE!</v>
      </c>
      <c r="BR252" s="52" t="e">
        <f t="shared" si="50"/>
        <v>#VALUE!</v>
      </c>
      <c r="BS252" s="48" t="e">
        <f>'935'!C252&lt;&gt;"VOID"</f>
        <v>#VALUE!</v>
      </c>
      <c r="BT252" s="33" t="e">
        <f>IF(BS252,(100/'11'!B$17*BD252*((1-'935'!I252)*'Charging rates'!B$51+'Charging rates'!B$63)),0)</f>
        <v>#VALUE!</v>
      </c>
      <c r="BU252" s="33" t="e">
        <f>100/'11'!B$17*BG252*('Charging rates'!B$51+'Charging rates'!B$63)</f>
        <v>#VALUE!</v>
      </c>
      <c r="BV252" s="33" t="e">
        <f>100/'11'!B$17*BE252*('Charging rates'!B$51+'Charging rates'!B$63)</f>
        <v>#VALUE!</v>
      </c>
      <c r="BW252" s="53" t="e">
        <f t="shared" si="51"/>
        <v>#VALUE!</v>
      </c>
      <c r="BX252" s="32" t="e">
        <f>AT252-('935'!T252*(1-'935'!X252/'11'!B$17))</f>
        <v>#VALUE!</v>
      </c>
      <c r="BY252" s="32">
        <f>0-IF(ISNUMBER(I252),INDEX('913'!$I$6:$I$1205,I252),0)-IF(ISNUMBER(J252),INDEX('913'!$I$6:$I$1205,J252),0)-IF(ISNUMBER(K252),INDEX('913'!$I$6:$I$1205,K252),0)-IF(ISNUMBER(L252),INDEX('913'!$I$6:$I$1205,L252),0)-IF(ISNUMBER(M252),INDEX('913'!$I$6:$I$1205,M252),0)-IF(ISNUMBER(N252),INDEX('913'!$I$6:$I$1205,N252),0)-IF(ISNUMBER(O252),INDEX('913'!$I$6:$I$1205,O252),0)-IF(ISNUMBER(P252),INDEX('913'!$I$6:$I$1205,P252),0)</f>
        <v>0</v>
      </c>
      <c r="BZ252" s="37">
        <f>IF(BY252=0,1,MAX(1,SQRT(BY252^2+(IF(ISNUMBER(I252),INDEX('913'!$J$6:$J$1205,I252),0)+IF(ISNUMBER(J252),INDEX('913'!$J$6:$J$1205,J252),0)+IF(ISNUMBER(K252),INDEX('913'!$J$6:$J$1205,K252),0)+IF(ISNUMBER(L252),INDEX('913'!$J$6:$J$1205,L252),0)+IF(ISNUMBER(M252),INDEX('913'!$J$6:$J$1205,M252),0)+IF(ISNUMBER(N252),INDEX('913'!$J$6:$J$1205,N252),0)+IF(ISNUMBER(O252),INDEX('913'!$J$6:$J$1205,O252),0)+IF(ISNUMBER(P252),INDEX('913'!$J$6:$J$1205,P252),0))^2)/BY252))</f>
        <v>1</v>
      </c>
      <c r="CA252" s="33" t="e">
        <f>100*AO252/'11'!B$17</f>
        <v>#VALUE!</v>
      </c>
      <c r="CB252" s="37" t="e">
        <f>100*(AP252*BZ252)/'11'!C$17</f>
        <v>#VALUE!</v>
      </c>
      <c r="CC252" s="37" t="e">
        <f t="shared" si="52"/>
        <v>#VALUE!</v>
      </c>
      <c r="CD252" s="33" t="e">
        <f t="shared" si="53"/>
        <v>#VALUE!</v>
      </c>
      <c r="CE252" s="54" t="e">
        <f>'11'!C$17-'935'!Y252</f>
        <v>#VALUE!</v>
      </c>
      <c r="CF252" s="37" t="e">
        <f>MAX('DNO totals'!B$312+0,MIN('935'!L252+0,'DNO totals'!B$304+0))</f>
        <v>#VALUE!</v>
      </c>
      <c r="CG252" s="37" t="e">
        <f>MAX('DNO totals'!C$312+0,MIN('935'!M252+0,'DNO totals'!C$304+0))</f>
        <v>#VALUE!</v>
      </c>
      <c r="CH252" s="37" t="e">
        <f>MAX('DNO totals'!D$312+0,MIN('935'!N252+0,'DNO totals'!D$304+0))</f>
        <v>#VALUE!</v>
      </c>
      <c r="CI252" s="37" t="e">
        <f>MAX('DNO totals'!E$312+0,MIN('935'!O252+0,'DNO totals'!E$304+0))</f>
        <v>#VALUE!</v>
      </c>
      <c r="CJ252" s="52" t="e">
        <f>MAX('DNO totals'!F$312+0,MIN('935'!P252+0,'DNO totals'!F$304+0))</f>
        <v>#VALUE!</v>
      </c>
      <c r="CK252" s="37" t="e">
        <f>IF('935'!$K252=1000,'Charging rates'!$C$38*$BH252/(1+'DNO totals'!$C$99)*$CF252,0)</f>
        <v>#VALUE!</v>
      </c>
      <c r="CL252" s="37" t="e">
        <f>IF(MOD('935'!$K252,1000)=100,'Charging rates'!$D$38*$BH252/(1+'DNO totals'!$D$99)*$CG252,0)</f>
        <v>#VALUE!</v>
      </c>
      <c r="CM252" s="37" t="e">
        <f>IF(MOD('935'!$K252,100)=10,'Charging rates'!$E$38*$BH252/(1+'DNO totals'!$E$99)*$CH252,0)</f>
        <v>#VALUE!</v>
      </c>
      <c r="CN252" s="37" t="e">
        <f>IF(AND(MOD('935'!$K252,10)&gt;0,MOD('935'!$K252,1000)&gt;1),'Charging rates'!$F$38*$BH252/(1+'DNO totals'!$F$99)*$CI252,0)</f>
        <v>#VALUE!</v>
      </c>
      <c r="CO252" s="37" t="e">
        <f>IF(MOD('935'!$K252,1000)=1,'Charging rates'!$G$38*$BH252/(1+'DNO totals'!$G$99)*$CJ252,0)</f>
        <v>#VALUE!</v>
      </c>
      <c r="CP252" s="52" t="e">
        <f t="shared" si="54"/>
        <v>#VALUE!</v>
      </c>
      <c r="CQ252" s="37" t="e">
        <f>IF('935'!$K252&gt;1000,'Charging rates'!$C$38*$AW252*$CF252,0)</f>
        <v>#VALUE!</v>
      </c>
      <c r="CR252" s="37" t="e">
        <f>IF(MOD('935'!$K252,1000)&gt;100,'Charging rates'!$D$38*$AW252*$CG252,0)</f>
        <v>#VALUE!</v>
      </c>
      <c r="CS252" s="37" t="e">
        <f>IF(MOD('935'!$K252,100)&gt;10,'Charging rates'!$E$38*$AW252*$CH252,0)</f>
        <v>#VALUE!</v>
      </c>
      <c r="CT252" s="52" t="e">
        <f t="shared" si="55"/>
        <v>#VALUE!</v>
      </c>
      <c r="CU252" s="33" t="e">
        <f>100*(AP252*'935'!Q252*BZ252)/'11'!B$17</f>
        <v>#VALUE!</v>
      </c>
      <c r="CV252" s="33" t="e">
        <f>100/'11'!B$17*'Charging rates'!B$10*AW252</f>
        <v>#VALUE!</v>
      </c>
      <c r="CW252" s="33" t="e">
        <f>IF(AT252=0,0,(1-BX252/AT252)*(CA252+IF('935'!Q252=0,0,(CB252*'935'!Q252*('11'!C$17-'935'!Y252)/('11'!B$17-'935'!X252)))))</f>
        <v>#VALUE!</v>
      </c>
      <c r="CX252" s="33" t="e">
        <f t="shared" si="56"/>
        <v>#VALUE!</v>
      </c>
      <c r="CY252" s="49" t="e">
        <f t="shared" si="57"/>
        <v>#VALUE!</v>
      </c>
      <c r="CZ252" s="32" t="e">
        <f>AT252*(Parameters!B$21+AU252)*IF('DNO totals'!B$323&lt;0,1,'935'!S252)</f>
        <v>#VALUE!</v>
      </c>
      <c r="DA252" s="52" t="e">
        <f>IF('DNO totals'!B$323&lt;0,1,'935'!S252)*(Parameters!B$21+AU252)</f>
        <v>#VALUE!</v>
      </c>
      <c r="DB252" s="37" t="e">
        <f>CX252+'Charging rates'!B$106*DA252*100/'11'!B$17</f>
        <v>#VALUE!</v>
      </c>
      <c r="DC252" s="37" t="e">
        <f>DB252+'Charging rates'!B$116*(Parameters!B$21+AU252)*100/'11'!B$17*IF('DNO totals'!B$323&lt;0,1,'935'!S252)</f>
        <v>#VALUE!</v>
      </c>
      <c r="DD252" s="37" t="e">
        <f>'Charging rates'!B$97*(CP252+CT252)*100/'11'!B$17</f>
        <v>#VALUE!</v>
      </c>
      <c r="DE252" s="33" t="e">
        <f>MAX(0-(CB252*AU252*'11'!C$17/'11'!B$17),DC252+DD252)</f>
        <v>#VALUE!</v>
      </c>
      <c r="DF252" s="37" t="e">
        <f>IF(BS252,IF(AU252=0,CC252,MAX(0,MIN(CC252,CC252+(DE252/'935'!Q252*('11'!B$17-'935'!X252)/('11'!C$17-'935'!Y252))))),0)</f>
        <v>#VALUE!</v>
      </c>
      <c r="DG252" s="33" t="e">
        <f t="shared" si="58"/>
        <v>#VALUE!</v>
      </c>
      <c r="DH252" s="53" t="e">
        <f t="shared" si="59"/>
        <v>#VALUE!</v>
      </c>
    </row>
    <row r="253" spans="1:112">
      <c r="A253" s="28">
        <v>153</v>
      </c>
      <c r="B253" s="47" t="e">
        <f>'935'!B253</f>
        <v>#VALUE!</v>
      </c>
      <c r="C253" s="48" t="e">
        <f>OR('935'!E253&lt;&gt;"VOID",'935'!F253&lt;&gt;"VOID",'935'!G253&lt;&gt;"VOID")</f>
        <v>#VALUE!</v>
      </c>
      <c r="D253" s="32" t="e">
        <f>IF('935'!D253="VOID",0,'935'!D253*(1-'935'!X253/'11'!B$17))</f>
        <v>#VALUE!</v>
      </c>
      <c r="E253" s="32" t="e">
        <f>IF('935'!E253="VOID",0,'935'!E253*(1-'935'!X253/'11'!B$17))</f>
        <v>#VALUE!</v>
      </c>
      <c r="F253" s="32" t="e">
        <f>IF('935'!F253="VOID",0,'935'!F253*(1-'935'!X253/'11'!B$17))</f>
        <v>#VALUE!</v>
      </c>
      <c r="G253" s="32" t="e">
        <f>IF('935'!G253="VOID",0,'935'!G253*(1-'935'!X253/'11'!B$17))</f>
        <v>#VALUE!</v>
      </c>
      <c r="H253" s="49" t="e">
        <f t="shared" si="40"/>
        <v>#VALUE!</v>
      </c>
      <c r="I253" s="50" t="e">
        <f>MATCH('935'!J253,'913'!$B$6:$B$1205,0)</f>
        <v>#VALUE!</v>
      </c>
      <c r="J253" s="50" t="e">
        <f>MATCH(INDEX('913'!$D$6:$D$1205,I253),'913'!$B$6:$B$1205,0)</f>
        <v>#VALUE!</v>
      </c>
      <c r="K253" s="50" t="e">
        <f>MATCH(INDEX('913'!$D$6:$D$1205,J253),'913'!$B$6:$B$1205,0)</f>
        <v>#VALUE!</v>
      </c>
      <c r="L253" s="50" t="e">
        <f>MATCH(INDEX('913'!$D$6:$D$1205,K253),'913'!$B$6:$B$1205,0)</f>
        <v>#VALUE!</v>
      </c>
      <c r="M253" s="50" t="e">
        <f>MATCH(INDEX('913'!$D$6:$D$1205,L253),'913'!$B$6:$B$1205,0)</f>
        <v>#VALUE!</v>
      </c>
      <c r="N253" s="50" t="e">
        <f>MATCH(INDEX('913'!$D$6:$D$1205,M253),'913'!$B$6:$B$1205,0)</f>
        <v>#VALUE!</v>
      </c>
      <c r="O253" s="50" t="e">
        <f>MATCH(INDEX('913'!$D$6:$D$1205,N253),'913'!$B$6:$B$1205,0)</f>
        <v>#VALUE!</v>
      </c>
      <c r="P253" s="51" t="e">
        <f>MATCH(INDEX('913'!$D$6:$D$1205,O253),'913'!$B$6:$B$1205,0)</f>
        <v>#VALUE!</v>
      </c>
      <c r="Q253" s="37">
        <f>IF(ISNUMBER(I253),MAX(0,INDEX('913'!$E$6:$E$1205,I253)),0)</f>
        <v>0</v>
      </c>
      <c r="R253" s="37">
        <f>IF(ISNUMBER(J253),MAX(0,INDEX('913'!$E$6:$E$1205,J253)),0)</f>
        <v>0</v>
      </c>
      <c r="S253" s="37">
        <f>IF(ISNUMBER(K253),MAX(0,INDEX('913'!$E$6:$E$1205,K253)),0)</f>
        <v>0</v>
      </c>
      <c r="T253" s="37">
        <f>IF(ISNUMBER(L253),MAX(0,INDEX('913'!$E$6:$E$1205,L253)),0)</f>
        <v>0</v>
      </c>
      <c r="U253" s="37">
        <f>IF(ISNUMBER(M253),MAX(0,INDEX('913'!$E$6:$E$1205,M253)),0)</f>
        <v>0</v>
      </c>
      <c r="V253" s="37">
        <f>IF(ISNUMBER(N253),MAX(0,INDEX('913'!$E$6:$E$1205,N253)),0)</f>
        <v>0</v>
      </c>
      <c r="W253" s="37">
        <f>IF(ISNUMBER(O253),MAX(0,INDEX('913'!$E$6:$E$1205,O253)),0)</f>
        <v>0</v>
      </c>
      <c r="X253" s="52">
        <f>IF(ISNUMBER(P253),MAX(0,INDEX('913'!$E$6:$E$1205,P253)),0)</f>
        <v>0</v>
      </c>
      <c r="Y253" s="37">
        <f>IF(ISNUMBER(I253),MAX(0,INDEX('913'!$F$6:$F$1205,I253)),0)</f>
        <v>0</v>
      </c>
      <c r="Z253" s="37">
        <f>IF(ISNUMBER(J253),MAX(0,INDEX('913'!$F$6:$F$1205,J253)),0)</f>
        <v>0</v>
      </c>
      <c r="AA253" s="37">
        <f>IF(ISNUMBER(K253),MAX(0,INDEX('913'!$F$6:$F$1205,K253)),0)</f>
        <v>0</v>
      </c>
      <c r="AB253" s="37">
        <f>IF(ISNUMBER(L253),MAX(0,INDEX('913'!$F$6:$F$1205,L253)),0)</f>
        <v>0</v>
      </c>
      <c r="AC253" s="37">
        <f>IF(ISNUMBER(M253),MAX(0,INDEX('913'!$F$6:$F$1205,M253)),0)</f>
        <v>0</v>
      </c>
      <c r="AD253" s="37">
        <f>IF(ISNUMBER(N253),MAX(0,INDEX('913'!$F$6:$F$1205,N253)),0)</f>
        <v>0</v>
      </c>
      <c r="AE253" s="37">
        <f>IF(ISNUMBER(O253),MAX(0,INDEX('913'!$F$6:$F$1205,O253)),0)</f>
        <v>0</v>
      </c>
      <c r="AF253" s="37">
        <f>IF(ISNUMBER(P253),MAX(0,INDEX('913'!$F$6:$F$1205,P253)),0)</f>
        <v>0</v>
      </c>
      <c r="AG253" s="32">
        <f>IF(ISNUMBER(I253),SQRT(INDEX('913'!$I$6:$I$1205,I253)^2+INDEX('913'!$J$6:$J$1205,I253)^2),0)</f>
        <v>0</v>
      </c>
      <c r="AH253" s="32">
        <f>IF(ISNUMBER(J253),SQRT(INDEX('913'!$I$6:$I$1205,J253)^2+INDEX('913'!$J$6:$J$1205,J253)^2),0)</f>
        <v>0</v>
      </c>
      <c r="AI253" s="32">
        <f>IF(ISNUMBER(K253),SQRT(INDEX('913'!$I$6:$I$1205,K253)^2+INDEX('913'!$J$6:$J$1205,K253)^2),0)</f>
        <v>0</v>
      </c>
      <c r="AJ253" s="32">
        <f>IF(ISNUMBER(L253),SQRT(INDEX('913'!$I$6:$I$1205,L253)^2+INDEX('913'!$J$6:$J$1205,L253)^2),0)</f>
        <v>0</v>
      </c>
      <c r="AK253" s="32">
        <f>IF(ISNUMBER(M253),SQRT(INDEX('913'!$I$6:$I$1205,M253)^2+INDEX('913'!$J$6:$J$1205,M253)^2),0)</f>
        <v>0</v>
      </c>
      <c r="AL253" s="32">
        <f>IF(ISNUMBER(N253),SQRT(INDEX('913'!$I$6:$I$1205,N253)^2+INDEX('913'!$J$6:$J$1205,N253)^2),0)</f>
        <v>0</v>
      </c>
      <c r="AM253" s="32">
        <f>IF(ISNUMBER(O253),SQRT(INDEX('913'!$I$6:$I$1205,O253)^2+INDEX('913'!$J$6:$J$1205,O253)^2),0)</f>
        <v>0</v>
      </c>
      <c r="AN253" s="49">
        <f>IF(ISNUMBER(P253),SQRT(INDEX('913'!$I$6:$I$1205,P253)^2+INDEX('913'!$J$6:$J$1205,P253)^2),0)</f>
        <v>0</v>
      </c>
      <c r="AO253" s="37">
        <f t="shared" si="41"/>
        <v>0</v>
      </c>
      <c r="AP253" s="37">
        <f t="shared" si="42"/>
        <v>0</v>
      </c>
      <c r="AQ253" s="33" t="e">
        <f>-100*'935'!W253*(AO253+AP253)/'11'!C$17</f>
        <v>#VALUE!</v>
      </c>
      <c r="AR253" s="37" t="e">
        <f t="shared" si="43"/>
        <v>#VALUE!</v>
      </c>
      <c r="AS253" s="52" t="e">
        <f t="shared" si="44"/>
        <v>#VALUE!</v>
      </c>
      <c r="AT253" s="32" t="e">
        <f>IF('935'!C253="VOID",0,('935'!C253*(1-'935'!X253/'11'!B$17)))</f>
        <v>#VALUE!</v>
      </c>
      <c r="AU253" s="52" t="e">
        <f>'935'!Q253*(1-'935'!Y253/'11'!C$17)/(1-'935'!X253/'11'!B$17)</f>
        <v>#VALUE!</v>
      </c>
      <c r="AV253" s="37" t="e">
        <f>INDEX('DNO totals'!$B$57:$G$57,IF('935'!K253,IF(MOD('935'!K253,1000),IF(MOD('935'!K253,100),IF(MOD('935'!K253,10),IF(MOD('935'!K253,1000)=1,6,5),4),3),2),1))</f>
        <v>#VALUE!</v>
      </c>
      <c r="AW253" s="52" t="e">
        <f t="shared" si="45"/>
        <v>#VALUE!</v>
      </c>
      <c r="AX253" s="32" t="e">
        <f>IF('935'!V253="VOID",0,'935'!V253*(1-'935'!X253/'11'!B$17))</f>
        <v>#VALUE!</v>
      </c>
      <c r="AY253" s="33" t="e">
        <f>IF(H253,-100*'Charging rates'!B$10/'11'!B$17*AX253/H253,0)</f>
        <v>#VALUE!</v>
      </c>
      <c r="AZ253" s="33" t="e">
        <f>IF(C253,'DNO totals'!B$41,0)</f>
        <v>#VALUE!</v>
      </c>
      <c r="BA253" s="33" t="e">
        <f t="shared" si="46"/>
        <v>#VALUE!</v>
      </c>
      <c r="BB253" s="33" t="e">
        <f t="shared" si="47"/>
        <v>#VALUE!</v>
      </c>
      <c r="BC253" s="53" t="e">
        <f t="shared" si="48"/>
        <v>#VALUE!</v>
      </c>
      <c r="BD253" s="32" t="e">
        <f>IF(AT253,'935'!H253*AT253/(AT253+D253+H253),0)</f>
        <v>#VALUE!</v>
      </c>
      <c r="BE253" s="32" t="e">
        <f>IF(H253,'935'!H253*H253/(AT253+D253+H253),0)</f>
        <v>#VALUE!</v>
      </c>
      <c r="BF253" s="32" t="e">
        <f>BD253*(1-'935'!X253/'11'!B$17)</f>
        <v>#VALUE!</v>
      </c>
      <c r="BG253" s="49" t="e">
        <f>BE253*(1-'935'!X253/'11'!B$17)</f>
        <v>#VALUE!</v>
      </c>
      <c r="BH253" s="52" t="e">
        <f>AV253*Parameters!B$6</f>
        <v>#VALUE!</v>
      </c>
      <c r="BI253" s="37" t="e">
        <f>IF('935'!$K253=1000,'Charging rates'!$C$38*$BH253/(1+'DNO totals'!$C$99)*'935'!$L253,0)</f>
        <v>#VALUE!</v>
      </c>
      <c r="BJ253" s="37" t="e">
        <f>IF(MOD('935'!$K253,1000)=100,'Charging rates'!$D$38*$BH253/(1+'DNO totals'!$D$99)*'935'!$M253,0)</f>
        <v>#VALUE!</v>
      </c>
      <c r="BK253" s="37" t="e">
        <f>IF(MOD('935'!$K253,100)=10,'Charging rates'!$E$38*$BH253/(1+'DNO totals'!$E$99)*'935'!$N253,0)</f>
        <v>#VALUE!</v>
      </c>
      <c r="BL253" s="37" t="e">
        <f>IF(AND(MOD('935'!$K253,10)&gt;0,MOD('935'!$K253,1000)&gt;1),'Charging rates'!$F$38*$BH253/(1+'DNO totals'!$F$99)*'935'!$O253,0)</f>
        <v>#VALUE!</v>
      </c>
      <c r="BM253" s="37" t="e">
        <f>IF(MOD('935'!$K253,1000)=1,'Charging rates'!$G$38*$BH253/(1+'DNO totals'!$G$99)*'935'!$P253,0)</f>
        <v>#VALUE!</v>
      </c>
      <c r="BN253" s="52" t="e">
        <f t="shared" si="49"/>
        <v>#VALUE!</v>
      </c>
      <c r="BO253" s="37" t="e">
        <f>IF('935'!$K253&gt;1000,'Charging rates'!$C$38*$AW253*'935'!$L253,0)</f>
        <v>#VALUE!</v>
      </c>
      <c r="BP253" s="37" t="e">
        <f>IF(MOD('935'!$K253,1000)&gt;100,'Charging rates'!$D$38*$AW253*'935'!$M253,0)</f>
        <v>#VALUE!</v>
      </c>
      <c r="BQ253" s="37" t="e">
        <f>IF(MOD('935'!$K253,100)&gt;10,'Charging rates'!$E$38*$AW253*'935'!$N253,0)</f>
        <v>#VALUE!</v>
      </c>
      <c r="BR253" s="52" t="e">
        <f t="shared" si="50"/>
        <v>#VALUE!</v>
      </c>
      <c r="BS253" s="48" t="e">
        <f>'935'!C253&lt;&gt;"VOID"</f>
        <v>#VALUE!</v>
      </c>
      <c r="BT253" s="33" t="e">
        <f>IF(BS253,(100/'11'!B$17*BD253*((1-'935'!I253)*'Charging rates'!B$51+'Charging rates'!B$63)),0)</f>
        <v>#VALUE!</v>
      </c>
      <c r="BU253" s="33" t="e">
        <f>100/'11'!B$17*BG253*('Charging rates'!B$51+'Charging rates'!B$63)</f>
        <v>#VALUE!</v>
      </c>
      <c r="BV253" s="33" t="e">
        <f>100/'11'!B$17*BE253*('Charging rates'!B$51+'Charging rates'!B$63)</f>
        <v>#VALUE!</v>
      </c>
      <c r="BW253" s="53" t="e">
        <f t="shared" si="51"/>
        <v>#VALUE!</v>
      </c>
      <c r="BX253" s="32" t="e">
        <f>AT253-('935'!T253*(1-'935'!X253/'11'!B$17))</f>
        <v>#VALUE!</v>
      </c>
      <c r="BY253" s="32">
        <f>0-IF(ISNUMBER(I253),INDEX('913'!$I$6:$I$1205,I253),0)-IF(ISNUMBER(J253),INDEX('913'!$I$6:$I$1205,J253),0)-IF(ISNUMBER(K253),INDEX('913'!$I$6:$I$1205,K253),0)-IF(ISNUMBER(L253),INDEX('913'!$I$6:$I$1205,L253),0)-IF(ISNUMBER(M253),INDEX('913'!$I$6:$I$1205,M253),0)-IF(ISNUMBER(N253),INDEX('913'!$I$6:$I$1205,N253),0)-IF(ISNUMBER(O253),INDEX('913'!$I$6:$I$1205,O253),0)-IF(ISNUMBER(P253),INDEX('913'!$I$6:$I$1205,P253),0)</f>
        <v>0</v>
      </c>
      <c r="BZ253" s="37">
        <f>IF(BY253=0,1,MAX(1,SQRT(BY253^2+(IF(ISNUMBER(I253),INDEX('913'!$J$6:$J$1205,I253),0)+IF(ISNUMBER(J253),INDEX('913'!$J$6:$J$1205,J253),0)+IF(ISNUMBER(K253),INDEX('913'!$J$6:$J$1205,K253),0)+IF(ISNUMBER(L253),INDEX('913'!$J$6:$J$1205,L253),0)+IF(ISNUMBER(M253),INDEX('913'!$J$6:$J$1205,M253),0)+IF(ISNUMBER(N253),INDEX('913'!$J$6:$J$1205,N253),0)+IF(ISNUMBER(O253),INDEX('913'!$J$6:$J$1205,O253),0)+IF(ISNUMBER(P253),INDEX('913'!$J$6:$J$1205,P253),0))^2)/BY253))</f>
        <v>1</v>
      </c>
      <c r="CA253" s="33" t="e">
        <f>100*AO253/'11'!B$17</f>
        <v>#VALUE!</v>
      </c>
      <c r="CB253" s="37" t="e">
        <f>100*(AP253*BZ253)/'11'!C$17</f>
        <v>#VALUE!</v>
      </c>
      <c r="CC253" s="37" t="e">
        <f t="shared" si="52"/>
        <v>#VALUE!</v>
      </c>
      <c r="CD253" s="33" t="e">
        <f t="shared" si="53"/>
        <v>#VALUE!</v>
      </c>
      <c r="CE253" s="54" t="e">
        <f>'11'!C$17-'935'!Y253</f>
        <v>#VALUE!</v>
      </c>
      <c r="CF253" s="37" t="e">
        <f>MAX('DNO totals'!B$312+0,MIN('935'!L253+0,'DNO totals'!B$304+0))</f>
        <v>#VALUE!</v>
      </c>
      <c r="CG253" s="37" t="e">
        <f>MAX('DNO totals'!C$312+0,MIN('935'!M253+0,'DNO totals'!C$304+0))</f>
        <v>#VALUE!</v>
      </c>
      <c r="CH253" s="37" t="e">
        <f>MAX('DNO totals'!D$312+0,MIN('935'!N253+0,'DNO totals'!D$304+0))</f>
        <v>#VALUE!</v>
      </c>
      <c r="CI253" s="37" t="e">
        <f>MAX('DNO totals'!E$312+0,MIN('935'!O253+0,'DNO totals'!E$304+0))</f>
        <v>#VALUE!</v>
      </c>
      <c r="CJ253" s="52" t="e">
        <f>MAX('DNO totals'!F$312+0,MIN('935'!P253+0,'DNO totals'!F$304+0))</f>
        <v>#VALUE!</v>
      </c>
      <c r="CK253" s="37" t="e">
        <f>IF('935'!$K253=1000,'Charging rates'!$C$38*$BH253/(1+'DNO totals'!$C$99)*$CF253,0)</f>
        <v>#VALUE!</v>
      </c>
      <c r="CL253" s="37" t="e">
        <f>IF(MOD('935'!$K253,1000)=100,'Charging rates'!$D$38*$BH253/(1+'DNO totals'!$D$99)*$CG253,0)</f>
        <v>#VALUE!</v>
      </c>
      <c r="CM253" s="37" t="e">
        <f>IF(MOD('935'!$K253,100)=10,'Charging rates'!$E$38*$BH253/(1+'DNO totals'!$E$99)*$CH253,0)</f>
        <v>#VALUE!</v>
      </c>
      <c r="CN253" s="37" t="e">
        <f>IF(AND(MOD('935'!$K253,10)&gt;0,MOD('935'!$K253,1000)&gt;1),'Charging rates'!$F$38*$BH253/(1+'DNO totals'!$F$99)*$CI253,0)</f>
        <v>#VALUE!</v>
      </c>
      <c r="CO253" s="37" t="e">
        <f>IF(MOD('935'!$K253,1000)=1,'Charging rates'!$G$38*$BH253/(1+'DNO totals'!$G$99)*$CJ253,0)</f>
        <v>#VALUE!</v>
      </c>
      <c r="CP253" s="52" t="e">
        <f t="shared" si="54"/>
        <v>#VALUE!</v>
      </c>
      <c r="CQ253" s="37" t="e">
        <f>IF('935'!$K253&gt;1000,'Charging rates'!$C$38*$AW253*$CF253,0)</f>
        <v>#VALUE!</v>
      </c>
      <c r="CR253" s="37" t="e">
        <f>IF(MOD('935'!$K253,1000)&gt;100,'Charging rates'!$D$38*$AW253*$CG253,0)</f>
        <v>#VALUE!</v>
      </c>
      <c r="CS253" s="37" t="e">
        <f>IF(MOD('935'!$K253,100)&gt;10,'Charging rates'!$E$38*$AW253*$CH253,0)</f>
        <v>#VALUE!</v>
      </c>
      <c r="CT253" s="52" t="e">
        <f t="shared" si="55"/>
        <v>#VALUE!</v>
      </c>
      <c r="CU253" s="33" t="e">
        <f>100*(AP253*'935'!Q253*BZ253)/'11'!B$17</f>
        <v>#VALUE!</v>
      </c>
      <c r="CV253" s="33" t="e">
        <f>100/'11'!B$17*'Charging rates'!B$10*AW253</f>
        <v>#VALUE!</v>
      </c>
      <c r="CW253" s="33" t="e">
        <f>IF(AT253=0,0,(1-BX253/AT253)*(CA253+IF('935'!Q253=0,0,(CB253*'935'!Q253*('11'!C$17-'935'!Y253)/('11'!B$17-'935'!X253)))))</f>
        <v>#VALUE!</v>
      </c>
      <c r="CX253" s="33" t="e">
        <f t="shared" si="56"/>
        <v>#VALUE!</v>
      </c>
      <c r="CY253" s="49" t="e">
        <f t="shared" si="57"/>
        <v>#VALUE!</v>
      </c>
      <c r="CZ253" s="32" t="e">
        <f>AT253*(Parameters!B$21+AU253)*IF('DNO totals'!B$323&lt;0,1,'935'!S253)</f>
        <v>#VALUE!</v>
      </c>
      <c r="DA253" s="52" t="e">
        <f>IF('DNO totals'!B$323&lt;0,1,'935'!S253)*(Parameters!B$21+AU253)</f>
        <v>#VALUE!</v>
      </c>
      <c r="DB253" s="37" t="e">
        <f>CX253+'Charging rates'!B$106*DA253*100/'11'!B$17</f>
        <v>#VALUE!</v>
      </c>
      <c r="DC253" s="37" t="e">
        <f>DB253+'Charging rates'!B$116*(Parameters!B$21+AU253)*100/'11'!B$17*IF('DNO totals'!B$323&lt;0,1,'935'!S253)</f>
        <v>#VALUE!</v>
      </c>
      <c r="DD253" s="37" t="e">
        <f>'Charging rates'!B$97*(CP253+CT253)*100/'11'!B$17</f>
        <v>#VALUE!</v>
      </c>
      <c r="DE253" s="33" t="e">
        <f>MAX(0-(CB253*AU253*'11'!C$17/'11'!B$17),DC253+DD253)</f>
        <v>#VALUE!</v>
      </c>
      <c r="DF253" s="37" t="e">
        <f>IF(BS253,IF(AU253=0,CC253,MAX(0,MIN(CC253,CC253+(DE253/'935'!Q253*('11'!B$17-'935'!X253)/('11'!C$17-'935'!Y253))))),0)</f>
        <v>#VALUE!</v>
      </c>
      <c r="DG253" s="33" t="e">
        <f t="shared" si="58"/>
        <v>#VALUE!</v>
      </c>
      <c r="DH253" s="53" t="e">
        <f t="shared" si="59"/>
        <v>#VALUE!</v>
      </c>
    </row>
    <row r="254" spans="1:112">
      <c r="A254" s="28">
        <v>154</v>
      </c>
      <c r="B254" s="47" t="e">
        <f>'935'!B254</f>
        <v>#VALUE!</v>
      </c>
      <c r="C254" s="48" t="e">
        <f>OR('935'!E254&lt;&gt;"VOID",'935'!F254&lt;&gt;"VOID",'935'!G254&lt;&gt;"VOID")</f>
        <v>#VALUE!</v>
      </c>
      <c r="D254" s="32" t="e">
        <f>IF('935'!D254="VOID",0,'935'!D254*(1-'935'!X254/'11'!B$17))</f>
        <v>#VALUE!</v>
      </c>
      <c r="E254" s="32" t="e">
        <f>IF('935'!E254="VOID",0,'935'!E254*(1-'935'!X254/'11'!B$17))</f>
        <v>#VALUE!</v>
      </c>
      <c r="F254" s="32" t="e">
        <f>IF('935'!F254="VOID",0,'935'!F254*(1-'935'!X254/'11'!B$17))</f>
        <v>#VALUE!</v>
      </c>
      <c r="G254" s="32" t="e">
        <f>IF('935'!G254="VOID",0,'935'!G254*(1-'935'!X254/'11'!B$17))</f>
        <v>#VALUE!</v>
      </c>
      <c r="H254" s="49" t="e">
        <f t="shared" si="40"/>
        <v>#VALUE!</v>
      </c>
      <c r="I254" s="50" t="e">
        <f>MATCH('935'!J254,'913'!$B$6:$B$1205,0)</f>
        <v>#VALUE!</v>
      </c>
      <c r="J254" s="50" t="e">
        <f>MATCH(INDEX('913'!$D$6:$D$1205,I254),'913'!$B$6:$B$1205,0)</f>
        <v>#VALUE!</v>
      </c>
      <c r="K254" s="50" t="e">
        <f>MATCH(INDEX('913'!$D$6:$D$1205,J254),'913'!$B$6:$B$1205,0)</f>
        <v>#VALUE!</v>
      </c>
      <c r="L254" s="50" t="e">
        <f>MATCH(INDEX('913'!$D$6:$D$1205,K254),'913'!$B$6:$B$1205,0)</f>
        <v>#VALUE!</v>
      </c>
      <c r="M254" s="50" t="e">
        <f>MATCH(INDEX('913'!$D$6:$D$1205,L254),'913'!$B$6:$B$1205,0)</f>
        <v>#VALUE!</v>
      </c>
      <c r="N254" s="50" t="e">
        <f>MATCH(INDEX('913'!$D$6:$D$1205,M254),'913'!$B$6:$B$1205,0)</f>
        <v>#VALUE!</v>
      </c>
      <c r="O254" s="50" t="e">
        <f>MATCH(INDEX('913'!$D$6:$D$1205,N254),'913'!$B$6:$B$1205,0)</f>
        <v>#VALUE!</v>
      </c>
      <c r="P254" s="51" t="e">
        <f>MATCH(INDEX('913'!$D$6:$D$1205,O254),'913'!$B$6:$B$1205,0)</f>
        <v>#VALUE!</v>
      </c>
      <c r="Q254" s="37">
        <f>IF(ISNUMBER(I254),MAX(0,INDEX('913'!$E$6:$E$1205,I254)),0)</f>
        <v>0</v>
      </c>
      <c r="R254" s="37">
        <f>IF(ISNUMBER(J254),MAX(0,INDEX('913'!$E$6:$E$1205,J254)),0)</f>
        <v>0</v>
      </c>
      <c r="S254" s="37">
        <f>IF(ISNUMBER(K254),MAX(0,INDEX('913'!$E$6:$E$1205,K254)),0)</f>
        <v>0</v>
      </c>
      <c r="T254" s="37">
        <f>IF(ISNUMBER(L254),MAX(0,INDEX('913'!$E$6:$E$1205,L254)),0)</f>
        <v>0</v>
      </c>
      <c r="U254" s="37">
        <f>IF(ISNUMBER(M254),MAX(0,INDEX('913'!$E$6:$E$1205,M254)),0)</f>
        <v>0</v>
      </c>
      <c r="V254" s="37">
        <f>IF(ISNUMBER(N254),MAX(0,INDEX('913'!$E$6:$E$1205,N254)),0)</f>
        <v>0</v>
      </c>
      <c r="W254" s="37">
        <f>IF(ISNUMBER(O254),MAX(0,INDEX('913'!$E$6:$E$1205,O254)),0)</f>
        <v>0</v>
      </c>
      <c r="X254" s="52">
        <f>IF(ISNUMBER(P254),MAX(0,INDEX('913'!$E$6:$E$1205,P254)),0)</f>
        <v>0</v>
      </c>
      <c r="Y254" s="37">
        <f>IF(ISNUMBER(I254),MAX(0,INDEX('913'!$F$6:$F$1205,I254)),0)</f>
        <v>0</v>
      </c>
      <c r="Z254" s="37">
        <f>IF(ISNUMBER(J254),MAX(0,INDEX('913'!$F$6:$F$1205,J254)),0)</f>
        <v>0</v>
      </c>
      <c r="AA254" s="37">
        <f>IF(ISNUMBER(K254),MAX(0,INDEX('913'!$F$6:$F$1205,K254)),0)</f>
        <v>0</v>
      </c>
      <c r="AB254" s="37">
        <f>IF(ISNUMBER(L254),MAX(0,INDEX('913'!$F$6:$F$1205,L254)),0)</f>
        <v>0</v>
      </c>
      <c r="AC254" s="37">
        <f>IF(ISNUMBER(M254),MAX(0,INDEX('913'!$F$6:$F$1205,M254)),0)</f>
        <v>0</v>
      </c>
      <c r="AD254" s="37">
        <f>IF(ISNUMBER(N254),MAX(0,INDEX('913'!$F$6:$F$1205,N254)),0)</f>
        <v>0</v>
      </c>
      <c r="AE254" s="37">
        <f>IF(ISNUMBER(O254),MAX(0,INDEX('913'!$F$6:$F$1205,O254)),0)</f>
        <v>0</v>
      </c>
      <c r="AF254" s="37">
        <f>IF(ISNUMBER(P254),MAX(0,INDEX('913'!$F$6:$F$1205,P254)),0)</f>
        <v>0</v>
      </c>
      <c r="AG254" s="32">
        <f>IF(ISNUMBER(I254),SQRT(INDEX('913'!$I$6:$I$1205,I254)^2+INDEX('913'!$J$6:$J$1205,I254)^2),0)</f>
        <v>0</v>
      </c>
      <c r="AH254" s="32">
        <f>IF(ISNUMBER(J254),SQRT(INDEX('913'!$I$6:$I$1205,J254)^2+INDEX('913'!$J$6:$J$1205,J254)^2),0)</f>
        <v>0</v>
      </c>
      <c r="AI254" s="32">
        <f>IF(ISNUMBER(K254),SQRT(INDEX('913'!$I$6:$I$1205,K254)^2+INDEX('913'!$J$6:$J$1205,K254)^2),0)</f>
        <v>0</v>
      </c>
      <c r="AJ254" s="32">
        <f>IF(ISNUMBER(L254),SQRT(INDEX('913'!$I$6:$I$1205,L254)^2+INDEX('913'!$J$6:$J$1205,L254)^2),0)</f>
        <v>0</v>
      </c>
      <c r="AK254" s="32">
        <f>IF(ISNUMBER(M254),SQRT(INDEX('913'!$I$6:$I$1205,M254)^2+INDEX('913'!$J$6:$J$1205,M254)^2),0)</f>
        <v>0</v>
      </c>
      <c r="AL254" s="32">
        <f>IF(ISNUMBER(N254),SQRT(INDEX('913'!$I$6:$I$1205,N254)^2+INDEX('913'!$J$6:$J$1205,N254)^2),0)</f>
        <v>0</v>
      </c>
      <c r="AM254" s="32">
        <f>IF(ISNUMBER(O254),SQRT(INDEX('913'!$I$6:$I$1205,O254)^2+INDEX('913'!$J$6:$J$1205,O254)^2),0)</f>
        <v>0</v>
      </c>
      <c r="AN254" s="49">
        <f>IF(ISNUMBER(P254),SQRT(INDEX('913'!$I$6:$I$1205,P254)^2+INDEX('913'!$J$6:$J$1205,P254)^2),0)</f>
        <v>0</v>
      </c>
      <c r="AO254" s="37">
        <f t="shared" si="41"/>
        <v>0</v>
      </c>
      <c r="AP254" s="37">
        <f t="shared" si="42"/>
        <v>0</v>
      </c>
      <c r="AQ254" s="33" t="e">
        <f>-100*'935'!W254*(AO254+AP254)/'11'!C$17</f>
        <v>#VALUE!</v>
      </c>
      <c r="AR254" s="37" t="e">
        <f t="shared" si="43"/>
        <v>#VALUE!</v>
      </c>
      <c r="AS254" s="52" t="e">
        <f t="shared" si="44"/>
        <v>#VALUE!</v>
      </c>
      <c r="AT254" s="32" t="e">
        <f>IF('935'!C254="VOID",0,('935'!C254*(1-'935'!X254/'11'!B$17)))</f>
        <v>#VALUE!</v>
      </c>
      <c r="AU254" s="52" t="e">
        <f>'935'!Q254*(1-'935'!Y254/'11'!C$17)/(1-'935'!X254/'11'!B$17)</f>
        <v>#VALUE!</v>
      </c>
      <c r="AV254" s="37" t="e">
        <f>INDEX('DNO totals'!$B$57:$G$57,IF('935'!K254,IF(MOD('935'!K254,1000),IF(MOD('935'!K254,100),IF(MOD('935'!K254,10),IF(MOD('935'!K254,1000)=1,6,5),4),3),2),1))</f>
        <v>#VALUE!</v>
      </c>
      <c r="AW254" s="52" t="e">
        <f t="shared" si="45"/>
        <v>#VALUE!</v>
      </c>
      <c r="AX254" s="32" t="e">
        <f>IF('935'!V254="VOID",0,'935'!V254*(1-'935'!X254/'11'!B$17))</f>
        <v>#VALUE!</v>
      </c>
      <c r="AY254" s="33" t="e">
        <f>IF(H254,-100*'Charging rates'!B$10/'11'!B$17*AX254/H254,0)</f>
        <v>#VALUE!</v>
      </c>
      <c r="AZ254" s="33" t="e">
        <f>IF(C254,'DNO totals'!B$41,0)</f>
        <v>#VALUE!</v>
      </c>
      <c r="BA254" s="33" t="e">
        <f t="shared" si="46"/>
        <v>#VALUE!</v>
      </c>
      <c r="BB254" s="33" t="e">
        <f t="shared" si="47"/>
        <v>#VALUE!</v>
      </c>
      <c r="BC254" s="53" t="e">
        <f t="shared" si="48"/>
        <v>#VALUE!</v>
      </c>
      <c r="BD254" s="32" t="e">
        <f>IF(AT254,'935'!H254*AT254/(AT254+D254+H254),0)</f>
        <v>#VALUE!</v>
      </c>
      <c r="BE254" s="32" t="e">
        <f>IF(H254,'935'!H254*H254/(AT254+D254+H254),0)</f>
        <v>#VALUE!</v>
      </c>
      <c r="BF254" s="32" t="e">
        <f>BD254*(1-'935'!X254/'11'!B$17)</f>
        <v>#VALUE!</v>
      </c>
      <c r="BG254" s="49" t="e">
        <f>BE254*(1-'935'!X254/'11'!B$17)</f>
        <v>#VALUE!</v>
      </c>
      <c r="BH254" s="52" t="e">
        <f>AV254*Parameters!B$6</f>
        <v>#VALUE!</v>
      </c>
      <c r="BI254" s="37" t="e">
        <f>IF('935'!$K254=1000,'Charging rates'!$C$38*$BH254/(1+'DNO totals'!$C$99)*'935'!$L254,0)</f>
        <v>#VALUE!</v>
      </c>
      <c r="BJ254" s="37" t="e">
        <f>IF(MOD('935'!$K254,1000)=100,'Charging rates'!$D$38*$BH254/(1+'DNO totals'!$D$99)*'935'!$M254,0)</f>
        <v>#VALUE!</v>
      </c>
      <c r="BK254" s="37" t="e">
        <f>IF(MOD('935'!$K254,100)=10,'Charging rates'!$E$38*$BH254/(1+'DNO totals'!$E$99)*'935'!$N254,0)</f>
        <v>#VALUE!</v>
      </c>
      <c r="BL254" s="37" t="e">
        <f>IF(AND(MOD('935'!$K254,10)&gt;0,MOD('935'!$K254,1000)&gt;1),'Charging rates'!$F$38*$BH254/(1+'DNO totals'!$F$99)*'935'!$O254,0)</f>
        <v>#VALUE!</v>
      </c>
      <c r="BM254" s="37" t="e">
        <f>IF(MOD('935'!$K254,1000)=1,'Charging rates'!$G$38*$BH254/(1+'DNO totals'!$G$99)*'935'!$P254,0)</f>
        <v>#VALUE!</v>
      </c>
      <c r="BN254" s="52" t="e">
        <f t="shared" si="49"/>
        <v>#VALUE!</v>
      </c>
      <c r="BO254" s="37" t="e">
        <f>IF('935'!$K254&gt;1000,'Charging rates'!$C$38*$AW254*'935'!$L254,0)</f>
        <v>#VALUE!</v>
      </c>
      <c r="BP254" s="37" t="e">
        <f>IF(MOD('935'!$K254,1000)&gt;100,'Charging rates'!$D$38*$AW254*'935'!$M254,0)</f>
        <v>#VALUE!</v>
      </c>
      <c r="BQ254" s="37" t="e">
        <f>IF(MOD('935'!$K254,100)&gt;10,'Charging rates'!$E$38*$AW254*'935'!$N254,0)</f>
        <v>#VALUE!</v>
      </c>
      <c r="BR254" s="52" t="e">
        <f t="shared" si="50"/>
        <v>#VALUE!</v>
      </c>
      <c r="BS254" s="48" t="e">
        <f>'935'!C254&lt;&gt;"VOID"</f>
        <v>#VALUE!</v>
      </c>
      <c r="BT254" s="33" t="e">
        <f>IF(BS254,(100/'11'!B$17*BD254*((1-'935'!I254)*'Charging rates'!B$51+'Charging rates'!B$63)),0)</f>
        <v>#VALUE!</v>
      </c>
      <c r="BU254" s="33" t="e">
        <f>100/'11'!B$17*BG254*('Charging rates'!B$51+'Charging rates'!B$63)</f>
        <v>#VALUE!</v>
      </c>
      <c r="BV254" s="33" t="e">
        <f>100/'11'!B$17*BE254*('Charging rates'!B$51+'Charging rates'!B$63)</f>
        <v>#VALUE!</v>
      </c>
      <c r="BW254" s="53" t="e">
        <f t="shared" si="51"/>
        <v>#VALUE!</v>
      </c>
      <c r="BX254" s="32" t="e">
        <f>AT254-('935'!T254*(1-'935'!X254/'11'!B$17))</f>
        <v>#VALUE!</v>
      </c>
      <c r="BY254" s="32">
        <f>0-IF(ISNUMBER(I254),INDEX('913'!$I$6:$I$1205,I254),0)-IF(ISNUMBER(J254),INDEX('913'!$I$6:$I$1205,J254),0)-IF(ISNUMBER(K254),INDEX('913'!$I$6:$I$1205,K254),0)-IF(ISNUMBER(L254),INDEX('913'!$I$6:$I$1205,L254),0)-IF(ISNUMBER(M254),INDEX('913'!$I$6:$I$1205,M254),0)-IF(ISNUMBER(N254),INDEX('913'!$I$6:$I$1205,N254),0)-IF(ISNUMBER(O254),INDEX('913'!$I$6:$I$1205,O254),0)-IF(ISNUMBER(P254),INDEX('913'!$I$6:$I$1205,P254),0)</f>
        <v>0</v>
      </c>
      <c r="BZ254" s="37">
        <f>IF(BY254=0,1,MAX(1,SQRT(BY254^2+(IF(ISNUMBER(I254),INDEX('913'!$J$6:$J$1205,I254),0)+IF(ISNUMBER(J254),INDEX('913'!$J$6:$J$1205,J254),0)+IF(ISNUMBER(K254),INDEX('913'!$J$6:$J$1205,K254),0)+IF(ISNUMBER(L254),INDEX('913'!$J$6:$J$1205,L254),0)+IF(ISNUMBER(M254),INDEX('913'!$J$6:$J$1205,M254),0)+IF(ISNUMBER(N254),INDEX('913'!$J$6:$J$1205,N254),0)+IF(ISNUMBER(O254),INDEX('913'!$J$6:$J$1205,O254),0)+IF(ISNUMBER(P254),INDEX('913'!$J$6:$J$1205,P254),0))^2)/BY254))</f>
        <v>1</v>
      </c>
      <c r="CA254" s="33" t="e">
        <f>100*AO254/'11'!B$17</f>
        <v>#VALUE!</v>
      </c>
      <c r="CB254" s="37" t="e">
        <f>100*(AP254*BZ254)/'11'!C$17</f>
        <v>#VALUE!</v>
      </c>
      <c r="CC254" s="37" t="e">
        <f t="shared" si="52"/>
        <v>#VALUE!</v>
      </c>
      <c r="CD254" s="33" t="e">
        <f t="shared" si="53"/>
        <v>#VALUE!</v>
      </c>
      <c r="CE254" s="54" t="e">
        <f>'11'!C$17-'935'!Y254</f>
        <v>#VALUE!</v>
      </c>
      <c r="CF254" s="37" t="e">
        <f>MAX('DNO totals'!B$312+0,MIN('935'!L254+0,'DNO totals'!B$304+0))</f>
        <v>#VALUE!</v>
      </c>
      <c r="CG254" s="37" t="e">
        <f>MAX('DNO totals'!C$312+0,MIN('935'!M254+0,'DNO totals'!C$304+0))</f>
        <v>#VALUE!</v>
      </c>
      <c r="CH254" s="37" t="e">
        <f>MAX('DNO totals'!D$312+0,MIN('935'!N254+0,'DNO totals'!D$304+0))</f>
        <v>#VALUE!</v>
      </c>
      <c r="CI254" s="37" t="e">
        <f>MAX('DNO totals'!E$312+0,MIN('935'!O254+0,'DNO totals'!E$304+0))</f>
        <v>#VALUE!</v>
      </c>
      <c r="CJ254" s="52" t="e">
        <f>MAX('DNO totals'!F$312+0,MIN('935'!P254+0,'DNO totals'!F$304+0))</f>
        <v>#VALUE!</v>
      </c>
      <c r="CK254" s="37" t="e">
        <f>IF('935'!$K254=1000,'Charging rates'!$C$38*$BH254/(1+'DNO totals'!$C$99)*$CF254,0)</f>
        <v>#VALUE!</v>
      </c>
      <c r="CL254" s="37" t="e">
        <f>IF(MOD('935'!$K254,1000)=100,'Charging rates'!$D$38*$BH254/(1+'DNO totals'!$D$99)*$CG254,0)</f>
        <v>#VALUE!</v>
      </c>
      <c r="CM254" s="37" t="e">
        <f>IF(MOD('935'!$K254,100)=10,'Charging rates'!$E$38*$BH254/(1+'DNO totals'!$E$99)*$CH254,0)</f>
        <v>#VALUE!</v>
      </c>
      <c r="CN254" s="37" t="e">
        <f>IF(AND(MOD('935'!$K254,10)&gt;0,MOD('935'!$K254,1000)&gt;1),'Charging rates'!$F$38*$BH254/(1+'DNO totals'!$F$99)*$CI254,0)</f>
        <v>#VALUE!</v>
      </c>
      <c r="CO254" s="37" t="e">
        <f>IF(MOD('935'!$K254,1000)=1,'Charging rates'!$G$38*$BH254/(1+'DNO totals'!$G$99)*$CJ254,0)</f>
        <v>#VALUE!</v>
      </c>
      <c r="CP254" s="52" t="e">
        <f t="shared" si="54"/>
        <v>#VALUE!</v>
      </c>
      <c r="CQ254" s="37" t="e">
        <f>IF('935'!$K254&gt;1000,'Charging rates'!$C$38*$AW254*$CF254,0)</f>
        <v>#VALUE!</v>
      </c>
      <c r="CR254" s="37" t="e">
        <f>IF(MOD('935'!$K254,1000)&gt;100,'Charging rates'!$D$38*$AW254*$CG254,0)</f>
        <v>#VALUE!</v>
      </c>
      <c r="CS254" s="37" t="e">
        <f>IF(MOD('935'!$K254,100)&gt;10,'Charging rates'!$E$38*$AW254*$CH254,0)</f>
        <v>#VALUE!</v>
      </c>
      <c r="CT254" s="52" t="e">
        <f t="shared" si="55"/>
        <v>#VALUE!</v>
      </c>
      <c r="CU254" s="33" t="e">
        <f>100*(AP254*'935'!Q254*BZ254)/'11'!B$17</f>
        <v>#VALUE!</v>
      </c>
      <c r="CV254" s="33" t="e">
        <f>100/'11'!B$17*'Charging rates'!B$10*AW254</f>
        <v>#VALUE!</v>
      </c>
      <c r="CW254" s="33" t="e">
        <f>IF(AT254=0,0,(1-BX254/AT254)*(CA254+IF('935'!Q254=0,0,(CB254*'935'!Q254*('11'!C$17-'935'!Y254)/('11'!B$17-'935'!X254)))))</f>
        <v>#VALUE!</v>
      </c>
      <c r="CX254" s="33" t="e">
        <f t="shared" si="56"/>
        <v>#VALUE!</v>
      </c>
      <c r="CY254" s="49" t="e">
        <f t="shared" si="57"/>
        <v>#VALUE!</v>
      </c>
      <c r="CZ254" s="32" t="e">
        <f>AT254*(Parameters!B$21+AU254)*IF('DNO totals'!B$323&lt;0,1,'935'!S254)</f>
        <v>#VALUE!</v>
      </c>
      <c r="DA254" s="52" t="e">
        <f>IF('DNO totals'!B$323&lt;0,1,'935'!S254)*(Parameters!B$21+AU254)</f>
        <v>#VALUE!</v>
      </c>
      <c r="DB254" s="37" t="e">
        <f>CX254+'Charging rates'!B$106*DA254*100/'11'!B$17</f>
        <v>#VALUE!</v>
      </c>
      <c r="DC254" s="37" t="e">
        <f>DB254+'Charging rates'!B$116*(Parameters!B$21+AU254)*100/'11'!B$17*IF('DNO totals'!B$323&lt;0,1,'935'!S254)</f>
        <v>#VALUE!</v>
      </c>
      <c r="DD254" s="37" t="e">
        <f>'Charging rates'!B$97*(CP254+CT254)*100/'11'!B$17</f>
        <v>#VALUE!</v>
      </c>
      <c r="DE254" s="33" t="e">
        <f>MAX(0-(CB254*AU254*'11'!C$17/'11'!B$17),DC254+DD254)</f>
        <v>#VALUE!</v>
      </c>
      <c r="DF254" s="37" t="e">
        <f>IF(BS254,IF(AU254=0,CC254,MAX(0,MIN(CC254,CC254+(DE254/'935'!Q254*('11'!B$17-'935'!X254)/('11'!C$17-'935'!Y254))))),0)</f>
        <v>#VALUE!</v>
      </c>
      <c r="DG254" s="33" t="e">
        <f t="shared" si="58"/>
        <v>#VALUE!</v>
      </c>
      <c r="DH254" s="53" t="e">
        <f t="shared" si="59"/>
        <v>#VALUE!</v>
      </c>
    </row>
    <row r="255" spans="1:112">
      <c r="A255" s="28">
        <v>155</v>
      </c>
      <c r="B255" s="47" t="e">
        <f>'935'!B255</f>
        <v>#VALUE!</v>
      </c>
      <c r="C255" s="48" t="e">
        <f>OR('935'!E255&lt;&gt;"VOID",'935'!F255&lt;&gt;"VOID",'935'!G255&lt;&gt;"VOID")</f>
        <v>#VALUE!</v>
      </c>
      <c r="D255" s="32" t="e">
        <f>IF('935'!D255="VOID",0,'935'!D255*(1-'935'!X255/'11'!B$17))</f>
        <v>#VALUE!</v>
      </c>
      <c r="E255" s="32" t="e">
        <f>IF('935'!E255="VOID",0,'935'!E255*(1-'935'!X255/'11'!B$17))</f>
        <v>#VALUE!</v>
      </c>
      <c r="F255" s="32" t="e">
        <f>IF('935'!F255="VOID",0,'935'!F255*(1-'935'!X255/'11'!B$17))</f>
        <v>#VALUE!</v>
      </c>
      <c r="G255" s="32" t="e">
        <f>IF('935'!G255="VOID",0,'935'!G255*(1-'935'!X255/'11'!B$17))</f>
        <v>#VALUE!</v>
      </c>
      <c r="H255" s="49" t="e">
        <f t="shared" si="40"/>
        <v>#VALUE!</v>
      </c>
      <c r="I255" s="50" t="e">
        <f>MATCH('935'!J255,'913'!$B$6:$B$1205,0)</f>
        <v>#VALUE!</v>
      </c>
      <c r="J255" s="50" t="e">
        <f>MATCH(INDEX('913'!$D$6:$D$1205,I255),'913'!$B$6:$B$1205,0)</f>
        <v>#VALUE!</v>
      </c>
      <c r="K255" s="50" t="e">
        <f>MATCH(INDEX('913'!$D$6:$D$1205,J255),'913'!$B$6:$B$1205,0)</f>
        <v>#VALUE!</v>
      </c>
      <c r="L255" s="50" t="e">
        <f>MATCH(INDEX('913'!$D$6:$D$1205,K255),'913'!$B$6:$B$1205,0)</f>
        <v>#VALUE!</v>
      </c>
      <c r="M255" s="50" t="e">
        <f>MATCH(INDEX('913'!$D$6:$D$1205,L255),'913'!$B$6:$B$1205,0)</f>
        <v>#VALUE!</v>
      </c>
      <c r="N255" s="50" t="e">
        <f>MATCH(INDEX('913'!$D$6:$D$1205,M255),'913'!$B$6:$B$1205,0)</f>
        <v>#VALUE!</v>
      </c>
      <c r="O255" s="50" t="e">
        <f>MATCH(INDEX('913'!$D$6:$D$1205,N255),'913'!$B$6:$B$1205,0)</f>
        <v>#VALUE!</v>
      </c>
      <c r="P255" s="51" t="e">
        <f>MATCH(INDEX('913'!$D$6:$D$1205,O255),'913'!$B$6:$B$1205,0)</f>
        <v>#VALUE!</v>
      </c>
      <c r="Q255" s="37">
        <f>IF(ISNUMBER(I255),MAX(0,INDEX('913'!$E$6:$E$1205,I255)),0)</f>
        <v>0</v>
      </c>
      <c r="R255" s="37">
        <f>IF(ISNUMBER(J255),MAX(0,INDEX('913'!$E$6:$E$1205,J255)),0)</f>
        <v>0</v>
      </c>
      <c r="S255" s="37">
        <f>IF(ISNUMBER(K255),MAX(0,INDEX('913'!$E$6:$E$1205,K255)),0)</f>
        <v>0</v>
      </c>
      <c r="T255" s="37">
        <f>IF(ISNUMBER(L255),MAX(0,INDEX('913'!$E$6:$E$1205,L255)),0)</f>
        <v>0</v>
      </c>
      <c r="U255" s="37">
        <f>IF(ISNUMBER(M255),MAX(0,INDEX('913'!$E$6:$E$1205,M255)),0)</f>
        <v>0</v>
      </c>
      <c r="V255" s="37">
        <f>IF(ISNUMBER(N255),MAX(0,INDEX('913'!$E$6:$E$1205,N255)),0)</f>
        <v>0</v>
      </c>
      <c r="W255" s="37">
        <f>IF(ISNUMBER(O255),MAX(0,INDEX('913'!$E$6:$E$1205,O255)),0)</f>
        <v>0</v>
      </c>
      <c r="X255" s="52">
        <f>IF(ISNUMBER(P255),MAX(0,INDEX('913'!$E$6:$E$1205,P255)),0)</f>
        <v>0</v>
      </c>
      <c r="Y255" s="37">
        <f>IF(ISNUMBER(I255),MAX(0,INDEX('913'!$F$6:$F$1205,I255)),0)</f>
        <v>0</v>
      </c>
      <c r="Z255" s="37">
        <f>IF(ISNUMBER(J255),MAX(0,INDEX('913'!$F$6:$F$1205,J255)),0)</f>
        <v>0</v>
      </c>
      <c r="AA255" s="37">
        <f>IF(ISNUMBER(K255),MAX(0,INDEX('913'!$F$6:$F$1205,K255)),0)</f>
        <v>0</v>
      </c>
      <c r="AB255" s="37">
        <f>IF(ISNUMBER(L255),MAX(0,INDEX('913'!$F$6:$F$1205,L255)),0)</f>
        <v>0</v>
      </c>
      <c r="AC255" s="37">
        <f>IF(ISNUMBER(M255),MAX(0,INDEX('913'!$F$6:$F$1205,M255)),0)</f>
        <v>0</v>
      </c>
      <c r="AD255" s="37">
        <f>IF(ISNUMBER(N255),MAX(0,INDEX('913'!$F$6:$F$1205,N255)),0)</f>
        <v>0</v>
      </c>
      <c r="AE255" s="37">
        <f>IF(ISNUMBER(O255),MAX(0,INDEX('913'!$F$6:$F$1205,O255)),0)</f>
        <v>0</v>
      </c>
      <c r="AF255" s="37">
        <f>IF(ISNUMBER(P255),MAX(0,INDEX('913'!$F$6:$F$1205,P255)),0)</f>
        <v>0</v>
      </c>
      <c r="AG255" s="32">
        <f>IF(ISNUMBER(I255),SQRT(INDEX('913'!$I$6:$I$1205,I255)^2+INDEX('913'!$J$6:$J$1205,I255)^2),0)</f>
        <v>0</v>
      </c>
      <c r="AH255" s="32">
        <f>IF(ISNUMBER(J255),SQRT(INDEX('913'!$I$6:$I$1205,J255)^2+INDEX('913'!$J$6:$J$1205,J255)^2),0)</f>
        <v>0</v>
      </c>
      <c r="AI255" s="32">
        <f>IF(ISNUMBER(K255),SQRT(INDEX('913'!$I$6:$I$1205,K255)^2+INDEX('913'!$J$6:$J$1205,K255)^2),0)</f>
        <v>0</v>
      </c>
      <c r="AJ255" s="32">
        <f>IF(ISNUMBER(L255),SQRT(INDEX('913'!$I$6:$I$1205,L255)^2+INDEX('913'!$J$6:$J$1205,L255)^2),0)</f>
        <v>0</v>
      </c>
      <c r="AK255" s="32">
        <f>IF(ISNUMBER(M255),SQRT(INDEX('913'!$I$6:$I$1205,M255)^2+INDEX('913'!$J$6:$J$1205,M255)^2),0)</f>
        <v>0</v>
      </c>
      <c r="AL255" s="32">
        <f>IF(ISNUMBER(N255),SQRT(INDEX('913'!$I$6:$I$1205,N255)^2+INDEX('913'!$J$6:$J$1205,N255)^2),0)</f>
        <v>0</v>
      </c>
      <c r="AM255" s="32">
        <f>IF(ISNUMBER(O255),SQRT(INDEX('913'!$I$6:$I$1205,O255)^2+INDEX('913'!$J$6:$J$1205,O255)^2),0)</f>
        <v>0</v>
      </c>
      <c r="AN255" s="49">
        <f>IF(ISNUMBER(P255),SQRT(INDEX('913'!$I$6:$I$1205,P255)^2+INDEX('913'!$J$6:$J$1205,P255)^2),0)</f>
        <v>0</v>
      </c>
      <c r="AO255" s="37">
        <f t="shared" si="41"/>
        <v>0</v>
      </c>
      <c r="AP255" s="37">
        <f t="shared" si="42"/>
        <v>0</v>
      </c>
      <c r="AQ255" s="33" t="e">
        <f>-100*'935'!W255*(AO255+AP255)/'11'!C$17</f>
        <v>#VALUE!</v>
      </c>
      <c r="AR255" s="37" t="e">
        <f t="shared" si="43"/>
        <v>#VALUE!</v>
      </c>
      <c r="AS255" s="52" t="e">
        <f t="shared" si="44"/>
        <v>#VALUE!</v>
      </c>
      <c r="AT255" s="32" t="e">
        <f>IF('935'!C255="VOID",0,('935'!C255*(1-'935'!X255/'11'!B$17)))</f>
        <v>#VALUE!</v>
      </c>
      <c r="AU255" s="52" t="e">
        <f>'935'!Q255*(1-'935'!Y255/'11'!C$17)/(1-'935'!X255/'11'!B$17)</f>
        <v>#VALUE!</v>
      </c>
      <c r="AV255" s="37" t="e">
        <f>INDEX('DNO totals'!$B$57:$G$57,IF('935'!K255,IF(MOD('935'!K255,1000),IF(MOD('935'!K255,100),IF(MOD('935'!K255,10),IF(MOD('935'!K255,1000)=1,6,5),4),3),2),1))</f>
        <v>#VALUE!</v>
      </c>
      <c r="AW255" s="52" t="e">
        <f t="shared" si="45"/>
        <v>#VALUE!</v>
      </c>
      <c r="AX255" s="32" t="e">
        <f>IF('935'!V255="VOID",0,'935'!V255*(1-'935'!X255/'11'!B$17))</f>
        <v>#VALUE!</v>
      </c>
      <c r="AY255" s="33" t="e">
        <f>IF(H255,-100*'Charging rates'!B$10/'11'!B$17*AX255/H255,0)</f>
        <v>#VALUE!</v>
      </c>
      <c r="AZ255" s="33" t="e">
        <f>IF(C255,'DNO totals'!B$41,0)</f>
        <v>#VALUE!</v>
      </c>
      <c r="BA255" s="33" t="e">
        <f t="shared" si="46"/>
        <v>#VALUE!</v>
      </c>
      <c r="BB255" s="33" t="e">
        <f t="shared" si="47"/>
        <v>#VALUE!</v>
      </c>
      <c r="BC255" s="53" t="e">
        <f t="shared" si="48"/>
        <v>#VALUE!</v>
      </c>
      <c r="BD255" s="32" t="e">
        <f>IF(AT255,'935'!H255*AT255/(AT255+D255+H255),0)</f>
        <v>#VALUE!</v>
      </c>
      <c r="BE255" s="32" t="e">
        <f>IF(H255,'935'!H255*H255/(AT255+D255+H255),0)</f>
        <v>#VALUE!</v>
      </c>
      <c r="BF255" s="32" t="e">
        <f>BD255*(1-'935'!X255/'11'!B$17)</f>
        <v>#VALUE!</v>
      </c>
      <c r="BG255" s="49" t="e">
        <f>BE255*(1-'935'!X255/'11'!B$17)</f>
        <v>#VALUE!</v>
      </c>
      <c r="BH255" s="52" t="e">
        <f>AV255*Parameters!B$6</f>
        <v>#VALUE!</v>
      </c>
      <c r="BI255" s="37" t="e">
        <f>IF('935'!$K255=1000,'Charging rates'!$C$38*$BH255/(1+'DNO totals'!$C$99)*'935'!$L255,0)</f>
        <v>#VALUE!</v>
      </c>
      <c r="BJ255" s="37" t="e">
        <f>IF(MOD('935'!$K255,1000)=100,'Charging rates'!$D$38*$BH255/(1+'DNO totals'!$D$99)*'935'!$M255,0)</f>
        <v>#VALUE!</v>
      </c>
      <c r="BK255" s="37" t="e">
        <f>IF(MOD('935'!$K255,100)=10,'Charging rates'!$E$38*$BH255/(1+'DNO totals'!$E$99)*'935'!$N255,0)</f>
        <v>#VALUE!</v>
      </c>
      <c r="BL255" s="37" t="e">
        <f>IF(AND(MOD('935'!$K255,10)&gt;0,MOD('935'!$K255,1000)&gt;1),'Charging rates'!$F$38*$BH255/(1+'DNO totals'!$F$99)*'935'!$O255,0)</f>
        <v>#VALUE!</v>
      </c>
      <c r="BM255" s="37" t="e">
        <f>IF(MOD('935'!$K255,1000)=1,'Charging rates'!$G$38*$BH255/(1+'DNO totals'!$G$99)*'935'!$P255,0)</f>
        <v>#VALUE!</v>
      </c>
      <c r="BN255" s="52" t="e">
        <f t="shared" si="49"/>
        <v>#VALUE!</v>
      </c>
      <c r="BO255" s="37" t="e">
        <f>IF('935'!$K255&gt;1000,'Charging rates'!$C$38*$AW255*'935'!$L255,0)</f>
        <v>#VALUE!</v>
      </c>
      <c r="BP255" s="37" t="e">
        <f>IF(MOD('935'!$K255,1000)&gt;100,'Charging rates'!$D$38*$AW255*'935'!$M255,0)</f>
        <v>#VALUE!</v>
      </c>
      <c r="BQ255" s="37" t="e">
        <f>IF(MOD('935'!$K255,100)&gt;10,'Charging rates'!$E$38*$AW255*'935'!$N255,0)</f>
        <v>#VALUE!</v>
      </c>
      <c r="BR255" s="52" t="e">
        <f t="shared" si="50"/>
        <v>#VALUE!</v>
      </c>
      <c r="BS255" s="48" t="e">
        <f>'935'!C255&lt;&gt;"VOID"</f>
        <v>#VALUE!</v>
      </c>
      <c r="BT255" s="33" t="e">
        <f>IF(BS255,(100/'11'!B$17*BD255*((1-'935'!I255)*'Charging rates'!B$51+'Charging rates'!B$63)),0)</f>
        <v>#VALUE!</v>
      </c>
      <c r="BU255" s="33" t="e">
        <f>100/'11'!B$17*BG255*('Charging rates'!B$51+'Charging rates'!B$63)</f>
        <v>#VALUE!</v>
      </c>
      <c r="BV255" s="33" t="e">
        <f>100/'11'!B$17*BE255*('Charging rates'!B$51+'Charging rates'!B$63)</f>
        <v>#VALUE!</v>
      </c>
      <c r="BW255" s="53" t="e">
        <f t="shared" si="51"/>
        <v>#VALUE!</v>
      </c>
      <c r="BX255" s="32" t="e">
        <f>AT255-('935'!T255*(1-'935'!X255/'11'!B$17))</f>
        <v>#VALUE!</v>
      </c>
      <c r="BY255" s="32">
        <f>0-IF(ISNUMBER(I255),INDEX('913'!$I$6:$I$1205,I255),0)-IF(ISNUMBER(J255),INDEX('913'!$I$6:$I$1205,J255),0)-IF(ISNUMBER(K255),INDEX('913'!$I$6:$I$1205,K255),0)-IF(ISNUMBER(L255),INDEX('913'!$I$6:$I$1205,L255),0)-IF(ISNUMBER(M255),INDEX('913'!$I$6:$I$1205,M255),0)-IF(ISNUMBER(N255),INDEX('913'!$I$6:$I$1205,N255),0)-IF(ISNUMBER(O255),INDEX('913'!$I$6:$I$1205,O255),0)-IF(ISNUMBER(P255),INDEX('913'!$I$6:$I$1205,P255),0)</f>
        <v>0</v>
      </c>
      <c r="BZ255" s="37">
        <f>IF(BY255=0,1,MAX(1,SQRT(BY255^2+(IF(ISNUMBER(I255),INDEX('913'!$J$6:$J$1205,I255),0)+IF(ISNUMBER(J255),INDEX('913'!$J$6:$J$1205,J255),0)+IF(ISNUMBER(K255),INDEX('913'!$J$6:$J$1205,K255),0)+IF(ISNUMBER(L255),INDEX('913'!$J$6:$J$1205,L255),0)+IF(ISNUMBER(M255),INDEX('913'!$J$6:$J$1205,M255),0)+IF(ISNUMBER(N255),INDEX('913'!$J$6:$J$1205,N255),0)+IF(ISNUMBER(O255),INDEX('913'!$J$6:$J$1205,O255),0)+IF(ISNUMBER(P255),INDEX('913'!$J$6:$J$1205,P255),0))^2)/BY255))</f>
        <v>1</v>
      </c>
      <c r="CA255" s="33" t="e">
        <f>100*AO255/'11'!B$17</f>
        <v>#VALUE!</v>
      </c>
      <c r="CB255" s="37" t="e">
        <f>100*(AP255*BZ255)/'11'!C$17</f>
        <v>#VALUE!</v>
      </c>
      <c r="CC255" s="37" t="e">
        <f t="shared" si="52"/>
        <v>#VALUE!</v>
      </c>
      <c r="CD255" s="33" t="e">
        <f t="shared" si="53"/>
        <v>#VALUE!</v>
      </c>
      <c r="CE255" s="54" t="e">
        <f>'11'!C$17-'935'!Y255</f>
        <v>#VALUE!</v>
      </c>
      <c r="CF255" s="37" t="e">
        <f>MAX('DNO totals'!B$312+0,MIN('935'!L255+0,'DNO totals'!B$304+0))</f>
        <v>#VALUE!</v>
      </c>
      <c r="CG255" s="37" t="e">
        <f>MAX('DNO totals'!C$312+0,MIN('935'!M255+0,'DNO totals'!C$304+0))</f>
        <v>#VALUE!</v>
      </c>
      <c r="CH255" s="37" t="e">
        <f>MAX('DNO totals'!D$312+0,MIN('935'!N255+0,'DNO totals'!D$304+0))</f>
        <v>#VALUE!</v>
      </c>
      <c r="CI255" s="37" t="e">
        <f>MAX('DNO totals'!E$312+0,MIN('935'!O255+0,'DNO totals'!E$304+0))</f>
        <v>#VALUE!</v>
      </c>
      <c r="CJ255" s="52" t="e">
        <f>MAX('DNO totals'!F$312+0,MIN('935'!P255+0,'DNO totals'!F$304+0))</f>
        <v>#VALUE!</v>
      </c>
      <c r="CK255" s="37" t="e">
        <f>IF('935'!$K255=1000,'Charging rates'!$C$38*$BH255/(1+'DNO totals'!$C$99)*$CF255,0)</f>
        <v>#VALUE!</v>
      </c>
      <c r="CL255" s="37" t="e">
        <f>IF(MOD('935'!$K255,1000)=100,'Charging rates'!$D$38*$BH255/(1+'DNO totals'!$D$99)*$CG255,0)</f>
        <v>#VALUE!</v>
      </c>
      <c r="CM255" s="37" t="e">
        <f>IF(MOD('935'!$K255,100)=10,'Charging rates'!$E$38*$BH255/(1+'DNO totals'!$E$99)*$CH255,0)</f>
        <v>#VALUE!</v>
      </c>
      <c r="CN255" s="37" t="e">
        <f>IF(AND(MOD('935'!$K255,10)&gt;0,MOD('935'!$K255,1000)&gt;1),'Charging rates'!$F$38*$BH255/(1+'DNO totals'!$F$99)*$CI255,0)</f>
        <v>#VALUE!</v>
      </c>
      <c r="CO255" s="37" t="e">
        <f>IF(MOD('935'!$K255,1000)=1,'Charging rates'!$G$38*$BH255/(1+'DNO totals'!$G$99)*$CJ255,0)</f>
        <v>#VALUE!</v>
      </c>
      <c r="CP255" s="52" t="e">
        <f t="shared" si="54"/>
        <v>#VALUE!</v>
      </c>
      <c r="CQ255" s="37" t="e">
        <f>IF('935'!$K255&gt;1000,'Charging rates'!$C$38*$AW255*$CF255,0)</f>
        <v>#VALUE!</v>
      </c>
      <c r="CR255" s="37" t="e">
        <f>IF(MOD('935'!$K255,1000)&gt;100,'Charging rates'!$D$38*$AW255*$CG255,0)</f>
        <v>#VALUE!</v>
      </c>
      <c r="CS255" s="37" t="e">
        <f>IF(MOD('935'!$K255,100)&gt;10,'Charging rates'!$E$38*$AW255*$CH255,0)</f>
        <v>#VALUE!</v>
      </c>
      <c r="CT255" s="52" t="e">
        <f t="shared" si="55"/>
        <v>#VALUE!</v>
      </c>
      <c r="CU255" s="33" t="e">
        <f>100*(AP255*'935'!Q255*BZ255)/'11'!B$17</f>
        <v>#VALUE!</v>
      </c>
      <c r="CV255" s="33" t="e">
        <f>100/'11'!B$17*'Charging rates'!B$10*AW255</f>
        <v>#VALUE!</v>
      </c>
      <c r="CW255" s="33" t="e">
        <f>IF(AT255=0,0,(1-BX255/AT255)*(CA255+IF('935'!Q255=0,0,(CB255*'935'!Q255*('11'!C$17-'935'!Y255)/('11'!B$17-'935'!X255)))))</f>
        <v>#VALUE!</v>
      </c>
      <c r="CX255" s="33" t="e">
        <f t="shared" si="56"/>
        <v>#VALUE!</v>
      </c>
      <c r="CY255" s="49" t="e">
        <f t="shared" si="57"/>
        <v>#VALUE!</v>
      </c>
      <c r="CZ255" s="32" t="e">
        <f>AT255*(Parameters!B$21+AU255)*IF('DNO totals'!B$323&lt;0,1,'935'!S255)</f>
        <v>#VALUE!</v>
      </c>
      <c r="DA255" s="52" t="e">
        <f>IF('DNO totals'!B$323&lt;0,1,'935'!S255)*(Parameters!B$21+AU255)</f>
        <v>#VALUE!</v>
      </c>
      <c r="DB255" s="37" t="e">
        <f>CX255+'Charging rates'!B$106*DA255*100/'11'!B$17</f>
        <v>#VALUE!</v>
      </c>
      <c r="DC255" s="37" t="e">
        <f>DB255+'Charging rates'!B$116*(Parameters!B$21+AU255)*100/'11'!B$17*IF('DNO totals'!B$323&lt;0,1,'935'!S255)</f>
        <v>#VALUE!</v>
      </c>
      <c r="DD255" s="37" t="e">
        <f>'Charging rates'!B$97*(CP255+CT255)*100/'11'!B$17</f>
        <v>#VALUE!</v>
      </c>
      <c r="DE255" s="33" t="e">
        <f>MAX(0-(CB255*AU255*'11'!C$17/'11'!B$17),DC255+DD255)</f>
        <v>#VALUE!</v>
      </c>
      <c r="DF255" s="37" t="e">
        <f>IF(BS255,IF(AU255=0,CC255,MAX(0,MIN(CC255,CC255+(DE255/'935'!Q255*('11'!B$17-'935'!X255)/('11'!C$17-'935'!Y255))))),0)</f>
        <v>#VALUE!</v>
      </c>
      <c r="DG255" s="33" t="e">
        <f t="shared" si="58"/>
        <v>#VALUE!</v>
      </c>
      <c r="DH255" s="53" t="e">
        <f t="shared" si="59"/>
        <v>#VALUE!</v>
      </c>
    </row>
    <row r="256" spans="1:112">
      <c r="A256" s="28">
        <v>156</v>
      </c>
      <c r="B256" s="47" t="e">
        <f>'935'!B256</f>
        <v>#VALUE!</v>
      </c>
      <c r="C256" s="48" t="e">
        <f>OR('935'!E256&lt;&gt;"VOID",'935'!F256&lt;&gt;"VOID",'935'!G256&lt;&gt;"VOID")</f>
        <v>#VALUE!</v>
      </c>
      <c r="D256" s="32" t="e">
        <f>IF('935'!D256="VOID",0,'935'!D256*(1-'935'!X256/'11'!B$17))</f>
        <v>#VALUE!</v>
      </c>
      <c r="E256" s="32" t="e">
        <f>IF('935'!E256="VOID",0,'935'!E256*(1-'935'!X256/'11'!B$17))</f>
        <v>#VALUE!</v>
      </c>
      <c r="F256" s="32" t="e">
        <f>IF('935'!F256="VOID",0,'935'!F256*(1-'935'!X256/'11'!B$17))</f>
        <v>#VALUE!</v>
      </c>
      <c r="G256" s="32" t="e">
        <f>IF('935'!G256="VOID",0,'935'!G256*(1-'935'!X256/'11'!B$17))</f>
        <v>#VALUE!</v>
      </c>
      <c r="H256" s="49" t="e">
        <f t="shared" si="40"/>
        <v>#VALUE!</v>
      </c>
      <c r="I256" s="50" t="e">
        <f>MATCH('935'!J256,'913'!$B$6:$B$1205,0)</f>
        <v>#VALUE!</v>
      </c>
      <c r="J256" s="50" t="e">
        <f>MATCH(INDEX('913'!$D$6:$D$1205,I256),'913'!$B$6:$B$1205,0)</f>
        <v>#VALUE!</v>
      </c>
      <c r="K256" s="50" t="e">
        <f>MATCH(INDEX('913'!$D$6:$D$1205,J256),'913'!$B$6:$B$1205,0)</f>
        <v>#VALUE!</v>
      </c>
      <c r="L256" s="50" t="e">
        <f>MATCH(INDEX('913'!$D$6:$D$1205,K256),'913'!$B$6:$B$1205,0)</f>
        <v>#VALUE!</v>
      </c>
      <c r="M256" s="50" t="e">
        <f>MATCH(INDEX('913'!$D$6:$D$1205,L256),'913'!$B$6:$B$1205,0)</f>
        <v>#VALUE!</v>
      </c>
      <c r="N256" s="50" t="e">
        <f>MATCH(INDEX('913'!$D$6:$D$1205,M256),'913'!$B$6:$B$1205,0)</f>
        <v>#VALUE!</v>
      </c>
      <c r="O256" s="50" t="e">
        <f>MATCH(INDEX('913'!$D$6:$D$1205,N256),'913'!$B$6:$B$1205,0)</f>
        <v>#VALUE!</v>
      </c>
      <c r="P256" s="51" t="e">
        <f>MATCH(INDEX('913'!$D$6:$D$1205,O256),'913'!$B$6:$B$1205,0)</f>
        <v>#VALUE!</v>
      </c>
      <c r="Q256" s="37">
        <f>IF(ISNUMBER(I256),MAX(0,INDEX('913'!$E$6:$E$1205,I256)),0)</f>
        <v>0</v>
      </c>
      <c r="R256" s="37">
        <f>IF(ISNUMBER(J256),MAX(0,INDEX('913'!$E$6:$E$1205,J256)),0)</f>
        <v>0</v>
      </c>
      <c r="S256" s="37">
        <f>IF(ISNUMBER(K256),MAX(0,INDEX('913'!$E$6:$E$1205,K256)),0)</f>
        <v>0</v>
      </c>
      <c r="T256" s="37">
        <f>IF(ISNUMBER(L256),MAX(0,INDEX('913'!$E$6:$E$1205,L256)),0)</f>
        <v>0</v>
      </c>
      <c r="U256" s="37">
        <f>IF(ISNUMBER(M256),MAX(0,INDEX('913'!$E$6:$E$1205,M256)),0)</f>
        <v>0</v>
      </c>
      <c r="V256" s="37">
        <f>IF(ISNUMBER(N256),MAX(0,INDEX('913'!$E$6:$E$1205,N256)),0)</f>
        <v>0</v>
      </c>
      <c r="W256" s="37">
        <f>IF(ISNUMBER(O256),MAX(0,INDEX('913'!$E$6:$E$1205,O256)),0)</f>
        <v>0</v>
      </c>
      <c r="X256" s="52">
        <f>IF(ISNUMBER(P256),MAX(0,INDEX('913'!$E$6:$E$1205,P256)),0)</f>
        <v>0</v>
      </c>
      <c r="Y256" s="37">
        <f>IF(ISNUMBER(I256),MAX(0,INDEX('913'!$F$6:$F$1205,I256)),0)</f>
        <v>0</v>
      </c>
      <c r="Z256" s="37">
        <f>IF(ISNUMBER(J256),MAX(0,INDEX('913'!$F$6:$F$1205,J256)),0)</f>
        <v>0</v>
      </c>
      <c r="AA256" s="37">
        <f>IF(ISNUMBER(K256),MAX(0,INDEX('913'!$F$6:$F$1205,K256)),0)</f>
        <v>0</v>
      </c>
      <c r="AB256" s="37">
        <f>IF(ISNUMBER(L256),MAX(0,INDEX('913'!$F$6:$F$1205,L256)),0)</f>
        <v>0</v>
      </c>
      <c r="AC256" s="37">
        <f>IF(ISNUMBER(M256),MAX(0,INDEX('913'!$F$6:$F$1205,M256)),0)</f>
        <v>0</v>
      </c>
      <c r="AD256" s="37">
        <f>IF(ISNUMBER(N256),MAX(0,INDEX('913'!$F$6:$F$1205,N256)),0)</f>
        <v>0</v>
      </c>
      <c r="AE256" s="37">
        <f>IF(ISNUMBER(O256),MAX(0,INDEX('913'!$F$6:$F$1205,O256)),0)</f>
        <v>0</v>
      </c>
      <c r="AF256" s="37">
        <f>IF(ISNUMBER(P256),MAX(0,INDEX('913'!$F$6:$F$1205,P256)),0)</f>
        <v>0</v>
      </c>
      <c r="AG256" s="32">
        <f>IF(ISNUMBER(I256),SQRT(INDEX('913'!$I$6:$I$1205,I256)^2+INDEX('913'!$J$6:$J$1205,I256)^2),0)</f>
        <v>0</v>
      </c>
      <c r="AH256" s="32">
        <f>IF(ISNUMBER(J256),SQRT(INDEX('913'!$I$6:$I$1205,J256)^2+INDEX('913'!$J$6:$J$1205,J256)^2),0)</f>
        <v>0</v>
      </c>
      <c r="AI256" s="32">
        <f>IF(ISNUMBER(K256),SQRT(INDEX('913'!$I$6:$I$1205,K256)^2+INDEX('913'!$J$6:$J$1205,K256)^2),0)</f>
        <v>0</v>
      </c>
      <c r="AJ256" s="32">
        <f>IF(ISNUMBER(L256),SQRT(INDEX('913'!$I$6:$I$1205,L256)^2+INDEX('913'!$J$6:$J$1205,L256)^2),0)</f>
        <v>0</v>
      </c>
      <c r="AK256" s="32">
        <f>IF(ISNUMBER(M256),SQRT(INDEX('913'!$I$6:$I$1205,M256)^2+INDEX('913'!$J$6:$J$1205,M256)^2),0)</f>
        <v>0</v>
      </c>
      <c r="AL256" s="32">
        <f>IF(ISNUMBER(N256),SQRT(INDEX('913'!$I$6:$I$1205,N256)^2+INDEX('913'!$J$6:$J$1205,N256)^2),0)</f>
        <v>0</v>
      </c>
      <c r="AM256" s="32">
        <f>IF(ISNUMBER(O256),SQRT(INDEX('913'!$I$6:$I$1205,O256)^2+INDEX('913'!$J$6:$J$1205,O256)^2),0)</f>
        <v>0</v>
      </c>
      <c r="AN256" s="49">
        <f>IF(ISNUMBER(P256),SQRT(INDEX('913'!$I$6:$I$1205,P256)^2+INDEX('913'!$J$6:$J$1205,P256)^2),0)</f>
        <v>0</v>
      </c>
      <c r="AO256" s="37">
        <f t="shared" si="41"/>
        <v>0</v>
      </c>
      <c r="AP256" s="37">
        <f t="shared" si="42"/>
        <v>0</v>
      </c>
      <c r="AQ256" s="33" t="e">
        <f>-100*'935'!W256*(AO256+AP256)/'11'!C$17</f>
        <v>#VALUE!</v>
      </c>
      <c r="AR256" s="37" t="e">
        <f t="shared" si="43"/>
        <v>#VALUE!</v>
      </c>
      <c r="AS256" s="52" t="e">
        <f t="shared" si="44"/>
        <v>#VALUE!</v>
      </c>
      <c r="AT256" s="32" t="e">
        <f>IF('935'!C256="VOID",0,('935'!C256*(1-'935'!X256/'11'!B$17)))</f>
        <v>#VALUE!</v>
      </c>
      <c r="AU256" s="52" t="e">
        <f>'935'!Q256*(1-'935'!Y256/'11'!C$17)/(1-'935'!X256/'11'!B$17)</f>
        <v>#VALUE!</v>
      </c>
      <c r="AV256" s="37" t="e">
        <f>INDEX('DNO totals'!$B$57:$G$57,IF('935'!K256,IF(MOD('935'!K256,1000),IF(MOD('935'!K256,100),IF(MOD('935'!K256,10),IF(MOD('935'!K256,1000)=1,6,5),4),3),2),1))</f>
        <v>#VALUE!</v>
      </c>
      <c r="AW256" s="52" t="e">
        <f t="shared" si="45"/>
        <v>#VALUE!</v>
      </c>
      <c r="AX256" s="32" t="e">
        <f>IF('935'!V256="VOID",0,'935'!V256*(1-'935'!X256/'11'!B$17))</f>
        <v>#VALUE!</v>
      </c>
      <c r="AY256" s="33" t="e">
        <f>IF(H256,-100*'Charging rates'!B$10/'11'!B$17*AX256/H256,0)</f>
        <v>#VALUE!</v>
      </c>
      <c r="AZ256" s="33" t="e">
        <f>IF(C256,'DNO totals'!B$41,0)</f>
        <v>#VALUE!</v>
      </c>
      <c r="BA256" s="33" t="e">
        <f t="shared" si="46"/>
        <v>#VALUE!</v>
      </c>
      <c r="BB256" s="33" t="e">
        <f t="shared" si="47"/>
        <v>#VALUE!</v>
      </c>
      <c r="BC256" s="53" t="e">
        <f t="shared" si="48"/>
        <v>#VALUE!</v>
      </c>
      <c r="BD256" s="32" t="e">
        <f>IF(AT256,'935'!H256*AT256/(AT256+D256+H256),0)</f>
        <v>#VALUE!</v>
      </c>
      <c r="BE256" s="32" t="e">
        <f>IF(H256,'935'!H256*H256/(AT256+D256+H256),0)</f>
        <v>#VALUE!</v>
      </c>
      <c r="BF256" s="32" t="e">
        <f>BD256*(1-'935'!X256/'11'!B$17)</f>
        <v>#VALUE!</v>
      </c>
      <c r="BG256" s="49" t="e">
        <f>BE256*(1-'935'!X256/'11'!B$17)</f>
        <v>#VALUE!</v>
      </c>
      <c r="BH256" s="52" t="e">
        <f>AV256*Parameters!B$6</f>
        <v>#VALUE!</v>
      </c>
      <c r="BI256" s="37" t="e">
        <f>IF('935'!$K256=1000,'Charging rates'!$C$38*$BH256/(1+'DNO totals'!$C$99)*'935'!$L256,0)</f>
        <v>#VALUE!</v>
      </c>
      <c r="BJ256" s="37" t="e">
        <f>IF(MOD('935'!$K256,1000)=100,'Charging rates'!$D$38*$BH256/(1+'DNO totals'!$D$99)*'935'!$M256,0)</f>
        <v>#VALUE!</v>
      </c>
      <c r="BK256" s="37" t="e">
        <f>IF(MOD('935'!$K256,100)=10,'Charging rates'!$E$38*$BH256/(1+'DNO totals'!$E$99)*'935'!$N256,0)</f>
        <v>#VALUE!</v>
      </c>
      <c r="BL256" s="37" t="e">
        <f>IF(AND(MOD('935'!$K256,10)&gt;0,MOD('935'!$K256,1000)&gt;1),'Charging rates'!$F$38*$BH256/(1+'DNO totals'!$F$99)*'935'!$O256,0)</f>
        <v>#VALUE!</v>
      </c>
      <c r="BM256" s="37" t="e">
        <f>IF(MOD('935'!$K256,1000)=1,'Charging rates'!$G$38*$BH256/(1+'DNO totals'!$G$99)*'935'!$P256,0)</f>
        <v>#VALUE!</v>
      </c>
      <c r="BN256" s="52" t="e">
        <f t="shared" si="49"/>
        <v>#VALUE!</v>
      </c>
      <c r="BO256" s="37" t="e">
        <f>IF('935'!$K256&gt;1000,'Charging rates'!$C$38*$AW256*'935'!$L256,0)</f>
        <v>#VALUE!</v>
      </c>
      <c r="BP256" s="37" t="e">
        <f>IF(MOD('935'!$K256,1000)&gt;100,'Charging rates'!$D$38*$AW256*'935'!$M256,0)</f>
        <v>#VALUE!</v>
      </c>
      <c r="BQ256" s="37" t="e">
        <f>IF(MOD('935'!$K256,100)&gt;10,'Charging rates'!$E$38*$AW256*'935'!$N256,0)</f>
        <v>#VALUE!</v>
      </c>
      <c r="BR256" s="52" t="e">
        <f t="shared" si="50"/>
        <v>#VALUE!</v>
      </c>
      <c r="BS256" s="48" t="e">
        <f>'935'!C256&lt;&gt;"VOID"</f>
        <v>#VALUE!</v>
      </c>
      <c r="BT256" s="33" t="e">
        <f>IF(BS256,(100/'11'!B$17*BD256*((1-'935'!I256)*'Charging rates'!B$51+'Charging rates'!B$63)),0)</f>
        <v>#VALUE!</v>
      </c>
      <c r="BU256" s="33" t="e">
        <f>100/'11'!B$17*BG256*('Charging rates'!B$51+'Charging rates'!B$63)</f>
        <v>#VALUE!</v>
      </c>
      <c r="BV256" s="33" t="e">
        <f>100/'11'!B$17*BE256*('Charging rates'!B$51+'Charging rates'!B$63)</f>
        <v>#VALUE!</v>
      </c>
      <c r="BW256" s="53" t="e">
        <f t="shared" si="51"/>
        <v>#VALUE!</v>
      </c>
      <c r="BX256" s="32" t="e">
        <f>AT256-('935'!T256*(1-'935'!X256/'11'!B$17))</f>
        <v>#VALUE!</v>
      </c>
      <c r="BY256" s="32">
        <f>0-IF(ISNUMBER(I256),INDEX('913'!$I$6:$I$1205,I256),0)-IF(ISNUMBER(J256),INDEX('913'!$I$6:$I$1205,J256),0)-IF(ISNUMBER(K256),INDEX('913'!$I$6:$I$1205,K256),0)-IF(ISNUMBER(L256),INDEX('913'!$I$6:$I$1205,L256),0)-IF(ISNUMBER(M256),INDEX('913'!$I$6:$I$1205,M256),0)-IF(ISNUMBER(N256),INDEX('913'!$I$6:$I$1205,N256),0)-IF(ISNUMBER(O256),INDEX('913'!$I$6:$I$1205,O256),0)-IF(ISNUMBER(P256),INDEX('913'!$I$6:$I$1205,P256),0)</f>
        <v>0</v>
      </c>
      <c r="BZ256" s="37">
        <f>IF(BY256=0,1,MAX(1,SQRT(BY256^2+(IF(ISNUMBER(I256),INDEX('913'!$J$6:$J$1205,I256),0)+IF(ISNUMBER(J256),INDEX('913'!$J$6:$J$1205,J256),0)+IF(ISNUMBER(K256),INDEX('913'!$J$6:$J$1205,K256),0)+IF(ISNUMBER(L256),INDEX('913'!$J$6:$J$1205,L256),0)+IF(ISNUMBER(M256),INDEX('913'!$J$6:$J$1205,M256),0)+IF(ISNUMBER(N256),INDEX('913'!$J$6:$J$1205,N256),0)+IF(ISNUMBER(O256),INDEX('913'!$J$6:$J$1205,O256),0)+IF(ISNUMBER(P256),INDEX('913'!$J$6:$J$1205,P256),0))^2)/BY256))</f>
        <v>1</v>
      </c>
      <c r="CA256" s="33" t="e">
        <f>100*AO256/'11'!B$17</f>
        <v>#VALUE!</v>
      </c>
      <c r="CB256" s="37" t="e">
        <f>100*(AP256*BZ256)/'11'!C$17</f>
        <v>#VALUE!</v>
      </c>
      <c r="CC256" s="37" t="e">
        <f t="shared" si="52"/>
        <v>#VALUE!</v>
      </c>
      <c r="CD256" s="33" t="e">
        <f t="shared" si="53"/>
        <v>#VALUE!</v>
      </c>
      <c r="CE256" s="54" t="e">
        <f>'11'!C$17-'935'!Y256</f>
        <v>#VALUE!</v>
      </c>
      <c r="CF256" s="37" t="e">
        <f>MAX('DNO totals'!B$312+0,MIN('935'!L256+0,'DNO totals'!B$304+0))</f>
        <v>#VALUE!</v>
      </c>
      <c r="CG256" s="37" t="e">
        <f>MAX('DNO totals'!C$312+0,MIN('935'!M256+0,'DNO totals'!C$304+0))</f>
        <v>#VALUE!</v>
      </c>
      <c r="CH256" s="37" t="e">
        <f>MAX('DNO totals'!D$312+0,MIN('935'!N256+0,'DNO totals'!D$304+0))</f>
        <v>#VALUE!</v>
      </c>
      <c r="CI256" s="37" t="e">
        <f>MAX('DNO totals'!E$312+0,MIN('935'!O256+0,'DNO totals'!E$304+0))</f>
        <v>#VALUE!</v>
      </c>
      <c r="CJ256" s="52" t="e">
        <f>MAX('DNO totals'!F$312+0,MIN('935'!P256+0,'DNO totals'!F$304+0))</f>
        <v>#VALUE!</v>
      </c>
      <c r="CK256" s="37" t="e">
        <f>IF('935'!$K256=1000,'Charging rates'!$C$38*$BH256/(1+'DNO totals'!$C$99)*$CF256,0)</f>
        <v>#VALUE!</v>
      </c>
      <c r="CL256" s="37" t="e">
        <f>IF(MOD('935'!$K256,1000)=100,'Charging rates'!$D$38*$BH256/(1+'DNO totals'!$D$99)*$CG256,0)</f>
        <v>#VALUE!</v>
      </c>
      <c r="CM256" s="37" t="e">
        <f>IF(MOD('935'!$K256,100)=10,'Charging rates'!$E$38*$BH256/(1+'DNO totals'!$E$99)*$CH256,0)</f>
        <v>#VALUE!</v>
      </c>
      <c r="CN256" s="37" t="e">
        <f>IF(AND(MOD('935'!$K256,10)&gt;0,MOD('935'!$K256,1000)&gt;1),'Charging rates'!$F$38*$BH256/(1+'DNO totals'!$F$99)*$CI256,0)</f>
        <v>#VALUE!</v>
      </c>
      <c r="CO256" s="37" t="e">
        <f>IF(MOD('935'!$K256,1000)=1,'Charging rates'!$G$38*$BH256/(1+'DNO totals'!$G$99)*$CJ256,0)</f>
        <v>#VALUE!</v>
      </c>
      <c r="CP256" s="52" t="e">
        <f t="shared" si="54"/>
        <v>#VALUE!</v>
      </c>
      <c r="CQ256" s="37" t="e">
        <f>IF('935'!$K256&gt;1000,'Charging rates'!$C$38*$AW256*$CF256,0)</f>
        <v>#VALUE!</v>
      </c>
      <c r="CR256" s="37" t="e">
        <f>IF(MOD('935'!$K256,1000)&gt;100,'Charging rates'!$D$38*$AW256*$CG256,0)</f>
        <v>#VALUE!</v>
      </c>
      <c r="CS256" s="37" t="e">
        <f>IF(MOD('935'!$K256,100)&gt;10,'Charging rates'!$E$38*$AW256*$CH256,0)</f>
        <v>#VALUE!</v>
      </c>
      <c r="CT256" s="52" t="e">
        <f t="shared" si="55"/>
        <v>#VALUE!</v>
      </c>
      <c r="CU256" s="33" t="e">
        <f>100*(AP256*'935'!Q256*BZ256)/'11'!B$17</f>
        <v>#VALUE!</v>
      </c>
      <c r="CV256" s="33" t="e">
        <f>100/'11'!B$17*'Charging rates'!B$10*AW256</f>
        <v>#VALUE!</v>
      </c>
      <c r="CW256" s="33" t="e">
        <f>IF(AT256=0,0,(1-BX256/AT256)*(CA256+IF('935'!Q256=0,0,(CB256*'935'!Q256*('11'!C$17-'935'!Y256)/('11'!B$17-'935'!X256)))))</f>
        <v>#VALUE!</v>
      </c>
      <c r="CX256" s="33" t="e">
        <f t="shared" si="56"/>
        <v>#VALUE!</v>
      </c>
      <c r="CY256" s="49" t="e">
        <f t="shared" si="57"/>
        <v>#VALUE!</v>
      </c>
      <c r="CZ256" s="32" t="e">
        <f>AT256*(Parameters!B$21+AU256)*IF('DNO totals'!B$323&lt;0,1,'935'!S256)</f>
        <v>#VALUE!</v>
      </c>
      <c r="DA256" s="52" t="e">
        <f>IF('DNO totals'!B$323&lt;0,1,'935'!S256)*(Parameters!B$21+AU256)</f>
        <v>#VALUE!</v>
      </c>
      <c r="DB256" s="37" t="e">
        <f>CX256+'Charging rates'!B$106*DA256*100/'11'!B$17</f>
        <v>#VALUE!</v>
      </c>
      <c r="DC256" s="37" t="e">
        <f>DB256+'Charging rates'!B$116*(Parameters!B$21+AU256)*100/'11'!B$17*IF('DNO totals'!B$323&lt;0,1,'935'!S256)</f>
        <v>#VALUE!</v>
      </c>
      <c r="DD256" s="37" t="e">
        <f>'Charging rates'!B$97*(CP256+CT256)*100/'11'!B$17</f>
        <v>#VALUE!</v>
      </c>
      <c r="DE256" s="33" t="e">
        <f>MAX(0-(CB256*AU256*'11'!C$17/'11'!B$17),DC256+DD256)</f>
        <v>#VALUE!</v>
      </c>
      <c r="DF256" s="37" t="e">
        <f>IF(BS256,IF(AU256=0,CC256,MAX(0,MIN(CC256,CC256+(DE256/'935'!Q256*('11'!B$17-'935'!X256)/('11'!C$17-'935'!Y256))))),0)</f>
        <v>#VALUE!</v>
      </c>
      <c r="DG256" s="33" t="e">
        <f t="shared" si="58"/>
        <v>#VALUE!</v>
      </c>
      <c r="DH256" s="53" t="e">
        <f t="shared" si="59"/>
        <v>#VALUE!</v>
      </c>
    </row>
    <row r="257" spans="1:112">
      <c r="A257" s="28">
        <v>157</v>
      </c>
      <c r="B257" s="47" t="e">
        <f>'935'!B257</f>
        <v>#VALUE!</v>
      </c>
      <c r="C257" s="48" t="e">
        <f>OR('935'!E257&lt;&gt;"VOID",'935'!F257&lt;&gt;"VOID",'935'!G257&lt;&gt;"VOID")</f>
        <v>#VALUE!</v>
      </c>
      <c r="D257" s="32" t="e">
        <f>IF('935'!D257="VOID",0,'935'!D257*(1-'935'!X257/'11'!B$17))</f>
        <v>#VALUE!</v>
      </c>
      <c r="E257" s="32" t="e">
        <f>IF('935'!E257="VOID",0,'935'!E257*(1-'935'!X257/'11'!B$17))</f>
        <v>#VALUE!</v>
      </c>
      <c r="F257" s="32" t="e">
        <f>IF('935'!F257="VOID",0,'935'!F257*(1-'935'!X257/'11'!B$17))</f>
        <v>#VALUE!</v>
      </c>
      <c r="G257" s="32" t="e">
        <f>IF('935'!G257="VOID",0,'935'!G257*(1-'935'!X257/'11'!B$17))</f>
        <v>#VALUE!</v>
      </c>
      <c r="H257" s="49" t="e">
        <f t="shared" si="40"/>
        <v>#VALUE!</v>
      </c>
      <c r="I257" s="50" t="e">
        <f>MATCH('935'!J257,'913'!$B$6:$B$1205,0)</f>
        <v>#VALUE!</v>
      </c>
      <c r="J257" s="50" t="e">
        <f>MATCH(INDEX('913'!$D$6:$D$1205,I257),'913'!$B$6:$B$1205,0)</f>
        <v>#VALUE!</v>
      </c>
      <c r="K257" s="50" t="e">
        <f>MATCH(INDEX('913'!$D$6:$D$1205,J257),'913'!$B$6:$B$1205,0)</f>
        <v>#VALUE!</v>
      </c>
      <c r="L257" s="50" t="e">
        <f>MATCH(INDEX('913'!$D$6:$D$1205,K257),'913'!$B$6:$B$1205,0)</f>
        <v>#VALUE!</v>
      </c>
      <c r="M257" s="50" t="e">
        <f>MATCH(INDEX('913'!$D$6:$D$1205,L257),'913'!$B$6:$B$1205,0)</f>
        <v>#VALUE!</v>
      </c>
      <c r="N257" s="50" t="e">
        <f>MATCH(INDEX('913'!$D$6:$D$1205,M257),'913'!$B$6:$B$1205,0)</f>
        <v>#VALUE!</v>
      </c>
      <c r="O257" s="50" t="e">
        <f>MATCH(INDEX('913'!$D$6:$D$1205,N257),'913'!$B$6:$B$1205,0)</f>
        <v>#VALUE!</v>
      </c>
      <c r="P257" s="51" t="e">
        <f>MATCH(INDEX('913'!$D$6:$D$1205,O257),'913'!$B$6:$B$1205,0)</f>
        <v>#VALUE!</v>
      </c>
      <c r="Q257" s="37">
        <f>IF(ISNUMBER(I257),MAX(0,INDEX('913'!$E$6:$E$1205,I257)),0)</f>
        <v>0</v>
      </c>
      <c r="R257" s="37">
        <f>IF(ISNUMBER(J257),MAX(0,INDEX('913'!$E$6:$E$1205,J257)),0)</f>
        <v>0</v>
      </c>
      <c r="S257" s="37">
        <f>IF(ISNUMBER(K257),MAX(0,INDEX('913'!$E$6:$E$1205,K257)),0)</f>
        <v>0</v>
      </c>
      <c r="T257" s="37">
        <f>IF(ISNUMBER(L257),MAX(0,INDEX('913'!$E$6:$E$1205,L257)),0)</f>
        <v>0</v>
      </c>
      <c r="U257" s="37">
        <f>IF(ISNUMBER(M257),MAX(0,INDEX('913'!$E$6:$E$1205,M257)),0)</f>
        <v>0</v>
      </c>
      <c r="V257" s="37">
        <f>IF(ISNUMBER(N257),MAX(0,INDEX('913'!$E$6:$E$1205,N257)),0)</f>
        <v>0</v>
      </c>
      <c r="W257" s="37">
        <f>IF(ISNUMBER(O257),MAX(0,INDEX('913'!$E$6:$E$1205,O257)),0)</f>
        <v>0</v>
      </c>
      <c r="X257" s="52">
        <f>IF(ISNUMBER(P257),MAX(0,INDEX('913'!$E$6:$E$1205,P257)),0)</f>
        <v>0</v>
      </c>
      <c r="Y257" s="37">
        <f>IF(ISNUMBER(I257),MAX(0,INDEX('913'!$F$6:$F$1205,I257)),0)</f>
        <v>0</v>
      </c>
      <c r="Z257" s="37">
        <f>IF(ISNUMBER(J257),MAX(0,INDEX('913'!$F$6:$F$1205,J257)),0)</f>
        <v>0</v>
      </c>
      <c r="AA257" s="37">
        <f>IF(ISNUMBER(K257),MAX(0,INDEX('913'!$F$6:$F$1205,K257)),0)</f>
        <v>0</v>
      </c>
      <c r="AB257" s="37">
        <f>IF(ISNUMBER(L257),MAX(0,INDEX('913'!$F$6:$F$1205,L257)),0)</f>
        <v>0</v>
      </c>
      <c r="AC257" s="37">
        <f>IF(ISNUMBER(M257),MAX(0,INDEX('913'!$F$6:$F$1205,M257)),0)</f>
        <v>0</v>
      </c>
      <c r="AD257" s="37">
        <f>IF(ISNUMBER(N257),MAX(0,INDEX('913'!$F$6:$F$1205,N257)),0)</f>
        <v>0</v>
      </c>
      <c r="AE257" s="37">
        <f>IF(ISNUMBER(O257),MAX(0,INDEX('913'!$F$6:$F$1205,O257)),0)</f>
        <v>0</v>
      </c>
      <c r="AF257" s="37">
        <f>IF(ISNUMBER(P257),MAX(0,INDEX('913'!$F$6:$F$1205,P257)),0)</f>
        <v>0</v>
      </c>
      <c r="AG257" s="32">
        <f>IF(ISNUMBER(I257),SQRT(INDEX('913'!$I$6:$I$1205,I257)^2+INDEX('913'!$J$6:$J$1205,I257)^2),0)</f>
        <v>0</v>
      </c>
      <c r="AH257" s="32">
        <f>IF(ISNUMBER(J257),SQRT(INDEX('913'!$I$6:$I$1205,J257)^2+INDEX('913'!$J$6:$J$1205,J257)^2),0)</f>
        <v>0</v>
      </c>
      <c r="AI257" s="32">
        <f>IF(ISNUMBER(K257),SQRT(INDEX('913'!$I$6:$I$1205,K257)^2+INDEX('913'!$J$6:$J$1205,K257)^2),0)</f>
        <v>0</v>
      </c>
      <c r="AJ257" s="32">
        <f>IF(ISNUMBER(L257),SQRT(INDEX('913'!$I$6:$I$1205,L257)^2+INDEX('913'!$J$6:$J$1205,L257)^2),0)</f>
        <v>0</v>
      </c>
      <c r="AK257" s="32">
        <f>IF(ISNUMBER(M257),SQRT(INDEX('913'!$I$6:$I$1205,M257)^2+INDEX('913'!$J$6:$J$1205,M257)^2),0)</f>
        <v>0</v>
      </c>
      <c r="AL257" s="32">
        <f>IF(ISNUMBER(N257),SQRT(INDEX('913'!$I$6:$I$1205,N257)^2+INDEX('913'!$J$6:$J$1205,N257)^2),0)</f>
        <v>0</v>
      </c>
      <c r="AM257" s="32">
        <f>IF(ISNUMBER(O257),SQRT(INDEX('913'!$I$6:$I$1205,O257)^2+INDEX('913'!$J$6:$J$1205,O257)^2),0)</f>
        <v>0</v>
      </c>
      <c r="AN257" s="49">
        <f>IF(ISNUMBER(P257),SQRT(INDEX('913'!$I$6:$I$1205,P257)^2+INDEX('913'!$J$6:$J$1205,P257)^2),0)</f>
        <v>0</v>
      </c>
      <c r="AO257" s="37">
        <f t="shared" si="41"/>
        <v>0</v>
      </c>
      <c r="AP257" s="37">
        <f t="shared" si="42"/>
        <v>0</v>
      </c>
      <c r="AQ257" s="33" t="e">
        <f>-100*'935'!W257*(AO257+AP257)/'11'!C$17</f>
        <v>#VALUE!</v>
      </c>
      <c r="AR257" s="37" t="e">
        <f t="shared" si="43"/>
        <v>#VALUE!</v>
      </c>
      <c r="AS257" s="52" t="e">
        <f t="shared" si="44"/>
        <v>#VALUE!</v>
      </c>
      <c r="AT257" s="32" t="e">
        <f>IF('935'!C257="VOID",0,('935'!C257*(1-'935'!X257/'11'!B$17)))</f>
        <v>#VALUE!</v>
      </c>
      <c r="AU257" s="52" t="e">
        <f>'935'!Q257*(1-'935'!Y257/'11'!C$17)/(1-'935'!X257/'11'!B$17)</f>
        <v>#VALUE!</v>
      </c>
      <c r="AV257" s="37" t="e">
        <f>INDEX('DNO totals'!$B$57:$G$57,IF('935'!K257,IF(MOD('935'!K257,1000),IF(MOD('935'!K257,100),IF(MOD('935'!K257,10),IF(MOD('935'!K257,1000)=1,6,5),4),3),2),1))</f>
        <v>#VALUE!</v>
      </c>
      <c r="AW257" s="52" t="e">
        <f t="shared" si="45"/>
        <v>#VALUE!</v>
      </c>
      <c r="AX257" s="32" t="e">
        <f>IF('935'!V257="VOID",0,'935'!V257*(1-'935'!X257/'11'!B$17))</f>
        <v>#VALUE!</v>
      </c>
      <c r="AY257" s="33" t="e">
        <f>IF(H257,-100*'Charging rates'!B$10/'11'!B$17*AX257/H257,0)</f>
        <v>#VALUE!</v>
      </c>
      <c r="AZ257" s="33" t="e">
        <f>IF(C257,'DNO totals'!B$41,0)</f>
        <v>#VALUE!</v>
      </c>
      <c r="BA257" s="33" t="e">
        <f t="shared" si="46"/>
        <v>#VALUE!</v>
      </c>
      <c r="BB257" s="33" t="e">
        <f t="shared" si="47"/>
        <v>#VALUE!</v>
      </c>
      <c r="BC257" s="53" t="e">
        <f t="shared" si="48"/>
        <v>#VALUE!</v>
      </c>
      <c r="BD257" s="32" t="e">
        <f>IF(AT257,'935'!H257*AT257/(AT257+D257+H257),0)</f>
        <v>#VALUE!</v>
      </c>
      <c r="BE257" s="32" t="e">
        <f>IF(H257,'935'!H257*H257/(AT257+D257+H257),0)</f>
        <v>#VALUE!</v>
      </c>
      <c r="BF257" s="32" t="e">
        <f>BD257*(1-'935'!X257/'11'!B$17)</f>
        <v>#VALUE!</v>
      </c>
      <c r="BG257" s="49" t="e">
        <f>BE257*(1-'935'!X257/'11'!B$17)</f>
        <v>#VALUE!</v>
      </c>
      <c r="BH257" s="52" t="e">
        <f>AV257*Parameters!B$6</f>
        <v>#VALUE!</v>
      </c>
      <c r="BI257" s="37" t="e">
        <f>IF('935'!$K257=1000,'Charging rates'!$C$38*$BH257/(1+'DNO totals'!$C$99)*'935'!$L257,0)</f>
        <v>#VALUE!</v>
      </c>
      <c r="BJ257" s="37" t="e">
        <f>IF(MOD('935'!$K257,1000)=100,'Charging rates'!$D$38*$BH257/(1+'DNO totals'!$D$99)*'935'!$M257,0)</f>
        <v>#VALUE!</v>
      </c>
      <c r="BK257" s="37" t="e">
        <f>IF(MOD('935'!$K257,100)=10,'Charging rates'!$E$38*$BH257/(1+'DNO totals'!$E$99)*'935'!$N257,0)</f>
        <v>#VALUE!</v>
      </c>
      <c r="BL257" s="37" t="e">
        <f>IF(AND(MOD('935'!$K257,10)&gt;0,MOD('935'!$K257,1000)&gt;1),'Charging rates'!$F$38*$BH257/(1+'DNO totals'!$F$99)*'935'!$O257,0)</f>
        <v>#VALUE!</v>
      </c>
      <c r="BM257" s="37" t="e">
        <f>IF(MOD('935'!$K257,1000)=1,'Charging rates'!$G$38*$BH257/(1+'DNO totals'!$G$99)*'935'!$P257,0)</f>
        <v>#VALUE!</v>
      </c>
      <c r="BN257" s="52" t="e">
        <f t="shared" si="49"/>
        <v>#VALUE!</v>
      </c>
      <c r="BO257" s="37" t="e">
        <f>IF('935'!$K257&gt;1000,'Charging rates'!$C$38*$AW257*'935'!$L257,0)</f>
        <v>#VALUE!</v>
      </c>
      <c r="BP257" s="37" t="e">
        <f>IF(MOD('935'!$K257,1000)&gt;100,'Charging rates'!$D$38*$AW257*'935'!$M257,0)</f>
        <v>#VALUE!</v>
      </c>
      <c r="BQ257" s="37" t="e">
        <f>IF(MOD('935'!$K257,100)&gt;10,'Charging rates'!$E$38*$AW257*'935'!$N257,0)</f>
        <v>#VALUE!</v>
      </c>
      <c r="BR257" s="52" t="e">
        <f t="shared" si="50"/>
        <v>#VALUE!</v>
      </c>
      <c r="BS257" s="48" t="e">
        <f>'935'!C257&lt;&gt;"VOID"</f>
        <v>#VALUE!</v>
      </c>
      <c r="BT257" s="33" t="e">
        <f>IF(BS257,(100/'11'!B$17*BD257*((1-'935'!I257)*'Charging rates'!B$51+'Charging rates'!B$63)),0)</f>
        <v>#VALUE!</v>
      </c>
      <c r="BU257" s="33" t="e">
        <f>100/'11'!B$17*BG257*('Charging rates'!B$51+'Charging rates'!B$63)</f>
        <v>#VALUE!</v>
      </c>
      <c r="BV257" s="33" t="e">
        <f>100/'11'!B$17*BE257*('Charging rates'!B$51+'Charging rates'!B$63)</f>
        <v>#VALUE!</v>
      </c>
      <c r="BW257" s="53" t="e">
        <f t="shared" si="51"/>
        <v>#VALUE!</v>
      </c>
      <c r="BX257" s="32" t="e">
        <f>AT257-('935'!T257*(1-'935'!X257/'11'!B$17))</f>
        <v>#VALUE!</v>
      </c>
      <c r="BY257" s="32">
        <f>0-IF(ISNUMBER(I257),INDEX('913'!$I$6:$I$1205,I257),0)-IF(ISNUMBER(J257),INDEX('913'!$I$6:$I$1205,J257),0)-IF(ISNUMBER(K257),INDEX('913'!$I$6:$I$1205,K257),0)-IF(ISNUMBER(L257),INDEX('913'!$I$6:$I$1205,L257),0)-IF(ISNUMBER(M257),INDEX('913'!$I$6:$I$1205,M257),0)-IF(ISNUMBER(N257),INDEX('913'!$I$6:$I$1205,N257),0)-IF(ISNUMBER(O257),INDEX('913'!$I$6:$I$1205,O257),0)-IF(ISNUMBER(P257),INDEX('913'!$I$6:$I$1205,P257),0)</f>
        <v>0</v>
      </c>
      <c r="BZ257" s="37">
        <f>IF(BY257=0,1,MAX(1,SQRT(BY257^2+(IF(ISNUMBER(I257),INDEX('913'!$J$6:$J$1205,I257),0)+IF(ISNUMBER(J257),INDEX('913'!$J$6:$J$1205,J257),0)+IF(ISNUMBER(K257),INDEX('913'!$J$6:$J$1205,K257),0)+IF(ISNUMBER(L257),INDEX('913'!$J$6:$J$1205,L257),0)+IF(ISNUMBER(M257),INDEX('913'!$J$6:$J$1205,M257),0)+IF(ISNUMBER(N257),INDEX('913'!$J$6:$J$1205,N257),0)+IF(ISNUMBER(O257),INDEX('913'!$J$6:$J$1205,O257),0)+IF(ISNUMBER(P257),INDEX('913'!$J$6:$J$1205,P257),0))^2)/BY257))</f>
        <v>1</v>
      </c>
      <c r="CA257" s="33" t="e">
        <f>100*AO257/'11'!B$17</f>
        <v>#VALUE!</v>
      </c>
      <c r="CB257" s="37" t="e">
        <f>100*(AP257*BZ257)/'11'!C$17</f>
        <v>#VALUE!</v>
      </c>
      <c r="CC257" s="37" t="e">
        <f t="shared" si="52"/>
        <v>#VALUE!</v>
      </c>
      <c r="CD257" s="33" t="e">
        <f t="shared" si="53"/>
        <v>#VALUE!</v>
      </c>
      <c r="CE257" s="54" t="e">
        <f>'11'!C$17-'935'!Y257</f>
        <v>#VALUE!</v>
      </c>
      <c r="CF257" s="37" t="e">
        <f>MAX('DNO totals'!B$312+0,MIN('935'!L257+0,'DNO totals'!B$304+0))</f>
        <v>#VALUE!</v>
      </c>
      <c r="CG257" s="37" t="e">
        <f>MAX('DNO totals'!C$312+0,MIN('935'!M257+0,'DNO totals'!C$304+0))</f>
        <v>#VALUE!</v>
      </c>
      <c r="CH257" s="37" t="e">
        <f>MAX('DNO totals'!D$312+0,MIN('935'!N257+0,'DNO totals'!D$304+0))</f>
        <v>#VALUE!</v>
      </c>
      <c r="CI257" s="37" t="e">
        <f>MAX('DNO totals'!E$312+0,MIN('935'!O257+0,'DNO totals'!E$304+0))</f>
        <v>#VALUE!</v>
      </c>
      <c r="CJ257" s="52" t="e">
        <f>MAX('DNO totals'!F$312+0,MIN('935'!P257+0,'DNO totals'!F$304+0))</f>
        <v>#VALUE!</v>
      </c>
      <c r="CK257" s="37" t="e">
        <f>IF('935'!$K257=1000,'Charging rates'!$C$38*$BH257/(1+'DNO totals'!$C$99)*$CF257,0)</f>
        <v>#VALUE!</v>
      </c>
      <c r="CL257" s="37" t="e">
        <f>IF(MOD('935'!$K257,1000)=100,'Charging rates'!$D$38*$BH257/(1+'DNO totals'!$D$99)*$CG257,0)</f>
        <v>#VALUE!</v>
      </c>
      <c r="CM257" s="37" t="e">
        <f>IF(MOD('935'!$K257,100)=10,'Charging rates'!$E$38*$BH257/(1+'DNO totals'!$E$99)*$CH257,0)</f>
        <v>#VALUE!</v>
      </c>
      <c r="CN257" s="37" t="e">
        <f>IF(AND(MOD('935'!$K257,10)&gt;0,MOD('935'!$K257,1000)&gt;1),'Charging rates'!$F$38*$BH257/(1+'DNO totals'!$F$99)*$CI257,0)</f>
        <v>#VALUE!</v>
      </c>
      <c r="CO257" s="37" t="e">
        <f>IF(MOD('935'!$K257,1000)=1,'Charging rates'!$G$38*$BH257/(1+'DNO totals'!$G$99)*$CJ257,0)</f>
        <v>#VALUE!</v>
      </c>
      <c r="CP257" s="52" t="e">
        <f t="shared" si="54"/>
        <v>#VALUE!</v>
      </c>
      <c r="CQ257" s="37" t="e">
        <f>IF('935'!$K257&gt;1000,'Charging rates'!$C$38*$AW257*$CF257,0)</f>
        <v>#VALUE!</v>
      </c>
      <c r="CR257" s="37" t="e">
        <f>IF(MOD('935'!$K257,1000)&gt;100,'Charging rates'!$D$38*$AW257*$CG257,0)</f>
        <v>#VALUE!</v>
      </c>
      <c r="CS257" s="37" t="e">
        <f>IF(MOD('935'!$K257,100)&gt;10,'Charging rates'!$E$38*$AW257*$CH257,0)</f>
        <v>#VALUE!</v>
      </c>
      <c r="CT257" s="52" t="e">
        <f t="shared" si="55"/>
        <v>#VALUE!</v>
      </c>
      <c r="CU257" s="33" t="e">
        <f>100*(AP257*'935'!Q257*BZ257)/'11'!B$17</f>
        <v>#VALUE!</v>
      </c>
      <c r="CV257" s="33" t="e">
        <f>100/'11'!B$17*'Charging rates'!B$10*AW257</f>
        <v>#VALUE!</v>
      </c>
      <c r="CW257" s="33" t="e">
        <f>IF(AT257=0,0,(1-BX257/AT257)*(CA257+IF('935'!Q257=0,0,(CB257*'935'!Q257*('11'!C$17-'935'!Y257)/('11'!B$17-'935'!X257)))))</f>
        <v>#VALUE!</v>
      </c>
      <c r="CX257" s="33" t="e">
        <f t="shared" si="56"/>
        <v>#VALUE!</v>
      </c>
      <c r="CY257" s="49" t="e">
        <f t="shared" si="57"/>
        <v>#VALUE!</v>
      </c>
      <c r="CZ257" s="32" t="e">
        <f>AT257*(Parameters!B$21+AU257)*IF('DNO totals'!B$323&lt;0,1,'935'!S257)</f>
        <v>#VALUE!</v>
      </c>
      <c r="DA257" s="52" t="e">
        <f>IF('DNO totals'!B$323&lt;0,1,'935'!S257)*(Parameters!B$21+AU257)</f>
        <v>#VALUE!</v>
      </c>
      <c r="DB257" s="37" t="e">
        <f>CX257+'Charging rates'!B$106*DA257*100/'11'!B$17</f>
        <v>#VALUE!</v>
      </c>
      <c r="DC257" s="37" t="e">
        <f>DB257+'Charging rates'!B$116*(Parameters!B$21+AU257)*100/'11'!B$17*IF('DNO totals'!B$323&lt;0,1,'935'!S257)</f>
        <v>#VALUE!</v>
      </c>
      <c r="DD257" s="37" t="e">
        <f>'Charging rates'!B$97*(CP257+CT257)*100/'11'!B$17</f>
        <v>#VALUE!</v>
      </c>
      <c r="DE257" s="33" t="e">
        <f>MAX(0-(CB257*AU257*'11'!C$17/'11'!B$17),DC257+DD257)</f>
        <v>#VALUE!</v>
      </c>
      <c r="DF257" s="37" t="e">
        <f>IF(BS257,IF(AU257=0,CC257,MAX(0,MIN(CC257,CC257+(DE257/'935'!Q257*('11'!B$17-'935'!X257)/('11'!C$17-'935'!Y257))))),0)</f>
        <v>#VALUE!</v>
      </c>
      <c r="DG257" s="33" t="e">
        <f t="shared" si="58"/>
        <v>#VALUE!</v>
      </c>
      <c r="DH257" s="53" t="e">
        <f t="shared" si="59"/>
        <v>#VALUE!</v>
      </c>
    </row>
    <row r="258" spans="1:112">
      <c r="A258" s="28">
        <v>158</v>
      </c>
      <c r="B258" s="47" t="e">
        <f>'935'!B258</f>
        <v>#VALUE!</v>
      </c>
      <c r="C258" s="48" t="e">
        <f>OR('935'!E258&lt;&gt;"VOID",'935'!F258&lt;&gt;"VOID",'935'!G258&lt;&gt;"VOID")</f>
        <v>#VALUE!</v>
      </c>
      <c r="D258" s="32" t="e">
        <f>IF('935'!D258="VOID",0,'935'!D258*(1-'935'!X258/'11'!B$17))</f>
        <v>#VALUE!</v>
      </c>
      <c r="E258" s="32" t="e">
        <f>IF('935'!E258="VOID",0,'935'!E258*(1-'935'!X258/'11'!B$17))</f>
        <v>#VALUE!</v>
      </c>
      <c r="F258" s="32" t="e">
        <f>IF('935'!F258="VOID",0,'935'!F258*(1-'935'!X258/'11'!B$17))</f>
        <v>#VALUE!</v>
      </c>
      <c r="G258" s="32" t="e">
        <f>IF('935'!G258="VOID",0,'935'!G258*(1-'935'!X258/'11'!B$17))</f>
        <v>#VALUE!</v>
      </c>
      <c r="H258" s="49" t="e">
        <f t="shared" si="40"/>
        <v>#VALUE!</v>
      </c>
      <c r="I258" s="50" t="e">
        <f>MATCH('935'!J258,'913'!$B$6:$B$1205,0)</f>
        <v>#VALUE!</v>
      </c>
      <c r="J258" s="50" t="e">
        <f>MATCH(INDEX('913'!$D$6:$D$1205,I258),'913'!$B$6:$B$1205,0)</f>
        <v>#VALUE!</v>
      </c>
      <c r="K258" s="50" t="e">
        <f>MATCH(INDEX('913'!$D$6:$D$1205,J258),'913'!$B$6:$B$1205,0)</f>
        <v>#VALUE!</v>
      </c>
      <c r="L258" s="50" t="e">
        <f>MATCH(INDEX('913'!$D$6:$D$1205,K258),'913'!$B$6:$B$1205,0)</f>
        <v>#VALUE!</v>
      </c>
      <c r="M258" s="50" t="e">
        <f>MATCH(INDEX('913'!$D$6:$D$1205,L258),'913'!$B$6:$B$1205,0)</f>
        <v>#VALUE!</v>
      </c>
      <c r="N258" s="50" t="e">
        <f>MATCH(INDEX('913'!$D$6:$D$1205,M258),'913'!$B$6:$B$1205,0)</f>
        <v>#VALUE!</v>
      </c>
      <c r="O258" s="50" t="e">
        <f>MATCH(INDEX('913'!$D$6:$D$1205,N258),'913'!$B$6:$B$1205,0)</f>
        <v>#VALUE!</v>
      </c>
      <c r="P258" s="51" t="e">
        <f>MATCH(INDEX('913'!$D$6:$D$1205,O258),'913'!$B$6:$B$1205,0)</f>
        <v>#VALUE!</v>
      </c>
      <c r="Q258" s="37">
        <f>IF(ISNUMBER(I258),MAX(0,INDEX('913'!$E$6:$E$1205,I258)),0)</f>
        <v>0</v>
      </c>
      <c r="R258" s="37">
        <f>IF(ISNUMBER(J258),MAX(0,INDEX('913'!$E$6:$E$1205,J258)),0)</f>
        <v>0</v>
      </c>
      <c r="S258" s="37">
        <f>IF(ISNUMBER(K258),MAX(0,INDEX('913'!$E$6:$E$1205,K258)),0)</f>
        <v>0</v>
      </c>
      <c r="T258" s="37">
        <f>IF(ISNUMBER(L258),MAX(0,INDEX('913'!$E$6:$E$1205,L258)),0)</f>
        <v>0</v>
      </c>
      <c r="U258" s="37">
        <f>IF(ISNUMBER(M258),MAX(0,INDEX('913'!$E$6:$E$1205,M258)),0)</f>
        <v>0</v>
      </c>
      <c r="V258" s="37">
        <f>IF(ISNUMBER(N258),MAX(0,INDEX('913'!$E$6:$E$1205,N258)),0)</f>
        <v>0</v>
      </c>
      <c r="W258" s="37">
        <f>IF(ISNUMBER(O258),MAX(0,INDEX('913'!$E$6:$E$1205,O258)),0)</f>
        <v>0</v>
      </c>
      <c r="X258" s="52">
        <f>IF(ISNUMBER(P258),MAX(0,INDEX('913'!$E$6:$E$1205,P258)),0)</f>
        <v>0</v>
      </c>
      <c r="Y258" s="37">
        <f>IF(ISNUMBER(I258),MAX(0,INDEX('913'!$F$6:$F$1205,I258)),0)</f>
        <v>0</v>
      </c>
      <c r="Z258" s="37">
        <f>IF(ISNUMBER(J258),MAX(0,INDEX('913'!$F$6:$F$1205,J258)),0)</f>
        <v>0</v>
      </c>
      <c r="AA258" s="37">
        <f>IF(ISNUMBER(K258),MAX(0,INDEX('913'!$F$6:$F$1205,K258)),0)</f>
        <v>0</v>
      </c>
      <c r="AB258" s="37">
        <f>IF(ISNUMBER(L258),MAX(0,INDEX('913'!$F$6:$F$1205,L258)),0)</f>
        <v>0</v>
      </c>
      <c r="AC258" s="37">
        <f>IF(ISNUMBER(M258),MAX(0,INDEX('913'!$F$6:$F$1205,M258)),0)</f>
        <v>0</v>
      </c>
      <c r="AD258" s="37">
        <f>IF(ISNUMBER(N258),MAX(0,INDEX('913'!$F$6:$F$1205,N258)),0)</f>
        <v>0</v>
      </c>
      <c r="AE258" s="37">
        <f>IF(ISNUMBER(O258),MAX(0,INDEX('913'!$F$6:$F$1205,O258)),0)</f>
        <v>0</v>
      </c>
      <c r="AF258" s="37">
        <f>IF(ISNUMBER(P258),MAX(0,INDEX('913'!$F$6:$F$1205,P258)),0)</f>
        <v>0</v>
      </c>
      <c r="AG258" s="32">
        <f>IF(ISNUMBER(I258),SQRT(INDEX('913'!$I$6:$I$1205,I258)^2+INDEX('913'!$J$6:$J$1205,I258)^2),0)</f>
        <v>0</v>
      </c>
      <c r="AH258" s="32">
        <f>IF(ISNUMBER(J258),SQRT(INDEX('913'!$I$6:$I$1205,J258)^2+INDEX('913'!$J$6:$J$1205,J258)^2),0)</f>
        <v>0</v>
      </c>
      <c r="AI258" s="32">
        <f>IF(ISNUMBER(K258),SQRT(INDEX('913'!$I$6:$I$1205,K258)^2+INDEX('913'!$J$6:$J$1205,K258)^2),0)</f>
        <v>0</v>
      </c>
      <c r="AJ258" s="32">
        <f>IF(ISNUMBER(L258),SQRT(INDEX('913'!$I$6:$I$1205,L258)^2+INDEX('913'!$J$6:$J$1205,L258)^2),0)</f>
        <v>0</v>
      </c>
      <c r="AK258" s="32">
        <f>IF(ISNUMBER(M258),SQRT(INDEX('913'!$I$6:$I$1205,M258)^2+INDEX('913'!$J$6:$J$1205,M258)^2),0)</f>
        <v>0</v>
      </c>
      <c r="AL258" s="32">
        <f>IF(ISNUMBER(N258),SQRT(INDEX('913'!$I$6:$I$1205,N258)^2+INDEX('913'!$J$6:$J$1205,N258)^2),0)</f>
        <v>0</v>
      </c>
      <c r="AM258" s="32">
        <f>IF(ISNUMBER(O258),SQRT(INDEX('913'!$I$6:$I$1205,O258)^2+INDEX('913'!$J$6:$J$1205,O258)^2),0)</f>
        <v>0</v>
      </c>
      <c r="AN258" s="49">
        <f>IF(ISNUMBER(P258),SQRT(INDEX('913'!$I$6:$I$1205,P258)^2+INDEX('913'!$J$6:$J$1205,P258)^2),0)</f>
        <v>0</v>
      </c>
      <c r="AO258" s="37">
        <f t="shared" si="41"/>
        <v>0</v>
      </c>
      <c r="AP258" s="37">
        <f t="shared" si="42"/>
        <v>0</v>
      </c>
      <c r="AQ258" s="33" t="e">
        <f>-100*'935'!W258*(AO258+AP258)/'11'!C$17</f>
        <v>#VALUE!</v>
      </c>
      <c r="AR258" s="37" t="e">
        <f t="shared" si="43"/>
        <v>#VALUE!</v>
      </c>
      <c r="AS258" s="52" t="e">
        <f t="shared" si="44"/>
        <v>#VALUE!</v>
      </c>
      <c r="AT258" s="32" t="e">
        <f>IF('935'!C258="VOID",0,('935'!C258*(1-'935'!X258/'11'!B$17)))</f>
        <v>#VALUE!</v>
      </c>
      <c r="AU258" s="52" t="e">
        <f>'935'!Q258*(1-'935'!Y258/'11'!C$17)/(1-'935'!X258/'11'!B$17)</f>
        <v>#VALUE!</v>
      </c>
      <c r="AV258" s="37" t="e">
        <f>INDEX('DNO totals'!$B$57:$G$57,IF('935'!K258,IF(MOD('935'!K258,1000),IF(MOD('935'!K258,100),IF(MOD('935'!K258,10),IF(MOD('935'!K258,1000)=1,6,5),4),3),2),1))</f>
        <v>#VALUE!</v>
      </c>
      <c r="AW258" s="52" t="e">
        <f t="shared" si="45"/>
        <v>#VALUE!</v>
      </c>
      <c r="AX258" s="32" t="e">
        <f>IF('935'!V258="VOID",0,'935'!V258*(1-'935'!X258/'11'!B$17))</f>
        <v>#VALUE!</v>
      </c>
      <c r="AY258" s="33" t="e">
        <f>IF(H258,-100*'Charging rates'!B$10/'11'!B$17*AX258/H258,0)</f>
        <v>#VALUE!</v>
      </c>
      <c r="AZ258" s="33" t="e">
        <f>IF(C258,'DNO totals'!B$41,0)</f>
        <v>#VALUE!</v>
      </c>
      <c r="BA258" s="33" t="e">
        <f t="shared" si="46"/>
        <v>#VALUE!</v>
      </c>
      <c r="BB258" s="33" t="e">
        <f t="shared" si="47"/>
        <v>#VALUE!</v>
      </c>
      <c r="BC258" s="53" t="e">
        <f t="shared" si="48"/>
        <v>#VALUE!</v>
      </c>
      <c r="BD258" s="32" t="e">
        <f>IF(AT258,'935'!H258*AT258/(AT258+D258+H258),0)</f>
        <v>#VALUE!</v>
      </c>
      <c r="BE258" s="32" t="e">
        <f>IF(H258,'935'!H258*H258/(AT258+D258+H258),0)</f>
        <v>#VALUE!</v>
      </c>
      <c r="BF258" s="32" t="e">
        <f>BD258*(1-'935'!X258/'11'!B$17)</f>
        <v>#VALUE!</v>
      </c>
      <c r="BG258" s="49" t="e">
        <f>BE258*(1-'935'!X258/'11'!B$17)</f>
        <v>#VALUE!</v>
      </c>
      <c r="BH258" s="52" t="e">
        <f>AV258*Parameters!B$6</f>
        <v>#VALUE!</v>
      </c>
      <c r="BI258" s="37" t="e">
        <f>IF('935'!$K258=1000,'Charging rates'!$C$38*$BH258/(1+'DNO totals'!$C$99)*'935'!$L258,0)</f>
        <v>#VALUE!</v>
      </c>
      <c r="BJ258" s="37" t="e">
        <f>IF(MOD('935'!$K258,1000)=100,'Charging rates'!$D$38*$BH258/(1+'DNO totals'!$D$99)*'935'!$M258,0)</f>
        <v>#VALUE!</v>
      </c>
      <c r="BK258" s="37" t="e">
        <f>IF(MOD('935'!$K258,100)=10,'Charging rates'!$E$38*$BH258/(1+'DNO totals'!$E$99)*'935'!$N258,0)</f>
        <v>#VALUE!</v>
      </c>
      <c r="BL258" s="37" t="e">
        <f>IF(AND(MOD('935'!$K258,10)&gt;0,MOD('935'!$K258,1000)&gt;1),'Charging rates'!$F$38*$BH258/(1+'DNO totals'!$F$99)*'935'!$O258,0)</f>
        <v>#VALUE!</v>
      </c>
      <c r="BM258" s="37" t="e">
        <f>IF(MOD('935'!$K258,1000)=1,'Charging rates'!$G$38*$BH258/(1+'DNO totals'!$G$99)*'935'!$P258,0)</f>
        <v>#VALUE!</v>
      </c>
      <c r="BN258" s="52" t="e">
        <f t="shared" si="49"/>
        <v>#VALUE!</v>
      </c>
      <c r="BO258" s="37" t="e">
        <f>IF('935'!$K258&gt;1000,'Charging rates'!$C$38*$AW258*'935'!$L258,0)</f>
        <v>#VALUE!</v>
      </c>
      <c r="BP258" s="37" t="e">
        <f>IF(MOD('935'!$K258,1000)&gt;100,'Charging rates'!$D$38*$AW258*'935'!$M258,0)</f>
        <v>#VALUE!</v>
      </c>
      <c r="BQ258" s="37" t="e">
        <f>IF(MOD('935'!$K258,100)&gt;10,'Charging rates'!$E$38*$AW258*'935'!$N258,0)</f>
        <v>#VALUE!</v>
      </c>
      <c r="BR258" s="52" t="e">
        <f t="shared" si="50"/>
        <v>#VALUE!</v>
      </c>
      <c r="BS258" s="48" t="e">
        <f>'935'!C258&lt;&gt;"VOID"</f>
        <v>#VALUE!</v>
      </c>
      <c r="BT258" s="33" t="e">
        <f>IF(BS258,(100/'11'!B$17*BD258*((1-'935'!I258)*'Charging rates'!B$51+'Charging rates'!B$63)),0)</f>
        <v>#VALUE!</v>
      </c>
      <c r="BU258" s="33" t="e">
        <f>100/'11'!B$17*BG258*('Charging rates'!B$51+'Charging rates'!B$63)</f>
        <v>#VALUE!</v>
      </c>
      <c r="BV258" s="33" t="e">
        <f>100/'11'!B$17*BE258*('Charging rates'!B$51+'Charging rates'!B$63)</f>
        <v>#VALUE!</v>
      </c>
      <c r="BW258" s="53" t="e">
        <f t="shared" si="51"/>
        <v>#VALUE!</v>
      </c>
      <c r="BX258" s="32" t="e">
        <f>AT258-('935'!T258*(1-'935'!X258/'11'!B$17))</f>
        <v>#VALUE!</v>
      </c>
      <c r="BY258" s="32">
        <f>0-IF(ISNUMBER(I258),INDEX('913'!$I$6:$I$1205,I258),0)-IF(ISNUMBER(J258),INDEX('913'!$I$6:$I$1205,J258),0)-IF(ISNUMBER(K258),INDEX('913'!$I$6:$I$1205,K258),0)-IF(ISNUMBER(L258),INDEX('913'!$I$6:$I$1205,L258),0)-IF(ISNUMBER(M258),INDEX('913'!$I$6:$I$1205,M258),0)-IF(ISNUMBER(N258),INDEX('913'!$I$6:$I$1205,N258),0)-IF(ISNUMBER(O258),INDEX('913'!$I$6:$I$1205,O258),0)-IF(ISNUMBER(P258),INDEX('913'!$I$6:$I$1205,P258),0)</f>
        <v>0</v>
      </c>
      <c r="BZ258" s="37">
        <f>IF(BY258=0,1,MAX(1,SQRT(BY258^2+(IF(ISNUMBER(I258),INDEX('913'!$J$6:$J$1205,I258),0)+IF(ISNUMBER(J258),INDEX('913'!$J$6:$J$1205,J258),0)+IF(ISNUMBER(K258),INDEX('913'!$J$6:$J$1205,K258),0)+IF(ISNUMBER(L258),INDEX('913'!$J$6:$J$1205,L258),0)+IF(ISNUMBER(M258),INDEX('913'!$J$6:$J$1205,M258),0)+IF(ISNUMBER(N258),INDEX('913'!$J$6:$J$1205,N258),0)+IF(ISNUMBER(O258),INDEX('913'!$J$6:$J$1205,O258),0)+IF(ISNUMBER(P258),INDEX('913'!$J$6:$J$1205,P258),0))^2)/BY258))</f>
        <v>1</v>
      </c>
      <c r="CA258" s="33" t="e">
        <f>100*AO258/'11'!B$17</f>
        <v>#VALUE!</v>
      </c>
      <c r="CB258" s="37" t="e">
        <f>100*(AP258*BZ258)/'11'!C$17</f>
        <v>#VALUE!</v>
      </c>
      <c r="CC258" s="37" t="e">
        <f t="shared" si="52"/>
        <v>#VALUE!</v>
      </c>
      <c r="CD258" s="33" t="e">
        <f t="shared" si="53"/>
        <v>#VALUE!</v>
      </c>
      <c r="CE258" s="54" t="e">
        <f>'11'!C$17-'935'!Y258</f>
        <v>#VALUE!</v>
      </c>
      <c r="CF258" s="37" t="e">
        <f>MAX('DNO totals'!B$312+0,MIN('935'!L258+0,'DNO totals'!B$304+0))</f>
        <v>#VALUE!</v>
      </c>
      <c r="CG258" s="37" t="e">
        <f>MAX('DNO totals'!C$312+0,MIN('935'!M258+0,'DNO totals'!C$304+0))</f>
        <v>#VALUE!</v>
      </c>
      <c r="CH258" s="37" t="e">
        <f>MAX('DNO totals'!D$312+0,MIN('935'!N258+0,'DNO totals'!D$304+0))</f>
        <v>#VALUE!</v>
      </c>
      <c r="CI258" s="37" t="e">
        <f>MAX('DNO totals'!E$312+0,MIN('935'!O258+0,'DNO totals'!E$304+0))</f>
        <v>#VALUE!</v>
      </c>
      <c r="CJ258" s="52" t="e">
        <f>MAX('DNO totals'!F$312+0,MIN('935'!P258+0,'DNO totals'!F$304+0))</f>
        <v>#VALUE!</v>
      </c>
      <c r="CK258" s="37" t="e">
        <f>IF('935'!$K258=1000,'Charging rates'!$C$38*$BH258/(1+'DNO totals'!$C$99)*$CF258,0)</f>
        <v>#VALUE!</v>
      </c>
      <c r="CL258" s="37" t="e">
        <f>IF(MOD('935'!$K258,1000)=100,'Charging rates'!$D$38*$BH258/(1+'DNO totals'!$D$99)*$CG258,0)</f>
        <v>#VALUE!</v>
      </c>
      <c r="CM258" s="37" t="e">
        <f>IF(MOD('935'!$K258,100)=10,'Charging rates'!$E$38*$BH258/(1+'DNO totals'!$E$99)*$CH258,0)</f>
        <v>#VALUE!</v>
      </c>
      <c r="CN258" s="37" t="e">
        <f>IF(AND(MOD('935'!$K258,10)&gt;0,MOD('935'!$K258,1000)&gt;1),'Charging rates'!$F$38*$BH258/(1+'DNO totals'!$F$99)*$CI258,0)</f>
        <v>#VALUE!</v>
      </c>
      <c r="CO258" s="37" t="e">
        <f>IF(MOD('935'!$K258,1000)=1,'Charging rates'!$G$38*$BH258/(1+'DNO totals'!$G$99)*$CJ258,0)</f>
        <v>#VALUE!</v>
      </c>
      <c r="CP258" s="52" t="e">
        <f t="shared" si="54"/>
        <v>#VALUE!</v>
      </c>
      <c r="CQ258" s="37" t="e">
        <f>IF('935'!$K258&gt;1000,'Charging rates'!$C$38*$AW258*$CF258,0)</f>
        <v>#VALUE!</v>
      </c>
      <c r="CR258" s="37" t="e">
        <f>IF(MOD('935'!$K258,1000)&gt;100,'Charging rates'!$D$38*$AW258*$CG258,0)</f>
        <v>#VALUE!</v>
      </c>
      <c r="CS258" s="37" t="e">
        <f>IF(MOD('935'!$K258,100)&gt;10,'Charging rates'!$E$38*$AW258*$CH258,0)</f>
        <v>#VALUE!</v>
      </c>
      <c r="CT258" s="52" t="e">
        <f t="shared" si="55"/>
        <v>#VALUE!</v>
      </c>
      <c r="CU258" s="33" t="e">
        <f>100*(AP258*'935'!Q258*BZ258)/'11'!B$17</f>
        <v>#VALUE!</v>
      </c>
      <c r="CV258" s="33" t="e">
        <f>100/'11'!B$17*'Charging rates'!B$10*AW258</f>
        <v>#VALUE!</v>
      </c>
      <c r="CW258" s="33" t="e">
        <f>IF(AT258=0,0,(1-BX258/AT258)*(CA258+IF('935'!Q258=0,0,(CB258*'935'!Q258*('11'!C$17-'935'!Y258)/('11'!B$17-'935'!X258)))))</f>
        <v>#VALUE!</v>
      </c>
      <c r="CX258" s="33" t="e">
        <f t="shared" si="56"/>
        <v>#VALUE!</v>
      </c>
      <c r="CY258" s="49" t="e">
        <f t="shared" si="57"/>
        <v>#VALUE!</v>
      </c>
      <c r="CZ258" s="32" t="e">
        <f>AT258*(Parameters!B$21+AU258)*IF('DNO totals'!B$323&lt;0,1,'935'!S258)</f>
        <v>#VALUE!</v>
      </c>
      <c r="DA258" s="52" t="e">
        <f>IF('DNO totals'!B$323&lt;0,1,'935'!S258)*(Parameters!B$21+AU258)</f>
        <v>#VALUE!</v>
      </c>
      <c r="DB258" s="37" t="e">
        <f>CX258+'Charging rates'!B$106*DA258*100/'11'!B$17</f>
        <v>#VALUE!</v>
      </c>
      <c r="DC258" s="37" t="e">
        <f>DB258+'Charging rates'!B$116*(Parameters!B$21+AU258)*100/'11'!B$17*IF('DNO totals'!B$323&lt;0,1,'935'!S258)</f>
        <v>#VALUE!</v>
      </c>
      <c r="DD258" s="37" t="e">
        <f>'Charging rates'!B$97*(CP258+CT258)*100/'11'!B$17</f>
        <v>#VALUE!</v>
      </c>
      <c r="DE258" s="33" t="e">
        <f>MAX(0-(CB258*AU258*'11'!C$17/'11'!B$17),DC258+DD258)</f>
        <v>#VALUE!</v>
      </c>
      <c r="DF258" s="37" t="e">
        <f>IF(BS258,IF(AU258=0,CC258,MAX(0,MIN(CC258,CC258+(DE258/'935'!Q258*('11'!B$17-'935'!X258)/('11'!C$17-'935'!Y258))))),0)</f>
        <v>#VALUE!</v>
      </c>
      <c r="DG258" s="33" t="e">
        <f t="shared" si="58"/>
        <v>#VALUE!</v>
      </c>
      <c r="DH258" s="53" t="e">
        <f t="shared" si="59"/>
        <v>#VALUE!</v>
      </c>
    </row>
    <row r="259" spans="1:112">
      <c r="A259" s="28">
        <v>159</v>
      </c>
      <c r="B259" s="47" t="e">
        <f>'935'!B259</f>
        <v>#VALUE!</v>
      </c>
      <c r="C259" s="48" t="e">
        <f>OR('935'!E259&lt;&gt;"VOID",'935'!F259&lt;&gt;"VOID",'935'!G259&lt;&gt;"VOID")</f>
        <v>#VALUE!</v>
      </c>
      <c r="D259" s="32" t="e">
        <f>IF('935'!D259="VOID",0,'935'!D259*(1-'935'!X259/'11'!B$17))</f>
        <v>#VALUE!</v>
      </c>
      <c r="E259" s="32" t="e">
        <f>IF('935'!E259="VOID",0,'935'!E259*(1-'935'!X259/'11'!B$17))</f>
        <v>#VALUE!</v>
      </c>
      <c r="F259" s="32" t="e">
        <f>IF('935'!F259="VOID",0,'935'!F259*(1-'935'!X259/'11'!B$17))</f>
        <v>#VALUE!</v>
      </c>
      <c r="G259" s="32" t="e">
        <f>IF('935'!G259="VOID",0,'935'!G259*(1-'935'!X259/'11'!B$17))</f>
        <v>#VALUE!</v>
      </c>
      <c r="H259" s="49" t="e">
        <f t="shared" si="40"/>
        <v>#VALUE!</v>
      </c>
      <c r="I259" s="50" t="e">
        <f>MATCH('935'!J259,'913'!$B$6:$B$1205,0)</f>
        <v>#VALUE!</v>
      </c>
      <c r="J259" s="50" t="e">
        <f>MATCH(INDEX('913'!$D$6:$D$1205,I259),'913'!$B$6:$B$1205,0)</f>
        <v>#VALUE!</v>
      </c>
      <c r="K259" s="50" t="e">
        <f>MATCH(INDEX('913'!$D$6:$D$1205,J259),'913'!$B$6:$B$1205,0)</f>
        <v>#VALUE!</v>
      </c>
      <c r="L259" s="50" t="e">
        <f>MATCH(INDEX('913'!$D$6:$D$1205,K259),'913'!$B$6:$B$1205,0)</f>
        <v>#VALUE!</v>
      </c>
      <c r="M259" s="50" t="e">
        <f>MATCH(INDEX('913'!$D$6:$D$1205,L259),'913'!$B$6:$B$1205,0)</f>
        <v>#VALUE!</v>
      </c>
      <c r="N259" s="50" t="e">
        <f>MATCH(INDEX('913'!$D$6:$D$1205,M259),'913'!$B$6:$B$1205,0)</f>
        <v>#VALUE!</v>
      </c>
      <c r="O259" s="50" t="e">
        <f>MATCH(INDEX('913'!$D$6:$D$1205,N259),'913'!$B$6:$B$1205,0)</f>
        <v>#VALUE!</v>
      </c>
      <c r="P259" s="51" t="e">
        <f>MATCH(INDEX('913'!$D$6:$D$1205,O259),'913'!$B$6:$B$1205,0)</f>
        <v>#VALUE!</v>
      </c>
      <c r="Q259" s="37">
        <f>IF(ISNUMBER(I259),MAX(0,INDEX('913'!$E$6:$E$1205,I259)),0)</f>
        <v>0</v>
      </c>
      <c r="R259" s="37">
        <f>IF(ISNUMBER(J259),MAX(0,INDEX('913'!$E$6:$E$1205,J259)),0)</f>
        <v>0</v>
      </c>
      <c r="S259" s="37">
        <f>IF(ISNUMBER(K259),MAX(0,INDEX('913'!$E$6:$E$1205,K259)),0)</f>
        <v>0</v>
      </c>
      <c r="T259" s="37">
        <f>IF(ISNUMBER(L259),MAX(0,INDEX('913'!$E$6:$E$1205,L259)),0)</f>
        <v>0</v>
      </c>
      <c r="U259" s="37">
        <f>IF(ISNUMBER(M259),MAX(0,INDEX('913'!$E$6:$E$1205,M259)),0)</f>
        <v>0</v>
      </c>
      <c r="V259" s="37">
        <f>IF(ISNUMBER(N259),MAX(0,INDEX('913'!$E$6:$E$1205,N259)),0)</f>
        <v>0</v>
      </c>
      <c r="W259" s="37">
        <f>IF(ISNUMBER(O259),MAX(0,INDEX('913'!$E$6:$E$1205,O259)),0)</f>
        <v>0</v>
      </c>
      <c r="X259" s="52">
        <f>IF(ISNUMBER(P259),MAX(0,INDEX('913'!$E$6:$E$1205,P259)),0)</f>
        <v>0</v>
      </c>
      <c r="Y259" s="37">
        <f>IF(ISNUMBER(I259),MAX(0,INDEX('913'!$F$6:$F$1205,I259)),0)</f>
        <v>0</v>
      </c>
      <c r="Z259" s="37">
        <f>IF(ISNUMBER(J259),MAX(0,INDEX('913'!$F$6:$F$1205,J259)),0)</f>
        <v>0</v>
      </c>
      <c r="AA259" s="37">
        <f>IF(ISNUMBER(K259),MAX(0,INDEX('913'!$F$6:$F$1205,K259)),0)</f>
        <v>0</v>
      </c>
      <c r="AB259" s="37">
        <f>IF(ISNUMBER(L259),MAX(0,INDEX('913'!$F$6:$F$1205,L259)),0)</f>
        <v>0</v>
      </c>
      <c r="AC259" s="37">
        <f>IF(ISNUMBER(M259),MAX(0,INDEX('913'!$F$6:$F$1205,M259)),0)</f>
        <v>0</v>
      </c>
      <c r="AD259" s="37">
        <f>IF(ISNUMBER(N259),MAX(0,INDEX('913'!$F$6:$F$1205,N259)),0)</f>
        <v>0</v>
      </c>
      <c r="AE259" s="37">
        <f>IF(ISNUMBER(O259),MAX(0,INDEX('913'!$F$6:$F$1205,O259)),0)</f>
        <v>0</v>
      </c>
      <c r="AF259" s="37">
        <f>IF(ISNUMBER(P259),MAX(0,INDEX('913'!$F$6:$F$1205,P259)),0)</f>
        <v>0</v>
      </c>
      <c r="AG259" s="32">
        <f>IF(ISNUMBER(I259),SQRT(INDEX('913'!$I$6:$I$1205,I259)^2+INDEX('913'!$J$6:$J$1205,I259)^2),0)</f>
        <v>0</v>
      </c>
      <c r="AH259" s="32">
        <f>IF(ISNUMBER(J259),SQRT(INDEX('913'!$I$6:$I$1205,J259)^2+INDEX('913'!$J$6:$J$1205,J259)^2),0)</f>
        <v>0</v>
      </c>
      <c r="AI259" s="32">
        <f>IF(ISNUMBER(K259),SQRT(INDEX('913'!$I$6:$I$1205,K259)^2+INDEX('913'!$J$6:$J$1205,K259)^2),0)</f>
        <v>0</v>
      </c>
      <c r="AJ259" s="32">
        <f>IF(ISNUMBER(L259),SQRT(INDEX('913'!$I$6:$I$1205,L259)^2+INDEX('913'!$J$6:$J$1205,L259)^2),0)</f>
        <v>0</v>
      </c>
      <c r="AK259" s="32">
        <f>IF(ISNUMBER(M259),SQRT(INDEX('913'!$I$6:$I$1205,M259)^2+INDEX('913'!$J$6:$J$1205,M259)^2),0)</f>
        <v>0</v>
      </c>
      <c r="AL259" s="32">
        <f>IF(ISNUMBER(N259),SQRT(INDEX('913'!$I$6:$I$1205,N259)^2+INDEX('913'!$J$6:$J$1205,N259)^2),0)</f>
        <v>0</v>
      </c>
      <c r="AM259" s="32">
        <f>IF(ISNUMBER(O259),SQRT(INDEX('913'!$I$6:$I$1205,O259)^2+INDEX('913'!$J$6:$J$1205,O259)^2),0)</f>
        <v>0</v>
      </c>
      <c r="AN259" s="49">
        <f>IF(ISNUMBER(P259),SQRT(INDEX('913'!$I$6:$I$1205,P259)^2+INDEX('913'!$J$6:$J$1205,P259)^2),0)</f>
        <v>0</v>
      </c>
      <c r="AO259" s="37">
        <f t="shared" si="41"/>
        <v>0</v>
      </c>
      <c r="AP259" s="37">
        <f t="shared" si="42"/>
        <v>0</v>
      </c>
      <c r="AQ259" s="33" t="e">
        <f>-100*'935'!W259*(AO259+AP259)/'11'!C$17</f>
        <v>#VALUE!</v>
      </c>
      <c r="AR259" s="37" t="e">
        <f t="shared" si="43"/>
        <v>#VALUE!</v>
      </c>
      <c r="AS259" s="52" t="e">
        <f t="shared" si="44"/>
        <v>#VALUE!</v>
      </c>
      <c r="AT259" s="32" t="e">
        <f>IF('935'!C259="VOID",0,('935'!C259*(1-'935'!X259/'11'!B$17)))</f>
        <v>#VALUE!</v>
      </c>
      <c r="AU259" s="52" t="e">
        <f>'935'!Q259*(1-'935'!Y259/'11'!C$17)/(1-'935'!X259/'11'!B$17)</f>
        <v>#VALUE!</v>
      </c>
      <c r="AV259" s="37" t="e">
        <f>INDEX('DNO totals'!$B$57:$G$57,IF('935'!K259,IF(MOD('935'!K259,1000),IF(MOD('935'!K259,100),IF(MOD('935'!K259,10),IF(MOD('935'!K259,1000)=1,6,5),4),3),2),1))</f>
        <v>#VALUE!</v>
      </c>
      <c r="AW259" s="52" t="e">
        <f t="shared" si="45"/>
        <v>#VALUE!</v>
      </c>
      <c r="AX259" s="32" t="e">
        <f>IF('935'!V259="VOID",0,'935'!V259*(1-'935'!X259/'11'!B$17))</f>
        <v>#VALUE!</v>
      </c>
      <c r="AY259" s="33" t="e">
        <f>IF(H259,-100*'Charging rates'!B$10/'11'!B$17*AX259/H259,0)</f>
        <v>#VALUE!</v>
      </c>
      <c r="AZ259" s="33" t="e">
        <f>IF(C259,'DNO totals'!B$41,0)</f>
        <v>#VALUE!</v>
      </c>
      <c r="BA259" s="33" t="e">
        <f t="shared" si="46"/>
        <v>#VALUE!</v>
      </c>
      <c r="BB259" s="33" t="e">
        <f t="shared" si="47"/>
        <v>#VALUE!</v>
      </c>
      <c r="BC259" s="53" t="e">
        <f t="shared" si="48"/>
        <v>#VALUE!</v>
      </c>
      <c r="BD259" s="32" t="e">
        <f>IF(AT259,'935'!H259*AT259/(AT259+D259+H259),0)</f>
        <v>#VALUE!</v>
      </c>
      <c r="BE259" s="32" t="e">
        <f>IF(H259,'935'!H259*H259/(AT259+D259+H259),0)</f>
        <v>#VALUE!</v>
      </c>
      <c r="BF259" s="32" t="e">
        <f>BD259*(1-'935'!X259/'11'!B$17)</f>
        <v>#VALUE!</v>
      </c>
      <c r="BG259" s="49" t="e">
        <f>BE259*(1-'935'!X259/'11'!B$17)</f>
        <v>#VALUE!</v>
      </c>
      <c r="BH259" s="52" t="e">
        <f>AV259*Parameters!B$6</f>
        <v>#VALUE!</v>
      </c>
      <c r="BI259" s="37" t="e">
        <f>IF('935'!$K259=1000,'Charging rates'!$C$38*$BH259/(1+'DNO totals'!$C$99)*'935'!$L259,0)</f>
        <v>#VALUE!</v>
      </c>
      <c r="BJ259" s="37" t="e">
        <f>IF(MOD('935'!$K259,1000)=100,'Charging rates'!$D$38*$BH259/(1+'DNO totals'!$D$99)*'935'!$M259,0)</f>
        <v>#VALUE!</v>
      </c>
      <c r="BK259" s="37" t="e">
        <f>IF(MOD('935'!$K259,100)=10,'Charging rates'!$E$38*$BH259/(1+'DNO totals'!$E$99)*'935'!$N259,0)</f>
        <v>#VALUE!</v>
      </c>
      <c r="BL259" s="37" t="e">
        <f>IF(AND(MOD('935'!$K259,10)&gt;0,MOD('935'!$K259,1000)&gt;1),'Charging rates'!$F$38*$BH259/(1+'DNO totals'!$F$99)*'935'!$O259,0)</f>
        <v>#VALUE!</v>
      </c>
      <c r="BM259" s="37" t="e">
        <f>IF(MOD('935'!$K259,1000)=1,'Charging rates'!$G$38*$BH259/(1+'DNO totals'!$G$99)*'935'!$P259,0)</f>
        <v>#VALUE!</v>
      </c>
      <c r="BN259" s="52" t="e">
        <f t="shared" si="49"/>
        <v>#VALUE!</v>
      </c>
      <c r="BO259" s="37" t="e">
        <f>IF('935'!$K259&gt;1000,'Charging rates'!$C$38*$AW259*'935'!$L259,0)</f>
        <v>#VALUE!</v>
      </c>
      <c r="BP259" s="37" t="e">
        <f>IF(MOD('935'!$K259,1000)&gt;100,'Charging rates'!$D$38*$AW259*'935'!$M259,0)</f>
        <v>#VALUE!</v>
      </c>
      <c r="BQ259" s="37" t="e">
        <f>IF(MOD('935'!$K259,100)&gt;10,'Charging rates'!$E$38*$AW259*'935'!$N259,0)</f>
        <v>#VALUE!</v>
      </c>
      <c r="BR259" s="52" t="e">
        <f t="shared" si="50"/>
        <v>#VALUE!</v>
      </c>
      <c r="BS259" s="48" t="e">
        <f>'935'!C259&lt;&gt;"VOID"</f>
        <v>#VALUE!</v>
      </c>
      <c r="BT259" s="33" t="e">
        <f>IF(BS259,(100/'11'!B$17*BD259*((1-'935'!I259)*'Charging rates'!B$51+'Charging rates'!B$63)),0)</f>
        <v>#VALUE!</v>
      </c>
      <c r="BU259" s="33" t="e">
        <f>100/'11'!B$17*BG259*('Charging rates'!B$51+'Charging rates'!B$63)</f>
        <v>#VALUE!</v>
      </c>
      <c r="BV259" s="33" t="e">
        <f>100/'11'!B$17*BE259*('Charging rates'!B$51+'Charging rates'!B$63)</f>
        <v>#VALUE!</v>
      </c>
      <c r="BW259" s="53" t="e">
        <f t="shared" si="51"/>
        <v>#VALUE!</v>
      </c>
      <c r="BX259" s="32" t="e">
        <f>AT259-('935'!T259*(1-'935'!X259/'11'!B$17))</f>
        <v>#VALUE!</v>
      </c>
      <c r="BY259" s="32">
        <f>0-IF(ISNUMBER(I259),INDEX('913'!$I$6:$I$1205,I259),0)-IF(ISNUMBER(J259),INDEX('913'!$I$6:$I$1205,J259),0)-IF(ISNUMBER(K259),INDEX('913'!$I$6:$I$1205,K259),0)-IF(ISNUMBER(L259),INDEX('913'!$I$6:$I$1205,L259),0)-IF(ISNUMBER(M259),INDEX('913'!$I$6:$I$1205,M259),0)-IF(ISNUMBER(N259),INDEX('913'!$I$6:$I$1205,N259),0)-IF(ISNUMBER(O259),INDEX('913'!$I$6:$I$1205,O259),0)-IF(ISNUMBER(P259),INDEX('913'!$I$6:$I$1205,P259),0)</f>
        <v>0</v>
      </c>
      <c r="BZ259" s="37">
        <f>IF(BY259=0,1,MAX(1,SQRT(BY259^2+(IF(ISNUMBER(I259),INDEX('913'!$J$6:$J$1205,I259),0)+IF(ISNUMBER(J259),INDEX('913'!$J$6:$J$1205,J259),0)+IF(ISNUMBER(K259),INDEX('913'!$J$6:$J$1205,K259),0)+IF(ISNUMBER(L259),INDEX('913'!$J$6:$J$1205,L259),0)+IF(ISNUMBER(M259),INDEX('913'!$J$6:$J$1205,M259),0)+IF(ISNUMBER(N259),INDEX('913'!$J$6:$J$1205,N259),0)+IF(ISNUMBER(O259),INDEX('913'!$J$6:$J$1205,O259),0)+IF(ISNUMBER(P259),INDEX('913'!$J$6:$J$1205,P259),0))^2)/BY259))</f>
        <v>1</v>
      </c>
      <c r="CA259" s="33" t="e">
        <f>100*AO259/'11'!B$17</f>
        <v>#VALUE!</v>
      </c>
      <c r="CB259" s="37" t="e">
        <f>100*(AP259*BZ259)/'11'!C$17</f>
        <v>#VALUE!</v>
      </c>
      <c r="CC259" s="37" t="e">
        <f t="shared" si="52"/>
        <v>#VALUE!</v>
      </c>
      <c r="CD259" s="33" t="e">
        <f t="shared" si="53"/>
        <v>#VALUE!</v>
      </c>
      <c r="CE259" s="54" t="e">
        <f>'11'!C$17-'935'!Y259</f>
        <v>#VALUE!</v>
      </c>
      <c r="CF259" s="37" t="e">
        <f>MAX('DNO totals'!B$312+0,MIN('935'!L259+0,'DNO totals'!B$304+0))</f>
        <v>#VALUE!</v>
      </c>
      <c r="CG259" s="37" t="e">
        <f>MAX('DNO totals'!C$312+0,MIN('935'!M259+0,'DNO totals'!C$304+0))</f>
        <v>#VALUE!</v>
      </c>
      <c r="CH259" s="37" t="e">
        <f>MAX('DNO totals'!D$312+0,MIN('935'!N259+0,'DNO totals'!D$304+0))</f>
        <v>#VALUE!</v>
      </c>
      <c r="CI259" s="37" t="e">
        <f>MAX('DNO totals'!E$312+0,MIN('935'!O259+0,'DNO totals'!E$304+0))</f>
        <v>#VALUE!</v>
      </c>
      <c r="CJ259" s="52" t="e">
        <f>MAX('DNO totals'!F$312+0,MIN('935'!P259+0,'DNO totals'!F$304+0))</f>
        <v>#VALUE!</v>
      </c>
      <c r="CK259" s="37" t="e">
        <f>IF('935'!$K259=1000,'Charging rates'!$C$38*$BH259/(1+'DNO totals'!$C$99)*$CF259,0)</f>
        <v>#VALUE!</v>
      </c>
      <c r="CL259" s="37" t="e">
        <f>IF(MOD('935'!$K259,1000)=100,'Charging rates'!$D$38*$BH259/(1+'DNO totals'!$D$99)*$CG259,0)</f>
        <v>#VALUE!</v>
      </c>
      <c r="CM259" s="37" t="e">
        <f>IF(MOD('935'!$K259,100)=10,'Charging rates'!$E$38*$BH259/(1+'DNO totals'!$E$99)*$CH259,0)</f>
        <v>#VALUE!</v>
      </c>
      <c r="CN259" s="37" t="e">
        <f>IF(AND(MOD('935'!$K259,10)&gt;0,MOD('935'!$K259,1000)&gt;1),'Charging rates'!$F$38*$BH259/(1+'DNO totals'!$F$99)*$CI259,0)</f>
        <v>#VALUE!</v>
      </c>
      <c r="CO259" s="37" t="e">
        <f>IF(MOD('935'!$K259,1000)=1,'Charging rates'!$G$38*$BH259/(1+'DNO totals'!$G$99)*$CJ259,0)</f>
        <v>#VALUE!</v>
      </c>
      <c r="CP259" s="52" t="e">
        <f t="shared" si="54"/>
        <v>#VALUE!</v>
      </c>
      <c r="CQ259" s="37" t="e">
        <f>IF('935'!$K259&gt;1000,'Charging rates'!$C$38*$AW259*$CF259,0)</f>
        <v>#VALUE!</v>
      </c>
      <c r="CR259" s="37" t="e">
        <f>IF(MOD('935'!$K259,1000)&gt;100,'Charging rates'!$D$38*$AW259*$CG259,0)</f>
        <v>#VALUE!</v>
      </c>
      <c r="CS259" s="37" t="e">
        <f>IF(MOD('935'!$K259,100)&gt;10,'Charging rates'!$E$38*$AW259*$CH259,0)</f>
        <v>#VALUE!</v>
      </c>
      <c r="CT259" s="52" t="e">
        <f t="shared" si="55"/>
        <v>#VALUE!</v>
      </c>
      <c r="CU259" s="33" t="e">
        <f>100*(AP259*'935'!Q259*BZ259)/'11'!B$17</f>
        <v>#VALUE!</v>
      </c>
      <c r="CV259" s="33" t="e">
        <f>100/'11'!B$17*'Charging rates'!B$10*AW259</f>
        <v>#VALUE!</v>
      </c>
      <c r="CW259" s="33" t="e">
        <f>IF(AT259=0,0,(1-BX259/AT259)*(CA259+IF('935'!Q259=0,0,(CB259*'935'!Q259*('11'!C$17-'935'!Y259)/('11'!B$17-'935'!X259)))))</f>
        <v>#VALUE!</v>
      </c>
      <c r="CX259" s="33" t="e">
        <f t="shared" si="56"/>
        <v>#VALUE!</v>
      </c>
      <c r="CY259" s="49" t="e">
        <f t="shared" si="57"/>
        <v>#VALUE!</v>
      </c>
      <c r="CZ259" s="32" t="e">
        <f>AT259*(Parameters!B$21+AU259)*IF('DNO totals'!B$323&lt;0,1,'935'!S259)</f>
        <v>#VALUE!</v>
      </c>
      <c r="DA259" s="52" t="e">
        <f>IF('DNO totals'!B$323&lt;0,1,'935'!S259)*(Parameters!B$21+AU259)</f>
        <v>#VALUE!</v>
      </c>
      <c r="DB259" s="37" t="e">
        <f>CX259+'Charging rates'!B$106*DA259*100/'11'!B$17</f>
        <v>#VALUE!</v>
      </c>
      <c r="DC259" s="37" t="e">
        <f>DB259+'Charging rates'!B$116*(Parameters!B$21+AU259)*100/'11'!B$17*IF('DNO totals'!B$323&lt;0,1,'935'!S259)</f>
        <v>#VALUE!</v>
      </c>
      <c r="DD259" s="37" t="e">
        <f>'Charging rates'!B$97*(CP259+CT259)*100/'11'!B$17</f>
        <v>#VALUE!</v>
      </c>
      <c r="DE259" s="33" t="e">
        <f>MAX(0-(CB259*AU259*'11'!C$17/'11'!B$17),DC259+DD259)</f>
        <v>#VALUE!</v>
      </c>
      <c r="DF259" s="37" t="e">
        <f>IF(BS259,IF(AU259=0,CC259,MAX(0,MIN(CC259,CC259+(DE259/'935'!Q259*('11'!B$17-'935'!X259)/('11'!C$17-'935'!Y259))))),0)</f>
        <v>#VALUE!</v>
      </c>
      <c r="DG259" s="33" t="e">
        <f t="shared" si="58"/>
        <v>#VALUE!</v>
      </c>
      <c r="DH259" s="53" t="e">
        <f t="shared" si="59"/>
        <v>#VALUE!</v>
      </c>
    </row>
    <row r="260" spans="1:112">
      <c r="A260" s="28">
        <v>160</v>
      </c>
      <c r="B260" s="47" t="e">
        <f>'935'!B260</f>
        <v>#VALUE!</v>
      </c>
      <c r="C260" s="48" t="e">
        <f>OR('935'!E260&lt;&gt;"VOID",'935'!F260&lt;&gt;"VOID",'935'!G260&lt;&gt;"VOID")</f>
        <v>#VALUE!</v>
      </c>
      <c r="D260" s="32" t="e">
        <f>IF('935'!D260="VOID",0,'935'!D260*(1-'935'!X260/'11'!B$17))</f>
        <v>#VALUE!</v>
      </c>
      <c r="E260" s="32" t="e">
        <f>IF('935'!E260="VOID",0,'935'!E260*(1-'935'!X260/'11'!B$17))</f>
        <v>#VALUE!</v>
      </c>
      <c r="F260" s="32" t="e">
        <f>IF('935'!F260="VOID",0,'935'!F260*(1-'935'!X260/'11'!B$17))</f>
        <v>#VALUE!</v>
      </c>
      <c r="G260" s="32" t="e">
        <f>IF('935'!G260="VOID",0,'935'!G260*(1-'935'!X260/'11'!B$17))</f>
        <v>#VALUE!</v>
      </c>
      <c r="H260" s="49" t="e">
        <f t="shared" si="40"/>
        <v>#VALUE!</v>
      </c>
      <c r="I260" s="50" t="e">
        <f>MATCH('935'!J260,'913'!$B$6:$B$1205,0)</f>
        <v>#VALUE!</v>
      </c>
      <c r="J260" s="50" t="e">
        <f>MATCH(INDEX('913'!$D$6:$D$1205,I260),'913'!$B$6:$B$1205,0)</f>
        <v>#VALUE!</v>
      </c>
      <c r="K260" s="50" t="e">
        <f>MATCH(INDEX('913'!$D$6:$D$1205,J260),'913'!$B$6:$B$1205,0)</f>
        <v>#VALUE!</v>
      </c>
      <c r="L260" s="50" t="e">
        <f>MATCH(INDEX('913'!$D$6:$D$1205,K260),'913'!$B$6:$B$1205,0)</f>
        <v>#VALUE!</v>
      </c>
      <c r="M260" s="50" t="e">
        <f>MATCH(INDEX('913'!$D$6:$D$1205,L260),'913'!$B$6:$B$1205,0)</f>
        <v>#VALUE!</v>
      </c>
      <c r="N260" s="50" t="e">
        <f>MATCH(INDEX('913'!$D$6:$D$1205,M260),'913'!$B$6:$B$1205,0)</f>
        <v>#VALUE!</v>
      </c>
      <c r="O260" s="50" t="e">
        <f>MATCH(INDEX('913'!$D$6:$D$1205,N260),'913'!$B$6:$B$1205,0)</f>
        <v>#VALUE!</v>
      </c>
      <c r="P260" s="51" t="e">
        <f>MATCH(INDEX('913'!$D$6:$D$1205,O260),'913'!$B$6:$B$1205,0)</f>
        <v>#VALUE!</v>
      </c>
      <c r="Q260" s="37">
        <f>IF(ISNUMBER(I260),MAX(0,INDEX('913'!$E$6:$E$1205,I260)),0)</f>
        <v>0</v>
      </c>
      <c r="R260" s="37">
        <f>IF(ISNUMBER(J260),MAX(0,INDEX('913'!$E$6:$E$1205,J260)),0)</f>
        <v>0</v>
      </c>
      <c r="S260" s="37">
        <f>IF(ISNUMBER(K260),MAX(0,INDEX('913'!$E$6:$E$1205,K260)),0)</f>
        <v>0</v>
      </c>
      <c r="T260" s="37">
        <f>IF(ISNUMBER(L260),MAX(0,INDEX('913'!$E$6:$E$1205,L260)),0)</f>
        <v>0</v>
      </c>
      <c r="U260" s="37">
        <f>IF(ISNUMBER(M260),MAX(0,INDEX('913'!$E$6:$E$1205,M260)),0)</f>
        <v>0</v>
      </c>
      <c r="V260" s="37">
        <f>IF(ISNUMBER(N260),MAX(0,INDEX('913'!$E$6:$E$1205,N260)),0)</f>
        <v>0</v>
      </c>
      <c r="W260" s="37">
        <f>IF(ISNUMBER(O260),MAX(0,INDEX('913'!$E$6:$E$1205,O260)),0)</f>
        <v>0</v>
      </c>
      <c r="X260" s="52">
        <f>IF(ISNUMBER(P260),MAX(0,INDEX('913'!$E$6:$E$1205,P260)),0)</f>
        <v>0</v>
      </c>
      <c r="Y260" s="37">
        <f>IF(ISNUMBER(I260),MAX(0,INDEX('913'!$F$6:$F$1205,I260)),0)</f>
        <v>0</v>
      </c>
      <c r="Z260" s="37">
        <f>IF(ISNUMBER(J260),MAX(0,INDEX('913'!$F$6:$F$1205,J260)),0)</f>
        <v>0</v>
      </c>
      <c r="AA260" s="37">
        <f>IF(ISNUMBER(K260),MAX(0,INDEX('913'!$F$6:$F$1205,K260)),0)</f>
        <v>0</v>
      </c>
      <c r="AB260" s="37">
        <f>IF(ISNUMBER(L260),MAX(0,INDEX('913'!$F$6:$F$1205,L260)),0)</f>
        <v>0</v>
      </c>
      <c r="AC260" s="37">
        <f>IF(ISNUMBER(M260),MAX(0,INDEX('913'!$F$6:$F$1205,M260)),0)</f>
        <v>0</v>
      </c>
      <c r="AD260" s="37">
        <f>IF(ISNUMBER(N260),MAX(0,INDEX('913'!$F$6:$F$1205,N260)),0)</f>
        <v>0</v>
      </c>
      <c r="AE260" s="37">
        <f>IF(ISNUMBER(O260),MAX(0,INDEX('913'!$F$6:$F$1205,O260)),0)</f>
        <v>0</v>
      </c>
      <c r="AF260" s="37">
        <f>IF(ISNUMBER(P260),MAX(0,INDEX('913'!$F$6:$F$1205,P260)),0)</f>
        <v>0</v>
      </c>
      <c r="AG260" s="32">
        <f>IF(ISNUMBER(I260),SQRT(INDEX('913'!$I$6:$I$1205,I260)^2+INDEX('913'!$J$6:$J$1205,I260)^2),0)</f>
        <v>0</v>
      </c>
      <c r="AH260" s="32">
        <f>IF(ISNUMBER(J260),SQRT(INDEX('913'!$I$6:$I$1205,J260)^2+INDEX('913'!$J$6:$J$1205,J260)^2),0)</f>
        <v>0</v>
      </c>
      <c r="AI260" s="32">
        <f>IF(ISNUMBER(K260),SQRT(INDEX('913'!$I$6:$I$1205,K260)^2+INDEX('913'!$J$6:$J$1205,K260)^2),0)</f>
        <v>0</v>
      </c>
      <c r="AJ260" s="32">
        <f>IF(ISNUMBER(L260),SQRT(INDEX('913'!$I$6:$I$1205,L260)^2+INDEX('913'!$J$6:$J$1205,L260)^2),0)</f>
        <v>0</v>
      </c>
      <c r="AK260" s="32">
        <f>IF(ISNUMBER(M260),SQRT(INDEX('913'!$I$6:$I$1205,M260)^2+INDEX('913'!$J$6:$J$1205,M260)^2),0)</f>
        <v>0</v>
      </c>
      <c r="AL260" s="32">
        <f>IF(ISNUMBER(N260),SQRT(INDEX('913'!$I$6:$I$1205,N260)^2+INDEX('913'!$J$6:$J$1205,N260)^2),0)</f>
        <v>0</v>
      </c>
      <c r="AM260" s="32">
        <f>IF(ISNUMBER(O260),SQRT(INDEX('913'!$I$6:$I$1205,O260)^2+INDEX('913'!$J$6:$J$1205,O260)^2),0)</f>
        <v>0</v>
      </c>
      <c r="AN260" s="49">
        <f>IF(ISNUMBER(P260),SQRT(INDEX('913'!$I$6:$I$1205,P260)^2+INDEX('913'!$J$6:$J$1205,P260)^2),0)</f>
        <v>0</v>
      </c>
      <c r="AO260" s="37">
        <f t="shared" si="41"/>
        <v>0</v>
      </c>
      <c r="AP260" s="37">
        <f t="shared" si="42"/>
        <v>0</v>
      </c>
      <c r="AQ260" s="33" t="e">
        <f>-100*'935'!W260*(AO260+AP260)/'11'!C$17</f>
        <v>#VALUE!</v>
      </c>
      <c r="AR260" s="37" t="e">
        <f t="shared" si="43"/>
        <v>#VALUE!</v>
      </c>
      <c r="AS260" s="52" t="e">
        <f t="shared" si="44"/>
        <v>#VALUE!</v>
      </c>
      <c r="AT260" s="32" t="e">
        <f>IF('935'!C260="VOID",0,('935'!C260*(1-'935'!X260/'11'!B$17)))</f>
        <v>#VALUE!</v>
      </c>
      <c r="AU260" s="52" t="e">
        <f>'935'!Q260*(1-'935'!Y260/'11'!C$17)/(1-'935'!X260/'11'!B$17)</f>
        <v>#VALUE!</v>
      </c>
      <c r="AV260" s="37" t="e">
        <f>INDEX('DNO totals'!$B$57:$G$57,IF('935'!K260,IF(MOD('935'!K260,1000),IF(MOD('935'!K260,100),IF(MOD('935'!K260,10),IF(MOD('935'!K260,1000)=1,6,5),4),3),2),1))</f>
        <v>#VALUE!</v>
      </c>
      <c r="AW260" s="52" t="e">
        <f t="shared" si="45"/>
        <v>#VALUE!</v>
      </c>
      <c r="AX260" s="32" t="e">
        <f>IF('935'!V260="VOID",0,'935'!V260*(1-'935'!X260/'11'!B$17))</f>
        <v>#VALUE!</v>
      </c>
      <c r="AY260" s="33" t="e">
        <f>IF(H260,-100*'Charging rates'!B$10/'11'!B$17*AX260/H260,0)</f>
        <v>#VALUE!</v>
      </c>
      <c r="AZ260" s="33" t="e">
        <f>IF(C260,'DNO totals'!B$41,0)</f>
        <v>#VALUE!</v>
      </c>
      <c r="BA260" s="33" t="e">
        <f t="shared" si="46"/>
        <v>#VALUE!</v>
      </c>
      <c r="BB260" s="33" t="e">
        <f t="shared" si="47"/>
        <v>#VALUE!</v>
      </c>
      <c r="BC260" s="53" t="e">
        <f t="shared" si="48"/>
        <v>#VALUE!</v>
      </c>
      <c r="BD260" s="32" t="e">
        <f>IF(AT260,'935'!H260*AT260/(AT260+D260+H260),0)</f>
        <v>#VALUE!</v>
      </c>
      <c r="BE260" s="32" t="e">
        <f>IF(H260,'935'!H260*H260/(AT260+D260+H260),0)</f>
        <v>#VALUE!</v>
      </c>
      <c r="BF260" s="32" t="e">
        <f>BD260*(1-'935'!X260/'11'!B$17)</f>
        <v>#VALUE!</v>
      </c>
      <c r="BG260" s="49" t="e">
        <f>BE260*(1-'935'!X260/'11'!B$17)</f>
        <v>#VALUE!</v>
      </c>
      <c r="BH260" s="52" t="e">
        <f>AV260*Parameters!B$6</f>
        <v>#VALUE!</v>
      </c>
      <c r="BI260" s="37" t="e">
        <f>IF('935'!$K260=1000,'Charging rates'!$C$38*$BH260/(1+'DNO totals'!$C$99)*'935'!$L260,0)</f>
        <v>#VALUE!</v>
      </c>
      <c r="BJ260" s="37" t="e">
        <f>IF(MOD('935'!$K260,1000)=100,'Charging rates'!$D$38*$BH260/(1+'DNO totals'!$D$99)*'935'!$M260,0)</f>
        <v>#VALUE!</v>
      </c>
      <c r="BK260" s="37" t="e">
        <f>IF(MOD('935'!$K260,100)=10,'Charging rates'!$E$38*$BH260/(1+'DNO totals'!$E$99)*'935'!$N260,0)</f>
        <v>#VALUE!</v>
      </c>
      <c r="BL260" s="37" t="e">
        <f>IF(AND(MOD('935'!$K260,10)&gt;0,MOD('935'!$K260,1000)&gt;1),'Charging rates'!$F$38*$BH260/(1+'DNO totals'!$F$99)*'935'!$O260,0)</f>
        <v>#VALUE!</v>
      </c>
      <c r="BM260" s="37" t="e">
        <f>IF(MOD('935'!$K260,1000)=1,'Charging rates'!$G$38*$BH260/(1+'DNO totals'!$G$99)*'935'!$P260,0)</f>
        <v>#VALUE!</v>
      </c>
      <c r="BN260" s="52" t="e">
        <f t="shared" si="49"/>
        <v>#VALUE!</v>
      </c>
      <c r="BO260" s="37" t="e">
        <f>IF('935'!$K260&gt;1000,'Charging rates'!$C$38*$AW260*'935'!$L260,0)</f>
        <v>#VALUE!</v>
      </c>
      <c r="BP260" s="37" t="e">
        <f>IF(MOD('935'!$K260,1000)&gt;100,'Charging rates'!$D$38*$AW260*'935'!$M260,0)</f>
        <v>#VALUE!</v>
      </c>
      <c r="BQ260" s="37" t="e">
        <f>IF(MOD('935'!$K260,100)&gt;10,'Charging rates'!$E$38*$AW260*'935'!$N260,0)</f>
        <v>#VALUE!</v>
      </c>
      <c r="BR260" s="52" t="e">
        <f t="shared" si="50"/>
        <v>#VALUE!</v>
      </c>
      <c r="BS260" s="48" t="e">
        <f>'935'!C260&lt;&gt;"VOID"</f>
        <v>#VALUE!</v>
      </c>
      <c r="BT260" s="33" t="e">
        <f>IF(BS260,(100/'11'!B$17*BD260*((1-'935'!I260)*'Charging rates'!B$51+'Charging rates'!B$63)),0)</f>
        <v>#VALUE!</v>
      </c>
      <c r="BU260" s="33" t="e">
        <f>100/'11'!B$17*BG260*('Charging rates'!B$51+'Charging rates'!B$63)</f>
        <v>#VALUE!</v>
      </c>
      <c r="BV260" s="33" t="e">
        <f>100/'11'!B$17*BE260*('Charging rates'!B$51+'Charging rates'!B$63)</f>
        <v>#VALUE!</v>
      </c>
      <c r="BW260" s="53" t="e">
        <f t="shared" si="51"/>
        <v>#VALUE!</v>
      </c>
      <c r="BX260" s="32" t="e">
        <f>AT260-('935'!T260*(1-'935'!X260/'11'!B$17))</f>
        <v>#VALUE!</v>
      </c>
      <c r="BY260" s="32">
        <f>0-IF(ISNUMBER(I260),INDEX('913'!$I$6:$I$1205,I260),0)-IF(ISNUMBER(J260),INDEX('913'!$I$6:$I$1205,J260),0)-IF(ISNUMBER(K260),INDEX('913'!$I$6:$I$1205,K260),0)-IF(ISNUMBER(L260),INDEX('913'!$I$6:$I$1205,L260),0)-IF(ISNUMBER(M260),INDEX('913'!$I$6:$I$1205,M260),0)-IF(ISNUMBER(N260),INDEX('913'!$I$6:$I$1205,N260),0)-IF(ISNUMBER(O260),INDEX('913'!$I$6:$I$1205,O260),0)-IF(ISNUMBER(P260),INDEX('913'!$I$6:$I$1205,P260),0)</f>
        <v>0</v>
      </c>
      <c r="BZ260" s="37">
        <f>IF(BY260=0,1,MAX(1,SQRT(BY260^2+(IF(ISNUMBER(I260),INDEX('913'!$J$6:$J$1205,I260),0)+IF(ISNUMBER(J260),INDEX('913'!$J$6:$J$1205,J260),0)+IF(ISNUMBER(K260),INDEX('913'!$J$6:$J$1205,K260),0)+IF(ISNUMBER(L260),INDEX('913'!$J$6:$J$1205,L260),0)+IF(ISNUMBER(M260),INDEX('913'!$J$6:$J$1205,M260),0)+IF(ISNUMBER(N260),INDEX('913'!$J$6:$J$1205,N260),0)+IF(ISNUMBER(O260),INDEX('913'!$J$6:$J$1205,O260),0)+IF(ISNUMBER(P260),INDEX('913'!$J$6:$J$1205,P260),0))^2)/BY260))</f>
        <v>1</v>
      </c>
      <c r="CA260" s="33" t="e">
        <f>100*AO260/'11'!B$17</f>
        <v>#VALUE!</v>
      </c>
      <c r="CB260" s="37" t="e">
        <f>100*(AP260*BZ260)/'11'!C$17</f>
        <v>#VALUE!</v>
      </c>
      <c r="CC260" s="37" t="e">
        <f t="shared" si="52"/>
        <v>#VALUE!</v>
      </c>
      <c r="CD260" s="33" t="e">
        <f t="shared" si="53"/>
        <v>#VALUE!</v>
      </c>
      <c r="CE260" s="54" t="e">
        <f>'11'!C$17-'935'!Y260</f>
        <v>#VALUE!</v>
      </c>
      <c r="CF260" s="37" t="e">
        <f>MAX('DNO totals'!B$312+0,MIN('935'!L260+0,'DNO totals'!B$304+0))</f>
        <v>#VALUE!</v>
      </c>
      <c r="CG260" s="37" t="e">
        <f>MAX('DNO totals'!C$312+0,MIN('935'!M260+0,'DNO totals'!C$304+0))</f>
        <v>#VALUE!</v>
      </c>
      <c r="CH260" s="37" t="e">
        <f>MAX('DNO totals'!D$312+0,MIN('935'!N260+0,'DNO totals'!D$304+0))</f>
        <v>#VALUE!</v>
      </c>
      <c r="CI260" s="37" t="e">
        <f>MAX('DNO totals'!E$312+0,MIN('935'!O260+0,'DNO totals'!E$304+0))</f>
        <v>#VALUE!</v>
      </c>
      <c r="CJ260" s="52" t="e">
        <f>MAX('DNO totals'!F$312+0,MIN('935'!P260+0,'DNO totals'!F$304+0))</f>
        <v>#VALUE!</v>
      </c>
      <c r="CK260" s="37" t="e">
        <f>IF('935'!$K260=1000,'Charging rates'!$C$38*$BH260/(1+'DNO totals'!$C$99)*$CF260,0)</f>
        <v>#VALUE!</v>
      </c>
      <c r="CL260" s="37" t="e">
        <f>IF(MOD('935'!$K260,1000)=100,'Charging rates'!$D$38*$BH260/(1+'DNO totals'!$D$99)*$CG260,0)</f>
        <v>#VALUE!</v>
      </c>
      <c r="CM260" s="37" t="e">
        <f>IF(MOD('935'!$K260,100)=10,'Charging rates'!$E$38*$BH260/(1+'DNO totals'!$E$99)*$CH260,0)</f>
        <v>#VALUE!</v>
      </c>
      <c r="CN260" s="37" t="e">
        <f>IF(AND(MOD('935'!$K260,10)&gt;0,MOD('935'!$K260,1000)&gt;1),'Charging rates'!$F$38*$BH260/(1+'DNO totals'!$F$99)*$CI260,0)</f>
        <v>#VALUE!</v>
      </c>
      <c r="CO260" s="37" t="e">
        <f>IF(MOD('935'!$K260,1000)=1,'Charging rates'!$G$38*$BH260/(1+'DNO totals'!$G$99)*$CJ260,0)</f>
        <v>#VALUE!</v>
      </c>
      <c r="CP260" s="52" t="e">
        <f t="shared" si="54"/>
        <v>#VALUE!</v>
      </c>
      <c r="CQ260" s="37" t="e">
        <f>IF('935'!$K260&gt;1000,'Charging rates'!$C$38*$AW260*$CF260,0)</f>
        <v>#VALUE!</v>
      </c>
      <c r="CR260" s="37" t="e">
        <f>IF(MOD('935'!$K260,1000)&gt;100,'Charging rates'!$D$38*$AW260*$CG260,0)</f>
        <v>#VALUE!</v>
      </c>
      <c r="CS260" s="37" t="e">
        <f>IF(MOD('935'!$K260,100)&gt;10,'Charging rates'!$E$38*$AW260*$CH260,0)</f>
        <v>#VALUE!</v>
      </c>
      <c r="CT260" s="52" t="e">
        <f t="shared" si="55"/>
        <v>#VALUE!</v>
      </c>
      <c r="CU260" s="33" t="e">
        <f>100*(AP260*'935'!Q260*BZ260)/'11'!B$17</f>
        <v>#VALUE!</v>
      </c>
      <c r="CV260" s="33" t="e">
        <f>100/'11'!B$17*'Charging rates'!B$10*AW260</f>
        <v>#VALUE!</v>
      </c>
      <c r="CW260" s="33" t="e">
        <f>IF(AT260=0,0,(1-BX260/AT260)*(CA260+IF('935'!Q260=0,0,(CB260*'935'!Q260*('11'!C$17-'935'!Y260)/('11'!B$17-'935'!X260)))))</f>
        <v>#VALUE!</v>
      </c>
      <c r="CX260" s="33" t="e">
        <f t="shared" si="56"/>
        <v>#VALUE!</v>
      </c>
      <c r="CY260" s="49" t="e">
        <f t="shared" si="57"/>
        <v>#VALUE!</v>
      </c>
      <c r="CZ260" s="32" t="e">
        <f>AT260*(Parameters!B$21+AU260)*IF('DNO totals'!B$323&lt;0,1,'935'!S260)</f>
        <v>#VALUE!</v>
      </c>
      <c r="DA260" s="52" t="e">
        <f>IF('DNO totals'!B$323&lt;0,1,'935'!S260)*(Parameters!B$21+AU260)</f>
        <v>#VALUE!</v>
      </c>
      <c r="DB260" s="37" t="e">
        <f>CX260+'Charging rates'!B$106*DA260*100/'11'!B$17</f>
        <v>#VALUE!</v>
      </c>
      <c r="DC260" s="37" t="e">
        <f>DB260+'Charging rates'!B$116*(Parameters!B$21+AU260)*100/'11'!B$17*IF('DNO totals'!B$323&lt;0,1,'935'!S260)</f>
        <v>#VALUE!</v>
      </c>
      <c r="DD260" s="37" t="e">
        <f>'Charging rates'!B$97*(CP260+CT260)*100/'11'!B$17</f>
        <v>#VALUE!</v>
      </c>
      <c r="DE260" s="33" t="e">
        <f>MAX(0-(CB260*AU260*'11'!C$17/'11'!B$17),DC260+DD260)</f>
        <v>#VALUE!</v>
      </c>
      <c r="DF260" s="37" t="e">
        <f>IF(BS260,IF(AU260=0,CC260,MAX(0,MIN(CC260,CC260+(DE260/'935'!Q260*('11'!B$17-'935'!X260)/('11'!C$17-'935'!Y260))))),0)</f>
        <v>#VALUE!</v>
      </c>
      <c r="DG260" s="33" t="e">
        <f t="shared" si="58"/>
        <v>#VALUE!</v>
      </c>
      <c r="DH260" s="53" t="e">
        <f t="shared" si="59"/>
        <v>#VALUE!</v>
      </c>
    </row>
    <row r="261" spans="1:112">
      <c r="A261" s="28">
        <v>161</v>
      </c>
      <c r="B261" s="47" t="e">
        <f>'935'!B261</f>
        <v>#VALUE!</v>
      </c>
      <c r="C261" s="48" t="e">
        <f>OR('935'!E261&lt;&gt;"VOID",'935'!F261&lt;&gt;"VOID",'935'!G261&lt;&gt;"VOID")</f>
        <v>#VALUE!</v>
      </c>
      <c r="D261" s="32" t="e">
        <f>IF('935'!D261="VOID",0,'935'!D261*(1-'935'!X261/'11'!B$17))</f>
        <v>#VALUE!</v>
      </c>
      <c r="E261" s="32" t="e">
        <f>IF('935'!E261="VOID",0,'935'!E261*(1-'935'!X261/'11'!B$17))</f>
        <v>#VALUE!</v>
      </c>
      <c r="F261" s="32" t="e">
        <f>IF('935'!F261="VOID",0,'935'!F261*(1-'935'!X261/'11'!B$17))</f>
        <v>#VALUE!</v>
      </c>
      <c r="G261" s="32" t="e">
        <f>IF('935'!G261="VOID",0,'935'!G261*(1-'935'!X261/'11'!B$17))</f>
        <v>#VALUE!</v>
      </c>
      <c r="H261" s="49" t="e">
        <f t="shared" si="40"/>
        <v>#VALUE!</v>
      </c>
      <c r="I261" s="50" t="e">
        <f>MATCH('935'!J261,'913'!$B$6:$B$1205,0)</f>
        <v>#VALUE!</v>
      </c>
      <c r="J261" s="50" t="e">
        <f>MATCH(INDEX('913'!$D$6:$D$1205,I261),'913'!$B$6:$B$1205,0)</f>
        <v>#VALUE!</v>
      </c>
      <c r="K261" s="50" t="e">
        <f>MATCH(INDEX('913'!$D$6:$D$1205,J261),'913'!$B$6:$B$1205,0)</f>
        <v>#VALUE!</v>
      </c>
      <c r="L261" s="50" t="e">
        <f>MATCH(INDEX('913'!$D$6:$D$1205,K261),'913'!$B$6:$B$1205,0)</f>
        <v>#VALUE!</v>
      </c>
      <c r="M261" s="50" t="e">
        <f>MATCH(INDEX('913'!$D$6:$D$1205,L261),'913'!$B$6:$B$1205,0)</f>
        <v>#VALUE!</v>
      </c>
      <c r="N261" s="50" t="e">
        <f>MATCH(INDEX('913'!$D$6:$D$1205,M261),'913'!$B$6:$B$1205,0)</f>
        <v>#VALUE!</v>
      </c>
      <c r="O261" s="50" t="e">
        <f>MATCH(INDEX('913'!$D$6:$D$1205,N261),'913'!$B$6:$B$1205,0)</f>
        <v>#VALUE!</v>
      </c>
      <c r="P261" s="51" t="e">
        <f>MATCH(INDEX('913'!$D$6:$D$1205,O261),'913'!$B$6:$B$1205,0)</f>
        <v>#VALUE!</v>
      </c>
      <c r="Q261" s="37">
        <f>IF(ISNUMBER(I261),MAX(0,INDEX('913'!$E$6:$E$1205,I261)),0)</f>
        <v>0</v>
      </c>
      <c r="R261" s="37">
        <f>IF(ISNUMBER(J261),MAX(0,INDEX('913'!$E$6:$E$1205,J261)),0)</f>
        <v>0</v>
      </c>
      <c r="S261" s="37">
        <f>IF(ISNUMBER(K261),MAX(0,INDEX('913'!$E$6:$E$1205,K261)),0)</f>
        <v>0</v>
      </c>
      <c r="T261" s="37">
        <f>IF(ISNUMBER(L261),MAX(0,INDEX('913'!$E$6:$E$1205,L261)),0)</f>
        <v>0</v>
      </c>
      <c r="U261" s="37">
        <f>IF(ISNUMBER(M261),MAX(0,INDEX('913'!$E$6:$E$1205,M261)),0)</f>
        <v>0</v>
      </c>
      <c r="V261" s="37">
        <f>IF(ISNUMBER(N261),MAX(0,INDEX('913'!$E$6:$E$1205,N261)),0)</f>
        <v>0</v>
      </c>
      <c r="W261" s="37">
        <f>IF(ISNUMBER(O261),MAX(0,INDEX('913'!$E$6:$E$1205,O261)),0)</f>
        <v>0</v>
      </c>
      <c r="X261" s="52">
        <f>IF(ISNUMBER(P261),MAX(0,INDEX('913'!$E$6:$E$1205,P261)),0)</f>
        <v>0</v>
      </c>
      <c r="Y261" s="37">
        <f>IF(ISNUMBER(I261),MAX(0,INDEX('913'!$F$6:$F$1205,I261)),0)</f>
        <v>0</v>
      </c>
      <c r="Z261" s="37">
        <f>IF(ISNUMBER(J261),MAX(0,INDEX('913'!$F$6:$F$1205,J261)),0)</f>
        <v>0</v>
      </c>
      <c r="AA261" s="37">
        <f>IF(ISNUMBER(K261),MAX(0,INDEX('913'!$F$6:$F$1205,K261)),0)</f>
        <v>0</v>
      </c>
      <c r="AB261" s="37">
        <f>IF(ISNUMBER(L261),MAX(0,INDEX('913'!$F$6:$F$1205,L261)),0)</f>
        <v>0</v>
      </c>
      <c r="AC261" s="37">
        <f>IF(ISNUMBER(M261),MAX(0,INDEX('913'!$F$6:$F$1205,M261)),0)</f>
        <v>0</v>
      </c>
      <c r="AD261" s="37">
        <f>IF(ISNUMBER(N261),MAX(0,INDEX('913'!$F$6:$F$1205,N261)),0)</f>
        <v>0</v>
      </c>
      <c r="AE261" s="37">
        <f>IF(ISNUMBER(O261),MAX(0,INDEX('913'!$F$6:$F$1205,O261)),0)</f>
        <v>0</v>
      </c>
      <c r="AF261" s="37">
        <f>IF(ISNUMBER(P261),MAX(0,INDEX('913'!$F$6:$F$1205,P261)),0)</f>
        <v>0</v>
      </c>
      <c r="AG261" s="32">
        <f>IF(ISNUMBER(I261),SQRT(INDEX('913'!$I$6:$I$1205,I261)^2+INDEX('913'!$J$6:$J$1205,I261)^2),0)</f>
        <v>0</v>
      </c>
      <c r="AH261" s="32">
        <f>IF(ISNUMBER(J261),SQRT(INDEX('913'!$I$6:$I$1205,J261)^2+INDEX('913'!$J$6:$J$1205,J261)^2),0)</f>
        <v>0</v>
      </c>
      <c r="AI261" s="32">
        <f>IF(ISNUMBER(K261),SQRT(INDEX('913'!$I$6:$I$1205,K261)^2+INDEX('913'!$J$6:$J$1205,K261)^2),0)</f>
        <v>0</v>
      </c>
      <c r="AJ261" s="32">
        <f>IF(ISNUMBER(L261),SQRT(INDEX('913'!$I$6:$I$1205,L261)^2+INDEX('913'!$J$6:$J$1205,L261)^2),0)</f>
        <v>0</v>
      </c>
      <c r="AK261" s="32">
        <f>IF(ISNUMBER(M261),SQRT(INDEX('913'!$I$6:$I$1205,M261)^2+INDEX('913'!$J$6:$J$1205,M261)^2),0)</f>
        <v>0</v>
      </c>
      <c r="AL261" s="32">
        <f>IF(ISNUMBER(N261),SQRT(INDEX('913'!$I$6:$I$1205,N261)^2+INDEX('913'!$J$6:$J$1205,N261)^2),0)</f>
        <v>0</v>
      </c>
      <c r="AM261" s="32">
        <f>IF(ISNUMBER(O261),SQRT(INDEX('913'!$I$6:$I$1205,O261)^2+INDEX('913'!$J$6:$J$1205,O261)^2),0)</f>
        <v>0</v>
      </c>
      <c r="AN261" s="49">
        <f>IF(ISNUMBER(P261),SQRT(INDEX('913'!$I$6:$I$1205,P261)^2+INDEX('913'!$J$6:$J$1205,P261)^2),0)</f>
        <v>0</v>
      </c>
      <c r="AO261" s="37">
        <f t="shared" si="41"/>
        <v>0</v>
      </c>
      <c r="AP261" s="37">
        <f t="shared" si="42"/>
        <v>0</v>
      </c>
      <c r="AQ261" s="33" t="e">
        <f>-100*'935'!W261*(AO261+AP261)/'11'!C$17</f>
        <v>#VALUE!</v>
      </c>
      <c r="AR261" s="37" t="e">
        <f t="shared" si="43"/>
        <v>#VALUE!</v>
      </c>
      <c r="AS261" s="52" t="e">
        <f t="shared" si="44"/>
        <v>#VALUE!</v>
      </c>
      <c r="AT261" s="32" t="e">
        <f>IF('935'!C261="VOID",0,('935'!C261*(1-'935'!X261/'11'!B$17)))</f>
        <v>#VALUE!</v>
      </c>
      <c r="AU261" s="52" t="e">
        <f>'935'!Q261*(1-'935'!Y261/'11'!C$17)/(1-'935'!X261/'11'!B$17)</f>
        <v>#VALUE!</v>
      </c>
      <c r="AV261" s="37" t="e">
        <f>INDEX('DNO totals'!$B$57:$G$57,IF('935'!K261,IF(MOD('935'!K261,1000),IF(MOD('935'!K261,100),IF(MOD('935'!K261,10),IF(MOD('935'!K261,1000)=1,6,5),4),3),2),1))</f>
        <v>#VALUE!</v>
      </c>
      <c r="AW261" s="52" t="e">
        <f t="shared" si="45"/>
        <v>#VALUE!</v>
      </c>
      <c r="AX261" s="32" t="e">
        <f>IF('935'!V261="VOID",0,'935'!V261*(1-'935'!X261/'11'!B$17))</f>
        <v>#VALUE!</v>
      </c>
      <c r="AY261" s="33" t="e">
        <f>IF(H261,-100*'Charging rates'!B$10/'11'!B$17*AX261/H261,0)</f>
        <v>#VALUE!</v>
      </c>
      <c r="AZ261" s="33" t="e">
        <f>IF(C261,'DNO totals'!B$41,0)</f>
        <v>#VALUE!</v>
      </c>
      <c r="BA261" s="33" t="e">
        <f t="shared" si="46"/>
        <v>#VALUE!</v>
      </c>
      <c r="BB261" s="33" t="e">
        <f t="shared" si="47"/>
        <v>#VALUE!</v>
      </c>
      <c r="BC261" s="53" t="e">
        <f t="shared" si="48"/>
        <v>#VALUE!</v>
      </c>
      <c r="BD261" s="32" t="e">
        <f>IF(AT261,'935'!H261*AT261/(AT261+D261+H261),0)</f>
        <v>#VALUE!</v>
      </c>
      <c r="BE261" s="32" t="e">
        <f>IF(H261,'935'!H261*H261/(AT261+D261+H261),0)</f>
        <v>#VALUE!</v>
      </c>
      <c r="BF261" s="32" t="e">
        <f>BD261*(1-'935'!X261/'11'!B$17)</f>
        <v>#VALUE!</v>
      </c>
      <c r="BG261" s="49" t="e">
        <f>BE261*(1-'935'!X261/'11'!B$17)</f>
        <v>#VALUE!</v>
      </c>
      <c r="BH261" s="52" t="e">
        <f>AV261*Parameters!B$6</f>
        <v>#VALUE!</v>
      </c>
      <c r="BI261" s="37" t="e">
        <f>IF('935'!$K261=1000,'Charging rates'!$C$38*$BH261/(1+'DNO totals'!$C$99)*'935'!$L261,0)</f>
        <v>#VALUE!</v>
      </c>
      <c r="BJ261" s="37" t="e">
        <f>IF(MOD('935'!$K261,1000)=100,'Charging rates'!$D$38*$BH261/(1+'DNO totals'!$D$99)*'935'!$M261,0)</f>
        <v>#VALUE!</v>
      </c>
      <c r="BK261" s="37" t="e">
        <f>IF(MOD('935'!$K261,100)=10,'Charging rates'!$E$38*$BH261/(1+'DNO totals'!$E$99)*'935'!$N261,0)</f>
        <v>#VALUE!</v>
      </c>
      <c r="BL261" s="37" t="e">
        <f>IF(AND(MOD('935'!$K261,10)&gt;0,MOD('935'!$K261,1000)&gt;1),'Charging rates'!$F$38*$BH261/(1+'DNO totals'!$F$99)*'935'!$O261,0)</f>
        <v>#VALUE!</v>
      </c>
      <c r="BM261" s="37" t="e">
        <f>IF(MOD('935'!$K261,1000)=1,'Charging rates'!$G$38*$BH261/(1+'DNO totals'!$G$99)*'935'!$P261,0)</f>
        <v>#VALUE!</v>
      </c>
      <c r="BN261" s="52" t="e">
        <f t="shared" si="49"/>
        <v>#VALUE!</v>
      </c>
      <c r="BO261" s="37" t="e">
        <f>IF('935'!$K261&gt;1000,'Charging rates'!$C$38*$AW261*'935'!$L261,0)</f>
        <v>#VALUE!</v>
      </c>
      <c r="BP261" s="37" t="e">
        <f>IF(MOD('935'!$K261,1000)&gt;100,'Charging rates'!$D$38*$AW261*'935'!$M261,0)</f>
        <v>#VALUE!</v>
      </c>
      <c r="BQ261" s="37" t="e">
        <f>IF(MOD('935'!$K261,100)&gt;10,'Charging rates'!$E$38*$AW261*'935'!$N261,0)</f>
        <v>#VALUE!</v>
      </c>
      <c r="BR261" s="52" t="e">
        <f t="shared" si="50"/>
        <v>#VALUE!</v>
      </c>
      <c r="BS261" s="48" t="e">
        <f>'935'!C261&lt;&gt;"VOID"</f>
        <v>#VALUE!</v>
      </c>
      <c r="BT261" s="33" t="e">
        <f>IF(BS261,(100/'11'!B$17*BD261*((1-'935'!I261)*'Charging rates'!B$51+'Charging rates'!B$63)),0)</f>
        <v>#VALUE!</v>
      </c>
      <c r="BU261" s="33" t="e">
        <f>100/'11'!B$17*BG261*('Charging rates'!B$51+'Charging rates'!B$63)</f>
        <v>#VALUE!</v>
      </c>
      <c r="BV261" s="33" t="e">
        <f>100/'11'!B$17*BE261*('Charging rates'!B$51+'Charging rates'!B$63)</f>
        <v>#VALUE!</v>
      </c>
      <c r="BW261" s="53" t="e">
        <f t="shared" si="51"/>
        <v>#VALUE!</v>
      </c>
      <c r="BX261" s="32" t="e">
        <f>AT261-('935'!T261*(1-'935'!X261/'11'!B$17))</f>
        <v>#VALUE!</v>
      </c>
      <c r="BY261" s="32">
        <f>0-IF(ISNUMBER(I261),INDEX('913'!$I$6:$I$1205,I261),0)-IF(ISNUMBER(J261),INDEX('913'!$I$6:$I$1205,J261),0)-IF(ISNUMBER(K261),INDEX('913'!$I$6:$I$1205,K261),0)-IF(ISNUMBER(L261),INDEX('913'!$I$6:$I$1205,L261),0)-IF(ISNUMBER(M261),INDEX('913'!$I$6:$I$1205,M261),0)-IF(ISNUMBER(N261),INDEX('913'!$I$6:$I$1205,N261),0)-IF(ISNUMBER(O261),INDEX('913'!$I$6:$I$1205,O261),0)-IF(ISNUMBER(P261),INDEX('913'!$I$6:$I$1205,P261),0)</f>
        <v>0</v>
      </c>
      <c r="BZ261" s="37">
        <f>IF(BY261=0,1,MAX(1,SQRT(BY261^2+(IF(ISNUMBER(I261),INDEX('913'!$J$6:$J$1205,I261),0)+IF(ISNUMBER(J261),INDEX('913'!$J$6:$J$1205,J261),0)+IF(ISNUMBER(K261),INDEX('913'!$J$6:$J$1205,K261),0)+IF(ISNUMBER(L261),INDEX('913'!$J$6:$J$1205,L261),0)+IF(ISNUMBER(M261),INDEX('913'!$J$6:$J$1205,M261),0)+IF(ISNUMBER(N261),INDEX('913'!$J$6:$J$1205,N261),0)+IF(ISNUMBER(O261),INDEX('913'!$J$6:$J$1205,O261),0)+IF(ISNUMBER(P261),INDEX('913'!$J$6:$J$1205,P261),0))^2)/BY261))</f>
        <v>1</v>
      </c>
      <c r="CA261" s="33" t="e">
        <f>100*AO261/'11'!B$17</f>
        <v>#VALUE!</v>
      </c>
      <c r="CB261" s="37" t="e">
        <f>100*(AP261*BZ261)/'11'!C$17</f>
        <v>#VALUE!</v>
      </c>
      <c r="CC261" s="37" t="e">
        <f t="shared" si="52"/>
        <v>#VALUE!</v>
      </c>
      <c r="CD261" s="33" t="e">
        <f t="shared" si="53"/>
        <v>#VALUE!</v>
      </c>
      <c r="CE261" s="54" t="e">
        <f>'11'!C$17-'935'!Y261</f>
        <v>#VALUE!</v>
      </c>
      <c r="CF261" s="37" t="e">
        <f>MAX('DNO totals'!B$312+0,MIN('935'!L261+0,'DNO totals'!B$304+0))</f>
        <v>#VALUE!</v>
      </c>
      <c r="CG261" s="37" t="e">
        <f>MAX('DNO totals'!C$312+0,MIN('935'!M261+0,'DNO totals'!C$304+0))</f>
        <v>#VALUE!</v>
      </c>
      <c r="CH261" s="37" t="e">
        <f>MAX('DNO totals'!D$312+0,MIN('935'!N261+0,'DNO totals'!D$304+0))</f>
        <v>#VALUE!</v>
      </c>
      <c r="CI261" s="37" t="e">
        <f>MAX('DNO totals'!E$312+0,MIN('935'!O261+0,'DNO totals'!E$304+0))</f>
        <v>#VALUE!</v>
      </c>
      <c r="CJ261" s="52" t="e">
        <f>MAX('DNO totals'!F$312+0,MIN('935'!P261+0,'DNO totals'!F$304+0))</f>
        <v>#VALUE!</v>
      </c>
      <c r="CK261" s="37" t="e">
        <f>IF('935'!$K261=1000,'Charging rates'!$C$38*$BH261/(1+'DNO totals'!$C$99)*$CF261,0)</f>
        <v>#VALUE!</v>
      </c>
      <c r="CL261" s="37" t="e">
        <f>IF(MOD('935'!$K261,1000)=100,'Charging rates'!$D$38*$BH261/(1+'DNO totals'!$D$99)*$CG261,0)</f>
        <v>#VALUE!</v>
      </c>
      <c r="CM261" s="37" t="e">
        <f>IF(MOD('935'!$K261,100)=10,'Charging rates'!$E$38*$BH261/(1+'DNO totals'!$E$99)*$CH261,0)</f>
        <v>#VALUE!</v>
      </c>
      <c r="CN261" s="37" t="e">
        <f>IF(AND(MOD('935'!$K261,10)&gt;0,MOD('935'!$K261,1000)&gt;1),'Charging rates'!$F$38*$BH261/(1+'DNO totals'!$F$99)*$CI261,0)</f>
        <v>#VALUE!</v>
      </c>
      <c r="CO261" s="37" t="e">
        <f>IF(MOD('935'!$K261,1000)=1,'Charging rates'!$G$38*$BH261/(1+'DNO totals'!$G$99)*$CJ261,0)</f>
        <v>#VALUE!</v>
      </c>
      <c r="CP261" s="52" t="e">
        <f t="shared" si="54"/>
        <v>#VALUE!</v>
      </c>
      <c r="CQ261" s="37" t="e">
        <f>IF('935'!$K261&gt;1000,'Charging rates'!$C$38*$AW261*$CF261,0)</f>
        <v>#VALUE!</v>
      </c>
      <c r="CR261" s="37" t="e">
        <f>IF(MOD('935'!$K261,1000)&gt;100,'Charging rates'!$D$38*$AW261*$CG261,0)</f>
        <v>#VALUE!</v>
      </c>
      <c r="CS261" s="37" t="e">
        <f>IF(MOD('935'!$K261,100)&gt;10,'Charging rates'!$E$38*$AW261*$CH261,0)</f>
        <v>#VALUE!</v>
      </c>
      <c r="CT261" s="52" t="e">
        <f t="shared" si="55"/>
        <v>#VALUE!</v>
      </c>
      <c r="CU261" s="33" t="e">
        <f>100*(AP261*'935'!Q261*BZ261)/'11'!B$17</f>
        <v>#VALUE!</v>
      </c>
      <c r="CV261" s="33" t="e">
        <f>100/'11'!B$17*'Charging rates'!B$10*AW261</f>
        <v>#VALUE!</v>
      </c>
      <c r="CW261" s="33" t="e">
        <f>IF(AT261=0,0,(1-BX261/AT261)*(CA261+IF('935'!Q261=0,0,(CB261*'935'!Q261*('11'!C$17-'935'!Y261)/('11'!B$17-'935'!X261)))))</f>
        <v>#VALUE!</v>
      </c>
      <c r="CX261" s="33" t="e">
        <f t="shared" si="56"/>
        <v>#VALUE!</v>
      </c>
      <c r="CY261" s="49" t="e">
        <f t="shared" si="57"/>
        <v>#VALUE!</v>
      </c>
      <c r="CZ261" s="32" t="e">
        <f>AT261*(Parameters!B$21+AU261)*IF('DNO totals'!B$323&lt;0,1,'935'!S261)</f>
        <v>#VALUE!</v>
      </c>
      <c r="DA261" s="52" t="e">
        <f>IF('DNO totals'!B$323&lt;0,1,'935'!S261)*(Parameters!B$21+AU261)</f>
        <v>#VALUE!</v>
      </c>
      <c r="DB261" s="37" t="e">
        <f>CX261+'Charging rates'!B$106*DA261*100/'11'!B$17</f>
        <v>#VALUE!</v>
      </c>
      <c r="DC261" s="37" t="e">
        <f>DB261+'Charging rates'!B$116*(Parameters!B$21+AU261)*100/'11'!B$17*IF('DNO totals'!B$323&lt;0,1,'935'!S261)</f>
        <v>#VALUE!</v>
      </c>
      <c r="DD261" s="37" t="e">
        <f>'Charging rates'!B$97*(CP261+CT261)*100/'11'!B$17</f>
        <v>#VALUE!</v>
      </c>
      <c r="DE261" s="33" t="e">
        <f>MAX(0-(CB261*AU261*'11'!C$17/'11'!B$17),DC261+DD261)</f>
        <v>#VALUE!</v>
      </c>
      <c r="DF261" s="37" t="e">
        <f>IF(BS261,IF(AU261=0,CC261,MAX(0,MIN(CC261,CC261+(DE261/'935'!Q261*('11'!B$17-'935'!X261)/('11'!C$17-'935'!Y261))))),0)</f>
        <v>#VALUE!</v>
      </c>
      <c r="DG261" s="33" t="e">
        <f t="shared" si="58"/>
        <v>#VALUE!</v>
      </c>
      <c r="DH261" s="53" t="e">
        <f t="shared" si="59"/>
        <v>#VALUE!</v>
      </c>
    </row>
    <row r="262" spans="1:112">
      <c r="A262" s="28">
        <v>162</v>
      </c>
      <c r="B262" s="47" t="e">
        <f>'935'!B262</f>
        <v>#VALUE!</v>
      </c>
      <c r="C262" s="48" t="e">
        <f>OR('935'!E262&lt;&gt;"VOID",'935'!F262&lt;&gt;"VOID",'935'!G262&lt;&gt;"VOID")</f>
        <v>#VALUE!</v>
      </c>
      <c r="D262" s="32" t="e">
        <f>IF('935'!D262="VOID",0,'935'!D262*(1-'935'!X262/'11'!B$17))</f>
        <v>#VALUE!</v>
      </c>
      <c r="E262" s="32" t="e">
        <f>IF('935'!E262="VOID",0,'935'!E262*(1-'935'!X262/'11'!B$17))</f>
        <v>#VALUE!</v>
      </c>
      <c r="F262" s="32" t="e">
        <f>IF('935'!F262="VOID",0,'935'!F262*(1-'935'!X262/'11'!B$17))</f>
        <v>#VALUE!</v>
      </c>
      <c r="G262" s="32" t="e">
        <f>IF('935'!G262="VOID",0,'935'!G262*(1-'935'!X262/'11'!B$17))</f>
        <v>#VALUE!</v>
      </c>
      <c r="H262" s="49" t="e">
        <f t="shared" si="40"/>
        <v>#VALUE!</v>
      </c>
      <c r="I262" s="50" t="e">
        <f>MATCH('935'!J262,'913'!$B$6:$B$1205,0)</f>
        <v>#VALUE!</v>
      </c>
      <c r="J262" s="50" t="e">
        <f>MATCH(INDEX('913'!$D$6:$D$1205,I262),'913'!$B$6:$B$1205,0)</f>
        <v>#VALUE!</v>
      </c>
      <c r="K262" s="50" t="e">
        <f>MATCH(INDEX('913'!$D$6:$D$1205,J262),'913'!$B$6:$B$1205,0)</f>
        <v>#VALUE!</v>
      </c>
      <c r="L262" s="50" t="e">
        <f>MATCH(INDEX('913'!$D$6:$D$1205,K262),'913'!$B$6:$B$1205,0)</f>
        <v>#VALUE!</v>
      </c>
      <c r="M262" s="50" t="e">
        <f>MATCH(INDEX('913'!$D$6:$D$1205,L262),'913'!$B$6:$B$1205,0)</f>
        <v>#VALUE!</v>
      </c>
      <c r="N262" s="50" t="e">
        <f>MATCH(INDEX('913'!$D$6:$D$1205,M262),'913'!$B$6:$B$1205,0)</f>
        <v>#VALUE!</v>
      </c>
      <c r="O262" s="50" t="e">
        <f>MATCH(INDEX('913'!$D$6:$D$1205,N262),'913'!$B$6:$B$1205,0)</f>
        <v>#VALUE!</v>
      </c>
      <c r="P262" s="51" t="e">
        <f>MATCH(INDEX('913'!$D$6:$D$1205,O262),'913'!$B$6:$B$1205,0)</f>
        <v>#VALUE!</v>
      </c>
      <c r="Q262" s="37">
        <f>IF(ISNUMBER(I262),MAX(0,INDEX('913'!$E$6:$E$1205,I262)),0)</f>
        <v>0</v>
      </c>
      <c r="R262" s="37">
        <f>IF(ISNUMBER(J262),MAX(0,INDEX('913'!$E$6:$E$1205,J262)),0)</f>
        <v>0</v>
      </c>
      <c r="S262" s="37">
        <f>IF(ISNUMBER(K262),MAX(0,INDEX('913'!$E$6:$E$1205,K262)),0)</f>
        <v>0</v>
      </c>
      <c r="T262" s="37">
        <f>IF(ISNUMBER(L262),MAX(0,INDEX('913'!$E$6:$E$1205,L262)),0)</f>
        <v>0</v>
      </c>
      <c r="U262" s="37">
        <f>IF(ISNUMBER(M262),MAX(0,INDEX('913'!$E$6:$E$1205,M262)),0)</f>
        <v>0</v>
      </c>
      <c r="V262" s="37">
        <f>IF(ISNUMBER(N262),MAX(0,INDEX('913'!$E$6:$E$1205,N262)),0)</f>
        <v>0</v>
      </c>
      <c r="W262" s="37">
        <f>IF(ISNUMBER(O262),MAX(0,INDEX('913'!$E$6:$E$1205,O262)),0)</f>
        <v>0</v>
      </c>
      <c r="X262" s="52">
        <f>IF(ISNUMBER(P262),MAX(0,INDEX('913'!$E$6:$E$1205,P262)),0)</f>
        <v>0</v>
      </c>
      <c r="Y262" s="37">
        <f>IF(ISNUMBER(I262),MAX(0,INDEX('913'!$F$6:$F$1205,I262)),0)</f>
        <v>0</v>
      </c>
      <c r="Z262" s="37">
        <f>IF(ISNUMBER(J262),MAX(0,INDEX('913'!$F$6:$F$1205,J262)),0)</f>
        <v>0</v>
      </c>
      <c r="AA262" s="37">
        <f>IF(ISNUMBER(K262),MAX(0,INDEX('913'!$F$6:$F$1205,K262)),0)</f>
        <v>0</v>
      </c>
      <c r="AB262" s="37">
        <f>IF(ISNUMBER(L262),MAX(0,INDEX('913'!$F$6:$F$1205,L262)),0)</f>
        <v>0</v>
      </c>
      <c r="AC262" s="37">
        <f>IF(ISNUMBER(M262),MAX(0,INDEX('913'!$F$6:$F$1205,M262)),0)</f>
        <v>0</v>
      </c>
      <c r="AD262" s="37">
        <f>IF(ISNUMBER(N262),MAX(0,INDEX('913'!$F$6:$F$1205,N262)),0)</f>
        <v>0</v>
      </c>
      <c r="AE262" s="37">
        <f>IF(ISNUMBER(O262),MAX(0,INDEX('913'!$F$6:$F$1205,O262)),0)</f>
        <v>0</v>
      </c>
      <c r="AF262" s="37">
        <f>IF(ISNUMBER(P262),MAX(0,INDEX('913'!$F$6:$F$1205,P262)),0)</f>
        <v>0</v>
      </c>
      <c r="AG262" s="32">
        <f>IF(ISNUMBER(I262),SQRT(INDEX('913'!$I$6:$I$1205,I262)^2+INDEX('913'!$J$6:$J$1205,I262)^2),0)</f>
        <v>0</v>
      </c>
      <c r="AH262" s="32">
        <f>IF(ISNUMBER(J262),SQRT(INDEX('913'!$I$6:$I$1205,J262)^2+INDEX('913'!$J$6:$J$1205,J262)^2),0)</f>
        <v>0</v>
      </c>
      <c r="AI262" s="32">
        <f>IF(ISNUMBER(K262),SQRT(INDEX('913'!$I$6:$I$1205,K262)^2+INDEX('913'!$J$6:$J$1205,K262)^2),0)</f>
        <v>0</v>
      </c>
      <c r="AJ262" s="32">
        <f>IF(ISNUMBER(L262),SQRT(INDEX('913'!$I$6:$I$1205,L262)^2+INDEX('913'!$J$6:$J$1205,L262)^2),0)</f>
        <v>0</v>
      </c>
      <c r="AK262" s="32">
        <f>IF(ISNUMBER(M262),SQRT(INDEX('913'!$I$6:$I$1205,M262)^2+INDEX('913'!$J$6:$J$1205,M262)^2),0)</f>
        <v>0</v>
      </c>
      <c r="AL262" s="32">
        <f>IF(ISNUMBER(N262),SQRT(INDEX('913'!$I$6:$I$1205,N262)^2+INDEX('913'!$J$6:$J$1205,N262)^2),0)</f>
        <v>0</v>
      </c>
      <c r="AM262" s="32">
        <f>IF(ISNUMBER(O262),SQRT(INDEX('913'!$I$6:$I$1205,O262)^2+INDEX('913'!$J$6:$J$1205,O262)^2),0)</f>
        <v>0</v>
      </c>
      <c r="AN262" s="49">
        <f>IF(ISNUMBER(P262),SQRT(INDEX('913'!$I$6:$I$1205,P262)^2+INDEX('913'!$J$6:$J$1205,P262)^2),0)</f>
        <v>0</v>
      </c>
      <c r="AO262" s="37">
        <f t="shared" si="41"/>
        <v>0</v>
      </c>
      <c r="AP262" s="37">
        <f t="shared" si="42"/>
        <v>0</v>
      </c>
      <c r="AQ262" s="33" t="e">
        <f>-100*'935'!W262*(AO262+AP262)/'11'!C$17</f>
        <v>#VALUE!</v>
      </c>
      <c r="AR262" s="37" t="e">
        <f t="shared" si="43"/>
        <v>#VALUE!</v>
      </c>
      <c r="AS262" s="52" t="e">
        <f t="shared" si="44"/>
        <v>#VALUE!</v>
      </c>
      <c r="AT262" s="32" t="e">
        <f>IF('935'!C262="VOID",0,('935'!C262*(1-'935'!X262/'11'!B$17)))</f>
        <v>#VALUE!</v>
      </c>
      <c r="AU262" s="52" t="e">
        <f>'935'!Q262*(1-'935'!Y262/'11'!C$17)/(1-'935'!X262/'11'!B$17)</f>
        <v>#VALUE!</v>
      </c>
      <c r="AV262" s="37" t="e">
        <f>INDEX('DNO totals'!$B$57:$G$57,IF('935'!K262,IF(MOD('935'!K262,1000),IF(MOD('935'!K262,100),IF(MOD('935'!K262,10),IF(MOD('935'!K262,1000)=1,6,5),4),3),2),1))</f>
        <v>#VALUE!</v>
      </c>
      <c r="AW262" s="52" t="e">
        <f t="shared" si="45"/>
        <v>#VALUE!</v>
      </c>
      <c r="AX262" s="32" t="e">
        <f>IF('935'!V262="VOID",0,'935'!V262*(1-'935'!X262/'11'!B$17))</f>
        <v>#VALUE!</v>
      </c>
      <c r="AY262" s="33" t="e">
        <f>IF(H262,-100*'Charging rates'!B$10/'11'!B$17*AX262/H262,0)</f>
        <v>#VALUE!</v>
      </c>
      <c r="AZ262" s="33" t="e">
        <f>IF(C262,'DNO totals'!B$41,0)</f>
        <v>#VALUE!</v>
      </c>
      <c r="BA262" s="33" t="e">
        <f t="shared" si="46"/>
        <v>#VALUE!</v>
      </c>
      <c r="BB262" s="33" t="e">
        <f t="shared" si="47"/>
        <v>#VALUE!</v>
      </c>
      <c r="BC262" s="53" t="e">
        <f t="shared" si="48"/>
        <v>#VALUE!</v>
      </c>
      <c r="BD262" s="32" t="e">
        <f>IF(AT262,'935'!H262*AT262/(AT262+D262+H262),0)</f>
        <v>#VALUE!</v>
      </c>
      <c r="BE262" s="32" t="e">
        <f>IF(H262,'935'!H262*H262/(AT262+D262+H262),0)</f>
        <v>#VALUE!</v>
      </c>
      <c r="BF262" s="32" t="e">
        <f>BD262*(1-'935'!X262/'11'!B$17)</f>
        <v>#VALUE!</v>
      </c>
      <c r="BG262" s="49" t="e">
        <f>BE262*(1-'935'!X262/'11'!B$17)</f>
        <v>#VALUE!</v>
      </c>
      <c r="BH262" s="52" t="e">
        <f>AV262*Parameters!B$6</f>
        <v>#VALUE!</v>
      </c>
      <c r="BI262" s="37" t="e">
        <f>IF('935'!$K262=1000,'Charging rates'!$C$38*$BH262/(1+'DNO totals'!$C$99)*'935'!$L262,0)</f>
        <v>#VALUE!</v>
      </c>
      <c r="BJ262" s="37" t="e">
        <f>IF(MOD('935'!$K262,1000)=100,'Charging rates'!$D$38*$BH262/(1+'DNO totals'!$D$99)*'935'!$M262,0)</f>
        <v>#VALUE!</v>
      </c>
      <c r="BK262" s="37" t="e">
        <f>IF(MOD('935'!$K262,100)=10,'Charging rates'!$E$38*$BH262/(1+'DNO totals'!$E$99)*'935'!$N262,0)</f>
        <v>#VALUE!</v>
      </c>
      <c r="BL262" s="37" t="e">
        <f>IF(AND(MOD('935'!$K262,10)&gt;0,MOD('935'!$K262,1000)&gt;1),'Charging rates'!$F$38*$BH262/(1+'DNO totals'!$F$99)*'935'!$O262,0)</f>
        <v>#VALUE!</v>
      </c>
      <c r="BM262" s="37" t="e">
        <f>IF(MOD('935'!$K262,1000)=1,'Charging rates'!$G$38*$BH262/(1+'DNO totals'!$G$99)*'935'!$P262,0)</f>
        <v>#VALUE!</v>
      </c>
      <c r="BN262" s="52" t="e">
        <f t="shared" si="49"/>
        <v>#VALUE!</v>
      </c>
      <c r="BO262" s="37" t="e">
        <f>IF('935'!$K262&gt;1000,'Charging rates'!$C$38*$AW262*'935'!$L262,0)</f>
        <v>#VALUE!</v>
      </c>
      <c r="BP262" s="37" t="e">
        <f>IF(MOD('935'!$K262,1000)&gt;100,'Charging rates'!$D$38*$AW262*'935'!$M262,0)</f>
        <v>#VALUE!</v>
      </c>
      <c r="BQ262" s="37" t="e">
        <f>IF(MOD('935'!$K262,100)&gt;10,'Charging rates'!$E$38*$AW262*'935'!$N262,0)</f>
        <v>#VALUE!</v>
      </c>
      <c r="BR262" s="52" t="e">
        <f t="shared" si="50"/>
        <v>#VALUE!</v>
      </c>
      <c r="BS262" s="48" t="e">
        <f>'935'!C262&lt;&gt;"VOID"</f>
        <v>#VALUE!</v>
      </c>
      <c r="BT262" s="33" t="e">
        <f>IF(BS262,(100/'11'!B$17*BD262*((1-'935'!I262)*'Charging rates'!B$51+'Charging rates'!B$63)),0)</f>
        <v>#VALUE!</v>
      </c>
      <c r="BU262" s="33" t="e">
        <f>100/'11'!B$17*BG262*('Charging rates'!B$51+'Charging rates'!B$63)</f>
        <v>#VALUE!</v>
      </c>
      <c r="BV262" s="33" t="e">
        <f>100/'11'!B$17*BE262*('Charging rates'!B$51+'Charging rates'!B$63)</f>
        <v>#VALUE!</v>
      </c>
      <c r="BW262" s="53" t="e">
        <f t="shared" si="51"/>
        <v>#VALUE!</v>
      </c>
      <c r="BX262" s="32" t="e">
        <f>AT262-('935'!T262*(1-'935'!X262/'11'!B$17))</f>
        <v>#VALUE!</v>
      </c>
      <c r="BY262" s="32">
        <f>0-IF(ISNUMBER(I262),INDEX('913'!$I$6:$I$1205,I262),0)-IF(ISNUMBER(J262),INDEX('913'!$I$6:$I$1205,J262),0)-IF(ISNUMBER(K262),INDEX('913'!$I$6:$I$1205,K262),0)-IF(ISNUMBER(L262),INDEX('913'!$I$6:$I$1205,L262),0)-IF(ISNUMBER(M262),INDEX('913'!$I$6:$I$1205,M262),0)-IF(ISNUMBER(N262),INDEX('913'!$I$6:$I$1205,N262),0)-IF(ISNUMBER(O262),INDEX('913'!$I$6:$I$1205,O262),0)-IF(ISNUMBER(P262),INDEX('913'!$I$6:$I$1205,P262),0)</f>
        <v>0</v>
      </c>
      <c r="BZ262" s="37">
        <f>IF(BY262=0,1,MAX(1,SQRT(BY262^2+(IF(ISNUMBER(I262),INDEX('913'!$J$6:$J$1205,I262),0)+IF(ISNUMBER(J262),INDEX('913'!$J$6:$J$1205,J262),0)+IF(ISNUMBER(K262),INDEX('913'!$J$6:$J$1205,K262),0)+IF(ISNUMBER(L262),INDEX('913'!$J$6:$J$1205,L262),0)+IF(ISNUMBER(M262),INDEX('913'!$J$6:$J$1205,M262),0)+IF(ISNUMBER(N262),INDEX('913'!$J$6:$J$1205,N262),0)+IF(ISNUMBER(O262),INDEX('913'!$J$6:$J$1205,O262),0)+IF(ISNUMBER(P262),INDEX('913'!$J$6:$J$1205,P262),0))^2)/BY262))</f>
        <v>1</v>
      </c>
      <c r="CA262" s="33" t="e">
        <f>100*AO262/'11'!B$17</f>
        <v>#VALUE!</v>
      </c>
      <c r="CB262" s="37" t="e">
        <f>100*(AP262*BZ262)/'11'!C$17</f>
        <v>#VALUE!</v>
      </c>
      <c r="CC262" s="37" t="e">
        <f t="shared" si="52"/>
        <v>#VALUE!</v>
      </c>
      <c r="CD262" s="33" t="e">
        <f t="shared" si="53"/>
        <v>#VALUE!</v>
      </c>
      <c r="CE262" s="54" t="e">
        <f>'11'!C$17-'935'!Y262</f>
        <v>#VALUE!</v>
      </c>
      <c r="CF262" s="37" t="e">
        <f>MAX('DNO totals'!B$312+0,MIN('935'!L262+0,'DNO totals'!B$304+0))</f>
        <v>#VALUE!</v>
      </c>
      <c r="CG262" s="37" t="e">
        <f>MAX('DNO totals'!C$312+0,MIN('935'!M262+0,'DNO totals'!C$304+0))</f>
        <v>#VALUE!</v>
      </c>
      <c r="CH262" s="37" t="e">
        <f>MAX('DNO totals'!D$312+0,MIN('935'!N262+0,'DNO totals'!D$304+0))</f>
        <v>#VALUE!</v>
      </c>
      <c r="CI262" s="37" t="e">
        <f>MAX('DNO totals'!E$312+0,MIN('935'!O262+0,'DNO totals'!E$304+0))</f>
        <v>#VALUE!</v>
      </c>
      <c r="CJ262" s="52" t="e">
        <f>MAX('DNO totals'!F$312+0,MIN('935'!P262+0,'DNO totals'!F$304+0))</f>
        <v>#VALUE!</v>
      </c>
      <c r="CK262" s="37" t="e">
        <f>IF('935'!$K262=1000,'Charging rates'!$C$38*$BH262/(1+'DNO totals'!$C$99)*$CF262,0)</f>
        <v>#VALUE!</v>
      </c>
      <c r="CL262" s="37" t="e">
        <f>IF(MOD('935'!$K262,1000)=100,'Charging rates'!$D$38*$BH262/(1+'DNO totals'!$D$99)*$CG262,0)</f>
        <v>#VALUE!</v>
      </c>
      <c r="CM262" s="37" t="e">
        <f>IF(MOD('935'!$K262,100)=10,'Charging rates'!$E$38*$BH262/(1+'DNO totals'!$E$99)*$CH262,0)</f>
        <v>#VALUE!</v>
      </c>
      <c r="CN262" s="37" t="e">
        <f>IF(AND(MOD('935'!$K262,10)&gt;0,MOD('935'!$K262,1000)&gt;1),'Charging rates'!$F$38*$BH262/(1+'DNO totals'!$F$99)*$CI262,0)</f>
        <v>#VALUE!</v>
      </c>
      <c r="CO262" s="37" t="e">
        <f>IF(MOD('935'!$K262,1000)=1,'Charging rates'!$G$38*$BH262/(1+'DNO totals'!$G$99)*$CJ262,0)</f>
        <v>#VALUE!</v>
      </c>
      <c r="CP262" s="52" t="e">
        <f t="shared" si="54"/>
        <v>#VALUE!</v>
      </c>
      <c r="CQ262" s="37" t="e">
        <f>IF('935'!$K262&gt;1000,'Charging rates'!$C$38*$AW262*$CF262,0)</f>
        <v>#VALUE!</v>
      </c>
      <c r="CR262" s="37" t="e">
        <f>IF(MOD('935'!$K262,1000)&gt;100,'Charging rates'!$D$38*$AW262*$CG262,0)</f>
        <v>#VALUE!</v>
      </c>
      <c r="CS262" s="37" t="e">
        <f>IF(MOD('935'!$K262,100)&gt;10,'Charging rates'!$E$38*$AW262*$CH262,0)</f>
        <v>#VALUE!</v>
      </c>
      <c r="CT262" s="52" t="e">
        <f t="shared" si="55"/>
        <v>#VALUE!</v>
      </c>
      <c r="CU262" s="33" t="e">
        <f>100*(AP262*'935'!Q262*BZ262)/'11'!B$17</f>
        <v>#VALUE!</v>
      </c>
      <c r="CV262" s="33" t="e">
        <f>100/'11'!B$17*'Charging rates'!B$10*AW262</f>
        <v>#VALUE!</v>
      </c>
      <c r="CW262" s="33" t="e">
        <f>IF(AT262=0,0,(1-BX262/AT262)*(CA262+IF('935'!Q262=0,0,(CB262*'935'!Q262*('11'!C$17-'935'!Y262)/('11'!B$17-'935'!X262)))))</f>
        <v>#VALUE!</v>
      </c>
      <c r="CX262" s="33" t="e">
        <f t="shared" si="56"/>
        <v>#VALUE!</v>
      </c>
      <c r="CY262" s="49" t="e">
        <f t="shared" si="57"/>
        <v>#VALUE!</v>
      </c>
      <c r="CZ262" s="32" t="e">
        <f>AT262*(Parameters!B$21+AU262)*IF('DNO totals'!B$323&lt;0,1,'935'!S262)</f>
        <v>#VALUE!</v>
      </c>
      <c r="DA262" s="52" t="e">
        <f>IF('DNO totals'!B$323&lt;0,1,'935'!S262)*(Parameters!B$21+AU262)</f>
        <v>#VALUE!</v>
      </c>
      <c r="DB262" s="37" t="e">
        <f>CX262+'Charging rates'!B$106*DA262*100/'11'!B$17</f>
        <v>#VALUE!</v>
      </c>
      <c r="DC262" s="37" t="e">
        <f>DB262+'Charging rates'!B$116*(Parameters!B$21+AU262)*100/'11'!B$17*IF('DNO totals'!B$323&lt;0,1,'935'!S262)</f>
        <v>#VALUE!</v>
      </c>
      <c r="DD262" s="37" t="e">
        <f>'Charging rates'!B$97*(CP262+CT262)*100/'11'!B$17</f>
        <v>#VALUE!</v>
      </c>
      <c r="DE262" s="33" t="e">
        <f>MAX(0-(CB262*AU262*'11'!C$17/'11'!B$17),DC262+DD262)</f>
        <v>#VALUE!</v>
      </c>
      <c r="DF262" s="37" t="e">
        <f>IF(BS262,IF(AU262=0,CC262,MAX(0,MIN(CC262,CC262+(DE262/'935'!Q262*('11'!B$17-'935'!X262)/('11'!C$17-'935'!Y262))))),0)</f>
        <v>#VALUE!</v>
      </c>
      <c r="DG262" s="33" t="e">
        <f t="shared" si="58"/>
        <v>#VALUE!</v>
      </c>
      <c r="DH262" s="53" t="e">
        <f t="shared" si="59"/>
        <v>#VALUE!</v>
      </c>
    </row>
    <row r="263" spans="1:112">
      <c r="A263" s="28">
        <v>163</v>
      </c>
      <c r="B263" s="47" t="e">
        <f>'935'!B263</f>
        <v>#VALUE!</v>
      </c>
      <c r="C263" s="48" t="e">
        <f>OR('935'!E263&lt;&gt;"VOID",'935'!F263&lt;&gt;"VOID",'935'!G263&lt;&gt;"VOID")</f>
        <v>#VALUE!</v>
      </c>
      <c r="D263" s="32" t="e">
        <f>IF('935'!D263="VOID",0,'935'!D263*(1-'935'!X263/'11'!B$17))</f>
        <v>#VALUE!</v>
      </c>
      <c r="E263" s="32" t="e">
        <f>IF('935'!E263="VOID",0,'935'!E263*(1-'935'!X263/'11'!B$17))</f>
        <v>#VALUE!</v>
      </c>
      <c r="F263" s="32" t="e">
        <f>IF('935'!F263="VOID",0,'935'!F263*(1-'935'!X263/'11'!B$17))</f>
        <v>#VALUE!</v>
      </c>
      <c r="G263" s="32" t="e">
        <f>IF('935'!G263="VOID",0,'935'!G263*(1-'935'!X263/'11'!B$17))</f>
        <v>#VALUE!</v>
      </c>
      <c r="H263" s="49" t="e">
        <f t="shared" si="40"/>
        <v>#VALUE!</v>
      </c>
      <c r="I263" s="50" t="e">
        <f>MATCH('935'!J263,'913'!$B$6:$B$1205,0)</f>
        <v>#VALUE!</v>
      </c>
      <c r="J263" s="50" t="e">
        <f>MATCH(INDEX('913'!$D$6:$D$1205,I263),'913'!$B$6:$B$1205,0)</f>
        <v>#VALUE!</v>
      </c>
      <c r="K263" s="50" t="e">
        <f>MATCH(INDEX('913'!$D$6:$D$1205,J263),'913'!$B$6:$B$1205,0)</f>
        <v>#VALUE!</v>
      </c>
      <c r="L263" s="50" t="e">
        <f>MATCH(INDEX('913'!$D$6:$D$1205,K263),'913'!$B$6:$B$1205,0)</f>
        <v>#VALUE!</v>
      </c>
      <c r="M263" s="50" t="e">
        <f>MATCH(INDEX('913'!$D$6:$D$1205,L263),'913'!$B$6:$B$1205,0)</f>
        <v>#VALUE!</v>
      </c>
      <c r="N263" s="50" t="e">
        <f>MATCH(INDEX('913'!$D$6:$D$1205,M263),'913'!$B$6:$B$1205,0)</f>
        <v>#VALUE!</v>
      </c>
      <c r="O263" s="50" t="e">
        <f>MATCH(INDEX('913'!$D$6:$D$1205,N263),'913'!$B$6:$B$1205,0)</f>
        <v>#VALUE!</v>
      </c>
      <c r="P263" s="51" t="e">
        <f>MATCH(INDEX('913'!$D$6:$D$1205,O263),'913'!$B$6:$B$1205,0)</f>
        <v>#VALUE!</v>
      </c>
      <c r="Q263" s="37">
        <f>IF(ISNUMBER(I263),MAX(0,INDEX('913'!$E$6:$E$1205,I263)),0)</f>
        <v>0</v>
      </c>
      <c r="R263" s="37">
        <f>IF(ISNUMBER(J263),MAX(0,INDEX('913'!$E$6:$E$1205,J263)),0)</f>
        <v>0</v>
      </c>
      <c r="S263" s="37">
        <f>IF(ISNUMBER(K263),MAX(0,INDEX('913'!$E$6:$E$1205,K263)),0)</f>
        <v>0</v>
      </c>
      <c r="T263" s="37">
        <f>IF(ISNUMBER(L263),MAX(0,INDEX('913'!$E$6:$E$1205,L263)),0)</f>
        <v>0</v>
      </c>
      <c r="U263" s="37">
        <f>IF(ISNUMBER(M263),MAX(0,INDEX('913'!$E$6:$E$1205,M263)),0)</f>
        <v>0</v>
      </c>
      <c r="V263" s="37">
        <f>IF(ISNUMBER(N263),MAX(0,INDEX('913'!$E$6:$E$1205,N263)),0)</f>
        <v>0</v>
      </c>
      <c r="W263" s="37">
        <f>IF(ISNUMBER(O263),MAX(0,INDEX('913'!$E$6:$E$1205,O263)),0)</f>
        <v>0</v>
      </c>
      <c r="X263" s="52">
        <f>IF(ISNUMBER(P263),MAX(0,INDEX('913'!$E$6:$E$1205,P263)),0)</f>
        <v>0</v>
      </c>
      <c r="Y263" s="37">
        <f>IF(ISNUMBER(I263),MAX(0,INDEX('913'!$F$6:$F$1205,I263)),0)</f>
        <v>0</v>
      </c>
      <c r="Z263" s="37">
        <f>IF(ISNUMBER(J263),MAX(0,INDEX('913'!$F$6:$F$1205,J263)),0)</f>
        <v>0</v>
      </c>
      <c r="AA263" s="37">
        <f>IF(ISNUMBER(K263),MAX(0,INDEX('913'!$F$6:$F$1205,K263)),0)</f>
        <v>0</v>
      </c>
      <c r="AB263" s="37">
        <f>IF(ISNUMBER(L263),MAX(0,INDEX('913'!$F$6:$F$1205,L263)),0)</f>
        <v>0</v>
      </c>
      <c r="AC263" s="37">
        <f>IF(ISNUMBER(M263),MAX(0,INDEX('913'!$F$6:$F$1205,M263)),0)</f>
        <v>0</v>
      </c>
      <c r="AD263" s="37">
        <f>IF(ISNUMBER(N263),MAX(0,INDEX('913'!$F$6:$F$1205,N263)),0)</f>
        <v>0</v>
      </c>
      <c r="AE263" s="37">
        <f>IF(ISNUMBER(O263),MAX(0,INDEX('913'!$F$6:$F$1205,O263)),0)</f>
        <v>0</v>
      </c>
      <c r="AF263" s="37">
        <f>IF(ISNUMBER(P263),MAX(0,INDEX('913'!$F$6:$F$1205,P263)),0)</f>
        <v>0</v>
      </c>
      <c r="AG263" s="32">
        <f>IF(ISNUMBER(I263),SQRT(INDEX('913'!$I$6:$I$1205,I263)^2+INDEX('913'!$J$6:$J$1205,I263)^2),0)</f>
        <v>0</v>
      </c>
      <c r="AH263" s="32">
        <f>IF(ISNUMBER(J263),SQRT(INDEX('913'!$I$6:$I$1205,J263)^2+INDEX('913'!$J$6:$J$1205,J263)^2),0)</f>
        <v>0</v>
      </c>
      <c r="AI263" s="32">
        <f>IF(ISNUMBER(K263),SQRT(INDEX('913'!$I$6:$I$1205,K263)^2+INDEX('913'!$J$6:$J$1205,K263)^2),0)</f>
        <v>0</v>
      </c>
      <c r="AJ263" s="32">
        <f>IF(ISNUMBER(L263),SQRT(INDEX('913'!$I$6:$I$1205,L263)^2+INDEX('913'!$J$6:$J$1205,L263)^2),0)</f>
        <v>0</v>
      </c>
      <c r="AK263" s="32">
        <f>IF(ISNUMBER(M263),SQRT(INDEX('913'!$I$6:$I$1205,M263)^2+INDEX('913'!$J$6:$J$1205,M263)^2),0)</f>
        <v>0</v>
      </c>
      <c r="AL263" s="32">
        <f>IF(ISNUMBER(N263),SQRT(INDEX('913'!$I$6:$I$1205,N263)^2+INDEX('913'!$J$6:$J$1205,N263)^2),0)</f>
        <v>0</v>
      </c>
      <c r="AM263" s="32">
        <f>IF(ISNUMBER(O263),SQRT(INDEX('913'!$I$6:$I$1205,O263)^2+INDEX('913'!$J$6:$J$1205,O263)^2),0)</f>
        <v>0</v>
      </c>
      <c r="AN263" s="49">
        <f>IF(ISNUMBER(P263),SQRT(INDEX('913'!$I$6:$I$1205,P263)^2+INDEX('913'!$J$6:$J$1205,P263)^2),0)</f>
        <v>0</v>
      </c>
      <c r="AO263" s="37">
        <f t="shared" si="41"/>
        <v>0</v>
      </c>
      <c r="AP263" s="37">
        <f t="shared" si="42"/>
        <v>0</v>
      </c>
      <c r="AQ263" s="33" t="e">
        <f>-100*'935'!W263*(AO263+AP263)/'11'!C$17</f>
        <v>#VALUE!</v>
      </c>
      <c r="AR263" s="37" t="e">
        <f t="shared" si="43"/>
        <v>#VALUE!</v>
      </c>
      <c r="AS263" s="52" t="e">
        <f t="shared" si="44"/>
        <v>#VALUE!</v>
      </c>
      <c r="AT263" s="32" t="e">
        <f>IF('935'!C263="VOID",0,('935'!C263*(1-'935'!X263/'11'!B$17)))</f>
        <v>#VALUE!</v>
      </c>
      <c r="AU263" s="52" t="e">
        <f>'935'!Q263*(1-'935'!Y263/'11'!C$17)/(1-'935'!X263/'11'!B$17)</f>
        <v>#VALUE!</v>
      </c>
      <c r="AV263" s="37" t="e">
        <f>INDEX('DNO totals'!$B$57:$G$57,IF('935'!K263,IF(MOD('935'!K263,1000),IF(MOD('935'!K263,100),IF(MOD('935'!K263,10),IF(MOD('935'!K263,1000)=1,6,5),4),3),2),1))</f>
        <v>#VALUE!</v>
      </c>
      <c r="AW263" s="52" t="e">
        <f t="shared" si="45"/>
        <v>#VALUE!</v>
      </c>
      <c r="AX263" s="32" t="e">
        <f>IF('935'!V263="VOID",0,'935'!V263*(1-'935'!X263/'11'!B$17))</f>
        <v>#VALUE!</v>
      </c>
      <c r="AY263" s="33" t="e">
        <f>IF(H263,-100*'Charging rates'!B$10/'11'!B$17*AX263/H263,0)</f>
        <v>#VALUE!</v>
      </c>
      <c r="AZ263" s="33" t="e">
        <f>IF(C263,'DNO totals'!B$41,0)</f>
        <v>#VALUE!</v>
      </c>
      <c r="BA263" s="33" t="e">
        <f t="shared" si="46"/>
        <v>#VALUE!</v>
      </c>
      <c r="BB263" s="33" t="e">
        <f t="shared" si="47"/>
        <v>#VALUE!</v>
      </c>
      <c r="BC263" s="53" t="e">
        <f t="shared" si="48"/>
        <v>#VALUE!</v>
      </c>
      <c r="BD263" s="32" t="e">
        <f>IF(AT263,'935'!H263*AT263/(AT263+D263+H263),0)</f>
        <v>#VALUE!</v>
      </c>
      <c r="BE263" s="32" t="e">
        <f>IF(H263,'935'!H263*H263/(AT263+D263+H263),0)</f>
        <v>#VALUE!</v>
      </c>
      <c r="BF263" s="32" t="e">
        <f>BD263*(1-'935'!X263/'11'!B$17)</f>
        <v>#VALUE!</v>
      </c>
      <c r="BG263" s="49" t="e">
        <f>BE263*(1-'935'!X263/'11'!B$17)</f>
        <v>#VALUE!</v>
      </c>
      <c r="BH263" s="52" t="e">
        <f>AV263*Parameters!B$6</f>
        <v>#VALUE!</v>
      </c>
      <c r="BI263" s="37" t="e">
        <f>IF('935'!$K263=1000,'Charging rates'!$C$38*$BH263/(1+'DNO totals'!$C$99)*'935'!$L263,0)</f>
        <v>#VALUE!</v>
      </c>
      <c r="BJ263" s="37" t="e">
        <f>IF(MOD('935'!$K263,1000)=100,'Charging rates'!$D$38*$BH263/(1+'DNO totals'!$D$99)*'935'!$M263,0)</f>
        <v>#VALUE!</v>
      </c>
      <c r="BK263" s="37" t="e">
        <f>IF(MOD('935'!$K263,100)=10,'Charging rates'!$E$38*$BH263/(1+'DNO totals'!$E$99)*'935'!$N263,0)</f>
        <v>#VALUE!</v>
      </c>
      <c r="BL263" s="37" t="e">
        <f>IF(AND(MOD('935'!$K263,10)&gt;0,MOD('935'!$K263,1000)&gt;1),'Charging rates'!$F$38*$BH263/(1+'DNO totals'!$F$99)*'935'!$O263,0)</f>
        <v>#VALUE!</v>
      </c>
      <c r="BM263" s="37" t="e">
        <f>IF(MOD('935'!$K263,1000)=1,'Charging rates'!$G$38*$BH263/(1+'DNO totals'!$G$99)*'935'!$P263,0)</f>
        <v>#VALUE!</v>
      </c>
      <c r="BN263" s="52" t="e">
        <f t="shared" si="49"/>
        <v>#VALUE!</v>
      </c>
      <c r="BO263" s="37" t="e">
        <f>IF('935'!$K263&gt;1000,'Charging rates'!$C$38*$AW263*'935'!$L263,0)</f>
        <v>#VALUE!</v>
      </c>
      <c r="BP263" s="37" t="e">
        <f>IF(MOD('935'!$K263,1000)&gt;100,'Charging rates'!$D$38*$AW263*'935'!$M263,0)</f>
        <v>#VALUE!</v>
      </c>
      <c r="BQ263" s="37" t="e">
        <f>IF(MOD('935'!$K263,100)&gt;10,'Charging rates'!$E$38*$AW263*'935'!$N263,0)</f>
        <v>#VALUE!</v>
      </c>
      <c r="BR263" s="52" t="e">
        <f t="shared" si="50"/>
        <v>#VALUE!</v>
      </c>
      <c r="BS263" s="48" t="e">
        <f>'935'!C263&lt;&gt;"VOID"</f>
        <v>#VALUE!</v>
      </c>
      <c r="BT263" s="33" t="e">
        <f>IF(BS263,(100/'11'!B$17*BD263*((1-'935'!I263)*'Charging rates'!B$51+'Charging rates'!B$63)),0)</f>
        <v>#VALUE!</v>
      </c>
      <c r="BU263" s="33" t="e">
        <f>100/'11'!B$17*BG263*('Charging rates'!B$51+'Charging rates'!B$63)</f>
        <v>#VALUE!</v>
      </c>
      <c r="BV263" s="33" t="e">
        <f>100/'11'!B$17*BE263*('Charging rates'!B$51+'Charging rates'!B$63)</f>
        <v>#VALUE!</v>
      </c>
      <c r="BW263" s="53" t="e">
        <f t="shared" si="51"/>
        <v>#VALUE!</v>
      </c>
      <c r="BX263" s="32" t="e">
        <f>AT263-('935'!T263*(1-'935'!X263/'11'!B$17))</f>
        <v>#VALUE!</v>
      </c>
      <c r="BY263" s="32">
        <f>0-IF(ISNUMBER(I263),INDEX('913'!$I$6:$I$1205,I263),0)-IF(ISNUMBER(J263),INDEX('913'!$I$6:$I$1205,J263),0)-IF(ISNUMBER(K263),INDEX('913'!$I$6:$I$1205,K263),0)-IF(ISNUMBER(L263),INDEX('913'!$I$6:$I$1205,L263),0)-IF(ISNUMBER(M263),INDEX('913'!$I$6:$I$1205,M263),0)-IF(ISNUMBER(N263),INDEX('913'!$I$6:$I$1205,N263),0)-IF(ISNUMBER(O263),INDEX('913'!$I$6:$I$1205,O263),0)-IF(ISNUMBER(P263),INDEX('913'!$I$6:$I$1205,P263),0)</f>
        <v>0</v>
      </c>
      <c r="BZ263" s="37">
        <f>IF(BY263=0,1,MAX(1,SQRT(BY263^2+(IF(ISNUMBER(I263),INDEX('913'!$J$6:$J$1205,I263),0)+IF(ISNUMBER(J263),INDEX('913'!$J$6:$J$1205,J263),0)+IF(ISNUMBER(K263),INDEX('913'!$J$6:$J$1205,K263),0)+IF(ISNUMBER(L263),INDEX('913'!$J$6:$J$1205,L263),0)+IF(ISNUMBER(M263),INDEX('913'!$J$6:$J$1205,M263),0)+IF(ISNUMBER(N263),INDEX('913'!$J$6:$J$1205,N263),0)+IF(ISNUMBER(O263),INDEX('913'!$J$6:$J$1205,O263),0)+IF(ISNUMBER(P263),INDEX('913'!$J$6:$J$1205,P263),0))^2)/BY263))</f>
        <v>1</v>
      </c>
      <c r="CA263" s="33" t="e">
        <f>100*AO263/'11'!B$17</f>
        <v>#VALUE!</v>
      </c>
      <c r="CB263" s="37" t="e">
        <f>100*(AP263*BZ263)/'11'!C$17</f>
        <v>#VALUE!</v>
      </c>
      <c r="CC263" s="37" t="e">
        <f t="shared" si="52"/>
        <v>#VALUE!</v>
      </c>
      <c r="CD263" s="33" t="e">
        <f t="shared" si="53"/>
        <v>#VALUE!</v>
      </c>
      <c r="CE263" s="54" t="e">
        <f>'11'!C$17-'935'!Y263</f>
        <v>#VALUE!</v>
      </c>
      <c r="CF263" s="37" t="e">
        <f>MAX('DNO totals'!B$312+0,MIN('935'!L263+0,'DNO totals'!B$304+0))</f>
        <v>#VALUE!</v>
      </c>
      <c r="CG263" s="37" t="e">
        <f>MAX('DNO totals'!C$312+0,MIN('935'!M263+0,'DNO totals'!C$304+0))</f>
        <v>#VALUE!</v>
      </c>
      <c r="CH263" s="37" t="e">
        <f>MAX('DNO totals'!D$312+0,MIN('935'!N263+0,'DNO totals'!D$304+0))</f>
        <v>#VALUE!</v>
      </c>
      <c r="CI263" s="37" t="e">
        <f>MAX('DNO totals'!E$312+0,MIN('935'!O263+0,'DNO totals'!E$304+0))</f>
        <v>#VALUE!</v>
      </c>
      <c r="CJ263" s="52" t="e">
        <f>MAX('DNO totals'!F$312+0,MIN('935'!P263+0,'DNO totals'!F$304+0))</f>
        <v>#VALUE!</v>
      </c>
      <c r="CK263" s="37" t="e">
        <f>IF('935'!$K263=1000,'Charging rates'!$C$38*$BH263/(1+'DNO totals'!$C$99)*$CF263,0)</f>
        <v>#VALUE!</v>
      </c>
      <c r="CL263" s="37" t="e">
        <f>IF(MOD('935'!$K263,1000)=100,'Charging rates'!$D$38*$BH263/(1+'DNO totals'!$D$99)*$CG263,0)</f>
        <v>#VALUE!</v>
      </c>
      <c r="CM263" s="37" t="e">
        <f>IF(MOD('935'!$K263,100)=10,'Charging rates'!$E$38*$BH263/(1+'DNO totals'!$E$99)*$CH263,0)</f>
        <v>#VALUE!</v>
      </c>
      <c r="CN263" s="37" t="e">
        <f>IF(AND(MOD('935'!$K263,10)&gt;0,MOD('935'!$K263,1000)&gt;1),'Charging rates'!$F$38*$BH263/(1+'DNO totals'!$F$99)*$CI263,0)</f>
        <v>#VALUE!</v>
      </c>
      <c r="CO263" s="37" t="e">
        <f>IF(MOD('935'!$K263,1000)=1,'Charging rates'!$G$38*$BH263/(1+'DNO totals'!$G$99)*$CJ263,0)</f>
        <v>#VALUE!</v>
      </c>
      <c r="CP263" s="52" t="e">
        <f t="shared" si="54"/>
        <v>#VALUE!</v>
      </c>
      <c r="CQ263" s="37" t="e">
        <f>IF('935'!$K263&gt;1000,'Charging rates'!$C$38*$AW263*$CF263,0)</f>
        <v>#VALUE!</v>
      </c>
      <c r="CR263" s="37" t="e">
        <f>IF(MOD('935'!$K263,1000)&gt;100,'Charging rates'!$D$38*$AW263*$CG263,0)</f>
        <v>#VALUE!</v>
      </c>
      <c r="CS263" s="37" t="e">
        <f>IF(MOD('935'!$K263,100)&gt;10,'Charging rates'!$E$38*$AW263*$CH263,0)</f>
        <v>#VALUE!</v>
      </c>
      <c r="CT263" s="52" t="e">
        <f t="shared" si="55"/>
        <v>#VALUE!</v>
      </c>
      <c r="CU263" s="33" t="e">
        <f>100*(AP263*'935'!Q263*BZ263)/'11'!B$17</f>
        <v>#VALUE!</v>
      </c>
      <c r="CV263" s="33" t="e">
        <f>100/'11'!B$17*'Charging rates'!B$10*AW263</f>
        <v>#VALUE!</v>
      </c>
      <c r="CW263" s="33" t="e">
        <f>IF(AT263=0,0,(1-BX263/AT263)*(CA263+IF('935'!Q263=0,0,(CB263*'935'!Q263*('11'!C$17-'935'!Y263)/('11'!B$17-'935'!X263)))))</f>
        <v>#VALUE!</v>
      </c>
      <c r="CX263" s="33" t="e">
        <f t="shared" si="56"/>
        <v>#VALUE!</v>
      </c>
      <c r="CY263" s="49" t="e">
        <f t="shared" si="57"/>
        <v>#VALUE!</v>
      </c>
      <c r="CZ263" s="32" t="e">
        <f>AT263*(Parameters!B$21+AU263)*IF('DNO totals'!B$323&lt;0,1,'935'!S263)</f>
        <v>#VALUE!</v>
      </c>
      <c r="DA263" s="52" t="e">
        <f>IF('DNO totals'!B$323&lt;0,1,'935'!S263)*(Parameters!B$21+AU263)</f>
        <v>#VALUE!</v>
      </c>
      <c r="DB263" s="37" t="e">
        <f>CX263+'Charging rates'!B$106*DA263*100/'11'!B$17</f>
        <v>#VALUE!</v>
      </c>
      <c r="DC263" s="37" t="e">
        <f>DB263+'Charging rates'!B$116*(Parameters!B$21+AU263)*100/'11'!B$17*IF('DNO totals'!B$323&lt;0,1,'935'!S263)</f>
        <v>#VALUE!</v>
      </c>
      <c r="DD263" s="37" t="e">
        <f>'Charging rates'!B$97*(CP263+CT263)*100/'11'!B$17</f>
        <v>#VALUE!</v>
      </c>
      <c r="DE263" s="33" t="e">
        <f>MAX(0-(CB263*AU263*'11'!C$17/'11'!B$17),DC263+DD263)</f>
        <v>#VALUE!</v>
      </c>
      <c r="DF263" s="37" t="e">
        <f>IF(BS263,IF(AU263=0,CC263,MAX(0,MIN(CC263,CC263+(DE263/'935'!Q263*('11'!B$17-'935'!X263)/('11'!C$17-'935'!Y263))))),0)</f>
        <v>#VALUE!</v>
      </c>
      <c r="DG263" s="33" t="e">
        <f t="shared" si="58"/>
        <v>#VALUE!</v>
      </c>
      <c r="DH263" s="53" t="e">
        <f t="shared" si="59"/>
        <v>#VALUE!</v>
      </c>
    </row>
    <row r="264" spans="1:112">
      <c r="A264" s="28">
        <v>164</v>
      </c>
      <c r="B264" s="47" t="e">
        <f>'935'!B264</f>
        <v>#VALUE!</v>
      </c>
      <c r="C264" s="48" t="e">
        <f>OR('935'!E264&lt;&gt;"VOID",'935'!F264&lt;&gt;"VOID",'935'!G264&lt;&gt;"VOID")</f>
        <v>#VALUE!</v>
      </c>
      <c r="D264" s="32" t="e">
        <f>IF('935'!D264="VOID",0,'935'!D264*(1-'935'!X264/'11'!B$17))</f>
        <v>#VALUE!</v>
      </c>
      <c r="E264" s="32" t="e">
        <f>IF('935'!E264="VOID",0,'935'!E264*(1-'935'!X264/'11'!B$17))</f>
        <v>#VALUE!</v>
      </c>
      <c r="F264" s="32" t="e">
        <f>IF('935'!F264="VOID",0,'935'!F264*(1-'935'!X264/'11'!B$17))</f>
        <v>#VALUE!</v>
      </c>
      <c r="G264" s="32" t="e">
        <f>IF('935'!G264="VOID",0,'935'!G264*(1-'935'!X264/'11'!B$17))</f>
        <v>#VALUE!</v>
      </c>
      <c r="H264" s="49" t="e">
        <f t="shared" si="40"/>
        <v>#VALUE!</v>
      </c>
      <c r="I264" s="50" t="e">
        <f>MATCH('935'!J264,'913'!$B$6:$B$1205,0)</f>
        <v>#VALUE!</v>
      </c>
      <c r="J264" s="50" t="e">
        <f>MATCH(INDEX('913'!$D$6:$D$1205,I264),'913'!$B$6:$B$1205,0)</f>
        <v>#VALUE!</v>
      </c>
      <c r="K264" s="50" t="e">
        <f>MATCH(INDEX('913'!$D$6:$D$1205,J264),'913'!$B$6:$B$1205,0)</f>
        <v>#VALUE!</v>
      </c>
      <c r="L264" s="50" t="e">
        <f>MATCH(INDEX('913'!$D$6:$D$1205,K264),'913'!$B$6:$B$1205,0)</f>
        <v>#VALUE!</v>
      </c>
      <c r="M264" s="50" t="e">
        <f>MATCH(INDEX('913'!$D$6:$D$1205,L264),'913'!$B$6:$B$1205,0)</f>
        <v>#VALUE!</v>
      </c>
      <c r="N264" s="50" t="e">
        <f>MATCH(INDEX('913'!$D$6:$D$1205,M264),'913'!$B$6:$B$1205,0)</f>
        <v>#VALUE!</v>
      </c>
      <c r="O264" s="50" t="e">
        <f>MATCH(INDEX('913'!$D$6:$D$1205,N264),'913'!$B$6:$B$1205,0)</f>
        <v>#VALUE!</v>
      </c>
      <c r="P264" s="51" t="e">
        <f>MATCH(INDEX('913'!$D$6:$D$1205,O264),'913'!$B$6:$B$1205,0)</f>
        <v>#VALUE!</v>
      </c>
      <c r="Q264" s="37">
        <f>IF(ISNUMBER(I264),MAX(0,INDEX('913'!$E$6:$E$1205,I264)),0)</f>
        <v>0</v>
      </c>
      <c r="R264" s="37">
        <f>IF(ISNUMBER(J264),MAX(0,INDEX('913'!$E$6:$E$1205,J264)),0)</f>
        <v>0</v>
      </c>
      <c r="S264" s="37">
        <f>IF(ISNUMBER(K264),MAX(0,INDEX('913'!$E$6:$E$1205,K264)),0)</f>
        <v>0</v>
      </c>
      <c r="T264" s="37">
        <f>IF(ISNUMBER(L264),MAX(0,INDEX('913'!$E$6:$E$1205,L264)),0)</f>
        <v>0</v>
      </c>
      <c r="U264" s="37">
        <f>IF(ISNUMBER(M264),MAX(0,INDEX('913'!$E$6:$E$1205,M264)),0)</f>
        <v>0</v>
      </c>
      <c r="V264" s="37">
        <f>IF(ISNUMBER(N264),MAX(0,INDEX('913'!$E$6:$E$1205,N264)),0)</f>
        <v>0</v>
      </c>
      <c r="W264" s="37">
        <f>IF(ISNUMBER(O264),MAX(0,INDEX('913'!$E$6:$E$1205,O264)),0)</f>
        <v>0</v>
      </c>
      <c r="X264" s="52">
        <f>IF(ISNUMBER(P264),MAX(0,INDEX('913'!$E$6:$E$1205,P264)),0)</f>
        <v>0</v>
      </c>
      <c r="Y264" s="37">
        <f>IF(ISNUMBER(I264),MAX(0,INDEX('913'!$F$6:$F$1205,I264)),0)</f>
        <v>0</v>
      </c>
      <c r="Z264" s="37">
        <f>IF(ISNUMBER(J264),MAX(0,INDEX('913'!$F$6:$F$1205,J264)),0)</f>
        <v>0</v>
      </c>
      <c r="AA264" s="37">
        <f>IF(ISNUMBER(K264),MAX(0,INDEX('913'!$F$6:$F$1205,K264)),0)</f>
        <v>0</v>
      </c>
      <c r="AB264" s="37">
        <f>IF(ISNUMBER(L264),MAX(0,INDEX('913'!$F$6:$F$1205,L264)),0)</f>
        <v>0</v>
      </c>
      <c r="AC264" s="37">
        <f>IF(ISNUMBER(M264),MAX(0,INDEX('913'!$F$6:$F$1205,M264)),0)</f>
        <v>0</v>
      </c>
      <c r="AD264" s="37">
        <f>IF(ISNUMBER(N264),MAX(0,INDEX('913'!$F$6:$F$1205,N264)),0)</f>
        <v>0</v>
      </c>
      <c r="AE264" s="37">
        <f>IF(ISNUMBER(O264),MAX(0,INDEX('913'!$F$6:$F$1205,O264)),0)</f>
        <v>0</v>
      </c>
      <c r="AF264" s="37">
        <f>IF(ISNUMBER(P264),MAX(0,INDEX('913'!$F$6:$F$1205,P264)),0)</f>
        <v>0</v>
      </c>
      <c r="AG264" s="32">
        <f>IF(ISNUMBER(I264),SQRT(INDEX('913'!$I$6:$I$1205,I264)^2+INDEX('913'!$J$6:$J$1205,I264)^2),0)</f>
        <v>0</v>
      </c>
      <c r="AH264" s="32">
        <f>IF(ISNUMBER(J264),SQRT(INDEX('913'!$I$6:$I$1205,J264)^2+INDEX('913'!$J$6:$J$1205,J264)^2),0)</f>
        <v>0</v>
      </c>
      <c r="AI264" s="32">
        <f>IF(ISNUMBER(K264),SQRT(INDEX('913'!$I$6:$I$1205,K264)^2+INDEX('913'!$J$6:$J$1205,K264)^2),0)</f>
        <v>0</v>
      </c>
      <c r="AJ264" s="32">
        <f>IF(ISNUMBER(L264),SQRT(INDEX('913'!$I$6:$I$1205,L264)^2+INDEX('913'!$J$6:$J$1205,L264)^2),0)</f>
        <v>0</v>
      </c>
      <c r="AK264" s="32">
        <f>IF(ISNUMBER(M264),SQRT(INDEX('913'!$I$6:$I$1205,M264)^2+INDEX('913'!$J$6:$J$1205,M264)^2),0)</f>
        <v>0</v>
      </c>
      <c r="AL264" s="32">
        <f>IF(ISNUMBER(N264),SQRT(INDEX('913'!$I$6:$I$1205,N264)^2+INDEX('913'!$J$6:$J$1205,N264)^2),0)</f>
        <v>0</v>
      </c>
      <c r="AM264" s="32">
        <f>IF(ISNUMBER(O264),SQRT(INDEX('913'!$I$6:$I$1205,O264)^2+INDEX('913'!$J$6:$J$1205,O264)^2),0)</f>
        <v>0</v>
      </c>
      <c r="AN264" s="49">
        <f>IF(ISNUMBER(P264),SQRT(INDEX('913'!$I$6:$I$1205,P264)^2+INDEX('913'!$J$6:$J$1205,P264)^2),0)</f>
        <v>0</v>
      </c>
      <c r="AO264" s="37">
        <f t="shared" si="41"/>
        <v>0</v>
      </c>
      <c r="AP264" s="37">
        <f t="shared" si="42"/>
        <v>0</v>
      </c>
      <c r="AQ264" s="33" t="e">
        <f>-100*'935'!W264*(AO264+AP264)/'11'!C$17</f>
        <v>#VALUE!</v>
      </c>
      <c r="AR264" s="37" t="e">
        <f t="shared" si="43"/>
        <v>#VALUE!</v>
      </c>
      <c r="AS264" s="52" t="e">
        <f t="shared" si="44"/>
        <v>#VALUE!</v>
      </c>
      <c r="AT264" s="32" t="e">
        <f>IF('935'!C264="VOID",0,('935'!C264*(1-'935'!X264/'11'!B$17)))</f>
        <v>#VALUE!</v>
      </c>
      <c r="AU264" s="52" t="e">
        <f>'935'!Q264*(1-'935'!Y264/'11'!C$17)/(1-'935'!X264/'11'!B$17)</f>
        <v>#VALUE!</v>
      </c>
      <c r="AV264" s="37" t="e">
        <f>INDEX('DNO totals'!$B$57:$G$57,IF('935'!K264,IF(MOD('935'!K264,1000),IF(MOD('935'!K264,100),IF(MOD('935'!K264,10),IF(MOD('935'!K264,1000)=1,6,5),4),3),2),1))</f>
        <v>#VALUE!</v>
      </c>
      <c r="AW264" s="52" t="e">
        <f t="shared" si="45"/>
        <v>#VALUE!</v>
      </c>
      <c r="AX264" s="32" t="e">
        <f>IF('935'!V264="VOID",0,'935'!V264*(1-'935'!X264/'11'!B$17))</f>
        <v>#VALUE!</v>
      </c>
      <c r="AY264" s="33" t="e">
        <f>IF(H264,-100*'Charging rates'!B$10/'11'!B$17*AX264/H264,0)</f>
        <v>#VALUE!</v>
      </c>
      <c r="AZ264" s="33" t="e">
        <f>IF(C264,'DNO totals'!B$41,0)</f>
        <v>#VALUE!</v>
      </c>
      <c r="BA264" s="33" t="e">
        <f t="shared" si="46"/>
        <v>#VALUE!</v>
      </c>
      <c r="BB264" s="33" t="e">
        <f t="shared" si="47"/>
        <v>#VALUE!</v>
      </c>
      <c r="BC264" s="53" t="e">
        <f t="shared" si="48"/>
        <v>#VALUE!</v>
      </c>
      <c r="BD264" s="32" t="e">
        <f>IF(AT264,'935'!H264*AT264/(AT264+D264+H264),0)</f>
        <v>#VALUE!</v>
      </c>
      <c r="BE264" s="32" t="e">
        <f>IF(H264,'935'!H264*H264/(AT264+D264+H264),0)</f>
        <v>#VALUE!</v>
      </c>
      <c r="BF264" s="32" t="e">
        <f>BD264*(1-'935'!X264/'11'!B$17)</f>
        <v>#VALUE!</v>
      </c>
      <c r="BG264" s="49" t="e">
        <f>BE264*(1-'935'!X264/'11'!B$17)</f>
        <v>#VALUE!</v>
      </c>
      <c r="BH264" s="52" t="e">
        <f>AV264*Parameters!B$6</f>
        <v>#VALUE!</v>
      </c>
      <c r="BI264" s="37" t="e">
        <f>IF('935'!$K264=1000,'Charging rates'!$C$38*$BH264/(1+'DNO totals'!$C$99)*'935'!$L264,0)</f>
        <v>#VALUE!</v>
      </c>
      <c r="BJ264" s="37" t="e">
        <f>IF(MOD('935'!$K264,1000)=100,'Charging rates'!$D$38*$BH264/(1+'DNO totals'!$D$99)*'935'!$M264,0)</f>
        <v>#VALUE!</v>
      </c>
      <c r="BK264" s="37" t="e">
        <f>IF(MOD('935'!$K264,100)=10,'Charging rates'!$E$38*$BH264/(1+'DNO totals'!$E$99)*'935'!$N264,0)</f>
        <v>#VALUE!</v>
      </c>
      <c r="BL264" s="37" t="e">
        <f>IF(AND(MOD('935'!$K264,10)&gt;0,MOD('935'!$K264,1000)&gt;1),'Charging rates'!$F$38*$BH264/(1+'DNO totals'!$F$99)*'935'!$O264,0)</f>
        <v>#VALUE!</v>
      </c>
      <c r="BM264" s="37" t="e">
        <f>IF(MOD('935'!$K264,1000)=1,'Charging rates'!$G$38*$BH264/(1+'DNO totals'!$G$99)*'935'!$P264,0)</f>
        <v>#VALUE!</v>
      </c>
      <c r="BN264" s="52" t="e">
        <f t="shared" si="49"/>
        <v>#VALUE!</v>
      </c>
      <c r="BO264" s="37" t="e">
        <f>IF('935'!$K264&gt;1000,'Charging rates'!$C$38*$AW264*'935'!$L264,0)</f>
        <v>#VALUE!</v>
      </c>
      <c r="BP264" s="37" t="e">
        <f>IF(MOD('935'!$K264,1000)&gt;100,'Charging rates'!$D$38*$AW264*'935'!$M264,0)</f>
        <v>#VALUE!</v>
      </c>
      <c r="BQ264" s="37" t="e">
        <f>IF(MOD('935'!$K264,100)&gt;10,'Charging rates'!$E$38*$AW264*'935'!$N264,0)</f>
        <v>#VALUE!</v>
      </c>
      <c r="BR264" s="52" t="e">
        <f t="shared" si="50"/>
        <v>#VALUE!</v>
      </c>
      <c r="BS264" s="48" t="e">
        <f>'935'!C264&lt;&gt;"VOID"</f>
        <v>#VALUE!</v>
      </c>
      <c r="BT264" s="33" t="e">
        <f>IF(BS264,(100/'11'!B$17*BD264*((1-'935'!I264)*'Charging rates'!B$51+'Charging rates'!B$63)),0)</f>
        <v>#VALUE!</v>
      </c>
      <c r="BU264" s="33" t="e">
        <f>100/'11'!B$17*BG264*('Charging rates'!B$51+'Charging rates'!B$63)</f>
        <v>#VALUE!</v>
      </c>
      <c r="BV264" s="33" t="e">
        <f>100/'11'!B$17*BE264*('Charging rates'!B$51+'Charging rates'!B$63)</f>
        <v>#VALUE!</v>
      </c>
      <c r="BW264" s="53" t="e">
        <f t="shared" si="51"/>
        <v>#VALUE!</v>
      </c>
      <c r="BX264" s="32" t="e">
        <f>AT264-('935'!T264*(1-'935'!X264/'11'!B$17))</f>
        <v>#VALUE!</v>
      </c>
      <c r="BY264" s="32">
        <f>0-IF(ISNUMBER(I264),INDEX('913'!$I$6:$I$1205,I264),0)-IF(ISNUMBER(J264),INDEX('913'!$I$6:$I$1205,J264),0)-IF(ISNUMBER(K264),INDEX('913'!$I$6:$I$1205,K264),0)-IF(ISNUMBER(L264),INDEX('913'!$I$6:$I$1205,L264),0)-IF(ISNUMBER(M264),INDEX('913'!$I$6:$I$1205,M264),0)-IF(ISNUMBER(N264),INDEX('913'!$I$6:$I$1205,N264),0)-IF(ISNUMBER(O264),INDEX('913'!$I$6:$I$1205,O264),0)-IF(ISNUMBER(P264),INDEX('913'!$I$6:$I$1205,P264),0)</f>
        <v>0</v>
      </c>
      <c r="BZ264" s="37">
        <f>IF(BY264=0,1,MAX(1,SQRT(BY264^2+(IF(ISNUMBER(I264),INDEX('913'!$J$6:$J$1205,I264),0)+IF(ISNUMBER(J264),INDEX('913'!$J$6:$J$1205,J264),0)+IF(ISNUMBER(K264),INDEX('913'!$J$6:$J$1205,K264),0)+IF(ISNUMBER(L264),INDEX('913'!$J$6:$J$1205,L264),0)+IF(ISNUMBER(M264),INDEX('913'!$J$6:$J$1205,M264),0)+IF(ISNUMBER(N264),INDEX('913'!$J$6:$J$1205,N264),0)+IF(ISNUMBER(O264),INDEX('913'!$J$6:$J$1205,O264),0)+IF(ISNUMBER(P264),INDEX('913'!$J$6:$J$1205,P264),0))^2)/BY264))</f>
        <v>1</v>
      </c>
      <c r="CA264" s="33" t="e">
        <f>100*AO264/'11'!B$17</f>
        <v>#VALUE!</v>
      </c>
      <c r="CB264" s="37" t="e">
        <f>100*(AP264*BZ264)/'11'!C$17</f>
        <v>#VALUE!</v>
      </c>
      <c r="CC264" s="37" t="e">
        <f t="shared" si="52"/>
        <v>#VALUE!</v>
      </c>
      <c r="CD264" s="33" t="e">
        <f t="shared" si="53"/>
        <v>#VALUE!</v>
      </c>
      <c r="CE264" s="54" t="e">
        <f>'11'!C$17-'935'!Y264</f>
        <v>#VALUE!</v>
      </c>
      <c r="CF264" s="37" t="e">
        <f>MAX('DNO totals'!B$312+0,MIN('935'!L264+0,'DNO totals'!B$304+0))</f>
        <v>#VALUE!</v>
      </c>
      <c r="CG264" s="37" t="e">
        <f>MAX('DNO totals'!C$312+0,MIN('935'!M264+0,'DNO totals'!C$304+0))</f>
        <v>#VALUE!</v>
      </c>
      <c r="CH264" s="37" t="e">
        <f>MAX('DNO totals'!D$312+0,MIN('935'!N264+0,'DNO totals'!D$304+0))</f>
        <v>#VALUE!</v>
      </c>
      <c r="CI264" s="37" t="e">
        <f>MAX('DNO totals'!E$312+0,MIN('935'!O264+0,'DNO totals'!E$304+0))</f>
        <v>#VALUE!</v>
      </c>
      <c r="CJ264" s="52" t="e">
        <f>MAX('DNO totals'!F$312+0,MIN('935'!P264+0,'DNO totals'!F$304+0))</f>
        <v>#VALUE!</v>
      </c>
      <c r="CK264" s="37" t="e">
        <f>IF('935'!$K264=1000,'Charging rates'!$C$38*$BH264/(1+'DNO totals'!$C$99)*$CF264,0)</f>
        <v>#VALUE!</v>
      </c>
      <c r="CL264" s="37" t="e">
        <f>IF(MOD('935'!$K264,1000)=100,'Charging rates'!$D$38*$BH264/(1+'DNO totals'!$D$99)*$CG264,0)</f>
        <v>#VALUE!</v>
      </c>
      <c r="CM264" s="37" t="e">
        <f>IF(MOD('935'!$K264,100)=10,'Charging rates'!$E$38*$BH264/(1+'DNO totals'!$E$99)*$CH264,0)</f>
        <v>#VALUE!</v>
      </c>
      <c r="CN264" s="37" t="e">
        <f>IF(AND(MOD('935'!$K264,10)&gt;0,MOD('935'!$K264,1000)&gt;1),'Charging rates'!$F$38*$BH264/(1+'DNO totals'!$F$99)*$CI264,0)</f>
        <v>#VALUE!</v>
      </c>
      <c r="CO264" s="37" t="e">
        <f>IF(MOD('935'!$K264,1000)=1,'Charging rates'!$G$38*$BH264/(1+'DNO totals'!$G$99)*$CJ264,0)</f>
        <v>#VALUE!</v>
      </c>
      <c r="CP264" s="52" t="e">
        <f t="shared" si="54"/>
        <v>#VALUE!</v>
      </c>
      <c r="CQ264" s="37" t="e">
        <f>IF('935'!$K264&gt;1000,'Charging rates'!$C$38*$AW264*$CF264,0)</f>
        <v>#VALUE!</v>
      </c>
      <c r="CR264" s="37" t="e">
        <f>IF(MOD('935'!$K264,1000)&gt;100,'Charging rates'!$D$38*$AW264*$CG264,0)</f>
        <v>#VALUE!</v>
      </c>
      <c r="CS264" s="37" t="e">
        <f>IF(MOD('935'!$K264,100)&gt;10,'Charging rates'!$E$38*$AW264*$CH264,0)</f>
        <v>#VALUE!</v>
      </c>
      <c r="CT264" s="52" t="e">
        <f t="shared" si="55"/>
        <v>#VALUE!</v>
      </c>
      <c r="CU264" s="33" t="e">
        <f>100*(AP264*'935'!Q264*BZ264)/'11'!B$17</f>
        <v>#VALUE!</v>
      </c>
      <c r="CV264" s="33" t="e">
        <f>100/'11'!B$17*'Charging rates'!B$10*AW264</f>
        <v>#VALUE!</v>
      </c>
      <c r="CW264" s="33" t="e">
        <f>IF(AT264=0,0,(1-BX264/AT264)*(CA264+IF('935'!Q264=0,0,(CB264*'935'!Q264*('11'!C$17-'935'!Y264)/('11'!B$17-'935'!X264)))))</f>
        <v>#VALUE!</v>
      </c>
      <c r="CX264" s="33" t="e">
        <f t="shared" si="56"/>
        <v>#VALUE!</v>
      </c>
      <c r="CY264" s="49" t="e">
        <f t="shared" si="57"/>
        <v>#VALUE!</v>
      </c>
      <c r="CZ264" s="32" t="e">
        <f>AT264*(Parameters!B$21+AU264)*IF('DNO totals'!B$323&lt;0,1,'935'!S264)</f>
        <v>#VALUE!</v>
      </c>
      <c r="DA264" s="52" t="e">
        <f>IF('DNO totals'!B$323&lt;0,1,'935'!S264)*(Parameters!B$21+AU264)</f>
        <v>#VALUE!</v>
      </c>
      <c r="DB264" s="37" t="e">
        <f>CX264+'Charging rates'!B$106*DA264*100/'11'!B$17</f>
        <v>#VALUE!</v>
      </c>
      <c r="DC264" s="37" t="e">
        <f>DB264+'Charging rates'!B$116*(Parameters!B$21+AU264)*100/'11'!B$17*IF('DNO totals'!B$323&lt;0,1,'935'!S264)</f>
        <v>#VALUE!</v>
      </c>
      <c r="DD264" s="37" t="e">
        <f>'Charging rates'!B$97*(CP264+CT264)*100/'11'!B$17</f>
        <v>#VALUE!</v>
      </c>
      <c r="DE264" s="33" t="e">
        <f>MAX(0-(CB264*AU264*'11'!C$17/'11'!B$17),DC264+DD264)</f>
        <v>#VALUE!</v>
      </c>
      <c r="DF264" s="37" t="e">
        <f>IF(BS264,IF(AU264=0,CC264,MAX(0,MIN(CC264,CC264+(DE264/'935'!Q264*('11'!B$17-'935'!X264)/('11'!C$17-'935'!Y264))))),0)</f>
        <v>#VALUE!</v>
      </c>
      <c r="DG264" s="33" t="e">
        <f t="shared" si="58"/>
        <v>#VALUE!</v>
      </c>
      <c r="DH264" s="53" t="e">
        <f t="shared" si="59"/>
        <v>#VALUE!</v>
      </c>
    </row>
    <row r="265" spans="1:112">
      <c r="A265" s="28">
        <v>165</v>
      </c>
      <c r="B265" s="47" t="e">
        <f>'935'!B265</f>
        <v>#VALUE!</v>
      </c>
      <c r="C265" s="48" t="e">
        <f>OR('935'!E265&lt;&gt;"VOID",'935'!F265&lt;&gt;"VOID",'935'!G265&lt;&gt;"VOID")</f>
        <v>#VALUE!</v>
      </c>
      <c r="D265" s="32" t="e">
        <f>IF('935'!D265="VOID",0,'935'!D265*(1-'935'!X265/'11'!B$17))</f>
        <v>#VALUE!</v>
      </c>
      <c r="E265" s="32" t="e">
        <f>IF('935'!E265="VOID",0,'935'!E265*(1-'935'!X265/'11'!B$17))</f>
        <v>#VALUE!</v>
      </c>
      <c r="F265" s="32" t="e">
        <f>IF('935'!F265="VOID",0,'935'!F265*(1-'935'!X265/'11'!B$17))</f>
        <v>#VALUE!</v>
      </c>
      <c r="G265" s="32" t="e">
        <f>IF('935'!G265="VOID",0,'935'!G265*(1-'935'!X265/'11'!B$17))</f>
        <v>#VALUE!</v>
      </c>
      <c r="H265" s="49" t="e">
        <f t="shared" si="40"/>
        <v>#VALUE!</v>
      </c>
      <c r="I265" s="50" t="e">
        <f>MATCH('935'!J265,'913'!$B$6:$B$1205,0)</f>
        <v>#VALUE!</v>
      </c>
      <c r="J265" s="50" t="e">
        <f>MATCH(INDEX('913'!$D$6:$D$1205,I265),'913'!$B$6:$B$1205,0)</f>
        <v>#VALUE!</v>
      </c>
      <c r="K265" s="50" t="e">
        <f>MATCH(INDEX('913'!$D$6:$D$1205,J265),'913'!$B$6:$B$1205,0)</f>
        <v>#VALUE!</v>
      </c>
      <c r="L265" s="50" t="e">
        <f>MATCH(INDEX('913'!$D$6:$D$1205,K265),'913'!$B$6:$B$1205,0)</f>
        <v>#VALUE!</v>
      </c>
      <c r="M265" s="50" t="e">
        <f>MATCH(INDEX('913'!$D$6:$D$1205,L265),'913'!$B$6:$B$1205,0)</f>
        <v>#VALUE!</v>
      </c>
      <c r="N265" s="50" t="e">
        <f>MATCH(INDEX('913'!$D$6:$D$1205,M265),'913'!$B$6:$B$1205,0)</f>
        <v>#VALUE!</v>
      </c>
      <c r="O265" s="50" t="e">
        <f>MATCH(INDEX('913'!$D$6:$D$1205,N265),'913'!$B$6:$B$1205,0)</f>
        <v>#VALUE!</v>
      </c>
      <c r="P265" s="51" t="e">
        <f>MATCH(INDEX('913'!$D$6:$D$1205,O265),'913'!$B$6:$B$1205,0)</f>
        <v>#VALUE!</v>
      </c>
      <c r="Q265" s="37">
        <f>IF(ISNUMBER(I265),MAX(0,INDEX('913'!$E$6:$E$1205,I265)),0)</f>
        <v>0</v>
      </c>
      <c r="R265" s="37">
        <f>IF(ISNUMBER(J265),MAX(0,INDEX('913'!$E$6:$E$1205,J265)),0)</f>
        <v>0</v>
      </c>
      <c r="S265" s="37">
        <f>IF(ISNUMBER(K265),MAX(0,INDEX('913'!$E$6:$E$1205,K265)),0)</f>
        <v>0</v>
      </c>
      <c r="T265" s="37">
        <f>IF(ISNUMBER(L265),MAX(0,INDEX('913'!$E$6:$E$1205,L265)),0)</f>
        <v>0</v>
      </c>
      <c r="U265" s="37">
        <f>IF(ISNUMBER(M265),MAX(0,INDEX('913'!$E$6:$E$1205,M265)),0)</f>
        <v>0</v>
      </c>
      <c r="V265" s="37">
        <f>IF(ISNUMBER(N265),MAX(0,INDEX('913'!$E$6:$E$1205,N265)),0)</f>
        <v>0</v>
      </c>
      <c r="W265" s="37">
        <f>IF(ISNUMBER(O265),MAX(0,INDEX('913'!$E$6:$E$1205,O265)),0)</f>
        <v>0</v>
      </c>
      <c r="X265" s="52">
        <f>IF(ISNUMBER(P265),MAX(0,INDEX('913'!$E$6:$E$1205,P265)),0)</f>
        <v>0</v>
      </c>
      <c r="Y265" s="37">
        <f>IF(ISNUMBER(I265),MAX(0,INDEX('913'!$F$6:$F$1205,I265)),0)</f>
        <v>0</v>
      </c>
      <c r="Z265" s="37">
        <f>IF(ISNUMBER(J265),MAX(0,INDEX('913'!$F$6:$F$1205,J265)),0)</f>
        <v>0</v>
      </c>
      <c r="AA265" s="37">
        <f>IF(ISNUMBER(K265),MAX(0,INDEX('913'!$F$6:$F$1205,K265)),0)</f>
        <v>0</v>
      </c>
      <c r="AB265" s="37">
        <f>IF(ISNUMBER(L265),MAX(0,INDEX('913'!$F$6:$F$1205,L265)),0)</f>
        <v>0</v>
      </c>
      <c r="AC265" s="37">
        <f>IF(ISNUMBER(M265),MAX(0,INDEX('913'!$F$6:$F$1205,M265)),0)</f>
        <v>0</v>
      </c>
      <c r="AD265" s="37">
        <f>IF(ISNUMBER(N265),MAX(0,INDEX('913'!$F$6:$F$1205,N265)),0)</f>
        <v>0</v>
      </c>
      <c r="AE265" s="37">
        <f>IF(ISNUMBER(O265),MAX(0,INDEX('913'!$F$6:$F$1205,O265)),0)</f>
        <v>0</v>
      </c>
      <c r="AF265" s="37">
        <f>IF(ISNUMBER(P265),MAX(0,INDEX('913'!$F$6:$F$1205,P265)),0)</f>
        <v>0</v>
      </c>
      <c r="AG265" s="32">
        <f>IF(ISNUMBER(I265),SQRT(INDEX('913'!$I$6:$I$1205,I265)^2+INDEX('913'!$J$6:$J$1205,I265)^2),0)</f>
        <v>0</v>
      </c>
      <c r="AH265" s="32">
        <f>IF(ISNUMBER(J265),SQRT(INDEX('913'!$I$6:$I$1205,J265)^2+INDEX('913'!$J$6:$J$1205,J265)^2),0)</f>
        <v>0</v>
      </c>
      <c r="AI265" s="32">
        <f>IF(ISNUMBER(K265),SQRT(INDEX('913'!$I$6:$I$1205,K265)^2+INDEX('913'!$J$6:$J$1205,K265)^2),0)</f>
        <v>0</v>
      </c>
      <c r="AJ265" s="32">
        <f>IF(ISNUMBER(L265),SQRT(INDEX('913'!$I$6:$I$1205,L265)^2+INDEX('913'!$J$6:$J$1205,L265)^2),0)</f>
        <v>0</v>
      </c>
      <c r="AK265" s="32">
        <f>IF(ISNUMBER(M265),SQRT(INDEX('913'!$I$6:$I$1205,M265)^2+INDEX('913'!$J$6:$J$1205,M265)^2),0)</f>
        <v>0</v>
      </c>
      <c r="AL265" s="32">
        <f>IF(ISNUMBER(N265),SQRT(INDEX('913'!$I$6:$I$1205,N265)^2+INDEX('913'!$J$6:$J$1205,N265)^2),0)</f>
        <v>0</v>
      </c>
      <c r="AM265" s="32">
        <f>IF(ISNUMBER(O265),SQRT(INDEX('913'!$I$6:$I$1205,O265)^2+INDEX('913'!$J$6:$J$1205,O265)^2),0)</f>
        <v>0</v>
      </c>
      <c r="AN265" s="49">
        <f>IF(ISNUMBER(P265),SQRT(INDEX('913'!$I$6:$I$1205,P265)^2+INDEX('913'!$J$6:$J$1205,P265)^2),0)</f>
        <v>0</v>
      </c>
      <c r="AO265" s="37">
        <f t="shared" si="41"/>
        <v>0</v>
      </c>
      <c r="AP265" s="37">
        <f t="shared" si="42"/>
        <v>0</v>
      </c>
      <c r="AQ265" s="33" t="e">
        <f>-100*'935'!W265*(AO265+AP265)/'11'!C$17</f>
        <v>#VALUE!</v>
      </c>
      <c r="AR265" s="37" t="e">
        <f t="shared" si="43"/>
        <v>#VALUE!</v>
      </c>
      <c r="AS265" s="52" t="e">
        <f t="shared" si="44"/>
        <v>#VALUE!</v>
      </c>
      <c r="AT265" s="32" t="e">
        <f>IF('935'!C265="VOID",0,('935'!C265*(1-'935'!X265/'11'!B$17)))</f>
        <v>#VALUE!</v>
      </c>
      <c r="AU265" s="52" t="e">
        <f>'935'!Q265*(1-'935'!Y265/'11'!C$17)/(1-'935'!X265/'11'!B$17)</f>
        <v>#VALUE!</v>
      </c>
      <c r="AV265" s="37" t="e">
        <f>INDEX('DNO totals'!$B$57:$G$57,IF('935'!K265,IF(MOD('935'!K265,1000),IF(MOD('935'!K265,100),IF(MOD('935'!K265,10),IF(MOD('935'!K265,1000)=1,6,5),4),3),2),1))</f>
        <v>#VALUE!</v>
      </c>
      <c r="AW265" s="52" t="e">
        <f t="shared" si="45"/>
        <v>#VALUE!</v>
      </c>
      <c r="AX265" s="32" t="e">
        <f>IF('935'!V265="VOID",0,'935'!V265*(1-'935'!X265/'11'!B$17))</f>
        <v>#VALUE!</v>
      </c>
      <c r="AY265" s="33" t="e">
        <f>IF(H265,-100*'Charging rates'!B$10/'11'!B$17*AX265/H265,0)</f>
        <v>#VALUE!</v>
      </c>
      <c r="AZ265" s="33" t="e">
        <f>IF(C265,'DNO totals'!B$41,0)</f>
        <v>#VALUE!</v>
      </c>
      <c r="BA265" s="33" t="e">
        <f t="shared" si="46"/>
        <v>#VALUE!</v>
      </c>
      <c r="BB265" s="33" t="e">
        <f t="shared" si="47"/>
        <v>#VALUE!</v>
      </c>
      <c r="BC265" s="53" t="e">
        <f t="shared" si="48"/>
        <v>#VALUE!</v>
      </c>
      <c r="BD265" s="32" t="e">
        <f>IF(AT265,'935'!H265*AT265/(AT265+D265+H265),0)</f>
        <v>#VALUE!</v>
      </c>
      <c r="BE265" s="32" t="e">
        <f>IF(H265,'935'!H265*H265/(AT265+D265+H265),0)</f>
        <v>#VALUE!</v>
      </c>
      <c r="BF265" s="32" t="e">
        <f>BD265*(1-'935'!X265/'11'!B$17)</f>
        <v>#VALUE!</v>
      </c>
      <c r="BG265" s="49" t="e">
        <f>BE265*(1-'935'!X265/'11'!B$17)</f>
        <v>#VALUE!</v>
      </c>
      <c r="BH265" s="52" t="e">
        <f>AV265*Parameters!B$6</f>
        <v>#VALUE!</v>
      </c>
      <c r="BI265" s="37" t="e">
        <f>IF('935'!$K265=1000,'Charging rates'!$C$38*$BH265/(1+'DNO totals'!$C$99)*'935'!$L265,0)</f>
        <v>#VALUE!</v>
      </c>
      <c r="BJ265" s="37" t="e">
        <f>IF(MOD('935'!$K265,1000)=100,'Charging rates'!$D$38*$BH265/(1+'DNO totals'!$D$99)*'935'!$M265,0)</f>
        <v>#VALUE!</v>
      </c>
      <c r="BK265" s="37" t="e">
        <f>IF(MOD('935'!$K265,100)=10,'Charging rates'!$E$38*$BH265/(1+'DNO totals'!$E$99)*'935'!$N265,0)</f>
        <v>#VALUE!</v>
      </c>
      <c r="BL265" s="37" t="e">
        <f>IF(AND(MOD('935'!$K265,10)&gt;0,MOD('935'!$K265,1000)&gt;1),'Charging rates'!$F$38*$BH265/(1+'DNO totals'!$F$99)*'935'!$O265,0)</f>
        <v>#VALUE!</v>
      </c>
      <c r="BM265" s="37" t="e">
        <f>IF(MOD('935'!$K265,1000)=1,'Charging rates'!$G$38*$BH265/(1+'DNO totals'!$G$99)*'935'!$P265,0)</f>
        <v>#VALUE!</v>
      </c>
      <c r="BN265" s="52" t="e">
        <f t="shared" si="49"/>
        <v>#VALUE!</v>
      </c>
      <c r="BO265" s="37" t="e">
        <f>IF('935'!$K265&gt;1000,'Charging rates'!$C$38*$AW265*'935'!$L265,0)</f>
        <v>#VALUE!</v>
      </c>
      <c r="BP265" s="37" t="e">
        <f>IF(MOD('935'!$K265,1000)&gt;100,'Charging rates'!$D$38*$AW265*'935'!$M265,0)</f>
        <v>#VALUE!</v>
      </c>
      <c r="BQ265" s="37" t="e">
        <f>IF(MOD('935'!$K265,100)&gt;10,'Charging rates'!$E$38*$AW265*'935'!$N265,0)</f>
        <v>#VALUE!</v>
      </c>
      <c r="BR265" s="52" t="e">
        <f t="shared" si="50"/>
        <v>#VALUE!</v>
      </c>
      <c r="BS265" s="48" t="e">
        <f>'935'!C265&lt;&gt;"VOID"</f>
        <v>#VALUE!</v>
      </c>
      <c r="BT265" s="33" t="e">
        <f>IF(BS265,(100/'11'!B$17*BD265*((1-'935'!I265)*'Charging rates'!B$51+'Charging rates'!B$63)),0)</f>
        <v>#VALUE!</v>
      </c>
      <c r="BU265" s="33" t="e">
        <f>100/'11'!B$17*BG265*('Charging rates'!B$51+'Charging rates'!B$63)</f>
        <v>#VALUE!</v>
      </c>
      <c r="BV265" s="33" t="e">
        <f>100/'11'!B$17*BE265*('Charging rates'!B$51+'Charging rates'!B$63)</f>
        <v>#VALUE!</v>
      </c>
      <c r="BW265" s="53" t="e">
        <f t="shared" si="51"/>
        <v>#VALUE!</v>
      </c>
      <c r="BX265" s="32" t="e">
        <f>AT265-('935'!T265*(1-'935'!X265/'11'!B$17))</f>
        <v>#VALUE!</v>
      </c>
      <c r="BY265" s="32">
        <f>0-IF(ISNUMBER(I265),INDEX('913'!$I$6:$I$1205,I265),0)-IF(ISNUMBER(J265),INDEX('913'!$I$6:$I$1205,J265),0)-IF(ISNUMBER(K265),INDEX('913'!$I$6:$I$1205,K265),0)-IF(ISNUMBER(L265),INDEX('913'!$I$6:$I$1205,L265),0)-IF(ISNUMBER(M265),INDEX('913'!$I$6:$I$1205,M265),0)-IF(ISNUMBER(N265),INDEX('913'!$I$6:$I$1205,N265),0)-IF(ISNUMBER(O265),INDEX('913'!$I$6:$I$1205,O265),0)-IF(ISNUMBER(P265),INDEX('913'!$I$6:$I$1205,P265),0)</f>
        <v>0</v>
      </c>
      <c r="BZ265" s="37">
        <f>IF(BY265=0,1,MAX(1,SQRT(BY265^2+(IF(ISNUMBER(I265),INDEX('913'!$J$6:$J$1205,I265),0)+IF(ISNUMBER(J265),INDEX('913'!$J$6:$J$1205,J265),0)+IF(ISNUMBER(K265),INDEX('913'!$J$6:$J$1205,K265),0)+IF(ISNUMBER(L265),INDEX('913'!$J$6:$J$1205,L265),0)+IF(ISNUMBER(M265),INDEX('913'!$J$6:$J$1205,M265),0)+IF(ISNUMBER(N265),INDEX('913'!$J$6:$J$1205,N265),0)+IF(ISNUMBER(O265),INDEX('913'!$J$6:$J$1205,O265),0)+IF(ISNUMBER(P265),INDEX('913'!$J$6:$J$1205,P265),0))^2)/BY265))</f>
        <v>1</v>
      </c>
      <c r="CA265" s="33" t="e">
        <f>100*AO265/'11'!B$17</f>
        <v>#VALUE!</v>
      </c>
      <c r="CB265" s="37" t="e">
        <f>100*(AP265*BZ265)/'11'!C$17</f>
        <v>#VALUE!</v>
      </c>
      <c r="CC265" s="37" t="e">
        <f t="shared" si="52"/>
        <v>#VALUE!</v>
      </c>
      <c r="CD265" s="33" t="e">
        <f t="shared" si="53"/>
        <v>#VALUE!</v>
      </c>
      <c r="CE265" s="54" t="e">
        <f>'11'!C$17-'935'!Y265</f>
        <v>#VALUE!</v>
      </c>
      <c r="CF265" s="37" t="e">
        <f>MAX('DNO totals'!B$312+0,MIN('935'!L265+0,'DNO totals'!B$304+0))</f>
        <v>#VALUE!</v>
      </c>
      <c r="CG265" s="37" t="e">
        <f>MAX('DNO totals'!C$312+0,MIN('935'!M265+0,'DNO totals'!C$304+0))</f>
        <v>#VALUE!</v>
      </c>
      <c r="CH265" s="37" t="e">
        <f>MAX('DNO totals'!D$312+0,MIN('935'!N265+0,'DNO totals'!D$304+0))</f>
        <v>#VALUE!</v>
      </c>
      <c r="CI265" s="37" t="e">
        <f>MAX('DNO totals'!E$312+0,MIN('935'!O265+0,'DNO totals'!E$304+0))</f>
        <v>#VALUE!</v>
      </c>
      <c r="CJ265" s="52" t="e">
        <f>MAX('DNO totals'!F$312+0,MIN('935'!P265+0,'DNO totals'!F$304+0))</f>
        <v>#VALUE!</v>
      </c>
      <c r="CK265" s="37" t="e">
        <f>IF('935'!$K265=1000,'Charging rates'!$C$38*$BH265/(1+'DNO totals'!$C$99)*$CF265,0)</f>
        <v>#VALUE!</v>
      </c>
      <c r="CL265" s="37" t="e">
        <f>IF(MOD('935'!$K265,1000)=100,'Charging rates'!$D$38*$BH265/(1+'DNO totals'!$D$99)*$CG265,0)</f>
        <v>#VALUE!</v>
      </c>
      <c r="CM265" s="37" t="e">
        <f>IF(MOD('935'!$K265,100)=10,'Charging rates'!$E$38*$BH265/(1+'DNO totals'!$E$99)*$CH265,0)</f>
        <v>#VALUE!</v>
      </c>
      <c r="CN265" s="37" t="e">
        <f>IF(AND(MOD('935'!$K265,10)&gt;0,MOD('935'!$K265,1000)&gt;1),'Charging rates'!$F$38*$BH265/(1+'DNO totals'!$F$99)*$CI265,0)</f>
        <v>#VALUE!</v>
      </c>
      <c r="CO265" s="37" t="e">
        <f>IF(MOD('935'!$K265,1000)=1,'Charging rates'!$G$38*$BH265/(1+'DNO totals'!$G$99)*$CJ265,0)</f>
        <v>#VALUE!</v>
      </c>
      <c r="CP265" s="52" t="e">
        <f t="shared" si="54"/>
        <v>#VALUE!</v>
      </c>
      <c r="CQ265" s="37" t="e">
        <f>IF('935'!$K265&gt;1000,'Charging rates'!$C$38*$AW265*$CF265,0)</f>
        <v>#VALUE!</v>
      </c>
      <c r="CR265" s="37" t="e">
        <f>IF(MOD('935'!$K265,1000)&gt;100,'Charging rates'!$D$38*$AW265*$CG265,0)</f>
        <v>#VALUE!</v>
      </c>
      <c r="CS265" s="37" t="e">
        <f>IF(MOD('935'!$K265,100)&gt;10,'Charging rates'!$E$38*$AW265*$CH265,0)</f>
        <v>#VALUE!</v>
      </c>
      <c r="CT265" s="52" t="e">
        <f t="shared" si="55"/>
        <v>#VALUE!</v>
      </c>
      <c r="CU265" s="33" t="e">
        <f>100*(AP265*'935'!Q265*BZ265)/'11'!B$17</f>
        <v>#VALUE!</v>
      </c>
      <c r="CV265" s="33" t="e">
        <f>100/'11'!B$17*'Charging rates'!B$10*AW265</f>
        <v>#VALUE!</v>
      </c>
      <c r="CW265" s="33" t="e">
        <f>IF(AT265=0,0,(1-BX265/AT265)*(CA265+IF('935'!Q265=0,0,(CB265*'935'!Q265*('11'!C$17-'935'!Y265)/('11'!B$17-'935'!X265)))))</f>
        <v>#VALUE!</v>
      </c>
      <c r="CX265" s="33" t="e">
        <f t="shared" si="56"/>
        <v>#VALUE!</v>
      </c>
      <c r="CY265" s="49" t="e">
        <f t="shared" si="57"/>
        <v>#VALUE!</v>
      </c>
      <c r="CZ265" s="32" t="e">
        <f>AT265*(Parameters!B$21+AU265)*IF('DNO totals'!B$323&lt;0,1,'935'!S265)</f>
        <v>#VALUE!</v>
      </c>
      <c r="DA265" s="52" t="e">
        <f>IF('DNO totals'!B$323&lt;0,1,'935'!S265)*(Parameters!B$21+AU265)</f>
        <v>#VALUE!</v>
      </c>
      <c r="DB265" s="37" t="e">
        <f>CX265+'Charging rates'!B$106*DA265*100/'11'!B$17</f>
        <v>#VALUE!</v>
      </c>
      <c r="DC265" s="37" t="e">
        <f>DB265+'Charging rates'!B$116*(Parameters!B$21+AU265)*100/'11'!B$17*IF('DNO totals'!B$323&lt;0,1,'935'!S265)</f>
        <v>#VALUE!</v>
      </c>
      <c r="DD265" s="37" t="e">
        <f>'Charging rates'!B$97*(CP265+CT265)*100/'11'!B$17</f>
        <v>#VALUE!</v>
      </c>
      <c r="DE265" s="33" t="e">
        <f>MAX(0-(CB265*AU265*'11'!C$17/'11'!B$17),DC265+DD265)</f>
        <v>#VALUE!</v>
      </c>
      <c r="DF265" s="37" t="e">
        <f>IF(BS265,IF(AU265=0,CC265,MAX(0,MIN(CC265,CC265+(DE265/'935'!Q265*('11'!B$17-'935'!X265)/('11'!C$17-'935'!Y265))))),0)</f>
        <v>#VALUE!</v>
      </c>
      <c r="DG265" s="33" t="e">
        <f t="shared" si="58"/>
        <v>#VALUE!</v>
      </c>
      <c r="DH265" s="53" t="e">
        <f t="shared" si="59"/>
        <v>#VALUE!</v>
      </c>
    </row>
    <row r="266" spans="1:112">
      <c r="A266" s="28">
        <v>166</v>
      </c>
      <c r="B266" s="47" t="e">
        <f>'935'!B266</f>
        <v>#VALUE!</v>
      </c>
      <c r="C266" s="48" t="e">
        <f>OR('935'!E266&lt;&gt;"VOID",'935'!F266&lt;&gt;"VOID",'935'!G266&lt;&gt;"VOID")</f>
        <v>#VALUE!</v>
      </c>
      <c r="D266" s="32" t="e">
        <f>IF('935'!D266="VOID",0,'935'!D266*(1-'935'!X266/'11'!B$17))</f>
        <v>#VALUE!</v>
      </c>
      <c r="E266" s="32" t="e">
        <f>IF('935'!E266="VOID",0,'935'!E266*(1-'935'!X266/'11'!B$17))</f>
        <v>#VALUE!</v>
      </c>
      <c r="F266" s="32" t="e">
        <f>IF('935'!F266="VOID",0,'935'!F266*(1-'935'!X266/'11'!B$17))</f>
        <v>#VALUE!</v>
      </c>
      <c r="G266" s="32" t="e">
        <f>IF('935'!G266="VOID",0,'935'!G266*(1-'935'!X266/'11'!B$17))</f>
        <v>#VALUE!</v>
      </c>
      <c r="H266" s="49" t="e">
        <f t="shared" si="40"/>
        <v>#VALUE!</v>
      </c>
      <c r="I266" s="50" t="e">
        <f>MATCH('935'!J266,'913'!$B$6:$B$1205,0)</f>
        <v>#VALUE!</v>
      </c>
      <c r="J266" s="50" t="e">
        <f>MATCH(INDEX('913'!$D$6:$D$1205,I266),'913'!$B$6:$B$1205,0)</f>
        <v>#VALUE!</v>
      </c>
      <c r="K266" s="50" t="e">
        <f>MATCH(INDEX('913'!$D$6:$D$1205,J266),'913'!$B$6:$B$1205,0)</f>
        <v>#VALUE!</v>
      </c>
      <c r="L266" s="50" t="e">
        <f>MATCH(INDEX('913'!$D$6:$D$1205,K266),'913'!$B$6:$B$1205,0)</f>
        <v>#VALUE!</v>
      </c>
      <c r="M266" s="50" t="e">
        <f>MATCH(INDEX('913'!$D$6:$D$1205,L266),'913'!$B$6:$B$1205,0)</f>
        <v>#VALUE!</v>
      </c>
      <c r="N266" s="50" t="e">
        <f>MATCH(INDEX('913'!$D$6:$D$1205,M266),'913'!$B$6:$B$1205,0)</f>
        <v>#VALUE!</v>
      </c>
      <c r="O266" s="50" t="e">
        <f>MATCH(INDEX('913'!$D$6:$D$1205,N266),'913'!$B$6:$B$1205,0)</f>
        <v>#VALUE!</v>
      </c>
      <c r="P266" s="51" t="e">
        <f>MATCH(INDEX('913'!$D$6:$D$1205,O266),'913'!$B$6:$B$1205,0)</f>
        <v>#VALUE!</v>
      </c>
      <c r="Q266" s="37">
        <f>IF(ISNUMBER(I266),MAX(0,INDEX('913'!$E$6:$E$1205,I266)),0)</f>
        <v>0</v>
      </c>
      <c r="R266" s="37">
        <f>IF(ISNUMBER(J266),MAX(0,INDEX('913'!$E$6:$E$1205,J266)),0)</f>
        <v>0</v>
      </c>
      <c r="S266" s="37">
        <f>IF(ISNUMBER(K266),MAX(0,INDEX('913'!$E$6:$E$1205,K266)),0)</f>
        <v>0</v>
      </c>
      <c r="T266" s="37">
        <f>IF(ISNUMBER(L266),MAX(0,INDEX('913'!$E$6:$E$1205,L266)),0)</f>
        <v>0</v>
      </c>
      <c r="U266" s="37">
        <f>IF(ISNUMBER(M266),MAX(0,INDEX('913'!$E$6:$E$1205,M266)),0)</f>
        <v>0</v>
      </c>
      <c r="V266" s="37">
        <f>IF(ISNUMBER(N266),MAX(0,INDEX('913'!$E$6:$E$1205,N266)),0)</f>
        <v>0</v>
      </c>
      <c r="W266" s="37">
        <f>IF(ISNUMBER(O266),MAX(0,INDEX('913'!$E$6:$E$1205,O266)),0)</f>
        <v>0</v>
      </c>
      <c r="X266" s="52">
        <f>IF(ISNUMBER(P266),MAX(0,INDEX('913'!$E$6:$E$1205,P266)),0)</f>
        <v>0</v>
      </c>
      <c r="Y266" s="37">
        <f>IF(ISNUMBER(I266),MAX(0,INDEX('913'!$F$6:$F$1205,I266)),0)</f>
        <v>0</v>
      </c>
      <c r="Z266" s="37">
        <f>IF(ISNUMBER(J266),MAX(0,INDEX('913'!$F$6:$F$1205,J266)),0)</f>
        <v>0</v>
      </c>
      <c r="AA266" s="37">
        <f>IF(ISNUMBER(K266),MAX(0,INDEX('913'!$F$6:$F$1205,K266)),0)</f>
        <v>0</v>
      </c>
      <c r="AB266" s="37">
        <f>IF(ISNUMBER(L266),MAX(0,INDEX('913'!$F$6:$F$1205,L266)),0)</f>
        <v>0</v>
      </c>
      <c r="AC266" s="37">
        <f>IF(ISNUMBER(M266),MAX(0,INDEX('913'!$F$6:$F$1205,M266)),0)</f>
        <v>0</v>
      </c>
      <c r="AD266" s="37">
        <f>IF(ISNUMBER(N266),MAX(0,INDEX('913'!$F$6:$F$1205,N266)),0)</f>
        <v>0</v>
      </c>
      <c r="AE266" s="37">
        <f>IF(ISNUMBER(O266),MAX(0,INDEX('913'!$F$6:$F$1205,O266)),0)</f>
        <v>0</v>
      </c>
      <c r="AF266" s="37">
        <f>IF(ISNUMBER(P266),MAX(0,INDEX('913'!$F$6:$F$1205,P266)),0)</f>
        <v>0</v>
      </c>
      <c r="AG266" s="32">
        <f>IF(ISNUMBER(I266),SQRT(INDEX('913'!$I$6:$I$1205,I266)^2+INDEX('913'!$J$6:$J$1205,I266)^2),0)</f>
        <v>0</v>
      </c>
      <c r="AH266" s="32">
        <f>IF(ISNUMBER(J266),SQRT(INDEX('913'!$I$6:$I$1205,J266)^2+INDEX('913'!$J$6:$J$1205,J266)^2),0)</f>
        <v>0</v>
      </c>
      <c r="AI266" s="32">
        <f>IF(ISNUMBER(K266),SQRT(INDEX('913'!$I$6:$I$1205,K266)^2+INDEX('913'!$J$6:$J$1205,K266)^2),0)</f>
        <v>0</v>
      </c>
      <c r="AJ266" s="32">
        <f>IF(ISNUMBER(L266),SQRT(INDEX('913'!$I$6:$I$1205,L266)^2+INDEX('913'!$J$6:$J$1205,L266)^2),0)</f>
        <v>0</v>
      </c>
      <c r="AK266" s="32">
        <f>IF(ISNUMBER(M266),SQRT(INDEX('913'!$I$6:$I$1205,M266)^2+INDEX('913'!$J$6:$J$1205,M266)^2),0)</f>
        <v>0</v>
      </c>
      <c r="AL266" s="32">
        <f>IF(ISNUMBER(N266),SQRT(INDEX('913'!$I$6:$I$1205,N266)^2+INDEX('913'!$J$6:$J$1205,N266)^2),0)</f>
        <v>0</v>
      </c>
      <c r="AM266" s="32">
        <f>IF(ISNUMBER(O266),SQRT(INDEX('913'!$I$6:$I$1205,O266)^2+INDEX('913'!$J$6:$J$1205,O266)^2),0)</f>
        <v>0</v>
      </c>
      <c r="AN266" s="49">
        <f>IF(ISNUMBER(P266),SQRT(INDEX('913'!$I$6:$I$1205,P266)^2+INDEX('913'!$J$6:$J$1205,P266)^2),0)</f>
        <v>0</v>
      </c>
      <c r="AO266" s="37">
        <f t="shared" si="41"/>
        <v>0</v>
      </c>
      <c r="AP266" s="37">
        <f t="shared" si="42"/>
        <v>0</v>
      </c>
      <c r="AQ266" s="33" t="e">
        <f>-100*'935'!W266*(AO266+AP266)/'11'!C$17</f>
        <v>#VALUE!</v>
      </c>
      <c r="AR266" s="37" t="e">
        <f t="shared" si="43"/>
        <v>#VALUE!</v>
      </c>
      <c r="AS266" s="52" t="e">
        <f t="shared" si="44"/>
        <v>#VALUE!</v>
      </c>
      <c r="AT266" s="32" t="e">
        <f>IF('935'!C266="VOID",0,('935'!C266*(1-'935'!X266/'11'!B$17)))</f>
        <v>#VALUE!</v>
      </c>
      <c r="AU266" s="52" t="e">
        <f>'935'!Q266*(1-'935'!Y266/'11'!C$17)/(1-'935'!X266/'11'!B$17)</f>
        <v>#VALUE!</v>
      </c>
      <c r="AV266" s="37" t="e">
        <f>INDEX('DNO totals'!$B$57:$G$57,IF('935'!K266,IF(MOD('935'!K266,1000),IF(MOD('935'!K266,100),IF(MOD('935'!K266,10),IF(MOD('935'!K266,1000)=1,6,5),4),3),2),1))</f>
        <v>#VALUE!</v>
      </c>
      <c r="AW266" s="52" t="e">
        <f t="shared" si="45"/>
        <v>#VALUE!</v>
      </c>
      <c r="AX266" s="32" t="e">
        <f>IF('935'!V266="VOID",0,'935'!V266*(1-'935'!X266/'11'!B$17))</f>
        <v>#VALUE!</v>
      </c>
      <c r="AY266" s="33" t="e">
        <f>IF(H266,-100*'Charging rates'!B$10/'11'!B$17*AX266/H266,0)</f>
        <v>#VALUE!</v>
      </c>
      <c r="AZ266" s="33" t="e">
        <f>IF(C266,'DNO totals'!B$41,0)</f>
        <v>#VALUE!</v>
      </c>
      <c r="BA266" s="33" t="e">
        <f t="shared" si="46"/>
        <v>#VALUE!</v>
      </c>
      <c r="BB266" s="33" t="e">
        <f t="shared" si="47"/>
        <v>#VALUE!</v>
      </c>
      <c r="BC266" s="53" t="e">
        <f t="shared" si="48"/>
        <v>#VALUE!</v>
      </c>
      <c r="BD266" s="32" t="e">
        <f>IF(AT266,'935'!H266*AT266/(AT266+D266+H266),0)</f>
        <v>#VALUE!</v>
      </c>
      <c r="BE266" s="32" t="e">
        <f>IF(H266,'935'!H266*H266/(AT266+D266+H266),0)</f>
        <v>#VALUE!</v>
      </c>
      <c r="BF266" s="32" t="e">
        <f>BD266*(1-'935'!X266/'11'!B$17)</f>
        <v>#VALUE!</v>
      </c>
      <c r="BG266" s="49" t="e">
        <f>BE266*(1-'935'!X266/'11'!B$17)</f>
        <v>#VALUE!</v>
      </c>
      <c r="BH266" s="52" t="e">
        <f>AV266*Parameters!B$6</f>
        <v>#VALUE!</v>
      </c>
      <c r="BI266" s="37" t="e">
        <f>IF('935'!$K266=1000,'Charging rates'!$C$38*$BH266/(1+'DNO totals'!$C$99)*'935'!$L266,0)</f>
        <v>#VALUE!</v>
      </c>
      <c r="BJ266" s="37" t="e">
        <f>IF(MOD('935'!$K266,1000)=100,'Charging rates'!$D$38*$BH266/(1+'DNO totals'!$D$99)*'935'!$M266,0)</f>
        <v>#VALUE!</v>
      </c>
      <c r="BK266" s="37" t="e">
        <f>IF(MOD('935'!$K266,100)=10,'Charging rates'!$E$38*$BH266/(1+'DNO totals'!$E$99)*'935'!$N266,0)</f>
        <v>#VALUE!</v>
      </c>
      <c r="BL266" s="37" t="e">
        <f>IF(AND(MOD('935'!$K266,10)&gt;0,MOD('935'!$K266,1000)&gt;1),'Charging rates'!$F$38*$BH266/(1+'DNO totals'!$F$99)*'935'!$O266,0)</f>
        <v>#VALUE!</v>
      </c>
      <c r="BM266" s="37" t="e">
        <f>IF(MOD('935'!$K266,1000)=1,'Charging rates'!$G$38*$BH266/(1+'DNO totals'!$G$99)*'935'!$P266,0)</f>
        <v>#VALUE!</v>
      </c>
      <c r="BN266" s="52" t="e">
        <f t="shared" si="49"/>
        <v>#VALUE!</v>
      </c>
      <c r="BO266" s="37" t="e">
        <f>IF('935'!$K266&gt;1000,'Charging rates'!$C$38*$AW266*'935'!$L266,0)</f>
        <v>#VALUE!</v>
      </c>
      <c r="BP266" s="37" t="e">
        <f>IF(MOD('935'!$K266,1000)&gt;100,'Charging rates'!$D$38*$AW266*'935'!$M266,0)</f>
        <v>#VALUE!</v>
      </c>
      <c r="BQ266" s="37" t="e">
        <f>IF(MOD('935'!$K266,100)&gt;10,'Charging rates'!$E$38*$AW266*'935'!$N266,0)</f>
        <v>#VALUE!</v>
      </c>
      <c r="BR266" s="52" t="e">
        <f t="shared" si="50"/>
        <v>#VALUE!</v>
      </c>
      <c r="BS266" s="48" t="e">
        <f>'935'!C266&lt;&gt;"VOID"</f>
        <v>#VALUE!</v>
      </c>
      <c r="BT266" s="33" t="e">
        <f>IF(BS266,(100/'11'!B$17*BD266*((1-'935'!I266)*'Charging rates'!B$51+'Charging rates'!B$63)),0)</f>
        <v>#VALUE!</v>
      </c>
      <c r="BU266" s="33" t="e">
        <f>100/'11'!B$17*BG266*('Charging rates'!B$51+'Charging rates'!B$63)</f>
        <v>#VALUE!</v>
      </c>
      <c r="BV266" s="33" t="e">
        <f>100/'11'!B$17*BE266*('Charging rates'!B$51+'Charging rates'!B$63)</f>
        <v>#VALUE!</v>
      </c>
      <c r="BW266" s="53" t="e">
        <f t="shared" si="51"/>
        <v>#VALUE!</v>
      </c>
      <c r="BX266" s="32" t="e">
        <f>AT266-('935'!T266*(1-'935'!X266/'11'!B$17))</f>
        <v>#VALUE!</v>
      </c>
      <c r="BY266" s="32">
        <f>0-IF(ISNUMBER(I266),INDEX('913'!$I$6:$I$1205,I266),0)-IF(ISNUMBER(J266),INDEX('913'!$I$6:$I$1205,J266),0)-IF(ISNUMBER(K266),INDEX('913'!$I$6:$I$1205,K266),0)-IF(ISNUMBER(L266),INDEX('913'!$I$6:$I$1205,L266),0)-IF(ISNUMBER(M266),INDEX('913'!$I$6:$I$1205,M266),0)-IF(ISNUMBER(N266),INDEX('913'!$I$6:$I$1205,N266),0)-IF(ISNUMBER(O266),INDEX('913'!$I$6:$I$1205,O266),0)-IF(ISNUMBER(P266),INDEX('913'!$I$6:$I$1205,P266),0)</f>
        <v>0</v>
      </c>
      <c r="BZ266" s="37">
        <f>IF(BY266=0,1,MAX(1,SQRT(BY266^2+(IF(ISNUMBER(I266),INDEX('913'!$J$6:$J$1205,I266),0)+IF(ISNUMBER(J266),INDEX('913'!$J$6:$J$1205,J266),0)+IF(ISNUMBER(K266),INDEX('913'!$J$6:$J$1205,K266),0)+IF(ISNUMBER(L266),INDEX('913'!$J$6:$J$1205,L266),0)+IF(ISNUMBER(M266),INDEX('913'!$J$6:$J$1205,M266),0)+IF(ISNUMBER(N266),INDEX('913'!$J$6:$J$1205,N266),0)+IF(ISNUMBER(O266),INDEX('913'!$J$6:$J$1205,O266),0)+IF(ISNUMBER(P266),INDEX('913'!$J$6:$J$1205,P266),0))^2)/BY266))</f>
        <v>1</v>
      </c>
      <c r="CA266" s="33" t="e">
        <f>100*AO266/'11'!B$17</f>
        <v>#VALUE!</v>
      </c>
      <c r="CB266" s="37" t="e">
        <f>100*(AP266*BZ266)/'11'!C$17</f>
        <v>#VALUE!</v>
      </c>
      <c r="CC266" s="37" t="e">
        <f t="shared" si="52"/>
        <v>#VALUE!</v>
      </c>
      <c r="CD266" s="33" t="e">
        <f t="shared" si="53"/>
        <v>#VALUE!</v>
      </c>
      <c r="CE266" s="54" t="e">
        <f>'11'!C$17-'935'!Y266</f>
        <v>#VALUE!</v>
      </c>
      <c r="CF266" s="37" t="e">
        <f>MAX('DNO totals'!B$312+0,MIN('935'!L266+0,'DNO totals'!B$304+0))</f>
        <v>#VALUE!</v>
      </c>
      <c r="CG266" s="37" t="e">
        <f>MAX('DNO totals'!C$312+0,MIN('935'!M266+0,'DNO totals'!C$304+0))</f>
        <v>#VALUE!</v>
      </c>
      <c r="CH266" s="37" t="e">
        <f>MAX('DNO totals'!D$312+0,MIN('935'!N266+0,'DNO totals'!D$304+0))</f>
        <v>#VALUE!</v>
      </c>
      <c r="CI266" s="37" t="e">
        <f>MAX('DNO totals'!E$312+0,MIN('935'!O266+0,'DNO totals'!E$304+0))</f>
        <v>#VALUE!</v>
      </c>
      <c r="CJ266" s="52" t="e">
        <f>MAX('DNO totals'!F$312+0,MIN('935'!P266+0,'DNO totals'!F$304+0))</f>
        <v>#VALUE!</v>
      </c>
      <c r="CK266" s="37" t="e">
        <f>IF('935'!$K266=1000,'Charging rates'!$C$38*$BH266/(1+'DNO totals'!$C$99)*$CF266,0)</f>
        <v>#VALUE!</v>
      </c>
      <c r="CL266" s="37" t="e">
        <f>IF(MOD('935'!$K266,1000)=100,'Charging rates'!$D$38*$BH266/(1+'DNO totals'!$D$99)*$CG266,0)</f>
        <v>#VALUE!</v>
      </c>
      <c r="CM266" s="37" t="e">
        <f>IF(MOD('935'!$K266,100)=10,'Charging rates'!$E$38*$BH266/(1+'DNO totals'!$E$99)*$CH266,0)</f>
        <v>#VALUE!</v>
      </c>
      <c r="CN266" s="37" t="e">
        <f>IF(AND(MOD('935'!$K266,10)&gt;0,MOD('935'!$K266,1000)&gt;1),'Charging rates'!$F$38*$BH266/(1+'DNO totals'!$F$99)*$CI266,0)</f>
        <v>#VALUE!</v>
      </c>
      <c r="CO266" s="37" t="e">
        <f>IF(MOD('935'!$K266,1000)=1,'Charging rates'!$G$38*$BH266/(1+'DNO totals'!$G$99)*$CJ266,0)</f>
        <v>#VALUE!</v>
      </c>
      <c r="CP266" s="52" t="e">
        <f t="shared" si="54"/>
        <v>#VALUE!</v>
      </c>
      <c r="CQ266" s="37" t="e">
        <f>IF('935'!$K266&gt;1000,'Charging rates'!$C$38*$AW266*$CF266,0)</f>
        <v>#VALUE!</v>
      </c>
      <c r="CR266" s="37" t="e">
        <f>IF(MOD('935'!$K266,1000)&gt;100,'Charging rates'!$D$38*$AW266*$CG266,0)</f>
        <v>#VALUE!</v>
      </c>
      <c r="CS266" s="37" t="e">
        <f>IF(MOD('935'!$K266,100)&gt;10,'Charging rates'!$E$38*$AW266*$CH266,0)</f>
        <v>#VALUE!</v>
      </c>
      <c r="CT266" s="52" t="e">
        <f t="shared" si="55"/>
        <v>#VALUE!</v>
      </c>
      <c r="CU266" s="33" t="e">
        <f>100*(AP266*'935'!Q266*BZ266)/'11'!B$17</f>
        <v>#VALUE!</v>
      </c>
      <c r="CV266" s="33" t="e">
        <f>100/'11'!B$17*'Charging rates'!B$10*AW266</f>
        <v>#VALUE!</v>
      </c>
      <c r="CW266" s="33" t="e">
        <f>IF(AT266=0,0,(1-BX266/AT266)*(CA266+IF('935'!Q266=0,0,(CB266*'935'!Q266*('11'!C$17-'935'!Y266)/('11'!B$17-'935'!X266)))))</f>
        <v>#VALUE!</v>
      </c>
      <c r="CX266" s="33" t="e">
        <f t="shared" si="56"/>
        <v>#VALUE!</v>
      </c>
      <c r="CY266" s="49" t="e">
        <f t="shared" si="57"/>
        <v>#VALUE!</v>
      </c>
      <c r="CZ266" s="32" t="e">
        <f>AT266*(Parameters!B$21+AU266)*IF('DNO totals'!B$323&lt;0,1,'935'!S266)</f>
        <v>#VALUE!</v>
      </c>
      <c r="DA266" s="52" t="e">
        <f>IF('DNO totals'!B$323&lt;0,1,'935'!S266)*(Parameters!B$21+AU266)</f>
        <v>#VALUE!</v>
      </c>
      <c r="DB266" s="37" t="e">
        <f>CX266+'Charging rates'!B$106*DA266*100/'11'!B$17</f>
        <v>#VALUE!</v>
      </c>
      <c r="DC266" s="37" t="e">
        <f>DB266+'Charging rates'!B$116*(Parameters!B$21+AU266)*100/'11'!B$17*IF('DNO totals'!B$323&lt;0,1,'935'!S266)</f>
        <v>#VALUE!</v>
      </c>
      <c r="DD266" s="37" t="e">
        <f>'Charging rates'!B$97*(CP266+CT266)*100/'11'!B$17</f>
        <v>#VALUE!</v>
      </c>
      <c r="DE266" s="33" t="e">
        <f>MAX(0-(CB266*AU266*'11'!C$17/'11'!B$17),DC266+DD266)</f>
        <v>#VALUE!</v>
      </c>
      <c r="DF266" s="37" t="e">
        <f>IF(BS266,IF(AU266=0,CC266,MAX(0,MIN(CC266,CC266+(DE266/'935'!Q266*('11'!B$17-'935'!X266)/('11'!C$17-'935'!Y266))))),0)</f>
        <v>#VALUE!</v>
      </c>
      <c r="DG266" s="33" t="e">
        <f t="shared" si="58"/>
        <v>#VALUE!</v>
      </c>
      <c r="DH266" s="53" t="e">
        <f t="shared" si="59"/>
        <v>#VALUE!</v>
      </c>
    </row>
    <row r="267" spans="1:112">
      <c r="A267" s="28">
        <v>167</v>
      </c>
      <c r="B267" s="47" t="e">
        <f>'935'!B267</f>
        <v>#VALUE!</v>
      </c>
      <c r="C267" s="48" t="e">
        <f>OR('935'!E267&lt;&gt;"VOID",'935'!F267&lt;&gt;"VOID",'935'!G267&lt;&gt;"VOID")</f>
        <v>#VALUE!</v>
      </c>
      <c r="D267" s="32" t="e">
        <f>IF('935'!D267="VOID",0,'935'!D267*(1-'935'!X267/'11'!B$17))</f>
        <v>#VALUE!</v>
      </c>
      <c r="E267" s="32" t="e">
        <f>IF('935'!E267="VOID",0,'935'!E267*(1-'935'!X267/'11'!B$17))</f>
        <v>#VALUE!</v>
      </c>
      <c r="F267" s="32" t="e">
        <f>IF('935'!F267="VOID",0,'935'!F267*(1-'935'!X267/'11'!B$17))</f>
        <v>#VALUE!</v>
      </c>
      <c r="G267" s="32" t="e">
        <f>IF('935'!G267="VOID",0,'935'!G267*(1-'935'!X267/'11'!B$17))</f>
        <v>#VALUE!</v>
      </c>
      <c r="H267" s="49" t="e">
        <f t="shared" si="40"/>
        <v>#VALUE!</v>
      </c>
      <c r="I267" s="50" t="e">
        <f>MATCH('935'!J267,'913'!$B$6:$B$1205,0)</f>
        <v>#VALUE!</v>
      </c>
      <c r="J267" s="50" t="e">
        <f>MATCH(INDEX('913'!$D$6:$D$1205,I267),'913'!$B$6:$B$1205,0)</f>
        <v>#VALUE!</v>
      </c>
      <c r="K267" s="50" t="e">
        <f>MATCH(INDEX('913'!$D$6:$D$1205,J267),'913'!$B$6:$B$1205,0)</f>
        <v>#VALUE!</v>
      </c>
      <c r="L267" s="50" t="e">
        <f>MATCH(INDEX('913'!$D$6:$D$1205,K267),'913'!$B$6:$B$1205,0)</f>
        <v>#VALUE!</v>
      </c>
      <c r="M267" s="50" t="e">
        <f>MATCH(INDEX('913'!$D$6:$D$1205,L267),'913'!$B$6:$B$1205,0)</f>
        <v>#VALUE!</v>
      </c>
      <c r="N267" s="50" t="e">
        <f>MATCH(INDEX('913'!$D$6:$D$1205,M267),'913'!$B$6:$B$1205,0)</f>
        <v>#VALUE!</v>
      </c>
      <c r="O267" s="50" t="e">
        <f>MATCH(INDEX('913'!$D$6:$D$1205,N267),'913'!$B$6:$B$1205,0)</f>
        <v>#VALUE!</v>
      </c>
      <c r="P267" s="51" t="e">
        <f>MATCH(INDEX('913'!$D$6:$D$1205,O267),'913'!$B$6:$B$1205,0)</f>
        <v>#VALUE!</v>
      </c>
      <c r="Q267" s="37">
        <f>IF(ISNUMBER(I267),MAX(0,INDEX('913'!$E$6:$E$1205,I267)),0)</f>
        <v>0</v>
      </c>
      <c r="R267" s="37">
        <f>IF(ISNUMBER(J267),MAX(0,INDEX('913'!$E$6:$E$1205,J267)),0)</f>
        <v>0</v>
      </c>
      <c r="S267" s="37">
        <f>IF(ISNUMBER(K267),MAX(0,INDEX('913'!$E$6:$E$1205,K267)),0)</f>
        <v>0</v>
      </c>
      <c r="T267" s="37">
        <f>IF(ISNUMBER(L267),MAX(0,INDEX('913'!$E$6:$E$1205,L267)),0)</f>
        <v>0</v>
      </c>
      <c r="U267" s="37">
        <f>IF(ISNUMBER(M267),MAX(0,INDEX('913'!$E$6:$E$1205,M267)),0)</f>
        <v>0</v>
      </c>
      <c r="V267" s="37">
        <f>IF(ISNUMBER(N267),MAX(0,INDEX('913'!$E$6:$E$1205,N267)),0)</f>
        <v>0</v>
      </c>
      <c r="W267" s="37">
        <f>IF(ISNUMBER(O267),MAX(0,INDEX('913'!$E$6:$E$1205,O267)),0)</f>
        <v>0</v>
      </c>
      <c r="X267" s="52">
        <f>IF(ISNUMBER(P267),MAX(0,INDEX('913'!$E$6:$E$1205,P267)),0)</f>
        <v>0</v>
      </c>
      <c r="Y267" s="37">
        <f>IF(ISNUMBER(I267),MAX(0,INDEX('913'!$F$6:$F$1205,I267)),0)</f>
        <v>0</v>
      </c>
      <c r="Z267" s="37">
        <f>IF(ISNUMBER(J267),MAX(0,INDEX('913'!$F$6:$F$1205,J267)),0)</f>
        <v>0</v>
      </c>
      <c r="AA267" s="37">
        <f>IF(ISNUMBER(K267),MAX(0,INDEX('913'!$F$6:$F$1205,K267)),0)</f>
        <v>0</v>
      </c>
      <c r="AB267" s="37">
        <f>IF(ISNUMBER(L267),MAX(0,INDEX('913'!$F$6:$F$1205,L267)),0)</f>
        <v>0</v>
      </c>
      <c r="AC267" s="37">
        <f>IF(ISNUMBER(M267),MAX(0,INDEX('913'!$F$6:$F$1205,M267)),0)</f>
        <v>0</v>
      </c>
      <c r="AD267" s="37">
        <f>IF(ISNUMBER(N267),MAX(0,INDEX('913'!$F$6:$F$1205,N267)),0)</f>
        <v>0</v>
      </c>
      <c r="AE267" s="37">
        <f>IF(ISNUMBER(O267),MAX(0,INDEX('913'!$F$6:$F$1205,O267)),0)</f>
        <v>0</v>
      </c>
      <c r="AF267" s="37">
        <f>IF(ISNUMBER(P267),MAX(0,INDEX('913'!$F$6:$F$1205,P267)),0)</f>
        <v>0</v>
      </c>
      <c r="AG267" s="32">
        <f>IF(ISNUMBER(I267),SQRT(INDEX('913'!$I$6:$I$1205,I267)^2+INDEX('913'!$J$6:$J$1205,I267)^2),0)</f>
        <v>0</v>
      </c>
      <c r="AH267" s="32">
        <f>IF(ISNUMBER(J267),SQRT(INDEX('913'!$I$6:$I$1205,J267)^2+INDEX('913'!$J$6:$J$1205,J267)^2),0)</f>
        <v>0</v>
      </c>
      <c r="AI267" s="32">
        <f>IF(ISNUMBER(K267),SQRT(INDEX('913'!$I$6:$I$1205,K267)^2+INDEX('913'!$J$6:$J$1205,K267)^2),0)</f>
        <v>0</v>
      </c>
      <c r="AJ267" s="32">
        <f>IF(ISNUMBER(L267),SQRT(INDEX('913'!$I$6:$I$1205,L267)^2+INDEX('913'!$J$6:$J$1205,L267)^2),0)</f>
        <v>0</v>
      </c>
      <c r="AK267" s="32">
        <f>IF(ISNUMBER(M267),SQRT(INDEX('913'!$I$6:$I$1205,M267)^2+INDEX('913'!$J$6:$J$1205,M267)^2),0)</f>
        <v>0</v>
      </c>
      <c r="AL267" s="32">
        <f>IF(ISNUMBER(N267),SQRT(INDEX('913'!$I$6:$I$1205,N267)^2+INDEX('913'!$J$6:$J$1205,N267)^2),0)</f>
        <v>0</v>
      </c>
      <c r="AM267" s="32">
        <f>IF(ISNUMBER(O267),SQRT(INDEX('913'!$I$6:$I$1205,O267)^2+INDEX('913'!$J$6:$J$1205,O267)^2),0)</f>
        <v>0</v>
      </c>
      <c r="AN267" s="49">
        <f>IF(ISNUMBER(P267),SQRT(INDEX('913'!$I$6:$I$1205,P267)^2+INDEX('913'!$J$6:$J$1205,P267)^2),0)</f>
        <v>0</v>
      </c>
      <c r="AO267" s="37">
        <f t="shared" si="41"/>
        <v>0</v>
      </c>
      <c r="AP267" s="37">
        <f t="shared" si="42"/>
        <v>0</v>
      </c>
      <c r="AQ267" s="33" t="e">
        <f>-100*'935'!W267*(AO267+AP267)/'11'!C$17</f>
        <v>#VALUE!</v>
      </c>
      <c r="AR267" s="37" t="e">
        <f t="shared" si="43"/>
        <v>#VALUE!</v>
      </c>
      <c r="AS267" s="52" t="e">
        <f t="shared" si="44"/>
        <v>#VALUE!</v>
      </c>
      <c r="AT267" s="32" t="e">
        <f>IF('935'!C267="VOID",0,('935'!C267*(1-'935'!X267/'11'!B$17)))</f>
        <v>#VALUE!</v>
      </c>
      <c r="AU267" s="52" t="e">
        <f>'935'!Q267*(1-'935'!Y267/'11'!C$17)/(1-'935'!X267/'11'!B$17)</f>
        <v>#VALUE!</v>
      </c>
      <c r="AV267" s="37" t="e">
        <f>INDEX('DNO totals'!$B$57:$G$57,IF('935'!K267,IF(MOD('935'!K267,1000),IF(MOD('935'!K267,100),IF(MOD('935'!K267,10),IF(MOD('935'!K267,1000)=1,6,5),4),3),2),1))</f>
        <v>#VALUE!</v>
      </c>
      <c r="AW267" s="52" t="e">
        <f t="shared" si="45"/>
        <v>#VALUE!</v>
      </c>
      <c r="AX267" s="32" t="e">
        <f>IF('935'!V267="VOID",0,'935'!V267*(1-'935'!X267/'11'!B$17))</f>
        <v>#VALUE!</v>
      </c>
      <c r="AY267" s="33" t="e">
        <f>IF(H267,-100*'Charging rates'!B$10/'11'!B$17*AX267/H267,0)</f>
        <v>#VALUE!</v>
      </c>
      <c r="AZ267" s="33" t="e">
        <f>IF(C267,'DNO totals'!B$41,0)</f>
        <v>#VALUE!</v>
      </c>
      <c r="BA267" s="33" t="e">
        <f t="shared" si="46"/>
        <v>#VALUE!</v>
      </c>
      <c r="BB267" s="33" t="e">
        <f t="shared" si="47"/>
        <v>#VALUE!</v>
      </c>
      <c r="BC267" s="53" t="e">
        <f t="shared" si="48"/>
        <v>#VALUE!</v>
      </c>
      <c r="BD267" s="32" t="e">
        <f>IF(AT267,'935'!H267*AT267/(AT267+D267+H267),0)</f>
        <v>#VALUE!</v>
      </c>
      <c r="BE267" s="32" t="e">
        <f>IF(H267,'935'!H267*H267/(AT267+D267+H267),0)</f>
        <v>#VALUE!</v>
      </c>
      <c r="BF267" s="32" t="e">
        <f>BD267*(1-'935'!X267/'11'!B$17)</f>
        <v>#VALUE!</v>
      </c>
      <c r="BG267" s="49" t="e">
        <f>BE267*(1-'935'!X267/'11'!B$17)</f>
        <v>#VALUE!</v>
      </c>
      <c r="BH267" s="52" t="e">
        <f>AV267*Parameters!B$6</f>
        <v>#VALUE!</v>
      </c>
      <c r="BI267" s="37" t="e">
        <f>IF('935'!$K267=1000,'Charging rates'!$C$38*$BH267/(1+'DNO totals'!$C$99)*'935'!$L267,0)</f>
        <v>#VALUE!</v>
      </c>
      <c r="BJ267" s="37" t="e">
        <f>IF(MOD('935'!$K267,1000)=100,'Charging rates'!$D$38*$BH267/(1+'DNO totals'!$D$99)*'935'!$M267,0)</f>
        <v>#VALUE!</v>
      </c>
      <c r="BK267" s="37" t="e">
        <f>IF(MOD('935'!$K267,100)=10,'Charging rates'!$E$38*$BH267/(1+'DNO totals'!$E$99)*'935'!$N267,0)</f>
        <v>#VALUE!</v>
      </c>
      <c r="BL267" s="37" t="e">
        <f>IF(AND(MOD('935'!$K267,10)&gt;0,MOD('935'!$K267,1000)&gt;1),'Charging rates'!$F$38*$BH267/(1+'DNO totals'!$F$99)*'935'!$O267,0)</f>
        <v>#VALUE!</v>
      </c>
      <c r="BM267" s="37" t="e">
        <f>IF(MOD('935'!$K267,1000)=1,'Charging rates'!$G$38*$BH267/(1+'DNO totals'!$G$99)*'935'!$P267,0)</f>
        <v>#VALUE!</v>
      </c>
      <c r="BN267" s="52" t="e">
        <f t="shared" si="49"/>
        <v>#VALUE!</v>
      </c>
      <c r="BO267" s="37" t="e">
        <f>IF('935'!$K267&gt;1000,'Charging rates'!$C$38*$AW267*'935'!$L267,0)</f>
        <v>#VALUE!</v>
      </c>
      <c r="BP267" s="37" t="e">
        <f>IF(MOD('935'!$K267,1000)&gt;100,'Charging rates'!$D$38*$AW267*'935'!$M267,0)</f>
        <v>#VALUE!</v>
      </c>
      <c r="BQ267" s="37" t="e">
        <f>IF(MOD('935'!$K267,100)&gt;10,'Charging rates'!$E$38*$AW267*'935'!$N267,0)</f>
        <v>#VALUE!</v>
      </c>
      <c r="BR267" s="52" t="e">
        <f t="shared" si="50"/>
        <v>#VALUE!</v>
      </c>
      <c r="BS267" s="48" t="e">
        <f>'935'!C267&lt;&gt;"VOID"</f>
        <v>#VALUE!</v>
      </c>
      <c r="BT267" s="33" t="e">
        <f>IF(BS267,(100/'11'!B$17*BD267*((1-'935'!I267)*'Charging rates'!B$51+'Charging rates'!B$63)),0)</f>
        <v>#VALUE!</v>
      </c>
      <c r="BU267" s="33" t="e">
        <f>100/'11'!B$17*BG267*('Charging rates'!B$51+'Charging rates'!B$63)</f>
        <v>#VALUE!</v>
      </c>
      <c r="BV267" s="33" t="e">
        <f>100/'11'!B$17*BE267*('Charging rates'!B$51+'Charging rates'!B$63)</f>
        <v>#VALUE!</v>
      </c>
      <c r="BW267" s="53" t="e">
        <f t="shared" si="51"/>
        <v>#VALUE!</v>
      </c>
      <c r="BX267" s="32" t="e">
        <f>AT267-('935'!T267*(1-'935'!X267/'11'!B$17))</f>
        <v>#VALUE!</v>
      </c>
      <c r="BY267" s="32">
        <f>0-IF(ISNUMBER(I267),INDEX('913'!$I$6:$I$1205,I267),0)-IF(ISNUMBER(J267),INDEX('913'!$I$6:$I$1205,J267),0)-IF(ISNUMBER(K267),INDEX('913'!$I$6:$I$1205,K267),0)-IF(ISNUMBER(L267),INDEX('913'!$I$6:$I$1205,L267),0)-IF(ISNUMBER(M267),INDEX('913'!$I$6:$I$1205,M267),0)-IF(ISNUMBER(N267),INDEX('913'!$I$6:$I$1205,N267),0)-IF(ISNUMBER(O267),INDEX('913'!$I$6:$I$1205,O267),0)-IF(ISNUMBER(P267),INDEX('913'!$I$6:$I$1205,P267),0)</f>
        <v>0</v>
      </c>
      <c r="BZ267" s="37">
        <f>IF(BY267=0,1,MAX(1,SQRT(BY267^2+(IF(ISNUMBER(I267),INDEX('913'!$J$6:$J$1205,I267),0)+IF(ISNUMBER(J267),INDEX('913'!$J$6:$J$1205,J267),0)+IF(ISNUMBER(K267),INDEX('913'!$J$6:$J$1205,K267),0)+IF(ISNUMBER(L267),INDEX('913'!$J$6:$J$1205,L267),0)+IF(ISNUMBER(M267),INDEX('913'!$J$6:$J$1205,M267),0)+IF(ISNUMBER(N267),INDEX('913'!$J$6:$J$1205,N267),0)+IF(ISNUMBER(O267),INDEX('913'!$J$6:$J$1205,O267),0)+IF(ISNUMBER(P267),INDEX('913'!$J$6:$J$1205,P267),0))^2)/BY267))</f>
        <v>1</v>
      </c>
      <c r="CA267" s="33" t="e">
        <f>100*AO267/'11'!B$17</f>
        <v>#VALUE!</v>
      </c>
      <c r="CB267" s="37" t="e">
        <f>100*(AP267*BZ267)/'11'!C$17</f>
        <v>#VALUE!</v>
      </c>
      <c r="CC267" s="37" t="e">
        <f t="shared" si="52"/>
        <v>#VALUE!</v>
      </c>
      <c r="CD267" s="33" t="e">
        <f t="shared" si="53"/>
        <v>#VALUE!</v>
      </c>
      <c r="CE267" s="54" t="e">
        <f>'11'!C$17-'935'!Y267</f>
        <v>#VALUE!</v>
      </c>
      <c r="CF267" s="37" t="e">
        <f>MAX('DNO totals'!B$312+0,MIN('935'!L267+0,'DNO totals'!B$304+0))</f>
        <v>#VALUE!</v>
      </c>
      <c r="CG267" s="37" t="e">
        <f>MAX('DNO totals'!C$312+0,MIN('935'!M267+0,'DNO totals'!C$304+0))</f>
        <v>#VALUE!</v>
      </c>
      <c r="CH267" s="37" t="e">
        <f>MAX('DNO totals'!D$312+0,MIN('935'!N267+0,'DNO totals'!D$304+0))</f>
        <v>#VALUE!</v>
      </c>
      <c r="CI267" s="37" t="e">
        <f>MAX('DNO totals'!E$312+0,MIN('935'!O267+0,'DNO totals'!E$304+0))</f>
        <v>#VALUE!</v>
      </c>
      <c r="CJ267" s="52" t="e">
        <f>MAX('DNO totals'!F$312+0,MIN('935'!P267+0,'DNO totals'!F$304+0))</f>
        <v>#VALUE!</v>
      </c>
      <c r="CK267" s="37" t="e">
        <f>IF('935'!$K267=1000,'Charging rates'!$C$38*$BH267/(1+'DNO totals'!$C$99)*$CF267,0)</f>
        <v>#VALUE!</v>
      </c>
      <c r="CL267" s="37" t="e">
        <f>IF(MOD('935'!$K267,1000)=100,'Charging rates'!$D$38*$BH267/(1+'DNO totals'!$D$99)*$CG267,0)</f>
        <v>#VALUE!</v>
      </c>
      <c r="CM267" s="37" t="e">
        <f>IF(MOD('935'!$K267,100)=10,'Charging rates'!$E$38*$BH267/(1+'DNO totals'!$E$99)*$CH267,0)</f>
        <v>#VALUE!</v>
      </c>
      <c r="CN267" s="37" t="e">
        <f>IF(AND(MOD('935'!$K267,10)&gt;0,MOD('935'!$K267,1000)&gt;1),'Charging rates'!$F$38*$BH267/(1+'DNO totals'!$F$99)*$CI267,0)</f>
        <v>#VALUE!</v>
      </c>
      <c r="CO267" s="37" t="e">
        <f>IF(MOD('935'!$K267,1000)=1,'Charging rates'!$G$38*$BH267/(1+'DNO totals'!$G$99)*$CJ267,0)</f>
        <v>#VALUE!</v>
      </c>
      <c r="CP267" s="52" t="e">
        <f t="shared" si="54"/>
        <v>#VALUE!</v>
      </c>
      <c r="CQ267" s="37" t="e">
        <f>IF('935'!$K267&gt;1000,'Charging rates'!$C$38*$AW267*$CF267,0)</f>
        <v>#VALUE!</v>
      </c>
      <c r="CR267" s="37" t="e">
        <f>IF(MOD('935'!$K267,1000)&gt;100,'Charging rates'!$D$38*$AW267*$CG267,0)</f>
        <v>#VALUE!</v>
      </c>
      <c r="CS267" s="37" t="e">
        <f>IF(MOD('935'!$K267,100)&gt;10,'Charging rates'!$E$38*$AW267*$CH267,0)</f>
        <v>#VALUE!</v>
      </c>
      <c r="CT267" s="52" t="e">
        <f t="shared" si="55"/>
        <v>#VALUE!</v>
      </c>
      <c r="CU267" s="33" t="e">
        <f>100*(AP267*'935'!Q267*BZ267)/'11'!B$17</f>
        <v>#VALUE!</v>
      </c>
      <c r="CV267" s="33" t="e">
        <f>100/'11'!B$17*'Charging rates'!B$10*AW267</f>
        <v>#VALUE!</v>
      </c>
      <c r="CW267" s="33" t="e">
        <f>IF(AT267=0,0,(1-BX267/AT267)*(CA267+IF('935'!Q267=0,0,(CB267*'935'!Q267*('11'!C$17-'935'!Y267)/('11'!B$17-'935'!X267)))))</f>
        <v>#VALUE!</v>
      </c>
      <c r="CX267" s="33" t="e">
        <f t="shared" si="56"/>
        <v>#VALUE!</v>
      </c>
      <c r="CY267" s="49" t="e">
        <f t="shared" si="57"/>
        <v>#VALUE!</v>
      </c>
      <c r="CZ267" s="32" t="e">
        <f>AT267*(Parameters!B$21+AU267)*IF('DNO totals'!B$323&lt;0,1,'935'!S267)</f>
        <v>#VALUE!</v>
      </c>
      <c r="DA267" s="52" t="e">
        <f>IF('DNO totals'!B$323&lt;0,1,'935'!S267)*(Parameters!B$21+AU267)</f>
        <v>#VALUE!</v>
      </c>
      <c r="DB267" s="37" t="e">
        <f>CX267+'Charging rates'!B$106*DA267*100/'11'!B$17</f>
        <v>#VALUE!</v>
      </c>
      <c r="DC267" s="37" t="e">
        <f>DB267+'Charging rates'!B$116*(Parameters!B$21+AU267)*100/'11'!B$17*IF('DNO totals'!B$323&lt;0,1,'935'!S267)</f>
        <v>#VALUE!</v>
      </c>
      <c r="DD267" s="37" t="e">
        <f>'Charging rates'!B$97*(CP267+CT267)*100/'11'!B$17</f>
        <v>#VALUE!</v>
      </c>
      <c r="DE267" s="33" t="e">
        <f>MAX(0-(CB267*AU267*'11'!C$17/'11'!B$17),DC267+DD267)</f>
        <v>#VALUE!</v>
      </c>
      <c r="DF267" s="37" t="e">
        <f>IF(BS267,IF(AU267=0,CC267,MAX(0,MIN(CC267,CC267+(DE267/'935'!Q267*('11'!B$17-'935'!X267)/('11'!C$17-'935'!Y267))))),0)</f>
        <v>#VALUE!</v>
      </c>
      <c r="DG267" s="33" t="e">
        <f t="shared" si="58"/>
        <v>#VALUE!</v>
      </c>
      <c r="DH267" s="53" t="e">
        <f t="shared" si="59"/>
        <v>#VALUE!</v>
      </c>
    </row>
    <row r="268" spans="1:112">
      <c r="A268" s="28">
        <v>168</v>
      </c>
      <c r="B268" s="47" t="e">
        <f>'935'!B268</f>
        <v>#VALUE!</v>
      </c>
      <c r="C268" s="48" t="e">
        <f>OR('935'!E268&lt;&gt;"VOID",'935'!F268&lt;&gt;"VOID",'935'!G268&lt;&gt;"VOID")</f>
        <v>#VALUE!</v>
      </c>
      <c r="D268" s="32" t="e">
        <f>IF('935'!D268="VOID",0,'935'!D268*(1-'935'!X268/'11'!B$17))</f>
        <v>#VALUE!</v>
      </c>
      <c r="E268" s="32" t="e">
        <f>IF('935'!E268="VOID",0,'935'!E268*(1-'935'!X268/'11'!B$17))</f>
        <v>#VALUE!</v>
      </c>
      <c r="F268" s="32" t="e">
        <f>IF('935'!F268="VOID",0,'935'!F268*(1-'935'!X268/'11'!B$17))</f>
        <v>#VALUE!</v>
      </c>
      <c r="G268" s="32" t="e">
        <f>IF('935'!G268="VOID",0,'935'!G268*(1-'935'!X268/'11'!B$17))</f>
        <v>#VALUE!</v>
      </c>
      <c r="H268" s="49" t="e">
        <f t="shared" si="40"/>
        <v>#VALUE!</v>
      </c>
      <c r="I268" s="50" t="e">
        <f>MATCH('935'!J268,'913'!$B$6:$B$1205,0)</f>
        <v>#VALUE!</v>
      </c>
      <c r="J268" s="50" t="e">
        <f>MATCH(INDEX('913'!$D$6:$D$1205,I268),'913'!$B$6:$B$1205,0)</f>
        <v>#VALUE!</v>
      </c>
      <c r="K268" s="50" t="e">
        <f>MATCH(INDEX('913'!$D$6:$D$1205,J268),'913'!$B$6:$B$1205,0)</f>
        <v>#VALUE!</v>
      </c>
      <c r="L268" s="50" t="e">
        <f>MATCH(INDEX('913'!$D$6:$D$1205,K268),'913'!$B$6:$B$1205,0)</f>
        <v>#VALUE!</v>
      </c>
      <c r="M268" s="50" t="e">
        <f>MATCH(INDEX('913'!$D$6:$D$1205,L268),'913'!$B$6:$B$1205,0)</f>
        <v>#VALUE!</v>
      </c>
      <c r="N268" s="50" t="e">
        <f>MATCH(INDEX('913'!$D$6:$D$1205,M268),'913'!$B$6:$B$1205,0)</f>
        <v>#VALUE!</v>
      </c>
      <c r="O268" s="50" t="e">
        <f>MATCH(INDEX('913'!$D$6:$D$1205,N268),'913'!$B$6:$B$1205,0)</f>
        <v>#VALUE!</v>
      </c>
      <c r="P268" s="51" t="e">
        <f>MATCH(INDEX('913'!$D$6:$D$1205,O268),'913'!$B$6:$B$1205,0)</f>
        <v>#VALUE!</v>
      </c>
      <c r="Q268" s="37">
        <f>IF(ISNUMBER(I268),MAX(0,INDEX('913'!$E$6:$E$1205,I268)),0)</f>
        <v>0</v>
      </c>
      <c r="R268" s="37">
        <f>IF(ISNUMBER(J268),MAX(0,INDEX('913'!$E$6:$E$1205,J268)),0)</f>
        <v>0</v>
      </c>
      <c r="S268" s="37">
        <f>IF(ISNUMBER(K268),MAX(0,INDEX('913'!$E$6:$E$1205,K268)),0)</f>
        <v>0</v>
      </c>
      <c r="T268" s="37">
        <f>IF(ISNUMBER(L268),MAX(0,INDEX('913'!$E$6:$E$1205,L268)),0)</f>
        <v>0</v>
      </c>
      <c r="U268" s="37">
        <f>IF(ISNUMBER(M268),MAX(0,INDEX('913'!$E$6:$E$1205,M268)),0)</f>
        <v>0</v>
      </c>
      <c r="V268" s="37">
        <f>IF(ISNUMBER(N268),MAX(0,INDEX('913'!$E$6:$E$1205,N268)),0)</f>
        <v>0</v>
      </c>
      <c r="W268" s="37">
        <f>IF(ISNUMBER(O268),MAX(0,INDEX('913'!$E$6:$E$1205,O268)),0)</f>
        <v>0</v>
      </c>
      <c r="X268" s="52">
        <f>IF(ISNUMBER(P268),MAX(0,INDEX('913'!$E$6:$E$1205,P268)),0)</f>
        <v>0</v>
      </c>
      <c r="Y268" s="37">
        <f>IF(ISNUMBER(I268),MAX(0,INDEX('913'!$F$6:$F$1205,I268)),0)</f>
        <v>0</v>
      </c>
      <c r="Z268" s="37">
        <f>IF(ISNUMBER(J268),MAX(0,INDEX('913'!$F$6:$F$1205,J268)),0)</f>
        <v>0</v>
      </c>
      <c r="AA268" s="37">
        <f>IF(ISNUMBER(K268),MAX(0,INDEX('913'!$F$6:$F$1205,K268)),0)</f>
        <v>0</v>
      </c>
      <c r="AB268" s="37">
        <f>IF(ISNUMBER(L268),MAX(0,INDEX('913'!$F$6:$F$1205,L268)),0)</f>
        <v>0</v>
      </c>
      <c r="AC268" s="37">
        <f>IF(ISNUMBER(M268),MAX(0,INDEX('913'!$F$6:$F$1205,M268)),0)</f>
        <v>0</v>
      </c>
      <c r="AD268" s="37">
        <f>IF(ISNUMBER(N268),MAX(0,INDEX('913'!$F$6:$F$1205,N268)),0)</f>
        <v>0</v>
      </c>
      <c r="AE268" s="37">
        <f>IF(ISNUMBER(O268),MAX(0,INDEX('913'!$F$6:$F$1205,O268)),0)</f>
        <v>0</v>
      </c>
      <c r="AF268" s="37">
        <f>IF(ISNUMBER(P268),MAX(0,INDEX('913'!$F$6:$F$1205,P268)),0)</f>
        <v>0</v>
      </c>
      <c r="AG268" s="32">
        <f>IF(ISNUMBER(I268),SQRT(INDEX('913'!$I$6:$I$1205,I268)^2+INDEX('913'!$J$6:$J$1205,I268)^2),0)</f>
        <v>0</v>
      </c>
      <c r="AH268" s="32">
        <f>IF(ISNUMBER(J268),SQRT(INDEX('913'!$I$6:$I$1205,J268)^2+INDEX('913'!$J$6:$J$1205,J268)^2),0)</f>
        <v>0</v>
      </c>
      <c r="AI268" s="32">
        <f>IF(ISNUMBER(K268),SQRT(INDEX('913'!$I$6:$I$1205,K268)^2+INDEX('913'!$J$6:$J$1205,K268)^2),0)</f>
        <v>0</v>
      </c>
      <c r="AJ268" s="32">
        <f>IF(ISNUMBER(L268),SQRT(INDEX('913'!$I$6:$I$1205,L268)^2+INDEX('913'!$J$6:$J$1205,L268)^2),0)</f>
        <v>0</v>
      </c>
      <c r="AK268" s="32">
        <f>IF(ISNUMBER(M268),SQRT(INDEX('913'!$I$6:$I$1205,M268)^2+INDEX('913'!$J$6:$J$1205,M268)^2),0)</f>
        <v>0</v>
      </c>
      <c r="AL268" s="32">
        <f>IF(ISNUMBER(N268),SQRT(INDEX('913'!$I$6:$I$1205,N268)^2+INDEX('913'!$J$6:$J$1205,N268)^2),0)</f>
        <v>0</v>
      </c>
      <c r="AM268" s="32">
        <f>IF(ISNUMBER(O268),SQRT(INDEX('913'!$I$6:$I$1205,O268)^2+INDEX('913'!$J$6:$J$1205,O268)^2),0)</f>
        <v>0</v>
      </c>
      <c r="AN268" s="49">
        <f>IF(ISNUMBER(P268),SQRT(INDEX('913'!$I$6:$I$1205,P268)^2+INDEX('913'!$J$6:$J$1205,P268)^2),0)</f>
        <v>0</v>
      </c>
      <c r="AO268" s="37">
        <f t="shared" si="41"/>
        <v>0</v>
      </c>
      <c r="AP268" s="37">
        <f t="shared" si="42"/>
        <v>0</v>
      </c>
      <c r="AQ268" s="33" t="e">
        <f>-100*'935'!W268*(AO268+AP268)/'11'!C$17</f>
        <v>#VALUE!</v>
      </c>
      <c r="AR268" s="37" t="e">
        <f t="shared" si="43"/>
        <v>#VALUE!</v>
      </c>
      <c r="AS268" s="52" t="e">
        <f t="shared" si="44"/>
        <v>#VALUE!</v>
      </c>
      <c r="AT268" s="32" t="e">
        <f>IF('935'!C268="VOID",0,('935'!C268*(1-'935'!X268/'11'!B$17)))</f>
        <v>#VALUE!</v>
      </c>
      <c r="AU268" s="52" t="e">
        <f>'935'!Q268*(1-'935'!Y268/'11'!C$17)/(1-'935'!X268/'11'!B$17)</f>
        <v>#VALUE!</v>
      </c>
      <c r="AV268" s="37" t="e">
        <f>INDEX('DNO totals'!$B$57:$G$57,IF('935'!K268,IF(MOD('935'!K268,1000),IF(MOD('935'!K268,100),IF(MOD('935'!K268,10),IF(MOD('935'!K268,1000)=1,6,5),4),3),2),1))</f>
        <v>#VALUE!</v>
      </c>
      <c r="AW268" s="52" t="e">
        <f t="shared" si="45"/>
        <v>#VALUE!</v>
      </c>
      <c r="AX268" s="32" t="e">
        <f>IF('935'!V268="VOID",0,'935'!V268*(1-'935'!X268/'11'!B$17))</f>
        <v>#VALUE!</v>
      </c>
      <c r="AY268" s="33" t="e">
        <f>IF(H268,-100*'Charging rates'!B$10/'11'!B$17*AX268/H268,0)</f>
        <v>#VALUE!</v>
      </c>
      <c r="AZ268" s="33" t="e">
        <f>IF(C268,'DNO totals'!B$41,0)</f>
        <v>#VALUE!</v>
      </c>
      <c r="BA268" s="33" t="e">
        <f t="shared" si="46"/>
        <v>#VALUE!</v>
      </c>
      <c r="BB268" s="33" t="e">
        <f t="shared" si="47"/>
        <v>#VALUE!</v>
      </c>
      <c r="BC268" s="53" t="e">
        <f t="shared" si="48"/>
        <v>#VALUE!</v>
      </c>
      <c r="BD268" s="32" t="e">
        <f>IF(AT268,'935'!H268*AT268/(AT268+D268+H268),0)</f>
        <v>#VALUE!</v>
      </c>
      <c r="BE268" s="32" t="e">
        <f>IF(H268,'935'!H268*H268/(AT268+D268+H268),0)</f>
        <v>#VALUE!</v>
      </c>
      <c r="BF268" s="32" t="e">
        <f>BD268*(1-'935'!X268/'11'!B$17)</f>
        <v>#VALUE!</v>
      </c>
      <c r="BG268" s="49" t="e">
        <f>BE268*(1-'935'!X268/'11'!B$17)</f>
        <v>#VALUE!</v>
      </c>
      <c r="BH268" s="52" t="e">
        <f>AV268*Parameters!B$6</f>
        <v>#VALUE!</v>
      </c>
      <c r="BI268" s="37" t="e">
        <f>IF('935'!$K268=1000,'Charging rates'!$C$38*$BH268/(1+'DNO totals'!$C$99)*'935'!$L268,0)</f>
        <v>#VALUE!</v>
      </c>
      <c r="BJ268" s="37" t="e">
        <f>IF(MOD('935'!$K268,1000)=100,'Charging rates'!$D$38*$BH268/(1+'DNO totals'!$D$99)*'935'!$M268,0)</f>
        <v>#VALUE!</v>
      </c>
      <c r="BK268" s="37" t="e">
        <f>IF(MOD('935'!$K268,100)=10,'Charging rates'!$E$38*$BH268/(1+'DNO totals'!$E$99)*'935'!$N268,0)</f>
        <v>#VALUE!</v>
      </c>
      <c r="BL268" s="37" t="e">
        <f>IF(AND(MOD('935'!$K268,10)&gt;0,MOD('935'!$K268,1000)&gt;1),'Charging rates'!$F$38*$BH268/(1+'DNO totals'!$F$99)*'935'!$O268,0)</f>
        <v>#VALUE!</v>
      </c>
      <c r="BM268" s="37" t="e">
        <f>IF(MOD('935'!$K268,1000)=1,'Charging rates'!$G$38*$BH268/(1+'DNO totals'!$G$99)*'935'!$P268,0)</f>
        <v>#VALUE!</v>
      </c>
      <c r="BN268" s="52" t="e">
        <f t="shared" si="49"/>
        <v>#VALUE!</v>
      </c>
      <c r="BO268" s="37" t="e">
        <f>IF('935'!$K268&gt;1000,'Charging rates'!$C$38*$AW268*'935'!$L268,0)</f>
        <v>#VALUE!</v>
      </c>
      <c r="BP268" s="37" t="e">
        <f>IF(MOD('935'!$K268,1000)&gt;100,'Charging rates'!$D$38*$AW268*'935'!$M268,0)</f>
        <v>#VALUE!</v>
      </c>
      <c r="BQ268" s="37" t="e">
        <f>IF(MOD('935'!$K268,100)&gt;10,'Charging rates'!$E$38*$AW268*'935'!$N268,0)</f>
        <v>#VALUE!</v>
      </c>
      <c r="BR268" s="52" t="e">
        <f t="shared" si="50"/>
        <v>#VALUE!</v>
      </c>
      <c r="BS268" s="48" t="e">
        <f>'935'!C268&lt;&gt;"VOID"</f>
        <v>#VALUE!</v>
      </c>
      <c r="BT268" s="33" t="e">
        <f>IF(BS268,(100/'11'!B$17*BD268*((1-'935'!I268)*'Charging rates'!B$51+'Charging rates'!B$63)),0)</f>
        <v>#VALUE!</v>
      </c>
      <c r="BU268" s="33" t="e">
        <f>100/'11'!B$17*BG268*('Charging rates'!B$51+'Charging rates'!B$63)</f>
        <v>#VALUE!</v>
      </c>
      <c r="BV268" s="33" t="e">
        <f>100/'11'!B$17*BE268*('Charging rates'!B$51+'Charging rates'!B$63)</f>
        <v>#VALUE!</v>
      </c>
      <c r="BW268" s="53" t="e">
        <f t="shared" si="51"/>
        <v>#VALUE!</v>
      </c>
      <c r="BX268" s="32" t="e">
        <f>AT268-('935'!T268*(1-'935'!X268/'11'!B$17))</f>
        <v>#VALUE!</v>
      </c>
      <c r="BY268" s="32">
        <f>0-IF(ISNUMBER(I268),INDEX('913'!$I$6:$I$1205,I268),0)-IF(ISNUMBER(J268),INDEX('913'!$I$6:$I$1205,J268),0)-IF(ISNUMBER(K268),INDEX('913'!$I$6:$I$1205,K268),0)-IF(ISNUMBER(L268),INDEX('913'!$I$6:$I$1205,L268),0)-IF(ISNUMBER(M268),INDEX('913'!$I$6:$I$1205,M268),0)-IF(ISNUMBER(N268),INDEX('913'!$I$6:$I$1205,N268),0)-IF(ISNUMBER(O268),INDEX('913'!$I$6:$I$1205,O268),0)-IF(ISNUMBER(P268),INDEX('913'!$I$6:$I$1205,P268),0)</f>
        <v>0</v>
      </c>
      <c r="BZ268" s="37">
        <f>IF(BY268=0,1,MAX(1,SQRT(BY268^2+(IF(ISNUMBER(I268),INDEX('913'!$J$6:$J$1205,I268),0)+IF(ISNUMBER(J268),INDEX('913'!$J$6:$J$1205,J268),0)+IF(ISNUMBER(K268),INDEX('913'!$J$6:$J$1205,K268),0)+IF(ISNUMBER(L268),INDEX('913'!$J$6:$J$1205,L268),0)+IF(ISNUMBER(M268),INDEX('913'!$J$6:$J$1205,M268),0)+IF(ISNUMBER(N268),INDEX('913'!$J$6:$J$1205,N268),0)+IF(ISNUMBER(O268),INDEX('913'!$J$6:$J$1205,O268),0)+IF(ISNUMBER(P268),INDEX('913'!$J$6:$J$1205,P268),0))^2)/BY268))</f>
        <v>1</v>
      </c>
      <c r="CA268" s="33" t="e">
        <f>100*AO268/'11'!B$17</f>
        <v>#VALUE!</v>
      </c>
      <c r="CB268" s="37" t="e">
        <f>100*(AP268*BZ268)/'11'!C$17</f>
        <v>#VALUE!</v>
      </c>
      <c r="CC268" s="37" t="e">
        <f t="shared" si="52"/>
        <v>#VALUE!</v>
      </c>
      <c r="CD268" s="33" t="e">
        <f t="shared" si="53"/>
        <v>#VALUE!</v>
      </c>
      <c r="CE268" s="54" t="e">
        <f>'11'!C$17-'935'!Y268</f>
        <v>#VALUE!</v>
      </c>
      <c r="CF268" s="37" t="e">
        <f>MAX('DNO totals'!B$312+0,MIN('935'!L268+0,'DNO totals'!B$304+0))</f>
        <v>#VALUE!</v>
      </c>
      <c r="CG268" s="37" t="e">
        <f>MAX('DNO totals'!C$312+0,MIN('935'!M268+0,'DNO totals'!C$304+0))</f>
        <v>#VALUE!</v>
      </c>
      <c r="CH268" s="37" t="e">
        <f>MAX('DNO totals'!D$312+0,MIN('935'!N268+0,'DNO totals'!D$304+0))</f>
        <v>#VALUE!</v>
      </c>
      <c r="CI268" s="37" t="e">
        <f>MAX('DNO totals'!E$312+0,MIN('935'!O268+0,'DNO totals'!E$304+0))</f>
        <v>#VALUE!</v>
      </c>
      <c r="CJ268" s="52" t="e">
        <f>MAX('DNO totals'!F$312+0,MIN('935'!P268+0,'DNO totals'!F$304+0))</f>
        <v>#VALUE!</v>
      </c>
      <c r="CK268" s="37" t="e">
        <f>IF('935'!$K268=1000,'Charging rates'!$C$38*$BH268/(1+'DNO totals'!$C$99)*$CF268,0)</f>
        <v>#VALUE!</v>
      </c>
      <c r="CL268" s="37" t="e">
        <f>IF(MOD('935'!$K268,1000)=100,'Charging rates'!$D$38*$BH268/(1+'DNO totals'!$D$99)*$CG268,0)</f>
        <v>#VALUE!</v>
      </c>
      <c r="CM268" s="37" t="e">
        <f>IF(MOD('935'!$K268,100)=10,'Charging rates'!$E$38*$BH268/(1+'DNO totals'!$E$99)*$CH268,0)</f>
        <v>#VALUE!</v>
      </c>
      <c r="CN268" s="37" t="e">
        <f>IF(AND(MOD('935'!$K268,10)&gt;0,MOD('935'!$K268,1000)&gt;1),'Charging rates'!$F$38*$BH268/(1+'DNO totals'!$F$99)*$CI268,0)</f>
        <v>#VALUE!</v>
      </c>
      <c r="CO268" s="37" t="e">
        <f>IF(MOD('935'!$K268,1000)=1,'Charging rates'!$G$38*$BH268/(1+'DNO totals'!$G$99)*$CJ268,0)</f>
        <v>#VALUE!</v>
      </c>
      <c r="CP268" s="52" t="e">
        <f t="shared" si="54"/>
        <v>#VALUE!</v>
      </c>
      <c r="CQ268" s="37" t="e">
        <f>IF('935'!$K268&gt;1000,'Charging rates'!$C$38*$AW268*$CF268,0)</f>
        <v>#VALUE!</v>
      </c>
      <c r="CR268" s="37" t="e">
        <f>IF(MOD('935'!$K268,1000)&gt;100,'Charging rates'!$D$38*$AW268*$CG268,0)</f>
        <v>#VALUE!</v>
      </c>
      <c r="CS268" s="37" t="e">
        <f>IF(MOD('935'!$K268,100)&gt;10,'Charging rates'!$E$38*$AW268*$CH268,0)</f>
        <v>#VALUE!</v>
      </c>
      <c r="CT268" s="52" t="e">
        <f t="shared" si="55"/>
        <v>#VALUE!</v>
      </c>
      <c r="CU268" s="33" t="e">
        <f>100*(AP268*'935'!Q268*BZ268)/'11'!B$17</f>
        <v>#VALUE!</v>
      </c>
      <c r="CV268" s="33" t="e">
        <f>100/'11'!B$17*'Charging rates'!B$10*AW268</f>
        <v>#VALUE!</v>
      </c>
      <c r="CW268" s="33" t="e">
        <f>IF(AT268=0,0,(1-BX268/AT268)*(CA268+IF('935'!Q268=0,0,(CB268*'935'!Q268*('11'!C$17-'935'!Y268)/('11'!B$17-'935'!X268)))))</f>
        <v>#VALUE!</v>
      </c>
      <c r="CX268" s="33" t="e">
        <f t="shared" si="56"/>
        <v>#VALUE!</v>
      </c>
      <c r="CY268" s="49" t="e">
        <f t="shared" si="57"/>
        <v>#VALUE!</v>
      </c>
      <c r="CZ268" s="32" t="e">
        <f>AT268*(Parameters!B$21+AU268)*IF('DNO totals'!B$323&lt;0,1,'935'!S268)</f>
        <v>#VALUE!</v>
      </c>
      <c r="DA268" s="52" t="e">
        <f>IF('DNO totals'!B$323&lt;0,1,'935'!S268)*(Parameters!B$21+AU268)</f>
        <v>#VALUE!</v>
      </c>
      <c r="DB268" s="37" t="e">
        <f>CX268+'Charging rates'!B$106*DA268*100/'11'!B$17</f>
        <v>#VALUE!</v>
      </c>
      <c r="DC268" s="37" t="e">
        <f>DB268+'Charging rates'!B$116*(Parameters!B$21+AU268)*100/'11'!B$17*IF('DNO totals'!B$323&lt;0,1,'935'!S268)</f>
        <v>#VALUE!</v>
      </c>
      <c r="DD268" s="37" t="e">
        <f>'Charging rates'!B$97*(CP268+CT268)*100/'11'!B$17</f>
        <v>#VALUE!</v>
      </c>
      <c r="DE268" s="33" t="e">
        <f>MAX(0-(CB268*AU268*'11'!C$17/'11'!B$17),DC268+DD268)</f>
        <v>#VALUE!</v>
      </c>
      <c r="DF268" s="37" t="e">
        <f>IF(BS268,IF(AU268=0,CC268,MAX(0,MIN(CC268,CC268+(DE268/'935'!Q268*('11'!B$17-'935'!X268)/('11'!C$17-'935'!Y268))))),0)</f>
        <v>#VALUE!</v>
      </c>
      <c r="DG268" s="33" t="e">
        <f t="shared" si="58"/>
        <v>#VALUE!</v>
      </c>
      <c r="DH268" s="53" t="e">
        <f t="shared" si="59"/>
        <v>#VALUE!</v>
      </c>
    </row>
    <row r="269" spans="1:112">
      <c r="A269" s="28">
        <v>169</v>
      </c>
      <c r="B269" s="47" t="e">
        <f>'935'!B269</f>
        <v>#VALUE!</v>
      </c>
      <c r="C269" s="48" t="e">
        <f>OR('935'!E269&lt;&gt;"VOID",'935'!F269&lt;&gt;"VOID",'935'!G269&lt;&gt;"VOID")</f>
        <v>#VALUE!</v>
      </c>
      <c r="D269" s="32" t="e">
        <f>IF('935'!D269="VOID",0,'935'!D269*(1-'935'!X269/'11'!B$17))</f>
        <v>#VALUE!</v>
      </c>
      <c r="E269" s="32" t="e">
        <f>IF('935'!E269="VOID",0,'935'!E269*(1-'935'!X269/'11'!B$17))</f>
        <v>#VALUE!</v>
      </c>
      <c r="F269" s="32" t="e">
        <f>IF('935'!F269="VOID",0,'935'!F269*(1-'935'!X269/'11'!B$17))</f>
        <v>#VALUE!</v>
      </c>
      <c r="G269" s="32" t="e">
        <f>IF('935'!G269="VOID",0,'935'!G269*(1-'935'!X269/'11'!B$17))</f>
        <v>#VALUE!</v>
      </c>
      <c r="H269" s="49" t="e">
        <f t="shared" si="40"/>
        <v>#VALUE!</v>
      </c>
      <c r="I269" s="50" t="e">
        <f>MATCH('935'!J269,'913'!$B$6:$B$1205,0)</f>
        <v>#VALUE!</v>
      </c>
      <c r="J269" s="50" t="e">
        <f>MATCH(INDEX('913'!$D$6:$D$1205,I269),'913'!$B$6:$B$1205,0)</f>
        <v>#VALUE!</v>
      </c>
      <c r="K269" s="50" t="e">
        <f>MATCH(INDEX('913'!$D$6:$D$1205,J269),'913'!$B$6:$B$1205,0)</f>
        <v>#VALUE!</v>
      </c>
      <c r="L269" s="50" t="e">
        <f>MATCH(INDEX('913'!$D$6:$D$1205,K269),'913'!$B$6:$B$1205,0)</f>
        <v>#VALUE!</v>
      </c>
      <c r="M269" s="50" t="e">
        <f>MATCH(INDEX('913'!$D$6:$D$1205,L269),'913'!$B$6:$B$1205,0)</f>
        <v>#VALUE!</v>
      </c>
      <c r="N269" s="50" t="e">
        <f>MATCH(INDEX('913'!$D$6:$D$1205,M269),'913'!$B$6:$B$1205,0)</f>
        <v>#VALUE!</v>
      </c>
      <c r="O269" s="50" t="e">
        <f>MATCH(INDEX('913'!$D$6:$D$1205,N269),'913'!$B$6:$B$1205,0)</f>
        <v>#VALUE!</v>
      </c>
      <c r="P269" s="51" t="e">
        <f>MATCH(INDEX('913'!$D$6:$D$1205,O269),'913'!$B$6:$B$1205,0)</f>
        <v>#VALUE!</v>
      </c>
      <c r="Q269" s="37">
        <f>IF(ISNUMBER(I269),MAX(0,INDEX('913'!$E$6:$E$1205,I269)),0)</f>
        <v>0</v>
      </c>
      <c r="R269" s="37">
        <f>IF(ISNUMBER(J269),MAX(0,INDEX('913'!$E$6:$E$1205,J269)),0)</f>
        <v>0</v>
      </c>
      <c r="S269" s="37">
        <f>IF(ISNUMBER(K269),MAX(0,INDEX('913'!$E$6:$E$1205,K269)),0)</f>
        <v>0</v>
      </c>
      <c r="T269" s="37">
        <f>IF(ISNUMBER(L269),MAX(0,INDEX('913'!$E$6:$E$1205,L269)),0)</f>
        <v>0</v>
      </c>
      <c r="U269" s="37">
        <f>IF(ISNUMBER(M269),MAX(0,INDEX('913'!$E$6:$E$1205,M269)),0)</f>
        <v>0</v>
      </c>
      <c r="V269" s="37">
        <f>IF(ISNUMBER(N269),MAX(0,INDEX('913'!$E$6:$E$1205,N269)),0)</f>
        <v>0</v>
      </c>
      <c r="W269" s="37">
        <f>IF(ISNUMBER(O269),MAX(0,INDEX('913'!$E$6:$E$1205,O269)),0)</f>
        <v>0</v>
      </c>
      <c r="X269" s="52">
        <f>IF(ISNUMBER(P269),MAX(0,INDEX('913'!$E$6:$E$1205,P269)),0)</f>
        <v>0</v>
      </c>
      <c r="Y269" s="37">
        <f>IF(ISNUMBER(I269),MAX(0,INDEX('913'!$F$6:$F$1205,I269)),0)</f>
        <v>0</v>
      </c>
      <c r="Z269" s="37">
        <f>IF(ISNUMBER(J269),MAX(0,INDEX('913'!$F$6:$F$1205,J269)),0)</f>
        <v>0</v>
      </c>
      <c r="AA269" s="37">
        <f>IF(ISNUMBER(K269),MAX(0,INDEX('913'!$F$6:$F$1205,K269)),0)</f>
        <v>0</v>
      </c>
      <c r="AB269" s="37">
        <f>IF(ISNUMBER(L269),MAX(0,INDEX('913'!$F$6:$F$1205,L269)),0)</f>
        <v>0</v>
      </c>
      <c r="AC269" s="37">
        <f>IF(ISNUMBER(M269),MAX(0,INDEX('913'!$F$6:$F$1205,M269)),0)</f>
        <v>0</v>
      </c>
      <c r="AD269" s="37">
        <f>IF(ISNUMBER(N269),MAX(0,INDEX('913'!$F$6:$F$1205,N269)),0)</f>
        <v>0</v>
      </c>
      <c r="AE269" s="37">
        <f>IF(ISNUMBER(O269),MAX(0,INDEX('913'!$F$6:$F$1205,O269)),0)</f>
        <v>0</v>
      </c>
      <c r="AF269" s="37">
        <f>IF(ISNUMBER(P269),MAX(0,INDEX('913'!$F$6:$F$1205,P269)),0)</f>
        <v>0</v>
      </c>
      <c r="AG269" s="32">
        <f>IF(ISNUMBER(I269),SQRT(INDEX('913'!$I$6:$I$1205,I269)^2+INDEX('913'!$J$6:$J$1205,I269)^2),0)</f>
        <v>0</v>
      </c>
      <c r="AH269" s="32">
        <f>IF(ISNUMBER(J269),SQRT(INDEX('913'!$I$6:$I$1205,J269)^2+INDEX('913'!$J$6:$J$1205,J269)^2),0)</f>
        <v>0</v>
      </c>
      <c r="AI269" s="32">
        <f>IF(ISNUMBER(K269),SQRT(INDEX('913'!$I$6:$I$1205,K269)^2+INDEX('913'!$J$6:$J$1205,K269)^2),0)</f>
        <v>0</v>
      </c>
      <c r="AJ269" s="32">
        <f>IF(ISNUMBER(L269),SQRT(INDEX('913'!$I$6:$I$1205,L269)^2+INDEX('913'!$J$6:$J$1205,L269)^2),0)</f>
        <v>0</v>
      </c>
      <c r="AK269" s="32">
        <f>IF(ISNUMBER(M269),SQRT(INDEX('913'!$I$6:$I$1205,M269)^2+INDEX('913'!$J$6:$J$1205,M269)^2),0)</f>
        <v>0</v>
      </c>
      <c r="AL269" s="32">
        <f>IF(ISNUMBER(N269),SQRT(INDEX('913'!$I$6:$I$1205,N269)^2+INDEX('913'!$J$6:$J$1205,N269)^2),0)</f>
        <v>0</v>
      </c>
      <c r="AM269" s="32">
        <f>IF(ISNUMBER(O269),SQRT(INDEX('913'!$I$6:$I$1205,O269)^2+INDEX('913'!$J$6:$J$1205,O269)^2),0)</f>
        <v>0</v>
      </c>
      <c r="AN269" s="49">
        <f>IF(ISNUMBER(P269),SQRT(INDEX('913'!$I$6:$I$1205,P269)^2+INDEX('913'!$J$6:$J$1205,P269)^2),0)</f>
        <v>0</v>
      </c>
      <c r="AO269" s="37">
        <f t="shared" si="41"/>
        <v>0</v>
      </c>
      <c r="AP269" s="37">
        <f t="shared" si="42"/>
        <v>0</v>
      </c>
      <c r="AQ269" s="33" t="e">
        <f>-100*'935'!W269*(AO269+AP269)/'11'!C$17</f>
        <v>#VALUE!</v>
      </c>
      <c r="AR269" s="37" t="e">
        <f t="shared" si="43"/>
        <v>#VALUE!</v>
      </c>
      <c r="AS269" s="52" t="e">
        <f t="shared" si="44"/>
        <v>#VALUE!</v>
      </c>
      <c r="AT269" s="32" t="e">
        <f>IF('935'!C269="VOID",0,('935'!C269*(1-'935'!X269/'11'!B$17)))</f>
        <v>#VALUE!</v>
      </c>
      <c r="AU269" s="52" t="e">
        <f>'935'!Q269*(1-'935'!Y269/'11'!C$17)/(1-'935'!X269/'11'!B$17)</f>
        <v>#VALUE!</v>
      </c>
      <c r="AV269" s="37" t="e">
        <f>INDEX('DNO totals'!$B$57:$G$57,IF('935'!K269,IF(MOD('935'!K269,1000),IF(MOD('935'!K269,100),IF(MOD('935'!K269,10),IF(MOD('935'!K269,1000)=1,6,5),4),3),2),1))</f>
        <v>#VALUE!</v>
      </c>
      <c r="AW269" s="52" t="e">
        <f t="shared" si="45"/>
        <v>#VALUE!</v>
      </c>
      <c r="AX269" s="32" t="e">
        <f>IF('935'!V269="VOID",0,'935'!V269*(1-'935'!X269/'11'!B$17))</f>
        <v>#VALUE!</v>
      </c>
      <c r="AY269" s="33" t="e">
        <f>IF(H269,-100*'Charging rates'!B$10/'11'!B$17*AX269/H269,0)</f>
        <v>#VALUE!</v>
      </c>
      <c r="AZ269" s="33" t="e">
        <f>IF(C269,'DNO totals'!B$41,0)</f>
        <v>#VALUE!</v>
      </c>
      <c r="BA269" s="33" t="e">
        <f t="shared" si="46"/>
        <v>#VALUE!</v>
      </c>
      <c r="BB269" s="33" t="e">
        <f t="shared" si="47"/>
        <v>#VALUE!</v>
      </c>
      <c r="BC269" s="53" t="e">
        <f t="shared" si="48"/>
        <v>#VALUE!</v>
      </c>
      <c r="BD269" s="32" t="e">
        <f>IF(AT269,'935'!H269*AT269/(AT269+D269+H269),0)</f>
        <v>#VALUE!</v>
      </c>
      <c r="BE269" s="32" t="e">
        <f>IF(H269,'935'!H269*H269/(AT269+D269+H269),0)</f>
        <v>#VALUE!</v>
      </c>
      <c r="BF269" s="32" t="e">
        <f>BD269*(1-'935'!X269/'11'!B$17)</f>
        <v>#VALUE!</v>
      </c>
      <c r="BG269" s="49" t="e">
        <f>BE269*(1-'935'!X269/'11'!B$17)</f>
        <v>#VALUE!</v>
      </c>
      <c r="BH269" s="52" t="e">
        <f>AV269*Parameters!B$6</f>
        <v>#VALUE!</v>
      </c>
      <c r="BI269" s="37" t="e">
        <f>IF('935'!$K269=1000,'Charging rates'!$C$38*$BH269/(1+'DNO totals'!$C$99)*'935'!$L269,0)</f>
        <v>#VALUE!</v>
      </c>
      <c r="BJ269" s="37" t="e">
        <f>IF(MOD('935'!$K269,1000)=100,'Charging rates'!$D$38*$BH269/(1+'DNO totals'!$D$99)*'935'!$M269,0)</f>
        <v>#VALUE!</v>
      </c>
      <c r="BK269" s="37" t="e">
        <f>IF(MOD('935'!$K269,100)=10,'Charging rates'!$E$38*$BH269/(1+'DNO totals'!$E$99)*'935'!$N269,0)</f>
        <v>#VALUE!</v>
      </c>
      <c r="BL269" s="37" t="e">
        <f>IF(AND(MOD('935'!$K269,10)&gt;0,MOD('935'!$K269,1000)&gt;1),'Charging rates'!$F$38*$BH269/(1+'DNO totals'!$F$99)*'935'!$O269,0)</f>
        <v>#VALUE!</v>
      </c>
      <c r="BM269" s="37" t="e">
        <f>IF(MOD('935'!$K269,1000)=1,'Charging rates'!$G$38*$BH269/(1+'DNO totals'!$G$99)*'935'!$P269,0)</f>
        <v>#VALUE!</v>
      </c>
      <c r="BN269" s="52" t="e">
        <f t="shared" si="49"/>
        <v>#VALUE!</v>
      </c>
      <c r="BO269" s="37" t="e">
        <f>IF('935'!$K269&gt;1000,'Charging rates'!$C$38*$AW269*'935'!$L269,0)</f>
        <v>#VALUE!</v>
      </c>
      <c r="BP269" s="37" t="e">
        <f>IF(MOD('935'!$K269,1000)&gt;100,'Charging rates'!$D$38*$AW269*'935'!$M269,0)</f>
        <v>#VALUE!</v>
      </c>
      <c r="BQ269" s="37" t="e">
        <f>IF(MOD('935'!$K269,100)&gt;10,'Charging rates'!$E$38*$AW269*'935'!$N269,0)</f>
        <v>#VALUE!</v>
      </c>
      <c r="BR269" s="52" t="e">
        <f t="shared" si="50"/>
        <v>#VALUE!</v>
      </c>
      <c r="BS269" s="48" t="e">
        <f>'935'!C269&lt;&gt;"VOID"</f>
        <v>#VALUE!</v>
      </c>
      <c r="BT269" s="33" t="e">
        <f>IF(BS269,(100/'11'!B$17*BD269*((1-'935'!I269)*'Charging rates'!B$51+'Charging rates'!B$63)),0)</f>
        <v>#VALUE!</v>
      </c>
      <c r="BU269" s="33" t="e">
        <f>100/'11'!B$17*BG269*('Charging rates'!B$51+'Charging rates'!B$63)</f>
        <v>#VALUE!</v>
      </c>
      <c r="BV269" s="33" t="e">
        <f>100/'11'!B$17*BE269*('Charging rates'!B$51+'Charging rates'!B$63)</f>
        <v>#VALUE!</v>
      </c>
      <c r="BW269" s="53" t="e">
        <f t="shared" si="51"/>
        <v>#VALUE!</v>
      </c>
      <c r="BX269" s="32" t="e">
        <f>AT269-('935'!T269*(1-'935'!X269/'11'!B$17))</f>
        <v>#VALUE!</v>
      </c>
      <c r="BY269" s="32">
        <f>0-IF(ISNUMBER(I269),INDEX('913'!$I$6:$I$1205,I269),0)-IF(ISNUMBER(J269),INDEX('913'!$I$6:$I$1205,J269),0)-IF(ISNUMBER(K269),INDEX('913'!$I$6:$I$1205,K269),0)-IF(ISNUMBER(L269),INDEX('913'!$I$6:$I$1205,L269),0)-IF(ISNUMBER(M269),INDEX('913'!$I$6:$I$1205,M269),0)-IF(ISNUMBER(N269),INDEX('913'!$I$6:$I$1205,N269),0)-IF(ISNUMBER(O269),INDEX('913'!$I$6:$I$1205,O269),0)-IF(ISNUMBER(P269),INDEX('913'!$I$6:$I$1205,P269),0)</f>
        <v>0</v>
      </c>
      <c r="BZ269" s="37">
        <f>IF(BY269=0,1,MAX(1,SQRT(BY269^2+(IF(ISNUMBER(I269),INDEX('913'!$J$6:$J$1205,I269),0)+IF(ISNUMBER(J269),INDEX('913'!$J$6:$J$1205,J269),0)+IF(ISNUMBER(K269),INDEX('913'!$J$6:$J$1205,K269),0)+IF(ISNUMBER(L269),INDEX('913'!$J$6:$J$1205,L269),0)+IF(ISNUMBER(M269),INDEX('913'!$J$6:$J$1205,M269),0)+IF(ISNUMBER(N269),INDEX('913'!$J$6:$J$1205,N269),0)+IF(ISNUMBER(O269),INDEX('913'!$J$6:$J$1205,O269),0)+IF(ISNUMBER(P269),INDEX('913'!$J$6:$J$1205,P269),0))^2)/BY269))</f>
        <v>1</v>
      </c>
      <c r="CA269" s="33" t="e">
        <f>100*AO269/'11'!B$17</f>
        <v>#VALUE!</v>
      </c>
      <c r="CB269" s="37" t="e">
        <f>100*(AP269*BZ269)/'11'!C$17</f>
        <v>#VALUE!</v>
      </c>
      <c r="CC269" s="37" t="e">
        <f t="shared" si="52"/>
        <v>#VALUE!</v>
      </c>
      <c r="CD269" s="33" t="e">
        <f t="shared" si="53"/>
        <v>#VALUE!</v>
      </c>
      <c r="CE269" s="54" t="e">
        <f>'11'!C$17-'935'!Y269</f>
        <v>#VALUE!</v>
      </c>
      <c r="CF269" s="37" t="e">
        <f>MAX('DNO totals'!B$312+0,MIN('935'!L269+0,'DNO totals'!B$304+0))</f>
        <v>#VALUE!</v>
      </c>
      <c r="CG269" s="37" t="e">
        <f>MAX('DNO totals'!C$312+0,MIN('935'!M269+0,'DNO totals'!C$304+0))</f>
        <v>#VALUE!</v>
      </c>
      <c r="CH269" s="37" t="e">
        <f>MAX('DNO totals'!D$312+0,MIN('935'!N269+0,'DNO totals'!D$304+0))</f>
        <v>#VALUE!</v>
      </c>
      <c r="CI269" s="37" t="e">
        <f>MAX('DNO totals'!E$312+0,MIN('935'!O269+0,'DNO totals'!E$304+0))</f>
        <v>#VALUE!</v>
      </c>
      <c r="CJ269" s="52" t="e">
        <f>MAX('DNO totals'!F$312+0,MIN('935'!P269+0,'DNO totals'!F$304+0))</f>
        <v>#VALUE!</v>
      </c>
      <c r="CK269" s="37" t="e">
        <f>IF('935'!$K269=1000,'Charging rates'!$C$38*$BH269/(1+'DNO totals'!$C$99)*$CF269,0)</f>
        <v>#VALUE!</v>
      </c>
      <c r="CL269" s="37" t="e">
        <f>IF(MOD('935'!$K269,1000)=100,'Charging rates'!$D$38*$BH269/(1+'DNO totals'!$D$99)*$CG269,0)</f>
        <v>#VALUE!</v>
      </c>
      <c r="CM269" s="37" t="e">
        <f>IF(MOD('935'!$K269,100)=10,'Charging rates'!$E$38*$BH269/(1+'DNO totals'!$E$99)*$CH269,0)</f>
        <v>#VALUE!</v>
      </c>
      <c r="CN269" s="37" t="e">
        <f>IF(AND(MOD('935'!$K269,10)&gt;0,MOD('935'!$K269,1000)&gt;1),'Charging rates'!$F$38*$BH269/(1+'DNO totals'!$F$99)*$CI269,0)</f>
        <v>#VALUE!</v>
      </c>
      <c r="CO269" s="37" t="e">
        <f>IF(MOD('935'!$K269,1000)=1,'Charging rates'!$G$38*$BH269/(1+'DNO totals'!$G$99)*$CJ269,0)</f>
        <v>#VALUE!</v>
      </c>
      <c r="CP269" s="52" t="e">
        <f t="shared" si="54"/>
        <v>#VALUE!</v>
      </c>
      <c r="CQ269" s="37" t="e">
        <f>IF('935'!$K269&gt;1000,'Charging rates'!$C$38*$AW269*$CF269,0)</f>
        <v>#VALUE!</v>
      </c>
      <c r="CR269" s="37" t="e">
        <f>IF(MOD('935'!$K269,1000)&gt;100,'Charging rates'!$D$38*$AW269*$CG269,0)</f>
        <v>#VALUE!</v>
      </c>
      <c r="CS269" s="37" t="e">
        <f>IF(MOD('935'!$K269,100)&gt;10,'Charging rates'!$E$38*$AW269*$CH269,0)</f>
        <v>#VALUE!</v>
      </c>
      <c r="CT269" s="52" t="e">
        <f t="shared" si="55"/>
        <v>#VALUE!</v>
      </c>
      <c r="CU269" s="33" t="e">
        <f>100*(AP269*'935'!Q269*BZ269)/'11'!B$17</f>
        <v>#VALUE!</v>
      </c>
      <c r="CV269" s="33" t="e">
        <f>100/'11'!B$17*'Charging rates'!B$10*AW269</f>
        <v>#VALUE!</v>
      </c>
      <c r="CW269" s="33" t="e">
        <f>IF(AT269=0,0,(1-BX269/AT269)*(CA269+IF('935'!Q269=0,0,(CB269*'935'!Q269*('11'!C$17-'935'!Y269)/('11'!B$17-'935'!X269)))))</f>
        <v>#VALUE!</v>
      </c>
      <c r="CX269" s="33" t="e">
        <f t="shared" si="56"/>
        <v>#VALUE!</v>
      </c>
      <c r="CY269" s="49" t="e">
        <f t="shared" si="57"/>
        <v>#VALUE!</v>
      </c>
      <c r="CZ269" s="32" t="e">
        <f>AT269*(Parameters!B$21+AU269)*IF('DNO totals'!B$323&lt;0,1,'935'!S269)</f>
        <v>#VALUE!</v>
      </c>
      <c r="DA269" s="52" t="e">
        <f>IF('DNO totals'!B$323&lt;0,1,'935'!S269)*(Parameters!B$21+AU269)</f>
        <v>#VALUE!</v>
      </c>
      <c r="DB269" s="37" t="e">
        <f>CX269+'Charging rates'!B$106*DA269*100/'11'!B$17</f>
        <v>#VALUE!</v>
      </c>
      <c r="DC269" s="37" t="e">
        <f>DB269+'Charging rates'!B$116*(Parameters!B$21+AU269)*100/'11'!B$17*IF('DNO totals'!B$323&lt;0,1,'935'!S269)</f>
        <v>#VALUE!</v>
      </c>
      <c r="DD269" s="37" t="e">
        <f>'Charging rates'!B$97*(CP269+CT269)*100/'11'!B$17</f>
        <v>#VALUE!</v>
      </c>
      <c r="DE269" s="33" t="e">
        <f>MAX(0-(CB269*AU269*'11'!C$17/'11'!B$17),DC269+DD269)</f>
        <v>#VALUE!</v>
      </c>
      <c r="DF269" s="37" t="e">
        <f>IF(BS269,IF(AU269=0,CC269,MAX(0,MIN(CC269,CC269+(DE269/'935'!Q269*('11'!B$17-'935'!X269)/('11'!C$17-'935'!Y269))))),0)</f>
        <v>#VALUE!</v>
      </c>
      <c r="DG269" s="33" t="e">
        <f t="shared" si="58"/>
        <v>#VALUE!</v>
      </c>
      <c r="DH269" s="53" t="e">
        <f t="shared" si="59"/>
        <v>#VALUE!</v>
      </c>
    </row>
    <row r="270" spans="1:112">
      <c r="A270" s="28">
        <v>170</v>
      </c>
      <c r="B270" s="47" t="e">
        <f>'935'!B270</f>
        <v>#VALUE!</v>
      </c>
      <c r="C270" s="48" t="e">
        <f>OR('935'!E270&lt;&gt;"VOID",'935'!F270&lt;&gt;"VOID",'935'!G270&lt;&gt;"VOID")</f>
        <v>#VALUE!</v>
      </c>
      <c r="D270" s="32" t="e">
        <f>IF('935'!D270="VOID",0,'935'!D270*(1-'935'!X270/'11'!B$17))</f>
        <v>#VALUE!</v>
      </c>
      <c r="E270" s="32" t="e">
        <f>IF('935'!E270="VOID",0,'935'!E270*(1-'935'!X270/'11'!B$17))</f>
        <v>#VALUE!</v>
      </c>
      <c r="F270" s="32" t="e">
        <f>IF('935'!F270="VOID",0,'935'!F270*(1-'935'!X270/'11'!B$17))</f>
        <v>#VALUE!</v>
      </c>
      <c r="G270" s="32" t="e">
        <f>IF('935'!G270="VOID",0,'935'!G270*(1-'935'!X270/'11'!B$17))</f>
        <v>#VALUE!</v>
      </c>
      <c r="H270" s="49" t="e">
        <f t="shared" si="40"/>
        <v>#VALUE!</v>
      </c>
      <c r="I270" s="50" t="e">
        <f>MATCH('935'!J270,'913'!$B$6:$B$1205,0)</f>
        <v>#VALUE!</v>
      </c>
      <c r="J270" s="50" t="e">
        <f>MATCH(INDEX('913'!$D$6:$D$1205,I270),'913'!$B$6:$B$1205,0)</f>
        <v>#VALUE!</v>
      </c>
      <c r="K270" s="50" t="e">
        <f>MATCH(INDEX('913'!$D$6:$D$1205,J270),'913'!$B$6:$B$1205,0)</f>
        <v>#VALUE!</v>
      </c>
      <c r="L270" s="50" t="e">
        <f>MATCH(INDEX('913'!$D$6:$D$1205,K270),'913'!$B$6:$B$1205,0)</f>
        <v>#VALUE!</v>
      </c>
      <c r="M270" s="50" t="e">
        <f>MATCH(INDEX('913'!$D$6:$D$1205,L270),'913'!$B$6:$B$1205,0)</f>
        <v>#VALUE!</v>
      </c>
      <c r="N270" s="50" t="e">
        <f>MATCH(INDEX('913'!$D$6:$D$1205,M270),'913'!$B$6:$B$1205,0)</f>
        <v>#VALUE!</v>
      </c>
      <c r="O270" s="50" t="e">
        <f>MATCH(INDEX('913'!$D$6:$D$1205,N270),'913'!$B$6:$B$1205,0)</f>
        <v>#VALUE!</v>
      </c>
      <c r="P270" s="51" t="e">
        <f>MATCH(INDEX('913'!$D$6:$D$1205,O270),'913'!$B$6:$B$1205,0)</f>
        <v>#VALUE!</v>
      </c>
      <c r="Q270" s="37">
        <f>IF(ISNUMBER(I270),MAX(0,INDEX('913'!$E$6:$E$1205,I270)),0)</f>
        <v>0</v>
      </c>
      <c r="R270" s="37">
        <f>IF(ISNUMBER(J270),MAX(0,INDEX('913'!$E$6:$E$1205,J270)),0)</f>
        <v>0</v>
      </c>
      <c r="S270" s="37">
        <f>IF(ISNUMBER(K270),MAX(0,INDEX('913'!$E$6:$E$1205,K270)),0)</f>
        <v>0</v>
      </c>
      <c r="T270" s="37">
        <f>IF(ISNUMBER(L270),MAX(0,INDEX('913'!$E$6:$E$1205,L270)),0)</f>
        <v>0</v>
      </c>
      <c r="U270" s="37">
        <f>IF(ISNUMBER(M270),MAX(0,INDEX('913'!$E$6:$E$1205,M270)),0)</f>
        <v>0</v>
      </c>
      <c r="V270" s="37">
        <f>IF(ISNUMBER(N270),MAX(0,INDEX('913'!$E$6:$E$1205,N270)),0)</f>
        <v>0</v>
      </c>
      <c r="W270" s="37">
        <f>IF(ISNUMBER(O270),MAX(0,INDEX('913'!$E$6:$E$1205,O270)),0)</f>
        <v>0</v>
      </c>
      <c r="X270" s="52">
        <f>IF(ISNUMBER(P270),MAX(0,INDEX('913'!$E$6:$E$1205,P270)),0)</f>
        <v>0</v>
      </c>
      <c r="Y270" s="37">
        <f>IF(ISNUMBER(I270),MAX(0,INDEX('913'!$F$6:$F$1205,I270)),0)</f>
        <v>0</v>
      </c>
      <c r="Z270" s="37">
        <f>IF(ISNUMBER(J270),MAX(0,INDEX('913'!$F$6:$F$1205,J270)),0)</f>
        <v>0</v>
      </c>
      <c r="AA270" s="37">
        <f>IF(ISNUMBER(K270),MAX(0,INDEX('913'!$F$6:$F$1205,K270)),0)</f>
        <v>0</v>
      </c>
      <c r="AB270" s="37">
        <f>IF(ISNUMBER(L270),MAX(0,INDEX('913'!$F$6:$F$1205,L270)),0)</f>
        <v>0</v>
      </c>
      <c r="AC270" s="37">
        <f>IF(ISNUMBER(M270),MAX(0,INDEX('913'!$F$6:$F$1205,M270)),0)</f>
        <v>0</v>
      </c>
      <c r="AD270" s="37">
        <f>IF(ISNUMBER(N270),MAX(0,INDEX('913'!$F$6:$F$1205,N270)),0)</f>
        <v>0</v>
      </c>
      <c r="AE270" s="37">
        <f>IF(ISNUMBER(O270),MAX(0,INDEX('913'!$F$6:$F$1205,O270)),0)</f>
        <v>0</v>
      </c>
      <c r="AF270" s="37">
        <f>IF(ISNUMBER(P270),MAX(0,INDEX('913'!$F$6:$F$1205,P270)),0)</f>
        <v>0</v>
      </c>
      <c r="AG270" s="32">
        <f>IF(ISNUMBER(I270),SQRT(INDEX('913'!$I$6:$I$1205,I270)^2+INDEX('913'!$J$6:$J$1205,I270)^2),0)</f>
        <v>0</v>
      </c>
      <c r="AH270" s="32">
        <f>IF(ISNUMBER(J270),SQRT(INDEX('913'!$I$6:$I$1205,J270)^2+INDEX('913'!$J$6:$J$1205,J270)^2),0)</f>
        <v>0</v>
      </c>
      <c r="AI270" s="32">
        <f>IF(ISNUMBER(K270),SQRT(INDEX('913'!$I$6:$I$1205,K270)^2+INDEX('913'!$J$6:$J$1205,K270)^2),0)</f>
        <v>0</v>
      </c>
      <c r="AJ270" s="32">
        <f>IF(ISNUMBER(L270),SQRT(INDEX('913'!$I$6:$I$1205,L270)^2+INDEX('913'!$J$6:$J$1205,L270)^2),0)</f>
        <v>0</v>
      </c>
      <c r="AK270" s="32">
        <f>IF(ISNUMBER(M270),SQRT(INDEX('913'!$I$6:$I$1205,M270)^2+INDEX('913'!$J$6:$J$1205,M270)^2),0)</f>
        <v>0</v>
      </c>
      <c r="AL270" s="32">
        <f>IF(ISNUMBER(N270),SQRT(INDEX('913'!$I$6:$I$1205,N270)^2+INDEX('913'!$J$6:$J$1205,N270)^2),0)</f>
        <v>0</v>
      </c>
      <c r="AM270" s="32">
        <f>IF(ISNUMBER(O270),SQRT(INDEX('913'!$I$6:$I$1205,O270)^2+INDEX('913'!$J$6:$J$1205,O270)^2),0)</f>
        <v>0</v>
      </c>
      <c r="AN270" s="49">
        <f>IF(ISNUMBER(P270),SQRT(INDEX('913'!$I$6:$I$1205,P270)^2+INDEX('913'!$J$6:$J$1205,P270)^2),0)</f>
        <v>0</v>
      </c>
      <c r="AO270" s="37">
        <f t="shared" si="41"/>
        <v>0</v>
      </c>
      <c r="AP270" s="37">
        <f t="shared" si="42"/>
        <v>0</v>
      </c>
      <c r="AQ270" s="33" t="e">
        <f>-100*'935'!W270*(AO270+AP270)/'11'!C$17</f>
        <v>#VALUE!</v>
      </c>
      <c r="AR270" s="37" t="e">
        <f t="shared" si="43"/>
        <v>#VALUE!</v>
      </c>
      <c r="AS270" s="52" t="e">
        <f t="shared" si="44"/>
        <v>#VALUE!</v>
      </c>
      <c r="AT270" s="32" t="e">
        <f>IF('935'!C270="VOID",0,('935'!C270*(1-'935'!X270/'11'!B$17)))</f>
        <v>#VALUE!</v>
      </c>
      <c r="AU270" s="52" t="e">
        <f>'935'!Q270*(1-'935'!Y270/'11'!C$17)/(1-'935'!X270/'11'!B$17)</f>
        <v>#VALUE!</v>
      </c>
      <c r="AV270" s="37" t="e">
        <f>INDEX('DNO totals'!$B$57:$G$57,IF('935'!K270,IF(MOD('935'!K270,1000),IF(MOD('935'!K270,100),IF(MOD('935'!K270,10),IF(MOD('935'!K270,1000)=1,6,5),4),3),2),1))</f>
        <v>#VALUE!</v>
      </c>
      <c r="AW270" s="52" t="e">
        <f t="shared" si="45"/>
        <v>#VALUE!</v>
      </c>
      <c r="AX270" s="32" t="e">
        <f>IF('935'!V270="VOID",0,'935'!V270*(1-'935'!X270/'11'!B$17))</f>
        <v>#VALUE!</v>
      </c>
      <c r="AY270" s="33" t="e">
        <f>IF(H270,-100*'Charging rates'!B$10/'11'!B$17*AX270/H270,0)</f>
        <v>#VALUE!</v>
      </c>
      <c r="AZ270" s="33" t="e">
        <f>IF(C270,'DNO totals'!B$41,0)</f>
        <v>#VALUE!</v>
      </c>
      <c r="BA270" s="33" t="e">
        <f t="shared" si="46"/>
        <v>#VALUE!</v>
      </c>
      <c r="BB270" s="33" t="e">
        <f t="shared" si="47"/>
        <v>#VALUE!</v>
      </c>
      <c r="BC270" s="53" t="e">
        <f t="shared" si="48"/>
        <v>#VALUE!</v>
      </c>
      <c r="BD270" s="32" t="e">
        <f>IF(AT270,'935'!H270*AT270/(AT270+D270+H270),0)</f>
        <v>#VALUE!</v>
      </c>
      <c r="BE270" s="32" t="e">
        <f>IF(H270,'935'!H270*H270/(AT270+D270+H270),0)</f>
        <v>#VALUE!</v>
      </c>
      <c r="BF270" s="32" t="e">
        <f>BD270*(1-'935'!X270/'11'!B$17)</f>
        <v>#VALUE!</v>
      </c>
      <c r="BG270" s="49" t="e">
        <f>BE270*(1-'935'!X270/'11'!B$17)</f>
        <v>#VALUE!</v>
      </c>
      <c r="BH270" s="52" t="e">
        <f>AV270*Parameters!B$6</f>
        <v>#VALUE!</v>
      </c>
      <c r="BI270" s="37" t="e">
        <f>IF('935'!$K270=1000,'Charging rates'!$C$38*$BH270/(1+'DNO totals'!$C$99)*'935'!$L270,0)</f>
        <v>#VALUE!</v>
      </c>
      <c r="BJ270" s="37" t="e">
        <f>IF(MOD('935'!$K270,1000)=100,'Charging rates'!$D$38*$BH270/(1+'DNO totals'!$D$99)*'935'!$M270,0)</f>
        <v>#VALUE!</v>
      </c>
      <c r="BK270" s="37" t="e">
        <f>IF(MOD('935'!$K270,100)=10,'Charging rates'!$E$38*$BH270/(1+'DNO totals'!$E$99)*'935'!$N270,0)</f>
        <v>#VALUE!</v>
      </c>
      <c r="BL270" s="37" t="e">
        <f>IF(AND(MOD('935'!$K270,10)&gt;0,MOD('935'!$K270,1000)&gt;1),'Charging rates'!$F$38*$BH270/(1+'DNO totals'!$F$99)*'935'!$O270,0)</f>
        <v>#VALUE!</v>
      </c>
      <c r="BM270" s="37" t="e">
        <f>IF(MOD('935'!$K270,1000)=1,'Charging rates'!$G$38*$BH270/(1+'DNO totals'!$G$99)*'935'!$P270,0)</f>
        <v>#VALUE!</v>
      </c>
      <c r="BN270" s="52" t="e">
        <f t="shared" si="49"/>
        <v>#VALUE!</v>
      </c>
      <c r="BO270" s="37" t="e">
        <f>IF('935'!$K270&gt;1000,'Charging rates'!$C$38*$AW270*'935'!$L270,0)</f>
        <v>#VALUE!</v>
      </c>
      <c r="BP270" s="37" t="e">
        <f>IF(MOD('935'!$K270,1000)&gt;100,'Charging rates'!$D$38*$AW270*'935'!$M270,0)</f>
        <v>#VALUE!</v>
      </c>
      <c r="BQ270" s="37" t="e">
        <f>IF(MOD('935'!$K270,100)&gt;10,'Charging rates'!$E$38*$AW270*'935'!$N270,0)</f>
        <v>#VALUE!</v>
      </c>
      <c r="BR270" s="52" t="e">
        <f t="shared" si="50"/>
        <v>#VALUE!</v>
      </c>
      <c r="BS270" s="48" t="e">
        <f>'935'!C270&lt;&gt;"VOID"</f>
        <v>#VALUE!</v>
      </c>
      <c r="BT270" s="33" t="e">
        <f>IF(BS270,(100/'11'!B$17*BD270*((1-'935'!I270)*'Charging rates'!B$51+'Charging rates'!B$63)),0)</f>
        <v>#VALUE!</v>
      </c>
      <c r="BU270" s="33" t="e">
        <f>100/'11'!B$17*BG270*('Charging rates'!B$51+'Charging rates'!B$63)</f>
        <v>#VALUE!</v>
      </c>
      <c r="BV270" s="33" t="e">
        <f>100/'11'!B$17*BE270*('Charging rates'!B$51+'Charging rates'!B$63)</f>
        <v>#VALUE!</v>
      </c>
      <c r="BW270" s="53" t="e">
        <f t="shared" si="51"/>
        <v>#VALUE!</v>
      </c>
      <c r="BX270" s="32" t="e">
        <f>AT270-('935'!T270*(1-'935'!X270/'11'!B$17))</f>
        <v>#VALUE!</v>
      </c>
      <c r="BY270" s="32">
        <f>0-IF(ISNUMBER(I270),INDEX('913'!$I$6:$I$1205,I270),0)-IF(ISNUMBER(J270),INDEX('913'!$I$6:$I$1205,J270),0)-IF(ISNUMBER(K270),INDEX('913'!$I$6:$I$1205,K270),0)-IF(ISNUMBER(L270),INDEX('913'!$I$6:$I$1205,L270),0)-IF(ISNUMBER(M270),INDEX('913'!$I$6:$I$1205,M270),0)-IF(ISNUMBER(N270),INDEX('913'!$I$6:$I$1205,N270),0)-IF(ISNUMBER(O270),INDEX('913'!$I$6:$I$1205,O270),0)-IF(ISNUMBER(P270),INDEX('913'!$I$6:$I$1205,P270),0)</f>
        <v>0</v>
      </c>
      <c r="BZ270" s="37">
        <f>IF(BY270=0,1,MAX(1,SQRT(BY270^2+(IF(ISNUMBER(I270),INDEX('913'!$J$6:$J$1205,I270),0)+IF(ISNUMBER(J270),INDEX('913'!$J$6:$J$1205,J270),0)+IF(ISNUMBER(K270),INDEX('913'!$J$6:$J$1205,K270),0)+IF(ISNUMBER(L270),INDEX('913'!$J$6:$J$1205,L270),0)+IF(ISNUMBER(M270),INDEX('913'!$J$6:$J$1205,M270),0)+IF(ISNUMBER(N270),INDEX('913'!$J$6:$J$1205,N270),0)+IF(ISNUMBER(O270),INDEX('913'!$J$6:$J$1205,O270),0)+IF(ISNUMBER(P270),INDEX('913'!$J$6:$J$1205,P270),0))^2)/BY270))</f>
        <v>1</v>
      </c>
      <c r="CA270" s="33" t="e">
        <f>100*AO270/'11'!B$17</f>
        <v>#VALUE!</v>
      </c>
      <c r="CB270" s="37" t="e">
        <f>100*(AP270*BZ270)/'11'!C$17</f>
        <v>#VALUE!</v>
      </c>
      <c r="CC270" s="37" t="e">
        <f t="shared" si="52"/>
        <v>#VALUE!</v>
      </c>
      <c r="CD270" s="33" t="e">
        <f t="shared" si="53"/>
        <v>#VALUE!</v>
      </c>
      <c r="CE270" s="54" t="e">
        <f>'11'!C$17-'935'!Y270</f>
        <v>#VALUE!</v>
      </c>
      <c r="CF270" s="37" t="e">
        <f>MAX('DNO totals'!B$312+0,MIN('935'!L270+0,'DNO totals'!B$304+0))</f>
        <v>#VALUE!</v>
      </c>
      <c r="CG270" s="37" t="e">
        <f>MAX('DNO totals'!C$312+0,MIN('935'!M270+0,'DNO totals'!C$304+0))</f>
        <v>#VALUE!</v>
      </c>
      <c r="CH270" s="37" t="e">
        <f>MAX('DNO totals'!D$312+0,MIN('935'!N270+0,'DNO totals'!D$304+0))</f>
        <v>#VALUE!</v>
      </c>
      <c r="CI270" s="37" t="e">
        <f>MAX('DNO totals'!E$312+0,MIN('935'!O270+0,'DNO totals'!E$304+0))</f>
        <v>#VALUE!</v>
      </c>
      <c r="CJ270" s="52" t="e">
        <f>MAX('DNO totals'!F$312+0,MIN('935'!P270+0,'DNO totals'!F$304+0))</f>
        <v>#VALUE!</v>
      </c>
      <c r="CK270" s="37" t="e">
        <f>IF('935'!$K270=1000,'Charging rates'!$C$38*$BH270/(1+'DNO totals'!$C$99)*$CF270,0)</f>
        <v>#VALUE!</v>
      </c>
      <c r="CL270" s="37" t="e">
        <f>IF(MOD('935'!$K270,1000)=100,'Charging rates'!$D$38*$BH270/(1+'DNO totals'!$D$99)*$CG270,0)</f>
        <v>#VALUE!</v>
      </c>
      <c r="CM270" s="37" t="e">
        <f>IF(MOD('935'!$K270,100)=10,'Charging rates'!$E$38*$BH270/(1+'DNO totals'!$E$99)*$CH270,0)</f>
        <v>#VALUE!</v>
      </c>
      <c r="CN270" s="37" t="e">
        <f>IF(AND(MOD('935'!$K270,10)&gt;0,MOD('935'!$K270,1000)&gt;1),'Charging rates'!$F$38*$BH270/(1+'DNO totals'!$F$99)*$CI270,0)</f>
        <v>#VALUE!</v>
      </c>
      <c r="CO270" s="37" t="e">
        <f>IF(MOD('935'!$K270,1000)=1,'Charging rates'!$G$38*$BH270/(1+'DNO totals'!$G$99)*$CJ270,0)</f>
        <v>#VALUE!</v>
      </c>
      <c r="CP270" s="52" t="e">
        <f t="shared" si="54"/>
        <v>#VALUE!</v>
      </c>
      <c r="CQ270" s="37" t="e">
        <f>IF('935'!$K270&gt;1000,'Charging rates'!$C$38*$AW270*$CF270,0)</f>
        <v>#VALUE!</v>
      </c>
      <c r="CR270" s="37" t="e">
        <f>IF(MOD('935'!$K270,1000)&gt;100,'Charging rates'!$D$38*$AW270*$CG270,0)</f>
        <v>#VALUE!</v>
      </c>
      <c r="CS270" s="37" t="e">
        <f>IF(MOD('935'!$K270,100)&gt;10,'Charging rates'!$E$38*$AW270*$CH270,0)</f>
        <v>#VALUE!</v>
      </c>
      <c r="CT270" s="52" t="e">
        <f t="shared" si="55"/>
        <v>#VALUE!</v>
      </c>
      <c r="CU270" s="33" t="e">
        <f>100*(AP270*'935'!Q270*BZ270)/'11'!B$17</f>
        <v>#VALUE!</v>
      </c>
      <c r="CV270" s="33" t="e">
        <f>100/'11'!B$17*'Charging rates'!B$10*AW270</f>
        <v>#VALUE!</v>
      </c>
      <c r="CW270" s="33" t="e">
        <f>IF(AT270=0,0,(1-BX270/AT270)*(CA270+IF('935'!Q270=0,0,(CB270*'935'!Q270*('11'!C$17-'935'!Y270)/('11'!B$17-'935'!X270)))))</f>
        <v>#VALUE!</v>
      </c>
      <c r="CX270" s="33" t="e">
        <f t="shared" si="56"/>
        <v>#VALUE!</v>
      </c>
      <c r="CY270" s="49" t="e">
        <f t="shared" si="57"/>
        <v>#VALUE!</v>
      </c>
      <c r="CZ270" s="32" t="e">
        <f>AT270*(Parameters!B$21+AU270)*IF('DNO totals'!B$323&lt;0,1,'935'!S270)</f>
        <v>#VALUE!</v>
      </c>
      <c r="DA270" s="52" t="e">
        <f>IF('DNO totals'!B$323&lt;0,1,'935'!S270)*(Parameters!B$21+AU270)</f>
        <v>#VALUE!</v>
      </c>
      <c r="DB270" s="37" t="e">
        <f>CX270+'Charging rates'!B$106*DA270*100/'11'!B$17</f>
        <v>#VALUE!</v>
      </c>
      <c r="DC270" s="37" t="e">
        <f>DB270+'Charging rates'!B$116*(Parameters!B$21+AU270)*100/'11'!B$17*IF('DNO totals'!B$323&lt;0,1,'935'!S270)</f>
        <v>#VALUE!</v>
      </c>
      <c r="DD270" s="37" t="e">
        <f>'Charging rates'!B$97*(CP270+CT270)*100/'11'!B$17</f>
        <v>#VALUE!</v>
      </c>
      <c r="DE270" s="33" t="e">
        <f>MAX(0-(CB270*AU270*'11'!C$17/'11'!B$17),DC270+DD270)</f>
        <v>#VALUE!</v>
      </c>
      <c r="DF270" s="37" t="e">
        <f>IF(BS270,IF(AU270=0,CC270,MAX(0,MIN(CC270,CC270+(DE270/'935'!Q270*('11'!B$17-'935'!X270)/('11'!C$17-'935'!Y270))))),0)</f>
        <v>#VALUE!</v>
      </c>
      <c r="DG270" s="33" t="e">
        <f t="shared" si="58"/>
        <v>#VALUE!</v>
      </c>
      <c r="DH270" s="53" t="e">
        <f t="shared" si="59"/>
        <v>#VALUE!</v>
      </c>
    </row>
    <row r="271" spans="1:112">
      <c r="A271" s="28">
        <v>171</v>
      </c>
      <c r="B271" s="47" t="e">
        <f>'935'!B271</f>
        <v>#VALUE!</v>
      </c>
      <c r="C271" s="48" t="e">
        <f>OR('935'!E271&lt;&gt;"VOID",'935'!F271&lt;&gt;"VOID",'935'!G271&lt;&gt;"VOID")</f>
        <v>#VALUE!</v>
      </c>
      <c r="D271" s="32" t="e">
        <f>IF('935'!D271="VOID",0,'935'!D271*(1-'935'!X271/'11'!B$17))</f>
        <v>#VALUE!</v>
      </c>
      <c r="E271" s="32" t="e">
        <f>IF('935'!E271="VOID",0,'935'!E271*(1-'935'!X271/'11'!B$17))</f>
        <v>#VALUE!</v>
      </c>
      <c r="F271" s="32" t="e">
        <f>IF('935'!F271="VOID",0,'935'!F271*(1-'935'!X271/'11'!B$17))</f>
        <v>#VALUE!</v>
      </c>
      <c r="G271" s="32" t="e">
        <f>IF('935'!G271="VOID",0,'935'!G271*(1-'935'!X271/'11'!B$17))</f>
        <v>#VALUE!</v>
      </c>
      <c r="H271" s="49" t="e">
        <f t="shared" si="40"/>
        <v>#VALUE!</v>
      </c>
      <c r="I271" s="50" t="e">
        <f>MATCH('935'!J271,'913'!$B$6:$B$1205,0)</f>
        <v>#VALUE!</v>
      </c>
      <c r="J271" s="50" t="e">
        <f>MATCH(INDEX('913'!$D$6:$D$1205,I271),'913'!$B$6:$B$1205,0)</f>
        <v>#VALUE!</v>
      </c>
      <c r="K271" s="50" t="e">
        <f>MATCH(INDEX('913'!$D$6:$D$1205,J271),'913'!$B$6:$B$1205,0)</f>
        <v>#VALUE!</v>
      </c>
      <c r="L271" s="50" t="e">
        <f>MATCH(INDEX('913'!$D$6:$D$1205,K271),'913'!$B$6:$B$1205,0)</f>
        <v>#VALUE!</v>
      </c>
      <c r="M271" s="50" t="e">
        <f>MATCH(INDEX('913'!$D$6:$D$1205,L271),'913'!$B$6:$B$1205,0)</f>
        <v>#VALUE!</v>
      </c>
      <c r="N271" s="50" t="e">
        <f>MATCH(INDEX('913'!$D$6:$D$1205,M271),'913'!$B$6:$B$1205,0)</f>
        <v>#VALUE!</v>
      </c>
      <c r="O271" s="50" t="e">
        <f>MATCH(INDEX('913'!$D$6:$D$1205,N271),'913'!$B$6:$B$1205,0)</f>
        <v>#VALUE!</v>
      </c>
      <c r="P271" s="51" t="e">
        <f>MATCH(INDEX('913'!$D$6:$D$1205,O271),'913'!$B$6:$B$1205,0)</f>
        <v>#VALUE!</v>
      </c>
      <c r="Q271" s="37">
        <f>IF(ISNUMBER(I271),MAX(0,INDEX('913'!$E$6:$E$1205,I271)),0)</f>
        <v>0</v>
      </c>
      <c r="R271" s="37">
        <f>IF(ISNUMBER(J271),MAX(0,INDEX('913'!$E$6:$E$1205,J271)),0)</f>
        <v>0</v>
      </c>
      <c r="S271" s="37">
        <f>IF(ISNUMBER(K271),MAX(0,INDEX('913'!$E$6:$E$1205,K271)),0)</f>
        <v>0</v>
      </c>
      <c r="T271" s="37">
        <f>IF(ISNUMBER(L271),MAX(0,INDEX('913'!$E$6:$E$1205,L271)),0)</f>
        <v>0</v>
      </c>
      <c r="U271" s="37">
        <f>IF(ISNUMBER(M271),MAX(0,INDEX('913'!$E$6:$E$1205,M271)),0)</f>
        <v>0</v>
      </c>
      <c r="V271" s="37">
        <f>IF(ISNUMBER(N271),MAX(0,INDEX('913'!$E$6:$E$1205,N271)),0)</f>
        <v>0</v>
      </c>
      <c r="W271" s="37">
        <f>IF(ISNUMBER(O271),MAX(0,INDEX('913'!$E$6:$E$1205,O271)),0)</f>
        <v>0</v>
      </c>
      <c r="X271" s="52">
        <f>IF(ISNUMBER(P271),MAX(0,INDEX('913'!$E$6:$E$1205,P271)),0)</f>
        <v>0</v>
      </c>
      <c r="Y271" s="37">
        <f>IF(ISNUMBER(I271),MAX(0,INDEX('913'!$F$6:$F$1205,I271)),0)</f>
        <v>0</v>
      </c>
      <c r="Z271" s="37">
        <f>IF(ISNUMBER(J271),MAX(0,INDEX('913'!$F$6:$F$1205,J271)),0)</f>
        <v>0</v>
      </c>
      <c r="AA271" s="37">
        <f>IF(ISNUMBER(K271),MAX(0,INDEX('913'!$F$6:$F$1205,K271)),0)</f>
        <v>0</v>
      </c>
      <c r="AB271" s="37">
        <f>IF(ISNUMBER(L271),MAX(0,INDEX('913'!$F$6:$F$1205,L271)),0)</f>
        <v>0</v>
      </c>
      <c r="AC271" s="37">
        <f>IF(ISNUMBER(M271),MAX(0,INDEX('913'!$F$6:$F$1205,M271)),0)</f>
        <v>0</v>
      </c>
      <c r="AD271" s="37">
        <f>IF(ISNUMBER(N271),MAX(0,INDEX('913'!$F$6:$F$1205,N271)),0)</f>
        <v>0</v>
      </c>
      <c r="AE271" s="37">
        <f>IF(ISNUMBER(O271),MAX(0,INDEX('913'!$F$6:$F$1205,O271)),0)</f>
        <v>0</v>
      </c>
      <c r="AF271" s="37">
        <f>IF(ISNUMBER(P271),MAX(0,INDEX('913'!$F$6:$F$1205,P271)),0)</f>
        <v>0</v>
      </c>
      <c r="AG271" s="32">
        <f>IF(ISNUMBER(I271),SQRT(INDEX('913'!$I$6:$I$1205,I271)^2+INDEX('913'!$J$6:$J$1205,I271)^2),0)</f>
        <v>0</v>
      </c>
      <c r="AH271" s="32">
        <f>IF(ISNUMBER(J271),SQRT(INDEX('913'!$I$6:$I$1205,J271)^2+INDEX('913'!$J$6:$J$1205,J271)^2),0)</f>
        <v>0</v>
      </c>
      <c r="AI271" s="32">
        <f>IF(ISNUMBER(K271),SQRT(INDEX('913'!$I$6:$I$1205,K271)^2+INDEX('913'!$J$6:$J$1205,K271)^2),0)</f>
        <v>0</v>
      </c>
      <c r="AJ271" s="32">
        <f>IF(ISNUMBER(L271),SQRT(INDEX('913'!$I$6:$I$1205,L271)^2+INDEX('913'!$J$6:$J$1205,L271)^2),0)</f>
        <v>0</v>
      </c>
      <c r="AK271" s="32">
        <f>IF(ISNUMBER(M271),SQRT(INDEX('913'!$I$6:$I$1205,M271)^2+INDEX('913'!$J$6:$J$1205,M271)^2),0)</f>
        <v>0</v>
      </c>
      <c r="AL271" s="32">
        <f>IF(ISNUMBER(N271),SQRT(INDEX('913'!$I$6:$I$1205,N271)^2+INDEX('913'!$J$6:$J$1205,N271)^2),0)</f>
        <v>0</v>
      </c>
      <c r="AM271" s="32">
        <f>IF(ISNUMBER(O271),SQRT(INDEX('913'!$I$6:$I$1205,O271)^2+INDEX('913'!$J$6:$J$1205,O271)^2),0)</f>
        <v>0</v>
      </c>
      <c r="AN271" s="49">
        <f>IF(ISNUMBER(P271),SQRT(INDEX('913'!$I$6:$I$1205,P271)^2+INDEX('913'!$J$6:$J$1205,P271)^2),0)</f>
        <v>0</v>
      </c>
      <c r="AO271" s="37">
        <f t="shared" si="41"/>
        <v>0</v>
      </c>
      <c r="AP271" s="37">
        <f t="shared" si="42"/>
        <v>0</v>
      </c>
      <c r="AQ271" s="33" t="e">
        <f>-100*'935'!W271*(AO271+AP271)/'11'!C$17</f>
        <v>#VALUE!</v>
      </c>
      <c r="AR271" s="37" t="e">
        <f t="shared" si="43"/>
        <v>#VALUE!</v>
      </c>
      <c r="AS271" s="52" t="e">
        <f t="shared" si="44"/>
        <v>#VALUE!</v>
      </c>
      <c r="AT271" s="32" t="e">
        <f>IF('935'!C271="VOID",0,('935'!C271*(1-'935'!X271/'11'!B$17)))</f>
        <v>#VALUE!</v>
      </c>
      <c r="AU271" s="52" t="e">
        <f>'935'!Q271*(1-'935'!Y271/'11'!C$17)/(1-'935'!X271/'11'!B$17)</f>
        <v>#VALUE!</v>
      </c>
      <c r="AV271" s="37" t="e">
        <f>INDEX('DNO totals'!$B$57:$G$57,IF('935'!K271,IF(MOD('935'!K271,1000),IF(MOD('935'!K271,100),IF(MOD('935'!K271,10),IF(MOD('935'!K271,1000)=1,6,5),4),3),2),1))</f>
        <v>#VALUE!</v>
      </c>
      <c r="AW271" s="52" t="e">
        <f t="shared" si="45"/>
        <v>#VALUE!</v>
      </c>
      <c r="AX271" s="32" t="e">
        <f>IF('935'!V271="VOID",0,'935'!V271*(1-'935'!X271/'11'!B$17))</f>
        <v>#VALUE!</v>
      </c>
      <c r="AY271" s="33" t="e">
        <f>IF(H271,-100*'Charging rates'!B$10/'11'!B$17*AX271/H271,0)</f>
        <v>#VALUE!</v>
      </c>
      <c r="AZ271" s="33" t="e">
        <f>IF(C271,'DNO totals'!B$41,0)</f>
        <v>#VALUE!</v>
      </c>
      <c r="BA271" s="33" t="e">
        <f t="shared" si="46"/>
        <v>#VALUE!</v>
      </c>
      <c r="BB271" s="33" t="e">
        <f t="shared" si="47"/>
        <v>#VALUE!</v>
      </c>
      <c r="BC271" s="53" t="e">
        <f t="shared" si="48"/>
        <v>#VALUE!</v>
      </c>
      <c r="BD271" s="32" t="e">
        <f>IF(AT271,'935'!H271*AT271/(AT271+D271+H271),0)</f>
        <v>#VALUE!</v>
      </c>
      <c r="BE271" s="32" t="e">
        <f>IF(H271,'935'!H271*H271/(AT271+D271+H271),0)</f>
        <v>#VALUE!</v>
      </c>
      <c r="BF271" s="32" t="e">
        <f>BD271*(1-'935'!X271/'11'!B$17)</f>
        <v>#VALUE!</v>
      </c>
      <c r="BG271" s="49" t="e">
        <f>BE271*(1-'935'!X271/'11'!B$17)</f>
        <v>#VALUE!</v>
      </c>
      <c r="BH271" s="52" t="e">
        <f>AV271*Parameters!B$6</f>
        <v>#VALUE!</v>
      </c>
      <c r="BI271" s="37" t="e">
        <f>IF('935'!$K271=1000,'Charging rates'!$C$38*$BH271/(1+'DNO totals'!$C$99)*'935'!$L271,0)</f>
        <v>#VALUE!</v>
      </c>
      <c r="BJ271" s="37" t="e">
        <f>IF(MOD('935'!$K271,1000)=100,'Charging rates'!$D$38*$BH271/(1+'DNO totals'!$D$99)*'935'!$M271,0)</f>
        <v>#VALUE!</v>
      </c>
      <c r="BK271" s="37" t="e">
        <f>IF(MOD('935'!$K271,100)=10,'Charging rates'!$E$38*$BH271/(1+'DNO totals'!$E$99)*'935'!$N271,0)</f>
        <v>#VALUE!</v>
      </c>
      <c r="BL271" s="37" t="e">
        <f>IF(AND(MOD('935'!$K271,10)&gt;0,MOD('935'!$K271,1000)&gt;1),'Charging rates'!$F$38*$BH271/(1+'DNO totals'!$F$99)*'935'!$O271,0)</f>
        <v>#VALUE!</v>
      </c>
      <c r="BM271" s="37" t="e">
        <f>IF(MOD('935'!$K271,1000)=1,'Charging rates'!$G$38*$BH271/(1+'DNO totals'!$G$99)*'935'!$P271,0)</f>
        <v>#VALUE!</v>
      </c>
      <c r="BN271" s="52" t="e">
        <f t="shared" si="49"/>
        <v>#VALUE!</v>
      </c>
      <c r="BO271" s="37" t="e">
        <f>IF('935'!$K271&gt;1000,'Charging rates'!$C$38*$AW271*'935'!$L271,0)</f>
        <v>#VALUE!</v>
      </c>
      <c r="BP271" s="37" t="e">
        <f>IF(MOD('935'!$K271,1000)&gt;100,'Charging rates'!$D$38*$AW271*'935'!$M271,0)</f>
        <v>#VALUE!</v>
      </c>
      <c r="BQ271" s="37" t="e">
        <f>IF(MOD('935'!$K271,100)&gt;10,'Charging rates'!$E$38*$AW271*'935'!$N271,0)</f>
        <v>#VALUE!</v>
      </c>
      <c r="BR271" s="52" t="e">
        <f t="shared" si="50"/>
        <v>#VALUE!</v>
      </c>
      <c r="BS271" s="48" t="e">
        <f>'935'!C271&lt;&gt;"VOID"</f>
        <v>#VALUE!</v>
      </c>
      <c r="BT271" s="33" t="e">
        <f>IF(BS271,(100/'11'!B$17*BD271*((1-'935'!I271)*'Charging rates'!B$51+'Charging rates'!B$63)),0)</f>
        <v>#VALUE!</v>
      </c>
      <c r="BU271" s="33" t="e">
        <f>100/'11'!B$17*BG271*('Charging rates'!B$51+'Charging rates'!B$63)</f>
        <v>#VALUE!</v>
      </c>
      <c r="BV271" s="33" t="e">
        <f>100/'11'!B$17*BE271*('Charging rates'!B$51+'Charging rates'!B$63)</f>
        <v>#VALUE!</v>
      </c>
      <c r="BW271" s="53" t="e">
        <f t="shared" si="51"/>
        <v>#VALUE!</v>
      </c>
      <c r="BX271" s="32" t="e">
        <f>AT271-('935'!T271*(1-'935'!X271/'11'!B$17))</f>
        <v>#VALUE!</v>
      </c>
      <c r="BY271" s="32">
        <f>0-IF(ISNUMBER(I271),INDEX('913'!$I$6:$I$1205,I271),0)-IF(ISNUMBER(J271),INDEX('913'!$I$6:$I$1205,J271),0)-IF(ISNUMBER(K271),INDEX('913'!$I$6:$I$1205,K271),0)-IF(ISNUMBER(L271),INDEX('913'!$I$6:$I$1205,L271),0)-IF(ISNUMBER(M271),INDEX('913'!$I$6:$I$1205,M271),0)-IF(ISNUMBER(N271),INDEX('913'!$I$6:$I$1205,N271),0)-IF(ISNUMBER(O271),INDEX('913'!$I$6:$I$1205,O271),0)-IF(ISNUMBER(P271),INDEX('913'!$I$6:$I$1205,P271),0)</f>
        <v>0</v>
      </c>
      <c r="BZ271" s="37">
        <f>IF(BY271=0,1,MAX(1,SQRT(BY271^2+(IF(ISNUMBER(I271),INDEX('913'!$J$6:$J$1205,I271),0)+IF(ISNUMBER(J271),INDEX('913'!$J$6:$J$1205,J271),0)+IF(ISNUMBER(K271),INDEX('913'!$J$6:$J$1205,K271),0)+IF(ISNUMBER(L271),INDEX('913'!$J$6:$J$1205,L271),0)+IF(ISNUMBER(M271),INDEX('913'!$J$6:$J$1205,M271),0)+IF(ISNUMBER(N271),INDEX('913'!$J$6:$J$1205,N271),0)+IF(ISNUMBER(O271),INDEX('913'!$J$6:$J$1205,O271),0)+IF(ISNUMBER(P271),INDEX('913'!$J$6:$J$1205,P271),0))^2)/BY271))</f>
        <v>1</v>
      </c>
      <c r="CA271" s="33" t="e">
        <f>100*AO271/'11'!B$17</f>
        <v>#VALUE!</v>
      </c>
      <c r="CB271" s="37" t="e">
        <f>100*(AP271*BZ271)/'11'!C$17</f>
        <v>#VALUE!</v>
      </c>
      <c r="CC271" s="37" t="e">
        <f t="shared" si="52"/>
        <v>#VALUE!</v>
      </c>
      <c r="CD271" s="33" t="e">
        <f t="shared" si="53"/>
        <v>#VALUE!</v>
      </c>
      <c r="CE271" s="54" t="e">
        <f>'11'!C$17-'935'!Y271</f>
        <v>#VALUE!</v>
      </c>
      <c r="CF271" s="37" t="e">
        <f>MAX('DNO totals'!B$312+0,MIN('935'!L271+0,'DNO totals'!B$304+0))</f>
        <v>#VALUE!</v>
      </c>
      <c r="CG271" s="37" t="e">
        <f>MAX('DNO totals'!C$312+0,MIN('935'!M271+0,'DNO totals'!C$304+0))</f>
        <v>#VALUE!</v>
      </c>
      <c r="CH271" s="37" t="e">
        <f>MAX('DNO totals'!D$312+0,MIN('935'!N271+0,'DNO totals'!D$304+0))</f>
        <v>#VALUE!</v>
      </c>
      <c r="CI271" s="37" t="e">
        <f>MAX('DNO totals'!E$312+0,MIN('935'!O271+0,'DNO totals'!E$304+0))</f>
        <v>#VALUE!</v>
      </c>
      <c r="CJ271" s="52" t="e">
        <f>MAX('DNO totals'!F$312+0,MIN('935'!P271+0,'DNO totals'!F$304+0))</f>
        <v>#VALUE!</v>
      </c>
      <c r="CK271" s="37" t="e">
        <f>IF('935'!$K271=1000,'Charging rates'!$C$38*$BH271/(1+'DNO totals'!$C$99)*$CF271,0)</f>
        <v>#VALUE!</v>
      </c>
      <c r="CL271" s="37" t="e">
        <f>IF(MOD('935'!$K271,1000)=100,'Charging rates'!$D$38*$BH271/(1+'DNO totals'!$D$99)*$CG271,0)</f>
        <v>#VALUE!</v>
      </c>
      <c r="CM271" s="37" t="e">
        <f>IF(MOD('935'!$K271,100)=10,'Charging rates'!$E$38*$BH271/(1+'DNO totals'!$E$99)*$CH271,0)</f>
        <v>#VALUE!</v>
      </c>
      <c r="CN271" s="37" t="e">
        <f>IF(AND(MOD('935'!$K271,10)&gt;0,MOD('935'!$K271,1000)&gt;1),'Charging rates'!$F$38*$BH271/(1+'DNO totals'!$F$99)*$CI271,0)</f>
        <v>#VALUE!</v>
      </c>
      <c r="CO271" s="37" t="e">
        <f>IF(MOD('935'!$K271,1000)=1,'Charging rates'!$G$38*$BH271/(1+'DNO totals'!$G$99)*$CJ271,0)</f>
        <v>#VALUE!</v>
      </c>
      <c r="CP271" s="52" t="e">
        <f t="shared" si="54"/>
        <v>#VALUE!</v>
      </c>
      <c r="CQ271" s="37" t="e">
        <f>IF('935'!$K271&gt;1000,'Charging rates'!$C$38*$AW271*$CF271,0)</f>
        <v>#VALUE!</v>
      </c>
      <c r="CR271" s="37" t="e">
        <f>IF(MOD('935'!$K271,1000)&gt;100,'Charging rates'!$D$38*$AW271*$CG271,0)</f>
        <v>#VALUE!</v>
      </c>
      <c r="CS271" s="37" t="e">
        <f>IF(MOD('935'!$K271,100)&gt;10,'Charging rates'!$E$38*$AW271*$CH271,0)</f>
        <v>#VALUE!</v>
      </c>
      <c r="CT271" s="52" t="e">
        <f t="shared" si="55"/>
        <v>#VALUE!</v>
      </c>
      <c r="CU271" s="33" t="e">
        <f>100*(AP271*'935'!Q271*BZ271)/'11'!B$17</f>
        <v>#VALUE!</v>
      </c>
      <c r="CV271" s="33" t="e">
        <f>100/'11'!B$17*'Charging rates'!B$10*AW271</f>
        <v>#VALUE!</v>
      </c>
      <c r="CW271" s="33" t="e">
        <f>IF(AT271=0,0,(1-BX271/AT271)*(CA271+IF('935'!Q271=0,0,(CB271*'935'!Q271*('11'!C$17-'935'!Y271)/('11'!B$17-'935'!X271)))))</f>
        <v>#VALUE!</v>
      </c>
      <c r="CX271" s="33" t="e">
        <f t="shared" si="56"/>
        <v>#VALUE!</v>
      </c>
      <c r="CY271" s="49" t="e">
        <f t="shared" si="57"/>
        <v>#VALUE!</v>
      </c>
      <c r="CZ271" s="32" t="e">
        <f>AT271*(Parameters!B$21+AU271)*IF('DNO totals'!B$323&lt;0,1,'935'!S271)</f>
        <v>#VALUE!</v>
      </c>
      <c r="DA271" s="52" t="e">
        <f>IF('DNO totals'!B$323&lt;0,1,'935'!S271)*(Parameters!B$21+AU271)</f>
        <v>#VALUE!</v>
      </c>
      <c r="DB271" s="37" t="e">
        <f>CX271+'Charging rates'!B$106*DA271*100/'11'!B$17</f>
        <v>#VALUE!</v>
      </c>
      <c r="DC271" s="37" t="e">
        <f>DB271+'Charging rates'!B$116*(Parameters!B$21+AU271)*100/'11'!B$17*IF('DNO totals'!B$323&lt;0,1,'935'!S271)</f>
        <v>#VALUE!</v>
      </c>
      <c r="DD271" s="37" t="e">
        <f>'Charging rates'!B$97*(CP271+CT271)*100/'11'!B$17</f>
        <v>#VALUE!</v>
      </c>
      <c r="DE271" s="33" t="e">
        <f>MAX(0-(CB271*AU271*'11'!C$17/'11'!B$17),DC271+DD271)</f>
        <v>#VALUE!</v>
      </c>
      <c r="DF271" s="37" t="e">
        <f>IF(BS271,IF(AU271=0,CC271,MAX(0,MIN(CC271,CC271+(DE271/'935'!Q271*('11'!B$17-'935'!X271)/('11'!C$17-'935'!Y271))))),0)</f>
        <v>#VALUE!</v>
      </c>
      <c r="DG271" s="33" t="e">
        <f t="shared" si="58"/>
        <v>#VALUE!</v>
      </c>
      <c r="DH271" s="53" t="e">
        <f t="shared" si="59"/>
        <v>#VALUE!</v>
      </c>
    </row>
    <row r="272" spans="1:112">
      <c r="A272" s="28">
        <v>172</v>
      </c>
      <c r="B272" s="47" t="e">
        <f>'935'!B272</f>
        <v>#VALUE!</v>
      </c>
      <c r="C272" s="48" t="e">
        <f>OR('935'!E272&lt;&gt;"VOID",'935'!F272&lt;&gt;"VOID",'935'!G272&lt;&gt;"VOID")</f>
        <v>#VALUE!</v>
      </c>
      <c r="D272" s="32" t="e">
        <f>IF('935'!D272="VOID",0,'935'!D272*(1-'935'!X272/'11'!B$17))</f>
        <v>#VALUE!</v>
      </c>
      <c r="E272" s="32" t="e">
        <f>IF('935'!E272="VOID",0,'935'!E272*(1-'935'!X272/'11'!B$17))</f>
        <v>#VALUE!</v>
      </c>
      <c r="F272" s="32" t="e">
        <f>IF('935'!F272="VOID",0,'935'!F272*(1-'935'!X272/'11'!B$17))</f>
        <v>#VALUE!</v>
      </c>
      <c r="G272" s="32" t="e">
        <f>IF('935'!G272="VOID",0,'935'!G272*(1-'935'!X272/'11'!B$17))</f>
        <v>#VALUE!</v>
      </c>
      <c r="H272" s="49" t="e">
        <f t="shared" si="40"/>
        <v>#VALUE!</v>
      </c>
      <c r="I272" s="50" t="e">
        <f>MATCH('935'!J272,'913'!$B$6:$B$1205,0)</f>
        <v>#VALUE!</v>
      </c>
      <c r="J272" s="50" t="e">
        <f>MATCH(INDEX('913'!$D$6:$D$1205,I272),'913'!$B$6:$B$1205,0)</f>
        <v>#VALUE!</v>
      </c>
      <c r="K272" s="50" t="e">
        <f>MATCH(INDEX('913'!$D$6:$D$1205,J272),'913'!$B$6:$B$1205,0)</f>
        <v>#VALUE!</v>
      </c>
      <c r="L272" s="50" t="e">
        <f>MATCH(INDEX('913'!$D$6:$D$1205,K272),'913'!$B$6:$B$1205,0)</f>
        <v>#VALUE!</v>
      </c>
      <c r="M272" s="50" t="e">
        <f>MATCH(INDEX('913'!$D$6:$D$1205,L272),'913'!$B$6:$B$1205,0)</f>
        <v>#VALUE!</v>
      </c>
      <c r="N272" s="50" t="e">
        <f>MATCH(INDEX('913'!$D$6:$D$1205,M272),'913'!$B$6:$B$1205,0)</f>
        <v>#VALUE!</v>
      </c>
      <c r="O272" s="50" t="e">
        <f>MATCH(INDEX('913'!$D$6:$D$1205,N272),'913'!$B$6:$B$1205,0)</f>
        <v>#VALUE!</v>
      </c>
      <c r="P272" s="51" t="e">
        <f>MATCH(INDEX('913'!$D$6:$D$1205,O272),'913'!$B$6:$B$1205,0)</f>
        <v>#VALUE!</v>
      </c>
      <c r="Q272" s="37">
        <f>IF(ISNUMBER(I272),MAX(0,INDEX('913'!$E$6:$E$1205,I272)),0)</f>
        <v>0</v>
      </c>
      <c r="R272" s="37">
        <f>IF(ISNUMBER(J272),MAX(0,INDEX('913'!$E$6:$E$1205,J272)),0)</f>
        <v>0</v>
      </c>
      <c r="S272" s="37">
        <f>IF(ISNUMBER(K272),MAX(0,INDEX('913'!$E$6:$E$1205,K272)),0)</f>
        <v>0</v>
      </c>
      <c r="T272" s="37">
        <f>IF(ISNUMBER(L272),MAX(0,INDEX('913'!$E$6:$E$1205,L272)),0)</f>
        <v>0</v>
      </c>
      <c r="U272" s="37">
        <f>IF(ISNUMBER(M272),MAX(0,INDEX('913'!$E$6:$E$1205,M272)),0)</f>
        <v>0</v>
      </c>
      <c r="V272" s="37">
        <f>IF(ISNUMBER(N272),MAX(0,INDEX('913'!$E$6:$E$1205,N272)),0)</f>
        <v>0</v>
      </c>
      <c r="W272" s="37">
        <f>IF(ISNUMBER(O272),MAX(0,INDEX('913'!$E$6:$E$1205,O272)),0)</f>
        <v>0</v>
      </c>
      <c r="X272" s="52">
        <f>IF(ISNUMBER(P272),MAX(0,INDEX('913'!$E$6:$E$1205,P272)),0)</f>
        <v>0</v>
      </c>
      <c r="Y272" s="37">
        <f>IF(ISNUMBER(I272),MAX(0,INDEX('913'!$F$6:$F$1205,I272)),0)</f>
        <v>0</v>
      </c>
      <c r="Z272" s="37">
        <f>IF(ISNUMBER(J272),MAX(0,INDEX('913'!$F$6:$F$1205,J272)),0)</f>
        <v>0</v>
      </c>
      <c r="AA272" s="37">
        <f>IF(ISNUMBER(K272),MAX(0,INDEX('913'!$F$6:$F$1205,K272)),0)</f>
        <v>0</v>
      </c>
      <c r="AB272" s="37">
        <f>IF(ISNUMBER(L272),MAX(0,INDEX('913'!$F$6:$F$1205,L272)),0)</f>
        <v>0</v>
      </c>
      <c r="AC272" s="37">
        <f>IF(ISNUMBER(M272),MAX(0,INDEX('913'!$F$6:$F$1205,M272)),0)</f>
        <v>0</v>
      </c>
      <c r="AD272" s="37">
        <f>IF(ISNUMBER(N272),MAX(0,INDEX('913'!$F$6:$F$1205,N272)),0)</f>
        <v>0</v>
      </c>
      <c r="AE272" s="37">
        <f>IF(ISNUMBER(O272),MAX(0,INDEX('913'!$F$6:$F$1205,O272)),0)</f>
        <v>0</v>
      </c>
      <c r="AF272" s="37">
        <f>IF(ISNUMBER(P272),MAX(0,INDEX('913'!$F$6:$F$1205,P272)),0)</f>
        <v>0</v>
      </c>
      <c r="AG272" s="32">
        <f>IF(ISNUMBER(I272),SQRT(INDEX('913'!$I$6:$I$1205,I272)^2+INDEX('913'!$J$6:$J$1205,I272)^2),0)</f>
        <v>0</v>
      </c>
      <c r="AH272" s="32">
        <f>IF(ISNUMBER(J272),SQRT(INDEX('913'!$I$6:$I$1205,J272)^2+INDEX('913'!$J$6:$J$1205,J272)^2),0)</f>
        <v>0</v>
      </c>
      <c r="AI272" s="32">
        <f>IF(ISNUMBER(K272),SQRT(INDEX('913'!$I$6:$I$1205,K272)^2+INDEX('913'!$J$6:$J$1205,K272)^2),0)</f>
        <v>0</v>
      </c>
      <c r="AJ272" s="32">
        <f>IF(ISNUMBER(L272),SQRT(INDEX('913'!$I$6:$I$1205,L272)^2+INDEX('913'!$J$6:$J$1205,L272)^2),0)</f>
        <v>0</v>
      </c>
      <c r="AK272" s="32">
        <f>IF(ISNUMBER(M272),SQRT(INDEX('913'!$I$6:$I$1205,M272)^2+INDEX('913'!$J$6:$J$1205,M272)^2),0)</f>
        <v>0</v>
      </c>
      <c r="AL272" s="32">
        <f>IF(ISNUMBER(N272),SQRT(INDEX('913'!$I$6:$I$1205,N272)^2+INDEX('913'!$J$6:$J$1205,N272)^2),0)</f>
        <v>0</v>
      </c>
      <c r="AM272" s="32">
        <f>IF(ISNUMBER(O272),SQRT(INDEX('913'!$I$6:$I$1205,O272)^2+INDEX('913'!$J$6:$J$1205,O272)^2),0)</f>
        <v>0</v>
      </c>
      <c r="AN272" s="49">
        <f>IF(ISNUMBER(P272),SQRT(INDEX('913'!$I$6:$I$1205,P272)^2+INDEX('913'!$J$6:$J$1205,P272)^2),0)</f>
        <v>0</v>
      </c>
      <c r="AO272" s="37">
        <f t="shared" si="41"/>
        <v>0</v>
      </c>
      <c r="AP272" s="37">
        <f t="shared" si="42"/>
        <v>0</v>
      </c>
      <c r="AQ272" s="33" t="e">
        <f>-100*'935'!W272*(AO272+AP272)/'11'!C$17</f>
        <v>#VALUE!</v>
      </c>
      <c r="AR272" s="37" t="e">
        <f t="shared" si="43"/>
        <v>#VALUE!</v>
      </c>
      <c r="AS272" s="52" t="e">
        <f t="shared" si="44"/>
        <v>#VALUE!</v>
      </c>
      <c r="AT272" s="32" t="e">
        <f>IF('935'!C272="VOID",0,('935'!C272*(1-'935'!X272/'11'!B$17)))</f>
        <v>#VALUE!</v>
      </c>
      <c r="AU272" s="52" t="e">
        <f>'935'!Q272*(1-'935'!Y272/'11'!C$17)/(1-'935'!X272/'11'!B$17)</f>
        <v>#VALUE!</v>
      </c>
      <c r="AV272" s="37" t="e">
        <f>INDEX('DNO totals'!$B$57:$G$57,IF('935'!K272,IF(MOD('935'!K272,1000),IF(MOD('935'!K272,100),IF(MOD('935'!K272,10),IF(MOD('935'!K272,1000)=1,6,5),4),3),2),1))</f>
        <v>#VALUE!</v>
      </c>
      <c r="AW272" s="52" t="e">
        <f t="shared" si="45"/>
        <v>#VALUE!</v>
      </c>
      <c r="AX272" s="32" t="e">
        <f>IF('935'!V272="VOID",0,'935'!V272*(1-'935'!X272/'11'!B$17))</f>
        <v>#VALUE!</v>
      </c>
      <c r="AY272" s="33" t="e">
        <f>IF(H272,-100*'Charging rates'!B$10/'11'!B$17*AX272/H272,0)</f>
        <v>#VALUE!</v>
      </c>
      <c r="AZ272" s="33" t="e">
        <f>IF(C272,'DNO totals'!B$41,0)</f>
        <v>#VALUE!</v>
      </c>
      <c r="BA272" s="33" t="e">
        <f t="shared" si="46"/>
        <v>#VALUE!</v>
      </c>
      <c r="BB272" s="33" t="e">
        <f t="shared" si="47"/>
        <v>#VALUE!</v>
      </c>
      <c r="BC272" s="53" t="e">
        <f t="shared" si="48"/>
        <v>#VALUE!</v>
      </c>
      <c r="BD272" s="32" t="e">
        <f>IF(AT272,'935'!H272*AT272/(AT272+D272+H272),0)</f>
        <v>#VALUE!</v>
      </c>
      <c r="BE272" s="32" t="e">
        <f>IF(H272,'935'!H272*H272/(AT272+D272+H272),0)</f>
        <v>#VALUE!</v>
      </c>
      <c r="BF272" s="32" t="e">
        <f>BD272*(1-'935'!X272/'11'!B$17)</f>
        <v>#VALUE!</v>
      </c>
      <c r="BG272" s="49" t="e">
        <f>BE272*(1-'935'!X272/'11'!B$17)</f>
        <v>#VALUE!</v>
      </c>
      <c r="BH272" s="52" t="e">
        <f>AV272*Parameters!B$6</f>
        <v>#VALUE!</v>
      </c>
      <c r="BI272" s="37" t="e">
        <f>IF('935'!$K272=1000,'Charging rates'!$C$38*$BH272/(1+'DNO totals'!$C$99)*'935'!$L272,0)</f>
        <v>#VALUE!</v>
      </c>
      <c r="BJ272" s="37" t="e">
        <f>IF(MOD('935'!$K272,1000)=100,'Charging rates'!$D$38*$BH272/(1+'DNO totals'!$D$99)*'935'!$M272,0)</f>
        <v>#VALUE!</v>
      </c>
      <c r="BK272" s="37" t="e">
        <f>IF(MOD('935'!$K272,100)=10,'Charging rates'!$E$38*$BH272/(1+'DNO totals'!$E$99)*'935'!$N272,0)</f>
        <v>#VALUE!</v>
      </c>
      <c r="BL272" s="37" t="e">
        <f>IF(AND(MOD('935'!$K272,10)&gt;0,MOD('935'!$K272,1000)&gt;1),'Charging rates'!$F$38*$BH272/(1+'DNO totals'!$F$99)*'935'!$O272,0)</f>
        <v>#VALUE!</v>
      </c>
      <c r="BM272" s="37" t="e">
        <f>IF(MOD('935'!$K272,1000)=1,'Charging rates'!$G$38*$BH272/(1+'DNO totals'!$G$99)*'935'!$P272,0)</f>
        <v>#VALUE!</v>
      </c>
      <c r="BN272" s="52" t="e">
        <f t="shared" si="49"/>
        <v>#VALUE!</v>
      </c>
      <c r="BO272" s="37" t="e">
        <f>IF('935'!$K272&gt;1000,'Charging rates'!$C$38*$AW272*'935'!$L272,0)</f>
        <v>#VALUE!</v>
      </c>
      <c r="BP272" s="37" t="e">
        <f>IF(MOD('935'!$K272,1000)&gt;100,'Charging rates'!$D$38*$AW272*'935'!$M272,0)</f>
        <v>#VALUE!</v>
      </c>
      <c r="BQ272" s="37" t="e">
        <f>IF(MOD('935'!$K272,100)&gt;10,'Charging rates'!$E$38*$AW272*'935'!$N272,0)</f>
        <v>#VALUE!</v>
      </c>
      <c r="BR272" s="52" t="e">
        <f t="shared" si="50"/>
        <v>#VALUE!</v>
      </c>
      <c r="BS272" s="48" t="e">
        <f>'935'!C272&lt;&gt;"VOID"</f>
        <v>#VALUE!</v>
      </c>
      <c r="BT272" s="33" t="e">
        <f>IF(BS272,(100/'11'!B$17*BD272*((1-'935'!I272)*'Charging rates'!B$51+'Charging rates'!B$63)),0)</f>
        <v>#VALUE!</v>
      </c>
      <c r="BU272" s="33" t="e">
        <f>100/'11'!B$17*BG272*('Charging rates'!B$51+'Charging rates'!B$63)</f>
        <v>#VALUE!</v>
      </c>
      <c r="BV272" s="33" t="e">
        <f>100/'11'!B$17*BE272*('Charging rates'!B$51+'Charging rates'!B$63)</f>
        <v>#VALUE!</v>
      </c>
      <c r="BW272" s="53" t="e">
        <f t="shared" si="51"/>
        <v>#VALUE!</v>
      </c>
      <c r="BX272" s="32" t="e">
        <f>AT272-('935'!T272*(1-'935'!X272/'11'!B$17))</f>
        <v>#VALUE!</v>
      </c>
      <c r="BY272" s="32">
        <f>0-IF(ISNUMBER(I272),INDEX('913'!$I$6:$I$1205,I272),0)-IF(ISNUMBER(J272),INDEX('913'!$I$6:$I$1205,J272),0)-IF(ISNUMBER(K272),INDEX('913'!$I$6:$I$1205,K272),0)-IF(ISNUMBER(L272),INDEX('913'!$I$6:$I$1205,L272),0)-IF(ISNUMBER(M272),INDEX('913'!$I$6:$I$1205,M272),0)-IF(ISNUMBER(N272),INDEX('913'!$I$6:$I$1205,N272),0)-IF(ISNUMBER(O272),INDEX('913'!$I$6:$I$1205,O272),0)-IF(ISNUMBER(P272),INDEX('913'!$I$6:$I$1205,P272),0)</f>
        <v>0</v>
      </c>
      <c r="BZ272" s="37">
        <f>IF(BY272=0,1,MAX(1,SQRT(BY272^2+(IF(ISNUMBER(I272),INDEX('913'!$J$6:$J$1205,I272),0)+IF(ISNUMBER(J272),INDEX('913'!$J$6:$J$1205,J272),0)+IF(ISNUMBER(K272),INDEX('913'!$J$6:$J$1205,K272),0)+IF(ISNUMBER(L272),INDEX('913'!$J$6:$J$1205,L272),0)+IF(ISNUMBER(M272),INDEX('913'!$J$6:$J$1205,M272),0)+IF(ISNUMBER(N272),INDEX('913'!$J$6:$J$1205,N272),0)+IF(ISNUMBER(O272),INDEX('913'!$J$6:$J$1205,O272),0)+IF(ISNUMBER(P272),INDEX('913'!$J$6:$J$1205,P272),0))^2)/BY272))</f>
        <v>1</v>
      </c>
      <c r="CA272" s="33" t="e">
        <f>100*AO272/'11'!B$17</f>
        <v>#VALUE!</v>
      </c>
      <c r="CB272" s="37" t="e">
        <f>100*(AP272*BZ272)/'11'!C$17</f>
        <v>#VALUE!</v>
      </c>
      <c r="CC272" s="37" t="e">
        <f t="shared" si="52"/>
        <v>#VALUE!</v>
      </c>
      <c r="CD272" s="33" t="e">
        <f t="shared" si="53"/>
        <v>#VALUE!</v>
      </c>
      <c r="CE272" s="54" t="e">
        <f>'11'!C$17-'935'!Y272</f>
        <v>#VALUE!</v>
      </c>
      <c r="CF272" s="37" t="e">
        <f>MAX('DNO totals'!B$312+0,MIN('935'!L272+0,'DNO totals'!B$304+0))</f>
        <v>#VALUE!</v>
      </c>
      <c r="CG272" s="37" t="e">
        <f>MAX('DNO totals'!C$312+0,MIN('935'!M272+0,'DNO totals'!C$304+0))</f>
        <v>#VALUE!</v>
      </c>
      <c r="CH272" s="37" t="e">
        <f>MAX('DNO totals'!D$312+0,MIN('935'!N272+0,'DNO totals'!D$304+0))</f>
        <v>#VALUE!</v>
      </c>
      <c r="CI272" s="37" t="e">
        <f>MAX('DNO totals'!E$312+0,MIN('935'!O272+0,'DNO totals'!E$304+0))</f>
        <v>#VALUE!</v>
      </c>
      <c r="CJ272" s="52" t="e">
        <f>MAX('DNO totals'!F$312+0,MIN('935'!P272+0,'DNO totals'!F$304+0))</f>
        <v>#VALUE!</v>
      </c>
      <c r="CK272" s="37" t="e">
        <f>IF('935'!$K272=1000,'Charging rates'!$C$38*$BH272/(1+'DNO totals'!$C$99)*$CF272,0)</f>
        <v>#VALUE!</v>
      </c>
      <c r="CL272" s="37" t="e">
        <f>IF(MOD('935'!$K272,1000)=100,'Charging rates'!$D$38*$BH272/(1+'DNO totals'!$D$99)*$CG272,0)</f>
        <v>#VALUE!</v>
      </c>
      <c r="CM272" s="37" t="e">
        <f>IF(MOD('935'!$K272,100)=10,'Charging rates'!$E$38*$BH272/(1+'DNO totals'!$E$99)*$CH272,0)</f>
        <v>#VALUE!</v>
      </c>
      <c r="CN272" s="37" t="e">
        <f>IF(AND(MOD('935'!$K272,10)&gt;0,MOD('935'!$K272,1000)&gt;1),'Charging rates'!$F$38*$BH272/(1+'DNO totals'!$F$99)*$CI272,0)</f>
        <v>#VALUE!</v>
      </c>
      <c r="CO272" s="37" t="e">
        <f>IF(MOD('935'!$K272,1000)=1,'Charging rates'!$G$38*$BH272/(1+'DNO totals'!$G$99)*$CJ272,0)</f>
        <v>#VALUE!</v>
      </c>
      <c r="CP272" s="52" t="e">
        <f t="shared" si="54"/>
        <v>#VALUE!</v>
      </c>
      <c r="CQ272" s="37" t="e">
        <f>IF('935'!$K272&gt;1000,'Charging rates'!$C$38*$AW272*$CF272,0)</f>
        <v>#VALUE!</v>
      </c>
      <c r="CR272" s="37" t="e">
        <f>IF(MOD('935'!$K272,1000)&gt;100,'Charging rates'!$D$38*$AW272*$CG272,0)</f>
        <v>#VALUE!</v>
      </c>
      <c r="CS272" s="37" t="e">
        <f>IF(MOD('935'!$K272,100)&gt;10,'Charging rates'!$E$38*$AW272*$CH272,0)</f>
        <v>#VALUE!</v>
      </c>
      <c r="CT272" s="52" t="e">
        <f t="shared" si="55"/>
        <v>#VALUE!</v>
      </c>
      <c r="CU272" s="33" t="e">
        <f>100*(AP272*'935'!Q272*BZ272)/'11'!B$17</f>
        <v>#VALUE!</v>
      </c>
      <c r="CV272" s="33" t="e">
        <f>100/'11'!B$17*'Charging rates'!B$10*AW272</f>
        <v>#VALUE!</v>
      </c>
      <c r="CW272" s="33" t="e">
        <f>IF(AT272=0,0,(1-BX272/AT272)*(CA272+IF('935'!Q272=0,0,(CB272*'935'!Q272*('11'!C$17-'935'!Y272)/('11'!B$17-'935'!X272)))))</f>
        <v>#VALUE!</v>
      </c>
      <c r="CX272" s="33" t="e">
        <f t="shared" si="56"/>
        <v>#VALUE!</v>
      </c>
      <c r="CY272" s="49" t="e">
        <f t="shared" si="57"/>
        <v>#VALUE!</v>
      </c>
      <c r="CZ272" s="32" t="e">
        <f>AT272*(Parameters!B$21+AU272)*IF('DNO totals'!B$323&lt;0,1,'935'!S272)</f>
        <v>#VALUE!</v>
      </c>
      <c r="DA272" s="52" t="e">
        <f>IF('DNO totals'!B$323&lt;0,1,'935'!S272)*(Parameters!B$21+AU272)</f>
        <v>#VALUE!</v>
      </c>
      <c r="DB272" s="37" t="e">
        <f>CX272+'Charging rates'!B$106*DA272*100/'11'!B$17</f>
        <v>#VALUE!</v>
      </c>
      <c r="DC272" s="37" t="e">
        <f>DB272+'Charging rates'!B$116*(Parameters!B$21+AU272)*100/'11'!B$17*IF('DNO totals'!B$323&lt;0,1,'935'!S272)</f>
        <v>#VALUE!</v>
      </c>
      <c r="DD272" s="37" t="e">
        <f>'Charging rates'!B$97*(CP272+CT272)*100/'11'!B$17</f>
        <v>#VALUE!</v>
      </c>
      <c r="DE272" s="33" t="e">
        <f>MAX(0-(CB272*AU272*'11'!C$17/'11'!B$17),DC272+DD272)</f>
        <v>#VALUE!</v>
      </c>
      <c r="DF272" s="37" t="e">
        <f>IF(BS272,IF(AU272=0,CC272,MAX(0,MIN(CC272,CC272+(DE272/'935'!Q272*('11'!B$17-'935'!X272)/('11'!C$17-'935'!Y272))))),0)</f>
        <v>#VALUE!</v>
      </c>
      <c r="DG272" s="33" t="e">
        <f t="shared" si="58"/>
        <v>#VALUE!</v>
      </c>
      <c r="DH272" s="53" t="e">
        <f t="shared" si="59"/>
        <v>#VALUE!</v>
      </c>
    </row>
    <row r="273" spans="1:112">
      <c r="A273" s="28">
        <v>173</v>
      </c>
      <c r="B273" s="47" t="e">
        <f>'935'!B273</f>
        <v>#VALUE!</v>
      </c>
      <c r="C273" s="48" t="e">
        <f>OR('935'!E273&lt;&gt;"VOID",'935'!F273&lt;&gt;"VOID",'935'!G273&lt;&gt;"VOID")</f>
        <v>#VALUE!</v>
      </c>
      <c r="D273" s="32" t="e">
        <f>IF('935'!D273="VOID",0,'935'!D273*(1-'935'!X273/'11'!B$17))</f>
        <v>#VALUE!</v>
      </c>
      <c r="E273" s="32" t="e">
        <f>IF('935'!E273="VOID",0,'935'!E273*(1-'935'!X273/'11'!B$17))</f>
        <v>#VALUE!</v>
      </c>
      <c r="F273" s="32" t="e">
        <f>IF('935'!F273="VOID",0,'935'!F273*(1-'935'!X273/'11'!B$17))</f>
        <v>#VALUE!</v>
      </c>
      <c r="G273" s="32" t="e">
        <f>IF('935'!G273="VOID",0,'935'!G273*(1-'935'!X273/'11'!B$17))</f>
        <v>#VALUE!</v>
      </c>
      <c r="H273" s="49" t="e">
        <f t="shared" si="40"/>
        <v>#VALUE!</v>
      </c>
      <c r="I273" s="50" t="e">
        <f>MATCH('935'!J273,'913'!$B$6:$B$1205,0)</f>
        <v>#VALUE!</v>
      </c>
      <c r="J273" s="50" t="e">
        <f>MATCH(INDEX('913'!$D$6:$D$1205,I273),'913'!$B$6:$B$1205,0)</f>
        <v>#VALUE!</v>
      </c>
      <c r="K273" s="50" t="e">
        <f>MATCH(INDEX('913'!$D$6:$D$1205,J273),'913'!$B$6:$B$1205,0)</f>
        <v>#VALUE!</v>
      </c>
      <c r="L273" s="50" t="e">
        <f>MATCH(INDEX('913'!$D$6:$D$1205,K273),'913'!$B$6:$B$1205,0)</f>
        <v>#VALUE!</v>
      </c>
      <c r="M273" s="50" t="e">
        <f>MATCH(INDEX('913'!$D$6:$D$1205,L273),'913'!$B$6:$B$1205,0)</f>
        <v>#VALUE!</v>
      </c>
      <c r="N273" s="50" t="e">
        <f>MATCH(INDEX('913'!$D$6:$D$1205,M273),'913'!$B$6:$B$1205,0)</f>
        <v>#VALUE!</v>
      </c>
      <c r="O273" s="50" t="e">
        <f>MATCH(INDEX('913'!$D$6:$D$1205,N273),'913'!$B$6:$B$1205,0)</f>
        <v>#VALUE!</v>
      </c>
      <c r="P273" s="51" t="e">
        <f>MATCH(INDEX('913'!$D$6:$D$1205,O273),'913'!$B$6:$B$1205,0)</f>
        <v>#VALUE!</v>
      </c>
      <c r="Q273" s="37">
        <f>IF(ISNUMBER(I273),MAX(0,INDEX('913'!$E$6:$E$1205,I273)),0)</f>
        <v>0</v>
      </c>
      <c r="R273" s="37">
        <f>IF(ISNUMBER(J273),MAX(0,INDEX('913'!$E$6:$E$1205,J273)),0)</f>
        <v>0</v>
      </c>
      <c r="S273" s="37">
        <f>IF(ISNUMBER(K273),MAX(0,INDEX('913'!$E$6:$E$1205,K273)),0)</f>
        <v>0</v>
      </c>
      <c r="T273" s="37">
        <f>IF(ISNUMBER(L273),MAX(0,INDEX('913'!$E$6:$E$1205,L273)),0)</f>
        <v>0</v>
      </c>
      <c r="U273" s="37">
        <f>IF(ISNUMBER(M273),MAX(0,INDEX('913'!$E$6:$E$1205,M273)),0)</f>
        <v>0</v>
      </c>
      <c r="V273" s="37">
        <f>IF(ISNUMBER(N273),MAX(0,INDEX('913'!$E$6:$E$1205,N273)),0)</f>
        <v>0</v>
      </c>
      <c r="W273" s="37">
        <f>IF(ISNUMBER(O273),MAX(0,INDEX('913'!$E$6:$E$1205,O273)),0)</f>
        <v>0</v>
      </c>
      <c r="X273" s="52">
        <f>IF(ISNUMBER(P273),MAX(0,INDEX('913'!$E$6:$E$1205,P273)),0)</f>
        <v>0</v>
      </c>
      <c r="Y273" s="37">
        <f>IF(ISNUMBER(I273),MAX(0,INDEX('913'!$F$6:$F$1205,I273)),0)</f>
        <v>0</v>
      </c>
      <c r="Z273" s="37">
        <f>IF(ISNUMBER(J273),MAX(0,INDEX('913'!$F$6:$F$1205,J273)),0)</f>
        <v>0</v>
      </c>
      <c r="AA273" s="37">
        <f>IF(ISNUMBER(K273),MAX(0,INDEX('913'!$F$6:$F$1205,K273)),0)</f>
        <v>0</v>
      </c>
      <c r="AB273" s="37">
        <f>IF(ISNUMBER(L273),MAX(0,INDEX('913'!$F$6:$F$1205,L273)),0)</f>
        <v>0</v>
      </c>
      <c r="AC273" s="37">
        <f>IF(ISNUMBER(M273),MAX(0,INDEX('913'!$F$6:$F$1205,M273)),0)</f>
        <v>0</v>
      </c>
      <c r="AD273" s="37">
        <f>IF(ISNUMBER(N273),MAX(0,INDEX('913'!$F$6:$F$1205,N273)),0)</f>
        <v>0</v>
      </c>
      <c r="AE273" s="37">
        <f>IF(ISNUMBER(O273),MAX(0,INDEX('913'!$F$6:$F$1205,O273)),0)</f>
        <v>0</v>
      </c>
      <c r="AF273" s="37">
        <f>IF(ISNUMBER(P273),MAX(0,INDEX('913'!$F$6:$F$1205,P273)),0)</f>
        <v>0</v>
      </c>
      <c r="AG273" s="32">
        <f>IF(ISNUMBER(I273),SQRT(INDEX('913'!$I$6:$I$1205,I273)^2+INDEX('913'!$J$6:$J$1205,I273)^2),0)</f>
        <v>0</v>
      </c>
      <c r="AH273" s="32">
        <f>IF(ISNUMBER(J273),SQRT(INDEX('913'!$I$6:$I$1205,J273)^2+INDEX('913'!$J$6:$J$1205,J273)^2),0)</f>
        <v>0</v>
      </c>
      <c r="AI273" s="32">
        <f>IF(ISNUMBER(K273),SQRT(INDEX('913'!$I$6:$I$1205,K273)^2+INDEX('913'!$J$6:$J$1205,K273)^2),0)</f>
        <v>0</v>
      </c>
      <c r="AJ273" s="32">
        <f>IF(ISNUMBER(L273),SQRT(INDEX('913'!$I$6:$I$1205,L273)^2+INDEX('913'!$J$6:$J$1205,L273)^2),0)</f>
        <v>0</v>
      </c>
      <c r="AK273" s="32">
        <f>IF(ISNUMBER(M273),SQRT(INDEX('913'!$I$6:$I$1205,M273)^2+INDEX('913'!$J$6:$J$1205,M273)^2),0)</f>
        <v>0</v>
      </c>
      <c r="AL273" s="32">
        <f>IF(ISNUMBER(N273),SQRT(INDEX('913'!$I$6:$I$1205,N273)^2+INDEX('913'!$J$6:$J$1205,N273)^2),0)</f>
        <v>0</v>
      </c>
      <c r="AM273" s="32">
        <f>IF(ISNUMBER(O273),SQRT(INDEX('913'!$I$6:$I$1205,O273)^2+INDEX('913'!$J$6:$J$1205,O273)^2),0)</f>
        <v>0</v>
      </c>
      <c r="AN273" s="49">
        <f>IF(ISNUMBER(P273),SQRT(INDEX('913'!$I$6:$I$1205,P273)^2+INDEX('913'!$J$6:$J$1205,P273)^2),0)</f>
        <v>0</v>
      </c>
      <c r="AO273" s="37">
        <f t="shared" si="41"/>
        <v>0</v>
      </c>
      <c r="AP273" s="37">
        <f t="shared" si="42"/>
        <v>0</v>
      </c>
      <c r="AQ273" s="33" t="e">
        <f>-100*'935'!W273*(AO273+AP273)/'11'!C$17</f>
        <v>#VALUE!</v>
      </c>
      <c r="AR273" s="37" t="e">
        <f t="shared" si="43"/>
        <v>#VALUE!</v>
      </c>
      <c r="AS273" s="52" t="e">
        <f t="shared" si="44"/>
        <v>#VALUE!</v>
      </c>
      <c r="AT273" s="32" t="e">
        <f>IF('935'!C273="VOID",0,('935'!C273*(1-'935'!X273/'11'!B$17)))</f>
        <v>#VALUE!</v>
      </c>
      <c r="AU273" s="52" t="e">
        <f>'935'!Q273*(1-'935'!Y273/'11'!C$17)/(1-'935'!X273/'11'!B$17)</f>
        <v>#VALUE!</v>
      </c>
      <c r="AV273" s="37" t="e">
        <f>INDEX('DNO totals'!$B$57:$G$57,IF('935'!K273,IF(MOD('935'!K273,1000),IF(MOD('935'!K273,100),IF(MOD('935'!K273,10),IF(MOD('935'!K273,1000)=1,6,5),4),3),2),1))</f>
        <v>#VALUE!</v>
      </c>
      <c r="AW273" s="52" t="e">
        <f t="shared" si="45"/>
        <v>#VALUE!</v>
      </c>
      <c r="AX273" s="32" t="e">
        <f>IF('935'!V273="VOID",0,'935'!V273*(1-'935'!X273/'11'!B$17))</f>
        <v>#VALUE!</v>
      </c>
      <c r="AY273" s="33" t="e">
        <f>IF(H273,-100*'Charging rates'!B$10/'11'!B$17*AX273/H273,0)</f>
        <v>#VALUE!</v>
      </c>
      <c r="AZ273" s="33" t="e">
        <f>IF(C273,'DNO totals'!B$41,0)</f>
        <v>#VALUE!</v>
      </c>
      <c r="BA273" s="33" t="e">
        <f t="shared" si="46"/>
        <v>#VALUE!</v>
      </c>
      <c r="BB273" s="33" t="e">
        <f t="shared" si="47"/>
        <v>#VALUE!</v>
      </c>
      <c r="BC273" s="53" t="e">
        <f t="shared" si="48"/>
        <v>#VALUE!</v>
      </c>
      <c r="BD273" s="32" t="e">
        <f>IF(AT273,'935'!H273*AT273/(AT273+D273+H273),0)</f>
        <v>#VALUE!</v>
      </c>
      <c r="BE273" s="32" t="e">
        <f>IF(H273,'935'!H273*H273/(AT273+D273+H273),0)</f>
        <v>#VALUE!</v>
      </c>
      <c r="BF273" s="32" t="e">
        <f>BD273*(1-'935'!X273/'11'!B$17)</f>
        <v>#VALUE!</v>
      </c>
      <c r="BG273" s="49" t="e">
        <f>BE273*(1-'935'!X273/'11'!B$17)</f>
        <v>#VALUE!</v>
      </c>
      <c r="BH273" s="52" t="e">
        <f>AV273*Parameters!B$6</f>
        <v>#VALUE!</v>
      </c>
      <c r="BI273" s="37" t="e">
        <f>IF('935'!$K273=1000,'Charging rates'!$C$38*$BH273/(1+'DNO totals'!$C$99)*'935'!$L273,0)</f>
        <v>#VALUE!</v>
      </c>
      <c r="BJ273" s="37" t="e">
        <f>IF(MOD('935'!$K273,1000)=100,'Charging rates'!$D$38*$BH273/(1+'DNO totals'!$D$99)*'935'!$M273,0)</f>
        <v>#VALUE!</v>
      </c>
      <c r="BK273" s="37" t="e">
        <f>IF(MOD('935'!$K273,100)=10,'Charging rates'!$E$38*$BH273/(1+'DNO totals'!$E$99)*'935'!$N273,0)</f>
        <v>#VALUE!</v>
      </c>
      <c r="BL273" s="37" t="e">
        <f>IF(AND(MOD('935'!$K273,10)&gt;0,MOD('935'!$K273,1000)&gt;1),'Charging rates'!$F$38*$BH273/(1+'DNO totals'!$F$99)*'935'!$O273,0)</f>
        <v>#VALUE!</v>
      </c>
      <c r="BM273" s="37" t="e">
        <f>IF(MOD('935'!$K273,1000)=1,'Charging rates'!$G$38*$BH273/(1+'DNO totals'!$G$99)*'935'!$P273,0)</f>
        <v>#VALUE!</v>
      </c>
      <c r="BN273" s="52" t="e">
        <f t="shared" si="49"/>
        <v>#VALUE!</v>
      </c>
      <c r="BO273" s="37" t="e">
        <f>IF('935'!$K273&gt;1000,'Charging rates'!$C$38*$AW273*'935'!$L273,0)</f>
        <v>#VALUE!</v>
      </c>
      <c r="BP273" s="37" t="e">
        <f>IF(MOD('935'!$K273,1000)&gt;100,'Charging rates'!$D$38*$AW273*'935'!$M273,0)</f>
        <v>#VALUE!</v>
      </c>
      <c r="BQ273" s="37" t="e">
        <f>IF(MOD('935'!$K273,100)&gt;10,'Charging rates'!$E$38*$AW273*'935'!$N273,0)</f>
        <v>#VALUE!</v>
      </c>
      <c r="BR273" s="52" t="e">
        <f t="shared" si="50"/>
        <v>#VALUE!</v>
      </c>
      <c r="BS273" s="48" t="e">
        <f>'935'!C273&lt;&gt;"VOID"</f>
        <v>#VALUE!</v>
      </c>
      <c r="BT273" s="33" t="e">
        <f>IF(BS273,(100/'11'!B$17*BD273*((1-'935'!I273)*'Charging rates'!B$51+'Charging rates'!B$63)),0)</f>
        <v>#VALUE!</v>
      </c>
      <c r="BU273" s="33" t="e">
        <f>100/'11'!B$17*BG273*('Charging rates'!B$51+'Charging rates'!B$63)</f>
        <v>#VALUE!</v>
      </c>
      <c r="BV273" s="33" t="e">
        <f>100/'11'!B$17*BE273*('Charging rates'!B$51+'Charging rates'!B$63)</f>
        <v>#VALUE!</v>
      </c>
      <c r="BW273" s="53" t="e">
        <f t="shared" si="51"/>
        <v>#VALUE!</v>
      </c>
      <c r="BX273" s="32" t="e">
        <f>AT273-('935'!T273*(1-'935'!X273/'11'!B$17))</f>
        <v>#VALUE!</v>
      </c>
      <c r="BY273" s="32">
        <f>0-IF(ISNUMBER(I273),INDEX('913'!$I$6:$I$1205,I273),0)-IF(ISNUMBER(J273),INDEX('913'!$I$6:$I$1205,J273),0)-IF(ISNUMBER(K273),INDEX('913'!$I$6:$I$1205,K273),0)-IF(ISNUMBER(L273),INDEX('913'!$I$6:$I$1205,L273),0)-IF(ISNUMBER(M273),INDEX('913'!$I$6:$I$1205,M273),0)-IF(ISNUMBER(N273),INDEX('913'!$I$6:$I$1205,N273),0)-IF(ISNUMBER(O273),INDEX('913'!$I$6:$I$1205,O273),0)-IF(ISNUMBER(P273),INDEX('913'!$I$6:$I$1205,P273),0)</f>
        <v>0</v>
      </c>
      <c r="BZ273" s="37">
        <f>IF(BY273=0,1,MAX(1,SQRT(BY273^2+(IF(ISNUMBER(I273),INDEX('913'!$J$6:$J$1205,I273),0)+IF(ISNUMBER(J273),INDEX('913'!$J$6:$J$1205,J273),0)+IF(ISNUMBER(K273),INDEX('913'!$J$6:$J$1205,K273),0)+IF(ISNUMBER(L273),INDEX('913'!$J$6:$J$1205,L273),0)+IF(ISNUMBER(M273),INDEX('913'!$J$6:$J$1205,M273),0)+IF(ISNUMBER(N273),INDEX('913'!$J$6:$J$1205,N273),0)+IF(ISNUMBER(O273),INDEX('913'!$J$6:$J$1205,O273),0)+IF(ISNUMBER(P273),INDEX('913'!$J$6:$J$1205,P273),0))^2)/BY273))</f>
        <v>1</v>
      </c>
      <c r="CA273" s="33" t="e">
        <f>100*AO273/'11'!B$17</f>
        <v>#VALUE!</v>
      </c>
      <c r="CB273" s="37" t="e">
        <f>100*(AP273*BZ273)/'11'!C$17</f>
        <v>#VALUE!</v>
      </c>
      <c r="CC273" s="37" t="e">
        <f t="shared" si="52"/>
        <v>#VALUE!</v>
      </c>
      <c r="CD273" s="33" t="e">
        <f t="shared" si="53"/>
        <v>#VALUE!</v>
      </c>
      <c r="CE273" s="54" t="e">
        <f>'11'!C$17-'935'!Y273</f>
        <v>#VALUE!</v>
      </c>
      <c r="CF273" s="37" t="e">
        <f>MAX('DNO totals'!B$312+0,MIN('935'!L273+0,'DNO totals'!B$304+0))</f>
        <v>#VALUE!</v>
      </c>
      <c r="CG273" s="37" t="e">
        <f>MAX('DNO totals'!C$312+0,MIN('935'!M273+0,'DNO totals'!C$304+0))</f>
        <v>#VALUE!</v>
      </c>
      <c r="CH273" s="37" t="e">
        <f>MAX('DNO totals'!D$312+0,MIN('935'!N273+0,'DNO totals'!D$304+0))</f>
        <v>#VALUE!</v>
      </c>
      <c r="CI273" s="37" t="e">
        <f>MAX('DNO totals'!E$312+0,MIN('935'!O273+0,'DNO totals'!E$304+0))</f>
        <v>#VALUE!</v>
      </c>
      <c r="CJ273" s="52" t="e">
        <f>MAX('DNO totals'!F$312+0,MIN('935'!P273+0,'DNO totals'!F$304+0))</f>
        <v>#VALUE!</v>
      </c>
      <c r="CK273" s="37" t="e">
        <f>IF('935'!$K273=1000,'Charging rates'!$C$38*$BH273/(1+'DNO totals'!$C$99)*$CF273,0)</f>
        <v>#VALUE!</v>
      </c>
      <c r="CL273" s="37" t="e">
        <f>IF(MOD('935'!$K273,1000)=100,'Charging rates'!$D$38*$BH273/(1+'DNO totals'!$D$99)*$CG273,0)</f>
        <v>#VALUE!</v>
      </c>
      <c r="CM273" s="37" t="e">
        <f>IF(MOD('935'!$K273,100)=10,'Charging rates'!$E$38*$BH273/(1+'DNO totals'!$E$99)*$CH273,0)</f>
        <v>#VALUE!</v>
      </c>
      <c r="CN273" s="37" t="e">
        <f>IF(AND(MOD('935'!$K273,10)&gt;0,MOD('935'!$K273,1000)&gt;1),'Charging rates'!$F$38*$BH273/(1+'DNO totals'!$F$99)*$CI273,0)</f>
        <v>#VALUE!</v>
      </c>
      <c r="CO273" s="37" t="e">
        <f>IF(MOD('935'!$K273,1000)=1,'Charging rates'!$G$38*$BH273/(1+'DNO totals'!$G$99)*$CJ273,0)</f>
        <v>#VALUE!</v>
      </c>
      <c r="CP273" s="52" t="e">
        <f t="shared" si="54"/>
        <v>#VALUE!</v>
      </c>
      <c r="CQ273" s="37" t="e">
        <f>IF('935'!$K273&gt;1000,'Charging rates'!$C$38*$AW273*$CF273,0)</f>
        <v>#VALUE!</v>
      </c>
      <c r="CR273" s="37" t="e">
        <f>IF(MOD('935'!$K273,1000)&gt;100,'Charging rates'!$D$38*$AW273*$CG273,0)</f>
        <v>#VALUE!</v>
      </c>
      <c r="CS273" s="37" t="e">
        <f>IF(MOD('935'!$K273,100)&gt;10,'Charging rates'!$E$38*$AW273*$CH273,0)</f>
        <v>#VALUE!</v>
      </c>
      <c r="CT273" s="52" t="e">
        <f t="shared" si="55"/>
        <v>#VALUE!</v>
      </c>
      <c r="CU273" s="33" t="e">
        <f>100*(AP273*'935'!Q273*BZ273)/'11'!B$17</f>
        <v>#VALUE!</v>
      </c>
      <c r="CV273" s="33" t="e">
        <f>100/'11'!B$17*'Charging rates'!B$10*AW273</f>
        <v>#VALUE!</v>
      </c>
      <c r="CW273" s="33" t="e">
        <f>IF(AT273=0,0,(1-BX273/AT273)*(CA273+IF('935'!Q273=0,0,(CB273*'935'!Q273*('11'!C$17-'935'!Y273)/('11'!B$17-'935'!X273)))))</f>
        <v>#VALUE!</v>
      </c>
      <c r="CX273" s="33" t="e">
        <f t="shared" si="56"/>
        <v>#VALUE!</v>
      </c>
      <c r="CY273" s="49" t="e">
        <f t="shared" si="57"/>
        <v>#VALUE!</v>
      </c>
      <c r="CZ273" s="32" t="e">
        <f>AT273*(Parameters!B$21+AU273)*IF('DNO totals'!B$323&lt;0,1,'935'!S273)</f>
        <v>#VALUE!</v>
      </c>
      <c r="DA273" s="52" t="e">
        <f>IF('DNO totals'!B$323&lt;0,1,'935'!S273)*(Parameters!B$21+AU273)</f>
        <v>#VALUE!</v>
      </c>
      <c r="DB273" s="37" t="e">
        <f>CX273+'Charging rates'!B$106*DA273*100/'11'!B$17</f>
        <v>#VALUE!</v>
      </c>
      <c r="DC273" s="37" t="e">
        <f>DB273+'Charging rates'!B$116*(Parameters!B$21+AU273)*100/'11'!B$17*IF('DNO totals'!B$323&lt;0,1,'935'!S273)</f>
        <v>#VALUE!</v>
      </c>
      <c r="DD273" s="37" t="e">
        <f>'Charging rates'!B$97*(CP273+CT273)*100/'11'!B$17</f>
        <v>#VALUE!</v>
      </c>
      <c r="DE273" s="33" t="e">
        <f>MAX(0-(CB273*AU273*'11'!C$17/'11'!B$17),DC273+DD273)</f>
        <v>#VALUE!</v>
      </c>
      <c r="DF273" s="37" t="e">
        <f>IF(BS273,IF(AU273=0,CC273,MAX(0,MIN(CC273,CC273+(DE273/'935'!Q273*('11'!B$17-'935'!X273)/('11'!C$17-'935'!Y273))))),0)</f>
        <v>#VALUE!</v>
      </c>
      <c r="DG273" s="33" t="e">
        <f t="shared" si="58"/>
        <v>#VALUE!</v>
      </c>
      <c r="DH273" s="53" t="e">
        <f t="shared" si="59"/>
        <v>#VALUE!</v>
      </c>
    </row>
    <row r="274" spans="1:112">
      <c r="A274" s="28">
        <v>174</v>
      </c>
      <c r="B274" s="47" t="e">
        <f>'935'!B274</f>
        <v>#VALUE!</v>
      </c>
      <c r="C274" s="48" t="e">
        <f>OR('935'!E274&lt;&gt;"VOID",'935'!F274&lt;&gt;"VOID",'935'!G274&lt;&gt;"VOID")</f>
        <v>#VALUE!</v>
      </c>
      <c r="D274" s="32" t="e">
        <f>IF('935'!D274="VOID",0,'935'!D274*(1-'935'!X274/'11'!B$17))</f>
        <v>#VALUE!</v>
      </c>
      <c r="E274" s="32" t="e">
        <f>IF('935'!E274="VOID",0,'935'!E274*(1-'935'!X274/'11'!B$17))</f>
        <v>#VALUE!</v>
      </c>
      <c r="F274" s="32" t="e">
        <f>IF('935'!F274="VOID",0,'935'!F274*(1-'935'!X274/'11'!B$17))</f>
        <v>#VALUE!</v>
      </c>
      <c r="G274" s="32" t="e">
        <f>IF('935'!G274="VOID",0,'935'!G274*(1-'935'!X274/'11'!B$17))</f>
        <v>#VALUE!</v>
      </c>
      <c r="H274" s="49" t="e">
        <f t="shared" si="40"/>
        <v>#VALUE!</v>
      </c>
      <c r="I274" s="50" t="e">
        <f>MATCH('935'!J274,'913'!$B$6:$B$1205,0)</f>
        <v>#VALUE!</v>
      </c>
      <c r="J274" s="50" t="e">
        <f>MATCH(INDEX('913'!$D$6:$D$1205,I274),'913'!$B$6:$B$1205,0)</f>
        <v>#VALUE!</v>
      </c>
      <c r="K274" s="50" t="e">
        <f>MATCH(INDEX('913'!$D$6:$D$1205,J274),'913'!$B$6:$B$1205,0)</f>
        <v>#VALUE!</v>
      </c>
      <c r="L274" s="50" t="e">
        <f>MATCH(INDEX('913'!$D$6:$D$1205,K274),'913'!$B$6:$B$1205,0)</f>
        <v>#VALUE!</v>
      </c>
      <c r="M274" s="50" t="e">
        <f>MATCH(INDEX('913'!$D$6:$D$1205,L274),'913'!$B$6:$B$1205,0)</f>
        <v>#VALUE!</v>
      </c>
      <c r="N274" s="50" t="e">
        <f>MATCH(INDEX('913'!$D$6:$D$1205,M274),'913'!$B$6:$B$1205,0)</f>
        <v>#VALUE!</v>
      </c>
      <c r="O274" s="50" t="e">
        <f>MATCH(INDEX('913'!$D$6:$D$1205,N274),'913'!$B$6:$B$1205,0)</f>
        <v>#VALUE!</v>
      </c>
      <c r="P274" s="51" t="e">
        <f>MATCH(INDEX('913'!$D$6:$D$1205,O274),'913'!$B$6:$B$1205,0)</f>
        <v>#VALUE!</v>
      </c>
      <c r="Q274" s="37">
        <f>IF(ISNUMBER(I274),MAX(0,INDEX('913'!$E$6:$E$1205,I274)),0)</f>
        <v>0</v>
      </c>
      <c r="R274" s="37">
        <f>IF(ISNUMBER(J274),MAX(0,INDEX('913'!$E$6:$E$1205,J274)),0)</f>
        <v>0</v>
      </c>
      <c r="S274" s="37">
        <f>IF(ISNUMBER(K274),MAX(0,INDEX('913'!$E$6:$E$1205,K274)),0)</f>
        <v>0</v>
      </c>
      <c r="T274" s="37">
        <f>IF(ISNUMBER(L274),MAX(0,INDEX('913'!$E$6:$E$1205,L274)),0)</f>
        <v>0</v>
      </c>
      <c r="U274" s="37">
        <f>IF(ISNUMBER(M274),MAX(0,INDEX('913'!$E$6:$E$1205,M274)),0)</f>
        <v>0</v>
      </c>
      <c r="V274" s="37">
        <f>IF(ISNUMBER(N274),MAX(0,INDEX('913'!$E$6:$E$1205,N274)),0)</f>
        <v>0</v>
      </c>
      <c r="W274" s="37">
        <f>IF(ISNUMBER(O274),MAX(0,INDEX('913'!$E$6:$E$1205,O274)),0)</f>
        <v>0</v>
      </c>
      <c r="X274" s="52">
        <f>IF(ISNUMBER(P274),MAX(0,INDEX('913'!$E$6:$E$1205,P274)),0)</f>
        <v>0</v>
      </c>
      <c r="Y274" s="37">
        <f>IF(ISNUMBER(I274),MAX(0,INDEX('913'!$F$6:$F$1205,I274)),0)</f>
        <v>0</v>
      </c>
      <c r="Z274" s="37">
        <f>IF(ISNUMBER(J274),MAX(0,INDEX('913'!$F$6:$F$1205,J274)),0)</f>
        <v>0</v>
      </c>
      <c r="AA274" s="37">
        <f>IF(ISNUMBER(K274),MAX(0,INDEX('913'!$F$6:$F$1205,K274)),0)</f>
        <v>0</v>
      </c>
      <c r="AB274" s="37">
        <f>IF(ISNUMBER(L274),MAX(0,INDEX('913'!$F$6:$F$1205,L274)),0)</f>
        <v>0</v>
      </c>
      <c r="AC274" s="37">
        <f>IF(ISNUMBER(M274),MAX(0,INDEX('913'!$F$6:$F$1205,M274)),0)</f>
        <v>0</v>
      </c>
      <c r="AD274" s="37">
        <f>IF(ISNUMBER(N274),MAX(0,INDEX('913'!$F$6:$F$1205,N274)),0)</f>
        <v>0</v>
      </c>
      <c r="AE274" s="37">
        <f>IF(ISNUMBER(O274),MAX(0,INDEX('913'!$F$6:$F$1205,O274)),0)</f>
        <v>0</v>
      </c>
      <c r="AF274" s="37">
        <f>IF(ISNUMBER(P274),MAX(0,INDEX('913'!$F$6:$F$1205,P274)),0)</f>
        <v>0</v>
      </c>
      <c r="AG274" s="32">
        <f>IF(ISNUMBER(I274),SQRT(INDEX('913'!$I$6:$I$1205,I274)^2+INDEX('913'!$J$6:$J$1205,I274)^2),0)</f>
        <v>0</v>
      </c>
      <c r="AH274" s="32">
        <f>IF(ISNUMBER(J274),SQRT(INDEX('913'!$I$6:$I$1205,J274)^2+INDEX('913'!$J$6:$J$1205,J274)^2),0)</f>
        <v>0</v>
      </c>
      <c r="AI274" s="32">
        <f>IF(ISNUMBER(K274),SQRT(INDEX('913'!$I$6:$I$1205,K274)^2+INDEX('913'!$J$6:$J$1205,K274)^2),0)</f>
        <v>0</v>
      </c>
      <c r="AJ274" s="32">
        <f>IF(ISNUMBER(L274),SQRT(INDEX('913'!$I$6:$I$1205,L274)^2+INDEX('913'!$J$6:$J$1205,L274)^2),0)</f>
        <v>0</v>
      </c>
      <c r="AK274" s="32">
        <f>IF(ISNUMBER(M274),SQRT(INDEX('913'!$I$6:$I$1205,M274)^2+INDEX('913'!$J$6:$J$1205,M274)^2),0)</f>
        <v>0</v>
      </c>
      <c r="AL274" s="32">
        <f>IF(ISNUMBER(N274),SQRT(INDEX('913'!$I$6:$I$1205,N274)^2+INDEX('913'!$J$6:$J$1205,N274)^2),0)</f>
        <v>0</v>
      </c>
      <c r="AM274" s="32">
        <f>IF(ISNUMBER(O274),SQRT(INDEX('913'!$I$6:$I$1205,O274)^2+INDEX('913'!$J$6:$J$1205,O274)^2),0)</f>
        <v>0</v>
      </c>
      <c r="AN274" s="49">
        <f>IF(ISNUMBER(P274),SQRT(INDEX('913'!$I$6:$I$1205,P274)^2+INDEX('913'!$J$6:$J$1205,P274)^2),0)</f>
        <v>0</v>
      </c>
      <c r="AO274" s="37">
        <f t="shared" si="41"/>
        <v>0</v>
      </c>
      <c r="AP274" s="37">
        <f t="shared" si="42"/>
        <v>0</v>
      </c>
      <c r="AQ274" s="33" t="e">
        <f>-100*'935'!W274*(AO274+AP274)/'11'!C$17</f>
        <v>#VALUE!</v>
      </c>
      <c r="AR274" s="37" t="e">
        <f t="shared" si="43"/>
        <v>#VALUE!</v>
      </c>
      <c r="AS274" s="52" t="e">
        <f t="shared" si="44"/>
        <v>#VALUE!</v>
      </c>
      <c r="AT274" s="32" t="e">
        <f>IF('935'!C274="VOID",0,('935'!C274*(1-'935'!X274/'11'!B$17)))</f>
        <v>#VALUE!</v>
      </c>
      <c r="AU274" s="52" t="e">
        <f>'935'!Q274*(1-'935'!Y274/'11'!C$17)/(1-'935'!X274/'11'!B$17)</f>
        <v>#VALUE!</v>
      </c>
      <c r="AV274" s="37" t="e">
        <f>INDEX('DNO totals'!$B$57:$G$57,IF('935'!K274,IF(MOD('935'!K274,1000),IF(MOD('935'!K274,100),IF(MOD('935'!K274,10),IF(MOD('935'!K274,1000)=1,6,5),4),3),2),1))</f>
        <v>#VALUE!</v>
      </c>
      <c r="AW274" s="52" t="e">
        <f t="shared" si="45"/>
        <v>#VALUE!</v>
      </c>
      <c r="AX274" s="32" t="e">
        <f>IF('935'!V274="VOID",0,'935'!V274*(1-'935'!X274/'11'!B$17))</f>
        <v>#VALUE!</v>
      </c>
      <c r="AY274" s="33" t="e">
        <f>IF(H274,-100*'Charging rates'!B$10/'11'!B$17*AX274/H274,0)</f>
        <v>#VALUE!</v>
      </c>
      <c r="AZ274" s="33" t="e">
        <f>IF(C274,'DNO totals'!B$41,0)</f>
        <v>#VALUE!</v>
      </c>
      <c r="BA274" s="33" t="e">
        <f t="shared" si="46"/>
        <v>#VALUE!</v>
      </c>
      <c r="BB274" s="33" t="e">
        <f t="shared" si="47"/>
        <v>#VALUE!</v>
      </c>
      <c r="BC274" s="53" t="e">
        <f t="shared" si="48"/>
        <v>#VALUE!</v>
      </c>
      <c r="BD274" s="32" t="e">
        <f>IF(AT274,'935'!H274*AT274/(AT274+D274+H274),0)</f>
        <v>#VALUE!</v>
      </c>
      <c r="BE274" s="32" t="e">
        <f>IF(H274,'935'!H274*H274/(AT274+D274+H274),0)</f>
        <v>#VALUE!</v>
      </c>
      <c r="BF274" s="32" t="e">
        <f>BD274*(1-'935'!X274/'11'!B$17)</f>
        <v>#VALUE!</v>
      </c>
      <c r="BG274" s="49" t="e">
        <f>BE274*(1-'935'!X274/'11'!B$17)</f>
        <v>#VALUE!</v>
      </c>
      <c r="BH274" s="52" t="e">
        <f>AV274*Parameters!B$6</f>
        <v>#VALUE!</v>
      </c>
      <c r="BI274" s="37" t="e">
        <f>IF('935'!$K274=1000,'Charging rates'!$C$38*$BH274/(1+'DNO totals'!$C$99)*'935'!$L274,0)</f>
        <v>#VALUE!</v>
      </c>
      <c r="BJ274" s="37" t="e">
        <f>IF(MOD('935'!$K274,1000)=100,'Charging rates'!$D$38*$BH274/(1+'DNO totals'!$D$99)*'935'!$M274,0)</f>
        <v>#VALUE!</v>
      </c>
      <c r="BK274" s="37" t="e">
        <f>IF(MOD('935'!$K274,100)=10,'Charging rates'!$E$38*$BH274/(1+'DNO totals'!$E$99)*'935'!$N274,0)</f>
        <v>#VALUE!</v>
      </c>
      <c r="BL274" s="37" t="e">
        <f>IF(AND(MOD('935'!$K274,10)&gt;0,MOD('935'!$K274,1000)&gt;1),'Charging rates'!$F$38*$BH274/(1+'DNO totals'!$F$99)*'935'!$O274,0)</f>
        <v>#VALUE!</v>
      </c>
      <c r="BM274" s="37" t="e">
        <f>IF(MOD('935'!$K274,1000)=1,'Charging rates'!$G$38*$BH274/(1+'DNO totals'!$G$99)*'935'!$P274,0)</f>
        <v>#VALUE!</v>
      </c>
      <c r="BN274" s="52" t="e">
        <f t="shared" si="49"/>
        <v>#VALUE!</v>
      </c>
      <c r="BO274" s="37" t="e">
        <f>IF('935'!$K274&gt;1000,'Charging rates'!$C$38*$AW274*'935'!$L274,0)</f>
        <v>#VALUE!</v>
      </c>
      <c r="BP274" s="37" t="e">
        <f>IF(MOD('935'!$K274,1000)&gt;100,'Charging rates'!$D$38*$AW274*'935'!$M274,0)</f>
        <v>#VALUE!</v>
      </c>
      <c r="BQ274" s="37" t="e">
        <f>IF(MOD('935'!$K274,100)&gt;10,'Charging rates'!$E$38*$AW274*'935'!$N274,0)</f>
        <v>#VALUE!</v>
      </c>
      <c r="BR274" s="52" t="e">
        <f t="shared" si="50"/>
        <v>#VALUE!</v>
      </c>
      <c r="BS274" s="48" t="e">
        <f>'935'!C274&lt;&gt;"VOID"</f>
        <v>#VALUE!</v>
      </c>
      <c r="BT274" s="33" t="e">
        <f>IF(BS274,(100/'11'!B$17*BD274*((1-'935'!I274)*'Charging rates'!B$51+'Charging rates'!B$63)),0)</f>
        <v>#VALUE!</v>
      </c>
      <c r="BU274" s="33" t="e">
        <f>100/'11'!B$17*BG274*('Charging rates'!B$51+'Charging rates'!B$63)</f>
        <v>#VALUE!</v>
      </c>
      <c r="BV274" s="33" t="e">
        <f>100/'11'!B$17*BE274*('Charging rates'!B$51+'Charging rates'!B$63)</f>
        <v>#VALUE!</v>
      </c>
      <c r="BW274" s="53" t="e">
        <f t="shared" si="51"/>
        <v>#VALUE!</v>
      </c>
      <c r="BX274" s="32" t="e">
        <f>AT274-('935'!T274*(1-'935'!X274/'11'!B$17))</f>
        <v>#VALUE!</v>
      </c>
      <c r="BY274" s="32">
        <f>0-IF(ISNUMBER(I274),INDEX('913'!$I$6:$I$1205,I274),0)-IF(ISNUMBER(J274),INDEX('913'!$I$6:$I$1205,J274),0)-IF(ISNUMBER(K274),INDEX('913'!$I$6:$I$1205,K274),0)-IF(ISNUMBER(L274),INDEX('913'!$I$6:$I$1205,L274),0)-IF(ISNUMBER(M274),INDEX('913'!$I$6:$I$1205,M274),0)-IF(ISNUMBER(N274),INDEX('913'!$I$6:$I$1205,N274),0)-IF(ISNUMBER(O274),INDEX('913'!$I$6:$I$1205,O274),0)-IF(ISNUMBER(P274),INDEX('913'!$I$6:$I$1205,P274),0)</f>
        <v>0</v>
      </c>
      <c r="BZ274" s="37">
        <f>IF(BY274=0,1,MAX(1,SQRT(BY274^2+(IF(ISNUMBER(I274),INDEX('913'!$J$6:$J$1205,I274),0)+IF(ISNUMBER(J274),INDEX('913'!$J$6:$J$1205,J274),0)+IF(ISNUMBER(K274),INDEX('913'!$J$6:$J$1205,K274),0)+IF(ISNUMBER(L274),INDEX('913'!$J$6:$J$1205,L274),0)+IF(ISNUMBER(M274),INDEX('913'!$J$6:$J$1205,M274),0)+IF(ISNUMBER(N274),INDEX('913'!$J$6:$J$1205,N274),0)+IF(ISNUMBER(O274),INDEX('913'!$J$6:$J$1205,O274),0)+IF(ISNUMBER(P274),INDEX('913'!$J$6:$J$1205,P274),0))^2)/BY274))</f>
        <v>1</v>
      </c>
      <c r="CA274" s="33" t="e">
        <f>100*AO274/'11'!B$17</f>
        <v>#VALUE!</v>
      </c>
      <c r="CB274" s="37" t="e">
        <f>100*(AP274*BZ274)/'11'!C$17</f>
        <v>#VALUE!</v>
      </c>
      <c r="CC274" s="37" t="e">
        <f t="shared" si="52"/>
        <v>#VALUE!</v>
      </c>
      <c r="CD274" s="33" t="e">
        <f t="shared" si="53"/>
        <v>#VALUE!</v>
      </c>
      <c r="CE274" s="54" t="e">
        <f>'11'!C$17-'935'!Y274</f>
        <v>#VALUE!</v>
      </c>
      <c r="CF274" s="37" t="e">
        <f>MAX('DNO totals'!B$312+0,MIN('935'!L274+0,'DNO totals'!B$304+0))</f>
        <v>#VALUE!</v>
      </c>
      <c r="CG274" s="37" t="e">
        <f>MAX('DNO totals'!C$312+0,MIN('935'!M274+0,'DNO totals'!C$304+0))</f>
        <v>#VALUE!</v>
      </c>
      <c r="CH274" s="37" t="e">
        <f>MAX('DNO totals'!D$312+0,MIN('935'!N274+0,'DNO totals'!D$304+0))</f>
        <v>#VALUE!</v>
      </c>
      <c r="CI274" s="37" t="e">
        <f>MAX('DNO totals'!E$312+0,MIN('935'!O274+0,'DNO totals'!E$304+0))</f>
        <v>#VALUE!</v>
      </c>
      <c r="CJ274" s="52" t="e">
        <f>MAX('DNO totals'!F$312+0,MIN('935'!P274+0,'DNO totals'!F$304+0))</f>
        <v>#VALUE!</v>
      </c>
      <c r="CK274" s="37" t="e">
        <f>IF('935'!$K274=1000,'Charging rates'!$C$38*$BH274/(1+'DNO totals'!$C$99)*$CF274,0)</f>
        <v>#VALUE!</v>
      </c>
      <c r="CL274" s="37" t="e">
        <f>IF(MOD('935'!$K274,1000)=100,'Charging rates'!$D$38*$BH274/(1+'DNO totals'!$D$99)*$CG274,0)</f>
        <v>#VALUE!</v>
      </c>
      <c r="CM274" s="37" t="e">
        <f>IF(MOD('935'!$K274,100)=10,'Charging rates'!$E$38*$BH274/(1+'DNO totals'!$E$99)*$CH274,0)</f>
        <v>#VALUE!</v>
      </c>
      <c r="CN274" s="37" t="e">
        <f>IF(AND(MOD('935'!$K274,10)&gt;0,MOD('935'!$K274,1000)&gt;1),'Charging rates'!$F$38*$BH274/(1+'DNO totals'!$F$99)*$CI274,0)</f>
        <v>#VALUE!</v>
      </c>
      <c r="CO274" s="37" t="e">
        <f>IF(MOD('935'!$K274,1000)=1,'Charging rates'!$G$38*$BH274/(1+'DNO totals'!$G$99)*$CJ274,0)</f>
        <v>#VALUE!</v>
      </c>
      <c r="CP274" s="52" t="e">
        <f t="shared" si="54"/>
        <v>#VALUE!</v>
      </c>
      <c r="CQ274" s="37" t="e">
        <f>IF('935'!$K274&gt;1000,'Charging rates'!$C$38*$AW274*$CF274,0)</f>
        <v>#VALUE!</v>
      </c>
      <c r="CR274" s="37" t="e">
        <f>IF(MOD('935'!$K274,1000)&gt;100,'Charging rates'!$D$38*$AW274*$CG274,0)</f>
        <v>#VALUE!</v>
      </c>
      <c r="CS274" s="37" t="e">
        <f>IF(MOD('935'!$K274,100)&gt;10,'Charging rates'!$E$38*$AW274*$CH274,0)</f>
        <v>#VALUE!</v>
      </c>
      <c r="CT274" s="52" t="e">
        <f t="shared" si="55"/>
        <v>#VALUE!</v>
      </c>
      <c r="CU274" s="33" t="e">
        <f>100*(AP274*'935'!Q274*BZ274)/'11'!B$17</f>
        <v>#VALUE!</v>
      </c>
      <c r="CV274" s="33" t="e">
        <f>100/'11'!B$17*'Charging rates'!B$10*AW274</f>
        <v>#VALUE!</v>
      </c>
      <c r="CW274" s="33" t="e">
        <f>IF(AT274=0,0,(1-BX274/AT274)*(CA274+IF('935'!Q274=0,0,(CB274*'935'!Q274*('11'!C$17-'935'!Y274)/('11'!B$17-'935'!X274)))))</f>
        <v>#VALUE!</v>
      </c>
      <c r="CX274" s="33" t="e">
        <f t="shared" si="56"/>
        <v>#VALUE!</v>
      </c>
      <c r="CY274" s="49" t="e">
        <f t="shared" si="57"/>
        <v>#VALUE!</v>
      </c>
      <c r="CZ274" s="32" t="e">
        <f>AT274*(Parameters!B$21+AU274)*IF('DNO totals'!B$323&lt;0,1,'935'!S274)</f>
        <v>#VALUE!</v>
      </c>
      <c r="DA274" s="52" t="e">
        <f>IF('DNO totals'!B$323&lt;0,1,'935'!S274)*(Parameters!B$21+AU274)</f>
        <v>#VALUE!</v>
      </c>
      <c r="DB274" s="37" t="e">
        <f>CX274+'Charging rates'!B$106*DA274*100/'11'!B$17</f>
        <v>#VALUE!</v>
      </c>
      <c r="DC274" s="37" t="e">
        <f>DB274+'Charging rates'!B$116*(Parameters!B$21+AU274)*100/'11'!B$17*IF('DNO totals'!B$323&lt;0,1,'935'!S274)</f>
        <v>#VALUE!</v>
      </c>
      <c r="DD274" s="37" t="e">
        <f>'Charging rates'!B$97*(CP274+CT274)*100/'11'!B$17</f>
        <v>#VALUE!</v>
      </c>
      <c r="DE274" s="33" t="e">
        <f>MAX(0-(CB274*AU274*'11'!C$17/'11'!B$17),DC274+DD274)</f>
        <v>#VALUE!</v>
      </c>
      <c r="DF274" s="37" t="e">
        <f>IF(BS274,IF(AU274=0,CC274,MAX(0,MIN(CC274,CC274+(DE274/'935'!Q274*('11'!B$17-'935'!X274)/('11'!C$17-'935'!Y274))))),0)</f>
        <v>#VALUE!</v>
      </c>
      <c r="DG274" s="33" t="e">
        <f t="shared" si="58"/>
        <v>#VALUE!</v>
      </c>
      <c r="DH274" s="53" t="e">
        <f t="shared" si="59"/>
        <v>#VALUE!</v>
      </c>
    </row>
    <row r="275" spans="1:112">
      <c r="A275" s="28">
        <v>175</v>
      </c>
      <c r="B275" s="47" t="e">
        <f>'935'!B275</f>
        <v>#VALUE!</v>
      </c>
      <c r="C275" s="48" t="e">
        <f>OR('935'!E275&lt;&gt;"VOID",'935'!F275&lt;&gt;"VOID",'935'!G275&lt;&gt;"VOID")</f>
        <v>#VALUE!</v>
      </c>
      <c r="D275" s="32" t="e">
        <f>IF('935'!D275="VOID",0,'935'!D275*(1-'935'!X275/'11'!B$17))</f>
        <v>#VALUE!</v>
      </c>
      <c r="E275" s="32" t="e">
        <f>IF('935'!E275="VOID",0,'935'!E275*(1-'935'!X275/'11'!B$17))</f>
        <v>#VALUE!</v>
      </c>
      <c r="F275" s="32" t="e">
        <f>IF('935'!F275="VOID",0,'935'!F275*(1-'935'!X275/'11'!B$17))</f>
        <v>#VALUE!</v>
      </c>
      <c r="G275" s="32" t="e">
        <f>IF('935'!G275="VOID",0,'935'!G275*(1-'935'!X275/'11'!B$17))</f>
        <v>#VALUE!</v>
      </c>
      <c r="H275" s="49" t="e">
        <f t="shared" si="40"/>
        <v>#VALUE!</v>
      </c>
      <c r="I275" s="50" t="e">
        <f>MATCH('935'!J275,'913'!$B$6:$B$1205,0)</f>
        <v>#VALUE!</v>
      </c>
      <c r="J275" s="50" t="e">
        <f>MATCH(INDEX('913'!$D$6:$D$1205,I275),'913'!$B$6:$B$1205,0)</f>
        <v>#VALUE!</v>
      </c>
      <c r="K275" s="50" t="e">
        <f>MATCH(INDEX('913'!$D$6:$D$1205,J275),'913'!$B$6:$B$1205,0)</f>
        <v>#VALUE!</v>
      </c>
      <c r="L275" s="50" t="e">
        <f>MATCH(INDEX('913'!$D$6:$D$1205,K275),'913'!$B$6:$B$1205,0)</f>
        <v>#VALUE!</v>
      </c>
      <c r="M275" s="50" t="e">
        <f>MATCH(INDEX('913'!$D$6:$D$1205,L275),'913'!$B$6:$B$1205,0)</f>
        <v>#VALUE!</v>
      </c>
      <c r="N275" s="50" t="e">
        <f>MATCH(INDEX('913'!$D$6:$D$1205,M275),'913'!$B$6:$B$1205,0)</f>
        <v>#VALUE!</v>
      </c>
      <c r="O275" s="50" t="e">
        <f>MATCH(INDEX('913'!$D$6:$D$1205,N275),'913'!$B$6:$B$1205,0)</f>
        <v>#VALUE!</v>
      </c>
      <c r="P275" s="51" t="e">
        <f>MATCH(INDEX('913'!$D$6:$D$1205,O275),'913'!$B$6:$B$1205,0)</f>
        <v>#VALUE!</v>
      </c>
      <c r="Q275" s="37">
        <f>IF(ISNUMBER(I275),MAX(0,INDEX('913'!$E$6:$E$1205,I275)),0)</f>
        <v>0</v>
      </c>
      <c r="R275" s="37">
        <f>IF(ISNUMBER(J275),MAX(0,INDEX('913'!$E$6:$E$1205,J275)),0)</f>
        <v>0</v>
      </c>
      <c r="S275" s="37">
        <f>IF(ISNUMBER(K275),MAX(0,INDEX('913'!$E$6:$E$1205,K275)),0)</f>
        <v>0</v>
      </c>
      <c r="T275" s="37">
        <f>IF(ISNUMBER(L275),MAX(0,INDEX('913'!$E$6:$E$1205,L275)),0)</f>
        <v>0</v>
      </c>
      <c r="U275" s="37">
        <f>IF(ISNUMBER(M275),MAX(0,INDEX('913'!$E$6:$E$1205,M275)),0)</f>
        <v>0</v>
      </c>
      <c r="V275" s="37">
        <f>IF(ISNUMBER(N275),MAX(0,INDEX('913'!$E$6:$E$1205,N275)),0)</f>
        <v>0</v>
      </c>
      <c r="W275" s="37">
        <f>IF(ISNUMBER(O275),MAX(0,INDEX('913'!$E$6:$E$1205,O275)),0)</f>
        <v>0</v>
      </c>
      <c r="X275" s="52">
        <f>IF(ISNUMBER(P275),MAX(0,INDEX('913'!$E$6:$E$1205,P275)),0)</f>
        <v>0</v>
      </c>
      <c r="Y275" s="37">
        <f>IF(ISNUMBER(I275),MAX(0,INDEX('913'!$F$6:$F$1205,I275)),0)</f>
        <v>0</v>
      </c>
      <c r="Z275" s="37">
        <f>IF(ISNUMBER(J275),MAX(0,INDEX('913'!$F$6:$F$1205,J275)),0)</f>
        <v>0</v>
      </c>
      <c r="AA275" s="37">
        <f>IF(ISNUMBER(K275),MAX(0,INDEX('913'!$F$6:$F$1205,K275)),0)</f>
        <v>0</v>
      </c>
      <c r="AB275" s="37">
        <f>IF(ISNUMBER(L275),MAX(0,INDEX('913'!$F$6:$F$1205,L275)),0)</f>
        <v>0</v>
      </c>
      <c r="AC275" s="37">
        <f>IF(ISNUMBER(M275),MAX(0,INDEX('913'!$F$6:$F$1205,M275)),0)</f>
        <v>0</v>
      </c>
      <c r="AD275" s="37">
        <f>IF(ISNUMBER(N275),MAX(0,INDEX('913'!$F$6:$F$1205,N275)),0)</f>
        <v>0</v>
      </c>
      <c r="AE275" s="37">
        <f>IF(ISNUMBER(O275),MAX(0,INDEX('913'!$F$6:$F$1205,O275)),0)</f>
        <v>0</v>
      </c>
      <c r="AF275" s="37">
        <f>IF(ISNUMBER(P275),MAX(0,INDEX('913'!$F$6:$F$1205,P275)),0)</f>
        <v>0</v>
      </c>
      <c r="AG275" s="32">
        <f>IF(ISNUMBER(I275),SQRT(INDEX('913'!$I$6:$I$1205,I275)^2+INDEX('913'!$J$6:$J$1205,I275)^2),0)</f>
        <v>0</v>
      </c>
      <c r="AH275" s="32">
        <f>IF(ISNUMBER(J275),SQRT(INDEX('913'!$I$6:$I$1205,J275)^2+INDEX('913'!$J$6:$J$1205,J275)^2),0)</f>
        <v>0</v>
      </c>
      <c r="AI275" s="32">
        <f>IF(ISNUMBER(K275),SQRT(INDEX('913'!$I$6:$I$1205,K275)^2+INDEX('913'!$J$6:$J$1205,K275)^2),0)</f>
        <v>0</v>
      </c>
      <c r="AJ275" s="32">
        <f>IF(ISNUMBER(L275),SQRT(INDEX('913'!$I$6:$I$1205,L275)^2+INDEX('913'!$J$6:$J$1205,L275)^2),0)</f>
        <v>0</v>
      </c>
      <c r="AK275" s="32">
        <f>IF(ISNUMBER(M275),SQRT(INDEX('913'!$I$6:$I$1205,M275)^2+INDEX('913'!$J$6:$J$1205,M275)^2),0)</f>
        <v>0</v>
      </c>
      <c r="AL275" s="32">
        <f>IF(ISNUMBER(N275),SQRT(INDEX('913'!$I$6:$I$1205,N275)^2+INDEX('913'!$J$6:$J$1205,N275)^2),0)</f>
        <v>0</v>
      </c>
      <c r="AM275" s="32">
        <f>IF(ISNUMBER(O275),SQRT(INDEX('913'!$I$6:$I$1205,O275)^2+INDEX('913'!$J$6:$J$1205,O275)^2),0)</f>
        <v>0</v>
      </c>
      <c r="AN275" s="49">
        <f>IF(ISNUMBER(P275),SQRT(INDEX('913'!$I$6:$I$1205,P275)^2+INDEX('913'!$J$6:$J$1205,P275)^2),0)</f>
        <v>0</v>
      </c>
      <c r="AO275" s="37">
        <f t="shared" si="41"/>
        <v>0</v>
      </c>
      <c r="AP275" s="37">
        <f t="shared" si="42"/>
        <v>0</v>
      </c>
      <c r="AQ275" s="33" t="e">
        <f>-100*'935'!W275*(AO275+AP275)/'11'!C$17</f>
        <v>#VALUE!</v>
      </c>
      <c r="AR275" s="37" t="e">
        <f t="shared" si="43"/>
        <v>#VALUE!</v>
      </c>
      <c r="AS275" s="52" t="e">
        <f t="shared" si="44"/>
        <v>#VALUE!</v>
      </c>
      <c r="AT275" s="32" t="e">
        <f>IF('935'!C275="VOID",0,('935'!C275*(1-'935'!X275/'11'!B$17)))</f>
        <v>#VALUE!</v>
      </c>
      <c r="AU275" s="52" t="e">
        <f>'935'!Q275*(1-'935'!Y275/'11'!C$17)/(1-'935'!X275/'11'!B$17)</f>
        <v>#VALUE!</v>
      </c>
      <c r="AV275" s="37" t="e">
        <f>INDEX('DNO totals'!$B$57:$G$57,IF('935'!K275,IF(MOD('935'!K275,1000),IF(MOD('935'!K275,100),IF(MOD('935'!K275,10),IF(MOD('935'!K275,1000)=1,6,5),4),3),2),1))</f>
        <v>#VALUE!</v>
      </c>
      <c r="AW275" s="52" t="e">
        <f t="shared" si="45"/>
        <v>#VALUE!</v>
      </c>
      <c r="AX275" s="32" t="e">
        <f>IF('935'!V275="VOID",0,'935'!V275*(1-'935'!X275/'11'!B$17))</f>
        <v>#VALUE!</v>
      </c>
      <c r="AY275" s="33" t="e">
        <f>IF(H275,-100*'Charging rates'!B$10/'11'!B$17*AX275/H275,0)</f>
        <v>#VALUE!</v>
      </c>
      <c r="AZ275" s="33" t="e">
        <f>IF(C275,'DNO totals'!B$41,0)</f>
        <v>#VALUE!</v>
      </c>
      <c r="BA275" s="33" t="e">
        <f t="shared" si="46"/>
        <v>#VALUE!</v>
      </c>
      <c r="BB275" s="33" t="e">
        <f t="shared" si="47"/>
        <v>#VALUE!</v>
      </c>
      <c r="BC275" s="53" t="e">
        <f t="shared" si="48"/>
        <v>#VALUE!</v>
      </c>
      <c r="BD275" s="32" t="e">
        <f>IF(AT275,'935'!H275*AT275/(AT275+D275+H275),0)</f>
        <v>#VALUE!</v>
      </c>
      <c r="BE275" s="32" t="e">
        <f>IF(H275,'935'!H275*H275/(AT275+D275+H275),0)</f>
        <v>#VALUE!</v>
      </c>
      <c r="BF275" s="32" t="e">
        <f>BD275*(1-'935'!X275/'11'!B$17)</f>
        <v>#VALUE!</v>
      </c>
      <c r="BG275" s="49" t="e">
        <f>BE275*(1-'935'!X275/'11'!B$17)</f>
        <v>#VALUE!</v>
      </c>
      <c r="BH275" s="52" t="e">
        <f>AV275*Parameters!B$6</f>
        <v>#VALUE!</v>
      </c>
      <c r="BI275" s="37" t="e">
        <f>IF('935'!$K275=1000,'Charging rates'!$C$38*$BH275/(1+'DNO totals'!$C$99)*'935'!$L275,0)</f>
        <v>#VALUE!</v>
      </c>
      <c r="BJ275" s="37" t="e">
        <f>IF(MOD('935'!$K275,1000)=100,'Charging rates'!$D$38*$BH275/(1+'DNO totals'!$D$99)*'935'!$M275,0)</f>
        <v>#VALUE!</v>
      </c>
      <c r="BK275" s="37" t="e">
        <f>IF(MOD('935'!$K275,100)=10,'Charging rates'!$E$38*$BH275/(1+'DNO totals'!$E$99)*'935'!$N275,0)</f>
        <v>#VALUE!</v>
      </c>
      <c r="BL275" s="37" t="e">
        <f>IF(AND(MOD('935'!$K275,10)&gt;0,MOD('935'!$K275,1000)&gt;1),'Charging rates'!$F$38*$BH275/(1+'DNO totals'!$F$99)*'935'!$O275,0)</f>
        <v>#VALUE!</v>
      </c>
      <c r="BM275" s="37" t="e">
        <f>IF(MOD('935'!$K275,1000)=1,'Charging rates'!$G$38*$BH275/(1+'DNO totals'!$G$99)*'935'!$P275,0)</f>
        <v>#VALUE!</v>
      </c>
      <c r="BN275" s="52" t="e">
        <f t="shared" si="49"/>
        <v>#VALUE!</v>
      </c>
      <c r="BO275" s="37" t="e">
        <f>IF('935'!$K275&gt;1000,'Charging rates'!$C$38*$AW275*'935'!$L275,0)</f>
        <v>#VALUE!</v>
      </c>
      <c r="BP275" s="37" t="e">
        <f>IF(MOD('935'!$K275,1000)&gt;100,'Charging rates'!$D$38*$AW275*'935'!$M275,0)</f>
        <v>#VALUE!</v>
      </c>
      <c r="BQ275" s="37" t="e">
        <f>IF(MOD('935'!$K275,100)&gt;10,'Charging rates'!$E$38*$AW275*'935'!$N275,0)</f>
        <v>#VALUE!</v>
      </c>
      <c r="BR275" s="52" t="e">
        <f t="shared" si="50"/>
        <v>#VALUE!</v>
      </c>
      <c r="BS275" s="48" t="e">
        <f>'935'!C275&lt;&gt;"VOID"</f>
        <v>#VALUE!</v>
      </c>
      <c r="BT275" s="33" t="e">
        <f>IF(BS275,(100/'11'!B$17*BD275*((1-'935'!I275)*'Charging rates'!B$51+'Charging rates'!B$63)),0)</f>
        <v>#VALUE!</v>
      </c>
      <c r="BU275" s="33" t="e">
        <f>100/'11'!B$17*BG275*('Charging rates'!B$51+'Charging rates'!B$63)</f>
        <v>#VALUE!</v>
      </c>
      <c r="BV275" s="33" t="e">
        <f>100/'11'!B$17*BE275*('Charging rates'!B$51+'Charging rates'!B$63)</f>
        <v>#VALUE!</v>
      </c>
      <c r="BW275" s="53" t="e">
        <f t="shared" si="51"/>
        <v>#VALUE!</v>
      </c>
      <c r="BX275" s="32" t="e">
        <f>AT275-('935'!T275*(1-'935'!X275/'11'!B$17))</f>
        <v>#VALUE!</v>
      </c>
      <c r="BY275" s="32">
        <f>0-IF(ISNUMBER(I275),INDEX('913'!$I$6:$I$1205,I275),0)-IF(ISNUMBER(J275),INDEX('913'!$I$6:$I$1205,J275),0)-IF(ISNUMBER(K275),INDEX('913'!$I$6:$I$1205,K275),0)-IF(ISNUMBER(L275),INDEX('913'!$I$6:$I$1205,L275),0)-IF(ISNUMBER(M275),INDEX('913'!$I$6:$I$1205,M275),0)-IF(ISNUMBER(N275),INDEX('913'!$I$6:$I$1205,N275),0)-IF(ISNUMBER(O275),INDEX('913'!$I$6:$I$1205,O275),0)-IF(ISNUMBER(P275),INDEX('913'!$I$6:$I$1205,P275),0)</f>
        <v>0</v>
      </c>
      <c r="BZ275" s="37">
        <f>IF(BY275=0,1,MAX(1,SQRT(BY275^2+(IF(ISNUMBER(I275),INDEX('913'!$J$6:$J$1205,I275),0)+IF(ISNUMBER(J275),INDEX('913'!$J$6:$J$1205,J275),0)+IF(ISNUMBER(K275),INDEX('913'!$J$6:$J$1205,K275),0)+IF(ISNUMBER(L275),INDEX('913'!$J$6:$J$1205,L275),0)+IF(ISNUMBER(M275),INDEX('913'!$J$6:$J$1205,M275),0)+IF(ISNUMBER(N275),INDEX('913'!$J$6:$J$1205,N275),0)+IF(ISNUMBER(O275),INDEX('913'!$J$6:$J$1205,O275),0)+IF(ISNUMBER(P275),INDEX('913'!$J$6:$J$1205,P275),0))^2)/BY275))</f>
        <v>1</v>
      </c>
      <c r="CA275" s="33" t="e">
        <f>100*AO275/'11'!B$17</f>
        <v>#VALUE!</v>
      </c>
      <c r="CB275" s="37" t="e">
        <f>100*(AP275*BZ275)/'11'!C$17</f>
        <v>#VALUE!</v>
      </c>
      <c r="CC275" s="37" t="e">
        <f t="shared" si="52"/>
        <v>#VALUE!</v>
      </c>
      <c r="CD275" s="33" t="e">
        <f t="shared" si="53"/>
        <v>#VALUE!</v>
      </c>
      <c r="CE275" s="54" t="e">
        <f>'11'!C$17-'935'!Y275</f>
        <v>#VALUE!</v>
      </c>
      <c r="CF275" s="37" t="e">
        <f>MAX('DNO totals'!B$312+0,MIN('935'!L275+0,'DNO totals'!B$304+0))</f>
        <v>#VALUE!</v>
      </c>
      <c r="CG275" s="37" t="e">
        <f>MAX('DNO totals'!C$312+0,MIN('935'!M275+0,'DNO totals'!C$304+0))</f>
        <v>#VALUE!</v>
      </c>
      <c r="CH275" s="37" t="e">
        <f>MAX('DNO totals'!D$312+0,MIN('935'!N275+0,'DNO totals'!D$304+0))</f>
        <v>#VALUE!</v>
      </c>
      <c r="CI275" s="37" t="e">
        <f>MAX('DNO totals'!E$312+0,MIN('935'!O275+0,'DNO totals'!E$304+0))</f>
        <v>#VALUE!</v>
      </c>
      <c r="CJ275" s="52" t="e">
        <f>MAX('DNO totals'!F$312+0,MIN('935'!P275+0,'DNO totals'!F$304+0))</f>
        <v>#VALUE!</v>
      </c>
      <c r="CK275" s="37" t="e">
        <f>IF('935'!$K275=1000,'Charging rates'!$C$38*$BH275/(1+'DNO totals'!$C$99)*$CF275,0)</f>
        <v>#VALUE!</v>
      </c>
      <c r="CL275" s="37" t="e">
        <f>IF(MOD('935'!$K275,1000)=100,'Charging rates'!$D$38*$BH275/(1+'DNO totals'!$D$99)*$CG275,0)</f>
        <v>#VALUE!</v>
      </c>
      <c r="CM275" s="37" t="e">
        <f>IF(MOD('935'!$K275,100)=10,'Charging rates'!$E$38*$BH275/(1+'DNO totals'!$E$99)*$CH275,0)</f>
        <v>#VALUE!</v>
      </c>
      <c r="CN275" s="37" t="e">
        <f>IF(AND(MOD('935'!$K275,10)&gt;0,MOD('935'!$K275,1000)&gt;1),'Charging rates'!$F$38*$BH275/(1+'DNO totals'!$F$99)*$CI275,0)</f>
        <v>#VALUE!</v>
      </c>
      <c r="CO275" s="37" t="e">
        <f>IF(MOD('935'!$K275,1000)=1,'Charging rates'!$G$38*$BH275/(1+'DNO totals'!$G$99)*$CJ275,0)</f>
        <v>#VALUE!</v>
      </c>
      <c r="CP275" s="52" t="e">
        <f t="shared" si="54"/>
        <v>#VALUE!</v>
      </c>
      <c r="CQ275" s="37" t="e">
        <f>IF('935'!$K275&gt;1000,'Charging rates'!$C$38*$AW275*$CF275,0)</f>
        <v>#VALUE!</v>
      </c>
      <c r="CR275" s="37" t="e">
        <f>IF(MOD('935'!$K275,1000)&gt;100,'Charging rates'!$D$38*$AW275*$CG275,0)</f>
        <v>#VALUE!</v>
      </c>
      <c r="CS275" s="37" t="e">
        <f>IF(MOD('935'!$K275,100)&gt;10,'Charging rates'!$E$38*$AW275*$CH275,0)</f>
        <v>#VALUE!</v>
      </c>
      <c r="CT275" s="52" t="e">
        <f t="shared" si="55"/>
        <v>#VALUE!</v>
      </c>
      <c r="CU275" s="33" t="e">
        <f>100*(AP275*'935'!Q275*BZ275)/'11'!B$17</f>
        <v>#VALUE!</v>
      </c>
      <c r="CV275" s="33" t="e">
        <f>100/'11'!B$17*'Charging rates'!B$10*AW275</f>
        <v>#VALUE!</v>
      </c>
      <c r="CW275" s="33" t="e">
        <f>IF(AT275=0,0,(1-BX275/AT275)*(CA275+IF('935'!Q275=0,0,(CB275*'935'!Q275*('11'!C$17-'935'!Y275)/('11'!B$17-'935'!X275)))))</f>
        <v>#VALUE!</v>
      </c>
      <c r="CX275" s="33" t="e">
        <f t="shared" si="56"/>
        <v>#VALUE!</v>
      </c>
      <c r="CY275" s="49" t="e">
        <f t="shared" si="57"/>
        <v>#VALUE!</v>
      </c>
      <c r="CZ275" s="32" t="e">
        <f>AT275*(Parameters!B$21+AU275)*IF('DNO totals'!B$323&lt;0,1,'935'!S275)</f>
        <v>#VALUE!</v>
      </c>
      <c r="DA275" s="52" t="e">
        <f>IF('DNO totals'!B$323&lt;0,1,'935'!S275)*(Parameters!B$21+AU275)</f>
        <v>#VALUE!</v>
      </c>
      <c r="DB275" s="37" t="e">
        <f>CX275+'Charging rates'!B$106*DA275*100/'11'!B$17</f>
        <v>#VALUE!</v>
      </c>
      <c r="DC275" s="37" t="e">
        <f>DB275+'Charging rates'!B$116*(Parameters!B$21+AU275)*100/'11'!B$17*IF('DNO totals'!B$323&lt;0,1,'935'!S275)</f>
        <v>#VALUE!</v>
      </c>
      <c r="DD275" s="37" t="e">
        <f>'Charging rates'!B$97*(CP275+CT275)*100/'11'!B$17</f>
        <v>#VALUE!</v>
      </c>
      <c r="DE275" s="33" t="e">
        <f>MAX(0-(CB275*AU275*'11'!C$17/'11'!B$17),DC275+DD275)</f>
        <v>#VALUE!</v>
      </c>
      <c r="DF275" s="37" t="e">
        <f>IF(BS275,IF(AU275=0,CC275,MAX(0,MIN(CC275,CC275+(DE275/'935'!Q275*('11'!B$17-'935'!X275)/('11'!C$17-'935'!Y275))))),0)</f>
        <v>#VALUE!</v>
      </c>
      <c r="DG275" s="33" t="e">
        <f t="shared" si="58"/>
        <v>#VALUE!</v>
      </c>
      <c r="DH275" s="53" t="e">
        <f t="shared" si="59"/>
        <v>#VALUE!</v>
      </c>
    </row>
    <row r="276" spans="1:112">
      <c r="A276" s="28">
        <v>176</v>
      </c>
      <c r="B276" s="47" t="e">
        <f>'935'!B276</f>
        <v>#VALUE!</v>
      </c>
      <c r="C276" s="48" t="e">
        <f>OR('935'!E276&lt;&gt;"VOID",'935'!F276&lt;&gt;"VOID",'935'!G276&lt;&gt;"VOID")</f>
        <v>#VALUE!</v>
      </c>
      <c r="D276" s="32" t="e">
        <f>IF('935'!D276="VOID",0,'935'!D276*(1-'935'!X276/'11'!B$17))</f>
        <v>#VALUE!</v>
      </c>
      <c r="E276" s="32" t="e">
        <f>IF('935'!E276="VOID",0,'935'!E276*(1-'935'!X276/'11'!B$17))</f>
        <v>#VALUE!</v>
      </c>
      <c r="F276" s="32" t="e">
        <f>IF('935'!F276="VOID",0,'935'!F276*(1-'935'!X276/'11'!B$17))</f>
        <v>#VALUE!</v>
      </c>
      <c r="G276" s="32" t="e">
        <f>IF('935'!G276="VOID",0,'935'!G276*(1-'935'!X276/'11'!B$17))</f>
        <v>#VALUE!</v>
      </c>
      <c r="H276" s="49" t="e">
        <f t="shared" si="40"/>
        <v>#VALUE!</v>
      </c>
      <c r="I276" s="50" t="e">
        <f>MATCH('935'!J276,'913'!$B$6:$B$1205,0)</f>
        <v>#VALUE!</v>
      </c>
      <c r="J276" s="50" t="e">
        <f>MATCH(INDEX('913'!$D$6:$D$1205,I276),'913'!$B$6:$B$1205,0)</f>
        <v>#VALUE!</v>
      </c>
      <c r="K276" s="50" t="e">
        <f>MATCH(INDEX('913'!$D$6:$D$1205,J276),'913'!$B$6:$B$1205,0)</f>
        <v>#VALUE!</v>
      </c>
      <c r="L276" s="50" t="e">
        <f>MATCH(INDEX('913'!$D$6:$D$1205,K276),'913'!$B$6:$B$1205,0)</f>
        <v>#VALUE!</v>
      </c>
      <c r="M276" s="50" t="e">
        <f>MATCH(INDEX('913'!$D$6:$D$1205,L276),'913'!$B$6:$B$1205,0)</f>
        <v>#VALUE!</v>
      </c>
      <c r="N276" s="50" t="e">
        <f>MATCH(INDEX('913'!$D$6:$D$1205,M276),'913'!$B$6:$B$1205,0)</f>
        <v>#VALUE!</v>
      </c>
      <c r="O276" s="50" t="e">
        <f>MATCH(INDEX('913'!$D$6:$D$1205,N276),'913'!$B$6:$B$1205,0)</f>
        <v>#VALUE!</v>
      </c>
      <c r="P276" s="51" t="e">
        <f>MATCH(INDEX('913'!$D$6:$D$1205,O276),'913'!$B$6:$B$1205,0)</f>
        <v>#VALUE!</v>
      </c>
      <c r="Q276" s="37">
        <f>IF(ISNUMBER(I276),MAX(0,INDEX('913'!$E$6:$E$1205,I276)),0)</f>
        <v>0</v>
      </c>
      <c r="R276" s="37">
        <f>IF(ISNUMBER(J276),MAX(0,INDEX('913'!$E$6:$E$1205,J276)),0)</f>
        <v>0</v>
      </c>
      <c r="S276" s="37">
        <f>IF(ISNUMBER(K276),MAX(0,INDEX('913'!$E$6:$E$1205,K276)),0)</f>
        <v>0</v>
      </c>
      <c r="T276" s="37">
        <f>IF(ISNUMBER(L276),MAX(0,INDEX('913'!$E$6:$E$1205,L276)),0)</f>
        <v>0</v>
      </c>
      <c r="U276" s="37">
        <f>IF(ISNUMBER(M276),MAX(0,INDEX('913'!$E$6:$E$1205,M276)),0)</f>
        <v>0</v>
      </c>
      <c r="V276" s="37">
        <f>IF(ISNUMBER(N276),MAX(0,INDEX('913'!$E$6:$E$1205,N276)),0)</f>
        <v>0</v>
      </c>
      <c r="W276" s="37">
        <f>IF(ISNUMBER(O276),MAX(0,INDEX('913'!$E$6:$E$1205,O276)),0)</f>
        <v>0</v>
      </c>
      <c r="X276" s="52">
        <f>IF(ISNUMBER(P276),MAX(0,INDEX('913'!$E$6:$E$1205,P276)),0)</f>
        <v>0</v>
      </c>
      <c r="Y276" s="37">
        <f>IF(ISNUMBER(I276),MAX(0,INDEX('913'!$F$6:$F$1205,I276)),0)</f>
        <v>0</v>
      </c>
      <c r="Z276" s="37">
        <f>IF(ISNUMBER(J276),MAX(0,INDEX('913'!$F$6:$F$1205,J276)),0)</f>
        <v>0</v>
      </c>
      <c r="AA276" s="37">
        <f>IF(ISNUMBER(K276),MAX(0,INDEX('913'!$F$6:$F$1205,K276)),0)</f>
        <v>0</v>
      </c>
      <c r="AB276" s="37">
        <f>IF(ISNUMBER(L276),MAX(0,INDEX('913'!$F$6:$F$1205,L276)),0)</f>
        <v>0</v>
      </c>
      <c r="AC276" s="37">
        <f>IF(ISNUMBER(M276),MAX(0,INDEX('913'!$F$6:$F$1205,M276)),0)</f>
        <v>0</v>
      </c>
      <c r="AD276" s="37">
        <f>IF(ISNUMBER(N276),MAX(0,INDEX('913'!$F$6:$F$1205,N276)),0)</f>
        <v>0</v>
      </c>
      <c r="AE276" s="37">
        <f>IF(ISNUMBER(O276),MAX(0,INDEX('913'!$F$6:$F$1205,O276)),0)</f>
        <v>0</v>
      </c>
      <c r="AF276" s="37">
        <f>IF(ISNUMBER(P276),MAX(0,INDEX('913'!$F$6:$F$1205,P276)),0)</f>
        <v>0</v>
      </c>
      <c r="AG276" s="32">
        <f>IF(ISNUMBER(I276),SQRT(INDEX('913'!$I$6:$I$1205,I276)^2+INDEX('913'!$J$6:$J$1205,I276)^2),0)</f>
        <v>0</v>
      </c>
      <c r="AH276" s="32">
        <f>IF(ISNUMBER(J276),SQRT(INDEX('913'!$I$6:$I$1205,J276)^2+INDEX('913'!$J$6:$J$1205,J276)^2),0)</f>
        <v>0</v>
      </c>
      <c r="AI276" s="32">
        <f>IF(ISNUMBER(K276),SQRT(INDEX('913'!$I$6:$I$1205,K276)^2+INDEX('913'!$J$6:$J$1205,K276)^2),0)</f>
        <v>0</v>
      </c>
      <c r="AJ276" s="32">
        <f>IF(ISNUMBER(L276),SQRT(INDEX('913'!$I$6:$I$1205,L276)^2+INDEX('913'!$J$6:$J$1205,L276)^2),0)</f>
        <v>0</v>
      </c>
      <c r="AK276" s="32">
        <f>IF(ISNUMBER(M276),SQRT(INDEX('913'!$I$6:$I$1205,M276)^2+INDEX('913'!$J$6:$J$1205,M276)^2),0)</f>
        <v>0</v>
      </c>
      <c r="AL276" s="32">
        <f>IF(ISNUMBER(N276),SQRT(INDEX('913'!$I$6:$I$1205,N276)^2+INDEX('913'!$J$6:$J$1205,N276)^2),0)</f>
        <v>0</v>
      </c>
      <c r="AM276" s="32">
        <f>IF(ISNUMBER(O276),SQRT(INDEX('913'!$I$6:$I$1205,O276)^2+INDEX('913'!$J$6:$J$1205,O276)^2),0)</f>
        <v>0</v>
      </c>
      <c r="AN276" s="49">
        <f>IF(ISNUMBER(P276),SQRT(INDEX('913'!$I$6:$I$1205,P276)^2+INDEX('913'!$J$6:$J$1205,P276)^2),0)</f>
        <v>0</v>
      </c>
      <c r="AO276" s="37">
        <f t="shared" si="41"/>
        <v>0</v>
      </c>
      <c r="AP276" s="37">
        <f t="shared" si="42"/>
        <v>0</v>
      </c>
      <c r="AQ276" s="33" t="e">
        <f>-100*'935'!W276*(AO276+AP276)/'11'!C$17</f>
        <v>#VALUE!</v>
      </c>
      <c r="AR276" s="37" t="e">
        <f t="shared" si="43"/>
        <v>#VALUE!</v>
      </c>
      <c r="AS276" s="52" t="e">
        <f t="shared" si="44"/>
        <v>#VALUE!</v>
      </c>
      <c r="AT276" s="32" t="e">
        <f>IF('935'!C276="VOID",0,('935'!C276*(1-'935'!X276/'11'!B$17)))</f>
        <v>#VALUE!</v>
      </c>
      <c r="AU276" s="52" t="e">
        <f>'935'!Q276*(1-'935'!Y276/'11'!C$17)/(1-'935'!X276/'11'!B$17)</f>
        <v>#VALUE!</v>
      </c>
      <c r="AV276" s="37" t="e">
        <f>INDEX('DNO totals'!$B$57:$G$57,IF('935'!K276,IF(MOD('935'!K276,1000),IF(MOD('935'!K276,100),IF(MOD('935'!K276,10),IF(MOD('935'!K276,1000)=1,6,5),4),3),2),1))</f>
        <v>#VALUE!</v>
      </c>
      <c r="AW276" s="52" t="e">
        <f t="shared" si="45"/>
        <v>#VALUE!</v>
      </c>
      <c r="AX276" s="32" t="e">
        <f>IF('935'!V276="VOID",0,'935'!V276*(1-'935'!X276/'11'!B$17))</f>
        <v>#VALUE!</v>
      </c>
      <c r="AY276" s="33" t="e">
        <f>IF(H276,-100*'Charging rates'!B$10/'11'!B$17*AX276/H276,0)</f>
        <v>#VALUE!</v>
      </c>
      <c r="AZ276" s="33" t="e">
        <f>IF(C276,'DNO totals'!B$41,0)</f>
        <v>#VALUE!</v>
      </c>
      <c r="BA276" s="33" t="e">
        <f t="shared" si="46"/>
        <v>#VALUE!</v>
      </c>
      <c r="BB276" s="33" t="e">
        <f t="shared" si="47"/>
        <v>#VALUE!</v>
      </c>
      <c r="BC276" s="53" t="e">
        <f t="shared" si="48"/>
        <v>#VALUE!</v>
      </c>
      <c r="BD276" s="32" t="e">
        <f>IF(AT276,'935'!H276*AT276/(AT276+D276+H276),0)</f>
        <v>#VALUE!</v>
      </c>
      <c r="BE276" s="32" t="e">
        <f>IF(H276,'935'!H276*H276/(AT276+D276+H276),0)</f>
        <v>#VALUE!</v>
      </c>
      <c r="BF276" s="32" t="e">
        <f>BD276*(1-'935'!X276/'11'!B$17)</f>
        <v>#VALUE!</v>
      </c>
      <c r="BG276" s="49" t="e">
        <f>BE276*(1-'935'!X276/'11'!B$17)</f>
        <v>#VALUE!</v>
      </c>
      <c r="BH276" s="52" t="e">
        <f>AV276*Parameters!B$6</f>
        <v>#VALUE!</v>
      </c>
      <c r="BI276" s="37" t="e">
        <f>IF('935'!$K276=1000,'Charging rates'!$C$38*$BH276/(1+'DNO totals'!$C$99)*'935'!$L276,0)</f>
        <v>#VALUE!</v>
      </c>
      <c r="BJ276" s="37" t="e">
        <f>IF(MOD('935'!$K276,1000)=100,'Charging rates'!$D$38*$BH276/(1+'DNO totals'!$D$99)*'935'!$M276,0)</f>
        <v>#VALUE!</v>
      </c>
      <c r="BK276" s="37" t="e">
        <f>IF(MOD('935'!$K276,100)=10,'Charging rates'!$E$38*$BH276/(1+'DNO totals'!$E$99)*'935'!$N276,0)</f>
        <v>#VALUE!</v>
      </c>
      <c r="BL276" s="37" t="e">
        <f>IF(AND(MOD('935'!$K276,10)&gt;0,MOD('935'!$K276,1000)&gt;1),'Charging rates'!$F$38*$BH276/(1+'DNO totals'!$F$99)*'935'!$O276,0)</f>
        <v>#VALUE!</v>
      </c>
      <c r="BM276" s="37" t="e">
        <f>IF(MOD('935'!$K276,1000)=1,'Charging rates'!$G$38*$BH276/(1+'DNO totals'!$G$99)*'935'!$P276,0)</f>
        <v>#VALUE!</v>
      </c>
      <c r="BN276" s="52" t="e">
        <f t="shared" si="49"/>
        <v>#VALUE!</v>
      </c>
      <c r="BO276" s="37" t="e">
        <f>IF('935'!$K276&gt;1000,'Charging rates'!$C$38*$AW276*'935'!$L276,0)</f>
        <v>#VALUE!</v>
      </c>
      <c r="BP276" s="37" t="e">
        <f>IF(MOD('935'!$K276,1000)&gt;100,'Charging rates'!$D$38*$AW276*'935'!$M276,0)</f>
        <v>#VALUE!</v>
      </c>
      <c r="BQ276" s="37" t="e">
        <f>IF(MOD('935'!$K276,100)&gt;10,'Charging rates'!$E$38*$AW276*'935'!$N276,0)</f>
        <v>#VALUE!</v>
      </c>
      <c r="BR276" s="52" t="e">
        <f t="shared" si="50"/>
        <v>#VALUE!</v>
      </c>
      <c r="BS276" s="48" t="e">
        <f>'935'!C276&lt;&gt;"VOID"</f>
        <v>#VALUE!</v>
      </c>
      <c r="BT276" s="33" t="e">
        <f>IF(BS276,(100/'11'!B$17*BD276*((1-'935'!I276)*'Charging rates'!B$51+'Charging rates'!B$63)),0)</f>
        <v>#VALUE!</v>
      </c>
      <c r="BU276" s="33" t="e">
        <f>100/'11'!B$17*BG276*('Charging rates'!B$51+'Charging rates'!B$63)</f>
        <v>#VALUE!</v>
      </c>
      <c r="BV276" s="33" t="e">
        <f>100/'11'!B$17*BE276*('Charging rates'!B$51+'Charging rates'!B$63)</f>
        <v>#VALUE!</v>
      </c>
      <c r="BW276" s="53" t="e">
        <f t="shared" si="51"/>
        <v>#VALUE!</v>
      </c>
      <c r="BX276" s="32" t="e">
        <f>AT276-('935'!T276*(1-'935'!X276/'11'!B$17))</f>
        <v>#VALUE!</v>
      </c>
      <c r="BY276" s="32">
        <f>0-IF(ISNUMBER(I276),INDEX('913'!$I$6:$I$1205,I276),0)-IF(ISNUMBER(J276),INDEX('913'!$I$6:$I$1205,J276),0)-IF(ISNUMBER(K276),INDEX('913'!$I$6:$I$1205,K276),0)-IF(ISNUMBER(L276),INDEX('913'!$I$6:$I$1205,L276),0)-IF(ISNUMBER(M276),INDEX('913'!$I$6:$I$1205,M276),0)-IF(ISNUMBER(N276),INDEX('913'!$I$6:$I$1205,N276),0)-IF(ISNUMBER(O276),INDEX('913'!$I$6:$I$1205,O276),0)-IF(ISNUMBER(P276),INDEX('913'!$I$6:$I$1205,P276),0)</f>
        <v>0</v>
      </c>
      <c r="BZ276" s="37">
        <f>IF(BY276=0,1,MAX(1,SQRT(BY276^2+(IF(ISNUMBER(I276),INDEX('913'!$J$6:$J$1205,I276),0)+IF(ISNUMBER(J276),INDEX('913'!$J$6:$J$1205,J276),0)+IF(ISNUMBER(K276),INDEX('913'!$J$6:$J$1205,K276),0)+IF(ISNUMBER(L276),INDEX('913'!$J$6:$J$1205,L276),0)+IF(ISNUMBER(M276),INDEX('913'!$J$6:$J$1205,M276),0)+IF(ISNUMBER(N276),INDEX('913'!$J$6:$J$1205,N276),0)+IF(ISNUMBER(O276),INDEX('913'!$J$6:$J$1205,O276),0)+IF(ISNUMBER(P276),INDEX('913'!$J$6:$J$1205,P276),0))^2)/BY276))</f>
        <v>1</v>
      </c>
      <c r="CA276" s="33" t="e">
        <f>100*AO276/'11'!B$17</f>
        <v>#VALUE!</v>
      </c>
      <c r="CB276" s="37" t="e">
        <f>100*(AP276*BZ276)/'11'!C$17</f>
        <v>#VALUE!</v>
      </c>
      <c r="CC276" s="37" t="e">
        <f t="shared" si="52"/>
        <v>#VALUE!</v>
      </c>
      <c r="CD276" s="33" t="e">
        <f t="shared" si="53"/>
        <v>#VALUE!</v>
      </c>
      <c r="CE276" s="54" t="e">
        <f>'11'!C$17-'935'!Y276</f>
        <v>#VALUE!</v>
      </c>
      <c r="CF276" s="37" t="e">
        <f>MAX('DNO totals'!B$312+0,MIN('935'!L276+0,'DNO totals'!B$304+0))</f>
        <v>#VALUE!</v>
      </c>
      <c r="CG276" s="37" t="e">
        <f>MAX('DNO totals'!C$312+0,MIN('935'!M276+0,'DNO totals'!C$304+0))</f>
        <v>#VALUE!</v>
      </c>
      <c r="CH276" s="37" t="e">
        <f>MAX('DNO totals'!D$312+0,MIN('935'!N276+0,'DNO totals'!D$304+0))</f>
        <v>#VALUE!</v>
      </c>
      <c r="CI276" s="37" t="e">
        <f>MAX('DNO totals'!E$312+0,MIN('935'!O276+0,'DNO totals'!E$304+0))</f>
        <v>#VALUE!</v>
      </c>
      <c r="CJ276" s="52" t="e">
        <f>MAX('DNO totals'!F$312+0,MIN('935'!P276+0,'DNO totals'!F$304+0))</f>
        <v>#VALUE!</v>
      </c>
      <c r="CK276" s="37" t="e">
        <f>IF('935'!$K276=1000,'Charging rates'!$C$38*$BH276/(1+'DNO totals'!$C$99)*$CF276,0)</f>
        <v>#VALUE!</v>
      </c>
      <c r="CL276" s="37" t="e">
        <f>IF(MOD('935'!$K276,1000)=100,'Charging rates'!$D$38*$BH276/(1+'DNO totals'!$D$99)*$CG276,0)</f>
        <v>#VALUE!</v>
      </c>
      <c r="CM276" s="37" t="e">
        <f>IF(MOD('935'!$K276,100)=10,'Charging rates'!$E$38*$BH276/(1+'DNO totals'!$E$99)*$CH276,0)</f>
        <v>#VALUE!</v>
      </c>
      <c r="CN276" s="37" t="e">
        <f>IF(AND(MOD('935'!$K276,10)&gt;0,MOD('935'!$K276,1000)&gt;1),'Charging rates'!$F$38*$BH276/(1+'DNO totals'!$F$99)*$CI276,0)</f>
        <v>#VALUE!</v>
      </c>
      <c r="CO276" s="37" t="e">
        <f>IF(MOD('935'!$K276,1000)=1,'Charging rates'!$G$38*$BH276/(1+'DNO totals'!$G$99)*$CJ276,0)</f>
        <v>#VALUE!</v>
      </c>
      <c r="CP276" s="52" t="e">
        <f t="shared" si="54"/>
        <v>#VALUE!</v>
      </c>
      <c r="CQ276" s="37" t="e">
        <f>IF('935'!$K276&gt;1000,'Charging rates'!$C$38*$AW276*$CF276,0)</f>
        <v>#VALUE!</v>
      </c>
      <c r="CR276" s="37" t="e">
        <f>IF(MOD('935'!$K276,1000)&gt;100,'Charging rates'!$D$38*$AW276*$CG276,0)</f>
        <v>#VALUE!</v>
      </c>
      <c r="CS276" s="37" t="e">
        <f>IF(MOD('935'!$K276,100)&gt;10,'Charging rates'!$E$38*$AW276*$CH276,0)</f>
        <v>#VALUE!</v>
      </c>
      <c r="CT276" s="52" t="e">
        <f t="shared" si="55"/>
        <v>#VALUE!</v>
      </c>
      <c r="CU276" s="33" t="e">
        <f>100*(AP276*'935'!Q276*BZ276)/'11'!B$17</f>
        <v>#VALUE!</v>
      </c>
      <c r="CV276" s="33" t="e">
        <f>100/'11'!B$17*'Charging rates'!B$10*AW276</f>
        <v>#VALUE!</v>
      </c>
      <c r="CW276" s="33" t="e">
        <f>IF(AT276=0,0,(1-BX276/AT276)*(CA276+IF('935'!Q276=0,0,(CB276*'935'!Q276*('11'!C$17-'935'!Y276)/('11'!B$17-'935'!X276)))))</f>
        <v>#VALUE!</v>
      </c>
      <c r="CX276" s="33" t="e">
        <f t="shared" si="56"/>
        <v>#VALUE!</v>
      </c>
      <c r="CY276" s="49" t="e">
        <f t="shared" si="57"/>
        <v>#VALUE!</v>
      </c>
      <c r="CZ276" s="32" t="e">
        <f>AT276*(Parameters!B$21+AU276)*IF('DNO totals'!B$323&lt;0,1,'935'!S276)</f>
        <v>#VALUE!</v>
      </c>
      <c r="DA276" s="52" t="e">
        <f>IF('DNO totals'!B$323&lt;0,1,'935'!S276)*(Parameters!B$21+AU276)</f>
        <v>#VALUE!</v>
      </c>
      <c r="DB276" s="37" t="e">
        <f>CX276+'Charging rates'!B$106*DA276*100/'11'!B$17</f>
        <v>#VALUE!</v>
      </c>
      <c r="DC276" s="37" t="e">
        <f>DB276+'Charging rates'!B$116*(Parameters!B$21+AU276)*100/'11'!B$17*IF('DNO totals'!B$323&lt;0,1,'935'!S276)</f>
        <v>#VALUE!</v>
      </c>
      <c r="DD276" s="37" t="e">
        <f>'Charging rates'!B$97*(CP276+CT276)*100/'11'!B$17</f>
        <v>#VALUE!</v>
      </c>
      <c r="DE276" s="33" t="e">
        <f>MAX(0-(CB276*AU276*'11'!C$17/'11'!B$17),DC276+DD276)</f>
        <v>#VALUE!</v>
      </c>
      <c r="DF276" s="37" t="e">
        <f>IF(BS276,IF(AU276=0,CC276,MAX(0,MIN(CC276,CC276+(DE276/'935'!Q276*('11'!B$17-'935'!X276)/('11'!C$17-'935'!Y276))))),0)</f>
        <v>#VALUE!</v>
      </c>
      <c r="DG276" s="33" t="e">
        <f t="shared" si="58"/>
        <v>#VALUE!</v>
      </c>
      <c r="DH276" s="53" t="e">
        <f t="shared" si="59"/>
        <v>#VALUE!</v>
      </c>
    </row>
    <row r="277" spans="1:112">
      <c r="A277" s="28">
        <v>177</v>
      </c>
      <c r="B277" s="47" t="e">
        <f>'935'!B277</f>
        <v>#VALUE!</v>
      </c>
      <c r="C277" s="48" t="e">
        <f>OR('935'!E277&lt;&gt;"VOID",'935'!F277&lt;&gt;"VOID",'935'!G277&lt;&gt;"VOID")</f>
        <v>#VALUE!</v>
      </c>
      <c r="D277" s="32" t="e">
        <f>IF('935'!D277="VOID",0,'935'!D277*(1-'935'!X277/'11'!B$17))</f>
        <v>#VALUE!</v>
      </c>
      <c r="E277" s="32" t="e">
        <f>IF('935'!E277="VOID",0,'935'!E277*(1-'935'!X277/'11'!B$17))</f>
        <v>#VALUE!</v>
      </c>
      <c r="F277" s="32" t="e">
        <f>IF('935'!F277="VOID",0,'935'!F277*(1-'935'!X277/'11'!B$17))</f>
        <v>#VALUE!</v>
      </c>
      <c r="G277" s="32" t="e">
        <f>IF('935'!G277="VOID",0,'935'!G277*(1-'935'!X277/'11'!B$17))</f>
        <v>#VALUE!</v>
      </c>
      <c r="H277" s="49" t="e">
        <f t="shared" si="40"/>
        <v>#VALUE!</v>
      </c>
      <c r="I277" s="50" t="e">
        <f>MATCH('935'!J277,'913'!$B$6:$B$1205,0)</f>
        <v>#VALUE!</v>
      </c>
      <c r="J277" s="50" t="e">
        <f>MATCH(INDEX('913'!$D$6:$D$1205,I277),'913'!$B$6:$B$1205,0)</f>
        <v>#VALUE!</v>
      </c>
      <c r="K277" s="50" t="e">
        <f>MATCH(INDEX('913'!$D$6:$D$1205,J277),'913'!$B$6:$B$1205,0)</f>
        <v>#VALUE!</v>
      </c>
      <c r="L277" s="50" t="e">
        <f>MATCH(INDEX('913'!$D$6:$D$1205,K277),'913'!$B$6:$B$1205,0)</f>
        <v>#VALUE!</v>
      </c>
      <c r="M277" s="50" t="e">
        <f>MATCH(INDEX('913'!$D$6:$D$1205,L277),'913'!$B$6:$B$1205,0)</f>
        <v>#VALUE!</v>
      </c>
      <c r="N277" s="50" t="e">
        <f>MATCH(INDEX('913'!$D$6:$D$1205,M277),'913'!$B$6:$B$1205,0)</f>
        <v>#VALUE!</v>
      </c>
      <c r="O277" s="50" t="e">
        <f>MATCH(INDEX('913'!$D$6:$D$1205,N277),'913'!$B$6:$B$1205,0)</f>
        <v>#VALUE!</v>
      </c>
      <c r="P277" s="51" t="e">
        <f>MATCH(INDEX('913'!$D$6:$D$1205,O277),'913'!$B$6:$B$1205,0)</f>
        <v>#VALUE!</v>
      </c>
      <c r="Q277" s="37">
        <f>IF(ISNUMBER(I277),MAX(0,INDEX('913'!$E$6:$E$1205,I277)),0)</f>
        <v>0</v>
      </c>
      <c r="R277" s="37">
        <f>IF(ISNUMBER(J277),MAX(0,INDEX('913'!$E$6:$E$1205,J277)),0)</f>
        <v>0</v>
      </c>
      <c r="S277" s="37">
        <f>IF(ISNUMBER(K277),MAX(0,INDEX('913'!$E$6:$E$1205,K277)),0)</f>
        <v>0</v>
      </c>
      <c r="T277" s="37">
        <f>IF(ISNUMBER(L277),MAX(0,INDEX('913'!$E$6:$E$1205,L277)),0)</f>
        <v>0</v>
      </c>
      <c r="U277" s="37">
        <f>IF(ISNUMBER(M277),MAX(0,INDEX('913'!$E$6:$E$1205,M277)),0)</f>
        <v>0</v>
      </c>
      <c r="V277" s="37">
        <f>IF(ISNUMBER(N277),MAX(0,INDEX('913'!$E$6:$E$1205,N277)),0)</f>
        <v>0</v>
      </c>
      <c r="W277" s="37">
        <f>IF(ISNUMBER(O277),MAX(0,INDEX('913'!$E$6:$E$1205,O277)),0)</f>
        <v>0</v>
      </c>
      <c r="X277" s="52">
        <f>IF(ISNUMBER(P277),MAX(0,INDEX('913'!$E$6:$E$1205,P277)),0)</f>
        <v>0</v>
      </c>
      <c r="Y277" s="37">
        <f>IF(ISNUMBER(I277),MAX(0,INDEX('913'!$F$6:$F$1205,I277)),0)</f>
        <v>0</v>
      </c>
      <c r="Z277" s="37">
        <f>IF(ISNUMBER(J277),MAX(0,INDEX('913'!$F$6:$F$1205,J277)),0)</f>
        <v>0</v>
      </c>
      <c r="AA277" s="37">
        <f>IF(ISNUMBER(K277),MAX(0,INDEX('913'!$F$6:$F$1205,K277)),0)</f>
        <v>0</v>
      </c>
      <c r="AB277" s="37">
        <f>IF(ISNUMBER(L277),MAX(0,INDEX('913'!$F$6:$F$1205,L277)),0)</f>
        <v>0</v>
      </c>
      <c r="AC277" s="37">
        <f>IF(ISNUMBER(M277),MAX(0,INDEX('913'!$F$6:$F$1205,M277)),0)</f>
        <v>0</v>
      </c>
      <c r="AD277" s="37">
        <f>IF(ISNUMBER(N277),MAX(0,INDEX('913'!$F$6:$F$1205,N277)),0)</f>
        <v>0</v>
      </c>
      <c r="AE277" s="37">
        <f>IF(ISNUMBER(O277),MAX(0,INDEX('913'!$F$6:$F$1205,O277)),0)</f>
        <v>0</v>
      </c>
      <c r="AF277" s="37">
        <f>IF(ISNUMBER(P277),MAX(0,INDEX('913'!$F$6:$F$1205,P277)),0)</f>
        <v>0</v>
      </c>
      <c r="AG277" s="32">
        <f>IF(ISNUMBER(I277),SQRT(INDEX('913'!$I$6:$I$1205,I277)^2+INDEX('913'!$J$6:$J$1205,I277)^2),0)</f>
        <v>0</v>
      </c>
      <c r="AH277" s="32">
        <f>IF(ISNUMBER(J277),SQRT(INDEX('913'!$I$6:$I$1205,J277)^2+INDEX('913'!$J$6:$J$1205,J277)^2),0)</f>
        <v>0</v>
      </c>
      <c r="AI277" s="32">
        <f>IF(ISNUMBER(K277),SQRT(INDEX('913'!$I$6:$I$1205,K277)^2+INDEX('913'!$J$6:$J$1205,K277)^2),0)</f>
        <v>0</v>
      </c>
      <c r="AJ277" s="32">
        <f>IF(ISNUMBER(L277),SQRT(INDEX('913'!$I$6:$I$1205,L277)^2+INDEX('913'!$J$6:$J$1205,L277)^2),0)</f>
        <v>0</v>
      </c>
      <c r="AK277" s="32">
        <f>IF(ISNUMBER(M277),SQRT(INDEX('913'!$I$6:$I$1205,M277)^2+INDEX('913'!$J$6:$J$1205,M277)^2),0)</f>
        <v>0</v>
      </c>
      <c r="AL277" s="32">
        <f>IF(ISNUMBER(N277),SQRT(INDEX('913'!$I$6:$I$1205,N277)^2+INDEX('913'!$J$6:$J$1205,N277)^2),0)</f>
        <v>0</v>
      </c>
      <c r="AM277" s="32">
        <f>IF(ISNUMBER(O277),SQRT(INDEX('913'!$I$6:$I$1205,O277)^2+INDEX('913'!$J$6:$J$1205,O277)^2),0)</f>
        <v>0</v>
      </c>
      <c r="AN277" s="49">
        <f>IF(ISNUMBER(P277),SQRT(INDEX('913'!$I$6:$I$1205,P277)^2+INDEX('913'!$J$6:$J$1205,P277)^2),0)</f>
        <v>0</v>
      </c>
      <c r="AO277" s="37">
        <f t="shared" si="41"/>
        <v>0</v>
      </c>
      <c r="AP277" s="37">
        <f t="shared" si="42"/>
        <v>0</v>
      </c>
      <c r="AQ277" s="33" t="e">
        <f>-100*'935'!W277*(AO277+AP277)/'11'!C$17</f>
        <v>#VALUE!</v>
      </c>
      <c r="AR277" s="37" t="e">
        <f t="shared" si="43"/>
        <v>#VALUE!</v>
      </c>
      <c r="AS277" s="52" t="e">
        <f t="shared" si="44"/>
        <v>#VALUE!</v>
      </c>
      <c r="AT277" s="32" t="e">
        <f>IF('935'!C277="VOID",0,('935'!C277*(1-'935'!X277/'11'!B$17)))</f>
        <v>#VALUE!</v>
      </c>
      <c r="AU277" s="52" t="e">
        <f>'935'!Q277*(1-'935'!Y277/'11'!C$17)/(1-'935'!X277/'11'!B$17)</f>
        <v>#VALUE!</v>
      </c>
      <c r="AV277" s="37" t="e">
        <f>INDEX('DNO totals'!$B$57:$G$57,IF('935'!K277,IF(MOD('935'!K277,1000),IF(MOD('935'!K277,100),IF(MOD('935'!K277,10),IF(MOD('935'!K277,1000)=1,6,5),4),3),2),1))</f>
        <v>#VALUE!</v>
      </c>
      <c r="AW277" s="52" t="e">
        <f t="shared" si="45"/>
        <v>#VALUE!</v>
      </c>
      <c r="AX277" s="32" t="e">
        <f>IF('935'!V277="VOID",0,'935'!V277*(1-'935'!X277/'11'!B$17))</f>
        <v>#VALUE!</v>
      </c>
      <c r="AY277" s="33" t="e">
        <f>IF(H277,-100*'Charging rates'!B$10/'11'!B$17*AX277/H277,0)</f>
        <v>#VALUE!</v>
      </c>
      <c r="AZ277" s="33" t="e">
        <f>IF(C277,'DNO totals'!B$41,0)</f>
        <v>#VALUE!</v>
      </c>
      <c r="BA277" s="33" t="e">
        <f t="shared" si="46"/>
        <v>#VALUE!</v>
      </c>
      <c r="BB277" s="33" t="e">
        <f t="shared" si="47"/>
        <v>#VALUE!</v>
      </c>
      <c r="BC277" s="53" t="e">
        <f t="shared" si="48"/>
        <v>#VALUE!</v>
      </c>
      <c r="BD277" s="32" t="e">
        <f>IF(AT277,'935'!H277*AT277/(AT277+D277+H277),0)</f>
        <v>#VALUE!</v>
      </c>
      <c r="BE277" s="32" t="e">
        <f>IF(H277,'935'!H277*H277/(AT277+D277+H277),0)</f>
        <v>#VALUE!</v>
      </c>
      <c r="BF277" s="32" t="e">
        <f>BD277*(1-'935'!X277/'11'!B$17)</f>
        <v>#VALUE!</v>
      </c>
      <c r="BG277" s="49" t="e">
        <f>BE277*(1-'935'!X277/'11'!B$17)</f>
        <v>#VALUE!</v>
      </c>
      <c r="BH277" s="52" t="e">
        <f>AV277*Parameters!B$6</f>
        <v>#VALUE!</v>
      </c>
      <c r="BI277" s="37" t="e">
        <f>IF('935'!$K277=1000,'Charging rates'!$C$38*$BH277/(1+'DNO totals'!$C$99)*'935'!$L277,0)</f>
        <v>#VALUE!</v>
      </c>
      <c r="BJ277" s="37" t="e">
        <f>IF(MOD('935'!$K277,1000)=100,'Charging rates'!$D$38*$BH277/(1+'DNO totals'!$D$99)*'935'!$M277,0)</f>
        <v>#VALUE!</v>
      </c>
      <c r="BK277" s="37" t="e">
        <f>IF(MOD('935'!$K277,100)=10,'Charging rates'!$E$38*$BH277/(1+'DNO totals'!$E$99)*'935'!$N277,0)</f>
        <v>#VALUE!</v>
      </c>
      <c r="BL277" s="37" t="e">
        <f>IF(AND(MOD('935'!$K277,10)&gt;0,MOD('935'!$K277,1000)&gt;1),'Charging rates'!$F$38*$BH277/(1+'DNO totals'!$F$99)*'935'!$O277,0)</f>
        <v>#VALUE!</v>
      </c>
      <c r="BM277" s="37" t="e">
        <f>IF(MOD('935'!$K277,1000)=1,'Charging rates'!$G$38*$BH277/(1+'DNO totals'!$G$99)*'935'!$P277,0)</f>
        <v>#VALUE!</v>
      </c>
      <c r="BN277" s="52" t="e">
        <f t="shared" si="49"/>
        <v>#VALUE!</v>
      </c>
      <c r="BO277" s="37" t="e">
        <f>IF('935'!$K277&gt;1000,'Charging rates'!$C$38*$AW277*'935'!$L277,0)</f>
        <v>#VALUE!</v>
      </c>
      <c r="BP277" s="37" t="e">
        <f>IF(MOD('935'!$K277,1000)&gt;100,'Charging rates'!$D$38*$AW277*'935'!$M277,0)</f>
        <v>#VALUE!</v>
      </c>
      <c r="BQ277" s="37" t="e">
        <f>IF(MOD('935'!$K277,100)&gt;10,'Charging rates'!$E$38*$AW277*'935'!$N277,0)</f>
        <v>#VALUE!</v>
      </c>
      <c r="BR277" s="52" t="e">
        <f t="shared" si="50"/>
        <v>#VALUE!</v>
      </c>
      <c r="BS277" s="48" t="e">
        <f>'935'!C277&lt;&gt;"VOID"</f>
        <v>#VALUE!</v>
      </c>
      <c r="BT277" s="33" t="e">
        <f>IF(BS277,(100/'11'!B$17*BD277*((1-'935'!I277)*'Charging rates'!B$51+'Charging rates'!B$63)),0)</f>
        <v>#VALUE!</v>
      </c>
      <c r="BU277" s="33" t="e">
        <f>100/'11'!B$17*BG277*('Charging rates'!B$51+'Charging rates'!B$63)</f>
        <v>#VALUE!</v>
      </c>
      <c r="BV277" s="33" t="e">
        <f>100/'11'!B$17*BE277*('Charging rates'!B$51+'Charging rates'!B$63)</f>
        <v>#VALUE!</v>
      </c>
      <c r="BW277" s="53" t="e">
        <f t="shared" si="51"/>
        <v>#VALUE!</v>
      </c>
      <c r="BX277" s="32" t="e">
        <f>AT277-('935'!T277*(1-'935'!X277/'11'!B$17))</f>
        <v>#VALUE!</v>
      </c>
      <c r="BY277" s="32">
        <f>0-IF(ISNUMBER(I277),INDEX('913'!$I$6:$I$1205,I277),0)-IF(ISNUMBER(J277),INDEX('913'!$I$6:$I$1205,J277),0)-IF(ISNUMBER(K277),INDEX('913'!$I$6:$I$1205,K277),0)-IF(ISNUMBER(L277),INDEX('913'!$I$6:$I$1205,L277),0)-IF(ISNUMBER(M277),INDEX('913'!$I$6:$I$1205,M277),0)-IF(ISNUMBER(N277),INDEX('913'!$I$6:$I$1205,N277),0)-IF(ISNUMBER(O277),INDEX('913'!$I$6:$I$1205,O277),0)-IF(ISNUMBER(P277),INDEX('913'!$I$6:$I$1205,P277),0)</f>
        <v>0</v>
      </c>
      <c r="BZ277" s="37">
        <f>IF(BY277=0,1,MAX(1,SQRT(BY277^2+(IF(ISNUMBER(I277),INDEX('913'!$J$6:$J$1205,I277),0)+IF(ISNUMBER(J277),INDEX('913'!$J$6:$J$1205,J277),0)+IF(ISNUMBER(K277),INDEX('913'!$J$6:$J$1205,K277),0)+IF(ISNUMBER(L277),INDEX('913'!$J$6:$J$1205,L277),0)+IF(ISNUMBER(M277),INDEX('913'!$J$6:$J$1205,M277),0)+IF(ISNUMBER(N277),INDEX('913'!$J$6:$J$1205,N277),0)+IF(ISNUMBER(O277),INDEX('913'!$J$6:$J$1205,O277),0)+IF(ISNUMBER(P277),INDEX('913'!$J$6:$J$1205,P277),0))^2)/BY277))</f>
        <v>1</v>
      </c>
      <c r="CA277" s="33" t="e">
        <f>100*AO277/'11'!B$17</f>
        <v>#VALUE!</v>
      </c>
      <c r="CB277" s="37" t="e">
        <f>100*(AP277*BZ277)/'11'!C$17</f>
        <v>#VALUE!</v>
      </c>
      <c r="CC277" s="37" t="e">
        <f t="shared" si="52"/>
        <v>#VALUE!</v>
      </c>
      <c r="CD277" s="33" t="e">
        <f t="shared" si="53"/>
        <v>#VALUE!</v>
      </c>
      <c r="CE277" s="54" t="e">
        <f>'11'!C$17-'935'!Y277</f>
        <v>#VALUE!</v>
      </c>
      <c r="CF277" s="37" t="e">
        <f>MAX('DNO totals'!B$312+0,MIN('935'!L277+0,'DNO totals'!B$304+0))</f>
        <v>#VALUE!</v>
      </c>
      <c r="CG277" s="37" t="e">
        <f>MAX('DNO totals'!C$312+0,MIN('935'!M277+0,'DNO totals'!C$304+0))</f>
        <v>#VALUE!</v>
      </c>
      <c r="CH277" s="37" t="e">
        <f>MAX('DNO totals'!D$312+0,MIN('935'!N277+0,'DNO totals'!D$304+0))</f>
        <v>#VALUE!</v>
      </c>
      <c r="CI277" s="37" t="e">
        <f>MAX('DNO totals'!E$312+0,MIN('935'!O277+0,'DNO totals'!E$304+0))</f>
        <v>#VALUE!</v>
      </c>
      <c r="CJ277" s="52" t="e">
        <f>MAX('DNO totals'!F$312+0,MIN('935'!P277+0,'DNO totals'!F$304+0))</f>
        <v>#VALUE!</v>
      </c>
      <c r="CK277" s="37" t="e">
        <f>IF('935'!$K277=1000,'Charging rates'!$C$38*$BH277/(1+'DNO totals'!$C$99)*$CF277,0)</f>
        <v>#VALUE!</v>
      </c>
      <c r="CL277" s="37" t="e">
        <f>IF(MOD('935'!$K277,1000)=100,'Charging rates'!$D$38*$BH277/(1+'DNO totals'!$D$99)*$CG277,0)</f>
        <v>#VALUE!</v>
      </c>
      <c r="CM277" s="37" t="e">
        <f>IF(MOD('935'!$K277,100)=10,'Charging rates'!$E$38*$BH277/(1+'DNO totals'!$E$99)*$CH277,0)</f>
        <v>#VALUE!</v>
      </c>
      <c r="CN277" s="37" t="e">
        <f>IF(AND(MOD('935'!$K277,10)&gt;0,MOD('935'!$K277,1000)&gt;1),'Charging rates'!$F$38*$BH277/(1+'DNO totals'!$F$99)*$CI277,0)</f>
        <v>#VALUE!</v>
      </c>
      <c r="CO277" s="37" t="e">
        <f>IF(MOD('935'!$K277,1000)=1,'Charging rates'!$G$38*$BH277/(1+'DNO totals'!$G$99)*$CJ277,0)</f>
        <v>#VALUE!</v>
      </c>
      <c r="CP277" s="52" t="e">
        <f t="shared" si="54"/>
        <v>#VALUE!</v>
      </c>
      <c r="CQ277" s="37" t="e">
        <f>IF('935'!$K277&gt;1000,'Charging rates'!$C$38*$AW277*$CF277,0)</f>
        <v>#VALUE!</v>
      </c>
      <c r="CR277" s="37" t="e">
        <f>IF(MOD('935'!$K277,1000)&gt;100,'Charging rates'!$D$38*$AW277*$CG277,0)</f>
        <v>#VALUE!</v>
      </c>
      <c r="CS277" s="37" t="e">
        <f>IF(MOD('935'!$K277,100)&gt;10,'Charging rates'!$E$38*$AW277*$CH277,0)</f>
        <v>#VALUE!</v>
      </c>
      <c r="CT277" s="52" t="e">
        <f t="shared" si="55"/>
        <v>#VALUE!</v>
      </c>
      <c r="CU277" s="33" t="e">
        <f>100*(AP277*'935'!Q277*BZ277)/'11'!B$17</f>
        <v>#VALUE!</v>
      </c>
      <c r="CV277" s="33" t="e">
        <f>100/'11'!B$17*'Charging rates'!B$10*AW277</f>
        <v>#VALUE!</v>
      </c>
      <c r="CW277" s="33" t="e">
        <f>IF(AT277=0,0,(1-BX277/AT277)*(CA277+IF('935'!Q277=0,0,(CB277*'935'!Q277*('11'!C$17-'935'!Y277)/('11'!B$17-'935'!X277)))))</f>
        <v>#VALUE!</v>
      </c>
      <c r="CX277" s="33" t="e">
        <f t="shared" si="56"/>
        <v>#VALUE!</v>
      </c>
      <c r="CY277" s="49" t="e">
        <f t="shared" si="57"/>
        <v>#VALUE!</v>
      </c>
      <c r="CZ277" s="32" t="e">
        <f>AT277*(Parameters!B$21+AU277)*IF('DNO totals'!B$323&lt;0,1,'935'!S277)</f>
        <v>#VALUE!</v>
      </c>
      <c r="DA277" s="52" t="e">
        <f>IF('DNO totals'!B$323&lt;0,1,'935'!S277)*(Parameters!B$21+AU277)</f>
        <v>#VALUE!</v>
      </c>
      <c r="DB277" s="37" t="e">
        <f>CX277+'Charging rates'!B$106*DA277*100/'11'!B$17</f>
        <v>#VALUE!</v>
      </c>
      <c r="DC277" s="37" t="e">
        <f>DB277+'Charging rates'!B$116*(Parameters!B$21+AU277)*100/'11'!B$17*IF('DNO totals'!B$323&lt;0,1,'935'!S277)</f>
        <v>#VALUE!</v>
      </c>
      <c r="DD277" s="37" t="e">
        <f>'Charging rates'!B$97*(CP277+CT277)*100/'11'!B$17</f>
        <v>#VALUE!</v>
      </c>
      <c r="DE277" s="33" t="e">
        <f>MAX(0-(CB277*AU277*'11'!C$17/'11'!B$17),DC277+DD277)</f>
        <v>#VALUE!</v>
      </c>
      <c r="DF277" s="37" t="e">
        <f>IF(BS277,IF(AU277=0,CC277,MAX(0,MIN(CC277,CC277+(DE277/'935'!Q277*('11'!B$17-'935'!X277)/('11'!C$17-'935'!Y277))))),0)</f>
        <v>#VALUE!</v>
      </c>
      <c r="DG277" s="33" t="e">
        <f t="shared" si="58"/>
        <v>#VALUE!</v>
      </c>
      <c r="DH277" s="53" t="e">
        <f t="shared" si="59"/>
        <v>#VALUE!</v>
      </c>
    </row>
    <row r="278" spans="1:112">
      <c r="A278" s="28">
        <v>178</v>
      </c>
      <c r="B278" s="47" t="e">
        <f>'935'!B278</f>
        <v>#VALUE!</v>
      </c>
      <c r="C278" s="48" t="e">
        <f>OR('935'!E278&lt;&gt;"VOID",'935'!F278&lt;&gt;"VOID",'935'!G278&lt;&gt;"VOID")</f>
        <v>#VALUE!</v>
      </c>
      <c r="D278" s="32" t="e">
        <f>IF('935'!D278="VOID",0,'935'!D278*(1-'935'!X278/'11'!B$17))</f>
        <v>#VALUE!</v>
      </c>
      <c r="E278" s="32" t="e">
        <f>IF('935'!E278="VOID",0,'935'!E278*(1-'935'!X278/'11'!B$17))</f>
        <v>#VALUE!</v>
      </c>
      <c r="F278" s="32" t="e">
        <f>IF('935'!F278="VOID",0,'935'!F278*(1-'935'!X278/'11'!B$17))</f>
        <v>#VALUE!</v>
      </c>
      <c r="G278" s="32" t="e">
        <f>IF('935'!G278="VOID",0,'935'!G278*(1-'935'!X278/'11'!B$17))</f>
        <v>#VALUE!</v>
      </c>
      <c r="H278" s="49" t="e">
        <f t="shared" si="40"/>
        <v>#VALUE!</v>
      </c>
      <c r="I278" s="50" t="e">
        <f>MATCH('935'!J278,'913'!$B$6:$B$1205,0)</f>
        <v>#VALUE!</v>
      </c>
      <c r="J278" s="50" t="e">
        <f>MATCH(INDEX('913'!$D$6:$D$1205,I278),'913'!$B$6:$B$1205,0)</f>
        <v>#VALUE!</v>
      </c>
      <c r="K278" s="50" t="e">
        <f>MATCH(INDEX('913'!$D$6:$D$1205,J278),'913'!$B$6:$B$1205,0)</f>
        <v>#VALUE!</v>
      </c>
      <c r="L278" s="50" t="e">
        <f>MATCH(INDEX('913'!$D$6:$D$1205,K278),'913'!$B$6:$B$1205,0)</f>
        <v>#VALUE!</v>
      </c>
      <c r="M278" s="50" t="e">
        <f>MATCH(INDEX('913'!$D$6:$D$1205,L278),'913'!$B$6:$B$1205,0)</f>
        <v>#VALUE!</v>
      </c>
      <c r="N278" s="50" t="e">
        <f>MATCH(INDEX('913'!$D$6:$D$1205,M278),'913'!$B$6:$B$1205,0)</f>
        <v>#VALUE!</v>
      </c>
      <c r="O278" s="50" t="e">
        <f>MATCH(INDEX('913'!$D$6:$D$1205,N278),'913'!$B$6:$B$1205,0)</f>
        <v>#VALUE!</v>
      </c>
      <c r="P278" s="51" t="e">
        <f>MATCH(INDEX('913'!$D$6:$D$1205,O278),'913'!$B$6:$B$1205,0)</f>
        <v>#VALUE!</v>
      </c>
      <c r="Q278" s="37">
        <f>IF(ISNUMBER(I278),MAX(0,INDEX('913'!$E$6:$E$1205,I278)),0)</f>
        <v>0</v>
      </c>
      <c r="R278" s="37">
        <f>IF(ISNUMBER(J278),MAX(0,INDEX('913'!$E$6:$E$1205,J278)),0)</f>
        <v>0</v>
      </c>
      <c r="S278" s="37">
        <f>IF(ISNUMBER(K278),MAX(0,INDEX('913'!$E$6:$E$1205,K278)),0)</f>
        <v>0</v>
      </c>
      <c r="T278" s="37">
        <f>IF(ISNUMBER(L278),MAX(0,INDEX('913'!$E$6:$E$1205,L278)),0)</f>
        <v>0</v>
      </c>
      <c r="U278" s="37">
        <f>IF(ISNUMBER(M278),MAX(0,INDEX('913'!$E$6:$E$1205,M278)),0)</f>
        <v>0</v>
      </c>
      <c r="V278" s="37">
        <f>IF(ISNUMBER(N278),MAX(0,INDEX('913'!$E$6:$E$1205,N278)),0)</f>
        <v>0</v>
      </c>
      <c r="W278" s="37">
        <f>IF(ISNUMBER(O278),MAX(0,INDEX('913'!$E$6:$E$1205,O278)),0)</f>
        <v>0</v>
      </c>
      <c r="X278" s="52">
        <f>IF(ISNUMBER(P278),MAX(0,INDEX('913'!$E$6:$E$1205,P278)),0)</f>
        <v>0</v>
      </c>
      <c r="Y278" s="37">
        <f>IF(ISNUMBER(I278),MAX(0,INDEX('913'!$F$6:$F$1205,I278)),0)</f>
        <v>0</v>
      </c>
      <c r="Z278" s="37">
        <f>IF(ISNUMBER(J278),MAX(0,INDEX('913'!$F$6:$F$1205,J278)),0)</f>
        <v>0</v>
      </c>
      <c r="AA278" s="37">
        <f>IF(ISNUMBER(K278),MAX(0,INDEX('913'!$F$6:$F$1205,K278)),0)</f>
        <v>0</v>
      </c>
      <c r="AB278" s="37">
        <f>IF(ISNUMBER(L278),MAX(0,INDEX('913'!$F$6:$F$1205,L278)),0)</f>
        <v>0</v>
      </c>
      <c r="AC278" s="37">
        <f>IF(ISNUMBER(M278),MAX(0,INDEX('913'!$F$6:$F$1205,M278)),0)</f>
        <v>0</v>
      </c>
      <c r="AD278" s="37">
        <f>IF(ISNUMBER(N278),MAX(0,INDEX('913'!$F$6:$F$1205,N278)),0)</f>
        <v>0</v>
      </c>
      <c r="AE278" s="37">
        <f>IF(ISNUMBER(O278),MAX(0,INDEX('913'!$F$6:$F$1205,O278)),0)</f>
        <v>0</v>
      </c>
      <c r="AF278" s="37">
        <f>IF(ISNUMBER(P278),MAX(0,INDEX('913'!$F$6:$F$1205,P278)),0)</f>
        <v>0</v>
      </c>
      <c r="AG278" s="32">
        <f>IF(ISNUMBER(I278),SQRT(INDEX('913'!$I$6:$I$1205,I278)^2+INDEX('913'!$J$6:$J$1205,I278)^2),0)</f>
        <v>0</v>
      </c>
      <c r="AH278" s="32">
        <f>IF(ISNUMBER(J278),SQRT(INDEX('913'!$I$6:$I$1205,J278)^2+INDEX('913'!$J$6:$J$1205,J278)^2),0)</f>
        <v>0</v>
      </c>
      <c r="AI278" s="32">
        <f>IF(ISNUMBER(K278),SQRT(INDEX('913'!$I$6:$I$1205,K278)^2+INDEX('913'!$J$6:$J$1205,K278)^2),0)</f>
        <v>0</v>
      </c>
      <c r="AJ278" s="32">
        <f>IF(ISNUMBER(L278),SQRT(INDEX('913'!$I$6:$I$1205,L278)^2+INDEX('913'!$J$6:$J$1205,L278)^2),0)</f>
        <v>0</v>
      </c>
      <c r="AK278" s="32">
        <f>IF(ISNUMBER(M278),SQRT(INDEX('913'!$I$6:$I$1205,M278)^2+INDEX('913'!$J$6:$J$1205,M278)^2),0)</f>
        <v>0</v>
      </c>
      <c r="AL278" s="32">
        <f>IF(ISNUMBER(N278),SQRT(INDEX('913'!$I$6:$I$1205,N278)^2+INDEX('913'!$J$6:$J$1205,N278)^2),0)</f>
        <v>0</v>
      </c>
      <c r="AM278" s="32">
        <f>IF(ISNUMBER(O278),SQRT(INDEX('913'!$I$6:$I$1205,O278)^2+INDEX('913'!$J$6:$J$1205,O278)^2),0)</f>
        <v>0</v>
      </c>
      <c r="AN278" s="49">
        <f>IF(ISNUMBER(P278),SQRT(INDEX('913'!$I$6:$I$1205,P278)^2+INDEX('913'!$J$6:$J$1205,P278)^2),0)</f>
        <v>0</v>
      </c>
      <c r="AO278" s="37">
        <f t="shared" si="41"/>
        <v>0</v>
      </c>
      <c r="AP278" s="37">
        <f t="shared" si="42"/>
        <v>0</v>
      </c>
      <c r="AQ278" s="33" t="e">
        <f>-100*'935'!W278*(AO278+AP278)/'11'!C$17</f>
        <v>#VALUE!</v>
      </c>
      <c r="AR278" s="37" t="e">
        <f t="shared" si="43"/>
        <v>#VALUE!</v>
      </c>
      <c r="AS278" s="52" t="e">
        <f t="shared" si="44"/>
        <v>#VALUE!</v>
      </c>
      <c r="AT278" s="32" t="e">
        <f>IF('935'!C278="VOID",0,('935'!C278*(1-'935'!X278/'11'!B$17)))</f>
        <v>#VALUE!</v>
      </c>
      <c r="AU278" s="52" t="e">
        <f>'935'!Q278*(1-'935'!Y278/'11'!C$17)/(1-'935'!X278/'11'!B$17)</f>
        <v>#VALUE!</v>
      </c>
      <c r="AV278" s="37" t="e">
        <f>INDEX('DNO totals'!$B$57:$G$57,IF('935'!K278,IF(MOD('935'!K278,1000),IF(MOD('935'!K278,100),IF(MOD('935'!K278,10),IF(MOD('935'!K278,1000)=1,6,5),4),3),2),1))</f>
        <v>#VALUE!</v>
      </c>
      <c r="AW278" s="52" t="e">
        <f t="shared" si="45"/>
        <v>#VALUE!</v>
      </c>
      <c r="AX278" s="32" t="e">
        <f>IF('935'!V278="VOID",0,'935'!V278*(1-'935'!X278/'11'!B$17))</f>
        <v>#VALUE!</v>
      </c>
      <c r="AY278" s="33" t="e">
        <f>IF(H278,-100*'Charging rates'!B$10/'11'!B$17*AX278/H278,0)</f>
        <v>#VALUE!</v>
      </c>
      <c r="AZ278" s="33" t="e">
        <f>IF(C278,'DNO totals'!B$41,0)</f>
        <v>#VALUE!</v>
      </c>
      <c r="BA278" s="33" t="e">
        <f t="shared" si="46"/>
        <v>#VALUE!</v>
      </c>
      <c r="BB278" s="33" t="e">
        <f t="shared" si="47"/>
        <v>#VALUE!</v>
      </c>
      <c r="BC278" s="53" t="e">
        <f t="shared" si="48"/>
        <v>#VALUE!</v>
      </c>
      <c r="BD278" s="32" t="e">
        <f>IF(AT278,'935'!H278*AT278/(AT278+D278+H278),0)</f>
        <v>#VALUE!</v>
      </c>
      <c r="BE278" s="32" t="e">
        <f>IF(H278,'935'!H278*H278/(AT278+D278+H278),0)</f>
        <v>#VALUE!</v>
      </c>
      <c r="BF278" s="32" t="e">
        <f>BD278*(1-'935'!X278/'11'!B$17)</f>
        <v>#VALUE!</v>
      </c>
      <c r="BG278" s="49" t="e">
        <f>BE278*(1-'935'!X278/'11'!B$17)</f>
        <v>#VALUE!</v>
      </c>
      <c r="BH278" s="52" t="e">
        <f>AV278*Parameters!B$6</f>
        <v>#VALUE!</v>
      </c>
      <c r="BI278" s="37" t="e">
        <f>IF('935'!$K278=1000,'Charging rates'!$C$38*$BH278/(1+'DNO totals'!$C$99)*'935'!$L278,0)</f>
        <v>#VALUE!</v>
      </c>
      <c r="BJ278" s="37" t="e">
        <f>IF(MOD('935'!$K278,1000)=100,'Charging rates'!$D$38*$BH278/(1+'DNO totals'!$D$99)*'935'!$M278,0)</f>
        <v>#VALUE!</v>
      </c>
      <c r="BK278" s="37" t="e">
        <f>IF(MOD('935'!$K278,100)=10,'Charging rates'!$E$38*$BH278/(1+'DNO totals'!$E$99)*'935'!$N278,0)</f>
        <v>#VALUE!</v>
      </c>
      <c r="BL278" s="37" t="e">
        <f>IF(AND(MOD('935'!$K278,10)&gt;0,MOD('935'!$K278,1000)&gt;1),'Charging rates'!$F$38*$BH278/(1+'DNO totals'!$F$99)*'935'!$O278,0)</f>
        <v>#VALUE!</v>
      </c>
      <c r="BM278" s="37" t="e">
        <f>IF(MOD('935'!$K278,1000)=1,'Charging rates'!$G$38*$BH278/(1+'DNO totals'!$G$99)*'935'!$P278,0)</f>
        <v>#VALUE!</v>
      </c>
      <c r="BN278" s="52" t="e">
        <f t="shared" si="49"/>
        <v>#VALUE!</v>
      </c>
      <c r="BO278" s="37" t="e">
        <f>IF('935'!$K278&gt;1000,'Charging rates'!$C$38*$AW278*'935'!$L278,0)</f>
        <v>#VALUE!</v>
      </c>
      <c r="BP278" s="37" t="e">
        <f>IF(MOD('935'!$K278,1000)&gt;100,'Charging rates'!$D$38*$AW278*'935'!$M278,0)</f>
        <v>#VALUE!</v>
      </c>
      <c r="BQ278" s="37" t="e">
        <f>IF(MOD('935'!$K278,100)&gt;10,'Charging rates'!$E$38*$AW278*'935'!$N278,0)</f>
        <v>#VALUE!</v>
      </c>
      <c r="BR278" s="52" t="e">
        <f t="shared" si="50"/>
        <v>#VALUE!</v>
      </c>
      <c r="BS278" s="48" t="e">
        <f>'935'!C278&lt;&gt;"VOID"</f>
        <v>#VALUE!</v>
      </c>
      <c r="BT278" s="33" t="e">
        <f>IF(BS278,(100/'11'!B$17*BD278*((1-'935'!I278)*'Charging rates'!B$51+'Charging rates'!B$63)),0)</f>
        <v>#VALUE!</v>
      </c>
      <c r="BU278" s="33" t="e">
        <f>100/'11'!B$17*BG278*('Charging rates'!B$51+'Charging rates'!B$63)</f>
        <v>#VALUE!</v>
      </c>
      <c r="BV278" s="33" t="e">
        <f>100/'11'!B$17*BE278*('Charging rates'!B$51+'Charging rates'!B$63)</f>
        <v>#VALUE!</v>
      </c>
      <c r="BW278" s="53" t="e">
        <f t="shared" si="51"/>
        <v>#VALUE!</v>
      </c>
      <c r="BX278" s="32" t="e">
        <f>AT278-('935'!T278*(1-'935'!X278/'11'!B$17))</f>
        <v>#VALUE!</v>
      </c>
      <c r="BY278" s="32">
        <f>0-IF(ISNUMBER(I278),INDEX('913'!$I$6:$I$1205,I278),0)-IF(ISNUMBER(J278),INDEX('913'!$I$6:$I$1205,J278),0)-IF(ISNUMBER(K278),INDEX('913'!$I$6:$I$1205,K278),0)-IF(ISNUMBER(L278),INDEX('913'!$I$6:$I$1205,L278),0)-IF(ISNUMBER(M278),INDEX('913'!$I$6:$I$1205,M278),0)-IF(ISNUMBER(N278),INDEX('913'!$I$6:$I$1205,N278),0)-IF(ISNUMBER(O278),INDEX('913'!$I$6:$I$1205,O278),0)-IF(ISNUMBER(P278),INDEX('913'!$I$6:$I$1205,P278),0)</f>
        <v>0</v>
      </c>
      <c r="BZ278" s="37">
        <f>IF(BY278=0,1,MAX(1,SQRT(BY278^2+(IF(ISNUMBER(I278),INDEX('913'!$J$6:$J$1205,I278),0)+IF(ISNUMBER(J278),INDEX('913'!$J$6:$J$1205,J278),0)+IF(ISNUMBER(K278),INDEX('913'!$J$6:$J$1205,K278),0)+IF(ISNUMBER(L278),INDEX('913'!$J$6:$J$1205,L278),0)+IF(ISNUMBER(M278),INDEX('913'!$J$6:$J$1205,M278),0)+IF(ISNUMBER(N278),INDEX('913'!$J$6:$J$1205,N278),0)+IF(ISNUMBER(O278),INDEX('913'!$J$6:$J$1205,O278),0)+IF(ISNUMBER(P278),INDEX('913'!$J$6:$J$1205,P278),0))^2)/BY278))</f>
        <v>1</v>
      </c>
      <c r="CA278" s="33" t="e">
        <f>100*AO278/'11'!B$17</f>
        <v>#VALUE!</v>
      </c>
      <c r="CB278" s="37" t="e">
        <f>100*(AP278*BZ278)/'11'!C$17</f>
        <v>#VALUE!</v>
      </c>
      <c r="CC278" s="37" t="e">
        <f t="shared" si="52"/>
        <v>#VALUE!</v>
      </c>
      <c r="CD278" s="33" t="e">
        <f t="shared" si="53"/>
        <v>#VALUE!</v>
      </c>
      <c r="CE278" s="54" t="e">
        <f>'11'!C$17-'935'!Y278</f>
        <v>#VALUE!</v>
      </c>
      <c r="CF278" s="37" t="e">
        <f>MAX('DNO totals'!B$312+0,MIN('935'!L278+0,'DNO totals'!B$304+0))</f>
        <v>#VALUE!</v>
      </c>
      <c r="CG278" s="37" t="e">
        <f>MAX('DNO totals'!C$312+0,MIN('935'!M278+0,'DNO totals'!C$304+0))</f>
        <v>#VALUE!</v>
      </c>
      <c r="CH278" s="37" t="e">
        <f>MAX('DNO totals'!D$312+0,MIN('935'!N278+0,'DNO totals'!D$304+0))</f>
        <v>#VALUE!</v>
      </c>
      <c r="CI278" s="37" t="e">
        <f>MAX('DNO totals'!E$312+0,MIN('935'!O278+0,'DNO totals'!E$304+0))</f>
        <v>#VALUE!</v>
      </c>
      <c r="CJ278" s="52" t="e">
        <f>MAX('DNO totals'!F$312+0,MIN('935'!P278+0,'DNO totals'!F$304+0))</f>
        <v>#VALUE!</v>
      </c>
      <c r="CK278" s="37" t="e">
        <f>IF('935'!$K278=1000,'Charging rates'!$C$38*$BH278/(1+'DNO totals'!$C$99)*$CF278,0)</f>
        <v>#VALUE!</v>
      </c>
      <c r="CL278" s="37" t="e">
        <f>IF(MOD('935'!$K278,1000)=100,'Charging rates'!$D$38*$BH278/(1+'DNO totals'!$D$99)*$CG278,0)</f>
        <v>#VALUE!</v>
      </c>
      <c r="CM278" s="37" t="e">
        <f>IF(MOD('935'!$K278,100)=10,'Charging rates'!$E$38*$BH278/(1+'DNO totals'!$E$99)*$CH278,0)</f>
        <v>#VALUE!</v>
      </c>
      <c r="CN278" s="37" t="e">
        <f>IF(AND(MOD('935'!$K278,10)&gt;0,MOD('935'!$K278,1000)&gt;1),'Charging rates'!$F$38*$BH278/(1+'DNO totals'!$F$99)*$CI278,0)</f>
        <v>#VALUE!</v>
      </c>
      <c r="CO278" s="37" t="e">
        <f>IF(MOD('935'!$K278,1000)=1,'Charging rates'!$G$38*$BH278/(1+'DNO totals'!$G$99)*$CJ278,0)</f>
        <v>#VALUE!</v>
      </c>
      <c r="CP278" s="52" t="e">
        <f t="shared" si="54"/>
        <v>#VALUE!</v>
      </c>
      <c r="CQ278" s="37" t="e">
        <f>IF('935'!$K278&gt;1000,'Charging rates'!$C$38*$AW278*$CF278,0)</f>
        <v>#VALUE!</v>
      </c>
      <c r="CR278" s="37" t="e">
        <f>IF(MOD('935'!$K278,1000)&gt;100,'Charging rates'!$D$38*$AW278*$CG278,0)</f>
        <v>#VALUE!</v>
      </c>
      <c r="CS278" s="37" t="e">
        <f>IF(MOD('935'!$K278,100)&gt;10,'Charging rates'!$E$38*$AW278*$CH278,0)</f>
        <v>#VALUE!</v>
      </c>
      <c r="CT278" s="52" t="e">
        <f t="shared" si="55"/>
        <v>#VALUE!</v>
      </c>
      <c r="CU278" s="33" t="e">
        <f>100*(AP278*'935'!Q278*BZ278)/'11'!B$17</f>
        <v>#VALUE!</v>
      </c>
      <c r="CV278" s="33" t="e">
        <f>100/'11'!B$17*'Charging rates'!B$10*AW278</f>
        <v>#VALUE!</v>
      </c>
      <c r="CW278" s="33" t="e">
        <f>IF(AT278=0,0,(1-BX278/AT278)*(CA278+IF('935'!Q278=0,0,(CB278*'935'!Q278*('11'!C$17-'935'!Y278)/('11'!B$17-'935'!X278)))))</f>
        <v>#VALUE!</v>
      </c>
      <c r="CX278" s="33" t="e">
        <f t="shared" si="56"/>
        <v>#VALUE!</v>
      </c>
      <c r="CY278" s="49" t="e">
        <f t="shared" si="57"/>
        <v>#VALUE!</v>
      </c>
      <c r="CZ278" s="32" t="e">
        <f>AT278*(Parameters!B$21+AU278)*IF('DNO totals'!B$323&lt;0,1,'935'!S278)</f>
        <v>#VALUE!</v>
      </c>
      <c r="DA278" s="52" t="e">
        <f>IF('DNO totals'!B$323&lt;0,1,'935'!S278)*(Parameters!B$21+AU278)</f>
        <v>#VALUE!</v>
      </c>
      <c r="DB278" s="37" t="e">
        <f>CX278+'Charging rates'!B$106*DA278*100/'11'!B$17</f>
        <v>#VALUE!</v>
      </c>
      <c r="DC278" s="37" t="e">
        <f>DB278+'Charging rates'!B$116*(Parameters!B$21+AU278)*100/'11'!B$17*IF('DNO totals'!B$323&lt;0,1,'935'!S278)</f>
        <v>#VALUE!</v>
      </c>
      <c r="DD278" s="37" t="e">
        <f>'Charging rates'!B$97*(CP278+CT278)*100/'11'!B$17</f>
        <v>#VALUE!</v>
      </c>
      <c r="DE278" s="33" t="e">
        <f>MAX(0-(CB278*AU278*'11'!C$17/'11'!B$17),DC278+DD278)</f>
        <v>#VALUE!</v>
      </c>
      <c r="DF278" s="37" t="e">
        <f>IF(BS278,IF(AU278=0,CC278,MAX(0,MIN(CC278,CC278+(DE278/'935'!Q278*('11'!B$17-'935'!X278)/('11'!C$17-'935'!Y278))))),0)</f>
        <v>#VALUE!</v>
      </c>
      <c r="DG278" s="33" t="e">
        <f t="shared" si="58"/>
        <v>#VALUE!</v>
      </c>
      <c r="DH278" s="53" t="e">
        <f t="shared" si="59"/>
        <v>#VALUE!</v>
      </c>
    </row>
    <row r="279" spans="1:112">
      <c r="A279" s="28">
        <v>179</v>
      </c>
      <c r="B279" s="47" t="e">
        <f>'935'!B279</f>
        <v>#VALUE!</v>
      </c>
      <c r="C279" s="48" t="e">
        <f>OR('935'!E279&lt;&gt;"VOID",'935'!F279&lt;&gt;"VOID",'935'!G279&lt;&gt;"VOID")</f>
        <v>#VALUE!</v>
      </c>
      <c r="D279" s="32" t="e">
        <f>IF('935'!D279="VOID",0,'935'!D279*(1-'935'!X279/'11'!B$17))</f>
        <v>#VALUE!</v>
      </c>
      <c r="E279" s="32" t="e">
        <f>IF('935'!E279="VOID",0,'935'!E279*(1-'935'!X279/'11'!B$17))</f>
        <v>#VALUE!</v>
      </c>
      <c r="F279" s="32" t="e">
        <f>IF('935'!F279="VOID",0,'935'!F279*(1-'935'!X279/'11'!B$17))</f>
        <v>#VALUE!</v>
      </c>
      <c r="G279" s="32" t="e">
        <f>IF('935'!G279="VOID",0,'935'!G279*(1-'935'!X279/'11'!B$17))</f>
        <v>#VALUE!</v>
      </c>
      <c r="H279" s="49" t="e">
        <f t="shared" si="40"/>
        <v>#VALUE!</v>
      </c>
      <c r="I279" s="50" t="e">
        <f>MATCH('935'!J279,'913'!$B$6:$B$1205,0)</f>
        <v>#VALUE!</v>
      </c>
      <c r="J279" s="50" t="e">
        <f>MATCH(INDEX('913'!$D$6:$D$1205,I279),'913'!$B$6:$B$1205,0)</f>
        <v>#VALUE!</v>
      </c>
      <c r="K279" s="50" t="e">
        <f>MATCH(INDEX('913'!$D$6:$D$1205,J279),'913'!$B$6:$B$1205,0)</f>
        <v>#VALUE!</v>
      </c>
      <c r="L279" s="50" t="e">
        <f>MATCH(INDEX('913'!$D$6:$D$1205,K279),'913'!$B$6:$B$1205,0)</f>
        <v>#VALUE!</v>
      </c>
      <c r="M279" s="50" t="e">
        <f>MATCH(INDEX('913'!$D$6:$D$1205,L279),'913'!$B$6:$B$1205,0)</f>
        <v>#VALUE!</v>
      </c>
      <c r="N279" s="50" t="e">
        <f>MATCH(INDEX('913'!$D$6:$D$1205,M279),'913'!$B$6:$B$1205,0)</f>
        <v>#VALUE!</v>
      </c>
      <c r="O279" s="50" t="e">
        <f>MATCH(INDEX('913'!$D$6:$D$1205,N279),'913'!$B$6:$B$1205,0)</f>
        <v>#VALUE!</v>
      </c>
      <c r="P279" s="51" t="e">
        <f>MATCH(INDEX('913'!$D$6:$D$1205,O279),'913'!$B$6:$B$1205,0)</f>
        <v>#VALUE!</v>
      </c>
      <c r="Q279" s="37">
        <f>IF(ISNUMBER(I279),MAX(0,INDEX('913'!$E$6:$E$1205,I279)),0)</f>
        <v>0</v>
      </c>
      <c r="R279" s="37">
        <f>IF(ISNUMBER(J279),MAX(0,INDEX('913'!$E$6:$E$1205,J279)),0)</f>
        <v>0</v>
      </c>
      <c r="S279" s="37">
        <f>IF(ISNUMBER(K279),MAX(0,INDEX('913'!$E$6:$E$1205,K279)),0)</f>
        <v>0</v>
      </c>
      <c r="T279" s="37">
        <f>IF(ISNUMBER(L279),MAX(0,INDEX('913'!$E$6:$E$1205,L279)),0)</f>
        <v>0</v>
      </c>
      <c r="U279" s="37">
        <f>IF(ISNUMBER(M279),MAX(0,INDEX('913'!$E$6:$E$1205,M279)),0)</f>
        <v>0</v>
      </c>
      <c r="V279" s="37">
        <f>IF(ISNUMBER(N279),MAX(0,INDEX('913'!$E$6:$E$1205,N279)),0)</f>
        <v>0</v>
      </c>
      <c r="W279" s="37">
        <f>IF(ISNUMBER(O279),MAX(0,INDEX('913'!$E$6:$E$1205,O279)),0)</f>
        <v>0</v>
      </c>
      <c r="X279" s="52">
        <f>IF(ISNUMBER(P279),MAX(0,INDEX('913'!$E$6:$E$1205,P279)),0)</f>
        <v>0</v>
      </c>
      <c r="Y279" s="37">
        <f>IF(ISNUMBER(I279),MAX(0,INDEX('913'!$F$6:$F$1205,I279)),0)</f>
        <v>0</v>
      </c>
      <c r="Z279" s="37">
        <f>IF(ISNUMBER(J279),MAX(0,INDEX('913'!$F$6:$F$1205,J279)),0)</f>
        <v>0</v>
      </c>
      <c r="AA279" s="37">
        <f>IF(ISNUMBER(K279),MAX(0,INDEX('913'!$F$6:$F$1205,K279)),0)</f>
        <v>0</v>
      </c>
      <c r="AB279" s="37">
        <f>IF(ISNUMBER(L279),MAX(0,INDEX('913'!$F$6:$F$1205,L279)),0)</f>
        <v>0</v>
      </c>
      <c r="AC279" s="37">
        <f>IF(ISNUMBER(M279),MAX(0,INDEX('913'!$F$6:$F$1205,M279)),0)</f>
        <v>0</v>
      </c>
      <c r="AD279" s="37">
        <f>IF(ISNUMBER(N279),MAX(0,INDEX('913'!$F$6:$F$1205,N279)),0)</f>
        <v>0</v>
      </c>
      <c r="AE279" s="37">
        <f>IF(ISNUMBER(O279),MAX(0,INDEX('913'!$F$6:$F$1205,O279)),0)</f>
        <v>0</v>
      </c>
      <c r="AF279" s="37">
        <f>IF(ISNUMBER(P279),MAX(0,INDEX('913'!$F$6:$F$1205,P279)),0)</f>
        <v>0</v>
      </c>
      <c r="AG279" s="32">
        <f>IF(ISNUMBER(I279),SQRT(INDEX('913'!$I$6:$I$1205,I279)^2+INDEX('913'!$J$6:$J$1205,I279)^2),0)</f>
        <v>0</v>
      </c>
      <c r="AH279" s="32">
        <f>IF(ISNUMBER(J279),SQRT(INDEX('913'!$I$6:$I$1205,J279)^2+INDEX('913'!$J$6:$J$1205,J279)^2),0)</f>
        <v>0</v>
      </c>
      <c r="AI279" s="32">
        <f>IF(ISNUMBER(K279),SQRT(INDEX('913'!$I$6:$I$1205,K279)^2+INDEX('913'!$J$6:$J$1205,K279)^2),0)</f>
        <v>0</v>
      </c>
      <c r="AJ279" s="32">
        <f>IF(ISNUMBER(L279),SQRT(INDEX('913'!$I$6:$I$1205,L279)^2+INDEX('913'!$J$6:$J$1205,L279)^2),0)</f>
        <v>0</v>
      </c>
      <c r="AK279" s="32">
        <f>IF(ISNUMBER(M279),SQRT(INDEX('913'!$I$6:$I$1205,M279)^2+INDEX('913'!$J$6:$J$1205,M279)^2),0)</f>
        <v>0</v>
      </c>
      <c r="AL279" s="32">
        <f>IF(ISNUMBER(N279),SQRT(INDEX('913'!$I$6:$I$1205,N279)^2+INDEX('913'!$J$6:$J$1205,N279)^2),0)</f>
        <v>0</v>
      </c>
      <c r="AM279" s="32">
        <f>IF(ISNUMBER(O279),SQRT(INDEX('913'!$I$6:$I$1205,O279)^2+INDEX('913'!$J$6:$J$1205,O279)^2),0)</f>
        <v>0</v>
      </c>
      <c r="AN279" s="49">
        <f>IF(ISNUMBER(P279),SQRT(INDEX('913'!$I$6:$I$1205,P279)^2+INDEX('913'!$J$6:$J$1205,P279)^2),0)</f>
        <v>0</v>
      </c>
      <c r="AO279" s="37">
        <f t="shared" si="41"/>
        <v>0</v>
      </c>
      <c r="AP279" s="37">
        <f t="shared" si="42"/>
        <v>0</v>
      </c>
      <c r="AQ279" s="33" t="e">
        <f>-100*'935'!W279*(AO279+AP279)/'11'!C$17</f>
        <v>#VALUE!</v>
      </c>
      <c r="AR279" s="37" t="e">
        <f t="shared" si="43"/>
        <v>#VALUE!</v>
      </c>
      <c r="AS279" s="52" t="e">
        <f t="shared" si="44"/>
        <v>#VALUE!</v>
      </c>
      <c r="AT279" s="32" t="e">
        <f>IF('935'!C279="VOID",0,('935'!C279*(1-'935'!X279/'11'!B$17)))</f>
        <v>#VALUE!</v>
      </c>
      <c r="AU279" s="52" t="e">
        <f>'935'!Q279*(1-'935'!Y279/'11'!C$17)/(1-'935'!X279/'11'!B$17)</f>
        <v>#VALUE!</v>
      </c>
      <c r="AV279" s="37" t="e">
        <f>INDEX('DNO totals'!$B$57:$G$57,IF('935'!K279,IF(MOD('935'!K279,1000),IF(MOD('935'!K279,100),IF(MOD('935'!K279,10),IF(MOD('935'!K279,1000)=1,6,5),4),3),2),1))</f>
        <v>#VALUE!</v>
      </c>
      <c r="AW279" s="52" t="e">
        <f t="shared" si="45"/>
        <v>#VALUE!</v>
      </c>
      <c r="AX279" s="32" t="e">
        <f>IF('935'!V279="VOID",0,'935'!V279*(1-'935'!X279/'11'!B$17))</f>
        <v>#VALUE!</v>
      </c>
      <c r="AY279" s="33" t="e">
        <f>IF(H279,-100*'Charging rates'!B$10/'11'!B$17*AX279/H279,0)</f>
        <v>#VALUE!</v>
      </c>
      <c r="AZ279" s="33" t="e">
        <f>IF(C279,'DNO totals'!B$41,0)</f>
        <v>#VALUE!</v>
      </c>
      <c r="BA279" s="33" t="e">
        <f t="shared" si="46"/>
        <v>#VALUE!</v>
      </c>
      <c r="BB279" s="33" t="e">
        <f t="shared" si="47"/>
        <v>#VALUE!</v>
      </c>
      <c r="BC279" s="53" t="e">
        <f t="shared" si="48"/>
        <v>#VALUE!</v>
      </c>
      <c r="BD279" s="32" t="e">
        <f>IF(AT279,'935'!H279*AT279/(AT279+D279+H279),0)</f>
        <v>#VALUE!</v>
      </c>
      <c r="BE279" s="32" t="e">
        <f>IF(H279,'935'!H279*H279/(AT279+D279+H279),0)</f>
        <v>#VALUE!</v>
      </c>
      <c r="BF279" s="32" t="e">
        <f>BD279*(1-'935'!X279/'11'!B$17)</f>
        <v>#VALUE!</v>
      </c>
      <c r="BG279" s="49" t="e">
        <f>BE279*(1-'935'!X279/'11'!B$17)</f>
        <v>#VALUE!</v>
      </c>
      <c r="BH279" s="52" t="e">
        <f>AV279*Parameters!B$6</f>
        <v>#VALUE!</v>
      </c>
      <c r="BI279" s="37" t="e">
        <f>IF('935'!$K279=1000,'Charging rates'!$C$38*$BH279/(1+'DNO totals'!$C$99)*'935'!$L279,0)</f>
        <v>#VALUE!</v>
      </c>
      <c r="BJ279" s="37" t="e">
        <f>IF(MOD('935'!$K279,1000)=100,'Charging rates'!$D$38*$BH279/(1+'DNO totals'!$D$99)*'935'!$M279,0)</f>
        <v>#VALUE!</v>
      </c>
      <c r="BK279" s="37" t="e">
        <f>IF(MOD('935'!$K279,100)=10,'Charging rates'!$E$38*$BH279/(1+'DNO totals'!$E$99)*'935'!$N279,0)</f>
        <v>#VALUE!</v>
      </c>
      <c r="BL279" s="37" t="e">
        <f>IF(AND(MOD('935'!$K279,10)&gt;0,MOD('935'!$K279,1000)&gt;1),'Charging rates'!$F$38*$BH279/(1+'DNO totals'!$F$99)*'935'!$O279,0)</f>
        <v>#VALUE!</v>
      </c>
      <c r="BM279" s="37" t="e">
        <f>IF(MOD('935'!$K279,1000)=1,'Charging rates'!$G$38*$BH279/(1+'DNO totals'!$G$99)*'935'!$P279,0)</f>
        <v>#VALUE!</v>
      </c>
      <c r="BN279" s="52" t="e">
        <f t="shared" si="49"/>
        <v>#VALUE!</v>
      </c>
      <c r="BO279" s="37" t="e">
        <f>IF('935'!$K279&gt;1000,'Charging rates'!$C$38*$AW279*'935'!$L279,0)</f>
        <v>#VALUE!</v>
      </c>
      <c r="BP279" s="37" t="e">
        <f>IF(MOD('935'!$K279,1000)&gt;100,'Charging rates'!$D$38*$AW279*'935'!$M279,0)</f>
        <v>#VALUE!</v>
      </c>
      <c r="BQ279" s="37" t="e">
        <f>IF(MOD('935'!$K279,100)&gt;10,'Charging rates'!$E$38*$AW279*'935'!$N279,0)</f>
        <v>#VALUE!</v>
      </c>
      <c r="BR279" s="52" t="e">
        <f t="shared" si="50"/>
        <v>#VALUE!</v>
      </c>
      <c r="BS279" s="48" t="e">
        <f>'935'!C279&lt;&gt;"VOID"</f>
        <v>#VALUE!</v>
      </c>
      <c r="BT279" s="33" t="e">
        <f>IF(BS279,(100/'11'!B$17*BD279*((1-'935'!I279)*'Charging rates'!B$51+'Charging rates'!B$63)),0)</f>
        <v>#VALUE!</v>
      </c>
      <c r="BU279" s="33" t="e">
        <f>100/'11'!B$17*BG279*('Charging rates'!B$51+'Charging rates'!B$63)</f>
        <v>#VALUE!</v>
      </c>
      <c r="BV279" s="33" t="e">
        <f>100/'11'!B$17*BE279*('Charging rates'!B$51+'Charging rates'!B$63)</f>
        <v>#VALUE!</v>
      </c>
      <c r="BW279" s="53" t="e">
        <f t="shared" si="51"/>
        <v>#VALUE!</v>
      </c>
      <c r="BX279" s="32" t="e">
        <f>AT279-('935'!T279*(1-'935'!X279/'11'!B$17))</f>
        <v>#VALUE!</v>
      </c>
      <c r="BY279" s="32">
        <f>0-IF(ISNUMBER(I279),INDEX('913'!$I$6:$I$1205,I279),0)-IF(ISNUMBER(J279),INDEX('913'!$I$6:$I$1205,J279),0)-IF(ISNUMBER(K279),INDEX('913'!$I$6:$I$1205,K279),0)-IF(ISNUMBER(L279),INDEX('913'!$I$6:$I$1205,L279),0)-IF(ISNUMBER(M279),INDEX('913'!$I$6:$I$1205,M279),0)-IF(ISNUMBER(N279),INDEX('913'!$I$6:$I$1205,N279),0)-IF(ISNUMBER(O279),INDEX('913'!$I$6:$I$1205,O279),0)-IF(ISNUMBER(P279),INDEX('913'!$I$6:$I$1205,P279),0)</f>
        <v>0</v>
      </c>
      <c r="BZ279" s="37">
        <f>IF(BY279=0,1,MAX(1,SQRT(BY279^2+(IF(ISNUMBER(I279),INDEX('913'!$J$6:$J$1205,I279),0)+IF(ISNUMBER(J279),INDEX('913'!$J$6:$J$1205,J279),0)+IF(ISNUMBER(K279),INDEX('913'!$J$6:$J$1205,K279),0)+IF(ISNUMBER(L279),INDEX('913'!$J$6:$J$1205,L279),0)+IF(ISNUMBER(M279),INDEX('913'!$J$6:$J$1205,M279),0)+IF(ISNUMBER(N279),INDEX('913'!$J$6:$J$1205,N279),0)+IF(ISNUMBER(O279),INDEX('913'!$J$6:$J$1205,O279),0)+IF(ISNUMBER(P279),INDEX('913'!$J$6:$J$1205,P279),0))^2)/BY279))</f>
        <v>1</v>
      </c>
      <c r="CA279" s="33" t="e">
        <f>100*AO279/'11'!B$17</f>
        <v>#VALUE!</v>
      </c>
      <c r="CB279" s="37" t="e">
        <f>100*(AP279*BZ279)/'11'!C$17</f>
        <v>#VALUE!</v>
      </c>
      <c r="CC279" s="37" t="e">
        <f t="shared" si="52"/>
        <v>#VALUE!</v>
      </c>
      <c r="CD279" s="33" t="e">
        <f t="shared" si="53"/>
        <v>#VALUE!</v>
      </c>
      <c r="CE279" s="54" t="e">
        <f>'11'!C$17-'935'!Y279</f>
        <v>#VALUE!</v>
      </c>
      <c r="CF279" s="37" t="e">
        <f>MAX('DNO totals'!B$312+0,MIN('935'!L279+0,'DNO totals'!B$304+0))</f>
        <v>#VALUE!</v>
      </c>
      <c r="CG279" s="37" t="e">
        <f>MAX('DNO totals'!C$312+0,MIN('935'!M279+0,'DNO totals'!C$304+0))</f>
        <v>#VALUE!</v>
      </c>
      <c r="CH279" s="37" t="e">
        <f>MAX('DNO totals'!D$312+0,MIN('935'!N279+0,'DNO totals'!D$304+0))</f>
        <v>#VALUE!</v>
      </c>
      <c r="CI279" s="37" t="e">
        <f>MAX('DNO totals'!E$312+0,MIN('935'!O279+0,'DNO totals'!E$304+0))</f>
        <v>#VALUE!</v>
      </c>
      <c r="CJ279" s="52" t="e">
        <f>MAX('DNO totals'!F$312+0,MIN('935'!P279+0,'DNO totals'!F$304+0))</f>
        <v>#VALUE!</v>
      </c>
      <c r="CK279" s="37" t="e">
        <f>IF('935'!$K279=1000,'Charging rates'!$C$38*$BH279/(1+'DNO totals'!$C$99)*$CF279,0)</f>
        <v>#VALUE!</v>
      </c>
      <c r="CL279" s="37" t="e">
        <f>IF(MOD('935'!$K279,1000)=100,'Charging rates'!$D$38*$BH279/(1+'DNO totals'!$D$99)*$CG279,0)</f>
        <v>#VALUE!</v>
      </c>
      <c r="CM279" s="37" t="e">
        <f>IF(MOD('935'!$K279,100)=10,'Charging rates'!$E$38*$BH279/(1+'DNO totals'!$E$99)*$CH279,0)</f>
        <v>#VALUE!</v>
      </c>
      <c r="CN279" s="37" t="e">
        <f>IF(AND(MOD('935'!$K279,10)&gt;0,MOD('935'!$K279,1000)&gt;1),'Charging rates'!$F$38*$BH279/(1+'DNO totals'!$F$99)*$CI279,0)</f>
        <v>#VALUE!</v>
      </c>
      <c r="CO279" s="37" t="e">
        <f>IF(MOD('935'!$K279,1000)=1,'Charging rates'!$G$38*$BH279/(1+'DNO totals'!$G$99)*$CJ279,0)</f>
        <v>#VALUE!</v>
      </c>
      <c r="CP279" s="52" t="e">
        <f t="shared" si="54"/>
        <v>#VALUE!</v>
      </c>
      <c r="CQ279" s="37" t="e">
        <f>IF('935'!$K279&gt;1000,'Charging rates'!$C$38*$AW279*$CF279,0)</f>
        <v>#VALUE!</v>
      </c>
      <c r="CR279" s="37" t="e">
        <f>IF(MOD('935'!$K279,1000)&gt;100,'Charging rates'!$D$38*$AW279*$CG279,0)</f>
        <v>#VALUE!</v>
      </c>
      <c r="CS279" s="37" t="e">
        <f>IF(MOD('935'!$K279,100)&gt;10,'Charging rates'!$E$38*$AW279*$CH279,0)</f>
        <v>#VALUE!</v>
      </c>
      <c r="CT279" s="52" t="e">
        <f t="shared" si="55"/>
        <v>#VALUE!</v>
      </c>
      <c r="CU279" s="33" t="e">
        <f>100*(AP279*'935'!Q279*BZ279)/'11'!B$17</f>
        <v>#VALUE!</v>
      </c>
      <c r="CV279" s="33" t="e">
        <f>100/'11'!B$17*'Charging rates'!B$10*AW279</f>
        <v>#VALUE!</v>
      </c>
      <c r="CW279" s="33" t="e">
        <f>IF(AT279=0,0,(1-BX279/AT279)*(CA279+IF('935'!Q279=0,0,(CB279*'935'!Q279*('11'!C$17-'935'!Y279)/('11'!B$17-'935'!X279)))))</f>
        <v>#VALUE!</v>
      </c>
      <c r="CX279" s="33" t="e">
        <f t="shared" si="56"/>
        <v>#VALUE!</v>
      </c>
      <c r="CY279" s="49" t="e">
        <f t="shared" si="57"/>
        <v>#VALUE!</v>
      </c>
      <c r="CZ279" s="32" t="e">
        <f>AT279*(Parameters!B$21+AU279)*IF('DNO totals'!B$323&lt;0,1,'935'!S279)</f>
        <v>#VALUE!</v>
      </c>
      <c r="DA279" s="52" t="e">
        <f>IF('DNO totals'!B$323&lt;0,1,'935'!S279)*(Parameters!B$21+AU279)</f>
        <v>#VALUE!</v>
      </c>
      <c r="DB279" s="37" t="e">
        <f>CX279+'Charging rates'!B$106*DA279*100/'11'!B$17</f>
        <v>#VALUE!</v>
      </c>
      <c r="DC279" s="37" t="e">
        <f>DB279+'Charging rates'!B$116*(Parameters!B$21+AU279)*100/'11'!B$17*IF('DNO totals'!B$323&lt;0,1,'935'!S279)</f>
        <v>#VALUE!</v>
      </c>
      <c r="DD279" s="37" t="e">
        <f>'Charging rates'!B$97*(CP279+CT279)*100/'11'!B$17</f>
        <v>#VALUE!</v>
      </c>
      <c r="DE279" s="33" t="e">
        <f>MAX(0-(CB279*AU279*'11'!C$17/'11'!B$17),DC279+DD279)</f>
        <v>#VALUE!</v>
      </c>
      <c r="DF279" s="37" t="e">
        <f>IF(BS279,IF(AU279=0,CC279,MAX(0,MIN(CC279,CC279+(DE279/'935'!Q279*('11'!B$17-'935'!X279)/('11'!C$17-'935'!Y279))))),0)</f>
        <v>#VALUE!</v>
      </c>
      <c r="DG279" s="33" t="e">
        <f t="shared" si="58"/>
        <v>#VALUE!</v>
      </c>
      <c r="DH279" s="53" t="e">
        <f t="shared" si="59"/>
        <v>#VALUE!</v>
      </c>
    </row>
    <row r="280" spans="1:112">
      <c r="A280" s="28">
        <v>180</v>
      </c>
      <c r="B280" s="47" t="e">
        <f>'935'!B280</f>
        <v>#VALUE!</v>
      </c>
      <c r="C280" s="48" t="e">
        <f>OR('935'!E280&lt;&gt;"VOID",'935'!F280&lt;&gt;"VOID",'935'!G280&lt;&gt;"VOID")</f>
        <v>#VALUE!</v>
      </c>
      <c r="D280" s="32" t="e">
        <f>IF('935'!D280="VOID",0,'935'!D280*(1-'935'!X280/'11'!B$17))</f>
        <v>#VALUE!</v>
      </c>
      <c r="E280" s="32" t="e">
        <f>IF('935'!E280="VOID",0,'935'!E280*(1-'935'!X280/'11'!B$17))</f>
        <v>#VALUE!</v>
      </c>
      <c r="F280" s="32" t="e">
        <f>IF('935'!F280="VOID",0,'935'!F280*(1-'935'!X280/'11'!B$17))</f>
        <v>#VALUE!</v>
      </c>
      <c r="G280" s="32" t="e">
        <f>IF('935'!G280="VOID",0,'935'!G280*(1-'935'!X280/'11'!B$17))</f>
        <v>#VALUE!</v>
      </c>
      <c r="H280" s="49" t="e">
        <f t="shared" si="40"/>
        <v>#VALUE!</v>
      </c>
      <c r="I280" s="50" t="e">
        <f>MATCH('935'!J280,'913'!$B$6:$B$1205,0)</f>
        <v>#VALUE!</v>
      </c>
      <c r="J280" s="50" t="e">
        <f>MATCH(INDEX('913'!$D$6:$D$1205,I280),'913'!$B$6:$B$1205,0)</f>
        <v>#VALUE!</v>
      </c>
      <c r="K280" s="50" t="e">
        <f>MATCH(INDEX('913'!$D$6:$D$1205,J280),'913'!$B$6:$B$1205,0)</f>
        <v>#VALUE!</v>
      </c>
      <c r="L280" s="50" t="e">
        <f>MATCH(INDEX('913'!$D$6:$D$1205,K280),'913'!$B$6:$B$1205,0)</f>
        <v>#VALUE!</v>
      </c>
      <c r="M280" s="50" t="e">
        <f>MATCH(INDEX('913'!$D$6:$D$1205,L280),'913'!$B$6:$B$1205,0)</f>
        <v>#VALUE!</v>
      </c>
      <c r="N280" s="50" t="e">
        <f>MATCH(INDEX('913'!$D$6:$D$1205,M280),'913'!$B$6:$B$1205,0)</f>
        <v>#VALUE!</v>
      </c>
      <c r="O280" s="50" t="e">
        <f>MATCH(INDEX('913'!$D$6:$D$1205,N280),'913'!$B$6:$B$1205,0)</f>
        <v>#VALUE!</v>
      </c>
      <c r="P280" s="51" t="e">
        <f>MATCH(INDEX('913'!$D$6:$D$1205,O280),'913'!$B$6:$B$1205,0)</f>
        <v>#VALUE!</v>
      </c>
      <c r="Q280" s="37">
        <f>IF(ISNUMBER(I280),MAX(0,INDEX('913'!$E$6:$E$1205,I280)),0)</f>
        <v>0</v>
      </c>
      <c r="R280" s="37">
        <f>IF(ISNUMBER(J280),MAX(0,INDEX('913'!$E$6:$E$1205,J280)),0)</f>
        <v>0</v>
      </c>
      <c r="S280" s="37">
        <f>IF(ISNUMBER(K280),MAX(0,INDEX('913'!$E$6:$E$1205,K280)),0)</f>
        <v>0</v>
      </c>
      <c r="T280" s="37">
        <f>IF(ISNUMBER(L280),MAX(0,INDEX('913'!$E$6:$E$1205,L280)),0)</f>
        <v>0</v>
      </c>
      <c r="U280" s="37">
        <f>IF(ISNUMBER(M280),MAX(0,INDEX('913'!$E$6:$E$1205,M280)),0)</f>
        <v>0</v>
      </c>
      <c r="V280" s="37">
        <f>IF(ISNUMBER(N280),MAX(0,INDEX('913'!$E$6:$E$1205,N280)),0)</f>
        <v>0</v>
      </c>
      <c r="W280" s="37">
        <f>IF(ISNUMBER(O280),MAX(0,INDEX('913'!$E$6:$E$1205,O280)),0)</f>
        <v>0</v>
      </c>
      <c r="X280" s="52">
        <f>IF(ISNUMBER(P280),MAX(0,INDEX('913'!$E$6:$E$1205,P280)),0)</f>
        <v>0</v>
      </c>
      <c r="Y280" s="37">
        <f>IF(ISNUMBER(I280),MAX(0,INDEX('913'!$F$6:$F$1205,I280)),0)</f>
        <v>0</v>
      </c>
      <c r="Z280" s="37">
        <f>IF(ISNUMBER(J280),MAX(0,INDEX('913'!$F$6:$F$1205,J280)),0)</f>
        <v>0</v>
      </c>
      <c r="AA280" s="37">
        <f>IF(ISNUMBER(K280),MAX(0,INDEX('913'!$F$6:$F$1205,K280)),0)</f>
        <v>0</v>
      </c>
      <c r="AB280" s="37">
        <f>IF(ISNUMBER(L280),MAX(0,INDEX('913'!$F$6:$F$1205,L280)),0)</f>
        <v>0</v>
      </c>
      <c r="AC280" s="37">
        <f>IF(ISNUMBER(M280),MAX(0,INDEX('913'!$F$6:$F$1205,M280)),0)</f>
        <v>0</v>
      </c>
      <c r="AD280" s="37">
        <f>IF(ISNUMBER(N280),MAX(0,INDEX('913'!$F$6:$F$1205,N280)),0)</f>
        <v>0</v>
      </c>
      <c r="AE280" s="37">
        <f>IF(ISNUMBER(O280),MAX(0,INDEX('913'!$F$6:$F$1205,O280)),0)</f>
        <v>0</v>
      </c>
      <c r="AF280" s="37">
        <f>IF(ISNUMBER(P280),MAX(0,INDEX('913'!$F$6:$F$1205,P280)),0)</f>
        <v>0</v>
      </c>
      <c r="AG280" s="32">
        <f>IF(ISNUMBER(I280),SQRT(INDEX('913'!$I$6:$I$1205,I280)^2+INDEX('913'!$J$6:$J$1205,I280)^2),0)</f>
        <v>0</v>
      </c>
      <c r="AH280" s="32">
        <f>IF(ISNUMBER(J280),SQRT(INDEX('913'!$I$6:$I$1205,J280)^2+INDEX('913'!$J$6:$J$1205,J280)^2),0)</f>
        <v>0</v>
      </c>
      <c r="AI280" s="32">
        <f>IF(ISNUMBER(K280),SQRT(INDEX('913'!$I$6:$I$1205,K280)^2+INDEX('913'!$J$6:$J$1205,K280)^2),0)</f>
        <v>0</v>
      </c>
      <c r="AJ280" s="32">
        <f>IF(ISNUMBER(L280),SQRT(INDEX('913'!$I$6:$I$1205,L280)^2+INDEX('913'!$J$6:$J$1205,L280)^2),0)</f>
        <v>0</v>
      </c>
      <c r="AK280" s="32">
        <f>IF(ISNUMBER(M280),SQRT(INDEX('913'!$I$6:$I$1205,M280)^2+INDEX('913'!$J$6:$J$1205,M280)^2),0)</f>
        <v>0</v>
      </c>
      <c r="AL280" s="32">
        <f>IF(ISNUMBER(N280),SQRT(INDEX('913'!$I$6:$I$1205,N280)^2+INDEX('913'!$J$6:$J$1205,N280)^2),0)</f>
        <v>0</v>
      </c>
      <c r="AM280" s="32">
        <f>IF(ISNUMBER(O280),SQRT(INDEX('913'!$I$6:$I$1205,O280)^2+INDEX('913'!$J$6:$J$1205,O280)^2),0)</f>
        <v>0</v>
      </c>
      <c r="AN280" s="49">
        <f>IF(ISNUMBER(P280),SQRT(INDEX('913'!$I$6:$I$1205,P280)^2+INDEX('913'!$J$6:$J$1205,P280)^2),0)</f>
        <v>0</v>
      </c>
      <c r="AO280" s="37">
        <f t="shared" si="41"/>
        <v>0</v>
      </c>
      <c r="AP280" s="37">
        <f t="shared" si="42"/>
        <v>0</v>
      </c>
      <c r="AQ280" s="33" t="e">
        <f>-100*'935'!W280*(AO280+AP280)/'11'!C$17</f>
        <v>#VALUE!</v>
      </c>
      <c r="AR280" s="37" t="e">
        <f t="shared" si="43"/>
        <v>#VALUE!</v>
      </c>
      <c r="AS280" s="52" t="e">
        <f t="shared" si="44"/>
        <v>#VALUE!</v>
      </c>
      <c r="AT280" s="32" t="e">
        <f>IF('935'!C280="VOID",0,('935'!C280*(1-'935'!X280/'11'!B$17)))</f>
        <v>#VALUE!</v>
      </c>
      <c r="AU280" s="52" t="e">
        <f>'935'!Q280*(1-'935'!Y280/'11'!C$17)/(1-'935'!X280/'11'!B$17)</f>
        <v>#VALUE!</v>
      </c>
      <c r="AV280" s="37" t="e">
        <f>INDEX('DNO totals'!$B$57:$G$57,IF('935'!K280,IF(MOD('935'!K280,1000),IF(MOD('935'!K280,100),IF(MOD('935'!K280,10),IF(MOD('935'!K280,1000)=1,6,5),4),3),2),1))</f>
        <v>#VALUE!</v>
      </c>
      <c r="AW280" s="52" t="e">
        <f t="shared" si="45"/>
        <v>#VALUE!</v>
      </c>
      <c r="AX280" s="32" t="e">
        <f>IF('935'!V280="VOID",0,'935'!V280*(1-'935'!X280/'11'!B$17))</f>
        <v>#VALUE!</v>
      </c>
      <c r="AY280" s="33" t="e">
        <f>IF(H280,-100*'Charging rates'!B$10/'11'!B$17*AX280/H280,0)</f>
        <v>#VALUE!</v>
      </c>
      <c r="AZ280" s="33" t="e">
        <f>IF(C280,'DNO totals'!B$41,0)</f>
        <v>#VALUE!</v>
      </c>
      <c r="BA280" s="33" t="e">
        <f t="shared" si="46"/>
        <v>#VALUE!</v>
      </c>
      <c r="BB280" s="33" t="e">
        <f t="shared" si="47"/>
        <v>#VALUE!</v>
      </c>
      <c r="BC280" s="53" t="e">
        <f t="shared" si="48"/>
        <v>#VALUE!</v>
      </c>
      <c r="BD280" s="32" t="e">
        <f>IF(AT280,'935'!H280*AT280/(AT280+D280+H280),0)</f>
        <v>#VALUE!</v>
      </c>
      <c r="BE280" s="32" t="e">
        <f>IF(H280,'935'!H280*H280/(AT280+D280+H280),0)</f>
        <v>#VALUE!</v>
      </c>
      <c r="BF280" s="32" t="e">
        <f>BD280*(1-'935'!X280/'11'!B$17)</f>
        <v>#VALUE!</v>
      </c>
      <c r="BG280" s="49" t="e">
        <f>BE280*(1-'935'!X280/'11'!B$17)</f>
        <v>#VALUE!</v>
      </c>
      <c r="BH280" s="52" t="e">
        <f>AV280*Parameters!B$6</f>
        <v>#VALUE!</v>
      </c>
      <c r="BI280" s="37" t="e">
        <f>IF('935'!$K280=1000,'Charging rates'!$C$38*$BH280/(1+'DNO totals'!$C$99)*'935'!$L280,0)</f>
        <v>#VALUE!</v>
      </c>
      <c r="BJ280" s="37" t="e">
        <f>IF(MOD('935'!$K280,1000)=100,'Charging rates'!$D$38*$BH280/(1+'DNO totals'!$D$99)*'935'!$M280,0)</f>
        <v>#VALUE!</v>
      </c>
      <c r="BK280" s="37" t="e">
        <f>IF(MOD('935'!$K280,100)=10,'Charging rates'!$E$38*$BH280/(1+'DNO totals'!$E$99)*'935'!$N280,0)</f>
        <v>#VALUE!</v>
      </c>
      <c r="BL280" s="37" t="e">
        <f>IF(AND(MOD('935'!$K280,10)&gt;0,MOD('935'!$K280,1000)&gt;1),'Charging rates'!$F$38*$BH280/(1+'DNO totals'!$F$99)*'935'!$O280,0)</f>
        <v>#VALUE!</v>
      </c>
      <c r="BM280" s="37" t="e">
        <f>IF(MOD('935'!$K280,1000)=1,'Charging rates'!$G$38*$BH280/(1+'DNO totals'!$G$99)*'935'!$P280,0)</f>
        <v>#VALUE!</v>
      </c>
      <c r="BN280" s="52" t="e">
        <f t="shared" si="49"/>
        <v>#VALUE!</v>
      </c>
      <c r="BO280" s="37" t="e">
        <f>IF('935'!$K280&gt;1000,'Charging rates'!$C$38*$AW280*'935'!$L280,0)</f>
        <v>#VALUE!</v>
      </c>
      <c r="BP280" s="37" t="e">
        <f>IF(MOD('935'!$K280,1000)&gt;100,'Charging rates'!$D$38*$AW280*'935'!$M280,0)</f>
        <v>#VALUE!</v>
      </c>
      <c r="BQ280" s="37" t="e">
        <f>IF(MOD('935'!$K280,100)&gt;10,'Charging rates'!$E$38*$AW280*'935'!$N280,0)</f>
        <v>#VALUE!</v>
      </c>
      <c r="BR280" s="52" t="e">
        <f t="shared" si="50"/>
        <v>#VALUE!</v>
      </c>
      <c r="BS280" s="48" t="e">
        <f>'935'!C280&lt;&gt;"VOID"</f>
        <v>#VALUE!</v>
      </c>
      <c r="BT280" s="33" t="e">
        <f>IF(BS280,(100/'11'!B$17*BD280*((1-'935'!I280)*'Charging rates'!B$51+'Charging rates'!B$63)),0)</f>
        <v>#VALUE!</v>
      </c>
      <c r="BU280" s="33" t="e">
        <f>100/'11'!B$17*BG280*('Charging rates'!B$51+'Charging rates'!B$63)</f>
        <v>#VALUE!</v>
      </c>
      <c r="BV280" s="33" t="e">
        <f>100/'11'!B$17*BE280*('Charging rates'!B$51+'Charging rates'!B$63)</f>
        <v>#VALUE!</v>
      </c>
      <c r="BW280" s="53" t="e">
        <f t="shared" si="51"/>
        <v>#VALUE!</v>
      </c>
      <c r="BX280" s="32" t="e">
        <f>AT280-('935'!T280*(1-'935'!X280/'11'!B$17))</f>
        <v>#VALUE!</v>
      </c>
      <c r="BY280" s="32">
        <f>0-IF(ISNUMBER(I280),INDEX('913'!$I$6:$I$1205,I280),0)-IF(ISNUMBER(J280),INDEX('913'!$I$6:$I$1205,J280),0)-IF(ISNUMBER(K280),INDEX('913'!$I$6:$I$1205,K280),0)-IF(ISNUMBER(L280),INDEX('913'!$I$6:$I$1205,L280),0)-IF(ISNUMBER(M280),INDEX('913'!$I$6:$I$1205,M280),0)-IF(ISNUMBER(N280),INDEX('913'!$I$6:$I$1205,N280),0)-IF(ISNUMBER(O280),INDEX('913'!$I$6:$I$1205,O280),0)-IF(ISNUMBER(P280),INDEX('913'!$I$6:$I$1205,P280),0)</f>
        <v>0</v>
      </c>
      <c r="BZ280" s="37">
        <f>IF(BY280=0,1,MAX(1,SQRT(BY280^2+(IF(ISNUMBER(I280),INDEX('913'!$J$6:$J$1205,I280),0)+IF(ISNUMBER(J280),INDEX('913'!$J$6:$J$1205,J280),0)+IF(ISNUMBER(K280),INDEX('913'!$J$6:$J$1205,K280),0)+IF(ISNUMBER(L280),INDEX('913'!$J$6:$J$1205,L280),0)+IF(ISNUMBER(M280),INDEX('913'!$J$6:$J$1205,M280),0)+IF(ISNUMBER(N280),INDEX('913'!$J$6:$J$1205,N280),0)+IF(ISNUMBER(O280),INDEX('913'!$J$6:$J$1205,O280),0)+IF(ISNUMBER(P280),INDEX('913'!$J$6:$J$1205,P280),0))^2)/BY280))</f>
        <v>1</v>
      </c>
      <c r="CA280" s="33" t="e">
        <f>100*AO280/'11'!B$17</f>
        <v>#VALUE!</v>
      </c>
      <c r="CB280" s="37" t="e">
        <f>100*(AP280*BZ280)/'11'!C$17</f>
        <v>#VALUE!</v>
      </c>
      <c r="CC280" s="37" t="e">
        <f t="shared" si="52"/>
        <v>#VALUE!</v>
      </c>
      <c r="CD280" s="33" t="e">
        <f t="shared" si="53"/>
        <v>#VALUE!</v>
      </c>
      <c r="CE280" s="54" t="e">
        <f>'11'!C$17-'935'!Y280</f>
        <v>#VALUE!</v>
      </c>
      <c r="CF280" s="37" t="e">
        <f>MAX('DNO totals'!B$312+0,MIN('935'!L280+0,'DNO totals'!B$304+0))</f>
        <v>#VALUE!</v>
      </c>
      <c r="CG280" s="37" t="e">
        <f>MAX('DNO totals'!C$312+0,MIN('935'!M280+0,'DNO totals'!C$304+0))</f>
        <v>#VALUE!</v>
      </c>
      <c r="CH280" s="37" t="e">
        <f>MAX('DNO totals'!D$312+0,MIN('935'!N280+0,'DNO totals'!D$304+0))</f>
        <v>#VALUE!</v>
      </c>
      <c r="CI280" s="37" t="e">
        <f>MAX('DNO totals'!E$312+0,MIN('935'!O280+0,'DNO totals'!E$304+0))</f>
        <v>#VALUE!</v>
      </c>
      <c r="CJ280" s="52" t="e">
        <f>MAX('DNO totals'!F$312+0,MIN('935'!P280+0,'DNO totals'!F$304+0))</f>
        <v>#VALUE!</v>
      </c>
      <c r="CK280" s="37" t="e">
        <f>IF('935'!$K280=1000,'Charging rates'!$C$38*$BH280/(1+'DNO totals'!$C$99)*$CF280,0)</f>
        <v>#VALUE!</v>
      </c>
      <c r="CL280" s="37" t="e">
        <f>IF(MOD('935'!$K280,1000)=100,'Charging rates'!$D$38*$BH280/(1+'DNO totals'!$D$99)*$CG280,0)</f>
        <v>#VALUE!</v>
      </c>
      <c r="CM280" s="37" t="e">
        <f>IF(MOD('935'!$K280,100)=10,'Charging rates'!$E$38*$BH280/(1+'DNO totals'!$E$99)*$CH280,0)</f>
        <v>#VALUE!</v>
      </c>
      <c r="CN280" s="37" t="e">
        <f>IF(AND(MOD('935'!$K280,10)&gt;0,MOD('935'!$K280,1000)&gt;1),'Charging rates'!$F$38*$BH280/(1+'DNO totals'!$F$99)*$CI280,0)</f>
        <v>#VALUE!</v>
      </c>
      <c r="CO280" s="37" t="e">
        <f>IF(MOD('935'!$K280,1000)=1,'Charging rates'!$G$38*$BH280/(1+'DNO totals'!$G$99)*$CJ280,0)</f>
        <v>#VALUE!</v>
      </c>
      <c r="CP280" s="52" t="e">
        <f t="shared" si="54"/>
        <v>#VALUE!</v>
      </c>
      <c r="CQ280" s="37" t="e">
        <f>IF('935'!$K280&gt;1000,'Charging rates'!$C$38*$AW280*$CF280,0)</f>
        <v>#VALUE!</v>
      </c>
      <c r="CR280" s="37" t="e">
        <f>IF(MOD('935'!$K280,1000)&gt;100,'Charging rates'!$D$38*$AW280*$CG280,0)</f>
        <v>#VALUE!</v>
      </c>
      <c r="CS280" s="37" t="e">
        <f>IF(MOD('935'!$K280,100)&gt;10,'Charging rates'!$E$38*$AW280*$CH280,0)</f>
        <v>#VALUE!</v>
      </c>
      <c r="CT280" s="52" t="e">
        <f t="shared" si="55"/>
        <v>#VALUE!</v>
      </c>
      <c r="CU280" s="33" t="e">
        <f>100*(AP280*'935'!Q280*BZ280)/'11'!B$17</f>
        <v>#VALUE!</v>
      </c>
      <c r="CV280" s="33" t="e">
        <f>100/'11'!B$17*'Charging rates'!B$10*AW280</f>
        <v>#VALUE!</v>
      </c>
      <c r="CW280" s="33" t="e">
        <f>IF(AT280=0,0,(1-BX280/AT280)*(CA280+IF('935'!Q280=0,0,(CB280*'935'!Q280*('11'!C$17-'935'!Y280)/('11'!B$17-'935'!X280)))))</f>
        <v>#VALUE!</v>
      </c>
      <c r="CX280" s="33" t="e">
        <f t="shared" si="56"/>
        <v>#VALUE!</v>
      </c>
      <c r="CY280" s="49" t="e">
        <f t="shared" si="57"/>
        <v>#VALUE!</v>
      </c>
      <c r="CZ280" s="32" t="e">
        <f>AT280*(Parameters!B$21+AU280)*IF('DNO totals'!B$323&lt;0,1,'935'!S280)</f>
        <v>#VALUE!</v>
      </c>
      <c r="DA280" s="52" t="e">
        <f>IF('DNO totals'!B$323&lt;0,1,'935'!S280)*(Parameters!B$21+AU280)</f>
        <v>#VALUE!</v>
      </c>
      <c r="DB280" s="37" t="e">
        <f>CX280+'Charging rates'!B$106*DA280*100/'11'!B$17</f>
        <v>#VALUE!</v>
      </c>
      <c r="DC280" s="37" t="e">
        <f>DB280+'Charging rates'!B$116*(Parameters!B$21+AU280)*100/'11'!B$17*IF('DNO totals'!B$323&lt;0,1,'935'!S280)</f>
        <v>#VALUE!</v>
      </c>
      <c r="DD280" s="37" t="e">
        <f>'Charging rates'!B$97*(CP280+CT280)*100/'11'!B$17</f>
        <v>#VALUE!</v>
      </c>
      <c r="DE280" s="33" t="e">
        <f>MAX(0-(CB280*AU280*'11'!C$17/'11'!B$17),DC280+DD280)</f>
        <v>#VALUE!</v>
      </c>
      <c r="DF280" s="37" t="e">
        <f>IF(BS280,IF(AU280=0,CC280,MAX(0,MIN(CC280,CC280+(DE280/'935'!Q280*('11'!B$17-'935'!X280)/('11'!C$17-'935'!Y280))))),0)</f>
        <v>#VALUE!</v>
      </c>
      <c r="DG280" s="33" t="e">
        <f t="shared" si="58"/>
        <v>#VALUE!</v>
      </c>
      <c r="DH280" s="53" t="e">
        <f t="shared" si="59"/>
        <v>#VALUE!</v>
      </c>
    </row>
    <row r="281" spans="1:112">
      <c r="A281" s="28">
        <v>181</v>
      </c>
      <c r="B281" s="47" t="e">
        <f>'935'!B281</f>
        <v>#VALUE!</v>
      </c>
      <c r="C281" s="48" t="e">
        <f>OR('935'!E281&lt;&gt;"VOID",'935'!F281&lt;&gt;"VOID",'935'!G281&lt;&gt;"VOID")</f>
        <v>#VALUE!</v>
      </c>
      <c r="D281" s="32" t="e">
        <f>IF('935'!D281="VOID",0,'935'!D281*(1-'935'!X281/'11'!B$17))</f>
        <v>#VALUE!</v>
      </c>
      <c r="E281" s="32" t="e">
        <f>IF('935'!E281="VOID",0,'935'!E281*(1-'935'!X281/'11'!B$17))</f>
        <v>#VALUE!</v>
      </c>
      <c r="F281" s="32" t="e">
        <f>IF('935'!F281="VOID",0,'935'!F281*(1-'935'!X281/'11'!B$17))</f>
        <v>#VALUE!</v>
      </c>
      <c r="G281" s="32" t="e">
        <f>IF('935'!G281="VOID",0,'935'!G281*(1-'935'!X281/'11'!B$17))</f>
        <v>#VALUE!</v>
      </c>
      <c r="H281" s="49" t="e">
        <f t="shared" si="40"/>
        <v>#VALUE!</v>
      </c>
      <c r="I281" s="50" t="e">
        <f>MATCH('935'!J281,'913'!$B$6:$B$1205,0)</f>
        <v>#VALUE!</v>
      </c>
      <c r="J281" s="50" t="e">
        <f>MATCH(INDEX('913'!$D$6:$D$1205,I281),'913'!$B$6:$B$1205,0)</f>
        <v>#VALUE!</v>
      </c>
      <c r="K281" s="50" t="e">
        <f>MATCH(INDEX('913'!$D$6:$D$1205,J281),'913'!$B$6:$B$1205,0)</f>
        <v>#VALUE!</v>
      </c>
      <c r="L281" s="50" t="e">
        <f>MATCH(INDEX('913'!$D$6:$D$1205,K281),'913'!$B$6:$B$1205,0)</f>
        <v>#VALUE!</v>
      </c>
      <c r="M281" s="50" t="e">
        <f>MATCH(INDEX('913'!$D$6:$D$1205,L281),'913'!$B$6:$B$1205,0)</f>
        <v>#VALUE!</v>
      </c>
      <c r="N281" s="50" t="e">
        <f>MATCH(INDEX('913'!$D$6:$D$1205,M281),'913'!$B$6:$B$1205,0)</f>
        <v>#VALUE!</v>
      </c>
      <c r="O281" s="50" t="e">
        <f>MATCH(INDEX('913'!$D$6:$D$1205,N281),'913'!$B$6:$B$1205,0)</f>
        <v>#VALUE!</v>
      </c>
      <c r="P281" s="51" t="e">
        <f>MATCH(INDEX('913'!$D$6:$D$1205,O281),'913'!$B$6:$B$1205,0)</f>
        <v>#VALUE!</v>
      </c>
      <c r="Q281" s="37">
        <f>IF(ISNUMBER(I281),MAX(0,INDEX('913'!$E$6:$E$1205,I281)),0)</f>
        <v>0</v>
      </c>
      <c r="R281" s="37">
        <f>IF(ISNUMBER(J281),MAX(0,INDEX('913'!$E$6:$E$1205,J281)),0)</f>
        <v>0</v>
      </c>
      <c r="S281" s="37">
        <f>IF(ISNUMBER(K281),MAX(0,INDEX('913'!$E$6:$E$1205,K281)),0)</f>
        <v>0</v>
      </c>
      <c r="T281" s="37">
        <f>IF(ISNUMBER(L281),MAX(0,INDEX('913'!$E$6:$E$1205,L281)),0)</f>
        <v>0</v>
      </c>
      <c r="U281" s="37">
        <f>IF(ISNUMBER(M281),MAX(0,INDEX('913'!$E$6:$E$1205,M281)),0)</f>
        <v>0</v>
      </c>
      <c r="V281" s="37">
        <f>IF(ISNUMBER(N281),MAX(0,INDEX('913'!$E$6:$E$1205,N281)),0)</f>
        <v>0</v>
      </c>
      <c r="W281" s="37">
        <f>IF(ISNUMBER(O281),MAX(0,INDEX('913'!$E$6:$E$1205,O281)),0)</f>
        <v>0</v>
      </c>
      <c r="X281" s="52">
        <f>IF(ISNUMBER(P281),MAX(0,INDEX('913'!$E$6:$E$1205,P281)),0)</f>
        <v>0</v>
      </c>
      <c r="Y281" s="37">
        <f>IF(ISNUMBER(I281),MAX(0,INDEX('913'!$F$6:$F$1205,I281)),0)</f>
        <v>0</v>
      </c>
      <c r="Z281" s="37">
        <f>IF(ISNUMBER(J281),MAX(0,INDEX('913'!$F$6:$F$1205,J281)),0)</f>
        <v>0</v>
      </c>
      <c r="AA281" s="37">
        <f>IF(ISNUMBER(K281),MAX(0,INDEX('913'!$F$6:$F$1205,K281)),0)</f>
        <v>0</v>
      </c>
      <c r="AB281" s="37">
        <f>IF(ISNUMBER(L281),MAX(0,INDEX('913'!$F$6:$F$1205,L281)),0)</f>
        <v>0</v>
      </c>
      <c r="AC281" s="37">
        <f>IF(ISNUMBER(M281),MAX(0,INDEX('913'!$F$6:$F$1205,M281)),0)</f>
        <v>0</v>
      </c>
      <c r="AD281" s="37">
        <f>IF(ISNUMBER(N281),MAX(0,INDEX('913'!$F$6:$F$1205,N281)),0)</f>
        <v>0</v>
      </c>
      <c r="AE281" s="37">
        <f>IF(ISNUMBER(O281),MAX(0,INDEX('913'!$F$6:$F$1205,O281)),0)</f>
        <v>0</v>
      </c>
      <c r="AF281" s="37">
        <f>IF(ISNUMBER(P281),MAX(0,INDEX('913'!$F$6:$F$1205,P281)),0)</f>
        <v>0</v>
      </c>
      <c r="AG281" s="32">
        <f>IF(ISNUMBER(I281),SQRT(INDEX('913'!$I$6:$I$1205,I281)^2+INDEX('913'!$J$6:$J$1205,I281)^2),0)</f>
        <v>0</v>
      </c>
      <c r="AH281" s="32">
        <f>IF(ISNUMBER(J281),SQRT(INDEX('913'!$I$6:$I$1205,J281)^2+INDEX('913'!$J$6:$J$1205,J281)^2),0)</f>
        <v>0</v>
      </c>
      <c r="AI281" s="32">
        <f>IF(ISNUMBER(K281),SQRT(INDEX('913'!$I$6:$I$1205,K281)^2+INDEX('913'!$J$6:$J$1205,K281)^2),0)</f>
        <v>0</v>
      </c>
      <c r="AJ281" s="32">
        <f>IF(ISNUMBER(L281),SQRT(INDEX('913'!$I$6:$I$1205,L281)^2+INDEX('913'!$J$6:$J$1205,L281)^2),0)</f>
        <v>0</v>
      </c>
      <c r="AK281" s="32">
        <f>IF(ISNUMBER(M281),SQRT(INDEX('913'!$I$6:$I$1205,M281)^2+INDEX('913'!$J$6:$J$1205,M281)^2),0)</f>
        <v>0</v>
      </c>
      <c r="AL281" s="32">
        <f>IF(ISNUMBER(N281),SQRT(INDEX('913'!$I$6:$I$1205,N281)^2+INDEX('913'!$J$6:$J$1205,N281)^2),0)</f>
        <v>0</v>
      </c>
      <c r="AM281" s="32">
        <f>IF(ISNUMBER(O281),SQRT(INDEX('913'!$I$6:$I$1205,O281)^2+INDEX('913'!$J$6:$J$1205,O281)^2),0)</f>
        <v>0</v>
      </c>
      <c r="AN281" s="49">
        <f>IF(ISNUMBER(P281),SQRT(INDEX('913'!$I$6:$I$1205,P281)^2+INDEX('913'!$J$6:$J$1205,P281)^2),0)</f>
        <v>0</v>
      </c>
      <c r="AO281" s="37">
        <f t="shared" si="41"/>
        <v>0</v>
      </c>
      <c r="AP281" s="37">
        <f t="shared" si="42"/>
        <v>0</v>
      </c>
      <c r="AQ281" s="33" t="e">
        <f>-100*'935'!W281*(AO281+AP281)/'11'!C$17</f>
        <v>#VALUE!</v>
      </c>
      <c r="AR281" s="37" t="e">
        <f t="shared" si="43"/>
        <v>#VALUE!</v>
      </c>
      <c r="AS281" s="52" t="e">
        <f t="shared" si="44"/>
        <v>#VALUE!</v>
      </c>
      <c r="AT281" s="32" t="e">
        <f>IF('935'!C281="VOID",0,('935'!C281*(1-'935'!X281/'11'!B$17)))</f>
        <v>#VALUE!</v>
      </c>
      <c r="AU281" s="52" t="e">
        <f>'935'!Q281*(1-'935'!Y281/'11'!C$17)/(1-'935'!X281/'11'!B$17)</f>
        <v>#VALUE!</v>
      </c>
      <c r="AV281" s="37" t="e">
        <f>INDEX('DNO totals'!$B$57:$G$57,IF('935'!K281,IF(MOD('935'!K281,1000),IF(MOD('935'!K281,100),IF(MOD('935'!K281,10),IF(MOD('935'!K281,1000)=1,6,5),4),3),2),1))</f>
        <v>#VALUE!</v>
      </c>
      <c r="AW281" s="52" t="e">
        <f t="shared" si="45"/>
        <v>#VALUE!</v>
      </c>
      <c r="AX281" s="32" t="e">
        <f>IF('935'!V281="VOID",0,'935'!V281*(1-'935'!X281/'11'!B$17))</f>
        <v>#VALUE!</v>
      </c>
      <c r="AY281" s="33" t="e">
        <f>IF(H281,-100*'Charging rates'!B$10/'11'!B$17*AX281/H281,0)</f>
        <v>#VALUE!</v>
      </c>
      <c r="AZ281" s="33" t="e">
        <f>IF(C281,'DNO totals'!B$41,0)</f>
        <v>#VALUE!</v>
      </c>
      <c r="BA281" s="33" t="e">
        <f t="shared" si="46"/>
        <v>#VALUE!</v>
      </c>
      <c r="BB281" s="33" t="e">
        <f t="shared" si="47"/>
        <v>#VALUE!</v>
      </c>
      <c r="BC281" s="53" t="e">
        <f t="shared" si="48"/>
        <v>#VALUE!</v>
      </c>
      <c r="BD281" s="32" t="e">
        <f>IF(AT281,'935'!H281*AT281/(AT281+D281+H281),0)</f>
        <v>#VALUE!</v>
      </c>
      <c r="BE281" s="32" t="e">
        <f>IF(H281,'935'!H281*H281/(AT281+D281+H281),0)</f>
        <v>#VALUE!</v>
      </c>
      <c r="BF281" s="32" t="e">
        <f>BD281*(1-'935'!X281/'11'!B$17)</f>
        <v>#VALUE!</v>
      </c>
      <c r="BG281" s="49" t="e">
        <f>BE281*(1-'935'!X281/'11'!B$17)</f>
        <v>#VALUE!</v>
      </c>
      <c r="BH281" s="52" t="e">
        <f>AV281*Parameters!B$6</f>
        <v>#VALUE!</v>
      </c>
      <c r="BI281" s="37" t="e">
        <f>IF('935'!$K281=1000,'Charging rates'!$C$38*$BH281/(1+'DNO totals'!$C$99)*'935'!$L281,0)</f>
        <v>#VALUE!</v>
      </c>
      <c r="BJ281" s="37" t="e">
        <f>IF(MOD('935'!$K281,1000)=100,'Charging rates'!$D$38*$BH281/(1+'DNO totals'!$D$99)*'935'!$M281,0)</f>
        <v>#VALUE!</v>
      </c>
      <c r="BK281" s="37" t="e">
        <f>IF(MOD('935'!$K281,100)=10,'Charging rates'!$E$38*$BH281/(1+'DNO totals'!$E$99)*'935'!$N281,0)</f>
        <v>#VALUE!</v>
      </c>
      <c r="BL281" s="37" t="e">
        <f>IF(AND(MOD('935'!$K281,10)&gt;0,MOD('935'!$K281,1000)&gt;1),'Charging rates'!$F$38*$BH281/(1+'DNO totals'!$F$99)*'935'!$O281,0)</f>
        <v>#VALUE!</v>
      </c>
      <c r="BM281" s="37" t="e">
        <f>IF(MOD('935'!$K281,1000)=1,'Charging rates'!$G$38*$BH281/(1+'DNO totals'!$G$99)*'935'!$P281,0)</f>
        <v>#VALUE!</v>
      </c>
      <c r="BN281" s="52" t="e">
        <f t="shared" si="49"/>
        <v>#VALUE!</v>
      </c>
      <c r="BO281" s="37" t="e">
        <f>IF('935'!$K281&gt;1000,'Charging rates'!$C$38*$AW281*'935'!$L281,0)</f>
        <v>#VALUE!</v>
      </c>
      <c r="BP281" s="37" t="e">
        <f>IF(MOD('935'!$K281,1000)&gt;100,'Charging rates'!$D$38*$AW281*'935'!$M281,0)</f>
        <v>#VALUE!</v>
      </c>
      <c r="BQ281" s="37" t="e">
        <f>IF(MOD('935'!$K281,100)&gt;10,'Charging rates'!$E$38*$AW281*'935'!$N281,0)</f>
        <v>#VALUE!</v>
      </c>
      <c r="BR281" s="52" t="e">
        <f t="shared" si="50"/>
        <v>#VALUE!</v>
      </c>
      <c r="BS281" s="48" t="e">
        <f>'935'!C281&lt;&gt;"VOID"</f>
        <v>#VALUE!</v>
      </c>
      <c r="BT281" s="33" t="e">
        <f>IF(BS281,(100/'11'!B$17*BD281*((1-'935'!I281)*'Charging rates'!B$51+'Charging rates'!B$63)),0)</f>
        <v>#VALUE!</v>
      </c>
      <c r="BU281" s="33" t="e">
        <f>100/'11'!B$17*BG281*('Charging rates'!B$51+'Charging rates'!B$63)</f>
        <v>#VALUE!</v>
      </c>
      <c r="BV281" s="33" t="e">
        <f>100/'11'!B$17*BE281*('Charging rates'!B$51+'Charging rates'!B$63)</f>
        <v>#VALUE!</v>
      </c>
      <c r="BW281" s="53" t="e">
        <f t="shared" si="51"/>
        <v>#VALUE!</v>
      </c>
      <c r="BX281" s="32" t="e">
        <f>AT281-('935'!T281*(1-'935'!X281/'11'!B$17))</f>
        <v>#VALUE!</v>
      </c>
      <c r="BY281" s="32">
        <f>0-IF(ISNUMBER(I281),INDEX('913'!$I$6:$I$1205,I281),0)-IF(ISNUMBER(J281),INDEX('913'!$I$6:$I$1205,J281),0)-IF(ISNUMBER(K281),INDEX('913'!$I$6:$I$1205,K281),0)-IF(ISNUMBER(L281),INDEX('913'!$I$6:$I$1205,L281),0)-IF(ISNUMBER(M281),INDEX('913'!$I$6:$I$1205,M281),0)-IF(ISNUMBER(N281),INDEX('913'!$I$6:$I$1205,N281),0)-IF(ISNUMBER(O281),INDEX('913'!$I$6:$I$1205,O281),0)-IF(ISNUMBER(P281),INDEX('913'!$I$6:$I$1205,P281),0)</f>
        <v>0</v>
      </c>
      <c r="BZ281" s="37">
        <f>IF(BY281=0,1,MAX(1,SQRT(BY281^2+(IF(ISNUMBER(I281),INDEX('913'!$J$6:$J$1205,I281),0)+IF(ISNUMBER(J281),INDEX('913'!$J$6:$J$1205,J281),0)+IF(ISNUMBER(K281),INDEX('913'!$J$6:$J$1205,K281),0)+IF(ISNUMBER(L281),INDEX('913'!$J$6:$J$1205,L281),0)+IF(ISNUMBER(M281),INDEX('913'!$J$6:$J$1205,M281),0)+IF(ISNUMBER(N281),INDEX('913'!$J$6:$J$1205,N281),0)+IF(ISNUMBER(O281),INDEX('913'!$J$6:$J$1205,O281),0)+IF(ISNUMBER(P281),INDEX('913'!$J$6:$J$1205,P281),0))^2)/BY281))</f>
        <v>1</v>
      </c>
      <c r="CA281" s="33" t="e">
        <f>100*AO281/'11'!B$17</f>
        <v>#VALUE!</v>
      </c>
      <c r="CB281" s="37" t="e">
        <f>100*(AP281*BZ281)/'11'!C$17</f>
        <v>#VALUE!</v>
      </c>
      <c r="CC281" s="37" t="e">
        <f t="shared" si="52"/>
        <v>#VALUE!</v>
      </c>
      <c r="CD281" s="33" t="e">
        <f t="shared" si="53"/>
        <v>#VALUE!</v>
      </c>
      <c r="CE281" s="54" t="e">
        <f>'11'!C$17-'935'!Y281</f>
        <v>#VALUE!</v>
      </c>
      <c r="CF281" s="37" t="e">
        <f>MAX('DNO totals'!B$312+0,MIN('935'!L281+0,'DNO totals'!B$304+0))</f>
        <v>#VALUE!</v>
      </c>
      <c r="CG281" s="37" t="e">
        <f>MAX('DNO totals'!C$312+0,MIN('935'!M281+0,'DNO totals'!C$304+0))</f>
        <v>#VALUE!</v>
      </c>
      <c r="CH281" s="37" t="e">
        <f>MAX('DNO totals'!D$312+0,MIN('935'!N281+0,'DNO totals'!D$304+0))</f>
        <v>#VALUE!</v>
      </c>
      <c r="CI281" s="37" t="e">
        <f>MAX('DNO totals'!E$312+0,MIN('935'!O281+0,'DNO totals'!E$304+0))</f>
        <v>#VALUE!</v>
      </c>
      <c r="CJ281" s="52" t="e">
        <f>MAX('DNO totals'!F$312+0,MIN('935'!P281+0,'DNO totals'!F$304+0))</f>
        <v>#VALUE!</v>
      </c>
      <c r="CK281" s="37" t="e">
        <f>IF('935'!$K281=1000,'Charging rates'!$C$38*$BH281/(1+'DNO totals'!$C$99)*$CF281,0)</f>
        <v>#VALUE!</v>
      </c>
      <c r="CL281" s="37" t="e">
        <f>IF(MOD('935'!$K281,1000)=100,'Charging rates'!$D$38*$BH281/(1+'DNO totals'!$D$99)*$CG281,0)</f>
        <v>#VALUE!</v>
      </c>
      <c r="CM281" s="37" t="e">
        <f>IF(MOD('935'!$K281,100)=10,'Charging rates'!$E$38*$BH281/(1+'DNO totals'!$E$99)*$CH281,0)</f>
        <v>#VALUE!</v>
      </c>
      <c r="CN281" s="37" t="e">
        <f>IF(AND(MOD('935'!$K281,10)&gt;0,MOD('935'!$K281,1000)&gt;1),'Charging rates'!$F$38*$BH281/(1+'DNO totals'!$F$99)*$CI281,0)</f>
        <v>#VALUE!</v>
      </c>
      <c r="CO281" s="37" t="e">
        <f>IF(MOD('935'!$K281,1000)=1,'Charging rates'!$G$38*$BH281/(1+'DNO totals'!$G$99)*$CJ281,0)</f>
        <v>#VALUE!</v>
      </c>
      <c r="CP281" s="52" t="e">
        <f t="shared" si="54"/>
        <v>#VALUE!</v>
      </c>
      <c r="CQ281" s="37" t="e">
        <f>IF('935'!$K281&gt;1000,'Charging rates'!$C$38*$AW281*$CF281,0)</f>
        <v>#VALUE!</v>
      </c>
      <c r="CR281" s="37" t="e">
        <f>IF(MOD('935'!$K281,1000)&gt;100,'Charging rates'!$D$38*$AW281*$CG281,0)</f>
        <v>#VALUE!</v>
      </c>
      <c r="CS281" s="37" t="e">
        <f>IF(MOD('935'!$K281,100)&gt;10,'Charging rates'!$E$38*$AW281*$CH281,0)</f>
        <v>#VALUE!</v>
      </c>
      <c r="CT281" s="52" t="e">
        <f t="shared" si="55"/>
        <v>#VALUE!</v>
      </c>
      <c r="CU281" s="33" t="e">
        <f>100*(AP281*'935'!Q281*BZ281)/'11'!B$17</f>
        <v>#VALUE!</v>
      </c>
      <c r="CV281" s="33" t="e">
        <f>100/'11'!B$17*'Charging rates'!B$10*AW281</f>
        <v>#VALUE!</v>
      </c>
      <c r="CW281" s="33" t="e">
        <f>IF(AT281=0,0,(1-BX281/AT281)*(CA281+IF('935'!Q281=0,0,(CB281*'935'!Q281*('11'!C$17-'935'!Y281)/('11'!B$17-'935'!X281)))))</f>
        <v>#VALUE!</v>
      </c>
      <c r="CX281" s="33" t="e">
        <f t="shared" si="56"/>
        <v>#VALUE!</v>
      </c>
      <c r="CY281" s="49" t="e">
        <f t="shared" si="57"/>
        <v>#VALUE!</v>
      </c>
      <c r="CZ281" s="32" t="e">
        <f>AT281*(Parameters!B$21+AU281)*IF('DNO totals'!B$323&lt;0,1,'935'!S281)</f>
        <v>#VALUE!</v>
      </c>
      <c r="DA281" s="52" t="e">
        <f>IF('DNO totals'!B$323&lt;0,1,'935'!S281)*(Parameters!B$21+AU281)</f>
        <v>#VALUE!</v>
      </c>
      <c r="DB281" s="37" t="e">
        <f>CX281+'Charging rates'!B$106*DA281*100/'11'!B$17</f>
        <v>#VALUE!</v>
      </c>
      <c r="DC281" s="37" t="e">
        <f>DB281+'Charging rates'!B$116*(Parameters!B$21+AU281)*100/'11'!B$17*IF('DNO totals'!B$323&lt;0,1,'935'!S281)</f>
        <v>#VALUE!</v>
      </c>
      <c r="DD281" s="37" t="e">
        <f>'Charging rates'!B$97*(CP281+CT281)*100/'11'!B$17</f>
        <v>#VALUE!</v>
      </c>
      <c r="DE281" s="33" t="e">
        <f>MAX(0-(CB281*AU281*'11'!C$17/'11'!B$17),DC281+DD281)</f>
        <v>#VALUE!</v>
      </c>
      <c r="DF281" s="37" t="e">
        <f>IF(BS281,IF(AU281=0,CC281,MAX(0,MIN(CC281,CC281+(DE281/'935'!Q281*('11'!B$17-'935'!X281)/('11'!C$17-'935'!Y281))))),0)</f>
        <v>#VALUE!</v>
      </c>
      <c r="DG281" s="33" t="e">
        <f t="shared" si="58"/>
        <v>#VALUE!</v>
      </c>
      <c r="DH281" s="53" t="e">
        <f t="shared" si="59"/>
        <v>#VALUE!</v>
      </c>
    </row>
    <row r="282" spans="1:112">
      <c r="A282" s="28">
        <v>182</v>
      </c>
      <c r="B282" s="47" t="e">
        <f>'935'!B282</f>
        <v>#VALUE!</v>
      </c>
      <c r="C282" s="48" t="e">
        <f>OR('935'!E282&lt;&gt;"VOID",'935'!F282&lt;&gt;"VOID",'935'!G282&lt;&gt;"VOID")</f>
        <v>#VALUE!</v>
      </c>
      <c r="D282" s="32" t="e">
        <f>IF('935'!D282="VOID",0,'935'!D282*(1-'935'!X282/'11'!B$17))</f>
        <v>#VALUE!</v>
      </c>
      <c r="E282" s="32" t="e">
        <f>IF('935'!E282="VOID",0,'935'!E282*(1-'935'!X282/'11'!B$17))</f>
        <v>#VALUE!</v>
      </c>
      <c r="F282" s="32" t="e">
        <f>IF('935'!F282="VOID",0,'935'!F282*(1-'935'!X282/'11'!B$17))</f>
        <v>#VALUE!</v>
      </c>
      <c r="G282" s="32" t="e">
        <f>IF('935'!G282="VOID",0,'935'!G282*(1-'935'!X282/'11'!B$17))</f>
        <v>#VALUE!</v>
      </c>
      <c r="H282" s="49" t="e">
        <f t="shared" si="40"/>
        <v>#VALUE!</v>
      </c>
      <c r="I282" s="50" t="e">
        <f>MATCH('935'!J282,'913'!$B$6:$B$1205,0)</f>
        <v>#VALUE!</v>
      </c>
      <c r="J282" s="50" t="e">
        <f>MATCH(INDEX('913'!$D$6:$D$1205,I282),'913'!$B$6:$B$1205,0)</f>
        <v>#VALUE!</v>
      </c>
      <c r="K282" s="50" t="e">
        <f>MATCH(INDEX('913'!$D$6:$D$1205,J282),'913'!$B$6:$B$1205,0)</f>
        <v>#VALUE!</v>
      </c>
      <c r="L282" s="50" t="e">
        <f>MATCH(INDEX('913'!$D$6:$D$1205,K282),'913'!$B$6:$B$1205,0)</f>
        <v>#VALUE!</v>
      </c>
      <c r="M282" s="50" t="e">
        <f>MATCH(INDEX('913'!$D$6:$D$1205,L282),'913'!$B$6:$B$1205,0)</f>
        <v>#VALUE!</v>
      </c>
      <c r="N282" s="50" t="e">
        <f>MATCH(INDEX('913'!$D$6:$D$1205,M282),'913'!$B$6:$B$1205,0)</f>
        <v>#VALUE!</v>
      </c>
      <c r="O282" s="50" t="e">
        <f>MATCH(INDEX('913'!$D$6:$D$1205,N282),'913'!$B$6:$B$1205,0)</f>
        <v>#VALUE!</v>
      </c>
      <c r="P282" s="51" t="e">
        <f>MATCH(INDEX('913'!$D$6:$D$1205,O282),'913'!$B$6:$B$1205,0)</f>
        <v>#VALUE!</v>
      </c>
      <c r="Q282" s="37">
        <f>IF(ISNUMBER(I282),MAX(0,INDEX('913'!$E$6:$E$1205,I282)),0)</f>
        <v>0</v>
      </c>
      <c r="R282" s="37">
        <f>IF(ISNUMBER(J282),MAX(0,INDEX('913'!$E$6:$E$1205,J282)),0)</f>
        <v>0</v>
      </c>
      <c r="S282" s="37">
        <f>IF(ISNUMBER(K282),MAX(0,INDEX('913'!$E$6:$E$1205,K282)),0)</f>
        <v>0</v>
      </c>
      <c r="T282" s="37">
        <f>IF(ISNUMBER(L282),MAX(0,INDEX('913'!$E$6:$E$1205,L282)),0)</f>
        <v>0</v>
      </c>
      <c r="U282" s="37">
        <f>IF(ISNUMBER(M282),MAX(0,INDEX('913'!$E$6:$E$1205,M282)),0)</f>
        <v>0</v>
      </c>
      <c r="V282" s="37">
        <f>IF(ISNUMBER(N282),MAX(0,INDEX('913'!$E$6:$E$1205,N282)),0)</f>
        <v>0</v>
      </c>
      <c r="W282" s="37">
        <f>IF(ISNUMBER(O282),MAX(0,INDEX('913'!$E$6:$E$1205,O282)),0)</f>
        <v>0</v>
      </c>
      <c r="X282" s="52">
        <f>IF(ISNUMBER(P282),MAX(0,INDEX('913'!$E$6:$E$1205,P282)),0)</f>
        <v>0</v>
      </c>
      <c r="Y282" s="37">
        <f>IF(ISNUMBER(I282),MAX(0,INDEX('913'!$F$6:$F$1205,I282)),0)</f>
        <v>0</v>
      </c>
      <c r="Z282" s="37">
        <f>IF(ISNUMBER(J282),MAX(0,INDEX('913'!$F$6:$F$1205,J282)),0)</f>
        <v>0</v>
      </c>
      <c r="AA282" s="37">
        <f>IF(ISNUMBER(K282),MAX(0,INDEX('913'!$F$6:$F$1205,K282)),0)</f>
        <v>0</v>
      </c>
      <c r="AB282" s="37">
        <f>IF(ISNUMBER(L282),MAX(0,INDEX('913'!$F$6:$F$1205,L282)),0)</f>
        <v>0</v>
      </c>
      <c r="AC282" s="37">
        <f>IF(ISNUMBER(M282),MAX(0,INDEX('913'!$F$6:$F$1205,M282)),0)</f>
        <v>0</v>
      </c>
      <c r="AD282" s="37">
        <f>IF(ISNUMBER(N282),MAX(0,INDEX('913'!$F$6:$F$1205,N282)),0)</f>
        <v>0</v>
      </c>
      <c r="AE282" s="37">
        <f>IF(ISNUMBER(O282),MAX(0,INDEX('913'!$F$6:$F$1205,O282)),0)</f>
        <v>0</v>
      </c>
      <c r="AF282" s="37">
        <f>IF(ISNUMBER(P282),MAX(0,INDEX('913'!$F$6:$F$1205,P282)),0)</f>
        <v>0</v>
      </c>
      <c r="AG282" s="32">
        <f>IF(ISNUMBER(I282),SQRT(INDEX('913'!$I$6:$I$1205,I282)^2+INDEX('913'!$J$6:$J$1205,I282)^2),0)</f>
        <v>0</v>
      </c>
      <c r="AH282" s="32">
        <f>IF(ISNUMBER(J282),SQRT(INDEX('913'!$I$6:$I$1205,J282)^2+INDEX('913'!$J$6:$J$1205,J282)^2),0)</f>
        <v>0</v>
      </c>
      <c r="AI282" s="32">
        <f>IF(ISNUMBER(K282),SQRT(INDEX('913'!$I$6:$I$1205,K282)^2+INDEX('913'!$J$6:$J$1205,K282)^2),0)</f>
        <v>0</v>
      </c>
      <c r="AJ282" s="32">
        <f>IF(ISNUMBER(L282),SQRT(INDEX('913'!$I$6:$I$1205,L282)^2+INDEX('913'!$J$6:$J$1205,L282)^2),0)</f>
        <v>0</v>
      </c>
      <c r="AK282" s="32">
        <f>IF(ISNUMBER(M282),SQRT(INDEX('913'!$I$6:$I$1205,M282)^2+INDEX('913'!$J$6:$J$1205,M282)^2),0)</f>
        <v>0</v>
      </c>
      <c r="AL282" s="32">
        <f>IF(ISNUMBER(N282),SQRT(INDEX('913'!$I$6:$I$1205,N282)^2+INDEX('913'!$J$6:$J$1205,N282)^2),0)</f>
        <v>0</v>
      </c>
      <c r="AM282" s="32">
        <f>IF(ISNUMBER(O282),SQRT(INDEX('913'!$I$6:$I$1205,O282)^2+INDEX('913'!$J$6:$J$1205,O282)^2),0)</f>
        <v>0</v>
      </c>
      <c r="AN282" s="49">
        <f>IF(ISNUMBER(P282),SQRT(INDEX('913'!$I$6:$I$1205,P282)^2+INDEX('913'!$J$6:$J$1205,P282)^2),0)</f>
        <v>0</v>
      </c>
      <c r="AO282" s="37">
        <f t="shared" si="41"/>
        <v>0</v>
      </c>
      <c r="AP282" s="37">
        <f t="shared" si="42"/>
        <v>0</v>
      </c>
      <c r="AQ282" s="33" t="e">
        <f>-100*'935'!W282*(AO282+AP282)/'11'!C$17</f>
        <v>#VALUE!</v>
      </c>
      <c r="AR282" s="37" t="e">
        <f t="shared" si="43"/>
        <v>#VALUE!</v>
      </c>
      <c r="AS282" s="52" t="e">
        <f t="shared" si="44"/>
        <v>#VALUE!</v>
      </c>
      <c r="AT282" s="32" t="e">
        <f>IF('935'!C282="VOID",0,('935'!C282*(1-'935'!X282/'11'!B$17)))</f>
        <v>#VALUE!</v>
      </c>
      <c r="AU282" s="52" t="e">
        <f>'935'!Q282*(1-'935'!Y282/'11'!C$17)/(1-'935'!X282/'11'!B$17)</f>
        <v>#VALUE!</v>
      </c>
      <c r="AV282" s="37" t="e">
        <f>INDEX('DNO totals'!$B$57:$G$57,IF('935'!K282,IF(MOD('935'!K282,1000),IF(MOD('935'!K282,100),IF(MOD('935'!K282,10),IF(MOD('935'!K282,1000)=1,6,5),4),3),2),1))</f>
        <v>#VALUE!</v>
      </c>
      <c r="AW282" s="52" t="e">
        <f t="shared" si="45"/>
        <v>#VALUE!</v>
      </c>
      <c r="AX282" s="32" t="e">
        <f>IF('935'!V282="VOID",0,'935'!V282*(1-'935'!X282/'11'!B$17))</f>
        <v>#VALUE!</v>
      </c>
      <c r="AY282" s="33" t="e">
        <f>IF(H282,-100*'Charging rates'!B$10/'11'!B$17*AX282/H282,0)</f>
        <v>#VALUE!</v>
      </c>
      <c r="AZ282" s="33" t="e">
        <f>IF(C282,'DNO totals'!B$41,0)</f>
        <v>#VALUE!</v>
      </c>
      <c r="BA282" s="33" t="e">
        <f t="shared" si="46"/>
        <v>#VALUE!</v>
      </c>
      <c r="BB282" s="33" t="e">
        <f t="shared" si="47"/>
        <v>#VALUE!</v>
      </c>
      <c r="BC282" s="53" t="e">
        <f t="shared" si="48"/>
        <v>#VALUE!</v>
      </c>
      <c r="BD282" s="32" t="e">
        <f>IF(AT282,'935'!H282*AT282/(AT282+D282+H282),0)</f>
        <v>#VALUE!</v>
      </c>
      <c r="BE282" s="32" t="e">
        <f>IF(H282,'935'!H282*H282/(AT282+D282+H282),0)</f>
        <v>#VALUE!</v>
      </c>
      <c r="BF282" s="32" t="e">
        <f>BD282*(1-'935'!X282/'11'!B$17)</f>
        <v>#VALUE!</v>
      </c>
      <c r="BG282" s="49" t="e">
        <f>BE282*(1-'935'!X282/'11'!B$17)</f>
        <v>#VALUE!</v>
      </c>
      <c r="BH282" s="52" t="e">
        <f>AV282*Parameters!B$6</f>
        <v>#VALUE!</v>
      </c>
      <c r="BI282" s="37" t="e">
        <f>IF('935'!$K282=1000,'Charging rates'!$C$38*$BH282/(1+'DNO totals'!$C$99)*'935'!$L282,0)</f>
        <v>#VALUE!</v>
      </c>
      <c r="BJ282" s="37" t="e">
        <f>IF(MOD('935'!$K282,1000)=100,'Charging rates'!$D$38*$BH282/(1+'DNO totals'!$D$99)*'935'!$M282,0)</f>
        <v>#VALUE!</v>
      </c>
      <c r="BK282" s="37" t="e">
        <f>IF(MOD('935'!$K282,100)=10,'Charging rates'!$E$38*$BH282/(1+'DNO totals'!$E$99)*'935'!$N282,0)</f>
        <v>#VALUE!</v>
      </c>
      <c r="BL282" s="37" t="e">
        <f>IF(AND(MOD('935'!$K282,10)&gt;0,MOD('935'!$K282,1000)&gt;1),'Charging rates'!$F$38*$BH282/(1+'DNO totals'!$F$99)*'935'!$O282,0)</f>
        <v>#VALUE!</v>
      </c>
      <c r="BM282" s="37" t="e">
        <f>IF(MOD('935'!$K282,1000)=1,'Charging rates'!$G$38*$BH282/(1+'DNO totals'!$G$99)*'935'!$P282,0)</f>
        <v>#VALUE!</v>
      </c>
      <c r="BN282" s="52" t="e">
        <f t="shared" si="49"/>
        <v>#VALUE!</v>
      </c>
      <c r="BO282" s="37" t="e">
        <f>IF('935'!$K282&gt;1000,'Charging rates'!$C$38*$AW282*'935'!$L282,0)</f>
        <v>#VALUE!</v>
      </c>
      <c r="BP282" s="37" t="e">
        <f>IF(MOD('935'!$K282,1000)&gt;100,'Charging rates'!$D$38*$AW282*'935'!$M282,0)</f>
        <v>#VALUE!</v>
      </c>
      <c r="BQ282" s="37" t="e">
        <f>IF(MOD('935'!$K282,100)&gt;10,'Charging rates'!$E$38*$AW282*'935'!$N282,0)</f>
        <v>#VALUE!</v>
      </c>
      <c r="BR282" s="52" t="e">
        <f t="shared" si="50"/>
        <v>#VALUE!</v>
      </c>
      <c r="BS282" s="48" t="e">
        <f>'935'!C282&lt;&gt;"VOID"</f>
        <v>#VALUE!</v>
      </c>
      <c r="BT282" s="33" t="e">
        <f>IF(BS282,(100/'11'!B$17*BD282*((1-'935'!I282)*'Charging rates'!B$51+'Charging rates'!B$63)),0)</f>
        <v>#VALUE!</v>
      </c>
      <c r="BU282" s="33" t="e">
        <f>100/'11'!B$17*BG282*('Charging rates'!B$51+'Charging rates'!B$63)</f>
        <v>#VALUE!</v>
      </c>
      <c r="BV282" s="33" t="e">
        <f>100/'11'!B$17*BE282*('Charging rates'!B$51+'Charging rates'!B$63)</f>
        <v>#VALUE!</v>
      </c>
      <c r="BW282" s="53" t="e">
        <f t="shared" si="51"/>
        <v>#VALUE!</v>
      </c>
      <c r="BX282" s="32" t="e">
        <f>AT282-('935'!T282*(1-'935'!X282/'11'!B$17))</f>
        <v>#VALUE!</v>
      </c>
      <c r="BY282" s="32">
        <f>0-IF(ISNUMBER(I282),INDEX('913'!$I$6:$I$1205,I282),0)-IF(ISNUMBER(J282),INDEX('913'!$I$6:$I$1205,J282),0)-IF(ISNUMBER(K282),INDEX('913'!$I$6:$I$1205,K282),0)-IF(ISNUMBER(L282),INDEX('913'!$I$6:$I$1205,L282),0)-IF(ISNUMBER(M282),INDEX('913'!$I$6:$I$1205,M282),0)-IF(ISNUMBER(N282),INDEX('913'!$I$6:$I$1205,N282),0)-IF(ISNUMBER(O282),INDEX('913'!$I$6:$I$1205,O282),0)-IF(ISNUMBER(P282),INDEX('913'!$I$6:$I$1205,P282),0)</f>
        <v>0</v>
      </c>
      <c r="BZ282" s="37">
        <f>IF(BY282=0,1,MAX(1,SQRT(BY282^2+(IF(ISNUMBER(I282),INDEX('913'!$J$6:$J$1205,I282),0)+IF(ISNUMBER(J282),INDEX('913'!$J$6:$J$1205,J282),0)+IF(ISNUMBER(K282),INDEX('913'!$J$6:$J$1205,K282),0)+IF(ISNUMBER(L282),INDEX('913'!$J$6:$J$1205,L282),0)+IF(ISNUMBER(M282),INDEX('913'!$J$6:$J$1205,M282),0)+IF(ISNUMBER(N282),INDEX('913'!$J$6:$J$1205,N282),0)+IF(ISNUMBER(O282),INDEX('913'!$J$6:$J$1205,O282),0)+IF(ISNUMBER(P282),INDEX('913'!$J$6:$J$1205,P282),0))^2)/BY282))</f>
        <v>1</v>
      </c>
      <c r="CA282" s="33" t="e">
        <f>100*AO282/'11'!B$17</f>
        <v>#VALUE!</v>
      </c>
      <c r="CB282" s="37" t="e">
        <f>100*(AP282*BZ282)/'11'!C$17</f>
        <v>#VALUE!</v>
      </c>
      <c r="CC282" s="37" t="e">
        <f t="shared" si="52"/>
        <v>#VALUE!</v>
      </c>
      <c r="CD282" s="33" t="e">
        <f t="shared" si="53"/>
        <v>#VALUE!</v>
      </c>
      <c r="CE282" s="54" t="e">
        <f>'11'!C$17-'935'!Y282</f>
        <v>#VALUE!</v>
      </c>
      <c r="CF282" s="37" t="e">
        <f>MAX('DNO totals'!B$312+0,MIN('935'!L282+0,'DNO totals'!B$304+0))</f>
        <v>#VALUE!</v>
      </c>
      <c r="CG282" s="37" t="e">
        <f>MAX('DNO totals'!C$312+0,MIN('935'!M282+0,'DNO totals'!C$304+0))</f>
        <v>#VALUE!</v>
      </c>
      <c r="CH282" s="37" t="e">
        <f>MAX('DNO totals'!D$312+0,MIN('935'!N282+0,'DNO totals'!D$304+0))</f>
        <v>#VALUE!</v>
      </c>
      <c r="CI282" s="37" t="e">
        <f>MAX('DNO totals'!E$312+0,MIN('935'!O282+0,'DNO totals'!E$304+0))</f>
        <v>#VALUE!</v>
      </c>
      <c r="CJ282" s="52" t="e">
        <f>MAX('DNO totals'!F$312+0,MIN('935'!P282+0,'DNO totals'!F$304+0))</f>
        <v>#VALUE!</v>
      </c>
      <c r="CK282" s="37" t="e">
        <f>IF('935'!$K282=1000,'Charging rates'!$C$38*$BH282/(1+'DNO totals'!$C$99)*$CF282,0)</f>
        <v>#VALUE!</v>
      </c>
      <c r="CL282" s="37" t="e">
        <f>IF(MOD('935'!$K282,1000)=100,'Charging rates'!$D$38*$BH282/(1+'DNO totals'!$D$99)*$CG282,0)</f>
        <v>#VALUE!</v>
      </c>
      <c r="CM282" s="37" t="e">
        <f>IF(MOD('935'!$K282,100)=10,'Charging rates'!$E$38*$BH282/(1+'DNO totals'!$E$99)*$CH282,0)</f>
        <v>#VALUE!</v>
      </c>
      <c r="CN282" s="37" t="e">
        <f>IF(AND(MOD('935'!$K282,10)&gt;0,MOD('935'!$K282,1000)&gt;1),'Charging rates'!$F$38*$BH282/(1+'DNO totals'!$F$99)*$CI282,0)</f>
        <v>#VALUE!</v>
      </c>
      <c r="CO282" s="37" t="e">
        <f>IF(MOD('935'!$K282,1000)=1,'Charging rates'!$G$38*$BH282/(1+'DNO totals'!$G$99)*$CJ282,0)</f>
        <v>#VALUE!</v>
      </c>
      <c r="CP282" s="52" t="e">
        <f t="shared" si="54"/>
        <v>#VALUE!</v>
      </c>
      <c r="CQ282" s="37" t="e">
        <f>IF('935'!$K282&gt;1000,'Charging rates'!$C$38*$AW282*$CF282,0)</f>
        <v>#VALUE!</v>
      </c>
      <c r="CR282" s="37" t="e">
        <f>IF(MOD('935'!$K282,1000)&gt;100,'Charging rates'!$D$38*$AW282*$CG282,0)</f>
        <v>#VALUE!</v>
      </c>
      <c r="CS282" s="37" t="e">
        <f>IF(MOD('935'!$K282,100)&gt;10,'Charging rates'!$E$38*$AW282*$CH282,0)</f>
        <v>#VALUE!</v>
      </c>
      <c r="CT282" s="52" t="e">
        <f t="shared" si="55"/>
        <v>#VALUE!</v>
      </c>
      <c r="CU282" s="33" t="e">
        <f>100*(AP282*'935'!Q282*BZ282)/'11'!B$17</f>
        <v>#VALUE!</v>
      </c>
      <c r="CV282" s="33" t="e">
        <f>100/'11'!B$17*'Charging rates'!B$10*AW282</f>
        <v>#VALUE!</v>
      </c>
      <c r="CW282" s="33" t="e">
        <f>IF(AT282=0,0,(1-BX282/AT282)*(CA282+IF('935'!Q282=0,0,(CB282*'935'!Q282*('11'!C$17-'935'!Y282)/('11'!B$17-'935'!X282)))))</f>
        <v>#VALUE!</v>
      </c>
      <c r="CX282" s="33" t="e">
        <f t="shared" si="56"/>
        <v>#VALUE!</v>
      </c>
      <c r="CY282" s="49" t="e">
        <f t="shared" si="57"/>
        <v>#VALUE!</v>
      </c>
      <c r="CZ282" s="32" t="e">
        <f>AT282*(Parameters!B$21+AU282)*IF('DNO totals'!B$323&lt;0,1,'935'!S282)</f>
        <v>#VALUE!</v>
      </c>
      <c r="DA282" s="52" t="e">
        <f>IF('DNO totals'!B$323&lt;0,1,'935'!S282)*(Parameters!B$21+AU282)</f>
        <v>#VALUE!</v>
      </c>
      <c r="DB282" s="37" t="e">
        <f>CX282+'Charging rates'!B$106*DA282*100/'11'!B$17</f>
        <v>#VALUE!</v>
      </c>
      <c r="DC282" s="37" t="e">
        <f>DB282+'Charging rates'!B$116*(Parameters!B$21+AU282)*100/'11'!B$17*IF('DNO totals'!B$323&lt;0,1,'935'!S282)</f>
        <v>#VALUE!</v>
      </c>
      <c r="DD282" s="37" t="e">
        <f>'Charging rates'!B$97*(CP282+CT282)*100/'11'!B$17</f>
        <v>#VALUE!</v>
      </c>
      <c r="DE282" s="33" t="e">
        <f>MAX(0-(CB282*AU282*'11'!C$17/'11'!B$17),DC282+DD282)</f>
        <v>#VALUE!</v>
      </c>
      <c r="DF282" s="37" t="e">
        <f>IF(BS282,IF(AU282=0,CC282,MAX(0,MIN(CC282,CC282+(DE282/'935'!Q282*('11'!B$17-'935'!X282)/('11'!C$17-'935'!Y282))))),0)</f>
        <v>#VALUE!</v>
      </c>
      <c r="DG282" s="33" t="e">
        <f t="shared" si="58"/>
        <v>#VALUE!</v>
      </c>
      <c r="DH282" s="53" t="e">
        <f t="shared" si="59"/>
        <v>#VALUE!</v>
      </c>
    </row>
    <row r="283" spans="1:112">
      <c r="A283" s="28">
        <v>183</v>
      </c>
      <c r="B283" s="47" t="e">
        <f>'935'!B283</f>
        <v>#VALUE!</v>
      </c>
      <c r="C283" s="48" t="e">
        <f>OR('935'!E283&lt;&gt;"VOID",'935'!F283&lt;&gt;"VOID",'935'!G283&lt;&gt;"VOID")</f>
        <v>#VALUE!</v>
      </c>
      <c r="D283" s="32" t="e">
        <f>IF('935'!D283="VOID",0,'935'!D283*(1-'935'!X283/'11'!B$17))</f>
        <v>#VALUE!</v>
      </c>
      <c r="E283" s="32" t="e">
        <f>IF('935'!E283="VOID",0,'935'!E283*(1-'935'!X283/'11'!B$17))</f>
        <v>#VALUE!</v>
      </c>
      <c r="F283" s="32" t="e">
        <f>IF('935'!F283="VOID",0,'935'!F283*(1-'935'!X283/'11'!B$17))</f>
        <v>#VALUE!</v>
      </c>
      <c r="G283" s="32" t="e">
        <f>IF('935'!G283="VOID",0,'935'!G283*(1-'935'!X283/'11'!B$17))</f>
        <v>#VALUE!</v>
      </c>
      <c r="H283" s="49" t="e">
        <f t="shared" si="40"/>
        <v>#VALUE!</v>
      </c>
      <c r="I283" s="50" t="e">
        <f>MATCH('935'!J283,'913'!$B$6:$B$1205,0)</f>
        <v>#VALUE!</v>
      </c>
      <c r="J283" s="50" t="e">
        <f>MATCH(INDEX('913'!$D$6:$D$1205,I283),'913'!$B$6:$B$1205,0)</f>
        <v>#VALUE!</v>
      </c>
      <c r="K283" s="50" t="e">
        <f>MATCH(INDEX('913'!$D$6:$D$1205,J283),'913'!$B$6:$B$1205,0)</f>
        <v>#VALUE!</v>
      </c>
      <c r="L283" s="50" t="e">
        <f>MATCH(INDEX('913'!$D$6:$D$1205,K283),'913'!$B$6:$B$1205,0)</f>
        <v>#VALUE!</v>
      </c>
      <c r="M283" s="50" t="e">
        <f>MATCH(INDEX('913'!$D$6:$D$1205,L283),'913'!$B$6:$B$1205,0)</f>
        <v>#VALUE!</v>
      </c>
      <c r="N283" s="50" t="e">
        <f>MATCH(INDEX('913'!$D$6:$D$1205,M283),'913'!$B$6:$B$1205,0)</f>
        <v>#VALUE!</v>
      </c>
      <c r="O283" s="50" t="e">
        <f>MATCH(INDEX('913'!$D$6:$D$1205,N283),'913'!$B$6:$B$1205,0)</f>
        <v>#VALUE!</v>
      </c>
      <c r="P283" s="51" t="e">
        <f>MATCH(INDEX('913'!$D$6:$D$1205,O283),'913'!$B$6:$B$1205,0)</f>
        <v>#VALUE!</v>
      </c>
      <c r="Q283" s="37">
        <f>IF(ISNUMBER(I283),MAX(0,INDEX('913'!$E$6:$E$1205,I283)),0)</f>
        <v>0</v>
      </c>
      <c r="R283" s="37">
        <f>IF(ISNUMBER(J283),MAX(0,INDEX('913'!$E$6:$E$1205,J283)),0)</f>
        <v>0</v>
      </c>
      <c r="S283" s="37">
        <f>IF(ISNUMBER(K283),MAX(0,INDEX('913'!$E$6:$E$1205,K283)),0)</f>
        <v>0</v>
      </c>
      <c r="T283" s="37">
        <f>IF(ISNUMBER(L283),MAX(0,INDEX('913'!$E$6:$E$1205,L283)),0)</f>
        <v>0</v>
      </c>
      <c r="U283" s="37">
        <f>IF(ISNUMBER(M283),MAX(0,INDEX('913'!$E$6:$E$1205,M283)),0)</f>
        <v>0</v>
      </c>
      <c r="V283" s="37">
        <f>IF(ISNUMBER(N283),MAX(0,INDEX('913'!$E$6:$E$1205,N283)),0)</f>
        <v>0</v>
      </c>
      <c r="W283" s="37">
        <f>IF(ISNUMBER(O283),MAX(0,INDEX('913'!$E$6:$E$1205,O283)),0)</f>
        <v>0</v>
      </c>
      <c r="X283" s="52">
        <f>IF(ISNUMBER(P283),MAX(0,INDEX('913'!$E$6:$E$1205,P283)),0)</f>
        <v>0</v>
      </c>
      <c r="Y283" s="37">
        <f>IF(ISNUMBER(I283),MAX(0,INDEX('913'!$F$6:$F$1205,I283)),0)</f>
        <v>0</v>
      </c>
      <c r="Z283" s="37">
        <f>IF(ISNUMBER(J283),MAX(0,INDEX('913'!$F$6:$F$1205,J283)),0)</f>
        <v>0</v>
      </c>
      <c r="AA283" s="37">
        <f>IF(ISNUMBER(K283),MAX(0,INDEX('913'!$F$6:$F$1205,K283)),0)</f>
        <v>0</v>
      </c>
      <c r="AB283" s="37">
        <f>IF(ISNUMBER(L283),MAX(0,INDEX('913'!$F$6:$F$1205,L283)),0)</f>
        <v>0</v>
      </c>
      <c r="AC283" s="37">
        <f>IF(ISNUMBER(M283),MAX(0,INDEX('913'!$F$6:$F$1205,M283)),0)</f>
        <v>0</v>
      </c>
      <c r="AD283" s="37">
        <f>IF(ISNUMBER(N283),MAX(0,INDEX('913'!$F$6:$F$1205,N283)),0)</f>
        <v>0</v>
      </c>
      <c r="AE283" s="37">
        <f>IF(ISNUMBER(O283),MAX(0,INDEX('913'!$F$6:$F$1205,O283)),0)</f>
        <v>0</v>
      </c>
      <c r="AF283" s="37">
        <f>IF(ISNUMBER(P283),MAX(0,INDEX('913'!$F$6:$F$1205,P283)),0)</f>
        <v>0</v>
      </c>
      <c r="AG283" s="32">
        <f>IF(ISNUMBER(I283),SQRT(INDEX('913'!$I$6:$I$1205,I283)^2+INDEX('913'!$J$6:$J$1205,I283)^2),0)</f>
        <v>0</v>
      </c>
      <c r="AH283" s="32">
        <f>IF(ISNUMBER(J283),SQRT(INDEX('913'!$I$6:$I$1205,J283)^2+INDEX('913'!$J$6:$J$1205,J283)^2),0)</f>
        <v>0</v>
      </c>
      <c r="AI283" s="32">
        <f>IF(ISNUMBER(K283),SQRT(INDEX('913'!$I$6:$I$1205,K283)^2+INDEX('913'!$J$6:$J$1205,K283)^2),0)</f>
        <v>0</v>
      </c>
      <c r="AJ283" s="32">
        <f>IF(ISNUMBER(L283),SQRT(INDEX('913'!$I$6:$I$1205,L283)^2+INDEX('913'!$J$6:$J$1205,L283)^2),0)</f>
        <v>0</v>
      </c>
      <c r="AK283" s="32">
        <f>IF(ISNUMBER(M283),SQRT(INDEX('913'!$I$6:$I$1205,M283)^2+INDEX('913'!$J$6:$J$1205,M283)^2),0)</f>
        <v>0</v>
      </c>
      <c r="AL283" s="32">
        <f>IF(ISNUMBER(N283),SQRT(INDEX('913'!$I$6:$I$1205,N283)^2+INDEX('913'!$J$6:$J$1205,N283)^2),0)</f>
        <v>0</v>
      </c>
      <c r="AM283" s="32">
        <f>IF(ISNUMBER(O283),SQRT(INDEX('913'!$I$6:$I$1205,O283)^2+INDEX('913'!$J$6:$J$1205,O283)^2),0)</f>
        <v>0</v>
      </c>
      <c r="AN283" s="49">
        <f>IF(ISNUMBER(P283),SQRT(INDEX('913'!$I$6:$I$1205,P283)^2+INDEX('913'!$J$6:$J$1205,P283)^2),0)</f>
        <v>0</v>
      </c>
      <c r="AO283" s="37">
        <f t="shared" si="41"/>
        <v>0</v>
      </c>
      <c r="AP283" s="37">
        <f t="shared" si="42"/>
        <v>0</v>
      </c>
      <c r="AQ283" s="33" t="e">
        <f>-100*'935'!W283*(AO283+AP283)/'11'!C$17</f>
        <v>#VALUE!</v>
      </c>
      <c r="AR283" s="37" t="e">
        <f t="shared" si="43"/>
        <v>#VALUE!</v>
      </c>
      <c r="AS283" s="52" t="e">
        <f t="shared" si="44"/>
        <v>#VALUE!</v>
      </c>
      <c r="AT283" s="32" t="e">
        <f>IF('935'!C283="VOID",0,('935'!C283*(1-'935'!X283/'11'!B$17)))</f>
        <v>#VALUE!</v>
      </c>
      <c r="AU283" s="52" t="e">
        <f>'935'!Q283*(1-'935'!Y283/'11'!C$17)/(1-'935'!X283/'11'!B$17)</f>
        <v>#VALUE!</v>
      </c>
      <c r="AV283" s="37" t="e">
        <f>INDEX('DNO totals'!$B$57:$G$57,IF('935'!K283,IF(MOD('935'!K283,1000),IF(MOD('935'!K283,100),IF(MOD('935'!K283,10),IF(MOD('935'!K283,1000)=1,6,5),4),3),2),1))</f>
        <v>#VALUE!</v>
      </c>
      <c r="AW283" s="52" t="e">
        <f t="shared" si="45"/>
        <v>#VALUE!</v>
      </c>
      <c r="AX283" s="32" t="e">
        <f>IF('935'!V283="VOID",0,'935'!V283*(1-'935'!X283/'11'!B$17))</f>
        <v>#VALUE!</v>
      </c>
      <c r="AY283" s="33" t="e">
        <f>IF(H283,-100*'Charging rates'!B$10/'11'!B$17*AX283/H283,0)</f>
        <v>#VALUE!</v>
      </c>
      <c r="AZ283" s="33" t="e">
        <f>IF(C283,'DNO totals'!B$41,0)</f>
        <v>#VALUE!</v>
      </c>
      <c r="BA283" s="33" t="e">
        <f t="shared" si="46"/>
        <v>#VALUE!</v>
      </c>
      <c r="BB283" s="33" t="e">
        <f t="shared" si="47"/>
        <v>#VALUE!</v>
      </c>
      <c r="BC283" s="53" t="e">
        <f t="shared" si="48"/>
        <v>#VALUE!</v>
      </c>
      <c r="BD283" s="32" t="e">
        <f>IF(AT283,'935'!H283*AT283/(AT283+D283+H283),0)</f>
        <v>#VALUE!</v>
      </c>
      <c r="BE283" s="32" t="e">
        <f>IF(H283,'935'!H283*H283/(AT283+D283+H283),0)</f>
        <v>#VALUE!</v>
      </c>
      <c r="BF283" s="32" t="e">
        <f>BD283*(1-'935'!X283/'11'!B$17)</f>
        <v>#VALUE!</v>
      </c>
      <c r="BG283" s="49" t="e">
        <f>BE283*(1-'935'!X283/'11'!B$17)</f>
        <v>#VALUE!</v>
      </c>
      <c r="BH283" s="52" t="e">
        <f>AV283*Parameters!B$6</f>
        <v>#VALUE!</v>
      </c>
      <c r="BI283" s="37" t="e">
        <f>IF('935'!$K283=1000,'Charging rates'!$C$38*$BH283/(1+'DNO totals'!$C$99)*'935'!$L283,0)</f>
        <v>#VALUE!</v>
      </c>
      <c r="BJ283" s="37" t="e">
        <f>IF(MOD('935'!$K283,1000)=100,'Charging rates'!$D$38*$BH283/(1+'DNO totals'!$D$99)*'935'!$M283,0)</f>
        <v>#VALUE!</v>
      </c>
      <c r="BK283" s="37" t="e">
        <f>IF(MOD('935'!$K283,100)=10,'Charging rates'!$E$38*$BH283/(1+'DNO totals'!$E$99)*'935'!$N283,0)</f>
        <v>#VALUE!</v>
      </c>
      <c r="BL283" s="37" t="e">
        <f>IF(AND(MOD('935'!$K283,10)&gt;0,MOD('935'!$K283,1000)&gt;1),'Charging rates'!$F$38*$BH283/(1+'DNO totals'!$F$99)*'935'!$O283,0)</f>
        <v>#VALUE!</v>
      </c>
      <c r="BM283" s="37" t="e">
        <f>IF(MOD('935'!$K283,1000)=1,'Charging rates'!$G$38*$BH283/(1+'DNO totals'!$G$99)*'935'!$P283,0)</f>
        <v>#VALUE!</v>
      </c>
      <c r="BN283" s="52" t="e">
        <f t="shared" si="49"/>
        <v>#VALUE!</v>
      </c>
      <c r="BO283" s="37" t="e">
        <f>IF('935'!$K283&gt;1000,'Charging rates'!$C$38*$AW283*'935'!$L283,0)</f>
        <v>#VALUE!</v>
      </c>
      <c r="BP283" s="37" t="e">
        <f>IF(MOD('935'!$K283,1000)&gt;100,'Charging rates'!$D$38*$AW283*'935'!$M283,0)</f>
        <v>#VALUE!</v>
      </c>
      <c r="BQ283" s="37" t="e">
        <f>IF(MOD('935'!$K283,100)&gt;10,'Charging rates'!$E$38*$AW283*'935'!$N283,0)</f>
        <v>#VALUE!</v>
      </c>
      <c r="BR283" s="52" t="e">
        <f t="shared" si="50"/>
        <v>#VALUE!</v>
      </c>
      <c r="BS283" s="48" t="e">
        <f>'935'!C283&lt;&gt;"VOID"</f>
        <v>#VALUE!</v>
      </c>
      <c r="BT283" s="33" t="e">
        <f>IF(BS283,(100/'11'!B$17*BD283*((1-'935'!I283)*'Charging rates'!B$51+'Charging rates'!B$63)),0)</f>
        <v>#VALUE!</v>
      </c>
      <c r="BU283" s="33" t="e">
        <f>100/'11'!B$17*BG283*('Charging rates'!B$51+'Charging rates'!B$63)</f>
        <v>#VALUE!</v>
      </c>
      <c r="BV283" s="33" t="e">
        <f>100/'11'!B$17*BE283*('Charging rates'!B$51+'Charging rates'!B$63)</f>
        <v>#VALUE!</v>
      </c>
      <c r="BW283" s="53" t="e">
        <f t="shared" si="51"/>
        <v>#VALUE!</v>
      </c>
      <c r="BX283" s="32" t="e">
        <f>AT283-('935'!T283*(1-'935'!X283/'11'!B$17))</f>
        <v>#VALUE!</v>
      </c>
      <c r="BY283" s="32">
        <f>0-IF(ISNUMBER(I283),INDEX('913'!$I$6:$I$1205,I283),0)-IF(ISNUMBER(J283),INDEX('913'!$I$6:$I$1205,J283),0)-IF(ISNUMBER(K283),INDEX('913'!$I$6:$I$1205,K283),0)-IF(ISNUMBER(L283),INDEX('913'!$I$6:$I$1205,L283),0)-IF(ISNUMBER(M283),INDEX('913'!$I$6:$I$1205,M283),0)-IF(ISNUMBER(N283),INDEX('913'!$I$6:$I$1205,N283),0)-IF(ISNUMBER(O283),INDEX('913'!$I$6:$I$1205,O283),0)-IF(ISNUMBER(P283),INDEX('913'!$I$6:$I$1205,P283),0)</f>
        <v>0</v>
      </c>
      <c r="BZ283" s="37">
        <f>IF(BY283=0,1,MAX(1,SQRT(BY283^2+(IF(ISNUMBER(I283),INDEX('913'!$J$6:$J$1205,I283),0)+IF(ISNUMBER(J283),INDEX('913'!$J$6:$J$1205,J283),0)+IF(ISNUMBER(K283),INDEX('913'!$J$6:$J$1205,K283),0)+IF(ISNUMBER(L283),INDEX('913'!$J$6:$J$1205,L283),0)+IF(ISNUMBER(M283),INDEX('913'!$J$6:$J$1205,M283),0)+IF(ISNUMBER(N283),INDEX('913'!$J$6:$J$1205,N283),0)+IF(ISNUMBER(O283),INDEX('913'!$J$6:$J$1205,O283),0)+IF(ISNUMBER(P283),INDEX('913'!$J$6:$J$1205,P283),0))^2)/BY283))</f>
        <v>1</v>
      </c>
      <c r="CA283" s="33" t="e">
        <f>100*AO283/'11'!B$17</f>
        <v>#VALUE!</v>
      </c>
      <c r="CB283" s="37" t="e">
        <f>100*(AP283*BZ283)/'11'!C$17</f>
        <v>#VALUE!</v>
      </c>
      <c r="CC283" s="37" t="e">
        <f t="shared" si="52"/>
        <v>#VALUE!</v>
      </c>
      <c r="CD283" s="33" t="e">
        <f t="shared" si="53"/>
        <v>#VALUE!</v>
      </c>
      <c r="CE283" s="54" t="e">
        <f>'11'!C$17-'935'!Y283</f>
        <v>#VALUE!</v>
      </c>
      <c r="CF283" s="37" t="e">
        <f>MAX('DNO totals'!B$312+0,MIN('935'!L283+0,'DNO totals'!B$304+0))</f>
        <v>#VALUE!</v>
      </c>
      <c r="CG283" s="37" t="e">
        <f>MAX('DNO totals'!C$312+0,MIN('935'!M283+0,'DNO totals'!C$304+0))</f>
        <v>#VALUE!</v>
      </c>
      <c r="CH283" s="37" t="e">
        <f>MAX('DNO totals'!D$312+0,MIN('935'!N283+0,'DNO totals'!D$304+0))</f>
        <v>#VALUE!</v>
      </c>
      <c r="CI283" s="37" t="e">
        <f>MAX('DNO totals'!E$312+0,MIN('935'!O283+0,'DNO totals'!E$304+0))</f>
        <v>#VALUE!</v>
      </c>
      <c r="CJ283" s="52" t="e">
        <f>MAX('DNO totals'!F$312+0,MIN('935'!P283+0,'DNO totals'!F$304+0))</f>
        <v>#VALUE!</v>
      </c>
      <c r="CK283" s="37" t="e">
        <f>IF('935'!$K283=1000,'Charging rates'!$C$38*$BH283/(1+'DNO totals'!$C$99)*$CF283,0)</f>
        <v>#VALUE!</v>
      </c>
      <c r="CL283" s="37" t="e">
        <f>IF(MOD('935'!$K283,1000)=100,'Charging rates'!$D$38*$BH283/(1+'DNO totals'!$D$99)*$CG283,0)</f>
        <v>#VALUE!</v>
      </c>
      <c r="CM283" s="37" t="e">
        <f>IF(MOD('935'!$K283,100)=10,'Charging rates'!$E$38*$BH283/(1+'DNO totals'!$E$99)*$CH283,0)</f>
        <v>#VALUE!</v>
      </c>
      <c r="CN283" s="37" t="e">
        <f>IF(AND(MOD('935'!$K283,10)&gt;0,MOD('935'!$K283,1000)&gt;1),'Charging rates'!$F$38*$BH283/(1+'DNO totals'!$F$99)*$CI283,0)</f>
        <v>#VALUE!</v>
      </c>
      <c r="CO283" s="37" t="e">
        <f>IF(MOD('935'!$K283,1000)=1,'Charging rates'!$G$38*$BH283/(1+'DNO totals'!$G$99)*$CJ283,0)</f>
        <v>#VALUE!</v>
      </c>
      <c r="CP283" s="52" t="e">
        <f t="shared" si="54"/>
        <v>#VALUE!</v>
      </c>
      <c r="CQ283" s="37" t="e">
        <f>IF('935'!$K283&gt;1000,'Charging rates'!$C$38*$AW283*$CF283,0)</f>
        <v>#VALUE!</v>
      </c>
      <c r="CR283" s="37" t="e">
        <f>IF(MOD('935'!$K283,1000)&gt;100,'Charging rates'!$D$38*$AW283*$CG283,0)</f>
        <v>#VALUE!</v>
      </c>
      <c r="CS283" s="37" t="e">
        <f>IF(MOD('935'!$K283,100)&gt;10,'Charging rates'!$E$38*$AW283*$CH283,0)</f>
        <v>#VALUE!</v>
      </c>
      <c r="CT283" s="52" t="e">
        <f t="shared" si="55"/>
        <v>#VALUE!</v>
      </c>
      <c r="CU283" s="33" t="e">
        <f>100*(AP283*'935'!Q283*BZ283)/'11'!B$17</f>
        <v>#VALUE!</v>
      </c>
      <c r="CV283" s="33" t="e">
        <f>100/'11'!B$17*'Charging rates'!B$10*AW283</f>
        <v>#VALUE!</v>
      </c>
      <c r="CW283" s="33" t="e">
        <f>IF(AT283=0,0,(1-BX283/AT283)*(CA283+IF('935'!Q283=0,0,(CB283*'935'!Q283*('11'!C$17-'935'!Y283)/('11'!B$17-'935'!X283)))))</f>
        <v>#VALUE!</v>
      </c>
      <c r="CX283" s="33" t="e">
        <f t="shared" si="56"/>
        <v>#VALUE!</v>
      </c>
      <c r="CY283" s="49" t="e">
        <f t="shared" si="57"/>
        <v>#VALUE!</v>
      </c>
      <c r="CZ283" s="32" t="e">
        <f>AT283*(Parameters!B$21+AU283)*IF('DNO totals'!B$323&lt;0,1,'935'!S283)</f>
        <v>#VALUE!</v>
      </c>
      <c r="DA283" s="52" t="e">
        <f>IF('DNO totals'!B$323&lt;0,1,'935'!S283)*(Parameters!B$21+AU283)</f>
        <v>#VALUE!</v>
      </c>
      <c r="DB283" s="37" t="e">
        <f>CX283+'Charging rates'!B$106*DA283*100/'11'!B$17</f>
        <v>#VALUE!</v>
      </c>
      <c r="DC283" s="37" t="e">
        <f>DB283+'Charging rates'!B$116*(Parameters!B$21+AU283)*100/'11'!B$17*IF('DNO totals'!B$323&lt;0,1,'935'!S283)</f>
        <v>#VALUE!</v>
      </c>
      <c r="DD283" s="37" t="e">
        <f>'Charging rates'!B$97*(CP283+CT283)*100/'11'!B$17</f>
        <v>#VALUE!</v>
      </c>
      <c r="DE283" s="33" t="e">
        <f>MAX(0-(CB283*AU283*'11'!C$17/'11'!B$17),DC283+DD283)</f>
        <v>#VALUE!</v>
      </c>
      <c r="DF283" s="37" t="e">
        <f>IF(BS283,IF(AU283=0,CC283,MAX(0,MIN(CC283,CC283+(DE283/'935'!Q283*('11'!B$17-'935'!X283)/('11'!C$17-'935'!Y283))))),0)</f>
        <v>#VALUE!</v>
      </c>
      <c r="DG283" s="33" t="e">
        <f t="shared" si="58"/>
        <v>#VALUE!</v>
      </c>
      <c r="DH283" s="53" t="e">
        <f t="shared" si="59"/>
        <v>#VALUE!</v>
      </c>
    </row>
    <row r="284" spans="1:112">
      <c r="A284" s="28">
        <v>184</v>
      </c>
      <c r="B284" s="47" t="e">
        <f>'935'!B284</f>
        <v>#VALUE!</v>
      </c>
      <c r="C284" s="48" t="e">
        <f>OR('935'!E284&lt;&gt;"VOID",'935'!F284&lt;&gt;"VOID",'935'!G284&lt;&gt;"VOID")</f>
        <v>#VALUE!</v>
      </c>
      <c r="D284" s="32" t="e">
        <f>IF('935'!D284="VOID",0,'935'!D284*(1-'935'!X284/'11'!B$17))</f>
        <v>#VALUE!</v>
      </c>
      <c r="E284" s="32" t="e">
        <f>IF('935'!E284="VOID",0,'935'!E284*(1-'935'!X284/'11'!B$17))</f>
        <v>#VALUE!</v>
      </c>
      <c r="F284" s="32" t="e">
        <f>IF('935'!F284="VOID",0,'935'!F284*(1-'935'!X284/'11'!B$17))</f>
        <v>#VALUE!</v>
      </c>
      <c r="G284" s="32" t="e">
        <f>IF('935'!G284="VOID",0,'935'!G284*(1-'935'!X284/'11'!B$17))</f>
        <v>#VALUE!</v>
      </c>
      <c r="H284" s="49" t="e">
        <f t="shared" si="40"/>
        <v>#VALUE!</v>
      </c>
      <c r="I284" s="50" t="e">
        <f>MATCH('935'!J284,'913'!$B$6:$B$1205,0)</f>
        <v>#VALUE!</v>
      </c>
      <c r="J284" s="50" t="e">
        <f>MATCH(INDEX('913'!$D$6:$D$1205,I284),'913'!$B$6:$B$1205,0)</f>
        <v>#VALUE!</v>
      </c>
      <c r="K284" s="50" t="e">
        <f>MATCH(INDEX('913'!$D$6:$D$1205,J284),'913'!$B$6:$B$1205,0)</f>
        <v>#VALUE!</v>
      </c>
      <c r="L284" s="50" t="e">
        <f>MATCH(INDEX('913'!$D$6:$D$1205,K284),'913'!$B$6:$B$1205,0)</f>
        <v>#VALUE!</v>
      </c>
      <c r="M284" s="50" t="e">
        <f>MATCH(INDEX('913'!$D$6:$D$1205,L284),'913'!$B$6:$B$1205,0)</f>
        <v>#VALUE!</v>
      </c>
      <c r="N284" s="50" t="e">
        <f>MATCH(INDEX('913'!$D$6:$D$1205,M284),'913'!$B$6:$B$1205,0)</f>
        <v>#VALUE!</v>
      </c>
      <c r="O284" s="50" t="e">
        <f>MATCH(INDEX('913'!$D$6:$D$1205,N284),'913'!$B$6:$B$1205,0)</f>
        <v>#VALUE!</v>
      </c>
      <c r="P284" s="51" t="e">
        <f>MATCH(INDEX('913'!$D$6:$D$1205,O284),'913'!$B$6:$B$1205,0)</f>
        <v>#VALUE!</v>
      </c>
      <c r="Q284" s="37">
        <f>IF(ISNUMBER(I284),MAX(0,INDEX('913'!$E$6:$E$1205,I284)),0)</f>
        <v>0</v>
      </c>
      <c r="R284" s="37">
        <f>IF(ISNUMBER(J284),MAX(0,INDEX('913'!$E$6:$E$1205,J284)),0)</f>
        <v>0</v>
      </c>
      <c r="S284" s="37">
        <f>IF(ISNUMBER(K284),MAX(0,INDEX('913'!$E$6:$E$1205,K284)),0)</f>
        <v>0</v>
      </c>
      <c r="T284" s="37">
        <f>IF(ISNUMBER(L284),MAX(0,INDEX('913'!$E$6:$E$1205,L284)),0)</f>
        <v>0</v>
      </c>
      <c r="U284" s="37">
        <f>IF(ISNUMBER(M284),MAX(0,INDEX('913'!$E$6:$E$1205,M284)),0)</f>
        <v>0</v>
      </c>
      <c r="V284" s="37">
        <f>IF(ISNUMBER(N284),MAX(0,INDEX('913'!$E$6:$E$1205,N284)),0)</f>
        <v>0</v>
      </c>
      <c r="W284" s="37">
        <f>IF(ISNUMBER(O284),MAX(0,INDEX('913'!$E$6:$E$1205,O284)),0)</f>
        <v>0</v>
      </c>
      <c r="X284" s="52">
        <f>IF(ISNUMBER(P284),MAX(0,INDEX('913'!$E$6:$E$1205,P284)),0)</f>
        <v>0</v>
      </c>
      <c r="Y284" s="37">
        <f>IF(ISNUMBER(I284),MAX(0,INDEX('913'!$F$6:$F$1205,I284)),0)</f>
        <v>0</v>
      </c>
      <c r="Z284" s="37">
        <f>IF(ISNUMBER(J284),MAX(0,INDEX('913'!$F$6:$F$1205,J284)),0)</f>
        <v>0</v>
      </c>
      <c r="AA284" s="37">
        <f>IF(ISNUMBER(K284),MAX(0,INDEX('913'!$F$6:$F$1205,K284)),0)</f>
        <v>0</v>
      </c>
      <c r="AB284" s="37">
        <f>IF(ISNUMBER(L284),MAX(0,INDEX('913'!$F$6:$F$1205,L284)),0)</f>
        <v>0</v>
      </c>
      <c r="AC284" s="37">
        <f>IF(ISNUMBER(M284),MAX(0,INDEX('913'!$F$6:$F$1205,M284)),0)</f>
        <v>0</v>
      </c>
      <c r="AD284" s="37">
        <f>IF(ISNUMBER(N284),MAX(0,INDEX('913'!$F$6:$F$1205,N284)),0)</f>
        <v>0</v>
      </c>
      <c r="AE284" s="37">
        <f>IF(ISNUMBER(O284),MAX(0,INDEX('913'!$F$6:$F$1205,O284)),0)</f>
        <v>0</v>
      </c>
      <c r="AF284" s="37">
        <f>IF(ISNUMBER(P284),MAX(0,INDEX('913'!$F$6:$F$1205,P284)),0)</f>
        <v>0</v>
      </c>
      <c r="AG284" s="32">
        <f>IF(ISNUMBER(I284),SQRT(INDEX('913'!$I$6:$I$1205,I284)^2+INDEX('913'!$J$6:$J$1205,I284)^2),0)</f>
        <v>0</v>
      </c>
      <c r="AH284" s="32">
        <f>IF(ISNUMBER(J284),SQRT(INDEX('913'!$I$6:$I$1205,J284)^2+INDEX('913'!$J$6:$J$1205,J284)^2),0)</f>
        <v>0</v>
      </c>
      <c r="AI284" s="32">
        <f>IF(ISNUMBER(K284),SQRT(INDEX('913'!$I$6:$I$1205,K284)^2+INDEX('913'!$J$6:$J$1205,K284)^2),0)</f>
        <v>0</v>
      </c>
      <c r="AJ284" s="32">
        <f>IF(ISNUMBER(L284),SQRT(INDEX('913'!$I$6:$I$1205,L284)^2+INDEX('913'!$J$6:$J$1205,L284)^2),0)</f>
        <v>0</v>
      </c>
      <c r="AK284" s="32">
        <f>IF(ISNUMBER(M284),SQRT(INDEX('913'!$I$6:$I$1205,M284)^2+INDEX('913'!$J$6:$J$1205,M284)^2),0)</f>
        <v>0</v>
      </c>
      <c r="AL284" s="32">
        <f>IF(ISNUMBER(N284),SQRT(INDEX('913'!$I$6:$I$1205,N284)^2+INDEX('913'!$J$6:$J$1205,N284)^2),0)</f>
        <v>0</v>
      </c>
      <c r="AM284" s="32">
        <f>IF(ISNUMBER(O284),SQRT(INDEX('913'!$I$6:$I$1205,O284)^2+INDEX('913'!$J$6:$J$1205,O284)^2),0)</f>
        <v>0</v>
      </c>
      <c r="AN284" s="49">
        <f>IF(ISNUMBER(P284),SQRT(INDEX('913'!$I$6:$I$1205,P284)^2+INDEX('913'!$J$6:$J$1205,P284)^2),0)</f>
        <v>0</v>
      </c>
      <c r="AO284" s="37">
        <f t="shared" si="41"/>
        <v>0</v>
      </c>
      <c r="AP284" s="37">
        <f t="shared" si="42"/>
        <v>0</v>
      </c>
      <c r="AQ284" s="33" t="e">
        <f>-100*'935'!W284*(AO284+AP284)/'11'!C$17</f>
        <v>#VALUE!</v>
      </c>
      <c r="AR284" s="37" t="e">
        <f t="shared" si="43"/>
        <v>#VALUE!</v>
      </c>
      <c r="AS284" s="52" t="e">
        <f t="shared" si="44"/>
        <v>#VALUE!</v>
      </c>
      <c r="AT284" s="32" t="e">
        <f>IF('935'!C284="VOID",0,('935'!C284*(1-'935'!X284/'11'!B$17)))</f>
        <v>#VALUE!</v>
      </c>
      <c r="AU284" s="52" t="e">
        <f>'935'!Q284*(1-'935'!Y284/'11'!C$17)/(1-'935'!X284/'11'!B$17)</f>
        <v>#VALUE!</v>
      </c>
      <c r="AV284" s="37" t="e">
        <f>INDEX('DNO totals'!$B$57:$G$57,IF('935'!K284,IF(MOD('935'!K284,1000),IF(MOD('935'!K284,100),IF(MOD('935'!K284,10),IF(MOD('935'!K284,1000)=1,6,5),4),3),2),1))</f>
        <v>#VALUE!</v>
      </c>
      <c r="AW284" s="52" t="e">
        <f t="shared" si="45"/>
        <v>#VALUE!</v>
      </c>
      <c r="AX284" s="32" t="e">
        <f>IF('935'!V284="VOID",0,'935'!V284*(1-'935'!X284/'11'!B$17))</f>
        <v>#VALUE!</v>
      </c>
      <c r="AY284" s="33" t="e">
        <f>IF(H284,-100*'Charging rates'!B$10/'11'!B$17*AX284/H284,0)</f>
        <v>#VALUE!</v>
      </c>
      <c r="AZ284" s="33" t="e">
        <f>IF(C284,'DNO totals'!B$41,0)</f>
        <v>#VALUE!</v>
      </c>
      <c r="BA284" s="33" t="e">
        <f t="shared" si="46"/>
        <v>#VALUE!</v>
      </c>
      <c r="BB284" s="33" t="e">
        <f t="shared" si="47"/>
        <v>#VALUE!</v>
      </c>
      <c r="BC284" s="53" t="e">
        <f t="shared" si="48"/>
        <v>#VALUE!</v>
      </c>
      <c r="BD284" s="32" t="e">
        <f>IF(AT284,'935'!H284*AT284/(AT284+D284+H284),0)</f>
        <v>#VALUE!</v>
      </c>
      <c r="BE284" s="32" t="e">
        <f>IF(H284,'935'!H284*H284/(AT284+D284+H284),0)</f>
        <v>#VALUE!</v>
      </c>
      <c r="BF284" s="32" t="e">
        <f>BD284*(1-'935'!X284/'11'!B$17)</f>
        <v>#VALUE!</v>
      </c>
      <c r="BG284" s="49" t="e">
        <f>BE284*(1-'935'!X284/'11'!B$17)</f>
        <v>#VALUE!</v>
      </c>
      <c r="BH284" s="52" t="e">
        <f>AV284*Parameters!B$6</f>
        <v>#VALUE!</v>
      </c>
      <c r="BI284" s="37" t="e">
        <f>IF('935'!$K284=1000,'Charging rates'!$C$38*$BH284/(1+'DNO totals'!$C$99)*'935'!$L284,0)</f>
        <v>#VALUE!</v>
      </c>
      <c r="BJ284" s="37" t="e">
        <f>IF(MOD('935'!$K284,1000)=100,'Charging rates'!$D$38*$BH284/(1+'DNO totals'!$D$99)*'935'!$M284,0)</f>
        <v>#VALUE!</v>
      </c>
      <c r="BK284" s="37" t="e">
        <f>IF(MOD('935'!$K284,100)=10,'Charging rates'!$E$38*$BH284/(1+'DNO totals'!$E$99)*'935'!$N284,0)</f>
        <v>#VALUE!</v>
      </c>
      <c r="BL284" s="37" t="e">
        <f>IF(AND(MOD('935'!$K284,10)&gt;0,MOD('935'!$K284,1000)&gt;1),'Charging rates'!$F$38*$BH284/(1+'DNO totals'!$F$99)*'935'!$O284,0)</f>
        <v>#VALUE!</v>
      </c>
      <c r="BM284" s="37" t="e">
        <f>IF(MOD('935'!$K284,1000)=1,'Charging rates'!$G$38*$BH284/(1+'DNO totals'!$G$99)*'935'!$P284,0)</f>
        <v>#VALUE!</v>
      </c>
      <c r="BN284" s="52" t="e">
        <f t="shared" si="49"/>
        <v>#VALUE!</v>
      </c>
      <c r="BO284" s="37" t="e">
        <f>IF('935'!$K284&gt;1000,'Charging rates'!$C$38*$AW284*'935'!$L284,0)</f>
        <v>#VALUE!</v>
      </c>
      <c r="BP284" s="37" t="e">
        <f>IF(MOD('935'!$K284,1000)&gt;100,'Charging rates'!$D$38*$AW284*'935'!$M284,0)</f>
        <v>#VALUE!</v>
      </c>
      <c r="BQ284" s="37" t="e">
        <f>IF(MOD('935'!$K284,100)&gt;10,'Charging rates'!$E$38*$AW284*'935'!$N284,0)</f>
        <v>#VALUE!</v>
      </c>
      <c r="BR284" s="52" t="e">
        <f t="shared" si="50"/>
        <v>#VALUE!</v>
      </c>
      <c r="BS284" s="48" t="e">
        <f>'935'!C284&lt;&gt;"VOID"</f>
        <v>#VALUE!</v>
      </c>
      <c r="BT284" s="33" t="e">
        <f>IF(BS284,(100/'11'!B$17*BD284*((1-'935'!I284)*'Charging rates'!B$51+'Charging rates'!B$63)),0)</f>
        <v>#VALUE!</v>
      </c>
      <c r="BU284" s="33" t="e">
        <f>100/'11'!B$17*BG284*('Charging rates'!B$51+'Charging rates'!B$63)</f>
        <v>#VALUE!</v>
      </c>
      <c r="BV284" s="33" t="e">
        <f>100/'11'!B$17*BE284*('Charging rates'!B$51+'Charging rates'!B$63)</f>
        <v>#VALUE!</v>
      </c>
      <c r="BW284" s="53" t="e">
        <f t="shared" si="51"/>
        <v>#VALUE!</v>
      </c>
      <c r="BX284" s="32" t="e">
        <f>AT284-('935'!T284*(1-'935'!X284/'11'!B$17))</f>
        <v>#VALUE!</v>
      </c>
      <c r="BY284" s="32">
        <f>0-IF(ISNUMBER(I284),INDEX('913'!$I$6:$I$1205,I284),0)-IF(ISNUMBER(J284),INDEX('913'!$I$6:$I$1205,J284),0)-IF(ISNUMBER(K284),INDEX('913'!$I$6:$I$1205,K284),0)-IF(ISNUMBER(L284),INDEX('913'!$I$6:$I$1205,L284),0)-IF(ISNUMBER(M284),INDEX('913'!$I$6:$I$1205,M284),0)-IF(ISNUMBER(N284),INDEX('913'!$I$6:$I$1205,N284),0)-IF(ISNUMBER(O284),INDEX('913'!$I$6:$I$1205,O284),0)-IF(ISNUMBER(P284),INDEX('913'!$I$6:$I$1205,P284),0)</f>
        <v>0</v>
      </c>
      <c r="BZ284" s="37">
        <f>IF(BY284=0,1,MAX(1,SQRT(BY284^2+(IF(ISNUMBER(I284),INDEX('913'!$J$6:$J$1205,I284),0)+IF(ISNUMBER(J284),INDEX('913'!$J$6:$J$1205,J284),0)+IF(ISNUMBER(K284),INDEX('913'!$J$6:$J$1205,K284),0)+IF(ISNUMBER(L284),INDEX('913'!$J$6:$J$1205,L284),0)+IF(ISNUMBER(M284),INDEX('913'!$J$6:$J$1205,M284),0)+IF(ISNUMBER(N284),INDEX('913'!$J$6:$J$1205,N284),0)+IF(ISNUMBER(O284),INDEX('913'!$J$6:$J$1205,O284),0)+IF(ISNUMBER(P284),INDEX('913'!$J$6:$J$1205,P284),0))^2)/BY284))</f>
        <v>1</v>
      </c>
      <c r="CA284" s="33" t="e">
        <f>100*AO284/'11'!B$17</f>
        <v>#VALUE!</v>
      </c>
      <c r="CB284" s="37" t="e">
        <f>100*(AP284*BZ284)/'11'!C$17</f>
        <v>#VALUE!</v>
      </c>
      <c r="CC284" s="37" t="e">
        <f t="shared" si="52"/>
        <v>#VALUE!</v>
      </c>
      <c r="CD284" s="33" t="e">
        <f t="shared" si="53"/>
        <v>#VALUE!</v>
      </c>
      <c r="CE284" s="54" t="e">
        <f>'11'!C$17-'935'!Y284</f>
        <v>#VALUE!</v>
      </c>
      <c r="CF284" s="37" t="e">
        <f>MAX('DNO totals'!B$312+0,MIN('935'!L284+0,'DNO totals'!B$304+0))</f>
        <v>#VALUE!</v>
      </c>
      <c r="CG284" s="37" t="e">
        <f>MAX('DNO totals'!C$312+0,MIN('935'!M284+0,'DNO totals'!C$304+0))</f>
        <v>#VALUE!</v>
      </c>
      <c r="CH284" s="37" t="e">
        <f>MAX('DNO totals'!D$312+0,MIN('935'!N284+0,'DNO totals'!D$304+0))</f>
        <v>#VALUE!</v>
      </c>
      <c r="CI284" s="37" t="e">
        <f>MAX('DNO totals'!E$312+0,MIN('935'!O284+0,'DNO totals'!E$304+0))</f>
        <v>#VALUE!</v>
      </c>
      <c r="CJ284" s="52" t="e">
        <f>MAX('DNO totals'!F$312+0,MIN('935'!P284+0,'DNO totals'!F$304+0))</f>
        <v>#VALUE!</v>
      </c>
      <c r="CK284" s="37" t="e">
        <f>IF('935'!$K284=1000,'Charging rates'!$C$38*$BH284/(1+'DNO totals'!$C$99)*$CF284,0)</f>
        <v>#VALUE!</v>
      </c>
      <c r="CL284" s="37" t="e">
        <f>IF(MOD('935'!$K284,1000)=100,'Charging rates'!$D$38*$BH284/(1+'DNO totals'!$D$99)*$CG284,0)</f>
        <v>#VALUE!</v>
      </c>
      <c r="CM284" s="37" t="e">
        <f>IF(MOD('935'!$K284,100)=10,'Charging rates'!$E$38*$BH284/(1+'DNO totals'!$E$99)*$CH284,0)</f>
        <v>#VALUE!</v>
      </c>
      <c r="CN284" s="37" t="e">
        <f>IF(AND(MOD('935'!$K284,10)&gt;0,MOD('935'!$K284,1000)&gt;1),'Charging rates'!$F$38*$BH284/(1+'DNO totals'!$F$99)*$CI284,0)</f>
        <v>#VALUE!</v>
      </c>
      <c r="CO284" s="37" t="e">
        <f>IF(MOD('935'!$K284,1000)=1,'Charging rates'!$G$38*$BH284/(1+'DNO totals'!$G$99)*$CJ284,0)</f>
        <v>#VALUE!</v>
      </c>
      <c r="CP284" s="52" t="e">
        <f t="shared" si="54"/>
        <v>#VALUE!</v>
      </c>
      <c r="CQ284" s="37" t="e">
        <f>IF('935'!$K284&gt;1000,'Charging rates'!$C$38*$AW284*$CF284,0)</f>
        <v>#VALUE!</v>
      </c>
      <c r="CR284" s="37" t="e">
        <f>IF(MOD('935'!$K284,1000)&gt;100,'Charging rates'!$D$38*$AW284*$CG284,0)</f>
        <v>#VALUE!</v>
      </c>
      <c r="CS284" s="37" t="e">
        <f>IF(MOD('935'!$K284,100)&gt;10,'Charging rates'!$E$38*$AW284*$CH284,0)</f>
        <v>#VALUE!</v>
      </c>
      <c r="CT284" s="52" t="e">
        <f t="shared" si="55"/>
        <v>#VALUE!</v>
      </c>
      <c r="CU284" s="33" t="e">
        <f>100*(AP284*'935'!Q284*BZ284)/'11'!B$17</f>
        <v>#VALUE!</v>
      </c>
      <c r="CV284" s="33" t="e">
        <f>100/'11'!B$17*'Charging rates'!B$10*AW284</f>
        <v>#VALUE!</v>
      </c>
      <c r="CW284" s="33" t="e">
        <f>IF(AT284=0,0,(1-BX284/AT284)*(CA284+IF('935'!Q284=0,0,(CB284*'935'!Q284*('11'!C$17-'935'!Y284)/('11'!B$17-'935'!X284)))))</f>
        <v>#VALUE!</v>
      </c>
      <c r="CX284" s="33" t="e">
        <f t="shared" si="56"/>
        <v>#VALUE!</v>
      </c>
      <c r="CY284" s="49" t="e">
        <f t="shared" si="57"/>
        <v>#VALUE!</v>
      </c>
      <c r="CZ284" s="32" t="e">
        <f>AT284*(Parameters!B$21+AU284)*IF('DNO totals'!B$323&lt;0,1,'935'!S284)</f>
        <v>#VALUE!</v>
      </c>
      <c r="DA284" s="52" t="e">
        <f>IF('DNO totals'!B$323&lt;0,1,'935'!S284)*(Parameters!B$21+AU284)</f>
        <v>#VALUE!</v>
      </c>
      <c r="DB284" s="37" t="e">
        <f>CX284+'Charging rates'!B$106*DA284*100/'11'!B$17</f>
        <v>#VALUE!</v>
      </c>
      <c r="DC284" s="37" t="e">
        <f>DB284+'Charging rates'!B$116*(Parameters!B$21+AU284)*100/'11'!B$17*IF('DNO totals'!B$323&lt;0,1,'935'!S284)</f>
        <v>#VALUE!</v>
      </c>
      <c r="DD284" s="37" t="e">
        <f>'Charging rates'!B$97*(CP284+CT284)*100/'11'!B$17</f>
        <v>#VALUE!</v>
      </c>
      <c r="DE284" s="33" t="e">
        <f>MAX(0-(CB284*AU284*'11'!C$17/'11'!B$17),DC284+DD284)</f>
        <v>#VALUE!</v>
      </c>
      <c r="DF284" s="37" t="e">
        <f>IF(BS284,IF(AU284=0,CC284,MAX(0,MIN(CC284,CC284+(DE284/'935'!Q284*('11'!B$17-'935'!X284)/('11'!C$17-'935'!Y284))))),0)</f>
        <v>#VALUE!</v>
      </c>
      <c r="DG284" s="33" t="e">
        <f t="shared" si="58"/>
        <v>#VALUE!</v>
      </c>
      <c r="DH284" s="53" t="e">
        <f t="shared" si="59"/>
        <v>#VALUE!</v>
      </c>
    </row>
    <row r="285" spans="1:112">
      <c r="A285" s="28">
        <v>185</v>
      </c>
      <c r="B285" s="47" t="e">
        <f>'935'!B285</f>
        <v>#VALUE!</v>
      </c>
      <c r="C285" s="48" t="e">
        <f>OR('935'!E285&lt;&gt;"VOID",'935'!F285&lt;&gt;"VOID",'935'!G285&lt;&gt;"VOID")</f>
        <v>#VALUE!</v>
      </c>
      <c r="D285" s="32" t="e">
        <f>IF('935'!D285="VOID",0,'935'!D285*(1-'935'!X285/'11'!B$17))</f>
        <v>#VALUE!</v>
      </c>
      <c r="E285" s="32" t="e">
        <f>IF('935'!E285="VOID",0,'935'!E285*(1-'935'!X285/'11'!B$17))</f>
        <v>#VALUE!</v>
      </c>
      <c r="F285" s="32" t="e">
        <f>IF('935'!F285="VOID",0,'935'!F285*(1-'935'!X285/'11'!B$17))</f>
        <v>#VALUE!</v>
      </c>
      <c r="G285" s="32" t="e">
        <f>IF('935'!G285="VOID",0,'935'!G285*(1-'935'!X285/'11'!B$17))</f>
        <v>#VALUE!</v>
      </c>
      <c r="H285" s="49" t="e">
        <f t="shared" si="40"/>
        <v>#VALUE!</v>
      </c>
      <c r="I285" s="50" t="e">
        <f>MATCH('935'!J285,'913'!$B$6:$B$1205,0)</f>
        <v>#VALUE!</v>
      </c>
      <c r="J285" s="50" t="e">
        <f>MATCH(INDEX('913'!$D$6:$D$1205,I285),'913'!$B$6:$B$1205,0)</f>
        <v>#VALUE!</v>
      </c>
      <c r="K285" s="50" t="e">
        <f>MATCH(INDEX('913'!$D$6:$D$1205,J285),'913'!$B$6:$B$1205,0)</f>
        <v>#VALUE!</v>
      </c>
      <c r="L285" s="50" t="e">
        <f>MATCH(INDEX('913'!$D$6:$D$1205,K285),'913'!$B$6:$B$1205,0)</f>
        <v>#VALUE!</v>
      </c>
      <c r="M285" s="50" t="e">
        <f>MATCH(INDEX('913'!$D$6:$D$1205,L285),'913'!$B$6:$B$1205,0)</f>
        <v>#VALUE!</v>
      </c>
      <c r="N285" s="50" t="e">
        <f>MATCH(INDEX('913'!$D$6:$D$1205,M285),'913'!$B$6:$B$1205,0)</f>
        <v>#VALUE!</v>
      </c>
      <c r="O285" s="50" t="e">
        <f>MATCH(INDEX('913'!$D$6:$D$1205,N285),'913'!$B$6:$B$1205,0)</f>
        <v>#VALUE!</v>
      </c>
      <c r="P285" s="51" t="e">
        <f>MATCH(INDEX('913'!$D$6:$D$1205,O285),'913'!$B$6:$B$1205,0)</f>
        <v>#VALUE!</v>
      </c>
      <c r="Q285" s="37">
        <f>IF(ISNUMBER(I285),MAX(0,INDEX('913'!$E$6:$E$1205,I285)),0)</f>
        <v>0</v>
      </c>
      <c r="R285" s="37">
        <f>IF(ISNUMBER(J285),MAX(0,INDEX('913'!$E$6:$E$1205,J285)),0)</f>
        <v>0</v>
      </c>
      <c r="S285" s="37">
        <f>IF(ISNUMBER(K285),MAX(0,INDEX('913'!$E$6:$E$1205,K285)),0)</f>
        <v>0</v>
      </c>
      <c r="T285" s="37">
        <f>IF(ISNUMBER(L285),MAX(0,INDEX('913'!$E$6:$E$1205,L285)),0)</f>
        <v>0</v>
      </c>
      <c r="U285" s="37">
        <f>IF(ISNUMBER(M285),MAX(0,INDEX('913'!$E$6:$E$1205,M285)),0)</f>
        <v>0</v>
      </c>
      <c r="V285" s="37">
        <f>IF(ISNUMBER(N285),MAX(0,INDEX('913'!$E$6:$E$1205,N285)),0)</f>
        <v>0</v>
      </c>
      <c r="W285" s="37">
        <f>IF(ISNUMBER(O285),MAX(0,INDEX('913'!$E$6:$E$1205,O285)),0)</f>
        <v>0</v>
      </c>
      <c r="X285" s="52">
        <f>IF(ISNUMBER(P285),MAX(0,INDEX('913'!$E$6:$E$1205,P285)),0)</f>
        <v>0</v>
      </c>
      <c r="Y285" s="37">
        <f>IF(ISNUMBER(I285),MAX(0,INDEX('913'!$F$6:$F$1205,I285)),0)</f>
        <v>0</v>
      </c>
      <c r="Z285" s="37">
        <f>IF(ISNUMBER(J285),MAX(0,INDEX('913'!$F$6:$F$1205,J285)),0)</f>
        <v>0</v>
      </c>
      <c r="AA285" s="37">
        <f>IF(ISNUMBER(K285),MAX(0,INDEX('913'!$F$6:$F$1205,K285)),0)</f>
        <v>0</v>
      </c>
      <c r="AB285" s="37">
        <f>IF(ISNUMBER(L285),MAX(0,INDEX('913'!$F$6:$F$1205,L285)),0)</f>
        <v>0</v>
      </c>
      <c r="AC285" s="37">
        <f>IF(ISNUMBER(M285),MAX(0,INDEX('913'!$F$6:$F$1205,M285)),0)</f>
        <v>0</v>
      </c>
      <c r="AD285" s="37">
        <f>IF(ISNUMBER(N285),MAX(0,INDEX('913'!$F$6:$F$1205,N285)),0)</f>
        <v>0</v>
      </c>
      <c r="AE285" s="37">
        <f>IF(ISNUMBER(O285),MAX(0,INDEX('913'!$F$6:$F$1205,O285)),0)</f>
        <v>0</v>
      </c>
      <c r="AF285" s="37">
        <f>IF(ISNUMBER(P285),MAX(0,INDEX('913'!$F$6:$F$1205,P285)),0)</f>
        <v>0</v>
      </c>
      <c r="AG285" s="32">
        <f>IF(ISNUMBER(I285),SQRT(INDEX('913'!$I$6:$I$1205,I285)^2+INDEX('913'!$J$6:$J$1205,I285)^2),0)</f>
        <v>0</v>
      </c>
      <c r="AH285" s="32">
        <f>IF(ISNUMBER(J285),SQRT(INDEX('913'!$I$6:$I$1205,J285)^2+INDEX('913'!$J$6:$J$1205,J285)^2),0)</f>
        <v>0</v>
      </c>
      <c r="AI285" s="32">
        <f>IF(ISNUMBER(K285),SQRT(INDEX('913'!$I$6:$I$1205,K285)^2+INDEX('913'!$J$6:$J$1205,K285)^2),0)</f>
        <v>0</v>
      </c>
      <c r="AJ285" s="32">
        <f>IF(ISNUMBER(L285),SQRT(INDEX('913'!$I$6:$I$1205,L285)^2+INDEX('913'!$J$6:$J$1205,L285)^2),0)</f>
        <v>0</v>
      </c>
      <c r="AK285" s="32">
        <f>IF(ISNUMBER(M285),SQRT(INDEX('913'!$I$6:$I$1205,M285)^2+INDEX('913'!$J$6:$J$1205,M285)^2),0)</f>
        <v>0</v>
      </c>
      <c r="AL285" s="32">
        <f>IF(ISNUMBER(N285),SQRT(INDEX('913'!$I$6:$I$1205,N285)^2+INDEX('913'!$J$6:$J$1205,N285)^2),0)</f>
        <v>0</v>
      </c>
      <c r="AM285" s="32">
        <f>IF(ISNUMBER(O285),SQRT(INDEX('913'!$I$6:$I$1205,O285)^2+INDEX('913'!$J$6:$J$1205,O285)^2),0)</f>
        <v>0</v>
      </c>
      <c r="AN285" s="49">
        <f>IF(ISNUMBER(P285),SQRT(INDEX('913'!$I$6:$I$1205,P285)^2+INDEX('913'!$J$6:$J$1205,P285)^2),0)</f>
        <v>0</v>
      </c>
      <c r="AO285" s="37">
        <f t="shared" si="41"/>
        <v>0</v>
      </c>
      <c r="AP285" s="37">
        <f t="shared" si="42"/>
        <v>0</v>
      </c>
      <c r="AQ285" s="33" t="e">
        <f>-100*'935'!W285*(AO285+AP285)/'11'!C$17</f>
        <v>#VALUE!</v>
      </c>
      <c r="AR285" s="37" t="e">
        <f t="shared" si="43"/>
        <v>#VALUE!</v>
      </c>
      <c r="AS285" s="52" t="e">
        <f t="shared" si="44"/>
        <v>#VALUE!</v>
      </c>
      <c r="AT285" s="32" t="e">
        <f>IF('935'!C285="VOID",0,('935'!C285*(1-'935'!X285/'11'!B$17)))</f>
        <v>#VALUE!</v>
      </c>
      <c r="AU285" s="52" t="e">
        <f>'935'!Q285*(1-'935'!Y285/'11'!C$17)/(1-'935'!X285/'11'!B$17)</f>
        <v>#VALUE!</v>
      </c>
      <c r="AV285" s="37" t="e">
        <f>INDEX('DNO totals'!$B$57:$G$57,IF('935'!K285,IF(MOD('935'!K285,1000),IF(MOD('935'!K285,100),IF(MOD('935'!K285,10),IF(MOD('935'!K285,1000)=1,6,5),4),3),2),1))</f>
        <v>#VALUE!</v>
      </c>
      <c r="AW285" s="52" t="e">
        <f t="shared" si="45"/>
        <v>#VALUE!</v>
      </c>
      <c r="AX285" s="32" t="e">
        <f>IF('935'!V285="VOID",0,'935'!V285*(1-'935'!X285/'11'!B$17))</f>
        <v>#VALUE!</v>
      </c>
      <c r="AY285" s="33" t="e">
        <f>IF(H285,-100*'Charging rates'!B$10/'11'!B$17*AX285/H285,0)</f>
        <v>#VALUE!</v>
      </c>
      <c r="AZ285" s="33" t="e">
        <f>IF(C285,'DNO totals'!B$41,0)</f>
        <v>#VALUE!</v>
      </c>
      <c r="BA285" s="33" t="e">
        <f t="shared" si="46"/>
        <v>#VALUE!</v>
      </c>
      <c r="BB285" s="33" t="e">
        <f t="shared" si="47"/>
        <v>#VALUE!</v>
      </c>
      <c r="BC285" s="53" t="e">
        <f t="shared" si="48"/>
        <v>#VALUE!</v>
      </c>
      <c r="BD285" s="32" t="e">
        <f>IF(AT285,'935'!H285*AT285/(AT285+D285+H285),0)</f>
        <v>#VALUE!</v>
      </c>
      <c r="BE285" s="32" t="e">
        <f>IF(H285,'935'!H285*H285/(AT285+D285+H285),0)</f>
        <v>#VALUE!</v>
      </c>
      <c r="BF285" s="32" t="e">
        <f>BD285*(1-'935'!X285/'11'!B$17)</f>
        <v>#VALUE!</v>
      </c>
      <c r="BG285" s="49" t="e">
        <f>BE285*(1-'935'!X285/'11'!B$17)</f>
        <v>#VALUE!</v>
      </c>
      <c r="BH285" s="52" t="e">
        <f>AV285*Parameters!B$6</f>
        <v>#VALUE!</v>
      </c>
      <c r="BI285" s="37" t="e">
        <f>IF('935'!$K285=1000,'Charging rates'!$C$38*$BH285/(1+'DNO totals'!$C$99)*'935'!$L285,0)</f>
        <v>#VALUE!</v>
      </c>
      <c r="BJ285" s="37" t="e">
        <f>IF(MOD('935'!$K285,1000)=100,'Charging rates'!$D$38*$BH285/(1+'DNO totals'!$D$99)*'935'!$M285,0)</f>
        <v>#VALUE!</v>
      </c>
      <c r="BK285" s="37" t="e">
        <f>IF(MOD('935'!$K285,100)=10,'Charging rates'!$E$38*$BH285/(1+'DNO totals'!$E$99)*'935'!$N285,0)</f>
        <v>#VALUE!</v>
      </c>
      <c r="BL285" s="37" t="e">
        <f>IF(AND(MOD('935'!$K285,10)&gt;0,MOD('935'!$K285,1000)&gt;1),'Charging rates'!$F$38*$BH285/(1+'DNO totals'!$F$99)*'935'!$O285,0)</f>
        <v>#VALUE!</v>
      </c>
      <c r="BM285" s="37" t="e">
        <f>IF(MOD('935'!$K285,1000)=1,'Charging rates'!$G$38*$BH285/(1+'DNO totals'!$G$99)*'935'!$P285,0)</f>
        <v>#VALUE!</v>
      </c>
      <c r="BN285" s="52" t="e">
        <f t="shared" si="49"/>
        <v>#VALUE!</v>
      </c>
      <c r="BO285" s="37" t="e">
        <f>IF('935'!$K285&gt;1000,'Charging rates'!$C$38*$AW285*'935'!$L285,0)</f>
        <v>#VALUE!</v>
      </c>
      <c r="BP285" s="37" t="e">
        <f>IF(MOD('935'!$K285,1000)&gt;100,'Charging rates'!$D$38*$AW285*'935'!$M285,0)</f>
        <v>#VALUE!</v>
      </c>
      <c r="BQ285" s="37" t="e">
        <f>IF(MOD('935'!$K285,100)&gt;10,'Charging rates'!$E$38*$AW285*'935'!$N285,0)</f>
        <v>#VALUE!</v>
      </c>
      <c r="BR285" s="52" t="e">
        <f t="shared" si="50"/>
        <v>#VALUE!</v>
      </c>
      <c r="BS285" s="48" t="e">
        <f>'935'!C285&lt;&gt;"VOID"</f>
        <v>#VALUE!</v>
      </c>
      <c r="BT285" s="33" t="e">
        <f>IF(BS285,(100/'11'!B$17*BD285*((1-'935'!I285)*'Charging rates'!B$51+'Charging rates'!B$63)),0)</f>
        <v>#VALUE!</v>
      </c>
      <c r="BU285" s="33" t="e">
        <f>100/'11'!B$17*BG285*('Charging rates'!B$51+'Charging rates'!B$63)</f>
        <v>#VALUE!</v>
      </c>
      <c r="BV285" s="33" t="e">
        <f>100/'11'!B$17*BE285*('Charging rates'!B$51+'Charging rates'!B$63)</f>
        <v>#VALUE!</v>
      </c>
      <c r="BW285" s="53" t="e">
        <f t="shared" si="51"/>
        <v>#VALUE!</v>
      </c>
      <c r="BX285" s="32" t="e">
        <f>AT285-('935'!T285*(1-'935'!X285/'11'!B$17))</f>
        <v>#VALUE!</v>
      </c>
      <c r="BY285" s="32">
        <f>0-IF(ISNUMBER(I285),INDEX('913'!$I$6:$I$1205,I285),0)-IF(ISNUMBER(J285),INDEX('913'!$I$6:$I$1205,J285),0)-IF(ISNUMBER(K285),INDEX('913'!$I$6:$I$1205,K285),0)-IF(ISNUMBER(L285),INDEX('913'!$I$6:$I$1205,L285),0)-IF(ISNUMBER(M285),INDEX('913'!$I$6:$I$1205,M285),0)-IF(ISNUMBER(N285),INDEX('913'!$I$6:$I$1205,N285),0)-IF(ISNUMBER(O285),INDEX('913'!$I$6:$I$1205,O285),0)-IF(ISNUMBER(P285),INDEX('913'!$I$6:$I$1205,P285),0)</f>
        <v>0</v>
      </c>
      <c r="BZ285" s="37">
        <f>IF(BY285=0,1,MAX(1,SQRT(BY285^2+(IF(ISNUMBER(I285),INDEX('913'!$J$6:$J$1205,I285),0)+IF(ISNUMBER(J285),INDEX('913'!$J$6:$J$1205,J285),0)+IF(ISNUMBER(K285),INDEX('913'!$J$6:$J$1205,K285),0)+IF(ISNUMBER(L285),INDEX('913'!$J$6:$J$1205,L285),0)+IF(ISNUMBER(M285),INDEX('913'!$J$6:$J$1205,M285),0)+IF(ISNUMBER(N285),INDEX('913'!$J$6:$J$1205,N285),0)+IF(ISNUMBER(O285),INDEX('913'!$J$6:$J$1205,O285),0)+IF(ISNUMBER(P285),INDEX('913'!$J$6:$J$1205,P285),0))^2)/BY285))</f>
        <v>1</v>
      </c>
      <c r="CA285" s="33" t="e">
        <f>100*AO285/'11'!B$17</f>
        <v>#VALUE!</v>
      </c>
      <c r="CB285" s="37" t="e">
        <f>100*(AP285*BZ285)/'11'!C$17</f>
        <v>#VALUE!</v>
      </c>
      <c r="CC285" s="37" t="e">
        <f t="shared" si="52"/>
        <v>#VALUE!</v>
      </c>
      <c r="CD285" s="33" t="e">
        <f t="shared" si="53"/>
        <v>#VALUE!</v>
      </c>
      <c r="CE285" s="54" t="e">
        <f>'11'!C$17-'935'!Y285</f>
        <v>#VALUE!</v>
      </c>
      <c r="CF285" s="37" t="e">
        <f>MAX('DNO totals'!B$312+0,MIN('935'!L285+0,'DNO totals'!B$304+0))</f>
        <v>#VALUE!</v>
      </c>
      <c r="CG285" s="37" t="e">
        <f>MAX('DNO totals'!C$312+0,MIN('935'!M285+0,'DNO totals'!C$304+0))</f>
        <v>#VALUE!</v>
      </c>
      <c r="CH285" s="37" t="e">
        <f>MAX('DNO totals'!D$312+0,MIN('935'!N285+0,'DNO totals'!D$304+0))</f>
        <v>#VALUE!</v>
      </c>
      <c r="CI285" s="37" t="e">
        <f>MAX('DNO totals'!E$312+0,MIN('935'!O285+0,'DNO totals'!E$304+0))</f>
        <v>#VALUE!</v>
      </c>
      <c r="CJ285" s="52" t="e">
        <f>MAX('DNO totals'!F$312+0,MIN('935'!P285+0,'DNO totals'!F$304+0))</f>
        <v>#VALUE!</v>
      </c>
      <c r="CK285" s="37" t="e">
        <f>IF('935'!$K285=1000,'Charging rates'!$C$38*$BH285/(1+'DNO totals'!$C$99)*$CF285,0)</f>
        <v>#VALUE!</v>
      </c>
      <c r="CL285" s="37" t="e">
        <f>IF(MOD('935'!$K285,1000)=100,'Charging rates'!$D$38*$BH285/(1+'DNO totals'!$D$99)*$CG285,0)</f>
        <v>#VALUE!</v>
      </c>
      <c r="CM285" s="37" t="e">
        <f>IF(MOD('935'!$K285,100)=10,'Charging rates'!$E$38*$BH285/(1+'DNO totals'!$E$99)*$CH285,0)</f>
        <v>#VALUE!</v>
      </c>
      <c r="CN285" s="37" t="e">
        <f>IF(AND(MOD('935'!$K285,10)&gt;0,MOD('935'!$K285,1000)&gt;1),'Charging rates'!$F$38*$BH285/(1+'DNO totals'!$F$99)*$CI285,0)</f>
        <v>#VALUE!</v>
      </c>
      <c r="CO285" s="37" t="e">
        <f>IF(MOD('935'!$K285,1000)=1,'Charging rates'!$G$38*$BH285/(1+'DNO totals'!$G$99)*$CJ285,0)</f>
        <v>#VALUE!</v>
      </c>
      <c r="CP285" s="52" t="e">
        <f t="shared" si="54"/>
        <v>#VALUE!</v>
      </c>
      <c r="CQ285" s="37" t="e">
        <f>IF('935'!$K285&gt;1000,'Charging rates'!$C$38*$AW285*$CF285,0)</f>
        <v>#VALUE!</v>
      </c>
      <c r="CR285" s="37" t="e">
        <f>IF(MOD('935'!$K285,1000)&gt;100,'Charging rates'!$D$38*$AW285*$CG285,0)</f>
        <v>#VALUE!</v>
      </c>
      <c r="CS285" s="37" t="e">
        <f>IF(MOD('935'!$K285,100)&gt;10,'Charging rates'!$E$38*$AW285*$CH285,0)</f>
        <v>#VALUE!</v>
      </c>
      <c r="CT285" s="52" t="e">
        <f t="shared" si="55"/>
        <v>#VALUE!</v>
      </c>
      <c r="CU285" s="33" t="e">
        <f>100*(AP285*'935'!Q285*BZ285)/'11'!B$17</f>
        <v>#VALUE!</v>
      </c>
      <c r="CV285" s="33" t="e">
        <f>100/'11'!B$17*'Charging rates'!B$10*AW285</f>
        <v>#VALUE!</v>
      </c>
      <c r="CW285" s="33" t="e">
        <f>IF(AT285=0,0,(1-BX285/AT285)*(CA285+IF('935'!Q285=0,0,(CB285*'935'!Q285*('11'!C$17-'935'!Y285)/('11'!B$17-'935'!X285)))))</f>
        <v>#VALUE!</v>
      </c>
      <c r="CX285" s="33" t="e">
        <f t="shared" si="56"/>
        <v>#VALUE!</v>
      </c>
      <c r="CY285" s="49" t="e">
        <f t="shared" si="57"/>
        <v>#VALUE!</v>
      </c>
      <c r="CZ285" s="32" t="e">
        <f>AT285*(Parameters!B$21+AU285)*IF('DNO totals'!B$323&lt;0,1,'935'!S285)</f>
        <v>#VALUE!</v>
      </c>
      <c r="DA285" s="52" t="e">
        <f>IF('DNO totals'!B$323&lt;0,1,'935'!S285)*(Parameters!B$21+AU285)</f>
        <v>#VALUE!</v>
      </c>
      <c r="DB285" s="37" t="e">
        <f>CX285+'Charging rates'!B$106*DA285*100/'11'!B$17</f>
        <v>#VALUE!</v>
      </c>
      <c r="DC285" s="37" t="e">
        <f>DB285+'Charging rates'!B$116*(Parameters!B$21+AU285)*100/'11'!B$17*IF('DNO totals'!B$323&lt;0,1,'935'!S285)</f>
        <v>#VALUE!</v>
      </c>
      <c r="DD285" s="37" t="e">
        <f>'Charging rates'!B$97*(CP285+CT285)*100/'11'!B$17</f>
        <v>#VALUE!</v>
      </c>
      <c r="DE285" s="33" t="e">
        <f>MAX(0-(CB285*AU285*'11'!C$17/'11'!B$17),DC285+DD285)</f>
        <v>#VALUE!</v>
      </c>
      <c r="DF285" s="37" t="e">
        <f>IF(BS285,IF(AU285=0,CC285,MAX(0,MIN(CC285,CC285+(DE285/'935'!Q285*('11'!B$17-'935'!X285)/('11'!C$17-'935'!Y285))))),0)</f>
        <v>#VALUE!</v>
      </c>
      <c r="DG285" s="33" t="e">
        <f t="shared" si="58"/>
        <v>#VALUE!</v>
      </c>
      <c r="DH285" s="53" t="e">
        <f t="shared" si="59"/>
        <v>#VALUE!</v>
      </c>
    </row>
    <row r="286" spans="1:112">
      <c r="A286" s="28">
        <v>186</v>
      </c>
      <c r="B286" s="47" t="e">
        <f>'935'!B286</f>
        <v>#VALUE!</v>
      </c>
      <c r="C286" s="48" t="e">
        <f>OR('935'!E286&lt;&gt;"VOID",'935'!F286&lt;&gt;"VOID",'935'!G286&lt;&gt;"VOID")</f>
        <v>#VALUE!</v>
      </c>
      <c r="D286" s="32" t="e">
        <f>IF('935'!D286="VOID",0,'935'!D286*(1-'935'!X286/'11'!B$17))</f>
        <v>#VALUE!</v>
      </c>
      <c r="E286" s="32" t="e">
        <f>IF('935'!E286="VOID",0,'935'!E286*(1-'935'!X286/'11'!B$17))</f>
        <v>#VALUE!</v>
      </c>
      <c r="F286" s="32" t="e">
        <f>IF('935'!F286="VOID",0,'935'!F286*(1-'935'!X286/'11'!B$17))</f>
        <v>#VALUE!</v>
      </c>
      <c r="G286" s="32" t="e">
        <f>IF('935'!G286="VOID",0,'935'!G286*(1-'935'!X286/'11'!B$17))</f>
        <v>#VALUE!</v>
      </c>
      <c r="H286" s="49" t="e">
        <f t="shared" si="40"/>
        <v>#VALUE!</v>
      </c>
      <c r="I286" s="50" t="e">
        <f>MATCH('935'!J286,'913'!$B$6:$B$1205,0)</f>
        <v>#VALUE!</v>
      </c>
      <c r="J286" s="50" t="e">
        <f>MATCH(INDEX('913'!$D$6:$D$1205,I286),'913'!$B$6:$B$1205,0)</f>
        <v>#VALUE!</v>
      </c>
      <c r="K286" s="50" t="e">
        <f>MATCH(INDEX('913'!$D$6:$D$1205,J286),'913'!$B$6:$B$1205,0)</f>
        <v>#VALUE!</v>
      </c>
      <c r="L286" s="50" t="e">
        <f>MATCH(INDEX('913'!$D$6:$D$1205,K286),'913'!$B$6:$B$1205,0)</f>
        <v>#VALUE!</v>
      </c>
      <c r="M286" s="50" t="e">
        <f>MATCH(INDEX('913'!$D$6:$D$1205,L286),'913'!$B$6:$B$1205,0)</f>
        <v>#VALUE!</v>
      </c>
      <c r="N286" s="50" t="e">
        <f>MATCH(INDEX('913'!$D$6:$D$1205,M286),'913'!$B$6:$B$1205,0)</f>
        <v>#VALUE!</v>
      </c>
      <c r="O286" s="50" t="e">
        <f>MATCH(INDEX('913'!$D$6:$D$1205,N286),'913'!$B$6:$B$1205,0)</f>
        <v>#VALUE!</v>
      </c>
      <c r="P286" s="51" t="e">
        <f>MATCH(INDEX('913'!$D$6:$D$1205,O286),'913'!$B$6:$B$1205,0)</f>
        <v>#VALUE!</v>
      </c>
      <c r="Q286" s="37">
        <f>IF(ISNUMBER(I286),MAX(0,INDEX('913'!$E$6:$E$1205,I286)),0)</f>
        <v>0</v>
      </c>
      <c r="R286" s="37">
        <f>IF(ISNUMBER(J286),MAX(0,INDEX('913'!$E$6:$E$1205,J286)),0)</f>
        <v>0</v>
      </c>
      <c r="S286" s="37">
        <f>IF(ISNUMBER(K286),MAX(0,INDEX('913'!$E$6:$E$1205,K286)),0)</f>
        <v>0</v>
      </c>
      <c r="T286" s="37">
        <f>IF(ISNUMBER(L286),MAX(0,INDEX('913'!$E$6:$E$1205,L286)),0)</f>
        <v>0</v>
      </c>
      <c r="U286" s="37">
        <f>IF(ISNUMBER(M286),MAX(0,INDEX('913'!$E$6:$E$1205,M286)),0)</f>
        <v>0</v>
      </c>
      <c r="V286" s="37">
        <f>IF(ISNUMBER(N286),MAX(0,INDEX('913'!$E$6:$E$1205,N286)),0)</f>
        <v>0</v>
      </c>
      <c r="W286" s="37">
        <f>IF(ISNUMBER(O286),MAX(0,INDEX('913'!$E$6:$E$1205,O286)),0)</f>
        <v>0</v>
      </c>
      <c r="X286" s="52">
        <f>IF(ISNUMBER(P286),MAX(0,INDEX('913'!$E$6:$E$1205,P286)),0)</f>
        <v>0</v>
      </c>
      <c r="Y286" s="37">
        <f>IF(ISNUMBER(I286),MAX(0,INDEX('913'!$F$6:$F$1205,I286)),0)</f>
        <v>0</v>
      </c>
      <c r="Z286" s="37">
        <f>IF(ISNUMBER(J286),MAX(0,INDEX('913'!$F$6:$F$1205,J286)),0)</f>
        <v>0</v>
      </c>
      <c r="AA286" s="37">
        <f>IF(ISNUMBER(K286),MAX(0,INDEX('913'!$F$6:$F$1205,K286)),0)</f>
        <v>0</v>
      </c>
      <c r="AB286" s="37">
        <f>IF(ISNUMBER(L286),MAX(0,INDEX('913'!$F$6:$F$1205,L286)),0)</f>
        <v>0</v>
      </c>
      <c r="AC286" s="37">
        <f>IF(ISNUMBER(M286),MAX(0,INDEX('913'!$F$6:$F$1205,M286)),0)</f>
        <v>0</v>
      </c>
      <c r="AD286" s="37">
        <f>IF(ISNUMBER(N286),MAX(0,INDEX('913'!$F$6:$F$1205,N286)),0)</f>
        <v>0</v>
      </c>
      <c r="AE286" s="37">
        <f>IF(ISNUMBER(O286),MAX(0,INDEX('913'!$F$6:$F$1205,O286)),0)</f>
        <v>0</v>
      </c>
      <c r="AF286" s="37">
        <f>IF(ISNUMBER(P286),MAX(0,INDEX('913'!$F$6:$F$1205,P286)),0)</f>
        <v>0</v>
      </c>
      <c r="AG286" s="32">
        <f>IF(ISNUMBER(I286),SQRT(INDEX('913'!$I$6:$I$1205,I286)^2+INDEX('913'!$J$6:$J$1205,I286)^2),0)</f>
        <v>0</v>
      </c>
      <c r="AH286" s="32">
        <f>IF(ISNUMBER(J286),SQRT(INDEX('913'!$I$6:$I$1205,J286)^2+INDEX('913'!$J$6:$J$1205,J286)^2),0)</f>
        <v>0</v>
      </c>
      <c r="AI286" s="32">
        <f>IF(ISNUMBER(K286),SQRT(INDEX('913'!$I$6:$I$1205,K286)^2+INDEX('913'!$J$6:$J$1205,K286)^2),0)</f>
        <v>0</v>
      </c>
      <c r="AJ286" s="32">
        <f>IF(ISNUMBER(L286),SQRT(INDEX('913'!$I$6:$I$1205,L286)^2+INDEX('913'!$J$6:$J$1205,L286)^2),0)</f>
        <v>0</v>
      </c>
      <c r="AK286" s="32">
        <f>IF(ISNUMBER(M286),SQRT(INDEX('913'!$I$6:$I$1205,M286)^2+INDEX('913'!$J$6:$J$1205,M286)^2),0)</f>
        <v>0</v>
      </c>
      <c r="AL286" s="32">
        <f>IF(ISNUMBER(N286),SQRT(INDEX('913'!$I$6:$I$1205,N286)^2+INDEX('913'!$J$6:$J$1205,N286)^2),0)</f>
        <v>0</v>
      </c>
      <c r="AM286" s="32">
        <f>IF(ISNUMBER(O286),SQRT(INDEX('913'!$I$6:$I$1205,O286)^2+INDEX('913'!$J$6:$J$1205,O286)^2),0)</f>
        <v>0</v>
      </c>
      <c r="AN286" s="49">
        <f>IF(ISNUMBER(P286),SQRT(INDEX('913'!$I$6:$I$1205,P286)^2+INDEX('913'!$J$6:$J$1205,P286)^2),0)</f>
        <v>0</v>
      </c>
      <c r="AO286" s="37">
        <f t="shared" si="41"/>
        <v>0</v>
      </c>
      <c r="AP286" s="37">
        <f t="shared" si="42"/>
        <v>0</v>
      </c>
      <c r="AQ286" s="33" t="e">
        <f>-100*'935'!W286*(AO286+AP286)/'11'!C$17</f>
        <v>#VALUE!</v>
      </c>
      <c r="AR286" s="37" t="e">
        <f t="shared" si="43"/>
        <v>#VALUE!</v>
      </c>
      <c r="AS286" s="52" t="e">
        <f t="shared" si="44"/>
        <v>#VALUE!</v>
      </c>
      <c r="AT286" s="32" t="e">
        <f>IF('935'!C286="VOID",0,('935'!C286*(1-'935'!X286/'11'!B$17)))</f>
        <v>#VALUE!</v>
      </c>
      <c r="AU286" s="52" t="e">
        <f>'935'!Q286*(1-'935'!Y286/'11'!C$17)/(1-'935'!X286/'11'!B$17)</f>
        <v>#VALUE!</v>
      </c>
      <c r="AV286" s="37" t="e">
        <f>INDEX('DNO totals'!$B$57:$G$57,IF('935'!K286,IF(MOD('935'!K286,1000),IF(MOD('935'!K286,100),IF(MOD('935'!K286,10),IF(MOD('935'!K286,1000)=1,6,5),4),3),2),1))</f>
        <v>#VALUE!</v>
      </c>
      <c r="AW286" s="52" t="e">
        <f t="shared" si="45"/>
        <v>#VALUE!</v>
      </c>
      <c r="AX286" s="32" t="e">
        <f>IF('935'!V286="VOID",0,'935'!V286*(1-'935'!X286/'11'!B$17))</f>
        <v>#VALUE!</v>
      </c>
      <c r="AY286" s="33" t="e">
        <f>IF(H286,-100*'Charging rates'!B$10/'11'!B$17*AX286/H286,0)</f>
        <v>#VALUE!</v>
      </c>
      <c r="AZ286" s="33" t="e">
        <f>IF(C286,'DNO totals'!B$41,0)</f>
        <v>#VALUE!</v>
      </c>
      <c r="BA286" s="33" t="e">
        <f t="shared" si="46"/>
        <v>#VALUE!</v>
      </c>
      <c r="BB286" s="33" t="e">
        <f t="shared" si="47"/>
        <v>#VALUE!</v>
      </c>
      <c r="BC286" s="53" t="e">
        <f t="shared" si="48"/>
        <v>#VALUE!</v>
      </c>
      <c r="BD286" s="32" t="e">
        <f>IF(AT286,'935'!H286*AT286/(AT286+D286+H286),0)</f>
        <v>#VALUE!</v>
      </c>
      <c r="BE286" s="32" t="e">
        <f>IF(H286,'935'!H286*H286/(AT286+D286+H286),0)</f>
        <v>#VALUE!</v>
      </c>
      <c r="BF286" s="32" t="e">
        <f>BD286*(1-'935'!X286/'11'!B$17)</f>
        <v>#VALUE!</v>
      </c>
      <c r="BG286" s="49" t="e">
        <f>BE286*(1-'935'!X286/'11'!B$17)</f>
        <v>#VALUE!</v>
      </c>
      <c r="BH286" s="52" t="e">
        <f>AV286*Parameters!B$6</f>
        <v>#VALUE!</v>
      </c>
      <c r="BI286" s="37" t="e">
        <f>IF('935'!$K286=1000,'Charging rates'!$C$38*$BH286/(1+'DNO totals'!$C$99)*'935'!$L286,0)</f>
        <v>#VALUE!</v>
      </c>
      <c r="BJ286" s="37" t="e">
        <f>IF(MOD('935'!$K286,1000)=100,'Charging rates'!$D$38*$BH286/(1+'DNO totals'!$D$99)*'935'!$M286,0)</f>
        <v>#VALUE!</v>
      </c>
      <c r="BK286" s="37" t="e">
        <f>IF(MOD('935'!$K286,100)=10,'Charging rates'!$E$38*$BH286/(1+'DNO totals'!$E$99)*'935'!$N286,0)</f>
        <v>#VALUE!</v>
      </c>
      <c r="BL286" s="37" t="e">
        <f>IF(AND(MOD('935'!$K286,10)&gt;0,MOD('935'!$K286,1000)&gt;1),'Charging rates'!$F$38*$BH286/(1+'DNO totals'!$F$99)*'935'!$O286,0)</f>
        <v>#VALUE!</v>
      </c>
      <c r="BM286" s="37" t="e">
        <f>IF(MOD('935'!$K286,1000)=1,'Charging rates'!$G$38*$BH286/(1+'DNO totals'!$G$99)*'935'!$P286,0)</f>
        <v>#VALUE!</v>
      </c>
      <c r="BN286" s="52" t="e">
        <f t="shared" si="49"/>
        <v>#VALUE!</v>
      </c>
      <c r="BO286" s="37" t="e">
        <f>IF('935'!$K286&gt;1000,'Charging rates'!$C$38*$AW286*'935'!$L286,0)</f>
        <v>#VALUE!</v>
      </c>
      <c r="BP286" s="37" t="e">
        <f>IF(MOD('935'!$K286,1000)&gt;100,'Charging rates'!$D$38*$AW286*'935'!$M286,0)</f>
        <v>#VALUE!</v>
      </c>
      <c r="BQ286" s="37" t="e">
        <f>IF(MOD('935'!$K286,100)&gt;10,'Charging rates'!$E$38*$AW286*'935'!$N286,0)</f>
        <v>#VALUE!</v>
      </c>
      <c r="BR286" s="52" t="e">
        <f t="shared" si="50"/>
        <v>#VALUE!</v>
      </c>
      <c r="BS286" s="48" t="e">
        <f>'935'!C286&lt;&gt;"VOID"</f>
        <v>#VALUE!</v>
      </c>
      <c r="BT286" s="33" t="e">
        <f>IF(BS286,(100/'11'!B$17*BD286*((1-'935'!I286)*'Charging rates'!B$51+'Charging rates'!B$63)),0)</f>
        <v>#VALUE!</v>
      </c>
      <c r="BU286" s="33" t="e">
        <f>100/'11'!B$17*BG286*('Charging rates'!B$51+'Charging rates'!B$63)</f>
        <v>#VALUE!</v>
      </c>
      <c r="BV286" s="33" t="e">
        <f>100/'11'!B$17*BE286*('Charging rates'!B$51+'Charging rates'!B$63)</f>
        <v>#VALUE!</v>
      </c>
      <c r="BW286" s="53" t="e">
        <f t="shared" si="51"/>
        <v>#VALUE!</v>
      </c>
      <c r="BX286" s="32" t="e">
        <f>AT286-('935'!T286*(1-'935'!X286/'11'!B$17))</f>
        <v>#VALUE!</v>
      </c>
      <c r="BY286" s="32">
        <f>0-IF(ISNUMBER(I286),INDEX('913'!$I$6:$I$1205,I286),0)-IF(ISNUMBER(J286),INDEX('913'!$I$6:$I$1205,J286),0)-IF(ISNUMBER(K286),INDEX('913'!$I$6:$I$1205,K286),0)-IF(ISNUMBER(L286),INDEX('913'!$I$6:$I$1205,L286),0)-IF(ISNUMBER(M286),INDEX('913'!$I$6:$I$1205,M286),0)-IF(ISNUMBER(N286),INDEX('913'!$I$6:$I$1205,N286),0)-IF(ISNUMBER(O286),INDEX('913'!$I$6:$I$1205,O286),0)-IF(ISNUMBER(P286),INDEX('913'!$I$6:$I$1205,P286),0)</f>
        <v>0</v>
      </c>
      <c r="BZ286" s="37">
        <f>IF(BY286=0,1,MAX(1,SQRT(BY286^2+(IF(ISNUMBER(I286),INDEX('913'!$J$6:$J$1205,I286),0)+IF(ISNUMBER(J286),INDEX('913'!$J$6:$J$1205,J286),0)+IF(ISNUMBER(K286),INDEX('913'!$J$6:$J$1205,K286),0)+IF(ISNUMBER(L286),INDEX('913'!$J$6:$J$1205,L286),0)+IF(ISNUMBER(M286),INDEX('913'!$J$6:$J$1205,M286),0)+IF(ISNUMBER(N286),INDEX('913'!$J$6:$J$1205,N286),0)+IF(ISNUMBER(O286),INDEX('913'!$J$6:$J$1205,O286),0)+IF(ISNUMBER(P286),INDEX('913'!$J$6:$J$1205,P286),0))^2)/BY286))</f>
        <v>1</v>
      </c>
      <c r="CA286" s="33" t="e">
        <f>100*AO286/'11'!B$17</f>
        <v>#VALUE!</v>
      </c>
      <c r="CB286" s="37" t="e">
        <f>100*(AP286*BZ286)/'11'!C$17</f>
        <v>#VALUE!</v>
      </c>
      <c r="CC286" s="37" t="e">
        <f t="shared" si="52"/>
        <v>#VALUE!</v>
      </c>
      <c r="CD286" s="33" t="e">
        <f t="shared" si="53"/>
        <v>#VALUE!</v>
      </c>
      <c r="CE286" s="54" t="e">
        <f>'11'!C$17-'935'!Y286</f>
        <v>#VALUE!</v>
      </c>
      <c r="CF286" s="37" t="e">
        <f>MAX('DNO totals'!B$312+0,MIN('935'!L286+0,'DNO totals'!B$304+0))</f>
        <v>#VALUE!</v>
      </c>
      <c r="CG286" s="37" t="e">
        <f>MAX('DNO totals'!C$312+0,MIN('935'!M286+0,'DNO totals'!C$304+0))</f>
        <v>#VALUE!</v>
      </c>
      <c r="CH286" s="37" t="e">
        <f>MAX('DNO totals'!D$312+0,MIN('935'!N286+0,'DNO totals'!D$304+0))</f>
        <v>#VALUE!</v>
      </c>
      <c r="CI286" s="37" t="e">
        <f>MAX('DNO totals'!E$312+0,MIN('935'!O286+0,'DNO totals'!E$304+0))</f>
        <v>#VALUE!</v>
      </c>
      <c r="CJ286" s="52" t="e">
        <f>MAX('DNO totals'!F$312+0,MIN('935'!P286+0,'DNO totals'!F$304+0))</f>
        <v>#VALUE!</v>
      </c>
      <c r="CK286" s="37" t="e">
        <f>IF('935'!$K286=1000,'Charging rates'!$C$38*$BH286/(1+'DNO totals'!$C$99)*$CF286,0)</f>
        <v>#VALUE!</v>
      </c>
      <c r="CL286" s="37" t="e">
        <f>IF(MOD('935'!$K286,1000)=100,'Charging rates'!$D$38*$BH286/(1+'DNO totals'!$D$99)*$CG286,0)</f>
        <v>#VALUE!</v>
      </c>
      <c r="CM286" s="37" t="e">
        <f>IF(MOD('935'!$K286,100)=10,'Charging rates'!$E$38*$BH286/(1+'DNO totals'!$E$99)*$CH286,0)</f>
        <v>#VALUE!</v>
      </c>
      <c r="CN286" s="37" t="e">
        <f>IF(AND(MOD('935'!$K286,10)&gt;0,MOD('935'!$K286,1000)&gt;1),'Charging rates'!$F$38*$BH286/(1+'DNO totals'!$F$99)*$CI286,0)</f>
        <v>#VALUE!</v>
      </c>
      <c r="CO286" s="37" t="e">
        <f>IF(MOD('935'!$K286,1000)=1,'Charging rates'!$G$38*$BH286/(1+'DNO totals'!$G$99)*$CJ286,0)</f>
        <v>#VALUE!</v>
      </c>
      <c r="CP286" s="52" t="e">
        <f t="shared" si="54"/>
        <v>#VALUE!</v>
      </c>
      <c r="CQ286" s="37" t="e">
        <f>IF('935'!$K286&gt;1000,'Charging rates'!$C$38*$AW286*$CF286,0)</f>
        <v>#VALUE!</v>
      </c>
      <c r="CR286" s="37" t="e">
        <f>IF(MOD('935'!$K286,1000)&gt;100,'Charging rates'!$D$38*$AW286*$CG286,0)</f>
        <v>#VALUE!</v>
      </c>
      <c r="CS286" s="37" t="e">
        <f>IF(MOD('935'!$K286,100)&gt;10,'Charging rates'!$E$38*$AW286*$CH286,0)</f>
        <v>#VALUE!</v>
      </c>
      <c r="CT286" s="52" t="e">
        <f t="shared" si="55"/>
        <v>#VALUE!</v>
      </c>
      <c r="CU286" s="33" t="e">
        <f>100*(AP286*'935'!Q286*BZ286)/'11'!B$17</f>
        <v>#VALUE!</v>
      </c>
      <c r="CV286" s="33" t="e">
        <f>100/'11'!B$17*'Charging rates'!B$10*AW286</f>
        <v>#VALUE!</v>
      </c>
      <c r="CW286" s="33" t="e">
        <f>IF(AT286=0,0,(1-BX286/AT286)*(CA286+IF('935'!Q286=0,0,(CB286*'935'!Q286*('11'!C$17-'935'!Y286)/('11'!B$17-'935'!X286)))))</f>
        <v>#VALUE!</v>
      </c>
      <c r="CX286" s="33" t="e">
        <f t="shared" si="56"/>
        <v>#VALUE!</v>
      </c>
      <c r="CY286" s="49" t="e">
        <f t="shared" si="57"/>
        <v>#VALUE!</v>
      </c>
      <c r="CZ286" s="32" t="e">
        <f>AT286*(Parameters!B$21+AU286)*IF('DNO totals'!B$323&lt;0,1,'935'!S286)</f>
        <v>#VALUE!</v>
      </c>
      <c r="DA286" s="52" t="e">
        <f>IF('DNO totals'!B$323&lt;0,1,'935'!S286)*(Parameters!B$21+AU286)</f>
        <v>#VALUE!</v>
      </c>
      <c r="DB286" s="37" t="e">
        <f>CX286+'Charging rates'!B$106*DA286*100/'11'!B$17</f>
        <v>#VALUE!</v>
      </c>
      <c r="DC286" s="37" t="e">
        <f>DB286+'Charging rates'!B$116*(Parameters!B$21+AU286)*100/'11'!B$17*IF('DNO totals'!B$323&lt;0,1,'935'!S286)</f>
        <v>#VALUE!</v>
      </c>
      <c r="DD286" s="37" t="e">
        <f>'Charging rates'!B$97*(CP286+CT286)*100/'11'!B$17</f>
        <v>#VALUE!</v>
      </c>
      <c r="DE286" s="33" t="e">
        <f>MAX(0-(CB286*AU286*'11'!C$17/'11'!B$17),DC286+DD286)</f>
        <v>#VALUE!</v>
      </c>
      <c r="DF286" s="37" t="e">
        <f>IF(BS286,IF(AU286=0,CC286,MAX(0,MIN(CC286,CC286+(DE286/'935'!Q286*('11'!B$17-'935'!X286)/('11'!C$17-'935'!Y286))))),0)</f>
        <v>#VALUE!</v>
      </c>
      <c r="DG286" s="33" t="e">
        <f t="shared" si="58"/>
        <v>#VALUE!</v>
      </c>
      <c r="DH286" s="53" t="e">
        <f t="shared" si="59"/>
        <v>#VALUE!</v>
      </c>
    </row>
    <row r="287" spans="1:112">
      <c r="A287" s="28">
        <v>187</v>
      </c>
      <c r="B287" s="47" t="e">
        <f>'935'!B287</f>
        <v>#VALUE!</v>
      </c>
      <c r="C287" s="48" t="e">
        <f>OR('935'!E287&lt;&gt;"VOID",'935'!F287&lt;&gt;"VOID",'935'!G287&lt;&gt;"VOID")</f>
        <v>#VALUE!</v>
      </c>
      <c r="D287" s="32" t="e">
        <f>IF('935'!D287="VOID",0,'935'!D287*(1-'935'!X287/'11'!B$17))</f>
        <v>#VALUE!</v>
      </c>
      <c r="E287" s="32" t="e">
        <f>IF('935'!E287="VOID",0,'935'!E287*(1-'935'!X287/'11'!B$17))</f>
        <v>#VALUE!</v>
      </c>
      <c r="F287" s="32" t="e">
        <f>IF('935'!F287="VOID",0,'935'!F287*(1-'935'!X287/'11'!B$17))</f>
        <v>#VALUE!</v>
      </c>
      <c r="G287" s="32" t="e">
        <f>IF('935'!G287="VOID",0,'935'!G287*(1-'935'!X287/'11'!B$17))</f>
        <v>#VALUE!</v>
      </c>
      <c r="H287" s="49" t="e">
        <f t="shared" si="40"/>
        <v>#VALUE!</v>
      </c>
      <c r="I287" s="50" t="e">
        <f>MATCH('935'!J287,'913'!$B$6:$B$1205,0)</f>
        <v>#VALUE!</v>
      </c>
      <c r="J287" s="50" t="e">
        <f>MATCH(INDEX('913'!$D$6:$D$1205,I287),'913'!$B$6:$B$1205,0)</f>
        <v>#VALUE!</v>
      </c>
      <c r="K287" s="50" t="e">
        <f>MATCH(INDEX('913'!$D$6:$D$1205,J287),'913'!$B$6:$B$1205,0)</f>
        <v>#VALUE!</v>
      </c>
      <c r="L287" s="50" t="e">
        <f>MATCH(INDEX('913'!$D$6:$D$1205,K287),'913'!$B$6:$B$1205,0)</f>
        <v>#VALUE!</v>
      </c>
      <c r="M287" s="50" t="e">
        <f>MATCH(INDEX('913'!$D$6:$D$1205,L287),'913'!$B$6:$B$1205,0)</f>
        <v>#VALUE!</v>
      </c>
      <c r="N287" s="50" t="e">
        <f>MATCH(INDEX('913'!$D$6:$D$1205,M287),'913'!$B$6:$B$1205,0)</f>
        <v>#VALUE!</v>
      </c>
      <c r="O287" s="50" t="e">
        <f>MATCH(INDEX('913'!$D$6:$D$1205,N287),'913'!$B$6:$B$1205,0)</f>
        <v>#VALUE!</v>
      </c>
      <c r="P287" s="51" t="e">
        <f>MATCH(INDEX('913'!$D$6:$D$1205,O287),'913'!$B$6:$B$1205,0)</f>
        <v>#VALUE!</v>
      </c>
      <c r="Q287" s="37">
        <f>IF(ISNUMBER(I287),MAX(0,INDEX('913'!$E$6:$E$1205,I287)),0)</f>
        <v>0</v>
      </c>
      <c r="R287" s="37">
        <f>IF(ISNUMBER(J287),MAX(0,INDEX('913'!$E$6:$E$1205,J287)),0)</f>
        <v>0</v>
      </c>
      <c r="S287" s="37">
        <f>IF(ISNUMBER(K287),MAX(0,INDEX('913'!$E$6:$E$1205,K287)),0)</f>
        <v>0</v>
      </c>
      <c r="T287" s="37">
        <f>IF(ISNUMBER(L287),MAX(0,INDEX('913'!$E$6:$E$1205,L287)),0)</f>
        <v>0</v>
      </c>
      <c r="U287" s="37">
        <f>IF(ISNUMBER(M287),MAX(0,INDEX('913'!$E$6:$E$1205,M287)),0)</f>
        <v>0</v>
      </c>
      <c r="V287" s="37">
        <f>IF(ISNUMBER(N287),MAX(0,INDEX('913'!$E$6:$E$1205,N287)),0)</f>
        <v>0</v>
      </c>
      <c r="W287" s="37">
        <f>IF(ISNUMBER(O287),MAX(0,INDEX('913'!$E$6:$E$1205,O287)),0)</f>
        <v>0</v>
      </c>
      <c r="X287" s="52">
        <f>IF(ISNUMBER(P287),MAX(0,INDEX('913'!$E$6:$E$1205,P287)),0)</f>
        <v>0</v>
      </c>
      <c r="Y287" s="37">
        <f>IF(ISNUMBER(I287),MAX(0,INDEX('913'!$F$6:$F$1205,I287)),0)</f>
        <v>0</v>
      </c>
      <c r="Z287" s="37">
        <f>IF(ISNUMBER(J287),MAX(0,INDEX('913'!$F$6:$F$1205,J287)),0)</f>
        <v>0</v>
      </c>
      <c r="AA287" s="37">
        <f>IF(ISNUMBER(K287),MAX(0,INDEX('913'!$F$6:$F$1205,K287)),0)</f>
        <v>0</v>
      </c>
      <c r="AB287" s="37">
        <f>IF(ISNUMBER(L287),MAX(0,INDEX('913'!$F$6:$F$1205,L287)),0)</f>
        <v>0</v>
      </c>
      <c r="AC287" s="37">
        <f>IF(ISNUMBER(M287),MAX(0,INDEX('913'!$F$6:$F$1205,M287)),0)</f>
        <v>0</v>
      </c>
      <c r="AD287" s="37">
        <f>IF(ISNUMBER(N287),MAX(0,INDEX('913'!$F$6:$F$1205,N287)),0)</f>
        <v>0</v>
      </c>
      <c r="AE287" s="37">
        <f>IF(ISNUMBER(O287),MAX(0,INDEX('913'!$F$6:$F$1205,O287)),0)</f>
        <v>0</v>
      </c>
      <c r="AF287" s="37">
        <f>IF(ISNUMBER(P287),MAX(0,INDEX('913'!$F$6:$F$1205,P287)),0)</f>
        <v>0</v>
      </c>
      <c r="AG287" s="32">
        <f>IF(ISNUMBER(I287),SQRT(INDEX('913'!$I$6:$I$1205,I287)^2+INDEX('913'!$J$6:$J$1205,I287)^2),0)</f>
        <v>0</v>
      </c>
      <c r="AH287" s="32">
        <f>IF(ISNUMBER(J287),SQRT(INDEX('913'!$I$6:$I$1205,J287)^2+INDEX('913'!$J$6:$J$1205,J287)^2),0)</f>
        <v>0</v>
      </c>
      <c r="AI287" s="32">
        <f>IF(ISNUMBER(K287),SQRT(INDEX('913'!$I$6:$I$1205,K287)^2+INDEX('913'!$J$6:$J$1205,K287)^2),0)</f>
        <v>0</v>
      </c>
      <c r="AJ287" s="32">
        <f>IF(ISNUMBER(L287),SQRT(INDEX('913'!$I$6:$I$1205,L287)^2+INDEX('913'!$J$6:$J$1205,L287)^2),0)</f>
        <v>0</v>
      </c>
      <c r="AK287" s="32">
        <f>IF(ISNUMBER(M287),SQRT(INDEX('913'!$I$6:$I$1205,M287)^2+INDEX('913'!$J$6:$J$1205,M287)^2),0)</f>
        <v>0</v>
      </c>
      <c r="AL287" s="32">
        <f>IF(ISNUMBER(N287),SQRT(INDEX('913'!$I$6:$I$1205,N287)^2+INDEX('913'!$J$6:$J$1205,N287)^2),0)</f>
        <v>0</v>
      </c>
      <c r="AM287" s="32">
        <f>IF(ISNUMBER(O287),SQRT(INDEX('913'!$I$6:$I$1205,O287)^2+INDEX('913'!$J$6:$J$1205,O287)^2),0)</f>
        <v>0</v>
      </c>
      <c r="AN287" s="49">
        <f>IF(ISNUMBER(P287),SQRT(INDEX('913'!$I$6:$I$1205,P287)^2+INDEX('913'!$J$6:$J$1205,P287)^2),0)</f>
        <v>0</v>
      </c>
      <c r="AO287" s="37">
        <f t="shared" si="41"/>
        <v>0</v>
      </c>
      <c r="AP287" s="37">
        <f t="shared" si="42"/>
        <v>0</v>
      </c>
      <c r="AQ287" s="33" t="e">
        <f>-100*'935'!W287*(AO287+AP287)/'11'!C$17</f>
        <v>#VALUE!</v>
      </c>
      <c r="AR287" s="37" t="e">
        <f t="shared" si="43"/>
        <v>#VALUE!</v>
      </c>
      <c r="AS287" s="52" t="e">
        <f t="shared" si="44"/>
        <v>#VALUE!</v>
      </c>
      <c r="AT287" s="32" t="e">
        <f>IF('935'!C287="VOID",0,('935'!C287*(1-'935'!X287/'11'!B$17)))</f>
        <v>#VALUE!</v>
      </c>
      <c r="AU287" s="52" t="e">
        <f>'935'!Q287*(1-'935'!Y287/'11'!C$17)/(1-'935'!X287/'11'!B$17)</f>
        <v>#VALUE!</v>
      </c>
      <c r="AV287" s="37" t="e">
        <f>INDEX('DNO totals'!$B$57:$G$57,IF('935'!K287,IF(MOD('935'!K287,1000),IF(MOD('935'!K287,100),IF(MOD('935'!K287,10),IF(MOD('935'!K287,1000)=1,6,5),4),3),2),1))</f>
        <v>#VALUE!</v>
      </c>
      <c r="AW287" s="52" t="e">
        <f t="shared" si="45"/>
        <v>#VALUE!</v>
      </c>
      <c r="AX287" s="32" t="e">
        <f>IF('935'!V287="VOID",0,'935'!V287*(1-'935'!X287/'11'!B$17))</f>
        <v>#VALUE!</v>
      </c>
      <c r="AY287" s="33" t="e">
        <f>IF(H287,-100*'Charging rates'!B$10/'11'!B$17*AX287/H287,0)</f>
        <v>#VALUE!</v>
      </c>
      <c r="AZ287" s="33" t="e">
        <f>IF(C287,'DNO totals'!B$41,0)</f>
        <v>#VALUE!</v>
      </c>
      <c r="BA287" s="33" t="e">
        <f t="shared" si="46"/>
        <v>#VALUE!</v>
      </c>
      <c r="BB287" s="33" t="e">
        <f t="shared" si="47"/>
        <v>#VALUE!</v>
      </c>
      <c r="BC287" s="53" t="e">
        <f t="shared" si="48"/>
        <v>#VALUE!</v>
      </c>
      <c r="BD287" s="32" t="e">
        <f>IF(AT287,'935'!H287*AT287/(AT287+D287+H287),0)</f>
        <v>#VALUE!</v>
      </c>
      <c r="BE287" s="32" t="e">
        <f>IF(H287,'935'!H287*H287/(AT287+D287+H287),0)</f>
        <v>#VALUE!</v>
      </c>
      <c r="BF287" s="32" t="e">
        <f>BD287*(1-'935'!X287/'11'!B$17)</f>
        <v>#VALUE!</v>
      </c>
      <c r="BG287" s="49" t="e">
        <f>BE287*(1-'935'!X287/'11'!B$17)</f>
        <v>#VALUE!</v>
      </c>
      <c r="BH287" s="52" t="e">
        <f>AV287*Parameters!B$6</f>
        <v>#VALUE!</v>
      </c>
      <c r="BI287" s="37" t="e">
        <f>IF('935'!$K287=1000,'Charging rates'!$C$38*$BH287/(1+'DNO totals'!$C$99)*'935'!$L287,0)</f>
        <v>#VALUE!</v>
      </c>
      <c r="BJ287" s="37" t="e">
        <f>IF(MOD('935'!$K287,1000)=100,'Charging rates'!$D$38*$BH287/(1+'DNO totals'!$D$99)*'935'!$M287,0)</f>
        <v>#VALUE!</v>
      </c>
      <c r="BK287" s="37" t="e">
        <f>IF(MOD('935'!$K287,100)=10,'Charging rates'!$E$38*$BH287/(1+'DNO totals'!$E$99)*'935'!$N287,0)</f>
        <v>#VALUE!</v>
      </c>
      <c r="BL287" s="37" t="e">
        <f>IF(AND(MOD('935'!$K287,10)&gt;0,MOD('935'!$K287,1000)&gt;1),'Charging rates'!$F$38*$BH287/(1+'DNO totals'!$F$99)*'935'!$O287,0)</f>
        <v>#VALUE!</v>
      </c>
      <c r="BM287" s="37" t="e">
        <f>IF(MOD('935'!$K287,1000)=1,'Charging rates'!$G$38*$BH287/(1+'DNO totals'!$G$99)*'935'!$P287,0)</f>
        <v>#VALUE!</v>
      </c>
      <c r="BN287" s="52" t="e">
        <f t="shared" si="49"/>
        <v>#VALUE!</v>
      </c>
      <c r="BO287" s="37" t="e">
        <f>IF('935'!$K287&gt;1000,'Charging rates'!$C$38*$AW287*'935'!$L287,0)</f>
        <v>#VALUE!</v>
      </c>
      <c r="BP287" s="37" t="e">
        <f>IF(MOD('935'!$K287,1000)&gt;100,'Charging rates'!$D$38*$AW287*'935'!$M287,0)</f>
        <v>#VALUE!</v>
      </c>
      <c r="BQ287" s="37" t="e">
        <f>IF(MOD('935'!$K287,100)&gt;10,'Charging rates'!$E$38*$AW287*'935'!$N287,0)</f>
        <v>#VALUE!</v>
      </c>
      <c r="BR287" s="52" t="e">
        <f t="shared" si="50"/>
        <v>#VALUE!</v>
      </c>
      <c r="BS287" s="48" t="e">
        <f>'935'!C287&lt;&gt;"VOID"</f>
        <v>#VALUE!</v>
      </c>
      <c r="BT287" s="33" t="e">
        <f>IF(BS287,(100/'11'!B$17*BD287*((1-'935'!I287)*'Charging rates'!B$51+'Charging rates'!B$63)),0)</f>
        <v>#VALUE!</v>
      </c>
      <c r="BU287" s="33" t="e">
        <f>100/'11'!B$17*BG287*('Charging rates'!B$51+'Charging rates'!B$63)</f>
        <v>#VALUE!</v>
      </c>
      <c r="BV287" s="33" t="e">
        <f>100/'11'!B$17*BE287*('Charging rates'!B$51+'Charging rates'!B$63)</f>
        <v>#VALUE!</v>
      </c>
      <c r="BW287" s="53" t="e">
        <f t="shared" si="51"/>
        <v>#VALUE!</v>
      </c>
      <c r="BX287" s="32" t="e">
        <f>AT287-('935'!T287*(1-'935'!X287/'11'!B$17))</f>
        <v>#VALUE!</v>
      </c>
      <c r="BY287" s="32">
        <f>0-IF(ISNUMBER(I287),INDEX('913'!$I$6:$I$1205,I287),0)-IF(ISNUMBER(J287),INDEX('913'!$I$6:$I$1205,J287),0)-IF(ISNUMBER(K287),INDEX('913'!$I$6:$I$1205,K287),0)-IF(ISNUMBER(L287),INDEX('913'!$I$6:$I$1205,L287),0)-IF(ISNUMBER(M287),INDEX('913'!$I$6:$I$1205,M287),0)-IF(ISNUMBER(N287),INDEX('913'!$I$6:$I$1205,N287),0)-IF(ISNUMBER(O287),INDEX('913'!$I$6:$I$1205,O287),0)-IF(ISNUMBER(P287),INDEX('913'!$I$6:$I$1205,P287),0)</f>
        <v>0</v>
      </c>
      <c r="BZ287" s="37">
        <f>IF(BY287=0,1,MAX(1,SQRT(BY287^2+(IF(ISNUMBER(I287),INDEX('913'!$J$6:$J$1205,I287),0)+IF(ISNUMBER(J287),INDEX('913'!$J$6:$J$1205,J287),0)+IF(ISNUMBER(K287),INDEX('913'!$J$6:$J$1205,K287),0)+IF(ISNUMBER(L287),INDEX('913'!$J$6:$J$1205,L287),0)+IF(ISNUMBER(M287),INDEX('913'!$J$6:$J$1205,M287),0)+IF(ISNUMBER(N287),INDEX('913'!$J$6:$J$1205,N287),0)+IF(ISNUMBER(O287),INDEX('913'!$J$6:$J$1205,O287),0)+IF(ISNUMBER(P287),INDEX('913'!$J$6:$J$1205,P287),0))^2)/BY287))</f>
        <v>1</v>
      </c>
      <c r="CA287" s="33" t="e">
        <f>100*AO287/'11'!B$17</f>
        <v>#VALUE!</v>
      </c>
      <c r="CB287" s="37" t="e">
        <f>100*(AP287*BZ287)/'11'!C$17</f>
        <v>#VALUE!</v>
      </c>
      <c r="CC287" s="37" t="e">
        <f t="shared" si="52"/>
        <v>#VALUE!</v>
      </c>
      <c r="CD287" s="33" t="e">
        <f t="shared" si="53"/>
        <v>#VALUE!</v>
      </c>
      <c r="CE287" s="54" t="e">
        <f>'11'!C$17-'935'!Y287</f>
        <v>#VALUE!</v>
      </c>
      <c r="CF287" s="37" t="e">
        <f>MAX('DNO totals'!B$312+0,MIN('935'!L287+0,'DNO totals'!B$304+0))</f>
        <v>#VALUE!</v>
      </c>
      <c r="CG287" s="37" t="e">
        <f>MAX('DNO totals'!C$312+0,MIN('935'!M287+0,'DNO totals'!C$304+0))</f>
        <v>#VALUE!</v>
      </c>
      <c r="CH287" s="37" t="e">
        <f>MAX('DNO totals'!D$312+0,MIN('935'!N287+0,'DNO totals'!D$304+0))</f>
        <v>#VALUE!</v>
      </c>
      <c r="CI287" s="37" t="e">
        <f>MAX('DNO totals'!E$312+0,MIN('935'!O287+0,'DNO totals'!E$304+0))</f>
        <v>#VALUE!</v>
      </c>
      <c r="CJ287" s="52" t="e">
        <f>MAX('DNO totals'!F$312+0,MIN('935'!P287+0,'DNO totals'!F$304+0))</f>
        <v>#VALUE!</v>
      </c>
      <c r="CK287" s="37" t="e">
        <f>IF('935'!$K287=1000,'Charging rates'!$C$38*$BH287/(1+'DNO totals'!$C$99)*$CF287,0)</f>
        <v>#VALUE!</v>
      </c>
      <c r="CL287" s="37" t="e">
        <f>IF(MOD('935'!$K287,1000)=100,'Charging rates'!$D$38*$BH287/(1+'DNO totals'!$D$99)*$CG287,0)</f>
        <v>#VALUE!</v>
      </c>
      <c r="CM287" s="37" t="e">
        <f>IF(MOD('935'!$K287,100)=10,'Charging rates'!$E$38*$BH287/(1+'DNO totals'!$E$99)*$CH287,0)</f>
        <v>#VALUE!</v>
      </c>
      <c r="CN287" s="37" t="e">
        <f>IF(AND(MOD('935'!$K287,10)&gt;0,MOD('935'!$K287,1000)&gt;1),'Charging rates'!$F$38*$BH287/(1+'DNO totals'!$F$99)*$CI287,0)</f>
        <v>#VALUE!</v>
      </c>
      <c r="CO287" s="37" t="e">
        <f>IF(MOD('935'!$K287,1000)=1,'Charging rates'!$G$38*$BH287/(1+'DNO totals'!$G$99)*$CJ287,0)</f>
        <v>#VALUE!</v>
      </c>
      <c r="CP287" s="52" t="e">
        <f t="shared" si="54"/>
        <v>#VALUE!</v>
      </c>
      <c r="CQ287" s="37" t="e">
        <f>IF('935'!$K287&gt;1000,'Charging rates'!$C$38*$AW287*$CF287,0)</f>
        <v>#VALUE!</v>
      </c>
      <c r="CR287" s="37" t="e">
        <f>IF(MOD('935'!$K287,1000)&gt;100,'Charging rates'!$D$38*$AW287*$CG287,0)</f>
        <v>#VALUE!</v>
      </c>
      <c r="CS287" s="37" t="e">
        <f>IF(MOD('935'!$K287,100)&gt;10,'Charging rates'!$E$38*$AW287*$CH287,0)</f>
        <v>#VALUE!</v>
      </c>
      <c r="CT287" s="52" t="e">
        <f t="shared" si="55"/>
        <v>#VALUE!</v>
      </c>
      <c r="CU287" s="33" t="e">
        <f>100*(AP287*'935'!Q287*BZ287)/'11'!B$17</f>
        <v>#VALUE!</v>
      </c>
      <c r="CV287" s="33" t="e">
        <f>100/'11'!B$17*'Charging rates'!B$10*AW287</f>
        <v>#VALUE!</v>
      </c>
      <c r="CW287" s="33" t="e">
        <f>IF(AT287=0,0,(1-BX287/AT287)*(CA287+IF('935'!Q287=0,0,(CB287*'935'!Q287*('11'!C$17-'935'!Y287)/('11'!B$17-'935'!X287)))))</f>
        <v>#VALUE!</v>
      </c>
      <c r="CX287" s="33" t="e">
        <f t="shared" si="56"/>
        <v>#VALUE!</v>
      </c>
      <c r="CY287" s="49" t="e">
        <f t="shared" si="57"/>
        <v>#VALUE!</v>
      </c>
      <c r="CZ287" s="32" t="e">
        <f>AT287*(Parameters!B$21+AU287)*IF('DNO totals'!B$323&lt;0,1,'935'!S287)</f>
        <v>#VALUE!</v>
      </c>
      <c r="DA287" s="52" t="e">
        <f>IF('DNO totals'!B$323&lt;0,1,'935'!S287)*(Parameters!B$21+AU287)</f>
        <v>#VALUE!</v>
      </c>
      <c r="DB287" s="37" t="e">
        <f>CX287+'Charging rates'!B$106*DA287*100/'11'!B$17</f>
        <v>#VALUE!</v>
      </c>
      <c r="DC287" s="37" t="e">
        <f>DB287+'Charging rates'!B$116*(Parameters!B$21+AU287)*100/'11'!B$17*IF('DNO totals'!B$323&lt;0,1,'935'!S287)</f>
        <v>#VALUE!</v>
      </c>
      <c r="DD287" s="37" t="e">
        <f>'Charging rates'!B$97*(CP287+CT287)*100/'11'!B$17</f>
        <v>#VALUE!</v>
      </c>
      <c r="DE287" s="33" t="e">
        <f>MAX(0-(CB287*AU287*'11'!C$17/'11'!B$17),DC287+DD287)</f>
        <v>#VALUE!</v>
      </c>
      <c r="DF287" s="37" t="e">
        <f>IF(BS287,IF(AU287=0,CC287,MAX(0,MIN(CC287,CC287+(DE287/'935'!Q287*('11'!B$17-'935'!X287)/('11'!C$17-'935'!Y287))))),0)</f>
        <v>#VALUE!</v>
      </c>
      <c r="DG287" s="33" t="e">
        <f t="shared" si="58"/>
        <v>#VALUE!</v>
      </c>
      <c r="DH287" s="53" t="e">
        <f t="shared" si="59"/>
        <v>#VALUE!</v>
      </c>
    </row>
    <row r="288" spans="1:112">
      <c r="A288" s="28">
        <v>188</v>
      </c>
      <c r="B288" s="47" t="e">
        <f>'935'!B288</f>
        <v>#VALUE!</v>
      </c>
      <c r="C288" s="48" t="e">
        <f>OR('935'!E288&lt;&gt;"VOID",'935'!F288&lt;&gt;"VOID",'935'!G288&lt;&gt;"VOID")</f>
        <v>#VALUE!</v>
      </c>
      <c r="D288" s="32" t="e">
        <f>IF('935'!D288="VOID",0,'935'!D288*(1-'935'!X288/'11'!B$17))</f>
        <v>#VALUE!</v>
      </c>
      <c r="E288" s="32" t="e">
        <f>IF('935'!E288="VOID",0,'935'!E288*(1-'935'!X288/'11'!B$17))</f>
        <v>#VALUE!</v>
      </c>
      <c r="F288" s="32" t="e">
        <f>IF('935'!F288="VOID",0,'935'!F288*(1-'935'!X288/'11'!B$17))</f>
        <v>#VALUE!</v>
      </c>
      <c r="G288" s="32" t="e">
        <f>IF('935'!G288="VOID",0,'935'!G288*(1-'935'!X288/'11'!B$17))</f>
        <v>#VALUE!</v>
      </c>
      <c r="H288" s="49" t="e">
        <f t="shared" si="40"/>
        <v>#VALUE!</v>
      </c>
      <c r="I288" s="50" t="e">
        <f>MATCH('935'!J288,'913'!$B$6:$B$1205,0)</f>
        <v>#VALUE!</v>
      </c>
      <c r="J288" s="50" t="e">
        <f>MATCH(INDEX('913'!$D$6:$D$1205,I288),'913'!$B$6:$B$1205,0)</f>
        <v>#VALUE!</v>
      </c>
      <c r="K288" s="50" t="e">
        <f>MATCH(INDEX('913'!$D$6:$D$1205,J288),'913'!$B$6:$B$1205,0)</f>
        <v>#VALUE!</v>
      </c>
      <c r="L288" s="50" t="e">
        <f>MATCH(INDEX('913'!$D$6:$D$1205,K288),'913'!$B$6:$B$1205,0)</f>
        <v>#VALUE!</v>
      </c>
      <c r="M288" s="50" t="e">
        <f>MATCH(INDEX('913'!$D$6:$D$1205,L288),'913'!$B$6:$B$1205,0)</f>
        <v>#VALUE!</v>
      </c>
      <c r="N288" s="50" t="e">
        <f>MATCH(INDEX('913'!$D$6:$D$1205,M288),'913'!$B$6:$B$1205,0)</f>
        <v>#VALUE!</v>
      </c>
      <c r="O288" s="50" t="e">
        <f>MATCH(INDEX('913'!$D$6:$D$1205,N288),'913'!$B$6:$B$1205,0)</f>
        <v>#VALUE!</v>
      </c>
      <c r="P288" s="51" t="e">
        <f>MATCH(INDEX('913'!$D$6:$D$1205,O288),'913'!$B$6:$B$1205,0)</f>
        <v>#VALUE!</v>
      </c>
      <c r="Q288" s="37">
        <f>IF(ISNUMBER(I288),MAX(0,INDEX('913'!$E$6:$E$1205,I288)),0)</f>
        <v>0</v>
      </c>
      <c r="R288" s="37">
        <f>IF(ISNUMBER(J288),MAX(0,INDEX('913'!$E$6:$E$1205,J288)),0)</f>
        <v>0</v>
      </c>
      <c r="S288" s="37">
        <f>IF(ISNUMBER(K288),MAX(0,INDEX('913'!$E$6:$E$1205,K288)),0)</f>
        <v>0</v>
      </c>
      <c r="T288" s="37">
        <f>IF(ISNUMBER(L288),MAX(0,INDEX('913'!$E$6:$E$1205,L288)),0)</f>
        <v>0</v>
      </c>
      <c r="U288" s="37">
        <f>IF(ISNUMBER(M288),MAX(0,INDEX('913'!$E$6:$E$1205,M288)),0)</f>
        <v>0</v>
      </c>
      <c r="V288" s="37">
        <f>IF(ISNUMBER(N288),MAX(0,INDEX('913'!$E$6:$E$1205,N288)),0)</f>
        <v>0</v>
      </c>
      <c r="W288" s="37">
        <f>IF(ISNUMBER(O288),MAX(0,INDEX('913'!$E$6:$E$1205,O288)),0)</f>
        <v>0</v>
      </c>
      <c r="X288" s="52">
        <f>IF(ISNUMBER(P288),MAX(0,INDEX('913'!$E$6:$E$1205,P288)),0)</f>
        <v>0</v>
      </c>
      <c r="Y288" s="37">
        <f>IF(ISNUMBER(I288),MAX(0,INDEX('913'!$F$6:$F$1205,I288)),0)</f>
        <v>0</v>
      </c>
      <c r="Z288" s="37">
        <f>IF(ISNUMBER(J288),MAX(0,INDEX('913'!$F$6:$F$1205,J288)),0)</f>
        <v>0</v>
      </c>
      <c r="AA288" s="37">
        <f>IF(ISNUMBER(K288),MAX(0,INDEX('913'!$F$6:$F$1205,K288)),0)</f>
        <v>0</v>
      </c>
      <c r="AB288" s="37">
        <f>IF(ISNUMBER(L288),MAX(0,INDEX('913'!$F$6:$F$1205,L288)),0)</f>
        <v>0</v>
      </c>
      <c r="AC288" s="37">
        <f>IF(ISNUMBER(M288),MAX(0,INDEX('913'!$F$6:$F$1205,M288)),0)</f>
        <v>0</v>
      </c>
      <c r="AD288" s="37">
        <f>IF(ISNUMBER(N288),MAX(0,INDEX('913'!$F$6:$F$1205,N288)),0)</f>
        <v>0</v>
      </c>
      <c r="AE288" s="37">
        <f>IF(ISNUMBER(O288),MAX(0,INDEX('913'!$F$6:$F$1205,O288)),0)</f>
        <v>0</v>
      </c>
      <c r="AF288" s="37">
        <f>IF(ISNUMBER(P288),MAX(0,INDEX('913'!$F$6:$F$1205,P288)),0)</f>
        <v>0</v>
      </c>
      <c r="AG288" s="32">
        <f>IF(ISNUMBER(I288),SQRT(INDEX('913'!$I$6:$I$1205,I288)^2+INDEX('913'!$J$6:$J$1205,I288)^2),0)</f>
        <v>0</v>
      </c>
      <c r="AH288" s="32">
        <f>IF(ISNUMBER(J288),SQRT(INDEX('913'!$I$6:$I$1205,J288)^2+INDEX('913'!$J$6:$J$1205,J288)^2),0)</f>
        <v>0</v>
      </c>
      <c r="AI288" s="32">
        <f>IF(ISNUMBER(K288),SQRT(INDEX('913'!$I$6:$I$1205,K288)^2+INDEX('913'!$J$6:$J$1205,K288)^2),0)</f>
        <v>0</v>
      </c>
      <c r="AJ288" s="32">
        <f>IF(ISNUMBER(L288),SQRT(INDEX('913'!$I$6:$I$1205,L288)^2+INDEX('913'!$J$6:$J$1205,L288)^2),0)</f>
        <v>0</v>
      </c>
      <c r="AK288" s="32">
        <f>IF(ISNUMBER(M288),SQRT(INDEX('913'!$I$6:$I$1205,M288)^2+INDEX('913'!$J$6:$J$1205,M288)^2),0)</f>
        <v>0</v>
      </c>
      <c r="AL288" s="32">
        <f>IF(ISNUMBER(N288),SQRT(INDEX('913'!$I$6:$I$1205,N288)^2+INDEX('913'!$J$6:$J$1205,N288)^2),0)</f>
        <v>0</v>
      </c>
      <c r="AM288" s="32">
        <f>IF(ISNUMBER(O288),SQRT(INDEX('913'!$I$6:$I$1205,O288)^2+INDEX('913'!$J$6:$J$1205,O288)^2),0)</f>
        <v>0</v>
      </c>
      <c r="AN288" s="49">
        <f>IF(ISNUMBER(P288),SQRT(INDEX('913'!$I$6:$I$1205,P288)^2+INDEX('913'!$J$6:$J$1205,P288)^2),0)</f>
        <v>0</v>
      </c>
      <c r="AO288" s="37">
        <f t="shared" si="41"/>
        <v>0</v>
      </c>
      <c r="AP288" s="37">
        <f t="shared" si="42"/>
        <v>0</v>
      </c>
      <c r="AQ288" s="33" t="e">
        <f>-100*'935'!W288*(AO288+AP288)/'11'!C$17</f>
        <v>#VALUE!</v>
      </c>
      <c r="AR288" s="37" t="e">
        <f t="shared" si="43"/>
        <v>#VALUE!</v>
      </c>
      <c r="AS288" s="52" t="e">
        <f t="shared" si="44"/>
        <v>#VALUE!</v>
      </c>
      <c r="AT288" s="32" t="e">
        <f>IF('935'!C288="VOID",0,('935'!C288*(1-'935'!X288/'11'!B$17)))</f>
        <v>#VALUE!</v>
      </c>
      <c r="AU288" s="52" t="e">
        <f>'935'!Q288*(1-'935'!Y288/'11'!C$17)/(1-'935'!X288/'11'!B$17)</f>
        <v>#VALUE!</v>
      </c>
      <c r="AV288" s="37" t="e">
        <f>INDEX('DNO totals'!$B$57:$G$57,IF('935'!K288,IF(MOD('935'!K288,1000),IF(MOD('935'!K288,100),IF(MOD('935'!K288,10),IF(MOD('935'!K288,1000)=1,6,5),4),3),2),1))</f>
        <v>#VALUE!</v>
      </c>
      <c r="AW288" s="52" t="e">
        <f t="shared" si="45"/>
        <v>#VALUE!</v>
      </c>
      <c r="AX288" s="32" t="e">
        <f>IF('935'!V288="VOID",0,'935'!V288*(1-'935'!X288/'11'!B$17))</f>
        <v>#VALUE!</v>
      </c>
      <c r="AY288" s="33" t="e">
        <f>IF(H288,-100*'Charging rates'!B$10/'11'!B$17*AX288/H288,0)</f>
        <v>#VALUE!</v>
      </c>
      <c r="AZ288" s="33" t="e">
        <f>IF(C288,'DNO totals'!B$41,0)</f>
        <v>#VALUE!</v>
      </c>
      <c r="BA288" s="33" t="e">
        <f t="shared" si="46"/>
        <v>#VALUE!</v>
      </c>
      <c r="BB288" s="33" t="e">
        <f t="shared" si="47"/>
        <v>#VALUE!</v>
      </c>
      <c r="BC288" s="53" t="e">
        <f t="shared" si="48"/>
        <v>#VALUE!</v>
      </c>
      <c r="BD288" s="32" t="e">
        <f>IF(AT288,'935'!H288*AT288/(AT288+D288+H288),0)</f>
        <v>#VALUE!</v>
      </c>
      <c r="BE288" s="32" t="e">
        <f>IF(H288,'935'!H288*H288/(AT288+D288+H288),0)</f>
        <v>#VALUE!</v>
      </c>
      <c r="BF288" s="32" t="e">
        <f>BD288*(1-'935'!X288/'11'!B$17)</f>
        <v>#VALUE!</v>
      </c>
      <c r="BG288" s="49" t="e">
        <f>BE288*(1-'935'!X288/'11'!B$17)</f>
        <v>#VALUE!</v>
      </c>
      <c r="BH288" s="52" t="e">
        <f>AV288*Parameters!B$6</f>
        <v>#VALUE!</v>
      </c>
      <c r="BI288" s="37" t="e">
        <f>IF('935'!$K288=1000,'Charging rates'!$C$38*$BH288/(1+'DNO totals'!$C$99)*'935'!$L288,0)</f>
        <v>#VALUE!</v>
      </c>
      <c r="BJ288" s="37" t="e">
        <f>IF(MOD('935'!$K288,1000)=100,'Charging rates'!$D$38*$BH288/(1+'DNO totals'!$D$99)*'935'!$M288,0)</f>
        <v>#VALUE!</v>
      </c>
      <c r="BK288" s="37" t="e">
        <f>IF(MOD('935'!$K288,100)=10,'Charging rates'!$E$38*$BH288/(1+'DNO totals'!$E$99)*'935'!$N288,0)</f>
        <v>#VALUE!</v>
      </c>
      <c r="BL288" s="37" t="e">
        <f>IF(AND(MOD('935'!$K288,10)&gt;0,MOD('935'!$K288,1000)&gt;1),'Charging rates'!$F$38*$BH288/(1+'DNO totals'!$F$99)*'935'!$O288,0)</f>
        <v>#VALUE!</v>
      </c>
      <c r="BM288" s="37" t="e">
        <f>IF(MOD('935'!$K288,1000)=1,'Charging rates'!$G$38*$BH288/(1+'DNO totals'!$G$99)*'935'!$P288,0)</f>
        <v>#VALUE!</v>
      </c>
      <c r="BN288" s="52" t="e">
        <f t="shared" si="49"/>
        <v>#VALUE!</v>
      </c>
      <c r="BO288" s="37" t="e">
        <f>IF('935'!$K288&gt;1000,'Charging rates'!$C$38*$AW288*'935'!$L288,0)</f>
        <v>#VALUE!</v>
      </c>
      <c r="BP288" s="37" t="e">
        <f>IF(MOD('935'!$K288,1000)&gt;100,'Charging rates'!$D$38*$AW288*'935'!$M288,0)</f>
        <v>#VALUE!</v>
      </c>
      <c r="BQ288" s="37" t="e">
        <f>IF(MOD('935'!$K288,100)&gt;10,'Charging rates'!$E$38*$AW288*'935'!$N288,0)</f>
        <v>#VALUE!</v>
      </c>
      <c r="BR288" s="52" t="e">
        <f t="shared" si="50"/>
        <v>#VALUE!</v>
      </c>
      <c r="BS288" s="48" t="e">
        <f>'935'!C288&lt;&gt;"VOID"</f>
        <v>#VALUE!</v>
      </c>
      <c r="BT288" s="33" t="e">
        <f>IF(BS288,(100/'11'!B$17*BD288*((1-'935'!I288)*'Charging rates'!B$51+'Charging rates'!B$63)),0)</f>
        <v>#VALUE!</v>
      </c>
      <c r="BU288" s="33" t="e">
        <f>100/'11'!B$17*BG288*('Charging rates'!B$51+'Charging rates'!B$63)</f>
        <v>#VALUE!</v>
      </c>
      <c r="BV288" s="33" t="e">
        <f>100/'11'!B$17*BE288*('Charging rates'!B$51+'Charging rates'!B$63)</f>
        <v>#VALUE!</v>
      </c>
      <c r="BW288" s="53" t="e">
        <f t="shared" si="51"/>
        <v>#VALUE!</v>
      </c>
      <c r="BX288" s="32" t="e">
        <f>AT288-('935'!T288*(1-'935'!X288/'11'!B$17))</f>
        <v>#VALUE!</v>
      </c>
      <c r="BY288" s="32">
        <f>0-IF(ISNUMBER(I288),INDEX('913'!$I$6:$I$1205,I288),0)-IF(ISNUMBER(J288),INDEX('913'!$I$6:$I$1205,J288),0)-IF(ISNUMBER(K288),INDEX('913'!$I$6:$I$1205,K288),0)-IF(ISNUMBER(L288),INDEX('913'!$I$6:$I$1205,L288),0)-IF(ISNUMBER(M288),INDEX('913'!$I$6:$I$1205,M288),0)-IF(ISNUMBER(N288),INDEX('913'!$I$6:$I$1205,N288),0)-IF(ISNUMBER(O288),INDEX('913'!$I$6:$I$1205,O288),0)-IF(ISNUMBER(P288),INDEX('913'!$I$6:$I$1205,P288),0)</f>
        <v>0</v>
      </c>
      <c r="BZ288" s="37">
        <f>IF(BY288=0,1,MAX(1,SQRT(BY288^2+(IF(ISNUMBER(I288),INDEX('913'!$J$6:$J$1205,I288),0)+IF(ISNUMBER(J288),INDEX('913'!$J$6:$J$1205,J288),0)+IF(ISNUMBER(K288),INDEX('913'!$J$6:$J$1205,K288),0)+IF(ISNUMBER(L288),INDEX('913'!$J$6:$J$1205,L288),0)+IF(ISNUMBER(M288),INDEX('913'!$J$6:$J$1205,M288),0)+IF(ISNUMBER(N288),INDEX('913'!$J$6:$J$1205,N288),0)+IF(ISNUMBER(O288),INDEX('913'!$J$6:$J$1205,O288),0)+IF(ISNUMBER(P288),INDEX('913'!$J$6:$J$1205,P288),0))^2)/BY288))</f>
        <v>1</v>
      </c>
      <c r="CA288" s="33" t="e">
        <f>100*AO288/'11'!B$17</f>
        <v>#VALUE!</v>
      </c>
      <c r="CB288" s="37" t="e">
        <f>100*(AP288*BZ288)/'11'!C$17</f>
        <v>#VALUE!</v>
      </c>
      <c r="CC288" s="37" t="e">
        <f t="shared" si="52"/>
        <v>#VALUE!</v>
      </c>
      <c r="CD288" s="33" t="e">
        <f t="shared" si="53"/>
        <v>#VALUE!</v>
      </c>
      <c r="CE288" s="54" t="e">
        <f>'11'!C$17-'935'!Y288</f>
        <v>#VALUE!</v>
      </c>
      <c r="CF288" s="37" t="e">
        <f>MAX('DNO totals'!B$312+0,MIN('935'!L288+0,'DNO totals'!B$304+0))</f>
        <v>#VALUE!</v>
      </c>
      <c r="CG288" s="37" t="e">
        <f>MAX('DNO totals'!C$312+0,MIN('935'!M288+0,'DNO totals'!C$304+0))</f>
        <v>#VALUE!</v>
      </c>
      <c r="CH288" s="37" t="e">
        <f>MAX('DNO totals'!D$312+0,MIN('935'!N288+0,'DNO totals'!D$304+0))</f>
        <v>#VALUE!</v>
      </c>
      <c r="CI288" s="37" t="e">
        <f>MAX('DNO totals'!E$312+0,MIN('935'!O288+0,'DNO totals'!E$304+0))</f>
        <v>#VALUE!</v>
      </c>
      <c r="CJ288" s="52" t="e">
        <f>MAX('DNO totals'!F$312+0,MIN('935'!P288+0,'DNO totals'!F$304+0))</f>
        <v>#VALUE!</v>
      </c>
      <c r="CK288" s="37" t="e">
        <f>IF('935'!$K288=1000,'Charging rates'!$C$38*$BH288/(1+'DNO totals'!$C$99)*$CF288,0)</f>
        <v>#VALUE!</v>
      </c>
      <c r="CL288" s="37" t="e">
        <f>IF(MOD('935'!$K288,1000)=100,'Charging rates'!$D$38*$BH288/(1+'DNO totals'!$D$99)*$CG288,0)</f>
        <v>#VALUE!</v>
      </c>
      <c r="CM288" s="37" t="e">
        <f>IF(MOD('935'!$K288,100)=10,'Charging rates'!$E$38*$BH288/(1+'DNO totals'!$E$99)*$CH288,0)</f>
        <v>#VALUE!</v>
      </c>
      <c r="CN288" s="37" t="e">
        <f>IF(AND(MOD('935'!$K288,10)&gt;0,MOD('935'!$K288,1000)&gt;1),'Charging rates'!$F$38*$BH288/(1+'DNO totals'!$F$99)*$CI288,0)</f>
        <v>#VALUE!</v>
      </c>
      <c r="CO288" s="37" t="e">
        <f>IF(MOD('935'!$K288,1000)=1,'Charging rates'!$G$38*$BH288/(1+'DNO totals'!$G$99)*$CJ288,0)</f>
        <v>#VALUE!</v>
      </c>
      <c r="CP288" s="52" t="e">
        <f t="shared" si="54"/>
        <v>#VALUE!</v>
      </c>
      <c r="CQ288" s="37" t="e">
        <f>IF('935'!$K288&gt;1000,'Charging rates'!$C$38*$AW288*$CF288,0)</f>
        <v>#VALUE!</v>
      </c>
      <c r="CR288" s="37" t="e">
        <f>IF(MOD('935'!$K288,1000)&gt;100,'Charging rates'!$D$38*$AW288*$CG288,0)</f>
        <v>#VALUE!</v>
      </c>
      <c r="CS288" s="37" t="e">
        <f>IF(MOD('935'!$K288,100)&gt;10,'Charging rates'!$E$38*$AW288*$CH288,0)</f>
        <v>#VALUE!</v>
      </c>
      <c r="CT288" s="52" t="e">
        <f t="shared" si="55"/>
        <v>#VALUE!</v>
      </c>
      <c r="CU288" s="33" t="e">
        <f>100*(AP288*'935'!Q288*BZ288)/'11'!B$17</f>
        <v>#VALUE!</v>
      </c>
      <c r="CV288" s="33" t="e">
        <f>100/'11'!B$17*'Charging rates'!B$10*AW288</f>
        <v>#VALUE!</v>
      </c>
      <c r="CW288" s="33" t="e">
        <f>IF(AT288=0,0,(1-BX288/AT288)*(CA288+IF('935'!Q288=0,0,(CB288*'935'!Q288*('11'!C$17-'935'!Y288)/('11'!B$17-'935'!X288)))))</f>
        <v>#VALUE!</v>
      </c>
      <c r="CX288" s="33" t="e">
        <f t="shared" si="56"/>
        <v>#VALUE!</v>
      </c>
      <c r="CY288" s="49" t="e">
        <f t="shared" si="57"/>
        <v>#VALUE!</v>
      </c>
      <c r="CZ288" s="32" t="e">
        <f>AT288*(Parameters!B$21+AU288)*IF('DNO totals'!B$323&lt;0,1,'935'!S288)</f>
        <v>#VALUE!</v>
      </c>
      <c r="DA288" s="52" t="e">
        <f>IF('DNO totals'!B$323&lt;0,1,'935'!S288)*(Parameters!B$21+AU288)</f>
        <v>#VALUE!</v>
      </c>
      <c r="DB288" s="37" t="e">
        <f>CX288+'Charging rates'!B$106*DA288*100/'11'!B$17</f>
        <v>#VALUE!</v>
      </c>
      <c r="DC288" s="37" t="e">
        <f>DB288+'Charging rates'!B$116*(Parameters!B$21+AU288)*100/'11'!B$17*IF('DNO totals'!B$323&lt;0,1,'935'!S288)</f>
        <v>#VALUE!</v>
      </c>
      <c r="DD288" s="37" t="e">
        <f>'Charging rates'!B$97*(CP288+CT288)*100/'11'!B$17</f>
        <v>#VALUE!</v>
      </c>
      <c r="DE288" s="33" t="e">
        <f>MAX(0-(CB288*AU288*'11'!C$17/'11'!B$17),DC288+DD288)</f>
        <v>#VALUE!</v>
      </c>
      <c r="DF288" s="37" t="e">
        <f>IF(BS288,IF(AU288=0,CC288,MAX(0,MIN(CC288,CC288+(DE288/'935'!Q288*('11'!B$17-'935'!X288)/('11'!C$17-'935'!Y288))))),0)</f>
        <v>#VALUE!</v>
      </c>
      <c r="DG288" s="33" t="e">
        <f t="shared" si="58"/>
        <v>#VALUE!</v>
      </c>
      <c r="DH288" s="53" t="e">
        <f t="shared" si="59"/>
        <v>#VALUE!</v>
      </c>
    </row>
    <row r="289" spans="1:112">
      <c r="A289" s="28">
        <v>189</v>
      </c>
      <c r="B289" s="47" t="e">
        <f>'935'!B289</f>
        <v>#VALUE!</v>
      </c>
      <c r="C289" s="48" t="e">
        <f>OR('935'!E289&lt;&gt;"VOID",'935'!F289&lt;&gt;"VOID",'935'!G289&lt;&gt;"VOID")</f>
        <v>#VALUE!</v>
      </c>
      <c r="D289" s="32" t="e">
        <f>IF('935'!D289="VOID",0,'935'!D289*(1-'935'!X289/'11'!B$17))</f>
        <v>#VALUE!</v>
      </c>
      <c r="E289" s="32" t="e">
        <f>IF('935'!E289="VOID",0,'935'!E289*(1-'935'!X289/'11'!B$17))</f>
        <v>#VALUE!</v>
      </c>
      <c r="F289" s="32" t="e">
        <f>IF('935'!F289="VOID",0,'935'!F289*(1-'935'!X289/'11'!B$17))</f>
        <v>#VALUE!</v>
      </c>
      <c r="G289" s="32" t="e">
        <f>IF('935'!G289="VOID",0,'935'!G289*(1-'935'!X289/'11'!B$17))</f>
        <v>#VALUE!</v>
      </c>
      <c r="H289" s="49" t="e">
        <f t="shared" si="40"/>
        <v>#VALUE!</v>
      </c>
      <c r="I289" s="50" t="e">
        <f>MATCH('935'!J289,'913'!$B$6:$B$1205,0)</f>
        <v>#VALUE!</v>
      </c>
      <c r="J289" s="50" t="e">
        <f>MATCH(INDEX('913'!$D$6:$D$1205,I289),'913'!$B$6:$B$1205,0)</f>
        <v>#VALUE!</v>
      </c>
      <c r="K289" s="50" t="e">
        <f>MATCH(INDEX('913'!$D$6:$D$1205,J289),'913'!$B$6:$B$1205,0)</f>
        <v>#VALUE!</v>
      </c>
      <c r="L289" s="50" t="e">
        <f>MATCH(INDEX('913'!$D$6:$D$1205,K289),'913'!$B$6:$B$1205,0)</f>
        <v>#VALUE!</v>
      </c>
      <c r="M289" s="50" t="e">
        <f>MATCH(INDEX('913'!$D$6:$D$1205,L289),'913'!$B$6:$B$1205,0)</f>
        <v>#VALUE!</v>
      </c>
      <c r="N289" s="50" t="e">
        <f>MATCH(INDEX('913'!$D$6:$D$1205,M289),'913'!$B$6:$B$1205,0)</f>
        <v>#VALUE!</v>
      </c>
      <c r="O289" s="50" t="e">
        <f>MATCH(INDEX('913'!$D$6:$D$1205,N289),'913'!$B$6:$B$1205,0)</f>
        <v>#VALUE!</v>
      </c>
      <c r="P289" s="51" t="e">
        <f>MATCH(INDEX('913'!$D$6:$D$1205,O289),'913'!$B$6:$B$1205,0)</f>
        <v>#VALUE!</v>
      </c>
      <c r="Q289" s="37">
        <f>IF(ISNUMBER(I289),MAX(0,INDEX('913'!$E$6:$E$1205,I289)),0)</f>
        <v>0</v>
      </c>
      <c r="R289" s="37">
        <f>IF(ISNUMBER(J289),MAX(0,INDEX('913'!$E$6:$E$1205,J289)),0)</f>
        <v>0</v>
      </c>
      <c r="S289" s="37">
        <f>IF(ISNUMBER(K289),MAX(0,INDEX('913'!$E$6:$E$1205,K289)),0)</f>
        <v>0</v>
      </c>
      <c r="T289" s="37">
        <f>IF(ISNUMBER(L289),MAX(0,INDEX('913'!$E$6:$E$1205,L289)),0)</f>
        <v>0</v>
      </c>
      <c r="U289" s="37">
        <f>IF(ISNUMBER(M289),MAX(0,INDEX('913'!$E$6:$E$1205,M289)),0)</f>
        <v>0</v>
      </c>
      <c r="V289" s="37">
        <f>IF(ISNUMBER(N289),MAX(0,INDEX('913'!$E$6:$E$1205,N289)),0)</f>
        <v>0</v>
      </c>
      <c r="W289" s="37">
        <f>IF(ISNUMBER(O289),MAX(0,INDEX('913'!$E$6:$E$1205,O289)),0)</f>
        <v>0</v>
      </c>
      <c r="X289" s="52">
        <f>IF(ISNUMBER(P289),MAX(0,INDEX('913'!$E$6:$E$1205,P289)),0)</f>
        <v>0</v>
      </c>
      <c r="Y289" s="37">
        <f>IF(ISNUMBER(I289),MAX(0,INDEX('913'!$F$6:$F$1205,I289)),0)</f>
        <v>0</v>
      </c>
      <c r="Z289" s="37">
        <f>IF(ISNUMBER(J289),MAX(0,INDEX('913'!$F$6:$F$1205,J289)),0)</f>
        <v>0</v>
      </c>
      <c r="AA289" s="37">
        <f>IF(ISNUMBER(K289),MAX(0,INDEX('913'!$F$6:$F$1205,K289)),0)</f>
        <v>0</v>
      </c>
      <c r="AB289" s="37">
        <f>IF(ISNUMBER(L289),MAX(0,INDEX('913'!$F$6:$F$1205,L289)),0)</f>
        <v>0</v>
      </c>
      <c r="AC289" s="37">
        <f>IF(ISNUMBER(M289),MAX(0,INDEX('913'!$F$6:$F$1205,M289)),0)</f>
        <v>0</v>
      </c>
      <c r="AD289" s="37">
        <f>IF(ISNUMBER(N289),MAX(0,INDEX('913'!$F$6:$F$1205,N289)),0)</f>
        <v>0</v>
      </c>
      <c r="AE289" s="37">
        <f>IF(ISNUMBER(O289),MAX(0,INDEX('913'!$F$6:$F$1205,O289)),0)</f>
        <v>0</v>
      </c>
      <c r="AF289" s="37">
        <f>IF(ISNUMBER(P289),MAX(0,INDEX('913'!$F$6:$F$1205,P289)),0)</f>
        <v>0</v>
      </c>
      <c r="AG289" s="32">
        <f>IF(ISNUMBER(I289),SQRT(INDEX('913'!$I$6:$I$1205,I289)^2+INDEX('913'!$J$6:$J$1205,I289)^2),0)</f>
        <v>0</v>
      </c>
      <c r="AH289" s="32">
        <f>IF(ISNUMBER(J289),SQRT(INDEX('913'!$I$6:$I$1205,J289)^2+INDEX('913'!$J$6:$J$1205,J289)^2),0)</f>
        <v>0</v>
      </c>
      <c r="AI289" s="32">
        <f>IF(ISNUMBER(K289),SQRT(INDEX('913'!$I$6:$I$1205,K289)^2+INDEX('913'!$J$6:$J$1205,K289)^2),0)</f>
        <v>0</v>
      </c>
      <c r="AJ289" s="32">
        <f>IF(ISNUMBER(L289),SQRT(INDEX('913'!$I$6:$I$1205,L289)^2+INDEX('913'!$J$6:$J$1205,L289)^2),0)</f>
        <v>0</v>
      </c>
      <c r="AK289" s="32">
        <f>IF(ISNUMBER(M289),SQRT(INDEX('913'!$I$6:$I$1205,M289)^2+INDEX('913'!$J$6:$J$1205,M289)^2),0)</f>
        <v>0</v>
      </c>
      <c r="AL289" s="32">
        <f>IF(ISNUMBER(N289),SQRT(INDEX('913'!$I$6:$I$1205,N289)^2+INDEX('913'!$J$6:$J$1205,N289)^2),0)</f>
        <v>0</v>
      </c>
      <c r="AM289" s="32">
        <f>IF(ISNUMBER(O289),SQRT(INDEX('913'!$I$6:$I$1205,O289)^2+INDEX('913'!$J$6:$J$1205,O289)^2),0)</f>
        <v>0</v>
      </c>
      <c r="AN289" s="49">
        <f>IF(ISNUMBER(P289),SQRT(INDEX('913'!$I$6:$I$1205,P289)^2+INDEX('913'!$J$6:$J$1205,P289)^2),0)</f>
        <v>0</v>
      </c>
      <c r="AO289" s="37">
        <f t="shared" si="41"/>
        <v>0</v>
      </c>
      <c r="AP289" s="37">
        <f t="shared" si="42"/>
        <v>0</v>
      </c>
      <c r="AQ289" s="33" t="e">
        <f>-100*'935'!W289*(AO289+AP289)/'11'!C$17</f>
        <v>#VALUE!</v>
      </c>
      <c r="AR289" s="37" t="e">
        <f t="shared" si="43"/>
        <v>#VALUE!</v>
      </c>
      <c r="AS289" s="52" t="e">
        <f t="shared" si="44"/>
        <v>#VALUE!</v>
      </c>
      <c r="AT289" s="32" t="e">
        <f>IF('935'!C289="VOID",0,('935'!C289*(1-'935'!X289/'11'!B$17)))</f>
        <v>#VALUE!</v>
      </c>
      <c r="AU289" s="52" t="e">
        <f>'935'!Q289*(1-'935'!Y289/'11'!C$17)/(1-'935'!X289/'11'!B$17)</f>
        <v>#VALUE!</v>
      </c>
      <c r="AV289" s="37" t="e">
        <f>INDEX('DNO totals'!$B$57:$G$57,IF('935'!K289,IF(MOD('935'!K289,1000),IF(MOD('935'!K289,100),IF(MOD('935'!K289,10),IF(MOD('935'!K289,1000)=1,6,5),4),3),2),1))</f>
        <v>#VALUE!</v>
      </c>
      <c r="AW289" s="52" t="e">
        <f t="shared" si="45"/>
        <v>#VALUE!</v>
      </c>
      <c r="AX289" s="32" t="e">
        <f>IF('935'!V289="VOID",0,'935'!V289*(1-'935'!X289/'11'!B$17))</f>
        <v>#VALUE!</v>
      </c>
      <c r="AY289" s="33" t="e">
        <f>IF(H289,-100*'Charging rates'!B$10/'11'!B$17*AX289/H289,0)</f>
        <v>#VALUE!</v>
      </c>
      <c r="AZ289" s="33" t="e">
        <f>IF(C289,'DNO totals'!B$41,0)</f>
        <v>#VALUE!</v>
      </c>
      <c r="BA289" s="33" t="e">
        <f t="shared" si="46"/>
        <v>#VALUE!</v>
      </c>
      <c r="BB289" s="33" t="e">
        <f t="shared" si="47"/>
        <v>#VALUE!</v>
      </c>
      <c r="BC289" s="53" t="e">
        <f t="shared" si="48"/>
        <v>#VALUE!</v>
      </c>
      <c r="BD289" s="32" t="e">
        <f>IF(AT289,'935'!H289*AT289/(AT289+D289+H289),0)</f>
        <v>#VALUE!</v>
      </c>
      <c r="BE289" s="32" t="e">
        <f>IF(H289,'935'!H289*H289/(AT289+D289+H289),0)</f>
        <v>#VALUE!</v>
      </c>
      <c r="BF289" s="32" t="e">
        <f>BD289*(1-'935'!X289/'11'!B$17)</f>
        <v>#VALUE!</v>
      </c>
      <c r="BG289" s="49" t="e">
        <f>BE289*(1-'935'!X289/'11'!B$17)</f>
        <v>#VALUE!</v>
      </c>
      <c r="BH289" s="52" t="e">
        <f>AV289*Parameters!B$6</f>
        <v>#VALUE!</v>
      </c>
      <c r="BI289" s="37" t="e">
        <f>IF('935'!$K289=1000,'Charging rates'!$C$38*$BH289/(1+'DNO totals'!$C$99)*'935'!$L289,0)</f>
        <v>#VALUE!</v>
      </c>
      <c r="BJ289" s="37" t="e">
        <f>IF(MOD('935'!$K289,1000)=100,'Charging rates'!$D$38*$BH289/(1+'DNO totals'!$D$99)*'935'!$M289,0)</f>
        <v>#VALUE!</v>
      </c>
      <c r="BK289" s="37" t="e">
        <f>IF(MOD('935'!$K289,100)=10,'Charging rates'!$E$38*$BH289/(1+'DNO totals'!$E$99)*'935'!$N289,0)</f>
        <v>#VALUE!</v>
      </c>
      <c r="BL289" s="37" t="e">
        <f>IF(AND(MOD('935'!$K289,10)&gt;0,MOD('935'!$K289,1000)&gt;1),'Charging rates'!$F$38*$BH289/(1+'DNO totals'!$F$99)*'935'!$O289,0)</f>
        <v>#VALUE!</v>
      </c>
      <c r="BM289" s="37" t="e">
        <f>IF(MOD('935'!$K289,1000)=1,'Charging rates'!$G$38*$BH289/(1+'DNO totals'!$G$99)*'935'!$P289,0)</f>
        <v>#VALUE!</v>
      </c>
      <c r="BN289" s="52" t="e">
        <f t="shared" si="49"/>
        <v>#VALUE!</v>
      </c>
      <c r="BO289" s="37" t="e">
        <f>IF('935'!$K289&gt;1000,'Charging rates'!$C$38*$AW289*'935'!$L289,0)</f>
        <v>#VALUE!</v>
      </c>
      <c r="BP289" s="37" t="e">
        <f>IF(MOD('935'!$K289,1000)&gt;100,'Charging rates'!$D$38*$AW289*'935'!$M289,0)</f>
        <v>#VALUE!</v>
      </c>
      <c r="BQ289" s="37" t="e">
        <f>IF(MOD('935'!$K289,100)&gt;10,'Charging rates'!$E$38*$AW289*'935'!$N289,0)</f>
        <v>#VALUE!</v>
      </c>
      <c r="BR289" s="52" t="e">
        <f t="shared" si="50"/>
        <v>#VALUE!</v>
      </c>
      <c r="BS289" s="48" t="e">
        <f>'935'!C289&lt;&gt;"VOID"</f>
        <v>#VALUE!</v>
      </c>
      <c r="BT289" s="33" t="e">
        <f>IF(BS289,(100/'11'!B$17*BD289*((1-'935'!I289)*'Charging rates'!B$51+'Charging rates'!B$63)),0)</f>
        <v>#VALUE!</v>
      </c>
      <c r="BU289" s="33" t="e">
        <f>100/'11'!B$17*BG289*('Charging rates'!B$51+'Charging rates'!B$63)</f>
        <v>#VALUE!</v>
      </c>
      <c r="BV289" s="33" t="e">
        <f>100/'11'!B$17*BE289*('Charging rates'!B$51+'Charging rates'!B$63)</f>
        <v>#VALUE!</v>
      </c>
      <c r="BW289" s="53" t="e">
        <f t="shared" si="51"/>
        <v>#VALUE!</v>
      </c>
      <c r="BX289" s="32" t="e">
        <f>AT289-('935'!T289*(1-'935'!X289/'11'!B$17))</f>
        <v>#VALUE!</v>
      </c>
      <c r="BY289" s="32">
        <f>0-IF(ISNUMBER(I289),INDEX('913'!$I$6:$I$1205,I289),0)-IF(ISNUMBER(J289),INDEX('913'!$I$6:$I$1205,J289),0)-IF(ISNUMBER(K289),INDEX('913'!$I$6:$I$1205,K289),0)-IF(ISNUMBER(L289),INDEX('913'!$I$6:$I$1205,L289),0)-IF(ISNUMBER(M289),INDEX('913'!$I$6:$I$1205,M289),0)-IF(ISNUMBER(N289),INDEX('913'!$I$6:$I$1205,N289),0)-IF(ISNUMBER(O289),INDEX('913'!$I$6:$I$1205,O289),0)-IF(ISNUMBER(P289),INDEX('913'!$I$6:$I$1205,P289),0)</f>
        <v>0</v>
      </c>
      <c r="BZ289" s="37">
        <f>IF(BY289=0,1,MAX(1,SQRT(BY289^2+(IF(ISNUMBER(I289),INDEX('913'!$J$6:$J$1205,I289),0)+IF(ISNUMBER(J289),INDEX('913'!$J$6:$J$1205,J289),0)+IF(ISNUMBER(K289),INDEX('913'!$J$6:$J$1205,K289),0)+IF(ISNUMBER(L289),INDEX('913'!$J$6:$J$1205,L289),0)+IF(ISNUMBER(M289),INDEX('913'!$J$6:$J$1205,M289),0)+IF(ISNUMBER(N289),INDEX('913'!$J$6:$J$1205,N289),0)+IF(ISNUMBER(O289),INDEX('913'!$J$6:$J$1205,O289),0)+IF(ISNUMBER(P289),INDEX('913'!$J$6:$J$1205,P289),0))^2)/BY289))</f>
        <v>1</v>
      </c>
      <c r="CA289" s="33" t="e">
        <f>100*AO289/'11'!B$17</f>
        <v>#VALUE!</v>
      </c>
      <c r="CB289" s="37" t="e">
        <f>100*(AP289*BZ289)/'11'!C$17</f>
        <v>#VALUE!</v>
      </c>
      <c r="CC289" s="37" t="e">
        <f t="shared" si="52"/>
        <v>#VALUE!</v>
      </c>
      <c r="CD289" s="33" t="e">
        <f t="shared" si="53"/>
        <v>#VALUE!</v>
      </c>
      <c r="CE289" s="54" t="e">
        <f>'11'!C$17-'935'!Y289</f>
        <v>#VALUE!</v>
      </c>
      <c r="CF289" s="37" t="e">
        <f>MAX('DNO totals'!B$312+0,MIN('935'!L289+0,'DNO totals'!B$304+0))</f>
        <v>#VALUE!</v>
      </c>
      <c r="CG289" s="37" t="e">
        <f>MAX('DNO totals'!C$312+0,MIN('935'!M289+0,'DNO totals'!C$304+0))</f>
        <v>#VALUE!</v>
      </c>
      <c r="CH289" s="37" t="e">
        <f>MAX('DNO totals'!D$312+0,MIN('935'!N289+0,'DNO totals'!D$304+0))</f>
        <v>#VALUE!</v>
      </c>
      <c r="CI289" s="37" t="e">
        <f>MAX('DNO totals'!E$312+0,MIN('935'!O289+0,'DNO totals'!E$304+0))</f>
        <v>#VALUE!</v>
      </c>
      <c r="CJ289" s="52" t="e">
        <f>MAX('DNO totals'!F$312+0,MIN('935'!P289+0,'DNO totals'!F$304+0))</f>
        <v>#VALUE!</v>
      </c>
      <c r="CK289" s="37" t="e">
        <f>IF('935'!$K289=1000,'Charging rates'!$C$38*$BH289/(1+'DNO totals'!$C$99)*$CF289,0)</f>
        <v>#VALUE!</v>
      </c>
      <c r="CL289" s="37" t="e">
        <f>IF(MOD('935'!$K289,1000)=100,'Charging rates'!$D$38*$BH289/(1+'DNO totals'!$D$99)*$CG289,0)</f>
        <v>#VALUE!</v>
      </c>
      <c r="CM289" s="37" t="e">
        <f>IF(MOD('935'!$K289,100)=10,'Charging rates'!$E$38*$BH289/(1+'DNO totals'!$E$99)*$CH289,0)</f>
        <v>#VALUE!</v>
      </c>
      <c r="CN289" s="37" t="e">
        <f>IF(AND(MOD('935'!$K289,10)&gt;0,MOD('935'!$K289,1000)&gt;1),'Charging rates'!$F$38*$BH289/(1+'DNO totals'!$F$99)*$CI289,0)</f>
        <v>#VALUE!</v>
      </c>
      <c r="CO289" s="37" t="e">
        <f>IF(MOD('935'!$K289,1000)=1,'Charging rates'!$G$38*$BH289/(1+'DNO totals'!$G$99)*$CJ289,0)</f>
        <v>#VALUE!</v>
      </c>
      <c r="CP289" s="52" t="e">
        <f t="shared" si="54"/>
        <v>#VALUE!</v>
      </c>
      <c r="CQ289" s="37" t="e">
        <f>IF('935'!$K289&gt;1000,'Charging rates'!$C$38*$AW289*$CF289,0)</f>
        <v>#VALUE!</v>
      </c>
      <c r="CR289" s="37" t="e">
        <f>IF(MOD('935'!$K289,1000)&gt;100,'Charging rates'!$D$38*$AW289*$CG289,0)</f>
        <v>#VALUE!</v>
      </c>
      <c r="CS289" s="37" t="e">
        <f>IF(MOD('935'!$K289,100)&gt;10,'Charging rates'!$E$38*$AW289*$CH289,0)</f>
        <v>#VALUE!</v>
      </c>
      <c r="CT289" s="52" t="e">
        <f t="shared" si="55"/>
        <v>#VALUE!</v>
      </c>
      <c r="CU289" s="33" t="e">
        <f>100*(AP289*'935'!Q289*BZ289)/'11'!B$17</f>
        <v>#VALUE!</v>
      </c>
      <c r="CV289" s="33" t="e">
        <f>100/'11'!B$17*'Charging rates'!B$10*AW289</f>
        <v>#VALUE!</v>
      </c>
      <c r="CW289" s="33" t="e">
        <f>IF(AT289=0,0,(1-BX289/AT289)*(CA289+IF('935'!Q289=0,0,(CB289*'935'!Q289*('11'!C$17-'935'!Y289)/('11'!B$17-'935'!X289)))))</f>
        <v>#VALUE!</v>
      </c>
      <c r="CX289" s="33" t="e">
        <f t="shared" si="56"/>
        <v>#VALUE!</v>
      </c>
      <c r="CY289" s="49" t="e">
        <f t="shared" si="57"/>
        <v>#VALUE!</v>
      </c>
      <c r="CZ289" s="32" t="e">
        <f>AT289*(Parameters!B$21+AU289)*IF('DNO totals'!B$323&lt;0,1,'935'!S289)</f>
        <v>#VALUE!</v>
      </c>
      <c r="DA289" s="52" t="e">
        <f>IF('DNO totals'!B$323&lt;0,1,'935'!S289)*(Parameters!B$21+AU289)</f>
        <v>#VALUE!</v>
      </c>
      <c r="DB289" s="37" t="e">
        <f>CX289+'Charging rates'!B$106*DA289*100/'11'!B$17</f>
        <v>#VALUE!</v>
      </c>
      <c r="DC289" s="37" t="e">
        <f>DB289+'Charging rates'!B$116*(Parameters!B$21+AU289)*100/'11'!B$17*IF('DNO totals'!B$323&lt;0,1,'935'!S289)</f>
        <v>#VALUE!</v>
      </c>
      <c r="DD289" s="37" t="e">
        <f>'Charging rates'!B$97*(CP289+CT289)*100/'11'!B$17</f>
        <v>#VALUE!</v>
      </c>
      <c r="DE289" s="33" t="e">
        <f>MAX(0-(CB289*AU289*'11'!C$17/'11'!B$17),DC289+DD289)</f>
        <v>#VALUE!</v>
      </c>
      <c r="DF289" s="37" t="e">
        <f>IF(BS289,IF(AU289=0,CC289,MAX(0,MIN(CC289,CC289+(DE289/'935'!Q289*('11'!B$17-'935'!X289)/('11'!C$17-'935'!Y289))))),0)</f>
        <v>#VALUE!</v>
      </c>
      <c r="DG289" s="33" t="e">
        <f t="shared" si="58"/>
        <v>#VALUE!</v>
      </c>
      <c r="DH289" s="53" t="e">
        <f t="shared" si="59"/>
        <v>#VALUE!</v>
      </c>
    </row>
    <row r="290" spans="1:112">
      <c r="A290" s="28">
        <v>190</v>
      </c>
      <c r="B290" s="47" t="e">
        <f>'935'!B290</f>
        <v>#VALUE!</v>
      </c>
      <c r="C290" s="48" t="e">
        <f>OR('935'!E290&lt;&gt;"VOID",'935'!F290&lt;&gt;"VOID",'935'!G290&lt;&gt;"VOID")</f>
        <v>#VALUE!</v>
      </c>
      <c r="D290" s="32" t="e">
        <f>IF('935'!D290="VOID",0,'935'!D290*(1-'935'!X290/'11'!B$17))</f>
        <v>#VALUE!</v>
      </c>
      <c r="E290" s="32" t="e">
        <f>IF('935'!E290="VOID",0,'935'!E290*(1-'935'!X290/'11'!B$17))</f>
        <v>#VALUE!</v>
      </c>
      <c r="F290" s="32" t="e">
        <f>IF('935'!F290="VOID",0,'935'!F290*(1-'935'!X290/'11'!B$17))</f>
        <v>#VALUE!</v>
      </c>
      <c r="G290" s="32" t="e">
        <f>IF('935'!G290="VOID",0,'935'!G290*(1-'935'!X290/'11'!B$17))</f>
        <v>#VALUE!</v>
      </c>
      <c r="H290" s="49" t="e">
        <f t="shared" si="40"/>
        <v>#VALUE!</v>
      </c>
      <c r="I290" s="50" t="e">
        <f>MATCH('935'!J290,'913'!$B$6:$B$1205,0)</f>
        <v>#VALUE!</v>
      </c>
      <c r="J290" s="50" t="e">
        <f>MATCH(INDEX('913'!$D$6:$D$1205,I290),'913'!$B$6:$B$1205,0)</f>
        <v>#VALUE!</v>
      </c>
      <c r="K290" s="50" t="e">
        <f>MATCH(INDEX('913'!$D$6:$D$1205,J290),'913'!$B$6:$B$1205,0)</f>
        <v>#VALUE!</v>
      </c>
      <c r="L290" s="50" t="e">
        <f>MATCH(INDEX('913'!$D$6:$D$1205,K290),'913'!$B$6:$B$1205,0)</f>
        <v>#VALUE!</v>
      </c>
      <c r="M290" s="50" t="e">
        <f>MATCH(INDEX('913'!$D$6:$D$1205,L290),'913'!$B$6:$B$1205,0)</f>
        <v>#VALUE!</v>
      </c>
      <c r="N290" s="50" t="e">
        <f>MATCH(INDEX('913'!$D$6:$D$1205,M290),'913'!$B$6:$B$1205,0)</f>
        <v>#VALUE!</v>
      </c>
      <c r="O290" s="50" t="e">
        <f>MATCH(INDEX('913'!$D$6:$D$1205,N290),'913'!$B$6:$B$1205,0)</f>
        <v>#VALUE!</v>
      </c>
      <c r="P290" s="51" t="e">
        <f>MATCH(INDEX('913'!$D$6:$D$1205,O290),'913'!$B$6:$B$1205,0)</f>
        <v>#VALUE!</v>
      </c>
      <c r="Q290" s="37">
        <f>IF(ISNUMBER(I290),MAX(0,INDEX('913'!$E$6:$E$1205,I290)),0)</f>
        <v>0</v>
      </c>
      <c r="R290" s="37">
        <f>IF(ISNUMBER(J290),MAX(0,INDEX('913'!$E$6:$E$1205,J290)),0)</f>
        <v>0</v>
      </c>
      <c r="S290" s="37">
        <f>IF(ISNUMBER(K290),MAX(0,INDEX('913'!$E$6:$E$1205,K290)),0)</f>
        <v>0</v>
      </c>
      <c r="T290" s="37">
        <f>IF(ISNUMBER(L290),MAX(0,INDEX('913'!$E$6:$E$1205,L290)),0)</f>
        <v>0</v>
      </c>
      <c r="U290" s="37">
        <f>IF(ISNUMBER(M290),MAX(0,INDEX('913'!$E$6:$E$1205,M290)),0)</f>
        <v>0</v>
      </c>
      <c r="V290" s="37">
        <f>IF(ISNUMBER(N290),MAX(0,INDEX('913'!$E$6:$E$1205,N290)),0)</f>
        <v>0</v>
      </c>
      <c r="W290" s="37">
        <f>IF(ISNUMBER(O290),MAX(0,INDEX('913'!$E$6:$E$1205,O290)),0)</f>
        <v>0</v>
      </c>
      <c r="X290" s="52">
        <f>IF(ISNUMBER(P290),MAX(0,INDEX('913'!$E$6:$E$1205,P290)),0)</f>
        <v>0</v>
      </c>
      <c r="Y290" s="37">
        <f>IF(ISNUMBER(I290),MAX(0,INDEX('913'!$F$6:$F$1205,I290)),0)</f>
        <v>0</v>
      </c>
      <c r="Z290" s="37">
        <f>IF(ISNUMBER(J290),MAX(0,INDEX('913'!$F$6:$F$1205,J290)),0)</f>
        <v>0</v>
      </c>
      <c r="AA290" s="37">
        <f>IF(ISNUMBER(K290),MAX(0,INDEX('913'!$F$6:$F$1205,K290)),0)</f>
        <v>0</v>
      </c>
      <c r="AB290" s="37">
        <f>IF(ISNUMBER(L290),MAX(0,INDEX('913'!$F$6:$F$1205,L290)),0)</f>
        <v>0</v>
      </c>
      <c r="AC290" s="37">
        <f>IF(ISNUMBER(M290),MAX(0,INDEX('913'!$F$6:$F$1205,M290)),0)</f>
        <v>0</v>
      </c>
      <c r="AD290" s="37">
        <f>IF(ISNUMBER(N290),MAX(0,INDEX('913'!$F$6:$F$1205,N290)),0)</f>
        <v>0</v>
      </c>
      <c r="AE290" s="37">
        <f>IF(ISNUMBER(O290),MAX(0,INDEX('913'!$F$6:$F$1205,O290)),0)</f>
        <v>0</v>
      </c>
      <c r="AF290" s="37">
        <f>IF(ISNUMBER(P290),MAX(0,INDEX('913'!$F$6:$F$1205,P290)),0)</f>
        <v>0</v>
      </c>
      <c r="AG290" s="32">
        <f>IF(ISNUMBER(I290),SQRT(INDEX('913'!$I$6:$I$1205,I290)^2+INDEX('913'!$J$6:$J$1205,I290)^2),0)</f>
        <v>0</v>
      </c>
      <c r="AH290" s="32">
        <f>IF(ISNUMBER(J290),SQRT(INDEX('913'!$I$6:$I$1205,J290)^2+INDEX('913'!$J$6:$J$1205,J290)^2),0)</f>
        <v>0</v>
      </c>
      <c r="AI290" s="32">
        <f>IF(ISNUMBER(K290),SQRT(INDEX('913'!$I$6:$I$1205,K290)^2+INDEX('913'!$J$6:$J$1205,K290)^2),0)</f>
        <v>0</v>
      </c>
      <c r="AJ290" s="32">
        <f>IF(ISNUMBER(L290),SQRT(INDEX('913'!$I$6:$I$1205,L290)^2+INDEX('913'!$J$6:$J$1205,L290)^2),0)</f>
        <v>0</v>
      </c>
      <c r="AK290" s="32">
        <f>IF(ISNUMBER(M290),SQRT(INDEX('913'!$I$6:$I$1205,M290)^2+INDEX('913'!$J$6:$J$1205,M290)^2),0)</f>
        <v>0</v>
      </c>
      <c r="AL290" s="32">
        <f>IF(ISNUMBER(N290),SQRT(INDEX('913'!$I$6:$I$1205,N290)^2+INDEX('913'!$J$6:$J$1205,N290)^2),0)</f>
        <v>0</v>
      </c>
      <c r="AM290" s="32">
        <f>IF(ISNUMBER(O290),SQRT(INDEX('913'!$I$6:$I$1205,O290)^2+INDEX('913'!$J$6:$J$1205,O290)^2),0)</f>
        <v>0</v>
      </c>
      <c r="AN290" s="49">
        <f>IF(ISNUMBER(P290),SQRT(INDEX('913'!$I$6:$I$1205,P290)^2+INDEX('913'!$J$6:$J$1205,P290)^2),0)</f>
        <v>0</v>
      </c>
      <c r="AO290" s="37">
        <f t="shared" si="41"/>
        <v>0</v>
      </c>
      <c r="AP290" s="37">
        <f t="shared" si="42"/>
        <v>0</v>
      </c>
      <c r="AQ290" s="33" t="e">
        <f>-100*'935'!W290*(AO290+AP290)/'11'!C$17</f>
        <v>#VALUE!</v>
      </c>
      <c r="AR290" s="37" t="e">
        <f t="shared" si="43"/>
        <v>#VALUE!</v>
      </c>
      <c r="AS290" s="52" t="e">
        <f t="shared" si="44"/>
        <v>#VALUE!</v>
      </c>
      <c r="AT290" s="32" t="e">
        <f>IF('935'!C290="VOID",0,('935'!C290*(1-'935'!X290/'11'!B$17)))</f>
        <v>#VALUE!</v>
      </c>
      <c r="AU290" s="52" t="e">
        <f>'935'!Q290*(1-'935'!Y290/'11'!C$17)/(1-'935'!X290/'11'!B$17)</f>
        <v>#VALUE!</v>
      </c>
      <c r="AV290" s="37" t="e">
        <f>INDEX('DNO totals'!$B$57:$G$57,IF('935'!K290,IF(MOD('935'!K290,1000),IF(MOD('935'!K290,100),IF(MOD('935'!K290,10),IF(MOD('935'!K290,1000)=1,6,5),4),3),2),1))</f>
        <v>#VALUE!</v>
      </c>
      <c r="AW290" s="52" t="e">
        <f t="shared" si="45"/>
        <v>#VALUE!</v>
      </c>
      <c r="AX290" s="32" t="e">
        <f>IF('935'!V290="VOID",0,'935'!V290*(1-'935'!X290/'11'!B$17))</f>
        <v>#VALUE!</v>
      </c>
      <c r="AY290" s="33" t="e">
        <f>IF(H290,-100*'Charging rates'!B$10/'11'!B$17*AX290/H290,0)</f>
        <v>#VALUE!</v>
      </c>
      <c r="AZ290" s="33" t="e">
        <f>IF(C290,'DNO totals'!B$41,0)</f>
        <v>#VALUE!</v>
      </c>
      <c r="BA290" s="33" t="e">
        <f t="shared" si="46"/>
        <v>#VALUE!</v>
      </c>
      <c r="BB290" s="33" t="e">
        <f t="shared" si="47"/>
        <v>#VALUE!</v>
      </c>
      <c r="BC290" s="53" t="e">
        <f t="shared" si="48"/>
        <v>#VALUE!</v>
      </c>
      <c r="BD290" s="32" t="e">
        <f>IF(AT290,'935'!H290*AT290/(AT290+D290+H290),0)</f>
        <v>#VALUE!</v>
      </c>
      <c r="BE290" s="32" t="e">
        <f>IF(H290,'935'!H290*H290/(AT290+D290+H290),0)</f>
        <v>#VALUE!</v>
      </c>
      <c r="BF290" s="32" t="e">
        <f>BD290*(1-'935'!X290/'11'!B$17)</f>
        <v>#VALUE!</v>
      </c>
      <c r="BG290" s="49" t="e">
        <f>BE290*(1-'935'!X290/'11'!B$17)</f>
        <v>#VALUE!</v>
      </c>
      <c r="BH290" s="52" t="e">
        <f>AV290*Parameters!B$6</f>
        <v>#VALUE!</v>
      </c>
      <c r="BI290" s="37" t="e">
        <f>IF('935'!$K290=1000,'Charging rates'!$C$38*$BH290/(1+'DNO totals'!$C$99)*'935'!$L290,0)</f>
        <v>#VALUE!</v>
      </c>
      <c r="BJ290" s="37" t="e">
        <f>IF(MOD('935'!$K290,1000)=100,'Charging rates'!$D$38*$BH290/(1+'DNO totals'!$D$99)*'935'!$M290,0)</f>
        <v>#VALUE!</v>
      </c>
      <c r="BK290" s="37" t="e">
        <f>IF(MOD('935'!$K290,100)=10,'Charging rates'!$E$38*$BH290/(1+'DNO totals'!$E$99)*'935'!$N290,0)</f>
        <v>#VALUE!</v>
      </c>
      <c r="BL290" s="37" t="e">
        <f>IF(AND(MOD('935'!$K290,10)&gt;0,MOD('935'!$K290,1000)&gt;1),'Charging rates'!$F$38*$BH290/(1+'DNO totals'!$F$99)*'935'!$O290,0)</f>
        <v>#VALUE!</v>
      </c>
      <c r="BM290" s="37" t="e">
        <f>IF(MOD('935'!$K290,1000)=1,'Charging rates'!$G$38*$BH290/(1+'DNO totals'!$G$99)*'935'!$P290,0)</f>
        <v>#VALUE!</v>
      </c>
      <c r="BN290" s="52" t="e">
        <f t="shared" si="49"/>
        <v>#VALUE!</v>
      </c>
      <c r="BO290" s="37" t="e">
        <f>IF('935'!$K290&gt;1000,'Charging rates'!$C$38*$AW290*'935'!$L290,0)</f>
        <v>#VALUE!</v>
      </c>
      <c r="BP290" s="37" t="e">
        <f>IF(MOD('935'!$K290,1000)&gt;100,'Charging rates'!$D$38*$AW290*'935'!$M290,0)</f>
        <v>#VALUE!</v>
      </c>
      <c r="BQ290" s="37" t="e">
        <f>IF(MOD('935'!$K290,100)&gt;10,'Charging rates'!$E$38*$AW290*'935'!$N290,0)</f>
        <v>#VALUE!</v>
      </c>
      <c r="BR290" s="52" t="e">
        <f t="shared" si="50"/>
        <v>#VALUE!</v>
      </c>
      <c r="BS290" s="48" t="e">
        <f>'935'!C290&lt;&gt;"VOID"</f>
        <v>#VALUE!</v>
      </c>
      <c r="BT290" s="33" t="e">
        <f>IF(BS290,(100/'11'!B$17*BD290*((1-'935'!I290)*'Charging rates'!B$51+'Charging rates'!B$63)),0)</f>
        <v>#VALUE!</v>
      </c>
      <c r="BU290" s="33" t="e">
        <f>100/'11'!B$17*BG290*('Charging rates'!B$51+'Charging rates'!B$63)</f>
        <v>#VALUE!</v>
      </c>
      <c r="BV290" s="33" t="e">
        <f>100/'11'!B$17*BE290*('Charging rates'!B$51+'Charging rates'!B$63)</f>
        <v>#VALUE!</v>
      </c>
      <c r="BW290" s="53" t="e">
        <f t="shared" si="51"/>
        <v>#VALUE!</v>
      </c>
      <c r="BX290" s="32" t="e">
        <f>AT290-('935'!T290*(1-'935'!X290/'11'!B$17))</f>
        <v>#VALUE!</v>
      </c>
      <c r="BY290" s="32">
        <f>0-IF(ISNUMBER(I290),INDEX('913'!$I$6:$I$1205,I290),0)-IF(ISNUMBER(J290),INDEX('913'!$I$6:$I$1205,J290),0)-IF(ISNUMBER(K290),INDEX('913'!$I$6:$I$1205,K290),0)-IF(ISNUMBER(L290),INDEX('913'!$I$6:$I$1205,L290),0)-IF(ISNUMBER(M290),INDEX('913'!$I$6:$I$1205,M290),0)-IF(ISNUMBER(N290),INDEX('913'!$I$6:$I$1205,N290),0)-IF(ISNUMBER(O290),INDEX('913'!$I$6:$I$1205,O290),0)-IF(ISNUMBER(P290),INDEX('913'!$I$6:$I$1205,P290),0)</f>
        <v>0</v>
      </c>
      <c r="BZ290" s="37">
        <f>IF(BY290=0,1,MAX(1,SQRT(BY290^2+(IF(ISNUMBER(I290),INDEX('913'!$J$6:$J$1205,I290),0)+IF(ISNUMBER(J290),INDEX('913'!$J$6:$J$1205,J290),0)+IF(ISNUMBER(K290),INDEX('913'!$J$6:$J$1205,K290),0)+IF(ISNUMBER(L290),INDEX('913'!$J$6:$J$1205,L290),0)+IF(ISNUMBER(M290),INDEX('913'!$J$6:$J$1205,M290),0)+IF(ISNUMBER(N290),INDEX('913'!$J$6:$J$1205,N290),0)+IF(ISNUMBER(O290),INDEX('913'!$J$6:$J$1205,O290),0)+IF(ISNUMBER(P290),INDEX('913'!$J$6:$J$1205,P290),0))^2)/BY290))</f>
        <v>1</v>
      </c>
      <c r="CA290" s="33" t="e">
        <f>100*AO290/'11'!B$17</f>
        <v>#VALUE!</v>
      </c>
      <c r="CB290" s="37" t="e">
        <f>100*(AP290*BZ290)/'11'!C$17</f>
        <v>#VALUE!</v>
      </c>
      <c r="CC290" s="37" t="e">
        <f t="shared" si="52"/>
        <v>#VALUE!</v>
      </c>
      <c r="CD290" s="33" t="e">
        <f t="shared" si="53"/>
        <v>#VALUE!</v>
      </c>
      <c r="CE290" s="54" t="e">
        <f>'11'!C$17-'935'!Y290</f>
        <v>#VALUE!</v>
      </c>
      <c r="CF290" s="37" t="e">
        <f>MAX('DNO totals'!B$312+0,MIN('935'!L290+0,'DNO totals'!B$304+0))</f>
        <v>#VALUE!</v>
      </c>
      <c r="CG290" s="37" t="e">
        <f>MAX('DNO totals'!C$312+0,MIN('935'!M290+0,'DNO totals'!C$304+0))</f>
        <v>#VALUE!</v>
      </c>
      <c r="CH290" s="37" t="e">
        <f>MAX('DNO totals'!D$312+0,MIN('935'!N290+0,'DNO totals'!D$304+0))</f>
        <v>#VALUE!</v>
      </c>
      <c r="CI290" s="37" t="e">
        <f>MAX('DNO totals'!E$312+0,MIN('935'!O290+0,'DNO totals'!E$304+0))</f>
        <v>#VALUE!</v>
      </c>
      <c r="CJ290" s="52" t="e">
        <f>MAX('DNO totals'!F$312+0,MIN('935'!P290+0,'DNO totals'!F$304+0))</f>
        <v>#VALUE!</v>
      </c>
      <c r="CK290" s="37" t="e">
        <f>IF('935'!$K290=1000,'Charging rates'!$C$38*$BH290/(1+'DNO totals'!$C$99)*$CF290,0)</f>
        <v>#VALUE!</v>
      </c>
      <c r="CL290" s="37" t="e">
        <f>IF(MOD('935'!$K290,1000)=100,'Charging rates'!$D$38*$BH290/(1+'DNO totals'!$D$99)*$CG290,0)</f>
        <v>#VALUE!</v>
      </c>
      <c r="CM290" s="37" t="e">
        <f>IF(MOD('935'!$K290,100)=10,'Charging rates'!$E$38*$BH290/(1+'DNO totals'!$E$99)*$CH290,0)</f>
        <v>#VALUE!</v>
      </c>
      <c r="CN290" s="37" t="e">
        <f>IF(AND(MOD('935'!$K290,10)&gt;0,MOD('935'!$K290,1000)&gt;1),'Charging rates'!$F$38*$BH290/(1+'DNO totals'!$F$99)*$CI290,0)</f>
        <v>#VALUE!</v>
      </c>
      <c r="CO290" s="37" t="e">
        <f>IF(MOD('935'!$K290,1000)=1,'Charging rates'!$G$38*$BH290/(1+'DNO totals'!$G$99)*$CJ290,0)</f>
        <v>#VALUE!</v>
      </c>
      <c r="CP290" s="52" t="e">
        <f t="shared" si="54"/>
        <v>#VALUE!</v>
      </c>
      <c r="CQ290" s="37" t="e">
        <f>IF('935'!$K290&gt;1000,'Charging rates'!$C$38*$AW290*$CF290,0)</f>
        <v>#VALUE!</v>
      </c>
      <c r="CR290" s="37" t="e">
        <f>IF(MOD('935'!$K290,1000)&gt;100,'Charging rates'!$D$38*$AW290*$CG290,0)</f>
        <v>#VALUE!</v>
      </c>
      <c r="CS290" s="37" t="e">
        <f>IF(MOD('935'!$K290,100)&gt;10,'Charging rates'!$E$38*$AW290*$CH290,0)</f>
        <v>#VALUE!</v>
      </c>
      <c r="CT290" s="52" t="e">
        <f t="shared" si="55"/>
        <v>#VALUE!</v>
      </c>
      <c r="CU290" s="33" t="e">
        <f>100*(AP290*'935'!Q290*BZ290)/'11'!B$17</f>
        <v>#VALUE!</v>
      </c>
      <c r="CV290" s="33" t="e">
        <f>100/'11'!B$17*'Charging rates'!B$10*AW290</f>
        <v>#VALUE!</v>
      </c>
      <c r="CW290" s="33" t="e">
        <f>IF(AT290=0,0,(1-BX290/AT290)*(CA290+IF('935'!Q290=0,0,(CB290*'935'!Q290*('11'!C$17-'935'!Y290)/('11'!B$17-'935'!X290)))))</f>
        <v>#VALUE!</v>
      </c>
      <c r="CX290" s="33" t="e">
        <f t="shared" si="56"/>
        <v>#VALUE!</v>
      </c>
      <c r="CY290" s="49" t="e">
        <f t="shared" si="57"/>
        <v>#VALUE!</v>
      </c>
      <c r="CZ290" s="32" t="e">
        <f>AT290*(Parameters!B$21+AU290)*IF('DNO totals'!B$323&lt;0,1,'935'!S290)</f>
        <v>#VALUE!</v>
      </c>
      <c r="DA290" s="52" t="e">
        <f>IF('DNO totals'!B$323&lt;0,1,'935'!S290)*(Parameters!B$21+AU290)</f>
        <v>#VALUE!</v>
      </c>
      <c r="DB290" s="37" t="e">
        <f>CX290+'Charging rates'!B$106*DA290*100/'11'!B$17</f>
        <v>#VALUE!</v>
      </c>
      <c r="DC290" s="37" t="e">
        <f>DB290+'Charging rates'!B$116*(Parameters!B$21+AU290)*100/'11'!B$17*IF('DNO totals'!B$323&lt;0,1,'935'!S290)</f>
        <v>#VALUE!</v>
      </c>
      <c r="DD290" s="37" t="e">
        <f>'Charging rates'!B$97*(CP290+CT290)*100/'11'!B$17</f>
        <v>#VALUE!</v>
      </c>
      <c r="DE290" s="33" t="e">
        <f>MAX(0-(CB290*AU290*'11'!C$17/'11'!B$17),DC290+DD290)</f>
        <v>#VALUE!</v>
      </c>
      <c r="DF290" s="37" t="e">
        <f>IF(BS290,IF(AU290=0,CC290,MAX(0,MIN(CC290,CC290+(DE290/'935'!Q290*('11'!B$17-'935'!X290)/('11'!C$17-'935'!Y290))))),0)</f>
        <v>#VALUE!</v>
      </c>
      <c r="DG290" s="33" t="e">
        <f t="shared" si="58"/>
        <v>#VALUE!</v>
      </c>
      <c r="DH290" s="53" t="e">
        <f t="shared" si="59"/>
        <v>#VALUE!</v>
      </c>
    </row>
    <row r="291" spans="1:112">
      <c r="A291" s="28">
        <v>191</v>
      </c>
      <c r="B291" s="47" t="e">
        <f>'935'!B291</f>
        <v>#VALUE!</v>
      </c>
      <c r="C291" s="48" t="e">
        <f>OR('935'!E291&lt;&gt;"VOID",'935'!F291&lt;&gt;"VOID",'935'!G291&lt;&gt;"VOID")</f>
        <v>#VALUE!</v>
      </c>
      <c r="D291" s="32" t="e">
        <f>IF('935'!D291="VOID",0,'935'!D291*(1-'935'!X291/'11'!B$17))</f>
        <v>#VALUE!</v>
      </c>
      <c r="E291" s="32" t="e">
        <f>IF('935'!E291="VOID",0,'935'!E291*(1-'935'!X291/'11'!B$17))</f>
        <v>#VALUE!</v>
      </c>
      <c r="F291" s="32" t="e">
        <f>IF('935'!F291="VOID",0,'935'!F291*(1-'935'!X291/'11'!B$17))</f>
        <v>#VALUE!</v>
      </c>
      <c r="G291" s="32" t="e">
        <f>IF('935'!G291="VOID",0,'935'!G291*(1-'935'!X291/'11'!B$17))</f>
        <v>#VALUE!</v>
      </c>
      <c r="H291" s="49" t="e">
        <f t="shared" si="40"/>
        <v>#VALUE!</v>
      </c>
      <c r="I291" s="50" t="e">
        <f>MATCH('935'!J291,'913'!$B$6:$B$1205,0)</f>
        <v>#VALUE!</v>
      </c>
      <c r="J291" s="50" t="e">
        <f>MATCH(INDEX('913'!$D$6:$D$1205,I291),'913'!$B$6:$B$1205,0)</f>
        <v>#VALUE!</v>
      </c>
      <c r="K291" s="50" t="e">
        <f>MATCH(INDEX('913'!$D$6:$D$1205,J291),'913'!$B$6:$B$1205,0)</f>
        <v>#VALUE!</v>
      </c>
      <c r="L291" s="50" t="e">
        <f>MATCH(INDEX('913'!$D$6:$D$1205,K291),'913'!$B$6:$B$1205,0)</f>
        <v>#VALUE!</v>
      </c>
      <c r="M291" s="50" t="e">
        <f>MATCH(INDEX('913'!$D$6:$D$1205,L291),'913'!$B$6:$B$1205,0)</f>
        <v>#VALUE!</v>
      </c>
      <c r="N291" s="50" t="e">
        <f>MATCH(INDEX('913'!$D$6:$D$1205,M291),'913'!$B$6:$B$1205,0)</f>
        <v>#VALUE!</v>
      </c>
      <c r="O291" s="50" t="e">
        <f>MATCH(INDEX('913'!$D$6:$D$1205,N291),'913'!$B$6:$B$1205,0)</f>
        <v>#VALUE!</v>
      </c>
      <c r="P291" s="51" t="e">
        <f>MATCH(INDEX('913'!$D$6:$D$1205,O291),'913'!$B$6:$B$1205,0)</f>
        <v>#VALUE!</v>
      </c>
      <c r="Q291" s="37">
        <f>IF(ISNUMBER(I291),MAX(0,INDEX('913'!$E$6:$E$1205,I291)),0)</f>
        <v>0</v>
      </c>
      <c r="R291" s="37">
        <f>IF(ISNUMBER(J291),MAX(0,INDEX('913'!$E$6:$E$1205,J291)),0)</f>
        <v>0</v>
      </c>
      <c r="S291" s="37">
        <f>IF(ISNUMBER(K291),MAX(0,INDEX('913'!$E$6:$E$1205,K291)),0)</f>
        <v>0</v>
      </c>
      <c r="T291" s="37">
        <f>IF(ISNUMBER(L291),MAX(0,INDEX('913'!$E$6:$E$1205,L291)),0)</f>
        <v>0</v>
      </c>
      <c r="U291" s="37">
        <f>IF(ISNUMBER(M291),MAX(0,INDEX('913'!$E$6:$E$1205,M291)),0)</f>
        <v>0</v>
      </c>
      <c r="V291" s="37">
        <f>IF(ISNUMBER(N291),MAX(0,INDEX('913'!$E$6:$E$1205,N291)),0)</f>
        <v>0</v>
      </c>
      <c r="W291" s="37">
        <f>IF(ISNUMBER(O291),MAX(0,INDEX('913'!$E$6:$E$1205,O291)),0)</f>
        <v>0</v>
      </c>
      <c r="X291" s="52">
        <f>IF(ISNUMBER(P291),MAX(0,INDEX('913'!$E$6:$E$1205,P291)),0)</f>
        <v>0</v>
      </c>
      <c r="Y291" s="37">
        <f>IF(ISNUMBER(I291),MAX(0,INDEX('913'!$F$6:$F$1205,I291)),0)</f>
        <v>0</v>
      </c>
      <c r="Z291" s="37">
        <f>IF(ISNUMBER(J291),MAX(0,INDEX('913'!$F$6:$F$1205,J291)),0)</f>
        <v>0</v>
      </c>
      <c r="AA291" s="37">
        <f>IF(ISNUMBER(K291),MAX(0,INDEX('913'!$F$6:$F$1205,K291)),0)</f>
        <v>0</v>
      </c>
      <c r="AB291" s="37">
        <f>IF(ISNUMBER(L291),MAX(0,INDEX('913'!$F$6:$F$1205,L291)),0)</f>
        <v>0</v>
      </c>
      <c r="AC291" s="37">
        <f>IF(ISNUMBER(M291),MAX(0,INDEX('913'!$F$6:$F$1205,M291)),0)</f>
        <v>0</v>
      </c>
      <c r="AD291" s="37">
        <f>IF(ISNUMBER(N291),MAX(0,INDEX('913'!$F$6:$F$1205,N291)),0)</f>
        <v>0</v>
      </c>
      <c r="AE291" s="37">
        <f>IF(ISNUMBER(O291),MAX(0,INDEX('913'!$F$6:$F$1205,O291)),0)</f>
        <v>0</v>
      </c>
      <c r="AF291" s="37">
        <f>IF(ISNUMBER(P291),MAX(0,INDEX('913'!$F$6:$F$1205,P291)),0)</f>
        <v>0</v>
      </c>
      <c r="AG291" s="32">
        <f>IF(ISNUMBER(I291),SQRT(INDEX('913'!$I$6:$I$1205,I291)^2+INDEX('913'!$J$6:$J$1205,I291)^2),0)</f>
        <v>0</v>
      </c>
      <c r="AH291" s="32">
        <f>IF(ISNUMBER(J291),SQRT(INDEX('913'!$I$6:$I$1205,J291)^2+INDEX('913'!$J$6:$J$1205,J291)^2),0)</f>
        <v>0</v>
      </c>
      <c r="AI291" s="32">
        <f>IF(ISNUMBER(K291),SQRT(INDEX('913'!$I$6:$I$1205,K291)^2+INDEX('913'!$J$6:$J$1205,K291)^2),0)</f>
        <v>0</v>
      </c>
      <c r="AJ291" s="32">
        <f>IF(ISNUMBER(L291),SQRT(INDEX('913'!$I$6:$I$1205,L291)^2+INDEX('913'!$J$6:$J$1205,L291)^2),0)</f>
        <v>0</v>
      </c>
      <c r="AK291" s="32">
        <f>IF(ISNUMBER(M291),SQRT(INDEX('913'!$I$6:$I$1205,M291)^2+INDEX('913'!$J$6:$J$1205,M291)^2),0)</f>
        <v>0</v>
      </c>
      <c r="AL291" s="32">
        <f>IF(ISNUMBER(N291),SQRT(INDEX('913'!$I$6:$I$1205,N291)^2+INDEX('913'!$J$6:$J$1205,N291)^2),0)</f>
        <v>0</v>
      </c>
      <c r="AM291" s="32">
        <f>IF(ISNUMBER(O291),SQRT(INDEX('913'!$I$6:$I$1205,O291)^2+INDEX('913'!$J$6:$J$1205,O291)^2),0)</f>
        <v>0</v>
      </c>
      <c r="AN291" s="49">
        <f>IF(ISNUMBER(P291),SQRT(INDEX('913'!$I$6:$I$1205,P291)^2+INDEX('913'!$J$6:$J$1205,P291)^2),0)</f>
        <v>0</v>
      </c>
      <c r="AO291" s="37">
        <f t="shared" si="41"/>
        <v>0</v>
      </c>
      <c r="AP291" s="37">
        <f t="shared" si="42"/>
        <v>0</v>
      </c>
      <c r="AQ291" s="33" t="e">
        <f>-100*'935'!W291*(AO291+AP291)/'11'!C$17</f>
        <v>#VALUE!</v>
      </c>
      <c r="AR291" s="37" t="e">
        <f t="shared" si="43"/>
        <v>#VALUE!</v>
      </c>
      <c r="AS291" s="52" t="e">
        <f t="shared" si="44"/>
        <v>#VALUE!</v>
      </c>
      <c r="AT291" s="32" t="e">
        <f>IF('935'!C291="VOID",0,('935'!C291*(1-'935'!X291/'11'!B$17)))</f>
        <v>#VALUE!</v>
      </c>
      <c r="AU291" s="52" t="e">
        <f>'935'!Q291*(1-'935'!Y291/'11'!C$17)/(1-'935'!X291/'11'!B$17)</f>
        <v>#VALUE!</v>
      </c>
      <c r="AV291" s="37" t="e">
        <f>INDEX('DNO totals'!$B$57:$G$57,IF('935'!K291,IF(MOD('935'!K291,1000),IF(MOD('935'!K291,100),IF(MOD('935'!K291,10),IF(MOD('935'!K291,1000)=1,6,5),4),3),2),1))</f>
        <v>#VALUE!</v>
      </c>
      <c r="AW291" s="52" t="e">
        <f t="shared" si="45"/>
        <v>#VALUE!</v>
      </c>
      <c r="AX291" s="32" t="e">
        <f>IF('935'!V291="VOID",0,'935'!V291*(1-'935'!X291/'11'!B$17))</f>
        <v>#VALUE!</v>
      </c>
      <c r="AY291" s="33" t="e">
        <f>IF(H291,-100*'Charging rates'!B$10/'11'!B$17*AX291/H291,0)</f>
        <v>#VALUE!</v>
      </c>
      <c r="AZ291" s="33" t="e">
        <f>IF(C291,'DNO totals'!B$41,0)</f>
        <v>#VALUE!</v>
      </c>
      <c r="BA291" s="33" t="e">
        <f t="shared" si="46"/>
        <v>#VALUE!</v>
      </c>
      <c r="BB291" s="33" t="e">
        <f t="shared" si="47"/>
        <v>#VALUE!</v>
      </c>
      <c r="BC291" s="53" t="e">
        <f t="shared" si="48"/>
        <v>#VALUE!</v>
      </c>
      <c r="BD291" s="32" t="e">
        <f>IF(AT291,'935'!H291*AT291/(AT291+D291+H291),0)</f>
        <v>#VALUE!</v>
      </c>
      <c r="BE291" s="32" t="e">
        <f>IF(H291,'935'!H291*H291/(AT291+D291+H291),0)</f>
        <v>#VALUE!</v>
      </c>
      <c r="BF291" s="32" t="e">
        <f>BD291*(1-'935'!X291/'11'!B$17)</f>
        <v>#VALUE!</v>
      </c>
      <c r="BG291" s="49" t="e">
        <f>BE291*(1-'935'!X291/'11'!B$17)</f>
        <v>#VALUE!</v>
      </c>
      <c r="BH291" s="52" t="e">
        <f>AV291*Parameters!B$6</f>
        <v>#VALUE!</v>
      </c>
      <c r="BI291" s="37" t="e">
        <f>IF('935'!$K291=1000,'Charging rates'!$C$38*$BH291/(1+'DNO totals'!$C$99)*'935'!$L291,0)</f>
        <v>#VALUE!</v>
      </c>
      <c r="BJ291" s="37" t="e">
        <f>IF(MOD('935'!$K291,1000)=100,'Charging rates'!$D$38*$BH291/(1+'DNO totals'!$D$99)*'935'!$M291,0)</f>
        <v>#VALUE!</v>
      </c>
      <c r="BK291" s="37" t="e">
        <f>IF(MOD('935'!$K291,100)=10,'Charging rates'!$E$38*$BH291/(1+'DNO totals'!$E$99)*'935'!$N291,0)</f>
        <v>#VALUE!</v>
      </c>
      <c r="BL291" s="37" t="e">
        <f>IF(AND(MOD('935'!$K291,10)&gt;0,MOD('935'!$K291,1000)&gt;1),'Charging rates'!$F$38*$BH291/(1+'DNO totals'!$F$99)*'935'!$O291,0)</f>
        <v>#VALUE!</v>
      </c>
      <c r="BM291" s="37" t="e">
        <f>IF(MOD('935'!$K291,1000)=1,'Charging rates'!$G$38*$BH291/(1+'DNO totals'!$G$99)*'935'!$P291,0)</f>
        <v>#VALUE!</v>
      </c>
      <c r="BN291" s="52" t="e">
        <f t="shared" si="49"/>
        <v>#VALUE!</v>
      </c>
      <c r="BO291" s="37" t="e">
        <f>IF('935'!$K291&gt;1000,'Charging rates'!$C$38*$AW291*'935'!$L291,0)</f>
        <v>#VALUE!</v>
      </c>
      <c r="BP291" s="37" t="e">
        <f>IF(MOD('935'!$K291,1000)&gt;100,'Charging rates'!$D$38*$AW291*'935'!$M291,0)</f>
        <v>#VALUE!</v>
      </c>
      <c r="BQ291" s="37" t="e">
        <f>IF(MOD('935'!$K291,100)&gt;10,'Charging rates'!$E$38*$AW291*'935'!$N291,0)</f>
        <v>#VALUE!</v>
      </c>
      <c r="BR291" s="52" t="e">
        <f t="shared" si="50"/>
        <v>#VALUE!</v>
      </c>
      <c r="BS291" s="48" t="e">
        <f>'935'!C291&lt;&gt;"VOID"</f>
        <v>#VALUE!</v>
      </c>
      <c r="BT291" s="33" t="e">
        <f>IF(BS291,(100/'11'!B$17*BD291*((1-'935'!I291)*'Charging rates'!B$51+'Charging rates'!B$63)),0)</f>
        <v>#VALUE!</v>
      </c>
      <c r="BU291" s="33" t="e">
        <f>100/'11'!B$17*BG291*('Charging rates'!B$51+'Charging rates'!B$63)</f>
        <v>#VALUE!</v>
      </c>
      <c r="BV291" s="33" t="e">
        <f>100/'11'!B$17*BE291*('Charging rates'!B$51+'Charging rates'!B$63)</f>
        <v>#VALUE!</v>
      </c>
      <c r="BW291" s="53" t="e">
        <f t="shared" si="51"/>
        <v>#VALUE!</v>
      </c>
      <c r="BX291" s="32" t="e">
        <f>AT291-('935'!T291*(1-'935'!X291/'11'!B$17))</f>
        <v>#VALUE!</v>
      </c>
      <c r="BY291" s="32">
        <f>0-IF(ISNUMBER(I291),INDEX('913'!$I$6:$I$1205,I291),0)-IF(ISNUMBER(J291),INDEX('913'!$I$6:$I$1205,J291),0)-IF(ISNUMBER(K291),INDEX('913'!$I$6:$I$1205,K291),0)-IF(ISNUMBER(L291),INDEX('913'!$I$6:$I$1205,L291),0)-IF(ISNUMBER(M291),INDEX('913'!$I$6:$I$1205,M291),0)-IF(ISNUMBER(N291),INDEX('913'!$I$6:$I$1205,N291),0)-IF(ISNUMBER(O291),INDEX('913'!$I$6:$I$1205,O291),0)-IF(ISNUMBER(P291),INDEX('913'!$I$6:$I$1205,P291),0)</f>
        <v>0</v>
      </c>
      <c r="BZ291" s="37">
        <f>IF(BY291=0,1,MAX(1,SQRT(BY291^2+(IF(ISNUMBER(I291),INDEX('913'!$J$6:$J$1205,I291),0)+IF(ISNUMBER(J291),INDEX('913'!$J$6:$J$1205,J291),0)+IF(ISNUMBER(K291),INDEX('913'!$J$6:$J$1205,K291),0)+IF(ISNUMBER(L291),INDEX('913'!$J$6:$J$1205,L291),0)+IF(ISNUMBER(M291),INDEX('913'!$J$6:$J$1205,M291),0)+IF(ISNUMBER(N291),INDEX('913'!$J$6:$J$1205,N291),0)+IF(ISNUMBER(O291),INDEX('913'!$J$6:$J$1205,O291),0)+IF(ISNUMBER(P291),INDEX('913'!$J$6:$J$1205,P291),0))^2)/BY291))</f>
        <v>1</v>
      </c>
      <c r="CA291" s="33" t="e">
        <f>100*AO291/'11'!B$17</f>
        <v>#VALUE!</v>
      </c>
      <c r="CB291" s="37" t="e">
        <f>100*(AP291*BZ291)/'11'!C$17</f>
        <v>#VALUE!</v>
      </c>
      <c r="CC291" s="37" t="e">
        <f t="shared" si="52"/>
        <v>#VALUE!</v>
      </c>
      <c r="CD291" s="33" t="e">
        <f t="shared" si="53"/>
        <v>#VALUE!</v>
      </c>
      <c r="CE291" s="54" t="e">
        <f>'11'!C$17-'935'!Y291</f>
        <v>#VALUE!</v>
      </c>
      <c r="CF291" s="37" t="e">
        <f>MAX('DNO totals'!B$312+0,MIN('935'!L291+0,'DNO totals'!B$304+0))</f>
        <v>#VALUE!</v>
      </c>
      <c r="CG291" s="37" t="e">
        <f>MAX('DNO totals'!C$312+0,MIN('935'!M291+0,'DNO totals'!C$304+0))</f>
        <v>#VALUE!</v>
      </c>
      <c r="CH291" s="37" t="e">
        <f>MAX('DNO totals'!D$312+0,MIN('935'!N291+0,'DNO totals'!D$304+0))</f>
        <v>#VALUE!</v>
      </c>
      <c r="CI291" s="37" t="e">
        <f>MAX('DNO totals'!E$312+0,MIN('935'!O291+0,'DNO totals'!E$304+0))</f>
        <v>#VALUE!</v>
      </c>
      <c r="CJ291" s="52" t="e">
        <f>MAX('DNO totals'!F$312+0,MIN('935'!P291+0,'DNO totals'!F$304+0))</f>
        <v>#VALUE!</v>
      </c>
      <c r="CK291" s="37" t="e">
        <f>IF('935'!$K291=1000,'Charging rates'!$C$38*$BH291/(1+'DNO totals'!$C$99)*$CF291,0)</f>
        <v>#VALUE!</v>
      </c>
      <c r="CL291" s="37" t="e">
        <f>IF(MOD('935'!$K291,1000)=100,'Charging rates'!$D$38*$BH291/(1+'DNO totals'!$D$99)*$CG291,0)</f>
        <v>#VALUE!</v>
      </c>
      <c r="CM291" s="37" t="e">
        <f>IF(MOD('935'!$K291,100)=10,'Charging rates'!$E$38*$BH291/(1+'DNO totals'!$E$99)*$CH291,0)</f>
        <v>#VALUE!</v>
      </c>
      <c r="CN291" s="37" t="e">
        <f>IF(AND(MOD('935'!$K291,10)&gt;0,MOD('935'!$K291,1000)&gt;1),'Charging rates'!$F$38*$BH291/(1+'DNO totals'!$F$99)*$CI291,0)</f>
        <v>#VALUE!</v>
      </c>
      <c r="CO291" s="37" t="e">
        <f>IF(MOD('935'!$K291,1000)=1,'Charging rates'!$G$38*$BH291/(1+'DNO totals'!$G$99)*$CJ291,0)</f>
        <v>#VALUE!</v>
      </c>
      <c r="CP291" s="52" t="e">
        <f t="shared" si="54"/>
        <v>#VALUE!</v>
      </c>
      <c r="CQ291" s="37" t="e">
        <f>IF('935'!$K291&gt;1000,'Charging rates'!$C$38*$AW291*$CF291,0)</f>
        <v>#VALUE!</v>
      </c>
      <c r="CR291" s="37" t="e">
        <f>IF(MOD('935'!$K291,1000)&gt;100,'Charging rates'!$D$38*$AW291*$CG291,0)</f>
        <v>#VALUE!</v>
      </c>
      <c r="CS291" s="37" t="e">
        <f>IF(MOD('935'!$K291,100)&gt;10,'Charging rates'!$E$38*$AW291*$CH291,0)</f>
        <v>#VALUE!</v>
      </c>
      <c r="CT291" s="52" t="e">
        <f t="shared" si="55"/>
        <v>#VALUE!</v>
      </c>
      <c r="CU291" s="33" t="e">
        <f>100*(AP291*'935'!Q291*BZ291)/'11'!B$17</f>
        <v>#VALUE!</v>
      </c>
      <c r="CV291" s="33" t="e">
        <f>100/'11'!B$17*'Charging rates'!B$10*AW291</f>
        <v>#VALUE!</v>
      </c>
      <c r="CW291" s="33" t="e">
        <f>IF(AT291=0,0,(1-BX291/AT291)*(CA291+IF('935'!Q291=0,0,(CB291*'935'!Q291*('11'!C$17-'935'!Y291)/('11'!B$17-'935'!X291)))))</f>
        <v>#VALUE!</v>
      </c>
      <c r="CX291" s="33" t="e">
        <f t="shared" si="56"/>
        <v>#VALUE!</v>
      </c>
      <c r="CY291" s="49" t="e">
        <f t="shared" si="57"/>
        <v>#VALUE!</v>
      </c>
      <c r="CZ291" s="32" t="e">
        <f>AT291*(Parameters!B$21+AU291)*IF('DNO totals'!B$323&lt;0,1,'935'!S291)</f>
        <v>#VALUE!</v>
      </c>
      <c r="DA291" s="52" t="e">
        <f>IF('DNO totals'!B$323&lt;0,1,'935'!S291)*(Parameters!B$21+AU291)</f>
        <v>#VALUE!</v>
      </c>
      <c r="DB291" s="37" t="e">
        <f>CX291+'Charging rates'!B$106*DA291*100/'11'!B$17</f>
        <v>#VALUE!</v>
      </c>
      <c r="DC291" s="37" t="e">
        <f>DB291+'Charging rates'!B$116*(Parameters!B$21+AU291)*100/'11'!B$17*IF('DNO totals'!B$323&lt;0,1,'935'!S291)</f>
        <v>#VALUE!</v>
      </c>
      <c r="DD291" s="37" t="e">
        <f>'Charging rates'!B$97*(CP291+CT291)*100/'11'!B$17</f>
        <v>#VALUE!</v>
      </c>
      <c r="DE291" s="33" t="e">
        <f>MAX(0-(CB291*AU291*'11'!C$17/'11'!B$17),DC291+DD291)</f>
        <v>#VALUE!</v>
      </c>
      <c r="DF291" s="37" t="e">
        <f>IF(BS291,IF(AU291=0,CC291,MAX(0,MIN(CC291,CC291+(DE291/'935'!Q291*('11'!B$17-'935'!X291)/('11'!C$17-'935'!Y291))))),0)</f>
        <v>#VALUE!</v>
      </c>
      <c r="DG291" s="33" t="e">
        <f t="shared" si="58"/>
        <v>#VALUE!</v>
      </c>
      <c r="DH291" s="53" t="e">
        <f t="shared" si="59"/>
        <v>#VALUE!</v>
      </c>
    </row>
    <row r="292" spans="1:112">
      <c r="A292" s="28">
        <v>192</v>
      </c>
      <c r="B292" s="47" t="e">
        <f>'935'!B292</f>
        <v>#VALUE!</v>
      </c>
      <c r="C292" s="48" t="e">
        <f>OR('935'!E292&lt;&gt;"VOID",'935'!F292&lt;&gt;"VOID",'935'!G292&lt;&gt;"VOID")</f>
        <v>#VALUE!</v>
      </c>
      <c r="D292" s="32" t="e">
        <f>IF('935'!D292="VOID",0,'935'!D292*(1-'935'!X292/'11'!B$17))</f>
        <v>#VALUE!</v>
      </c>
      <c r="E292" s="32" t="e">
        <f>IF('935'!E292="VOID",0,'935'!E292*(1-'935'!X292/'11'!B$17))</f>
        <v>#VALUE!</v>
      </c>
      <c r="F292" s="32" t="e">
        <f>IF('935'!F292="VOID",0,'935'!F292*(1-'935'!X292/'11'!B$17))</f>
        <v>#VALUE!</v>
      </c>
      <c r="G292" s="32" t="e">
        <f>IF('935'!G292="VOID",0,'935'!G292*(1-'935'!X292/'11'!B$17))</f>
        <v>#VALUE!</v>
      </c>
      <c r="H292" s="49" t="e">
        <f t="shared" si="40"/>
        <v>#VALUE!</v>
      </c>
      <c r="I292" s="50" t="e">
        <f>MATCH('935'!J292,'913'!$B$6:$B$1205,0)</f>
        <v>#VALUE!</v>
      </c>
      <c r="J292" s="50" t="e">
        <f>MATCH(INDEX('913'!$D$6:$D$1205,I292),'913'!$B$6:$B$1205,0)</f>
        <v>#VALUE!</v>
      </c>
      <c r="K292" s="50" t="e">
        <f>MATCH(INDEX('913'!$D$6:$D$1205,J292),'913'!$B$6:$B$1205,0)</f>
        <v>#VALUE!</v>
      </c>
      <c r="L292" s="50" t="e">
        <f>MATCH(INDEX('913'!$D$6:$D$1205,K292),'913'!$B$6:$B$1205,0)</f>
        <v>#VALUE!</v>
      </c>
      <c r="M292" s="50" t="e">
        <f>MATCH(INDEX('913'!$D$6:$D$1205,L292),'913'!$B$6:$B$1205,0)</f>
        <v>#VALUE!</v>
      </c>
      <c r="N292" s="50" t="e">
        <f>MATCH(INDEX('913'!$D$6:$D$1205,M292),'913'!$B$6:$B$1205,0)</f>
        <v>#VALUE!</v>
      </c>
      <c r="O292" s="50" t="e">
        <f>MATCH(INDEX('913'!$D$6:$D$1205,N292),'913'!$B$6:$B$1205,0)</f>
        <v>#VALUE!</v>
      </c>
      <c r="P292" s="51" t="e">
        <f>MATCH(INDEX('913'!$D$6:$D$1205,O292),'913'!$B$6:$B$1205,0)</f>
        <v>#VALUE!</v>
      </c>
      <c r="Q292" s="37">
        <f>IF(ISNUMBER(I292),MAX(0,INDEX('913'!$E$6:$E$1205,I292)),0)</f>
        <v>0</v>
      </c>
      <c r="R292" s="37">
        <f>IF(ISNUMBER(J292),MAX(0,INDEX('913'!$E$6:$E$1205,J292)),0)</f>
        <v>0</v>
      </c>
      <c r="S292" s="37">
        <f>IF(ISNUMBER(K292),MAX(0,INDEX('913'!$E$6:$E$1205,K292)),0)</f>
        <v>0</v>
      </c>
      <c r="T292" s="37">
        <f>IF(ISNUMBER(L292),MAX(0,INDEX('913'!$E$6:$E$1205,L292)),0)</f>
        <v>0</v>
      </c>
      <c r="U292" s="37">
        <f>IF(ISNUMBER(M292),MAX(0,INDEX('913'!$E$6:$E$1205,M292)),0)</f>
        <v>0</v>
      </c>
      <c r="V292" s="37">
        <f>IF(ISNUMBER(N292),MAX(0,INDEX('913'!$E$6:$E$1205,N292)),0)</f>
        <v>0</v>
      </c>
      <c r="W292" s="37">
        <f>IF(ISNUMBER(O292),MAX(0,INDEX('913'!$E$6:$E$1205,O292)),0)</f>
        <v>0</v>
      </c>
      <c r="X292" s="52">
        <f>IF(ISNUMBER(P292),MAX(0,INDEX('913'!$E$6:$E$1205,P292)),0)</f>
        <v>0</v>
      </c>
      <c r="Y292" s="37">
        <f>IF(ISNUMBER(I292),MAX(0,INDEX('913'!$F$6:$F$1205,I292)),0)</f>
        <v>0</v>
      </c>
      <c r="Z292" s="37">
        <f>IF(ISNUMBER(J292),MAX(0,INDEX('913'!$F$6:$F$1205,J292)),0)</f>
        <v>0</v>
      </c>
      <c r="AA292" s="37">
        <f>IF(ISNUMBER(K292),MAX(0,INDEX('913'!$F$6:$F$1205,K292)),0)</f>
        <v>0</v>
      </c>
      <c r="AB292" s="37">
        <f>IF(ISNUMBER(L292),MAX(0,INDEX('913'!$F$6:$F$1205,L292)),0)</f>
        <v>0</v>
      </c>
      <c r="AC292" s="37">
        <f>IF(ISNUMBER(M292),MAX(0,INDEX('913'!$F$6:$F$1205,M292)),0)</f>
        <v>0</v>
      </c>
      <c r="AD292" s="37">
        <f>IF(ISNUMBER(N292),MAX(0,INDEX('913'!$F$6:$F$1205,N292)),0)</f>
        <v>0</v>
      </c>
      <c r="AE292" s="37">
        <f>IF(ISNUMBER(O292),MAX(0,INDEX('913'!$F$6:$F$1205,O292)),0)</f>
        <v>0</v>
      </c>
      <c r="AF292" s="37">
        <f>IF(ISNUMBER(P292),MAX(0,INDEX('913'!$F$6:$F$1205,P292)),0)</f>
        <v>0</v>
      </c>
      <c r="AG292" s="32">
        <f>IF(ISNUMBER(I292),SQRT(INDEX('913'!$I$6:$I$1205,I292)^2+INDEX('913'!$J$6:$J$1205,I292)^2),0)</f>
        <v>0</v>
      </c>
      <c r="AH292" s="32">
        <f>IF(ISNUMBER(J292),SQRT(INDEX('913'!$I$6:$I$1205,J292)^2+INDEX('913'!$J$6:$J$1205,J292)^2),0)</f>
        <v>0</v>
      </c>
      <c r="AI292" s="32">
        <f>IF(ISNUMBER(K292),SQRT(INDEX('913'!$I$6:$I$1205,K292)^2+INDEX('913'!$J$6:$J$1205,K292)^2),0)</f>
        <v>0</v>
      </c>
      <c r="AJ292" s="32">
        <f>IF(ISNUMBER(L292),SQRT(INDEX('913'!$I$6:$I$1205,L292)^2+INDEX('913'!$J$6:$J$1205,L292)^2),0)</f>
        <v>0</v>
      </c>
      <c r="AK292" s="32">
        <f>IF(ISNUMBER(M292),SQRT(INDEX('913'!$I$6:$I$1205,M292)^2+INDEX('913'!$J$6:$J$1205,M292)^2),0)</f>
        <v>0</v>
      </c>
      <c r="AL292" s="32">
        <f>IF(ISNUMBER(N292),SQRT(INDEX('913'!$I$6:$I$1205,N292)^2+INDEX('913'!$J$6:$J$1205,N292)^2),0)</f>
        <v>0</v>
      </c>
      <c r="AM292" s="32">
        <f>IF(ISNUMBER(O292),SQRT(INDEX('913'!$I$6:$I$1205,O292)^2+INDEX('913'!$J$6:$J$1205,O292)^2),0)</f>
        <v>0</v>
      </c>
      <c r="AN292" s="49">
        <f>IF(ISNUMBER(P292),SQRT(INDEX('913'!$I$6:$I$1205,P292)^2+INDEX('913'!$J$6:$J$1205,P292)^2),0)</f>
        <v>0</v>
      </c>
      <c r="AO292" s="37">
        <f t="shared" si="41"/>
        <v>0</v>
      </c>
      <c r="AP292" s="37">
        <f t="shared" si="42"/>
        <v>0</v>
      </c>
      <c r="AQ292" s="33" t="e">
        <f>-100*'935'!W292*(AO292+AP292)/'11'!C$17</f>
        <v>#VALUE!</v>
      </c>
      <c r="AR292" s="37" t="e">
        <f t="shared" si="43"/>
        <v>#VALUE!</v>
      </c>
      <c r="AS292" s="52" t="e">
        <f t="shared" si="44"/>
        <v>#VALUE!</v>
      </c>
      <c r="AT292" s="32" t="e">
        <f>IF('935'!C292="VOID",0,('935'!C292*(1-'935'!X292/'11'!B$17)))</f>
        <v>#VALUE!</v>
      </c>
      <c r="AU292" s="52" t="e">
        <f>'935'!Q292*(1-'935'!Y292/'11'!C$17)/(1-'935'!X292/'11'!B$17)</f>
        <v>#VALUE!</v>
      </c>
      <c r="AV292" s="37" t="e">
        <f>INDEX('DNO totals'!$B$57:$G$57,IF('935'!K292,IF(MOD('935'!K292,1000),IF(MOD('935'!K292,100),IF(MOD('935'!K292,10),IF(MOD('935'!K292,1000)=1,6,5),4),3),2),1))</f>
        <v>#VALUE!</v>
      </c>
      <c r="AW292" s="52" t="e">
        <f t="shared" si="45"/>
        <v>#VALUE!</v>
      </c>
      <c r="AX292" s="32" t="e">
        <f>IF('935'!V292="VOID",0,'935'!V292*(1-'935'!X292/'11'!B$17))</f>
        <v>#VALUE!</v>
      </c>
      <c r="AY292" s="33" t="e">
        <f>IF(H292,-100*'Charging rates'!B$10/'11'!B$17*AX292/H292,0)</f>
        <v>#VALUE!</v>
      </c>
      <c r="AZ292" s="33" t="e">
        <f>IF(C292,'DNO totals'!B$41,0)</f>
        <v>#VALUE!</v>
      </c>
      <c r="BA292" s="33" t="e">
        <f t="shared" si="46"/>
        <v>#VALUE!</v>
      </c>
      <c r="BB292" s="33" t="e">
        <f t="shared" si="47"/>
        <v>#VALUE!</v>
      </c>
      <c r="BC292" s="53" t="e">
        <f t="shared" si="48"/>
        <v>#VALUE!</v>
      </c>
      <c r="BD292" s="32" t="e">
        <f>IF(AT292,'935'!H292*AT292/(AT292+D292+H292),0)</f>
        <v>#VALUE!</v>
      </c>
      <c r="BE292" s="32" t="e">
        <f>IF(H292,'935'!H292*H292/(AT292+D292+H292),0)</f>
        <v>#VALUE!</v>
      </c>
      <c r="BF292" s="32" t="e">
        <f>BD292*(1-'935'!X292/'11'!B$17)</f>
        <v>#VALUE!</v>
      </c>
      <c r="BG292" s="49" t="e">
        <f>BE292*(1-'935'!X292/'11'!B$17)</f>
        <v>#VALUE!</v>
      </c>
      <c r="BH292" s="52" t="e">
        <f>AV292*Parameters!B$6</f>
        <v>#VALUE!</v>
      </c>
      <c r="BI292" s="37" t="e">
        <f>IF('935'!$K292=1000,'Charging rates'!$C$38*$BH292/(1+'DNO totals'!$C$99)*'935'!$L292,0)</f>
        <v>#VALUE!</v>
      </c>
      <c r="BJ292" s="37" t="e">
        <f>IF(MOD('935'!$K292,1000)=100,'Charging rates'!$D$38*$BH292/(1+'DNO totals'!$D$99)*'935'!$M292,0)</f>
        <v>#VALUE!</v>
      </c>
      <c r="BK292" s="37" t="e">
        <f>IF(MOD('935'!$K292,100)=10,'Charging rates'!$E$38*$BH292/(1+'DNO totals'!$E$99)*'935'!$N292,0)</f>
        <v>#VALUE!</v>
      </c>
      <c r="BL292" s="37" t="e">
        <f>IF(AND(MOD('935'!$K292,10)&gt;0,MOD('935'!$K292,1000)&gt;1),'Charging rates'!$F$38*$BH292/(1+'DNO totals'!$F$99)*'935'!$O292,0)</f>
        <v>#VALUE!</v>
      </c>
      <c r="BM292" s="37" t="e">
        <f>IF(MOD('935'!$K292,1000)=1,'Charging rates'!$G$38*$BH292/(1+'DNO totals'!$G$99)*'935'!$P292,0)</f>
        <v>#VALUE!</v>
      </c>
      <c r="BN292" s="52" t="e">
        <f t="shared" si="49"/>
        <v>#VALUE!</v>
      </c>
      <c r="BO292" s="37" t="e">
        <f>IF('935'!$K292&gt;1000,'Charging rates'!$C$38*$AW292*'935'!$L292,0)</f>
        <v>#VALUE!</v>
      </c>
      <c r="BP292" s="37" t="e">
        <f>IF(MOD('935'!$K292,1000)&gt;100,'Charging rates'!$D$38*$AW292*'935'!$M292,0)</f>
        <v>#VALUE!</v>
      </c>
      <c r="BQ292" s="37" t="e">
        <f>IF(MOD('935'!$K292,100)&gt;10,'Charging rates'!$E$38*$AW292*'935'!$N292,0)</f>
        <v>#VALUE!</v>
      </c>
      <c r="BR292" s="52" t="e">
        <f t="shared" si="50"/>
        <v>#VALUE!</v>
      </c>
      <c r="BS292" s="48" t="e">
        <f>'935'!C292&lt;&gt;"VOID"</f>
        <v>#VALUE!</v>
      </c>
      <c r="BT292" s="33" t="e">
        <f>IF(BS292,(100/'11'!B$17*BD292*((1-'935'!I292)*'Charging rates'!B$51+'Charging rates'!B$63)),0)</f>
        <v>#VALUE!</v>
      </c>
      <c r="BU292" s="33" t="e">
        <f>100/'11'!B$17*BG292*('Charging rates'!B$51+'Charging rates'!B$63)</f>
        <v>#VALUE!</v>
      </c>
      <c r="BV292" s="33" t="e">
        <f>100/'11'!B$17*BE292*('Charging rates'!B$51+'Charging rates'!B$63)</f>
        <v>#VALUE!</v>
      </c>
      <c r="BW292" s="53" t="e">
        <f t="shared" si="51"/>
        <v>#VALUE!</v>
      </c>
      <c r="BX292" s="32" t="e">
        <f>AT292-('935'!T292*(1-'935'!X292/'11'!B$17))</f>
        <v>#VALUE!</v>
      </c>
      <c r="BY292" s="32">
        <f>0-IF(ISNUMBER(I292),INDEX('913'!$I$6:$I$1205,I292),0)-IF(ISNUMBER(J292),INDEX('913'!$I$6:$I$1205,J292),0)-IF(ISNUMBER(K292),INDEX('913'!$I$6:$I$1205,K292),0)-IF(ISNUMBER(L292),INDEX('913'!$I$6:$I$1205,L292),0)-IF(ISNUMBER(M292),INDEX('913'!$I$6:$I$1205,M292),0)-IF(ISNUMBER(N292),INDEX('913'!$I$6:$I$1205,N292),0)-IF(ISNUMBER(O292),INDEX('913'!$I$6:$I$1205,O292),0)-IF(ISNUMBER(P292),INDEX('913'!$I$6:$I$1205,P292),0)</f>
        <v>0</v>
      </c>
      <c r="BZ292" s="37">
        <f>IF(BY292=0,1,MAX(1,SQRT(BY292^2+(IF(ISNUMBER(I292),INDEX('913'!$J$6:$J$1205,I292),0)+IF(ISNUMBER(J292),INDEX('913'!$J$6:$J$1205,J292),0)+IF(ISNUMBER(K292),INDEX('913'!$J$6:$J$1205,K292),0)+IF(ISNUMBER(L292),INDEX('913'!$J$6:$J$1205,L292),0)+IF(ISNUMBER(M292),INDEX('913'!$J$6:$J$1205,M292),0)+IF(ISNUMBER(N292),INDEX('913'!$J$6:$J$1205,N292),0)+IF(ISNUMBER(O292),INDEX('913'!$J$6:$J$1205,O292),0)+IF(ISNUMBER(P292),INDEX('913'!$J$6:$J$1205,P292),0))^2)/BY292))</f>
        <v>1</v>
      </c>
      <c r="CA292" s="33" t="e">
        <f>100*AO292/'11'!B$17</f>
        <v>#VALUE!</v>
      </c>
      <c r="CB292" s="37" t="e">
        <f>100*(AP292*BZ292)/'11'!C$17</f>
        <v>#VALUE!</v>
      </c>
      <c r="CC292" s="37" t="e">
        <f t="shared" si="52"/>
        <v>#VALUE!</v>
      </c>
      <c r="CD292" s="33" t="e">
        <f t="shared" si="53"/>
        <v>#VALUE!</v>
      </c>
      <c r="CE292" s="54" t="e">
        <f>'11'!C$17-'935'!Y292</f>
        <v>#VALUE!</v>
      </c>
      <c r="CF292" s="37" t="e">
        <f>MAX('DNO totals'!B$312+0,MIN('935'!L292+0,'DNO totals'!B$304+0))</f>
        <v>#VALUE!</v>
      </c>
      <c r="CG292" s="37" t="e">
        <f>MAX('DNO totals'!C$312+0,MIN('935'!M292+0,'DNO totals'!C$304+0))</f>
        <v>#VALUE!</v>
      </c>
      <c r="CH292" s="37" t="e">
        <f>MAX('DNO totals'!D$312+0,MIN('935'!N292+0,'DNO totals'!D$304+0))</f>
        <v>#VALUE!</v>
      </c>
      <c r="CI292" s="37" t="e">
        <f>MAX('DNO totals'!E$312+0,MIN('935'!O292+0,'DNO totals'!E$304+0))</f>
        <v>#VALUE!</v>
      </c>
      <c r="CJ292" s="52" t="e">
        <f>MAX('DNO totals'!F$312+0,MIN('935'!P292+0,'DNO totals'!F$304+0))</f>
        <v>#VALUE!</v>
      </c>
      <c r="CK292" s="37" t="e">
        <f>IF('935'!$K292=1000,'Charging rates'!$C$38*$BH292/(1+'DNO totals'!$C$99)*$CF292,0)</f>
        <v>#VALUE!</v>
      </c>
      <c r="CL292" s="37" t="e">
        <f>IF(MOD('935'!$K292,1000)=100,'Charging rates'!$D$38*$BH292/(1+'DNO totals'!$D$99)*$CG292,0)</f>
        <v>#VALUE!</v>
      </c>
      <c r="CM292" s="37" t="e">
        <f>IF(MOD('935'!$K292,100)=10,'Charging rates'!$E$38*$BH292/(1+'DNO totals'!$E$99)*$CH292,0)</f>
        <v>#VALUE!</v>
      </c>
      <c r="CN292" s="37" t="e">
        <f>IF(AND(MOD('935'!$K292,10)&gt;0,MOD('935'!$K292,1000)&gt;1),'Charging rates'!$F$38*$BH292/(1+'DNO totals'!$F$99)*$CI292,0)</f>
        <v>#VALUE!</v>
      </c>
      <c r="CO292" s="37" t="e">
        <f>IF(MOD('935'!$K292,1000)=1,'Charging rates'!$G$38*$BH292/(1+'DNO totals'!$G$99)*$CJ292,0)</f>
        <v>#VALUE!</v>
      </c>
      <c r="CP292" s="52" t="e">
        <f t="shared" si="54"/>
        <v>#VALUE!</v>
      </c>
      <c r="CQ292" s="37" t="e">
        <f>IF('935'!$K292&gt;1000,'Charging rates'!$C$38*$AW292*$CF292,0)</f>
        <v>#VALUE!</v>
      </c>
      <c r="CR292" s="37" t="e">
        <f>IF(MOD('935'!$K292,1000)&gt;100,'Charging rates'!$D$38*$AW292*$CG292,0)</f>
        <v>#VALUE!</v>
      </c>
      <c r="CS292" s="37" t="e">
        <f>IF(MOD('935'!$K292,100)&gt;10,'Charging rates'!$E$38*$AW292*$CH292,0)</f>
        <v>#VALUE!</v>
      </c>
      <c r="CT292" s="52" t="e">
        <f t="shared" si="55"/>
        <v>#VALUE!</v>
      </c>
      <c r="CU292" s="33" t="e">
        <f>100*(AP292*'935'!Q292*BZ292)/'11'!B$17</f>
        <v>#VALUE!</v>
      </c>
      <c r="CV292" s="33" t="e">
        <f>100/'11'!B$17*'Charging rates'!B$10*AW292</f>
        <v>#VALUE!</v>
      </c>
      <c r="CW292" s="33" t="e">
        <f>IF(AT292=0,0,(1-BX292/AT292)*(CA292+IF('935'!Q292=0,0,(CB292*'935'!Q292*('11'!C$17-'935'!Y292)/('11'!B$17-'935'!X292)))))</f>
        <v>#VALUE!</v>
      </c>
      <c r="CX292" s="33" t="e">
        <f t="shared" si="56"/>
        <v>#VALUE!</v>
      </c>
      <c r="CY292" s="49" t="e">
        <f t="shared" si="57"/>
        <v>#VALUE!</v>
      </c>
      <c r="CZ292" s="32" t="e">
        <f>AT292*(Parameters!B$21+AU292)*IF('DNO totals'!B$323&lt;0,1,'935'!S292)</f>
        <v>#VALUE!</v>
      </c>
      <c r="DA292" s="52" t="e">
        <f>IF('DNO totals'!B$323&lt;0,1,'935'!S292)*(Parameters!B$21+AU292)</f>
        <v>#VALUE!</v>
      </c>
      <c r="DB292" s="37" t="e">
        <f>CX292+'Charging rates'!B$106*DA292*100/'11'!B$17</f>
        <v>#VALUE!</v>
      </c>
      <c r="DC292" s="37" t="e">
        <f>DB292+'Charging rates'!B$116*(Parameters!B$21+AU292)*100/'11'!B$17*IF('DNO totals'!B$323&lt;0,1,'935'!S292)</f>
        <v>#VALUE!</v>
      </c>
      <c r="DD292" s="37" t="e">
        <f>'Charging rates'!B$97*(CP292+CT292)*100/'11'!B$17</f>
        <v>#VALUE!</v>
      </c>
      <c r="DE292" s="33" t="e">
        <f>MAX(0-(CB292*AU292*'11'!C$17/'11'!B$17),DC292+DD292)</f>
        <v>#VALUE!</v>
      </c>
      <c r="DF292" s="37" t="e">
        <f>IF(BS292,IF(AU292=0,CC292,MAX(0,MIN(CC292,CC292+(DE292/'935'!Q292*('11'!B$17-'935'!X292)/('11'!C$17-'935'!Y292))))),0)</f>
        <v>#VALUE!</v>
      </c>
      <c r="DG292" s="33" t="e">
        <f t="shared" si="58"/>
        <v>#VALUE!</v>
      </c>
      <c r="DH292" s="53" t="e">
        <f t="shared" si="59"/>
        <v>#VALUE!</v>
      </c>
    </row>
    <row r="293" spans="1:112">
      <c r="A293" s="28">
        <v>193</v>
      </c>
      <c r="B293" s="47" t="e">
        <f>'935'!B293</f>
        <v>#VALUE!</v>
      </c>
      <c r="C293" s="48" t="e">
        <f>OR('935'!E293&lt;&gt;"VOID",'935'!F293&lt;&gt;"VOID",'935'!G293&lt;&gt;"VOID")</f>
        <v>#VALUE!</v>
      </c>
      <c r="D293" s="32" t="e">
        <f>IF('935'!D293="VOID",0,'935'!D293*(1-'935'!X293/'11'!B$17))</f>
        <v>#VALUE!</v>
      </c>
      <c r="E293" s="32" t="e">
        <f>IF('935'!E293="VOID",0,'935'!E293*(1-'935'!X293/'11'!B$17))</f>
        <v>#VALUE!</v>
      </c>
      <c r="F293" s="32" t="e">
        <f>IF('935'!F293="VOID",0,'935'!F293*(1-'935'!X293/'11'!B$17))</f>
        <v>#VALUE!</v>
      </c>
      <c r="G293" s="32" t="e">
        <f>IF('935'!G293="VOID",0,'935'!G293*(1-'935'!X293/'11'!B$17))</f>
        <v>#VALUE!</v>
      </c>
      <c r="H293" s="49" t="e">
        <f t="shared" ref="H293:H356" si="60">E293+F293+G293</f>
        <v>#VALUE!</v>
      </c>
      <c r="I293" s="50" t="e">
        <f>MATCH('935'!J293,'913'!$B$6:$B$1205,0)</f>
        <v>#VALUE!</v>
      </c>
      <c r="J293" s="50" t="e">
        <f>MATCH(INDEX('913'!$D$6:$D$1205,I293),'913'!$B$6:$B$1205,0)</f>
        <v>#VALUE!</v>
      </c>
      <c r="K293" s="50" t="e">
        <f>MATCH(INDEX('913'!$D$6:$D$1205,J293),'913'!$B$6:$B$1205,0)</f>
        <v>#VALUE!</v>
      </c>
      <c r="L293" s="50" t="e">
        <f>MATCH(INDEX('913'!$D$6:$D$1205,K293),'913'!$B$6:$B$1205,0)</f>
        <v>#VALUE!</v>
      </c>
      <c r="M293" s="50" t="e">
        <f>MATCH(INDEX('913'!$D$6:$D$1205,L293),'913'!$B$6:$B$1205,0)</f>
        <v>#VALUE!</v>
      </c>
      <c r="N293" s="50" t="e">
        <f>MATCH(INDEX('913'!$D$6:$D$1205,M293),'913'!$B$6:$B$1205,0)</f>
        <v>#VALUE!</v>
      </c>
      <c r="O293" s="50" t="e">
        <f>MATCH(INDEX('913'!$D$6:$D$1205,N293),'913'!$B$6:$B$1205,0)</f>
        <v>#VALUE!</v>
      </c>
      <c r="P293" s="51" t="e">
        <f>MATCH(INDEX('913'!$D$6:$D$1205,O293),'913'!$B$6:$B$1205,0)</f>
        <v>#VALUE!</v>
      </c>
      <c r="Q293" s="37">
        <f>IF(ISNUMBER(I293),MAX(0,INDEX('913'!$E$6:$E$1205,I293)),0)</f>
        <v>0</v>
      </c>
      <c r="R293" s="37">
        <f>IF(ISNUMBER(J293),MAX(0,INDEX('913'!$E$6:$E$1205,J293)),0)</f>
        <v>0</v>
      </c>
      <c r="S293" s="37">
        <f>IF(ISNUMBER(K293),MAX(0,INDEX('913'!$E$6:$E$1205,K293)),0)</f>
        <v>0</v>
      </c>
      <c r="T293" s="37">
        <f>IF(ISNUMBER(L293),MAX(0,INDEX('913'!$E$6:$E$1205,L293)),0)</f>
        <v>0</v>
      </c>
      <c r="U293" s="37">
        <f>IF(ISNUMBER(M293),MAX(0,INDEX('913'!$E$6:$E$1205,M293)),0)</f>
        <v>0</v>
      </c>
      <c r="V293" s="37">
        <f>IF(ISNUMBER(N293),MAX(0,INDEX('913'!$E$6:$E$1205,N293)),0)</f>
        <v>0</v>
      </c>
      <c r="W293" s="37">
        <f>IF(ISNUMBER(O293),MAX(0,INDEX('913'!$E$6:$E$1205,O293)),0)</f>
        <v>0</v>
      </c>
      <c r="X293" s="52">
        <f>IF(ISNUMBER(P293),MAX(0,INDEX('913'!$E$6:$E$1205,P293)),0)</f>
        <v>0</v>
      </c>
      <c r="Y293" s="37">
        <f>IF(ISNUMBER(I293),MAX(0,INDEX('913'!$F$6:$F$1205,I293)),0)</f>
        <v>0</v>
      </c>
      <c r="Z293" s="37">
        <f>IF(ISNUMBER(J293),MAX(0,INDEX('913'!$F$6:$F$1205,J293)),0)</f>
        <v>0</v>
      </c>
      <c r="AA293" s="37">
        <f>IF(ISNUMBER(K293),MAX(0,INDEX('913'!$F$6:$F$1205,K293)),0)</f>
        <v>0</v>
      </c>
      <c r="AB293" s="37">
        <f>IF(ISNUMBER(L293),MAX(0,INDEX('913'!$F$6:$F$1205,L293)),0)</f>
        <v>0</v>
      </c>
      <c r="AC293" s="37">
        <f>IF(ISNUMBER(M293),MAX(0,INDEX('913'!$F$6:$F$1205,M293)),0)</f>
        <v>0</v>
      </c>
      <c r="AD293" s="37">
        <f>IF(ISNUMBER(N293),MAX(0,INDEX('913'!$F$6:$F$1205,N293)),0)</f>
        <v>0</v>
      </c>
      <c r="AE293" s="37">
        <f>IF(ISNUMBER(O293),MAX(0,INDEX('913'!$F$6:$F$1205,O293)),0)</f>
        <v>0</v>
      </c>
      <c r="AF293" s="37">
        <f>IF(ISNUMBER(P293),MAX(0,INDEX('913'!$F$6:$F$1205,P293)),0)</f>
        <v>0</v>
      </c>
      <c r="AG293" s="32">
        <f>IF(ISNUMBER(I293),SQRT(INDEX('913'!$I$6:$I$1205,I293)^2+INDEX('913'!$J$6:$J$1205,I293)^2),0)</f>
        <v>0</v>
      </c>
      <c r="AH293" s="32">
        <f>IF(ISNUMBER(J293),SQRT(INDEX('913'!$I$6:$I$1205,J293)^2+INDEX('913'!$J$6:$J$1205,J293)^2),0)</f>
        <v>0</v>
      </c>
      <c r="AI293" s="32">
        <f>IF(ISNUMBER(K293),SQRT(INDEX('913'!$I$6:$I$1205,K293)^2+INDEX('913'!$J$6:$J$1205,K293)^2),0)</f>
        <v>0</v>
      </c>
      <c r="AJ293" s="32">
        <f>IF(ISNUMBER(L293),SQRT(INDEX('913'!$I$6:$I$1205,L293)^2+INDEX('913'!$J$6:$J$1205,L293)^2),0)</f>
        <v>0</v>
      </c>
      <c r="AK293" s="32">
        <f>IF(ISNUMBER(M293),SQRT(INDEX('913'!$I$6:$I$1205,M293)^2+INDEX('913'!$J$6:$J$1205,M293)^2),0)</f>
        <v>0</v>
      </c>
      <c r="AL293" s="32">
        <f>IF(ISNUMBER(N293),SQRT(INDEX('913'!$I$6:$I$1205,N293)^2+INDEX('913'!$J$6:$J$1205,N293)^2),0)</f>
        <v>0</v>
      </c>
      <c r="AM293" s="32">
        <f>IF(ISNUMBER(O293),SQRT(INDEX('913'!$I$6:$I$1205,O293)^2+INDEX('913'!$J$6:$J$1205,O293)^2),0)</f>
        <v>0</v>
      </c>
      <c r="AN293" s="49">
        <f>IF(ISNUMBER(P293),SQRT(INDEX('913'!$I$6:$I$1205,P293)^2+INDEX('913'!$J$6:$J$1205,P293)^2),0)</f>
        <v>0</v>
      </c>
      <c r="AO293" s="37">
        <f t="shared" ref="AO293:AO356" si="61">IF(AG293+AH293+AI293+AJ293+AK293+AL293+AM293+AN293=0,IF(COUNT(I293,J293,K293,L293,M293,N293,O293,P293),(Q293+R293+S293+T293+U293+V293+W293+X293)/COUNT(I293,J293,K293,L293,M293,N293,O293,P293),0),(AG293*Q293+AH293*R293+AI293*S293+AJ293*T293+AK293*U293+AL293*V293+AM293*W293+AN293*X293)/(AG293+AH293+AI293+AJ293+AK293+AL293+AM293+AN293))</f>
        <v>0</v>
      </c>
      <c r="AP293" s="37">
        <f t="shared" ref="AP293:AP356" si="62">IF(AG293+AH293+AI293+AJ293+AK293+AL293+AM293+AN293=0,IF(COUNT(I293,J293,K293,L293,M293,N293,O293,P293),(Y293+Z293+AA293+AB293+AC293+AD293+AE293+AF293)/COUNT(I293,J293,K293,L293,M293,N293,O293,P293),0),(AG293*Y293+AH293*Z293+AI293*AA293+AJ293*AB293+AK293*AC293+AL293*AD293+AM293*AE293+AN293*AF293)/(AG293+AH293+AI293+AJ293+AK293+AL293+AM293+AN293))</f>
        <v>0</v>
      </c>
      <c r="AQ293" s="33" t="e">
        <f>-100*'935'!W293*(AO293+AP293)/'11'!C$17</f>
        <v>#VALUE!</v>
      </c>
      <c r="AR293" s="37" t="e">
        <f t="shared" ref="AR293:AR356" si="63">IF(H293,(AQ293*H293/(H293+D293)),0)</f>
        <v>#VALUE!</v>
      </c>
      <c r="AS293" s="52" t="e">
        <f t="shared" ref="AS293:AS356" si="64">ROUND(AR293,3)</f>
        <v>#VALUE!</v>
      </c>
      <c r="AT293" s="32" t="e">
        <f>IF('935'!C293="VOID",0,('935'!C293*(1-'935'!X293/'11'!B$17)))</f>
        <v>#VALUE!</v>
      </c>
      <c r="AU293" s="52" t="e">
        <f>'935'!Q293*(1-'935'!Y293/'11'!C$17)/(1-'935'!X293/'11'!B$17)</f>
        <v>#VALUE!</v>
      </c>
      <c r="AV293" s="37" t="e">
        <f>INDEX('DNO totals'!$B$57:$G$57,IF('935'!K293,IF(MOD('935'!K293,1000),IF(MOD('935'!K293,100),IF(MOD('935'!K293,10),IF(MOD('935'!K293,1000)=1,6,5),4),3),2),1))</f>
        <v>#VALUE!</v>
      </c>
      <c r="AW293" s="52" t="e">
        <f t="shared" ref="AW293:AW356" si="65">AU293*AV293</f>
        <v>#VALUE!</v>
      </c>
      <c r="AX293" s="32" t="e">
        <f>IF('935'!V293="VOID",0,'935'!V293*(1-'935'!X293/'11'!B$17))</f>
        <v>#VALUE!</v>
      </c>
      <c r="AY293" s="33" t="e">
        <f>IF(H293,-100*'Charging rates'!B$10/'11'!B$17*AX293/H293,0)</f>
        <v>#VALUE!</v>
      </c>
      <c r="AZ293" s="33" t="e">
        <f>IF(C293,'DNO totals'!B$41,0)</f>
        <v>#VALUE!</v>
      </c>
      <c r="BA293" s="33" t="e">
        <f t="shared" ref="BA293:BA356" si="66">ROUND(AZ293,2)</f>
        <v>#VALUE!</v>
      </c>
      <c r="BB293" s="33" t="e">
        <f t="shared" ref="BB293:BB356" si="67">IF(C293,(AZ293+AY293),0)</f>
        <v>#VALUE!</v>
      </c>
      <c r="BC293" s="53" t="e">
        <f t="shared" ref="BC293:BC356" si="68">ROUND(BB293,2)</f>
        <v>#VALUE!</v>
      </c>
      <c r="BD293" s="32" t="e">
        <f>IF(AT293,'935'!H293*AT293/(AT293+D293+H293),0)</f>
        <v>#VALUE!</v>
      </c>
      <c r="BE293" s="32" t="e">
        <f>IF(H293,'935'!H293*H293/(AT293+D293+H293),0)</f>
        <v>#VALUE!</v>
      </c>
      <c r="BF293" s="32" t="e">
        <f>BD293*(1-'935'!X293/'11'!B$17)</f>
        <v>#VALUE!</v>
      </c>
      <c r="BG293" s="49" t="e">
        <f>BE293*(1-'935'!X293/'11'!B$17)</f>
        <v>#VALUE!</v>
      </c>
      <c r="BH293" s="52" t="e">
        <f>AV293*Parameters!B$6</f>
        <v>#VALUE!</v>
      </c>
      <c r="BI293" s="37" t="e">
        <f>IF('935'!$K293=1000,'Charging rates'!$C$38*$BH293/(1+'DNO totals'!$C$99)*'935'!$L293,0)</f>
        <v>#VALUE!</v>
      </c>
      <c r="BJ293" s="37" t="e">
        <f>IF(MOD('935'!$K293,1000)=100,'Charging rates'!$D$38*$BH293/(1+'DNO totals'!$D$99)*'935'!$M293,0)</f>
        <v>#VALUE!</v>
      </c>
      <c r="BK293" s="37" t="e">
        <f>IF(MOD('935'!$K293,100)=10,'Charging rates'!$E$38*$BH293/(1+'DNO totals'!$E$99)*'935'!$N293,0)</f>
        <v>#VALUE!</v>
      </c>
      <c r="BL293" s="37" t="e">
        <f>IF(AND(MOD('935'!$K293,10)&gt;0,MOD('935'!$K293,1000)&gt;1),'Charging rates'!$F$38*$BH293/(1+'DNO totals'!$F$99)*'935'!$O293,0)</f>
        <v>#VALUE!</v>
      </c>
      <c r="BM293" s="37" t="e">
        <f>IF(MOD('935'!$K293,1000)=1,'Charging rates'!$G$38*$BH293/(1+'DNO totals'!$G$99)*'935'!$P293,0)</f>
        <v>#VALUE!</v>
      </c>
      <c r="BN293" s="52" t="e">
        <f t="shared" ref="BN293:BN356" si="69">$BI293+$BJ293+$BK293+$BL293+$BM293</f>
        <v>#VALUE!</v>
      </c>
      <c r="BO293" s="37" t="e">
        <f>IF('935'!$K293&gt;1000,'Charging rates'!$C$38*$AW293*'935'!$L293,0)</f>
        <v>#VALUE!</v>
      </c>
      <c r="BP293" s="37" t="e">
        <f>IF(MOD('935'!$K293,1000)&gt;100,'Charging rates'!$D$38*$AW293*'935'!$M293,0)</f>
        <v>#VALUE!</v>
      </c>
      <c r="BQ293" s="37" t="e">
        <f>IF(MOD('935'!$K293,100)&gt;10,'Charging rates'!$E$38*$AW293*'935'!$N293,0)</f>
        <v>#VALUE!</v>
      </c>
      <c r="BR293" s="52" t="e">
        <f t="shared" ref="BR293:BR356" si="70">$BO293+$BP293+$BQ293</f>
        <v>#VALUE!</v>
      </c>
      <c r="BS293" s="48" t="e">
        <f>'935'!C293&lt;&gt;"VOID"</f>
        <v>#VALUE!</v>
      </c>
      <c r="BT293" s="33" t="e">
        <f>IF(BS293,(100/'11'!B$17*BD293*((1-'935'!I293)*'Charging rates'!B$51+'Charging rates'!B$63)),0)</f>
        <v>#VALUE!</v>
      </c>
      <c r="BU293" s="33" t="e">
        <f>100/'11'!B$17*BG293*('Charging rates'!B$51+'Charging rates'!B$63)</f>
        <v>#VALUE!</v>
      </c>
      <c r="BV293" s="33" t="e">
        <f>100/'11'!B$17*BE293*('Charging rates'!B$51+'Charging rates'!B$63)</f>
        <v>#VALUE!</v>
      </c>
      <c r="BW293" s="53" t="e">
        <f t="shared" ref="BW293:BW356" si="71">ROUND(BV293,2)</f>
        <v>#VALUE!</v>
      </c>
      <c r="BX293" s="32" t="e">
        <f>AT293-('935'!T293*(1-'935'!X293/'11'!B$17))</f>
        <v>#VALUE!</v>
      </c>
      <c r="BY293" s="32">
        <f>0-IF(ISNUMBER(I293),INDEX('913'!$I$6:$I$1205,I293),0)-IF(ISNUMBER(J293),INDEX('913'!$I$6:$I$1205,J293),0)-IF(ISNUMBER(K293),INDEX('913'!$I$6:$I$1205,K293),0)-IF(ISNUMBER(L293),INDEX('913'!$I$6:$I$1205,L293),0)-IF(ISNUMBER(M293),INDEX('913'!$I$6:$I$1205,M293),0)-IF(ISNUMBER(N293),INDEX('913'!$I$6:$I$1205,N293),0)-IF(ISNUMBER(O293),INDEX('913'!$I$6:$I$1205,O293),0)-IF(ISNUMBER(P293),INDEX('913'!$I$6:$I$1205,P293),0)</f>
        <v>0</v>
      </c>
      <c r="BZ293" s="37">
        <f>IF(BY293=0,1,MAX(1,SQRT(BY293^2+(IF(ISNUMBER(I293),INDEX('913'!$J$6:$J$1205,I293),0)+IF(ISNUMBER(J293),INDEX('913'!$J$6:$J$1205,J293),0)+IF(ISNUMBER(K293),INDEX('913'!$J$6:$J$1205,K293),0)+IF(ISNUMBER(L293),INDEX('913'!$J$6:$J$1205,L293),0)+IF(ISNUMBER(M293),INDEX('913'!$J$6:$J$1205,M293),0)+IF(ISNUMBER(N293),INDEX('913'!$J$6:$J$1205,N293),0)+IF(ISNUMBER(O293),INDEX('913'!$J$6:$J$1205,O293),0)+IF(ISNUMBER(P293),INDEX('913'!$J$6:$J$1205,P293),0))^2)/BY293))</f>
        <v>1</v>
      </c>
      <c r="CA293" s="33" t="e">
        <f>100*AO293/'11'!B$17</f>
        <v>#VALUE!</v>
      </c>
      <c r="CB293" s="37" t="e">
        <f>100*(AP293*BZ293)/'11'!C$17</f>
        <v>#VALUE!</v>
      </c>
      <c r="CC293" s="37" t="e">
        <f t="shared" ref="CC293:CC356" si="72">IF(AT293=0,1,BX293/AT293)*CB293</f>
        <v>#VALUE!</v>
      </c>
      <c r="CD293" s="33" t="e">
        <f t="shared" ref="CD293:CD356" si="73">IF(AT293=0,1,BX293/AT293)*CA293</f>
        <v>#VALUE!</v>
      </c>
      <c r="CE293" s="54" t="e">
        <f>'11'!C$17-'935'!Y293</f>
        <v>#VALUE!</v>
      </c>
      <c r="CF293" s="37" t="e">
        <f>MAX('DNO totals'!B$312+0,MIN('935'!L293+0,'DNO totals'!B$304+0))</f>
        <v>#VALUE!</v>
      </c>
      <c r="CG293" s="37" t="e">
        <f>MAX('DNO totals'!C$312+0,MIN('935'!M293+0,'DNO totals'!C$304+0))</f>
        <v>#VALUE!</v>
      </c>
      <c r="CH293" s="37" t="e">
        <f>MAX('DNO totals'!D$312+0,MIN('935'!N293+0,'DNO totals'!D$304+0))</f>
        <v>#VALUE!</v>
      </c>
      <c r="CI293" s="37" t="e">
        <f>MAX('DNO totals'!E$312+0,MIN('935'!O293+0,'DNO totals'!E$304+0))</f>
        <v>#VALUE!</v>
      </c>
      <c r="CJ293" s="52" t="e">
        <f>MAX('DNO totals'!F$312+0,MIN('935'!P293+0,'DNO totals'!F$304+0))</f>
        <v>#VALUE!</v>
      </c>
      <c r="CK293" s="37" t="e">
        <f>IF('935'!$K293=1000,'Charging rates'!$C$38*$BH293/(1+'DNO totals'!$C$99)*$CF293,0)</f>
        <v>#VALUE!</v>
      </c>
      <c r="CL293" s="37" t="e">
        <f>IF(MOD('935'!$K293,1000)=100,'Charging rates'!$D$38*$BH293/(1+'DNO totals'!$D$99)*$CG293,0)</f>
        <v>#VALUE!</v>
      </c>
      <c r="CM293" s="37" t="e">
        <f>IF(MOD('935'!$K293,100)=10,'Charging rates'!$E$38*$BH293/(1+'DNO totals'!$E$99)*$CH293,0)</f>
        <v>#VALUE!</v>
      </c>
      <c r="CN293" s="37" t="e">
        <f>IF(AND(MOD('935'!$K293,10)&gt;0,MOD('935'!$K293,1000)&gt;1),'Charging rates'!$F$38*$BH293/(1+'DNO totals'!$F$99)*$CI293,0)</f>
        <v>#VALUE!</v>
      </c>
      <c r="CO293" s="37" t="e">
        <f>IF(MOD('935'!$K293,1000)=1,'Charging rates'!$G$38*$BH293/(1+'DNO totals'!$G$99)*$CJ293,0)</f>
        <v>#VALUE!</v>
      </c>
      <c r="CP293" s="52" t="e">
        <f t="shared" ref="CP293:CP356" si="74">$CK293+$CL293+$CM293+$CN293+$CO293</f>
        <v>#VALUE!</v>
      </c>
      <c r="CQ293" s="37" t="e">
        <f>IF('935'!$K293&gt;1000,'Charging rates'!$C$38*$AW293*$CF293,0)</f>
        <v>#VALUE!</v>
      </c>
      <c r="CR293" s="37" t="e">
        <f>IF(MOD('935'!$K293,1000)&gt;100,'Charging rates'!$D$38*$AW293*$CG293,0)</f>
        <v>#VALUE!</v>
      </c>
      <c r="CS293" s="37" t="e">
        <f>IF(MOD('935'!$K293,100)&gt;10,'Charging rates'!$E$38*$AW293*$CH293,0)</f>
        <v>#VALUE!</v>
      </c>
      <c r="CT293" s="52" t="e">
        <f t="shared" ref="CT293:CT356" si="75">$CQ293+$CR293+$CS293</f>
        <v>#VALUE!</v>
      </c>
      <c r="CU293" s="33" t="e">
        <f>100*(AP293*'935'!Q293*BZ293)/'11'!B$17</f>
        <v>#VALUE!</v>
      </c>
      <c r="CV293" s="33" t="e">
        <f>100/'11'!B$17*'Charging rates'!B$10*AW293</f>
        <v>#VALUE!</v>
      </c>
      <c r="CW293" s="33" t="e">
        <f>IF(AT293=0,0,(1-BX293/AT293)*(CA293+IF('935'!Q293=0,0,(CB293*'935'!Q293*('11'!C$17-'935'!Y293)/('11'!B$17-'935'!X293)))))</f>
        <v>#VALUE!</v>
      </c>
      <c r="CX293" s="33" t="e">
        <f t="shared" ref="CX293:CX356" si="76">CV293+CD293</f>
        <v>#VALUE!</v>
      </c>
      <c r="CY293" s="49" t="e">
        <f t="shared" ref="CY293:CY356" si="77">(CP293+CT293)*AT293</f>
        <v>#VALUE!</v>
      </c>
      <c r="CZ293" s="32" t="e">
        <f>AT293*(Parameters!B$21+AU293)*IF('DNO totals'!B$323&lt;0,1,'935'!S293)</f>
        <v>#VALUE!</v>
      </c>
      <c r="DA293" s="52" t="e">
        <f>IF('DNO totals'!B$323&lt;0,1,'935'!S293)*(Parameters!B$21+AU293)</f>
        <v>#VALUE!</v>
      </c>
      <c r="DB293" s="37" t="e">
        <f>CX293+'Charging rates'!B$106*DA293*100/'11'!B$17</f>
        <v>#VALUE!</v>
      </c>
      <c r="DC293" s="37" t="e">
        <f>DB293+'Charging rates'!B$116*(Parameters!B$21+AU293)*100/'11'!B$17*IF('DNO totals'!B$323&lt;0,1,'935'!S293)</f>
        <v>#VALUE!</v>
      </c>
      <c r="DD293" s="37" t="e">
        <f>'Charging rates'!B$97*(CP293+CT293)*100/'11'!B$17</f>
        <v>#VALUE!</v>
      </c>
      <c r="DE293" s="33" t="e">
        <f>MAX(0-(CB293*AU293*'11'!C$17/'11'!B$17),DC293+DD293)</f>
        <v>#VALUE!</v>
      </c>
      <c r="DF293" s="37" t="e">
        <f>IF(BS293,IF(AU293=0,CC293,MAX(0,MIN(CC293,CC293+(DE293/'935'!Q293*('11'!B$17-'935'!X293)/('11'!C$17-'935'!Y293))))),0)</f>
        <v>#VALUE!</v>
      </c>
      <c r="DG293" s="33" t="e">
        <f t="shared" ref="DG293:DG356" si="78">IF(BS293,MAX(0,DE293),0)</f>
        <v>#VALUE!</v>
      </c>
      <c r="DH293" s="53" t="e">
        <f t="shared" ref="DH293:DH356" si="79">DG293+CW293</f>
        <v>#VALUE!</v>
      </c>
    </row>
    <row r="294" spans="1:112">
      <c r="A294" s="28">
        <v>194</v>
      </c>
      <c r="B294" s="47" t="e">
        <f>'935'!B294</f>
        <v>#VALUE!</v>
      </c>
      <c r="C294" s="48" t="e">
        <f>OR('935'!E294&lt;&gt;"VOID",'935'!F294&lt;&gt;"VOID",'935'!G294&lt;&gt;"VOID")</f>
        <v>#VALUE!</v>
      </c>
      <c r="D294" s="32" t="e">
        <f>IF('935'!D294="VOID",0,'935'!D294*(1-'935'!X294/'11'!B$17))</f>
        <v>#VALUE!</v>
      </c>
      <c r="E294" s="32" t="e">
        <f>IF('935'!E294="VOID",0,'935'!E294*(1-'935'!X294/'11'!B$17))</f>
        <v>#VALUE!</v>
      </c>
      <c r="F294" s="32" t="e">
        <f>IF('935'!F294="VOID",0,'935'!F294*(1-'935'!X294/'11'!B$17))</f>
        <v>#VALUE!</v>
      </c>
      <c r="G294" s="32" t="e">
        <f>IF('935'!G294="VOID",0,'935'!G294*(1-'935'!X294/'11'!B$17))</f>
        <v>#VALUE!</v>
      </c>
      <c r="H294" s="49" t="e">
        <f t="shared" si="60"/>
        <v>#VALUE!</v>
      </c>
      <c r="I294" s="50" t="e">
        <f>MATCH('935'!J294,'913'!$B$6:$B$1205,0)</f>
        <v>#VALUE!</v>
      </c>
      <c r="J294" s="50" t="e">
        <f>MATCH(INDEX('913'!$D$6:$D$1205,I294),'913'!$B$6:$B$1205,0)</f>
        <v>#VALUE!</v>
      </c>
      <c r="K294" s="50" t="e">
        <f>MATCH(INDEX('913'!$D$6:$D$1205,J294),'913'!$B$6:$B$1205,0)</f>
        <v>#VALUE!</v>
      </c>
      <c r="L294" s="50" t="e">
        <f>MATCH(INDEX('913'!$D$6:$D$1205,K294),'913'!$B$6:$B$1205,0)</f>
        <v>#VALUE!</v>
      </c>
      <c r="M294" s="50" t="e">
        <f>MATCH(INDEX('913'!$D$6:$D$1205,L294),'913'!$B$6:$B$1205,0)</f>
        <v>#VALUE!</v>
      </c>
      <c r="N294" s="50" t="e">
        <f>MATCH(INDEX('913'!$D$6:$D$1205,M294),'913'!$B$6:$B$1205,0)</f>
        <v>#VALUE!</v>
      </c>
      <c r="O294" s="50" t="e">
        <f>MATCH(INDEX('913'!$D$6:$D$1205,N294),'913'!$B$6:$B$1205,0)</f>
        <v>#VALUE!</v>
      </c>
      <c r="P294" s="51" t="e">
        <f>MATCH(INDEX('913'!$D$6:$D$1205,O294),'913'!$B$6:$B$1205,0)</f>
        <v>#VALUE!</v>
      </c>
      <c r="Q294" s="37">
        <f>IF(ISNUMBER(I294),MAX(0,INDEX('913'!$E$6:$E$1205,I294)),0)</f>
        <v>0</v>
      </c>
      <c r="R294" s="37">
        <f>IF(ISNUMBER(J294),MAX(0,INDEX('913'!$E$6:$E$1205,J294)),0)</f>
        <v>0</v>
      </c>
      <c r="S294" s="37">
        <f>IF(ISNUMBER(K294),MAX(0,INDEX('913'!$E$6:$E$1205,K294)),0)</f>
        <v>0</v>
      </c>
      <c r="T294" s="37">
        <f>IF(ISNUMBER(L294),MAX(0,INDEX('913'!$E$6:$E$1205,L294)),0)</f>
        <v>0</v>
      </c>
      <c r="U294" s="37">
        <f>IF(ISNUMBER(M294),MAX(0,INDEX('913'!$E$6:$E$1205,M294)),0)</f>
        <v>0</v>
      </c>
      <c r="V294" s="37">
        <f>IF(ISNUMBER(N294),MAX(0,INDEX('913'!$E$6:$E$1205,N294)),0)</f>
        <v>0</v>
      </c>
      <c r="W294" s="37">
        <f>IF(ISNUMBER(O294),MAX(0,INDEX('913'!$E$6:$E$1205,O294)),0)</f>
        <v>0</v>
      </c>
      <c r="X294" s="52">
        <f>IF(ISNUMBER(P294),MAX(0,INDEX('913'!$E$6:$E$1205,P294)),0)</f>
        <v>0</v>
      </c>
      <c r="Y294" s="37">
        <f>IF(ISNUMBER(I294),MAX(0,INDEX('913'!$F$6:$F$1205,I294)),0)</f>
        <v>0</v>
      </c>
      <c r="Z294" s="37">
        <f>IF(ISNUMBER(J294),MAX(0,INDEX('913'!$F$6:$F$1205,J294)),0)</f>
        <v>0</v>
      </c>
      <c r="AA294" s="37">
        <f>IF(ISNUMBER(K294),MAX(0,INDEX('913'!$F$6:$F$1205,K294)),0)</f>
        <v>0</v>
      </c>
      <c r="AB294" s="37">
        <f>IF(ISNUMBER(L294),MAX(0,INDEX('913'!$F$6:$F$1205,L294)),0)</f>
        <v>0</v>
      </c>
      <c r="AC294" s="37">
        <f>IF(ISNUMBER(M294),MAX(0,INDEX('913'!$F$6:$F$1205,M294)),0)</f>
        <v>0</v>
      </c>
      <c r="AD294" s="37">
        <f>IF(ISNUMBER(N294),MAX(0,INDEX('913'!$F$6:$F$1205,N294)),0)</f>
        <v>0</v>
      </c>
      <c r="AE294" s="37">
        <f>IF(ISNUMBER(O294),MAX(0,INDEX('913'!$F$6:$F$1205,O294)),0)</f>
        <v>0</v>
      </c>
      <c r="AF294" s="37">
        <f>IF(ISNUMBER(P294),MAX(0,INDEX('913'!$F$6:$F$1205,P294)),0)</f>
        <v>0</v>
      </c>
      <c r="AG294" s="32">
        <f>IF(ISNUMBER(I294),SQRT(INDEX('913'!$I$6:$I$1205,I294)^2+INDEX('913'!$J$6:$J$1205,I294)^2),0)</f>
        <v>0</v>
      </c>
      <c r="AH294" s="32">
        <f>IF(ISNUMBER(J294),SQRT(INDEX('913'!$I$6:$I$1205,J294)^2+INDEX('913'!$J$6:$J$1205,J294)^2),0)</f>
        <v>0</v>
      </c>
      <c r="AI294" s="32">
        <f>IF(ISNUMBER(K294),SQRT(INDEX('913'!$I$6:$I$1205,K294)^2+INDEX('913'!$J$6:$J$1205,K294)^2),0)</f>
        <v>0</v>
      </c>
      <c r="AJ294" s="32">
        <f>IF(ISNUMBER(L294),SQRT(INDEX('913'!$I$6:$I$1205,L294)^2+INDEX('913'!$J$6:$J$1205,L294)^2),0)</f>
        <v>0</v>
      </c>
      <c r="AK294" s="32">
        <f>IF(ISNUMBER(M294),SQRT(INDEX('913'!$I$6:$I$1205,M294)^2+INDEX('913'!$J$6:$J$1205,M294)^2),0)</f>
        <v>0</v>
      </c>
      <c r="AL294" s="32">
        <f>IF(ISNUMBER(N294),SQRT(INDEX('913'!$I$6:$I$1205,N294)^2+INDEX('913'!$J$6:$J$1205,N294)^2),0)</f>
        <v>0</v>
      </c>
      <c r="AM294" s="32">
        <f>IF(ISNUMBER(O294),SQRT(INDEX('913'!$I$6:$I$1205,O294)^2+INDEX('913'!$J$6:$J$1205,O294)^2),0)</f>
        <v>0</v>
      </c>
      <c r="AN294" s="49">
        <f>IF(ISNUMBER(P294),SQRT(INDEX('913'!$I$6:$I$1205,P294)^2+INDEX('913'!$J$6:$J$1205,P294)^2),0)</f>
        <v>0</v>
      </c>
      <c r="AO294" s="37">
        <f t="shared" si="61"/>
        <v>0</v>
      </c>
      <c r="AP294" s="37">
        <f t="shared" si="62"/>
        <v>0</v>
      </c>
      <c r="AQ294" s="33" t="e">
        <f>-100*'935'!W294*(AO294+AP294)/'11'!C$17</f>
        <v>#VALUE!</v>
      </c>
      <c r="AR294" s="37" t="e">
        <f t="shared" si="63"/>
        <v>#VALUE!</v>
      </c>
      <c r="AS294" s="52" t="e">
        <f t="shared" si="64"/>
        <v>#VALUE!</v>
      </c>
      <c r="AT294" s="32" t="e">
        <f>IF('935'!C294="VOID",0,('935'!C294*(1-'935'!X294/'11'!B$17)))</f>
        <v>#VALUE!</v>
      </c>
      <c r="AU294" s="52" t="e">
        <f>'935'!Q294*(1-'935'!Y294/'11'!C$17)/(1-'935'!X294/'11'!B$17)</f>
        <v>#VALUE!</v>
      </c>
      <c r="AV294" s="37" t="e">
        <f>INDEX('DNO totals'!$B$57:$G$57,IF('935'!K294,IF(MOD('935'!K294,1000),IF(MOD('935'!K294,100),IF(MOD('935'!K294,10),IF(MOD('935'!K294,1000)=1,6,5),4),3),2),1))</f>
        <v>#VALUE!</v>
      </c>
      <c r="AW294" s="52" t="e">
        <f t="shared" si="65"/>
        <v>#VALUE!</v>
      </c>
      <c r="AX294" s="32" t="e">
        <f>IF('935'!V294="VOID",0,'935'!V294*(1-'935'!X294/'11'!B$17))</f>
        <v>#VALUE!</v>
      </c>
      <c r="AY294" s="33" t="e">
        <f>IF(H294,-100*'Charging rates'!B$10/'11'!B$17*AX294/H294,0)</f>
        <v>#VALUE!</v>
      </c>
      <c r="AZ294" s="33" t="e">
        <f>IF(C294,'DNO totals'!B$41,0)</f>
        <v>#VALUE!</v>
      </c>
      <c r="BA294" s="33" t="e">
        <f t="shared" si="66"/>
        <v>#VALUE!</v>
      </c>
      <c r="BB294" s="33" t="e">
        <f t="shared" si="67"/>
        <v>#VALUE!</v>
      </c>
      <c r="BC294" s="53" t="e">
        <f t="shared" si="68"/>
        <v>#VALUE!</v>
      </c>
      <c r="BD294" s="32" t="e">
        <f>IF(AT294,'935'!H294*AT294/(AT294+D294+H294),0)</f>
        <v>#VALUE!</v>
      </c>
      <c r="BE294" s="32" t="e">
        <f>IF(H294,'935'!H294*H294/(AT294+D294+H294),0)</f>
        <v>#VALUE!</v>
      </c>
      <c r="BF294" s="32" t="e">
        <f>BD294*(1-'935'!X294/'11'!B$17)</f>
        <v>#VALUE!</v>
      </c>
      <c r="BG294" s="49" t="e">
        <f>BE294*(1-'935'!X294/'11'!B$17)</f>
        <v>#VALUE!</v>
      </c>
      <c r="BH294" s="52" t="e">
        <f>AV294*Parameters!B$6</f>
        <v>#VALUE!</v>
      </c>
      <c r="BI294" s="37" t="e">
        <f>IF('935'!$K294=1000,'Charging rates'!$C$38*$BH294/(1+'DNO totals'!$C$99)*'935'!$L294,0)</f>
        <v>#VALUE!</v>
      </c>
      <c r="BJ294" s="37" t="e">
        <f>IF(MOD('935'!$K294,1000)=100,'Charging rates'!$D$38*$BH294/(1+'DNO totals'!$D$99)*'935'!$M294,0)</f>
        <v>#VALUE!</v>
      </c>
      <c r="BK294" s="37" t="e">
        <f>IF(MOD('935'!$K294,100)=10,'Charging rates'!$E$38*$BH294/(1+'DNO totals'!$E$99)*'935'!$N294,0)</f>
        <v>#VALUE!</v>
      </c>
      <c r="BL294" s="37" t="e">
        <f>IF(AND(MOD('935'!$K294,10)&gt;0,MOD('935'!$K294,1000)&gt;1),'Charging rates'!$F$38*$BH294/(1+'DNO totals'!$F$99)*'935'!$O294,0)</f>
        <v>#VALUE!</v>
      </c>
      <c r="BM294" s="37" t="e">
        <f>IF(MOD('935'!$K294,1000)=1,'Charging rates'!$G$38*$BH294/(1+'DNO totals'!$G$99)*'935'!$P294,0)</f>
        <v>#VALUE!</v>
      </c>
      <c r="BN294" s="52" t="e">
        <f t="shared" si="69"/>
        <v>#VALUE!</v>
      </c>
      <c r="BO294" s="37" t="e">
        <f>IF('935'!$K294&gt;1000,'Charging rates'!$C$38*$AW294*'935'!$L294,0)</f>
        <v>#VALUE!</v>
      </c>
      <c r="BP294" s="37" t="e">
        <f>IF(MOD('935'!$K294,1000)&gt;100,'Charging rates'!$D$38*$AW294*'935'!$M294,0)</f>
        <v>#VALUE!</v>
      </c>
      <c r="BQ294" s="37" t="e">
        <f>IF(MOD('935'!$K294,100)&gt;10,'Charging rates'!$E$38*$AW294*'935'!$N294,0)</f>
        <v>#VALUE!</v>
      </c>
      <c r="BR294" s="52" t="e">
        <f t="shared" si="70"/>
        <v>#VALUE!</v>
      </c>
      <c r="BS294" s="48" t="e">
        <f>'935'!C294&lt;&gt;"VOID"</f>
        <v>#VALUE!</v>
      </c>
      <c r="BT294" s="33" t="e">
        <f>IF(BS294,(100/'11'!B$17*BD294*((1-'935'!I294)*'Charging rates'!B$51+'Charging rates'!B$63)),0)</f>
        <v>#VALUE!</v>
      </c>
      <c r="BU294" s="33" t="e">
        <f>100/'11'!B$17*BG294*('Charging rates'!B$51+'Charging rates'!B$63)</f>
        <v>#VALUE!</v>
      </c>
      <c r="BV294" s="33" t="e">
        <f>100/'11'!B$17*BE294*('Charging rates'!B$51+'Charging rates'!B$63)</f>
        <v>#VALUE!</v>
      </c>
      <c r="BW294" s="53" t="e">
        <f t="shared" si="71"/>
        <v>#VALUE!</v>
      </c>
      <c r="BX294" s="32" t="e">
        <f>AT294-('935'!T294*(1-'935'!X294/'11'!B$17))</f>
        <v>#VALUE!</v>
      </c>
      <c r="BY294" s="32">
        <f>0-IF(ISNUMBER(I294),INDEX('913'!$I$6:$I$1205,I294),0)-IF(ISNUMBER(J294),INDEX('913'!$I$6:$I$1205,J294),0)-IF(ISNUMBER(K294),INDEX('913'!$I$6:$I$1205,K294),0)-IF(ISNUMBER(L294),INDEX('913'!$I$6:$I$1205,L294),0)-IF(ISNUMBER(M294),INDEX('913'!$I$6:$I$1205,M294),0)-IF(ISNUMBER(N294),INDEX('913'!$I$6:$I$1205,N294),0)-IF(ISNUMBER(O294),INDEX('913'!$I$6:$I$1205,O294),0)-IF(ISNUMBER(P294),INDEX('913'!$I$6:$I$1205,P294),0)</f>
        <v>0</v>
      </c>
      <c r="BZ294" s="37">
        <f>IF(BY294=0,1,MAX(1,SQRT(BY294^2+(IF(ISNUMBER(I294),INDEX('913'!$J$6:$J$1205,I294),0)+IF(ISNUMBER(J294),INDEX('913'!$J$6:$J$1205,J294),0)+IF(ISNUMBER(K294),INDEX('913'!$J$6:$J$1205,K294),0)+IF(ISNUMBER(L294),INDEX('913'!$J$6:$J$1205,L294),0)+IF(ISNUMBER(M294),INDEX('913'!$J$6:$J$1205,M294),0)+IF(ISNUMBER(N294),INDEX('913'!$J$6:$J$1205,N294),0)+IF(ISNUMBER(O294),INDEX('913'!$J$6:$J$1205,O294),0)+IF(ISNUMBER(P294),INDEX('913'!$J$6:$J$1205,P294),0))^2)/BY294))</f>
        <v>1</v>
      </c>
      <c r="CA294" s="33" t="e">
        <f>100*AO294/'11'!B$17</f>
        <v>#VALUE!</v>
      </c>
      <c r="CB294" s="37" t="e">
        <f>100*(AP294*BZ294)/'11'!C$17</f>
        <v>#VALUE!</v>
      </c>
      <c r="CC294" s="37" t="e">
        <f t="shared" si="72"/>
        <v>#VALUE!</v>
      </c>
      <c r="CD294" s="33" t="e">
        <f t="shared" si="73"/>
        <v>#VALUE!</v>
      </c>
      <c r="CE294" s="54" t="e">
        <f>'11'!C$17-'935'!Y294</f>
        <v>#VALUE!</v>
      </c>
      <c r="CF294" s="37" t="e">
        <f>MAX('DNO totals'!B$312+0,MIN('935'!L294+0,'DNO totals'!B$304+0))</f>
        <v>#VALUE!</v>
      </c>
      <c r="CG294" s="37" t="e">
        <f>MAX('DNO totals'!C$312+0,MIN('935'!M294+0,'DNO totals'!C$304+0))</f>
        <v>#VALUE!</v>
      </c>
      <c r="CH294" s="37" t="e">
        <f>MAX('DNO totals'!D$312+0,MIN('935'!N294+0,'DNO totals'!D$304+0))</f>
        <v>#VALUE!</v>
      </c>
      <c r="CI294" s="37" t="e">
        <f>MAX('DNO totals'!E$312+0,MIN('935'!O294+0,'DNO totals'!E$304+0))</f>
        <v>#VALUE!</v>
      </c>
      <c r="CJ294" s="52" t="e">
        <f>MAX('DNO totals'!F$312+0,MIN('935'!P294+0,'DNO totals'!F$304+0))</f>
        <v>#VALUE!</v>
      </c>
      <c r="CK294" s="37" t="e">
        <f>IF('935'!$K294=1000,'Charging rates'!$C$38*$BH294/(1+'DNO totals'!$C$99)*$CF294,0)</f>
        <v>#VALUE!</v>
      </c>
      <c r="CL294" s="37" t="e">
        <f>IF(MOD('935'!$K294,1000)=100,'Charging rates'!$D$38*$BH294/(1+'DNO totals'!$D$99)*$CG294,0)</f>
        <v>#VALUE!</v>
      </c>
      <c r="CM294" s="37" t="e">
        <f>IF(MOD('935'!$K294,100)=10,'Charging rates'!$E$38*$BH294/(1+'DNO totals'!$E$99)*$CH294,0)</f>
        <v>#VALUE!</v>
      </c>
      <c r="CN294" s="37" t="e">
        <f>IF(AND(MOD('935'!$K294,10)&gt;0,MOD('935'!$K294,1000)&gt;1),'Charging rates'!$F$38*$BH294/(1+'DNO totals'!$F$99)*$CI294,0)</f>
        <v>#VALUE!</v>
      </c>
      <c r="CO294" s="37" t="e">
        <f>IF(MOD('935'!$K294,1000)=1,'Charging rates'!$G$38*$BH294/(1+'DNO totals'!$G$99)*$CJ294,0)</f>
        <v>#VALUE!</v>
      </c>
      <c r="CP294" s="52" t="e">
        <f t="shared" si="74"/>
        <v>#VALUE!</v>
      </c>
      <c r="CQ294" s="37" t="e">
        <f>IF('935'!$K294&gt;1000,'Charging rates'!$C$38*$AW294*$CF294,0)</f>
        <v>#VALUE!</v>
      </c>
      <c r="CR294" s="37" t="e">
        <f>IF(MOD('935'!$K294,1000)&gt;100,'Charging rates'!$D$38*$AW294*$CG294,0)</f>
        <v>#VALUE!</v>
      </c>
      <c r="CS294" s="37" t="e">
        <f>IF(MOD('935'!$K294,100)&gt;10,'Charging rates'!$E$38*$AW294*$CH294,0)</f>
        <v>#VALUE!</v>
      </c>
      <c r="CT294" s="52" t="e">
        <f t="shared" si="75"/>
        <v>#VALUE!</v>
      </c>
      <c r="CU294" s="33" t="e">
        <f>100*(AP294*'935'!Q294*BZ294)/'11'!B$17</f>
        <v>#VALUE!</v>
      </c>
      <c r="CV294" s="33" t="e">
        <f>100/'11'!B$17*'Charging rates'!B$10*AW294</f>
        <v>#VALUE!</v>
      </c>
      <c r="CW294" s="33" t="e">
        <f>IF(AT294=0,0,(1-BX294/AT294)*(CA294+IF('935'!Q294=0,0,(CB294*'935'!Q294*('11'!C$17-'935'!Y294)/('11'!B$17-'935'!X294)))))</f>
        <v>#VALUE!</v>
      </c>
      <c r="CX294" s="33" t="e">
        <f t="shared" si="76"/>
        <v>#VALUE!</v>
      </c>
      <c r="CY294" s="49" t="e">
        <f t="shared" si="77"/>
        <v>#VALUE!</v>
      </c>
      <c r="CZ294" s="32" t="e">
        <f>AT294*(Parameters!B$21+AU294)*IF('DNO totals'!B$323&lt;0,1,'935'!S294)</f>
        <v>#VALUE!</v>
      </c>
      <c r="DA294" s="52" t="e">
        <f>IF('DNO totals'!B$323&lt;0,1,'935'!S294)*(Parameters!B$21+AU294)</f>
        <v>#VALUE!</v>
      </c>
      <c r="DB294" s="37" t="e">
        <f>CX294+'Charging rates'!B$106*DA294*100/'11'!B$17</f>
        <v>#VALUE!</v>
      </c>
      <c r="DC294" s="37" t="e">
        <f>DB294+'Charging rates'!B$116*(Parameters!B$21+AU294)*100/'11'!B$17*IF('DNO totals'!B$323&lt;0,1,'935'!S294)</f>
        <v>#VALUE!</v>
      </c>
      <c r="DD294" s="37" t="e">
        <f>'Charging rates'!B$97*(CP294+CT294)*100/'11'!B$17</f>
        <v>#VALUE!</v>
      </c>
      <c r="DE294" s="33" t="e">
        <f>MAX(0-(CB294*AU294*'11'!C$17/'11'!B$17),DC294+DD294)</f>
        <v>#VALUE!</v>
      </c>
      <c r="DF294" s="37" t="e">
        <f>IF(BS294,IF(AU294=0,CC294,MAX(0,MIN(CC294,CC294+(DE294/'935'!Q294*('11'!B$17-'935'!X294)/('11'!C$17-'935'!Y294))))),0)</f>
        <v>#VALUE!</v>
      </c>
      <c r="DG294" s="33" t="e">
        <f t="shared" si="78"/>
        <v>#VALUE!</v>
      </c>
      <c r="DH294" s="53" t="e">
        <f t="shared" si="79"/>
        <v>#VALUE!</v>
      </c>
    </row>
    <row r="295" spans="1:112">
      <c r="A295" s="28">
        <v>195</v>
      </c>
      <c r="B295" s="47" t="e">
        <f>'935'!B295</f>
        <v>#VALUE!</v>
      </c>
      <c r="C295" s="48" t="e">
        <f>OR('935'!E295&lt;&gt;"VOID",'935'!F295&lt;&gt;"VOID",'935'!G295&lt;&gt;"VOID")</f>
        <v>#VALUE!</v>
      </c>
      <c r="D295" s="32" t="e">
        <f>IF('935'!D295="VOID",0,'935'!D295*(1-'935'!X295/'11'!B$17))</f>
        <v>#VALUE!</v>
      </c>
      <c r="E295" s="32" t="e">
        <f>IF('935'!E295="VOID",0,'935'!E295*(1-'935'!X295/'11'!B$17))</f>
        <v>#VALUE!</v>
      </c>
      <c r="F295" s="32" t="e">
        <f>IF('935'!F295="VOID",0,'935'!F295*(1-'935'!X295/'11'!B$17))</f>
        <v>#VALUE!</v>
      </c>
      <c r="G295" s="32" t="e">
        <f>IF('935'!G295="VOID",0,'935'!G295*(1-'935'!X295/'11'!B$17))</f>
        <v>#VALUE!</v>
      </c>
      <c r="H295" s="49" t="e">
        <f t="shared" si="60"/>
        <v>#VALUE!</v>
      </c>
      <c r="I295" s="50" t="e">
        <f>MATCH('935'!J295,'913'!$B$6:$B$1205,0)</f>
        <v>#VALUE!</v>
      </c>
      <c r="J295" s="50" t="e">
        <f>MATCH(INDEX('913'!$D$6:$D$1205,I295),'913'!$B$6:$B$1205,0)</f>
        <v>#VALUE!</v>
      </c>
      <c r="K295" s="50" t="e">
        <f>MATCH(INDEX('913'!$D$6:$D$1205,J295),'913'!$B$6:$B$1205,0)</f>
        <v>#VALUE!</v>
      </c>
      <c r="L295" s="50" t="e">
        <f>MATCH(INDEX('913'!$D$6:$D$1205,K295),'913'!$B$6:$B$1205,0)</f>
        <v>#VALUE!</v>
      </c>
      <c r="M295" s="50" t="e">
        <f>MATCH(INDEX('913'!$D$6:$D$1205,L295),'913'!$B$6:$B$1205,0)</f>
        <v>#VALUE!</v>
      </c>
      <c r="N295" s="50" t="e">
        <f>MATCH(INDEX('913'!$D$6:$D$1205,M295),'913'!$B$6:$B$1205,0)</f>
        <v>#VALUE!</v>
      </c>
      <c r="O295" s="50" t="e">
        <f>MATCH(INDEX('913'!$D$6:$D$1205,N295),'913'!$B$6:$B$1205,0)</f>
        <v>#VALUE!</v>
      </c>
      <c r="P295" s="51" t="e">
        <f>MATCH(INDEX('913'!$D$6:$D$1205,O295),'913'!$B$6:$B$1205,0)</f>
        <v>#VALUE!</v>
      </c>
      <c r="Q295" s="37">
        <f>IF(ISNUMBER(I295),MAX(0,INDEX('913'!$E$6:$E$1205,I295)),0)</f>
        <v>0</v>
      </c>
      <c r="R295" s="37">
        <f>IF(ISNUMBER(J295),MAX(0,INDEX('913'!$E$6:$E$1205,J295)),0)</f>
        <v>0</v>
      </c>
      <c r="S295" s="37">
        <f>IF(ISNUMBER(K295),MAX(0,INDEX('913'!$E$6:$E$1205,K295)),0)</f>
        <v>0</v>
      </c>
      <c r="T295" s="37">
        <f>IF(ISNUMBER(L295),MAX(0,INDEX('913'!$E$6:$E$1205,L295)),0)</f>
        <v>0</v>
      </c>
      <c r="U295" s="37">
        <f>IF(ISNUMBER(M295),MAX(0,INDEX('913'!$E$6:$E$1205,M295)),0)</f>
        <v>0</v>
      </c>
      <c r="V295" s="37">
        <f>IF(ISNUMBER(N295),MAX(0,INDEX('913'!$E$6:$E$1205,N295)),0)</f>
        <v>0</v>
      </c>
      <c r="W295" s="37">
        <f>IF(ISNUMBER(O295),MAX(0,INDEX('913'!$E$6:$E$1205,O295)),0)</f>
        <v>0</v>
      </c>
      <c r="X295" s="52">
        <f>IF(ISNUMBER(P295),MAX(0,INDEX('913'!$E$6:$E$1205,P295)),0)</f>
        <v>0</v>
      </c>
      <c r="Y295" s="37">
        <f>IF(ISNUMBER(I295),MAX(0,INDEX('913'!$F$6:$F$1205,I295)),0)</f>
        <v>0</v>
      </c>
      <c r="Z295" s="37">
        <f>IF(ISNUMBER(J295),MAX(0,INDEX('913'!$F$6:$F$1205,J295)),0)</f>
        <v>0</v>
      </c>
      <c r="AA295" s="37">
        <f>IF(ISNUMBER(K295),MAX(0,INDEX('913'!$F$6:$F$1205,K295)),0)</f>
        <v>0</v>
      </c>
      <c r="AB295" s="37">
        <f>IF(ISNUMBER(L295),MAX(0,INDEX('913'!$F$6:$F$1205,L295)),0)</f>
        <v>0</v>
      </c>
      <c r="AC295" s="37">
        <f>IF(ISNUMBER(M295),MAX(0,INDEX('913'!$F$6:$F$1205,M295)),0)</f>
        <v>0</v>
      </c>
      <c r="AD295" s="37">
        <f>IF(ISNUMBER(N295),MAX(0,INDEX('913'!$F$6:$F$1205,N295)),0)</f>
        <v>0</v>
      </c>
      <c r="AE295" s="37">
        <f>IF(ISNUMBER(O295),MAX(0,INDEX('913'!$F$6:$F$1205,O295)),0)</f>
        <v>0</v>
      </c>
      <c r="AF295" s="37">
        <f>IF(ISNUMBER(P295),MAX(0,INDEX('913'!$F$6:$F$1205,P295)),0)</f>
        <v>0</v>
      </c>
      <c r="AG295" s="32">
        <f>IF(ISNUMBER(I295),SQRT(INDEX('913'!$I$6:$I$1205,I295)^2+INDEX('913'!$J$6:$J$1205,I295)^2),0)</f>
        <v>0</v>
      </c>
      <c r="AH295" s="32">
        <f>IF(ISNUMBER(J295),SQRT(INDEX('913'!$I$6:$I$1205,J295)^2+INDEX('913'!$J$6:$J$1205,J295)^2),0)</f>
        <v>0</v>
      </c>
      <c r="AI295" s="32">
        <f>IF(ISNUMBER(K295),SQRT(INDEX('913'!$I$6:$I$1205,K295)^2+INDEX('913'!$J$6:$J$1205,K295)^2),0)</f>
        <v>0</v>
      </c>
      <c r="AJ295" s="32">
        <f>IF(ISNUMBER(L295),SQRT(INDEX('913'!$I$6:$I$1205,L295)^2+INDEX('913'!$J$6:$J$1205,L295)^2),0)</f>
        <v>0</v>
      </c>
      <c r="AK295" s="32">
        <f>IF(ISNUMBER(M295),SQRT(INDEX('913'!$I$6:$I$1205,M295)^2+INDEX('913'!$J$6:$J$1205,M295)^2),0)</f>
        <v>0</v>
      </c>
      <c r="AL295" s="32">
        <f>IF(ISNUMBER(N295),SQRT(INDEX('913'!$I$6:$I$1205,N295)^2+INDEX('913'!$J$6:$J$1205,N295)^2),0)</f>
        <v>0</v>
      </c>
      <c r="AM295" s="32">
        <f>IF(ISNUMBER(O295),SQRT(INDEX('913'!$I$6:$I$1205,O295)^2+INDEX('913'!$J$6:$J$1205,O295)^2),0)</f>
        <v>0</v>
      </c>
      <c r="AN295" s="49">
        <f>IF(ISNUMBER(P295),SQRT(INDEX('913'!$I$6:$I$1205,P295)^2+INDEX('913'!$J$6:$J$1205,P295)^2),0)</f>
        <v>0</v>
      </c>
      <c r="AO295" s="37">
        <f t="shared" si="61"/>
        <v>0</v>
      </c>
      <c r="AP295" s="37">
        <f t="shared" si="62"/>
        <v>0</v>
      </c>
      <c r="AQ295" s="33" t="e">
        <f>-100*'935'!W295*(AO295+AP295)/'11'!C$17</f>
        <v>#VALUE!</v>
      </c>
      <c r="AR295" s="37" t="e">
        <f t="shared" si="63"/>
        <v>#VALUE!</v>
      </c>
      <c r="AS295" s="52" t="e">
        <f t="shared" si="64"/>
        <v>#VALUE!</v>
      </c>
      <c r="AT295" s="32" t="e">
        <f>IF('935'!C295="VOID",0,('935'!C295*(1-'935'!X295/'11'!B$17)))</f>
        <v>#VALUE!</v>
      </c>
      <c r="AU295" s="52" t="e">
        <f>'935'!Q295*(1-'935'!Y295/'11'!C$17)/(1-'935'!X295/'11'!B$17)</f>
        <v>#VALUE!</v>
      </c>
      <c r="AV295" s="37" t="e">
        <f>INDEX('DNO totals'!$B$57:$G$57,IF('935'!K295,IF(MOD('935'!K295,1000),IF(MOD('935'!K295,100),IF(MOD('935'!K295,10),IF(MOD('935'!K295,1000)=1,6,5),4),3),2),1))</f>
        <v>#VALUE!</v>
      </c>
      <c r="AW295" s="52" t="e">
        <f t="shared" si="65"/>
        <v>#VALUE!</v>
      </c>
      <c r="AX295" s="32" t="e">
        <f>IF('935'!V295="VOID",0,'935'!V295*(1-'935'!X295/'11'!B$17))</f>
        <v>#VALUE!</v>
      </c>
      <c r="AY295" s="33" t="e">
        <f>IF(H295,-100*'Charging rates'!B$10/'11'!B$17*AX295/H295,0)</f>
        <v>#VALUE!</v>
      </c>
      <c r="AZ295" s="33" t="e">
        <f>IF(C295,'DNO totals'!B$41,0)</f>
        <v>#VALUE!</v>
      </c>
      <c r="BA295" s="33" t="e">
        <f t="shared" si="66"/>
        <v>#VALUE!</v>
      </c>
      <c r="BB295" s="33" t="e">
        <f t="shared" si="67"/>
        <v>#VALUE!</v>
      </c>
      <c r="BC295" s="53" t="e">
        <f t="shared" si="68"/>
        <v>#VALUE!</v>
      </c>
      <c r="BD295" s="32" t="e">
        <f>IF(AT295,'935'!H295*AT295/(AT295+D295+H295),0)</f>
        <v>#VALUE!</v>
      </c>
      <c r="BE295" s="32" t="e">
        <f>IF(H295,'935'!H295*H295/(AT295+D295+H295),0)</f>
        <v>#VALUE!</v>
      </c>
      <c r="BF295" s="32" t="e">
        <f>BD295*(1-'935'!X295/'11'!B$17)</f>
        <v>#VALUE!</v>
      </c>
      <c r="BG295" s="49" t="e">
        <f>BE295*(1-'935'!X295/'11'!B$17)</f>
        <v>#VALUE!</v>
      </c>
      <c r="BH295" s="52" t="e">
        <f>AV295*Parameters!B$6</f>
        <v>#VALUE!</v>
      </c>
      <c r="BI295" s="37" t="e">
        <f>IF('935'!$K295=1000,'Charging rates'!$C$38*$BH295/(1+'DNO totals'!$C$99)*'935'!$L295,0)</f>
        <v>#VALUE!</v>
      </c>
      <c r="BJ295" s="37" t="e">
        <f>IF(MOD('935'!$K295,1000)=100,'Charging rates'!$D$38*$BH295/(1+'DNO totals'!$D$99)*'935'!$M295,0)</f>
        <v>#VALUE!</v>
      </c>
      <c r="BK295" s="37" t="e">
        <f>IF(MOD('935'!$K295,100)=10,'Charging rates'!$E$38*$BH295/(1+'DNO totals'!$E$99)*'935'!$N295,0)</f>
        <v>#VALUE!</v>
      </c>
      <c r="BL295" s="37" t="e">
        <f>IF(AND(MOD('935'!$K295,10)&gt;0,MOD('935'!$K295,1000)&gt;1),'Charging rates'!$F$38*$BH295/(1+'DNO totals'!$F$99)*'935'!$O295,0)</f>
        <v>#VALUE!</v>
      </c>
      <c r="BM295" s="37" t="e">
        <f>IF(MOD('935'!$K295,1000)=1,'Charging rates'!$G$38*$BH295/(1+'DNO totals'!$G$99)*'935'!$P295,0)</f>
        <v>#VALUE!</v>
      </c>
      <c r="BN295" s="52" t="e">
        <f t="shared" si="69"/>
        <v>#VALUE!</v>
      </c>
      <c r="BO295" s="37" t="e">
        <f>IF('935'!$K295&gt;1000,'Charging rates'!$C$38*$AW295*'935'!$L295,0)</f>
        <v>#VALUE!</v>
      </c>
      <c r="BP295" s="37" t="e">
        <f>IF(MOD('935'!$K295,1000)&gt;100,'Charging rates'!$D$38*$AW295*'935'!$M295,0)</f>
        <v>#VALUE!</v>
      </c>
      <c r="BQ295" s="37" t="e">
        <f>IF(MOD('935'!$K295,100)&gt;10,'Charging rates'!$E$38*$AW295*'935'!$N295,0)</f>
        <v>#VALUE!</v>
      </c>
      <c r="BR295" s="52" t="e">
        <f t="shared" si="70"/>
        <v>#VALUE!</v>
      </c>
      <c r="BS295" s="48" t="e">
        <f>'935'!C295&lt;&gt;"VOID"</f>
        <v>#VALUE!</v>
      </c>
      <c r="BT295" s="33" t="e">
        <f>IF(BS295,(100/'11'!B$17*BD295*((1-'935'!I295)*'Charging rates'!B$51+'Charging rates'!B$63)),0)</f>
        <v>#VALUE!</v>
      </c>
      <c r="BU295" s="33" t="e">
        <f>100/'11'!B$17*BG295*('Charging rates'!B$51+'Charging rates'!B$63)</f>
        <v>#VALUE!</v>
      </c>
      <c r="BV295" s="33" t="e">
        <f>100/'11'!B$17*BE295*('Charging rates'!B$51+'Charging rates'!B$63)</f>
        <v>#VALUE!</v>
      </c>
      <c r="BW295" s="53" t="e">
        <f t="shared" si="71"/>
        <v>#VALUE!</v>
      </c>
      <c r="BX295" s="32" t="e">
        <f>AT295-('935'!T295*(1-'935'!X295/'11'!B$17))</f>
        <v>#VALUE!</v>
      </c>
      <c r="BY295" s="32">
        <f>0-IF(ISNUMBER(I295),INDEX('913'!$I$6:$I$1205,I295),0)-IF(ISNUMBER(J295),INDEX('913'!$I$6:$I$1205,J295),0)-IF(ISNUMBER(K295),INDEX('913'!$I$6:$I$1205,K295),0)-IF(ISNUMBER(L295),INDEX('913'!$I$6:$I$1205,L295),0)-IF(ISNUMBER(M295),INDEX('913'!$I$6:$I$1205,M295),0)-IF(ISNUMBER(N295),INDEX('913'!$I$6:$I$1205,N295),0)-IF(ISNUMBER(O295),INDEX('913'!$I$6:$I$1205,O295),0)-IF(ISNUMBER(P295),INDEX('913'!$I$6:$I$1205,P295),0)</f>
        <v>0</v>
      </c>
      <c r="BZ295" s="37">
        <f>IF(BY295=0,1,MAX(1,SQRT(BY295^2+(IF(ISNUMBER(I295),INDEX('913'!$J$6:$J$1205,I295),0)+IF(ISNUMBER(J295),INDEX('913'!$J$6:$J$1205,J295),0)+IF(ISNUMBER(K295),INDEX('913'!$J$6:$J$1205,K295),0)+IF(ISNUMBER(L295),INDEX('913'!$J$6:$J$1205,L295),0)+IF(ISNUMBER(M295),INDEX('913'!$J$6:$J$1205,M295),0)+IF(ISNUMBER(N295),INDEX('913'!$J$6:$J$1205,N295),0)+IF(ISNUMBER(O295),INDEX('913'!$J$6:$J$1205,O295),0)+IF(ISNUMBER(P295),INDEX('913'!$J$6:$J$1205,P295),0))^2)/BY295))</f>
        <v>1</v>
      </c>
      <c r="CA295" s="33" t="e">
        <f>100*AO295/'11'!B$17</f>
        <v>#VALUE!</v>
      </c>
      <c r="CB295" s="37" t="e">
        <f>100*(AP295*BZ295)/'11'!C$17</f>
        <v>#VALUE!</v>
      </c>
      <c r="CC295" s="37" t="e">
        <f t="shared" si="72"/>
        <v>#VALUE!</v>
      </c>
      <c r="CD295" s="33" t="e">
        <f t="shared" si="73"/>
        <v>#VALUE!</v>
      </c>
      <c r="CE295" s="54" t="e">
        <f>'11'!C$17-'935'!Y295</f>
        <v>#VALUE!</v>
      </c>
      <c r="CF295" s="37" t="e">
        <f>MAX('DNO totals'!B$312+0,MIN('935'!L295+0,'DNO totals'!B$304+0))</f>
        <v>#VALUE!</v>
      </c>
      <c r="CG295" s="37" t="e">
        <f>MAX('DNO totals'!C$312+0,MIN('935'!M295+0,'DNO totals'!C$304+0))</f>
        <v>#VALUE!</v>
      </c>
      <c r="CH295" s="37" t="e">
        <f>MAX('DNO totals'!D$312+0,MIN('935'!N295+0,'DNO totals'!D$304+0))</f>
        <v>#VALUE!</v>
      </c>
      <c r="CI295" s="37" t="e">
        <f>MAX('DNO totals'!E$312+0,MIN('935'!O295+0,'DNO totals'!E$304+0))</f>
        <v>#VALUE!</v>
      </c>
      <c r="CJ295" s="52" t="e">
        <f>MAX('DNO totals'!F$312+0,MIN('935'!P295+0,'DNO totals'!F$304+0))</f>
        <v>#VALUE!</v>
      </c>
      <c r="CK295" s="37" t="e">
        <f>IF('935'!$K295=1000,'Charging rates'!$C$38*$BH295/(1+'DNO totals'!$C$99)*$CF295,0)</f>
        <v>#VALUE!</v>
      </c>
      <c r="CL295" s="37" t="e">
        <f>IF(MOD('935'!$K295,1000)=100,'Charging rates'!$D$38*$BH295/(1+'DNO totals'!$D$99)*$CG295,0)</f>
        <v>#VALUE!</v>
      </c>
      <c r="CM295" s="37" t="e">
        <f>IF(MOD('935'!$K295,100)=10,'Charging rates'!$E$38*$BH295/(1+'DNO totals'!$E$99)*$CH295,0)</f>
        <v>#VALUE!</v>
      </c>
      <c r="CN295" s="37" t="e">
        <f>IF(AND(MOD('935'!$K295,10)&gt;0,MOD('935'!$K295,1000)&gt;1),'Charging rates'!$F$38*$BH295/(1+'DNO totals'!$F$99)*$CI295,0)</f>
        <v>#VALUE!</v>
      </c>
      <c r="CO295" s="37" t="e">
        <f>IF(MOD('935'!$K295,1000)=1,'Charging rates'!$G$38*$BH295/(1+'DNO totals'!$G$99)*$CJ295,0)</f>
        <v>#VALUE!</v>
      </c>
      <c r="CP295" s="52" t="e">
        <f t="shared" si="74"/>
        <v>#VALUE!</v>
      </c>
      <c r="CQ295" s="37" t="e">
        <f>IF('935'!$K295&gt;1000,'Charging rates'!$C$38*$AW295*$CF295,0)</f>
        <v>#VALUE!</v>
      </c>
      <c r="CR295" s="37" t="e">
        <f>IF(MOD('935'!$K295,1000)&gt;100,'Charging rates'!$D$38*$AW295*$CG295,0)</f>
        <v>#VALUE!</v>
      </c>
      <c r="CS295" s="37" t="e">
        <f>IF(MOD('935'!$K295,100)&gt;10,'Charging rates'!$E$38*$AW295*$CH295,0)</f>
        <v>#VALUE!</v>
      </c>
      <c r="CT295" s="52" t="e">
        <f t="shared" si="75"/>
        <v>#VALUE!</v>
      </c>
      <c r="CU295" s="33" t="e">
        <f>100*(AP295*'935'!Q295*BZ295)/'11'!B$17</f>
        <v>#VALUE!</v>
      </c>
      <c r="CV295" s="33" t="e">
        <f>100/'11'!B$17*'Charging rates'!B$10*AW295</f>
        <v>#VALUE!</v>
      </c>
      <c r="CW295" s="33" t="e">
        <f>IF(AT295=0,0,(1-BX295/AT295)*(CA295+IF('935'!Q295=0,0,(CB295*'935'!Q295*('11'!C$17-'935'!Y295)/('11'!B$17-'935'!X295)))))</f>
        <v>#VALUE!</v>
      </c>
      <c r="CX295" s="33" t="e">
        <f t="shared" si="76"/>
        <v>#VALUE!</v>
      </c>
      <c r="CY295" s="49" t="e">
        <f t="shared" si="77"/>
        <v>#VALUE!</v>
      </c>
      <c r="CZ295" s="32" t="e">
        <f>AT295*(Parameters!B$21+AU295)*IF('DNO totals'!B$323&lt;0,1,'935'!S295)</f>
        <v>#VALUE!</v>
      </c>
      <c r="DA295" s="52" t="e">
        <f>IF('DNO totals'!B$323&lt;0,1,'935'!S295)*(Parameters!B$21+AU295)</f>
        <v>#VALUE!</v>
      </c>
      <c r="DB295" s="37" t="e">
        <f>CX295+'Charging rates'!B$106*DA295*100/'11'!B$17</f>
        <v>#VALUE!</v>
      </c>
      <c r="DC295" s="37" t="e">
        <f>DB295+'Charging rates'!B$116*(Parameters!B$21+AU295)*100/'11'!B$17*IF('DNO totals'!B$323&lt;0,1,'935'!S295)</f>
        <v>#VALUE!</v>
      </c>
      <c r="DD295" s="37" t="e">
        <f>'Charging rates'!B$97*(CP295+CT295)*100/'11'!B$17</f>
        <v>#VALUE!</v>
      </c>
      <c r="DE295" s="33" t="e">
        <f>MAX(0-(CB295*AU295*'11'!C$17/'11'!B$17),DC295+DD295)</f>
        <v>#VALUE!</v>
      </c>
      <c r="DF295" s="37" t="e">
        <f>IF(BS295,IF(AU295=0,CC295,MAX(0,MIN(CC295,CC295+(DE295/'935'!Q295*('11'!B$17-'935'!X295)/('11'!C$17-'935'!Y295))))),0)</f>
        <v>#VALUE!</v>
      </c>
      <c r="DG295" s="33" t="e">
        <f t="shared" si="78"/>
        <v>#VALUE!</v>
      </c>
      <c r="DH295" s="53" t="e">
        <f t="shared" si="79"/>
        <v>#VALUE!</v>
      </c>
    </row>
    <row r="296" spans="1:112">
      <c r="A296" s="28">
        <v>196</v>
      </c>
      <c r="B296" s="47" t="e">
        <f>'935'!B296</f>
        <v>#VALUE!</v>
      </c>
      <c r="C296" s="48" t="e">
        <f>OR('935'!E296&lt;&gt;"VOID",'935'!F296&lt;&gt;"VOID",'935'!G296&lt;&gt;"VOID")</f>
        <v>#VALUE!</v>
      </c>
      <c r="D296" s="32" t="e">
        <f>IF('935'!D296="VOID",0,'935'!D296*(1-'935'!X296/'11'!B$17))</f>
        <v>#VALUE!</v>
      </c>
      <c r="E296" s="32" t="e">
        <f>IF('935'!E296="VOID",0,'935'!E296*(1-'935'!X296/'11'!B$17))</f>
        <v>#VALUE!</v>
      </c>
      <c r="F296" s="32" t="e">
        <f>IF('935'!F296="VOID",0,'935'!F296*(1-'935'!X296/'11'!B$17))</f>
        <v>#VALUE!</v>
      </c>
      <c r="G296" s="32" t="e">
        <f>IF('935'!G296="VOID",0,'935'!G296*(1-'935'!X296/'11'!B$17))</f>
        <v>#VALUE!</v>
      </c>
      <c r="H296" s="49" t="e">
        <f t="shared" si="60"/>
        <v>#VALUE!</v>
      </c>
      <c r="I296" s="50" t="e">
        <f>MATCH('935'!J296,'913'!$B$6:$B$1205,0)</f>
        <v>#VALUE!</v>
      </c>
      <c r="J296" s="50" t="e">
        <f>MATCH(INDEX('913'!$D$6:$D$1205,I296),'913'!$B$6:$B$1205,0)</f>
        <v>#VALUE!</v>
      </c>
      <c r="K296" s="50" t="e">
        <f>MATCH(INDEX('913'!$D$6:$D$1205,J296),'913'!$B$6:$B$1205,0)</f>
        <v>#VALUE!</v>
      </c>
      <c r="L296" s="50" t="e">
        <f>MATCH(INDEX('913'!$D$6:$D$1205,K296),'913'!$B$6:$B$1205,0)</f>
        <v>#VALUE!</v>
      </c>
      <c r="M296" s="50" t="e">
        <f>MATCH(INDEX('913'!$D$6:$D$1205,L296),'913'!$B$6:$B$1205,0)</f>
        <v>#VALUE!</v>
      </c>
      <c r="N296" s="50" t="e">
        <f>MATCH(INDEX('913'!$D$6:$D$1205,M296),'913'!$B$6:$B$1205,0)</f>
        <v>#VALUE!</v>
      </c>
      <c r="O296" s="50" t="e">
        <f>MATCH(INDEX('913'!$D$6:$D$1205,N296),'913'!$B$6:$B$1205,0)</f>
        <v>#VALUE!</v>
      </c>
      <c r="P296" s="51" t="e">
        <f>MATCH(INDEX('913'!$D$6:$D$1205,O296),'913'!$B$6:$B$1205,0)</f>
        <v>#VALUE!</v>
      </c>
      <c r="Q296" s="37">
        <f>IF(ISNUMBER(I296),MAX(0,INDEX('913'!$E$6:$E$1205,I296)),0)</f>
        <v>0</v>
      </c>
      <c r="R296" s="37">
        <f>IF(ISNUMBER(J296),MAX(0,INDEX('913'!$E$6:$E$1205,J296)),0)</f>
        <v>0</v>
      </c>
      <c r="S296" s="37">
        <f>IF(ISNUMBER(K296),MAX(0,INDEX('913'!$E$6:$E$1205,K296)),0)</f>
        <v>0</v>
      </c>
      <c r="T296" s="37">
        <f>IF(ISNUMBER(L296),MAX(0,INDEX('913'!$E$6:$E$1205,L296)),0)</f>
        <v>0</v>
      </c>
      <c r="U296" s="37">
        <f>IF(ISNUMBER(M296),MAX(0,INDEX('913'!$E$6:$E$1205,M296)),0)</f>
        <v>0</v>
      </c>
      <c r="V296" s="37">
        <f>IF(ISNUMBER(N296),MAX(0,INDEX('913'!$E$6:$E$1205,N296)),0)</f>
        <v>0</v>
      </c>
      <c r="W296" s="37">
        <f>IF(ISNUMBER(O296),MAX(0,INDEX('913'!$E$6:$E$1205,O296)),0)</f>
        <v>0</v>
      </c>
      <c r="X296" s="52">
        <f>IF(ISNUMBER(P296),MAX(0,INDEX('913'!$E$6:$E$1205,P296)),0)</f>
        <v>0</v>
      </c>
      <c r="Y296" s="37">
        <f>IF(ISNUMBER(I296),MAX(0,INDEX('913'!$F$6:$F$1205,I296)),0)</f>
        <v>0</v>
      </c>
      <c r="Z296" s="37">
        <f>IF(ISNUMBER(J296),MAX(0,INDEX('913'!$F$6:$F$1205,J296)),0)</f>
        <v>0</v>
      </c>
      <c r="AA296" s="37">
        <f>IF(ISNUMBER(K296),MAX(0,INDEX('913'!$F$6:$F$1205,K296)),0)</f>
        <v>0</v>
      </c>
      <c r="AB296" s="37">
        <f>IF(ISNUMBER(L296),MAX(0,INDEX('913'!$F$6:$F$1205,L296)),0)</f>
        <v>0</v>
      </c>
      <c r="AC296" s="37">
        <f>IF(ISNUMBER(M296),MAX(0,INDEX('913'!$F$6:$F$1205,M296)),0)</f>
        <v>0</v>
      </c>
      <c r="AD296" s="37">
        <f>IF(ISNUMBER(N296),MAX(0,INDEX('913'!$F$6:$F$1205,N296)),0)</f>
        <v>0</v>
      </c>
      <c r="AE296" s="37">
        <f>IF(ISNUMBER(O296),MAX(0,INDEX('913'!$F$6:$F$1205,O296)),0)</f>
        <v>0</v>
      </c>
      <c r="AF296" s="37">
        <f>IF(ISNUMBER(P296),MAX(0,INDEX('913'!$F$6:$F$1205,P296)),0)</f>
        <v>0</v>
      </c>
      <c r="AG296" s="32">
        <f>IF(ISNUMBER(I296),SQRT(INDEX('913'!$I$6:$I$1205,I296)^2+INDEX('913'!$J$6:$J$1205,I296)^2),0)</f>
        <v>0</v>
      </c>
      <c r="AH296" s="32">
        <f>IF(ISNUMBER(J296),SQRT(INDEX('913'!$I$6:$I$1205,J296)^2+INDEX('913'!$J$6:$J$1205,J296)^2),0)</f>
        <v>0</v>
      </c>
      <c r="AI296" s="32">
        <f>IF(ISNUMBER(K296),SQRT(INDEX('913'!$I$6:$I$1205,K296)^2+INDEX('913'!$J$6:$J$1205,K296)^2),0)</f>
        <v>0</v>
      </c>
      <c r="AJ296" s="32">
        <f>IF(ISNUMBER(L296),SQRT(INDEX('913'!$I$6:$I$1205,L296)^2+INDEX('913'!$J$6:$J$1205,L296)^2),0)</f>
        <v>0</v>
      </c>
      <c r="AK296" s="32">
        <f>IF(ISNUMBER(M296),SQRT(INDEX('913'!$I$6:$I$1205,M296)^2+INDEX('913'!$J$6:$J$1205,M296)^2),0)</f>
        <v>0</v>
      </c>
      <c r="AL296" s="32">
        <f>IF(ISNUMBER(N296),SQRT(INDEX('913'!$I$6:$I$1205,N296)^2+INDEX('913'!$J$6:$J$1205,N296)^2),0)</f>
        <v>0</v>
      </c>
      <c r="AM296" s="32">
        <f>IF(ISNUMBER(O296),SQRT(INDEX('913'!$I$6:$I$1205,O296)^2+INDEX('913'!$J$6:$J$1205,O296)^2),0)</f>
        <v>0</v>
      </c>
      <c r="AN296" s="49">
        <f>IF(ISNUMBER(P296),SQRT(INDEX('913'!$I$6:$I$1205,P296)^2+INDEX('913'!$J$6:$J$1205,P296)^2),0)</f>
        <v>0</v>
      </c>
      <c r="AO296" s="37">
        <f t="shared" si="61"/>
        <v>0</v>
      </c>
      <c r="AP296" s="37">
        <f t="shared" si="62"/>
        <v>0</v>
      </c>
      <c r="AQ296" s="33" t="e">
        <f>-100*'935'!W296*(AO296+AP296)/'11'!C$17</f>
        <v>#VALUE!</v>
      </c>
      <c r="AR296" s="37" t="e">
        <f t="shared" si="63"/>
        <v>#VALUE!</v>
      </c>
      <c r="AS296" s="52" t="e">
        <f t="shared" si="64"/>
        <v>#VALUE!</v>
      </c>
      <c r="AT296" s="32" t="e">
        <f>IF('935'!C296="VOID",0,('935'!C296*(1-'935'!X296/'11'!B$17)))</f>
        <v>#VALUE!</v>
      </c>
      <c r="AU296" s="52" t="e">
        <f>'935'!Q296*(1-'935'!Y296/'11'!C$17)/(1-'935'!X296/'11'!B$17)</f>
        <v>#VALUE!</v>
      </c>
      <c r="AV296" s="37" t="e">
        <f>INDEX('DNO totals'!$B$57:$G$57,IF('935'!K296,IF(MOD('935'!K296,1000),IF(MOD('935'!K296,100),IF(MOD('935'!K296,10),IF(MOD('935'!K296,1000)=1,6,5),4),3),2),1))</f>
        <v>#VALUE!</v>
      </c>
      <c r="AW296" s="52" t="e">
        <f t="shared" si="65"/>
        <v>#VALUE!</v>
      </c>
      <c r="AX296" s="32" t="e">
        <f>IF('935'!V296="VOID",0,'935'!V296*(1-'935'!X296/'11'!B$17))</f>
        <v>#VALUE!</v>
      </c>
      <c r="AY296" s="33" t="e">
        <f>IF(H296,-100*'Charging rates'!B$10/'11'!B$17*AX296/H296,0)</f>
        <v>#VALUE!</v>
      </c>
      <c r="AZ296" s="33" t="e">
        <f>IF(C296,'DNO totals'!B$41,0)</f>
        <v>#VALUE!</v>
      </c>
      <c r="BA296" s="33" t="e">
        <f t="shared" si="66"/>
        <v>#VALUE!</v>
      </c>
      <c r="BB296" s="33" t="e">
        <f t="shared" si="67"/>
        <v>#VALUE!</v>
      </c>
      <c r="BC296" s="53" t="e">
        <f t="shared" si="68"/>
        <v>#VALUE!</v>
      </c>
      <c r="BD296" s="32" t="e">
        <f>IF(AT296,'935'!H296*AT296/(AT296+D296+H296),0)</f>
        <v>#VALUE!</v>
      </c>
      <c r="BE296" s="32" t="e">
        <f>IF(H296,'935'!H296*H296/(AT296+D296+H296),0)</f>
        <v>#VALUE!</v>
      </c>
      <c r="BF296" s="32" t="e">
        <f>BD296*(1-'935'!X296/'11'!B$17)</f>
        <v>#VALUE!</v>
      </c>
      <c r="BG296" s="49" t="e">
        <f>BE296*(1-'935'!X296/'11'!B$17)</f>
        <v>#VALUE!</v>
      </c>
      <c r="BH296" s="52" t="e">
        <f>AV296*Parameters!B$6</f>
        <v>#VALUE!</v>
      </c>
      <c r="BI296" s="37" t="e">
        <f>IF('935'!$K296=1000,'Charging rates'!$C$38*$BH296/(1+'DNO totals'!$C$99)*'935'!$L296,0)</f>
        <v>#VALUE!</v>
      </c>
      <c r="BJ296" s="37" t="e">
        <f>IF(MOD('935'!$K296,1000)=100,'Charging rates'!$D$38*$BH296/(1+'DNO totals'!$D$99)*'935'!$M296,0)</f>
        <v>#VALUE!</v>
      </c>
      <c r="BK296" s="37" t="e">
        <f>IF(MOD('935'!$K296,100)=10,'Charging rates'!$E$38*$BH296/(1+'DNO totals'!$E$99)*'935'!$N296,0)</f>
        <v>#VALUE!</v>
      </c>
      <c r="BL296" s="37" t="e">
        <f>IF(AND(MOD('935'!$K296,10)&gt;0,MOD('935'!$K296,1000)&gt;1),'Charging rates'!$F$38*$BH296/(1+'DNO totals'!$F$99)*'935'!$O296,0)</f>
        <v>#VALUE!</v>
      </c>
      <c r="BM296" s="37" t="e">
        <f>IF(MOD('935'!$K296,1000)=1,'Charging rates'!$G$38*$BH296/(1+'DNO totals'!$G$99)*'935'!$P296,0)</f>
        <v>#VALUE!</v>
      </c>
      <c r="BN296" s="52" t="e">
        <f t="shared" si="69"/>
        <v>#VALUE!</v>
      </c>
      <c r="BO296" s="37" t="e">
        <f>IF('935'!$K296&gt;1000,'Charging rates'!$C$38*$AW296*'935'!$L296,0)</f>
        <v>#VALUE!</v>
      </c>
      <c r="BP296" s="37" t="e">
        <f>IF(MOD('935'!$K296,1000)&gt;100,'Charging rates'!$D$38*$AW296*'935'!$M296,0)</f>
        <v>#VALUE!</v>
      </c>
      <c r="BQ296" s="37" t="e">
        <f>IF(MOD('935'!$K296,100)&gt;10,'Charging rates'!$E$38*$AW296*'935'!$N296,0)</f>
        <v>#VALUE!</v>
      </c>
      <c r="BR296" s="52" t="e">
        <f t="shared" si="70"/>
        <v>#VALUE!</v>
      </c>
      <c r="BS296" s="48" t="e">
        <f>'935'!C296&lt;&gt;"VOID"</f>
        <v>#VALUE!</v>
      </c>
      <c r="BT296" s="33" t="e">
        <f>IF(BS296,(100/'11'!B$17*BD296*((1-'935'!I296)*'Charging rates'!B$51+'Charging rates'!B$63)),0)</f>
        <v>#VALUE!</v>
      </c>
      <c r="BU296" s="33" t="e">
        <f>100/'11'!B$17*BG296*('Charging rates'!B$51+'Charging rates'!B$63)</f>
        <v>#VALUE!</v>
      </c>
      <c r="BV296" s="33" t="e">
        <f>100/'11'!B$17*BE296*('Charging rates'!B$51+'Charging rates'!B$63)</f>
        <v>#VALUE!</v>
      </c>
      <c r="BW296" s="53" t="e">
        <f t="shared" si="71"/>
        <v>#VALUE!</v>
      </c>
      <c r="BX296" s="32" t="e">
        <f>AT296-('935'!T296*(1-'935'!X296/'11'!B$17))</f>
        <v>#VALUE!</v>
      </c>
      <c r="BY296" s="32">
        <f>0-IF(ISNUMBER(I296),INDEX('913'!$I$6:$I$1205,I296),0)-IF(ISNUMBER(J296),INDEX('913'!$I$6:$I$1205,J296),0)-IF(ISNUMBER(K296),INDEX('913'!$I$6:$I$1205,K296),0)-IF(ISNUMBER(L296),INDEX('913'!$I$6:$I$1205,L296),0)-IF(ISNUMBER(M296),INDEX('913'!$I$6:$I$1205,M296),0)-IF(ISNUMBER(N296),INDEX('913'!$I$6:$I$1205,N296),0)-IF(ISNUMBER(O296),INDEX('913'!$I$6:$I$1205,O296),0)-IF(ISNUMBER(P296),INDEX('913'!$I$6:$I$1205,P296),0)</f>
        <v>0</v>
      </c>
      <c r="BZ296" s="37">
        <f>IF(BY296=0,1,MAX(1,SQRT(BY296^2+(IF(ISNUMBER(I296),INDEX('913'!$J$6:$J$1205,I296),0)+IF(ISNUMBER(J296),INDEX('913'!$J$6:$J$1205,J296),0)+IF(ISNUMBER(K296),INDEX('913'!$J$6:$J$1205,K296),0)+IF(ISNUMBER(L296),INDEX('913'!$J$6:$J$1205,L296),0)+IF(ISNUMBER(M296),INDEX('913'!$J$6:$J$1205,M296),0)+IF(ISNUMBER(N296),INDEX('913'!$J$6:$J$1205,N296),0)+IF(ISNUMBER(O296),INDEX('913'!$J$6:$J$1205,O296),0)+IF(ISNUMBER(P296),INDEX('913'!$J$6:$J$1205,P296),0))^2)/BY296))</f>
        <v>1</v>
      </c>
      <c r="CA296" s="33" t="e">
        <f>100*AO296/'11'!B$17</f>
        <v>#VALUE!</v>
      </c>
      <c r="CB296" s="37" t="e">
        <f>100*(AP296*BZ296)/'11'!C$17</f>
        <v>#VALUE!</v>
      </c>
      <c r="CC296" s="37" t="e">
        <f t="shared" si="72"/>
        <v>#VALUE!</v>
      </c>
      <c r="CD296" s="33" t="e">
        <f t="shared" si="73"/>
        <v>#VALUE!</v>
      </c>
      <c r="CE296" s="54" t="e">
        <f>'11'!C$17-'935'!Y296</f>
        <v>#VALUE!</v>
      </c>
      <c r="CF296" s="37" t="e">
        <f>MAX('DNO totals'!B$312+0,MIN('935'!L296+0,'DNO totals'!B$304+0))</f>
        <v>#VALUE!</v>
      </c>
      <c r="CG296" s="37" t="e">
        <f>MAX('DNO totals'!C$312+0,MIN('935'!M296+0,'DNO totals'!C$304+0))</f>
        <v>#VALUE!</v>
      </c>
      <c r="CH296" s="37" t="e">
        <f>MAX('DNO totals'!D$312+0,MIN('935'!N296+0,'DNO totals'!D$304+0))</f>
        <v>#VALUE!</v>
      </c>
      <c r="CI296" s="37" t="e">
        <f>MAX('DNO totals'!E$312+0,MIN('935'!O296+0,'DNO totals'!E$304+0))</f>
        <v>#VALUE!</v>
      </c>
      <c r="CJ296" s="52" t="e">
        <f>MAX('DNO totals'!F$312+0,MIN('935'!P296+0,'DNO totals'!F$304+0))</f>
        <v>#VALUE!</v>
      </c>
      <c r="CK296" s="37" t="e">
        <f>IF('935'!$K296=1000,'Charging rates'!$C$38*$BH296/(1+'DNO totals'!$C$99)*$CF296,0)</f>
        <v>#VALUE!</v>
      </c>
      <c r="CL296" s="37" t="e">
        <f>IF(MOD('935'!$K296,1000)=100,'Charging rates'!$D$38*$BH296/(1+'DNO totals'!$D$99)*$CG296,0)</f>
        <v>#VALUE!</v>
      </c>
      <c r="CM296" s="37" t="e">
        <f>IF(MOD('935'!$K296,100)=10,'Charging rates'!$E$38*$BH296/(1+'DNO totals'!$E$99)*$CH296,0)</f>
        <v>#VALUE!</v>
      </c>
      <c r="CN296" s="37" t="e">
        <f>IF(AND(MOD('935'!$K296,10)&gt;0,MOD('935'!$K296,1000)&gt;1),'Charging rates'!$F$38*$BH296/(1+'DNO totals'!$F$99)*$CI296,0)</f>
        <v>#VALUE!</v>
      </c>
      <c r="CO296" s="37" t="e">
        <f>IF(MOD('935'!$K296,1000)=1,'Charging rates'!$G$38*$BH296/(1+'DNO totals'!$G$99)*$CJ296,0)</f>
        <v>#VALUE!</v>
      </c>
      <c r="CP296" s="52" t="e">
        <f t="shared" si="74"/>
        <v>#VALUE!</v>
      </c>
      <c r="CQ296" s="37" t="e">
        <f>IF('935'!$K296&gt;1000,'Charging rates'!$C$38*$AW296*$CF296,0)</f>
        <v>#VALUE!</v>
      </c>
      <c r="CR296" s="37" t="e">
        <f>IF(MOD('935'!$K296,1000)&gt;100,'Charging rates'!$D$38*$AW296*$CG296,0)</f>
        <v>#VALUE!</v>
      </c>
      <c r="CS296" s="37" t="e">
        <f>IF(MOD('935'!$K296,100)&gt;10,'Charging rates'!$E$38*$AW296*$CH296,0)</f>
        <v>#VALUE!</v>
      </c>
      <c r="CT296" s="52" t="e">
        <f t="shared" si="75"/>
        <v>#VALUE!</v>
      </c>
      <c r="CU296" s="33" t="e">
        <f>100*(AP296*'935'!Q296*BZ296)/'11'!B$17</f>
        <v>#VALUE!</v>
      </c>
      <c r="CV296" s="33" t="e">
        <f>100/'11'!B$17*'Charging rates'!B$10*AW296</f>
        <v>#VALUE!</v>
      </c>
      <c r="CW296" s="33" t="e">
        <f>IF(AT296=0,0,(1-BX296/AT296)*(CA296+IF('935'!Q296=0,0,(CB296*'935'!Q296*('11'!C$17-'935'!Y296)/('11'!B$17-'935'!X296)))))</f>
        <v>#VALUE!</v>
      </c>
      <c r="CX296" s="33" t="e">
        <f t="shared" si="76"/>
        <v>#VALUE!</v>
      </c>
      <c r="CY296" s="49" t="e">
        <f t="shared" si="77"/>
        <v>#VALUE!</v>
      </c>
      <c r="CZ296" s="32" t="e">
        <f>AT296*(Parameters!B$21+AU296)*IF('DNO totals'!B$323&lt;0,1,'935'!S296)</f>
        <v>#VALUE!</v>
      </c>
      <c r="DA296" s="52" t="e">
        <f>IF('DNO totals'!B$323&lt;0,1,'935'!S296)*(Parameters!B$21+AU296)</f>
        <v>#VALUE!</v>
      </c>
      <c r="DB296" s="37" t="e">
        <f>CX296+'Charging rates'!B$106*DA296*100/'11'!B$17</f>
        <v>#VALUE!</v>
      </c>
      <c r="DC296" s="37" t="e">
        <f>DB296+'Charging rates'!B$116*(Parameters!B$21+AU296)*100/'11'!B$17*IF('DNO totals'!B$323&lt;0,1,'935'!S296)</f>
        <v>#VALUE!</v>
      </c>
      <c r="DD296" s="37" t="e">
        <f>'Charging rates'!B$97*(CP296+CT296)*100/'11'!B$17</f>
        <v>#VALUE!</v>
      </c>
      <c r="DE296" s="33" t="e">
        <f>MAX(0-(CB296*AU296*'11'!C$17/'11'!B$17),DC296+DD296)</f>
        <v>#VALUE!</v>
      </c>
      <c r="DF296" s="37" t="e">
        <f>IF(BS296,IF(AU296=0,CC296,MAX(0,MIN(CC296,CC296+(DE296/'935'!Q296*('11'!B$17-'935'!X296)/('11'!C$17-'935'!Y296))))),0)</f>
        <v>#VALUE!</v>
      </c>
      <c r="DG296" s="33" t="e">
        <f t="shared" si="78"/>
        <v>#VALUE!</v>
      </c>
      <c r="DH296" s="53" t="e">
        <f t="shared" si="79"/>
        <v>#VALUE!</v>
      </c>
    </row>
    <row r="297" spans="1:112">
      <c r="A297" s="28">
        <v>197</v>
      </c>
      <c r="B297" s="47" t="e">
        <f>'935'!B297</f>
        <v>#VALUE!</v>
      </c>
      <c r="C297" s="48" t="e">
        <f>OR('935'!E297&lt;&gt;"VOID",'935'!F297&lt;&gt;"VOID",'935'!G297&lt;&gt;"VOID")</f>
        <v>#VALUE!</v>
      </c>
      <c r="D297" s="32" t="e">
        <f>IF('935'!D297="VOID",0,'935'!D297*(1-'935'!X297/'11'!B$17))</f>
        <v>#VALUE!</v>
      </c>
      <c r="E297" s="32" t="e">
        <f>IF('935'!E297="VOID",0,'935'!E297*(1-'935'!X297/'11'!B$17))</f>
        <v>#VALUE!</v>
      </c>
      <c r="F297" s="32" t="e">
        <f>IF('935'!F297="VOID",0,'935'!F297*(1-'935'!X297/'11'!B$17))</f>
        <v>#VALUE!</v>
      </c>
      <c r="G297" s="32" t="e">
        <f>IF('935'!G297="VOID",0,'935'!G297*(1-'935'!X297/'11'!B$17))</f>
        <v>#VALUE!</v>
      </c>
      <c r="H297" s="49" t="e">
        <f t="shared" si="60"/>
        <v>#VALUE!</v>
      </c>
      <c r="I297" s="50" t="e">
        <f>MATCH('935'!J297,'913'!$B$6:$B$1205,0)</f>
        <v>#VALUE!</v>
      </c>
      <c r="J297" s="50" t="e">
        <f>MATCH(INDEX('913'!$D$6:$D$1205,I297),'913'!$B$6:$B$1205,0)</f>
        <v>#VALUE!</v>
      </c>
      <c r="K297" s="50" t="e">
        <f>MATCH(INDEX('913'!$D$6:$D$1205,J297),'913'!$B$6:$B$1205,0)</f>
        <v>#VALUE!</v>
      </c>
      <c r="L297" s="50" t="e">
        <f>MATCH(INDEX('913'!$D$6:$D$1205,K297),'913'!$B$6:$B$1205,0)</f>
        <v>#VALUE!</v>
      </c>
      <c r="M297" s="50" t="e">
        <f>MATCH(INDEX('913'!$D$6:$D$1205,L297),'913'!$B$6:$B$1205,0)</f>
        <v>#VALUE!</v>
      </c>
      <c r="N297" s="50" t="e">
        <f>MATCH(INDEX('913'!$D$6:$D$1205,M297),'913'!$B$6:$B$1205,0)</f>
        <v>#VALUE!</v>
      </c>
      <c r="O297" s="50" t="e">
        <f>MATCH(INDEX('913'!$D$6:$D$1205,N297),'913'!$B$6:$B$1205,0)</f>
        <v>#VALUE!</v>
      </c>
      <c r="P297" s="51" t="e">
        <f>MATCH(INDEX('913'!$D$6:$D$1205,O297),'913'!$B$6:$B$1205,0)</f>
        <v>#VALUE!</v>
      </c>
      <c r="Q297" s="37">
        <f>IF(ISNUMBER(I297),MAX(0,INDEX('913'!$E$6:$E$1205,I297)),0)</f>
        <v>0</v>
      </c>
      <c r="R297" s="37">
        <f>IF(ISNUMBER(J297),MAX(0,INDEX('913'!$E$6:$E$1205,J297)),0)</f>
        <v>0</v>
      </c>
      <c r="S297" s="37">
        <f>IF(ISNUMBER(K297),MAX(0,INDEX('913'!$E$6:$E$1205,K297)),0)</f>
        <v>0</v>
      </c>
      <c r="T297" s="37">
        <f>IF(ISNUMBER(L297),MAX(0,INDEX('913'!$E$6:$E$1205,L297)),0)</f>
        <v>0</v>
      </c>
      <c r="U297" s="37">
        <f>IF(ISNUMBER(M297),MAX(0,INDEX('913'!$E$6:$E$1205,M297)),0)</f>
        <v>0</v>
      </c>
      <c r="V297" s="37">
        <f>IF(ISNUMBER(N297),MAX(0,INDEX('913'!$E$6:$E$1205,N297)),0)</f>
        <v>0</v>
      </c>
      <c r="W297" s="37">
        <f>IF(ISNUMBER(O297),MAX(0,INDEX('913'!$E$6:$E$1205,O297)),0)</f>
        <v>0</v>
      </c>
      <c r="X297" s="52">
        <f>IF(ISNUMBER(P297),MAX(0,INDEX('913'!$E$6:$E$1205,P297)),0)</f>
        <v>0</v>
      </c>
      <c r="Y297" s="37">
        <f>IF(ISNUMBER(I297),MAX(0,INDEX('913'!$F$6:$F$1205,I297)),0)</f>
        <v>0</v>
      </c>
      <c r="Z297" s="37">
        <f>IF(ISNUMBER(J297),MAX(0,INDEX('913'!$F$6:$F$1205,J297)),0)</f>
        <v>0</v>
      </c>
      <c r="AA297" s="37">
        <f>IF(ISNUMBER(K297),MAX(0,INDEX('913'!$F$6:$F$1205,K297)),0)</f>
        <v>0</v>
      </c>
      <c r="AB297" s="37">
        <f>IF(ISNUMBER(L297),MAX(0,INDEX('913'!$F$6:$F$1205,L297)),0)</f>
        <v>0</v>
      </c>
      <c r="AC297" s="37">
        <f>IF(ISNUMBER(M297),MAX(0,INDEX('913'!$F$6:$F$1205,M297)),0)</f>
        <v>0</v>
      </c>
      <c r="AD297" s="37">
        <f>IF(ISNUMBER(N297),MAX(0,INDEX('913'!$F$6:$F$1205,N297)),0)</f>
        <v>0</v>
      </c>
      <c r="AE297" s="37">
        <f>IF(ISNUMBER(O297),MAX(0,INDEX('913'!$F$6:$F$1205,O297)),0)</f>
        <v>0</v>
      </c>
      <c r="AF297" s="37">
        <f>IF(ISNUMBER(P297),MAX(0,INDEX('913'!$F$6:$F$1205,P297)),0)</f>
        <v>0</v>
      </c>
      <c r="AG297" s="32">
        <f>IF(ISNUMBER(I297),SQRT(INDEX('913'!$I$6:$I$1205,I297)^2+INDEX('913'!$J$6:$J$1205,I297)^2),0)</f>
        <v>0</v>
      </c>
      <c r="AH297" s="32">
        <f>IF(ISNUMBER(J297),SQRT(INDEX('913'!$I$6:$I$1205,J297)^2+INDEX('913'!$J$6:$J$1205,J297)^2),0)</f>
        <v>0</v>
      </c>
      <c r="AI297" s="32">
        <f>IF(ISNUMBER(K297),SQRT(INDEX('913'!$I$6:$I$1205,K297)^2+INDEX('913'!$J$6:$J$1205,K297)^2),0)</f>
        <v>0</v>
      </c>
      <c r="AJ297" s="32">
        <f>IF(ISNUMBER(L297),SQRT(INDEX('913'!$I$6:$I$1205,L297)^2+INDEX('913'!$J$6:$J$1205,L297)^2),0)</f>
        <v>0</v>
      </c>
      <c r="AK297" s="32">
        <f>IF(ISNUMBER(M297),SQRT(INDEX('913'!$I$6:$I$1205,M297)^2+INDEX('913'!$J$6:$J$1205,M297)^2),0)</f>
        <v>0</v>
      </c>
      <c r="AL297" s="32">
        <f>IF(ISNUMBER(N297),SQRT(INDEX('913'!$I$6:$I$1205,N297)^2+INDEX('913'!$J$6:$J$1205,N297)^2),0)</f>
        <v>0</v>
      </c>
      <c r="AM297" s="32">
        <f>IF(ISNUMBER(O297),SQRT(INDEX('913'!$I$6:$I$1205,O297)^2+INDEX('913'!$J$6:$J$1205,O297)^2),0)</f>
        <v>0</v>
      </c>
      <c r="AN297" s="49">
        <f>IF(ISNUMBER(P297),SQRT(INDEX('913'!$I$6:$I$1205,P297)^2+INDEX('913'!$J$6:$J$1205,P297)^2),0)</f>
        <v>0</v>
      </c>
      <c r="AO297" s="37">
        <f t="shared" si="61"/>
        <v>0</v>
      </c>
      <c r="AP297" s="37">
        <f t="shared" si="62"/>
        <v>0</v>
      </c>
      <c r="AQ297" s="33" t="e">
        <f>-100*'935'!W297*(AO297+AP297)/'11'!C$17</f>
        <v>#VALUE!</v>
      </c>
      <c r="AR297" s="37" t="e">
        <f t="shared" si="63"/>
        <v>#VALUE!</v>
      </c>
      <c r="AS297" s="52" t="e">
        <f t="shared" si="64"/>
        <v>#VALUE!</v>
      </c>
      <c r="AT297" s="32" t="e">
        <f>IF('935'!C297="VOID",0,('935'!C297*(1-'935'!X297/'11'!B$17)))</f>
        <v>#VALUE!</v>
      </c>
      <c r="AU297" s="52" t="e">
        <f>'935'!Q297*(1-'935'!Y297/'11'!C$17)/(1-'935'!X297/'11'!B$17)</f>
        <v>#VALUE!</v>
      </c>
      <c r="AV297" s="37" t="e">
        <f>INDEX('DNO totals'!$B$57:$G$57,IF('935'!K297,IF(MOD('935'!K297,1000),IF(MOD('935'!K297,100),IF(MOD('935'!K297,10),IF(MOD('935'!K297,1000)=1,6,5),4),3),2),1))</f>
        <v>#VALUE!</v>
      </c>
      <c r="AW297" s="52" t="e">
        <f t="shared" si="65"/>
        <v>#VALUE!</v>
      </c>
      <c r="AX297" s="32" t="e">
        <f>IF('935'!V297="VOID",0,'935'!V297*(1-'935'!X297/'11'!B$17))</f>
        <v>#VALUE!</v>
      </c>
      <c r="AY297" s="33" t="e">
        <f>IF(H297,-100*'Charging rates'!B$10/'11'!B$17*AX297/H297,0)</f>
        <v>#VALUE!</v>
      </c>
      <c r="AZ297" s="33" t="e">
        <f>IF(C297,'DNO totals'!B$41,0)</f>
        <v>#VALUE!</v>
      </c>
      <c r="BA297" s="33" t="e">
        <f t="shared" si="66"/>
        <v>#VALUE!</v>
      </c>
      <c r="BB297" s="33" t="e">
        <f t="shared" si="67"/>
        <v>#VALUE!</v>
      </c>
      <c r="BC297" s="53" t="e">
        <f t="shared" si="68"/>
        <v>#VALUE!</v>
      </c>
      <c r="BD297" s="32" t="e">
        <f>IF(AT297,'935'!H297*AT297/(AT297+D297+H297),0)</f>
        <v>#VALUE!</v>
      </c>
      <c r="BE297" s="32" t="e">
        <f>IF(H297,'935'!H297*H297/(AT297+D297+H297),0)</f>
        <v>#VALUE!</v>
      </c>
      <c r="BF297" s="32" t="e">
        <f>BD297*(1-'935'!X297/'11'!B$17)</f>
        <v>#VALUE!</v>
      </c>
      <c r="BG297" s="49" t="e">
        <f>BE297*(1-'935'!X297/'11'!B$17)</f>
        <v>#VALUE!</v>
      </c>
      <c r="BH297" s="52" t="e">
        <f>AV297*Parameters!B$6</f>
        <v>#VALUE!</v>
      </c>
      <c r="BI297" s="37" t="e">
        <f>IF('935'!$K297=1000,'Charging rates'!$C$38*$BH297/(1+'DNO totals'!$C$99)*'935'!$L297,0)</f>
        <v>#VALUE!</v>
      </c>
      <c r="BJ297" s="37" t="e">
        <f>IF(MOD('935'!$K297,1000)=100,'Charging rates'!$D$38*$BH297/(1+'DNO totals'!$D$99)*'935'!$M297,0)</f>
        <v>#VALUE!</v>
      </c>
      <c r="BK297" s="37" t="e">
        <f>IF(MOD('935'!$K297,100)=10,'Charging rates'!$E$38*$BH297/(1+'DNO totals'!$E$99)*'935'!$N297,0)</f>
        <v>#VALUE!</v>
      </c>
      <c r="BL297" s="37" t="e">
        <f>IF(AND(MOD('935'!$K297,10)&gt;0,MOD('935'!$K297,1000)&gt;1),'Charging rates'!$F$38*$BH297/(1+'DNO totals'!$F$99)*'935'!$O297,0)</f>
        <v>#VALUE!</v>
      </c>
      <c r="BM297" s="37" t="e">
        <f>IF(MOD('935'!$K297,1000)=1,'Charging rates'!$G$38*$BH297/(1+'DNO totals'!$G$99)*'935'!$P297,0)</f>
        <v>#VALUE!</v>
      </c>
      <c r="BN297" s="52" t="e">
        <f t="shared" si="69"/>
        <v>#VALUE!</v>
      </c>
      <c r="BO297" s="37" t="e">
        <f>IF('935'!$K297&gt;1000,'Charging rates'!$C$38*$AW297*'935'!$L297,0)</f>
        <v>#VALUE!</v>
      </c>
      <c r="BP297" s="37" t="e">
        <f>IF(MOD('935'!$K297,1000)&gt;100,'Charging rates'!$D$38*$AW297*'935'!$M297,0)</f>
        <v>#VALUE!</v>
      </c>
      <c r="BQ297" s="37" t="e">
        <f>IF(MOD('935'!$K297,100)&gt;10,'Charging rates'!$E$38*$AW297*'935'!$N297,0)</f>
        <v>#VALUE!</v>
      </c>
      <c r="BR297" s="52" t="e">
        <f t="shared" si="70"/>
        <v>#VALUE!</v>
      </c>
      <c r="BS297" s="48" t="e">
        <f>'935'!C297&lt;&gt;"VOID"</f>
        <v>#VALUE!</v>
      </c>
      <c r="BT297" s="33" t="e">
        <f>IF(BS297,(100/'11'!B$17*BD297*((1-'935'!I297)*'Charging rates'!B$51+'Charging rates'!B$63)),0)</f>
        <v>#VALUE!</v>
      </c>
      <c r="BU297" s="33" t="e">
        <f>100/'11'!B$17*BG297*('Charging rates'!B$51+'Charging rates'!B$63)</f>
        <v>#VALUE!</v>
      </c>
      <c r="BV297" s="33" t="e">
        <f>100/'11'!B$17*BE297*('Charging rates'!B$51+'Charging rates'!B$63)</f>
        <v>#VALUE!</v>
      </c>
      <c r="BW297" s="53" t="e">
        <f t="shared" si="71"/>
        <v>#VALUE!</v>
      </c>
      <c r="BX297" s="32" t="e">
        <f>AT297-('935'!T297*(1-'935'!X297/'11'!B$17))</f>
        <v>#VALUE!</v>
      </c>
      <c r="BY297" s="32">
        <f>0-IF(ISNUMBER(I297),INDEX('913'!$I$6:$I$1205,I297),0)-IF(ISNUMBER(J297),INDEX('913'!$I$6:$I$1205,J297),0)-IF(ISNUMBER(K297),INDEX('913'!$I$6:$I$1205,K297),0)-IF(ISNUMBER(L297),INDEX('913'!$I$6:$I$1205,L297),0)-IF(ISNUMBER(M297),INDEX('913'!$I$6:$I$1205,M297),0)-IF(ISNUMBER(N297),INDEX('913'!$I$6:$I$1205,N297),0)-IF(ISNUMBER(O297),INDEX('913'!$I$6:$I$1205,O297),0)-IF(ISNUMBER(P297),INDEX('913'!$I$6:$I$1205,P297),0)</f>
        <v>0</v>
      </c>
      <c r="BZ297" s="37">
        <f>IF(BY297=0,1,MAX(1,SQRT(BY297^2+(IF(ISNUMBER(I297),INDEX('913'!$J$6:$J$1205,I297),0)+IF(ISNUMBER(J297),INDEX('913'!$J$6:$J$1205,J297),0)+IF(ISNUMBER(K297),INDEX('913'!$J$6:$J$1205,K297),0)+IF(ISNUMBER(L297),INDEX('913'!$J$6:$J$1205,L297),0)+IF(ISNUMBER(M297),INDEX('913'!$J$6:$J$1205,M297),0)+IF(ISNUMBER(N297),INDEX('913'!$J$6:$J$1205,N297),0)+IF(ISNUMBER(O297),INDEX('913'!$J$6:$J$1205,O297),0)+IF(ISNUMBER(P297),INDEX('913'!$J$6:$J$1205,P297),0))^2)/BY297))</f>
        <v>1</v>
      </c>
      <c r="CA297" s="33" t="e">
        <f>100*AO297/'11'!B$17</f>
        <v>#VALUE!</v>
      </c>
      <c r="CB297" s="37" t="e">
        <f>100*(AP297*BZ297)/'11'!C$17</f>
        <v>#VALUE!</v>
      </c>
      <c r="CC297" s="37" t="e">
        <f t="shared" si="72"/>
        <v>#VALUE!</v>
      </c>
      <c r="CD297" s="33" t="e">
        <f t="shared" si="73"/>
        <v>#VALUE!</v>
      </c>
      <c r="CE297" s="54" t="e">
        <f>'11'!C$17-'935'!Y297</f>
        <v>#VALUE!</v>
      </c>
      <c r="CF297" s="37" t="e">
        <f>MAX('DNO totals'!B$312+0,MIN('935'!L297+0,'DNO totals'!B$304+0))</f>
        <v>#VALUE!</v>
      </c>
      <c r="CG297" s="37" t="e">
        <f>MAX('DNO totals'!C$312+0,MIN('935'!M297+0,'DNO totals'!C$304+0))</f>
        <v>#VALUE!</v>
      </c>
      <c r="CH297" s="37" t="e">
        <f>MAX('DNO totals'!D$312+0,MIN('935'!N297+0,'DNO totals'!D$304+0))</f>
        <v>#VALUE!</v>
      </c>
      <c r="CI297" s="37" t="e">
        <f>MAX('DNO totals'!E$312+0,MIN('935'!O297+0,'DNO totals'!E$304+0))</f>
        <v>#VALUE!</v>
      </c>
      <c r="CJ297" s="52" t="e">
        <f>MAX('DNO totals'!F$312+0,MIN('935'!P297+0,'DNO totals'!F$304+0))</f>
        <v>#VALUE!</v>
      </c>
      <c r="CK297" s="37" t="e">
        <f>IF('935'!$K297=1000,'Charging rates'!$C$38*$BH297/(1+'DNO totals'!$C$99)*$CF297,0)</f>
        <v>#VALUE!</v>
      </c>
      <c r="CL297" s="37" t="e">
        <f>IF(MOD('935'!$K297,1000)=100,'Charging rates'!$D$38*$BH297/(1+'DNO totals'!$D$99)*$CG297,0)</f>
        <v>#VALUE!</v>
      </c>
      <c r="CM297" s="37" t="e">
        <f>IF(MOD('935'!$K297,100)=10,'Charging rates'!$E$38*$BH297/(1+'DNO totals'!$E$99)*$CH297,0)</f>
        <v>#VALUE!</v>
      </c>
      <c r="CN297" s="37" t="e">
        <f>IF(AND(MOD('935'!$K297,10)&gt;0,MOD('935'!$K297,1000)&gt;1),'Charging rates'!$F$38*$BH297/(1+'DNO totals'!$F$99)*$CI297,0)</f>
        <v>#VALUE!</v>
      </c>
      <c r="CO297" s="37" t="e">
        <f>IF(MOD('935'!$K297,1000)=1,'Charging rates'!$G$38*$BH297/(1+'DNO totals'!$G$99)*$CJ297,0)</f>
        <v>#VALUE!</v>
      </c>
      <c r="CP297" s="52" t="e">
        <f t="shared" si="74"/>
        <v>#VALUE!</v>
      </c>
      <c r="CQ297" s="37" t="e">
        <f>IF('935'!$K297&gt;1000,'Charging rates'!$C$38*$AW297*$CF297,0)</f>
        <v>#VALUE!</v>
      </c>
      <c r="CR297" s="37" t="e">
        <f>IF(MOD('935'!$K297,1000)&gt;100,'Charging rates'!$D$38*$AW297*$CG297,0)</f>
        <v>#VALUE!</v>
      </c>
      <c r="CS297" s="37" t="e">
        <f>IF(MOD('935'!$K297,100)&gt;10,'Charging rates'!$E$38*$AW297*$CH297,0)</f>
        <v>#VALUE!</v>
      </c>
      <c r="CT297" s="52" t="e">
        <f t="shared" si="75"/>
        <v>#VALUE!</v>
      </c>
      <c r="CU297" s="33" t="e">
        <f>100*(AP297*'935'!Q297*BZ297)/'11'!B$17</f>
        <v>#VALUE!</v>
      </c>
      <c r="CV297" s="33" t="e">
        <f>100/'11'!B$17*'Charging rates'!B$10*AW297</f>
        <v>#VALUE!</v>
      </c>
      <c r="CW297" s="33" t="e">
        <f>IF(AT297=0,0,(1-BX297/AT297)*(CA297+IF('935'!Q297=0,0,(CB297*'935'!Q297*('11'!C$17-'935'!Y297)/('11'!B$17-'935'!X297)))))</f>
        <v>#VALUE!</v>
      </c>
      <c r="CX297" s="33" t="e">
        <f t="shared" si="76"/>
        <v>#VALUE!</v>
      </c>
      <c r="CY297" s="49" t="e">
        <f t="shared" si="77"/>
        <v>#VALUE!</v>
      </c>
      <c r="CZ297" s="32" t="e">
        <f>AT297*(Parameters!B$21+AU297)*IF('DNO totals'!B$323&lt;0,1,'935'!S297)</f>
        <v>#VALUE!</v>
      </c>
      <c r="DA297" s="52" t="e">
        <f>IF('DNO totals'!B$323&lt;0,1,'935'!S297)*(Parameters!B$21+AU297)</f>
        <v>#VALUE!</v>
      </c>
      <c r="DB297" s="37" t="e">
        <f>CX297+'Charging rates'!B$106*DA297*100/'11'!B$17</f>
        <v>#VALUE!</v>
      </c>
      <c r="DC297" s="37" t="e">
        <f>DB297+'Charging rates'!B$116*(Parameters!B$21+AU297)*100/'11'!B$17*IF('DNO totals'!B$323&lt;0,1,'935'!S297)</f>
        <v>#VALUE!</v>
      </c>
      <c r="DD297" s="37" t="e">
        <f>'Charging rates'!B$97*(CP297+CT297)*100/'11'!B$17</f>
        <v>#VALUE!</v>
      </c>
      <c r="DE297" s="33" t="e">
        <f>MAX(0-(CB297*AU297*'11'!C$17/'11'!B$17),DC297+DD297)</f>
        <v>#VALUE!</v>
      </c>
      <c r="DF297" s="37" t="e">
        <f>IF(BS297,IF(AU297=0,CC297,MAX(0,MIN(CC297,CC297+(DE297/'935'!Q297*('11'!B$17-'935'!X297)/('11'!C$17-'935'!Y297))))),0)</f>
        <v>#VALUE!</v>
      </c>
      <c r="DG297" s="33" t="e">
        <f t="shared" si="78"/>
        <v>#VALUE!</v>
      </c>
      <c r="DH297" s="53" t="e">
        <f t="shared" si="79"/>
        <v>#VALUE!</v>
      </c>
    </row>
    <row r="298" spans="1:112">
      <c r="A298" s="28">
        <v>198</v>
      </c>
      <c r="B298" s="47" t="e">
        <f>'935'!B298</f>
        <v>#VALUE!</v>
      </c>
      <c r="C298" s="48" t="e">
        <f>OR('935'!E298&lt;&gt;"VOID",'935'!F298&lt;&gt;"VOID",'935'!G298&lt;&gt;"VOID")</f>
        <v>#VALUE!</v>
      </c>
      <c r="D298" s="32" t="e">
        <f>IF('935'!D298="VOID",0,'935'!D298*(1-'935'!X298/'11'!B$17))</f>
        <v>#VALUE!</v>
      </c>
      <c r="E298" s="32" t="e">
        <f>IF('935'!E298="VOID",0,'935'!E298*(1-'935'!X298/'11'!B$17))</f>
        <v>#VALUE!</v>
      </c>
      <c r="F298" s="32" t="e">
        <f>IF('935'!F298="VOID",0,'935'!F298*(1-'935'!X298/'11'!B$17))</f>
        <v>#VALUE!</v>
      </c>
      <c r="G298" s="32" t="e">
        <f>IF('935'!G298="VOID",0,'935'!G298*(1-'935'!X298/'11'!B$17))</f>
        <v>#VALUE!</v>
      </c>
      <c r="H298" s="49" t="e">
        <f t="shared" si="60"/>
        <v>#VALUE!</v>
      </c>
      <c r="I298" s="50" t="e">
        <f>MATCH('935'!J298,'913'!$B$6:$B$1205,0)</f>
        <v>#VALUE!</v>
      </c>
      <c r="J298" s="50" t="e">
        <f>MATCH(INDEX('913'!$D$6:$D$1205,I298),'913'!$B$6:$B$1205,0)</f>
        <v>#VALUE!</v>
      </c>
      <c r="K298" s="50" t="e">
        <f>MATCH(INDEX('913'!$D$6:$D$1205,J298),'913'!$B$6:$B$1205,0)</f>
        <v>#VALUE!</v>
      </c>
      <c r="L298" s="50" t="e">
        <f>MATCH(INDEX('913'!$D$6:$D$1205,K298),'913'!$B$6:$B$1205,0)</f>
        <v>#VALUE!</v>
      </c>
      <c r="M298" s="50" t="e">
        <f>MATCH(INDEX('913'!$D$6:$D$1205,L298),'913'!$B$6:$B$1205,0)</f>
        <v>#VALUE!</v>
      </c>
      <c r="N298" s="50" t="e">
        <f>MATCH(INDEX('913'!$D$6:$D$1205,M298),'913'!$B$6:$B$1205,0)</f>
        <v>#VALUE!</v>
      </c>
      <c r="O298" s="50" t="e">
        <f>MATCH(INDEX('913'!$D$6:$D$1205,N298),'913'!$B$6:$B$1205,0)</f>
        <v>#VALUE!</v>
      </c>
      <c r="P298" s="51" t="e">
        <f>MATCH(INDEX('913'!$D$6:$D$1205,O298),'913'!$B$6:$B$1205,0)</f>
        <v>#VALUE!</v>
      </c>
      <c r="Q298" s="37">
        <f>IF(ISNUMBER(I298),MAX(0,INDEX('913'!$E$6:$E$1205,I298)),0)</f>
        <v>0</v>
      </c>
      <c r="R298" s="37">
        <f>IF(ISNUMBER(J298),MAX(0,INDEX('913'!$E$6:$E$1205,J298)),0)</f>
        <v>0</v>
      </c>
      <c r="S298" s="37">
        <f>IF(ISNUMBER(K298),MAX(0,INDEX('913'!$E$6:$E$1205,K298)),0)</f>
        <v>0</v>
      </c>
      <c r="T298" s="37">
        <f>IF(ISNUMBER(L298),MAX(0,INDEX('913'!$E$6:$E$1205,L298)),0)</f>
        <v>0</v>
      </c>
      <c r="U298" s="37">
        <f>IF(ISNUMBER(M298),MAX(0,INDEX('913'!$E$6:$E$1205,M298)),0)</f>
        <v>0</v>
      </c>
      <c r="V298" s="37">
        <f>IF(ISNUMBER(N298),MAX(0,INDEX('913'!$E$6:$E$1205,N298)),0)</f>
        <v>0</v>
      </c>
      <c r="W298" s="37">
        <f>IF(ISNUMBER(O298),MAX(0,INDEX('913'!$E$6:$E$1205,O298)),0)</f>
        <v>0</v>
      </c>
      <c r="X298" s="52">
        <f>IF(ISNUMBER(P298),MAX(0,INDEX('913'!$E$6:$E$1205,P298)),0)</f>
        <v>0</v>
      </c>
      <c r="Y298" s="37">
        <f>IF(ISNUMBER(I298),MAX(0,INDEX('913'!$F$6:$F$1205,I298)),0)</f>
        <v>0</v>
      </c>
      <c r="Z298" s="37">
        <f>IF(ISNUMBER(J298),MAX(0,INDEX('913'!$F$6:$F$1205,J298)),0)</f>
        <v>0</v>
      </c>
      <c r="AA298" s="37">
        <f>IF(ISNUMBER(K298),MAX(0,INDEX('913'!$F$6:$F$1205,K298)),0)</f>
        <v>0</v>
      </c>
      <c r="AB298" s="37">
        <f>IF(ISNUMBER(L298),MAX(0,INDEX('913'!$F$6:$F$1205,L298)),0)</f>
        <v>0</v>
      </c>
      <c r="AC298" s="37">
        <f>IF(ISNUMBER(M298),MAX(0,INDEX('913'!$F$6:$F$1205,M298)),0)</f>
        <v>0</v>
      </c>
      <c r="AD298" s="37">
        <f>IF(ISNUMBER(N298),MAX(0,INDEX('913'!$F$6:$F$1205,N298)),0)</f>
        <v>0</v>
      </c>
      <c r="AE298" s="37">
        <f>IF(ISNUMBER(O298),MAX(0,INDEX('913'!$F$6:$F$1205,O298)),0)</f>
        <v>0</v>
      </c>
      <c r="AF298" s="37">
        <f>IF(ISNUMBER(P298),MAX(0,INDEX('913'!$F$6:$F$1205,P298)),0)</f>
        <v>0</v>
      </c>
      <c r="AG298" s="32">
        <f>IF(ISNUMBER(I298),SQRT(INDEX('913'!$I$6:$I$1205,I298)^2+INDEX('913'!$J$6:$J$1205,I298)^2),0)</f>
        <v>0</v>
      </c>
      <c r="AH298" s="32">
        <f>IF(ISNUMBER(J298),SQRT(INDEX('913'!$I$6:$I$1205,J298)^2+INDEX('913'!$J$6:$J$1205,J298)^2),0)</f>
        <v>0</v>
      </c>
      <c r="AI298" s="32">
        <f>IF(ISNUMBER(K298),SQRT(INDEX('913'!$I$6:$I$1205,K298)^2+INDEX('913'!$J$6:$J$1205,K298)^2),0)</f>
        <v>0</v>
      </c>
      <c r="AJ298" s="32">
        <f>IF(ISNUMBER(L298),SQRT(INDEX('913'!$I$6:$I$1205,L298)^2+INDEX('913'!$J$6:$J$1205,L298)^2),0)</f>
        <v>0</v>
      </c>
      <c r="AK298" s="32">
        <f>IF(ISNUMBER(M298),SQRT(INDEX('913'!$I$6:$I$1205,M298)^2+INDEX('913'!$J$6:$J$1205,M298)^2),0)</f>
        <v>0</v>
      </c>
      <c r="AL298" s="32">
        <f>IF(ISNUMBER(N298),SQRT(INDEX('913'!$I$6:$I$1205,N298)^2+INDEX('913'!$J$6:$J$1205,N298)^2),0)</f>
        <v>0</v>
      </c>
      <c r="AM298" s="32">
        <f>IF(ISNUMBER(O298),SQRT(INDEX('913'!$I$6:$I$1205,O298)^2+INDEX('913'!$J$6:$J$1205,O298)^2),0)</f>
        <v>0</v>
      </c>
      <c r="AN298" s="49">
        <f>IF(ISNUMBER(P298),SQRT(INDEX('913'!$I$6:$I$1205,P298)^2+INDEX('913'!$J$6:$J$1205,P298)^2),0)</f>
        <v>0</v>
      </c>
      <c r="AO298" s="37">
        <f t="shared" si="61"/>
        <v>0</v>
      </c>
      <c r="AP298" s="37">
        <f t="shared" si="62"/>
        <v>0</v>
      </c>
      <c r="AQ298" s="33" t="e">
        <f>-100*'935'!W298*(AO298+AP298)/'11'!C$17</f>
        <v>#VALUE!</v>
      </c>
      <c r="AR298" s="37" t="e">
        <f t="shared" si="63"/>
        <v>#VALUE!</v>
      </c>
      <c r="AS298" s="52" t="e">
        <f t="shared" si="64"/>
        <v>#VALUE!</v>
      </c>
      <c r="AT298" s="32" t="e">
        <f>IF('935'!C298="VOID",0,('935'!C298*(1-'935'!X298/'11'!B$17)))</f>
        <v>#VALUE!</v>
      </c>
      <c r="AU298" s="52" t="e">
        <f>'935'!Q298*(1-'935'!Y298/'11'!C$17)/(1-'935'!X298/'11'!B$17)</f>
        <v>#VALUE!</v>
      </c>
      <c r="AV298" s="37" t="e">
        <f>INDEX('DNO totals'!$B$57:$G$57,IF('935'!K298,IF(MOD('935'!K298,1000),IF(MOD('935'!K298,100),IF(MOD('935'!K298,10),IF(MOD('935'!K298,1000)=1,6,5),4),3),2),1))</f>
        <v>#VALUE!</v>
      </c>
      <c r="AW298" s="52" t="e">
        <f t="shared" si="65"/>
        <v>#VALUE!</v>
      </c>
      <c r="AX298" s="32" t="e">
        <f>IF('935'!V298="VOID",0,'935'!V298*(1-'935'!X298/'11'!B$17))</f>
        <v>#VALUE!</v>
      </c>
      <c r="AY298" s="33" t="e">
        <f>IF(H298,-100*'Charging rates'!B$10/'11'!B$17*AX298/H298,0)</f>
        <v>#VALUE!</v>
      </c>
      <c r="AZ298" s="33" t="e">
        <f>IF(C298,'DNO totals'!B$41,0)</f>
        <v>#VALUE!</v>
      </c>
      <c r="BA298" s="33" t="e">
        <f t="shared" si="66"/>
        <v>#VALUE!</v>
      </c>
      <c r="BB298" s="33" t="e">
        <f t="shared" si="67"/>
        <v>#VALUE!</v>
      </c>
      <c r="BC298" s="53" t="e">
        <f t="shared" si="68"/>
        <v>#VALUE!</v>
      </c>
      <c r="BD298" s="32" t="e">
        <f>IF(AT298,'935'!H298*AT298/(AT298+D298+H298),0)</f>
        <v>#VALUE!</v>
      </c>
      <c r="BE298" s="32" t="e">
        <f>IF(H298,'935'!H298*H298/(AT298+D298+H298),0)</f>
        <v>#VALUE!</v>
      </c>
      <c r="BF298" s="32" t="e">
        <f>BD298*(1-'935'!X298/'11'!B$17)</f>
        <v>#VALUE!</v>
      </c>
      <c r="BG298" s="49" t="e">
        <f>BE298*(1-'935'!X298/'11'!B$17)</f>
        <v>#VALUE!</v>
      </c>
      <c r="BH298" s="52" t="e">
        <f>AV298*Parameters!B$6</f>
        <v>#VALUE!</v>
      </c>
      <c r="BI298" s="37" t="e">
        <f>IF('935'!$K298=1000,'Charging rates'!$C$38*$BH298/(1+'DNO totals'!$C$99)*'935'!$L298,0)</f>
        <v>#VALUE!</v>
      </c>
      <c r="BJ298" s="37" t="e">
        <f>IF(MOD('935'!$K298,1000)=100,'Charging rates'!$D$38*$BH298/(1+'DNO totals'!$D$99)*'935'!$M298,0)</f>
        <v>#VALUE!</v>
      </c>
      <c r="BK298" s="37" t="e">
        <f>IF(MOD('935'!$K298,100)=10,'Charging rates'!$E$38*$BH298/(1+'DNO totals'!$E$99)*'935'!$N298,0)</f>
        <v>#VALUE!</v>
      </c>
      <c r="BL298" s="37" t="e">
        <f>IF(AND(MOD('935'!$K298,10)&gt;0,MOD('935'!$K298,1000)&gt;1),'Charging rates'!$F$38*$BH298/(1+'DNO totals'!$F$99)*'935'!$O298,0)</f>
        <v>#VALUE!</v>
      </c>
      <c r="BM298" s="37" t="e">
        <f>IF(MOD('935'!$K298,1000)=1,'Charging rates'!$G$38*$BH298/(1+'DNO totals'!$G$99)*'935'!$P298,0)</f>
        <v>#VALUE!</v>
      </c>
      <c r="BN298" s="52" t="e">
        <f t="shared" si="69"/>
        <v>#VALUE!</v>
      </c>
      <c r="BO298" s="37" t="e">
        <f>IF('935'!$K298&gt;1000,'Charging rates'!$C$38*$AW298*'935'!$L298,0)</f>
        <v>#VALUE!</v>
      </c>
      <c r="BP298" s="37" t="e">
        <f>IF(MOD('935'!$K298,1000)&gt;100,'Charging rates'!$D$38*$AW298*'935'!$M298,0)</f>
        <v>#VALUE!</v>
      </c>
      <c r="BQ298" s="37" t="e">
        <f>IF(MOD('935'!$K298,100)&gt;10,'Charging rates'!$E$38*$AW298*'935'!$N298,0)</f>
        <v>#VALUE!</v>
      </c>
      <c r="BR298" s="52" t="e">
        <f t="shared" si="70"/>
        <v>#VALUE!</v>
      </c>
      <c r="BS298" s="48" t="e">
        <f>'935'!C298&lt;&gt;"VOID"</f>
        <v>#VALUE!</v>
      </c>
      <c r="BT298" s="33" t="e">
        <f>IF(BS298,(100/'11'!B$17*BD298*((1-'935'!I298)*'Charging rates'!B$51+'Charging rates'!B$63)),0)</f>
        <v>#VALUE!</v>
      </c>
      <c r="BU298" s="33" t="e">
        <f>100/'11'!B$17*BG298*('Charging rates'!B$51+'Charging rates'!B$63)</f>
        <v>#VALUE!</v>
      </c>
      <c r="BV298" s="33" t="e">
        <f>100/'11'!B$17*BE298*('Charging rates'!B$51+'Charging rates'!B$63)</f>
        <v>#VALUE!</v>
      </c>
      <c r="BW298" s="53" t="e">
        <f t="shared" si="71"/>
        <v>#VALUE!</v>
      </c>
      <c r="BX298" s="32" t="e">
        <f>AT298-('935'!T298*(1-'935'!X298/'11'!B$17))</f>
        <v>#VALUE!</v>
      </c>
      <c r="BY298" s="32">
        <f>0-IF(ISNUMBER(I298),INDEX('913'!$I$6:$I$1205,I298),0)-IF(ISNUMBER(J298),INDEX('913'!$I$6:$I$1205,J298),0)-IF(ISNUMBER(K298),INDEX('913'!$I$6:$I$1205,K298),0)-IF(ISNUMBER(L298),INDEX('913'!$I$6:$I$1205,L298),0)-IF(ISNUMBER(M298),INDEX('913'!$I$6:$I$1205,M298),0)-IF(ISNUMBER(N298),INDEX('913'!$I$6:$I$1205,N298),0)-IF(ISNUMBER(O298),INDEX('913'!$I$6:$I$1205,O298),0)-IF(ISNUMBER(P298),INDEX('913'!$I$6:$I$1205,P298),0)</f>
        <v>0</v>
      </c>
      <c r="BZ298" s="37">
        <f>IF(BY298=0,1,MAX(1,SQRT(BY298^2+(IF(ISNUMBER(I298),INDEX('913'!$J$6:$J$1205,I298),0)+IF(ISNUMBER(J298),INDEX('913'!$J$6:$J$1205,J298),0)+IF(ISNUMBER(K298),INDEX('913'!$J$6:$J$1205,K298),0)+IF(ISNUMBER(L298),INDEX('913'!$J$6:$J$1205,L298),0)+IF(ISNUMBER(M298),INDEX('913'!$J$6:$J$1205,M298),0)+IF(ISNUMBER(N298),INDEX('913'!$J$6:$J$1205,N298),0)+IF(ISNUMBER(O298),INDEX('913'!$J$6:$J$1205,O298),0)+IF(ISNUMBER(P298),INDEX('913'!$J$6:$J$1205,P298),0))^2)/BY298))</f>
        <v>1</v>
      </c>
      <c r="CA298" s="33" t="e">
        <f>100*AO298/'11'!B$17</f>
        <v>#VALUE!</v>
      </c>
      <c r="CB298" s="37" t="e">
        <f>100*(AP298*BZ298)/'11'!C$17</f>
        <v>#VALUE!</v>
      </c>
      <c r="CC298" s="37" t="e">
        <f t="shared" si="72"/>
        <v>#VALUE!</v>
      </c>
      <c r="CD298" s="33" t="e">
        <f t="shared" si="73"/>
        <v>#VALUE!</v>
      </c>
      <c r="CE298" s="54" t="e">
        <f>'11'!C$17-'935'!Y298</f>
        <v>#VALUE!</v>
      </c>
      <c r="CF298" s="37" t="e">
        <f>MAX('DNO totals'!B$312+0,MIN('935'!L298+0,'DNO totals'!B$304+0))</f>
        <v>#VALUE!</v>
      </c>
      <c r="CG298" s="37" t="e">
        <f>MAX('DNO totals'!C$312+0,MIN('935'!M298+0,'DNO totals'!C$304+0))</f>
        <v>#VALUE!</v>
      </c>
      <c r="CH298" s="37" t="e">
        <f>MAX('DNO totals'!D$312+0,MIN('935'!N298+0,'DNO totals'!D$304+0))</f>
        <v>#VALUE!</v>
      </c>
      <c r="CI298" s="37" t="e">
        <f>MAX('DNO totals'!E$312+0,MIN('935'!O298+0,'DNO totals'!E$304+0))</f>
        <v>#VALUE!</v>
      </c>
      <c r="CJ298" s="52" t="e">
        <f>MAX('DNO totals'!F$312+0,MIN('935'!P298+0,'DNO totals'!F$304+0))</f>
        <v>#VALUE!</v>
      </c>
      <c r="CK298" s="37" t="e">
        <f>IF('935'!$K298=1000,'Charging rates'!$C$38*$BH298/(1+'DNO totals'!$C$99)*$CF298,0)</f>
        <v>#VALUE!</v>
      </c>
      <c r="CL298" s="37" t="e">
        <f>IF(MOD('935'!$K298,1000)=100,'Charging rates'!$D$38*$BH298/(1+'DNO totals'!$D$99)*$CG298,0)</f>
        <v>#VALUE!</v>
      </c>
      <c r="CM298" s="37" t="e">
        <f>IF(MOD('935'!$K298,100)=10,'Charging rates'!$E$38*$BH298/(1+'DNO totals'!$E$99)*$CH298,0)</f>
        <v>#VALUE!</v>
      </c>
      <c r="CN298" s="37" t="e">
        <f>IF(AND(MOD('935'!$K298,10)&gt;0,MOD('935'!$K298,1000)&gt;1),'Charging rates'!$F$38*$BH298/(1+'DNO totals'!$F$99)*$CI298,0)</f>
        <v>#VALUE!</v>
      </c>
      <c r="CO298" s="37" t="e">
        <f>IF(MOD('935'!$K298,1000)=1,'Charging rates'!$G$38*$BH298/(1+'DNO totals'!$G$99)*$CJ298,0)</f>
        <v>#VALUE!</v>
      </c>
      <c r="CP298" s="52" t="e">
        <f t="shared" si="74"/>
        <v>#VALUE!</v>
      </c>
      <c r="CQ298" s="37" t="e">
        <f>IF('935'!$K298&gt;1000,'Charging rates'!$C$38*$AW298*$CF298,0)</f>
        <v>#VALUE!</v>
      </c>
      <c r="CR298" s="37" t="e">
        <f>IF(MOD('935'!$K298,1000)&gt;100,'Charging rates'!$D$38*$AW298*$CG298,0)</f>
        <v>#VALUE!</v>
      </c>
      <c r="CS298" s="37" t="e">
        <f>IF(MOD('935'!$K298,100)&gt;10,'Charging rates'!$E$38*$AW298*$CH298,0)</f>
        <v>#VALUE!</v>
      </c>
      <c r="CT298" s="52" t="e">
        <f t="shared" si="75"/>
        <v>#VALUE!</v>
      </c>
      <c r="CU298" s="33" t="e">
        <f>100*(AP298*'935'!Q298*BZ298)/'11'!B$17</f>
        <v>#VALUE!</v>
      </c>
      <c r="CV298" s="33" t="e">
        <f>100/'11'!B$17*'Charging rates'!B$10*AW298</f>
        <v>#VALUE!</v>
      </c>
      <c r="CW298" s="33" t="e">
        <f>IF(AT298=0,0,(1-BX298/AT298)*(CA298+IF('935'!Q298=0,0,(CB298*'935'!Q298*('11'!C$17-'935'!Y298)/('11'!B$17-'935'!X298)))))</f>
        <v>#VALUE!</v>
      </c>
      <c r="CX298" s="33" t="e">
        <f t="shared" si="76"/>
        <v>#VALUE!</v>
      </c>
      <c r="CY298" s="49" t="e">
        <f t="shared" si="77"/>
        <v>#VALUE!</v>
      </c>
      <c r="CZ298" s="32" t="e">
        <f>AT298*(Parameters!B$21+AU298)*IF('DNO totals'!B$323&lt;0,1,'935'!S298)</f>
        <v>#VALUE!</v>
      </c>
      <c r="DA298" s="52" t="e">
        <f>IF('DNO totals'!B$323&lt;0,1,'935'!S298)*(Parameters!B$21+AU298)</f>
        <v>#VALUE!</v>
      </c>
      <c r="DB298" s="37" t="e">
        <f>CX298+'Charging rates'!B$106*DA298*100/'11'!B$17</f>
        <v>#VALUE!</v>
      </c>
      <c r="DC298" s="37" t="e">
        <f>DB298+'Charging rates'!B$116*(Parameters!B$21+AU298)*100/'11'!B$17*IF('DNO totals'!B$323&lt;0,1,'935'!S298)</f>
        <v>#VALUE!</v>
      </c>
      <c r="DD298" s="37" t="e">
        <f>'Charging rates'!B$97*(CP298+CT298)*100/'11'!B$17</f>
        <v>#VALUE!</v>
      </c>
      <c r="DE298" s="33" t="e">
        <f>MAX(0-(CB298*AU298*'11'!C$17/'11'!B$17),DC298+DD298)</f>
        <v>#VALUE!</v>
      </c>
      <c r="DF298" s="37" t="e">
        <f>IF(BS298,IF(AU298=0,CC298,MAX(0,MIN(CC298,CC298+(DE298/'935'!Q298*('11'!B$17-'935'!X298)/('11'!C$17-'935'!Y298))))),0)</f>
        <v>#VALUE!</v>
      </c>
      <c r="DG298" s="33" t="e">
        <f t="shared" si="78"/>
        <v>#VALUE!</v>
      </c>
      <c r="DH298" s="53" t="e">
        <f t="shared" si="79"/>
        <v>#VALUE!</v>
      </c>
    </row>
    <row r="299" spans="1:112">
      <c r="A299" s="28">
        <v>199</v>
      </c>
      <c r="B299" s="47" t="e">
        <f>'935'!B299</f>
        <v>#VALUE!</v>
      </c>
      <c r="C299" s="48" t="e">
        <f>OR('935'!E299&lt;&gt;"VOID",'935'!F299&lt;&gt;"VOID",'935'!G299&lt;&gt;"VOID")</f>
        <v>#VALUE!</v>
      </c>
      <c r="D299" s="32" t="e">
        <f>IF('935'!D299="VOID",0,'935'!D299*(1-'935'!X299/'11'!B$17))</f>
        <v>#VALUE!</v>
      </c>
      <c r="E299" s="32" t="e">
        <f>IF('935'!E299="VOID",0,'935'!E299*(1-'935'!X299/'11'!B$17))</f>
        <v>#VALUE!</v>
      </c>
      <c r="F299" s="32" t="e">
        <f>IF('935'!F299="VOID",0,'935'!F299*(1-'935'!X299/'11'!B$17))</f>
        <v>#VALUE!</v>
      </c>
      <c r="G299" s="32" t="e">
        <f>IF('935'!G299="VOID",0,'935'!G299*(1-'935'!X299/'11'!B$17))</f>
        <v>#VALUE!</v>
      </c>
      <c r="H299" s="49" t="e">
        <f t="shared" si="60"/>
        <v>#VALUE!</v>
      </c>
      <c r="I299" s="50" t="e">
        <f>MATCH('935'!J299,'913'!$B$6:$B$1205,0)</f>
        <v>#VALUE!</v>
      </c>
      <c r="J299" s="50" t="e">
        <f>MATCH(INDEX('913'!$D$6:$D$1205,I299),'913'!$B$6:$B$1205,0)</f>
        <v>#VALUE!</v>
      </c>
      <c r="K299" s="50" t="e">
        <f>MATCH(INDEX('913'!$D$6:$D$1205,J299),'913'!$B$6:$B$1205,0)</f>
        <v>#VALUE!</v>
      </c>
      <c r="L299" s="50" t="e">
        <f>MATCH(INDEX('913'!$D$6:$D$1205,K299),'913'!$B$6:$B$1205,0)</f>
        <v>#VALUE!</v>
      </c>
      <c r="M299" s="50" t="e">
        <f>MATCH(INDEX('913'!$D$6:$D$1205,L299),'913'!$B$6:$B$1205,0)</f>
        <v>#VALUE!</v>
      </c>
      <c r="N299" s="50" t="e">
        <f>MATCH(INDEX('913'!$D$6:$D$1205,M299),'913'!$B$6:$B$1205,0)</f>
        <v>#VALUE!</v>
      </c>
      <c r="O299" s="50" t="e">
        <f>MATCH(INDEX('913'!$D$6:$D$1205,N299),'913'!$B$6:$B$1205,0)</f>
        <v>#VALUE!</v>
      </c>
      <c r="P299" s="51" t="e">
        <f>MATCH(INDEX('913'!$D$6:$D$1205,O299),'913'!$B$6:$B$1205,0)</f>
        <v>#VALUE!</v>
      </c>
      <c r="Q299" s="37">
        <f>IF(ISNUMBER(I299),MAX(0,INDEX('913'!$E$6:$E$1205,I299)),0)</f>
        <v>0</v>
      </c>
      <c r="R299" s="37">
        <f>IF(ISNUMBER(J299),MAX(0,INDEX('913'!$E$6:$E$1205,J299)),0)</f>
        <v>0</v>
      </c>
      <c r="S299" s="37">
        <f>IF(ISNUMBER(K299),MAX(0,INDEX('913'!$E$6:$E$1205,K299)),0)</f>
        <v>0</v>
      </c>
      <c r="T299" s="37">
        <f>IF(ISNUMBER(L299),MAX(0,INDEX('913'!$E$6:$E$1205,L299)),0)</f>
        <v>0</v>
      </c>
      <c r="U299" s="37">
        <f>IF(ISNUMBER(M299),MAX(0,INDEX('913'!$E$6:$E$1205,M299)),0)</f>
        <v>0</v>
      </c>
      <c r="V299" s="37">
        <f>IF(ISNUMBER(N299),MAX(0,INDEX('913'!$E$6:$E$1205,N299)),0)</f>
        <v>0</v>
      </c>
      <c r="W299" s="37">
        <f>IF(ISNUMBER(O299),MAX(0,INDEX('913'!$E$6:$E$1205,O299)),0)</f>
        <v>0</v>
      </c>
      <c r="X299" s="52">
        <f>IF(ISNUMBER(P299),MAX(0,INDEX('913'!$E$6:$E$1205,P299)),0)</f>
        <v>0</v>
      </c>
      <c r="Y299" s="37">
        <f>IF(ISNUMBER(I299),MAX(0,INDEX('913'!$F$6:$F$1205,I299)),0)</f>
        <v>0</v>
      </c>
      <c r="Z299" s="37">
        <f>IF(ISNUMBER(J299),MAX(0,INDEX('913'!$F$6:$F$1205,J299)),0)</f>
        <v>0</v>
      </c>
      <c r="AA299" s="37">
        <f>IF(ISNUMBER(K299),MAX(0,INDEX('913'!$F$6:$F$1205,K299)),0)</f>
        <v>0</v>
      </c>
      <c r="AB299" s="37">
        <f>IF(ISNUMBER(L299),MAX(0,INDEX('913'!$F$6:$F$1205,L299)),0)</f>
        <v>0</v>
      </c>
      <c r="AC299" s="37">
        <f>IF(ISNUMBER(M299),MAX(0,INDEX('913'!$F$6:$F$1205,M299)),0)</f>
        <v>0</v>
      </c>
      <c r="AD299" s="37">
        <f>IF(ISNUMBER(N299),MAX(0,INDEX('913'!$F$6:$F$1205,N299)),0)</f>
        <v>0</v>
      </c>
      <c r="AE299" s="37">
        <f>IF(ISNUMBER(O299),MAX(0,INDEX('913'!$F$6:$F$1205,O299)),0)</f>
        <v>0</v>
      </c>
      <c r="AF299" s="37">
        <f>IF(ISNUMBER(P299),MAX(0,INDEX('913'!$F$6:$F$1205,P299)),0)</f>
        <v>0</v>
      </c>
      <c r="AG299" s="32">
        <f>IF(ISNUMBER(I299),SQRT(INDEX('913'!$I$6:$I$1205,I299)^2+INDEX('913'!$J$6:$J$1205,I299)^2),0)</f>
        <v>0</v>
      </c>
      <c r="AH299" s="32">
        <f>IF(ISNUMBER(J299),SQRT(INDEX('913'!$I$6:$I$1205,J299)^2+INDEX('913'!$J$6:$J$1205,J299)^2),0)</f>
        <v>0</v>
      </c>
      <c r="AI299" s="32">
        <f>IF(ISNUMBER(K299),SQRT(INDEX('913'!$I$6:$I$1205,K299)^2+INDEX('913'!$J$6:$J$1205,K299)^2),0)</f>
        <v>0</v>
      </c>
      <c r="AJ299" s="32">
        <f>IF(ISNUMBER(L299),SQRT(INDEX('913'!$I$6:$I$1205,L299)^2+INDEX('913'!$J$6:$J$1205,L299)^2),0)</f>
        <v>0</v>
      </c>
      <c r="AK299" s="32">
        <f>IF(ISNUMBER(M299),SQRT(INDEX('913'!$I$6:$I$1205,M299)^2+INDEX('913'!$J$6:$J$1205,M299)^2),0)</f>
        <v>0</v>
      </c>
      <c r="AL299" s="32">
        <f>IF(ISNUMBER(N299),SQRT(INDEX('913'!$I$6:$I$1205,N299)^2+INDEX('913'!$J$6:$J$1205,N299)^2),0)</f>
        <v>0</v>
      </c>
      <c r="AM299" s="32">
        <f>IF(ISNUMBER(O299),SQRT(INDEX('913'!$I$6:$I$1205,O299)^2+INDEX('913'!$J$6:$J$1205,O299)^2),0)</f>
        <v>0</v>
      </c>
      <c r="AN299" s="49">
        <f>IF(ISNUMBER(P299),SQRT(INDEX('913'!$I$6:$I$1205,P299)^2+INDEX('913'!$J$6:$J$1205,P299)^2),0)</f>
        <v>0</v>
      </c>
      <c r="AO299" s="37">
        <f t="shared" si="61"/>
        <v>0</v>
      </c>
      <c r="AP299" s="37">
        <f t="shared" si="62"/>
        <v>0</v>
      </c>
      <c r="AQ299" s="33" t="e">
        <f>-100*'935'!W299*(AO299+AP299)/'11'!C$17</f>
        <v>#VALUE!</v>
      </c>
      <c r="AR299" s="37" t="e">
        <f t="shared" si="63"/>
        <v>#VALUE!</v>
      </c>
      <c r="AS299" s="52" t="e">
        <f t="shared" si="64"/>
        <v>#VALUE!</v>
      </c>
      <c r="AT299" s="32" t="e">
        <f>IF('935'!C299="VOID",0,('935'!C299*(1-'935'!X299/'11'!B$17)))</f>
        <v>#VALUE!</v>
      </c>
      <c r="AU299" s="52" t="e">
        <f>'935'!Q299*(1-'935'!Y299/'11'!C$17)/(1-'935'!X299/'11'!B$17)</f>
        <v>#VALUE!</v>
      </c>
      <c r="AV299" s="37" t="e">
        <f>INDEX('DNO totals'!$B$57:$G$57,IF('935'!K299,IF(MOD('935'!K299,1000),IF(MOD('935'!K299,100),IF(MOD('935'!K299,10),IF(MOD('935'!K299,1000)=1,6,5),4),3),2),1))</f>
        <v>#VALUE!</v>
      </c>
      <c r="AW299" s="52" t="e">
        <f t="shared" si="65"/>
        <v>#VALUE!</v>
      </c>
      <c r="AX299" s="32" t="e">
        <f>IF('935'!V299="VOID",0,'935'!V299*(1-'935'!X299/'11'!B$17))</f>
        <v>#VALUE!</v>
      </c>
      <c r="AY299" s="33" t="e">
        <f>IF(H299,-100*'Charging rates'!B$10/'11'!B$17*AX299/H299,0)</f>
        <v>#VALUE!</v>
      </c>
      <c r="AZ299" s="33" t="e">
        <f>IF(C299,'DNO totals'!B$41,0)</f>
        <v>#VALUE!</v>
      </c>
      <c r="BA299" s="33" t="e">
        <f t="shared" si="66"/>
        <v>#VALUE!</v>
      </c>
      <c r="BB299" s="33" t="e">
        <f t="shared" si="67"/>
        <v>#VALUE!</v>
      </c>
      <c r="BC299" s="53" t="e">
        <f t="shared" si="68"/>
        <v>#VALUE!</v>
      </c>
      <c r="BD299" s="32" t="e">
        <f>IF(AT299,'935'!H299*AT299/(AT299+D299+H299),0)</f>
        <v>#VALUE!</v>
      </c>
      <c r="BE299" s="32" t="e">
        <f>IF(H299,'935'!H299*H299/(AT299+D299+H299),0)</f>
        <v>#VALUE!</v>
      </c>
      <c r="BF299" s="32" t="e">
        <f>BD299*(1-'935'!X299/'11'!B$17)</f>
        <v>#VALUE!</v>
      </c>
      <c r="BG299" s="49" t="e">
        <f>BE299*(1-'935'!X299/'11'!B$17)</f>
        <v>#VALUE!</v>
      </c>
      <c r="BH299" s="52" t="e">
        <f>AV299*Parameters!B$6</f>
        <v>#VALUE!</v>
      </c>
      <c r="BI299" s="37" t="e">
        <f>IF('935'!$K299=1000,'Charging rates'!$C$38*$BH299/(1+'DNO totals'!$C$99)*'935'!$L299,0)</f>
        <v>#VALUE!</v>
      </c>
      <c r="BJ299" s="37" t="e">
        <f>IF(MOD('935'!$K299,1000)=100,'Charging rates'!$D$38*$BH299/(1+'DNO totals'!$D$99)*'935'!$M299,0)</f>
        <v>#VALUE!</v>
      </c>
      <c r="BK299" s="37" t="e">
        <f>IF(MOD('935'!$K299,100)=10,'Charging rates'!$E$38*$BH299/(1+'DNO totals'!$E$99)*'935'!$N299,0)</f>
        <v>#VALUE!</v>
      </c>
      <c r="BL299" s="37" t="e">
        <f>IF(AND(MOD('935'!$K299,10)&gt;0,MOD('935'!$K299,1000)&gt;1),'Charging rates'!$F$38*$BH299/(1+'DNO totals'!$F$99)*'935'!$O299,0)</f>
        <v>#VALUE!</v>
      </c>
      <c r="BM299" s="37" t="e">
        <f>IF(MOD('935'!$K299,1000)=1,'Charging rates'!$G$38*$BH299/(1+'DNO totals'!$G$99)*'935'!$P299,0)</f>
        <v>#VALUE!</v>
      </c>
      <c r="BN299" s="52" t="e">
        <f t="shared" si="69"/>
        <v>#VALUE!</v>
      </c>
      <c r="BO299" s="37" t="e">
        <f>IF('935'!$K299&gt;1000,'Charging rates'!$C$38*$AW299*'935'!$L299,0)</f>
        <v>#VALUE!</v>
      </c>
      <c r="BP299" s="37" t="e">
        <f>IF(MOD('935'!$K299,1000)&gt;100,'Charging rates'!$D$38*$AW299*'935'!$M299,0)</f>
        <v>#VALUE!</v>
      </c>
      <c r="BQ299" s="37" t="e">
        <f>IF(MOD('935'!$K299,100)&gt;10,'Charging rates'!$E$38*$AW299*'935'!$N299,0)</f>
        <v>#VALUE!</v>
      </c>
      <c r="BR299" s="52" t="e">
        <f t="shared" si="70"/>
        <v>#VALUE!</v>
      </c>
      <c r="BS299" s="48" t="e">
        <f>'935'!C299&lt;&gt;"VOID"</f>
        <v>#VALUE!</v>
      </c>
      <c r="BT299" s="33" t="e">
        <f>IF(BS299,(100/'11'!B$17*BD299*((1-'935'!I299)*'Charging rates'!B$51+'Charging rates'!B$63)),0)</f>
        <v>#VALUE!</v>
      </c>
      <c r="BU299" s="33" t="e">
        <f>100/'11'!B$17*BG299*('Charging rates'!B$51+'Charging rates'!B$63)</f>
        <v>#VALUE!</v>
      </c>
      <c r="BV299" s="33" t="e">
        <f>100/'11'!B$17*BE299*('Charging rates'!B$51+'Charging rates'!B$63)</f>
        <v>#VALUE!</v>
      </c>
      <c r="BW299" s="53" t="e">
        <f t="shared" si="71"/>
        <v>#VALUE!</v>
      </c>
      <c r="BX299" s="32" t="e">
        <f>AT299-('935'!T299*(1-'935'!X299/'11'!B$17))</f>
        <v>#VALUE!</v>
      </c>
      <c r="BY299" s="32">
        <f>0-IF(ISNUMBER(I299),INDEX('913'!$I$6:$I$1205,I299),0)-IF(ISNUMBER(J299),INDEX('913'!$I$6:$I$1205,J299),0)-IF(ISNUMBER(K299),INDEX('913'!$I$6:$I$1205,K299),0)-IF(ISNUMBER(L299),INDEX('913'!$I$6:$I$1205,L299),0)-IF(ISNUMBER(M299),INDEX('913'!$I$6:$I$1205,M299),0)-IF(ISNUMBER(N299),INDEX('913'!$I$6:$I$1205,N299),0)-IF(ISNUMBER(O299),INDEX('913'!$I$6:$I$1205,O299),0)-IF(ISNUMBER(P299),INDEX('913'!$I$6:$I$1205,P299),0)</f>
        <v>0</v>
      </c>
      <c r="BZ299" s="37">
        <f>IF(BY299=0,1,MAX(1,SQRT(BY299^2+(IF(ISNUMBER(I299),INDEX('913'!$J$6:$J$1205,I299),0)+IF(ISNUMBER(J299),INDEX('913'!$J$6:$J$1205,J299),0)+IF(ISNUMBER(K299),INDEX('913'!$J$6:$J$1205,K299),0)+IF(ISNUMBER(L299),INDEX('913'!$J$6:$J$1205,L299),0)+IF(ISNUMBER(M299),INDEX('913'!$J$6:$J$1205,M299),0)+IF(ISNUMBER(N299),INDEX('913'!$J$6:$J$1205,N299),0)+IF(ISNUMBER(O299),INDEX('913'!$J$6:$J$1205,O299),0)+IF(ISNUMBER(P299),INDEX('913'!$J$6:$J$1205,P299),0))^2)/BY299))</f>
        <v>1</v>
      </c>
      <c r="CA299" s="33" t="e">
        <f>100*AO299/'11'!B$17</f>
        <v>#VALUE!</v>
      </c>
      <c r="CB299" s="37" t="e">
        <f>100*(AP299*BZ299)/'11'!C$17</f>
        <v>#VALUE!</v>
      </c>
      <c r="CC299" s="37" t="e">
        <f t="shared" si="72"/>
        <v>#VALUE!</v>
      </c>
      <c r="CD299" s="33" t="e">
        <f t="shared" si="73"/>
        <v>#VALUE!</v>
      </c>
      <c r="CE299" s="54" t="e">
        <f>'11'!C$17-'935'!Y299</f>
        <v>#VALUE!</v>
      </c>
      <c r="CF299" s="37" t="e">
        <f>MAX('DNO totals'!B$312+0,MIN('935'!L299+0,'DNO totals'!B$304+0))</f>
        <v>#VALUE!</v>
      </c>
      <c r="CG299" s="37" t="e">
        <f>MAX('DNO totals'!C$312+0,MIN('935'!M299+0,'DNO totals'!C$304+0))</f>
        <v>#VALUE!</v>
      </c>
      <c r="CH299" s="37" t="e">
        <f>MAX('DNO totals'!D$312+0,MIN('935'!N299+0,'DNO totals'!D$304+0))</f>
        <v>#VALUE!</v>
      </c>
      <c r="CI299" s="37" t="e">
        <f>MAX('DNO totals'!E$312+0,MIN('935'!O299+0,'DNO totals'!E$304+0))</f>
        <v>#VALUE!</v>
      </c>
      <c r="CJ299" s="52" t="e">
        <f>MAX('DNO totals'!F$312+0,MIN('935'!P299+0,'DNO totals'!F$304+0))</f>
        <v>#VALUE!</v>
      </c>
      <c r="CK299" s="37" t="e">
        <f>IF('935'!$K299=1000,'Charging rates'!$C$38*$BH299/(1+'DNO totals'!$C$99)*$CF299,0)</f>
        <v>#VALUE!</v>
      </c>
      <c r="CL299" s="37" t="e">
        <f>IF(MOD('935'!$K299,1000)=100,'Charging rates'!$D$38*$BH299/(1+'DNO totals'!$D$99)*$CG299,0)</f>
        <v>#VALUE!</v>
      </c>
      <c r="CM299" s="37" t="e">
        <f>IF(MOD('935'!$K299,100)=10,'Charging rates'!$E$38*$BH299/(1+'DNO totals'!$E$99)*$CH299,0)</f>
        <v>#VALUE!</v>
      </c>
      <c r="CN299" s="37" t="e">
        <f>IF(AND(MOD('935'!$K299,10)&gt;0,MOD('935'!$K299,1000)&gt;1),'Charging rates'!$F$38*$BH299/(1+'DNO totals'!$F$99)*$CI299,0)</f>
        <v>#VALUE!</v>
      </c>
      <c r="CO299" s="37" t="e">
        <f>IF(MOD('935'!$K299,1000)=1,'Charging rates'!$G$38*$BH299/(1+'DNO totals'!$G$99)*$CJ299,0)</f>
        <v>#VALUE!</v>
      </c>
      <c r="CP299" s="52" t="e">
        <f t="shared" si="74"/>
        <v>#VALUE!</v>
      </c>
      <c r="CQ299" s="37" t="e">
        <f>IF('935'!$K299&gt;1000,'Charging rates'!$C$38*$AW299*$CF299,0)</f>
        <v>#VALUE!</v>
      </c>
      <c r="CR299" s="37" t="e">
        <f>IF(MOD('935'!$K299,1000)&gt;100,'Charging rates'!$D$38*$AW299*$CG299,0)</f>
        <v>#VALUE!</v>
      </c>
      <c r="CS299" s="37" t="e">
        <f>IF(MOD('935'!$K299,100)&gt;10,'Charging rates'!$E$38*$AW299*$CH299,0)</f>
        <v>#VALUE!</v>
      </c>
      <c r="CT299" s="52" t="e">
        <f t="shared" si="75"/>
        <v>#VALUE!</v>
      </c>
      <c r="CU299" s="33" t="e">
        <f>100*(AP299*'935'!Q299*BZ299)/'11'!B$17</f>
        <v>#VALUE!</v>
      </c>
      <c r="CV299" s="33" t="e">
        <f>100/'11'!B$17*'Charging rates'!B$10*AW299</f>
        <v>#VALUE!</v>
      </c>
      <c r="CW299" s="33" t="e">
        <f>IF(AT299=0,0,(1-BX299/AT299)*(CA299+IF('935'!Q299=0,0,(CB299*'935'!Q299*('11'!C$17-'935'!Y299)/('11'!B$17-'935'!X299)))))</f>
        <v>#VALUE!</v>
      </c>
      <c r="CX299" s="33" t="e">
        <f t="shared" si="76"/>
        <v>#VALUE!</v>
      </c>
      <c r="CY299" s="49" t="e">
        <f t="shared" si="77"/>
        <v>#VALUE!</v>
      </c>
      <c r="CZ299" s="32" t="e">
        <f>AT299*(Parameters!B$21+AU299)*IF('DNO totals'!B$323&lt;0,1,'935'!S299)</f>
        <v>#VALUE!</v>
      </c>
      <c r="DA299" s="52" t="e">
        <f>IF('DNO totals'!B$323&lt;0,1,'935'!S299)*(Parameters!B$21+AU299)</f>
        <v>#VALUE!</v>
      </c>
      <c r="DB299" s="37" t="e">
        <f>CX299+'Charging rates'!B$106*DA299*100/'11'!B$17</f>
        <v>#VALUE!</v>
      </c>
      <c r="DC299" s="37" t="e">
        <f>DB299+'Charging rates'!B$116*(Parameters!B$21+AU299)*100/'11'!B$17*IF('DNO totals'!B$323&lt;0,1,'935'!S299)</f>
        <v>#VALUE!</v>
      </c>
      <c r="DD299" s="37" t="e">
        <f>'Charging rates'!B$97*(CP299+CT299)*100/'11'!B$17</f>
        <v>#VALUE!</v>
      </c>
      <c r="DE299" s="33" t="e">
        <f>MAX(0-(CB299*AU299*'11'!C$17/'11'!B$17),DC299+DD299)</f>
        <v>#VALUE!</v>
      </c>
      <c r="DF299" s="37" t="e">
        <f>IF(BS299,IF(AU299=0,CC299,MAX(0,MIN(CC299,CC299+(DE299/'935'!Q299*('11'!B$17-'935'!X299)/('11'!C$17-'935'!Y299))))),0)</f>
        <v>#VALUE!</v>
      </c>
      <c r="DG299" s="33" t="e">
        <f t="shared" si="78"/>
        <v>#VALUE!</v>
      </c>
      <c r="DH299" s="53" t="e">
        <f t="shared" si="79"/>
        <v>#VALUE!</v>
      </c>
    </row>
    <row r="300" spans="1:112">
      <c r="A300" s="28">
        <v>200</v>
      </c>
      <c r="B300" s="47" t="e">
        <f>'935'!B300</f>
        <v>#VALUE!</v>
      </c>
      <c r="C300" s="48" t="e">
        <f>OR('935'!E300&lt;&gt;"VOID",'935'!F300&lt;&gt;"VOID",'935'!G300&lt;&gt;"VOID")</f>
        <v>#VALUE!</v>
      </c>
      <c r="D300" s="32" t="e">
        <f>IF('935'!D300="VOID",0,'935'!D300*(1-'935'!X300/'11'!B$17))</f>
        <v>#VALUE!</v>
      </c>
      <c r="E300" s="32" t="e">
        <f>IF('935'!E300="VOID",0,'935'!E300*(1-'935'!X300/'11'!B$17))</f>
        <v>#VALUE!</v>
      </c>
      <c r="F300" s="32" t="e">
        <f>IF('935'!F300="VOID",0,'935'!F300*(1-'935'!X300/'11'!B$17))</f>
        <v>#VALUE!</v>
      </c>
      <c r="G300" s="32" t="e">
        <f>IF('935'!G300="VOID",0,'935'!G300*(1-'935'!X300/'11'!B$17))</f>
        <v>#VALUE!</v>
      </c>
      <c r="H300" s="49" t="e">
        <f t="shared" si="60"/>
        <v>#VALUE!</v>
      </c>
      <c r="I300" s="50" t="e">
        <f>MATCH('935'!J300,'913'!$B$6:$B$1205,0)</f>
        <v>#VALUE!</v>
      </c>
      <c r="J300" s="50" t="e">
        <f>MATCH(INDEX('913'!$D$6:$D$1205,I300),'913'!$B$6:$B$1205,0)</f>
        <v>#VALUE!</v>
      </c>
      <c r="K300" s="50" t="e">
        <f>MATCH(INDEX('913'!$D$6:$D$1205,J300),'913'!$B$6:$B$1205,0)</f>
        <v>#VALUE!</v>
      </c>
      <c r="L300" s="50" t="e">
        <f>MATCH(INDEX('913'!$D$6:$D$1205,K300),'913'!$B$6:$B$1205,0)</f>
        <v>#VALUE!</v>
      </c>
      <c r="M300" s="50" t="e">
        <f>MATCH(INDEX('913'!$D$6:$D$1205,L300),'913'!$B$6:$B$1205,0)</f>
        <v>#VALUE!</v>
      </c>
      <c r="N300" s="50" t="e">
        <f>MATCH(INDEX('913'!$D$6:$D$1205,M300),'913'!$B$6:$B$1205,0)</f>
        <v>#VALUE!</v>
      </c>
      <c r="O300" s="50" t="e">
        <f>MATCH(INDEX('913'!$D$6:$D$1205,N300),'913'!$B$6:$B$1205,0)</f>
        <v>#VALUE!</v>
      </c>
      <c r="P300" s="51" t="e">
        <f>MATCH(INDEX('913'!$D$6:$D$1205,O300),'913'!$B$6:$B$1205,0)</f>
        <v>#VALUE!</v>
      </c>
      <c r="Q300" s="37">
        <f>IF(ISNUMBER(I300),MAX(0,INDEX('913'!$E$6:$E$1205,I300)),0)</f>
        <v>0</v>
      </c>
      <c r="R300" s="37">
        <f>IF(ISNUMBER(J300),MAX(0,INDEX('913'!$E$6:$E$1205,J300)),0)</f>
        <v>0</v>
      </c>
      <c r="S300" s="37">
        <f>IF(ISNUMBER(K300),MAX(0,INDEX('913'!$E$6:$E$1205,K300)),0)</f>
        <v>0</v>
      </c>
      <c r="T300" s="37">
        <f>IF(ISNUMBER(L300),MAX(0,INDEX('913'!$E$6:$E$1205,L300)),0)</f>
        <v>0</v>
      </c>
      <c r="U300" s="37">
        <f>IF(ISNUMBER(M300),MAX(0,INDEX('913'!$E$6:$E$1205,M300)),0)</f>
        <v>0</v>
      </c>
      <c r="V300" s="37">
        <f>IF(ISNUMBER(N300),MAX(0,INDEX('913'!$E$6:$E$1205,N300)),0)</f>
        <v>0</v>
      </c>
      <c r="W300" s="37">
        <f>IF(ISNUMBER(O300),MAX(0,INDEX('913'!$E$6:$E$1205,O300)),0)</f>
        <v>0</v>
      </c>
      <c r="X300" s="52">
        <f>IF(ISNUMBER(P300),MAX(0,INDEX('913'!$E$6:$E$1205,P300)),0)</f>
        <v>0</v>
      </c>
      <c r="Y300" s="37">
        <f>IF(ISNUMBER(I300),MAX(0,INDEX('913'!$F$6:$F$1205,I300)),0)</f>
        <v>0</v>
      </c>
      <c r="Z300" s="37">
        <f>IF(ISNUMBER(J300),MAX(0,INDEX('913'!$F$6:$F$1205,J300)),0)</f>
        <v>0</v>
      </c>
      <c r="AA300" s="37">
        <f>IF(ISNUMBER(K300),MAX(0,INDEX('913'!$F$6:$F$1205,K300)),0)</f>
        <v>0</v>
      </c>
      <c r="AB300" s="37">
        <f>IF(ISNUMBER(L300),MAX(0,INDEX('913'!$F$6:$F$1205,L300)),0)</f>
        <v>0</v>
      </c>
      <c r="AC300" s="37">
        <f>IF(ISNUMBER(M300),MAX(0,INDEX('913'!$F$6:$F$1205,M300)),0)</f>
        <v>0</v>
      </c>
      <c r="AD300" s="37">
        <f>IF(ISNUMBER(N300),MAX(0,INDEX('913'!$F$6:$F$1205,N300)),0)</f>
        <v>0</v>
      </c>
      <c r="AE300" s="37">
        <f>IF(ISNUMBER(O300),MAX(0,INDEX('913'!$F$6:$F$1205,O300)),0)</f>
        <v>0</v>
      </c>
      <c r="AF300" s="37">
        <f>IF(ISNUMBER(P300),MAX(0,INDEX('913'!$F$6:$F$1205,P300)),0)</f>
        <v>0</v>
      </c>
      <c r="AG300" s="32">
        <f>IF(ISNUMBER(I300),SQRT(INDEX('913'!$I$6:$I$1205,I300)^2+INDEX('913'!$J$6:$J$1205,I300)^2),0)</f>
        <v>0</v>
      </c>
      <c r="AH300" s="32">
        <f>IF(ISNUMBER(J300),SQRT(INDEX('913'!$I$6:$I$1205,J300)^2+INDEX('913'!$J$6:$J$1205,J300)^2),0)</f>
        <v>0</v>
      </c>
      <c r="AI300" s="32">
        <f>IF(ISNUMBER(K300),SQRT(INDEX('913'!$I$6:$I$1205,K300)^2+INDEX('913'!$J$6:$J$1205,K300)^2),0)</f>
        <v>0</v>
      </c>
      <c r="AJ300" s="32">
        <f>IF(ISNUMBER(L300),SQRT(INDEX('913'!$I$6:$I$1205,L300)^2+INDEX('913'!$J$6:$J$1205,L300)^2),0)</f>
        <v>0</v>
      </c>
      <c r="AK300" s="32">
        <f>IF(ISNUMBER(M300),SQRT(INDEX('913'!$I$6:$I$1205,M300)^2+INDEX('913'!$J$6:$J$1205,M300)^2),0)</f>
        <v>0</v>
      </c>
      <c r="AL300" s="32">
        <f>IF(ISNUMBER(N300),SQRT(INDEX('913'!$I$6:$I$1205,N300)^2+INDEX('913'!$J$6:$J$1205,N300)^2),0)</f>
        <v>0</v>
      </c>
      <c r="AM300" s="32">
        <f>IF(ISNUMBER(O300),SQRT(INDEX('913'!$I$6:$I$1205,O300)^2+INDEX('913'!$J$6:$J$1205,O300)^2),0)</f>
        <v>0</v>
      </c>
      <c r="AN300" s="49">
        <f>IF(ISNUMBER(P300),SQRT(INDEX('913'!$I$6:$I$1205,P300)^2+INDEX('913'!$J$6:$J$1205,P300)^2),0)</f>
        <v>0</v>
      </c>
      <c r="AO300" s="37">
        <f t="shared" si="61"/>
        <v>0</v>
      </c>
      <c r="AP300" s="37">
        <f t="shared" si="62"/>
        <v>0</v>
      </c>
      <c r="AQ300" s="33" t="e">
        <f>-100*'935'!W300*(AO300+AP300)/'11'!C$17</f>
        <v>#VALUE!</v>
      </c>
      <c r="AR300" s="37" t="e">
        <f t="shared" si="63"/>
        <v>#VALUE!</v>
      </c>
      <c r="AS300" s="52" t="e">
        <f t="shared" si="64"/>
        <v>#VALUE!</v>
      </c>
      <c r="AT300" s="32" t="e">
        <f>IF('935'!C300="VOID",0,('935'!C300*(1-'935'!X300/'11'!B$17)))</f>
        <v>#VALUE!</v>
      </c>
      <c r="AU300" s="52" t="e">
        <f>'935'!Q300*(1-'935'!Y300/'11'!C$17)/(1-'935'!X300/'11'!B$17)</f>
        <v>#VALUE!</v>
      </c>
      <c r="AV300" s="37" t="e">
        <f>INDEX('DNO totals'!$B$57:$G$57,IF('935'!K300,IF(MOD('935'!K300,1000),IF(MOD('935'!K300,100),IF(MOD('935'!K300,10),IF(MOD('935'!K300,1000)=1,6,5),4),3),2),1))</f>
        <v>#VALUE!</v>
      </c>
      <c r="AW300" s="52" t="e">
        <f t="shared" si="65"/>
        <v>#VALUE!</v>
      </c>
      <c r="AX300" s="32" t="e">
        <f>IF('935'!V300="VOID",0,'935'!V300*(1-'935'!X300/'11'!B$17))</f>
        <v>#VALUE!</v>
      </c>
      <c r="AY300" s="33" t="e">
        <f>IF(H300,-100*'Charging rates'!B$10/'11'!B$17*AX300/H300,0)</f>
        <v>#VALUE!</v>
      </c>
      <c r="AZ300" s="33" t="e">
        <f>IF(C300,'DNO totals'!B$41,0)</f>
        <v>#VALUE!</v>
      </c>
      <c r="BA300" s="33" t="e">
        <f t="shared" si="66"/>
        <v>#VALUE!</v>
      </c>
      <c r="BB300" s="33" t="e">
        <f t="shared" si="67"/>
        <v>#VALUE!</v>
      </c>
      <c r="BC300" s="53" t="e">
        <f t="shared" si="68"/>
        <v>#VALUE!</v>
      </c>
      <c r="BD300" s="32" t="e">
        <f>IF(AT300,'935'!H300*AT300/(AT300+D300+H300),0)</f>
        <v>#VALUE!</v>
      </c>
      <c r="BE300" s="32" t="e">
        <f>IF(H300,'935'!H300*H300/(AT300+D300+H300),0)</f>
        <v>#VALUE!</v>
      </c>
      <c r="BF300" s="32" t="e">
        <f>BD300*(1-'935'!X300/'11'!B$17)</f>
        <v>#VALUE!</v>
      </c>
      <c r="BG300" s="49" t="e">
        <f>BE300*(1-'935'!X300/'11'!B$17)</f>
        <v>#VALUE!</v>
      </c>
      <c r="BH300" s="52" t="e">
        <f>AV300*Parameters!B$6</f>
        <v>#VALUE!</v>
      </c>
      <c r="BI300" s="37" t="e">
        <f>IF('935'!$K300=1000,'Charging rates'!$C$38*$BH300/(1+'DNO totals'!$C$99)*'935'!$L300,0)</f>
        <v>#VALUE!</v>
      </c>
      <c r="BJ300" s="37" t="e">
        <f>IF(MOD('935'!$K300,1000)=100,'Charging rates'!$D$38*$BH300/(1+'DNO totals'!$D$99)*'935'!$M300,0)</f>
        <v>#VALUE!</v>
      </c>
      <c r="BK300" s="37" t="e">
        <f>IF(MOD('935'!$K300,100)=10,'Charging rates'!$E$38*$BH300/(1+'DNO totals'!$E$99)*'935'!$N300,0)</f>
        <v>#VALUE!</v>
      </c>
      <c r="BL300" s="37" t="e">
        <f>IF(AND(MOD('935'!$K300,10)&gt;0,MOD('935'!$K300,1000)&gt;1),'Charging rates'!$F$38*$BH300/(1+'DNO totals'!$F$99)*'935'!$O300,0)</f>
        <v>#VALUE!</v>
      </c>
      <c r="BM300" s="37" t="e">
        <f>IF(MOD('935'!$K300,1000)=1,'Charging rates'!$G$38*$BH300/(1+'DNO totals'!$G$99)*'935'!$P300,0)</f>
        <v>#VALUE!</v>
      </c>
      <c r="BN300" s="52" t="e">
        <f t="shared" si="69"/>
        <v>#VALUE!</v>
      </c>
      <c r="BO300" s="37" t="e">
        <f>IF('935'!$K300&gt;1000,'Charging rates'!$C$38*$AW300*'935'!$L300,0)</f>
        <v>#VALUE!</v>
      </c>
      <c r="BP300" s="37" t="e">
        <f>IF(MOD('935'!$K300,1000)&gt;100,'Charging rates'!$D$38*$AW300*'935'!$M300,0)</f>
        <v>#VALUE!</v>
      </c>
      <c r="BQ300" s="37" t="e">
        <f>IF(MOD('935'!$K300,100)&gt;10,'Charging rates'!$E$38*$AW300*'935'!$N300,0)</f>
        <v>#VALUE!</v>
      </c>
      <c r="BR300" s="52" t="e">
        <f t="shared" si="70"/>
        <v>#VALUE!</v>
      </c>
      <c r="BS300" s="48" t="e">
        <f>'935'!C300&lt;&gt;"VOID"</f>
        <v>#VALUE!</v>
      </c>
      <c r="BT300" s="33" t="e">
        <f>IF(BS300,(100/'11'!B$17*BD300*((1-'935'!I300)*'Charging rates'!B$51+'Charging rates'!B$63)),0)</f>
        <v>#VALUE!</v>
      </c>
      <c r="BU300" s="33" t="e">
        <f>100/'11'!B$17*BG300*('Charging rates'!B$51+'Charging rates'!B$63)</f>
        <v>#VALUE!</v>
      </c>
      <c r="BV300" s="33" t="e">
        <f>100/'11'!B$17*BE300*('Charging rates'!B$51+'Charging rates'!B$63)</f>
        <v>#VALUE!</v>
      </c>
      <c r="BW300" s="53" t="e">
        <f t="shared" si="71"/>
        <v>#VALUE!</v>
      </c>
      <c r="BX300" s="32" t="e">
        <f>AT300-('935'!T300*(1-'935'!X300/'11'!B$17))</f>
        <v>#VALUE!</v>
      </c>
      <c r="BY300" s="32">
        <f>0-IF(ISNUMBER(I300),INDEX('913'!$I$6:$I$1205,I300),0)-IF(ISNUMBER(J300),INDEX('913'!$I$6:$I$1205,J300),0)-IF(ISNUMBER(K300),INDEX('913'!$I$6:$I$1205,K300),0)-IF(ISNUMBER(L300),INDEX('913'!$I$6:$I$1205,L300),0)-IF(ISNUMBER(M300),INDEX('913'!$I$6:$I$1205,M300),0)-IF(ISNUMBER(N300),INDEX('913'!$I$6:$I$1205,N300),0)-IF(ISNUMBER(O300),INDEX('913'!$I$6:$I$1205,O300),0)-IF(ISNUMBER(P300),INDEX('913'!$I$6:$I$1205,P300),0)</f>
        <v>0</v>
      </c>
      <c r="BZ300" s="37">
        <f>IF(BY300=0,1,MAX(1,SQRT(BY300^2+(IF(ISNUMBER(I300),INDEX('913'!$J$6:$J$1205,I300),0)+IF(ISNUMBER(J300),INDEX('913'!$J$6:$J$1205,J300),0)+IF(ISNUMBER(K300),INDEX('913'!$J$6:$J$1205,K300),0)+IF(ISNUMBER(L300),INDEX('913'!$J$6:$J$1205,L300),0)+IF(ISNUMBER(M300),INDEX('913'!$J$6:$J$1205,M300),0)+IF(ISNUMBER(N300),INDEX('913'!$J$6:$J$1205,N300),0)+IF(ISNUMBER(O300),INDEX('913'!$J$6:$J$1205,O300),0)+IF(ISNUMBER(P300),INDEX('913'!$J$6:$J$1205,P300),0))^2)/BY300))</f>
        <v>1</v>
      </c>
      <c r="CA300" s="33" t="e">
        <f>100*AO300/'11'!B$17</f>
        <v>#VALUE!</v>
      </c>
      <c r="CB300" s="37" t="e">
        <f>100*(AP300*BZ300)/'11'!C$17</f>
        <v>#VALUE!</v>
      </c>
      <c r="CC300" s="37" t="e">
        <f t="shared" si="72"/>
        <v>#VALUE!</v>
      </c>
      <c r="CD300" s="33" t="e">
        <f t="shared" si="73"/>
        <v>#VALUE!</v>
      </c>
      <c r="CE300" s="54" t="e">
        <f>'11'!C$17-'935'!Y300</f>
        <v>#VALUE!</v>
      </c>
      <c r="CF300" s="37" t="e">
        <f>MAX('DNO totals'!B$312+0,MIN('935'!L300+0,'DNO totals'!B$304+0))</f>
        <v>#VALUE!</v>
      </c>
      <c r="CG300" s="37" t="e">
        <f>MAX('DNO totals'!C$312+0,MIN('935'!M300+0,'DNO totals'!C$304+0))</f>
        <v>#VALUE!</v>
      </c>
      <c r="CH300" s="37" t="e">
        <f>MAX('DNO totals'!D$312+0,MIN('935'!N300+0,'DNO totals'!D$304+0))</f>
        <v>#VALUE!</v>
      </c>
      <c r="CI300" s="37" t="e">
        <f>MAX('DNO totals'!E$312+0,MIN('935'!O300+0,'DNO totals'!E$304+0))</f>
        <v>#VALUE!</v>
      </c>
      <c r="CJ300" s="52" t="e">
        <f>MAX('DNO totals'!F$312+0,MIN('935'!P300+0,'DNO totals'!F$304+0))</f>
        <v>#VALUE!</v>
      </c>
      <c r="CK300" s="37" t="e">
        <f>IF('935'!$K300=1000,'Charging rates'!$C$38*$BH300/(1+'DNO totals'!$C$99)*$CF300,0)</f>
        <v>#VALUE!</v>
      </c>
      <c r="CL300" s="37" t="e">
        <f>IF(MOD('935'!$K300,1000)=100,'Charging rates'!$D$38*$BH300/(1+'DNO totals'!$D$99)*$CG300,0)</f>
        <v>#VALUE!</v>
      </c>
      <c r="CM300" s="37" t="e">
        <f>IF(MOD('935'!$K300,100)=10,'Charging rates'!$E$38*$BH300/(1+'DNO totals'!$E$99)*$CH300,0)</f>
        <v>#VALUE!</v>
      </c>
      <c r="CN300" s="37" t="e">
        <f>IF(AND(MOD('935'!$K300,10)&gt;0,MOD('935'!$K300,1000)&gt;1),'Charging rates'!$F$38*$BH300/(1+'DNO totals'!$F$99)*$CI300,0)</f>
        <v>#VALUE!</v>
      </c>
      <c r="CO300" s="37" t="e">
        <f>IF(MOD('935'!$K300,1000)=1,'Charging rates'!$G$38*$BH300/(1+'DNO totals'!$G$99)*$CJ300,0)</f>
        <v>#VALUE!</v>
      </c>
      <c r="CP300" s="52" t="e">
        <f t="shared" si="74"/>
        <v>#VALUE!</v>
      </c>
      <c r="CQ300" s="37" t="e">
        <f>IF('935'!$K300&gt;1000,'Charging rates'!$C$38*$AW300*$CF300,0)</f>
        <v>#VALUE!</v>
      </c>
      <c r="CR300" s="37" t="e">
        <f>IF(MOD('935'!$K300,1000)&gt;100,'Charging rates'!$D$38*$AW300*$CG300,0)</f>
        <v>#VALUE!</v>
      </c>
      <c r="CS300" s="37" t="e">
        <f>IF(MOD('935'!$K300,100)&gt;10,'Charging rates'!$E$38*$AW300*$CH300,0)</f>
        <v>#VALUE!</v>
      </c>
      <c r="CT300" s="52" t="e">
        <f t="shared" si="75"/>
        <v>#VALUE!</v>
      </c>
      <c r="CU300" s="33" t="e">
        <f>100*(AP300*'935'!Q300*BZ300)/'11'!B$17</f>
        <v>#VALUE!</v>
      </c>
      <c r="CV300" s="33" t="e">
        <f>100/'11'!B$17*'Charging rates'!B$10*AW300</f>
        <v>#VALUE!</v>
      </c>
      <c r="CW300" s="33" t="e">
        <f>IF(AT300=0,0,(1-BX300/AT300)*(CA300+IF('935'!Q300=0,0,(CB300*'935'!Q300*('11'!C$17-'935'!Y300)/('11'!B$17-'935'!X300)))))</f>
        <v>#VALUE!</v>
      </c>
      <c r="CX300" s="33" t="e">
        <f t="shared" si="76"/>
        <v>#VALUE!</v>
      </c>
      <c r="CY300" s="49" t="e">
        <f t="shared" si="77"/>
        <v>#VALUE!</v>
      </c>
      <c r="CZ300" s="32" t="e">
        <f>AT300*(Parameters!B$21+AU300)*IF('DNO totals'!B$323&lt;0,1,'935'!S300)</f>
        <v>#VALUE!</v>
      </c>
      <c r="DA300" s="52" t="e">
        <f>IF('DNO totals'!B$323&lt;0,1,'935'!S300)*(Parameters!B$21+AU300)</f>
        <v>#VALUE!</v>
      </c>
      <c r="DB300" s="37" t="e">
        <f>CX300+'Charging rates'!B$106*DA300*100/'11'!B$17</f>
        <v>#VALUE!</v>
      </c>
      <c r="DC300" s="37" t="e">
        <f>DB300+'Charging rates'!B$116*(Parameters!B$21+AU300)*100/'11'!B$17*IF('DNO totals'!B$323&lt;0,1,'935'!S300)</f>
        <v>#VALUE!</v>
      </c>
      <c r="DD300" s="37" t="e">
        <f>'Charging rates'!B$97*(CP300+CT300)*100/'11'!B$17</f>
        <v>#VALUE!</v>
      </c>
      <c r="DE300" s="33" t="e">
        <f>MAX(0-(CB300*AU300*'11'!C$17/'11'!B$17),DC300+DD300)</f>
        <v>#VALUE!</v>
      </c>
      <c r="DF300" s="37" t="e">
        <f>IF(BS300,IF(AU300=0,CC300,MAX(0,MIN(CC300,CC300+(DE300/'935'!Q300*('11'!B$17-'935'!X300)/('11'!C$17-'935'!Y300))))),0)</f>
        <v>#VALUE!</v>
      </c>
      <c r="DG300" s="33" t="e">
        <f t="shared" si="78"/>
        <v>#VALUE!</v>
      </c>
      <c r="DH300" s="53" t="e">
        <f t="shared" si="79"/>
        <v>#VALUE!</v>
      </c>
    </row>
    <row r="301" spans="1:112">
      <c r="A301" s="28">
        <v>201</v>
      </c>
      <c r="B301" s="47" t="e">
        <f>'935'!B301</f>
        <v>#VALUE!</v>
      </c>
      <c r="C301" s="48" t="e">
        <f>OR('935'!E301&lt;&gt;"VOID",'935'!F301&lt;&gt;"VOID",'935'!G301&lt;&gt;"VOID")</f>
        <v>#VALUE!</v>
      </c>
      <c r="D301" s="32" t="e">
        <f>IF('935'!D301="VOID",0,'935'!D301*(1-'935'!X301/'11'!B$17))</f>
        <v>#VALUE!</v>
      </c>
      <c r="E301" s="32" t="e">
        <f>IF('935'!E301="VOID",0,'935'!E301*(1-'935'!X301/'11'!B$17))</f>
        <v>#VALUE!</v>
      </c>
      <c r="F301" s="32" t="e">
        <f>IF('935'!F301="VOID",0,'935'!F301*(1-'935'!X301/'11'!B$17))</f>
        <v>#VALUE!</v>
      </c>
      <c r="G301" s="32" t="e">
        <f>IF('935'!G301="VOID",0,'935'!G301*(1-'935'!X301/'11'!B$17))</f>
        <v>#VALUE!</v>
      </c>
      <c r="H301" s="49" t="e">
        <f t="shared" si="60"/>
        <v>#VALUE!</v>
      </c>
      <c r="I301" s="50" t="e">
        <f>MATCH('935'!J301,'913'!$B$6:$B$1205,0)</f>
        <v>#VALUE!</v>
      </c>
      <c r="J301" s="50" t="e">
        <f>MATCH(INDEX('913'!$D$6:$D$1205,I301),'913'!$B$6:$B$1205,0)</f>
        <v>#VALUE!</v>
      </c>
      <c r="K301" s="50" t="e">
        <f>MATCH(INDEX('913'!$D$6:$D$1205,J301),'913'!$B$6:$B$1205,0)</f>
        <v>#VALUE!</v>
      </c>
      <c r="L301" s="50" t="e">
        <f>MATCH(INDEX('913'!$D$6:$D$1205,K301),'913'!$B$6:$B$1205,0)</f>
        <v>#VALUE!</v>
      </c>
      <c r="M301" s="50" t="e">
        <f>MATCH(INDEX('913'!$D$6:$D$1205,L301),'913'!$B$6:$B$1205,0)</f>
        <v>#VALUE!</v>
      </c>
      <c r="N301" s="50" t="e">
        <f>MATCH(INDEX('913'!$D$6:$D$1205,M301),'913'!$B$6:$B$1205,0)</f>
        <v>#VALUE!</v>
      </c>
      <c r="O301" s="50" t="e">
        <f>MATCH(INDEX('913'!$D$6:$D$1205,N301),'913'!$B$6:$B$1205,0)</f>
        <v>#VALUE!</v>
      </c>
      <c r="P301" s="51" t="e">
        <f>MATCH(INDEX('913'!$D$6:$D$1205,O301),'913'!$B$6:$B$1205,0)</f>
        <v>#VALUE!</v>
      </c>
      <c r="Q301" s="37">
        <f>IF(ISNUMBER(I301),MAX(0,INDEX('913'!$E$6:$E$1205,I301)),0)</f>
        <v>0</v>
      </c>
      <c r="R301" s="37">
        <f>IF(ISNUMBER(J301),MAX(0,INDEX('913'!$E$6:$E$1205,J301)),0)</f>
        <v>0</v>
      </c>
      <c r="S301" s="37">
        <f>IF(ISNUMBER(K301),MAX(0,INDEX('913'!$E$6:$E$1205,K301)),0)</f>
        <v>0</v>
      </c>
      <c r="T301" s="37">
        <f>IF(ISNUMBER(L301),MAX(0,INDEX('913'!$E$6:$E$1205,L301)),0)</f>
        <v>0</v>
      </c>
      <c r="U301" s="37">
        <f>IF(ISNUMBER(M301),MAX(0,INDEX('913'!$E$6:$E$1205,M301)),0)</f>
        <v>0</v>
      </c>
      <c r="V301" s="37">
        <f>IF(ISNUMBER(N301),MAX(0,INDEX('913'!$E$6:$E$1205,N301)),0)</f>
        <v>0</v>
      </c>
      <c r="W301" s="37">
        <f>IF(ISNUMBER(O301),MAX(0,INDEX('913'!$E$6:$E$1205,O301)),0)</f>
        <v>0</v>
      </c>
      <c r="X301" s="52">
        <f>IF(ISNUMBER(P301),MAX(0,INDEX('913'!$E$6:$E$1205,P301)),0)</f>
        <v>0</v>
      </c>
      <c r="Y301" s="37">
        <f>IF(ISNUMBER(I301),MAX(0,INDEX('913'!$F$6:$F$1205,I301)),0)</f>
        <v>0</v>
      </c>
      <c r="Z301" s="37">
        <f>IF(ISNUMBER(J301),MAX(0,INDEX('913'!$F$6:$F$1205,J301)),0)</f>
        <v>0</v>
      </c>
      <c r="AA301" s="37">
        <f>IF(ISNUMBER(K301),MAX(0,INDEX('913'!$F$6:$F$1205,K301)),0)</f>
        <v>0</v>
      </c>
      <c r="AB301" s="37">
        <f>IF(ISNUMBER(L301),MAX(0,INDEX('913'!$F$6:$F$1205,L301)),0)</f>
        <v>0</v>
      </c>
      <c r="AC301" s="37">
        <f>IF(ISNUMBER(M301),MAX(0,INDEX('913'!$F$6:$F$1205,M301)),0)</f>
        <v>0</v>
      </c>
      <c r="AD301" s="37">
        <f>IF(ISNUMBER(N301),MAX(0,INDEX('913'!$F$6:$F$1205,N301)),0)</f>
        <v>0</v>
      </c>
      <c r="AE301" s="37">
        <f>IF(ISNUMBER(O301),MAX(0,INDEX('913'!$F$6:$F$1205,O301)),0)</f>
        <v>0</v>
      </c>
      <c r="AF301" s="37">
        <f>IF(ISNUMBER(P301),MAX(0,INDEX('913'!$F$6:$F$1205,P301)),0)</f>
        <v>0</v>
      </c>
      <c r="AG301" s="32">
        <f>IF(ISNUMBER(I301),SQRT(INDEX('913'!$I$6:$I$1205,I301)^2+INDEX('913'!$J$6:$J$1205,I301)^2),0)</f>
        <v>0</v>
      </c>
      <c r="AH301" s="32">
        <f>IF(ISNUMBER(J301),SQRT(INDEX('913'!$I$6:$I$1205,J301)^2+INDEX('913'!$J$6:$J$1205,J301)^2),0)</f>
        <v>0</v>
      </c>
      <c r="AI301" s="32">
        <f>IF(ISNUMBER(K301),SQRT(INDEX('913'!$I$6:$I$1205,K301)^2+INDEX('913'!$J$6:$J$1205,K301)^2),0)</f>
        <v>0</v>
      </c>
      <c r="AJ301" s="32">
        <f>IF(ISNUMBER(L301),SQRT(INDEX('913'!$I$6:$I$1205,L301)^2+INDEX('913'!$J$6:$J$1205,L301)^2),0)</f>
        <v>0</v>
      </c>
      <c r="AK301" s="32">
        <f>IF(ISNUMBER(M301),SQRT(INDEX('913'!$I$6:$I$1205,M301)^2+INDEX('913'!$J$6:$J$1205,M301)^2),0)</f>
        <v>0</v>
      </c>
      <c r="AL301" s="32">
        <f>IF(ISNUMBER(N301),SQRT(INDEX('913'!$I$6:$I$1205,N301)^2+INDEX('913'!$J$6:$J$1205,N301)^2),0)</f>
        <v>0</v>
      </c>
      <c r="AM301" s="32">
        <f>IF(ISNUMBER(O301),SQRT(INDEX('913'!$I$6:$I$1205,O301)^2+INDEX('913'!$J$6:$J$1205,O301)^2),0)</f>
        <v>0</v>
      </c>
      <c r="AN301" s="49">
        <f>IF(ISNUMBER(P301),SQRT(INDEX('913'!$I$6:$I$1205,P301)^2+INDEX('913'!$J$6:$J$1205,P301)^2),0)</f>
        <v>0</v>
      </c>
      <c r="AO301" s="37">
        <f t="shared" si="61"/>
        <v>0</v>
      </c>
      <c r="AP301" s="37">
        <f t="shared" si="62"/>
        <v>0</v>
      </c>
      <c r="AQ301" s="33" t="e">
        <f>-100*'935'!W301*(AO301+AP301)/'11'!C$17</f>
        <v>#VALUE!</v>
      </c>
      <c r="AR301" s="37" t="e">
        <f t="shared" si="63"/>
        <v>#VALUE!</v>
      </c>
      <c r="AS301" s="52" t="e">
        <f t="shared" si="64"/>
        <v>#VALUE!</v>
      </c>
      <c r="AT301" s="32" t="e">
        <f>IF('935'!C301="VOID",0,('935'!C301*(1-'935'!X301/'11'!B$17)))</f>
        <v>#VALUE!</v>
      </c>
      <c r="AU301" s="52" t="e">
        <f>'935'!Q301*(1-'935'!Y301/'11'!C$17)/(1-'935'!X301/'11'!B$17)</f>
        <v>#VALUE!</v>
      </c>
      <c r="AV301" s="37" t="e">
        <f>INDEX('DNO totals'!$B$57:$G$57,IF('935'!K301,IF(MOD('935'!K301,1000),IF(MOD('935'!K301,100),IF(MOD('935'!K301,10),IF(MOD('935'!K301,1000)=1,6,5),4),3),2),1))</f>
        <v>#VALUE!</v>
      </c>
      <c r="AW301" s="52" t="e">
        <f t="shared" si="65"/>
        <v>#VALUE!</v>
      </c>
      <c r="AX301" s="32" t="e">
        <f>IF('935'!V301="VOID",0,'935'!V301*(1-'935'!X301/'11'!B$17))</f>
        <v>#VALUE!</v>
      </c>
      <c r="AY301" s="33" t="e">
        <f>IF(H301,-100*'Charging rates'!B$10/'11'!B$17*AX301/H301,0)</f>
        <v>#VALUE!</v>
      </c>
      <c r="AZ301" s="33" t="e">
        <f>IF(C301,'DNO totals'!B$41,0)</f>
        <v>#VALUE!</v>
      </c>
      <c r="BA301" s="33" t="e">
        <f t="shared" si="66"/>
        <v>#VALUE!</v>
      </c>
      <c r="BB301" s="33" t="e">
        <f t="shared" si="67"/>
        <v>#VALUE!</v>
      </c>
      <c r="BC301" s="53" t="e">
        <f t="shared" si="68"/>
        <v>#VALUE!</v>
      </c>
      <c r="BD301" s="32" t="e">
        <f>IF(AT301,'935'!H301*AT301/(AT301+D301+H301),0)</f>
        <v>#VALUE!</v>
      </c>
      <c r="BE301" s="32" t="e">
        <f>IF(H301,'935'!H301*H301/(AT301+D301+H301),0)</f>
        <v>#VALUE!</v>
      </c>
      <c r="BF301" s="32" t="e">
        <f>BD301*(1-'935'!X301/'11'!B$17)</f>
        <v>#VALUE!</v>
      </c>
      <c r="BG301" s="49" t="e">
        <f>BE301*(1-'935'!X301/'11'!B$17)</f>
        <v>#VALUE!</v>
      </c>
      <c r="BH301" s="52" t="e">
        <f>AV301*Parameters!B$6</f>
        <v>#VALUE!</v>
      </c>
      <c r="BI301" s="37" t="e">
        <f>IF('935'!$K301=1000,'Charging rates'!$C$38*$BH301/(1+'DNO totals'!$C$99)*'935'!$L301,0)</f>
        <v>#VALUE!</v>
      </c>
      <c r="BJ301" s="37" t="e">
        <f>IF(MOD('935'!$K301,1000)=100,'Charging rates'!$D$38*$BH301/(1+'DNO totals'!$D$99)*'935'!$M301,0)</f>
        <v>#VALUE!</v>
      </c>
      <c r="BK301" s="37" t="e">
        <f>IF(MOD('935'!$K301,100)=10,'Charging rates'!$E$38*$BH301/(1+'DNO totals'!$E$99)*'935'!$N301,0)</f>
        <v>#VALUE!</v>
      </c>
      <c r="BL301" s="37" t="e">
        <f>IF(AND(MOD('935'!$K301,10)&gt;0,MOD('935'!$K301,1000)&gt;1),'Charging rates'!$F$38*$BH301/(1+'DNO totals'!$F$99)*'935'!$O301,0)</f>
        <v>#VALUE!</v>
      </c>
      <c r="BM301" s="37" t="e">
        <f>IF(MOD('935'!$K301,1000)=1,'Charging rates'!$G$38*$BH301/(1+'DNO totals'!$G$99)*'935'!$P301,0)</f>
        <v>#VALUE!</v>
      </c>
      <c r="BN301" s="52" t="e">
        <f t="shared" si="69"/>
        <v>#VALUE!</v>
      </c>
      <c r="BO301" s="37" t="e">
        <f>IF('935'!$K301&gt;1000,'Charging rates'!$C$38*$AW301*'935'!$L301,0)</f>
        <v>#VALUE!</v>
      </c>
      <c r="BP301" s="37" t="e">
        <f>IF(MOD('935'!$K301,1000)&gt;100,'Charging rates'!$D$38*$AW301*'935'!$M301,0)</f>
        <v>#VALUE!</v>
      </c>
      <c r="BQ301" s="37" t="e">
        <f>IF(MOD('935'!$K301,100)&gt;10,'Charging rates'!$E$38*$AW301*'935'!$N301,0)</f>
        <v>#VALUE!</v>
      </c>
      <c r="BR301" s="52" t="e">
        <f t="shared" si="70"/>
        <v>#VALUE!</v>
      </c>
      <c r="BS301" s="48" t="e">
        <f>'935'!C301&lt;&gt;"VOID"</f>
        <v>#VALUE!</v>
      </c>
      <c r="BT301" s="33" t="e">
        <f>IF(BS301,(100/'11'!B$17*BD301*((1-'935'!I301)*'Charging rates'!B$51+'Charging rates'!B$63)),0)</f>
        <v>#VALUE!</v>
      </c>
      <c r="BU301" s="33" t="e">
        <f>100/'11'!B$17*BG301*('Charging rates'!B$51+'Charging rates'!B$63)</f>
        <v>#VALUE!</v>
      </c>
      <c r="BV301" s="33" t="e">
        <f>100/'11'!B$17*BE301*('Charging rates'!B$51+'Charging rates'!B$63)</f>
        <v>#VALUE!</v>
      </c>
      <c r="BW301" s="53" t="e">
        <f t="shared" si="71"/>
        <v>#VALUE!</v>
      </c>
      <c r="BX301" s="32" t="e">
        <f>AT301-('935'!T301*(1-'935'!X301/'11'!B$17))</f>
        <v>#VALUE!</v>
      </c>
      <c r="BY301" s="32">
        <f>0-IF(ISNUMBER(I301),INDEX('913'!$I$6:$I$1205,I301),0)-IF(ISNUMBER(J301),INDEX('913'!$I$6:$I$1205,J301),0)-IF(ISNUMBER(K301),INDEX('913'!$I$6:$I$1205,K301),0)-IF(ISNUMBER(L301),INDEX('913'!$I$6:$I$1205,L301),0)-IF(ISNUMBER(M301),INDEX('913'!$I$6:$I$1205,M301),0)-IF(ISNUMBER(N301),INDEX('913'!$I$6:$I$1205,N301),0)-IF(ISNUMBER(O301),INDEX('913'!$I$6:$I$1205,O301),0)-IF(ISNUMBER(P301),INDEX('913'!$I$6:$I$1205,P301),0)</f>
        <v>0</v>
      </c>
      <c r="BZ301" s="37">
        <f>IF(BY301=0,1,MAX(1,SQRT(BY301^2+(IF(ISNUMBER(I301),INDEX('913'!$J$6:$J$1205,I301),0)+IF(ISNUMBER(J301),INDEX('913'!$J$6:$J$1205,J301),0)+IF(ISNUMBER(K301),INDEX('913'!$J$6:$J$1205,K301),0)+IF(ISNUMBER(L301),INDEX('913'!$J$6:$J$1205,L301),0)+IF(ISNUMBER(M301),INDEX('913'!$J$6:$J$1205,M301),0)+IF(ISNUMBER(N301),INDEX('913'!$J$6:$J$1205,N301),0)+IF(ISNUMBER(O301),INDEX('913'!$J$6:$J$1205,O301),0)+IF(ISNUMBER(P301),INDEX('913'!$J$6:$J$1205,P301),0))^2)/BY301))</f>
        <v>1</v>
      </c>
      <c r="CA301" s="33" t="e">
        <f>100*AO301/'11'!B$17</f>
        <v>#VALUE!</v>
      </c>
      <c r="CB301" s="37" t="e">
        <f>100*(AP301*BZ301)/'11'!C$17</f>
        <v>#VALUE!</v>
      </c>
      <c r="CC301" s="37" t="e">
        <f t="shared" si="72"/>
        <v>#VALUE!</v>
      </c>
      <c r="CD301" s="33" t="e">
        <f t="shared" si="73"/>
        <v>#VALUE!</v>
      </c>
      <c r="CE301" s="54" t="e">
        <f>'11'!C$17-'935'!Y301</f>
        <v>#VALUE!</v>
      </c>
      <c r="CF301" s="37" t="e">
        <f>MAX('DNO totals'!B$312+0,MIN('935'!L301+0,'DNO totals'!B$304+0))</f>
        <v>#VALUE!</v>
      </c>
      <c r="CG301" s="37" t="e">
        <f>MAX('DNO totals'!C$312+0,MIN('935'!M301+0,'DNO totals'!C$304+0))</f>
        <v>#VALUE!</v>
      </c>
      <c r="CH301" s="37" t="e">
        <f>MAX('DNO totals'!D$312+0,MIN('935'!N301+0,'DNO totals'!D$304+0))</f>
        <v>#VALUE!</v>
      </c>
      <c r="CI301" s="37" t="e">
        <f>MAX('DNO totals'!E$312+0,MIN('935'!O301+0,'DNO totals'!E$304+0))</f>
        <v>#VALUE!</v>
      </c>
      <c r="CJ301" s="52" t="e">
        <f>MAX('DNO totals'!F$312+0,MIN('935'!P301+0,'DNO totals'!F$304+0))</f>
        <v>#VALUE!</v>
      </c>
      <c r="CK301" s="37" t="e">
        <f>IF('935'!$K301=1000,'Charging rates'!$C$38*$BH301/(1+'DNO totals'!$C$99)*$CF301,0)</f>
        <v>#VALUE!</v>
      </c>
      <c r="CL301" s="37" t="e">
        <f>IF(MOD('935'!$K301,1000)=100,'Charging rates'!$D$38*$BH301/(1+'DNO totals'!$D$99)*$CG301,0)</f>
        <v>#VALUE!</v>
      </c>
      <c r="CM301" s="37" t="e">
        <f>IF(MOD('935'!$K301,100)=10,'Charging rates'!$E$38*$BH301/(1+'DNO totals'!$E$99)*$CH301,0)</f>
        <v>#VALUE!</v>
      </c>
      <c r="CN301" s="37" t="e">
        <f>IF(AND(MOD('935'!$K301,10)&gt;0,MOD('935'!$K301,1000)&gt;1),'Charging rates'!$F$38*$BH301/(1+'DNO totals'!$F$99)*$CI301,0)</f>
        <v>#VALUE!</v>
      </c>
      <c r="CO301" s="37" t="e">
        <f>IF(MOD('935'!$K301,1000)=1,'Charging rates'!$G$38*$BH301/(1+'DNO totals'!$G$99)*$CJ301,0)</f>
        <v>#VALUE!</v>
      </c>
      <c r="CP301" s="52" t="e">
        <f t="shared" si="74"/>
        <v>#VALUE!</v>
      </c>
      <c r="CQ301" s="37" t="e">
        <f>IF('935'!$K301&gt;1000,'Charging rates'!$C$38*$AW301*$CF301,0)</f>
        <v>#VALUE!</v>
      </c>
      <c r="CR301" s="37" t="e">
        <f>IF(MOD('935'!$K301,1000)&gt;100,'Charging rates'!$D$38*$AW301*$CG301,0)</f>
        <v>#VALUE!</v>
      </c>
      <c r="CS301" s="37" t="e">
        <f>IF(MOD('935'!$K301,100)&gt;10,'Charging rates'!$E$38*$AW301*$CH301,0)</f>
        <v>#VALUE!</v>
      </c>
      <c r="CT301" s="52" t="e">
        <f t="shared" si="75"/>
        <v>#VALUE!</v>
      </c>
      <c r="CU301" s="33" t="e">
        <f>100*(AP301*'935'!Q301*BZ301)/'11'!B$17</f>
        <v>#VALUE!</v>
      </c>
      <c r="CV301" s="33" t="e">
        <f>100/'11'!B$17*'Charging rates'!B$10*AW301</f>
        <v>#VALUE!</v>
      </c>
      <c r="CW301" s="33" t="e">
        <f>IF(AT301=0,0,(1-BX301/AT301)*(CA301+IF('935'!Q301=0,0,(CB301*'935'!Q301*('11'!C$17-'935'!Y301)/('11'!B$17-'935'!X301)))))</f>
        <v>#VALUE!</v>
      </c>
      <c r="CX301" s="33" t="e">
        <f t="shared" si="76"/>
        <v>#VALUE!</v>
      </c>
      <c r="CY301" s="49" t="e">
        <f t="shared" si="77"/>
        <v>#VALUE!</v>
      </c>
      <c r="CZ301" s="32" t="e">
        <f>AT301*(Parameters!B$21+AU301)*IF('DNO totals'!B$323&lt;0,1,'935'!S301)</f>
        <v>#VALUE!</v>
      </c>
      <c r="DA301" s="52" t="e">
        <f>IF('DNO totals'!B$323&lt;0,1,'935'!S301)*(Parameters!B$21+AU301)</f>
        <v>#VALUE!</v>
      </c>
      <c r="DB301" s="37" t="e">
        <f>CX301+'Charging rates'!B$106*DA301*100/'11'!B$17</f>
        <v>#VALUE!</v>
      </c>
      <c r="DC301" s="37" t="e">
        <f>DB301+'Charging rates'!B$116*(Parameters!B$21+AU301)*100/'11'!B$17*IF('DNO totals'!B$323&lt;0,1,'935'!S301)</f>
        <v>#VALUE!</v>
      </c>
      <c r="DD301" s="37" t="e">
        <f>'Charging rates'!B$97*(CP301+CT301)*100/'11'!B$17</f>
        <v>#VALUE!</v>
      </c>
      <c r="DE301" s="33" t="e">
        <f>MAX(0-(CB301*AU301*'11'!C$17/'11'!B$17),DC301+DD301)</f>
        <v>#VALUE!</v>
      </c>
      <c r="DF301" s="37" t="e">
        <f>IF(BS301,IF(AU301=0,CC301,MAX(0,MIN(CC301,CC301+(DE301/'935'!Q301*('11'!B$17-'935'!X301)/('11'!C$17-'935'!Y301))))),0)</f>
        <v>#VALUE!</v>
      </c>
      <c r="DG301" s="33" t="e">
        <f t="shared" si="78"/>
        <v>#VALUE!</v>
      </c>
      <c r="DH301" s="53" t="e">
        <f t="shared" si="79"/>
        <v>#VALUE!</v>
      </c>
    </row>
    <row r="302" spans="1:112">
      <c r="A302" s="28">
        <v>202</v>
      </c>
      <c r="B302" s="47" t="e">
        <f>'935'!B302</f>
        <v>#VALUE!</v>
      </c>
      <c r="C302" s="48" t="e">
        <f>OR('935'!E302&lt;&gt;"VOID",'935'!F302&lt;&gt;"VOID",'935'!G302&lt;&gt;"VOID")</f>
        <v>#VALUE!</v>
      </c>
      <c r="D302" s="32" t="e">
        <f>IF('935'!D302="VOID",0,'935'!D302*(1-'935'!X302/'11'!B$17))</f>
        <v>#VALUE!</v>
      </c>
      <c r="E302" s="32" t="e">
        <f>IF('935'!E302="VOID",0,'935'!E302*(1-'935'!X302/'11'!B$17))</f>
        <v>#VALUE!</v>
      </c>
      <c r="F302" s="32" t="e">
        <f>IF('935'!F302="VOID",0,'935'!F302*(1-'935'!X302/'11'!B$17))</f>
        <v>#VALUE!</v>
      </c>
      <c r="G302" s="32" t="e">
        <f>IF('935'!G302="VOID",0,'935'!G302*(1-'935'!X302/'11'!B$17))</f>
        <v>#VALUE!</v>
      </c>
      <c r="H302" s="49" t="e">
        <f t="shared" si="60"/>
        <v>#VALUE!</v>
      </c>
      <c r="I302" s="50" t="e">
        <f>MATCH('935'!J302,'913'!$B$6:$B$1205,0)</f>
        <v>#VALUE!</v>
      </c>
      <c r="J302" s="50" t="e">
        <f>MATCH(INDEX('913'!$D$6:$D$1205,I302),'913'!$B$6:$B$1205,0)</f>
        <v>#VALUE!</v>
      </c>
      <c r="K302" s="50" t="e">
        <f>MATCH(INDEX('913'!$D$6:$D$1205,J302),'913'!$B$6:$B$1205,0)</f>
        <v>#VALUE!</v>
      </c>
      <c r="L302" s="50" t="e">
        <f>MATCH(INDEX('913'!$D$6:$D$1205,K302),'913'!$B$6:$B$1205,0)</f>
        <v>#VALUE!</v>
      </c>
      <c r="M302" s="50" t="e">
        <f>MATCH(INDEX('913'!$D$6:$D$1205,L302),'913'!$B$6:$B$1205,0)</f>
        <v>#VALUE!</v>
      </c>
      <c r="N302" s="50" t="e">
        <f>MATCH(INDEX('913'!$D$6:$D$1205,M302),'913'!$B$6:$B$1205,0)</f>
        <v>#VALUE!</v>
      </c>
      <c r="O302" s="50" t="e">
        <f>MATCH(INDEX('913'!$D$6:$D$1205,N302),'913'!$B$6:$B$1205,0)</f>
        <v>#VALUE!</v>
      </c>
      <c r="P302" s="51" t="e">
        <f>MATCH(INDEX('913'!$D$6:$D$1205,O302),'913'!$B$6:$B$1205,0)</f>
        <v>#VALUE!</v>
      </c>
      <c r="Q302" s="37">
        <f>IF(ISNUMBER(I302),MAX(0,INDEX('913'!$E$6:$E$1205,I302)),0)</f>
        <v>0</v>
      </c>
      <c r="R302" s="37">
        <f>IF(ISNUMBER(J302),MAX(0,INDEX('913'!$E$6:$E$1205,J302)),0)</f>
        <v>0</v>
      </c>
      <c r="S302" s="37">
        <f>IF(ISNUMBER(K302),MAX(0,INDEX('913'!$E$6:$E$1205,K302)),0)</f>
        <v>0</v>
      </c>
      <c r="T302" s="37">
        <f>IF(ISNUMBER(L302),MAX(0,INDEX('913'!$E$6:$E$1205,L302)),0)</f>
        <v>0</v>
      </c>
      <c r="U302" s="37">
        <f>IF(ISNUMBER(M302),MAX(0,INDEX('913'!$E$6:$E$1205,M302)),0)</f>
        <v>0</v>
      </c>
      <c r="V302" s="37">
        <f>IF(ISNUMBER(N302),MAX(0,INDEX('913'!$E$6:$E$1205,N302)),0)</f>
        <v>0</v>
      </c>
      <c r="W302" s="37">
        <f>IF(ISNUMBER(O302),MAX(0,INDEX('913'!$E$6:$E$1205,O302)),0)</f>
        <v>0</v>
      </c>
      <c r="X302" s="52">
        <f>IF(ISNUMBER(P302),MAX(0,INDEX('913'!$E$6:$E$1205,P302)),0)</f>
        <v>0</v>
      </c>
      <c r="Y302" s="37">
        <f>IF(ISNUMBER(I302),MAX(0,INDEX('913'!$F$6:$F$1205,I302)),0)</f>
        <v>0</v>
      </c>
      <c r="Z302" s="37">
        <f>IF(ISNUMBER(J302),MAX(0,INDEX('913'!$F$6:$F$1205,J302)),0)</f>
        <v>0</v>
      </c>
      <c r="AA302" s="37">
        <f>IF(ISNUMBER(K302),MAX(0,INDEX('913'!$F$6:$F$1205,K302)),0)</f>
        <v>0</v>
      </c>
      <c r="AB302" s="37">
        <f>IF(ISNUMBER(L302),MAX(0,INDEX('913'!$F$6:$F$1205,L302)),0)</f>
        <v>0</v>
      </c>
      <c r="AC302" s="37">
        <f>IF(ISNUMBER(M302),MAX(0,INDEX('913'!$F$6:$F$1205,M302)),0)</f>
        <v>0</v>
      </c>
      <c r="AD302" s="37">
        <f>IF(ISNUMBER(N302),MAX(0,INDEX('913'!$F$6:$F$1205,N302)),0)</f>
        <v>0</v>
      </c>
      <c r="AE302" s="37">
        <f>IF(ISNUMBER(O302),MAX(0,INDEX('913'!$F$6:$F$1205,O302)),0)</f>
        <v>0</v>
      </c>
      <c r="AF302" s="37">
        <f>IF(ISNUMBER(P302),MAX(0,INDEX('913'!$F$6:$F$1205,P302)),0)</f>
        <v>0</v>
      </c>
      <c r="AG302" s="32">
        <f>IF(ISNUMBER(I302),SQRT(INDEX('913'!$I$6:$I$1205,I302)^2+INDEX('913'!$J$6:$J$1205,I302)^2),0)</f>
        <v>0</v>
      </c>
      <c r="AH302" s="32">
        <f>IF(ISNUMBER(J302),SQRT(INDEX('913'!$I$6:$I$1205,J302)^2+INDEX('913'!$J$6:$J$1205,J302)^2),0)</f>
        <v>0</v>
      </c>
      <c r="AI302" s="32">
        <f>IF(ISNUMBER(K302),SQRT(INDEX('913'!$I$6:$I$1205,K302)^2+INDEX('913'!$J$6:$J$1205,K302)^2),0)</f>
        <v>0</v>
      </c>
      <c r="AJ302" s="32">
        <f>IF(ISNUMBER(L302),SQRT(INDEX('913'!$I$6:$I$1205,L302)^2+INDEX('913'!$J$6:$J$1205,L302)^2),0)</f>
        <v>0</v>
      </c>
      <c r="AK302" s="32">
        <f>IF(ISNUMBER(M302),SQRT(INDEX('913'!$I$6:$I$1205,M302)^2+INDEX('913'!$J$6:$J$1205,M302)^2),0)</f>
        <v>0</v>
      </c>
      <c r="AL302" s="32">
        <f>IF(ISNUMBER(N302),SQRT(INDEX('913'!$I$6:$I$1205,N302)^2+INDEX('913'!$J$6:$J$1205,N302)^2),0)</f>
        <v>0</v>
      </c>
      <c r="AM302" s="32">
        <f>IF(ISNUMBER(O302),SQRT(INDEX('913'!$I$6:$I$1205,O302)^2+INDEX('913'!$J$6:$J$1205,O302)^2),0)</f>
        <v>0</v>
      </c>
      <c r="AN302" s="49">
        <f>IF(ISNUMBER(P302),SQRT(INDEX('913'!$I$6:$I$1205,P302)^2+INDEX('913'!$J$6:$J$1205,P302)^2),0)</f>
        <v>0</v>
      </c>
      <c r="AO302" s="37">
        <f t="shared" si="61"/>
        <v>0</v>
      </c>
      <c r="AP302" s="37">
        <f t="shared" si="62"/>
        <v>0</v>
      </c>
      <c r="AQ302" s="33" t="e">
        <f>-100*'935'!W302*(AO302+AP302)/'11'!C$17</f>
        <v>#VALUE!</v>
      </c>
      <c r="AR302" s="37" t="e">
        <f t="shared" si="63"/>
        <v>#VALUE!</v>
      </c>
      <c r="AS302" s="52" t="e">
        <f t="shared" si="64"/>
        <v>#VALUE!</v>
      </c>
      <c r="AT302" s="32" t="e">
        <f>IF('935'!C302="VOID",0,('935'!C302*(1-'935'!X302/'11'!B$17)))</f>
        <v>#VALUE!</v>
      </c>
      <c r="AU302" s="52" t="e">
        <f>'935'!Q302*(1-'935'!Y302/'11'!C$17)/(1-'935'!X302/'11'!B$17)</f>
        <v>#VALUE!</v>
      </c>
      <c r="AV302" s="37" t="e">
        <f>INDEX('DNO totals'!$B$57:$G$57,IF('935'!K302,IF(MOD('935'!K302,1000),IF(MOD('935'!K302,100),IF(MOD('935'!K302,10),IF(MOD('935'!K302,1000)=1,6,5),4),3),2),1))</f>
        <v>#VALUE!</v>
      </c>
      <c r="AW302" s="52" t="e">
        <f t="shared" si="65"/>
        <v>#VALUE!</v>
      </c>
      <c r="AX302" s="32" t="e">
        <f>IF('935'!V302="VOID",0,'935'!V302*(1-'935'!X302/'11'!B$17))</f>
        <v>#VALUE!</v>
      </c>
      <c r="AY302" s="33" t="e">
        <f>IF(H302,-100*'Charging rates'!B$10/'11'!B$17*AX302/H302,0)</f>
        <v>#VALUE!</v>
      </c>
      <c r="AZ302" s="33" t="e">
        <f>IF(C302,'DNO totals'!B$41,0)</f>
        <v>#VALUE!</v>
      </c>
      <c r="BA302" s="33" t="e">
        <f t="shared" si="66"/>
        <v>#VALUE!</v>
      </c>
      <c r="BB302" s="33" t="e">
        <f t="shared" si="67"/>
        <v>#VALUE!</v>
      </c>
      <c r="BC302" s="53" t="e">
        <f t="shared" si="68"/>
        <v>#VALUE!</v>
      </c>
      <c r="BD302" s="32" t="e">
        <f>IF(AT302,'935'!H302*AT302/(AT302+D302+H302),0)</f>
        <v>#VALUE!</v>
      </c>
      <c r="BE302" s="32" t="e">
        <f>IF(H302,'935'!H302*H302/(AT302+D302+H302),0)</f>
        <v>#VALUE!</v>
      </c>
      <c r="BF302" s="32" t="e">
        <f>BD302*(1-'935'!X302/'11'!B$17)</f>
        <v>#VALUE!</v>
      </c>
      <c r="BG302" s="49" t="e">
        <f>BE302*(1-'935'!X302/'11'!B$17)</f>
        <v>#VALUE!</v>
      </c>
      <c r="BH302" s="52" t="e">
        <f>AV302*Parameters!B$6</f>
        <v>#VALUE!</v>
      </c>
      <c r="BI302" s="37" t="e">
        <f>IF('935'!$K302=1000,'Charging rates'!$C$38*$BH302/(1+'DNO totals'!$C$99)*'935'!$L302,0)</f>
        <v>#VALUE!</v>
      </c>
      <c r="BJ302" s="37" t="e">
        <f>IF(MOD('935'!$K302,1000)=100,'Charging rates'!$D$38*$BH302/(1+'DNO totals'!$D$99)*'935'!$M302,0)</f>
        <v>#VALUE!</v>
      </c>
      <c r="BK302" s="37" t="e">
        <f>IF(MOD('935'!$K302,100)=10,'Charging rates'!$E$38*$BH302/(1+'DNO totals'!$E$99)*'935'!$N302,0)</f>
        <v>#VALUE!</v>
      </c>
      <c r="BL302" s="37" t="e">
        <f>IF(AND(MOD('935'!$K302,10)&gt;0,MOD('935'!$K302,1000)&gt;1),'Charging rates'!$F$38*$BH302/(1+'DNO totals'!$F$99)*'935'!$O302,0)</f>
        <v>#VALUE!</v>
      </c>
      <c r="BM302" s="37" t="e">
        <f>IF(MOD('935'!$K302,1000)=1,'Charging rates'!$G$38*$BH302/(1+'DNO totals'!$G$99)*'935'!$P302,0)</f>
        <v>#VALUE!</v>
      </c>
      <c r="BN302" s="52" t="e">
        <f t="shared" si="69"/>
        <v>#VALUE!</v>
      </c>
      <c r="BO302" s="37" t="e">
        <f>IF('935'!$K302&gt;1000,'Charging rates'!$C$38*$AW302*'935'!$L302,0)</f>
        <v>#VALUE!</v>
      </c>
      <c r="BP302" s="37" t="e">
        <f>IF(MOD('935'!$K302,1000)&gt;100,'Charging rates'!$D$38*$AW302*'935'!$M302,0)</f>
        <v>#VALUE!</v>
      </c>
      <c r="BQ302" s="37" t="e">
        <f>IF(MOD('935'!$K302,100)&gt;10,'Charging rates'!$E$38*$AW302*'935'!$N302,0)</f>
        <v>#VALUE!</v>
      </c>
      <c r="BR302" s="52" t="e">
        <f t="shared" si="70"/>
        <v>#VALUE!</v>
      </c>
      <c r="BS302" s="48" t="e">
        <f>'935'!C302&lt;&gt;"VOID"</f>
        <v>#VALUE!</v>
      </c>
      <c r="BT302" s="33" t="e">
        <f>IF(BS302,(100/'11'!B$17*BD302*((1-'935'!I302)*'Charging rates'!B$51+'Charging rates'!B$63)),0)</f>
        <v>#VALUE!</v>
      </c>
      <c r="BU302" s="33" t="e">
        <f>100/'11'!B$17*BG302*('Charging rates'!B$51+'Charging rates'!B$63)</f>
        <v>#VALUE!</v>
      </c>
      <c r="BV302" s="33" t="e">
        <f>100/'11'!B$17*BE302*('Charging rates'!B$51+'Charging rates'!B$63)</f>
        <v>#VALUE!</v>
      </c>
      <c r="BW302" s="53" t="e">
        <f t="shared" si="71"/>
        <v>#VALUE!</v>
      </c>
      <c r="BX302" s="32" t="e">
        <f>AT302-('935'!T302*(1-'935'!X302/'11'!B$17))</f>
        <v>#VALUE!</v>
      </c>
      <c r="BY302" s="32">
        <f>0-IF(ISNUMBER(I302),INDEX('913'!$I$6:$I$1205,I302),0)-IF(ISNUMBER(J302),INDEX('913'!$I$6:$I$1205,J302),0)-IF(ISNUMBER(K302),INDEX('913'!$I$6:$I$1205,K302),0)-IF(ISNUMBER(L302),INDEX('913'!$I$6:$I$1205,L302),0)-IF(ISNUMBER(M302),INDEX('913'!$I$6:$I$1205,M302),0)-IF(ISNUMBER(N302),INDEX('913'!$I$6:$I$1205,N302),0)-IF(ISNUMBER(O302),INDEX('913'!$I$6:$I$1205,O302),0)-IF(ISNUMBER(P302),INDEX('913'!$I$6:$I$1205,P302),0)</f>
        <v>0</v>
      </c>
      <c r="BZ302" s="37">
        <f>IF(BY302=0,1,MAX(1,SQRT(BY302^2+(IF(ISNUMBER(I302),INDEX('913'!$J$6:$J$1205,I302),0)+IF(ISNUMBER(J302),INDEX('913'!$J$6:$J$1205,J302),0)+IF(ISNUMBER(K302),INDEX('913'!$J$6:$J$1205,K302),0)+IF(ISNUMBER(L302),INDEX('913'!$J$6:$J$1205,L302),0)+IF(ISNUMBER(M302),INDEX('913'!$J$6:$J$1205,M302),0)+IF(ISNUMBER(N302),INDEX('913'!$J$6:$J$1205,N302),0)+IF(ISNUMBER(O302),INDEX('913'!$J$6:$J$1205,O302),0)+IF(ISNUMBER(P302),INDEX('913'!$J$6:$J$1205,P302),0))^2)/BY302))</f>
        <v>1</v>
      </c>
      <c r="CA302" s="33" t="e">
        <f>100*AO302/'11'!B$17</f>
        <v>#VALUE!</v>
      </c>
      <c r="CB302" s="37" t="e">
        <f>100*(AP302*BZ302)/'11'!C$17</f>
        <v>#VALUE!</v>
      </c>
      <c r="CC302" s="37" t="e">
        <f t="shared" si="72"/>
        <v>#VALUE!</v>
      </c>
      <c r="CD302" s="33" t="e">
        <f t="shared" si="73"/>
        <v>#VALUE!</v>
      </c>
      <c r="CE302" s="54" t="e">
        <f>'11'!C$17-'935'!Y302</f>
        <v>#VALUE!</v>
      </c>
      <c r="CF302" s="37" t="e">
        <f>MAX('DNO totals'!B$312+0,MIN('935'!L302+0,'DNO totals'!B$304+0))</f>
        <v>#VALUE!</v>
      </c>
      <c r="CG302" s="37" t="e">
        <f>MAX('DNO totals'!C$312+0,MIN('935'!M302+0,'DNO totals'!C$304+0))</f>
        <v>#VALUE!</v>
      </c>
      <c r="CH302" s="37" t="e">
        <f>MAX('DNO totals'!D$312+0,MIN('935'!N302+0,'DNO totals'!D$304+0))</f>
        <v>#VALUE!</v>
      </c>
      <c r="CI302" s="37" t="e">
        <f>MAX('DNO totals'!E$312+0,MIN('935'!O302+0,'DNO totals'!E$304+0))</f>
        <v>#VALUE!</v>
      </c>
      <c r="CJ302" s="52" t="e">
        <f>MAX('DNO totals'!F$312+0,MIN('935'!P302+0,'DNO totals'!F$304+0))</f>
        <v>#VALUE!</v>
      </c>
      <c r="CK302" s="37" t="e">
        <f>IF('935'!$K302=1000,'Charging rates'!$C$38*$BH302/(1+'DNO totals'!$C$99)*$CF302,0)</f>
        <v>#VALUE!</v>
      </c>
      <c r="CL302" s="37" t="e">
        <f>IF(MOD('935'!$K302,1000)=100,'Charging rates'!$D$38*$BH302/(1+'DNO totals'!$D$99)*$CG302,0)</f>
        <v>#VALUE!</v>
      </c>
      <c r="CM302" s="37" t="e">
        <f>IF(MOD('935'!$K302,100)=10,'Charging rates'!$E$38*$BH302/(1+'DNO totals'!$E$99)*$CH302,0)</f>
        <v>#VALUE!</v>
      </c>
      <c r="CN302" s="37" t="e">
        <f>IF(AND(MOD('935'!$K302,10)&gt;0,MOD('935'!$K302,1000)&gt;1),'Charging rates'!$F$38*$BH302/(1+'DNO totals'!$F$99)*$CI302,0)</f>
        <v>#VALUE!</v>
      </c>
      <c r="CO302" s="37" t="e">
        <f>IF(MOD('935'!$K302,1000)=1,'Charging rates'!$G$38*$BH302/(1+'DNO totals'!$G$99)*$CJ302,0)</f>
        <v>#VALUE!</v>
      </c>
      <c r="CP302" s="52" t="e">
        <f t="shared" si="74"/>
        <v>#VALUE!</v>
      </c>
      <c r="CQ302" s="37" t="e">
        <f>IF('935'!$K302&gt;1000,'Charging rates'!$C$38*$AW302*$CF302,0)</f>
        <v>#VALUE!</v>
      </c>
      <c r="CR302" s="37" t="e">
        <f>IF(MOD('935'!$K302,1000)&gt;100,'Charging rates'!$D$38*$AW302*$CG302,0)</f>
        <v>#VALUE!</v>
      </c>
      <c r="CS302" s="37" t="e">
        <f>IF(MOD('935'!$K302,100)&gt;10,'Charging rates'!$E$38*$AW302*$CH302,0)</f>
        <v>#VALUE!</v>
      </c>
      <c r="CT302" s="52" t="e">
        <f t="shared" si="75"/>
        <v>#VALUE!</v>
      </c>
      <c r="CU302" s="33" t="e">
        <f>100*(AP302*'935'!Q302*BZ302)/'11'!B$17</f>
        <v>#VALUE!</v>
      </c>
      <c r="CV302" s="33" t="e">
        <f>100/'11'!B$17*'Charging rates'!B$10*AW302</f>
        <v>#VALUE!</v>
      </c>
      <c r="CW302" s="33" t="e">
        <f>IF(AT302=0,0,(1-BX302/AT302)*(CA302+IF('935'!Q302=0,0,(CB302*'935'!Q302*('11'!C$17-'935'!Y302)/('11'!B$17-'935'!X302)))))</f>
        <v>#VALUE!</v>
      </c>
      <c r="CX302" s="33" t="e">
        <f t="shared" si="76"/>
        <v>#VALUE!</v>
      </c>
      <c r="CY302" s="49" t="e">
        <f t="shared" si="77"/>
        <v>#VALUE!</v>
      </c>
      <c r="CZ302" s="32" t="e">
        <f>AT302*(Parameters!B$21+AU302)*IF('DNO totals'!B$323&lt;0,1,'935'!S302)</f>
        <v>#VALUE!</v>
      </c>
      <c r="DA302" s="52" t="e">
        <f>IF('DNO totals'!B$323&lt;0,1,'935'!S302)*(Parameters!B$21+AU302)</f>
        <v>#VALUE!</v>
      </c>
      <c r="DB302" s="37" t="e">
        <f>CX302+'Charging rates'!B$106*DA302*100/'11'!B$17</f>
        <v>#VALUE!</v>
      </c>
      <c r="DC302" s="37" t="e">
        <f>DB302+'Charging rates'!B$116*(Parameters!B$21+AU302)*100/'11'!B$17*IF('DNO totals'!B$323&lt;0,1,'935'!S302)</f>
        <v>#VALUE!</v>
      </c>
      <c r="DD302" s="37" t="e">
        <f>'Charging rates'!B$97*(CP302+CT302)*100/'11'!B$17</f>
        <v>#VALUE!</v>
      </c>
      <c r="DE302" s="33" t="e">
        <f>MAX(0-(CB302*AU302*'11'!C$17/'11'!B$17),DC302+DD302)</f>
        <v>#VALUE!</v>
      </c>
      <c r="DF302" s="37" t="e">
        <f>IF(BS302,IF(AU302=0,CC302,MAX(0,MIN(CC302,CC302+(DE302/'935'!Q302*('11'!B$17-'935'!X302)/('11'!C$17-'935'!Y302))))),0)</f>
        <v>#VALUE!</v>
      </c>
      <c r="DG302" s="33" t="e">
        <f t="shared" si="78"/>
        <v>#VALUE!</v>
      </c>
      <c r="DH302" s="53" t="e">
        <f t="shared" si="79"/>
        <v>#VALUE!</v>
      </c>
    </row>
    <row r="303" spans="1:112">
      <c r="A303" s="28">
        <v>203</v>
      </c>
      <c r="B303" s="47" t="e">
        <f>'935'!B303</f>
        <v>#VALUE!</v>
      </c>
      <c r="C303" s="48" t="e">
        <f>OR('935'!E303&lt;&gt;"VOID",'935'!F303&lt;&gt;"VOID",'935'!G303&lt;&gt;"VOID")</f>
        <v>#VALUE!</v>
      </c>
      <c r="D303" s="32" t="e">
        <f>IF('935'!D303="VOID",0,'935'!D303*(1-'935'!X303/'11'!B$17))</f>
        <v>#VALUE!</v>
      </c>
      <c r="E303" s="32" t="e">
        <f>IF('935'!E303="VOID",0,'935'!E303*(1-'935'!X303/'11'!B$17))</f>
        <v>#VALUE!</v>
      </c>
      <c r="F303" s="32" t="e">
        <f>IF('935'!F303="VOID",0,'935'!F303*(1-'935'!X303/'11'!B$17))</f>
        <v>#VALUE!</v>
      </c>
      <c r="G303" s="32" t="e">
        <f>IF('935'!G303="VOID",0,'935'!G303*(1-'935'!X303/'11'!B$17))</f>
        <v>#VALUE!</v>
      </c>
      <c r="H303" s="49" t="e">
        <f t="shared" si="60"/>
        <v>#VALUE!</v>
      </c>
      <c r="I303" s="50" t="e">
        <f>MATCH('935'!J303,'913'!$B$6:$B$1205,0)</f>
        <v>#VALUE!</v>
      </c>
      <c r="J303" s="50" t="e">
        <f>MATCH(INDEX('913'!$D$6:$D$1205,I303),'913'!$B$6:$B$1205,0)</f>
        <v>#VALUE!</v>
      </c>
      <c r="K303" s="50" t="e">
        <f>MATCH(INDEX('913'!$D$6:$D$1205,J303),'913'!$B$6:$B$1205,0)</f>
        <v>#VALUE!</v>
      </c>
      <c r="L303" s="50" t="e">
        <f>MATCH(INDEX('913'!$D$6:$D$1205,K303),'913'!$B$6:$B$1205,0)</f>
        <v>#VALUE!</v>
      </c>
      <c r="M303" s="50" t="e">
        <f>MATCH(INDEX('913'!$D$6:$D$1205,L303),'913'!$B$6:$B$1205,0)</f>
        <v>#VALUE!</v>
      </c>
      <c r="N303" s="50" t="e">
        <f>MATCH(INDEX('913'!$D$6:$D$1205,M303),'913'!$B$6:$B$1205,0)</f>
        <v>#VALUE!</v>
      </c>
      <c r="O303" s="50" t="e">
        <f>MATCH(INDEX('913'!$D$6:$D$1205,N303),'913'!$B$6:$B$1205,0)</f>
        <v>#VALUE!</v>
      </c>
      <c r="P303" s="51" t="e">
        <f>MATCH(INDEX('913'!$D$6:$D$1205,O303),'913'!$B$6:$B$1205,0)</f>
        <v>#VALUE!</v>
      </c>
      <c r="Q303" s="37">
        <f>IF(ISNUMBER(I303),MAX(0,INDEX('913'!$E$6:$E$1205,I303)),0)</f>
        <v>0</v>
      </c>
      <c r="R303" s="37">
        <f>IF(ISNUMBER(J303),MAX(0,INDEX('913'!$E$6:$E$1205,J303)),0)</f>
        <v>0</v>
      </c>
      <c r="S303" s="37">
        <f>IF(ISNUMBER(K303),MAX(0,INDEX('913'!$E$6:$E$1205,K303)),0)</f>
        <v>0</v>
      </c>
      <c r="T303" s="37">
        <f>IF(ISNUMBER(L303),MAX(0,INDEX('913'!$E$6:$E$1205,L303)),0)</f>
        <v>0</v>
      </c>
      <c r="U303" s="37">
        <f>IF(ISNUMBER(M303),MAX(0,INDEX('913'!$E$6:$E$1205,M303)),0)</f>
        <v>0</v>
      </c>
      <c r="V303" s="37">
        <f>IF(ISNUMBER(N303),MAX(0,INDEX('913'!$E$6:$E$1205,N303)),0)</f>
        <v>0</v>
      </c>
      <c r="W303" s="37">
        <f>IF(ISNUMBER(O303),MAX(0,INDEX('913'!$E$6:$E$1205,O303)),0)</f>
        <v>0</v>
      </c>
      <c r="X303" s="52">
        <f>IF(ISNUMBER(P303),MAX(0,INDEX('913'!$E$6:$E$1205,P303)),0)</f>
        <v>0</v>
      </c>
      <c r="Y303" s="37">
        <f>IF(ISNUMBER(I303),MAX(0,INDEX('913'!$F$6:$F$1205,I303)),0)</f>
        <v>0</v>
      </c>
      <c r="Z303" s="37">
        <f>IF(ISNUMBER(J303),MAX(0,INDEX('913'!$F$6:$F$1205,J303)),0)</f>
        <v>0</v>
      </c>
      <c r="AA303" s="37">
        <f>IF(ISNUMBER(K303),MAX(0,INDEX('913'!$F$6:$F$1205,K303)),0)</f>
        <v>0</v>
      </c>
      <c r="AB303" s="37">
        <f>IF(ISNUMBER(L303),MAX(0,INDEX('913'!$F$6:$F$1205,L303)),0)</f>
        <v>0</v>
      </c>
      <c r="AC303" s="37">
        <f>IF(ISNUMBER(M303),MAX(0,INDEX('913'!$F$6:$F$1205,M303)),0)</f>
        <v>0</v>
      </c>
      <c r="AD303" s="37">
        <f>IF(ISNUMBER(N303),MAX(0,INDEX('913'!$F$6:$F$1205,N303)),0)</f>
        <v>0</v>
      </c>
      <c r="AE303" s="37">
        <f>IF(ISNUMBER(O303),MAX(0,INDEX('913'!$F$6:$F$1205,O303)),0)</f>
        <v>0</v>
      </c>
      <c r="AF303" s="37">
        <f>IF(ISNUMBER(P303),MAX(0,INDEX('913'!$F$6:$F$1205,P303)),0)</f>
        <v>0</v>
      </c>
      <c r="AG303" s="32">
        <f>IF(ISNUMBER(I303),SQRT(INDEX('913'!$I$6:$I$1205,I303)^2+INDEX('913'!$J$6:$J$1205,I303)^2),0)</f>
        <v>0</v>
      </c>
      <c r="AH303" s="32">
        <f>IF(ISNUMBER(J303),SQRT(INDEX('913'!$I$6:$I$1205,J303)^2+INDEX('913'!$J$6:$J$1205,J303)^2),0)</f>
        <v>0</v>
      </c>
      <c r="AI303" s="32">
        <f>IF(ISNUMBER(K303),SQRT(INDEX('913'!$I$6:$I$1205,K303)^2+INDEX('913'!$J$6:$J$1205,K303)^2),0)</f>
        <v>0</v>
      </c>
      <c r="AJ303" s="32">
        <f>IF(ISNUMBER(L303),SQRT(INDEX('913'!$I$6:$I$1205,L303)^2+INDEX('913'!$J$6:$J$1205,L303)^2),0)</f>
        <v>0</v>
      </c>
      <c r="AK303" s="32">
        <f>IF(ISNUMBER(M303),SQRT(INDEX('913'!$I$6:$I$1205,M303)^2+INDEX('913'!$J$6:$J$1205,M303)^2),0)</f>
        <v>0</v>
      </c>
      <c r="AL303" s="32">
        <f>IF(ISNUMBER(N303),SQRT(INDEX('913'!$I$6:$I$1205,N303)^2+INDEX('913'!$J$6:$J$1205,N303)^2),0)</f>
        <v>0</v>
      </c>
      <c r="AM303" s="32">
        <f>IF(ISNUMBER(O303),SQRT(INDEX('913'!$I$6:$I$1205,O303)^2+INDEX('913'!$J$6:$J$1205,O303)^2),0)</f>
        <v>0</v>
      </c>
      <c r="AN303" s="49">
        <f>IF(ISNUMBER(P303),SQRT(INDEX('913'!$I$6:$I$1205,P303)^2+INDEX('913'!$J$6:$J$1205,P303)^2),0)</f>
        <v>0</v>
      </c>
      <c r="AO303" s="37">
        <f t="shared" si="61"/>
        <v>0</v>
      </c>
      <c r="AP303" s="37">
        <f t="shared" si="62"/>
        <v>0</v>
      </c>
      <c r="AQ303" s="33" t="e">
        <f>-100*'935'!W303*(AO303+AP303)/'11'!C$17</f>
        <v>#VALUE!</v>
      </c>
      <c r="AR303" s="37" t="e">
        <f t="shared" si="63"/>
        <v>#VALUE!</v>
      </c>
      <c r="AS303" s="52" t="e">
        <f t="shared" si="64"/>
        <v>#VALUE!</v>
      </c>
      <c r="AT303" s="32" t="e">
        <f>IF('935'!C303="VOID",0,('935'!C303*(1-'935'!X303/'11'!B$17)))</f>
        <v>#VALUE!</v>
      </c>
      <c r="AU303" s="52" t="e">
        <f>'935'!Q303*(1-'935'!Y303/'11'!C$17)/(1-'935'!X303/'11'!B$17)</f>
        <v>#VALUE!</v>
      </c>
      <c r="AV303" s="37" t="e">
        <f>INDEX('DNO totals'!$B$57:$G$57,IF('935'!K303,IF(MOD('935'!K303,1000),IF(MOD('935'!K303,100),IF(MOD('935'!K303,10),IF(MOD('935'!K303,1000)=1,6,5),4),3),2),1))</f>
        <v>#VALUE!</v>
      </c>
      <c r="AW303" s="52" t="e">
        <f t="shared" si="65"/>
        <v>#VALUE!</v>
      </c>
      <c r="AX303" s="32" t="e">
        <f>IF('935'!V303="VOID",0,'935'!V303*(1-'935'!X303/'11'!B$17))</f>
        <v>#VALUE!</v>
      </c>
      <c r="AY303" s="33" t="e">
        <f>IF(H303,-100*'Charging rates'!B$10/'11'!B$17*AX303/H303,0)</f>
        <v>#VALUE!</v>
      </c>
      <c r="AZ303" s="33" t="e">
        <f>IF(C303,'DNO totals'!B$41,0)</f>
        <v>#VALUE!</v>
      </c>
      <c r="BA303" s="33" t="e">
        <f t="shared" si="66"/>
        <v>#VALUE!</v>
      </c>
      <c r="BB303" s="33" t="e">
        <f t="shared" si="67"/>
        <v>#VALUE!</v>
      </c>
      <c r="BC303" s="53" t="e">
        <f t="shared" si="68"/>
        <v>#VALUE!</v>
      </c>
      <c r="BD303" s="32" t="e">
        <f>IF(AT303,'935'!H303*AT303/(AT303+D303+H303),0)</f>
        <v>#VALUE!</v>
      </c>
      <c r="BE303" s="32" t="e">
        <f>IF(H303,'935'!H303*H303/(AT303+D303+H303),0)</f>
        <v>#VALUE!</v>
      </c>
      <c r="BF303" s="32" t="e">
        <f>BD303*(1-'935'!X303/'11'!B$17)</f>
        <v>#VALUE!</v>
      </c>
      <c r="BG303" s="49" t="e">
        <f>BE303*(1-'935'!X303/'11'!B$17)</f>
        <v>#VALUE!</v>
      </c>
      <c r="BH303" s="52" t="e">
        <f>AV303*Parameters!B$6</f>
        <v>#VALUE!</v>
      </c>
      <c r="BI303" s="37" t="e">
        <f>IF('935'!$K303=1000,'Charging rates'!$C$38*$BH303/(1+'DNO totals'!$C$99)*'935'!$L303,0)</f>
        <v>#VALUE!</v>
      </c>
      <c r="BJ303" s="37" t="e">
        <f>IF(MOD('935'!$K303,1000)=100,'Charging rates'!$D$38*$BH303/(1+'DNO totals'!$D$99)*'935'!$M303,0)</f>
        <v>#VALUE!</v>
      </c>
      <c r="BK303" s="37" t="e">
        <f>IF(MOD('935'!$K303,100)=10,'Charging rates'!$E$38*$BH303/(1+'DNO totals'!$E$99)*'935'!$N303,0)</f>
        <v>#VALUE!</v>
      </c>
      <c r="BL303" s="37" t="e">
        <f>IF(AND(MOD('935'!$K303,10)&gt;0,MOD('935'!$K303,1000)&gt;1),'Charging rates'!$F$38*$BH303/(1+'DNO totals'!$F$99)*'935'!$O303,0)</f>
        <v>#VALUE!</v>
      </c>
      <c r="BM303" s="37" t="e">
        <f>IF(MOD('935'!$K303,1000)=1,'Charging rates'!$G$38*$BH303/(1+'DNO totals'!$G$99)*'935'!$P303,0)</f>
        <v>#VALUE!</v>
      </c>
      <c r="BN303" s="52" t="e">
        <f t="shared" si="69"/>
        <v>#VALUE!</v>
      </c>
      <c r="BO303" s="37" t="e">
        <f>IF('935'!$K303&gt;1000,'Charging rates'!$C$38*$AW303*'935'!$L303,0)</f>
        <v>#VALUE!</v>
      </c>
      <c r="BP303" s="37" t="e">
        <f>IF(MOD('935'!$K303,1000)&gt;100,'Charging rates'!$D$38*$AW303*'935'!$M303,0)</f>
        <v>#VALUE!</v>
      </c>
      <c r="BQ303" s="37" t="e">
        <f>IF(MOD('935'!$K303,100)&gt;10,'Charging rates'!$E$38*$AW303*'935'!$N303,0)</f>
        <v>#VALUE!</v>
      </c>
      <c r="BR303" s="52" t="e">
        <f t="shared" si="70"/>
        <v>#VALUE!</v>
      </c>
      <c r="BS303" s="48" t="e">
        <f>'935'!C303&lt;&gt;"VOID"</f>
        <v>#VALUE!</v>
      </c>
      <c r="BT303" s="33" t="e">
        <f>IF(BS303,(100/'11'!B$17*BD303*((1-'935'!I303)*'Charging rates'!B$51+'Charging rates'!B$63)),0)</f>
        <v>#VALUE!</v>
      </c>
      <c r="BU303" s="33" t="e">
        <f>100/'11'!B$17*BG303*('Charging rates'!B$51+'Charging rates'!B$63)</f>
        <v>#VALUE!</v>
      </c>
      <c r="BV303" s="33" t="e">
        <f>100/'11'!B$17*BE303*('Charging rates'!B$51+'Charging rates'!B$63)</f>
        <v>#VALUE!</v>
      </c>
      <c r="BW303" s="53" t="e">
        <f t="shared" si="71"/>
        <v>#VALUE!</v>
      </c>
      <c r="BX303" s="32" t="e">
        <f>AT303-('935'!T303*(1-'935'!X303/'11'!B$17))</f>
        <v>#VALUE!</v>
      </c>
      <c r="BY303" s="32">
        <f>0-IF(ISNUMBER(I303),INDEX('913'!$I$6:$I$1205,I303),0)-IF(ISNUMBER(J303),INDEX('913'!$I$6:$I$1205,J303),0)-IF(ISNUMBER(K303),INDEX('913'!$I$6:$I$1205,K303),0)-IF(ISNUMBER(L303),INDEX('913'!$I$6:$I$1205,L303),0)-IF(ISNUMBER(M303),INDEX('913'!$I$6:$I$1205,M303),0)-IF(ISNUMBER(N303),INDEX('913'!$I$6:$I$1205,N303),0)-IF(ISNUMBER(O303),INDEX('913'!$I$6:$I$1205,O303),0)-IF(ISNUMBER(P303),INDEX('913'!$I$6:$I$1205,P303),0)</f>
        <v>0</v>
      </c>
      <c r="BZ303" s="37">
        <f>IF(BY303=0,1,MAX(1,SQRT(BY303^2+(IF(ISNUMBER(I303),INDEX('913'!$J$6:$J$1205,I303),0)+IF(ISNUMBER(J303),INDEX('913'!$J$6:$J$1205,J303),0)+IF(ISNUMBER(K303),INDEX('913'!$J$6:$J$1205,K303),0)+IF(ISNUMBER(L303),INDEX('913'!$J$6:$J$1205,L303),0)+IF(ISNUMBER(M303),INDEX('913'!$J$6:$J$1205,M303),0)+IF(ISNUMBER(N303),INDEX('913'!$J$6:$J$1205,N303),0)+IF(ISNUMBER(O303),INDEX('913'!$J$6:$J$1205,O303),0)+IF(ISNUMBER(P303),INDEX('913'!$J$6:$J$1205,P303),0))^2)/BY303))</f>
        <v>1</v>
      </c>
      <c r="CA303" s="33" t="e">
        <f>100*AO303/'11'!B$17</f>
        <v>#VALUE!</v>
      </c>
      <c r="CB303" s="37" t="e">
        <f>100*(AP303*BZ303)/'11'!C$17</f>
        <v>#VALUE!</v>
      </c>
      <c r="CC303" s="37" t="e">
        <f t="shared" si="72"/>
        <v>#VALUE!</v>
      </c>
      <c r="CD303" s="33" t="e">
        <f t="shared" si="73"/>
        <v>#VALUE!</v>
      </c>
      <c r="CE303" s="54" t="e">
        <f>'11'!C$17-'935'!Y303</f>
        <v>#VALUE!</v>
      </c>
      <c r="CF303" s="37" t="e">
        <f>MAX('DNO totals'!B$312+0,MIN('935'!L303+0,'DNO totals'!B$304+0))</f>
        <v>#VALUE!</v>
      </c>
      <c r="CG303" s="37" t="e">
        <f>MAX('DNO totals'!C$312+0,MIN('935'!M303+0,'DNO totals'!C$304+0))</f>
        <v>#VALUE!</v>
      </c>
      <c r="CH303" s="37" t="e">
        <f>MAX('DNO totals'!D$312+0,MIN('935'!N303+0,'DNO totals'!D$304+0))</f>
        <v>#VALUE!</v>
      </c>
      <c r="CI303" s="37" t="e">
        <f>MAX('DNO totals'!E$312+0,MIN('935'!O303+0,'DNO totals'!E$304+0))</f>
        <v>#VALUE!</v>
      </c>
      <c r="CJ303" s="52" t="e">
        <f>MAX('DNO totals'!F$312+0,MIN('935'!P303+0,'DNO totals'!F$304+0))</f>
        <v>#VALUE!</v>
      </c>
      <c r="CK303" s="37" t="e">
        <f>IF('935'!$K303=1000,'Charging rates'!$C$38*$BH303/(1+'DNO totals'!$C$99)*$CF303,0)</f>
        <v>#VALUE!</v>
      </c>
      <c r="CL303" s="37" t="e">
        <f>IF(MOD('935'!$K303,1000)=100,'Charging rates'!$D$38*$BH303/(1+'DNO totals'!$D$99)*$CG303,0)</f>
        <v>#VALUE!</v>
      </c>
      <c r="CM303" s="37" t="e">
        <f>IF(MOD('935'!$K303,100)=10,'Charging rates'!$E$38*$BH303/(1+'DNO totals'!$E$99)*$CH303,0)</f>
        <v>#VALUE!</v>
      </c>
      <c r="CN303" s="37" t="e">
        <f>IF(AND(MOD('935'!$K303,10)&gt;0,MOD('935'!$K303,1000)&gt;1),'Charging rates'!$F$38*$BH303/(1+'DNO totals'!$F$99)*$CI303,0)</f>
        <v>#VALUE!</v>
      </c>
      <c r="CO303" s="37" t="e">
        <f>IF(MOD('935'!$K303,1000)=1,'Charging rates'!$G$38*$BH303/(1+'DNO totals'!$G$99)*$CJ303,0)</f>
        <v>#VALUE!</v>
      </c>
      <c r="CP303" s="52" t="e">
        <f t="shared" si="74"/>
        <v>#VALUE!</v>
      </c>
      <c r="CQ303" s="37" t="e">
        <f>IF('935'!$K303&gt;1000,'Charging rates'!$C$38*$AW303*$CF303,0)</f>
        <v>#VALUE!</v>
      </c>
      <c r="CR303" s="37" t="e">
        <f>IF(MOD('935'!$K303,1000)&gt;100,'Charging rates'!$D$38*$AW303*$CG303,0)</f>
        <v>#VALUE!</v>
      </c>
      <c r="CS303" s="37" t="e">
        <f>IF(MOD('935'!$K303,100)&gt;10,'Charging rates'!$E$38*$AW303*$CH303,0)</f>
        <v>#VALUE!</v>
      </c>
      <c r="CT303" s="52" t="e">
        <f t="shared" si="75"/>
        <v>#VALUE!</v>
      </c>
      <c r="CU303" s="33" t="e">
        <f>100*(AP303*'935'!Q303*BZ303)/'11'!B$17</f>
        <v>#VALUE!</v>
      </c>
      <c r="CV303" s="33" t="e">
        <f>100/'11'!B$17*'Charging rates'!B$10*AW303</f>
        <v>#VALUE!</v>
      </c>
      <c r="CW303" s="33" t="e">
        <f>IF(AT303=0,0,(1-BX303/AT303)*(CA303+IF('935'!Q303=0,0,(CB303*'935'!Q303*('11'!C$17-'935'!Y303)/('11'!B$17-'935'!X303)))))</f>
        <v>#VALUE!</v>
      </c>
      <c r="CX303" s="33" t="e">
        <f t="shared" si="76"/>
        <v>#VALUE!</v>
      </c>
      <c r="CY303" s="49" t="e">
        <f t="shared" si="77"/>
        <v>#VALUE!</v>
      </c>
      <c r="CZ303" s="32" t="e">
        <f>AT303*(Parameters!B$21+AU303)*IF('DNO totals'!B$323&lt;0,1,'935'!S303)</f>
        <v>#VALUE!</v>
      </c>
      <c r="DA303" s="52" t="e">
        <f>IF('DNO totals'!B$323&lt;0,1,'935'!S303)*(Parameters!B$21+AU303)</f>
        <v>#VALUE!</v>
      </c>
      <c r="DB303" s="37" t="e">
        <f>CX303+'Charging rates'!B$106*DA303*100/'11'!B$17</f>
        <v>#VALUE!</v>
      </c>
      <c r="DC303" s="37" t="e">
        <f>DB303+'Charging rates'!B$116*(Parameters!B$21+AU303)*100/'11'!B$17*IF('DNO totals'!B$323&lt;0,1,'935'!S303)</f>
        <v>#VALUE!</v>
      </c>
      <c r="DD303" s="37" t="e">
        <f>'Charging rates'!B$97*(CP303+CT303)*100/'11'!B$17</f>
        <v>#VALUE!</v>
      </c>
      <c r="DE303" s="33" t="e">
        <f>MAX(0-(CB303*AU303*'11'!C$17/'11'!B$17),DC303+DD303)</f>
        <v>#VALUE!</v>
      </c>
      <c r="DF303" s="37" t="e">
        <f>IF(BS303,IF(AU303=0,CC303,MAX(0,MIN(CC303,CC303+(DE303/'935'!Q303*('11'!B$17-'935'!X303)/('11'!C$17-'935'!Y303))))),0)</f>
        <v>#VALUE!</v>
      </c>
      <c r="DG303" s="33" t="e">
        <f t="shared" si="78"/>
        <v>#VALUE!</v>
      </c>
      <c r="DH303" s="53" t="e">
        <f t="shared" si="79"/>
        <v>#VALUE!</v>
      </c>
    </row>
    <row r="304" spans="1:112">
      <c r="A304" s="28">
        <v>204</v>
      </c>
      <c r="B304" s="47" t="e">
        <f>'935'!B304</f>
        <v>#VALUE!</v>
      </c>
      <c r="C304" s="48" t="e">
        <f>OR('935'!E304&lt;&gt;"VOID",'935'!F304&lt;&gt;"VOID",'935'!G304&lt;&gt;"VOID")</f>
        <v>#VALUE!</v>
      </c>
      <c r="D304" s="32" t="e">
        <f>IF('935'!D304="VOID",0,'935'!D304*(1-'935'!X304/'11'!B$17))</f>
        <v>#VALUE!</v>
      </c>
      <c r="E304" s="32" t="e">
        <f>IF('935'!E304="VOID",0,'935'!E304*(1-'935'!X304/'11'!B$17))</f>
        <v>#VALUE!</v>
      </c>
      <c r="F304" s="32" t="e">
        <f>IF('935'!F304="VOID",0,'935'!F304*(1-'935'!X304/'11'!B$17))</f>
        <v>#VALUE!</v>
      </c>
      <c r="G304" s="32" t="e">
        <f>IF('935'!G304="VOID",0,'935'!G304*(1-'935'!X304/'11'!B$17))</f>
        <v>#VALUE!</v>
      </c>
      <c r="H304" s="49" t="e">
        <f t="shared" si="60"/>
        <v>#VALUE!</v>
      </c>
      <c r="I304" s="50" t="e">
        <f>MATCH('935'!J304,'913'!$B$6:$B$1205,0)</f>
        <v>#VALUE!</v>
      </c>
      <c r="J304" s="50" t="e">
        <f>MATCH(INDEX('913'!$D$6:$D$1205,I304),'913'!$B$6:$B$1205,0)</f>
        <v>#VALUE!</v>
      </c>
      <c r="K304" s="50" t="e">
        <f>MATCH(INDEX('913'!$D$6:$D$1205,J304),'913'!$B$6:$B$1205,0)</f>
        <v>#VALUE!</v>
      </c>
      <c r="L304" s="50" t="e">
        <f>MATCH(INDEX('913'!$D$6:$D$1205,K304),'913'!$B$6:$B$1205,0)</f>
        <v>#VALUE!</v>
      </c>
      <c r="M304" s="50" t="e">
        <f>MATCH(INDEX('913'!$D$6:$D$1205,L304),'913'!$B$6:$B$1205,0)</f>
        <v>#VALUE!</v>
      </c>
      <c r="N304" s="50" t="e">
        <f>MATCH(INDEX('913'!$D$6:$D$1205,M304),'913'!$B$6:$B$1205,0)</f>
        <v>#VALUE!</v>
      </c>
      <c r="O304" s="50" t="e">
        <f>MATCH(INDEX('913'!$D$6:$D$1205,N304),'913'!$B$6:$B$1205,0)</f>
        <v>#VALUE!</v>
      </c>
      <c r="P304" s="51" t="e">
        <f>MATCH(INDEX('913'!$D$6:$D$1205,O304),'913'!$B$6:$B$1205,0)</f>
        <v>#VALUE!</v>
      </c>
      <c r="Q304" s="37">
        <f>IF(ISNUMBER(I304),MAX(0,INDEX('913'!$E$6:$E$1205,I304)),0)</f>
        <v>0</v>
      </c>
      <c r="R304" s="37">
        <f>IF(ISNUMBER(J304),MAX(0,INDEX('913'!$E$6:$E$1205,J304)),0)</f>
        <v>0</v>
      </c>
      <c r="S304" s="37">
        <f>IF(ISNUMBER(K304),MAX(0,INDEX('913'!$E$6:$E$1205,K304)),0)</f>
        <v>0</v>
      </c>
      <c r="T304" s="37">
        <f>IF(ISNUMBER(L304),MAX(0,INDEX('913'!$E$6:$E$1205,L304)),0)</f>
        <v>0</v>
      </c>
      <c r="U304" s="37">
        <f>IF(ISNUMBER(M304),MAX(0,INDEX('913'!$E$6:$E$1205,M304)),0)</f>
        <v>0</v>
      </c>
      <c r="V304" s="37">
        <f>IF(ISNUMBER(N304),MAX(0,INDEX('913'!$E$6:$E$1205,N304)),0)</f>
        <v>0</v>
      </c>
      <c r="W304" s="37">
        <f>IF(ISNUMBER(O304),MAX(0,INDEX('913'!$E$6:$E$1205,O304)),0)</f>
        <v>0</v>
      </c>
      <c r="X304" s="52">
        <f>IF(ISNUMBER(P304),MAX(0,INDEX('913'!$E$6:$E$1205,P304)),0)</f>
        <v>0</v>
      </c>
      <c r="Y304" s="37">
        <f>IF(ISNUMBER(I304),MAX(0,INDEX('913'!$F$6:$F$1205,I304)),0)</f>
        <v>0</v>
      </c>
      <c r="Z304" s="37">
        <f>IF(ISNUMBER(J304),MAX(0,INDEX('913'!$F$6:$F$1205,J304)),0)</f>
        <v>0</v>
      </c>
      <c r="AA304" s="37">
        <f>IF(ISNUMBER(K304),MAX(0,INDEX('913'!$F$6:$F$1205,K304)),0)</f>
        <v>0</v>
      </c>
      <c r="AB304" s="37">
        <f>IF(ISNUMBER(L304),MAX(0,INDEX('913'!$F$6:$F$1205,L304)),0)</f>
        <v>0</v>
      </c>
      <c r="AC304" s="37">
        <f>IF(ISNUMBER(M304),MAX(0,INDEX('913'!$F$6:$F$1205,M304)),0)</f>
        <v>0</v>
      </c>
      <c r="AD304" s="37">
        <f>IF(ISNUMBER(N304),MAX(0,INDEX('913'!$F$6:$F$1205,N304)),0)</f>
        <v>0</v>
      </c>
      <c r="AE304" s="37">
        <f>IF(ISNUMBER(O304),MAX(0,INDEX('913'!$F$6:$F$1205,O304)),0)</f>
        <v>0</v>
      </c>
      <c r="AF304" s="37">
        <f>IF(ISNUMBER(P304),MAX(0,INDEX('913'!$F$6:$F$1205,P304)),0)</f>
        <v>0</v>
      </c>
      <c r="AG304" s="32">
        <f>IF(ISNUMBER(I304),SQRT(INDEX('913'!$I$6:$I$1205,I304)^2+INDEX('913'!$J$6:$J$1205,I304)^2),0)</f>
        <v>0</v>
      </c>
      <c r="AH304" s="32">
        <f>IF(ISNUMBER(J304),SQRT(INDEX('913'!$I$6:$I$1205,J304)^2+INDEX('913'!$J$6:$J$1205,J304)^2),0)</f>
        <v>0</v>
      </c>
      <c r="AI304" s="32">
        <f>IF(ISNUMBER(K304),SQRT(INDEX('913'!$I$6:$I$1205,K304)^2+INDEX('913'!$J$6:$J$1205,K304)^2),0)</f>
        <v>0</v>
      </c>
      <c r="AJ304" s="32">
        <f>IF(ISNUMBER(L304),SQRT(INDEX('913'!$I$6:$I$1205,L304)^2+INDEX('913'!$J$6:$J$1205,L304)^2),0)</f>
        <v>0</v>
      </c>
      <c r="AK304" s="32">
        <f>IF(ISNUMBER(M304),SQRT(INDEX('913'!$I$6:$I$1205,M304)^2+INDEX('913'!$J$6:$J$1205,M304)^2),0)</f>
        <v>0</v>
      </c>
      <c r="AL304" s="32">
        <f>IF(ISNUMBER(N304),SQRT(INDEX('913'!$I$6:$I$1205,N304)^2+INDEX('913'!$J$6:$J$1205,N304)^2),0)</f>
        <v>0</v>
      </c>
      <c r="AM304" s="32">
        <f>IF(ISNUMBER(O304),SQRT(INDEX('913'!$I$6:$I$1205,O304)^2+INDEX('913'!$J$6:$J$1205,O304)^2),0)</f>
        <v>0</v>
      </c>
      <c r="AN304" s="49">
        <f>IF(ISNUMBER(P304),SQRT(INDEX('913'!$I$6:$I$1205,P304)^2+INDEX('913'!$J$6:$J$1205,P304)^2),0)</f>
        <v>0</v>
      </c>
      <c r="AO304" s="37">
        <f t="shared" si="61"/>
        <v>0</v>
      </c>
      <c r="AP304" s="37">
        <f t="shared" si="62"/>
        <v>0</v>
      </c>
      <c r="AQ304" s="33" t="e">
        <f>-100*'935'!W304*(AO304+AP304)/'11'!C$17</f>
        <v>#VALUE!</v>
      </c>
      <c r="AR304" s="37" t="e">
        <f t="shared" si="63"/>
        <v>#VALUE!</v>
      </c>
      <c r="AS304" s="52" t="e">
        <f t="shared" si="64"/>
        <v>#VALUE!</v>
      </c>
      <c r="AT304" s="32" t="e">
        <f>IF('935'!C304="VOID",0,('935'!C304*(1-'935'!X304/'11'!B$17)))</f>
        <v>#VALUE!</v>
      </c>
      <c r="AU304" s="52" t="e">
        <f>'935'!Q304*(1-'935'!Y304/'11'!C$17)/(1-'935'!X304/'11'!B$17)</f>
        <v>#VALUE!</v>
      </c>
      <c r="AV304" s="37" t="e">
        <f>INDEX('DNO totals'!$B$57:$G$57,IF('935'!K304,IF(MOD('935'!K304,1000),IF(MOD('935'!K304,100),IF(MOD('935'!K304,10),IF(MOD('935'!K304,1000)=1,6,5),4),3),2),1))</f>
        <v>#VALUE!</v>
      </c>
      <c r="AW304" s="52" t="e">
        <f t="shared" si="65"/>
        <v>#VALUE!</v>
      </c>
      <c r="AX304" s="32" t="e">
        <f>IF('935'!V304="VOID",0,'935'!V304*(1-'935'!X304/'11'!B$17))</f>
        <v>#VALUE!</v>
      </c>
      <c r="AY304" s="33" t="e">
        <f>IF(H304,-100*'Charging rates'!B$10/'11'!B$17*AX304/H304,0)</f>
        <v>#VALUE!</v>
      </c>
      <c r="AZ304" s="33" t="e">
        <f>IF(C304,'DNO totals'!B$41,0)</f>
        <v>#VALUE!</v>
      </c>
      <c r="BA304" s="33" t="e">
        <f t="shared" si="66"/>
        <v>#VALUE!</v>
      </c>
      <c r="BB304" s="33" t="e">
        <f t="shared" si="67"/>
        <v>#VALUE!</v>
      </c>
      <c r="BC304" s="53" t="e">
        <f t="shared" si="68"/>
        <v>#VALUE!</v>
      </c>
      <c r="BD304" s="32" t="e">
        <f>IF(AT304,'935'!H304*AT304/(AT304+D304+H304),0)</f>
        <v>#VALUE!</v>
      </c>
      <c r="BE304" s="32" t="e">
        <f>IF(H304,'935'!H304*H304/(AT304+D304+H304),0)</f>
        <v>#VALUE!</v>
      </c>
      <c r="BF304" s="32" t="e">
        <f>BD304*(1-'935'!X304/'11'!B$17)</f>
        <v>#VALUE!</v>
      </c>
      <c r="BG304" s="49" t="e">
        <f>BE304*(1-'935'!X304/'11'!B$17)</f>
        <v>#VALUE!</v>
      </c>
      <c r="BH304" s="52" t="e">
        <f>AV304*Parameters!B$6</f>
        <v>#VALUE!</v>
      </c>
      <c r="BI304" s="37" t="e">
        <f>IF('935'!$K304=1000,'Charging rates'!$C$38*$BH304/(1+'DNO totals'!$C$99)*'935'!$L304,0)</f>
        <v>#VALUE!</v>
      </c>
      <c r="BJ304" s="37" t="e">
        <f>IF(MOD('935'!$K304,1000)=100,'Charging rates'!$D$38*$BH304/(1+'DNO totals'!$D$99)*'935'!$M304,0)</f>
        <v>#VALUE!</v>
      </c>
      <c r="BK304" s="37" t="e">
        <f>IF(MOD('935'!$K304,100)=10,'Charging rates'!$E$38*$BH304/(1+'DNO totals'!$E$99)*'935'!$N304,0)</f>
        <v>#VALUE!</v>
      </c>
      <c r="BL304" s="37" t="e">
        <f>IF(AND(MOD('935'!$K304,10)&gt;0,MOD('935'!$K304,1000)&gt;1),'Charging rates'!$F$38*$BH304/(1+'DNO totals'!$F$99)*'935'!$O304,0)</f>
        <v>#VALUE!</v>
      </c>
      <c r="BM304" s="37" t="e">
        <f>IF(MOD('935'!$K304,1000)=1,'Charging rates'!$G$38*$BH304/(1+'DNO totals'!$G$99)*'935'!$P304,0)</f>
        <v>#VALUE!</v>
      </c>
      <c r="BN304" s="52" t="e">
        <f t="shared" si="69"/>
        <v>#VALUE!</v>
      </c>
      <c r="BO304" s="37" t="e">
        <f>IF('935'!$K304&gt;1000,'Charging rates'!$C$38*$AW304*'935'!$L304,0)</f>
        <v>#VALUE!</v>
      </c>
      <c r="BP304" s="37" t="e">
        <f>IF(MOD('935'!$K304,1000)&gt;100,'Charging rates'!$D$38*$AW304*'935'!$M304,0)</f>
        <v>#VALUE!</v>
      </c>
      <c r="BQ304" s="37" t="e">
        <f>IF(MOD('935'!$K304,100)&gt;10,'Charging rates'!$E$38*$AW304*'935'!$N304,0)</f>
        <v>#VALUE!</v>
      </c>
      <c r="BR304" s="52" t="e">
        <f t="shared" si="70"/>
        <v>#VALUE!</v>
      </c>
      <c r="BS304" s="48" t="e">
        <f>'935'!C304&lt;&gt;"VOID"</f>
        <v>#VALUE!</v>
      </c>
      <c r="BT304" s="33" t="e">
        <f>IF(BS304,(100/'11'!B$17*BD304*((1-'935'!I304)*'Charging rates'!B$51+'Charging rates'!B$63)),0)</f>
        <v>#VALUE!</v>
      </c>
      <c r="BU304" s="33" t="e">
        <f>100/'11'!B$17*BG304*('Charging rates'!B$51+'Charging rates'!B$63)</f>
        <v>#VALUE!</v>
      </c>
      <c r="BV304" s="33" t="e">
        <f>100/'11'!B$17*BE304*('Charging rates'!B$51+'Charging rates'!B$63)</f>
        <v>#VALUE!</v>
      </c>
      <c r="BW304" s="53" t="e">
        <f t="shared" si="71"/>
        <v>#VALUE!</v>
      </c>
      <c r="BX304" s="32" t="e">
        <f>AT304-('935'!T304*(1-'935'!X304/'11'!B$17))</f>
        <v>#VALUE!</v>
      </c>
      <c r="BY304" s="32">
        <f>0-IF(ISNUMBER(I304),INDEX('913'!$I$6:$I$1205,I304),0)-IF(ISNUMBER(J304),INDEX('913'!$I$6:$I$1205,J304),0)-IF(ISNUMBER(K304),INDEX('913'!$I$6:$I$1205,K304),0)-IF(ISNUMBER(L304),INDEX('913'!$I$6:$I$1205,L304),0)-IF(ISNUMBER(M304),INDEX('913'!$I$6:$I$1205,M304),0)-IF(ISNUMBER(N304),INDEX('913'!$I$6:$I$1205,N304),0)-IF(ISNUMBER(O304),INDEX('913'!$I$6:$I$1205,O304),0)-IF(ISNUMBER(P304),INDEX('913'!$I$6:$I$1205,P304),0)</f>
        <v>0</v>
      </c>
      <c r="BZ304" s="37">
        <f>IF(BY304=0,1,MAX(1,SQRT(BY304^2+(IF(ISNUMBER(I304),INDEX('913'!$J$6:$J$1205,I304),0)+IF(ISNUMBER(J304),INDEX('913'!$J$6:$J$1205,J304),0)+IF(ISNUMBER(K304),INDEX('913'!$J$6:$J$1205,K304),0)+IF(ISNUMBER(L304),INDEX('913'!$J$6:$J$1205,L304),0)+IF(ISNUMBER(M304),INDEX('913'!$J$6:$J$1205,M304),0)+IF(ISNUMBER(N304),INDEX('913'!$J$6:$J$1205,N304),0)+IF(ISNUMBER(O304),INDEX('913'!$J$6:$J$1205,O304),0)+IF(ISNUMBER(P304),INDEX('913'!$J$6:$J$1205,P304),0))^2)/BY304))</f>
        <v>1</v>
      </c>
      <c r="CA304" s="33" t="e">
        <f>100*AO304/'11'!B$17</f>
        <v>#VALUE!</v>
      </c>
      <c r="CB304" s="37" t="e">
        <f>100*(AP304*BZ304)/'11'!C$17</f>
        <v>#VALUE!</v>
      </c>
      <c r="CC304" s="37" t="e">
        <f t="shared" si="72"/>
        <v>#VALUE!</v>
      </c>
      <c r="CD304" s="33" t="e">
        <f t="shared" si="73"/>
        <v>#VALUE!</v>
      </c>
      <c r="CE304" s="54" t="e">
        <f>'11'!C$17-'935'!Y304</f>
        <v>#VALUE!</v>
      </c>
      <c r="CF304" s="37" t="e">
        <f>MAX('DNO totals'!B$312+0,MIN('935'!L304+0,'DNO totals'!B$304+0))</f>
        <v>#VALUE!</v>
      </c>
      <c r="CG304" s="37" t="e">
        <f>MAX('DNO totals'!C$312+0,MIN('935'!M304+0,'DNO totals'!C$304+0))</f>
        <v>#VALUE!</v>
      </c>
      <c r="CH304" s="37" t="e">
        <f>MAX('DNO totals'!D$312+0,MIN('935'!N304+0,'DNO totals'!D$304+0))</f>
        <v>#VALUE!</v>
      </c>
      <c r="CI304" s="37" t="e">
        <f>MAX('DNO totals'!E$312+0,MIN('935'!O304+0,'DNO totals'!E$304+0))</f>
        <v>#VALUE!</v>
      </c>
      <c r="CJ304" s="52" t="e">
        <f>MAX('DNO totals'!F$312+0,MIN('935'!P304+0,'DNO totals'!F$304+0))</f>
        <v>#VALUE!</v>
      </c>
      <c r="CK304" s="37" t="e">
        <f>IF('935'!$K304=1000,'Charging rates'!$C$38*$BH304/(1+'DNO totals'!$C$99)*$CF304,0)</f>
        <v>#VALUE!</v>
      </c>
      <c r="CL304" s="37" t="e">
        <f>IF(MOD('935'!$K304,1000)=100,'Charging rates'!$D$38*$BH304/(1+'DNO totals'!$D$99)*$CG304,0)</f>
        <v>#VALUE!</v>
      </c>
      <c r="CM304" s="37" t="e">
        <f>IF(MOD('935'!$K304,100)=10,'Charging rates'!$E$38*$BH304/(1+'DNO totals'!$E$99)*$CH304,0)</f>
        <v>#VALUE!</v>
      </c>
      <c r="CN304" s="37" t="e">
        <f>IF(AND(MOD('935'!$K304,10)&gt;0,MOD('935'!$K304,1000)&gt;1),'Charging rates'!$F$38*$BH304/(1+'DNO totals'!$F$99)*$CI304,0)</f>
        <v>#VALUE!</v>
      </c>
      <c r="CO304" s="37" t="e">
        <f>IF(MOD('935'!$K304,1000)=1,'Charging rates'!$G$38*$BH304/(1+'DNO totals'!$G$99)*$CJ304,0)</f>
        <v>#VALUE!</v>
      </c>
      <c r="CP304" s="52" t="e">
        <f t="shared" si="74"/>
        <v>#VALUE!</v>
      </c>
      <c r="CQ304" s="37" t="e">
        <f>IF('935'!$K304&gt;1000,'Charging rates'!$C$38*$AW304*$CF304,0)</f>
        <v>#VALUE!</v>
      </c>
      <c r="CR304" s="37" t="e">
        <f>IF(MOD('935'!$K304,1000)&gt;100,'Charging rates'!$D$38*$AW304*$CG304,0)</f>
        <v>#VALUE!</v>
      </c>
      <c r="CS304" s="37" t="e">
        <f>IF(MOD('935'!$K304,100)&gt;10,'Charging rates'!$E$38*$AW304*$CH304,0)</f>
        <v>#VALUE!</v>
      </c>
      <c r="CT304" s="52" t="e">
        <f t="shared" si="75"/>
        <v>#VALUE!</v>
      </c>
      <c r="CU304" s="33" t="e">
        <f>100*(AP304*'935'!Q304*BZ304)/'11'!B$17</f>
        <v>#VALUE!</v>
      </c>
      <c r="CV304" s="33" t="e">
        <f>100/'11'!B$17*'Charging rates'!B$10*AW304</f>
        <v>#VALUE!</v>
      </c>
      <c r="CW304" s="33" t="e">
        <f>IF(AT304=0,0,(1-BX304/AT304)*(CA304+IF('935'!Q304=0,0,(CB304*'935'!Q304*('11'!C$17-'935'!Y304)/('11'!B$17-'935'!X304)))))</f>
        <v>#VALUE!</v>
      </c>
      <c r="CX304" s="33" t="e">
        <f t="shared" si="76"/>
        <v>#VALUE!</v>
      </c>
      <c r="CY304" s="49" t="e">
        <f t="shared" si="77"/>
        <v>#VALUE!</v>
      </c>
      <c r="CZ304" s="32" t="e">
        <f>AT304*(Parameters!B$21+AU304)*IF('DNO totals'!B$323&lt;0,1,'935'!S304)</f>
        <v>#VALUE!</v>
      </c>
      <c r="DA304" s="52" t="e">
        <f>IF('DNO totals'!B$323&lt;0,1,'935'!S304)*(Parameters!B$21+AU304)</f>
        <v>#VALUE!</v>
      </c>
      <c r="DB304" s="37" t="e">
        <f>CX304+'Charging rates'!B$106*DA304*100/'11'!B$17</f>
        <v>#VALUE!</v>
      </c>
      <c r="DC304" s="37" t="e">
        <f>DB304+'Charging rates'!B$116*(Parameters!B$21+AU304)*100/'11'!B$17*IF('DNO totals'!B$323&lt;0,1,'935'!S304)</f>
        <v>#VALUE!</v>
      </c>
      <c r="DD304" s="37" t="e">
        <f>'Charging rates'!B$97*(CP304+CT304)*100/'11'!B$17</f>
        <v>#VALUE!</v>
      </c>
      <c r="DE304" s="33" t="e">
        <f>MAX(0-(CB304*AU304*'11'!C$17/'11'!B$17),DC304+DD304)</f>
        <v>#VALUE!</v>
      </c>
      <c r="DF304" s="37" t="e">
        <f>IF(BS304,IF(AU304=0,CC304,MAX(0,MIN(CC304,CC304+(DE304/'935'!Q304*('11'!B$17-'935'!X304)/('11'!C$17-'935'!Y304))))),0)</f>
        <v>#VALUE!</v>
      </c>
      <c r="DG304" s="33" t="e">
        <f t="shared" si="78"/>
        <v>#VALUE!</v>
      </c>
      <c r="DH304" s="53" t="e">
        <f t="shared" si="79"/>
        <v>#VALUE!</v>
      </c>
    </row>
    <row r="305" spans="1:112">
      <c r="A305" s="28">
        <v>205</v>
      </c>
      <c r="B305" s="47" t="e">
        <f>'935'!B305</f>
        <v>#VALUE!</v>
      </c>
      <c r="C305" s="48" t="e">
        <f>OR('935'!E305&lt;&gt;"VOID",'935'!F305&lt;&gt;"VOID",'935'!G305&lt;&gt;"VOID")</f>
        <v>#VALUE!</v>
      </c>
      <c r="D305" s="32" t="e">
        <f>IF('935'!D305="VOID",0,'935'!D305*(1-'935'!X305/'11'!B$17))</f>
        <v>#VALUE!</v>
      </c>
      <c r="E305" s="32" t="e">
        <f>IF('935'!E305="VOID",0,'935'!E305*(1-'935'!X305/'11'!B$17))</f>
        <v>#VALUE!</v>
      </c>
      <c r="F305" s="32" t="e">
        <f>IF('935'!F305="VOID",0,'935'!F305*(1-'935'!X305/'11'!B$17))</f>
        <v>#VALUE!</v>
      </c>
      <c r="G305" s="32" t="e">
        <f>IF('935'!G305="VOID",0,'935'!G305*(1-'935'!X305/'11'!B$17))</f>
        <v>#VALUE!</v>
      </c>
      <c r="H305" s="49" t="e">
        <f t="shared" si="60"/>
        <v>#VALUE!</v>
      </c>
      <c r="I305" s="50" t="e">
        <f>MATCH('935'!J305,'913'!$B$6:$B$1205,0)</f>
        <v>#VALUE!</v>
      </c>
      <c r="J305" s="50" t="e">
        <f>MATCH(INDEX('913'!$D$6:$D$1205,I305),'913'!$B$6:$B$1205,0)</f>
        <v>#VALUE!</v>
      </c>
      <c r="K305" s="50" t="e">
        <f>MATCH(INDEX('913'!$D$6:$D$1205,J305),'913'!$B$6:$B$1205,0)</f>
        <v>#VALUE!</v>
      </c>
      <c r="L305" s="50" t="e">
        <f>MATCH(INDEX('913'!$D$6:$D$1205,K305),'913'!$B$6:$B$1205,0)</f>
        <v>#VALUE!</v>
      </c>
      <c r="M305" s="50" t="e">
        <f>MATCH(INDEX('913'!$D$6:$D$1205,L305),'913'!$B$6:$B$1205,0)</f>
        <v>#VALUE!</v>
      </c>
      <c r="N305" s="50" t="e">
        <f>MATCH(INDEX('913'!$D$6:$D$1205,M305),'913'!$B$6:$B$1205,0)</f>
        <v>#VALUE!</v>
      </c>
      <c r="O305" s="50" t="e">
        <f>MATCH(INDEX('913'!$D$6:$D$1205,N305),'913'!$B$6:$B$1205,0)</f>
        <v>#VALUE!</v>
      </c>
      <c r="P305" s="51" t="e">
        <f>MATCH(INDEX('913'!$D$6:$D$1205,O305),'913'!$B$6:$B$1205,0)</f>
        <v>#VALUE!</v>
      </c>
      <c r="Q305" s="37">
        <f>IF(ISNUMBER(I305),MAX(0,INDEX('913'!$E$6:$E$1205,I305)),0)</f>
        <v>0</v>
      </c>
      <c r="R305" s="37">
        <f>IF(ISNUMBER(J305),MAX(0,INDEX('913'!$E$6:$E$1205,J305)),0)</f>
        <v>0</v>
      </c>
      <c r="S305" s="37">
        <f>IF(ISNUMBER(K305),MAX(0,INDEX('913'!$E$6:$E$1205,K305)),0)</f>
        <v>0</v>
      </c>
      <c r="T305" s="37">
        <f>IF(ISNUMBER(L305),MAX(0,INDEX('913'!$E$6:$E$1205,L305)),0)</f>
        <v>0</v>
      </c>
      <c r="U305" s="37">
        <f>IF(ISNUMBER(M305),MAX(0,INDEX('913'!$E$6:$E$1205,M305)),0)</f>
        <v>0</v>
      </c>
      <c r="V305" s="37">
        <f>IF(ISNUMBER(N305),MAX(0,INDEX('913'!$E$6:$E$1205,N305)),0)</f>
        <v>0</v>
      </c>
      <c r="W305" s="37">
        <f>IF(ISNUMBER(O305),MAX(0,INDEX('913'!$E$6:$E$1205,O305)),0)</f>
        <v>0</v>
      </c>
      <c r="X305" s="52">
        <f>IF(ISNUMBER(P305),MAX(0,INDEX('913'!$E$6:$E$1205,P305)),0)</f>
        <v>0</v>
      </c>
      <c r="Y305" s="37">
        <f>IF(ISNUMBER(I305),MAX(0,INDEX('913'!$F$6:$F$1205,I305)),0)</f>
        <v>0</v>
      </c>
      <c r="Z305" s="37">
        <f>IF(ISNUMBER(J305),MAX(0,INDEX('913'!$F$6:$F$1205,J305)),0)</f>
        <v>0</v>
      </c>
      <c r="AA305" s="37">
        <f>IF(ISNUMBER(K305),MAX(0,INDEX('913'!$F$6:$F$1205,K305)),0)</f>
        <v>0</v>
      </c>
      <c r="AB305" s="37">
        <f>IF(ISNUMBER(L305),MAX(0,INDEX('913'!$F$6:$F$1205,L305)),0)</f>
        <v>0</v>
      </c>
      <c r="AC305" s="37">
        <f>IF(ISNUMBER(M305),MAX(0,INDEX('913'!$F$6:$F$1205,M305)),0)</f>
        <v>0</v>
      </c>
      <c r="AD305" s="37">
        <f>IF(ISNUMBER(N305),MAX(0,INDEX('913'!$F$6:$F$1205,N305)),0)</f>
        <v>0</v>
      </c>
      <c r="AE305" s="37">
        <f>IF(ISNUMBER(O305),MAX(0,INDEX('913'!$F$6:$F$1205,O305)),0)</f>
        <v>0</v>
      </c>
      <c r="AF305" s="37">
        <f>IF(ISNUMBER(P305),MAX(0,INDEX('913'!$F$6:$F$1205,P305)),0)</f>
        <v>0</v>
      </c>
      <c r="AG305" s="32">
        <f>IF(ISNUMBER(I305),SQRT(INDEX('913'!$I$6:$I$1205,I305)^2+INDEX('913'!$J$6:$J$1205,I305)^2),0)</f>
        <v>0</v>
      </c>
      <c r="AH305" s="32">
        <f>IF(ISNUMBER(J305),SQRT(INDEX('913'!$I$6:$I$1205,J305)^2+INDEX('913'!$J$6:$J$1205,J305)^2),0)</f>
        <v>0</v>
      </c>
      <c r="AI305" s="32">
        <f>IF(ISNUMBER(K305),SQRT(INDEX('913'!$I$6:$I$1205,K305)^2+INDEX('913'!$J$6:$J$1205,K305)^2),0)</f>
        <v>0</v>
      </c>
      <c r="AJ305" s="32">
        <f>IF(ISNUMBER(L305),SQRT(INDEX('913'!$I$6:$I$1205,L305)^2+INDEX('913'!$J$6:$J$1205,L305)^2),0)</f>
        <v>0</v>
      </c>
      <c r="AK305" s="32">
        <f>IF(ISNUMBER(M305),SQRT(INDEX('913'!$I$6:$I$1205,M305)^2+INDEX('913'!$J$6:$J$1205,M305)^2),0)</f>
        <v>0</v>
      </c>
      <c r="AL305" s="32">
        <f>IF(ISNUMBER(N305),SQRT(INDEX('913'!$I$6:$I$1205,N305)^2+INDEX('913'!$J$6:$J$1205,N305)^2),0)</f>
        <v>0</v>
      </c>
      <c r="AM305" s="32">
        <f>IF(ISNUMBER(O305),SQRT(INDEX('913'!$I$6:$I$1205,O305)^2+INDEX('913'!$J$6:$J$1205,O305)^2),0)</f>
        <v>0</v>
      </c>
      <c r="AN305" s="49">
        <f>IF(ISNUMBER(P305),SQRT(INDEX('913'!$I$6:$I$1205,P305)^2+INDEX('913'!$J$6:$J$1205,P305)^2),0)</f>
        <v>0</v>
      </c>
      <c r="AO305" s="37">
        <f t="shared" si="61"/>
        <v>0</v>
      </c>
      <c r="AP305" s="37">
        <f t="shared" si="62"/>
        <v>0</v>
      </c>
      <c r="AQ305" s="33" t="e">
        <f>-100*'935'!W305*(AO305+AP305)/'11'!C$17</f>
        <v>#VALUE!</v>
      </c>
      <c r="AR305" s="37" t="e">
        <f t="shared" si="63"/>
        <v>#VALUE!</v>
      </c>
      <c r="AS305" s="52" t="e">
        <f t="shared" si="64"/>
        <v>#VALUE!</v>
      </c>
      <c r="AT305" s="32" t="e">
        <f>IF('935'!C305="VOID",0,('935'!C305*(1-'935'!X305/'11'!B$17)))</f>
        <v>#VALUE!</v>
      </c>
      <c r="AU305" s="52" t="e">
        <f>'935'!Q305*(1-'935'!Y305/'11'!C$17)/(1-'935'!X305/'11'!B$17)</f>
        <v>#VALUE!</v>
      </c>
      <c r="AV305" s="37" t="e">
        <f>INDEX('DNO totals'!$B$57:$G$57,IF('935'!K305,IF(MOD('935'!K305,1000),IF(MOD('935'!K305,100),IF(MOD('935'!K305,10),IF(MOD('935'!K305,1000)=1,6,5),4),3),2),1))</f>
        <v>#VALUE!</v>
      </c>
      <c r="AW305" s="52" t="e">
        <f t="shared" si="65"/>
        <v>#VALUE!</v>
      </c>
      <c r="AX305" s="32" t="e">
        <f>IF('935'!V305="VOID",0,'935'!V305*(1-'935'!X305/'11'!B$17))</f>
        <v>#VALUE!</v>
      </c>
      <c r="AY305" s="33" t="e">
        <f>IF(H305,-100*'Charging rates'!B$10/'11'!B$17*AX305/H305,0)</f>
        <v>#VALUE!</v>
      </c>
      <c r="AZ305" s="33" t="e">
        <f>IF(C305,'DNO totals'!B$41,0)</f>
        <v>#VALUE!</v>
      </c>
      <c r="BA305" s="33" t="e">
        <f t="shared" si="66"/>
        <v>#VALUE!</v>
      </c>
      <c r="BB305" s="33" t="e">
        <f t="shared" si="67"/>
        <v>#VALUE!</v>
      </c>
      <c r="BC305" s="53" t="e">
        <f t="shared" si="68"/>
        <v>#VALUE!</v>
      </c>
      <c r="BD305" s="32" t="e">
        <f>IF(AT305,'935'!H305*AT305/(AT305+D305+H305),0)</f>
        <v>#VALUE!</v>
      </c>
      <c r="BE305" s="32" t="e">
        <f>IF(H305,'935'!H305*H305/(AT305+D305+H305),0)</f>
        <v>#VALUE!</v>
      </c>
      <c r="BF305" s="32" t="e">
        <f>BD305*(1-'935'!X305/'11'!B$17)</f>
        <v>#VALUE!</v>
      </c>
      <c r="BG305" s="49" t="e">
        <f>BE305*(1-'935'!X305/'11'!B$17)</f>
        <v>#VALUE!</v>
      </c>
      <c r="BH305" s="52" t="e">
        <f>AV305*Parameters!B$6</f>
        <v>#VALUE!</v>
      </c>
      <c r="BI305" s="37" t="e">
        <f>IF('935'!$K305=1000,'Charging rates'!$C$38*$BH305/(1+'DNO totals'!$C$99)*'935'!$L305,0)</f>
        <v>#VALUE!</v>
      </c>
      <c r="BJ305" s="37" t="e">
        <f>IF(MOD('935'!$K305,1000)=100,'Charging rates'!$D$38*$BH305/(1+'DNO totals'!$D$99)*'935'!$M305,0)</f>
        <v>#VALUE!</v>
      </c>
      <c r="BK305" s="37" t="e">
        <f>IF(MOD('935'!$K305,100)=10,'Charging rates'!$E$38*$BH305/(1+'DNO totals'!$E$99)*'935'!$N305,0)</f>
        <v>#VALUE!</v>
      </c>
      <c r="BL305" s="37" t="e">
        <f>IF(AND(MOD('935'!$K305,10)&gt;0,MOD('935'!$K305,1000)&gt;1),'Charging rates'!$F$38*$BH305/(1+'DNO totals'!$F$99)*'935'!$O305,0)</f>
        <v>#VALUE!</v>
      </c>
      <c r="BM305" s="37" t="e">
        <f>IF(MOD('935'!$K305,1000)=1,'Charging rates'!$G$38*$BH305/(1+'DNO totals'!$G$99)*'935'!$P305,0)</f>
        <v>#VALUE!</v>
      </c>
      <c r="BN305" s="52" t="e">
        <f t="shared" si="69"/>
        <v>#VALUE!</v>
      </c>
      <c r="BO305" s="37" t="e">
        <f>IF('935'!$K305&gt;1000,'Charging rates'!$C$38*$AW305*'935'!$L305,0)</f>
        <v>#VALUE!</v>
      </c>
      <c r="BP305" s="37" t="e">
        <f>IF(MOD('935'!$K305,1000)&gt;100,'Charging rates'!$D$38*$AW305*'935'!$M305,0)</f>
        <v>#VALUE!</v>
      </c>
      <c r="BQ305" s="37" t="e">
        <f>IF(MOD('935'!$K305,100)&gt;10,'Charging rates'!$E$38*$AW305*'935'!$N305,0)</f>
        <v>#VALUE!</v>
      </c>
      <c r="BR305" s="52" t="e">
        <f t="shared" si="70"/>
        <v>#VALUE!</v>
      </c>
      <c r="BS305" s="48" t="e">
        <f>'935'!C305&lt;&gt;"VOID"</f>
        <v>#VALUE!</v>
      </c>
      <c r="BT305" s="33" t="e">
        <f>IF(BS305,(100/'11'!B$17*BD305*((1-'935'!I305)*'Charging rates'!B$51+'Charging rates'!B$63)),0)</f>
        <v>#VALUE!</v>
      </c>
      <c r="BU305" s="33" t="e">
        <f>100/'11'!B$17*BG305*('Charging rates'!B$51+'Charging rates'!B$63)</f>
        <v>#VALUE!</v>
      </c>
      <c r="BV305" s="33" t="e">
        <f>100/'11'!B$17*BE305*('Charging rates'!B$51+'Charging rates'!B$63)</f>
        <v>#VALUE!</v>
      </c>
      <c r="BW305" s="53" t="e">
        <f t="shared" si="71"/>
        <v>#VALUE!</v>
      </c>
      <c r="BX305" s="32" t="e">
        <f>AT305-('935'!T305*(1-'935'!X305/'11'!B$17))</f>
        <v>#VALUE!</v>
      </c>
      <c r="BY305" s="32">
        <f>0-IF(ISNUMBER(I305),INDEX('913'!$I$6:$I$1205,I305),0)-IF(ISNUMBER(J305),INDEX('913'!$I$6:$I$1205,J305),0)-IF(ISNUMBER(K305),INDEX('913'!$I$6:$I$1205,K305),0)-IF(ISNUMBER(L305),INDEX('913'!$I$6:$I$1205,L305),0)-IF(ISNUMBER(M305),INDEX('913'!$I$6:$I$1205,M305),0)-IF(ISNUMBER(N305),INDEX('913'!$I$6:$I$1205,N305),0)-IF(ISNUMBER(O305),INDEX('913'!$I$6:$I$1205,O305),0)-IF(ISNUMBER(P305),INDEX('913'!$I$6:$I$1205,P305),0)</f>
        <v>0</v>
      </c>
      <c r="BZ305" s="37">
        <f>IF(BY305=0,1,MAX(1,SQRT(BY305^2+(IF(ISNUMBER(I305),INDEX('913'!$J$6:$J$1205,I305),0)+IF(ISNUMBER(J305),INDEX('913'!$J$6:$J$1205,J305),0)+IF(ISNUMBER(K305),INDEX('913'!$J$6:$J$1205,K305),0)+IF(ISNUMBER(L305),INDEX('913'!$J$6:$J$1205,L305),0)+IF(ISNUMBER(M305),INDEX('913'!$J$6:$J$1205,M305),0)+IF(ISNUMBER(N305),INDEX('913'!$J$6:$J$1205,N305),0)+IF(ISNUMBER(O305),INDEX('913'!$J$6:$J$1205,O305),0)+IF(ISNUMBER(P305),INDEX('913'!$J$6:$J$1205,P305),0))^2)/BY305))</f>
        <v>1</v>
      </c>
      <c r="CA305" s="33" t="e">
        <f>100*AO305/'11'!B$17</f>
        <v>#VALUE!</v>
      </c>
      <c r="CB305" s="37" t="e">
        <f>100*(AP305*BZ305)/'11'!C$17</f>
        <v>#VALUE!</v>
      </c>
      <c r="CC305" s="37" t="e">
        <f t="shared" si="72"/>
        <v>#VALUE!</v>
      </c>
      <c r="CD305" s="33" t="e">
        <f t="shared" si="73"/>
        <v>#VALUE!</v>
      </c>
      <c r="CE305" s="54" t="e">
        <f>'11'!C$17-'935'!Y305</f>
        <v>#VALUE!</v>
      </c>
      <c r="CF305" s="37" t="e">
        <f>MAX('DNO totals'!B$312+0,MIN('935'!L305+0,'DNO totals'!B$304+0))</f>
        <v>#VALUE!</v>
      </c>
      <c r="CG305" s="37" t="e">
        <f>MAX('DNO totals'!C$312+0,MIN('935'!M305+0,'DNO totals'!C$304+0))</f>
        <v>#VALUE!</v>
      </c>
      <c r="CH305" s="37" t="e">
        <f>MAX('DNO totals'!D$312+0,MIN('935'!N305+0,'DNO totals'!D$304+0))</f>
        <v>#VALUE!</v>
      </c>
      <c r="CI305" s="37" t="e">
        <f>MAX('DNO totals'!E$312+0,MIN('935'!O305+0,'DNO totals'!E$304+0))</f>
        <v>#VALUE!</v>
      </c>
      <c r="CJ305" s="52" t="e">
        <f>MAX('DNO totals'!F$312+0,MIN('935'!P305+0,'DNO totals'!F$304+0))</f>
        <v>#VALUE!</v>
      </c>
      <c r="CK305" s="37" t="e">
        <f>IF('935'!$K305=1000,'Charging rates'!$C$38*$BH305/(1+'DNO totals'!$C$99)*$CF305,0)</f>
        <v>#VALUE!</v>
      </c>
      <c r="CL305" s="37" t="e">
        <f>IF(MOD('935'!$K305,1000)=100,'Charging rates'!$D$38*$BH305/(1+'DNO totals'!$D$99)*$CG305,0)</f>
        <v>#VALUE!</v>
      </c>
      <c r="CM305" s="37" t="e">
        <f>IF(MOD('935'!$K305,100)=10,'Charging rates'!$E$38*$BH305/(1+'DNO totals'!$E$99)*$CH305,0)</f>
        <v>#VALUE!</v>
      </c>
      <c r="CN305" s="37" t="e">
        <f>IF(AND(MOD('935'!$K305,10)&gt;0,MOD('935'!$K305,1000)&gt;1),'Charging rates'!$F$38*$BH305/(1+'DNO totals'!$F$99)*$CI305,0)</f>
        <v>#VALUE!</v>
      </c>
      <c r="CO305" s="37" t="e">
        <f>IF(MOD('935'!$K305,1000)=1,'Charging rates'!$G$38*$BH305/(1+'DNO totals'!$G$99)*$CJ305,0)</f>
        <v>#VALUE!</v>
      </c>
      <c r="CP305" s="52" t="e">
        <f t="shared" si="74"/>
        <v>#VALUE!</v>
      </c>
      <c r="CQ305" s="37" t="e">
        <f>IF('935'!$K305&gt;1000,'Charging rates'!$C$38*$AW305*$CF305,0)</f>
        <v>#VALUE!</v>
      </c>
      <c r="CR305" s="37" t="e">
        <f>IF(MOD('935'!$K305,1000)&gt;100,'Charging rates'!$D$38*$AW305*$CG305,0)</f>
        <v>#VALUE!</v>
      </c>
      <c r="CS305" s="37" t="e">
        <f>IF(MOD('935'!$K305,100)&gt;10,'Charging rates'!$E$38*$AW305*$CH305,0)</f>
        <v>#VALUE!</v>
      </c>
      <c r="CT305" s="52" t="e">
        <f t="shared" si="75"/>
        <v>#VALUE!</v>
      </c>
      <c r="CU305" s="33" t="e">
        <f>100*(AP305*'935'!Q305*BZ305)/'11'!B$17</f>
        <v>#VALUE!</v>
      </c>
      <c r="CV305" s="33" t="e">
        <f>100/'11'!B$17*'Charging rates'!B$10*AW305</f>
        <v>#VALUE!</v>
      </c>
      <c r="CW305" s="33" t="e">
        <f>IF(AT305=0,0,(1-BX305/AT305)*(CA305+IF('935'!Q305=0,0,(CB305*'935'!Q305*('11'!C$17-'935'!Y305)/('11'!B$17-'935'!X305)))))</f>
        <v>#VALUE!</v>
      </c>
      <c r="CX305" s="33" t="e">
        <f t="shared" si="76"/>
        <v>#VALUE!</v>
      </c>
      <c r="CY305" s="49" t="e">
        <f t="shared" si="77"/>
        <v>#VALUE!</v>
      </c>
      <c r="CZ305" s="32" t="e">
        <f>AT305*(Parameters!B$21+AU305)*IF('DNO totals'!B$323&lt;0,1,'935'!S305)</f>
        <v>#VALUE!</v>
      </c>
      <c r="DA305" s="52" t="e">
        <f>IF('DNO totals'!B$323&lt;0,1,'935'!S305)*(Parameters!B$21+AU305)</f>
        <v>#VALUE!</v>
      </c>
      <c r="DB305" s="37" t="e">
        <f>CX305+'Charging rates'!B$106*DA305*100/'11'!B$17</f>
        <v>#VALUE!</v>
      </c>
      <c r="DC305" s="37" t="e">
        <f>DB305+'Charging rates'!B$116*(Parameters!B$21+AU305)*100/'11'!B$17*IF('DNO totals'!B$323&lt;0,1,'935'!S305)</f>
        <v>#VALUE!</v>
      </c>
      <c r="DD305" s="37" t="e">
        <f>'Charging rates'!B$97*(CP305+CT305)*100/'11'!B$17</f>
        <v>#VALUE!</v>
      </c>
      <c r="DE305" s="33" t="e">
        <f>MAX(0-(CB305*AU305*'11'!C$17/'11'!B$17),DC305+DD305)</f>
        <v>#VALUE!</v>
      </c>
      <c r="DF305" s="37" t="e">
        <f>IF(BS305,IF(AU305=0,CC305,MAX(0,MIN(CC305,CC305+(DE305/'935'!Q305*('11'!B$17-'935'!X305)/('11'!C$17-'935'!Y305))))),0)</f>
        <v>#VALUE!</v>
      </c>
      <c r="DG305" s="33" t="e">
        <f t="shared" si="78"/>
        <v>#VALUE!</v>
      </c>
      <c r="DH305" s="53" t="e">
        <f t="shared" si="79"/>
        <v>#VALUE!</v>
      </c>
    </row>
    <row r="306" spans="1:112">
      <c r="A306" s="28">
        <v>206</v>
      </c>
      <c r="B306" s="47" t="e">
        <f>'935'!B306</f>
        <v>#VALUE!</v>
      </c>
      <c r="C306" s="48" t="e">
        <f>OR('935'!E306&lt;&gt;"VOID",'935'!F306&lt;&gt;"VOID",'935'!G306&lt;&gt;"VOID")</f>
        <v>#VALUE!</v>
      </c>
      <c r="D306" s="32" t="e">
        <f>IF('935'!D306="VOID",0,'935'!D306*(1-'935'!X306/'11'!B$17))</f>
        <v>#VALUE!</v>
      </c>
      <c r="E306" s="32" t="e">
        <f>IF('935'!E306="VOID",0,'935'!E306*(1-'935'!X306/'11'!B$17))</f>
        <v>#VALUE!</v>
      </c>
      <c r="F306" s="32" t="e">
        <f>IF('935'!F306="VOID",0,'935'!F306*(1-'935'!X306/'11'!B$17))</f>
        <v>#VALUE!</v>
      </c>
      <c r="G306" s="32" t="e">
        <f>IF('935'!G306="VOID",0,'935'!G306*(1-'935'!X306/'11'!B$17))</f>
        <v>#VALUE!</v>
      </c>
      <c r="H306" s="49" t="e">
        <f t="shared" si="60"/>
        <v>#VALUE!</v>
      </c>
      <c r="I306" s="50" t="e">
        <f>MATCH('935'!J306,'913'!$B$6:$B$1205,0)</f>
        <v>#VALUE!</v>
      </c>
      <c r="J306" s="50" t="e">
        <f>MATCH(INDEX('913'!$D$6:$D$1205,I306),'913'!$B$6:$B$1205,0)</f>
        <v>#VALUE!</v>
      </c>
      <c r="K306" s="50" t="e">
        <f>MATCH(INDEX('913'!$D$6:$D$1205,J306),'913'!$B$6:$B$1205,0)</f>
        <v>#VALUE!</v>
      </c>
      <c r="L306" s="50" t="e">
        <f>MATCH(INDEX('913'!$D$6:$D$1205,K306),'913'!$B$6:$B$1205,0)</f>
        <v>#VALUE!</v>
      </c>
      <c r="M306" s="50" t="e">
        <f>MATCH(INDEX('913'!$D$6:$D$1205,L306),'913'!$B$6:$B$1205,0)</f>
        <v>#VALUE!</v>
      </c>
      <c r="N306" s="50" t="e">
        <f>MATCH(INDEX('913'!$D$6:$D$1205,M306),'913'!$B$6:$B$1205,0)</f>
        <v>#VALUE!</v>
      </c>
      <c r="O306" s="50" t="e">
        <f>MATCH(INDEX('913'!$D$6:$D$1205,N306),'913'!$B$6:$B$1205,0)</f>
        <v>#VALUE!</v>
      </c>
      <c r="P306" s="51" t="e">
        <f>MATCH(INDEX('913'!$D$6:$D$1205,O306),'913'!$B$6:$B$1205,0)</f>
        <v>#VALUE!</v>
      </c>
      <c r="Q306" s="37">
        <f>IF(ISNUMBER(I306),MAX(0,INDEX('913'!$E$6:$E$1205,I306)),0)</f>
        <v>0</v>
      </c>
      <c r="R306" s="37">
        <f>IF(ISNUMBER(J306),MAX(0,INDEX('913'!$E$6:$E$1205,J306)),0)</f>
        <v>0</v>
      </c>
      <c r="S306" s="37">
        <f>IF(ISNUMBER(K306),MAX(0,INDEX('913'!$E$6:$E$1205,K306)),0)</f>
        <v>0</v>
      </c>
      <c r="T306" s="37">
        <f>IF(ISNUMBER(L306),MAX(0,INDEX('913'!$E$6:$E$1205,L306)),0)</f>
        <v>0</v>
      </c>
      <c r="U306" s="37">
        <f>IF(ISNUMBER(M306),MAX(0,INDEX('913'!$E$6:$E$1205,M306)),0)</f>
        <v>0</v>
      </c>
      <c r="V306" s="37">
        <f>IF(ISNUMBER(N306),MAX(0,INDEX('913'!$E$6:$E$1205,N306)),0)</f>
        <v>0</v>
      </c>
      <c r="W306" s="37">
        <f>IF(ISNUMBER(O306),MAX(0,INDEX('913'!$E$6:$E$1205,O306)),0)</f>
        <v>0</v>
      </c>
      <c r="X306" s="52">
        <f>IF(ISNUMBER(P306),MAX(0,INDEX('913'!$E$6:$E$1205,P306)),0)</f>
        <v>0</v>
      </c>
      <c r="Y306" s="37">
        <f>IF(ISNUMBER(I306),MAX(0,INDEX('913'!$F$6:$F$1205,I306)),0)</f>
        <v>0</v>
      </c>
      <c r="Z306" s="37">
        <f>IF(ISNUMBER(J306),MAX(0,INDEX('913'!$F$6:$F$1205,J306)),0)</f>
        <v>0</v>
      </c>
      <c r="AA306" s="37">
        <f>IF(ISNUMBER(K306),MAX(0,INDEX('913'!$F$6:$F$1205,K306)),0)</f>
        <v>0</v>
      </c>
      <c r="AB306" s="37">
        <f>IF(ISNUMBER(L306),MAX(0,INDEX('913'!$F$6:$F$1205,L306)),0)</f>
        <v>0</v>
      </c>
      <c r="AC306" s="37">
        <f>IF(ISNUMBER(M306),MAX(0,INDEX('913'!$F$6:$F$1205,M306)),0)</f>
        <v>0</v>
      </c>
      <c r="AD306" s="37">
        <f>IF(ISNUMBER(N306),MAX(0,INDEX('913'!$F$6:$F$1205,N306)),0)</f>
        <v>0</v>
      </c>
      <c r="AE306" s="37">
        <f>IF(ISNUMBER(O306),MAX(0,INDEX('913'!$F$6:$F$1205,O306)),0)</f>
        <v>0</v>
      </c>
      <c r="AF306" s="37">
        <f>IF(ISNUMBER(P306),MAX(0,INDEX('913'!$F$6:$F$1205,P306)),0)</f>
        <v>0</v>
      </c>
      <c r="AG306" s="32">
        <f>IF(ISNUMBER(I306),SQRT(INDEX('913'!$I$6:$I$1205,I306)^2+INDEX('913'!$J$6:$J$1205,I306)^2),0)</f>
        <v>0</v>
      </c>
      <c r="AH306" s="32">
        <f>IF(ISNUMBER(J306),SQRT(INDEX('913'!$I$6:$I$1205,J306)^2+INDEX('913'!$J$6:$J$1205,J306)^2),0)</f>
        <v>0</v>
      </c>
      <c r="AI306" s="32">
        <f>IF(ISNUMBER(K306),SQRT(INDEX('913'!$I$6:$I$1205,K306)^2+INDEX('913'!$J$6:$J$1205,K306)^2),0)</f>
        <v>0</v>
      </c>
      <c r="AJ306" s="32">
        <f>IF(ISNUMBER(L306),SQRT(INDEX('913'!$I$6:$I$1205,L306)^2+INDEX('913'!$J$6:$J$1205,L306)^2),0)</f>
        <v>0</v>
      </c>
      <c r="AK306" s="32">
        <f>IF(ISNUMBER(M306),SQRT(INDEX('913'!$I$6:$I$1205,M306)^2+INDEX('913'!$J$6:$J$1205,M306)^2),0)</f>
        <v>0</v>
      </c>
      <c r="AL306" s="32">
        <f>IF(ISNUMBER(N306),SQRT(INDEX('913'!$I$6:$I$1205,N306)^2+INDEX('913'!$J$6:$J$1205,N306)^2),0)</f>
        <v>0</v>
      </c>
      <c r="AM306" s="32">
        <f>IF(ISNUMBER(O306),SQRT(INDEX('913'!$I$6:$I$1205,O306)^2+INDEX('913'!$J$6:$J$1205,O306)^2),0)</f>
        <v>0</v>
      </c>
      <c r="AN306" s="49">
        <f>IF(ISNUMBER(P306),SQRT(INDEX('913'!$I$6:$I$1205,P306)^2+INDEX('913'!$J$6:$J$1205,P306)^2),0)</f>
        <v>0</v>
      </c>
      <c r="AO306" s="37">
        <f t="shared" si="61"/>
        <v>0</v>
      </c>
      <c r="AP306" s="37">
        <f t="shared" si="62"/>
        <v>0</v>
      </c>
      <c r="AQ306" s="33" t="e">
        <f>-100*'935'!W306*(AO306+AP306)/'11'!C$17</f>
        <v>#VALUE!</v>
      </c>
      <c r="AR306" s="37" t="e">
        <f t="shared" si="63"/>
        <v>#VALUE!</v>
      </c>
      <c r="AS306" s="52" t="e">
        <f t="shared" si="64"/>
        <v>#VALUE!</v>
      </c>
      <c r="AT306" s="32" t="e">
        <f>IF('935'!C306="VOID",0,('935'!C306*(1-'935'!X306/'11'!B$17)))</f>
        <v>#VALUE!</v>
      </c>
      <c r="AU306" s="52" t="e">
        <f>'935'!Q306*(1-'935'!Y306/'11'!C$17)/(1-'935'!X306/'11'!B$17)</f>
        <v>#VALUE!</v>
      </c>
      <c r="AV306" s="37" t="e">
        <f>INDEX('DNO totals'!$B$57:$G$57,IF('935'!K306,IF(MOD('935'!K306,1000),IF(MOD('935'!K306,100),IF(MOD('935'!K306,10),IF(MOD('935'!K306,1000)=1,6,5),4),3),2),1))</f>
        <v>#VALUE!</v>
      </c>
      <c r="AW306" s="52" t="e">
        <f t="shared" si="65"/>
        <v>#VALUE!</v>
      </c>
      <c r="AX306" s="32" t="e">
        <f>IF('935'!V306="VOID",0,'935'!V306*(1-'935'!X306/'11'!B$17))</f>
        <v>#VALUE!</v>
      </c>
      <c r="AY306" s="33" t="e">
        <f>IF(H306,-100*'Charging rates'!B$10/'11'!B$17*AX306/H306,0)</f>
        <v>#VALUE!</v>
      </c>
      <c r="AZ306" s="33" t="e">
        <f>IF(C306,'DNO totals'!B$41,0)</f>
        <v>#VALUE!</v>
      </c>
      <c r="BA306" s="33" t="e">
        <f t="shared" si="66"/>
        <v>#VALUE!</v>
      </c>
      <c r="BB306" s="33" t="e">
        <f t="shared" si="67"/>
        <v>#VALUE!</v>
      </c>
      <c r="BC306" s="53" t="e">
        <f t="shared" si="68"/>
        <v>#VALUE!</v>
      </c>
      <c r="BD306" s="32" t="e">
        <f>IF(AT306,'935'!H306*AT306/(AT306+D306+H306),0)</f>
        <v>#VALUE!</v>
      </c>
      <c r="BE306" s="32" t="e">
        <f>IF(H306,'935'!H306*H306/(AT306+D306+H306),0)</f>
        <v>#VALUE!</v>
      </c>
      <c r="BF306" s="32" t="e">
        <f>BD306*(1-'935'!X306/'11'!B$17)</f>
        <v>#VALUE!</v>
      </c>
      <c r="BG306" s="49" t="e">
        <f>BE306*(1-'935'!X306/'11'!B$17)</f>
        <v>#VALUE!</v>
      </c>
      <c r="BH306" s="52" t="e">
        <f>AV306*Parameters!B$6</f>
        <v>#VALUE!</v>
      </c>
      <c r="BI306" s="37" t="e">
        <f>IF('935'!$K306=1000,'Charging rates'!$C$38*$BH306/(1+'DNO totals'!$C$99)*'935'!$L306,0)</f>
        <v>#VALUE!</v>
      </c>
      <c r="BJ306" s="37" t="e">
        <f>IF(MOD('935'!$K306,1000)=100,'Charging rates'!$D$38*$BH306/(1+'DNO totals'!$D$99)*'935'!$M306,0)</f>
        <v>#VALUE!</v>
      </c>
      <c r="BK306" s="37" t="e">
        <f>IF(MOD('935'!$K306,100)=10,'Charging rates'!$E$38*$BH306/(1+'DNO totals'!$E$99)*'935'!$N306,0)</f>
        <v>#VALUE!</v>
      </c>
      <c r="BL306" s="37" t="e">
        <f>IF(AND(MOD('935'!$K306,10)&gt;0,MOD('935'!$K306,1000)&gt;1),'Charging rates'!$F$38*$BH306/(1+'DNO totals'!$F$99)*'935'!$O306,0)</f>
        <v>#VALUE!</v>
      </c>
      <c r="BM306" s="37" t="e">
        <f>IF(MOD('935'!$K306,1000)=1,'Charging rates'!$G$38*$BH306/(1+'DNO totals'!$G$99)*'935'!$P306,0)</f>
        <v>#VALUE!</v>
      </c>
      <c r="BN306" s="52" t="e">
        <f t="shared" si="69"/>
        <v>#VALUE!</v>
      </c>
      <c r="BO306" s="37" t="e">
        <f>IF('935'!$K306&gt;1000,'Charging rates'!$C$38*$AW306*'935'!$L306,0)</f>
        <v>#VALUE!</v>
      </c>
      <c r="BP306" s="37" t="e">
        <f>IF(MOD('935'!$K306,1000)&gt;100,'Charging rates'!$D$38*$AW306*'935'!$M306,0)</f>
        <v>#VALUE!</v>
      </c>
      <c r="BQ306" s="37" t="e">
        <f>IF(MOD('935'!$K306,100)&gt;10,'Charging rates'!$E$38*$AW306*'935'!$N306,0)</f>
        <v>#VALUE!</v>
      </c>
      <c r="BR306" s="52" t="e">
        <f t="shared" si="70"/>
        <v>#VALUE!</v>
      </c>
      <c r="BS306" s="48" t="e">
        <f>'935'!C306&lt;&gt;"VOID"</f>
        <v>#VALUE!</v>
      </c>
      <c r="BT306" s="33" t="e">
        <f>IF(BS306,(100/'11'!B$17*BD306*((1-'935'!I306)*'Charging rates'!B$51+'Charging rates'!B$63)),0)</f>
        <v>#VALUE!</v>
      </c>
      <c r="BU306" s="33" t="e">
        <f>100/'11'!B$17*BG306*('Charging rates'!B$51+'Charging rates'!B$63)</f>
        <v>#VALUE!</v>
      </c>
      <c r="BV306" s="33" t="e">
        <f>100/'11'!B$17*BE306*('Charging rates'!B$51+'Charging rates'!B$63)</f>
        <v>#VALUE!</v>
      </c>
      <c r="BW306" s="53" t="e">
        <f t="shared" si="71"/>
        <v>#VALUE!</v>
      </c>
      <c r="BX306" s="32" t="e">
        <f>AT306-('935'!T306*(1-'935'!X306/'11'!B$17))</f>
        <v>#VALUE!</v>
      </c>
      <c r="BY306" s="32">
        <f>0-IF(ISNUMBER(I306),INDEX('913'!$I$6:$I$1205,I306),0)-IF(ISNUMBER(J306),INDEX('913'!$I$6:$I$1205,J306),0)-IF(ISNUMBER(K306),INDEX('913'!$I$6:$I$1205,K306),0)-IF(ISNUMBER(L306),INDEX('913'!$I$6:$I$1205,L306),0)-IF(ISNUMBER(M306),INDEX('913'!$I$6:$I$1205,M306),0)-IF(ISNUMBER(N306),INDEX('913'!$I$6:$I$1205,N306),0)-IF(ISNUMBER(O306),INDEX('913'!$I$6:$I$1205,O306),0)-IF(ISNUMBER(P306),INDEX('913'!$I$6:$I$1205,P306),0)</f>
        <v>0</v>
      </c>
      <c r="BZ306" s="37">
        <f>IF(BY306=0,1,MAX(1,SQRT(BY306^2+(IF(ISNUMBER(I306),INDEX('913'!$J$6:$J$1205,I306),0)+IF(ISNUMBER(J306),INDEX('913'!$J$6:$J$1205,J306),0)+IF(ISNUMBER(K306),INDEX('913'!$J$6:$J$1205,K306),0)+IF(ISNUMBER(L306),INDEX('913'!$J$6:$J$1205,L306),0)+IF(ISNUMBER(M306),INDEX('913'!$J$6:$J$1205,M306),0)+IF(ISNUMBER(N306),INDEX('913'!$J$6:$J$1205,N306),0)+IF(ISNUMBER(O306),INDEX('913'!$J$6:$J$1205,O306),0)+IF(ISNUMBER(P306),INDEX('913'!$J$6:$J$1205,P306),0))^2)/BY306))</f>
        <v>1</v>
      </c>
      <c r="CA306" s="33" t="e">
        <f>100*AO306/'11'!B$17</f>
        <v>#VALUE!</v>
      </c>
      <c r="CB306" s="37" t="e">
        <f>100*(AP306*BZ306)/'11'!C$17</f>
        <v>#VALUE!</v>
      </c>
      <c r="CC306" s="37" t="e">
        <f t="shared" si="72"/>
        <v>#VALUE!</v>
      </c>
      <c r="CD306" s="33" t="e">
        <f t="shared" si="73"/>
        <v>#VALUE!</v>
      </c>
      <c r="CE306" s="54" t="e">
        <f>'11'!C$17-'935'!Y306</f>
        <v>#VALUE!</v>
      </c>
      <c r="CF306" s="37" t="e">
        <f>MAX('DNO totals'!B$312+0,MIN('935'!L306+0,'DNO totals'!B$304+0))</f>
        <v>#VALUE!</v>
      </c>
      <c r="CG306" s="37" t="e">
        <f>MAX('DNO totals'!C$312+0,MIN('935'!M306+0,'DNO totals'!C$304+0))</f>
        <v>#VALUE!</v>
      </c>
      <c r="CH306" s="37" t="e">
        <f>MAX('DNO totals'!D$312+0,MIN('935'!N306+0,'DNO totals'!D$304+0))</f>
        <v>#VALUE!</v>
      </c>
      <c r="CI306" s="37" t="e">
        <f>MAX('DNO totals'!E$312+0,MIN('935'!O306+0,'DNO totals'!E$304+0))</f>
        <v>#VALUE!</v>
      </c>
      <c r="CJ306" s="52" t="e">
        <f>MAX('DNO totals'!F$312+0,MIN('935'!P306+0,'DNO totals'!F$304+0))</f>
        <v>#VALUE!</v>
      </c>
      <c r="CK306" s="37" t="e">
        <f>IF('935'!$K306=1000,'Charging rates'!$C$38*$BH306/(1+'DNO totals'!$C$99)*$CF306,0)</f>
        <v>#VALUE!</v>
      </c>
      <c r="CL306" s="37" t="e">
        <f>IF(MOD('935'!$K306,1000)=100,'Charging rates'!$D$38*$BH306/(1+'DNO totals'!$D$99)*$CG306,0)</f>
        <v>#VALUE!</v>
      </c>
      <c r="CM306" s="37" t="e">
        <f>IF(MOD('935'!$K306,100)=10,'Charging rates'!$E$38*$BH306/(1+'DNO totals'!$E$99)*$CH306,0)</f>
        <v>#VALUE!</v>
      </c>
      <c r="CN306" s="37" t="e">
        <f>IF(AND(MOD('935'!$K306,10)&gt;0,MOD('935'!$K306,1000)&gt;1),'Charging rates'!$F$38*$BH306/(1+'DNO totals'!$F$99)*$CI306,0)</f>
        <v>#VALUE!</v>
      </c>
      <c r="CO306" s="37" t="e">
        <f>IF(MOD('935'!$K306,1000)=1,'Charging rates'!$G$38*$BH306/(1+'DNO totals'!$G$99)*$CJ306,0)</f>
        <v>#VALUE!</v>
      </c>
      <c r="CP306" s="52" t="e">
        <f t="shared" si="74"/>
        <v>#VALUE!</v>
      </c>
      <c r="CQ306" s="37" t="e">
        <f>IF('935'!$K306&gt;1000,'Charging rates'!$C$38*$AW306*$CF306,0)</f>
        <v>#VALUE!</v>
      </c>
      <c r="CR306" s="37" t="e">
        <f>IF(MOD('935'!$K306,1000)&gt;100,'Charging rates'!$D$38*$AW306*$CG306,0)</f>
        <v>#VALUE!</v>
      </c>
      <c r="CS306" s="37" t="e">
        <f>IF(MOD('935'!$K306,100)&gt;10,'Charging rates'!$E$38*$AW306*$CH306,0)</f>
        <v>#VALUE!</v>
      </c>
      <c r="CT306" s="52" t="e">
        <f t="shared" si="75"/>
        <v>#VALUE!</v>
      </c>
      <c r="CU306" s="33" t="e">
        <f>100*(AP306*'935'!Q306*BZ306)/'11'!B$17</f>
        <v>#VALUE!</v>
      </c>
      <c r="CV306" s="33" t="e">
        <f>100/'11'!B$17*'Charging rates'!B$10*AW306</f>
        <v>#VALUE!</v>
      </c>
      <c r="CW306" s="33" t="e">
        <f>IF(AT306=0,0,(1-BX306/AT306)*(CA306+IF('935'!Q306=0,0,(CB306*'935'!Q306*('11'!C$17-'935'!Y306)/('11'!B$17-'935'!X306)))))</f>
        <v>#VALUE!</v>
      </c>
      <c r="CX306" s="33" t="e">
        <f t="shared" si="76"/>
        <v>#VALUE!</v>
      </c>
      <c r="CY306" s="49" t="e">
        <f t="shared" si="77"/>
        <v>#VALUE!</v>
      </c>
      <c r="CZ306" s="32" t="e">
        <f>AT306*(Parameters!B$21+AU306)*IF('DNO totals'!B$323&lt;0,1,'935'!S306)</f>
        <v>#VALUE!</v>
      </c>
      <c r="DA306" s="52" t="e">
        <f>IF('DNO totals'!B$323&lt;0,1,'935'!S306)*(Parameters!B$21+AU306)</f>
        <v>#VALUE!</v>
      </c>
      <c r="DB306" s="37" t="e">
        <f>CX306+'Charging rates'!B$106*DA306*100/'11'!B$17</f>
        <v>#VALUE!</v>
      </c>
      <c r="DC306" s="37" t="e">
        <f>DB306+'Charging rates'!B$116*(Parameters!B$21+AU306)*100/'11'!B$17*IF('DNO totals'!B$323&lt;0,1,'935'!S306)</f>
        <v>#VALUE!</v>
      </c>
      <c r="DD306" s="37" t="e">
        <f>'Charging rates'!B$97*(CP306+CT306)*100/'11'!B$17</f>
        <v>#VALUE!</v>
      </c>
      <c r="DE306" s="33" t="e">
        <f>MAX(0-(CB306*AU306*'11'!C$17/'11'!B$17),DC306+DD306)</f>
        <v>#VALUE!</v>
      </c>
      <c r="DF306" s="37" t="e">
        <f>IF(BS306,IF(AU306=0,CC306,MAX(0,MIN(CC306,CC306+(DE306/'935'!Q306*('11'!B$17-'935'!X306)/('11'!C$17-'935'!Y306))))),0)</f>
        <v>#VALUE!</v>
      </c>
      <c r="DG306" s="33" t="e">
        <f t="shared" si="78"/>
        <v>#VALUE!</v>
      </c>
      <c r="DH306" s="53" t="e">
        <f t="shared" si="79"/>
        <v>#VALUE!</v>
      </c>
    </row>
    <row r="307" spans="1:112">
      <c r="A307" s="28">
        <v>207</v>
      </c>
      <c r="B307" s="47" t="e">
        <f>'935'!B307</f>
        <v>#VALUE!</v>
      </c>
      <c r="C307" s="48" t="e">
        <f>OR('935'!E307&lt;&gt;"VOID",'935'!F307&lt;&gt;"VOID",'935'!G307&lt;&gt;"VOID")</f>
        <v>#VALUE!</v>
      </c>
      <c r="D307" s="32" t="e">
        <f>IF('935'!D307="VOID",0,'935'!D307*(1-'935'!X307/'11'!B$17))</f>
        <v>#VALUE!</v>
      </c>
      <c r="E307" s="32" t="e">
        <f>IF('935'!E307="VOID",0,'935'!E307*(1-'935'!X307/'11'!B$17))</f>
        <v>#VALUE!</v>
      </c>
      <c r="F307" s="32" t="e">
        <f>IF('935'!F307="VOID",0,'935'!F307*(1-'935'!X307/'11'!B$17))</f>
        <v>#VALUE!</v>
      </c>
      <c r="G307" s="32" t="e">
        <f>IF('935'!G307="VOID",0,'935'!G307*(1-'935'!X307/'11'!B$17))</f>
        <v>#VALUE!</v>
      </c>
      <c r="H307" s="49" t="e">
        <f t="shared" si="60"/>
        <v>#VALUE!</v>
      </c>
      <c r="I307" s="50" t="e">
        <f>MATCH('935'!J307,'913'!$B$6:$B$1205,0)</f>
        <v>#VALUE!</v>
      </c>
      <c r="J307" s="50" t="e">
        <f>MATCH(INDEX('913'!$D$6:$D$1205,I307),'913'!$B$6:$B$1205,0)</f>
        <v>#VALUE!</v>
      </c>
      <c r="K307" s="50" t="e">
        <f>MATCH(INDEX('913'!$D$6:$D$1205,J307),'913'!$B$6:$B$1205,0)</f>
        <v>#VALUE!</v>
      </c>
      <c r="L307" s="50" t="e">
        <f>MATCH(INDEX('913'!$D$6:$D$1205,K307),'913'!$B$6:$B$1205,0)</f>
        <v>#VALUE!</v>
      </c>
      <c r="M307" s="50" t="e">
        <f>MATCH(INDEX('913'!$D$6:$D$1205,L307),'913'!$B$6:$B$1205,0)</f>
        <v>#VALUE!</v>
      </c>
      <c r="N307" s="50" t="e">
        <f>MATCH(INDEX('913'!$D$6:$D$1205,M307),'913'!$B$6:$B$1205,0)</f>
        <v>#VALUE!</v>
      </c>
      <c r="O307" s="50" t="e">
        <f>MATCH(INDEX('913'!$D$6:$D$1205,N307),'913'!$B$6:$B$1205,0)</f>
        <v>#VALUE!</v>
      </c>
      <c r="P307" s="51" t="e">
        <f>MATCH(INDEX('913'!$D$6:$D$1205,O307),'913'!$B$6:$B$1205,0)</f>
        <v>#VALUE!</v>
      </c>
      <c r="Q307" s="37">
        <f>IF(ISNUMBER(I307),MAX(0,INDEX('913'!$E$6:$E$1205,I307)),0)</f>
        <v>0</v>
      </c>
      <c r="R307" s="37">
        <f>IF(ISNUMBER(J307),MAX(0,INDEX('913'!$E$6:$E$1205,J307)),0)</f>
        <v>0</v>
      </c>
      <c r="S307" s="37">
        <f>IF(ISNUMBER(K307),MAX(0,INDEX('913'!$E$6:$E$1205,K307)),0)</f>
        <v>0</v>
      </c>
      <c r="T307" s="37">
        <f>IF(ISNUMBER(L307),MAX(0,INDEX('913'!$E$6:$E$1205,L307)),0)</f>
        <v>0</v>
      </c>
      <c r="U307" s="37">
        <f>IF(ISNUMBER(M307),MAX(0,INDEX('913'!$E$6:$E$1205,M307)),0)</f>
        <v>0</v>
      </c>
      <c r="V307" s="37">
        <f>IF(ISNUMBER(N307),MAX(0,INDEX('913'!$E$6:$E$1205,N307)),0)</f>
        <v>0</v>
      </c>
      <c r="W307" s="37">
        <f>IF(ISNUMBER(O307),MAX(0,INDEX('913'!$E$6:$E$1205,O307)),0)</f>
        <v>0</v>
      </c>
      <c r="X307" s="52">
        <f>IF(ISNUMBER(P307),MAX(0,INDEX('913'!$E$6:$E$1205,P307)),0)</f>
        <v>0</v>
      </c>
      <c r="Y307" s="37">
        <f>IF(ISNUMBER(I307),MAX(0,INDEX('913'!$F$6:$F$1205,I307)),0)</f>
        <v>0</v>
      </c>
      <c r="Z307" s="37">
        <f>IF(ISNUMBER(J307),MAX(0,INDEX('913'!$F$6:$F$1205,J307)),0)</f>
        <v>0</v>
      </c>
      <c r="AA307" s="37">
        <f>IF(ISNUMBER(K307),MAX(0,INDEX('913'!$F$6:$F$1205,K307)),0)</f>
        <v>0</v>
      </c>
      <c r="AB307" s="37">
        <f>IF(ISNUMBER(L307),MAX(0,INDEX('913'!$F$6:$F$1205,L307)),0)</f>
        <v>0</v>
      </c>
      <c r="AC307" s="37">
        <f>IF(ISNUMBER(M307),MAX(0,INDEX('913'!$F$6:$F$1205,M307)),0)</f>
        <v>0</v>
      </c>
      <c r="AD307" s="37">
        <f>IF(ISNUMBER(N307),MAX(0,INDEX('913'!$F$6:$F$1205,N307)),0)</f>
        <v>0</v>
      </c>
      <c r="AE307" s="37">
        <f>IF(ISNUMBER(O307),MAX(0,INDEX('913'!$F$6:$F$1205,O307)),0)</f>
        <v>0</v>
      </c>
      <c r="AF307" s="37">
        <f>IF(ISNUMBER(P307),MAX(0,INDEX('913'!$F$6:$F$1205,P307)),0)</f>
        <v>0</v>
      </c>
      <c r="AG307" s="32">
        <f>IF(ISNUMBER(I307),SQRT(INDEX('913'!$I$6:$I$1205,I307)^2+INDEX('913'!$J$6:$J$1205,I307)^2),0)</f>
        <v>0</v>
      </c>
      <c r="AH307" s="32">
        <f>IF(ISNUMBER(J307),SQRT(INDEX('913'!$I$6:$I$1205,J307)^2+INDEX('913'!$J$6:$J$1205,J307)^2),0)</f>
        <v>0</v>
      </c>
      <c r="AI307" s="32">
        <f>IF(ISNUMBER(K307),SQRT(INDEX('913'!$I$6:$I$1205,K307)^2+INDEX('913'!$J$6:$J$1205,K307)^2),0)</f>
        <v>0</v>
      </c>
      <c r="AJ307" s="32">
        <f>IF(ISNUMBER(L307),SQRT(INDEX('913'!$I$6:$I$1205,L307)^2+INDEX('913'!$J$6:$J$1205,L307)^2),0)</f>
        <v>0</v>
      </c>
      <c r="AK307" s="32">
        <f>IF(ISNUMBER(M307),SQRT(INDEX('913'!$I$6:$I$1205,M307)^2+INDEX('913'!$J$6:$J$1205,M307)^2),0)</f>
        <v>0</v>
      </c>
      <c r="AL307" s="32">
        <f>IF(ISNUMBER(N307),SQRT(INDEX('913'!$I$6:$I$1205,N307)^2+INDEX('913'!$J$6:$J$1205,N307)^2),0)</f>
        <v>0</v>
      </c>
      <c r="AM307" s="32">
        <f>IF(ISNUMBER(O307),SQRT(INDEX('913'!$I$6:$I$1205,O307)^2+INDEX('913'!$J$6:$J$1205,O307)^2),0)</f>
        <v>0</v>
      </c>
      <c r="AN307" s="49">
        <f>IF(ISNUMBER(P307),SQRT(INDEX('913'!$I$6:$I$1205,P307)^2+INDEX('913'!$J$6:$J$1205,P307)^2),0)</f>
        <v>0</v>
      </c>
      <c r="AO307" s="37">
        <f t="shared" si="61"/>
        <v>0</v>
      </c>
      <c r="AP307" s="37">
        <f t="shared" si="62"/>
        <v>0</v>
      </c>
      <c r="AQ307" s="33" t="e">
        <f>-100*'935'!W307*(AO307+AP307)/'11'!C$17</f>
        <v>#VALUE!</v>
      </c>
      <c r="AR307" s="37" t="e">
        <f t="shared" si="63"/>
        <v>#VALUE!</v>
      </c>
      <c r="AS307" s="52" t="e">
        <f t="shared" si="64"/>
        <v>#VALUE!</v>
      </c>
      <c r="AT307" s="32" t="e">
        <f>IF('935'!C307="VOID",0,('935'!C307*(1-'935'!X307/'11'!B$17)))</f>
        <v>#VALUE!</v>
      </c>
      <c r="AU307" s="52" t="e">
        <f>'935'!Q307*(1-'935'!Y307/'11'!C$17)/(1-'935'!X307/'11'!B$17)</f>
        <v>#VALUE!</v>
      </c>
      <c r="AV307" s="37" t="e">
        <f>INDEX('DNO totals'!$B$57:$G$57,IF('935'!K307,IF(MOD('935'!K307,1000),IF(MOD('935'!K307,100),IF(MOD('935'!K307,10),IF(MOD('935'!K307,1000)=1,6,5),4),3),2),1))</f>
        <v>#VALUE!</v>
      </c>
      <c r="AW307" s="52" t="e">
        <f t="shared" si="65"/>
        <v>#VALUE!</v>
      </c>
      <c r="AX307" s="32" t="e">
        <f>IF('935'!V307="VOID",0,'935'!V307*(1-'935'!X307/'11'!B$17))</f>
        <v>#VALUE!</v>
      </c>
      <c r="AY307" s="33" t="e">
        <f>IF(H307,-100*'Charging rates'!B$10/'11'!B$17*AX307/H307,0)</f>
        <v>#VALUE!</v>
      </c>
      <c r="AZ307" s="33" t="e">
        <f>IF(C307,'DNO totals'!B$41,0)</f>
        <v>#VALUE!</v>
      </c>
      <c r="BA307" s="33" t="e">
        <f t="shared" si="66"/>
        <v>#VALUE!</v>
      </c>
      <c r="BB307" s="33" t="e">
        <f t="shared" si="67"/>
        <v>#VALUE!</v>
      </c>
      <c r="BC307" s="53" t="e">
        <f t="shared" si="68"/>
        <v>#VALUE!</v>
      </c>
      <c r="BD307" s="32" t="e">
        <f>IF(AT307,'935'!H307*AT307/(AT307+D307+H307),0)</f>
        <v>#VALUE!</v>
      </c>
      <c r="BE307" s="32" t="e">
        <f>IF(H307,'935'!H307*H307/(AT307+D307+H307),0)</f>
        <v>#VALUE!</v>
      </c>
      <c r="BF307" s="32" t="e">
        <f>BD307*(1-'935'!X307/'11'!B$17)</f>
        <v>#VALUE!</v>
      </c>
      <c r="BG307" s="49" t="e">
        <f>BE307*(1-'935'!X307/'11'!B$17)</f>
        <v>#VALUE!</v>
      </c>
      <c r="BH307" s="52" t="e">
        <f>AV307*Parameters!B$6</f>
        <v>#VALUE!</v>
      </c>
      <c r="BI307" s="37" t="e">
        <f>IF('935'!$K307=1000,'Charging rates'!$C$38*$BH307/(1+'DNO totals'!$C$99)*'935'!$L307,0)</f>
        <v>#VALUE!</v>
      </c>
      <c r="BJ307" s="37" t="e">
        <f>IF(MOD('935'!$K307,1000)=100,'Charging rates'!$D$38*$BH307/(1+'DNO totals'!$D$99)*'935'!$M307,0)</f>
        <v>#VALUE!</v>
      </c>
      <c r="BK307" s="37" t="e">
        <f>IF(MOD('935'!$K307,100)=10,'Charging rates'!$E$38*$BH307/(1+'DNO totals'!$E$99)*'935'!$N307,0)</f>
        <v>#VALUE!</v>
      </c>
      <c r="BL307" s="37" t="e">
        <f>IF(AND(MOD('935'!$K307,10)&gt;0,MOD('935'!$K307,1000)&gt;1),'Charging rates'!$F$38*$BH307/(1+'DNO totals'!$F$99)*'935'!$O307,0)</f>
        <v>#VALUE!</v>
      </c>
      <c r="BM307" s="37" t="e">
        <f>IF(MOD('935'!$K307,1000)=1,'Charging rates'!$G$38*$BH307/(1+'DNO totals'!$G$99)*'935'!$P307,0)</f>
        <v>#VALUE!</v>
      </c>
      <c r="BN307" s="52" t="e">
        <f t="shared" si="69"/>
        <v>#VALUE!</v>
      </c>
      <c r="BO307" s="37" t="e">
        <f>IF('935'!$K307&gt;1000,'Charging rates'!$C$38*$AW307*'935'!$L307,0)</f>
        <v>#VALUE!</v>
      </c>
      <c r="BP307" s="37" t="e">
        <f>IF(MOD('935'!$K307,1000)&gt;100,'Charging rates'!$D$38*$AW307*'935'!$M307,0)</f>
        <v>#VALUE!</v>
      </c>
      <c r="BQ307" s="37" t="e">
        <f>IF(MOD('935'!$K307,100)&gt;10,'Charging rates'!$E$38*$AW307*'935'!$N307,0)</f>
        <v>#VALUE!</v>
      </c>
      <c r="BR307" s="52" t="e">
        <f t="shared" si="70"/>
        <v>#VALUE!</v>
      </c>
      <c r="BS307" s="48" t="e">
        <f>'935'!C307&lt;&gt;"VOID"</f>
        <v>#VALUE!</v>
      </c>
      <c r="BT307" s="33" t="e">
        <f>IF(BS307,(100/'11'!B$17*BD307*((1-'935'!I307)*'Charging rates'!B$51+'Charging rates'!B$63)),0)</f>
        <v>#VALUE!</v>
      </c>
      <c r="BU307" s="33" t="e">
        <f>100/'11'!B$17*BG307*('Charging rates'!B$51+'Charging rates'!B$63)</f>
        <v>#VALUE!</v>
      </c>
      <c r="BV307" s="33" t="e">
        <f>100/'11'!B$17*BE307*('Charging rates'!B$51+'Charging rates'!B$63)</f>
        <v>#VALUE!</v>
      </c>
      <c r="BW307" s="53" t="e">
        <f t="shared" si="71"/>
        <v>#VALUE!</v>
      </c>
      <c r="BX307" s="32" t="e">
        <f>AT307-('935'!T307*(1-'935'!X307/'11'!B$17))</f>
        <v>#VALUE!</v>
      </c>
      <c r="BY307" s="32">
        <f>0-IF(ISNUMBER(I307),INDEX('913'!$I$6:$I$1205,I307),0)-IF(ISNUMBER(J307),INDEX('913'!$I$6:$I$1205,J307),0)-IF(ISNUMBER(K307),INDEX('913'!$I$6:$I$1205,K307),0)-IF(ISNUMBER(L307),INDEX('913'!$I$6:$I$1205,L307),0)-IF(ISNUMBER(M307),INDEX('913'!$I$6:$I$1205,M307),0)-IF(ISNUMBER(N307),INDEX('913'!$I$6:$I$1205,N307),0)-IF(ISNUMBER(O307),INDEX('913'!$I$6:$I$1205,O307),0)-IF(ISNUMBER(P307),INDEX('913'!$I$6:$I$1205,P307),0)</f>
        <v>0</v>
      </c>
      <c r="BZ307" s="37">
        <f>IF(BY307=0,1,MAX(1,SQRT(BY307^2+(IF(ISNUMBER(I307),INDEX('913'!$J$6:$J$1205,I307),0)+IF(ISNUMBER(J307),INDEX('913'!$J$6:$J$1205,J307),0)+IF(ISNUMBER(K307),INDEX('913'!$J$6:$J$1205,K307),0)+IF(ISNUMBER(L307),INDEX('913'!$J$6:$J$1205,L307),0)+IF(ISNUMBER(M307),INDEX('913'!$J$6:$J$1205,M307),0)+IF(ISNUMBER(N307),INDEX('913'!$J$6:$J$1205,N307),0)+IF(ISNUMBER(O307),INDEX('913'!$J$6:$J$1205,O307),0)+IF(ISNUMBER(P307),INDEX('913'!$J$6:$J$1205,P307),0))^2)/BY307))</f>
        <v>1</v>
      </c>
      <c r="CA307" s="33" t="e">
        <f>100*AO307/'11'!B$17</f>
        <v>#VALUE!</v>
      </c>
      <c r="CB307" s="37" t="e">
        <f>100*(AP307*BZ307)/'11'!C$17</f>
        <v>#VALUE!</v>
      </c>
      <c r="CC307" s="37" t="e">
        <f t="shared" si="72"/>
        <v>#VALUE!</v>
      </c>
      <c r="CD307" s="33" t="e">
        <f t="shared" si="73"/>
        <v>#VALUE!</v>
      </c>
      <c r="CE307" s="54" t="e">
        <f>'11'!C$17-'935'!Y307</f>
        <v>#VALUE!</v>
      </c>
      <c r="CF307" s="37" t="e">
        <f>MAX('DNO totals'!B$312+0,MIN('935'!L307+0,'DNO totals'!B$304+0))</f>
        <v>#VALUE!</v>
      </c>
      <c r="CG307" s="37" t="e">
        <f>MAX('DNO totals'!C$312+0,MIN('935'!M307+0,'DNO totals'!C$304+0))</f>
        <v>#VALUE!</v>
      </c>
      <c r="CH307" s="37" t="e">
        <f>MAX('DNO totals'!D$312+0,MIN('935'!N307+0,'DNO totals'!D$304+0))</f>
        <v>#VALUE!</v>
      </c>
      <c r="CI307" s="37" t="e">
        <f>MAX('DNO totals'!E$312+0,MIN('935'!O307+0,'DNO totals'!E$304+0))</f>
        <v>#VALUE!</v>
      </c>
      <c r="CJ307" s="52" t="e">
        <f>MAX('DNO totals'!F$312+0,MIN('935'!P307+0,'DNO totals'!F$304+0))</f>
        <v>#VALUE!</v>
      </c>
      <c r="CK307" s="37" t="e">
        <f>IF('935'!$K307=1000,'Charging rates'!$C$38*$BH307/(1+'DNO totals'!$C$99)*$CF307,0)</f>
        <v>#VALUE!</v>
      </c>
      <c r="CL307" s="37" t="e">
        <f>IF(MOD('935'!$K307,1000)=100,'Charging rates'!$D$38*$BH307/(1+'DNO totals'!$D$99)*$CG307,0)</f>
        <v>#VALUE!</v>
      </c>
      <c r="CM307" s="37" t="e">
        <f>IF(MOD('935'!$K307,100)=10,'Charging rates'!$E$38*$BH307/(1+'DNO totals'!$E$99)*$CH307,0)</f>
        <v>#VALUE!</v>
      </c>
      <c r="CN307" s="37" t="e">
        <f>IF(AND(MOD('935'!$K307,10)&gt;0,MOD('935'!$K307,1000)&gt;1),'Charging rates'!$F$38*$BH307/(1+'DNO totals'!$F$99)*$CI307,0)</f>
        <v>#VALUE!</v>
      </c>
      <c r="CO307" s="37" t="e">
        <f>IF(MOD('935'!$K307,1000)=1,'Charging rates'!$G$38*$BH307/(1+'DNO totals'!$G$99)*$CJ307,0)</f>
        <v>#VALUE!</v>
      </c>
      <c r="CP307" s="52" t="e">
        <f t="shared" si="74"/>
        <v>#VALUE!</v>
      </c>
      <c r="CQ307" s="37" t="e">
        <f>IF('935'!$K307&gt;1000,'Charging rates'!$C$38*$AW307*$CF307,0)</f>
        <v>#VALUE!</v>
      </c>
      <c r="CR307" s="37" t="e">
        <f>IF(MOD('935'!$K307,1000)&gt;100,'Charging rates'!$D$38*$AW307*$CG307,0)</f>
        <v>#VALUE!</v>
      </c>
      <c r="CS307" s="37" t="e">
        <f>IF(MOD('935'!$K307,100)&gt;10,'Charging rates'!$E$38*$AW307*$CH307,0)</f>
        <v>#VALUE!</v>
      </c>
      <c r="CT307" s="52" t="e">
        <f t="shared" si="75"/>
        <v>#VALUE!</v>
      </c>
      <c r="CU307" s="33" t="e">
        <f>100*(AP307*'935'!Q307*BZ307)/'11'!B$17</f>
        <v>#VALUE!</v>
      </c>
      <c r="CV307" s="33" t="e">
        <f>100/'11'!B$17*'Charging rates'!B$10*AW307</f>
        <v>#VALUE!</v>
      </c>
      <c r="CW307" s="33" t="e">
        <f>IF(AT307=0,0,(1-BX307/AT307)*(CA307+IF('935'!Q307=0,0,(CB307*'935'!Q307*('11'!C$17-'935'!Y307)/('11'!B$17-'935'!X307)))))</f>
        <v>#VALUE!</v>
      </c>
      <c r="CX307" s="33" t="e">
        <f t="shared" si="76"/>
        <v>#VALUE!</v>
      </c>
      <c r="CY307" s="49" t="e">
        <f t="shared" si="77"/>
        <v>#VALUE!</v>
      </c>
      <c r="CZ307" s="32" t="e">
        <f>AT307*(Parameters!B$21+AU307)*IF('DNO totals'!B$323&lt;0,1,'935'!S307)</f>
        <v>#VALUE!</v>
      </c>
      <c r="DA307" s="52" t="e">
        <f>IF('DNO totals'!B$323&lt;0,1,'935'!S307)*(Parameters!B$21+AU307)</f>
        <v>#VALUE!</v>
      </c>
      <c r="DB307" s="37" t="e">
        <f>CX307+'Charging rates'!B$106*DA307*100/'11'!B$17</f>
        <v>#VALUE!</v>
      </c>
      <c r="DC307" s="37" t="e">
        <f>DB307+'Charging rates'!B$116*(Parameters!B$21+AU307)*100/'11'!B$17*IF('DNO totals'!B$323&lt;0,1,'935'!S307)</f>
        <v>#VALUE!</v>
      </c>
      <c r="DD307" s="37" t="e">
        <f>'Charging rates'!B$97*(CP307+CT307)*100/'11'!B$17</f>
        <v>#VALUE!</v>
      </c>
      <c r="DE307" s="33" t="e">
        <f>MAX(0-(CB307*AU307*'11'!C$17/'11'!B$17),DC307+DD307)</f>
        <v>#VALUE!</v>
      </c>
      <c r="DF307" s="37" t="e">
        <f>IF(BS307,IF(AU307=0,CC307,MAX(0,MIN(CC307,CC307+(DE307/'935'!Q307*('11'!B$17-'935'!X307)/('11'!C$17-'935'!Y307))))),0)</f>
        <v>#VALUE!</v>
      </c>
      <c r="DG307" s="33" t="e">
        <f t="shared" si="78"/>
        <v>#VALUE!</v>
      </c>
      <c r="DH307" s="53" t="e">
        <f t="shared" si="79"/>
        <v>#VALUE!</v>
      </c>
    </row>
    <row r="308" spans="1:112">
      <c r="A308" s="28">
        <v>208</v>
      </c>
      <c r="B308" s="47" t="e">
        <f>'935'!B308</f>
        <v>#VALUE!</v>
      </c>
      <c r="C308" s="48" t="e">
        <f>OR('935'!E308&lt;&gt;"VOID",'935'!F308&lt;&gt;"VOID",'935'!G308&lt;&gt;"VOID")</f>
        <v>#VALUE!</v>
      </c>
      <c r="D308" s="32" t="e">
        <f>IF('935'!D308="VOID",0,'935'!D308*(1-'935'!X308/'11'!B$17))</f>
        <v>#VALUE!</v>
      </c>
      <c r="E308" s="32" t="e">
        <f>IF('935'!E308="VOID",0,'935'!E308*(1-'935'!X308/'11'!B$17))</f>
        <v>#VALUE!</v>
      </c>
      <c r="F308" s="32" t="e">
        <f>IF('935'!F308="VOID",0,'935'!F308*(1-'935'!X308/'11'!B$17))</f>
        <v>#VALUE!</v>
      </c>
      <c r="G308" s="32" t="e">
        <f>IF('935'!G308="VOID",0,'935'!G308*(1-'935'!X308/'11'!B$17))</f>
        <v>#VALUE!</v>
      </c>
      <c r="H308" s="49" t="e">
        <f t="shared" si="60"/>
        <v>#VALUE!</v>
      </c>
      <c r="I308" s="50" t="e">
        <f>MATCH('935'!J308,'913'!$B$6:$B$1205,0)</f>
        <v>#VALUE!</v>
      </c>
      <c r="J308" s="50" t="e">
        <f>MATCH(INDEX('913'!$D$6:$D$1205,I308),'913'!$B$6:$B$1205,0)</f>
        <v>#VALUE!</v>
      </c>
      <c r="K308" s="50" t="e">
        <f>MATCH(INDEX('913'!$D$6:$D$1205,J308),'913'!$B$6:$B$1205,0)</f>
        <v>#VALUE!</v>
      </c>
      <c r="L308" s="50" t="e">
        <f>MATCH(INDEX('913'!$D$6:$D$1205,K308),'913'!$B$6:$B$1205,0)</f>
        <v>#VALUE!</v>
      </c>
      <c r="M308" s="50" t="e">
        <f>MATCH(INDEX('913'!$D$6:$D$1205,L308),'913'!$B$6:$B$1205,0)</f>
        <v>#VALUE!</v>
      </c>
      <c r="N308" s="50" t="e">
        <f>MATCH(INDEX('913'!$D$6:$D$1205,M308),'913'!$B$6:$B$1205,0)</f>
        <v>#VALUE!</v>
      </c>
      <c r="O308" s="50" t="e">
        <f>MATCH(INDEX('913'!$D$6:$D$1205,N308),'913'!$B$6:$B$1205,0)</f>
        <v>#VALUE!</v>
      </c>
      <c r="P308" s="51" t="e">
        <f>MATCH(INDEX('913'!$D$6:$D$1205,O308),'913'!$B$6:$B$1205,0)</f>
        <v>#VALUE!</v>
      </c>
      <c r="Q308" s="37">
        <f>IF(ISNUMBER(I308),MAX(0,INDEX('913'!$E$6:$E$1205,I308)),0)</f>
        <v>0</v>
      </c>
      <c r="R308" s="37">
        <f>IF(ISNUMBER(J308),MAX(0,INDEX('913'!$E$6:$E$1205,J308)),0)</f>
        <v>0</v>
      </c>
      <c r="S308" s="37">
        <f>IF(ISNUMBER(K308),MAX(0,INDEX('913'!$E$6:$E$1205,K308)),0)</f>
        <v>0</v>
      </c>
      <c r="T308" s="37">
        <f>IF(ISNUMBER(L308),MAX(0,INDEX('913'!$E$6:$E$1205,L308)),0)</f>
        <v>0</v>
      </c>
      <c r="U308" s="37">
        <f>IF(ISNUMBER(M308),MAX(0,INDEX('913'!$E$6:$E$1205,M308)),0)</f>
        <v>0</v>
      </c>
      <c r="V308" s="37">
        <f>IF(ISNUMBER(N308),MAX(0,INDEX('913'!$E$6:$E$1205,N308)),0)</f>
        <v>0</v>
      </c>
      <c r="W308" s="37">
        <f>IF(ISNUMBER(O308),MAX(0,INDEX('913'!$E$6:$E$1205,O308)),0)</f>
        <v>0</v>
      </c>
      <c r="X308" s="52">
        <f>IF(ISNUMBER(P308),MAX(0,INDEX('913'!$E$6:$E$1205,P308)),0)</f>
        <v>0</v>
      </c>
      <c r="Y308" s="37">
        <f>IF(ISNUMBER(I308),MAX(0,INDEX('913'!$F$6:$F$1205,I308)),0)</f>
        <v>0</v>
      </c>
      <c r="Z308" s="37">
        <f>IF(ISNUMBER(J308),MAX(0,INDEX('913'!$F$6:$F$1205,J308)),0)</f>
        <v>0</v>
      </c>
      <c r="AA308" s="37">
        <f>IF(ISNUMBER(K308),MAX(0,INDEX('913'!$F$6:$F$1205,K308)),0)</f>
        <v>0</v>
      </c>
      <c r="AB308" s="37">
        <f>IF(ISNUMBER(L308),MAX(0,INDEX('913'!$F$6:$F$1205,L308)),0)</f>
        <v>0</v>
      </c>
      <c r="AC308" s="37">
        <f>IF(ISNUMBER(M308),MAX(0,INDEX('913'!$F$6:$F$1205,M308)),0)</f>
        <v>0</v>
      </c>
      <c r="AD308" s="37">
        <f>IF(ISNUMBER(N308),MAX(0,INDEX('913'!$F$6:$F$1205,N308)),0)</f>
        <v>0</v>
      </c>
      <c r="AE308" s="37">
        <f>IF(ISNUMBER(O308),MAX(0,INDEX('913'!$F$6:$F$1205,O308)),0)</f>
        <v>0</v>
      </c>
      <c r="AF308" s="37">
        <f>IF(ISNUMBER(P308),MAX(0,INDEX('913'!$F$6:$F$1205,P308)),0)</f>
        <v>0</v>
      </c>
      <c r="AG308" s="32">
        <f>IF(ISNUMBER(I308),SQRT(INDEX('913'!$I$6:$I$1205,I308)^2+INDEX('913'!$J$6:$J$1205,I308)^2),0)</f>
        <v>0</v>
      </c>
      <c r="AH308" s="32">
        <f>IF(ISNUMBER(J308),SQRT(INDEX('913'!$I$6:$I$1205,J308)^2+INDEX('913'!$J$6:$J$1205,J308)^2),0)</f>
        <v>0</v>
      </c>
      <c r="AI308" s="32">
        <f>IF(ISNUMBER(K308),SQRT(INDEX('913'!$I$6:$I$1205,K308)^2+INDEX('913'!$J$6:$J$1205,K308)^2),0)</f>
        <v>0</v>
      </c>
      <c r="AJ308" s="32">
        <f>IF(ISNUMBER(L308),SQRT(INDEX('913'!$I$6:$I$1205,L308)^2+INDEX('913'!$J$6:$J$1205,L308)^2),0)</f>
        <v>0</v>
      </c>
      <c r="AK308" s="32">
        <f>IF(ISNUMBER(M308),SQRT(INDEX('913'!$I$6:$I$1205,M308)^2+INDEX('913'!$J$6:$J$1205,M308)^2),0)</f>
        <v>0</v>
      </c>
      <c r="AL308" s="32">
        <f>IF(ISNUMBER(N308),SQRT(INDEX('913'!$I$6:$I$1205,N308)^2+INDEX('913'!$J$6:$J$1205,N308)^2),0)</f>
        <v>0</v>
      </c>
      <c r="AM308" s="32">
        <f>IF(ISNUMBER(O308),SQRT(INDEX('913'!$I$6:$I$1205,O308)^2+INDEX('913'!$J$6:$J$1205,O308)^2),0)</f>
        <v>0</v>
      </c>
      <c r="AN308" s="49">
        <f>IF(ISNUMBER(P308),SQRT(INDEX('913'!$I$6:$I$1205,P308)^2+INDEX('913'!$J$6:$J$1205,P308)^2),0)</f>
        <v>0</v>
      </c>
      <c r="AO308" s="37">
        <f t="shared" si="61"/>
        <v>0</v>
      </c>
      <c r="AP308" s="37">
        <f t="shared" si="62"/>
        <v>0</v>
      </c>
      <c r="AQ308" s="33" t="e">
        <f>-100*'935'!W308*(AO308+AP308)/'11'!C$17</f>
        <v>#VALUE!</v>
      </c>
      <c r="AR308" s="37" t="e">
        <f t="shared" si="63"/>
        <v>#VALUE!</v>
      </c>
      <c r="AS308" s="52" t="e">
        <f t="shared" si="64"/>
        <v>#VALUE!</v>
      </c>
      <c r="AT308" s="32" t="e">
        <f>IF('935'!C308="VOID",0,('935'!C308*(1-'935'!X308/'11'!B$17)))</f>
        <v>#VALUE!</v>
      </c>
      <c r="AU308" s="52" t="e">
        <f>'935'!Q308*(1-'935'!Y308/'11'!C$17)/(1-'935'!X308/'11'!B$17)</f>
        <v>#VALUE!</v>
      </c>
      <c r="AV308" s="37" t="e">
        <f>INDEX('DNO totals'!$B$57:$G$57,IF('935'!K308,IF(MOD('935'!K308,1000),IF(MOD('935'!K308,100),IF(MOD('935'!K308,10),IF(MOD('935'!K308,1000)=1,6,5),4),3),2),1))</f>
        <v>#VALUE!</v>
      </c>
      <c r="AW308" s="52" t="e">
        <f t="shared" si="65"/>
        <v>#VALUE!</v>
      </c>
      <c r="AX308" s="32" t="e">
        <f>IF('935'!V308="VOID",0,'935'!V308*(1-'935'!X308/'11'!B$17))</f>
        <v>#VALUE!</v>
      </c>
      <c r="AY308" s="33" t="e">
        <f>IF(H308,-100*'Charging rates'!B$10/'11'!B$17*AX308/H308,0)</f>
        <v>#VALUE!</v>
      </c>
      <c r="AZ308" s="33" t="e">
        <f>IF(C308,'DNO totals'!B$41,0)</f>
        <v>#VALUE!</v>
      </c>
      <c r="BA308" s="33" t="e">
        <f t="shared" si="66"/>
        <v>#VALUE!</v>
      </c>
      <c r="BB308" s="33" t="e">
        <f t="shared" si="67"/>
        <v>#VALUE!</v>
      </c>
      <c r="BC308" s="53" t="e">
        <f t="shared" si="68"/>
        <v>#VALUE!</v>
      </c>
      <c r="BD308" s="32" t="e">
        <f>IF(AT308,'935'!H308*AT308/(AT308+D308+H308),0)</f>
        <v>#VALUE!</v>
      </c>
      <c r="BE308" s="32" t="e">
        <f>IF(H308,'935'!H308*H308/(AT308+D308+H308),0)</f>
        <v>#VALUE!</v>
      </c>
      <c r="BF308" s="32" t="e">
        <f>BD308*(1-'935'!X308/'11'!B$17)</f>
        <v>#VALUE!</v>
      </c>
      <c r="BG308" s="49" t="e">
        <f>BE308*(1-'935'!X308/'11'!B$17)</f>
        <v>#VALUE!</v>
      </c>
      <c r="BH308" s="52" t="e">
        <f>AV308*Parameters!B$6</f>
        <v>#VALUE!</v>
      </c>
      <c r="BI308" s="37" t="e">
        <f>IF('935'!$K308=1000,'Charging rates'!$C$38*$BH308/(1+'DNO totals'!$C$99)*'935'!$L308,0)</f>
        <v>#VALUE!</v>
      </c>
      <c r="BJ308" s="37" t="e">
        <f>IF(MOD('935'!$K308,1000)=100,'Charging rates'!$D$38*$BH308/(1+'DNO totals'!$D$99)*'935'!$M308,0)</f>
        <v>#VALUE!</v>
      </c>
      <c r="BK308" s="37" t="e">
        <f>IF(MOD('935'!$K308,100)=10,'Charging rates'!$E$38*$BH308/(1+'DNO totals'!$E$99)*'935'!$N308,0)</f>
        <v>#VALUE!</v>
      </c>
      <c r="BL308" s="37" t="e">
        <f>IF(AND(MOD('935'!$K308,10)&gt;0,MOD('935'!$K308,1000)&gt;1),'Charging rates'!$F$38*$BH308/(1+'DNO totals'!$F$99)*'935'!$O308,0)</f>
        <v>#VALUE!</v>
      </c>
      <c r="BM308" s="37" t="e">
        <f>IF(MOD('935'!$K308,1000)=1,'Charging rates'!$G$38*$BH308/(1+'DNO totals'!$G$99)*'935'!$P308,0)</f>
        <v>#VALUE!</v>
      </c>
      <c r="BN308" s="52" t="e">
        <f t="shared" si="69"/>
        <v>#VALUE!</v>
      </c>
      <c r="BO308" s="37" t="e">
        <f>IF('935'!$K308&gt;1000,'Charging rates'!$C$38*$AW308*'935'!$L308,0)</f>
        <v>#VALUE!</v>
      </c>
      <c r="BP308" s="37" t="e">
        <f>IF(MOD('935'!$K308,1000)&gt;100,'Charging rates'!$D$38*$AW308*'935'!$M308,0)</f>
        <v>#VALUE!</v>
      </c>
      <c r="BQ308" s="37" t="e">
        <f>IF(MOD('935'!$K308,100)&gt;10,'Charging rates'!$E$38*$AW308*'935'!$N308,0)</f>
        <v>#VALUE!</v>
      </c>
      <c r="BR308" s="52" t="e">
        <f t="shared" si="70"/>
        <v>#VALUE!</v>
      </c>
      <c r="BS308" s="48" t="e">
        <f>'935'!C308&lt;&gt;"VOID"</f>
        <v>#VALUE!</v>
      </c>
      <c r="BT308" s="33" t="e">
        <f>IF(BS308,(100/'11'!B$17*BD308*((1-'935'!I308)*'Charging rates'!B$51+'Charging rates'!B$63)),0)</f>
        <v>#VALUE!</v>
      </c>
      <c r="BU308" s="33" t="e">
        <f>100/'11'!B$17*BG308*('Charging rates'!B$51+'Charging rates'!B$63)</f>
        <v>#VALUE!</v>
      </c>
      <c r="BV308" s="33" t="e">
        <f>100/'11'!B$17*BE308*('Charging rates'!B$51+'Charging rates'!B$63)</f>
        <v>#VALUE!</v>
      </c>
      <c r="BW308" s="53" t="e">
        <f t="shared" si="71"/>
        <v>#VALUE!</v>
      </c>
      <c r="BX308" s="32" t="e">
        <f>AT308-('935'!T308*(1-'935'!X308/'11'!B$17))</f>
        <v>#VALUE!</v>
      </c>
      <c r="BY308" s="32">
        <f>0-IF(ISNUMBER(I308),INDEX('913'!$I$6:$I$1205,I308),0)-IF(ISNUMBER(J308),INDEX('913'!$I$6:$I$1205,J308),0)-IF(ISNUMBER(K308),INDEX('913'!$I$6:$I$1205,K308),0)-IF(ISNUMBER(L308),INDEX('913'!$I$6:$I$1205,L308),0)-IF(ISNUMBER(M308),INDEX('913'!$I$6:$I$1205,M308),0)-IF(ISNUMBER(N308),INDEX('913'!$I$6:$I$1205,N308),0)-IF(ISNUMBER(O308),INDEX('913'!$I$6:$I$1205,O308),0)-IF(ISNUMBER(P308),INDEX('913'!$I$6:$I$1205,P308),0)</f>
        <v>0</v>
      </c>
      <c r="BZ308" s="37">
        <f>IF(BY308=0,1,MAX(1,SQRT(BY308^2+(IF(ISNUMBER(I308),INDEX('913'!$J$6:$J$1205,I308),0)+IF(ISNUMBER(J308),INDEX('913'!$J$6:$J$1205,J308),0)+IF(ISNUMBER(K308),INDEX('913'!$J$6:$J$1205,K308),0)+IF(ISNUMBER(L308),INDEX('913'!$J$6:$J$1205,L308),0)+IF(ISNUMBER(M308),INDEX('913'!$J$6:$J$1205,M308),0)+IF(ISNUMBER(N308),INDEX('913'!$J$6:$J$1205,N308),0)+IF(ISNUMBER(O308),INDEX('913'!$J$6:$J$1205,O308),0)+IF(ISNUMBER(P308),INDEX('913'!$J$6:$J$1205,P308),0))^2)/BY308))</f>
        <v>1</v>
      </c>
      <c r="CA308" s="33" t="e">
        <f>100*AO308/'11'!B$17</f>
        <v>#VALUE!</v>
      </c>
      <c r="CB308" s="37" t="e">
        <f>100*(AP308*BZ308)/'11'!C$17</f>
        <v>#VALUE!</v>
      </c>
      <c r="CC308" s="37" t="e">
        <f t="shared" si="72"/>
        <v>#VALUE!</v>
      </c>
      <c r="CD308" s="33" t="e">
        <f t="shared" si="73"/>
        <v>#VALUE!</v>
      </c>
      <c r="CE308" s="54" t="e">
        <f>'11'!C$17-'935'!Y308</f>
        <v>#VALUE!</v>
      </c>
      <c r="CF308" s="37" t="e">
        <f>MAX('DNO totals'!B$312+0,MIN('935'!L308+0,'DNO totals'!B$304+0))</f>
        <v>#VALUE!</v>
      </c>
      <c r="CG308" s="37" t="e">
        <f>MAX('DNO totals'!C$312+0,MIN('935'!M308+0,'DNO totals'!C$304+0))</f>
        <v>#VALUE!</v>
      </c>
      <c r="CH308" s="37" t="e">
        <f>MAX('DNO totals'!D$312+0,MIN('935'!N308+0,'DNO totals'!D$304+0))</f>
        <v>#VALUE!</v>
      </c>
      <c r="CI308" s="37" t="e">
        <f>MAX('DNO totals'!E$312+0,MIN('935'!O308+0,'DNO totals'!E$304+0))</f>
        <v>#VALUE!</v>
      </c>
      <c r="CJ308" s="52" t="e">
        <f>MAX('DNO totals'!F$312+0,MIN('935'!P308+0,'DNO totals'!F$304+0))</f>
        <v>#VALUE!</v>
      </c>
      <c r="CK308" s="37" t="e">
        <f>IF('935'!$K308=1000,'Charging rates'!$C$38*$BH308/(1+'DNO totals'!$C$99)*$CF308,0)</f>
        <v>#VALUE!</v>
      </c>
      <c r="CL308" s="37" t="e">
        <f>IF(MOD('935'!$K308,1000)=100,'Charging rates'!$D$38*$BH308/(1+'DNO totals'!$D$99)*$CG308,0)</f>
        <v>#VALUE!</v>
      </c>
      <c r="CM308" s="37" t="e">
        <f>IF(MOD('935'!$K308,100)=10,'Charging rates'!$E$38*$BH308/(1+'DNO totals'!$E$99)*$CH308,0)</f>
        <v>#VALUE!</v>
      </c>
      <c r="CN308" s="37" t="e">
        <f>IF(AND(MOD('935'!$K308,10)&gt;0,MOD('935'!$K308,1000)&gt;1),'Charging rates'!$F$38*$BH308/(1+'DNO totals'!$F$99)*$CI308,0)</f>
        <v>#VALUE!</v>
      </c>
      <c r="CO308" s="37" t="e">
        <f>IF(MOD('935'!$K308,1000)=1,'Charging rates'!$G$38*$BH308/(1+'DNO totals'!$G$99)*$CJ308,0)</f>
        <v>#VALUE!</v>
      </c>
      <c r="CP308" s="52" t="e">
        <f t="shared" si="74"/>
        <v>#VALUE!</v>
      </c>
      <c r="CQ308" s="37" t="e">
        <f>IF('935'!$K308&gt;1000,'Charging rates'!$C$38*$AW308*$CF308,0)</f>
        <v>#VALUE!</v>
      </c>
      <c r="CR308" s="37" t="e">
        <f>IF(MOD('935'!$K308,1000)&gt;100,'Charging rates'!$D$38*$AW308*$CG308,0)</f>
        <v>#VALUE!</v>
      </c>
      <c r="CS308" s="37" t="e">
        <f>IF(MOD('935'!$K308,100)&gt;10,'Charging rates'!$E$38*$AW308*$CH308,0)</f>
        <v>#VALUE!</v>
      </c>
      <c r="CT308" s="52" t="e">
        <f t="shared" si="75"/>
        <v>#VALUE!</v>
      </c>
      <c r="CU308" s="33" t="e">
        <f>100*(AP308*'935'!Q308*BZ308)/'11'!B$17</f>
        <v>#VALUE!</v>
      </c>
      <c r="CV308" s="33" t="e">
        <f>100/'11'!B$17*'Charging rates'!B$10*AW308</f>
        <v>#VALUE!</v>
      </c>
      <c r="CW308" s="33" t="e">
        <f>IF(AT308=0,0,(1-BX308/AT308)*(CA308+IF('935'!Q308=0,0,(CB308*'935'!Q308*('11'!C$17-'935'!Y308)/('11'!B$17-'935'!X308)))))</f>
        <v>#VALUE!</v>
      </c>
      <c r="CX308" s="33" t="e">
        <f t="shared" si="76"/>
        <v>#VALUE!</v>
      </c>
      <c r="CY308" s="49" t="e">
        <f t="shared" si="77"/>
        <v>#VALUE!</v>
      </c>
      <c r="CZ308" s="32" t="e">
        <f>AT308*(Parameters!B$21+AU308)*IF('DNO totals'!B$323&lt;0,1,'935'!S308)</f>
        <v>#VALUE!</v>
      </c>
      <c r="DA308" s="52" t="e">
        <f>IF('DNO totals'!B$323&lt;0,1,'935'!S308)*(Parameters!B$21+AU308)</f>
        <v>#VALUE!</v>
      </c>
      <c r="DB308" s="37" t="e">
        <f>CX308+'Charging rates'!B$106*DA308*100/'11'!B$17</f>
        <v>#VALUE!</v>
      </c>
      <c r="DC308" s="37" t="e">
        <f>DB308+'Charging rates'!B$116*(Parameters!B$21+AU308)*100/'11'!B$17*IF('DNO totals'!B$323&lt;0,1,'935'!S308)</f>
        <v>#VALUE!</v>
      </c>
      <c r="DD308" s="37" t="e">
        <f>'Charging rates'!B$97*(CP308+CT308)*100/'11'!B$17</f>
        <v>#VALUE!</v>
      </c>
      <c r="DE308" s="33" t="e">
        <f>MAX(0-(CB308*AU308*'11'!C$17/'11'!B$17),DC308+DD308)</f>
        <v>#VALUE!</v>
      </c>
      <c r="DF308" s="37" t="e">
        <f>IF(BS308,IF(AU308=0,CC308,MAX(0,MIN(CC308,CC308+(DE308/'935'!Q308*('11'!B$17-'935'!X308)/('11'!C$17-'935'!Y308))))),0)</f>
        <v>#VALUE!</v>
      </c>
      <c r="DG308" s="33" t="e">
        <f t="shared" si="78"/>
        <v>#VALUE!</v>
      </c>
      <c r="DH308" s="53" t="e">
        <f t="shared" si="79"/>
        <v>#VALUE!</v>
      </c>
    </row>
    <row r="309" spans="1:112">
      <c r="A309" s="28">
        <v>209</v>
      </c>
      <c r="B309" s="47" t="e">
        <f>'935'!B309</f>
        <v>#VALUE!</v>
      </c>
      <c r="C309" s="48" t="e">
        <f>OR('935'!E309&lt;&gt;"VOID",'935'!F309&lt;&gt;"VOID",'935'!G309&lt;&gt;"VOID")</f>
        <v>#VALUE!</v>
      </c>
      <c r="D309" s="32" t="e">
        <f>IF('935'!D309="VOID",0,'935'!D309*(1-'935'!X309/'11'!B$17))</f>
        <v>#VALUE!</v>
      </c>
      <c r="E309" s="32" t="e">
        <f>IF('935'!E309="VOID",0,'935'!E309*(1-'935'!X309/'11'!B$17))</f>
        <v>#VALUE!</v>
      </c>
      <c r="F309" s="32" t="e">
        <f>IF('935'!F309="VOID",0,'935'!F309*(1-'935'!X309/'11'!B$17))</f>
        <v>#VALUE!</v>
      </c>
      <c r="G309" s="32" t="e">
        <f>IF('935'!G309="VOID",0,'935'!G309*(1-'935'!X309/'11'!B$17))</f>
        <v>#VALUE!</v>
      </c>
      <c r="H309" s="49" t="e">
        <f t="shared" si="60"/>
        <v>#VALUE!</v>
      </c>
      <c r="I309" s="50" t="e">
        <f>MATCH('935'!J309,'913'!$B$6:$B$1205,0)</f>
        <v>#VALUE!</v>
      </c>
      <c r="J309" s="50" t="e">
        <f>MATCH(INDEX('913'!$D$6:$D$1205,I309),'913'!$B$6:$B$1205,0)</f>
        <v>#VALUE!</v>
      </c>
      <c r="K309" s="50" t="e">
        <f>MATCH(INDEX('913'!$D$6:$D$1205,J309),'913'!$B$6:$B$1205,0)</f>
        <v>#VALUE!</v>
      </c>
      <c r="L309" s="50" t="e">
        <f>MATCH(INDEX('913'!$D$6:$D$1205,K309),'913'!$B$6:$B$1205,0)</f>
        <v>#VALUE!</v>
      </c>
      <c r="M309" s="50" t="e">
        <f>MATCH(INDEX('913'!$D$6:$D$1205,L309),'913'!$B$6:$B$1205,0)</f>
        <v>#VALUE!</v>
      </c>
      <c r="N309" s="50" t="e">
        <f>MATCH(INDEX('913'!$D$6:$D$1205,M309),'913'!$B$6:$B$1205,0)</f>
        <v>#VALUE!</v>
      </c>
      <c r="O309" s="50" t="e">
        <f>MATCH(INDEX('913'!$D$6:$D$1205,N309),'913'!$B$6:$B$1205,0)</f>
        <v>#VALUE!</v>
      </c>
      <c r="P309" s="51" t="e">
        <f>MATCH(INDEX('913'!$D$6:$D$1205,O309),'913'!$B$6:$B$1205,0)</f>
        <v>#VALUE!</v>
      </c>
      <c r="Q309" s="37">
        <f>IF(ISNUMBER(I309),MAX(0,INDEX('913'!$E$6:$E$1205,I309)),0)</f>
        <v>0</v>
      </c>
      <c r="R309" s="37">
        <f>IF(ISNUMBER(J309),MAX(0,INDEX('913'!$E$6:$E$1205,J309)),0)</f>
        <v>0</v>
      </c>
      <c r="S309" s="37">
        <f>IF(ISNUMBER(K309),MAX(0,INDEX('913'!$E$6:$E$1205,K309)),0)</f>
        <v>0</v>
      </c>
      <c r="T309" s="37">
        <f>IF(ISNUMBER(L309),MAX(0,INDEX('913'!$E$6:$E$1205,L309)),0)</f>
        <v>0</v>
      </c>
      <c r="U309" s="37">
        <f>IF(ISNUMBER(M309),MAX(0,INDEX('913'!$E$6:$E$1205,M309)),0)</f>
        <v>0</v>
      </c>
      <c r="V309" s="37">
        <f>IF(ISNUMBER(N309),MAX(0,INDEX('913'!$E$6:$E$1205,N309)),0)</f>
        <v>0</v>
      </c>
      <c r="W309" s="37">
        <f>IF(ISNUMBER(O309),MAX(0,INDEX('913'!$E$6:$E$1205,O309)),0)</f>
        <v>0</v>
      </c>
      <c r="X309" s="52">
        <f>IF(ISNUMBER(P309),MAX(0,INDEX('913'!$E$6:$E$1205,P309)),0)</f>
        <v>0</v>
      </c>
      <c r="Y309" s="37">
        <f>IF(ISNUMBER(I309),MAX(0,INDEX('913'!$F$6:$F$1205,I309)),0)</f>
        <v>0</v>
      </c>
      <c r="Z309" s="37">
        <f>IF(ISNUMBER(J309),MAX(0,INDEX('913'!$F$6:$F$1205,J309)),0)</f>
        <v>0</v>
      </c>
      <c r="AA309" s="37">
        <f>IF(ISNUMBER(K309),MAX(0,INDEX('913'!$F$6:$F$1205,K309)),0)</f>
        <v>0</v>
      </c>
      <c r="AB309" s="37">
        <f>IF(ISNUMBER(L309),MAX(0,INDEX('913'!$F$6:$F$1205,L309)),0)</f>
        <v>0</v>
      </c>
      <c r="AC309" s="37">
        <f>IF(ISNUMBER(M309),MAX(0,INDEX('913'!$F$6:$F$1205,M309)),0)</f>
        <v>0</v>
      </c>
      <c r="AD309" s="37">
        <f>IF(ISNUMBER(N309),MAX(0,INDEX('913'!$F$6:$F$1205,N309)),0)</f>
        <v>0</v>
      </c>
      <c r="AE309" s="37">
        <f>IF(ISNUMBER(O309),MAX(0,INDEX('913'!$F$6:$F$1205,O309)),0)</f>
        <v>0</v>
      </c>
      <c r="AF309" s="37">
        <f>IF(ISNUMBER(P309),MAX(0,INDEX('913'!$F$6:$F$1205,P309)),0)</f>
        <v>0</v>
      </c>
      <c r="AG309" s="32">
        <f>IF(ISNUMBER(I309),SQRT(INDEX('913'!$I$6:$I$1205,I309)^2+INDEX('913'!$J$6:$J$1205,I309)^2),0)</f>
        <v>0</v>
      </c>
      <c r="AH309" s="32">
        <f>IF(ISNUMBER(J309),SQRT(INDEX('913'!$I$6:$I$1205,J309)^2+INDEX('913'!$J$6:$J$1205,J309)^2),0)</f>
        <v>0</v>
      </c>
      <c r="AI309" s="32">
        <f>IF(ISNUMBER(K309),SQRT(INDEX('913'!$I$6:$I$1205,K309)^2+INDEX('913'!$J$6:$J$1205,K309)^2),0)</f>
        <v>0</v>
      </c>
      <c r="AJ309" s="32">
        <f>IF(ISNUMBER(L309),SQRT(INDEX('913'!$I$6:$I$1205,L309)^2+INDEX('913'!$J$6:$J$1205,L309)^2),0)</f>
        <v>0</v>
      </c>
      <c r="AK309" s="32">
        <f>IF(ISNUMBER(M309),SQRT(INDEX('913'!$I$6:$I$1205,M309)^2+INDEX('913'!$J$6:$J$1205,M309)^2),0)</f>
        <v>0</v>
      </c>
      <c r="AL309" s="32">
        <f>IF(ISNUMBER(N309),SQRT(INDEX('913'!$I$6:$I$1205,N309)^2+INDEX('913'!$J$6:$J$1205,N309)^2),0)</f>
        <v>0</v>
      </c>
      <c r="AM309" s="32">
        <f>IF(ISNUMBER(O309),SQRT(INDEX('913'!$I$6:$I$1205,O309)^2+INDEX('913'!$J$6:$J$1205,O309)^2),0)</f>
        <v>0</v>
      </c>
      <c r="AN309" s="49">
        <f>IF(ISNUMBER(P309),SQRT(INDEX('913'!$I$6:$I$1205,P309)^2+INDEX('913'!$J$6:$J$1205,P309)^2),0)</f>
        <v>0</v>
      </c>
      <c r="AO309" s="37">
        <f t="shared" si="61"/>
        <v>0</v>
      </c>
      <c r="AP309" s="37">
        <f t="shared" si="62"/>
        <v>0</v>
      </c>
      <c r="AQ309" s="33" t="e">
        <f>-100*'935'!W309*(AO309+AP309)/'11'!C$17</f>
        <v>#VALUE!</v>
      </c>
      <c r="AR309" s="37" t="e">
        <f t="shared" si="63"/>
        <v>#VALUE!</v>
      </c>
      <c r="AS309" s="52" t="e">
        <f t="shared" si="64"/>
        <v>#VALUE!</v>
      </c>
      <c r="AT309" s="32" t="e">
        <f>IF('935'!C309="VOID",0,('935'!C309*(1-'935'!X309/'11'!B$17)))</f>
        <v>#VALUE!</v>
      </c>
      <c r="AU309" s="52" t="e">
        <f>'935'!Q309*(1-'935'!Y309/'11'!C$17)/(1-'935'!X309/'11'!B$17)</f>
        <v>#VALUE!</v>
      </c>
      <c r="AV309" s="37" t="e">
        <f>INDEX('DNO totals'!$B$57:$G$57,IF('935'!K309,IF(MOD('935'!K309,1000),IF(MOD('935'!K309,100),IF(MOD('935'!K309,10),IF(MOD('935'!K309,1000)=1,6,5),4),3),2),1))</f>
        <v>#VALUE!</v>
      </c>
      <c r="AW309" s="52" t="e">
        <f t="shared" si="65"/>
        <v>#VALUE!</v>
      </c>
      <c r="AX309" s="32" t="e">
        <f>IF('935'!V309="VOID",0,'935'!V309*(1-'935'!X309/'11'!B$17))</f>
        <v>#VALUE!</v>
      </c>
      <c r="AY309" s="33" t="e">
        <f>IF(H309,-100*'Charging rates'!B$10/'11'!B$17*AX309/H309,0)</f>
        <v>#VALUE!</v>
      </c>
      <c r="AZ309" s="33" t="e">
        <f>IF(C309,'DNO totals'!B$41,0)</f>
        <v>#VALUE!</v>
      </c>
      <c r="BA309" s="33" t="e">
        <f t="shared" si="66"/>
        <v>#VALUE!</v>
      </c>
      <c r="BB309" s="33" t="e">
        <f t="shared" si="67"/>
        <v>#VALUE!</v>
      </c>
      <c r="BC309" s="53" t="e">
        <f t="shared" si="68"/>
        <v>#VALUE!</v>
      </c>
      <c r="BD309" s="32" t="e">
        <f>IF(AT309,'935'!H309*AT309/(AT309+D309+H309),0)</f>
        <v>#VALUE!</v>
      </c>
      <c r="BE309" s="32" t="e">
        <f>IF(H309,'935'!H309*H309/(AT309+D309+H309),0)</f>
        <v>#VALUE!</v>
      </c>
      <c r="BF309" s="32" t="e">
        <f>BD309*(1-'935'!X309/'11'!B$17)</f>
        <v>#VALUE!</v>
      </c>
      <c r="BG309" s="49" t="e">
        <f>BE309*(1-'935'!X309/'11'!B$17)</f>
        <v>#VALUE!</v>
      </c>
      <c r="BH309" s="52" t="e">
        <f>AV309*Parameters!B$6</f>
        <v>#VALUE!</v>
      </c>
      <c r="BI309" s="37" t="e">
        <f>IF('935'!$K309=1000,'Charging rates'!$C$38*$BH309/(1+'DNO totals'!$C$99)*'935'!$L309,0)</f>
        <v>#VALUE!</v>
      </c>
      <c r="BJ309" s="37" t="e">
        <f>IF(MOD('935'!$K309,1000)=100,'Charging rates'!$D$38*$BH309/(1+'DNO totals'!$D$99)*'935'!$M309,0)</f>
        <v>#VALUE!</v>
      </c>
      <c r="BK309" s="37" t="e">
        <f>IF(MOD('935'!$K309,100)=10,'Charging rates'!$E$38*$BH309/(1+'DNO totals'!$E$99)*'935'!$N309,0)</f>
        <v>#VALUE!</v>
      </c>
      <c r="BL309" s="37" t="e">
        <f>IF(AND(MOD('935'!$K309,10)&gt;0,MOD('935'!$K309,1000)&gt;1),'Charging rates'!$F$38*$BH309/(1+'DNO totals'!$F$99)*'935'!$O309,0)</f>
        <v>#VALUE!</v>
      </c>
      <c r="BM309" s="37" t="e">
        <f>IF(MOD('935'!$K309,1000)=1,'Charging rates'!$G$38*$BH309/(1+'DNO totals'!$G$99)*'935'!$P309,0)</f>
        <v>#VALUE!</v>
      </c>
      <c r="BN309" s="52" t="e">
        <f t="shared" si="69"/>
        <v>#VALUE!</v>
      </c>
      <c r="BO309" s="37" t="e">
        <f>IF('935'!$K309&gt;1000,'Charging rates'!$C$38*$AW309*'935'!$L309,0)</f>
        <v>#VALUE!</v>
      </c>
      <c r="BP309" s="37" t="e">
        <f>IF(MOD('935'!$K309,1000)&gt;100,'Charging rates'!$D$38*$AW309*'935'!$M309,0)</f>
        <v>#VALUE!</v>
      </c>
      <c r="BQ309" s="37" t="e">
        <f>IF(MOD('935'!$K309,100)&gt;10,'Charging rates'!$E$38*$AW309*'935'!$N309,0)</f>
        <v>#VALUE!</v>
      </c>
      <c r="BR309" s="52" t="e">
        <f t="shared" si="70"/>
        <v>#VALUE!</v>
      </c>
      <c r="BS309" s="48" t="e">
        <f>'935'!C309&lt;&gt;"VOID"</f>
        <v>#VALUE!</v>
      </c>
      <c r="BT309" s="33" t="e">
        <f>IF(BS309,(100/'11'!B$17*BD309*((1-'935'!I309)*'Charging rates'!B$51+'Charging rates'!B$63)),0)</f>
        <v>#VALUE!</v>
      </c>
      <c r="BU309" s="33" t="e">
        <f>100/'11'!B$17*BG309*('Charging rates'!B$51+'Charging rates'!B$63)</f>
        <v>#VALUE!</v>
      </c>
      <c r="BV309" s="33" t="e">
        <f>100/'11'!B$17*BE309*('Charging rates'!B$51+'Charging rates'!B$63)</f>
        <v>#VALUE!</v>
      </c>
      <c r="BW309" s="53" t="e">
        <f t="shared" si="71"/>
        <v>#VALUE!</v>
      </c>
      <c r="BX309" s="32" t="e">
        <f>AT309-('935'!T309*(1-'935'!X309/'11'!B$17))</f>
        <v>#VALUE!</v>
      </c>
      <c r="BY309" s="32">
        <f>0-IF(ISNUMBER(I309),INDEX('913'!$I$6:$I$1205,I309),0)-IF(ISNUMBER(J309),INDEX('913'!$I$6:$I$1205,J309),0)-IF(ISNUMBER(K309),INDEX('913'!$I$6:$I$1205,K309),0)-IF(ISNUMBER(L309),INDEX('913'!$I$6:$I$1205,L309),0)-IF(ISNUMBER(M309),INDEX('913'!$I$6:$I$1205,M309),0)-IF(ISNUMBER(N309),INDEX('913'!$I$6:$I$1205,N309),0)-IF(ISNUMBER(O309),INDEX('913'!$I$6:$I$1205,O309),0)-IF(ISNUMBER(P309),INDEX('913'!$I$6:$I$1205,P309),0)</f>
        <v>0</v>
      </c>
      <c r="BZ309" s="37">
        <f>IF(BY309=0,1,MAX(1,SQRT(BY309^2+(IF(ISNUMBER(I309),INDEX('913'!$J$6:$J$1205,I309),0)+IF(ISNUMBER(J309),INDEX('913'!$J$6:$J$1205,J309),0)+IF(ISNUMBER(K309),INDEX('913'!$J$6:$J$1205,K309),0)+IF(ISNUMBER(L309),INDEX('913'!$J$6:$J$1205,L309),0)+IF(ISNUMBER(M309),INDEX('913'!$J$6:$J$1205,M309),0)+IF(ISNUMBER(N309),INDEX('913'!$J$6:$J$1205,N309),0)+IF(ISNUMBER(O309),INDEX('913'!$J$6:$J$1205,O309),0)+IF(ISNUMBER(P309),INDEX('913'!$J$6:$J$1205,P309),0))^2)/BY309))</f>
        <v>1</v>
      </c>
      <c r="CA309" s="33" t="e">
        <f>100*AO309/'11'!B$17</f>
        <v>#VALUE!</v>
      </c>
      <c r="CB309" s="37" t="e">
        <f>100*(AP309*BZ309)/'11'!C$17</f>
        <v>#VALUE!</v>
      </c>
      <c r="CC309" s="37" t="e">
        <f t="shared" si="72"/>
        <v>#VALUE!</v>
      </c>
      <c r="CD309" s="33" t="e">
        <f t="shared" si="73"/>
        <v>#VALUE!</v>
      </c>
      <c r="CE309" s="54" t="e">
        <f>'11'!C$17-'935'!Y309</f>
        <v>#VALUE!</v>
      </c>
      <c r="CF309" s="37" t="e">
        <f>MAX('DNO totals'!B$312+0,MIN('935'!L309+0,'DNO totals'!B$304+0))</f>
        <v>#VALUE!</v>
      </c>
      <c r="CG309" s="37" t="e">
        <f>MAX('DNO totals'!C$312+0,MIN('935'!M309+0,'DNO totals'!C$304+0))</f>
        <v>#VALUE!</v>
      </c>
      <c r="CH309" s="37" t="e">
        <f>MAX('DNO totals'!D$312+0,MIN('935'!N309+0,'DNO totals'!D$304+0))</f>
        <v>#VALUE!</v>
      </c>
      <c r="CI309" s="37" t="e">
        <f>MAX('DNO totals'!E$312+0,MIN('935'!O309+0,'DNO totals'!E$304+0))</f>
        <v>#VALUE!</v>
      </c>
      <c r="CJ309" s="52" t="e">
        <f>MAX('DNO totals'!F$312+0,MIN('935'!P309+0,'DNO totals'!F$304+0))</f>
        <v>#VALUE!</v>
      </c>
      <c r="CK309" s="37" t="e">
        <f>IF('935'!$K309=1000,'Charging rates'!$C$38*$BH309/(1+'DNO totals'!$C$99)*$CF309,0)</f>
        <v>#VALUE!</v>
      </c>
      <c r="CL309" s="37" t="e">
        <f>IF(MOD('935'!$K309,1000)=100,'Charging rates'!$D$38*$BH309/(1+'DNO totals'!$D$99)*$CG309,0)</f>
        <v>#VALUE!</v>
      </c>
      <c r="CM309" s="37" t="e">
        <f>IF(MOD('935'!$K309,100)=10,'Charging rates'!$E$38*$BH309/(1+'DNO totals'!$E$99)*$CH309,0)</f>
        <v>#VALUE!</v>
      </c>
      <c r="CN309" s="37" t="e">
        <f>IF(AND(MOD('935'!$K309,10)&gt;0,MOD('935'!$K309,1000)&gt;1),'Charging rates'!$F$38*$BH309/(1+'DNO totals'!$F$99)*$CI309,0)</f>
        <v>#VALUE!</v>
      </c>
      <c r="CO309" s="37" t="e">
        <f>IF(MOD('935'!$K309,1000)=1,'Charging rates'!$G$38*$BH309/(1+'DNO totals'!$G$99)*$CJ309,0)</f>
        <v>#VALUE!</v>
      </c>
      <c r="CP309" s="52" t="e">
        <f t="shared" si="74"/>
        <v>#VALUE!</v>
      </c>
      <c r="CQ309" s="37" t="e">
        <f>IF('935'!$K309&gt;1000,'Charging rates'!$C$38*$AW309*$CF309,0)</f>
        <v>#VALUE!</v>
      </c>
      <c r="CR309" s="37" t="e">
        <f>IF(MOD('935'!$K309,1000)&gt;100,'Charging rates'!$D$38*$AW309*$CG309,0)</f>
        <v>#VALUE!</v>
      </c>
      <c r="CS309" s="37" t="e">
        <f>IF(MOD('935'!$K309,100)&gt;10,'Charging rates'!$E$38*$AW309*$CH309,0)</f>
        <v>#VALUE!</v>
      </c>
      <c r="CT309" s="52" t="e">
        <f t="shared" si="75"/>
        <v>#VALUE!</v>
      </c>
      <c r="CU309" s="33" t="e">
        <f>100*(AP309*'935'!Q309*BZ309)/'11'!B$17</f>
        <v>#VALUE!</v>
      </c>
      <c r="CV309" s="33" t="e">
        <f>100/'11'!B$17*'Charging rates'!B$10*AW309</f>
        <v>#VALUE!</v>
      </c>
      <c r="CW309" s="33" t="e">
        <f>IF(AT309=0,0,(1-BX309/AT309)*(CA309+IF('935'!Q309=0,0,(CB309*'935'!Q309*('11'!C$17-'935'!Y309)/('11'!B$17-'935'!X309)))))</f>
        <v>#VALUE!</v>
      </c>
      <c r="CX309" s="33" t="e">
        <f t="shared" si="76"/>
        <v>#VALUE!</v>
      </c>
      <c r="CY309" s="49" t="e">
        <f t="shared" si="77"/>
        <v>#VALUE!</v>
      </c>
      <c r="CZ309" s="32" t="e">
        <f>AT309*(Parameters!B$21+AU309)*IF('DNO totals'!B$323&lt;0,1,'935'!S309)</f>
        <v>#VALUE!</v>
      </c>
      <c r="DA309" s="52" t="e">
        <f>IF('DNO totals'!B$323&lt;0,1,'935'!S309)*(Parameters!B$21+AU309)</f>
        <v>#VALUE!</v>
      </c>
      <c r="DB309" s="37" t="e">
        <f>CX309+'Charging rates'!B$106*DA309*100/'11'!B$17</f>
        <v>#VALUE!</v>
      </c>
      <c r="DC309" s="37" t="e">
        <f>DB309+'Charging rates'!B$116*(Parameters!B$21+AU309)*100/'11'!B$17*IF('DNO totals'!B$323&lt;0,1,'935'!S309)</f>
        <v>#VALUE!</v>
      </c>
      <c r="DD309" s="37" t="e">
        <f>'Charging rates'!B$97*(CP309+CT309)*100/'11'!B$17</f>
        <v>#VALUE!</v>
      </c>
      <c r="DE309" s="33" t="e">
        <f>MAX(0-(CB309*AU309*'11'!C$17/'11'!B$17),DC309+DD309)</f>
        <v>#VALUE!</v>
      </c>
      <c r="DF309" s="37" t="e">
        <f>IF(BS309,IF(AU309=0,CC309,MAX(0,MIN(CC309,CC309+(DE309/'935'!Q309*('11'!B$17-'935'!X309)/('11'!C$17-'935'!Y309))))),0)</f>
        <v>#VALUE!</v>
      </c>
      <c r="DG309" s="33" t="e">
        <f t="shared" si="78"/>
        <v>#VALUE!</v>
      </c>
      <c r="DH309" s="53" t="e">
        <f t="shared" si="79"/>
        <v>#VALUE!</v>
      </c>
    </row>
    <row r="310" spans="1:112">
      <c r="A310" s="28">
        <v>210</v>
      </c>
      <c r="B310" s="47" t="e">
        <f>'935'!B310</f>
        <v>#VALUE!</v>
      </c>
      <c r="C310" s="48" t="e">
        <f>OR('935'!E310&lt;&gt;"VOID",'935'!F310&lt;&gt;"VOID",'935'!G310&lt;&gt;"VOID")</f>
        <v>#VALUE!</v>
      </c>
      <c r="D310" s="32" t="e">
        <f>IF('935'!D310="VOID",0,'935'!D310*(1-'935'!X310/'11'!B$17))</f>
        <v>#VALUE!</v>
      </c>
      <c r="E310" s="32" t="e">
        <f>IF('935'!E310="VOID",0,'935'!E310*(1-'935'!X310/'11'!B$17))</f>
        <v>#VALUE!</v>
      </c>
      <c r="F310" s="32" t="e">
        <f>IF('935'!F310="VOID",0,'935'!F310*(1-'935'!X310/'11'!B$17))</f>
        <v>#VALUE!</v>
      </c>
      <c r="G310" s="32" t="e">
        <f>IF('935'!G310="VOID",0,'935'!G310*(1-'935'!X310/'11'!B$17))</f>
        <v>#VALUE!</v>
      </c>
      <c r="H310" s="49" t="e">
        <f t="shared" si="60"/>
        <v>#VALUE!</v>
      </c>
      <c r="I310" s="50" t="e">
        <f>MATCH('935'!J310,'913'!$B$6:$B$1205,0)</f>
        <v>#VALUE!</v>
      </c>
      <c r="J310" s="50" t="e">
        <f>MATCH(INDEX('913'!$D$6:$D$1205,I310),'913'!$B$6:$B$1205,0)</f>
        <v>#VALUE!</v>
      </c>
      <c r="K310" s="50" t="e">
        <f>MATCH(INDEX('913'!$D$6:$D$1205,J310),'913'!$B$6:$B$1205,0)</f>
        <v>#VALUE!</v>
      </c>
      <c r="L310" s="50" t="e">
        <f>MATCH(INDEX('913'!$D$6:$D$1205,K310),'913'!$B$6:$B$1205,0)</f>
        <v>#VALUE!</v>
      </c>
      <c r="M310" s="50" t="e">
        <f>MATCH(INDEX('913'!$D$6:$D$1205,L310),'913'!$B$6:$B$1205,0)</f>
        <v>#VALUE!</v>
      </c>
      <c r="N310" s="50" t="e">
        <f>MATCH(INDEX('913'!$D$6:$D$1205,M310),'913'!$B$6:$B$1205,0)</f>
        <v>#VALUE!</v>
      </c>
      <c r="O310" s="50" t="e">
        <f>MATCH(INDEX('913'!$D$6:$D$1205,N310),'913'!$B$6:$B$1205,0)</f>
        <v>#VALUE!</v>
      </c>
      <c r="P310" s="51" t="e">
        <f>MATCH(INDEX('913'!$D$6:$D$1205,O310),'913'!$B$6:$B$1205,0)</f>
        <v>#VALUE!</v>
      </c>
      <c r="Q310" s="37">
        <f>IF(ISNUMBER(I310),MAX(0,INDEX('913'!$E$6:$E$1205,I310)),0)</f>
        <v>0</v>
      </c>
      <c r="R310" s="37">
        <f>IF(ISNUMBER(J310),MAX(0,INDEX('913'!$E$6:$E$1205,J310)),0)</f>
        <v>0</v>
      </c>
      <c r="S310" s="37">
        <f>IF(ISNUMBER(K310),MAX(0,INDEX('913'!$E$6:$E$1205,K310)),0)</f>
        <v>0</v>
      </c>
      <c r="T310" s="37">
        <f>IF(ISNUMBER(L310),MAX(0,INDEX('913'!$E$6:$E$1205,L310)),0)</f>
        <v>0</v>
      </c>
      <c r="U310" s="37">
        <f>IF(ISNUMBER(M310),MAX(0,INDEX('913'!$E$6:$E$1205,M310)),0)</f>
        <v>0</v>
      </c>
      <c r="V310" s="37">
        <f>IF(ISNUMBER(N310),MAX(0,INDEX('913'!$E$6:$E$1205,N310)),0)</f>
        <v>0</v>
      </c>
      <c r="W310" s="37">
        <f>IF(ISNUMBER(O310),MAX(0,INDEX('913'!$E$6:$E$1205,O310)),0)</f>
        <v>0</v>
      </c>
      <c r="X310" s="52">
        <f>IF(ISNUMBER(P310),MAX(0,INDEX('913'!$E$6:$E$1205,P310)),0)</f>
        <v>0</v>
      </c>
      <c r="Y310" s="37">
        <f>IF(ISNUMBER(I310),MAX(0,INDEX('913'!$F$6:$F$1205,I310)),0)</f>
        <v>0</v>
      </c>
      <c r="Z310" s="37">
        <f>IF(ISNUMBER(J310),MAX(0,INDEX('913'!$F$6:$F$1205,J310)),0)</f>
        <v>0</v>
      </c>
      <c r="AA310" s="37">
        <f>IF(ISNUMBER(K310),MAX(0,INDEX('913'!$F$6:$F$1205,K310)),0)</f>
        <v>0</v>
      </c>
      <c r="AB310" s="37">
        <f>IF(ISNUMBER(L310),MAX(0,INDEX('913'!$F$6:$F$1205,L310)),0)</f>
        <v>0</v>
      </c>
      <c r="AC310" s="37">
        <f>IF(ISNUMBER(M310),MAX(0,INDEX('913'!$F$6:$F$1205,M310)),0)</f>
        <v>0</v>
      </c>
      <c r="AD310" s="37">
        <f>IF(ISNUMBER(N310),MAX(0,INDEX('913'!$F$6:$F$1205,N310)),0)</f>
        <v>0</v>
      </c>
      <c r="AE310" s="37">
        <f>IF(ISNUMBER(O310),MAX(0,INDEX('913'!$F$6:$F$1205,O310)),0)</f>
        <v>0</v>
      </c>
      <c r="AF310" s="37">
        <f>IF(ISNUMBER(P310),MAX(0,INDEX('913'!$F$6:$F$1205,P310)),0)</f>
        <v>0</v>
      </c>
      <c r="AG310" s="32">
        <f>IF(ISNUMBER(I310),SQRT(INDEX('913'!$I$6:$I$1205,I310)^2+INDEX('913'!$J$6:$J$1205,I310)^2),0)</f>
        <v>0</v>
      </c>
      <c r="AH310" s="32">
        <f>IF(ISNUMBER(J310),SQRT(INDEX('913'!$I$6:$I$1205,J310)^2+INDEX('913'!$J$6:$J$1205,J310)^2),0)</f>
        <v>0</v>
      </c>
      <c r="AI310" s="32">
        <f>IF(ISNUMBER(K310),SQRT(INDEX('913'!$I$6:$I$1205,K310)^2+INDEX('913'!$J$6:$J$1205,K310)^2),0)</f>
        <v>0</v>
      </c>
      <c r="AJ310" s="32">
        <f>IF(ISNUMBER(L310),SQRT(INDEX('913'!$I$6:$I$1205,L310)^2+INDEX('913'!$J$6:$J$1205,L310)^2),0)</f>
        <v>0</v>
      </c>
      <c r="AK310" s="32">
        <f>IF(ISNUMBER(M310),SQRT(INDEX('913'!$I$6:$I$1205,M310)^2+INDEX('913'!$J$6:$J$1205,M310)^2),0)</f>
        <v>0</v>
      </c>
      <c r="AL310" s="32">
        <f>IF(ISNUMBER(N310),SQRT(INDEX('913'!$I$6:$I$1205,N310)^2+INDEX('913'!$J$6:$J$1205,N310)^2),0)</f>
        <v>0</v>
      </c>
      <c r="AM310" s="32">
        <f>IF(ISNUMBER(O310),SQRT(INDEX('913'!$I$6:$I$1205,O310)^2+INDEX('913'!$J$6:$J$1205,O310)^2),0)</f>
        <v>0</v>
      </c>
      <c r="AN310" s="49">
        <f>IF(ISNUMBER(P310),SQRT(INDEX('913'!$I$6:$I$1205,P310)^2+INDEX('913'!$J$6:$J$1205,P310)^2),0)</f>
        <v>0</v>
      </c>
      <c r="AO310" s="37">
        <f t="shared" si="61"/>
        <v>0</v>
      </c>
      <c r="AP310" s="37">
        <f t="shared" si="62"/>
        <v>0</v>
      </c>
      <c r="AQ310" s="33" t="e">
        <f>-100*'935'!W310*(AO310+AP310)/'11'!C$17</f>
        <v>#VALUE!</v>
      </c>
      <c r="AR310" s="37" t="e">
        <f t="shared" si="63"/>
        <v>#VALUE!</v>
      </c>
      <c r="AS310" s="52" t="e">
        <f t="shared" si="64"/>
        <v>#VALUE!</v>
      </c>
      <c r="AT310" s="32" t="e">
        <f>IF('935'!C310="VOID",0,('935'!C310*(1-'935'!X310/'11'!B$17)))</f>
        <v>#VALUE!</v>
      </c>
      <c r="AU310" s="52" t="e">
        <f>'935'!Q310*(1-'935'!Y310/'11'!C$17)/(1-'935'!X310/'11'!B$17)</f>
        <v>#VALUE!</v>
      </c>
      <c r="AV310" s="37" t="e">
        <f>INDEX('DNO totals'!$B$57:$G$57,IF('935'!K310,IF(MOD('935'!K310,1000),IF(MOD('935'!K310,100),IF(MOD('935'!K310,10),IF(MOD('935'!K310,1000)=1,6,5),4),3),2),1))</f>
        <v>#VALUE!</v>
      </c>
      <c r="AW310" s="52" t="e">
        <f t="shared" si="65"/>
        <v>#VALUE!</v>
      </c>
      <c r="AX310" s="32" t="e">
        <f>IF('935'!V310="VOID",0,'935'!V310*(1-'935'!X310/'11'!B$17))</f>
        <v>#VALUE!</v>
      </c>
      <c r="AY310" s="33" t="e">
        <f>IF(H310,-100*'Charging rates'!B$10/'11'!B$17*AX310/H310,0)</f>
        <v>#VALUE!</v>
      </c>
      <c r="AZ310" s="33" t="e">
        <f>IF(C310,'DNO totals'!B$41,0)</f>
        <v>#VALUE!</v>
      </c>
      <c r="BA310" s="33" t="e">
        <f t="shared" si="66"/>
        <v>#VALUE!</v>
      </c>
      <c r="BB310" s="33" t="e">
        <f t="shared" si="67"/>
        <v>#VALUE!</v>
      </c>
      <c r="BC310" s="53" t="e">
        <f t="shared" si="68"/>
        <v>#VALUE!</v>
      </c>
      <c r="BD310" s="32" t="e">
        <f>IF(AT310,'935'!H310*AT310/(AT310+D310+H310),0)</f>
        <v>#VALUE!</v>
      </c>
      <c r="BE310" s="32" t="e">
        <f>IF(H310,'935'!H310*H310/(AT310+D310+H310),0)</f>
        <v>#VALUE!</v>
      </c>
      <c r="BF310" s="32" t="e">
        <f>BD310*(1-'935'!X310/'11'!B$17)</f>
        <v>#VALUE!</v>
      </c>
      <c r="BG310" s="49" t="e">
        <f>BE310*(1-'935'!X310/'11'!B$17)</f>
        <v>#VALUE!</v>
      </c>
      <c r="BH310" s="52" t="e">
        <f>AV310*Parameters!B$6</f>
        <v>#VALUE!</v>
      </c>
      <c r="BI310" s="37" t="e">
        <f>IF('935'!$K310=1000,'Charging rates'!$C$38*$BH310/(1+'DNO totals'!$C$99)*'935'!$L310,0)</f>
        <v>#VALUE!</v>
      </c>
      <c r="BJ310" s="37" t="e">
        <f>IF(MOD('935'!$K310,1000)=100,'Charging rates'!$D$38*$BH310/(1+'DNO totals'!$D$99)*'935'!$M310,0)</f>
        <v>#VALUE!</v>
      </c>
      <c r="BK310" s="37" t="e">
        <f>IF(MOD('935'!$K310,100)=10,'Charging rates'!$E$38*$BH310/(1+'DNO totals'!$E$99)*'935'!$N310,0)</f>
        <v>#VALUE!</v>
      </c>
      <c r="BL310" s="37" t="e">
        <f>IF(AND(MOD('935'!$K310,10)&gt;0,MOD('935'!$K310,1000)&gt;1),'Charging rates'!$F$38*$BH310/(1+'DNO totals'!$F$99)*'935'!$O310,0)</f>
        <v>#VALUE!</v>
      </c>
      <c r="BM310" s="37" t="e">
        <f>IF(MOD('935'!$K310,1000)=1,'Charging rates'!$G$38*$BH310/(1+'DNO totals'!$G$99)*'935'!$P310,0)</f>
        <v>#VALUE!</v>
      </c>
      <c r="BN310" s="52" t="e">
        <f t="shared" si="69"/>
        <v>#VALUE!</v>
      </c>
      <c r="BO310" s="37" t="e">
        <f>IF('935'!$K310&gt;1000,'Charging rates'!$C$38*$AW310*'935'!$L310,0)</f>
        <v>#VALUE!</v>
      </c>
      <c r="BP310" s="37" t="e">
        <f>IF(MOD('935'!$K310,1000)&gt;100,'Charging rates'!$D$38*$AW310*'935'!$M310,0)</f>
        <v>#VALUE!</v>
      </c>
      <c r="BQ310" s="37" t="e">
        <f>IF(MOD('935'!$K310,100)&gt;10,'Charging rates'!$E$38*$AW310*'935'!$N310,0)</f>
        <v>#VALUE!</v>
      </c>
      <c r="BR310" s="52" t="e">
        <f t="shared" si="70"/>
        <v>#VALUE!</v>
      </c>
      <c r="BS310" s="48" t="e">
        <f>'935'!C310&lt;&gt;"VOID"</f>
        <v>#VALUE!</v>
      </c>
      <c r="BT310" s="33" t="e">
        <f>IF(BS310,(100/'11'!B$17*BD310*((1-'935'!I310)*'Charging rates'!B$51+'Charging rates'!B$63)),0)</f>
        <v>#VALUE!</v>
      </c>
      <c r="BU310" s="33" t="e">
        <f>100/'11'!B$17*BG310*('Charging rates'!B$51+'Charging rates'!B$63)</f>
        <v>#VALUE!</v>
      </c>
      <c r="BV310" s="33" t="e">
        <f>100/'11'!B$17*BE310*('Charging rates'!B$51+'Charging rates'!B$63)</f>
        <v>#VALUE!</v>
      </c>
      <c r="BW310" s="53" t="e">
        <f t="shared" si="71"/>
        <v>#VALUE!</v>
      </c>
      <c r="BX310" s="32" t="e">
        <f>AT310-('935'!T310*(1-'935'!X310/'11'!B$17))</f>
        <v>#VALUE!</v>
      </c>
      <c r="BY310" s="32">
        <f>0-IF(ISNUMBER(I310),INDEX('913'!$I$6:$I$1205,I310),0)-IF(ISNUMBER(J310),INDEX('913'!$I$6:$I$1205,J310),0)-IF(ISNUMBER(K310),INDEX('913'!$I$6:$I$1205,K310),0)-IF(ISNUMBER(L310),INDEX('913'!$I$6:$I$1205,L310),0)-IF(ISNUMBER(M310),INDEX('913'!$I$6:$I$1205,M310),0)-IF(ISNUMBER(N310),INDEX('913'!$I$6:$I$1205,N310),0)-IF(ISNUMBER(O310),INDEX('913'!$I$6:$I$1205,O310),0)-IF(ISNUMBER(P310),INDEX('913'!$I$6:$I$1205,P310),0)</f>
        <v>0</v>
      </c>
      <c r="BZ310" s="37">
        <f>IF(BY310=0,1,MAX(1,SQRT(BY310^2+(IF(ISNUMBER(I310),INDEX('913'!$J$6:$J$1205,I310),0)+IF(ISNUMBER(J310),INDEX('913'!$J$6:$J$1205,J310),0)+IF(ISNUMBER(K310),INDEX('913'!$J$6:$J$1205,K310),0)+IF(ISNUMBER(L310),INDEX('913'!$J$6:$J$1205,L310),0)+IF(ISNUMBER(M310),INDEX('913'!$J$6:$J$1205,M310),0)+IF(ISNUMBER(N310),INDEX('913'!$J$6:$J$1205,N310),0)+IF(ISNUMBER(O310),INDEX('913'!$J$6:$J$1205,O310),0)+IF(ISNUMBER(P310),INDEX('913'!$J$6:$J$1205,P310),0))^2)/BY310))</f>
        <v>1</v>
      </c>
      <c r="CA310" s="33" t="e">
        <f>100*AO310/'11'!B$17</f>
        <v>#VALUE!</v>
      </c>
      <c r="CB310" s="37" t="e">
        <f>100*(AP310*BZ310)/'11'!C$17</f>
        <v>#VALUE!</v>
      </c>
      <c r="CC310" s="37" t="e">
        <f t="shared" si="72"/>
        <v>#VALUE!</v>
      </c>
      <c r="CD310" s="33" t="e">
        <f t="shared" si="73"/>
        <v>#VALUE!</v>
      </c>
      <c r="CE310" s="54" t="e">
        <f>'11'!C$17-'935'!Y310</f>
        <v>#VALUE!</v>
      </c>
      <c r="CF310" s="37" t="e">
        <f>MAX('DNO totals'!B$312+0,MIN('935'!L310+0,'DNO totals'!B$304+0))</f>
        <v>#VALUE!</v>
      </c>
      <c r="CG310" s="37" t="e">
        <f>MAX('DNO totals'!C$312+0,MIN('935'!M310+0,'DNO totals'!C$304+0))</f>
        <v>#VALUE!</v>
      </c>
      <c r="CH310" s="37" t="e">
        <f>MAX('DNO totals'!D$312+0,MIN('935'!N310+0,'DNO totals'!D$304+0))</f>
        <v>#VALUE!</v>
      </c>
      <c r="CI310" s="37" t="e">
        <f>MAX('DNO totals'!E$312+0,MIN('935'!O310+0,'DNO totals'!E$304+0))</f>
        <v>#VALUE!</v>
      </c>
      <c r="CJ310" s="52" t="e">
        <f>MAX('DNO totals'!F$312+0,MIN('935'!P310+0,'DNO totals'!F$304+0))</f>
        <v>#VALUE!</v>
      </c>
      <c r="CK310" s="37" t="e">
        <f>IF('935'!$K310=1000,'Charging rates'!$C$38*$BH310/(1+'DNO totals'!$C$99)*$CF310,0)</f>
        <v>#VALUE!</v>
      </c>
      <c r="CL310" s="37" t="e">
        <f>IF(MOD('935'!$K310,1000)=100,'Charging rates'!$D$38*$BH310/(1+'DNO totals'!$D$99)*$CG310,0)</f>
        <v>#VALUE!</v>
      </c>
      <c r="CM310" s="37" t="e">
        <f>IF(MOD('935'!$K310,100)=10,'Charging rates'!$E$38*$BH310/(1+'DNO totals'!$E$99)*$CH310,0)</f>
        <v>#VALUE!</v>
      </c>
      <c r="CN310" s="37" t="e">
        <f>IF(AND(MOD('935'!$K310,10)&gt;0,MOD('935'!$K310,1000)&gt;1),'Charging rates'!$F$38*$BH310/(1+'DNO totals'!$F$99)*$CI310,0)</f>
        <v>#VALUE!</v>
      </c>
      <c r="CO310" s="37" t="e">
        <f>IF(MOD('935'!$K310,1000)=1,'Charging rates'!$G$38*$BH310/(1+'DNO totals'!$G$99)*$CJ310,0)</f>
        <v>#VALUE!</v>
      </c>
      <c r="CP310" s="52" t="e">
        <f t="shared" si="74"/>
        <v>#VALUE!</v>
      </c>
      <c r="CQ310" s="37" t="e">
        <f>IF('935'!$K310&gt;1000,'Charging rates'!$C$38*$AW310*$CF310,0)</f>
        <v>#VALUE!</v>
      </c>
      <c r="CR310" s="37" t="e">
        <f>IF(MOD('935'!$K310,1000)&gt;100,'Charging rates'!$D$38*$AW310*$CG310,0)</f>
        <v>#VALUE!</v>
      </c>
      <c r="CS310" s="37" t="e">
        <f>IF(MOD('935'!$K310,100)&gt;10,'Charging rates'!$E$38*$AW310*$CH310,0)</f>
        <v>#VALUE!</v>
      </c>
      <c r="CT310" s="52" t="e">
        <f t="shared" si="75"/>
        <v>#VALUE!</v>
      </c>
      <c r="CU310" s="33" t="e">
        <f>100*(AP310*'935'!Q310*BZ310)/'11'!B$17</f>
        <v>#VALUE!</v>
      </c>
      <c r="CV310" s="33" t="e">
        <f>100/'11'!B$17*'Charging rates'!B$10*AW310</f>
        <v>#VALUE!</v>
      </c>
      <c r="CW310" s="33" t="e">
        <f>IF(AT310=0,0,(1-BX310/AT310)*(CA310+IF('935'!Q310=0,0,(CB310*'935'!Q310*('11'!C$17-'935'!Y310)/('11'!B$17-'935'!X310)))))</f>
        <v>#VALUE!</v>
      </c>
      <c r="CX310" s="33" t="e">
        <f t="shared" si="76"/>
        <v>#VALUE!</v>
      </c>
      <c r="CY310" s="49" t="e">
        <f t="shared" si="77"/>
        <v>#VALUE!</v>
      </c>
      <c r="CZ310" s="32" t="e">
        <f>AT310*(Parameters!B$21+AU310)*IF('DNO totals'!B$323&lt;0,1,'935'!S310)</f>
        <v>#VALUE!</v>
      </c>
      <c r="DA310" s="52" t="e">
        <f>IF('DNO totals'!B$323&lt;0,1,'935'!S310)*(Parameters!B$21+AU310)</f>
        <v>#VALUE!</v>
      </c>
      <c r="DB310" s="37" t="e">
        <f>CX310+'Charging rates'!B$106*DA310*100/'11'!B$17</f>
        <v>#VALUE!</v>
      </c>
      <c r="DC310" s="37" t="e">
        <f>DB310+'Charging rates'!B$116*(Parameters!B$21+AU310)*100/'11'!B$17*IF('DNO totals'!B$323&lt;0,1,'935'!S310)</f>
        <v>#VALUE!</v>
      </c>
      <c r="DD310" s="37" t="e">
        <f>'Charging rates'!B$97*(CP310+CT310)*100/'11'!B$17</f>
        <v>#VALUE!</v>
      </c>
      <c r="DE310" s="33" t="e">
        <f>MAX(0-(CB310*AU310*'11'!C$17/'11'!B$17),DC310+DD310)</f>
        <v>#VALUE!</v>
      </c>
      <c r="DF310" s="37" t="e">
        <f>IF(BS310,IF(AU310=0,CC310,MAX(0,MIN(CC310,CC310+(DE310/'935'!Q310*('11'!B$17-'935'!X310)/('11'!C$17-'935'!Y310))))),0)</f>
        <v>#VALUE!</v>
      </c>
      <c r="DG310" s="33" t="e">
        <f t="shared" si="78"/>
        <v>#VALUE!</v>
      </c>
      <c r="DH310" s="53" t="e">
        <f t="shared" si="79"/>
        <v>#VALUE!</v>
      </c>
    </row>
    <row r="311" spans="1:112">
      <c r="A311" s="28">
        <v>211</v>
      </c>
      <c r="B311" s="47" t="e">
        <f>'935'!B311</f>
        <v>#VALUE!</v>
      </c>
      <c r="C311" s="48" t="e">
        <f>OR('935'!E311&lt;&gt;"VOID",'935'!F311&lt;&gt;"VOID",'935'!G311&lt;&gt;"VOID")</f>
        <v>#VALUE!</v>
      </c>
      <c r="D311" s="32" t="e">
        <f>IF('935'!D311="VOID",0,'935'!D311*(1-'935'!X311/'11'!B$17))</f>
        <v>#VALUE!</v>
      </c>
      <c r="E311" s="32" t="e">
        <f>IF('935'!E311="VOID",0,'935'!E311*(1-'935'!X311/'11'!B$17))</f>
        <v>#VALUE!</v>
      </c>
      <c r="F311" s="32" t="e">
        <f>IF('935'!F311="VOID",0,'935'!F311*(1-'935'!X311/'11'!B$17))</f>
        <v>#VALUE!</v>
      </c>
      <c r="G311" s="32" t="e">
        <f>IF('935'!G311="VOID",0,'935'!G311*(1-'935'!X311/'11'!B$17))</f>
        <v>#VALUE!</v>
      </c>
      <c r="H311" s="49" t="e">
        <f t="shared" si="60"/>
        <v>#VALUE!</v>
      </c>
      <c r="I311" s="50" t="e">
        <f>MATCH('935'!J311,'913'!$B$6:$B$1205,0)</f>
        <v>#VALUE!</v>
      </c>
      <c r="J311" s="50" t="e">
        <f>MATCH(INDEX('913'!$D$6:$D$1205,I311),'913'!$B$6:$B$1205,0)</f>
        <v>#VALUE!</v>
      </c>
      <c r="K311" s="50" t="e">
        <f>MATCH(INDEX('913'!$D$6:$D$1205,J311),'913'!$B$6:$B$1205,0)</f>
        <v>#VALUE!</v>
      </c>
      <c r="L311" s="50" t="e">
        <f>MATCH(INDEX('913'!$D$6:$D$1205,K311),'913'!$B$6:$B$1205,0)</f>
        <v>#VALUE!</v>
      </c>
      <c r="M311" s="50" t="e">
        <f>MATCH(INDEX('913'!$D$6:$D$1205,L311),'913'!$B$6:$B$1205,0)</f>
        <v>#VALUE!</v>
      </c>
      <c r="N311" s="50" t="e">
        <f>MATCH(INDEX('913'!$D$6:$D$1205,M311),'913'!$B$6:$B$1205,0)</f>
        <v>#VALUE!</v>
      </c>
      <c r="O311" s="50" t="e">
        <f>MATCH(INDEX('913'!$D$6:$D$1205,N311),'913'!$B$6:$B$1205,0)</f>
        <v>#VALUE!</v>
      </c>
      <c r="P311" s="51" t="e">
        <f>MATCH(INDEX('913'!$D$6:$D$1205,O311),'913'!$B$6:$B$1205,0)</f>
        <v>#VALUE!</v>
      </c>
      <c r="Q311" s="37">
        <f>IF(ISNUMBER(I311),MAX(0,INDEX('913'!$E$6:$E$1205,I311)),0)</f>
        <v>0</v>
      </c>
      <c r="R311" s="37">
        <f>IF(ISNUMBER(J311),MAX(0,INDEX('913'!$E$6:$E$1205,J311)),0)</f>
        <v>0</v>
      </c>
      <c r="S311" s="37">
        <f>IF(ISNUMBER(K311),MAX(0,INDEX('913'!$E$6:$E$1205,K311)),0)</f>
        <v>0</v>
      </c>
      <c r="T311" s="37">
        <f>IF(ISNUMBER(L311),MAX(0,INDEX('913'!$E$6:$E$1205,L311)),0)</f>
        <v>0</v>
      </c>
      <c r="U311" s="37">
        <f>IF(ISNUMBER(M311),MAX(0,INDEX('913'!$E$6:$E$1205,M311)),0)</f>
        <v>0</v>
      </c>
      <c r="V311" s="37">
        <f>IF(ISNUMBER(N311),MAX(0,INDEX('913'!$E$6:$E$1205,N311)),0)</f>
        <v>0</v>
      </c>
      <c r="W311" s="37">
        <f>IF(ISNUMBER(O311),MAX(0,INDEX('913'!$E$6:$E$1205,O311)),0)</f>
        <v>0</v>
      </c>
      <c r="X311" s="52">
        <f>IF(ISNUMBER(P311),MAX(0,INDEX('913'!$E$6:$E$1205,P311)),0)</f>
        <v>0</v>
      </c>
      <c r="Y311" s="37">
        <f>IF(ISNUMBER(I311),MAX(0,INDEX('913'!$F$6:$F$1205,I311)),0)</f>
        <v>0</v>
      </c>
      <c r="Z311" s="37">
        <f>IF(ISNUMBER(J311),MAX(0,INDEX('913'!$F$6:$F$1205,J311)),0)</f>
        <v>0</v>
      </c>
      <c r="AA311" s="37">
        <f>IF(ISNUMBER(K311),MAX(0,INDEX('913'!$F$6:$F$1205,K311)),0)</f>
        <v>0</v>
      </c>
      <c r="AB311" s="37">
        <f>IF(ISNUMBER(L311),MAX(0,INDEX('913'!$F$6:$F$1205,L311)),0)</f>
        <v>0</v>
      </c>
      <c r="AC311" s="37">
        <f>IF(ISNUMBER(M311),MAX(0,INDEX('913'!$F$6:$F$1205,M311)),0)</f>
        <v>0</v>
      </c>
      <c r="AD311" s="37">
        <f>IF(ISNUMBER(N311),MAX(0,INDEX('913'!$F$6:$F$1205,N311)),0)</f>
        <v>0</v>
      </c>
      <c r="AE311" s="37">
        <f>IF(ISNUMBER(O311),MAX(0,INDEX('913'!$F$6:$F$1205,O311)),0)</f>
        <v>0</v>
      </c>
      <c r="AF311" s="37">
        <f>IF(ISNUMBER(P311),MAX(0,INDEX('913'!$F$6:$F$1205,P311)),0)</f>
        <v>0</v>
      </c>
      <c r="AG311" s="32">
        <f>IF(ISNUMBER(I311),SQRT(INDEX('913'!$I$6:$I$1205,I311)^2+INDEX('913'!$J$6:$J$1205,I311)^2),0)</f>
        <v>0</v>
      </c>
      <c r="AH311" s="32">
        <f>IF(ISNUMBER(J311),SQRT(INDEX('913'!$I$6:$I$1205,J311)^2+INDEX('913'!$J$6:$J$1205,J311)^2),0)</f>
        <v>0</v>
      </c>
      <c r="AI311" s="32">
        <f>IF(ISNUMBER(K311),SQRT(INDEX('913'!$I$6:$I$1205,K311)^2+INDEX('913'!$J$6:$J$1205,K311)^2),0)</f>
        <v>0</v>
      </c>
      <c r="AJ311" s="32">
        <f>IF(ISNUMBER(L311),SQRT(INDEX('913'!$I$6:$I$1205,L311)^2+INDEX('913'!$J$6:$J$1205,L311)^2),0)</f>
        <v>0</v>
      </c>
      <c r="AK311" s="32">
        <f>IF(ISNUMBER(M311),SQRT(INDEX('913'!$I$6:$I$1205,M311)^2+INDEX('913'!$J$6:$J$1205,M311)^2),0)</f>
        <v>0</v>
      </c>
      <c r="AL311" s="32">
        <f>IF(ISNUMBER(N311),SQRT(INDEX('913'!$I$6:$I$1205,N311)^2+INDEX('913'!$J$6:$J$1205,N311)^2),0)</f>
        <v>0</v>
      </c>
      <c r="AM311" s="32">
        <f>IF(ISNUMBER(O311),SQRT(INDEX('913'!$I$6:$I$1205,O311)^2+INDEX('913'!$J$6:$J$1205,O311)^2),0)</f>
        <v>0</v>
      </c>
      <c r="AN311" s="49">
        <f>IF(ISNUMBER(P311),SQRT(INDEX('913'!$I$6:$I$1205,P311)^2+INDEX('913'!$J$6:$J$1205,P311)^2),0)</f>
        <v>0</v>
      </c>
      <c r="AO311" s="37">
        <f t="shared" si="61"/>
        <v>0</v>
      </c>
      <c r="AP311" s="37">
        <f t="shared" si="62"/>
        <v>0</v>
      </c>
      <c r="AQ311" s="33" t="e">
        <f>-100*'935'!W311*(AO311+AP311)/'11'!C$17</f>
        <v>#VALUE!</v>
      </c>
      <c r="AR311" s="37" t="e">
        <f t="shared" si="63"/>
        <v>#VALUE!</v>
      </c>
      <c r="AS311" s="52" t="e">
        <f t="shared" si="64"/>
        <v>#VALUE!</v>
      </c>
      <c r="AT311" s="32" t="e">
        <f>IF('935'!C311="VOID",0,('935'!C311*(1-'935'!X311/'11'!B$17)))</f>
        <v>#VALUE!</v>
      </c>
      <c r="AU311" s="52" t="e">
        <f>'935'!Q311*(1-'935'!Y311/'11'!C$17)/(1-'935'!X311/'11'!B$17)</f>
        <v>#VALUE!</v>
      </c>
      <c r="AV311" s="37" t="e">
        <f>INDEX('DNO totals'!$B$57:$G$57,IF('935'!K311,IF(MOD('935'!K311,1000),IF(MOD('935'!K311,100),IF(MOD('935'!K311,10),IF(MOD('935'!K311,1000)=1,6,5),4),3),2),1))</f>
        <v>#VALUE!</v>
      </c>
      <c r="AW311" s="52" t="e">
        <f t="shared" si="65"/>
        <v>#VALUE!</v>
      </c>
      <c r="AX311" s="32" t="e">
        <f>IF('935'!V311="VOID",0,'935'!V311*(1-'935'!X311/'11'!B$17))</f>
        <v>#VALUE!</v>
      </c>
      <c r="AY311" s="33" t="e">
        <f>IF(H311,-100*'Charging rates'!B$10/'11'!B$17*AX311/H311,0)</f>
        <v>#VALUE!</v>
      </c>
      <c r="AZ311" s="33" t="e">
        <f>IF(C311,'DNO totals'!B$41,0)</f>
        <v>#VALUE!</v>
      </c>
      <c r="BA311" s="33" t="e">
        <f t="shared" si="66"/>
        <v>#VALUE!</v>
      </c>
      <c r="BB311" s="33" t="e">
        <f t="shared" si="67"/>
        <v>#VALUE!</v>
      </c>
      <c r="BC311" s="53" t="e">
        <f t="shared" si="68"/>
        <v>#VALUE!</v>
      </c>
      <c r="BD311" s="32" t="e">
        <f>IF(AT311,'935'!H311*AT311/(AT311+D311+H311),0)</f>
        <v>#VALUE!</v>
      </c>
      <c r="BE311" s="32" t="e">
        <f>IF(H311,'935'!H311*H311/(AT311+D311+H311),0)</f>
        <v>#VALUE!</v>
      </c>
      <c r="BF311" s="32" t="e">
        <f>BD311*(1-'935'!X311/'11'!B$17)</f>
        <v>#VALUE!</v>
      </c>
      <c r="BG311" s="49" t="e">
        <f>BE311*(1-'935'!X311/'11'!B$17)</f>
        <v>#VALUE!</v>
      </c>
      <c r="BH311" s="52" t="e">
        <f>AV311*Parameters!B$6</f>
        <v>#VALUE!</v>
      </c>
      <c r="BI311" s="37" t="e">
        <f>IF('935'!$K311=1000,'Charging rates'!$C$38*$BH311/(1+'DNO totals'!$C$99)*'935'!$L311,0)</f>
        <v>#VALUE!</v>
      </c>
      <c r="BJ311" s="37" t="e">
        <f>IF(MOD('935'!$K311,1000)=100,'Charging rates'!$D$38*$BH311/(1+'DNO totals'!$D$99)*'935'!$M311,0)</f>
        <v>#VALUE!</v>
      </c>
      <c r="BK311" s="37" t="e">
        <f>IF(MOD('935'!$K311,100)=10,'Charging rates'!$E$38*$BH311/(1+'DNO totals'!$E$99)*'935'!$N311,0)</f>
        <v>#VALUE!</v>
      </c>
      <c r="BL311" s="37" t="e">
        <f>IF(AND(MOD('935'!$K311,10)&gt;0,MOD('935'!$K311,1000)&gt;1),'Charging rates'!$F$38*$BH311/(1+'DNO totals'!$F$99)*'935'!$O311,0)</f>
        <v>#VALUE!</v>
      </c>
      <c r="BM311" s="37" t="e">
        <f>IF(MOD('935'!$K311,1000)=1,'Charging rates'!$G$38*$BH311/(1+'DNO totals'!$G$99)*'935'!$P311,0)</f>
        <v>#VALUE!</v>
      </c>
      <c r="BN311" s="52" t="e">
        <f t="shared" si="69"/>
        <v>#VALUE!</v>
      </c>
      <c r="BO311" s="37" t="e">
        <f>IF('935'!$K311&gt;1000,'Charging rates'!$C$38*$AW311*'935'!$L311,0)</f>
        <v>#VALUE!</v>
      </c>
      <c r="BP311" s="37" t="e">
        <f>IF(MOD('935'!$K311,1000)&gt;100,'Charging rates'!$D$38*$AW311*'935'!$M311,0)</f>
        <v>#VALUE!</v>
      </c>
      <c r="BQ311" s="37" t="e">
        <f>IF(MOD('935'!$K311,100)&gt;10,'Charging rates'!$E$38*$AW311*'935'!$N311,0)</f>
        <v>#VALUE!</v>
      </c>
      <c r="BR311" s="52" t="e">
        <f t="shared" si="70"/>
        <v>#VALUE!</v>
      </c>
      <c r="BS311" s="48" t="e">
        <f>'935'!C311&lt;&gt;"VOID"</f>
        <v>#VALUE!</v>
      </c>
      <c r="BT311" s="33" t="e">
        <f>IF(BS311,(100/'11'!B$17*BD311*((1-'935'!I311)*'Charging rates'!B$51+'Charging rates'!B$63)),0)</f>
        <v>#VALUE!</v>
      </c>
      <c r="BU311" s="33" t="e">
        <f>100/'11'!B$17*BG311*('Charging rates'!B$51+'Charging rates'!B$63)</f>
        <v>#VALUE!</v>
      </c>
      <c r="BV311" s="33" t="e">
        <f>100/'11'!B$17*BE311*('Charging rates'!B$51+'Charging rates'!B$63)</f>
        <v>#VALUE!</v>
      </c>
      <c r="BW311" s="53" t="e">
        <f t="shared" si="71"/>
        <v>#VALUE!</v>
      </c>
      <c r="BX311" s="32" t="e">
        <f>AT311-('935'!T311*(1-'935'!X311/'11'!B$17))</f>
        <v>#VALUE!</v>
      </c>
      <c r="BY311" s="32">
        <f>0-IF(ISNUMBER(I311),INDEX('913'!$I$6:$I$1205,I311),0)-IF(ISNUMBER(J311),INDEX('913'!$I$6:$I$1205,J311),0)-IF(ISNUMBER(K311),INDEX('913'!$I$6:$I$1205,K311),0)-IF(ISNUMBER(L311),INDEX('913'!$I$6:$I$1205,L311),0)-IF(ISNUMBER(M311),INDEX('913'!$I$6:$I$1205,M311),0)-IF(ISNUMBER(N311),INDEX('913'!$I$6:$I$1205,N311),0)-IF(ISNUMBER(O311),INDEX('913'!$I$6:$I$1205,O311),0)-IF(ISNUMBER(P311),INDEX('913'!$I$6:$I$1205,P311),0)</f>
        <v>0</v>
      </c>
      <c r="BZ311" s="37">
        <f>IF(BY311=0,1,MAX(1,SQRT(BY311^2+(IF(ISNUMBER(I311),INDEX('913'!$J$6:$J$1205,I311),0)+IF(ISNUMBER(J311),INDEX('913'!$J$6:$J$1205,J311),0)+IF(ISNUMBER(K311),INDEX('913'!$J$6:$J$1205,K311),0)+IF(ISNUMBER(L311),INDEX('913'!$J$6:$J$1205,L311),0)+IF(ISNUMBER(M311),INDEX('913'!$J$6:$J$1205,M311),0)+IF(ISNUMBER(N311),INDEX('913'!$J$6:$J$1205,N311),0)+IF(ISNUMBER(O311),INDEX('913'!$J$6:$J$1205,O311),0)+IF(ISNUMBER(P311),INDEX('913'!$J$6:$J$1205,P311),0))^2)/BY311))</f>
        <v>1</v>
      </c>
      <c r="CA311" s="33" t="e">
        <f>100*AO311/'11'!B$17</f>
        <v>#VALUE!</v>
      </c>
      <c r="CB311" s="37" t="e">
        <f>100*(AP311*BZ311)/'11'!C$17</f>
        <v>#VALUE!</v>
      </c>
      <c r="CC311" s="37" t="e">
        <f t="shared" si="72"/>
        <v>#VALUE!</v>
      </c>
      <c r="CD311" s="33" t="e">
        <f t="shared" si="73"/>
        <v>#VALUE!</v>
      </c>
      <c r="CE311" s="54" t="e">
        <f>'11'!C$17-'935'!Y311</f>
        <v>#VALUE!</v>
      </c>
      <c r="CF311" s="37" t="e">
        <f>MAX('DNO totals'!B$312+0,MIN('935'!L311+0,'DNO totals'!B$304+0))</f>
        <v>#VALUE!</v>
      </c>
      <c r="CG311" s="37" t="e">
        <f>MAX('DNO totals'!C$312+0,MIN('935'!M311+0,'DNO totals'!C$304+0))</f>
        <v>#VALUE!</v>
      </c>
      <c r="CH311" s="37" t="e">
        <f>MAX('DNO totals'!D$312+0,MIN('935'!N311+0,'DNO totals'!D$304+0))</f>
        <v>#VALUE!</v>
      </c>
      <c r="CI311" s="37" t="e">
        <f>MAX('DNO totals'!E$312+0,MIN('935'!O311+0,'DNO totals'!E$304+0))</f>
        <v>#VALUE!</v>
      </c>
      <c r="CJ311" s="52" t="e">
        <f>MAX('DNO totals'!F$312+0,MIN('935'!P311+0,'DNO totals'!F$304+0))</f>
        <v>#VALUE!</v>
      </c>
      <c r="CK311" s="37" t="e">
        <f>IF('935'!$K311=1000,'Charging rates'!$C$38*$BH311/(1+'DNO totals'!$C$99)*$CF311,0)</f>
        <v>#VALUE!</v>
      </c>
      <c r="CL311" s="37" t="e">
        <f>IF(MOD('935'!$K311,1000)=100,'Charging rates'!$D$38*$BH311/(1+'DNO totals'!$D$99)*$CG311,0)</f>
        <v>#VALUE!</v>
      </c>
      <c r="CM311" s="37" t="e">
        <f>IF(MOD('935'!$K311,100)=10,'Charging rates'!$E$38*$BH311/(1+'DNO totals'!$E$99)*$CH311,0)</f>
        <v>#VALUE!</v>
      </c>
      <c r="CN311" s="37" t="e">
        <f>IF(AND(MOD('935'!$K311,10)&gt;0,MOD('935'!$K311,1000)&gt;1),'Charging rates'!$F$38*$BH311/(1+'DNO totals'!$F$99)*$CI311,0)</f>
        <v>#VALUE!</v>
      </c>
      <c r="CO311" s="37" t="e">
        <f>IF(MOD('935'!$K311,1000)=1,'Charging rates'!$G$38*$BH311/(1+'DNO totals'!$G$99)*$CJ311,0)</f>
        <v>#VALUE!</v>
      </c>
      <c r="CP311" s="52" t="e">
        <f t="shared" si="74"/>
        <v>#VALUE!</v>
      </c>
      <c r="CQ311" s="37" t="e">
        <f>IF('935'!$K311&gt;1000,'Charging rates'!$C$38*$AW311*$CF311,0)</f>
        <v>#VALUE!</v>
      </c>
      <c r="CR311" s="37" t="e">
        <f>IF(MOD('935'!$K311,1000)&gt;100,'Charging rates'!$D$38*$AW311*$CG311,0)</f>
        <v>#VALUE!</v>
      </c>
      <c r="CS311" s="37" t="e">
        <f>IF(MOD('935'!$K311,100)&gt;10,'Charging rates'!$E$38*$AW311*$CH311,0)</f>
        <v>#VALUE!</v>
      </c>
      <c r="CT311" s="52" t="e">
        <f t="shared" si="75"/>
        <v>#VALUE!</v>
      </c>
      <c r="CU311" s="33" t="e">
        <f>100*(AP311*'935'!Q311*BZ311)/'11'!B$17</f>
        <v>#VALUE!</v>
      </c>
      <c r="CV311" s="33" t="e">
        <f>100/'11'!B$17*'Charging rates'!B$10*AW311</f>
        <v>#VALUE!</v>
      </c>
      <c r="CW311" s="33" t="e">
        <f>IF(AT311=0,0,(1-BX311/AT311)*(CA311+IF('935'!Q311=0,0,(CB311*'935'!Q311*('11'!C$17-'935'!Y311)/('11'!B$17-'935'!X311)))))</f>
        <v>#VALUE!</v>
      </c>
      <c r="CX311" s="33" t="e">
        <f t="shared" si="76"/>
        <v>#VALUE!</v>
      </c>
      <c r="CY311" s="49" t="e">
        <f t="shared" si="77"/>
        <v>#VALUE!</v>
      </c>
      <c r="CZ311" s="32" t="e">
        <f>AT311*(Parameters!B$21+AU311)*IF('DNO totals'!B$323&lt;0,1,'935'!S311)</f>
        <v>#VALUE!</v>
      </c>
      <c r="DA311" s="52" t="e">
        <f>IF('DNO totals'!B$323&lt;0,1,'935'!S311)*(Parameters!B$21+AU311)</f>
        <v>#VALUE!</v>
      </c>
      <c r="DB311" s="37" t="e">
        <f>CX311+'Charging rates'!B$106*DA311*100/'11'!B$17</f>
        <v>#VALUE!</v>
      </c>
      <c r="DC311" s="37" t="e">
        <f>DB311+'Charging rates'!B$116*(Parameters!B$21+AU311)*100/'11'!B$17*IF('DNO totals'!B$323&lt;0,1,'935'!S311)</f>
        <v>#VALUE!</v>
      </c>
      <c r="DD311" s="37" t="e">
        <f>'Charging rates'!B$97*(CP311+CT311)*100/'11'!B$17</f>
        <v>#VALUE!</v>
      </c>
      <c r="DE311" s="33" t="e">
        <f>MAX(0-(CB311*AU311*'11'!C$17/'11'!B$17),DC311+DD311)</f>
        <v>#VALUE!</v>
      </c>
      <c r="DF311" s="37" t="e">
        <f>IF(BS311,IF(AU311=0,CC311,MAX(0,MIN(CC311,CC311+(DE311/'935'!Q311*('11'!B$17-'935'!X311)/('11'!C$17-'935'!Y311))))),0)</f>
        <v>#VALUE!</v>
      </c>
      <c r="DG311" s="33" t="e">
        <f t="shared" si="78"/>
        <v>#VALUE!</v>
      </c>
      <c r="DH311" s="53" t="e">
        <f t="shared" si="79"/>
        <v>#VALUE!</v>
      </c>
    </row>
    <row r="312" spans="1:112">
      <c r="A312" s="28">
        <v>212</v>
      </c>
      <c r="B312" s="47" t="e">
        <f>'935'!B312</f>
        <v>#VALUE!</v>
      </c>
      <c r="C312" s="48" t="e">
        <f>OR('935'!E312&lt;&gt;"VOID",'935'!F312&lt;&gt;"VOID",'935'!G312&lt;&gt;"VOID")</f>
        <v>#VALUE!</v>
      </c>
      <c r="D312" s="32" t="e">
        <f>IF('935'!D312="VOID",0,'935'!D312*(1-'935'!X312/'11'!B$17))</f>
        <v>#VALUE!</v>
      </c>
      <c r="E312" s="32" t="e">
        <f>IF('935'!E312="VOID",0,'935'!E312*(1-'935'!X312/'11'!B$17))</f>
        <v>#VALUE!</v>
      </c>
      <c r="F312" s="32" t="e">
        <f>IF('935'!F312="VOID",0,'935'!F312*(1-'935'!X312/'11'!B$17))</f>
        <v>#VALUE!</v>
      </c>
      <c r="G312" s="32" t="e">
        <f>IF('935'!G312="VOID",0,'935'!G312*(1-'935'!X312/'11'!B$17))</f>
        <v>#VALUE!</v>
      </c>
      <c r="H312" s="49" t="e">
        <f t="shared" si="60"/>
        <v>#VALUE!</v>
      </c>
      <c r="I312" s="50" t="e">
        <f>MATCH('935'!J312,'913'!$B$6:$B$1205,0)</f>
        <v>#VALUE!</v>
      </c>
      <c r="J312" s="50" t="e">
        <f>MATCH(INDEX('913'!$D$6:$D$1205,I312),'913'!$B$6:$B$1205,0)</f>
        <v>#VALUE!</v>
      </c>
      <c r="K312" s="50" t="e">
        <f>MATCH(INDEX('913'!$D$6:$D$1205,J312),'913'!$B$6:$B$1205,0)</f>
        <v>#VALUE!</v>
      </c>
      <c r="L312" s="50" t="e">
        <f>MATCH(INDEX('913'!$D$6:$D$1205,K312),'913'!$B$6:$B$1205,0)</f>
        <v>#VALUE!</v>
      </c>
      <c r="M312" s="50" t="e">
        <f>MATCH(INDEX('913'!$D$6:$D$1205,L312),'913'!$B$6:$B$1205,0)</f>
        <v>#VALUE!</v>
      </c>
      <c r="N312" s="50" t="e">
        <f>MATCH(INDEX('913'!$D$6:$D$1205,M312),'913'!$B$6:$B$1205,0)</f>
        <v>#VALUE!</v>
      </c>
      <c r="O312" s="50" t="e">
        <f>MATCH(INDEX('913'!$D$6:$D$1205,N312),'913'!$B$6:$B$1205,0)</f>
        <v>#VALUE!</v>
      </c>
      <c r="P312" s="51" t="e">
        <f>MATCH(INDEX('913'!$D$6:$D$1205,O312),'913'!$B$6:$B$1205,0)</f>
        <v>#VALUE!</v>
      </c>
      <c r="Q312" s="37">
        <f>IF(ISNUMBER(I312),MAX(0,INDEX('913'!$E$6:$E$1205,I312)),0)</f>
        <v>0</v>
      </c>
      <c r="R312" s="37">
        <f>IF(ISNUMBER(J312),MAX(0,INDEX('913'!$E$6:$E$1205,J312)),0)</f>
        <v>0</v>
      </c>
      <c r="S312" s="37">
        <f>IF(ISNUMBER(K312),MAX(0,INDEX('913'!$E$6:$E$1205,K312)),0)</f>
        <v>0</v>
      </c>
      <c r="T312" s="37">
        <f>IF(ISNUMBER(L312),MAX(0,INDEX('913'!$E$6:$E$1205,L312)),0)</f>
        <v>0</v>
      </c>
      <c r="U312" s="37">
        <f>IF(ISNUMBER(M312),MAX(0,INDEX('913'!$E$6:$E$1205,M312)),0)</f>
        <v>0</v>
      </c>
      <c r="V312" s="37">
        <f>IF(ISNUMBER(N312),MAX(0,INDEX('913'!$E$6:$E$1205,N312)),0)</f>
        <v>0</v>
      </c>
      <c r="W312" s="37">
        <f>IF(ISNUMBER(O312),MAX(0,INDEX('913'!$E$6:$E$1205,O312)),0)</f>
        <v>0</v>
      </c>
      <c r="X312" s="52">
        <f>IF(ISNUMBER(P312),MAX(0,INDEX('913'!$E$6:$E$1205,P312)),0)</f>
        <v>0</v>
      </c>
      <c r="Y312" s="37">
        <f>IF(ISNUMBER(I312),MAX(0,INDEX('913'!$F$6:$F$1205,I312)),0)</f>
        <v>0</v>
      </c>
      <c r="Z312" s="37">
        <f>IF(ISNUMBER(J312),MAX(0,INDEX('913'!$F$6:$F$1205,J312)),0)</f>
        <v>0</v>
      </c>
      <c r="AA312" s="37">
        <f>IF(ISNUMBER(K312),MAX(0,INDEX('913'!$F$6:$F$1205,K312)),0)</f>
        <v>0</v>
      </c>
      <c r="AB312" s="37">
        <f>IF(ISNUMBER(L312),MAX(0,INDEX('913'!$F$6:$F$1205,L312)),0)</f>
        <v>0</v>
      </c>
      <c r="AC312" s="37">
        <f>IF(ISNUMBER(M312),MAX(0,INDEX('913'!$F$6:$F$1205,M312)),0)</f>
        <v>0</v>
      </c>
      <c r="AD312" s="37">
        <f>IF(ISNUMBER(N312),MAX(0,INDEX('913'!$F$6:$F$1205,N312)),0)</f>
        <v>0</v>
      </c>
      <c r="AE312" s="37">
        <f>IF(ISNUMBER(O312),MAX(0,INDEX('913'!$F$6:$F$1205,O312)),0)</f>
        <v>0</v>
      </c>
      <c r="AF312" s="37">
        <f>IF(ISNUMBER(P312),MAX(0,INDEX('913'!$F$6:$F$1205,P312)),0)</f>
        <v>0</v>
      </c>
      <c r="AG312" s="32">
        <f>IF(ISNUMBER(I312),SQRT(INDEX('913'!$I$6:$I$1205,I312)^2+INDEX('913'!$J$6:$J$1205,I312)^2),0)</f>
        <v>0</v>
      </c>
      <c r="AH312" s="32">
        <f>IF(ISNUMBER(J312),SQRT(INDEX('913'!$I$6:$I$1205,J312)^2+INDEX('913'!$J$6:$J$1205,J312)^2),0)</f>
        <v>0</v>
      </c>
      <c r="AI312" s="32">
        <f>IF(ISNUMBER(K312),SQRT(INDEX('913'!$I$6:$I$1205,K312)^2+INDEX('913'!$J$6:$J$1205,K312)^2),0)</f>
        <v>0</v>
      </c>
      <c r="AJ312" s="32">
        <f>IF(ISNUMBER(L312),SQRT(INDEX('913'!$I$6:$I$1205,L312)^2+INDEX('913'!$J$6:$J$1205,L312)^2),0)</f>
        <v>0</v>
      </c>
      <c r="AK312" s="32">
        <f>IF(ISNUMBER(M312),SQRT(INDEX('913'!$I$6:$I$1205,M312)^2+INDEX('913'!$J$6:$J$1205,M312)^2),0)</f>
        <v>0</v>
      </c>
      <c r="AL312" s="32">
        <f>IF(ISNUMBER(N312),SQRT(INDEX('913'!$I$6:$I$1205,N312)^2+INDEX('913'!$J$6:$J$1205,N312)^2),0)</f>
        <v>0</v>
      </c>
      <c r="AM312" s="32">
        <f>IF(ISNUMBER(O312),SQRT(INDEX('913'!$I$6:$I$1205,O312)^2+INDEX('913'!$J$6:$J$1205,O312)^2),0)</f>
        <v>0</v>
      </c>
      <c r="AN312" s="49">
        <f>IF(ISNUMBER(P312),SQRT(INDEX('913'!$I$6:$I$1205,P312)^2+INDEX('913'!$J$6:$J$1205,P312)^2),0)</f>
        <v>0</v>
      </c>
      <c r="AO312" s="37">
        <f t="shared" si="61"/>
        <v>0</v>
      </c>
      <c r="AP312" s="37">
        <f t="shared" si="62"/>
        <v>0</v>
      </c>
      <c r="AQ312" s="33" t="e">
        <f>-100*'935'!W312*(AO312+AP312)/'11'!C$17</f>
        <v>#VALUE!</v>
      </c>
      <c r="AR312" s="37" t="e">
        <f t="shared" si="63"/>
        <v>#VALUE!</v>
      </c>
      <c r="AS312" s="52" t="e">
        <f t="shared" si="64"/>
        <v>#VALUE!</v>
      </c>
      <c r="AT312" s="32" t="e">
        <f>IF('935'!C312="VOID",0,('935'!C312*(1-'935'!X312/'11'!B$17)))</f>
        <v>#VALUE!</v>
      </c>
      <c r="AU312" s="52" t="e">
        <f>'935'!Q312*(1-'935'!Y312/'11'!C$17)/(1-'935'!X312/'11'!B$17)</f>
        <v>#VALUE!</v>
      </c>
      <c r="AV312" s="37" t="e">
        <f>INDEX('DNO totals'!$B$57:$G$57,IF('935'!K312,IF(MOD('935'!K312,1000),IF(MOD('935'!K312,100),IF(MOD('935'!K312,10),IF(MOD('935'!K312,1000)=1,6,5),4),3),2),1))</f>
        <v>#VALUE!</v>
      </c>
      <c r="AW312" s="52" t="e">
        <f t="shared" si="65"/>
        <v>#VALUE!</v>
      </c>
      <c r="AX312" s="32" t="e">
        <f>IF('935'!V312="VOID",0,'935'!V312*(1-'935'!X312/'11'!B$17))</f>
        <v>#VALUE!</v>
      </c>
      <c r="AY312" s="33" t="e">
        <f>IF(H312,-100*'Charging rates'!B$10/'11'!B$17*AX312/H312,0)</f>
        <v>#VALUE!</v>
      </c>
      <c r="AZ312" s="33" t="e">
        <f>IF(C312,'DNO totals'!B$41,0)</f>
        <v>#VALUE!</v>
      </c>
      <c r="BA312" s="33" t="e">
        <f t="shared" si="66"/>
        <v>#VALUE!</v>
      </c>
      <c r="BB312" s="33" t="e">
        <f t="shared" si="67"/>
        <v>#VALUE!</v>
      </c>
      <c r="BC312" s="53" t="e">
        <f t="shared" si="68"/>
        <v>#VALUE!</v>
      </c>
      <c r="BD312" s="32" t="e">
        <f>IF(AT312,'935'!H312*AT312/(AT312+D312+H312),0)</f>
        <v>#VALUE!</v>
      </c>
      <c r="BE312" s="32" t="e">
        <f>IF(H312,'935'!H312*H312/(AT312+D312+H312),0)</f>
        <v>#VALUE!</v>
      </c>
      <c r="BF312" s="32" t="e">
        <f>BD312*(1-'935'!X312/'11'!B$17)</f>
        <v>#VALUE!</v>
      </c>
      <c r="BG312" s="49" t="e">
        <f>BE312*(1-'935'!X312/'11'!B$17)</f>
        <v>#VALUE!</v>
      </c>
      <c r="BH312" s="52" t="e">
        <f>AV312*Parameters!B$6</f>
        <v>#VALUE!</v>
      </c>
      <c r="BI312" s="37" t="e">
        <f>IF('935'!$K312=1000,'Charging rates'!$C$38*$BH312/(1+'DNO totals'!$C$99)*'935'!$L312,0)</f>
        <v>#VALUE!</v>
      </c>
      <c r="BJ312" s="37" t="e">
        <f>IF(MOD('935'!$K312,1000)=100,'Charging rates'!$D$38*$BH312/(1+'DNO totals'!$D$99)*'935'!$M312,0)</f>
        <v>#VALUE!</v>
      </c>
      <c r="BK312" s="37" t="e">
        <f>IF(MOD('935'!$K312,100)=10,'Charging rates'!$E$38*$BH312/(1+'DNO totals'!$E$99)*'935'!$N312,0)</f>
        <v>#VALUE!</v>
      </c>
      <c r="BL312" s="37" t="e">
        <f>IF(AND(MOD('935'!$K312,10)&gt;0,MOD('935'!$K312,1000)&gt;1),'Charging rates'!$F$38*$BH312/(1+'DNO totals'!$F$99)*'935'!$O312,0)</f>
        <v>#VALUE!</v>
      </c>
      <c r="BM312" s="37" t="e">
        <f>IF(MOD('935'!$K312,1000)=1,'Charging rates'!$G$38*$BH312/(1+'DNO totals'!$G$99)*'935'!$P312,0)</f>
        <v>#VALUE!</v>
      </c>
      <c r="BN312" s="52" t="e">
        <f t="shared" si="69"/>
        <v>#VALUE!</v>
      </c>
      <c r="BO312" s="37" t="e">
        <f>IF('935'!$K312&gt;1000,'Charging rates'!$C$38*$AW312*'935'!$L312,0)</f>
        <v>#VALUE!</v>
      </c>
      <c r="BP312" s="37" t="e">
        <f>IF(MOD('935'!$K312,1000)&gt;100,'Charging rates'!$D$38*$AW312*'935'!$M312,0)</f>
        <v>#VALUE!</v>
      </c>
      <c r="BQ312" s="37" t="e">
        <f>IF(MOD('935'!$K312,100)&gt;10,'Charging rates'!$E$38*$AW312*'935'!$N312,0)</f>
        <v>#VALUE!</v>
      </c>
      <c r="BR312" s="52" t="e">
        <f t="shared" si="70"/>
        <v>#VALUE!</v>
      </c>
      <c r="BS312" s="48" t="e">
        <f>'935'!C312&lt;&gt;"VOID"</f>
        <v>#VALUE!</v>
      </c>
      <c r="BT312" s="33" t="e">
        <f>IF(BS312,(100/'11'!B$17*BD312*((1-'935'!I312)*'Charging rates'!B$51+'Charging rates'!B$63)),0)</f>
        <v>#VALUE!</v>
      </c>
      <c r="BU312" s="33" t="e">
        <f>100/'11'!B$17*BG312*('Charging rates'!B$51+'Charging rates'!B$63)</f>
        <v>#VALUE!</v>
      </c>
      <c r="BV312" s="33" t="e">
        <f>100/'11'!B$17*BE312*('Charging rates'!B$51+'Charging rates'!B$63)</f>
        <v>#VALUE!</v>
      </c>
      <c r="BW312" s="53" t="e">
        <f t="shared" si="71"/>
        <v>#VALUE!</v>
      </c>
      <c r="BX312" s="32" t="e">
        <f>AT312-('935'!T312*(1-'935'!X312/'11'!B$17))</f>
        <v>#VALUE!</v>
      </c>
      <c r="BY312" s="32">
        <f>0-IF(ISNUMBER(I312),INDEX('913'!$I$6:$I$1205,I312),0)-IF(ISNUMBER(J312),INDEX('913'!$I$6:$I$1205,J312),0)-IF(ISNUMBER(K312),INDEX('913'!$I$6:$I$1205,K312),0)-IF(ISNUMBER(L312),INDEX('913'!$I$6:$I$1205,L312),0)-IF(ISNUMBER(M312),INDEX('913'!$I$6:$I$1205,M312),0)-IF(ISNUMBER(N312),INDEX('913'!$I$6:$I$1205,N312),0)-IF(ISNUMBER(O312),INDEX('913'!$I$6:$I$1205,O312),0)-IF(ISNUMBER(P312),INDEX('913'!$I$6:$I$1205,P312),0)</f>
        <v>0</v>
      </c>
      <c r="BZ312" s="37">
        <f>IF(BY312=0,1,MAX(1,SQRT(BY312^2+(IF(ISNUMBER(I312),INDEX('913'!$J$6:$J$1205,I312),0)+IF(ISNUMBER(J312),INDEX('913'!$J$6:$J$1205,J312),0)+IF(ISNUMBER(K312),INDEX('913'!$J$6:$J$1205,K312),0)+IF(ISNUMBER(L312),INDEX('913'!$J$6:$J$1205,L312),0)+IF(ISNUMBER(M312),INDEX('913'!$J$6:$J$1205,M312),0)+IF(ISNUMBER(N312),INDEX('913'!$J$6:$J$1205,N312),0)+IF(ISNUMBER(O312),INDEX('913'!$J$6:$J$1205,O312),0)+IF(ISNUMBER(P312),INDEX('913'!$J$6:$J$1205,P312),0))^2)/BY312))</f>
        <v>1</v>
      </c>
      <c r="CA312" s="33" t="e">
        <f>100*AO312/'11'!B$17</f>
        <v>#VALUE!</v>
      </c>
      <c r="CB312" s="37" t="e">
        <f>100*(AP312*BZ312)/'11'!C$17</f>
        <v>#VALUE!</v>
      </c>
      <c r="CC312" s="37" t="e">
        <f t="shared" si="72"/>
        <v>#VALUE!</v>
      </c>
      <c r="CD312" s="33" t="e">
        <f t="shared" si="73"/>
        <v>#VALUE!</v>
      </c>
      <c r="CE312" s="54" t="e">
        <f>'11'!C$17-'935'!Y312</f>
        <v>#VALUE!</v>
      </c>
      <c r="CF312" s="37" t="e">
        <f>MAX('DNO totals'!B$312+0,MIN('935'!L312+0,'DNO totals'!B$304+0))</f>
        <v>#VALUE!</v>
      </c>
      <c r="CG312" s="37" t="e">
        <f>MAX('DNO totals'!C$312+0,MIN('935'!M312+0,'DNO totals'!C$304+0))</f>
        <v>#VALUE!</v>
      </c>
      <c r="CH312" s="37" t="e">
        <f>MAX('DNO totals'!D$312+0,MIN('935'!N312+0,'DNO totals'!D$304+0))</f>
        <v>#VALUE!</v>
      </c>
      <c r="CI312" s="37" t="e">
        <f>MAX('DNO totals'!E$312+0,MIN('935'!O312+0,'DNO totals'!E$304+0))</f>
        <v>#VALUE!</v>
      </c>
      <c r="CJ312" s="52" t="e">
        <f>MAX('DNO totals'!F$312+0,MIN('935'!P312+0,'DNO totals'!F$304+0))</f>
        <v>#VALUE!</v>
      </c>
      <c r="CK312" s="37" t="e">
        <f>IF('935'!$K312=1000,'Charging rates'!$C$38*$BH312/(1+'DNO totals'!$C$99)*$CF312,0)</f>
        <v>#VALUE!</v>
      </c>
      <c r="CL312" s="37" t="e">
        <f>IF(MOD('935'!$K312,1000)=100,'Charging rates'!$D$38*$BH312/(1+'DNO totals'!$D$99)*$CG312,0)</f>
        <v>#VALUE!</v>
      </c>
      <c r="CM312" s="37" t="e">
        <f>IF(MOD('935'!$K312,100)=10,'Charging rates'!$E$38*$BH312/(1+'DNO totals'!$E$99)*$CH312,0)</f>
        <v>#VALUE!</v>
      </c>
      <c r="CN312" s="37" t="e">
        <f>IF(AND(MOD('935'!$K312,10)&gt;0,MOD('935'!$K312,1000)&gt;1),'Charging rates'!$F$38*$BH312/(1+'DNO totals'!$F$99)*$CI312,0)</f>
        <v>#VALUE!</v>
      </c>
      <c r="CO312" s="37" t="e">
        <f>IF(MOD('935'!$K312,1000)=1,'Charging rates'!$G$38*$BH312/(1+'DNO totals'!$G$99)*$CJ312,0)</f>
        <v>#VALUE!</v>
      </c>
      <c r="CP312" s="52" t="e">
        <f t="shared" si="74"/>
        <v>#VALUE!</v>
      </c>
      <c r="CQ312" s="37" t="e">
        <f>IF('935'!$K312&gt;1000,'Charging rates'!$C$38*$AW312*$CF312,0)</f>
        <v>#VALUE!</v>
      </c>
      <c r="CR312" s="37" t="e">
        <f>IF(MOD('935'!$K312,1000)&gt;100,'Charging rates'!$D$38*$AW312*$CG312,0)</f>
        <v>#VALUE!</v>
      </c>
      <c r="CS312" s="37" t="e">
        <f>IF(MOD('935'!$K312,100)&gt;10,'Charging rates'!$E$38*$AW312*$CH312,0)</f>
        <v>#VALUE!</v>
      </c>
      <c r="CT312" s="52" t="e">
        <f t="shared" si="75"/>
        <v>#VALUE!</v>
      </c>
      <c r="CU312" s="33" t="e">
        <f>100*(AP312*'935'!Q312*BZ312)/'11'!B$17</f>
        <v>#VALUE!</v>
      </c>
      <c r="CV312" s="33" t="e">
        <f>100/'11'!B$17*'Charging rates'!B$10*AW312</f>
        <v>#VALUE!</v>
      </c>
      <c r="CW312" s="33" t="e">
        <f>IF(AT312=0,0,(1-BX312/AT312)*(CA312+IF('935'!Q312=0,0,(CB312*'935'!Q312*('11'!C$17-'935'!Y312)/('11'!B$17-'935'!X312)))))</f>
        <v>#VALUE!</v>
      </c>
      <c r="CX312" s="33" t="e">
        <f t="shared" si="76"/>
        <v>#VALUE!</v>
      </c>
      <c r="CY312" s="49" t="e">
        <f t="shared" si="77"/>
        <v>#VALUE!</v>
      </c>
      <c r="CZ312" s="32" t="e">
        <f>AT312*(Parameters!B$21+AU312)*IF('DNO totals'!B$323&lt;0,1,'935'!S312)</f>
        <v>#VALUE!</v>
      </c>
      <c r="DA312" s="52" t="e">
        <f>IF('DNO totals'!B$323&lt;0,1,'935'!S312)*(Parameters!B$21+AU312)</f>
        <v>#VALUE!</v>
      </c>
      <c r="DB312" s="37" t="e">
        <f>CX312+'Charging rates'!B$106*DA312*100/'11'!B$17</f>
        <v>#VALUE!</v>
      </c>
      <c r="DC312" s="37" t="e">
        <f>DB312+'Charging rates'!B$116*(Parameters!B$21+AU312)*100/'11'!B$17*IF('DNO totals'!B$323&lt;0,1,'935'!S312)</f>
        <v>#VALUE!</v>
      </c>
      <c r="DD312" s="37" t="e">
        <f>'Charging rates'!B$97*(CP312+CT312)*100/'11'!B$17</f>
        <v>#VALUE!</v>
      </c>
      <c r="DE312" s="33" t="e">
        <f>MAX(0-(CB312*AU312*'11'!C$17/'11'!B$17),DC312+DD312)</f>
        <v>#VALUE!</v>
      </c>
      <c r="DF312" s="37" t="e">
        <f>IF(BS312,IF(AU312=0,CC312,MAX(0,MIN(CC312,CC312+(DE312/'935'!Q312*('11'!B$17-'935'!X312)/('11'!C$17-'935'!Y312))))),0)</f>
        <v>#VALUE!</v>
      </c>
      <c r="DG312" s="33" t="e">
        <f t="shared" si="78"/>
        <v>#VALUE!</v>
      </c>
      <c r="DH312" s="53" t="e">
        <f t="shared" si="79"/>
        <v>#VALUE!</v>
      </c>
    </row>
    <row r="313" spans="1:112">
      <c r="A313" s="28">
        <v>213</v>
      </c>
      <c r="B313" s="47" t="e">
        <f>'935'!B313</f>
        <v>#VALUE!</v>
      </c>
      <c r="C313" s="48" t="e">
        <f>OR('935'!E313&lt;&gt;"VOID",'935'!F313&lt;&gt;"VOID",'935'!G313&lt;&gt;"VOID")</f>
        <v>#VALUE!</v>
      </c>
      <c r="D313" s="32" t="e">
        <f>IF('935'!D313="VOID",0,'935'!D313*(1-'935'!X313/'11'!B$17))</f>
        <v>#VALUE!</v>
      </c>
      <c r="E313" s="32" t="e">
        <f>IF('935'!E313="VOID",0,'935'!E313*(1-'935'!X313/'11'!B$17))</f>
        <v>#VALUE!</v>
      </c>
      <c r="F313" s="32" t="e">
        <f>IF('935'!F313="VOID",0,'935'!F313*(1-'935'!X313/'11'!B$17))</f>
        <v>#VALUE!</v>
      </c>
      <c r="G313" s="32" t="e">
        <f>IF('935'!G313="VOID",0,'935'!G313*(1-'935'!X313/'11'!B$17))</f>
        <v>#VALUE!</v>
      </c>
      <c r="H313" s="49" t="e">
        <f t="shared" si="60"/>
        <v>#VALUE!</v>
      </c>
      <c r="I313" s="50" t="e">
        <f>MATCH('935'!J313,'913'!$B$6:$B$1205,0)</f>
        <v>#VALUE!</v>
      </c>
      <c r="J313" s="50" t="e">
        <f>MATCH(INDEX('913'!$D$6:$D$1205,I313),'913'!$B$6:$B$1205,0)</f>
        <v>#VALUE!</v>
      </c>
      <c r="K313" s="50" t="e">
        <f>MATCH(INDEX('913'!$D$6:$D$1205,J313),'913'!$B$6:$B$1205,0)</f>
        <v>#VALUE!</v>
      </c>
      <c r="L313" s="50" t="e">
        <f>MATCH(INDEX('913'!$D$6:$D$1205,K313),'913'!$B$6:$B$1205,0)</f>
        <v>#VALUE!</v>
      </c>
      <c r="M313" s="50" t="e">
        <f>MATCH(INDEX('913'!$D$6:$D$1205,L313),'913'!$B$6:$B$1205,0)</f>
        <v>#VALUE!</v>
      </c>
      <c r="N313" s="50" t="e">
        <f>MATCH(INDEX('913'!$D$6:$D$1205,M313),'913'!$B$6:$B$1205,0)</f>
        <v>#VALUE!</v>
      </c>
      <c r="O313" s="50" t="e">
        <f>MATCH(INDEX('913'!$D$6:$D$1205,N313),'913'!$B$6:$B$1205,0)</f>
        <v>#VALUE!</v>
      </c>
      <c r="P313" s="51" t="e">
        <f>MATCH(INDEX('913'!$D$6:$D$1205,O313),'913'!$B$6:$B$1205,0)</f>
        <v>#VALUE!</v>
      </c>
      <c r="Q313" s="37">
        <f>IF(ISNUMBER(I313),MAX(0,INDEX('913'!$E$6:$E$1205,I313)),0)</f>
        <v>0</v>
      </c>
      <c r="R313" s="37">
        <f>IF(ISNUMBER(J313),MAX(0,INDEX('913'!$E$6:$E$1205,J313)),0)</f>
        <v>0</v>
      </c>
      <c r="S313" s="37">
        <f>IF(ISNUMBER(K313),MAX(0,INDEX('913'!$E$6:$E$1205,K313)),0)</f>
        <v>0</v>
      </c>
      <c r="T313" s="37">
        <f>IF(ISNUMBER(L313),MAX(0,INDEX('913'!$E$6:$E$1205,L313)),0)</f>
        <v>0</v>
      </c>
      <c r="U313" s="37">
        <f>IF(ISNUMBER(M313),MAX(0,INDEX('913'!$E$6:$E$1205,M313)),0)</f>
        <v>0</v>
      </c>
      <c r="V313" s="37">
        <f>IF(ISNUMBER(N313),MAX(0,INDEX('913'!$E$6:$E$1205,N313)),0)</f>
        <v>0</v>
      </c>
      <c r="W313" s="37">
        <f>IF(ISNUMBER(O313),MAX(0,INDEX('913'!$E$6:$E$1205,O313)),0)</f>
        <v>0</v>
      </c>
      <c r="X313" s="52">
        <f>IF(ISNUMBER(P313),MAX(0,INDEX('913'!$E$6:$E$1205,P313)),0)</f>
        <v>0</v>
      </c>
      <c r="Y313" s="37">
        <f>IF(ISNUMBER(I313),MAX(0,INDEX('913'!$F$6:$F$1205,I313)),0)</f>
        <v>0</v>
      </c>
      <c r="Z313" s="37">
        <f>IF(ISNUMBER(J313),MAX(0,INDEX('913'!$F$6:$F$1205,J313)),0)</f>
        <v>0</v>
      </c>
      <c r="AA313" s="37">
        <f>IF(ISNUMBER(K313),MAX(0,INDEX('913'!$F$6:$F$1205,K313)),0)</f>
        <v>0</v>
      </c>
      <c r="AB313" s="37">
        <f>IF(ISNUMBER(L313),MAX(0,INDEX('913'!$F$6:$F$1205,L313)),0)</f>
        <v>0</v>
      </c>
      <c r="AC313" s="37">
        <f>IF(ISNUMBER(M313),MAX(0,INDEX('913'!$F$6:$F$1205,M313)),0)</f>
        <v>0</v>
      </c>
      <c r="AD313" s="37">
        <f>IF(ISNUMBER(N313),MAX(0,INDEX('913'!$F$6:$F$1205,N313)),0)</f>
        <v>0</v>
      </c>
      <c r="AE313" s="37">
        <f>IF(ISNUMBER(O313),MAX(0,INDEX('913'!$F$6:$F$1205,O313)),0)</f>
        <v>0</v>
      </c>
      <c r="AF313" s="37">
        <f>IF(ISNUMBER(P313),MAX(0,INDEX('913'!$F$6:$F$1205,P313)),0)</f>
        <v>0</v>
      </c>
      <c r="AG313" s="32">
        <f>IF(ISNUMBER(I313),SQRT(INDEX('913'!$I$6:$I$1205,I313)^2+INDEX('913'!$J$6:$J$1205,I313)^2),0)</f>
        <v>0</v>
      </c>
      <c r="AH313" s="32">
        <f>IF(ISNUMBER(J313),SQRT(INDEX('913'!$I$6:$I$1205,J313)^2+INDEX('913'!$J$6:$J$1205,J313)^2),0)</f>
        <v>0</v>
      </c>
      <c r="AI313" s="32">
        <f>IF(ISNUMBER(K313),SQRT(INDEX('913'!$I$6:$I$1205,K313)^2+INDEX('913'!$J$6:$J$1205,K313)^2),0)</f>
        <v>0</v>
      </c>
      <c r="AJ313" s="32">
        <f>IF(ISNUMBER(L313),SQRT(INDEX('913'!$I$6:$I$1205,L313)^2+INDEX('913'!$J$6:$J$1205,L313)^2),0)</f>
        <v>0</v>
      </c>
      <c r="AK313" s="32">
        <f>IF(ISNUMBER(M313),SQRT(INDEX('913'!$I$6:$I$1205,M313)^2+INDEX('913'!$J$6:$J$1205,M313)^2),0)</f>
        <v>0</v>
      </c>
      <c r="AL313" s="32">
        <f>IF(ISNUMBER(N313),SQRT(INDEX('913'!$I$6:$I$1205,N313)^2+INDEX('913'!$J$6:$J$1205,N313)^2),0)</f>
        <v>0</v>
      </c>
      <c r="AM313" s="32">
        <f>IF(ISNUMBER(O313),SQRT(INDEX('913'!$I$6:$I$1205,O313)^2+INDEX('913'!$J$6:$J$1205,O313)^2),0)</f>
        <v>0</v>
      </c>
      <c r="AN313" s="49">
        <f>IF(ISNUMBER(P313),SQRT(INDEX('913'!$I$6:$I$1205,P313)^2+INDEX('913'!$J$6:$J$1205,P313)^2),0)</f>
        <v>0</v>
      </c>
      <c r="AO313" s="37">
        <f t="shared" si="61"/>
        <v>0</v>
      </c>
      <c r="AP313" s="37">
        <f t="shared" si="62"/>
        <v>0</v>
      </c>
      <c r="AQ313" s="33" t="e">
        <f>-100*'935'!W313*(AO313+AP313)/'11'!C$17</f>
        <v>#VALUE!</v>
      </c>
      <c r="AR313" s="37" t="e">
        <f t="shared" si="63"/>
        <v>#VALUE!</v>
      </c>
      <c r="AS313" s="52" t="e">
        <f t="shared" si="64"/>
        <v>#VALUE!</v>
      </c>
      <c r="AT313" s="32" t="e">
        <f>IF('935'!C313="VOID",0,('935'!C313*(1-'935'!X313/'11'!B$17)))</f>
        <v>#VALUE!</v>
      </c>
      <c r="AU313" s="52" t="e">
        <f>'935'!Q313*(1-'935'!Y313/'11'!C$17)/(1-'935'!X313/'11'!B$17)</f>
        <v>#VALUE!</v>
      </c>
      <c r="AV313" s="37" t="e">
        <f>INDEX('DNO totals'!$B$57:$G$57,IF('935'!K313,IF(MOD('935'!K313,1000),IF(MOD('935'!K313,100),IF(MOD('935'!K313,10),IF(MOD('935'!K313,1000)=1,6,5),4),3),2),1))</f>
        <v>#VALUE!</v>
      </c>
      <c r="AW313" s="52" t="e">
        <f t="shared" si="65"/>
        <v>#VALUE!</v>
      </c>
      <c r="AX313" s="32" t="e">
        <f>IF('935'!V313="VOID",0,'935'!V313*(1-'935'!X313/'11'!B$17))</f>
        <v>#VALUE!</v>
      </c>
      <c r="AY313" s="33" t="e">
        <f>IF(H313,-100*'Charging rates'!B$10/'11'!B$17*AX313/H313,0)</f>
        <v>#VALUE!</v>
      </c>
      <c r="AZ313" s="33" t="e">
        <f>IF(C313,'DNO totals'!B$41,0)</f>
        <v>#VALUE!</v>
      </c>
      <c r="BA313" s="33" t="e">
        <f t="shared" si="66"/>
        <v>#VALUE!</v>
      </c>
      <c r="BB313" s="33" t="e">
        <f t="shared" si="67"/>
        <v>#VALUE!</v>
      </c>
      <c r="BC313" s="53" t="e">
        <f t="shared" si="68"/>
        <v>#VALUE!</v>
      </c>
      <c r="BD313" s="32" t="e">
        <f>IF(AT313,'935'!H313*AT313/(AT313+D313+H313),0)</f>
        <v>#VALUE!</v>
      </c>
      <c r="BE313" s="32" t="e">
        <f>IF(H313,'935'!H313*H313/(AT313+D313+H313),0)</f>
        <v>#VALUE!</v>
      </c>
      <c r="BF313" s="32" t="e">
        <f>BD313*(1-'935'!X313/'11'!B$17)</f>
        <v>#VALUE!</v>
      </c>
      <c r="BG313" s="49" t="e">
        <f>BE313*(1-'935'!X313/'11'!B$17)</f>
        <v>#VALUE!</v>
      </c>
      <c r="BH313" s="52" t="e">
        <f>AV313*Parameters!B$6</f>
        <v>#VALUE!</v>
      </c>
      <c r="BI313" s="37" t="e">
        <f>IF('935'!$K313=1000,'Charging rates'!$C$38*$BH313/(1+'DNO totals'!$C$99)*'935'!$L313,0)</f>
        <v>#VALUE!</v>
      </c>
      <c r="BJ313" s="37" t="e">
        <f>IF(MOD('935'!$K313,1000)=100,'Charging rates'!$D$38*$BH313/(1+'DNO totals'!$D$99)*'935'!$M313,0)</f>
        <v>#VALUE!</v>
      </c>
      <c r="BK313" s="37" t="e">
        <f>IF(MOD('935'!$K313,100)=10,'Charging rates'!$E$38*$BH313/(1+'DNO totals'!$E$99)*'935'!$N313,0)</f>
        <v>#VALUE!</v>
      </c>
      <c r="BL313" s="37" t="e">
        <f>IF(AND(MOD('935'!$K313,10)&gt;0,MOD('935'!$K313,1000)&gt;1),'Charging rates'!$F$38*$BH313/(1+'DNO totals'!$F$99)*'935'!$O313,0)</f>
        <v>#VALUE!</v>
      </c>
      <c r="BM313" s="37" t="e">
        <f>IF(MOD('935'!$K313,1000)=1,'Charging rates'!$G$38*$BH313/(1+'DNO totals'!$G$99)*'935'!$P313,0)</f>
        <v>#VALUE!</v>
      </c>
      <c r="BN313" s="52" t="e">
        <f t="shared" si="69"/>
        <v>#VALUE!</v>
      </c>
      <c r="BO313" s="37" t="e">
        <f>IF('935'!$K313&gt;1000,'Charging rates'!$C$38*$AW313*'935'!$L313,0)</f>
        <v>#VALUE!</v>
      </c>
      <c r="BP313" s="37" t="e">
        <f>IF(MOD('935'!$K313,1000)&gt;100,'Charging rates'!$D$38*$AW313*'935'!$M313,0)</f>
        <v>#VALUE!</v>
      </c>
      <c r="BQ313" s="37" t="e">
        <f>IF(MOD('935'!$K313,100)&gt;10,'Charging rates'!$E$38*$AW313*'935'!$N313,0)</f>
        <v>#VALUE!</v>
      </c>
      <c r="BR313" s="52" t="e">
        <f t="shared" si="70"/>
        <v>#VALUE!</v>
      </c>
      <c r="BS313" s="48" t="e">
        <f>'935'!C313&lt;&gt;"VOID"</f>
        <v>#VALUE!</v>
      </c>
      <c r="BT313" s="33" t="e">
        <f>IF(BS313,(100/'11'!B$17*BD313*((1-'935'!I313)*'Charging rates'!B$51+'Charging rates'!B$63)),0)</f>
        <v>#VALUE!</v>
      </c>
      <c r="BU313" s="33" t="e">
        <f>100/'11'!B$17*BG313*('Charging rates'!B$51+'Charging rates'!B$63)</f>
        <v>#VALUE!</v>
      </c>
      <c r="BV313" s="33" t="e">
        <f>100/'11'!B$17*BE313*('Charging rates'!B$51+'Charging rates'!B$63)</f>
        <v>#VALUE!</v>
      </c>
      <c r="BW313" s="53" t="e">
        <f t="shared" si="71"/>
        <v>#VALUE!</v>
      </c>
      <c r="BX313" s="32" t="e">
        <f>AT313-('935'!T313*(1-'935'!X313/'11'!B$17))</f>
        <v>#VALUE!</v>
      </c>
      <c r="BY313" s="32">
        <f>0-IF(ISNUMBER(I313),INDEX('913'!$I$6:$I$1205,I313),0)-IF(ISNUMBER(J313),INDEX('913'!$I$6:$I$1205,J313),0)-IF(ISNUMBER(K313),INDEX('913'!$I$6:$I$1205,K313),0)-IF(ISNUMBER(L313),INDEX('913'!$I$6:$I$1205,L313),0)-IF(ISNUMBER(M313),INDEX('913'!$I$6:$I$1205,M313),0)-IF(ISNUMBER(N313),INDEX('913'!$I$6:$I$1205,N313),0)-IF(ISNUMBER(O313),INDEX('913'!$I$6:$I$1205,O313),0)-IF(ISNUMBER(P313),INDEX('913'!$I$6:$I$1205,P313),0)</f>
        <v>0</v>
      </c>
      <c r="BZ313" s="37">
        <f>IF(BY313=0,1,MAX(1,SQRT(BY313^2+(IF(ISNUMBER(I313),INDEX('913'!$J$6:$J$1205,I313),0)+IF(ISNUMBER(J313),INDEX('913'!$J$6:$J$1205,J313),0)+IF(ISNUMBER(K313),INDEX('913'!$J$6:$J$1205,K313),0)+IF(ISNUMBER(L313),INDEX('913'!$J$6:$J$1205,L313),0)+IF(ISNUMBER(M313),INDEX('913'!$J$6:$J$1205,M313),0)+IF(ISNUMBER(N313),INDEX('913'!$J$6:$J$1205,N313),0)+IF(ISNUMBER(O313),INDEX('913'!$J$6:$J$1205,O313),0)+IF(ISNUMBER(P313),INDEX('913'!$J$6:$J$1205,P313),0))^2)/BY313))</f>
        <v>1</v>
      </c>
      <c r="CA313" s="33" t="e">
        <f>100*AO313/'11'!B$17</f>
        <v>#VALUE!</v>
      </c>
      <c r="CB313" s="37" t="e">
        <f>100*(AP313*BZ313)/'11'!C$17</f>
        <v>#VALUE!</v>
      </c>
      <c r="CC313" s="37" t="e">
        <f t="shared" si="72"/>
        <v>#VALUE!</v>
      </c>
      <c r="CD313" s="33" t="e">
        <f t="shared" si="73"/>
        <v>#VALUE!</v>
      </c>
      <c r="CE313" s="54" t="e">
        <f>'11'!C$17-'935'!Y313</f>
        <v>#VALUE!</v>
      </c>
      <c r="CF313" s="37" t="e">
        <f>MAX('DNO totals'!B$312+0,MIN('935'!L313+0,'DNO totals'!B$304+0))</f>
        <v>#VALUE!</v>
      </c>
      <c r="CG313" s="37" t="e">
        <f>MAX('DNO totals'!C$312+0,MIN('935'!M313+0,'DNO totals'!C$304+0))</f>
        <v>#VALUE!</v>
      </c>
      <c r="CH313" s="37" t="e">
        <f>MAX('DNO totals'!D$312+0,MIN('935'!N313+0,'DNO totals'!D$304+0))</f>
        <v>#VALUE!</v>
      </c>
      <c r="CI313" s="37" t="e">
        <f>MAX('DNO totals'!E$312+0,MIN('935'!O313+0,'DNO totals'!E$304+0))</f>
        <v>#VALUE!</v>
      </c>
      <c r="CJ313" s="52" t="e">
        <f>MAX('DNO totals'!F$312+0,MIN('935'!P313+0,'DNO totals'!F$304+0))</f>
        <v>#VALUE!</v>
      </c>
      <c r="CK313" s="37" t="e">
        <f>IF('935'!$K313=1000,'Charging rates'!$C$38*$BH313/(1+'DNO totals'!$C$99)*$CF313,0)</f>
        <v>#VALUE!</v>
      </c>
      <c r="CL313" s="37" t="e">
        <f>IF(MOD('935'!$K313,1000)=100,'Charging rates'!$D$38*$BH313/(1+'DNO totals'!$D$99)*$CG313,0)</f>
        <v>#VALUE!</v>
      </c>
      <c r="CM313" s="37" t="e">
        <f>IF(MOD('935'!$K313,100)=10,'Charging rates'!$E$38*$BH313/(1+'DNO totals'!$E$99)*$CH313,0)</f>
        <v>#VALUE!</v>
      </c>
      <c r="CN313" s="37" t="e">
        <f>IF(AND(MOD('935'!$K313,10)&gt;0,MOD('935'!$K313,1000)&gt;1),'Charging rates'!$F$38*$BH313/(1+'DNO totals'!$F$99)*$CI313,0)</f>
        <v>#VALUE!</v>
      </c>
      <c r="CO313" s="37" t="e">
        <f>IF(MOD('935'!$K313,1000)=1,'Charging rates'!$G$38*$BH313/(1+'DNO totals'!$G$99)*$CJ313,0)</f>
        <v>#VALUE!</v>
      </c>
      <c r="CP313" s="52" t="e">
        <f t="shared" si="74"/>
        <v>#VALUE!</v>
      </c>
      <c r="CQ313" s="37" t="e">
        <f>IF('935'!$K313&gt;1000,'Charging rates'!$C$38*$AW313*$CF313,0)</f>
        <v>#VALUE!</v>
      </c>
      <c r="CR313" s="37" t="e">
        <f>IF(MOD('935'!$K313,1000)&gt;100,'Charging rates'!$D$38*$AW313*$CG313,0)</f>
        <v>#VALUE!</v>
      </c>
      <c r="CS313" s="37" t="e">
        <f>IF(MOD('935'!$K313,100)&gt;10,'Charging rates'!$E$38*$AW313*$CH313,0)</f>
        <v>#VALUE!</v>
      </c>
      <c r="CT313" s="52" t="e">
        <f t="shared" si="75"/>
        <v>#VALUE!</v>
      </c>
      <c r="CU313" s="33" t="e">
        <f>100*(AP313*'935'!Q313*BZ313)/'11'!B$17</f>
        <v>#VALUE!</v>
      </c>
      <c r="CV313" s="33" t="e">
        <f>100/'11'!B$17*'Charging rates'!B$10*AW313</f>
        <v>#VALUE!</v>
      </c>
      <c r="CW313" s="33" t="e">
        <f>IF(AT313=0,0,(1-BX313/AT313)*(CA313+IF('935'!Q313=0,0,(CB313*'935'!Q313*('11'!C$17-'935'!Y313)/('11'!B$17-'935'!X313)))))</f>
        <v>#VALUE!</v>
      </c>
      <c r="CX313" s="33" t="e">
        <f t="shared" si="76"/>
        <v>#VALUE!</v>
      </c>
      <c r="CY313" s="49" t="e">
        <f t="shared" si="77"/>
        <v>#VALUE!</v>
      </c>
      <c r="CZ313" s="32" t="e">
        <f>AT313*(Parameters!B$21+AU313)*IF('DNO totals'!B$323&lt;0,1,'935'!S313)</f>
        <v>#VALUE!</v>
      </c>
      <c r="DA313" s="52" t="e">
        <f>IF('DNO totals'!B$323&lt;0,1,'935'!S313)*(Parameters!B$21+AU313)</f>
        <v>#VALUE!</v>
      </c>
      <c r="DB313" s="37" t="e">
        <f>CX313+'Charging rates'!B$106*DA313*100/'11'!B$17</f>
        <v>#VALUE!</v>
      </c>
      <c r="DC313" s="37" t="e">
        <f>DB313+'Charging rates'!B$116*(Parameters!B$21+AU313)*100/'11'!B$17*IF('DNO totals'!B$323&lt;0,1,'935'!S313)</f>
        <v>#VALUE!</v>
      </c>
      <c r="DD313" s="37" t="e">
        <f>'Charging rates'!B$97*(CP313+CT313)*100/'11'!B$17</f>
        <v>#VALUE!</v>
      </c>
      <c r="DE313" s="33" t="e">
        <f>MAX(0-(CB313*AU313*'11'!C$17/'11'!B$17),DC313+DD313)</f>
        <v>#VALUE!</v>
      </c>
      <c r="DF313" s="37" t="e">
        <f>IF(BS313,IF(AU313=0,CC313,MAX(0,MIN(CC313,CC313+(DE313/'935'!Q313*('11'!B$17-'935'!X313)/('11'!C$17-'935'!Y313))))),0)</f>
        <v>#VALUE!</v>
      </c>
      <c r="DG313" s="33" t="e">
        <f t="shared" si="78"/>
        <v>#VALUE!</v>
      </c>
      <c r="DH313" s="53" t="e">
        <f t="shared" si="79"/>
        <v>#VALUE!</v>
      </c>
    </row>
    <row r="314" spans="1:112">
      <c r="A314" s="28">
        <v>214</v>
      </c>
      <c r="B314" s="47" t="e">
        <f>'935'!B314</f>
        <v>#VALUE!</v>
      </c>
      <c r="C314" s="48" t="e">
        <f>OR('935'!E314&lt;&gt;"VOID",'935'!F314&lt;&gt;"VOID",'935'!G314&lt;&gt;"VOID")</f>
        <v>#VALUE!</v>
      </c>
      <c r="D314" s="32" t="e">
        <f>IF('935'!D314="VOID",0,'935'!D314*(1-'935'!X314/'11'!B$17))</f>
        <v>#VALUE!</v>
      </c>
      <c r="E314" s="32" t="e">
        <f>IF('935'!E314="VOID",0,'935'!E314*(1-'935'!X314/'11'!B$17))</f>
        <v>#VALUE!</v>
      </c>
      <c r="F314" s="32" t="e">
        <f>IF('935'!F314="VOID",0,'935'!F314*(1-'935'!X314/'11'!B$17))</f>
        <v>#VALUE!</v>
      </c>
      <c r="G314" s="32" t="e">
        <f>IF('935'!G314="VOID",0,'935'!G314*(1-'935'!X314/'11'!B$17))</f>
        <v>#VALUE!</v>
      </c>
      <c r="H314" s="49" t="e">
        <f t="shared" si="60"/>
        <v>#VALUE!</v>
      </c>
      <c r="I314" s="50" t="e">
        <f>MATCH('935'!J314,'913'!$B$6:$B$1205,0)</f>
        <v>#VALUE!</v>
      </c>
      <c r="J314" s="50" t="e">
        <f>MATCH(INDEX('913'!$D$6:$D$1205,I314),'913'!$B$6:$B$1205,0)</f>
        <v>#VALUE!</v>
      </c>
      <c r="K314" s="50" t="e">
        <f>MATCH(INDEX('913'!$D$6:$D$1205,J314),'913'!$B$6:$B$1205,0)</f>
        <v>#VALUE!</v>
      </c>
      <c r="L314" s="50" t="e">
        <f>MATCH(INDEX('913'!$D$6:$D$1205,K314),'913'!$B$6:$B$1205,0)</f>
        <v>#VALUE!</v>
      </c>
      <c r="M314" s="50" t="e">
        <f>MATCH(INDEX('913'!$D$6:$D$1205,L314),'913'!$B$6:$B$1205,0)</f>
        <v>#VALUE!</v>
      </c>
      <c r="N314" s="50" t="e">
        <f>MATCH(INDEX('913'!$D$6:$D$1205,M314),'913'!$B$6:$B$1205,0)</f>
        <v>#VALUE!</v>
      </c>
      <c r="O314" s="50" t="e">
        <f>MATCH(INDEX('913'!$D$6:$D$1205,N314),'913'!$B$6:$B$1205,0)</f>
        <v>#VALUE!</v>
      </c>
      <c r="P314" s="51" t="e">
        <f>MATCH(INDEX('913'!$D$6:$D$1205,O314),'913'!$B$6:$B$1205,0)</f>
        <v>#VALUE!</v>
      </c>
      <c r="Q314" s="37">
        <f>IF(ISNUMBER(I314),MAX(0,INDEX('913'!$E$6:$E$1205,I314)),0)</f>
        <v>0</v>
      </c>
      <c r="R314" s="37">
        <f>IF(ISNUMBER(J314),MAX(0,INDEX('913'!$E$6:$E$1205,J314)),0)</f>
        <v>0</v>
      </c>
      <c r="S314" s="37">
        <f>IF(ISNUMBER(K314),MAX(0,INDEX('913'!$E$6:$E$1205,K314)),0)</f>
        <v>0</v>
      </c>
      <c r="T314" s="37">
        <f>IF(ISNUMBER(L314),MAX(0,INDEX('913'!$E$6:$E$1205,L314)),0)</f>
        <v>0</v>
      </c>
      <c r="U314" s="37">
        <f>IF(ISNUMBER(M314),MAX(0,INDEX('913'!$E$6:$E$1205,M314)),0)</f>
        <v>0</v>
      </c>
      <c r="V314" s="37">
        <f>IF(ISNUMBER(N314),MAX(0,INDEX('913'!$E$6:$E$1205,N314)),0)</f>
        <v>0</v>
      </c>
      <c r="W314" s="37">
        <f>IF(ISNUMBER(O314),MAX(0,INDEX('913'!$E$6:$E$1205,O314)),0)</f>
        <v>0</v>
      </c>
      <c r="X314" s="52">
        <f>IF(ISNUMBER(P314),MAX(0,INDEX('913'!$E$6:$E$1205,P314)),0)</f>
        <v>0</v>
      </c>
      <c r="Y314" s="37">
        <f>IF(ISNUMBER(I314),MAX(0,INDEX('913'!$F$6:$F$1205,I314)),0)</f>
        <v>0</v>
      </c>
      <c r="Z314" s="37">
        <f>IF(ISNUMBER(J314),MAX(0,INDEX('913'!$F$6:$F$1205,J314)),0)</f>
        <v>0</v>
      </c>
      <c r="AA314" s="37">
        <f>IF(ISNUMBER(K314),MAX(0,INDEX('913'!$F$6:$F$1205,K314)),0)</f>
        <v>0</v>
      </c>
      <c r="AB314" s="37">
        <f>IF(ISNUMBER(L314),MAX(0,INDEX('913'!$F$6:$F$1205,L314)),0)</f>
        <v>0</v>
      </c>
      <c r="AC314" s="37">
        <f>IF(ISNUMBER(M314),MAX(0,INDEX('913'!$F$6:$F$1205,M314)),0)</f>
        <v>0</v>
      </c>
      <c r="AD314" s="37">
        <f>IF(ISNUMBER(N314),MAX(0,INDEX('913'!$F$6:$F$1205,N314)),0)</f>
        <v>0</v>
      </c>
      <c r="AE314" s="37">
        <f>IF(ISNUMBER(O314),MAX(0,INDEX('913'!$F$6:$F$1205,O314)),0)</f>
        <v>0</v>
      </c>
      <c r="AF314" s="37">
        <f>IF(ISNUMBER(P314),MAX(0,INDEX('913'!$F$6:$F$1205,P314)),0)</f>
        <v>0</v>
      </c>
      <c r="AG314" s="32">
        <f>IF(ISNUMBER(I314),SQRT(INDEX('913'!$I$6:$I$1205,I314)^2+INDEX('913'!$J$6:$J$1205,I314)^2),0)</f>
        <v>0</v>
      </c>
      <c r="AH314" s="32">
        <f>IF(ISNUMBER(J314),SQRT(INDEX('913'!$I$6:$I$1205,J314)^2+INDEX('913'!$J$6:$J$1205,J314)^2),0)</f>
        <v>0</v>
      </c>
      <c r="AI314" s="32">
        <f>IF(ISNUMBER(K314),SQRT(INDEX('913'!$I$6:$I$1205,K314)^2+INDEX('913'!$J$6:$J$1205,K314)^2),0)</f>
        <v>0</v>
      </c>
      <c r="AJ314" s="32">
        <f>IF(ISNUMBER(L314),SQRT(INDEX('913'!$I$6:$I$1205,L314)^2+INDEX('913'!$J$6:$J$1205,L314)^2),0)</f>
        <v>0</v>
      </c>
      <c r="AK314" s="32">
        <f>IF(ISNUMBER(M314),SQRT(INDEX('913'!$I$6:$I$1205,M314)^2+INDEX('913'!$J$6:$J$1205,M314)^2),0)</f>
        <v>0</v>
      </c>
      <c r="AL314" s="32">
        <f>IF(ISNUMBER(N314),SQRT(INDEX('913'!$I$6:$I$1205,N314)^2+INDEX('913'!$J$6:$J$1205,N314)^2),0)</f>
        <v>0</v>
      </c>
      <c r="AM314" s="32">
        <f>IF(ISNUMBER(O314),SQRT(INDEX('913'!$I$6:$I$1205,O314)^2+INDEX('913'!$J$6:$J$1205,O314)^2),0)</f>
        <v>0</v>
      </c>
      <c r="AN314" s="49">
        <f>IF(ISNUMBER(P314),SQRT(INDEX('913'!$I$6:$I$1205,P314)^2+INDEX('913'!$J$6:$J$1205,P314)^2),0)</f>
        <v>0</v>
      </c>
      <c r="AO314" s="37">
        <f t="shared" si="61"/>
        <v>0</v>
      </c>
      <c r="AP314" s="37">
        <f t="shared" si="62"/>
        <v>0</v>
      </c>
      <c r="AQ314" s="33" t="e">
        <f>-100*'935'!W314*(AO314+AP314)/'11'!C$17</f>
        <v>#VALUE!</v>
      </c>
      <c r="AR314" s="37" t="e">
        <f t="shared" si="63"/>
        <v>#VALUE!</v>
      </c>
      <c r="AS314" s="52" t="e">
        <f t="shared" si="64"/>
        <v>#VALUE!</v>
      </c>
      <c r="AT314" s="32" t="e">
        <f>IF('935'!C314="VOID",0,('935'!C314*(1-'935'!X314/'11'!B$17)))</f>
        <v>#VALUE!</v>
      </c>
      <c r="AU314" s="52" t="e">
        <f>'935'!Q314*(1-'935'!Y314/'11'!C$17)/(1-'935'!X314/'11'!B$17)</f>
        <v>#VALUE!</v>
      </c>
      <c r="AV314" s="37" t="e">
        <f>INDEX('DNO totals'!$B$57:$G$57,IF('935'!K314,IF(MOD('935'!K314,1000),IF(MOD('935'!K314,100),IF(MOD('935'!K314,10),IF(MOD('935'!K314,1000)=1,6,5),4),3),2),1))</f>
        <v>#VALUE!</v>
      </c>
      <c r="AW314" s="52" t="e">
        <f t="shared" si="65"/>
        <v>#VALUE!</v>
      </c>
      <c r="AX314" s="32" t="e">
        <f>IF('935'!V314="VOID",0,'935'!V314*(1-'935'!X314/'11'!B$17))</f>
        <v>#VALUE!</v>
      </c>
      <c r="AY314" s="33" t="e">
        <f>IF(H314,-100*'Charging rates'!B$10/'11'!B$17*AX314/H314,0)</f>
        <v>#VALUE!</v>
      </c>
      <c r="AZ314" s="33" t="e">
        <f>IF(C314,'DNO totals'!B$41,0)</f>
        <v>#VALUE!</v>
      </c>
      <c r="BA314" s="33" t="e">
        <f t="shared" si="66"/>
        <v>#VALUE!</v>
      </c>
      <c r="BB314" s="33" t="e">
        <f t="shared" si="67"/>
        <v>#VALUE!</v>
      </c>
      <c r="BC314" s="53" t="e">
        <f t="shared" si="68"/>
        <v>#VALUE!</v>
      </c>
      <c r="BD314" s="32" t="e">
        <f>IF(AT314,'935'!H314*AT314/(AT314+D314+H314),0)</f>
        <v>#VALUE!</v>
      </c>
      <c r="BE314" s="32" t="e">
        <f>IF(H314,'935'!H314*H314/(AT314+D314+H314),0)</f>
        <v>#VALUE!</v>
      </c>
      <c r="BF314" s="32" t="e">
        <f>BD314*(1-'935'!X314/'11'!B$17)</f>
        <v>#VALUE!</v>
      </c>
      <c r="BG314" s="49" t="e">
        <f>BE314*(1-'935'!X314/'11'!B$17)</f>
        <v>#VALUE!</v>
      </c>
      <c r="BH314" s="52" t="e">
        <f>AV314*Parameters!B$6</f>
        <v>#VALUE!</v>
      </c>
      <c r="BI314" s="37" t="e">
        <f>IF('935'!$K314=1000,'Charging rates'!$C$38*$BH314/(1+'DNO totals'!$C$99)*'935'!$L314,0)</f>
        <v>#VALUE!</v>
      </c>
      <c r="BJ314" s="37" t="e">
        <f>IF(MOD('935'!$K314,1000)=100,'Charging rates'!$D$38*$BH314/(1+'DNO totals'!$D$99)*'935'!$M314,0)</f>
        <v>#VALUE!</v>
      </c>
      <c r="BK314" s="37" t="e">
        <f>IF(MOD('935'!$K314,100)=10,'Charging rates'!$E$38*$BH314/(1+'DNO totals'!$E$99)*'935'!$N314,0)</f>
        <v>#VALUE!</v>
      </c>
      <c r="BL314" s="37" t="e">
        <f>IF(AND(MOD('935'!$K314,10)&gt;0,MOD('935'!$K314,1000)&gt;1),'Charging rates'!$F$38*$BH314/(1+'DNO totals'!$F$99)*'935'!$O314,0)</f>
        <v>#VALUE!</v>
      </c>
      <c r="BM314" s="37" t="e">
        <f>IF(MOD('935'!$K314,1000)=1,'Charging rates'!$G$38*$BH314/(1+'DNO totals'!$G$99)*'935'!$P314,0)</f>
        <v>#VALUE!</v>
      </c>
      <c r="BN314" s="52" t="e">
        <f t="shared" si="69"/>
        <v>#VALUE!</v>
      </c>
      <c r="BO314" s="37" t="e">
        <f>IF('935'!$K314&gt;1000,'Charging rates'!$C$38*$AW314*'935'!$L314,0)</f>
        <v>#VALUE!</v>
      </c>
      <c r="BP314" s="37" t="e">
        <f>IF(MOD('935'!$K314,1000)&gt;100,'Charging rates'!$D$38*$AW314*'935'!$M314,0)</f>
        <v>#VALUE!</v>
      </c>
      <c r="BQ314" s="37" t="e">
        <f>IF(MOD('935'!$K314,100)&gt;10,'Charging rates'!$E$38*$AW314*'935'!$N314,0)</f>
        <v>#VALUE!</v>
      </c>
      <c r="BR314" s="52" t="e">
        <f t="shared" si="70"/>
        <v>#VALUE!</v>
      </c>
      <c r="BS314" s="48" t="e">
        <f>'935'!C314&lt;&gt;"VOID"</f>
        <v>#VALUE!</v>
      </c>
      <c r="BT314" s="33" t="e">
        <f>IF(BS314,(100/'11'!B$17*BD314*((1-'935'!I314)*'Charging rates'!B$51+'Charging rates'!B$63)),0)</f>
        <v>#VALUE!</v>
      </c>
      <c r="BU314" s="33" t="e">
        <f>100/'11'!B$17*BG314*('Charging rates'!B$51+'Charging rates'!B$63)</f>
        <v>#VALUE!</v>
      </c>
      <c r="BV314" s="33" t="e">
        <f>100/'11'!B$17*BE314*('Charging rates'!B$51+'Charging rates'!B$63)</f>
        <v>#VALUE!</v>
      </c>
      <c r="BW314" s="53" t="e">
        <f t="shared" si="71"/>
        <v>#VALUE!</v>
      </c>
      <c r="BX314" s="32" t="e">
        <f>AT314-('935'!T314*(1-'935'!X314/'11'!B$17))</f>
        <v>#VALUE!</v>
      </c>
      <c r="BY314" s="32">
        <f>0-IF(ISNUMBER(I314),INDEX('913'!$I$6:$I$1205,I314),0)-IF(ISNUMBER(J314),INDEX('913'!$I$6:$I$1205,J314),0)-IF(ISNUMBER(K314),INDEX('913'!$I$6:$I$1205,K314),0)-IF(ISNUMBER(L314),INDEX('913'!$I$6:$I$1205,L314),0)-IF(ISNUMBER(M314),INDEX('913'!$I$6:$I$1205,M314),0)-IF(ISNUMBER(N314),INDEX('913'!$I$6:$I$1205,N314),0)-IF(ISNUMBER(O314),INDEX('913'!$I$6:$I$1205,O314),0)-IF(ISNUMBER(P314),INDEX('913'!$I$6:$I$1205,P314),0)</f>
        <v>0</v>
      </c>
      <c r="BZ314" s="37">
        <f>IF(BY314=0,1,MAX(1,SQRT(BY314^2+(IF(ISNUMBER(I314),INDEX('913'!$J$6:$J$1205,I314),0)+IF(ISNUMBER(J314),INDEX('913'!$J$6:$J$1205,J314),0)+IF(ISNUMBER(K314),INDEX('913'!$J$6:$J$1205,K314),0)+IF(ISNUMBER(L314),INDEX('913'!$J$6:$J$1205,L314),0)+IF(ISNUMBER(M314),INDEX('913'!$J$6:$J$1205,M314),0)+IF(ISNUMBER(N314),INDEX('913'!$J$6:$J$1205,N314),0)+IF(ISNUMBER(O314),INDEX('913'!$J$6:$J$1205,O314),0)+IF(ISNUMBER(P314),INDEX('913'!$J$6:$J$1205,P314),0))^2)/BY314))</f>
        <v>1</v>
      </c>
      <c r="CA314" s="33" t="e">
        <f>100*AO314/'11'!B$17</f>
        <v>#VALUE!</v>
      </c>
      <c r="CB314" s="37" t="e">
        <f>100*(AP314*BZ314)/'11'!C$17</f>
        <v>#VALUE!</v>
      </c>
      <c r="CC314" s="37" t="e">
        <f t="shared" si="72"/>
        <v>#VALUE!</v>
      </c>
      <c r="CD314" s="33" t="e">
        <f t="shared" si="73"/>
        <v>#VALUE!</v>
      </c>
      <c r="CE314" s="54" t="e">
        <f>'11'!C$17-'935'!Y314</f>
        <v>#VALUE!</v>
      </c>
      <c r="CF314" s="37" t="e">
        <f>MAX('DNO totals'!B$312+0,MIN('935'!L314+0,'DNO totals'!B$304+0))</f>
        <v>#VALUE!</v>
      </c>
      <c r="CG314" s="37" t="e">
        <f>MAX('DNO totals'!C$312+0,MIN('935'!M314+0,'DNO totals'!C$304+0))</f>
        <v>#VALUE!</v>
      </c>
      <c r="CH314" s="37" t="e">
        <f>MAX('DNO totals'!D$312+0,MIN('935'!N314+0,'DNO totals'!D$304+0))</f>
        <v>#VALUE!</v>
      </c>
      <c r="CI314" s="37" t="e">
        <f>MAX('DNO totals'!E$312+0,MIN('935'!O314+0,'DNO totals'!E$304+0))</f>
        <v>#VALUE!</v>
      </c>
      <c r="CJ314" s="52" t="e">
        <f>MAX('DNO totals'!F$312+0,MIN('935'!P314+0,'DNO totals'!F$304+0))</f>
        <v>#VALUE!</v>
      </c>
      <c r="CK314" s="37" t="e">
        <f>IF('935'!$K314=1000,'Charging rates'!$C$38*$BH314/(1+'DNO totals'!$C$99)*$CF314,0)</f>
        <v>#VALUE!</v>
      </c>
      <c r="CL314" s="37" t="e">
        <f>IF(MOD('935'!$K314,1000)=100,'Charging rates'!$D$38*$BH314/(1+'DNO totals'!$D$99)*$CG314,0)</f>
        <v>#VALUE!</v>
      </c>
      <c r="CM314" s="37" t="e">
        <f>IF(MOD('935'!$K314,100)=10,'Charging rates'!$E$38*$BH314/(1+'DNO totals'!$E$99)*$CH314,0)</f>
        <v>#VALUE!</v>
      </c>
      <c r="CN314" s="37" t="e">
        <f>IF(AND(MOD('935'!$K314,10)&gt;0,MOD('935'!$K314,1000)&gt;1),'Charging rates'!$F$38*$BH314/(1+'DNO totals'!$F$99)*$CI314,0)</f>
        <v>#VALUE!</v>
      </c>
      <c r="CO314" s="37" t="e">
        <f>IF(MOD('935'!$K314,1000)=1,'Charging rates'!$G$38*$BH314/(1+'DNO totals'!$G$99)*$CJ314,0)</f>
        <v>#VALUE!</v>
      </c>
      <c r="CP314" s="52" t="e">
        <f t="shared" si="74"/>
        <v>#VALUE!</v>
      </c>
      <c r="CQ314" s="37" t="e">
        <f>IF('935'!$K314&gt;1000,'Charging rates'!$C$38*$AW314*$CF314,0)</f>
        <v>#VALUE!</v>
      </c>
      <c r="CR314" s="37" t="e">
        <f>IF(MOD('935'!$K314,1000)&gt;100,'Charging rates'!$D$38*$AW314*$CG314,0)</f>
        <v>#VALUE!</v>
      </c>
      <c r="CS314" s="37" t="e">
        <f>IF(MOD('935'!$K314,100)&gt;10,'Charging rates'!$E$38*$AW314*$CH314,0)</f>
        <v>#VALUE!</v>
      </c>
      <c r="CT314" s="52" t="e">
        <f t="shared" si="75"/>
        <v>#VALUE!</v>
      </c>
      <c r="CU314" s="33" t="e">
        <f>100*(AP314*'935'!Q314*BZ314)/'11'!B$17</f>
        <v>#VALUE!</v>
      </c>
      <c r="CV314" s="33" t="e">
        <f>100/'11'!B$17*'Charging rates'!B$10*AW314</f>
        <v>#VALUE!</v>
      </c>
      <c r="CW314" s="33" t="e">
        <f>IF(AT314=0,0,(1-BX314/AT314)*(CA314+IF('935'!Q314=0,0,(CB314*'935'!Q314*('11'!C$17-'935'!Y314)/('11'!B$17-'935'!X314)))))</f>
        <v>#VALUE!</v>
      </c>
      <c r="CX314" s="33" t="e">
        <f t="shared" si="76"/>
        <v>#VALUE!</v>
      </c>
      <c r="CY314" s="49" t="e">
        <f t="shared" si="77"/>
        <v>#VALUE!</v>
      </c>
      <c r="CZ314" s="32" t="e">
        <f>AT314*(Parameters!B$21+AU314)*IF('DNO totals'!B$323&lt;0,1,'935'!S314)</f>
        <v>#VALUE!</v>
      </c>
      <c r="DA314" s="52" t="e">
        <f>IF('DNO totals'!B$323&lt;0,1,'935'!S314)*(Parameters!B$21+AU314)</f>
        <v>#VALUE!</v>
      </c>
      <c r="DB314" s="37" t="e">
        <f>CX314+'Charging rates'!B$106*DA314*100/'11'!B$17</f>
        <v>#VALUE!</v>
      </c>
      <c r="DC314" s="37" t="e">
        <f>DB314+'Charging rates'!B$116*(Parameters!B$21+AU314)*100/'11'!B$17*IF('DNO totals'!B$323&lt;0,1,'935'!S314)</f>
        <v>#VALUE!</v>
      </c>
      <c r="DD314" s="37" t="e">
        <f>'Charging rates'!B$97*(CP314+CT314)*100/'11'!B$17</f>
        <v>#VALUE!</v>
      </c>
      <c r="DE314" s="33" t="e">
        <f>MAX(0-(CB314*AU314*'11'!C$17/'11'!B$17),DC314+DD314)</f>
        <v>#VALUE!</v>
      </c>
      <c r="DF314" s="37" t="e">
        <f>IF(BS314,IF(AU314=0,CC314,MAX(0,MIN(CC314,CC314+(DE314/'935'!Q314*('11'!B$17-'935'!X314)/('11'!C$17-'935'!Y314))))),0)</f>
        <v>#VALUE!</v>
      </c>
      <c r="DG314" s="33" t="e">
        <f t="shared" si="78"/>
        <v>#VALUE!</v>
      </c>
      <c r="DH314" s="53" t="e">
        <f t="shared" si="79"/>
        <v>#VALUE!</v>
      </c>
    </row>
    <row r="315" spans="1:112">
      <c r="A315" s="28">
        <v>215</v>
      </c>
      <c r="B315" s="47" t="e">
        <f>'935'!B315</f>
        <v>#VALUE!</v>
      </c>
      <c r="C315" s="48" t="e">
        <f>OR('935'!E315&lt;&gt;"VOID",'935'!F315&lt;&gt;"VOID",'935'!G315&lt;&gt;"VOID")</f>
        <v>#VALUE!</v>
      </c>
      <c r="D315" s="32" t="e">
        <f>IF('935'!D315="VOID",0,'935'!D315*(1-'935'!X315/'11'!B$17))</f>
        <v>#VALUE!</v>
      </c>
      <c r="E315" s="32" t="e">
        <f>IF('935'!E315="VOID",0,'935'!E315*(1-'935'!X315/'11'!B$17))</f>
        <v>#VALUE!</v>
      </c>
      <c r="F315" s="32" t="e">
        <f>IF('935'!F315="VOID",0,'935'!F315*(1-'935'!X315/'11'!B$17))</f>
        <v>#VALUE!</v>
      </c>
      <c r="G315" s="32" t="e">
        <f>IF('935'!G315="VOID",0,'935'!G315*(1-'935'!X315/'11'!B$17))</f>
        <v>#VALUE!</v>
      </c>
      <c r="H315" s="49" t="e">
        <f t="shared" si="60"/>
        <v>#VALUE!</v>
      </c>
      <c r="I315" s="50" t="e">
        <f>MATCH('935'!J315,'913'!$B$6:$B$1205,0)</f>
        <v>#VALUE!</v>
      </c>
      <c r="J315" s="50" t="e">
        <f>MATCH(INDEX('913'!$D$6:$D$1205,I315),'913'!$B$6:$B$1205,0)</f>
        <v>#VALUE!</v>
      </c>
      <c r="K315" s="50" t="e">
        <f>MATCH(INDEX('913'!$D$6:$D$1205,J315),'913'!$B$6:$B$1205,0)</f>
        <v>#VALUE!</v>
      </c>
      <c r="L315" s="50" t="e">
        <f>MATCH(INDEX('913'!$D$6:$D$1205,K315),'913'!$B$6:$B$1205,0)</f>
        <v>#VALUE!</v>
      </c>
      <c r="M315" s="50" t="e">
        <f>MATCH(INDEX('913'!$D$6:$D$1205,L315),'913'!$B$6:$B$1205,0)</f>
        <v>#VALUE!</v>
      </c>
      <c r="N315" s="50" t="e">
        <f>MATCH(INDEX('913'!$D$6:$D$1205,M315),'913'!$B$6:$B$1205,0)</f>
        <v>#VALUE!</v>
      </c>
      <c r="O315" s="50" t="e">
        <f>MATCH(INDEX('913'!$D$6:$D$1205,N315),'913'!$B$6:$B$1205,0)</f>
        <v>#VALUE!</v>
      </c>
      <c r="P315" s="51" t="e">
        <f>MATCH(INDEX('913'!$D$6:$D$1205,O315),'913'!$B$6:$B$1205,0)</f>
        <v>#VALUE!</v>
      </c>
      <c r="Q315" s="37">
        <f>IF(ISNUMBER(I315),MAX(0,INDEX('913'!$E$6:$E$1205,I315)),0)</f>
        <v>0</v>
      </c>
      <c r="R315" s="37">
        <f>IF(ISNUMBER(J315),MAX(0,INDEX('913'!$E$6:$E$1205,J315)),0)</f>
        <v>0</v>
      </c>
      <c r="S315" s="37">
        <f>IF(ISNUMBER(K315),MAX(0,INDEX('913'!$E$6:$E$1205,K315)),0)</f>
        <v>0</v>
      </c>
      <c r="T315" s="37">
        <f>IF(ISNUMBER(L315),MAX(0,INDEX('913'!$E$6:$E$1205,L315)),0)</f>
        <v>0</v>
      </c>
      <c r="U315" s="37">
        <f>IF(ISNUMBER(M315),MAX(0,INDEX('913'!$E$6:$E$1205,M315)),0)</f>
        <v>0</v>
      </c>
      <c r="V315" s="37">
        <f>IF(ISNUMBER(N315),MAX(0,INDEX('913'!$E$6:$E$1205,N315)),0)</f>
        <v>0</v>
      </c>
      <c r="W315" s="37">
        <f>IF(ISNUMBER(O315),MAX(0,INDEX('913'!$E$6:$E$1205,O315)),0)</f>
        <v>0</v>
      </c>
      <c r="X315" s="52">
        <f>IF(ISNUMBER(P315),MAX(0,INDEX('913'!$E$6:$E$1205,P315)),0)</f>
        <v>0</v>
      </c>
      <c r="Y315" s="37">
        <f>IF(ISNUMBER(I315),MAX(0,INDEX('913'!$F$6:$F$1205,I315)),0)</f>
        <v>0</v>
      </c>
      <c r="Z315" s="37">
        <f>IF(ISNUMBER(J315),MAX(0,INDEX('913'!$F$6:$F$1205,J315)),0)</f>
        <v>0</v>
      </c>
      <c r="AA315" s="37">
        <f>IF(ISNUMBER(K315),MAX(0,INDEX('913'!$F$6:$F$1205,K315)),0)</f>
        <v>0</v>
      </c>
      <c r="AB315" s="37">
        <f>IF(ISNUMBER(L315),MAX(0,INDEX('913'!$F$6:$F$1205,L315)),0)</f>
        <v>0</v>
      </c>
      <c r="AC315" s="37">
        <f>IF(ISNUMBER(M315),MAX(0,INDEX('913'!$F$6:$F$1205,M315)),0)</f>
        <v>0</v>
      </c>
      <c r="AD315" s="37">
        <f>IF(ISNUMBER(N315),MAX(0,INDEX('913'!$F$6:$F$1205,N315)),0)</f>
        <v>0</v>
      </c>
      <c r="AE315" s="37">
        <f>IF(ISNUMBER(O315),MAX(0,INDEX('913'!$F$6:$F$1205,O315)),0)</f>
        <v>0</v>
      </c>
      <c r="AF315" s="37">
        <f>IF(ISNUMBER(P315),MAX(0,INDEX('913'!$F$6:$F$1205,P315)),0)</f>
        <v>0</v>
      </c>
      <c r="AG315" s="32">
        <f>IF(ISNUMBER(I315),SQRT(INDEX('913'!$I$6:$I$1205,I315)^2+INDEX('913'!$J$6:$J$1205,I315)^2),0)</f>
        <v>0</v>
      </c>
      <c r="AH315" s="32">
        <f>IF(ISNUMBER(J315),SQRT(INDEX('913'!$I$6:$I$1205,J315)^2+INDEX('913'!$J$6:$J$1205,J315)^2),0)</f>
        <v>0</v>
      </c>
      <c r="AI315" s="32">
        <f>IF(ISNUMBER(K315),SQRT(INDEX('913'!$I$6:$I$1205,K315)^2+INDEX('913'!$J$6:$J$1205,K315)^2),0)</f>
        <v>0</v>
      </c>
      <c r="AJ315" s="32">
        <f>IF(ISNUMBER(L315),SQRT(INDEX('913'!$I$6:$I$1205,L315)^2+INDEX('913'!$J$6:$J$1205,L315)^2),0)</f>
        <v>0</v>
      </c>
      <c r="AK315" s="32">
        <f>IF(ISNUMBER(M315),SQRT(INDEX('913'!$I$6:$I$1205,M315)^2+INDEX('913'!$J$6:$J$1205,M315)^2),0)</f>
        <v>0</v>
      </c>
      <c r="AL315" s="32">
        <f>IF(ISNUMBER(N315),SQRT(INDEX('913'!$I$6:$I$1205,N315)^2+INDEX('913'!$J$6:$J$1205,N315)^2),0)</f>
        <v>0</v>
      </c>
      <c r="AM315" s="32">
        <f>IF(ISNUMBER(O315),SQRT(INDEX('913'!$I$6:$I$1205,O315)^2+INDEX('913'!$J$6:$J$1205,O315)^2),0)</f>
        <v>0</v>
      </c>
      <c r="AN315" s="49">
        <f>IF(ISNUMBER(P315),SQRT(INDEX('913'!$I$6:$I$1205,P315)^2+INDEX('913'!$J$6:$J$1205,P315)^2),0)</f>
        <v>0</v>
      </c>
      <c r="AO315" s="37">
        <f t="shared" si="61"/>
        <v>0</v>
      </c>
      <c r="AP315" s="37">
        <f t="shared" si="62"/>
        <v>0</v>
      </c>
      <c r="AQ315" s="33" t="e">
        <f>-100*'935'!W315*(AO315+AP315)/'11'!C$17</f>
        <v>#VALUE!</v>
      </c>
      <c r="AR315" s="37" t="e">
        <f t="shared" si="63"/>
        <v>#VALUE!</v>
      </c>
      <c r="AS315" s="52" t="e">
        <f t="shared" si="64"/>
        <v>#VALUE!</v>
      </c>
      <c r="AT315" s="32" t="e">
        <f>IF('935'!C315="VOID",0,('935'!C315*(1-'935'!X315/'11'!B$17)))</f>
        <v>#VALUE!</v>
      </c>
      <c r="AU315" s="52" t="e">
        <f>'935'!Q315*(1-'935'!Y315/'11'!C$17)/(1-'935'!X315/'11'!B$17)</f>
        <v>#VALUE!</v>
      </c>
      <c r="AV315" s="37" t="e">
        <f>INDEX('DNO totals'!$B$57:$G$57,IF('935'!K315,IF(MOD('935'!K315,1000),IF(MOD('935'!K315,100),IF(MOD('935'!K315,10),IF(MOD('935'!K315,1000)=1,6,5),4),3),2),1))</f>
        <v>#VALUE!</v>
      </c>
      <c r="AW315" s="52" t="e">
        <f t="shared" si="65"/>
        <v>#VALUE!</v>
      </c>
      <c r="AX315" s="32" t="e">
        <f>IF('935'!V315="VOID",0,'935'!V315*(1-'935'!X315/'11'!B$17))</f>
        <v>#VALUE!</v>
      </c>
      <c r="AY315" s="33" t="e">
        <f>IF(H315,-100*'Charging rates'!B$10/'11'!B$17*AX315/H315,0)</f>
        <v>#VALUE!</v>
      </c>
      <c r="AZ315" s="33" t="e">
        <f>IF(C315,'DNO totals'!B$41,0)</f>
        <v>#VALUE!</v>
      </c>
      <c r="BA315" s="33" t="e">
        <f t="shared" si="66"/>
        <v>#VALUE!</v>
      </c>
      <c r="BB315" s="33" t="e">
        <f t="shared" si="67"/>
        <v>#VALUE!</v>
      </c>
      <c r="BC315" s="53" t="e">
        <f t="shared" si="68"/>
        <v>#VALUE!</v>
      </c>
      <c r="BD315" s="32" t="e">
        <f>IF(AT315,'935'!H315*AT315/(AT315+D315+H315),0)</f>
        <v>#VALUE!</v>
      </c>
      <c r="BE315" s="32" t="e">
        <f>IF(H315,'935'!H315*H315/(AT315+D315+H315),0)</f>
        <v>#VALUE!</v>
      </c>
      <c r="BF315" s="32" t="e">
        <f>BD315*(1-'935'!X315/'11'!B$17)</f>
        <v>#VALUE!</v>
      </c>
      <c r="BG315" s="49" t="e">
        <f>BE315*(1-'935'!X315/'11'!B$17)</f>
        <v>#VALUE!</v>
      </c>
      <c r="BH315" s="52" t="e">
        <f>AV315*Parameters!B$6</f>
        <v>#VALUE!</v>
      </c>
      <c r="BI315" s="37" t="e">
        <f>IF('935'!$K315=1000,'Charging rates'!$C$38*$BH315/(1+'DNO totals'!$C$99)*'935'!$L315,0)</f>
        <v>#VALUE!</v>
      </c>
      <c r="BJ315" s="37" t="e">
        <f>IF(MOD('935'!$K315,1000)=100,'Charging rates'!$D$38*$BH315/(1+'DNO totals'!$D$99)*'935'!$M315,0)</f>
        <v>#VALUE!</v>
      </c>
      <c r="BK315" s="37" t="e">
        <f>IF(MOD('935'!$K315,100)=10,'Charging rates'!$E$38*$BH315/(1+'DNO totals'!$E$99)*'935'!$N315,0)</f>
        <v>#VALUE!</v>
      </c>
      <c r="BL315" s="37" t="e">
        <f>IF(AND(MOD('935'!$K315,10)&gt;0,MOD('935'!$K315,1000)&gt;1),'Charging rates'!$F$38*$BH315/(1+'DNO totals'!$F$99)*'935'!$O315,0)</f>
        <v>#VALUE!</v>
      </c>
      <c r="BM315" s="37" t="e">
        <f>IF(MOD('935'!$K315,1000)=1,'Charging rates'!$G$38*$BH315/(1+'DNO totals'!$G$99)*'935'!$P315,0)</f>
        <v>#VALUE!</v>
      </c>
      <c r="BN315" s="52" t="e">
        <f t="shared" si="69"/>
        <v>#VALUE!</v>
      </c>
      <c r="BO315" s="37" t="e">
        <f>IF('935'!$K315&gt;1000,'Charging rates'!$C$38*$AW315*'935'!$L315,0)</f>
        <v>#VALUE!</v>
      </c>
      <c r="BP315" s="37" t="e">
        <f>IF(MOD('935'!$K315,1000)&gt;100,'Charging rates'!$D$38*$AW315*'935'!$M315,0)</f>
        <v>#VALUE!</v>
      </c>
      <c r="BQ315" s="37" t="e">
        <f>IF(MOD('935'!$K315,100)&gt;10,'Charging rates'!$E$38*$AW315*'935'!$N315,0)</f>
        <v>#VALUE!</v>
      </c>
      <c r="BR315" s="52" t="e">
        <f t="shared" si="70"/>
        <v>#VALUE!</v>
      </c>
      <c r="BS315" s="48" t="e">
        <f>'935'!C315&lt;&gt;"VOID"</f>
        <v>#VALUE!</v>
      </c>
      <c r="BT315" s="33" t="e">
        <f>IF(BS315,(100/'11'!B$17*BD315*((1-'935'!I315)*'Charging rates'!B$51+'Charging rates'!B$63)),0)</f>
        <v>#VALUE!</v>
      </c>
      <c r="BU315" s="33" t="e">
        <f>100/'11'!B$17*BG315*('Charging rates'!B$51+'Charging rates'!B$63)</f>
        <v>#VALUE!</v>
      </c>
      <c r="BV315" s="33" t="e">
        <f>100/'11'!B$17*BE315*('Charging rates'!B$51+'Charging rates'!B$63)</f>
        <v>#VALUE!</v>
      </c>
      <c r="BW315" s="53" t="e">
        <f t="shared" si="71"/>
        <v>#VALUE!</v>
      </c>
      <c r="BX315" s="32" t="e">
        <f>AT315-('935'!T315*(1-'935'!X315/'11'!B$17))</f>
        <v>#VALUE!</v>
      </c>
      <c r="BY315" s="32">
        <f>0-IF(ISNUMBER(I315),INDEX('913'!$I$6:$I$1205,I315),0)-IF(ISNUMBER(J315),INDEX('913'!$I$6:$I$1205,J315),0)-IF(ISNUMBER(K315),INDEX('913'!$I$6:$I$1205,K315),0)-IF(ISNUMBER(L315),INDEX('913'!$I$6:$I$1205,L315),0)-IF(ISNUMBER(M315),INDEX('913'!$I$6:$I$1205,M315),0)-IF(ISNUMBER(N315),INDEX('913'!$I$6:$I$1205,N315),0)-IF(ISNUMBER(O315),INDEX('913'!$I$6:$I$1205,O315),0)-IF(ISNUMBER(P315),INDEX('913'!$I$6:$I$1205,P315),0)</f>
        <v>0</v>
      </c>
      <c r="BZ315" s="37">
        <f>IF(BY315=0,1,MAX(1,SQRT(BY315^2+(IF(ISNUMBER(I315),INDEX('913'!$J$6:$J$1205,I315),0)+IF(ISNUMBER(J315),INDEX('913'!$J$6:$J$1205,J315),0)+IF(ISNUMBER(K315),INDEX('913'!$J$6:$J$1205,K315),0)+IF(ISNUMBER(L315),INDEX('913'!$J$6:$J$1205,L315),0)+IF(ISNUMBER(M315),INDEX('913'!$J$6:$J$1205,M315),0)+IF(ISNUMBER(N315),INDEX('913'!$J$6:$J$1205,N315),0)+IF(ISNUMBER(O315),INDEX('913'!$J$6:$J$1205,O315),0)+IF(ISNUMBER(P315),INDEX('913'!$J$6:$J$1205,P315),0))^2)/BY315))</f>
        <v>1</v>
      </c>
      <c r="CA315" s="33" t="e">
        <f>100*AO315/'11'!B$17</f>
        <v>#VALUE!</v>
      </c>
      <c r="CB315" s="37" t="e">
        <f>100*(AP315*BZ315)/'11'!C$17</f>
        <v>#VALUE!</v>
      </c>
      <c r="CC315" s="37" t="e">
        <f t="shared" si="72"/>
        <v>#VALUE!</v>
      </c>
      <c r="CD315" s="33" t="e">
        <f t="shared" si="73"/>
        <v>#VALUE!</v>
      </c>
      <c r="CE315" s="54" t="e">
        <f>'11'!C$17-'935'!Y315</f>
        <v>#VALUE!</v>
      </c>
      <c r="CF315" s="37" t="e">
        <f>MAX('DNO totals'!B$312+0,MIN('935'!L315+0,'DNO totals'!B$304+0))</f>
        <v>#VALUE!</v>
      </c>
      <c r="CG315" s="37" t="e">
        <f>MAX('DNO totals'!C$312+0,MIN('935'!M315+0,'DNO totals'!C$304+0))</f>
        <v>#VALUE!</v>
      </c>
      <c r="CH315" s="37" t="e">
        <f>MAX('DNO totals'!D$312+0,MIN('935'!N315+0,'DNO totals'!D$304+0))</f>
        <v>#VALUE!</v>
      </c>
      <c r="CI315" s="37" t="e">
        <f>MAX('DNO totals'!E$312+0,MIN('935'!O315+0,'DNO totals'!E$304+0))</f>
        <v>#VALUE!</v>
      </c>
      <c r="CJ315" s="52" t="e">
        <f>MAX('DNO totals'!F$312+0,MIN('935'!P315+0,'DNO totals'!F$304+0))</f>
        <v>#VALUE!</v>
      </c>
      <c r="CK315" s="37" t="e">
        <f>IF('935'!$K315=1000,'Charging rates'!$C$38*$BH315/(1+'DNO totals'!$C$99)*$CF315,0)</f>
        <v>#VALUE!</v>
      </c>
      <c r="CL315" s="37" t="e">
        <f>IF(MOD('935'!$K315,1000)=100,'Charging rates'!$D$38*$BH315/(1+'DNO totals'!$D$99)*$CG315,0)</f>
        <v>#VALUE!</v>
      </c>
      <c r="CM315" s="37" t="e">
        <f>IF(MOD('935'!$K315,100)=10,'Charging rates'!$E$38*$BH315/(1+'DNO totals'!$E$99)*$CH315,0)</f>
        <v>#VALUE!</v>
      </c>
      <c r="CN315" s="37" t="e">
        <f>IF(AND(MOD('935'!$K315,10)&gt;0,MOD('935'!$K315,1000)&gt;1),'Charging rates'!$F$38*$BH315/(1+'DNO totals'!$F$99)*$CI315,0)</f>
        <v>#VALUE!</v>
      </c>
      <c r="CO315" s="37" t="e">
        <f>IF(MOD('935'!$K315,1000)=1,'Charging rates'!$G$38*$BH315/(1+'DNO totals'!$G$99)*$CJ315,0)</f>
        <v>#VALUE!</v>
      </c>
      <c r="CP315" s="52" t="e">
        <f t="shared" si="74"/>
        <v>#VALUE!</v>
      </c>
      <c r="CQ315" s="37" t="e">
        <f>IF('935'!$K315&gt;1000,'Charging rates'!$C$38*$AW315*$CF315,0)</f>
        <v>#VALUE!</v>
      </c>
      <c r="CR315" s="37" t="e">
        <f>IF(MOD('935'!$K315,1000)&gt;100,'Charging rates'!$D$38*$AW315*$CG315,0)</f>
        <v>#VALUE!</v>
      </c>
      <c r="CS315" s="37" t="e">
        <f>IF(MOD('935'!$K315,100)&gt;10,'Charging rates'!$E$38*$AW315*$CH315,0)</f>
        <v>#VALUE!</v>
      </c>
      <c r="CT315" s="52" t="e">
        <f t="shared" si="75"/>
        <v>#VALUE!</v>
      </c>
      <c r="CU315" s="33" t="e">
        <f>100*(AP315*'935'!Q315*BZ315)/'11'!B$17</f>
        <v>#VALUE!</v>
      </c>
      <c r="CV315" s="33" t="e">
        <f>100/'11'!B$17*'Charging rates'!B$10*AW315</f>
        <v>#VALUE!</v>
      </c>
      <c r="CW315" s="33" t="e">
        <f>IF(AT315=0,0,(1-BX315/AT315)*(CA315+IF('935'!Q315=0,0,(CB315*'935'!Q315*('11'!C$17-'935'!Y315)/('11'!B$17-'935'!X315)))))</f>
        <v>#VALUE!</v>
      </c>
      <c r="CX315" s="33" t="e">
        <f t="shared" si="76"/>
        <v>#VALUE!</v>
      </c>
      <c r="CY315" s="49" t="e">
        <f t="shared" si="77"/>
        <v>#VALUE!</v>
      </c>
      <c r="CZ315" s="32" t="e">
        <f>AT315*(Parameters!B$21+AU315)*IF('DNO totals'!B$323&lt;0,1,'935'!S315)</f>
        <v>#VALUE!</v>
      </c>
      <c r="DA315" s="52" t="e">
        <f>IF('DNO totals'!B$323&lt;0,1,'935'!S315)*(Parameters!B$21+AU315)</f>
        <v>#VALUE!</v>
      </c>
      <c r="DB315" s="37" t="e">
        <f>CX315+'Charging rates'!B$106*DA315*100/'11'!B$17</f>
        <v>#VALUE!</v>
      </c>
      <c r="DC315" s="37" t="e">
        <f>DB315+'Charging rates'!B$116*(Parameters!B$21+AU315)*100/'11'!B$17*IF('DNO totals'!B$323&lt;0,1,'935'!S315)</f>
        <v>#VALUE!</v>
      </c>
      <c r="DD315" s="37" t="e">
        <f>'Charging rates'!B$97*(CP315+CT315)*100/'11'!B$17</f>
        <v>#VALUE!</v>
      </c>
      <c r="DE315" s="33" t="e">
        <f>MAX(0-(CB315*AU315*'11'!C$17/'11'!B$17),DC315+DD315)</f>
        <v>#VALUE!</v>
      </c>
      <c r="DF315" s="37" t="e">
        <f>IF(BS315,IF(AU315=0,CC315,MAX(0,MIN(CC315,CC315+(DE315/'935'!Q315*('11'!B$17-'935'!X315)/('11'!C$17-'935'!Y315))))),0)</f>
        <v>#VALUE!</v>
      </c>
      <c r="DG315" s="33" t="e">
        <f t="shared" si="78"/>
        <v>#VALUE!</v>
      </c>
      <c r="DH315" s="53" t="e">
        <f t="shared" si="79"/>
        <v>#VALUE!</v>
      </c>
    </row>
    <row r="316" spans="1:112">
      <c r="A316" s="28">
        <v>216</v>
      </c>
      <c r="B316" s="47" t="e">
        <f>'935'!B316</f>
        <v>#VALUE!</v>
      </c>
      <c r="C316" s="48" t="e">
        <f>OR('935'!E316&lt;&gt;"VOID",'935'!F316&lt;&gt;"VOID",'935'!G316&lt;&gt;"VOID")</f>
        <v>#VALUE!</v>
      </c>
      <c r="D316" s="32" t="e">
        <f>IF('935'!D316="VOID",0,'935'!D316*(1-'935'!X316/'11'!B$17))</f>
        <v>#VALUE!</v>
      </c>
      <c r="E316" s="32" t="e">
        <f>IF('935'!E316="VOID",0,'935'!E316*(1-'935'!X316/'11'!B$17))</f>
        <v>#VALUE!</v>
      </c>
      <c r="F316" s="32" t="e">
        <f>IF('935'!F316="VOID",0,'935'!F316*(1-'935'!X316/'11'!B$17))</f>
        <v>#VALUE!</v>
      </c>
      <c r="G316" s="32" t="e">
        <f>IF('935'!G316="VOID",0,'935'!G316*(1-'935'!X316/'11'!B$17))</f>
        <v>#VALUE!</v>
      </c>
      <c r="H316" s="49" t="e">
        <f t="shared" si="60"/>
        <v>#VALUE!</v>
      </c>
      <c r="I316" s="50" t="e">
        <f>MATCH('935'!J316,'913'!$B$6:$B$1205,0)</f>
        <v>#VALUE!</v>
      </c>
      <c r="J316" s="50" t="e">
        <f>MATCH(INDEX('913'!$D$6:$D$1205,I316),'913'!$B$6:$B$1205,0)</f>
        <v>#VALUE!</v>
      </c>
      <c r="K316" s="50" t="e">
        <f>MATCH(INDEX('913'!$D$6:$D$1205,J316),'913'!$B$6:$B$1205,0)</f>
        <v>#VALUE!</v>
      </c>
      <c r="L316" s="50" t="e">
        <f>MATCH(INDEX('913'!$D$6:$D$1205,K316),'913'!$B$6:$B$1205,0)</f>
        <v>#VALUE!</v>
      </c>
      <c r="M316" s="50" t="e">
        <f>MATCH(INDEX('913'!$D$6:$D$1205,L316),'913'!$B$6:$B$1205,0)</f>
        <v>#VALUE!</v>
      </c>
      <c r="N316" s="50" t="e">
        <f>MATCH(INDEX('913'!$D$6:$D$1205,M316),'913'!$B$6:$B$1205,0)</f>
        <v>#VALUE!</v>
      </c>
      <c r="O316" s="50" t="e">
        <f>MATCH(INDEX('913'!$D$6:$D$1205,N316),'913'!$B$6:$B$1205,0)</f>
        <v>#VALUE!</v>
      </c>
      <c r="P316" s="51" t="e">
        <f>MATCH(INDEX('913'!$D$6:$D$1205,O316),'913'!$B$6:$B$1205,0)</f>
        <v>#VALUE!</v>
      </c>
      <c r="Q316" s="37">
        <f>IF(ISNUMBER(I316),MAX(0,INDEX('913'!$E$6:$E$1205,I316)),0)</f>
        <v>0</v>
      </c>
      <c r="R316" s="37">
        <f>IF(ISNUMBER(J316),MAX(0,INDEX('913'!$E$6:$E$1205,J316)),0)</f>
        <v>0</v>
      </c>
      <c r="S316" s="37">
        <f>IF(ISNUMBER(K316),MAX(0,INDEX('913'!$E$6:$E$1205,K316)),0)</f>
        <v>0</v>
      </c>
      <c r="T316" s="37">
        <f>IF(ISNUMBER(L316),MAX(0,INDEX('913'!$E$6:$E$1205,L316)),0)</f>
        <v>0</v>
      </c>
      <c r="U316" s="37">
        <f>IF(ISNUMBER(M316),MAX(0,INDEX('913'!$E$6:$E$1205,M316)),0)</f>
        <v>0</v>
      </c>
      <c r="V316" s="37">
        <f>IF(ISNUMBER(N316),MAX(0,INDEX('913'!$E$6:$E$1205,N316)),0)</f>
        <v>0</v>
      </c>
      <c r="W316" s="37">
        <f>IF(ISNUMBER(O316),MAX(0,INDEX('913'!$E$6:$E$1205,O316)),0)</f>
        <v>0</v>
      </c>
      <c r="X316" s="52">
        <f>IF(ISNUMBER(P316),MAX(0,INDEX('913'!$E$6:$E$1205,P316)),0)</f>
        <v>0</v>
      </c>
      <c r="Y316" s="37">
        <f>IF(ISNUMBER(I316),MAX(0,INDEX('913'!$F$6:$F$1205,I316)),0)</f>
        <v>0</v>
      </c>
      <c r="Z316" s="37">
        <f>IF(ISNUMBER(J316),MAX(0,INDEX('913'!$F$6:$F$1205,J316)),0)</f>
        <v>0</v>
      </c>
      <c r="AA316" s="37">
        <f>IF(ISNUMBER(K316),MAX(0,INDEX('913'!$F$6:$F$1205,K316)),0)</f>
        <v>0</v>
      </c>
      <c r="AB316" s="37">
        <f>IF(ISNUMBER(L316),MAX(0,INDEX('913'!$F$6:$F$1205,L316)),0)</f>
        <v>0</v>
      </c>
      <c r="AC316" s="37">
        <f>IF(ISNUMBER(M316),MAX(0,INDEX('913'!$F$6:$F$1205,M316)),0)</f>
        <v>0</v>
      </c>
      <c r="AD316" s="37">
        <f>IF(ISNUMBER(N316),MAX(0,INDEX('913'!$F$6:$F$1205,N316)),0)</f>
        <v>0</v>
      </c>
      <c r="AE316" s="37">
        <f>IF(ISNUMBER(O316),MAX(0,INDEX('913'!$F$6:$F$1205,O316)),0)</f>
        <v>0</v>
      </c>
      <c r="AF316" s="37">
        <f>IF(ISNUMBER(P316),MAX(0,INDEX('913'!$F$6:$F$1205,P316)),0)</f>
        <v>0</v>
      </c>
      <c r="AG316" s="32">
        <f>IF(ISNUMBER(I316),SQRT(INDEX('913'!$I$6:$I$1205,I316)^2+INDEX('913'!$J$6:$J$1205,I316)^2),0)</f>
        <v>0</v>
      </c>
      <c r="AH316" s="32">
        <f>IF(ISNUMBER(J316),SQRT(INDEX('913'!$I$6:$I$1205,J316)^2+INDEX('913'!$J$6:$J$1205,J316)^2),0)</f>
        <v>0</v>
      </c>
      <c r="AI316" s="32">
        <f>IF(ISNUMBER(K316),SQRT(INDEX('913'!$I$6:$I$1205,K316)^2+INDEX('913'!$J$6:$J$1205,K316)^2),0)</f>
        <v>0</v>
      </c>
      <c r="AJ316" s="32">
        <f>IF(ISNUMBER(L316),SQRT(INDEX('913'!$I$6:$I$1205,L316)^2+INDEX('913'!$J$6:$J$1205,L316)^2),0)</f>
        <v>0</v>
      </c>
      <c r="AK316" s="32">
        <f>IF(ISNUMBER(M316),SQRT(INDEX('913'!$I$6:$I$1205,M316)^2+INDEX('913'!$J$6:$J$1205,M316)^2),0)</f>
        <v>0</v>
      </c>
      <c r="AL316" s="32">
        <f>IF(ISNUMBER(N316),SQRT(INDEX('913'!$I$6:$I$1205,N316)^2+INDEX('913'!$J$6:$J$1205,N316)^2),0)</f>
        <v>0</v>
      </c>
      <c r="AM316" s="32">
        <f>IF(ISNUMBER(O316),SQRT(INDEX('913'!$I$6:$I$1205,O316)^2+INDEX('913'!$J$6:$J$1205,O316)^2),0)</f>
        <v>0</v>
      </c>
      <c r="AN316" s="49">
        <f>IF(ISNUMBER(P316),SQRT(INDEX('913'!$I$6:$I$1205,P316)^2+INDEX('913'!$J$6:$J$1205,P316)^2),0)</f>
        <v>0</v>
      </c>
      <c r="AO316" s="37">
        <f t="shared" si="61"/>
        <v>0</v>
      </c>
      <c r="AP316" s="37">
        <f t="shared" si="62"/>
        <v>0</v>
      </c>
      <c r="AQ316" s="33" t="e">
        <f>-100*'935'!W316*(AO316+AP316)/'11'!C$17</f>
        <v>#VALUE!</v>
      </c>
      <c r="AR316" s="37" t="e">
        <f t="shared" si="63"/>
        <v>#VALUE!</v>
      </c>
      <c r="AS316" s="52" t="e">
        <f t="shared" si="64"/>
        <v>#VALUE!</v>
      </c>
      <c r="AT316" s="32" t="e">
        <f>IF('935'!C316="VOID",0,('935'!C316*(1-'935'!X316/'11'!B$17)))</f>
        <v>#VALUE!</v>
      </c>
      <c r="AU316" s="52" t="e">
        <f>'935'!Q316*(1-'935'!Y316/'11'!C$17)/(1-'935'!X316/'11'!B$17)</f>
        <v>#VALUE!</v>
      </c>
      <c r="AV316" s="37" t="e">
        <f>INDEX('DNO totals'!$B$57:$G$57,IF('935'!K316,IF(MOD('935'!K316,1000),IF(MOD('935'!K316,100),IF(MOD('935'!K316,10),IF(MOD('935'!K316,1000)=1,6,5),4),3),2),1))</f>
        <v>#VALUE!</v>
      </c>
      <c r="AW316" s="52" t="e">
        <f t="shared" si="65"/>
        <v>#VALUE!</v>
      </c>
      <c r="AX316" s="32" t="e">
        <f>IF('935'!V316="VOID",0,'935'!V316*(1-'935'!X316/'11'!B$17))</f>
        <v>#VALUE!</v>
      </c>
      <c r="AY316" s="33" t="e">
        <f>IF(H316,-100*'Charging rates'!B$10/'11'!B$17*AX316/H316,0)</f>
        <v>#VALUE!</v>
      </c>
      <c r="AZ316" s="33" t="e">
        <f>IF(C316,'DNO totals'!B$41,0)</f>
        <v>#VALUE!</v>
      </c>
      <c r="BA316" s="33" t="e">
        <f t="shared" si="66"/>
        <v>#VALUE!</v>
      </c>
      <c r="BB316" s="33" t="e">
        <f t="shared" si="67"/>
        <v>#VALUE!</v>
      </c>
      <c r="BC316" s="53" t="e">
        <f t="shared" si="68"/>
        <v>#VALUE!</v>
      </c>
      <c r="BD316" s="32" t="e">
        <f>IF(AT316,'935'!H316*AT316/(AT316+D316+H316),0)</f>
        <v>#VALUE!</v>
      </c>
      <c r="BE316" s="32" t="e">
        <f>IF(H316,'935'!H316*H316/(AT316+D316+H316),0)</f>
        <v>#VALUE!</v>
      </c>
      <c r="BF316" s="32" t="e">
        <f>BD316*(1-'935'!X316/'11'!B$17)</f>
        <v>#VALUE!</v>
      </c>
      <c r="BG316" s="49" t="e">
        <f>BE316*(1-'935'!X316/'11'!B$17)</f>
        <v>#VALUE!</v>
      </c>
      <c r="BH316" s="52" t="e">
        <f>AV316*Parameters!B$6</f>
        <v>#VALUE!</v>
      </c>
      <c r="BI316" s="37" t="e">
        <f>IF('935'!$K316=1000,'Charging rates'!$C$38*$BH316/(1+'DNO totals'!$C$99)*'935'!$L316,0)</f>
        <v>#VALUE!</v>
      </c>
      <c r="BJ316" s="37" t="e">
        <f>IF(MOD('935'!$K316,1000)=100,'Charging rates'!$D$38*$BH316/(1+'DNO totals'!$D$99)*'935'!$M316,0)</f>
        <v>#VALUE!</v>
      </c>
      <c r="BK316" s="37" t="e">
        <f>IF(MOD('935'!$K316,100)=10,'Charging rates'!$E$38*$BH316/(1+'DNO totals'!$E$99)*'935'!$N316,0)</f>
        <v>#VALUE!</v>
      </c>
      <c r="BL316" s="37" t="e">
        <f>IF(AND(MOD('935'!$K316,10)&gt;0,MOD('935'!$K316,1000)&gt;1),'Charging rates'!$F$38*$BH316/(1+'DNO totals'!$F$99)*'935'!$O316,0)</f>
        <v>#VALUE!</v>
      </c>
      <c r="BM316" s="37" t="e">
        <f>IF(MOD('935'!$K316,1000)=1,'Charging rates'!$G$38*$BH316/(1+'DNO totals'!$G$99)*'935'!$P316,0)</f>
        <v>#VALUE!</v>
      </c>
      <c r="BN316" s="52" t="e">
        <f t="shared" si="69"/>
        <v>#VALUE!</v>
      </c>
      <c r="BO316" s="37" t="e">
        <f>IF('935'!$K316&gt;1000,'Charging rates'!$C$38*$AW316*'935'!$L316,0)</f>
        <v>#VALUE!</v>
      </c>
      <c r="BP316" s="37" t="e">
        <f>IF(MOD('935'!$K316,1000)&gt;100,'Charging rates'!$D$38*$AW316*'935'!$M316,0)</f>
        <v>#VALUE!</v>
      </c>
      <c r="BQ316" s="37" t="e">
        <f>IF(MOD('935'!$K316,100)&gt;10,'Charging rates'!$E$38*$AW316*'935'!$N316,0)</f>
        <v>#VALUE!</v>
      </c>
      <c r="BR316" s="52" t="e">
        <f t="shared" si="70"/>
        <v>#VALUE!</v>
      </c>
      <c r="BS316" s="48" t="e">
        <f>'935'!C316&lt;&gt;"VOID"</f>
        <v>#VALUE!</v>
      </c>
      <c r="BT316" s="33" t="e">
        <f>IF(BS316,(100/'11'!B$17*BD316*((1-'935'!I316)*'Charging rates'!B$51+'Charging rates'!B$63)),0)</f>
        <v>#VALUE!</v>
      </c>
      <c r="BU316" s="33" t="e">
        <f>100/'11'!B$17*BG316*('Charging rates'!B$51+'Charging rates'!B$63)</f>
        <v>#VALUE!</v>
      </c>
      <c r="BV316" s="33" t="e">
        <f>100/'11'!B$17*BE316*('Charging rates'!B$51+'Charging rates'!B$63)</f>
        <v>#VALUE!</v>
      </c>
      <c r="BW316" s="53" t="e">
        <f t="shared" si="71"/>
        <v>#VALUE!</v>
      </c>
      <c r="BX316" s="32" t="e">
        <f>AT316-('935'!T316*(1-'935'!X316/'11'!B$17))</f>
        <v>#VALUE!</v>
      </c>
      <c r="BY316" s="32">
        <f>0-IF(ISNUMBER(I316),INDEX('913'!$I$6:$I$1205,I316),0)-IF(ISNUMBER(J316),INDEX('913'!$I$6:$I$1205,J316),0)-IF(ISNUMBER(K316),INDEX('913'!$I$6:$I$1205,K316),0)-IF(ISNUMBER(L316),INDEX('913'!$I$6:$I$1205,L316),0)-IF(ISNUMBER(M316),INDEX('913'!$I$6:$I$1205,M316),0)-IF(ISNUMBER(N316),INDEX('913'!$I$6:$I$1205,N316),0)-IF(ISNUMBER(O316),INDEX('913'!$I$6:$I$1205,O316),0)-IF(ISNUMBER(P316),INDEX('913'!$I$6:$I$1205,P316),0)</f>
        <v>0</v>
      </c>
      <c r="BZ316" s="37">
        <f>IF(BY316=0,1,MAX(1,SQRT(BY316^2+(IF(ISNUMBER(I316),INDEX('913'!$J$6:$J$1205,I316),0)+IF(ISNUMBER(J316),INDEX('913'!$J$6:$J$1205,J316),0)+IF(ISNUMBER(K316),INDEX('913'!$J$6:$J$1205,K316),0)+IF(ISNUMBER(L316),INDEX('913'!$J$6:$J$1205,L316),0)+IF(ISNUMBER(M316),INDEX('913'!$J$6:$J$1205,M316),0)+IF(ISNUMBER(N316),INDEX('913'!$J$6:$J$1205,N316),0)+IF(ISNUMBER(O316),INDEX('913'!$J$6:$J$1205,O316),0)+IF(ISNUMBER(P316),INDEX('913'!$J$6:$J$1205,P316),0))^2)/BY316))</f>
        <v>1</v>
      </c>
      <c r="CA316" s="33" t="e">
        <f>100*AO316/'11'!B$17</f>
        <v>#VALUE!</v>
      </c>
      <c r="CB316" s="37" t="e">
        <f>100*(AP316*BZ316)/'11'!C$17</f>
        <v>#VALUE!</v>
      </c>
      <c r="CC316" s="37" t="e">
        <f t="shared" si="72"/>
        <v>#VALUE!</v>
      </c>
      <c r="CD316" s="33" t="e">
        <f t="shared" si="73"/>
        <v>#VALUE!</v>
      </c>
      <c r="CE316" s="54" t="e">
        <f>'11'!C$17-'935'!Y316</f>
        <v>#VALUE!</v>
      </c>
      <c r="CF316" s="37" t="e">
        <f>MAX('DNO totals'!B$312+0,MIN('935'!L316+0,'DNO totals'!B$304+0))</f>
        <v>#VALUE!</v>
      </c>
      <c r="CG316" s="37" t="e">
        <f>MAX('DNO totals'!C$312+0,MIN('935'!M316+0,'DNO totals'!C$304+0))</f>
        <v>#VALUE!</v>
      </c>
      <c r="CH316" s="37" t="e">
        <f>MAX('DNO totals'!D$312+0,MIN('935'!N316+0,'DNO totals'!D$304+0))</f>
        <v>#VALUE!</v>
      </c>
      <c r="CI316" s="37" t="e">
        <f>MAX('DNO totals'!E$312+0,MIN('935'!O316+0,'DNO totals'!E$304+0))</f>
        <v>#VALUE!</v>
      </c>
      <c r="CJ316" s="52" t="e">
        <f>MAX('DNO totals'!F$312+0,MIN('935'!P316+0,'DNO totals'!F$304+0))</f>
        <v>#VALUE!</v>
      </c>
      <c r="CK316" s="37" t="e">
        <f>IF('935'!$K316=1000,'Charging rates'!$C$38*$BH316/(1+'DNO totals'!$C$99)*$CF316,0)</f>
        <v>#VALUE!</v>
      </c>
      <c r="CL316" s="37" t="e">
        <f>IF(MOD('935'!$K316,1000)=100,'Charging rates'!$D$38*$BH316/(1+'DNO totals'!$D$99)*$CG316,0)</f>
        <v>#VALUE!</v>
      </c>
      <c r="CM316" s="37" t="e">
        <f>IF(MOD('935'!$K316,100)=10,'Charging rates'!$E$38*$BH316/(1+'DNO totals'!$E$99)*$CH316,0)</f>
        <v>#VALUE!</v>
      </c>
      <c r="CN316" s="37" t="e">
        <f>IF(AND(MOD('935'!$K316,10)&gt;0,MOD('935'!$K316,1000)&gt;1),'Charging rates'!$F$38*$BH316/(1+'DNO totals'!$F$99)*$CI316,0)</f>
        <v>#VALUE!</v>
      </c>
      <c r="CO316" s="37" t="e">
        <f>IF(MOD('935'!$K316,1000)=1,'Charging rates'!$G$38*$BH316/(1+'DNO totals'!$G$99)*$CJ316,0)</f>
        <v>#VALUE!</v>
      </c>
      <c r="CP316" s="52" t="e">
        <f t="shared" si="74"/>
        <v>#VALUE!</v>
      </c>
      <c r="CQ316" s="37" t="e">
        <f>IF('935'!$K316&gt;1000,'Charging rates'!$C$38*$AW316*$CF316,0)</f>
        <v>#VALUE!</v>
      </c>
      <c r="CR316" s="37" t="e">
        <f>IF(MOD('935'!$K316,1000)&gt;100,'Charging rates'!$D$38*$AW316*$CG316,0)</f>
        <v>#VALUE!</v>
      </c>
      <c r="CS316" s="37" t="e">
        <f>IF(MOD('935'!$K316,100)&gt;10,'Charging rates'!$E$38*$AW316*$CH316,0)</f>
        <v>#VALUE!</v>
      </c>
      <c r="CT316" s="52" t="e">
        <f t="shared" si="75"/>
        <v>#VALUE!</v>
      </c>
      <c r="CU316" s="33" t="e">
        <f>100*(AP316*'935'!Q316*BZ316)/'11'!B$17</f>
        <v>#VALUE!</v>
      </c>
      <c r="CV316" s="33" t="e">
        <f>100/'11'!B$17*'Charging rates'!B$10*AW316</f>
        <v>#VALUE!</v>
      </c>
      <c r="CW316" s="33" t="e">
        <f>IF(AT316=0,0,(1-BX316/AT316)*(CA316+IF('935'!Q316=0,0,(CB316*'935'!Q316*('11'!C$17-'935'!Y316)/('11'!B$17-'935'!X316)))))</f>
        <v>#VALUE!</v>
      </c>
      <c r="CX316" s="33" t="e">
        <f t="shared" si="76"/>
        <v>#VALUE!</v>
      </c>
      <c r="CY316" s="49" t="e">
        <f t="shared" si="77"/>
        <v>#VALUE!</v>
      </c>
      <c r="CZ316" s="32" t="e">
        <f>AT316*(Parameters!B$21+AU316)*IF('DNO totals'!B$323&lt;0,1,'935'!S316)</f>
        <v>#VALUE!</v>
      </c>
      <c r="DA316" s="52" t="e">
        <f>IF('DNO totals'!B$323&lt;0,1,'935'!S316)*(Parameters!B$21+AU316)</f>
        <v>#VALUE!</v>
      </c>
      <c r="DB316" s="37" t="e">
        <f>CX316+'Charging rates'!B$106*DA316*100/'11'!B$17</f>
        <v>#VALUE!</v>
      </c>
      <c r="DC316" s="37" t="e">
        <f>DB316+'Charging rates'!B$116*(Parameters!B$21+AU316)*100/'11'!B$17*IF('DNO totals'!B$323&lt;0,1,'935'!S316)</f>
        <v>#VALUE!</v>
      </c>
      <c r="DD316" s="37" t="e">
        <f>'Charging rates'!B$97*(CP316+CT316)*100/'11'!B$17</f>
        <v>#VALUE!</v>
      </c>
      <c r="DE316" s="33" t="e">
        <f>MAX(0-(CB316*AU316*'11'!C$17/'11'!B$17),DC316+DD316)</f>
        <v>#VALUE!</v>
      </c>
      <c r="DF316" s="37" t="e">
        <f>IF(BS316,IF(AU316=0,CC316,MAX(0,MIN(CC316,CC316+(DE316/'935'!Q316*('11'!B$17-'935'!X316)/('11'!C$17-'935'!Y316))))),0)</f>
        <v>#VALUE!</v>
      </c>
      <c r="DG316" s="33" t="e">
        <f t="shared" si="78"/>
        <v>#VALUE!</v>
      </c>
      <c r="DH316" s="53" t="e">
        <f t="shared" si="79"/>
        <v>#VALUE!</v>
      </c>
    </row>
    <row r="317" spans="1:112">
      <c r="A317" s="28">
        <v>217</v>
      </c>
      <c r="B317" s="47" t="e">
        <f>'935'!B317</f>
        <v>#VALUE!</v>
      </c>
      <c r="C317" s="48" t="e">
        <f>OR('935'!E317&lt;&gt;"VOID",'935'!F317&lt;&gt;"VOID",'935'!G317&lt;&gt;"VOID")</f>
        <v>#VALUE!</v>
      </c>
      <c r="D317" s="32" t="e">
        <f>IF('935'!D317="VOID",0,'935'!D317*(1-'935'!X317/'11'!B$17))</f>
        <v>#VALUE!</v>
      </c>
      <c r="E317" s="32" t="e">
        <f>IF('935'!E317="VOID",0,'935'!E317*(1-'935'!X317/'11'!B$17))</f>
        <v>#VALUE!</v>
      </c>
      <c r="F317" s="32" t="e">
        <f>IF('935'!F317="VOID",0,'935'!F317*(1-'935'!X317/'11'!B$17))</f>
        <v>#VALUE!</v>
      </c>
      <c r="G317" s="32" t="e">
        <f>IF('935'!G317="VOID",0,'935'!G317*(1-'935'!X317/'11'!B$17))</f>
        <v>#VALUE!</v>
      </c>
      <c r="H317" s="49" t="e">
        <f t="shared" si="60"/>
        <v>#VALUE!</v>
      </c>
      <c r="I317" s="50" t="e">
        <f>MATCH('935'!J317,'913'!$B$6:$B$1205,0)</f>
        <v>#VALUE!</v>
      </c>
      <c r="J317" s="50" t="e">
        <f>MATCH(INDEX('913'!$D$6:$D$1205,I317),'913'!$B$6:$B$1205,0)</f>
        <v>#VALUE!</v>
      </c>
      <c r="K317" s="50" t="e">
        <f>MATCH(INDEX('913'!$D$6:$D$1205,J317),'913'!$B$6:$B$1205,0)</f>
        <v>#VALUE!</v>
      </c>
      <c r="L317" s="50" t="e">
        <f>MATCH(INDEX('913'!$D$6:$D$1205,K317),'913'!$B$6:$B$1205,0)</f>
        <v>#VALUE!</v>
      </c>
      <c r="M317" s="50" t="e">
        <f>MATCH(INDEX('913'!$D$6:$D$1205,L317),'913'!$B$6:$B$1205,0)</f>
        <v>#VALUE!</v>
      </c>
      <c r="N317" s="50" t="e">
        <f>MATCH(INDEX('913'!$D$6:$D$1205,M317),'913'!$B$6:$B$1205,0)</f>
        <v>#VALUE!</v>
      </c>
      <c r="O317" s="50" t="e">
        <f>MATCH(INDEX('913'!$D$6:$D$1205,N317),'913'!$B$6:$B$1205,0)</f>
        <v>#VALUE!</v>
      </c>
      <c r="P317" s="51" t="e">
        <f>MATCH(INDEX('913'!$D$6:$D$1205,O317),'913'!$B$6:$B$1205,0)</f>
        <v>#VALUE!</v>
      </c>
      <c r="Q317" s="37">
        <f>IF(ISNUMBER(I317),MAX(0,INDEX('913'!$E$6:$E$1205,I317)),0)</f>
        <v>0</v>
      </c>
      <c r="R317" s="37">
        <f>IF(ISNUMBER(J317),MAX(0,INDEX('913'!$E$6:$E$1205,J317)),0)</f>
        <v>0</v>
      </c>
      <c r="S317" s="37">
        <f>IF(ISNUMBER(K317),MAX(0,INDEX('913'!$E$6:$E$1205,K317)),0)</f>
        <v>0</v>
      </c>
      <c r="T317" s="37">
        <f>IF(ISNUMBER(L317),MAX(0,INDEX('913'!$E$6:$E$1205,L317)),0)</f>
        <v>0</v>
      </c>
      <c r="U317" s="37">
        <f>IF(ISNUMBER(M317),MAX(0,INDEX('913'!$E$6:$E$1205,M317)),0)</f>
        <v>0</v>
      </c>
      <c r="V317" s="37">
        <f>IF(ISNUMBER(N317),MAX(0,INDEX('913'!$E$6:$E$1205,N317)),0)</f>
        <v>0</v>
      </c>
      <c r="W317" s="37">
        <f>IF(ISNUMBER(O317),MAX(0,INDEX('913'!$E$6:$E$1205,O317)),0)</f>
        <v>0</v>
      </c>
      <c r="X317" s="52">
        <f>IF(ISNUMBER(P317),MAX(0,INDEX('913'!$E$6:$E$1205,P317)),0)</f>
        <v>0</v>
      </c>
      <c r="Y317" s="37">
        <f>IF(ISNUMBER(I317),MAX(0,INDEX('913'!$F$6:$F$1205,I317)),0)</f>
        <v>0</v>
      </c>
      <c r="Z317" s="37">
        <f>IF(ISNUMBER(J317),MAX(0,INDEX('913'!$F$6:$F$1205,J317)),0)</f>
        <v>0</v>
      </c>
      <c r="AA317" s="37">
        <f>IF(ISNUMBER(K317),MAX(0,INDEX('913'!$F$6:$F$1205,K317)),0)</f>
        <v>0</v>
      </c>
      <c r="AB317" s="37">
        <f>IF(ISNUMBER(L317),MAX(0,INDEX('913'!$F$6:$F$1205,L317)),0)</f>
        <v>0</v>
      </c>
      <c r="AC317" s="37">
        <f>IF(ISNUMBER(M317),MAX(0,INDEX('913'!$F$6:$F$1205,M317)),0)</f>
        <v>0</v>
      </c>
      <c r="AD317" s="37">
        <f>IF(ISNUMBER(N317),MAX(0,INDEX('913'!$F$6:$F$1205,N317)),0)</f>
        <v>0</v>
      </c>
      <c r="AE317" s="37">
        <f>IF(ISNUMBER(O317),MAX(0,INDEX('913'!$F$6:$F$1205,O317)),0)</f>
        <v>0</v>
      </c>
      <c r="AF317" s="37">
        <f>IF(ISNUMBER(P317),MAX(0,INDEX('913'!$F$6:$F$1205,P317)),0)</f>
        <v>0</v>
      </c>
      <c r="AG317" s="32">
        <f>IF(ISNUMBER(I317),SQRT(INDEX('913'!$I$6:$I$1205,I317)^2+INDEX('913'!$J$6:$J$1205,I317)^2),0)</f>
        <v>0</v>
      </c>
      <c r="AH317" s="32">
        <f>IF(ISNUMBER(J317),SQRT(INDEX('913'!$I$6:$I$1205,J317)^2+INDEX('913'!$J$6:$J$1205,J317)^2),0)</f>
        <v>0</v>
      </c>
      <c r="AI317" s="32">
        <f>IF(ISNUMBER(K317),SQRT(INDEX('913'!$I$6:$I$1205,K317)^2+INDEX('913'!$J$6:$J$1205,K317)^2),0)</f>
        <v>0</v>
      </c>
      <c r="AJ317" s="32">
        <f>IF(ISNUMBER(L317),SQRT(INDEX('913'!$I$6:$I$1205,L317)^2+INDEX('913'!$J$6:$J$1205,L317)^2),0)</f>
        <v>0</v>
      </c>
      <c r="AK317" s="32">
        <f>IF(ISNUMBER(M317),SQRT(INDEX('913'!$I$6:$I$1205,M317)^2+INDEX('913'!$J$6:$J$1205,M317)^2),0)</f>
        <v>0</v>
      </c>
      <c r="AL317" s="32">
        <f>IF(ISNUMBER(N317),SQRT(INDEX('913'!$I$6:$I$1205,N317)^2+INDEX('913'!$J$6:$J$1205,N317)^2),0)</f>
        <v>0</v>
      </c>
      <c r="AM317" s="32">
        <f>IF(ISNUMBER(O317),SQRT(INDEX('913'!$I$6:$I$1205,O317)^2+INDEX('913'!$J$6:$J$1205,O317)^2),0)</f>
        <v>0</v>
      </c>
      <c r="AN317" s="49">
        <f>IF(ISNUMBER(P317),SQRT(INDEX('913'!$I$6:$I$1205,P317)^2+INDEX('913'!$J$6:$J$1205,P317)^2),0)</f>
        <v>0</v>
      </c>
      <c r="AO317" s="37">
        <f t="shared" si="61"/>
        <v>0</v>
      </c>
      <c r="AP317" s="37">
        <f t="shared" si="62"/>
        <v>0</v>
      </c>
      <c r="AQ317" s="33" t="e">
        <f>-100*'935'!W317*(AO317+AP317)/'11'!C$17</f>
        <v>#VALUE!</v>
      </c>
      <c r="AR317" s="37" t="e">
        <f t="shared" si="63"/>
        <v>#VALUE!</v>
      </c>
      <c r="AS317" s="52" t="e">
        <f t="shared" si="64"/>
        <v>#VALUE!</v>
      </c>
      <c r="AT317" s="32" t="e">
        <f>IF('935'!C317="VOID",0,('935'!C317*(1-'935'!X317/'11'!B$17)))</f>
        <v>#VALUE!</v>
      </c>
      <c r="AU317" s="52" t="e">
        <f>'935'!Q317*(1-'935'!Y317/'11'!C$17)/(1-'935'!X317/'11'!B$17)</f>
        <v>#VALUE!</v>
      </c>
      <c r="AV317" s="37" t="e">
        <f>INDEX('DNO totals'!$B$57:$G$57,IF('935'!K317,IF(MOD('935'!K317,1000),IF(MOD('935'!K317,100),IF(MOD('935'!K317,10),IF(MOD('935'!K317,1000)=1,6,5),4),3),2),1))</f>
        <v>#VALUE!</v>
      </c>
      <c r="AW317" s="52" t="e">
        <f t="shared" si="65"/>
        <v>#VALUE!</v>
      </c>
      <c r="AX317" s="32" t="e">
        <f>IF('935'!V317="VOID",0,'935'!V317*(1-'935'!X317/'11'!B$17))</f>
        <v>#VALUE!</v>
      </c>
      <c r="AY317" s="33" t="e">
        <f>IF(H317,-100*'Charging rates'!B$10/'11'!B$17*AX317/H317,0)</f>
        <v>#VALUE!</v>
      </c>
      <c r="AZ317" s="33" t="e">
        <f>IF(C317,'DNO totals'!B$41,0)</f>
        <v>#VALUE!</v>
      </c>
      <c r="BA317" s="33" t="e">
        <f t="shared" si="66"/>
        <v>#VALUE!</v>
      </c>
      <c r="BB317" s="33" t="e">
        <f t="shared" si="67"/>
        <v>#VALUE!</v>
      </c>
      <c r="BC317" s="53" t="e">
        <f t="shared" si="68"/>
        <v>#VALUE!</v>
      </c>
      <c r="BD317" s="32" t="e">
        <f>IF(AT317,'935'!H317*AT317/(AT317+D317+H317),0)</f>
        <v>#VALUE!</v>
      </c>
      <c r="BE317" s="32" t="e">
        <f>IF(H317,'935'!H317*H317/(AT317+D317+H317),0)</f>
        <v>#VALUE!</v>
      </c>
      <c r="BF317" s="32" t="e">
        <f>BD317*(1-'935'!X317/'11'!B$17)</f>
        <v>#VALUE!</v>
      </c>
      <c r="BG317" s="49" t="e">
        <f>BE317*(1-'935'!X317/'11'!B$17)</f>
        <v>#VALUE!</v>
      </c>
      <c r="BH317" s="52" t="e">
        <f>AV317*Parameters!B$6</f>
        <v>#VALUE!</v>
      </c>
      <c r="BI317" s="37" t="e">
        <f>IF('935'!$K317=1000,'Charging rates'!$C$38*$BH317/(1+'DNO totals'!$C$99)*'935'!$L317,0)</f>
        <v>#VALUE!</v>
      </c>
      <c r="BJ317" s="37" t="e">
        <f>IF(MOD('935'!$K317,1000)=100,'Charging rates'!$D$38*$BH317/(1+'DNO totals'!$D$99)*'935'!$M317,0)</f>
        <v>#VALUE!</v>
      </c>
      <c r="BK317" s="37" t="e">
        <f>IF(MOD('935'!$K317,100)=10,'Charging rates'!$E$38*$BH317/(1+'DNO totals'!$E$99)*'935'!$N317,0)</f>
        <v>#VALUE!</v>
      </c>
      <c r="BL317" s="37" t="e">
        <f>IF(AND(MOD('935'!$K317,10)&gt;0,MOD('935'!$K317,1000)&gt;1),'Charging rates'!$F$38*$BH317/(1+'DNO totals'!$F$99)*'935'!$O317,0)</f>
        <v>#VALUE!</v>
      </c>
      <c r="BM317" s="37" t="e">
        <f>IF(MOD('935'!$K317,1000)=1,'Charging rates'!$G$38*$BH317/(1+'DNO totals'!$G$99)*'935'!$P317,0)</f>
        <v>#VALUE!</v>
      </c>
      <c r="BN317" s="52" t="e">
        <f t="shared" si="69"/>
        <v>#VALUE!</v>
      </c>
      <c r="BO317" s="37" t="e">
        <f>IF('935'!$K317&gt;1000,'Charging rates'!$C$38*$AW317*'935'!$L317,0)</f>
        <v>#VALUE!</v>
      </c>
      <c r="BP317" s="37" t="e">
        <f>IF(MOD('935'!$K317,1000)&gt;100,'Charging rates'!$D$38*$AW317*'935'!$M317,0)</f>
        <v>#VALUE!</v>
      </c>
      <c r="BQ317" s="37" t="e">
        <f>IF(MOD('935'!$K317,100)&gt;10,'Charging rates'!$E$38*$AW317*'935'!$N317,0)</f>
        <v>#VALUE!</v>
      </c>
      <c r="BR317" s="52" t="e">
        <f t="shared" si="70"/>
        <v>#VALUE!</v>
      </c>
      <c r="BS317" s="48" t="e">
        <f>'935'!C317&lt;&gt;"VOID"</f>
        <v>#VALUE!</v>
      </c>
      <c r="BT317" s="33" t="e">
        <f>IF(BS317,(100/'11'!B$17*BD317*((1-'935'!I317)*'Charging rates'!B$51+'Charging rates'!B$63)),0)</f>
        <v>#VALUE!</v>
      </c>
      <c r="BU317" s="33" t="e">
        <f>100/'11'!B$17*BG317*('Charging rates'!B$51+'Charging rates'!B$63)</f>
        <v>#VALUE!</v>
      </c>
      <c r="BV317" s="33" t="e">
        <f>100/'11'!B$17*BE317*('Charging rates'!B$51+'Charging rates'!B$63)</f>
        <v>#VALUE!</v>
      </c>
      <c r="BW317" s="53" t="e">
        <f t="shared" si="71"/>
        <v>#VALUE!</v>
      </c>
      <c r="BX317" s="32" t="e">
        <f>AT317-('935'!T317*(1-'935'!X317/'11'!B$17))</f>
        <v>#VALUE!</v>
      </c>
      <c r="BY317" s="32">
        <f>0-IF(ISNUMBER(I317),INDEX('913'!$I$6:$I$1205,I317),0)-IF(ISNUMBER(J317),INDEX('913'!$I$6:$I$1205,J317),0)-IF(ISNUMBER(K317),INDEX('913'!$I$6:$I$1205,K317),0)-IF(ISNUMBER(L317),INDEX('913'!$I$6:$I$1205,L317),0)-IF(ISNUMBER(M317),INDEX('913'!$I$6:$I$1205,M317),0)-IF(ISNUMBER(N317),INDEX('913'!$I$6:$I$1205,N317),0)-IF(ISNUMBER(O317),INDEX('913'!$I$6:$I$1205,O317),0)-IF(ISNUMBER(P317),INDEX('913'!$I$6:$I$1205,P317),0)</f>
        <v>0</v>
      </c>
      <c r="BZ317" s="37">
        <f>IF(BY317=0,1,MAX(1,SQRT(BY317^2+(IF(ISNUMBER(I317),INDEX('913'!$J$6:$J$1205,I317),0)+IF(ISNUMBER(J317),INDEX('913'!$J$6:$J$1205,J317),0)+IF(ISNUMBER(K317),INDEX('913'!$J$6:$J$1205,K317),0)+IF(ISNUMBER(L317),INDEX('913'!$J$6:$J$1205,L317),0)+IF(ISNUMBER(M317),INDEX('913'!$J$6:$J$1205,M317),0)+IF(ISNUMBER(N317),INDEX('913'!$J$6:$J$1205,N317),0)+IF(ISNUMBER(O317),INDEX('913'!$J$6:$J$1205,O317),0)+IF(ISNUMBER(P317),INDEX('913'!$J$6:$J$1205,P317),0))^2)/BY317))</f>
        <v>1</v>
      </c>
      <c r="CA317" s="33" t="e">
        <f>100*AO317/'11'!B$17</f>
        <v>#VALUE!</v>
      </c>
      <c r="CB317" s="37" t="e">
        <f>100*(AP317*BZ317)/'11'!C$17</f>
        <v>#VALUE!</v>
      </c>
      <c r="CC317" s="37" t="e">
        <f t="shared" si="72"/>
        <v>#VALUE!</v>
      </c>
      <c r="CD317" s="33" t="e">
        <f t="shared" si="73"/>
        <v>#VALUE!</v>
      </c>
      <c r="CE317" s="54" t="e">
        <f>'11'!C$17-'935'!Y317</f>
        <v>#VALUE!</v>
      </c>
      <c r="CF317" s="37" t="e">
        <f>MAX('DNO totals'!B$312+0,MIN('935'!L317+0,'DNO totals'!B$304+0))</f>
        <v>#VALUE!</v>
      </c>
      <c r="CG317" s="37" t="e">
        <f>MAX('DNO totals'!C$312+0,MIN('935'!M317+0,'DNO totals'!C$304+0))</f>
        <v>#VALUE!</v>
      </c>
      <c r="CH317" s="37" t="e">
        <f>MAX('DNO totals'!D$312+0,MIN('935'!N317+0,'DNO totals'!D$304+0))</f>
        <v>#VALUE!</v>
      </c>
      <c r="CI317" s="37" t="e">
        <f>MAX('DNO totals'!E$312+0,MIN('935'!O317+0,'DNO totals'!E$304+0))</f>
        <v>#VALUE!</v>
      </c>
      <c r="CJ317" s="52" t="e">
        <f>MAX('DNO totals'!F$312+0,MIN('935'!P317+0,'DNO totals'!F$304+0))</f>
        <v>#VALUE!</v>
      </c>
      <c r="CK317" s="37" t="e">
        <f>IF('935'!$K317=1000,'Charging rates'!$C$38*$BH317/(1+'DNO totals'!$C$99)*$CF317,0)</f>
        <v>#VALUE!</v>
      </c>
      <c r="CL317" s="37" t="e">
        <f>IF(MOD('935'!$K317,1000)=100,'Charging rates'!$D$38*$BH317/(1+'DNO totals'!$D$99)*$CG317,0)</f>
        <v>#VALUE!</v>
      </c>
      <c r="CM317" s="37" t="e">
        <f>IF(MOD('935'!$K317,100)=10,'Charging rates'!$E$38*$BH317/(1+'DNO totals'!$E$99)*$CH317,0)</f>
        <v>#VALUE!</v>
      </c>
      <c r="CN317" s="37" t="e">
        <f>IF(AND(MOD('935'!$K317,10)&gt;0,MOD('935'!$K317,1000)&gt;1),'Charging rates'!$F$38*$BH317/(1+'DNO totals'!$F$99)*$CI317,0)</f>
        <v>#VALUE!</v>
      </c>
      <c r="CO317" s="37" t="e">
        <f>IF(MOD('935'!$K317,1000)=1,'Charging rates'!$G$38*$BH317/(1+'DNO totals'!$G$99)*$CJ317,0)</f>
        <v>#VALUE!</v>
      </c>
      <c r="CP317" s="52" t="e">
        <f t="shared" si="74"/>
        <v>#VALUE!</v>
      </c>
      <c r="CQ317" s="37" t="e">
        <f>IF('935'!$K317&gt;1000,'Charging rates'!$C$38*$AW317*$CF317,0)</f>
        <v>#VALUE!</v>
      </c>
      <c r="CR317" s="37" t="e">
        <f>IF(MOD('935'!$K317,1000)&gt;100,'Charging rates'!$D$38*$AW317*$CG317,0)</f>
        <v>#VALUE!</v>
      </c>
      <c r="CS317" s="37" t="e">
        <f>IF(MOD('935'!$K317,100)&gt;10,'Charging rates'!$E$38*$AW317*$CH317,0)</f>
        <v>#VALUE!</v>
      </c>
      <c r="CT317" s="52" t="e">
        <f t="shared" si="75"/>
        <v>#VALUE!</v>
      </c>
      <c r="CU317" s="33" t="e">
        <f>100*(AP317*'935'!Q317*BZ317)/'11'!B$17</f>
        <v>#VALUE!</v>
      </c>
      <c r="CV317" s="33" t="e">
        <f>100/'11'!B$17*'Charging rates'!B$10*AW317</f>
        <v>#VALUE!</v>
      </c>
      <c r="CW317" s="33" t="e">
        <f>IF(AT317=0,0,(1-BX317/AT317)*(CA317+IF('935'!Q317=0,0,(CB317*'935'!Q317*('11'!C$17-'935'!Y317)/('11'!B$17-'935'!X317)))))</f>
        <v>#VALUE!</v>
      </c>
      <c r="CX317" s="33" t="e">
        <f t="shared" si="76"/>
        <v>#VALUE!</v>
      </c>
      <c r="CY317" s="49" t="e">
        <f t="shared" si="77"/>
        <v>#VALUE!</v>
      </c>
      <c r="CZ317" s="32" t="e">
        <f>AT317*(Parameters!B$21+AU317)*IF('DNO totals'!B$323&lt;0,1,'935'!S317)</f>
        <v>#VALUE!</v>
      </c>
      <c r="DA317" s="52" t="e">
        <f>IF('DNO totals'!B$323&lt;0,1,'935'!S317)*(Parameters!B$21+AU317)</f>
        <v>#VALUE!</v>
      </c>
      <c r="DB317" s="37" t="e">
        <f>CX317+'Charging rates'!B$106*DA317*100/'11'!B$17</f>
        <v>#VALUE!</v>
      </c>
      <c r="DC317" s="37" t="e">
        <f>DB317+'Charging rates'!B$116*(Parameters!B$21+AU317)*100/'11'!B$17*IF('DNO totals'!B$323&lt;0,1,'935'!S317)</f>
        <v>#VALUE!</v>
      </c>
      <c r="DD317" s="37" t="e">
        <f>'Charging rates'!B$97*(CP317+CT317)*100/'11'!B$17</f>
        <v>#VALUE!</v>
      </c>
      <c r="DE317" s="33" t="e">
        <f>MAX(0-(CB317*AU317*'11'!C$17/'11'!B$17),DC317+DD317)</f>
        <v>#VALUE!</v>
      </c>
      <c r="DF317" s="37" t="e">
        <f>IF(BS317,IF(AU317=0,CC317,MAX(0,MIN(CC317,CC317+(DE317/'935'!Q317*('11'!B$17-'935'!X317)/('11'!C$17-'935'!Y317))))),0)</f>
        <v>#VALUE!</v>
      </c>
      <c r="DG317" s="33" t="e">
        <f t="shared" si="78"/>
        <v>#VALUE!</v>
      </c>
      <c r="DH317" s="53" t="e">
        <f t="shared" si="79"/>
        <v>#VALUE!</v>
      </c>
    </row>
    <row r="318" spans="1:112">
      <c r="A318" s="28">
        <v>218</v>
      </c>
      <c r="B318" s="47" t="e">
        <f>'935'!B318</f>
        <v>#VALUE!</v>
      </c>
      <c r="C318" s="48" t="e">
        <f>OR('935'!E318&lt;&gt;"VOID",'935'!F318&lt;&gt;"VOID",'935'!G318&lt;&gt;"VOID")</f>
        <v>#VALUE!</v>
      </c>
      <c r="D318" s="32" t="e">
        <f>IF('935'!D318="VOID",0,'935'!D318*(1-'935'!X318/'11'!B$17))</f>
        <v>#VALUE!</v>
      </c>
      <c r="E318" s="32" t="e">
        <f>IF('935'!E318="VOID",0,'935'!E318*(1-'935'!X318/'11'!B$17))</f>
        <v>#VALUE!</v>
      </c>
      <c r="F318" s="32" t="e">
        <f>IF('935'!F318="VOID",0,'935'!F318*(1-'935'!X318/'11'!B$17))</f>
        <v>#VALUE!</v>
      </c>
      <c r="G318" s="32" t="e">
        <f>IF('935'!G318="VOID",0,'935'!G318*(1-'935'!X318/'11'!B$17))</f>
        <v>#VALUE!</v>
      </c>
      <c r="H318" s="49" t="e">
        <f t="shared" si="60"/>
        <v>#VALUE!</v>
      </c>
      <c r="I318" s="50" t="e">
        <f>MATCH('935'!J318,'913'!$B$6:$B$1205,0)</f>
        <v>#VALUE!</v>
      </c>
      <c r="J318" s="50" t="e">
        <f>MATCH(INDEX('913'!$D$6:$D$1205,I318),'913'!$B$6:$B$1205,0)</f>
        <v>#VALUE!</v>
      </c>
      <c r="K318" s="50" t="e">
        <f>MATCH(INDEX('913'!$D$6:$D$1205,J318),'913'!$B$6:$B$1205,0)</f>
        <v>#VALUE!</v>
      </c>
      <c r="L318" s="50" t="e">
        <f>MATCH(INDEX('913'!$D$6:$D$1205,K318),'913'!$B$6:$B$1205,0)</f>
        <v>#VALUE!</v>
      </c>
      <c r="M318" s="50" t="e">
        <f>MATCH(INDEX('913'!$D$6:$D$1205,L318),'913'!$B$6:$B$1205,0)</f>
        <v>#VALUE!</v>
      </c>
      <c r="N318" s="50" t="e">
        <f>MATCH(INDEX('913'!$D$6:$D$1205,M318),'913'!$B$6:$B$1205,0)</f>
        <v>#VALUE!</v>
      </c>
      <c r="O318" s="50" t="e">
        <f>MATCH(INDEX('913'!$D$6:$D$1205,N318),'913'!$B$6:$B$1205,0)</f>
        <v>#VALUE!</v>
      </c>
      <c r="P318" s="51" t="e">
        <f>MATCH(INDEX('913'!$D$6:$D$1205,O318),'913'!$B$6:$B$1205,0)</f>
        <v>#VALUE!</v>
      </c>
      <c r="Q318" s="37">
        <f>IF(ISNUMBER(I318),MAX(0,INDEX('913'!$E$6:$E$1205,I318)),0)</f>
        <v>0</v>
      </c>
      <c r="R318" s="37">
        <f>IF(ISNUMBER(J318),MAX(0,INDEX('913'!$E$6:$E$1205,J318)),0)</f>
        <v>0</v>
      </c>
      <c r="S318" s="37">
        <f>IF(ISNUMBER(K318),MAX(0,INDEX('913'!$E$6:$E$1205,K318)),0)</f>
        <v>0</v>
      </c>
      <c r="T318" s="37">
        <f>IF(ISNUMBER(L318),MAX(0,INDEX('913'!$E$6:$E$1205,L318)),0)</f>
        <v>0</v>
      </c>
      <c r="U318" s="37">
        <f>IF(ISNUMBER(M318),MAX(0,INDEX('913'!$E$6:$E$1205,M318)),0)</f>
        <v>0</v>
      </c>
      <c r="V318" s="37">
        <f>IF(ISNUMBER(N318),MAX(0,INDEX('913'!$E$6:$E$1205,N318)),0)</f>
        <v>0</v>
      </c>
      <c r="W318" s="37">
        <f>IF(ISNUMBER(O318),MAX(0,INDEX('913'!$E$6:$E$1205,O318)),0)</f>
        <v>0</v>
      </c>
      <c r="X318" s="52">
        <f>IF(ISNUMBER(P318),MAX(0,INDEX('913'!$E$6:$E$1205,P318)),0)</f>
        <v>0</v>
      </c>
      <c r="Y318" s="37">
        <f>IF(ISNUMBER(I318),MAX(0,INDEX('913'!$F$6:$F$1205,I318)),0)</f>
        <v>0</v>
      </c>
      <c r="Z318" s="37">
        <f>IF(ISNUMBER(J318),MAX(0,INDEX('913'!$F$6:$F$1205,J318)),0)</f>
        <v>0</v>
      </c>
      <c r="AA318" s="37">
        <f>IF(ISNUMBER(K318),MAX(0,INDEX('913'!$F$6:$F$1205,K318)),0)</f>
        <v>0</v>
      </c>
      <c r="AB318" s="37">
        <f>IF(ISNUMBER(L318),MAX(0,INDEX('913'!$F$6:$F$1205,L318)),0)</f>
        <v>0</v>
      </c>
      <c r="AC318" s="37">
        <f>IF(ISNUMBER(M318),MAX(0,INDEX('913'!$F$6:$F$1205,M318)),0)</f>
        <v>0</v>
      </c>
      <c r="AD318" s="37">
        <f>IF(ISNUMBER(N318),MAX(0,INDEX('913'!$F$6:$F$1205,N318)),0)</f>
        <v>0</v>
      </c>
      <c r="AE318" s="37">
        <f>IF(ISNUMBER(O318),MAX(0,INDEX('913'!$F$6:$F$1205,O318)),0)</f>
        <v>0</v>
      </c>
      <c r="AF318" s="37">
        <f>IF(ISNUMBER(P318),MAX(0,INDEX('913'!$F$6:$F$1205,P318)),0)</f>
        <v>0</v>
      </c>
      <c r="AG318" s="32">
        <f>IF(ISNUMBER(I318),SQRT(INDEX('913'!$I$6:$I$1205,I318)^2+INDEX('913'!$J$6:$J$1205,I318)^2),0)</f>
        <v>0</v>
      </c>
      <c r="AH318" s="32">
        <f>IF(ISNUMBER(J318),SQRT(INDEX('913'!$I$6:$I$1205,J318)^2+INDEX('913'!$J$6:$J$1205,J318)^2),0)</f>
        <v>0</v>
      </c>
      <c r="AI318" s="32">
        <f>IF(ISNUMBER(K318),SQRT(INDEX('913'!$I$6:$I$1205,K318)^2+INDEX('913'!$J$6:$J$1205,K318)^2),0)</f>
        <v>0</v>
      </c>
      <c r="AJ318" s="32">
        <f>IF(ISNUMBER(L318),SQRT(INDEX('913'!$I$6:$I$1205,L318)^2+INDEX('913'!$J$6:$J$1205,L318)^2),0)</f>
        <v>0</v>
      </c>
      <c r="AK318" s="32">
        <f>IF(ISNUMBER(M318),SQRT(INDEX('913'!$I$6:$I$1205,M318)^2+INDEX('913'!$J$6:$J$1205,M318)^2),0)</f>
        <v>0</v>
      </c>
      <c r="AL318" s="32">
        <f>IF(ISNUMBER(N318),SQRT(INDEX('913'!$I$6:$I$1205,N318)^2+INDEX('913'!$J$6:$J$1205,N318)^2),0)</f>
        <v>0</v>
      </c>
      <c r="AM318" s="32">
        <f>IF(ISNUMBER(O318),SQRT(INDEX('913'!$I$6:$I$1205,O318)^2+INDEX('913'!$J$6:$J$1205,O318)^2),0)</f>
        <v>0</v>
      </c>
      <c r="AN318" s="49">
        <f>IF(ISNUMBER(P318),SQRT(INDEX('913'!$I$6:$I$1205,P318)^2+INDEX('913'!$J$6:$J$1205,P318)^2),0)</f>
        <v>0</v>
      </c>
      <c r="AO318" s="37">
        <f t="shared" si="61"/>
        <v>0</v>
      </c>
      <c r="AP318" s="37">
        <f t="shared" si="62"/>
        <v>0</v>
      </c>
      <c r="AQ318" s="33" t="e">
        <f>-100*'935'!W318*(AO318+AP318)/'11'!C$17</f>
        <v>#VALUE!</v>
      </c>
      <c r="AR318" s="37" t="e">
        <f t="shared" si="63"/>
        <v>#VALUE!</v>
      </c>
      <c r="AS318" s="52" t="e">
        <f t="shared" si="64"/>
        <v>#VALUE!</v>
      </c>
      <c r="AT318" s="32" t="e">
        <f>IF('935'!C318="VOID",0,('935'!C318*(1-'935'!X318/'11'!B$17)))</f>
        <v>#VALUE!</v>
      </c>
      <c r="AU318" s="52" t="e">
        <f>'935'!Q318*(1-'935'!Y318/'11'!C$17)/(1-'935'!X318/'11'!B$17)</f>
        <v>#VALUE!</v>
      </c>
      <c r="AV318" s="37" t="e">
        <f>INDEX('DNO totals'!$B$57:$G$57,IF('935'!K318,IF(MOD('935'!K318,1000),IF(MOD('935'!K318,100),IF(MOD('935'!K318,10),IF(MOD('935'!K318,1000)=1,6,5),4),3),2),1))</f>
        <v>#VALUE!</v>
      </c>
      <c r="AW318" s="52" t="e">
        <f t="shared" si="65"/>
        <v>#VALUE!</v>
      </c>
      <c r="AX318" s="32" t="e">
        <f>IF('935'!V318="VOID",0,'935'!V318*(1-'935'!X318/'11'!B$17))</f>
        <v>#VALUE!</v>
      </c>
      <c r="AY318" s="33" t="e">
        <f>IF(H318,-100*'Charging rates'!B$10/'11'!B$17*AX318/H318,0)</f>
        <v>#VALUE!</v>
      </c>
      <c r="AZ318" s="33" t="e">
        <f>IF(C318,'DNO totals'!B$41,0)</f>
        <v>#VALUE!</v>
      </c>
      <c r="BA318" s="33" t="e">
        <f t="shared" si="66"/>
        <v>#VALUE!</v>
      </c>
      <c r="BB318" s="33" t="e">
        <f t="shared" si="67"/>
        <v>#VALUE!</v>
      </c>
      <c r="BC318" s="53" t="e">
        <f t="shared" si="68"/>
        <v>#VALUE!</v>
      </c>
      <c r="BD318" s="32" t="e">
        <f>IF(AT318,'935'!H318*AT318/(AT318+D318+H318),0)</f>
        <v>#VALUE!</v>
      </c>
      <c r="BE318" s="32" t="e">
        <f>IF(H318,'935'!H318*H318/(AT318+D318+H318),0)</f>
        <v>#VALUE!</v>
      </c>
      <c r="BF318" s="32" t="e">
        <f>BD318*(1-'935'!X318/'11'!B$17)</f>
        <v>#VALUE!</v>
      </c>
      <c r="BG318" s="49" t="e">
        <f>BE318*(1-'935'!X318/'11'!B$17)</f>
        <v>#VALUE!</v>
      </c>
      <c r="BH318" s="52" t="e">
        <f>AV318*Parameters!B$6</f>
        <v>#VALUE!</v>
      </c>
      <c r="BI318" s="37" t="e">
        <f>IF('935'!$K318=1000,'Charging rates'!$C$38*$BH318/(1+'DNO totals'!$C$99)*'935'!$L318,0)</f>
        <v>#VALUE!</v>
      </c>
      <c r="BJ318" s="37" t="e">
        <f>IF(MOD('935'!$K318,1000)=100,'Charging rates'!$D$38*$BH318/(1+'DNO totals'!$D$99)*'935'!$M318,0)</f>
        <v>#VALUE!</v>
      </c>
      <c r="BK318" s="37" t="e">
        <f>IF(MOD('935'!$K318,100)=10,'Charging rates'!$E$38*$BH318/(1+'DNO totals'!$E$99)*'935'!$N318,0)</f>
        <v>#VALUE!</v>
      </c>
      <c r="BL318" s="37" t="e">
        <f>IF(AND(MOD('935'!$K318,10)&gt;0,MOD('935'!$K318,1000)&gt;1),'Charging rates'!$F$38*$BH318/(1+'DNO totals'!$F$99)*'935'!$O318,0)</f>
        <v>#VALUE!</v>
      </c>
      <c r="BM318" s="37" t="e">
        <f>IF(MOD('935'!$K318,1000)=1,'Charging rates'!$G$38*$BH318/(1+'DNO totals'!$G$99)*'935'!$P318,0)</f>
        <v>#VALUE!</v>
      </c>
      <c r="BN318" s="52" t="e">
        <f t="shared" si="69"/>
        <v>#VALUE!</v>
      </c>
      <c r="BO318" s="37" t="e">
        <f>IF('935'!$K318&gt;1000,'Charging rates'!$C$38*$AW318*'935'!$L318,0)</f>
        <v>#VALUE!</v>
      </c>
      <c r="BP318" s="37" t="e">
        <f>IF(MOD('935'!$K318,1000)&gt;100,'Charging rates'!$D$38*$AW318*'935'!$M318,0)</f>
        <v>#VALUE!</v>
      </c>
      <c r="BQ318" s="37" t="e">
        <f>IF(MOD('935'!$K318,100)&gt;10,'Charging rates'!$E$38*$AW318*'935'!$N318,0)</f>
        <v>#VALUE!</v>
      </c>
      <c r="BR318" s="52" t="e">
        <f t="shared" si="70"/>
        <v>#VALUE!</v>
      </c>
      <c r="BS318" s="48" t="e">
        <f>'935'!C318&lt;&gt;"VOID"</f>
        <v>#VALUE!</v>
      </c>
      <c r="BT318" s="33" t="e">
        <f>IF(BS318,(100/'11'!B$17*BD318*((1-'935'!I318)*'Charging rates'!B$51+'Charging rates'!B$63)),0)</f>
        <v>#VALUE!</v>
      </c>
      <c r="BU318" s="33" t="e">
        <f>100/'11'!B$17*BG318*('Charging rates'!B$51+'Charging rates'!B$63)</f>
        <v>#VALUE!</v>
      </c>
      <c r="BV318" s="33" t="e">
        <f>100/'11'!B$17*BE318*('Charging rates'!B$51+'Charging rates'!B$63)</f>
        <v>#VALUE!</v>
      </c>
      <c r="BW318" s="53" t="e">
        <f t="shared" si="71"/>
        <v>#VALUE!</v>
      </c>
      <c r="BX318" s="32" t="e">
        <f>AT318-('935'!T318*(1-'935'!X318/'11'!B$17))</f>
        <v>#VALUE!</v>
      </c>
      <c r="BY318" s="32">
        <f>0-IF(ISNUMBER(I318),INDEX('913'!$I$6:$I$1205,I318),0)-IF(ISNUMBER(J318),INDEX('913'!$I$6:$I$1205,J318),0)-IF(ISNUMBER(K318),INDEX('913'!$I$6:$I$1205,K318),0)-IF(ISNUMBER(L318),INDEX('913'!$I$6:$I$1205,L318),0)-IF(ISNUMBER(M318),INDEX('913'!$I$6:$I$1205,M318),0)-IF(ISNUMBER(N318),INDEX('913'!$I$6:$I$1205,N318),0)-IF(ISNUMBER(O318),INDEX('913'!$I$6:$I$1205,O318),0)-IF(ISNUMBER(P318),INDEX('913'!$I$6:$I$1205,P318),0)</f>
        <v>0</v>
      </c>
      <c r="BZ318" s="37">
        <f>IF(BY318=0,1,MAX(1,SQRT(BY318^2+(IF(ISNUMBER(I318),INDEX('913'!$J$6:$J$1205,I318),0)+IF(ISNUMBER(J318),INDEX('913'!$J$6:$J$1205,J318),0)+IF(ISNUMBER(K318),INDEX('913'!$J$6:$J$1205,K318),0)+IF(ISNUMBER(L318),INDEX('913'!$J$6:$J$1205,L318),0)+IF(ISNUMBER(M318),INDEX('913'!$J$6:$J$1205,M318),0)+IF(ISNUMBER(N318),INDEX('913'!$J$6:$J$1205,N318),0)+IF(ISNUMBER(O318),INDEX('913'!$J$6:$J$1205,O318),0)+IF(ISNUMBER(P318),INDEX('913'!$J$6:$J$1205,P318),0))^2)/BY318))</f>
        <v>1</v>
      </c>
      <c r="CA318" s="33" t="e">
        <f>100*AO318/'11'!B$17</f>
        <v>#VALUE!</v>
      </c>
      <c r="CB318" s="37" t="e">
        <f>100*(AP318*BZ318)/'11'!C$17</f>
        <v>#VALUE!</v>
      </c>
      <c r="CC318" s="37" t="e">
        <f t="shared" si="72"/>
        <v>#VALUE!</v>
      </c>
      <c r="CD318" s="33" t="e">
        <f t="shared" si="73"/>
        <v>#VALUE!</v>
      </c>
      <c r="CE318" s="54" t="e">
        <f>'11'!C$17-'935'!Y318</f>
        <v>#VALUE!</v>
      </c>
      <c r="CF318" s="37" t="e">
        <f>MAX('DNO totals'!B$312+0,MIN('935'!L318+0,'DNO totals'!B$304+0))</f>
        <v>#VALUE!</v>
      </c>
      <c r="CG318" s="37" t="e">
        <f>MAX('DNO totals'!C$312+0,MIN('935'!M318+0,'DNO totals'!C$304+0))</f>
        <v>#VALUE!</v>
      </c>
      <c r="CH318" s="37" t="e">
        <f>MAX('DNO totals'!D$312+0,MIN('935'!N318+0,'DNO totals'!D$304+0))</f>
        <v>#VALUE!</v>
      </c>
      <c r="CI318" s="37" t="e">
        <f>MAX('DNO totals'!E$312+0,MIN('935'!O318+0,'DNO totals'!E$304+0))</f>
        <v>#VALUE!</v>
      </c>
      <c r="CJ318" s="52" t="e">
        <f>MAX('DNO totals'!F$312+0,MIN('935'!P318+0,'DNO totals'!F$304+0))</f>
        <v>#VALUE!</v>
      </c>
      <c r="CK318" s="37" t="e">
        <f>IF('935'!$K318=1000,'Charging rates'!$C$38*$BH318/(1+'DNO totals'!$C$99)*$CF318,0)</f>
        <v>#VALUE!</v>
      </c>
      <c r="CL318" s="37" t="e">
        <f>IF(MOD('935'!$K318,1000)=100,'Charging rates'!$D$38*$BH318/(1+'DNO totals'!$D$99)*$CG318,0)</f>
        <v>#VALUE!</v>
      </c>
      <c r="CM318" s="37" t="e">
        <f>IF(MOD('935'!$K318,100)=10,'Charging rates'!$E$38*$BH318/(1+'DNO totals'!$E$99)*$CH318,0)</f>
        <v>#VALUE!</v>
      </c>
      <c r="CN318" s="37" t="e">
        <f>IF(AND(MOD('935'!$K318,10)&gt;0,MOD('935'!$K318,1000)&gt;1),'Charging rates'!$F$38*$BH318/(1+'DNO totals'!$F$99)*$CI318,0)</f>
        <v>#VALUE!</v>
      </c>
      <c r="CO318" s="37" t="e">
        <f>IF(MOD('935'!$K318,1000)=1,'Charging rates'!$G$38*$BH318/(1+'DNO totals'!$G$99)*$CJ318,0)</f>
        <v>#VALUE!</v>
      </c>
      <c r="CP318" s="52" t="e">
        <f t="shared" si="74"/>
        <v>#VALUE!</v>
      </c>
      <c r="CQ318" s="37" t="e">
        <f>IF('935'!$K318&gt;1000,'Charging rates'!$C$38*$AW318*$CF318,0)</f>
        <v>#VALUE!</v>
      </c>
      <c r="CR318" s="37" t="e">
        <f>IF(MOD('935'!$K318,1000)&gt;100,'Charging rates'!$D$38*$AW318*$CG318,0)</f>
        <v>#VALUE!</v>
      </c>
      <c r="CS318" s="37" t="e">
        <f>IF(MOD('935'!$K318,100)&gt;10,'Charging rates'!$E$38*$AW318*$CH318,0)</f>
        <v>#VALUE!</v>
      </c>
      <c r="CT318" s="52" t="e">
        <f t="shared" si="75"/>
        <v>#VALUE!</v>
      </c>
      <c r="CU318" s="33" t="e">
        <f>100*(AP318*'935'!Q318*BZ318)/'11'!B$17</f>
        <v>#VALUE!</v>
      </c>
      <c r="CV318" s="33" t="e">
        <f>100/'11'!B$17*'Charging rates'!B$10*AW318</f>
        <v>#VALUE!</v>
      </c>
      <c r="CW318" s="33" t="e">
        <f>IF(AT318=0,0,(1-BX318/AT318)*(CA318+IF('935'!Q318=0,0,(CB318*'935'!Q318*('11'!C$17-'935'!Y318)/('11'!B$17-'935'!X318)))))</f>
        <v>#VALUE!</v>
      </c>
      <c r="CX318" s="33" t="e">
        <f t="shared" si="76"/>
        <v>#VALUE!</v>
      </c>
      <c r="CY318" s="49" t="e">
        <f t="shared" si="77"/>
        <v>#VALUE!</v>
      </c>
      <c r="CZ318" s="32" t="e">
        <f>AT318*(Parameters!B$21+AU318)*IF('DNO totals'!B$323&lt;0,1,'935'!S318)</f>
        <v>#VALUE!</v>
      </c>
      <c r="DA318" s="52" t="e">
        <f>IF('DNO totals'!B$323&lt;0,1,'935'!S318)*(Parameters!B$21+AU318)</f>
        <v>#VALUE!</v>
      </c>
      <c r="DB318" s="37" t="e">
        <f>CX318+'Charging rates'!B$106*DA318*100/'11'!B$17</f>
        <v>#VALUE!</v>
      </c>
      <c r="DC318" s="37" t="e">
        <f>DB318+'Charging rates'!B$116*(Parameters!B$21+AU318)*100/'11'!B$17*IF('DNO totals'!B$323&lt;0,1,'935'!S318)</f>
        <v>#VALUE!</v>
      </c>
      <c r="DD318" s="37" t="e">
        <f>'Charging rates'!B$97*(CP318+CT318)*100/'11'!B$17</f>
        <v>#VALUE!</v>
      </c>
      <c r="DE318" s="33" t="e">
        <f>MAX(0-(CB318*AU318*'11'!C$17/'11'!B$17),DC318+DD318)</f>
        <v>#VALUE!</v>
      </c>
      <c r="DF318" s="37" t="e">
        <f>IF(BS318,IF(AU318=0,CC318,MAX(0,MIN(CC318,CC318+(DE318/'935'!Q318*('11'!B$17-'935'!X318)/('11'!C$17-'935'!Y318))))),0)</f>
        <v>#VALUE!</v>
      </c>
      <c r="DG318" s="33" t="e">
        <f t="shared" si="78"/>
        <v>#VALUE!</v>
      </c>
      <c r="DH318" s="53" t="e">
        <f t="shared" si="79"/>
        <v>#VALUE!</v>
      </c>
    </row>
    <row r="319" spans="1:112">
      <c r="A319" s="28">
        <v>219</v>
      </c>
      <c r="B319" s="47" t="e">
        <f>'935'!B319</f>
        <v>#VALUE!</v>
      </c>
      <c r="C319" s="48" t="e">
        <f>OR('935'!E319&lt;&gt;"VOID",'935'!F319&lt;&gt;"VOID",'935'!G319&lt;&gt;"VOID")</f>
        <v>#VALUE!</v>
      </c>
      <c r="D319" s="32" t="e">
        <f>IF('935'!D319="VOID",0,'935'!D319*(1-'935'!X319/'11'!B$17))</f>
        <v>#VALUE!</v>
      </c>
      <c r="E319" s="32" t="e">
        <f>IF('935'!E319="VOID",0,'935'!E319*(1-'935'!X319/'11'!B$17))</f>
        <v>#VALUE!</v>
      </c>
      <c r="F319" s="32" t="e">
        <f>IF('935'!F319="VOID",0,'935'!F319*(1-'935'!X319/'11'!B$17))</f>
        <v>#VALUE!</v>
      </c>
      <c r="G319" s="32" t="e">
        <f>IF('935'!G319="VOID",0,'935'!G319*(1-'935'!X319/'11'!B$17))</f>
        <v>#VALUE!</v>
      </c>
      <c r="H319" s="49" t="e">
        <f t="shared" si="60"/>
        <v>#VALUE!</v>
      </c>
      <c r="I319" s="50" t="e">
        <f>MATCH('935'!J319,'913'!$B$6:$B$1205,0)</f>
        <v>#VALUE!</v>
      </c>
      <c r="J319" s="50" t="e">
        <f>MATCH(INDEX('913'!$D$6:$D$1205,I319),'913'!$B$6:$B$1205,0)</f>
        <v>#VALUE!</v>
      </c>
      <c r="K319" s="50" t="e">
        <f>MATCH(INDEX('913'!$D$6:$D$1205,J319),'913'!$B$6:$B$1205,0)</f>
        <v>#VALUE!</v>
      </c>
      <c r="L319" s="50" t="e">
        <f>MATCH(INDEX('913'!$D$6:$D$1205,K319),'913'!$B$6:$B$1205,0)</f>
        <v>#VALUE!</v>
      </c>
      <c r="M319" s="50" t="e">
        <f>MATCH(INDEX('913'!$D$6:$D$1205,L319),'913'!$B$6:$B$1205,0)</f>
        <v>#VALUE!</v>
      </c>
      <c r="N319" s="50" t="e">
        <f>MATCH(INDEX('913'!$D$6:$D$1205,M319),'913'!$B$6:$B$1205,0)</f>
        <v>#VALUE!</v>
      </c>
      <c r="O319" s="50" t="e">
        <f>MATCH(INDEX('913'!$D$6:$D$1205,N319),'913'!$B$6:$B$1205,0)</f>
        <v>#VALUE!</v>
      </c>
      <c r="P319" s="51" t="e">
        <f>MATCH(INDEX('913'!$D$6:$D$1205,O319),'913'!$B$6:$B$1205,0)</f>
        <v>#VALUE!</v>
      </c>
      <c r="Q319" s="37">
        <f>IF(ISNUMBER(I319),MAX(0,INDEX('913'!$E$6:$E$1205,I319)),0)</f>
        <v>0</v>
      </c>
      <c r="R319" s="37">
        <f>IF(ISNUMBER(J319),MAX(0,INDEX('913'!$E$6:$E$1205,J319)),0)</f>
        <v>0</v>
      </c>
      <c r="S319" s="37">
        <f>IF(ISNUMBER(K319),MAX(0,INDEX('913'!$E$6:$E$1205,K319)),0)</f>
        <v>0</v>
      </c>
      <c r="T319" s="37">
        <f>IF(ISNUMBER(L319),MAX(0,INDEX('913'!$E$6:$E$1205,L319)),0)</f>
        <v>0</v>
      </c>
      <c r="U319" s="37">
        <f>IF(ISNUMBER(M319),MAX(0,INDEX('913'!$E$6:$E$1205,M319)),0)</f>
        <v>0</v>
      </c>
      <c r="V319" s="37">
        <f>IF(ISNUMBER(N319),MAX(0,INDEX('913'!$E$6:$E$1205,N319)),0)</f>
        <v>0</v>
      </c>
      <c r="W319" s="37">
        <f>IF(ISNUMBER(O319),MAX(0,INDEX('913'!$E$6:$E$1205,O319)),0)</f>
        <v>0</v>
      </c>
      <c r="X319" s="52">
        <f>IF(ISNUMBER(P319),MAX(0,INDEX('913'!$E$6:$E$1205,P319)),0)</f>
        <v>0</v>
      </c>
      <c r="Y319" s="37">
        <f>IF(ISNUMBER(I319),MAX(0,INDEX('913'!$F$6:$F$1205,I319)),0)</f>
        <v>0</v>
      </c>
      <c r="Z319" s="37">
        <f>IF(ISNUMBER(J319),MAX(0,INDEX('913'!$F$6:$F$1205,J319)),0)</f>
        <v>0</v>
      </c>
      <c r="AA319" s="37">
        <f>IF(ISNUMBER(K319),MAX(0,INDEX('913'!$F$6:$F$1205,K319)),0)</f>
        <v>0</v>
      </c>
      <c r="AB319" s="37">
        <f>IF(ISNUMBER(L319),MAX(0,INDEX('913'!$F$6:$F$1205,L319)),0)</f>
        <v>0</v>
      </c>
      <c r="AC319" s="37">
        <f>IF(ISNUMBER(M319),MAX(0,INDEX('913'!$F$6:$F$1205,M319)),0)</f>
        <v>0</v>
      </c>
      <c r="AD319" s="37">
        <f>IF(ISNUMBER(N319),MAX(0,INDEX('913'!$F$6:$F$1205,N319)),0)</f>
        <v>0</v>
      </c>
      <c r="AE319" s="37">
        <f>IF(ISNUMBER(O319),MAX(0,INDEX('913'!$F$6:$F$1205,O319)),0)</f>
        <v>0</v>
      </c>
      <c r="AF319" s="37">
        <f>IF(ISNUMBER(P319),MAX(0,INDEX('913'!$F$6:$F$1205,P319)),0)</f>
        <v>0</v>
      </c>
      <c r="AG319" s="32">
        <f>IF(ISNUMBER(I319),SQRT(INDEX('913'!$I$6:$I$1205,I319)^2+INDEX('913'!$J$6:$J$1205,I319)^2),0)</f>
        <v>0</v>
      </c>
      <c r="AH319" s="32">
        <f>IF(ISNUMBER(J319),SQRT(INDEX('913'!$I$6:$I$1205,J319)^2+INDEX('913'!$J$6:$J$1205,J319)^2),0)</f>
        <v>0</v>
      </c>
      <c r="AI319" s="32">
        <f>IF(ISNUMBER(K319),SQRT(INDEX('913'!$I$6:$I$1205,K319)^2+INDEX('913'!$J$6:$J$1205,K319)^2),0)</f>
        <v>0</v>
      </c>
      <c r="AJ319" s="32">
        <f>IF(ISNUMBER(L319),SQRT(INDEX('913'!$I$6:$I$1205,L319)^2+INDEX('913'!$J$6:$J$1205,L319)^2),0)</f>
        <v>0</v>
      </c>
      <c r="AK319" s="32">
        <f>IF(ISNUMBER(M319),SQRT(INDEX('913'!$I$6:$I$1205,M319)^2+INDEX('913'!$J$6:$J$1205,M319)^2),0)</f>
        <v>0</v>
      </c>
      <c r="AL319" s="32">
        <f>IF(ISNUMBER(N319),SQRT(INDEX('913'!$I$6:$I$1205,N319)^2+INDEX('913'!$J$6:$J$1205,N319)^2),0)</f>
        <v>0</v>
      </c>
      <c r="AM319" s="32">
        <f>IF(ISNUMBER(O319),SQRT(INDEX('913'!$I$6:$I$1205,O319)^2+INDEX('913'!$J$6:$J$1205,O319)^2),0)</f>
        <v>0</v>
      </c>
      <c r="AN319" s="49">
        <f>IF(ISNUMBER(P319),SQRT(INDEX('913'!$I$6:$I$1205,P319)^2+INDEX('913'!$J$6:$J$1205,P319)^2),0)</f>
        <v>0</v>
      </c>
      <c r="AO319" s="37">
        <f t="shared" si="61"/>
        <v>0</v>
      </c>
      <c r="AP319" s="37">
        <f t="shared" si="62"/>
        <v>0</v>
      </c>
      <c r="AQ319" s="33" t="e">
        <f>-100*'935'!W319*(AO319+AP319)/'11'!C$17</f>
        <v>#VALUE!</v>
      </c>
      <c r="AR319" s="37" t="e">
        <f t="shared" si="63"/>
        <v>#VALUE!</v>
      </c>
      <c r="AS319" s="52" t="e">
        <f t="shared" si="64"/>
        <v>#VALUE!</v>
      </c>
      <c r="AT319" s="32" t="e">
        <f>IF('935'!C319="VOID",0,('935'!C319*(1-'935'!X319/'11'!B$17)))</f>
        <v>#VALUE!</v>
      </c>
      <c r="AU319" s="52" t="e">
        <f>'935'!Q319*(1-'935'!Y319/'11'!C$17)/(1-'935'!X319/'11'!B$17)</f>
        <v>#VALUE!</v>
      </c>
      <c r="AV319" s="37" t="e">
        <f>INDEX('DNO totals'!$B$57:$G$57,IF('935'!K319,IF(MOD('935'!K319,1000),IF(MOD('935'!K319,100),IF(MOD('935'!K319,10),IF(MOD('935'!K319,1000)=1,6,5),4),3),2),1))</f>
        <v>#VALUE!</v>
      </c>
      <c r="AW319" s="52" t="e">
        <f t="shared" si="65"/>
        <v>#VALUE!</v>
      </c>
      <c r="AX319" s="32" t="e">
        <f>IF('935'!V319="VOID",0,'935'!V319*(1-'935'!X319/'11'!B$17))</f>
        <v>#VALUE!</v>
      </c>
      <c r="AY319" s="33" t="e">
        <f>IF(H319,-100*'Charging rates'!B$10/'11'!B$17*AX319/H319,0)</f>
        <v>#VALUE!</v>
      </c>
      <c r="AZ319" s="33" t="e">
        <f>IF(C319,'DNO totals'!B$41,0)</f>
        <v>#VALUE!</v>
      </c>
      <c r="BA319" s="33" t="e">
        <f t="shared" si="66"/>
        <v>#VALUE!</v>
      </c>
      <c r="BB319" s="33" t="e">
        <f t="shared" si="67"/>
        <v>#VALUE!</v>
      </c>
      <c r="BC319" s="53" t="e">
        <f t="shared" si="68"/>
        <v>#VALUE!</v>
      </c>
      <c r="BD319" s="32" t="e">
        <f>IF(AT319,'935'!H319*AT319/(AT319+D319+H319),0)</f>
        <v>#VALUE!</v>
      </c>
      <c r="BE319" s="32" t="e">
        <f>IF(H319,'935'!H319*H319/(AT319+D319+H319),0)</f>
        <v>#VALUE!</v>
      </c>
      <c r="BF319" s="32" t="e">
        <f>BD319*(1-'935'!X319/'11'!B$17)</f>
        <v>#VALUE!</v>
      </c>
      <c r="BG319" s="49" t="e">
        <f>BE319*(1-'935'!X319/'11'!B$17)</f>
        <v>#VALUE!</v>
      </c>
      <c r="BH319" s="52" t="e">
        <f>AV319*Parameters!B$6</f>
        <v>#VALUE!</v>
      </c>
      <c r="BI319" s="37" t="e">
        <f>IF('935'!$K319=1000,'Charging rates'!$C$38*$BH319/(1+'DNO totals'!$C$99)*'935'!$L319,0)</f>
        <v>#VALUE!</v>
      </c>
      <c r="BJ319" s="37" t="e">
        <f>IF(MOD('935'!$K319,1000)=100,'Charging rates'!$D$38*$BH319/(1+'DNO totals'!$D$99)*'935'!$M319,0)</f>
        <v>#VALUE!</v>
      </c>
      <c r="BK319" s="37" t="e">
        <f>IF(MOD('935'!$K319,100)=10,'Charging rates'!$E$38*$BH319/(1+'DNO totals'!$E$99)*'935'!$N319,0)</f>
        <v>#VALUE!</v>
      </c>
      <c r="BL319" s="37" t="e">
        <f>IF(AND(MOD('935'!$K319,10)&gt;0,MOD('935'!$K319,1000)&gt;1),'Charging rates'!$F$38*$BH319/(1+'DNO totals'!$F$99)*'935'!$O319,0)</f>
        <v>#VALUE!</v>
      </c>
      <c r="BM319" s="37" t="e">
        <f>IF(MOD('935'!$K319,1000)=1,'Charging rates'!$G$38*$BH319/(1+'DNO totals'!$G$99)*'935'!$P319,0)</f>
        <v>#VALUE!</v>
      </c>
      <c r="BN319" s="52" t="e">
        <f t="shared" si="69"/>
        <v>#VALUE!</v>
      </c>
      <c r="BO319" s="37" t="e">
        <f>IF('935'!$K319&gt;1000,'Charging rates'!$C$38*$AW319*'935'!$L319,0)</f>
        <v>#VALUE!</v>
      </c>
      <c r="BP319" s="37" t="e">
        <f>IF(MOD('935'!$K319,1000)&gt;100,'Charging rates'!$D$38*$AW319*'935'!$M319,0)</f>
        <v>#VALUE!</v>
      </c>
      <c r="BQ319" s="37" t="e">
        <f>IF(MOD('935'!$K319,100)&gt;10,'Charging rates'!$E$38*$AW319*'935'!$N319,0)</f>
        <v>#VALUE!</v>
      </c>
      <c r="BR319" s="52" t="e">
        <f t="shared" si="70"/>
        <v>#VALUE!</v>
      </c>
      <c r="BS319" s="48" t="e">
        <f>'935'!C319&lt;&gt;"VOID"</f>
        <v>#VALUE!</v>
      </c>
      <c r="BT319" s="33" t="e">
        <f>IF(BS319,(100/'11'!B$17*BD319*((1-'935'!I319)*'Charging rates'!B$51+'Charging rates'!B$63)),0)</f>
        <v>#VALUE!</v>
      </c>
      <c r="BU319" s="33" t="e">
        <f>100/'11'!B$17*BG319*('Charging rates'!B$51+'Charging rates'!B$63)</f>
        <v>#VALUE!</v>
      </c>
      <c r="BV319" s="33" t="e">
        <f>100/'11'!B$17*BE319*('Charging rates'!B$51+'Charging rates'!B$63)</f>
        <v>#VALUE!</v>
      </c>
      <c r="BW319" s="53" t="e">
        <f t="shared" si="71"/>
        <v>#VALUE!</v>
      </c>
      <c r="BX319" s="32" t="e">
        <f>AT319-('935'!T319*(1-'935'!X319/'11'!B$17))</f>
        <v>#VALUE!</v>
      </c>
      <c r="BY319" s="32">
        <f>0-IF(ISNUMBER(I319),INDEX('913'!$I$6:$I$1205,I319),0)-IF(ISNUMBER(J319),INDEX('913'!$I$6:$I$1205,J319),0)-IF(ISNUMBER(K319),INDEX('913'!$I$6:$I$1205,K319),0)-IF(ISNUMBER(L319),INDEX('913'!$I$6:$I$1205,L319),0)-IF(ISNUMBER(M319),INDEX('913'!$I$6:$I$1205,M319),0)-IF(ISNUMBER(N319),INDEX('913'!$I$6:$I$1205,N319),0)-IF(ISNUMBER(O319),INDEX('913'!$I$6:$I$1205,O319),0)-IF(ISNUMBER(P319),INDEX('913'!$I$6:$I$1205,P319),0)</f>
        <v>0</v>
      </c>
      <c r="BZ319" s="37">
        <f>IF(BY319=0,1,MAX(1,SQRT(BY319^2+(IF(ISNUMBER(I319),INDEX('913'!$J$6:$J$1205,I319),0)+IF(ISNUMBER(J319),INDEX('913'!$J$6:$J$1205,J319),0)+IF(ISNUMBER(K319),INDEX('913'!$J$6:$J$1205,K319),0)+IF(ISNUMBER(L319),INDEX('913'!$J$6:$J$1205,L319),0)+IF(ISNUMBER(M319),INDEX('913'!$J$6:$J$1205,M319),0)+IF(ISNUMBER(N319),INDEX('913'!$J$6:$J$1205,N319),0)+IF(ISNUMBER(O319),INDEX('913'!$J$6:$J$1205,O319),0)+IF(ISNUMBER(P319),INDEX('913'!$J$6:$J$1205,P319),0))^2)/BY319))</f>
        <v>1</v>
      </c>
      <c r="CA319" s="33" t="e">
        <f>100*AO319/'11'!B$17</f>
        <v>#VALUE!</v>
      </c>
      <c r="CB319" s="37" t="e">
        <f>100*(AP319*BZ319)/'11'!C$17</f>
        <v>#VALUE!</v>
      </c>
      <c r="CC319" s="37" t="e">
        <f t="shared" si="72"/>
        <v>#VALUE!</v>
      </c>
      <c r="CD319" s="33" t="e">
        <f t="shared" si="73"/>
        <v>#VALUE!</v>
      </c>
      <c r="CE319" s="54" t="e">
        <f>'11'!C$17-'935'!Y319</f>
        <v>#VALUE!</v>
      </c>
      <c r="CF319" s="37" t="e">
        <f>MAX('DNO totals'!B$312+0,MIN('935'!L319+0,'DNO totals'!B$304+0))</f>
        <v>#VALUE!</v>
      </c>
      <c r="CG319" s="37" t="e">
        <f>MAX('DNO totals'!C$312+0,MIN('935'!M319+0,'DNO totals'!C$304+0))</f>
        <v>#VALUE!</v>
      </c>
      <c r="CH319" s="37" t="e">
        <f>MAX('DNO totals'!D$312+0,MIN('935'!N319+0,'DNO totals'!D$304+0))</f>
        <v>#VALUE!</v>
      </c>
      <c r="CI319" s="37" t="e">
        <f>MAX('DNO totals'!E$312+0,MIN('935'!O319+0,'DNO totals'!E$304+0))</f>
        <v>#VALUE!</v>
      </c>
      <c r="CJ319" s="52" t="e">
        <f>MAX('DNO totals'!F$312+0,MIN('935'!P319+0,'DNO totals'!F$304+0))</f>
        <v>#VALUE!</v>
      </c>
      <c r="CK319" s="37" t="e">
        <f>IF('935'!$K319=1000,'Charging rates'!$C$38*$BH319/(1+'DNO totals'!$C$99)*$CF319,0)</f>
        <v>#VALUE!</v>
      </c>
      <c r="CL319" s="37" t="e">
        <f>IF(MOD('935'!$K319,1000)=100,'Charging rates'!$D$38*$BH319/(1+'DNO totals'!$D$99)*$CG319,0)</f>
        <v>#VALUE!</v>
      </c>
      <c r="CM319" s="37" t="e">
        <f>IF(MOD('935'!$K319,100)=10,'Charging rates'!$E$38*$BH319/(1+'DNO totals'!$E$99)*$CH319,0)</f>
        <v>#VALUE!</v>
      </c>
      <c r="CN319" s="37" t="e">
        <f>IF(AND(MOD('935'!$K319,10)&gt;0,MOD('935'!$K319,1000)&gt;1),'Charging rates'!$F$38*$BH319/(1+'DNO totals'!$F$99)*$CI319,0)</f>
        <v>#VALUE!</v>
      </c>
      <c r="CO319" s="37" t="e">
        <f>IF(MOD('935'!$K319,1000)=1,'Charging rates'!$G$38*$BH319/(1+'DNO totals'!$G$99)*$CJ319,0)</f>
        <v>#VALUE!</v>
      </c>
      <c r="CP319" s="52" t="e">
        <f t="shared" si="74"/>
        <v>#VALUE!</v>
      </c>
      <c r="CQ319" s="37" t="e">
        <f>IF('935'!$K319&gt;1000,'Charging rates'!$C$38*$AW319*$CF319,0)</f>
        <v>#VALUE!</v>
      </c>
      <c r="CR319" s="37" t="e">
        <f>IF(MOD('935'!$K319,1000)&gt;100,'Charging rates'!$D$38*$AW319*$CG319,0)</f>
        <v>#VALUE!</v>
      </c>
      <c r="CS319" s="37" t="e">
        <f>IF(MOD('935'!$K319,100)&gt;10,'Charging rates'!$E$38*$AW319*$CH319,0)</f>
        <v>#VALUE!</v>
      </c>
      <c r="CT319" s="52" t="e">
        <f t="shared" si="75"/>
        <v>#VALUE!</v>
      </c>
      <c r="CU319" s="33" t="e">
        <f>100*(AP319*'935'!Q319*BZ319)/'11'!B$17</f>
        <v>#VALUE!</v>
      </c>
      <c r="CV319" s="33" t="e">
        <f>100/'11'!B$17*'Charging rates'!B$10*AW319</f>
        <v>#VALUE!</v>
      </c>
      <c r="CW319" s="33" t="e">
        <f>IF(AT319=0,0,(1-BX319/AT319)*(CA319+IF('935'!Q319=0,0,(CB319*'935'!Q319*('11'!C$17-'935'!Y319)/('11'!B$17-'935'!X319)))))</f>
        <v>#VALUE!</v>
      </c>
      <c r="CX319" s="33" t="e">
        <f t="shared" si="76"/>
        <v>#VALUE!</v>
      </c>
      <c r="CY319" s="49" t="e">
        <f t="shared" si="77"/>
        <v>#VALUE!</v>
      </c>
      <c r="CZ319" s="32" t="e">
        <f>AT319*(Parameters!B$21+AU319)*IF('DNO totals'!B$323&lt;0,1,'935'!S319)</f>
        <v>#VALUE!</v>
      </c>
      <c r="DA319" s="52" t="e">
        <f>IF('DNO totals'!B$323&lt;0,1,'935'!S319)*(Parameters!B$21+AU319)</f>
        <v>#VALUE!</v>
      </c>
      <c r="DB319" s="37" t="e">
        <f>CX319+'Charging rates'!B$106*DA319*100/'11'!B$17</f>
        <v>#VALUE!</v>
      </c>
      <c r="DC319" s="37" t="e">
        <f>DB319+'Charging rates'!B$116*(Parameters!B$21+AU319)*100/'11'!B$17*IF('DNO totals'!B$323&lt;0,1,'935'!S319)</f>
        <v>#VALUE!</v>
      </c>
      <c r="DD319" s="37" t="e">
        <f>'Charging rates'!B$97*(CP319+CT319)*100/'11'!B$17</f>
        <v>#VALUE!</v>
      </c>
      <c r="DE319" s="33" t="e">
        <f>MAX(0-(CB319*AU319*'11'!C$17/'11'!B$17),DC319+DD319)</f>
        <v>#VALUE!</v>
      </c>
      <c r="DF319" s="37" t="e">
        <f>IF(BS319,IF(AU319=0,CC319,MAX(0,MIN(CC319,CC319+(DE319/'935'!Q319*('11'!B$17-'935'!X319)/('11'!C$17-'935'!Y319))))),0)</f>
        <v>#VALUE!</v>
      </c>
      <c r="DG319" s="33" t="e">
        <f t="shared" si="78"/>
        <v>#VALUE!</v>
      </c>
      <c r="DH319" s="53" t="e">
        <f t="shared" si="79"/>
        <v>#VALUE!</v>
      </c>
    </row>
    <row r="320" spans="1:112">
      <c r="A320" s="28">
        <v>220</v>
      </c>
      <c r="B320" s="47" t="e">
        <f>'935'!B320</f>
        <v>#VALUE!</v>
      </c>
      <c r="C320" s="48" t="e">
        <f>OR('935'!E320&lt;&gt;"VOID",'935'!F320&lt;&gt;"VOID",'935'!G320&lt;&gt;"VOID")</f>
        <v>#VALUE!</v>
      </c>
      <c r="D320" s="32" t="e">
        <f>IF('935'!D320="VOID",0,'935'!D320*(1-'935'!X320/'11'!B$17))</f>
        <v>#VALUE!</v>
      </c>
      <c r="E320" s="32" t="e">
        <f>IF('935'!E320="VOID",0,'935'!E320*(1-'935'!X320/'11'!B$17))</f>
        <v>#VALUE!</v>
      </c>
      <c r="F320" s="32" t="e">
        <f>IF('935'!F320="VOID",0,'935'!F320*(1-'935'!X320/'11'!B$17))</f>
        <v>#VALUE!</v>
      </c>
      <c r="G320" s="32" t="e">
        <f>IF('935'!G320="VOID",0,'935'!G320*(1-'935'!X320/'11'!B$17))</f>
        <v>#VALUE!</v>
      </c>
      <c r="H320" s="49" t="e">
        <f t="shared" si="60"/>
        <v>#VALUE!</v>
      </c>
      <c r="I320" s="50" t="e">
        <f>MATCH('935'!J320,'913'!$B$6:$B$1205,0)</f>
        <v>#VALUE!</v>
      </c>
      <c r="J320" s="50" t="e">
        <f>MATCH(INDEX('913'!$D$6:$D$1205,I320),'913'!$B$6:$B$1205,0)</f>
        <v>#VALUE!</v>
      </c>
      <c r="K320" s="50" t="e">
        <f>MATCH(INDEX('913'!$D$6:$D$1205,J320),'913'!$B$6:$B$1205,0)</f>
        <v>#VALUE!</v>
      </c>
      <c r="L320" s="50" t="e">
        <f>MATCH(INDEX('913'!$D$6:$D$1205,K320),'913'!$B$6:$B$1205,0)</f>
        <v>#VALUE!</v>
      </c>
      <c r="M320" s="50" t="e">
        <f>MATCH(INDEX('913'!$D$6:$D$1205,L320),'913'!$B$6:$B$1205,0)</f>
        <v>#VALUE!</v>
      </c>
      <c r="N320" s="50" t="e">
        <f>MATCH(INDEX('913'!$D$6:$D$1205,M320),'913'!$B$6:$B$1205,0)</f>
        <v>#VALUE!</v>
      </c>
      <c r="O320" s="50" t="e">
        <f>MATCH(INDEX('913'!$D$6:$D$1205,N320),'913'!$B$6:$B$1205,0)</f>
        <v>#VALUE!</v>
      </c>
      <c r="P320" s="51" t="e">
        <f>MATCH(INDEX('913'!$D$6:$D$1205,O320),'913'!$B$6:$B$1205,0)</f>
        <v>#VALUE!</v>
      </c>
      <c r="Q320" s="37">
        <f>IF(ISNUMBER(I320),MAX(0,INDEX('913'!$E$6:$E$1205,I320)),0)</f>
        <v>0</v>
      </c>
      <c r="R320" s="37">
        <f>IF(ISNUMBER(J320),MAX(0,INDEX('913'!$E$6:$E$1205,J320)),0)</f>
        <v>0</v>
      </c>
      <c r="S320" s="37">
        <f>IF(ISNUMBER(K320),MAX(0,INDEX('913'!$E$6:$E$1205,K320)),0)</f>
        <v>0</v>
      </c>
      <c r="T320" s="37">
        <f>IF(ISNUMBER(L320),MAX(0,INDEX('913'!$E$6:$E$1205,L320)),0)</f>
        <v>0</v>
      </c>
      <c r="U320" s="37">
        <f>IF(ISNUMBER(M320),MAX(0,INDEX('913'!$E$6:$E$1205,M320)),0)</f>
        <v>0</v>
      </c>
      <c r="V320" s="37">
        <f>IF(ISNUMBER(N320),MAX(0,INDEX('913'!$E$6:$E$1205,N320)),0)</f>
        <v>0</v>
      </c>
      <c r="W320" s="37">
        <f>IF(ISNUMBER(O320),MAX(0,INDEX('913'!$E$6:$E$1205,O320)),0)</f>
        <v>0</v>
      </c>
      <c r="X320" s="52">
        <f>IF(ISNUMBER(P320),MAX(0,INDEX('913'!$E$6:$E$1205,P320)),0)</f>
        <v>0</v>
      </c>
      <c r="Y320" s="37">
        <f>IF(ISNUMBER(I320),MAX(0,INDEX('913'!$F$6:$F$1205,I320)),0)</f>
        <v>0</v>
      </c>
      <c r="Z320" s="37">
        <f>IF(ISNUMBER(J320),MAX(0,INDEX('913'!$F$6:$F$1205,J320)),0)</f>
        <v>0</v>
      </c>
      <c r="AA320" s="37">
        <f>IF(ISNUMBER(K320),MAX(0,INDEX('913'!$F$6:$F$1205,K320)),0)</f>
        <v>0</v>
      </c>
      <c r="AB320" s="37">
        <f>IF(ISNUMBER(L320),MAX(0,INDEX('913'!$F$6:$F$1205,L320)),0)</f>
        <v>0</v>
      </c>
      <c r="AC320" s="37">
        <f>IF(ISNUMBER(M320),MAX(0,INDEX('913'!$F$6:$F$1205,M320)),0)</f>
        <v>0</v>
      </c>
      <c r="AD320" s="37">
        <f>IF(ISNUMBER(N320),MAX(0,INDEX('913'!$F$6:$F$1205,N320)),0)</f>
        <v>0</v>
      </c>
      <c r="AE320" s="37">
        <f>IF(ISNUMBER(O320),MAX(0,INDEX('913'!$F$6:$F$1205,O320)),0)</f>
        <v>0</v>
      </c>
      <c r="AF320" s="37">
        <f>IF(ISNUMBER(P320),MAX(0,INDEX('913'!$F$6:$F$1205,P320)),0)</f>
        <v>0</v>
      </c>
      <c r="AG320" s="32">
        <f>IF(ISNUMBER(I320),SQRT(INDEX('913'!$I$6:$I$1205,I320)^2+INDEX('913'!$J$6:$J$1205,I320)^2),0)</f>
        <v>0</v>
      </c>
      <c r="AH320" s="32">
        <f>IF(ISNUMBER(J320),SQRT(INDEX('913'!$I$6:$I$1205,J320)^2+INDEX('913'!$J$6:$J$1205,J320)^2),0)</f>
        <v>0</v>
      </c>
      <c r="AI320" s="32">
        <f>IF(ISNUMBER(K320),SQRT(INDEX('913'!$I$6:$I$1205,K320)^2+INDEX('913'!$J$6:$J$1205,K320)^2),0)</f>
        <v>0</v>
      </c>
      <c r="AJ320" s="32">
        <f>IF(ISNUMBER(L320),SQRT(INDEX('913'!$I$6:$I$1205,L320)^2+INDEX('913'!$J$6:$J$1205,L320)^2),0)</f>
        <v>0</v>
      </c>
      <c r="AK320" s="32">
        <f>IF(ISNUMBER(M320),SQRT(INDEX('913'!$I$6:$I$1205,M320)^2+INDEX('913'!$J$6:$J$1205,M320)^2),0)</f>
        <v>0</v>
      </c>
      <c r="AL320" s="32">
        <f>IF(ISNUMBER(N320),SQRT(INDEX('913'!$I$6:$I$1205,N320)^2+INDEX('913'!$J$6:$J$1205,N320)^2),0)</f>
        <v>0</v>
      </c>
      <c r="AM320" s="32">
        <f>IF(ISNUMBER(O320),SQRT(INDEX('913'!$I$6:$I$1205,O320)^2+INDEX('913'!$J$6:$J$1205,O320)^2),0)</f>
        <v>0</v>
      </c>
      <c r="AN320" s="49">
        <f>IF(ISNUMBER(P320),SQRT(INDEX('913'!$I$6:$I$1205,P320)^2+INDEX('913'!$J$6:$J$1205,P320)^2),0)</f>
        <v>0</v>
      </c>
      <c r="AO320" s="37">
        <f t="shared" si="61"/>
        <v>0</v>
      </c>
      <c r="AP320" s="37">
        <f t="shared" si="62"/>
        <v>0</v>
      </c>
      <c r="AQ320" s="33" t="e">
        <f>-100*'935'!W320*(AO320+AP320)/'11'!C$17</f>
        <v>#VALUE!</v>
      </c>
      <c r="AR320" s="37" t="e">
        <f t="shared" si="63"/>
        <v>#VALUE!</v>
      </c>
      <c r="AS320" s="52" t="e">
        <f t="shared" si="64"/>
        <v>#VALUE!</v>
      </c>
      <c r="AT320" s="32" t="e">
        <f>IF('935'!C320="VOID",0,('935'!C320*(1-'935'!X320/'11'!B$17)))</f>
        <v>#VALUE!</v>
      </c>
      <c r="AU320" s="52" t="e">
        <f>'935'!Q320*(1-'935'!Y320/'11'!C$17)/(1-'935'!X320/'11'!B$17)</f>
        <v>#VALUE!</v>
      </c>
      <c r="AV320" s="37" t="e">
        <f>INDEX('DNO totals'!$B$57:$G$57,IF('935'!K320,IF(MOD('935'!K320,1000),IF(MOD('935'!K320,100),IF(MOD('935'!K320,10),IF(MOD('935'!K320,1000)=1,6,5),4),3),2),1))</f>
        <v>#VALUE!</v>
      </c>
      <c r="AW320" s="52" t="e">
        <f t="shared" si="65"/>
        <v>#VALUE!</v>
      </c>
      <c r="AX320" s="32" t="e">
        <f>IF('935'!V320="VOID",0,'935'!V320*(1-'935'!X320/'11'!B$17))</f>
        <v>#VALUE!</v>
      </c>
      <c r="AY320" s="33" t="e">
        <f>IF(H320,-100*'Charging rates'!B$10/'11'!B$17*AX320/H320,0)</f>
        <v>#VALUE!</v>
      </c>
      <c r="AZ320" s="33" t="e">
        <f>IF(C320,'DNO totals'!B$41,0)</f>
        <v>#VALUE!</v>
      </c>
      <c r="BA320" s="33" t="e">
        <f t="shared" si="66"/>
        <v>#VALUE!</v>
      </c>
      <c r="BB320" s="33" t="e">
        <f t="shared" si="67"/>
        <v>#VALUE!</v>
      </c>
      <c r="BC320" s="53" t="e">
        <f t="shared" si="68"/>
        <v>#VALUE!</v>
      </c>
      <c r="BD320" s="32" t="e">
        <f>IF(AT320,'935'!H320*AT320/(AT320+D320+H320),0)</f>
        <v>#VALUE!</v>
      </c>
      <c r="BE320" s="32" t="e">
        <f>IF(H320,'935'!H320*H320/(AT320+D320+H320),0)</f>
        <v>#VALUE!</v>
      </c>
      <c r="BF320" s="32" t="e">
        <f>BD320*(1-'935'!X320/'11'!B$17)</f>
        <v>#VALUE!</v>
      </c>
      <c r="BG320" s="49" t="e">
        <f>BE320*(1-'935'!X320/'11'!B$17)</f>
        <v>#VALUE!</v>
      </c>
      <c r="BH320" s="52" t="e">
        <f>AV320*Parameters!B$6</f>
        <v>#VALUE!</v>
      </c>
      <c r="BI320" s="37" t="e">
        <f>IF('935'!$K320=1000,'Charging rates'!$C$38*$BH320/(1+'DNO totals'!$C$99)*'935'!$L320,0)</f>
        <v>#VALUE!</v>
      </c>
      <c r="BJ320" s="37" t="e">
        <f>IF(MOD('935'!$K320,1000)=100,'Charging rates'!$D$38*$BH320/(1+'DNO totals'!$D$99)*'935'!$M320,0)</f>
        <v>#VALUE!</v>
      </c>
      <c r="BK320" s="37" t="e">
        <f>IF(MOD('935'!$K320,100)=10,'Charging rates'!$E$38*$BH320/(1+'DNO totals'!$E$99)*'935'!$N320,0)</f>
        <v>#VALUE!</v>
      </c>
      <c r="BL320" s="37" t="e">
        <f>IF(AND(MOD('935'!$K320,10)&gt;0,MOD('935'!$K320,1000)&gt;1),'Charging rates'!$F$38*$BH320/(1+'DNO totals'!$F$99)*'935'!$O320,0)</f>
        <v>#VALUE!</v>
      </c>
      <c r="BM320" s="37" t="e">
        <f>IF(MOD('935'!$K320,1000)=1,'Charging rates'!$G$38*$BH320/(1+'DNO totals'!$G$99)*'935'!$P320,0)</f>
        <v>#VALUE!</v>
      </c>
      <c r="BN320" s="52" t="e">
        <f t="shared" si="69"/>
        <v>#VALUE!</v>
      </c>
      <c r="BO320" s="37" t="e">
        <f>IF('935'!$K320&gt;1000,'Charging rates'!$C$38*$AW320*'935'!$L320,0)</f>
        <v>#VALUE!</v>
      </c>
      <c r="BP320" s="37" t="e">
        <f>IF(MOD('935'!$K320,1000)&gt;100,'Charging rates'!$D$38*$AW320*'935'!$M320,0)</f>
        <v>#VALUE!</v>
      </c>
      <c r="BQ320" s="37" t="e">
        <f>IF(MOD('935'!$K320,100)&gt;10,'Charging rates'!$E$38*$AW320*'935'!$N320,0)</f>
        <v>#VALUE!</v>
      </c>
      <c r="BR320" s="52" t="e">
        <f t="shared" si="70"/>
        <v>#VALUE!</v>
      </c>
      <c r="BS320" s="48" t="e">
        <f>'935'!C320&lt;&gt;"VOID"</f>
        <v>#VALUE!</v>
      </c>
      <c r="BT320" s="33" t="e">
        <f>IF(BS320,(100/'11'!B$17*BD320*((1-'935'!I320)*'Charging rates'!B$51+'Charging rates'!B$63)),0)</f>
        <v>#VALUE!</v>
      </c>
      <c r="BU320" s="33" t="e">
        <f>100/'11'!B$17*BG320*('Charging rates'!B$51+'Charging rates'!B$63)</f>
        <v>#VALUE!</v>
      </c>
      <c r="BV320" s="33" t="e">
        <f>100/'11'!B$17*BE320*('Charging rates'!B$51+'Charging rates'!B$63)</f>
        <v>#VALUE!</v>
      </c>
      <c r="BW320" s="53" t="e">
        <f t="shared" si="71"/>
        <v>#VALUE!</v>
      </c>
      <c r="BX320" s="32" t="e">
        <f>AT320-('935'!T320*(1-'935'!X320/'11'!B$17))</f>
        <v>#VALUE!</v>
      </c>
      <c r="BY320" s="32">
        <f>0-IF(ISNUMBER(I320),INDEX('913'!$I$6:$I$1205,I320),0)-IF(ISNUMBER(J320),INDEX('913'!$I$6:$I$1205,J320),0)-IF(ISNUMBER(K320),INDEX('913'!$I$6:$I$1205,K320),0)-IF(ISNUMBER(L320),INDEX('913'!$I$6:$I$1205,L320),0)-IF(ISNUMBER(M320),INDEX('913'!$I$6:$I$1205,M320),0)-IF(ISNUMBER(N320),INDEX('913'!$I$6:$I$1205,N320),0)-IF(ISNUMBER(O320),INDEX('913'!$I$6:$I$1205,O320),0)-IF(ISNUMBER(P320),INDEX('913'!$I$6:$I$1205,P320),0)</f>
        <v>0</v>
      </c>
      <c r="BZ320" s="37">
        <f>IF(BY320=0,1,MAX(1,SQRT(BY320^2+(IF(ISNUMBER(I320),INDEX('913'!$J$6:$J$1205,I320),0)+IF(ISNUMBER(J320),INDEX('913'!$J$6:$J$1205,J320),0)+IF(ISNUMBER(K320),INDEX('913'!$J$6:$J$1205,K320),0)+IF(ISNUMBER(L320),INDEX('913'!$J$6:$J$1205,L320),0)+IF(ISNUMBER(M320),INDEX('913'!$J$6:$J$1205,M320),0)+IF(ISNUMBER(N320),INDEX('913'!$J$6:$J$1205,N320),0)+IF(ISNUMBER(O320),INDEX('913'!$J$6:$J$1205,O320),0)+IF(ISNUMBER(P320),INDEX('913'!$J$6:$J$1205,P320),0))^2)/BY320))</f>
        <v>1</v>
      </c>
      <c r="CA320" s="33" t="e">
        <f>100*AO320/'11'!B$17</f>
        <v>#VALUE!</v>
      </c>
      <c r="CB320" s="37" t="e">
        <f>100*(AP320*BZ320)/'11'!C$17</f>
        <v>#VALUE!</v>
      </c>
      <c r="CC320" s="37" t="e">
        <f t="shared" si="72"/>
        <v>#VALUE!</v>
      </c>
      <c r="CD320" s="33" t="e">
        <f t="shared" si="73"/>
        <v>#VALUE!</v>
      </c>
      <c r="CE320" s="54" t="e">
        <f>'11'!C$17-'935'!Y320</f>
        <v>#VALUE!</v>
      </c>
      <c r="CF320" s="37" t="e">
        <f>MAX('DNO totals'!B$312+0,MIN('935'!L320+0,'DNO totals'!B$304+0))</f>
        <v>#VALUE!</v>
      </c>
      <c r="CG320" s="37" t="e">
        <f>MAX('DNO totals'!C$312+0,MIN('935'!M320+0,'DNO totals'!C$304+0))</f>
        <v>#VALUE!</v>
      </c>
      <c r="CH320" s="37" t="e">
        <f>MAX('DNO totals'!D$312+0,MIN('935'!N320+0,'DNO totals'!D$304+0))</f>
        <v>#VALUE!</v>
      </c>
      <c r="CI320" s="37" t="e">
        <f>MAX('DNO totals'!E$312+0,MIN('935'!O320+0,'DNO totals'!E$304+0))</f>
        <v>#VALUE!</v>
      </c>
      <c r="CJ320" s="52" t="e">
        <f>MAX('DNO totals'!F$312+0,MIN('935'!P320+0,'DNO totals'!F$304+0))</f>
        <v>#VALUE!</v>
      </c>
      <c r="CK320" s="37" t="e">
        <f>IF('935'!$K320=1000,'Charging rates'!$C$38*$BH320/(1+'DNO totals'!$C$99)*$CF320,0)</f>
        <v>#VALUE!</v>
      </c>
      <c r="CL320" s="37" t="e">
        <f>IF(MOD('935'!$K320,1000)=100,'Charging rates'!$D$38*$BH320/(1+'DNO totals'!$D$99)*$CG320,0)</f>
        <v>#VALUE!</v>
      </c>
      <c r="CM320" s="37" t="e">
        <f>IF(MOD('935'!$K320,100)=10,'Charging rates'!$E$38*$BH320/(1+'DNO totals'!$E$99)*$CH320,0)</f>
        <v>#VALUE!</v>
      </c>
      <c r="CN320" s="37" t="e">
        <f>IF(AND(MOD('935'!$K320,10)&gt;0,MOD('935'!$K320,1000)&gt;1),'Charging rates'!$F$38*$BH320/(1+'DNO totals'!$F$99)*$CI320,0)</f>
        <v>#VALUE!</v>
      </c>
      <c r="CO320" s="37" t="e">
        <f>IF(MOD('935'!$K320,1000)=1,'Charging rates'!$G$38*$BH320/(1+'DNO totals'!$G$99)*$CJ320,0)</f>
        <v>#VALUE!</v>
      </c>
      <c r="CP320" s="52" t="e">
        <f t="shared" si="74"/>
        <v>#VALUE!</v>
      </c>
      <c r="CQ320" s="37" t="e">
        <f>IF('935'!$K320&gt;1000,'Charging rates'!$C$38*$AW320*$CF320,0)</f>
        <v>#VALUE!</v>
      </c>
      <c r="CR320" s="37" t="e">
        <f>IF(MOD('935'!$K320,1000)&gt;100,'Charging rates'!$D$38*$AW320*$CG320,0)</f>
        <v>#VALUE!</v>
      </c>
      <c r="CS320" s="37" t="e">
        <f>IF(MOD('935'!$K320,100)&gt;10,'Charging rates'!$E$38*$AW320*$CH320,0)</f>
        <v>#VALUE!</v>
      </c>
      <c r="CT320" s="52" t="e">
        <f t="shared" si="75"/>
        <v>#VALUE!</v>
      </c>
      <c r="CU320" s="33" t="e">
        <f>100*(AP320*'935'!Q320*BZ320)/'11'!B$17</f>
        <v>#VALUE!</v>
      </c>
      <c r="CV320" s="33" t="e">
        <f>100/'11'!B$17*'Charging rates'!B$10*AW320</f>
        <v>#VALUE!</v>
      </c>
      <c r="CW320" s="33" t="e">
        <f>IF(AT320=0,0,(1-BX320/AT320)*(CA320+IF('935'!Q320=0,0,(CB320*'935'!Q320*('11'!C$17-'935'!Y320)/('11'!B$17-'935'!X320)))))</f>
        <v>#VALUE!</v>
      </c>
      <c r="CX320" s="33" t="e">
        <f t="shared" si="76"/>
        <v>#VALUE!</v>
      </c>
      <c r="CY320" s="49" t="e">
        <f t="shared" si="77"/>
        <v>#VALUE!</v>
      </c>
      <c r="CZ320" s="32" t="e">
        <f>AT320*(Parameters!B$21+AU320)*IF('DNO totals'!B$323&lt;0,1,'935'!S320)</f>
        <v>#VALUE!</v>
      </c>
      <c r="DA320" s="52" t="e">
        <f>IF('DNO totals'!B$323&lt;0,1,'935'!S320)*(Parameters!B$21+AU320)</f>
        <v>#VALUE!</v>
      </c>
      <c r="DB320" s="37" t="e">
        <f>CX320+'Charging rates'!B$106*DA320*100/'11'!B$17</f>
        <v>#VALUE!</v>
      </c>
      <c r="DC320" s="37" t="e">
        <f>DB320+'Charging rates'!B$116*(Parameters!B$21+AU320)*100/'11'!B$17*IF('DNO totals'!B$323&lt;0,1,'935'!S320)</f>
        <v>#VALUE!</v>
      </c>
      <c r="DD320" s="37" t="e">
        <f>'Charging rates'!B$97*(CP320+CT320)*100/'11'!B$17</f>
        <v>#VALUE!</v>
      </c>
      <c r="DE320" s="33" t="e">
        <f>MAX(0-(CB320*AU320*'11'!C$17/'11'!B$17),DC320+DD320)</f>
        <v>#VALUE!</v>
      </c>
      <c r="DF320" s="37" t="e">
        <f>IF(BS320,IF(AU320=0,CC320,MAX(0,MIN(CC320,CC320+(DE320/'935'!Q320*('11'!B$17-'935'!X320)/('11'!C$17-'935'!Y320))))),0)</f>
        <v>#VALUE!</v>
      </c>
      <c r="DG320" s="33" t="e">
        <f t="shared" si="78"/>
        <v>#VALUE!</v>
      </c>
      <c r="DH320" s="53" t="e">
        <f t="shared" si="79"/>
        <v>#VALUE!</v>
      </c>
    </row>
    <row r="321" spans="1:112">
      <c r="A321" s="28">
        <v>221</v>
      </c>
      <c r="B321" s="47" t="e">
        <f>'935'!B321</f>
        <v>#VALUE!</v>
      </c>
      <c r="C321" s="48" t="e">
        <f>OR('935'!E321&lt;&gt;"VOID",'935'!F321&lt;&gt;"VOID",'935'!G321&lt;&gt;"VOID")</f>
        <v>#VALUE!</v>
      </c>
      <c r="D321" s="32" t="e">
        <f>IF('935'!D321="VOID",0,'935'!D321*(1-'935'!X321/'11'!B$17))</f>
        <v>#VALUE!</v>
      </c>
      <c r="E321" s="32" t="e">
        <f>IF('935'!E321="VOID",0,'935'!E321*(1-'935'!X321/'11'!B$17))</f>
        <v>#VALUE!</v>
      </c>
      <c r="F321" s="32" t="e">
        <f>IF('935'!F321="VOID",0,'935'!F321*(1-'935'!X321/'11'!B$17))</f>
        <v>#VALUE!</v>
      </c>
      <c r="G321" s="32" t="e">
        <f>IF('935'!G321="VOID",0,'935'!G321*(1-'935'!X321/'11'!B$17))</f>
        <v>#VALUE!</v>
      </c>
      <c r="H321" s="49" t="e">
        <f t="shared" si="60"/>
        <v>#VALUE!</v>
      </c>
      <c r="I321" s="50" t="e">
        <f>MATCH('935'!J321,'913'!$B$6:$B$1205,0)</f>
        <v>#VALUE!</v>
      </c>
      <c r="J321" s="50" t="e">
        <f>MATCH(INDEX('913'!$D$6:$D$1205,I321),'913'!$B$6:$B$1205,0)</f>
        <v>#VALUE!</v>
      </c>
      <c r="K321" s="50" t="e">
        <f>MATCH(INDEX('913'!$D$6:$D$1205,J321),'913'!$B$6:$B$1205,0)</f>
        <v>#VALUE!</v>
      </c>
      <c r="L321" s="50" t="e">
        <f>MATCH(INDEX('913'!$D$6:$D$1205,K321),'913'!$B$6:$B$1205,0)</f>
        <v>#VALUE!</v>
      </c>
      <c r="M321" s="50" t="e">
        <f>MATCH(INDEX('913'!$D$6:$D$1205,L321),'913'!$B$6:$B$1205,0)</f>
        <v>#VALUE!</v>
      </c>
      <c r="N321" s="50" t="e">
        <f>MATCH(INDEX('913'!$D$6:$D$1205,M321),'913'!$B$6:$B$1205,0)</f>
        <v>#VALUE!</v>
      </c>
      <c r="O321" s="50" t="e">
        <f>MATCH(INDEX('913'!$D$6:$D$1205,N321),'913'!$B$6:$B$1205,0)</f>
        <v>#VALUE!</v>
      </c>
      <c r="P321" s="51" t="e">
        <f>MATCH(INDEX('913'!$D$6:$D$1205,O321),'913'!$B$6:$B$1205,0)</f>
        <v>#VALUE!</v>
      </c>
      <c r="Q321" s="37">
        <f>IF(ISNUMBER(I321),MAX(0,INDEX('913'!$E$6:$E$1205,I321)),0)</f>
        <v>0</v>
      </c>
      <c r="R321" s="37">
        <f>IF(ISNUMBER(J321),MAX(0,INDEX('913'!$E$6:$E$1205,J321)),0)</f>
        <v>0</v>
      </c>
      <c r="S321" s="37">
        <f>IF(ISNUMBER(K321),MAX(0,INDEX('913'!$E$6:$E$1205,K321)),0)</f>
        <v>0</v>
      </c>
      <c r="T321" s="37">
        <f>IF(ISNUMBER(L321),MAX(0,INDEX('913'!$E$6:$E$1205,L321)),0)</f>
        <v>0</v>
      </c>
      <c r="U321" s="37">
        <f>IF(ISNUMBER(M321),MAX(0,INDEX('913'!$E$6:$E$1205,M321)),0)</f>
        <v>0</v>
      </c>
      <c r="V321" s="37">
        <f>IF(ISNUMBER(N321),MAX(0,INDEX('913'!$E$6:$E$1205,N321)),0)</f>
        <v>0</v>
      </c>
      <c r="W321" s="37">
        <f>IF(ISNUMBER(O321),MAX(0,INDEX('913'!$E$6:$E$1205,O321)),0)</f>
        <v>0</v>
      </c>
      <c r="X321" s="52">
        <f>IF(ISNUMBER(P321),MAX(0,INDEX('913'!$E$6:$E$1205,P321)),0)</f>
        <v>0</v>
      </c>
      <c r="Y321" s="37">
        <f>IF(ISNUMBER(I321),MAX(0,INDEX('913'!$F$6:$F$1205,I321)),0)</f>
        <v>0</v>
      </c>
      <c r="Z321" s="37">
        <f>IF(ISNUMBER(J321),MAX(0,INDEX('913'!$F$6:$F$1205,J321)),0)</f>
        <v>0</v>
      </c>
      <c r="AA321" s="37">
        <f>IF(ISNUMBER(K321),MAX(0,INDEX('913'!$F$6:$F$1205,K321)),0)</f>
        <v>0</v>
      </c>
      <c r="AB321" s="37">
        <f>IF(ISNUMBER(L321),MAX(0,INDEX('913'!$F$6:$F$1205,L321)),0)</f>
        <v>0</v>
      </c>
      <c r="AC321" s="37">
        <f>IF(ISNUMBER(M321),MAX(0,INDEX('913'!$F$6:$F$1205,M321)),0)</f>
        <v>0</v>
      </c>
      <c r="AD321" s="37">
        <f>IF(ISNUMBER(N321),MAX(0,INDEX('913'!$F$6:$F$1205,N321)),0)</f>
        <v>0</v>
      </c>
      <c r="AE321" s="37">
        <f>IF(ISNUMBER(O321),MAX(0,INDEX('913'!$F$6:$F$1205,O321)),0)</f>
        <v>0</v>
      </c>
      <c r="AF321" s="37">
        <f>IF(ISNUMBER(P321),MAX(0,INDEX('913'!$F$6:$F$1205,P321)),0)</f>
        <v>0</v>
      </c>
      <c r="AG321" s="32">
        <f>IF(ISNUMBER(I321),SQRT(INDEX('913'!$I$6:$I$1205,I321)^2+INDEX('913'!$J$6:$J$1205,I321)^2),0)</f>
        <v>0</v>
      </c>
      <c r="AH321" s="32">
        <f>IF(ISNUMBER(J321),SQRT(INDEX('913'!$I$6:$I$1205,J321)^2+INDEX('913'!$J$6:$J$1205,J321)^2),0)</f>
        <v>0</v>
      </c>
      <c r="AI321" s="32">
        <f>IF(ISNUMBER(K321),SQRT(INDEX('913'!$I$6:$I$1205,K321)^2+INDEX('913'!$J$6:$J$1205,K321)^2),0)</f>
        <v>0</v>
      </c>
      <c r="AJ321" s="32">
        <f>IF(ISNUMBER(L321),SQRT(INDEX('913'!$I$6:$I$1205,L321)^2+INDEX('913'!$J$6:$J$1205,L321)^2),0)</f>
        <v>0</v>
      </c>
      <c r="AK321" s="32">
        <f>IF(ISNUMBER(M321),SQRT(INDEX('913'!$I$6:$I$1205,M321)^2+INDEX('913'!$J$6:$J$1205,M321)^2),0)</f>
        <v>0</v>
      </c>
      <c r="AL321" s="32">
        <f>IF(ISNUMBER(N321),SQRT(INDEX('913'!$I$6:$I$1205,N321)^2+INDEX('913'!$J$6:$J$1205,N321)^2),0)</f>
        <v>0</v>
      </c>
      <c r="AM321" s="32">
        <f>IF(ISNUMBER(O321),SQRT(INDEX('913'!$I$6:$I$1205,O321)^2+INDEX('913'!$J$6:$J$1205,O321)^2),0)</f>
        <v>0</v>
      </c>
      <c r="AN321" s="49">
        <f>IF(ISNUMBER(P321),SQRT(INDEX('913'!$I$6:$I$1205,P321)^2+INDEX('913'!$J$6:$J$1205,P321)^2),0)</f>
        <v>0</v>
      </c>
      <c r="AO321" s="37">
        <f t="shared" si="61"/>
        <v>0</v>
      </c>
      <c r="AP321" s="37">
        <f t="shared" si="62"/>
        <v>0</v>
      </c>
      <c r="AQ321" s="33" t="e">
        <f>-100*'935'!W321*(AO321+AP321)/'11'!C$17</f>
        <v>#VALUE!</v>
      </c>
      <c r="AR321" s="37" t="e">
        <f t="shared" si="63"/>
        <v>#VALUE!</v>
      </c>
      <c r="AS321" s="52" t="e">
        <f t="shared" si="64"/>
        <v>#VALUE!</v>
      </c>
      <c r="AT321" s="32" t="e">
        <f>IF('935'!C321="VOID",0,('935'!C321*(1-'935'!X321/'11'!B$17)))</f>
        <v>#VALUE!</v>
      </c>
      <c r="AU321" s="52" t="e">
        <f>'935'!Q321*(1-'935'!Y321/'11'!C$17)/(1-'935'!X321/'11'!B$17)</f>
        <v>#VALUE!</v>
      </c>
      <c r="AV321" s="37" t="e">
        <f>INDEX('DNO totals'!$B$57:$G$57,IF('935'!K321,IF(MOD('935'!K321,1000),IF(MOD('935'!K321,100),IF(MOD('935'!K321,10),IF(MOD('935'!K321,1000)=1,6,5),4),3),2),1))</f>
        <v>#VALUE!</v>
      </c>
      <c r="AW321" s="52" t="e">
        <f t="shared" si="65"/>
        <v>#VALUE!</v>
      </c>
      <c r="AX321" s="32" t="e">
        <f>IF('935'!V321="VOID",0,'935'!V321*(1-'935'!X321/'11'!B$17))</f>
        <v>#VALUE!</v>
      </c>
      <c r="AY321" s="33" t="e">
        <f>IF(H321,-100*'Charging rates'!B$10/'11'!B$17*AX321/H321,0)</f>
        <v>#VALUE!</v>
      </c>
      <c r="AZ321" s="33" t="e">
        <f>IF(C321,'DNO totals'!B$41,0)</f>
        <v>#VALUE!</v>
      </c>
      <c r="BA321" s="33" t="e">
        <f t="shared" si="66"/>
        <v>#VALUE!</v>
      </c>
      <c r="BB321" s="33" t="e">
        <f t="shared" si="67"/>
        <v>#VALUE!</v>
      </c>
      <c r="BC321" s="53" t="e">
        <f t="shared" si="68"/>
        <v>#VALUE!</v>
      </c>
      <c r="BD321" s="32" t="e">
        <f>IF(AT321,'935'!H321*AT321/(AT321+D321+H321),0)</f>
        <v>#VALUE!</v>
      </c>
      <c r="BE321" s="32" t="e">
        <f>IF(H321,'935'!H321*H321/(AT321+D321+H321),0)</f>
        <v>#VALUE!</v>
      </c>
      <c r="BF321" s="32" t="e">
        <f>BD321*(1-'935'!X321/'11'!B$17)</f>
        <v>#VALUE!</v>
      </c>
      <c r="BG321" s="49" t="e">
        <f>BE321*(1-'935'!X321/'11'!B$17)</f>
        <v>#VALUE!</v>
      </c>
      <c r="BH321" s="52" t="e">
        <f>AV321*Parameters!B$6</f>
        <v>#VALUE!</v>
      </c>
      <c r="BI321" s="37" t="e">
        <f>IF('935'!$K321=1000,'Charging rates'!$C$38*$BH321/(1+'DNO totals'!$C$99)*'935'!$L321,0)</f>
        <v>#VALUE!</v>
      </c>
      <c r="BJ321" s="37" t="e">
        <f>IF(MOD('935'!$K321,1000)=100,'Charging rates'!$D$38*$BH321/(1+'DNO totals'!$D$99)*'935'!$M321,0)</f>
        <v>#VALUE!</v>
      </c>
      <c r="BK321" s="37" t="e">
        <f>IF(MOD('935'!$K321,100)=10,'Charging rates'!$E$38*$BH321/(1+'DNO totals'!$E$99)*'935'!$N321,0)</f>
        <v>#VALUE!</v>
      </c>
      <c r="BL321" s="37" t="e">
        <f>IF(AND(MOD('935'!$K321,10)&gt;0,MOD('935'!$K321,1000)&gt;1),'Charging rates'!$F$38*$BH321/(1+'DNO totals'!$F$99)*'935'!$O321,0)</f>
        <v>#VALUE!</v>
      </c>
      <c r="BM321" s="37" t="e">
        <f>IF(MOD('935'!$K321,1000)=1,'Charging rates'!$G$38*$BH321/(1+'DNO totals'!$G$99)*'935'!$P321,0)</f>
        <v>#VALUE!</v>
      </c>
      <c r="BN321" s="52" t="e">
        <f t="shared" si="69"/>
        <v>#VALUE!</v>
      </c>
      <c r="BO321" s="37" t="e">
        <f>IF('935'!$K321&gt;1000,'Charging rates'!$C$38*$AW321*'935'!$L321,0)</f>
        <v>#VALUE!</v>
      </c>
      <c r="BP321" s="37" t="e">
        <f>IF(MOD('935'!$K321,1000)&gt;100,'Charging rates'!$D$38*$AW321*'935'!$M321,0)</f>
        <v>#VALUE!</v>
      </c>
      <c r="BQ321" s="37" t="e">
        <f>IF(MOD('935'!$K321,100)&gt;10,'Charging rates'!$E$38*$AW321*'935'!$N321,0)</f>
        <v>#VALUE!</v>
      </c>
      <c r="BR321" s="52" t="e">
        <f t="shared" si="70"/>
        <v>#VALUE!</v>
      </c>
      <c r="BS321" s="48" t="e">
        <f>'935'!C321&lt;&gt;"VOID"</f>
        <v>#VALUE!</v>
      </c>
      <c r="BT321" s="33" t="e">
        <f>IF(BS321,(100/'11'!B$17*BD321*((1-'935'!I321)*'Charging rates'!B$51+'Charging rates'!B$63)),0)</f>
        <v>#VALUE!</v>
      </c>
      <c r="BU321" s="33" t="e">
        <f>100/'11'!B$17*BG321*('Charging rates'!B$51+'Charging rates'!B$63)</f>
        <v>#VALUE!</v>
      </c>
      <c r="BV321" s="33" t="e">
        <f>100/'11'!B$17*BE321*('Charging rates'!B$51+'Charging rates'!B$63)</f>
        <v>#VALUE!</v>
      </c>
      <c r="BW321" s="53" t="e">
        <f t="shared" si="71"/>
        <v>#VALUE!</v>
      </c>
      <c r="BX321" s="32" t="e">
        <f>AT321-('935'!T321*(1-'935'!X321/'11'!B$17))</f>
        <v>#VALUE!</v>
      </c>
      <c r="BY321" s="32">
        <f>0-IF(ISNUMBER(I321),INDEX('913'!$I$6:$I$1205,I321),0)-IF(ISNUMBER(J321),INDEX('913'!$I$6:$I$1205,J321),0)-IF(ISNUMBER(K321),INDEX('913'!$I$6:$I$1205,K321),0)-IF(ISNUMBER(L321),INDEX('913'!$I$6:$I$1205,L321),0)-IF(ISNUMBER(M321),INDEX('913'!$I$6:$I$1205,M321),0)-IF(ISNUMBER(N321),INDEX('913'!$I$6:$I$1205,N321),0)-IF(ISNUMBER(O321),INDEX('913'!$I$6:$I$1205,O321),0)-IF(ISNUMBER(P321),INDEX('913'!$I$6:$I$1205,P321),0)</f>
        <v>0</v>
      </c>
      <c r="BZ321" s="37">
        <f>IF(BY321=0,1,MAX(1,SQRT(BY321^2+(IF(ISNUMBER(I321),INDEX('913'!$J$6:$J$1205,I321),0)+IF(ISNUMBER(J321),INDEX('913'!$J$6:$J$1205,J321),0)+IF(ISNUMBER(K321),INDEX('913'!$J$6:$J$1205,K321),0)+IF(ISNUMBER(L321),INDEX('913'!$J$6:$J$1205,L321),0)+IF(ISNUMBER(M321),INDEX('913'!$J$6:$J$1205,M321),0)+IF(ISNUMBER(N321),INDEX('913'!$J$6:$J$1205,N321),0)+IF(ISNUMBER(O321),INDEX('913'!$J$6:$J$1205,O321),0)+IF(ISNUMBER(P321),INDEX('913'!$J$6:$J$1205,P321),0))^2)/BY321))</f>
        <v>1</v>
      </c>
      <c r="CA321" s="33" t="e">
        <f>100*AO321/'11'!B$17</f>
        <v>#VALUE!</v>
      </c>
      <c r="CB321" s="37" t="e">
        <f>100*(AP321*BZ321)/'11'!C$17</f>
        <v>#VALUE!</v>
      </c>
      <c r="CC321" s="37" t="e">
        <f t="shared" si="72"/>
        <v>#VALUE!</v>
      </c>
      <c r="CD321" s="33" t="e">
        <f t="shared" si="73"/>
        <v>#VALUE!</v>
      </c>
      <c r="CE321" s="54" t="e">
        <f>'11'!C$17-'935'!Y321</f>
        <v>#VALUE!</v>
      </c>
      <c r="CF321" s="37" t="e">
        <f>MAX('DNO totals'!B$312+0,MIN('935'!L321+0,'DNO totals'!B$304+0))</f>
        <v>#VALUE!</v>
      </c>
      <c r="CG321" s="37" t="e">
        <f>MAX('DNO totals'!C$312+0,MIN('935'!M321+0,'DNO totals'!C$304+0))</f>
        <v>#VALUE!</v>
      </c>
      <c r="CH321" s="37" t="e">
        <f>MAX('DNO totals'!D$312+0,MIN('935'!N321+0,'DNO totals'!D$304+0))</f>
        <v>#VALUE!</v>
      </c>
      <c r="CI321" s="37" t="e">
        <f>MAX('DNO totals'!E$312+0,MIN('935'!O321+0,'DNO totals'!E$304+0))</f>
        <v>#VALUE!</v>
      </c>
      <c r="CJ321" s="52" t="e">
        <f>MAX('DNO totals'!F$312+0,MIN('935'!P321+0,'DNO totals'!F$304+0))</f>
        <v>#VALUE!</v>
      </c>
      <c r="CK321" s="37" t="e">
        <f>IF('935'!$K321=1000,'Charging rates'!$C$38*$BH321/(1+'DNO totals'!$C$99)*$CF321,0)</f>
        <v>#VALUE!</v>
      </c>
      <c r="CL321" s="37" t="e">
        <f>IF(MOD('935'!$K321,1000)=100,'Charging rates'!$D$38*$BH321/(1+'DNO totals'!$D$99)*$CG321,0)</f>
        <v>#VALUE!</v>
      </c>
      <c r="CM321" s="37" t="e">
        <f>IF(MOD('935'!$K321,100)=10,'Charging rates'!$E$38*$BH321/(1+'DNO totals'!$E$99)*$CH321,0)</f>
        <v>#VALUE!</v>
      </c>
      <c r="CN321" s="37" t="e">
        <f>IF(AND(MOD('935'!$K321,10)&gt;0,MOD('935'!$K321,1000)&gt;1),'Charging rates'!$F$38*$BH321/(1+'DNO totals'!$F$99)*$CI321,0)</f>
        <v>#VALUE!</v>
      </c>
      <c r="CO321" s="37" t="e">
        <f>IF(MOD('935'!$K321,1000)=1,'Charging rates'!$G$38*$BH321/(1+'DNO totals'!$G$99)*$CJ321,0)</f>
        <v>#VALUE!</v>
      </c>
      <c r="CP321" s="52" t="e">
        <f t="shared" si="74"/>
        <v>#VALUE!</v>
      </c>
      <c r="CQ321" s="37" t="e">
        <f>IF('935'!$K321&gt;1000,'Charging rates'!$C$38*$AW321*$CF321,0)</f>
        <v>#VALUE!</v>
      </c>
      <c r="CR321" s="37" t="e">
        <f>IF(MOD('935'!$K321,1000)&gt;100,'Charging rates'!$D$38*$AW321*$CG321,0)</f>
        <v>#VALUE!</v>
      </c>
      <c r="CS321" s="37" t="e">
        <f>IF(MOD('935'!$K321,100)&gt;10,'Charging rates'!$E$38*$AW321*$CH321,0)</f>
        <v>#VALUE!</v>
      </c>
      <c r="CT321" s="52" t="e">
        <f t="shared" si="75"/>
        <v>#VALUE!</v>
      </c>
      <c r="CU321" s="33" t="e">
        <f>100*(AP321*'935'!Q321*BZ321)/'11'!B$17</f>
        <v>#VALUE!</v>
      </c>
      <c r="CV321" s="33" t="e">
        <f>100/'11'!B$17*'Charging rates'!B$10*AW321</f>
        <v>#VALUE!</v>
      </c>
      <c r="CW321" s="33" t="e">
        <f>IF(AT321=0,0,(1-BX321/AT321)*(CA321+IF('935'!Q321=0,0,(CB321*'935'!Q321*('11'!C$17-'935'!Y321)/('11'!B$17-'935'!X321)))))</f>
        <v>#VALUE!</v>
      </c>
      <c r="CX321" s="33" t="e">
        <f t="shared" si="76"/>
        <v>#VALUE!</v>
      </c>
      <c r="CY321" s="49" t="e">
        <f t="shared" si="77"/>
        <v>#VALUE!</v>
      </c>
      <c r="CZ321" s="32" t="e">
        <f>AT321*(Parameters!B$21+AU321)*IF('DNO totals'!B$323&lt;0,1,'935'!S321)</f>
        <v>#VALUE!</v>
      </c>
      <c r="DA321" s="52" t="e">
        <f>IF('DNO totals'!B$323&lt;0,1,'935'!S321)*(Parameters!B$21+AU321)</f>
        <v>#VALUE!</v>
      </c>
      <c r="DB321" s="37" t="e">
        <f>CX321+'Charging rates'!B$106*DA321*100/'11'!B$17</f>
        <v>#VALUE!</v>
      </c>
      <c r="DC321" s="37" t="e">
        <f>DB321+'Charging rates'!B$116*(Parameters!B$21+AU321)*100/'11'!B$17*IF('DNO totals'!B$323&lt;0,1,'935'!S321)</f>
        <v>#VALUE!</v>
      </c>
      <c r="DD321" s="37" t="e">
        <f>'Charging rates'!B$97*(CP321+CT321)*100/'11'!B$17</f>
        <v>#VALUE!</v>
      </c>
      <c r="DE321" s="33" t="e">
        <f>MAX(0-(CB321*AU321*'11'!C$17/'11'!B$17),DC321+DD321)</f>
        <v>#VALUE!</v>
      </c>
      <c r="DF321" s="37" t="e">
        <f>IF(BS321,IF(AU321=0,CC321,MAX(0,MIN(CC321,CC321+(DE321/'935'!Q321*('11'!B$17-'935'!X321)/('11'!C$17-'935'!Y321))))),0)</f>
        <v>#VALUE!</v>
      </c>
      <c r="DG321" s="33" t="e">
        <f t="shared" si="78"/>
        <v>#VALUE!</v>
      </c>
      <c r="DH321" s="53" t="e">
        <f t="shared" si="79"/>
        <v>#VALUE!</v>
      </c>
    </row>
    <row r="322" spans="1:112">
      <c r="A322" s="28">
        <v>222</v>
      </c>
      <c r="B322" s="47" t="e">
        <f>'935'!B322</f>
        <v>#VALUE!</v>
      </c>
      <c r="C322" s="48" t="e">
        <f>OR('935'!E322&lt;&gt;"VOID",'935'!F322&lt;&gt;"VOID",'935'!G322&lt;&gt;"VOID")</f>
        <v>#VALUE!</v>
      </c>
      <c r="D322" s="32" t="e">
        <f>IF('935'!D322="VOID",0,'935'!D322*(1-'935'!X322/'11'!B$17))</f>
        <v>#VALUE!</v>
      </c>
      <c r="E322" s="32" t="e">
        <f>IF('935'!E322="VOID",0,'935'!E322*(1-'935'!X322/'11'!B$17))</f>
        <v>#VALUE!</v>
      </c>
      <c r="F322" s="32" t="e">
        <f>IF('935'!F322="VOID",0,'935'!F322*(1-'935'!X322/'11'!B$17))</f>
        <v>#VALUE!</v>
      </c>
      <c r="G322" s="32" t="e">
        <f>IF('935'!G322="VOID",0,'935'!G322*(1-'935'!X322/'11'!B$17))</f>
        <v>#VALUE!</v>
      </c>
      <c r="H322" s="49" t="e">
        <f t="shared" si="60"/>
        <v>#VALUE!</v>
      </c>
      <c r="I322" s="50" t="e">
        <f>MATCH('935'!J322,'913'!$B$6:$B$1205,0)</f>
        <v>#VALUE!</v>
      </c>
      <c r="J322" s="50" t="e">
        <f>MATCH(INDEX('913'!$D$6:$D$1205,I322),'913'!$B$6:$B$1205,0)</f>
        <v>#VALUE!</v>
      </c>
      <c r="K322" s="50" t="e">
        <f>MATCH(INDEX('913'!$D$6:$D$1205,J322),'913'!$B$6:$B$1205,0)</f>
        <v>#VALUE!</v>
      </c>
      <c r="L322" s="50" t="e">
        <f>MATCH(INDEX('913'!$D$6:$D$1205,K322),'913'!$B$6:$B$1205,0)</f>
        <v>#VALUE!</v>
      </c>
      <c r="M322" s="50" t="e">
        <f>MATCH(INDEX('913'!$D$6:$D$1205,L322),'913'!$B$6:$B$1205,0)</f>
        <v>#VALUE!</v>
      </c>
      <c r="N322" s="50" t="e">
        <f>MATCH(INDEX('913'!$D$6:$D$1205,M322),'913'!$B$6:$B$1205,0)</f>
        <v>#VALUE!</v>
      </c>
      <c r="O322" s="50" t="e">
        <f>MATCH(INDEX('913'!$D$6:$D$1205,N322),'913'!$B$6:$B$1205,0)</f>
        <v>#VALUE!</v>
      </c>
      <c r="P322" s="51" t="e">
        <f>MATCH(INDEX('913'!$D$6:$D$1205,O322),'913'!$B$6:$B$1205,0)</f>
        <v>#VALUE!</v>
      </c>
      <c r="Q322" s="37">
        <f>IF(ISNUMBER(I322),MAX(0,INDEX('913'!$E$6:$E$1205,I322)),0)</f>
        <v>0</v>
      </c>
      <c r="R322" s="37">
        <f>IF(ISNUMBER(J322),MAX(0,INDEX('913'!$E$6:$E$1205,J322)),0)</f>
        <v>0</v>
      </c>
      <c r="S322" s="37">
        <f>IF(ISNUMBER(K322),MAX(0,INDEX('913'!$E$6:$E$1205,K322)),0)</f>
        <v>0</v>
      </c>
      <c r="T322" s="37">
        <f>IF(ISNUMBER(L322),MAX(0,INDEX('913'!$E$6:$E$1205,L322)),0)</f>
        <v>0</v>
      </c>
      <c r="U322" s="37">
        <f>IF(ISNUMBER(M322),MAX(0,INDEX('913'!$E$6:$E$1205,M322)),0)</f>
        <v>0</v>
      </c>
      <c r="V322" s="37">
        <f>IF(ISNUMBER(N322),MAX(0,INDEX('913'!$E$6:$E$1205,N322)),0)</f>
        <v>0</v>
      </c>
      <c r="W322" s="37">
        <f>IF(ISNUMBER(O322),MAX(0,INDEX('913'!$E$6:$E$1205,O322)),0)</f>
        <v>0</v>
      </c>
      <c r="X322" s="52">
        <f>IF(ISNUMBER(P322),MAX(0,INDEX('913'!$E$6:$E$1205,P322)),0)</f>
        <v>0</v>
      </c>
      <c r="Y322" s="37">
        <f>IF(ISNUMBER(I322),MAX(0,INDEX('913'!$F$6:$F$1205,I322)),0)</f>
        <v>0</v>
      </c>
      <c r="Z322" s="37">
        <f>IF(ISNUMBER(J322),MAX(0,INDEX('913'!$F$6:$F$1205,J322)),0)</f>
        <v>0</v>
      </c>
      <c r="AA322" s="37">
        <f>IF(ISNUMBER(K322),MAX(0,INDEX('913'!$F$6:$F$1205,K322)),0)</f>
        <v>0</v>
      </c>
      <c r="AB322" s="37">
        <f>IF(ISNUMBER(L322),MAX(0,INDEX('913'!$F$6:$F$1205,L322)),0)</f>
        <v>0</v>
      </c>
      <c r="AC322" s="37">
        <f>IF(ISNUMBER(M322),MAX(0,INDEX('913'!$F$6:$F$1205,M322)),0)</f>
        <v>0</v>
      </c>
      <c r="AD322" s="37">
        <f>IF(ISNUMBER(N322),MAX(0,INDEX('913'!$F$6:$F$1205,N322)),0)</f>
        <v>0</v>
      </c>
      <c r="AE322" s="37">
        <f>IF(ISNUMBER(O322),MAX(0,INDEX('913'!$F$6:$F$1205,O322)),0)</f>
        <v>0</v>
      </c>
      <c r="AF322" s="37">
        <f>IF(ISNUMBER(P322),MAX(0,INDEX('913'!$F$6:$F$1205,P322)),0)</f>
        <v>0</v>
      </c>
      <c r="AG322" s="32">
        <f>IF(ISNUMBER(I322),SQRT(INDEX('913'!$I$6:$I$1205,I322)^2+INDEX('913'!$J$6:$J$1205,I322)^2),0)</f>
        <v>0</v>
      </c>
      <c r="AH322" s="32">
        <f>IF(ISNUMBER(J322),SQRT(INDEX('913'!$I$6:$I$1205,J322)^2+INDEX('913'!$J$6:$J$1205,J322)^2),0)</f>
        <v>0</v>
      </c>
      <c r="AI322" s="32">
        <f>IF(ISNUMBER(K322),SQRT(INDEX('913'!$I$6:$I$1205,K322)^2+INDEX('913'!$J$6:$J$1205,K322)^2),0)</f>
        <v>0</v>
      </c>
      <c r="AJ322" s="32">
        <f>IF(ISNUMBER(L322),SQRT(INDEX('913'!$I$6:$I$1205,L322)^2+INDEX('913'!$J$6:$J$1205,L322)^2),0)</f>
        <v>0</v>
      </c>
      <c r="AK322" s="32">
        <f>IF(ISNUMBER(M322),SQRT(INDEX('913'!$I$6:$I$1205,M322)^2+INDEX('913'!$J$6:$J$1205,M322)^2),0)</f>
        <v>0</v>
      </c>
      <c r="AL322" s="32">
        <f>IF(ISNUMBER(N322),SQRT(INDEX('913'!$I$6:$I$1205,N322)^2+INDEX('913'!$J$6:$J$1205,N322)^2),0)</f>
        <v>0</v>
      </c>
      <c r="AM322" s="32">
        <f>IF(ISNUMBER(O322),SQRT(INDEX('913'!$I$6:$I$1205,O322)^2+INDEX('913'!$J$6:$J$1205,O322)^2),0)</f>
        <v>0</v>
      </c>
      <c r="AN322" s="49">
        <f>IF(ISNUMBER(P322),SQRT(INDEX('913'!$I$6:$I$1205,P322)^2+INDEX('913'!$J$6:$J$1205,P322)^2),0)</f>
        <v>0</v>
      </c>
      <c r="AO322" s="37">
        <f t="shared" si="61"/>
        <v>0</v>
      </c>
      <c r="AP322" s="37">
        <f t="shared" si="62"/>
        <v>0</v>
      </c>
      <c r="AQ322" s="33" t="e">
        <f>-100*'935'!W322*(AO322+AP322)/'11'!C$17</f>
        <v>#VALUE!</v>
      </c>
      <c r="AR322" s="37" t="e">
        <f t="shared" si="63"/>
        <v>#VALUE!</v>
      </c>
      <c r="AS322" s="52" t="e">
        <f t="shared" si="64"/>
        <v>#VALUE!</v>
      </c>
      <c r="AT322" s="32" t="e">
        <f>IF('935'!C322="VOID",0,('935'!C322*(1-'935'!X322/'11'!B$17)))</f>
        <v>#VALUE!</v>
      </c>
      <c r="AU322" s="52" t="e">
        <f>'935'!Q322*(1-'935'!Y322/'11'!C$17)/(1-'935'!X322/'11'!B$17)</f>
        <v>#VALUE!</v>
      </c>
      <c r="AV322" s="37" t="e">
        <f>INDEX('DNO totals'!$B$57:$G$57,IF('935'!K322,IF(MOD('935'!K322,1000),IF(MOD('935'!K322,100),IF(MOD('935'!K322,10),IF(MOD('935'!K322,1000)=1,6,5),4),3),2),1))</f>
        <v>#VALUE!</v>
      </c>
      <c r="AW322" s="52" t="e">
        <f t="shared" si="65"/>
        <v>#VALUE!</v>
      </c>
      <c r="AX322" s="32" t="e">
        <f>IF('935'!V322="VOID",0,'935'!V322*(1-'935'!X322/'11'!B$17))</f>
        <v>#VALUE!</v>
      </c>
      <c r="AY322" s="33" t="e">
        <f>IF(H322,-100*'Charging rates'!B$10/'11'!B$17*AX322/H322,0)</f>
        <v>#VALUE!</v>
      </c>
      <c r="AZ322" s="33" t="e">
        <f>IF(C322,'DNO totals'!B$41,0)</f>
        <v>#VALUE!</v>
      </c>
      <c r="BA322" s="33" t="e">
        <f t="shared" si="66"/>
        <v>#VALUE!</v>
      </c>
      <c r="BB322" s="33" t="e">
        <f t="shared" si="67"/>
        <v>#VALUE!</v>
      </c>
      <c r="BC322" s="53" t="e">
        <f t="shared" si="68"/>
        <v>#VALUE!</v>
      </c>
      <c r="BD322" s="32" t="e">
        <f>IF(AT322,'935'!H322*AT322/(AT322+D322+H322),0)</f>
        <v>#VALUE!</v>
      </c>
      <c r="BE322" s="32" t="e">
        <f>IF(H322,'935'!H322*H322/(AT322+D322+H322),0)</f>
        <v>#VALUE!</v>
      </c>
      <c r="BF322" s="32" t="e">
        <f>BD322*(1-'935'!X322/'11'!B$17)</f>
        <v>#VALUE!</v>
      </c>
      <c r="BG322" s="49" t="e">
        <f>BE322*(1-'935'!X322/'11'!B$17)</f>
        <v>#VALUE!</v>
      </c>
      <c r="BH322" s="52" t="e">
        <f>AV322*Parameters!B$6</f>
        <v>#VALUE!</v>
      </c>
      <c r="BI322" s="37" t="e">
        <f>IF('935'!$K322=1000,'Charging rates'!$C$38*$BH322/(1+'DNO totals'!$C$99)*'935'!$L322,0)</f>
        <v>#VALUE!</v>
      </c>
      <c r="BJ322" s="37" t="e">
        <f>IF(MOD('935'!$K322,1000)=100,'Charging rates'!$D$38*$BH322/(1+'DNO totals'!$D$99)*'935'!$M322,0)</f>
        <v>#VALUE!</v>
      </c>
      <c r="BK322" s="37" t="e">
        <f>IF(MOD('935'!$K322,100)=10,'Charging rates'!$E$38*$BH322/(1+'DNO totals'!$E$99)*'935'!$N322,0)</f>
        <v>#VALUE!</v>
      </c>
      <c r="BL322" s="37" t="e">
        <f>IF(AND(MOD('935'!$K322,10)&gt;0,MOD('935'!$K322,1000)&gt;1),'Charging rates'!$F$38*$BH322/(1+'DNO totals'!$F$99)*'935'!$O322,0)</f>
        <v>#VALUE!</v>
      </c>
      <c r="BM322" s="37" t="e">
        <f>IF(MOD('935'!$K322,1000)=1,'Charging rates'!$G$38*$BH322/(1+'DNO totals'!$G$99)*'935'!$P322,0)</f>
        <v>#VALUE!</v>
      </c>
      <c r="BN322" s="52" t="e">
        <f t="shared" si="69"/>
        <v>#VALUE!</v>
      </c>
      <c r="BO322" s="37" t="e">
        <f>IF('935'!$K322&gt;1000,'Charging rates'!$C$38*$AW322*'935'!$L322,0)</f>
        <v>#VALUE!</v>
      </c>
      <c r="BP322" s="37" t="e">
        <f>IF(MOD('935'!$K322,1000)&gt;100,'Charging rates'!$D$38*$AW322*'935'!$M322,0)</f>
        <v>#VALUE!</v>
      </c>
      <c r="BQ322" s="37" t="e">
        <f>IF(MOD('935'!$K322,100)&gt;10,'Charging rates'!$E$38*$AW322*'935'!$N322,0)</f>
        <v>#VALUE!</v>
      </c>
      <c r="BR322" s="52" t="e">
        <f t="shared" si="70"/>
        <v>#VALUE!</v>
      </c>
      <c r="BS322" s="48" t="e">
        <f>'935'!C322&lt;&gt;"VOID"</f>
        <v>#VALUE!</v>
      </c>
      <c r="BT322" s="33" t="e">
        <f>IF(BS322,(100/'11'!B$17*BD322*((1-'935'!I322)*'Charging rates'!B$51+'Charging rates'!B$63)),0)</f>
        <v>#VALUE!</v>
      </c>
      <c r="BU322" s="33" t="e">
        <f>100/'11'!B$17*BG322*('Charging rates'!B$51+'Charging rates'!B$63)</f>
        <v>#VALUE!</v>
      </c>
      <c r="BV322" s="33" t="e">
        <f>100/'11'!B$17*BE322*('Charging rates'!B$51+'Charging rates'!B$63)</f>
        <v>#VALUE!</v>
      </c>
      <c r="BW322" s="53" t="e">
        <f t="shared" si="71"/>
        <v>#VALUE!</v>
      </c>
      <c r="BX322" s="32" t="e">
        <f>AT322-('935'!T322*(1-'935'!X322/'11'!B$17))</f>
        <v>#VALUE!</v>
      </c>
      <c r="BY322" s="32">
        <f>0-IF(ISNUMBER(I322),INDEX('913'!$I$6:$I$1205,I322),0)-IF(ISNUMBER(J322),INDEX('913'!$I$6:$I$1205,J322),0)-IF(ISNUMBER(K322),INDEX('913'!$I$6:$I$1205,K322),0)-IF(ISNUMBER(L322),INDEX('913'!$I$6:$I$1205,L322),0)-IF(ISNUMBER(M322),INDEX('913'!$I$6:$I$1205,M322),0)-IF(ISNUMBER(N322),INDEX('913'!$I$6:$I$1205,N322),0)-IF(ISNUMBER(O322),INDEX('913'!$I$6:$I$1205,O322),0)-IF(ISNUMBER(P322),INDEX('913'!$I$6:$I$1205,P322),0)</f>
        <v>0</v>
      </c>
      <c r="BZ322" s="37">
        <f>IF(BY322=0,1,MAX(1,SQRT(BY322^2+(IF(ISNUMBER(I322),INDEX('913'!$J$6:$J$1205,I322),0)+IF(ISNUMBER(J322),INDEX('913'!$J$6:$J$1205,J322),0)+IF(ISNUMBER(K322),INDEX('913'!$J$6:$J$1205,K322),0)+IF(ISNUMBER(L322),INDEX('913'!$J$6:$J$1205,L322),0)+IF(ISNUMBER(M322),INDEX('913'!$J$6:$J$1205,M322),0)+IF(ISNUMBER(N322),INDEX('913'!$J$6:$J$1205,N322),0)+IF(ISNUMBER(O322),INDEX('913'!$J$6:$J$1205,O322),0)+IF(ISNUMBER(P322),INDEX('913'!$J$6:$J$1205,P322),0))^2)/BY322))</f>
        <v>1</v>
      </c>
      <c r="CA322" s="33" t="e">
        <f>100*AO322/'11'!B$17</f>
        <v>#VALUE!</v>
      </c>
      <c r="CB322" s="37" t="e">
        <f>100*(AP322*BZ322)/'11'!C$17</f>
        <v>#VALUE!</v>
      </c>
      <c r="CC322" s="37" t="e">
        <f t="shared" si="72"/>
        <v>#VALUE!</v>
      </c>
      <c r="CD322" s="33" t="e">
        <f t="shared" si="73"/>
        <v>#VALUE!</v>
      </c>
      <c r="CE322" s="54" t="e">
        <f>'11'!C$17-'935'!Y322</f>
        <v>#VALUE!</v>
      </c>
      <c r="CF322" s="37" t="e">
        <f>MAX('DNO totals'!B$312+0,MIN('935'!L322+0,'DNO totals'!B$304+0))</f>
        <v>#VALUE!</v>
      </c>
      <c r="CG322" s="37" t="e">
        <f>MAX('DNO totals'!C$312+0,MIN('935'!M322+0,'DNO totals'!C$304+0))</f>
        <v>#VALUE!</v>
      </c>
      <c r="CH322" s="37" t="e">
        <f>MAX('DNO totals'!D$312+0,MIN('935'!N322+0,'DNO totals'!D$304+0))</f>
        <v>#VALUE!</v>
      </c>
      <c r="CI322" s="37" t="e">
        <f>MAX('DNO totals'!E$312+0,MIN('935'!O322+0,'DNO totals'!E$304+0))</f>
        <v>#VALUE!</v>
      </c>
      <c r="CJ322" s="52" t="e">
        <f>MAX('DNO totals'!F$312+0,MIN('935'!P322+0,'DNO totals'!F$304+0))</f>
        <v>#VALUE!</v>
      </c>
      <c r="CK322" s="37" t="e">
        <f>IF('935'!$K322=1000,'Charging rates'!$C$38*$BH322/(1+'DNO totals'!$C$99)*$CF322,0)</f>
        <v>#VALUE!</v>
      </c>
      <c r="CL322" s="37" t="e">
        <f>IF(MOD('935'!$K322,1000)=100,'Charging rates'!$D$38*$BH322/(1+'DNO totals'!$D$99)*$CG322,0)</f>
        <v>#VALUE!</v>
      </c>
      <c r="CM322" s="37" t="e">
        <f>IF(MOD('935'!$K322,100)=10,'Charging rates'!$E$38*$BH322/(1+'DNO totals'!$E$99)*$CH322,0)</f>
        <v>#VALUE!</v>
      </c>
      <c r="CN322" s="37" t="e">
        <f>IF(AND(MOD('935'!$K322,10)&gt;0,MOD('935'!$K322,1000)&gt;1),'Charging rates'!$F$38*$BH322/(1+'DNO totals'!$F$99)*$CI322,0)</f>
        <v>#VALUE!</v>
      </c>
      <c r="CO322" s="37" t="e">
        <f>IF(MOD('935'!$K322,1000)=1,'Charging rates'!$G$38*$BH322/(1+'DNO totals'!$G$99)*$CJ322,0)</f>
        <v>#VALUE!</v>
      </c>
      <c r="CP322" s="52" t="e">
        <f t="shared" si="74"/>
        <v>#VALUE!</v>
      </c>
      <c r="CQ322" s="37" t="e">
        <f>IF('935'!$K322&gt;1000,'Charging rates'!$C$38*$AW322*$CF322,0)</f>
        <v>#VALUE!</v>
      </c>
      <c r="CR322" s="37" t="e">
        <f>IF(MOD('935'!$K322,1000)&gt;100,'Charging rates'!$D$38*$AW322*$CG322,0)</f>
        <v>#VALUE!</v>
      </c>
      <c r="CS322" s="37" t="e">
        <f>IF(MOD('935'!$K322,100)&gt;10,'Charging rates'!$E$38*$AW322*$CH322,0)</f>
        <v>#VALUE!</v>
      </c>
      <c r="CT322" s="52" t="e">
        <f t="shared" si="75"/>
        <v>#VALUE!</v>
      </c>
      <c r="CU322" s="33" t="e">
        <f>100*(AP322*'935'!Q322*BZ322)/'11'!B$17</f>
        <v>#VALUE!</v>
      </c>
      <c r="CV322" s="33" t="e">
        <f>100/'11'!B$17*'Charging rates'!B$10*AW322</f>
        <v>#VALUE!</v>
      </c>
      <c r="CW322" s="33" t="e">
        <f>IF(AT322=0,0,(1-BX322/AT322)*(CA322+IF('935'!Q322=0,0,(CB322*'935'!Q322*('11'!C$17-'935'!Y322)/('11'!B$17-'935'!X322)))))</f>
        <v>#VALUE!</v>
      </c>
      <c r="CX322" s="33" t="e">
        <f t="shared" si="76"/>
        <v>#VALUE!</v>
      </c>
      <c r="CY322" s="49" t="e">
        <f t="shared" si="77"/>
        <v>#VALUE!</v>
      </c>
      <c r="CZ322" s="32" t="e">
        <f>AT322*(Parameters!B$21+AU322)*IF('DNO totals'!B$323&lt;0,1,'935'!S322)</f>
        <v>#VALUE!</v>
      </c>
      <c r="DA322" s="52" t="e">
        <f>IF('DNO totals'!B$323&lt;0,1,'935'!S322)*(Parameters!B$21+AU322)</f>
        <v>#VALUE!</v>
      </c>
      <c r="DB322" s="37" t="e">
        <f>CX322+'Charging rates'!B$106*DA322*100/'11'!B$17</f>
        <v>#VALUE!</v>
      </c>
      <c r="DC322" s="37" t="e">
        <f>DB322+'Charging rates'!B$116*(Parameters!B$21+AU322)*100/'11'!B$17*IF('DNO totals'!B$323&lt;0,1,'935'!S322)</f>
        <v>#VALUE!</v>
      </c>
      <c r="DD322" s="37" t="e">
        <f>'Charging rates'!B$97*(CP322+CT322)*100/'11'!B$17</f>
        <v>#VALUE!</v>
      </c>
      <c r="DE322" s="33" t="e">
        <f>MAX(0-(CB322*AU322*'11'!C$17/'11'!B$17),DC322+DD322)</f>
        <v>#VALUE!</v>
      </c>
      <c r="DF322" s="37" t="e">
        <f>IF(BS322,IF(AU322=0,CC322,MAX(0,MIN(CC322,CC322+(DE322/'935'!Q322*('11'!B$17-'935'!X322)/('11'!C$17-'935'!Y322))))),0)</f>
        <v>#VALUE!</v>
      </c>
      <c r="DG322" s="33" t="e">
        <f t="shared" si="78"/>
        <v>#VALUE!</v>
      </c>
      <c r="DH322" s="53" t="e">
        <f t="shared" si="79"/>
        <v>#VALUE!</v>
      </c>
    </row>
    <row r="323" spans="1:112">
      <c r="A323" s="28">
        <v>223</v>
      </c>
      <c r="B323" s="47" t="e">
        <f>'935'!B323</f>
        <v>#VALUE!</v>
      </c>
      <c r="C323" s="48" t="e">
        <f>OR('935'!E323&lt;&gt;"VOID",'935'!F323&lt;&gt;"VOID",'935'!G323&lt;&gt;"VOID")</f>
        <v>#VALUE!</v>
      </c>
      <c r="D323" s="32" t="e">
        <f>IF('935'!D323="VOID",0,'935'!D323*(1-'935'!X323/'11'!B$17))</f>
        <v>#VALUE!</v>
      </c>
      <c r="E323" s="32" t="e">
        <f>IF('935'!E323="VOID",0,'935'!E323*(1-'935'!X323/'11'!B$17))</f>
        <v>#VALUE!</v>
      </c>
      <c r="F323" s="32" t="e">
        <f>IF('935'!F323="VOID",0,'935'!F323*(1-'935'!X323/'11'!B$17))</f>
        <v>#VALUE!</v>
      </c>
      <c r="G323" s="32" t="e">
        <f>IF('935'!G323="VOID",0,'935'!G323*(1-'935'!X323/'11'!B$17))</f>
        <v>#VALUE!</v>
      </c>
      <c r="H323" s="49" t="e">
        <f t="shared" si="60"/>
        <v>#VALUE!</v>
      </c>
      <c r="I323" s="50" t="e">
        <f>MATCH('935'!J323,'913'!$B$6:$B$1205,0)</f>
        <v>#VALUE!</v>
      </c>
      <c r="J323" s="50" t="e">
        <f>MATCH(INDEX('913'!$D$6:$D$1205,I323),'913'!$B$6:$B$1205,0)</f>
        <v>#VALUE!</v>
      </c>
      <c r="K323" s="50" t="e">
        <f>MATCH(INDEX('913'!$D$6:$D$1205,J323),'913'!$B$6:$B$1205,0)</f>
        <v>#VALUE!</v>
      </c>
      <c r="L323" s="50" t="e">
        <f>MATCH(INDEX('913'!$D$6:$D$1205,K323),'913'!$B$6:$B$1205,0)</f>
        <v>#VALUE!</v>
      </c>
      <c r="M323" s="50" t="e">
        <f>MATCH(INDEX('913'!$D$6:$D$1205,L323),'913'!$B$6:$B$1205,0)</f>
        <v>#VALUE!</v>
      </c>
      <c r="N323" s="50" t="e">
        <f>MATCH(INDEX('913'!$D$6:$D$1205,M323),'913'!$B$6:$B$1205,0)</f>
        <v>#VALUE!</v>
      </c>
      <c r="O323" s="50" t="e">
        <f>MATCH(INDEX('913'!$D$6:$D$1205,N323),'913'!$B$6:$B$1205,0)</f>
        <v>#VALUE!</v>
      </c>
      <c r="P323" s="51" t="e">
        <f>MATCH(INDEX('913'!$D$6:$D$1205,O323),'913'!$B$6:$B$1205,0)</f>
        <v>#VALUE!</v>
      </c>
      <c r="Q323" s="37">
        <f>IF(ISNUMBER(I323),MAX(0,INDEX('913'!$E$6:$E$1205,I323)),0)</f>
        <v>0</v>
      </c>
      <c r="R323" s="37">
        <f>IF(ISNUMBER(J323),MAX(0,INDEX('913'!$E$6:$E$1205,J323)),0)</f>
        <v>0</v>
      </c>
      <c r="S323" s="37">
        <f>IF(ISNUMBER(K323),MAX(0,INDEX('913'!$E$6:$E$1205,K323)),0)</f>
        <v>0</v>
      </c>
      <c r="T323" s="37">
        <f>IF(ISNUMBER(L323),MAX(0,INDEX('913'!$E$6:$E$1205,L323)),0)</f>
        <v>0</v>
      </c>
      <c r="U323" s="37">
        <f>IF(ISNUMBER(M323),MAX(0,INDEX('913'!$E$6:$E$1205,M323)),0)</f>
        <v>0</v>
      </c>
      <c r="V323" s="37">
        <f>IF(ISNUMBER(N323),MAX(0,INDEX('913'!$E$6:$E$1205,N323)),0)</f>
        <v>0</v>
      </c>
      <c r="W323" s="37">
        <f>IF(ISNUMBER(O323),MAX(0,INDEX('913'!$E$6:$E$1205,O323)),0)</f>
        <v>0</v>
      </c>
      <c r="X323" s="52">
        <f>IF(ISNUMBER(P323),MAX(0,INDEX('913'!$E$6:$E$1205,P323)),0)</f>
        <v>0</v>
      </c>
      <c r="Y323" s="37">
        <f>IF(ISNUMBER(I323),MAX(0,INDEX('913'!$F$6:$F$1205,I323)),0)</f>
        <v>0</v>
      </c>
      <c r="Z323" s="37">
        <f>IF(ISNUMBER(J323),MAX(0,INDEX('913'!$F$6:$F$1205,J323)),0)</f>
        <v>0</v>
      </c>
      <c r="AA323" s="37">
        <f>IF(ISNUMBER(K323),MAX(0,INDEX('913'!$F$6:$F$1205,K323)),0)</f>
        <v>0</v>
      </c>
      <c r="AB323" s="37">
        <f>IF(ISNUMBER(L323),MAX(0,INDEX('913'!$F$6:$F$1205,L323)),0)</f>
        <v>0</v>
      </c>
      <c r="AC323" s="37">
        <f>IF(ISNUMBER(M323),MAX(0,INDEX('913'!$F$6:$F$1205,M323)),0)</f>
        <v>0</v>
      </c>
      <c r="AD323" s="37">
        <f>IF(ISNUMBER(N323),MAX(0,INDEX('913'!$F$6:$F$1205,N323)),0)</f>
        <v>0</v>
      </c>
      <c r="AE323" s="37">
        <f>IF(ISNUMBER(O323),MAX(0,INDEX('913'!$F$6:$F$1205,O323)),0)</f>
        <v>0</v>
      </c>
      <c r="AF323" s="37">
        <f>IF(ISNUMBER(P323),MAX(0,INDEX('913'!$F$6:$F$1205,P323)),0)</f>
        <v>0</v>
      </c>
      <c r="AG323" s="32">
        <f>IF(ISNUMBER(I323),SQRT(INDEX('913'!$I$6:$I$1205,I323)^2+INDEX('913'!$J$6:$J$1205,I323)^2),0)</f>
        <v>0</v>
      </c>
      <c r="AH323" s="32">
        <f>IF(ISNUMBER(J323),SQRT(INDEX('913'!$I$6:$I$1205,J323)^2+INDEX('913'!$J$6:$J$1205,J323)^2),0)</f>
        <v>0</v>
      </c>
      <c r="AI323" s="32">
        <f>IF(ISNUMBER(K323),SQRT(INDEX('913'!$I$6:$I$1205,K323)^2+INDEX('913'!$J$6:$J$1205,K323)^2),0)</f>
        <v>0</v>
      </c>
      <c r="AJ323" s="32">
        <f>IF(ISNUMBER(L323),SQRT(INDEX('913'!$I$6:$I$1205,L323)^2+INDEX('913'!$J$6:$J$1205,L323)^2),0)</f>
        <v>0</v>
      </c>
      <c r="AK323" s="32">
        <f>IF(ISNUMBER(M323),SQRT(INDEX('913'!$I$6:$I$1205,M323)^2+INDEX('913'!$J$6:$J$1205,M323)^2),0)</f>
        <v>0</v>
      </c>
      <c r="AL323" s="32">
        <f>IF(ISNUMBER(N323),SQRT(INDEX('913'!$I$6:$I$1205,N323)^2+INDEX('913'!$J$6:$J$1205,N323)^2),0)</f>
        <v>0</v>
      </c>
      <c r="AM323" s="32">
        <f>IF(ISNUMBER(O323),SQRT(INDEX('913'!$I$6:$I$1205,O323)^2+INDEX('913'!$J$6:$J$1205,O323)^2),0)</f>
        <v>0</v>
      </c>
      <c r="AN323" s="49">
        <f>IF(ISNUMBER(P323),SQRT(INDEX('913'!$I$6:$I$1205,P323)^2+INDEX('913'!$J$6:$J$1205,P323)^2),0)</f>
        <v>0</v>
      </c>
      <c r="AO323" s="37">
        <f t="shared" si="61"/>
        <v>0</v>
      </c>
      <c r="AP323" s="37">
        <f t="shared" si="62"/>
        <v>0</v>
      </c>
      <c r="AQ323" s="33" t="e">
        <f>-100*'935'!W323*(AO323+AP323)/'11'!C$17</f>
        <v>#VALUE!</v>
      </c>
      <c r="AR323" s="37" t="e">
        <f t="shared" si="63"/>
        <v>#VALUE!</v>
      </c>
      <c r="AS323" s="52" t="e">
        <f t="shared" si="64"/>
        <v>#VALUE!</v>
      </c>
      <c r="AT323" s="32" t="e">
        <f>IF('935'!C323="VOID",0,('935'!C323*(1-'935'!X323/'11'!B$17)))</f>
        <v>#VALUE!</v>
      </c>
      <c r="AU323" s="52" t="e">
        <f>'935'!Q323*(1-'935'!Y323/'11'!C$17)/(1-'935'!X323/'11'!B$17)</f>
        <v>#VALUE!</v>
      </c>
      <c r="AV323" s="37" t="e">
        <f>INDEX('DNO totals'!$B$57:$G$57,IF('935'!K323,IF(MOD('935'!K323,1000),IF(MOD('935'!K323,100),IF(MOD('935'!K323,10),IF(MOD('935'!K323,1000)=1,6,5),4),3),2),1))</f>
        <v>#VALUE!</v>
      </c>
      <c r="AW323" s="52" t="e">
        <f t="shared" si="65"/>
        <v>#VALUE!</v>
      </c>
      <c r="AX323" s="32" t="e">
        <f>IF('935'!V323="VOID",0,'935'!V323*(1-'935'!X323/'11'!B$17))</f>
        <v>#VALUE!</v>
      </c>
      <c r="AY323" s="33" t="e">
        <f>IF(H323,-100*'Charging rates'!B$10/'11'!B$17*AX323/H323,0)</f>
        <v>#VALUE!</v>
      </c>
      <c r="AZ323" s="33" t="e">
        <f>IF(C323,'DNO totals'!B$41,0)</f>
        <v>#VALUE!</v>
      </c>
      <c r="BA323" s="33" t="e">
        <f t="shared" si="66"/>
        <v>#VALUE!</v>
      </c>
      <c r="BB323" s="33" t="e">
        <f t="shared" si="67"/>
        <v>#VALUE!</v>
      </c>
      <c r="BC323" s="53" t="e">
        <f t="shared" si="68"/>
        <v>#VALUE!</v>
      </c>
      <c r="BD323" s="32" t="e">
        <f>IF(AT323,'935'!H323*AT323/(AT323+D323+H323),0)</f>
        <v>#VALUE!</v>
      </c>
      <c r="BE323" s="32" t="e">
        <f>IF(H323,'935'!H323*H323/(AT323+D323+H323),0)</f>
        <v>#VALUE!</v>
      </c>
      <c r="BF323" s="32" t="e">
        <f>BD323*(1-'935'!X323/'11'!B$17)</f>
        <v>#VALUE!</v>
      </c>
      <c r="BG323" s="49" t="e">
        <f>BE323*(1-'935'!X323/'11'!B$17)</f>
        <v>#VALUE!</v>
      </c>
      <c r="BH323" s="52" t="e">
        <f>AV323*Parameters!B$6</f>
        <v>#VALUE!</v>
      </c>
      <c r="BI323" s="37" t="e">
        <f>IF('935'!$K323=1000,'Charging rates'!$C$38*$BH323/(1+'DNO totals'!$C$99)*'935'!$L323,0)</f>
        <v>#VALUE!</v>
      </c>
      <c r="BJ323" s="37" t="e">
        <f>IF(MOD('935'!$K323,1000)=100,'Charging rates'!$D$38*$BH323/(1+'DNO totals'!$D$99)*'935'!$M323,0)</f>
        <v>#VALUE!</v>
      </c>
      <c r="BK323" s="37" t="e">
        <f>IF(MOD('935'!$K323,100)=10,'Charging rates'!$E$38*$BH323/(1+'DNO totals'!$E$99)*'935'!$N323,0)</f>
        <v>#VALUE!</v>
      </c>
      <c r="BL323" s="37" t="e">
        <f>IF(AND(MOD('935'!$K323,10)&gt;0,MOD('935'!$K323,1000)&gt;1),'Charging rates'!$F$38*$BH323/(1+'DNO totals'!$F$99)*'935'!$O323,0)</f>
        <v>#VALUE!</v>
      </c>
      <c r="BM323" s="37" t="e">
        <f>IF(MOD('935'!$K323,1000)=1,'Charging rates'!$G$38*$BH323/(1+'DNO totals'!$G$99)*'935'!$P323,0)</f>
        <v>#VALUE!</v>
      </c>
      <c r="BN323" s="52" t="e">
        <f t="shared" si="69"/>
        <v>#VALUE!</v>
      </c>
      <c r="BO323" s="37" t="e">
        <f>IF('935'!$K323&gt;1000,'Charging rates'!$C$38*$AW323*'935'!$L323,0)</f>
        <v>#VALUE!</v>
      </c>
      <c r="BP323" s="37" t="e">
        <f>IF(MOD('935'!$K323,1000)&gt;100,'Charging rates'!$D$38*$AW323*'935'!$M323,0)</f>
        <v>#VALUE!</v>
      </c>
      <c r="BQ323" s="37" t="e">
        <f>IF(MOD('935'!$K323,100)&gt;10,'Charging rates'!$E$38*$AW323*'935'!$N323,0)</f>
        <v>#VALUE!</v>
      </c>
      <c r="BR323" s="52" t="e">
        <f t="shared" si="70"/>
        <v>#VALUE!</v>
      </c>
      <c r="BS323" s="48" t="e">
        <f>'935'!C323&lt;&gt;"VOID"</f>
        <v>#VALUE!</v>
      </c>
      <c r="BT323" s="33" t="e">
        <f>IF(BS323,(100/'11'!B$17*BD323*((1-'935'!I323)*'Charging rates'!B$51+'Charging rates'!B$63)),0)</f>
        <v>#VALUE!</v>
      </c>
      <c r="BU323" s="33" t="e">
        <f>100/'11'!B$17*BG323*('Charging rates'!B$51+'Charging rates'!B$63)</f>
        <v>#VALUE!</v>
      </c>
      <c r="BV323" s="33" t="e">
        <f>100/'11'!B$17*BE323*('Charging rates'!B$51+'Charging rates'!B$63)</f>
        <v>#VALUE!</v>
      </c>
      <c r="BW323" s="53" t="e">
        <f t="shared" si="71"/>
        <v>#VALUE!</v>
      </c>
      <c r="BX323" s="32" t="e">
        <f>AT323-('935'!T323*(1-'935'!X323/'11'!B$17))</f>
        <v>#VALUE!</v>
      </c>
      <c r="BY323" s="32">
        <f>0-IF(ISNUMBER(I323),INDEX('913'!$I$6:$I$1205,I323),0)-IF(ISNUMBER(J323),INDEX('913'!$I$6:$I$1205,J323),0)-IF(ISNUMBER(K323),INDEX('913'!$I$6:$I$1205,K323),0)-IF(ISNUMBER(L323),INDEX('913'!$I$6:$I$1205,L323),0)-IF(ISNUMBER(M323),INDEX('913'!$I$6:$I$1205,M323),0)-IF(ISNUMBER(N323),INDEX('913'!$I$6:$I$1205,N323),0)-IF(ISNUMBER(O323),INDEX('913'!$I$6:$I$1205,O323),0)-IF(ISNUMBER(P323),INDEX('913'!$I$6:$I$1205,P323),0)</f>
        <v>0</v>
      </c>
      <c r="BZ323" s="37">
        <f>IF(BY323=0,1,MAX(1,SQRT(BY323^2+(IF(ISNUMBER(I323),INDEX('913'!$J$6:$J$1205,I323),0)+IF(ISNUMBER(J323),INDEX('913'!$J$6:$J$1205,J323),0)+IF(ISNUMBER(K323),INDEX('913'!$J$6:$J$1205,K323),0)+IF(ISNUMBER(L323),INDEX('913'!$J$6:$J$1205,L323),0)+IF(ISNUMBER(M323),INDEX('913'!$J$6:$J$1205,M323),0)+IF(ISNUMBER(N323),INDEX('913'!$J$6:$J$1205,N323),0)+IF(ISNUMBER(O323),INDEX('913'!$J$6:$J$1205,O323),0)+IF(ISNUMBER(P323),INDEX('913'!$J$6:$J$1205,P323),0))^2)/BY323))</f>
        <v>1</v>
      </c>
      <c r="CA323" s="33" t="e">
        <f>100*AO323/'11'!B$17</f>
        <v>#VALUE!</v>
      </c>
      <c r="CB323" s="37" t="e">
        <f>100*(AP323*BZ323)/'11'!C$17</f>
        <v>#VALUE!</v>
      </c>
      <c r="CC323" s="37" t="e">
        <f t="shared" si="72"/>
        <v>#VALUE!</v>
      </c>
      <c r="CD323" s="33" t="e">
        <f t="shared" si="73"/>
        <v>#VALUE!</v>
      </c>
      <c r="CE323" s="54" t="e">
        <f>'11'!C$17-'935'!Y323</f>
        <v>#VALUE!</v>
      </c>
      <c r="CF323" s="37" t="e">
        <f>MAX('DNO totals'!B$312+0,MIN('935'!L323+0,'DNO totals'!B$304+0))</f>
        <v>#VALUE!</v>
      </c>
      <c r="CG323" s="37" t="e">
        <f>MAX('DNO totals'!C$312+0,MIN('935'!M323+0,'DNO totals'!C$304+0))</f>
        <v>#VALUE!</v>
      </c>
      <c r="CH323" s="37" t="e">
        <f>MAX('DNO totals'!D$312+0,MIN('935'!N323+0,'DNO totals'!D$304+0))</f>
        <v>#VALUE!</v>
      </c>
      <c r="CI323" s="37" t="e">
        <f>MAX('DNO totals'!E$312+0,MIN('935'!O323+0,'DNO totals'!E$304+0))</f>
        <v>#VALUE!</v>
      </c>
      <c r="CJ323" s="52" t="e">
        <f>MAX('DNO totals'!F$312+0,MIN('935'!P323+0,'DNO totals'!F$304+0))</f>
        <v>#VALUE!</v>
      </c>
      <c r="CK323" s="37" t="e">
        <f>IF('935'!$K323=1000,'Charging rates'!$C$38*$BH323/(1+'DNO totals'!$C$99)*$CF323,0)</f>
        <v>#VALUE!</v>
      </c>
      <c r="CL323" s="37" t="e">
        <f>IF(MOD('935'!$K323,1000)=100,'Charging rates'!$D$38*$BH323/(1+'DNO totals'!$D$99)*$CG323,0)</f>
        <v>#VALUE!</v>
      </c>
      <c r="CM323" s="37" t="e">
        <f>IF(MOD('935'!$K323,100)=10,'Charging rates'!$E$38*$BH323/(1+'DNO totals'!$E$99)*$CH323,0)</f>
        <v>#VALUE!</v>
      </c>
      <c r="CN323" s="37" t="e">
        <f>IF(AND(MOD('935'!$K323,10)&gt;0,MOD('935'!$K323,1000)&gt;1),'Charging rates'!$F$38*$BH323/(1+'DNO totals'!$F$99)*$CI323,0)</f>
        <v>#VALUE!</v>
      </c>
      <c r="CO323" s="37" t="e">
        <f>IF(MOD('935'!$K323,1000)=1,'Charging rates'!$G$38*$BH323/(1+'DNO totals'!$G$99)*$CJ323,0)</f>
        <v>#VALUE!</v>
      </c>
      <c r="CP323" s="52" t="e">
        <f t="shared" si="74"/>
        <v>#VALUE!</v>
      </c>
      <c r="CQ323" s="37" t="e">
        <f>IF('935'!$K323&gt;1000,'Charging rates'!$C$38*$AW323*$CF323,0)</f>
        <v>#VALUE!</v>
      </c>
      <c r="CR323" s="37" t="e">
        <f>IF(MOD('935'!$K323,1000)&gt;100,'Charging rates'!$D$38*$AW323*$CG323,0)</f>
        <v>#VALUE!</v>
      </c>
      <c r="CS323" s="37" t="e">
        <f>IF(MOD('935'!$K323,100)&gt;10,'Charging rates'!$E$38*$AW323*$CH323,0)</f>
        <v>#VALUE!</v>
      </c>
      <c r="CT323" s="52" t="e">
        <f t="shared" si="75"/>
        <v>#VALUE!</v>
      </c>
      <c r="CU323" s="33" t="e">
        <f>100*(AP323*'935'!Q323*BZ323)/'11'!B$17</f>
        <v>#VALUE!</v>
      </c>
      <c r="CV323" s="33" t="e">
        <f>100/'11'!B$17*'Charging rates'!B$10*AW323</f>
        <v>#VALUE!</v>
      </c>
      <c r="CW323" s="33" t="e">
        <f>IF(AT323=0,0,(1-BX323/AT323)*(CA323+IF('935'!Q323=0,0,(CB323*'935'!Q323*('11'!C$17-'935'!Y323)/('11'!B$17-'935'!X323)))))</f>
        <v>#VALUE!</v>
      </c>
      <c r="CX323" s="33" t="e">
        <f t="shared" si="76"/>
        <v>#VALUE!</v>
      </c>
      <c r="CY323" s="49" t="e">
        <f t="shared" si="77"/>
        <v>#VALUE!</v>
      </c>
      <c r="CZ323" s="32" t="e">
        <f>AT323*(Parameters!B$21+AU323)*IF('DNO totals'!B$323&lt;0,1,'935'!S323)</f>
        <v>#VALUE!</v>
      </c>
      <c r="DA323" s="52" t="e">
        <f>IF('DNO totals'!B$323&lt;0,1,'935'!S323)*(Parameters!B$21+AU323)</f>
        <v>#VALUE!</v>
      </c>
      <c r="DB323" s="37" t="e">
        <f>CX323+'Charging rates'!B$106*DA323*100/'11'!B$17</f>
        <v>#VALUE!</v>
      </c>
      <c r="DC323" s="37" t="e">
        <f>DB323+'Charging rates'!B$116*(Parameters!B$21+AU323)*100/'11'!B$17*IF('DNO totals'!B$323&lt;0,1,'935'!S323)</f>
        <v>#VALUE!</v>
      </c>
      <c r="DD323" s="37" t="e">
        <f>'Charging rates'!B$97*(CP323+CT323)*100/'11'!B$17</f>
        <v>#VALUE!</v>
      </c>
      <c r="DE323" s="33" t="e">
        <f>MAX(0-(CB323*AU323*'11'!C$17/'11'!B$17),DC323+DD323)</f>
        <v>#VALUE!</v>
      </c>
      <c r="DF323" s="37" t="e">
        <f>IF(BS323,IF(AU323=0,CC323,MAX(0,MIN(CC323,CC323+(DE323/'935'!Q323*('11'!B$17-'935'!X323)/('11'!C$17-'935'!Y323))))),0)</f>
        <v>#VALUE!</v>
      </c>
      <c r="DG323" s="33" t="e">
        <f t="shared" si="78"/>
        <v>#VALUE!</v>
      </c>
      <c r="DH323" s="53" t="e">
        <f t="shared" si="79"/>
        <v>#VALUE!</v>
      </c>
    </row>
    <row r="324" spans="1:112">
      <c r="A324" s="28">
        <v>224</v>
      </c>
      <c r="B324" s="47" t="e">
        <f>'935'!B324</f>
        <v>#VALUE!</v>
      </c>
      <c r="C324" s="48" t="e">
        <f>OR('935'!E324&lt;&gt;"VOID",'935'!F324&lt;&gt;"VOID",'935'!G324&lt;&gt;"VOID")</f>
        <v>#VALUE!</v>
      </c>
      <c r="D324" s="32" t="e">
        <f>IF('935'!D324="VOID",0,'935'!D324*(1-'935'!X324/'11'!B$17))</f>
        <v>#VALUE!</v>
      </c>
      <c r="E324" s="32" t="e">
        <f>IF('935'!E324="VOID",0,'935'!E324*(1-'935'!X324/'11'!B$17))</f>
        <v>#VALUE!</v>
      </c>
      <c r="F324" s="32" t="e">
        <f>IF('935'!F324="VOID",0,'935'!F324*(1-'935'!X324/'11'!B$17))</f>
        <v>#VALUE!</v>
      </c>
      <c r="G324" s="32" t="e">
        <f>IF('935'!G324="VOID",0,'935'!G324*(1-'935'!X324/'11'!B$17))</f>
        <v>#VALUE!</v>
      </c>
      <c r="H324" s="49" t="e">
        <f t="shared" si="60"/>
        <v>#VALUE!</v>
      </c>
      <c r="I324" s="50" t="e">
        <f>MATCH('935'!J324,'913'!$B$6:$B$1205,0)</f>
        <v>#VALUE!</v>
      </c>
      <c r="J324" s="50" t="e">
        <f>MATCH(INDEX('913'!$D$6:$D$1205,I324),'913'!$B$6:$B$1205,0)</f>
        <v>#VALUE!</v>
      </c>
      <c r="K324" s="50" t="e">
        <f>MATCH(INDEX('913'!$D$6:$D$1205,J324),'913'!$B$6:$B$1205,0)</f>
        <v>#VALUE!</v>
      </c>
      <c r="L324" s="50" t="e">
        <f>MATCH(INDEX('913'!$D$6:$D$1205,K324),'913'!$B$6:$B$1205,0)</f>
        <v>#VALUE!</v>
      </c>
      <c r="M324" s="50" t="e">
        <f>MATCH(INDEX('913'!$D$6:$D$1205,L324),'913'!$B$6:$B$1205,0)</f>
        <v>#VALUE!</v>
      </c>
      <c r="N324" s="50" t="e">
        <f>MATCH(INDEX('913'!$D$6:$D$1205,M324),'913'!$B$6:$B$1205,0)</f>
        <v>#VALUE!</v>
      </c>
      <c r="O324" s="50" t="e">
        <f>MATCH(INDEX('913'!$D$6:$D$1205,N324),'913'!$B$6:$B$1205,0)</f>
        <v>#VALUE!</v>
      </c>
      <c r="P324" s="51" t="e">
        <f>MATCH(INDEX('913'!$D$6:$D$1205,O324),'913'!$B$6:$B$1205,0)</f>
        <v>#VALUE!</v>
      </c>
      <c r="Q324" s="37">
        <f>IF(ISNUMBER(I324),MAX(0,INDEX('913'!$E$6:$E$1205,I324)),0)</f>
        <v>0</v>
      </c>
      <c r="R324" s="37">
        <f>IF(ISNUMBER(J324),MAX(0,INDEX('913'!$E$6:$E$1205,J324)),0)</f>
        <v>0</v>
      </c>
      <c r="S324" s="37">
        <f>IF(ISNUMBER(K324),MAX(0,INDEX('913'!$E$6:$E$1205,K324)),0)</f>
        <v>0</v>
      </c>
      <c r="T324" s="37">
        <f>IF(ISNUMBER(L324),MAX(0,INDEX('913'!$E$6:$E$1205,L324)),0)</f>
        <v>0</v>
      </c>
      <c r="U324" s="37">
        <f>IF(ISNUMBER(M324),MAX(0,INDEX('913'!$E$6:$E$1205,M324)),0)</f>
        <v>0</v>
      </c>
      <c r="V324" s="37">
        <f>IF(ISNUMBER(N324),MAX(0,INDEX('913'!$E$6:$E$1205,N324)),0)</f>
        <v>0</v>
      </c>
      <c r="W324" s="37">
        <f>IF(ISNUMBER(O324),MAX(0,INDEX('913'!$E$6:$E$1205,O324)),0)</f>
        <v>0</v>
      </c>
      <c r="X324" s="52">
        <f>IF(ISNUMBER(P324),MAX(0,INDEX('913'!$E$6:$E$1205,P324)),0)</f>
        <v>0</v>
      </c>
      <c r="Y324" s="37">
        <f>IF(ISNUMBER(I324),MAX(0,INDEX('913'!$F$6:$F$1205,I324)),0)</f>
        <v>0</v>
      </c>
      <c r="Z324" s="37">
        <f>IF(ISNUMBER(J324),MAX(0,INDEX('913'!$F$6:$F$1205,J324)),0)</f>
        <v>0</v>
      </c>
      <c r="AA324" s="37">
        <f>IF(ISNUMBER(K324),MAX(0,INDEX('913'!$F$6:$F$1205,K324)),0)</f>
        <v>0</v>
      </c>
      <c r="AB324" s="37">
        <f>IF(ISNUMBER(L324),MAX(0,INDEX('913'!$F$6:$F$1205,L324)),0)</f>
        <v>0</v>
      </c>
      <c r="AC324" s="37">
        <f>IF(ISNUMBER(M324),MAX(0,INDEX('913'!$F$6:$F$1205,M324)),0)</f>
        <v>0</v>
      </c>
      <c r="AD324" s="37">
        <f>IF(ISNUMBER(N324),MAX(0,INDEX('913'!$F$6:$F$1205,N324)),0)</f>
        <v>0</v>
      </c>
      <c r="AE324" s="37">
        <f>IF(ISNUMBER(O324),MAX(0,INDEX('913'!$F$6:$F$1205,O324)),0)</f>
        <v>0</v>
      </c>
      <c r="AF324" s="37">
        <f>IF(ISNUMBER(P324),MAX(0,INDEX('913'!$F$6:$F$1205,P324)),0)</f>
        <v>0</v>
      </c>
      <c r="AG324" s="32">
        <f>IF(ISNUMBER(I324),SQRT(INDEX('913'!$I$6:$I$1205,I324)^2+INDEX('913'!$J$6:$J$1205,I324)^2),0)</f>
        <v>0</v>
      </c>
      <c r="AH324" s="32">
        <f>IF(ISNUMBER(J324),SQRT(INDEX('913'!$I$6:$I$1205,J324)^2+INDEX('913'!$J$6:$J$1205,J324)^2),0)</f>
        <v>0</v>
      </c>
      <c r="AI324" s="32">
        <f>IF(ISNUMBER(K324),SQRT(INDEX('913'!$I$6:$I$1205,K324)^2+INDEX('913'!$J$6:$J$1205,K324)^2),0)</f>
        <v>0</v>
      </c>
      <c r="AJ324" s="32">
        <f>IF(ISNUMBER(L324),SQRT(INDEX('913'!$I$6:$I$1205,L324)^2+INDEX('913'!$J$6:$J$1205,L324)^2),0)</f>
        <v>0</v>
      </c>
      <c r="AK324" s="32">
        <f>IF(ISNUMBER(M324),SQRT(INDEX('913'!$I$6:$I$1205,M324)^2+INDEX('913'!$J$6:$J$1205,M324)^2),0)</f>
        <v>0</v>
      </c>
      <c r="AL324" s="32">
        <f>IF(ISNUMBER(N324),SQRT(INDEX('913'!$I$6:$I$1205,N324)^2+INDEX('913'!$J$6:$J$1205,N324)^2),0)</f>
        <v>0</v>
      </c>
      <c r="AM324" s="32">
        <f>IF(ISNUMBER(O324),SQRT(INDEX('913'!$I$6:$I$1205,O324)^2+INDEX('913'!$J$6:$J$1205,O324)^2),0)</f>
        <v>0</v>
      </c>
      <c r="AN324" s="49">
        <f>IF(ISNUMBER(P324),SQRT(INDEX('913'!$I$6:$I$1205,P324)^2+INDEX('913'!$J$6:$J$1205,P324)^2),0)</f>
        <v>0</v>
      </c>
      <c r="AO324" s="37">
        <f t="shared" si="61"/>
        <v>0</v>
      </c>
      <c r="AP324" s="37">
        <f t="shared" si="62"/>
        <v>0</v>
      </c>
      <c r="AQ324" s="33" t="e">
        <f>-100*'935'!W324*(AO324+AP324)/'11'!C$17</f>
        <v>#VALUE!</v>
      </c>
      <c r="AR324" s="37" t="e">
        <f t="shared" si="63"/>
        <v>#VALUE!</v>
      </c>
      <c r="AS324" s="52" t="e">
        <f t="shared" si="64"/>
        <v>#VALUE!</v>
      </c>
      <c r="AT324" s="32" t="e">
        <f>IF('935'!C324="VOID",0,('935'!C324*(1-'935'!X324/'11'!B$17)))</f>
        <v>#VALUE!</v>
      </c>
      <c r="AU324" s="52" t="e">
        <f>'935'!Q324*(1-'935'!Y324/'11'!C$17)/(1-'935'!X324/'11'!B$17)</f>
        <v>#VALUE!</v>
      </c>
      <c r="AV324" s="37" t="e">
        <f>INDEX('DNO totals'!$B$57:$G$57,IF('935'!K324,IF(MOD('935'!K324,1000),IF(MOD('935'!K324,100),IF(MOD('935'!K324,10),IF(MOD('935'!K324,1000)=1,6,5),4),3),2),1))</f>
        <v>#VALUE!</v>
      </c>
      <c r="AW324" s="52" t="e">
        <f t="shared" si="65"/>
        <v>#VALUE!</v>
      </c>
      <c r="AX324" s="32" t="e">
        <f>IF('935'!V324="VOID",0,'935'!V324*(1-'935'!X324/'11'!B$17))</f>
        <v>#VALUE!</v>
      </c>
      <c r="AY324" s="33" t="e">
        <f>IF(H324,-100*'Charging rates'!B$10/'11'!B$17*AX324/H324,0)</f>
        <v>#VALUE!</v>
      </c>
      <c r="AZ324" s="33" t="e">
        <f>IF(C324,'DNO totals'!B$41,0)</f>
        <v>#VALUE!</v>
      </c>
      <c r="BA324" s="33" t="e">
        <f t="shared" si="66"/>
        <v>#VALUE!</v>
      </c>
      <c r="BB324" s="33" t="e">
        <f t="shared" si="67"/>
        <v>#VALUE!</v>
      </c>
      <c r="BC324" s="53" t="e">
        <f t="shared" si="68"/>
        <v>#VALUE!</v>
      </c>
      <c r="BD324" s="32" t="e">
        <f>IF(AT324,'935'!H324*AT324/(AT324+D324+H324),0)</f>
        <v>#VALUE!</v>
      </c>
      <c r="BE324" s="32" t="e">
        <f>IF(H324,'935'!H324*H324/(AT324+D324+H324),0)</f>
        <v>#VALUE!</v>
      </c>
      <c r="BF324" s="32" t="e">
        <f>BD324*(1-'935'!X324/'11'!B$17)</f>
        <v>#VALUE!</v>
      </c>
      <c r="BG324" s="49" t="e">
        <f>BE324*(1-'935'!X324/'11'!B$17)</f>
        <v>#VALUE!</v>
      </c>
      <c r="BH324" s="52" t="e">
        <f>AV324*Parameters!B$6</f>
        <v>#VALUE!</v>
      </c>
      <c r="BI324" s="37" t="e">
        <f>IF('935'!$K324=1000,'Charging rates'!$C$38*$BH324/(1+'DNO totals'!$C$99)*'935'!$L324,0)</f>
        <v>#VALUE!</v>
      </c>
      <c r="BJ324" s="37" t="e">
        <f>IF(MOD('935'!$K324,1000)=100,'Charging rates'!$D$38*$BH324/(1+'DNO totals'!$D$99)*'935'!$M324,0)</f>
        <v>#VALUE!</v>
      </c>
      <c r="BK324" s="37" t="e">
        <f>IF(MOD('935'!$K324,100)=10,'Charging rates'!$E$38*$BH324/(1+'DNO totals'!$E$99)*'935'!$N324,0)</f>
        <v>#VALUE!</v>
      </c>
      <c r="BL324" s="37" t="e">
        <f>IF(AND(MOD('935'!$K324,10)&gt;0,MOD('935'!$K324,1000)&gt;1),'Charging rates'!$F$38*$BH324/(1+'DNO totals'!$F$99)*'935'!$O324,0)</f>
        <v>#VALUE!</v>
      </c>
      <c r="BM324" s="37" t="e">
        <f>IF(MOD('935'!$K324,1000)=1,'Charging rates'!$G$38*$BH324/(1+'DNO totals'!$G$99)*'935'!$P324,0)</f>
        <v>#VALUE!</v>
      </c>
      <c r="BN324" s="52" t="e">
        <f t="shared" si="69"/>
        <v>#VALUE!</v>
      </c>
      <c r="BO324" s="37" t="e">
        <f>IF('935'!$K324&gt;1000,'Charging rates'!$C$38*$AW324*'935'!$L324,0)</f>
        <v>#VALUE!</v>
      </c>
      <c r="BP324" s="37" t="e">
        <f>IF(MOD('935'!$K324,1000)&gt;100,'Charging rates'!$D$38*$AW324*'935'!$M324,0)</f>
        <v>#VALUE!</v>
      </c>
      <c r="BQ324" s="37" t="e">
        <f>IF(MOD('935'!$K324,100)&gt;10,'Charging rates'!$E$38*$AW324*'935'!$N324,0)</f>
        <v>#VALUE!</v>
      </c>
      <c r="BR324" s="52" t="e">
        <f t="shared" si="70"/>
        <v>#VALUE!</v>
      </c>
      <c r="BS324" s="48" t="e">
        <f>'935'!C324&lt;&gt;"VOID"</f>
        <v>#VALUE!</v>
      </c>
      <c r="BT324" s="33" t="e">
        <f>IF(BS324,(100/'11'!B$17*BD324*((1-'935'!I324)*'Charging rates'!B$51+'Charging rates'!B$63)),0)</f>
        <v>#VALUE!</v>
      </c>
      <c r="BU324" s="33" t="e">
        <f>100/'11'!B$17*BG324*('Charging rates'!B$51+'Charging rates'!B$63)</f>
        <v>#VALUE!</v>
      </c>
      <c r="BV324" s="33" t="e">
        <f>100/'11'!B$17*BE324*('Charging rates'!B$51+'Charging rates'!B$63)</f>
        <v>#VALUE!</v>
      </c>
      <c r="BW324" s="53" t="e">
        <f t="shared" si="71"/>
        <v>#VALUE!</v>
      </c>
      <c r="BX324" s="32" t="e">
        <f>AT324-('935'!T324*(1-'935'!X324/'11'!B$17))</f>
        <v>#VALUE!</v>
      </c>
      <c r="BY324" s="32">
        <f>0-IF(ISNUMBER(I324),INDEX('913'!$I$6:$I$1205,I324),0)-IF(ISNUMBER(J324),INDEX('913'!$I$6:$I$1205,J324),0)-IF(ISNUMBER(K324),INDEX('913'!$I$6:$I$1205,K324),0)-IF(ISNUMBER(L324),INDEX('913'!$I$6:$I$1205,L324),0)-IF(ISNUMBER(M324),INDEX('913'!$I$6:$I$1205,M324),0)-IF(ISNUMBER(N324),INDEX('913'!$I$6:$I$1205,N324),0)-IF(ISNUMBER(O324),INDEX('913'!$I$6:$I$1205,O324),0)-IF(ISNUMBER(P324),INDEX('913'!$I$6:$I$1205,P324),0)</f>
        <v>0</v>
      </c>
      <c r="BZ324" s="37">
        <f>IF(BY324=0,1,MAX(1,SQRT(BY324^2+(IF(ISNUMBER(I324),INDEX('913'!$J$6:$J$1205,I324),0)+IF(ISNUMBER(J324),INDEX('913'!$J$6:$J$1205,J324),0)+IF(ISNUMBER(K324),INDEX('913'!$J$6:$J$1205,K324),0)+IF(ISNUMBER(L324),INDEX('913'!$J$6:$J$1205,L324),0)+IF(ISNUMBER(M324),INDEX('913'!$J$6:$J$1205,M324),0)+IF(ISNUMBER(N324),INDEX('913'!$J$6:$J$1205,N324),0)+IF(ISNUMBER(O324),INDEX('913'!$J$6:$J$1205,O324),0)+IF(ISNUMBER(P324),INDEX('913'!$J$6:$J$1205,P324),0))^2)/BY324))</f>
        <v>1</v>
      </c>
      <c r="CA324" s="33" t="e">
        <f>100*AO324/'11'!B$17</f>
        <v>#VALUE!</v>
      </c>
      <c r="CB324" s="37" t="e">
        <f>100*(AP324*BZ324)/'11'!C$17</f>
        <v>#VALUE!</v>
      </c>
      <c r="CC324" s="37" t="e">
        <f t="shared" si="72"/>
        <v>#VALUE!</v>
      </c>
      <c r="CD324" s="33" t="e">
        <f t="shared" si="73"/>
        <v>#VALUE!</v>
      </c>
      <c r="CE324" s="54" t="e">
        <f>'11'!C$17-'935'!Y324</f>
        <v>#VALUE!</v>
      </c>
      <c r="CF324" s="37" t="e">
        <f>MAX('DNO totals'!B$312+0,MIN('935'!L324+0,'DNO totals'!B$304+0))</f>
        <v>#VALUE!</v>
      </c>
      <c r="CG324" s="37" t="e">
        <f>MAX('DNO totals'!C$312+0,MIN('935'!M324+0,'DNO totals'!C$304+0))</f>
        <v>#VALUE!</v>
      </c>
      <c r="CH324" s="37" t="e">
        <f>MAX('DNO totals'!D$312+0,MIN('935'!N324+0,'DNO totals'!D$304+0))</f>
        <v>#VALUE!</v>
      </c>
      <c r="CI324" s="37" t="e">
        <f>MAX('DNO totals'!E$312+0,MIN('935'!O324+0,'DNO totals'!E$304+0))</f>
        <v>#VALUE!</v>
      </c>
      <c r="CJ324" s="52" t="e">
        <f>MAX('DNO totals'!F$312+0,MIN('935'!P324+0,'DNO totals'!F$304+0))</f>
        <v>#VALUE!</v>
      </c>
      <c r="CK324" s="37" t="e">
        <f>IF('935'!$K324=1000,'Charging rates'!$C$38*$BH324/(1+'DNO totals'!$C$99)*$CF324,0)</f>
        <v>#VALUE!</v>
      </c>
      <c r="CL324" s="37" t="e">
        <f>IF(MOD('935'!$K324,1000)=100,'Charging rates'!$D$38*$BH324/(1+'DNO totals'!$D$99)*$CG324,0)</f>
        <v>#VALUE!</v>
      </c>
      <c r="CM324" s="37" t="e">
        <f>IF(MOD('935'!$K324,100)=10,'Charging rates'!$E$38*$BH324/(1+'DNO totals'!$E$99)*$CH324,0)</f>
        <v>#VALUE!</v>
      </c>
      <c r="CN324" s="37" t="e">
        <f>IF(AND(MOD('935'!$K324,10)&gt;0,MOD('935'!$K324,1000)&gt;1),'Charging rates'!$F$38*$BH324/(1+'DNO totals'!$F$99)*$CI324,0)</f>
        <v>#VALUE!</v>
      </c>
      <c r="CO324" s="37" t="e">
        <f>IF(MOD('935'!$K324,1000)=1,'Charging rates'!$G$38*$BH324/(1+'DNO totals'!$G$99)*$CJ324,0)</f>
        <v>#VALUE!</v>
      </c>
      <c r="CP324" s="52" t="e">
        <f t="shared" si="74"/>
        <v>#VALUE!</v>
      </c>
      <c r="CQ324" s="37" t="e">
        <f>IF('935'!$K324&gt;1000,'Charging rates'!$C$38*$AW324*$CF324,0)</f>
        <v>#VALUE!</v>
      </c>
      <c r="CR324" s="37" t="e">
        <f>IF(MOD('935'!$K324,1000)&gt;100,'Charging rates'!$D$38*$AW324*$CG324,0)</f>
        <v>#VALUE!</v>
      </c>
      <c r="CS324" s="37" t="e">
        <f>IF(MOD('935'!$K324,100)&gt;10,'Charging rates'!$E$38*$AW324*$CH324,0)</f>
        <v>#VALUE!</v>
      </c>
      <c r="CT324" s="52" t="e">
        <f t="shared" si="75"/>
        <v>#VALUE!</v>
      </c>
      <c r="CU324" s="33" t="e">
        <f>100*(AP324*'935'!Q324*BZ324)/'11'!B$17</f>
        <v>#VALUE!</v>
      </c>
      <c r="CV324" s="33" t="e">
        <f>100/'11'!B$17*'Charging rates'!B$10*AW324</f>
        <v>#VALUE!</v>
      </c>
      <c r="CW324" s="33" t="e">
        <f>IF(AT324=0,0,(1-BX324/AT324)*(CA324+IF('935'!Q324=0,0,(CB324*'935'!Q324*('11'!C$17-'935'!Y324)/('11'!B$17-'935'!X324)))))</f>
        <v>#VALUE!</v>
      </c>
      <c r="CX324" s="33" t="e">
        <f t="shared" si="76"/>
        <v>#VALUE!</v>
      </c>
      <c r="CY324" s="49" t="e">
        <f t="shared" si="77"/>
        <v>#VALUE!</v>
      </c>
      <c r="CZ324" s="32" t="e">
        <f>AT324*(Parameters!B$21+AU324)*IF('DNO totals'!B$323&lt;0,1,'935'!S324)</f>
        <v>#VALUE!</v>
      </c>
      <c r="DA324" s="52" t="e">
        <f>IF('DNO totals'!B$323&lt;0,1,'935'!S324)*(Parameters!B$21+AU324)</f>
        <v>#VALUE!</v>
      </c>
      <c r="DB324" s="37" t="e">
        <f>CX324+'Charging rates'!B$106*DA324*100/'11'!B$17</f>
        <v>#VALUE!</v>
      </c>
      <c r="DC324" s="37" t="e">
        <f>DB324+'Charging rates'!B$116*(Parameters!B$21+AU324)*100/'11'!B$17*IF('DNO totals'!B$323&lt;0,1,'935'!S324)</f>
        <v>#VALUE!</v>
      </c>
      <c r="DD324" s="37" t="e">
        <f>'Charging rates'!B$97*(CP324+CT324)*100/'11'!B$17</f>
        <v>#VALUE!</v>
      </c>
      <c r="DE324" s="33" t="e">
        <f>MAX(0-(CB324*AU324*'11'!C$17/'11'!B$17),DC324+DD324)</f>
        <v>#VALUE!</v>
      </c>
      <c r="DF324" s="37" t="e">
        <f>IF(BS324,IF(AU324=0,CC324,MAX(0,MIN(CC324,CC324+(DE324/'935'!Q324*('11'!B$17-'935'!X324)/('11'!C$17-'935'!Y324))))),0)</f>
        <v>#VALUE!</v>
      </c>
      <c r="DG324" s="33" t="e">
        <f t="shared" si="78"/>
        <v>#VALUE!</v>
      </c>
      <c r="DH324" s="53" t="e">
        <f t="shared" si="79"/>
        <v>#VALUE!</v>
      </c>
    </row>
    <row r="325" spans="1:112">
      <c r="A325" s="28">
        <v>225</v>
      </c>
      <c r="B325" s="47" t="e">
        <f>'935'!B325</f>
        <v>#VALUE!</v>
      </c>
      <c r="C325" s="48" t="e">
        <f>OR('935'!E325&lt;&gt;"VOID",'935'!F325&lt;&gt;"VOID",'935'!G325&lt;&gt;"VOID")</f>
        <v>#VALUE!</v>
      </c>
      <c r="D325" s="32" t="e">
        <f>IF('935'!D325="VOID",0,'935'!D325*(1-'935'!X325/'11'!B$17))</f>
        <v>#VALUE!</v>
      </c>
      <c r="E325" s="32" t="e">
        <f>IF('935'!E325="VOID",0,'935'!E325*(1-'935'!X325/'11'!B$17))</f>
        <v>#VALUE!</v>
      </c>
      <c r="F325" s="32" t="e">
        <f>IF('935'!F325="VOID",0,'935'!F325*(1-'935'!X325/'11'!B$17))</f>
        <v>#VALUE!</v>
      </c>
      <c r="G325" s="32" t="e">
        <f>IF('935'!G325="VOID",0,'935'!G325*(1-'935'!X325/'11'!B$17))</f>
        <v>#VALUE!</v>
      </c>
      <c r="H325" s="49" t="e">
        <f t="shared" si="60"/>
        <v>#VALUE!</v>
      </c>
      <c r="I325" s="50" t="e">
        <f>MATCH('935'!J325,'913'!$B$6:$B$1205,0)</f>
        <v>#VALUE!</v>
      </c>
      <c r="J325" s="50" t="e">
        <f>MATCH(INDEX('913'!$D$6:$D$1205,I325),'913'!$B$6:$B$1205,0)</f>
        <v>#VALUE!</v>
      </c>
      <c r="K325" s="50" t="e">
        <f>MATCH(INDEX('913'!$D$6:$D$1205,J325),'913'!$B$6:$B$1205,0)</f>
        <v>#VALUE!</v>
      </c>
      <c r="L325" s="50" t="e">
        <f>MATCH(INDEX('913'!$D$6:$D$1205,K325),'913'!$B$6:$B$1205,0)</f>
        <v>#VALUE!</v>
      </c>
      <c r="M325" s="50" t="e">
        <f>MATCH(INDEX('913'!$D$6:$D$1205,L325),'913'!$B$6:$B$1205,0)</f>
        <v>#VALUE!</v>
      </c>
      <c r="N325" s="50" t="e">
        <f>MATCH(INDEX('913'!$D$6:$D$1205,M325),'913'!$B$6:$B$1205,0)</f>
        <v>#VALUE!</v>
      </c>
      <c r="O325" s="50" t="e">
        <f>MATCH(INDEX('913'!$D$6:$D$1205,N325),'913'!$B$6:$B$1205,0)</f>
        <v>#VALUE!</v>
      </c>
      <c r="P325" s="51" t="e">
        <f>MATCH(INDEX('913'!$D$6:$D$1205,O325),'913'!$B$6:$B$1205,0)</f>
        <v>#VALUE!</v>
      </c>
      <c r="Q325" s="37">
        <f>IF(ISNUMBER(I325),MAX(0,INDEX('913'!$E$6:$E$1205,I325)),0)</f>
        <v>0</v>
      </c>
      <c r="R325" s="37">
        <f>IF(ISNUMBER(J325),MAX(0,INDEX('913'!$E$6:$E$1205,J325)),0)</f>
        <v>0</v>
      </c>
      <c r="S325" s="37">
        <f>IF(ISNUMBER(K325),MAX(0,INDEX('913'!$E$6:$E$1205,K325)),0)</f>
        <v>0</v>
      </c>
      <c r="T325" s="37">
        <f>IF(ISNUMBER(L325),MAX(0,INDEX('913'!$E$6:$E$1205,L325)),0)</f>
        <v>0</v>
      </c>
      <c r="U325" s="37">
        <f>IF(ISNUMBER(M325),MAX(0,INDEX('913'!$E$6:$E$1205,M325)),0)</f>
        <v>0</v>
      </c>
      <c r="V325" s="37">
        <f>IF(ISNUMBER(N325),MAX(0,INDEX('913'!$E$6:$E$1205,N325)),0)</f>
        <v>0</v>
      </c>
      <c r="W325" s="37">
        <f>IF(ISNUMBER(O325),MAX(0,INDEX('913'!$E$6:$E$1205,O325)),0)</f>
        <v>0</v>
      </c>
      <c r="X325" s="52">
        <f>IF(ISNUMBER(P325),MAX(0,INDEX('913'!$E$6:$E$1205,P325)),0)</f>
        <v>0</v>
      </c>
      <c r="Y325" s="37">
        <f>IF(ISNUMBER(I325),MAX(0,INDEX('913'!$F$6:$F$1205,I325)),0)</f>
        <v>0</v>
      </c>
      <c r="Z325" s="37">
        <f>IF(ISNUMBER(J325),MAX(0,INDEX('913'!$F$6:$F$1205,J325)),0)</f>
        <v>0</v>
      </c>
      <c r="AA325" s="37">
        <f>IF(ISNUMBER(K325),MAX(0,INDEX('913'!$F$6:$F$1205,K325)),0)</f>
        <v>0</v>
      </c>
      <c r="AB325" s="37">
        <f>IF(ISNUMBER(L325),MAX(0,INDEX('913'!$F$6:$F$1205,L325)),0)</f>
        <v>0</v>
      </c>
      <c r="AC325" s="37">
        <f>IF(ISNUMBER(M325),MAX(0,INDEX('913'!$F$6:$F$1205,M325)),0)</f>
        <v>0</v>
      </c>
      <c r="AD325" s="37">
        <f>IF(ISNUMBER(N325),MAX(0,INDEX('913'!$F$6:$F$1205,N325)),0)</f>
        <v>0</v>
      </c>
      <c r="AE325" s="37">
        <f>IF(ISNUMBER(O325),MAX(0,INDEX('913'!$F$6:$F$1205,O325)),0)</f>
        <v>0</v>
      </c>
      <c r="AF325" s="37">
        <f>IF(ISNUMBER(P325),MAX(0,INDEX('913'!$F$6:$F$1205,P325)),0)</f>
        <v>0</v>
      </c>
      <c r="AG325" s="32">
        <f>IF(ISNUMBER(I325),SQRT(INDEX('913'!$I$6:$I$1205,I325)^2+INDEX('913'!$J$6:$J$1205,I325)^2),0)</f>
        <v>0</v>
      </c>
      <c r="AH325" s="32">
        <f>IF(ISNUMBER(J325),SQRT(INDEX('913'!$I$6:$I$1205,J325)^2+INDEX('913'!$J$6:$J$1205,J325)^2),0)</f>
        <v>0</v>
      </c>
      <c r="AI325" s="32">
        <f>IF(ISNUMBER(K325),SQRT(INDEX('913'!$I$6:$I$1205,K325)^2+INDEX('913'!$J$6:$J$1205,K325)^2),0)</f>
        <v>0</v>
      </c>
      <c r="AJ325" s="32">
        <f>IF(ISNUMBER(L325),SQRT(INDEX('913'!$I$6:$I$1205,L325)^2+INDEX('913'!$J$6:$J$1205,L325)^2),0)</f>
        <v>0</v>
      </c>
      <c r="AK325" s="32">
        <f>IF(ISNUMBER(M325),SQRT(INDEX('913'!$I$6:$I$1205,M325)^2+INDEX('913'!$J$6:$J$1205,M325)^2),0)</f>
        <v>0</v>
      </c>
      <c r="AL325" s="32">
        <f>IF(ISNUMBER(N325),SQRT(INDEX('913'!$I$6:$I$1205,N325)^2+INDEX('913'!$J$6:$J$1205,N325)^2),0)</f>
        <v>0</v>
      </c>
      <c r="AM325" s="32">
        <f>IF(ISNUMBER(O325),SQRT(INDEX('913'!$I$6:$I$1205,O325)^2+INDEX('913'!$J$6:$J$1205,O325)^2),0)</f>
        <v>0</v>
      </c>
      <c r="AN325" s="49">
        <f>IF(ISNUMBER(P325),SQRT(INDEX('913'!$I$6:$I$1205,P325)^2+INDEX('913'!$J$6:$J$1205,P325)^2),0)</f>
        <v>0</v>
      </c>
      <c r="AO325" s="37">
        <f t="shared" si="61"/>
        <v>0</v>
      </c>
      <c r="AP325" s="37">
        <f t="shared" si="62"/>
        <v>0</v>
      </c>
      <c r="AQ325" s="33" t="e">
        <f>-100*'935'!W325*(AO325+AP325)/'11'!C$17</f>
        <v>#VALUE!</v>
      </c>
      <c r="AR325" s="37" t="e">
        <f t="shared" si="63"/>
        <v>#VALUE!</v>
      </c>
      <c r="AS325" s="52" t="e">
        <f t="shared" si="64"/>
        <v>#VALUE!</v>
      </c>
      <c r="AT325" s="32" t="e">
        <f>IF('935'!C325="VOID",0,('935'!C325*(1-'935'!X325/'11'!B$17)))</f>
        <v>#VALUE!</v>
      </c>
      <c r="AU325" s="52" t="e">
        <f>'935'!Q325*(1-'935'!Y325/'11'!C$17)/(1-'935'!X325/'11'!B$17)</f>
        <v>#VALUE!</v>
      </c>
      <c r="AV325" s="37" t="e">
        <f>INDEX('DNO totals'!$B$57:$G$57,IF('935'!K325,IF(MOD('935'!K325,1000),IF(MOD('935'!K325,100),IF(MOD('935'!K325,10),IF(MOD('935'!K325,1000)=1,6,5),4),3),2),1))</f>
        <v>#VALUE!</v>
      </c>
      <c r="AW325" s="52" t="e">
        <f t="shared" si="65"/>
        <v>#VALUE!</v>
      </c>
      <c r="AX325" s="32" t="e">
        <f>IF('935'!V325="VOID",0,'935'!V325*(1-'935'!X325/'11'!B$17))</f>
        <v>#VALUE!</v>
      </c>
      <c r="AY325" s="33" t="e">
        <f>IF(H325,-100*'Charging rates'!B$10/'11'!B$17*AX325/H325,0)</f>
        <v>#VALUE!</v>
      </c>
      <c r="AZ325" s="33" t="e">
        <f>IF(C325,'DNO totals'!B$41,0)</f>
        <v>#VALUE!</v>
      </c>
      <c r="BA325" s="33" t="e">
        <f t="shared" si="66"/>
        <v>#VALUE!</v>
      </c>
      <c r="BB325" s="33" t="e">
        <f t="shared" si="67"/>
        <v>#VALUE!</v>
      </c>
      <c r="BC325" s="53" t="e">
        <f t="shared" si="68"/>
        <v>#VALUE!</v>
      </c>
      <c r="BD325" s="32" t="e">
        <f>IF(AT325,'935'!H325*AT325/(AT325+D325+H325),0)</f>
        <v>#VALUE!</v>
      </c>
      <c r="BE325" s="32" t="e">
        <f>IF(H325,'935'!H325*H325/(AT325+D325+H325),0)</f>
        <v>#VALUE!</v>
      </c>
      <c r="BF325" s="32" t="e">
        <f>BD325*(1-'935'!X325/'11'!B$17)</f>
        <v>#VALUE!</v>
      </c>
      <c r="BG325" s="49" t="e">
        <f>BE325*(1-'935'!X325/'11'!B$17)</f>
        <v>#VALUE!</v>
      </c>
      <c r="BH325" s="52" t="e">
        <f>AV325*Parameters!B$6</f>
        <v>#VALUE!</v>
      </c>
      <c r="BI325" s="37" t="e">
        <f>IF('935'!$K325=1000,'Charging rates'!$C$38*$BH325/(1+'DNO totals'!$C$99)*'935'!$L325,0)</f>
        <v>#VALUE!</v>
      </c>
      <c r="BJ325" s="37" t="e">
        <f>IF(MOD('935'!$K325,1000)=100,'Charging rates'!$D$38*$BH325/(1+'DNO totals'!$D$99)*'935'!$M325,0)</f>
        <v>#VALUE!</v>
      </c>
      <c r="BK325" s="37" t="e">
        <f>IF(MOD('935'!$K325,100)=10,'Charging rates'!$E$38*$BH325/(1+'DNO totals'!$E$99)*'935'!$N325,0)</f>
        <v>#VALUE!</v>
      </c>
      <c r="BL325" s="37" t="e">
        <f>IF(AND(MOD('935'!$K325,10)&gt;0,MOD('935'!$K325,1000)&gt;1),'Charging rates'!$F$38*$BH325/(1+'DNO totals'!$F$99)*'935'!$O325,0)</f>
        <v>#VALUE!</v>
      </c>
      <c r="BM325" s="37" t="e">
        <f>IF(MOD('935'!$K325,1000)=1,'Charging rates'!$G$38*$BH325/(1+'DNO totals'!$G$99)*'935'!$P325,0)</f>
        <v>#VALUE!</v>
      </c>
      <c r="BN325" s="52" t="e">
        <f t="shared" si="69"/>
        <v>#VALUE!</v>
      </c>
      <c r="BO325" s="37" t="e">
        <f>IF('935'!$K325&gt;1000,'Charging rates'!$C$38*$AW325*'935'!$L325,0)</f>
        <v>#VALUE!</v>
      </c>
      <c r="BP325" s="37" t="e">
        <f>IF(MOD('935'!$K325,1000)&gt;100,'Charging rates'!$D$38*$AW325*'935'!$M325,0)</f>
        <v>#VALUE!</v>
      </c>
      <c r="BQ325" s="37" t="e">
        <f>IF(MOD('935'!$K325,100)&gt;10,'Charging rates'!$E$38*$AW325*'935'!$N325,0)</f>
        <v>#VALUE!</v>
      </c>
      <c r="BR325" s="52" t="e">
        <f t="shared" si="70"/>
        <v>#VALUE!</v>
      </c>
      <c r="BS325" s="48" t="e">
        <f>'935'!C325&lt;&gt;"VOID"</f>
        <v>#VALUE!</v>
      </c>
      <c r="BT325" s="33" t="e">
        <f>IF(BS325,(100/'11'!B$17*BD325*((1-'935'!I325)*'Charging rates'!B$51+'Charging rates'!B$63)),0)</f>
        <v>#VALUE!</v>
      </c>
      <c r="BU325" s="33" t="e">
        <f>100/'11'!B$17*BG325*('Charging rates'!B$51+'Charging rates'!B$63)</f>
        <v>#VALUE!</v>
      </c>
      <c r="BV325" s="33" t="e">
        <f>100/'11'!B$17*BE325*('Charging rates'!B$51+'Charging rates'!B$63)</f>
        <v>#VALUE!</v>
      </c>
      <c r="BW325" s="53" t="e">
        <f t="shared" si="71"/>
        <v>#VALUE!</v>
      </c>
      <c r="BX325" s="32" t="e">
        <f>AT325-('935'!T325*(1-'935'!X325/'11'!B$17))</f>
        <v>#VALUE!</v>
      </c>
      <c r="BY325" s="32">
        <f>0-IF(ISNUMBER(I325),INDEX('913'!$I$6:$I$1205,I325),0)-IF(ISNUMBER(J325),INDEX('913'!$I$6:$I$1205,J325),0)-IF(ISNUMBER(K325),INDEX('913'!$I$6:$I$1205,K325),0)-IF(ISNUMBER(L325),INDEX('913'!$I$6:$I$1205,L325),0)-IF(ISNUMBER(M325),INDEX('913'!$I$6:$I$1205,M325),0)-IF(ISNUMBER(N325),INDEX('913'!$I$6:$I$1205,N325),0)-IF(ISNUMBER(O325),INDEX('913'!$I$6:$I$1205,O325),0)-IF(ISNUMBER(P325),INDEX('913'!$I$6:$I$1205,P325),0)</f>
        <v>0</v>
      </c>
      <c r="BZ325" s="37">
        <f>IF(BY325=0,1,MAX(1,SQRT(BY325^2+(IF(ISNUMBER(I325),INDEX('913'!$J$6:$J$1205,I325),0)+IF(ISNUMBER(J325),INDEX('913'!$J$6:$J$1205,J325),0)+IF(ISNUMBER(K325),INDEX('913'!$J$6:$J$1205,K325),0)+IF(ISNUMBER(L325),INDEX('913'!$J$6:$J$1205,L325),0)+IF(ISNUMBER(M325),INDEX('913'!$J$6:$J$1205,M325),0)+IF(ISNUMBER(N325),INDEX('913'!$J$6:$J$1205,N325),0)+IF(ISNUMBER(O325),INDEX('913'!$J$6:$J$1205,O325),0)+IF(ISNUMBER(P325),INDEX('913'!$J$6:$J$1205,P325),0))^2)/BY325))</f>
        <v>1</v>
      </c>
      <c r="CA325" s="33" t="e">
        <f>100*AO325/'11'!B$17</f>
        <v>#VALUE!</v>
      </c>
      <c r="CB325" s="37" t="e">
        <f>100*(AP325*BZ325)/'11'!C$17</f>
        <v>#VALUE!</v>
      </c>
      <c r="CC325" s="37" t="e">
        <f t="shared" si="72"/>
        <v>#VALUE!</v>
      </c>
      <c r="CD325" s="33" t="e">
        <f t="shared" si="73"/>
        <v>#VALUE!</v>
      </c>
      <c r="CE325" s="54" t="e">
        <f>'11'!C$17-'935'!Y325</f>
        <v>#VALUE!</v>
      </c>
      <c r="CF325" s="37" t="e">
        <f>MAX('DNO totals'!B$312+0,MIN('935'!L325+0,'DNO totals'!B$304+0))</f>
        <v>#VALUE!</v>
      </c>
      <c r="CG325" s="37" t="e">
        <f>MAX('DNO totals'!C$312+0,MIN('935'!M325+0,'DNO totals'!C$304+0))</f>
        <v>#VALUE!</v>
      </c>
      <c r="CH325" s="37" t="e">
        <f>MAX('DNO totals'!D$312+0,MIN('935'!N325+0,'DNO totals'!D$304+0))</f>
        <v>#VALUE!</v>
      </c>
      <c r="CI325" s="37" t="e">
        <f>MAX('DNO totals'!E$312+0,MIN('935'!O325+0,'DNO totals'!E$304+0))</f>
        <v>#VALUE!</v>
      </c>
      <c r="CJ325" s="52" t="e">
        <f>MAX('DNO totals'!F$312+0,MIN('935'!P325+0,'DNO totals'!F$304+0))</f>
        <v>#VALUE!</v>
      </c>
      <c r="CK325" s="37" t="e">
        <f>IF('935'!$K325=1000,'Charging rates'!$C$38*$BH325/(1+'DNO totals'!$C$99)*$CF325,0)</f>
        <v>#VALUE!</v>
      </c>
      <c r="CL325" s="37" t="e">
        <f>IF(MOD('935'!$K325,1000)=100,'Charging rates'!$D$38*$BH325/(1+'DNO totals'!$D$99)*$CG325,0)</f>
        <v>#VALUE!</v>
      </c>
      <c r="CM325" s="37" t="e">
        <f>IF(MOD('935'!$K325,100)=10,'Charging rates'!$E$38*$BH325/(1+'DNO totals'!$E$99)*$CH325,0)</f>
        <v>#VALUE!</v>
      </c>
      <c r="CN325" s="37" t="e">
        <f>IF(AND(MOD('935'!$K325,10)&gt;0,MOD('935'!$K325,1000)&gt;1),'Charging rates'!$F$38*$BH325/(1+'DNO totals'!$F$99)*$CI325,0)</f>
        <v>#VALUE!</v>
      </c>
      <c r="CO325" s="37" t="e">
        <f>IF(MOD('935'!$K325,1000)=1,'Charging rates'!$G$38*$BH325/(1+'DNO totals'!$G$99)*$CJ325,0)</f>
        <v>#VALUE!</v>
      </c>
      <c r="CP325" s="52" t="e">
        <f t="shared" si="74"/>
        <v>#VALUE!</v>
      </c>
      <c r="CQ325" s="37" t="e">
        <f>IF('935'!$K325&gt;1000,'Charging rates'!$C$38*$AW325*$CF325,0)</f>
        <v>#VALUE!</v>
      </c>
      <c r="CR325" s="37" t="e">
        <f>IF(MOD('935'!$K325,1000)&gt;100,'Charging rates'!$D$38*$AW325*$CG325,0)</f>
        <v>#VALUE!</v>
      </c>
      <c r="CS325" s="37" t="e">
        <f>IF(MOD('935'!$K325,100)&gt;10,'Charging rates'!$E$38*$AW325*$CH325,0)</f>
        <v>#VALUE!</v>
      </c>
      <c r="CT325" s="52" t="e">
        <f t="shared" si="75"/>
        <v>#VALUE!</v>
      </c>
      <c r="CU325" s="33" t="e">
        <f>100*(AP325*'935'!Q325*BZ325)/'11'!B$17</f>
        <v>#VALUE!</v>
      </c>
      <c r="CV325" s="33" t="e">
        <f>100/'11'!B$17*'Charging rates'!B$10*AW325</f>
        <v>#VALUE!</v>
      </c>
      <c r="CW325" s="33" t="e">
        <f>IF(AT325=0,0,(1-BX325/AT325)*(CA325+IF('935'!Q325=0,0,(CB325*'935'!Q325*('11'!C$17-'935'!Y325)/('11'!B$17-'935'!X325)))))</f>
        <v>#VALUE!</v>
      </c>
      <c r="CX325" s="33" t="e">
        <f t="shared" si="76"/>
        <v>#VALUE!</v>
      </c>
      <c r="CY325" s="49" t="e">
        <f t="shared" si="77"/>
        <v>#VALUE!</v>
      </c>
      <c r="CZ325" s="32" t="e">
        <f>AT325*(Parameters!B$21+AU325)*IF('DNO totals'!B$323&lt;0,1,'935'!S325)</f>
        <v>#VALUE!</v>
      </c>
      <c r="DA325" s="52" t="e">
        <f>IF('DNO totals'!B$323&lt;0,1,'935'!S325)*(Parameters!B$21+AU325)</f>
        <v>#VALUE!</v>
      </c>
      <c r="DB325" s="37" t="e">
        <f>CX325+'Charging rates'!B$106*DA325*100/'11'!B$17</f>
        <v>#VALUE!</v>
      </c>
      <c r="DC325" s="37" t="e">
        <f>DB325+'Charging rates'!B$116*(Parameters!B$21+AU325)*100/'11'!B$17*IF('DNO totals'!B$323&lt;0,1,'935'!S325)</f>
        <v>#VALUE!</v>
      </c>
      <c r="DD325" s="37" t="e">
        <f>'Charging rates'!B$97*(CP325+CT325)*100/'11'!B$17</f>
        <v>#VALUE!</v>
      </c>
      <c r="DE325" s="33" t="e">
        <f>MAX(0-(CB325*AU325*'11'!C$17/'11'!B$17),DC325+DD325)</f>
        <v>#VALUE!</v>
      </c>
      <c r="DF325" s="37" t="e">
        <f>IF(BS325,IF(AU325=0,CC325,MAX(0,MIN(CC325,CC325+(DE325/'935'!Q325*('11'!B$17-'935'!X325)/('11'!C$17-'935'!Y325))))),0)</f>
        <v>#VALUE!</v>
      </c>
      <c r="DG325" s="33" t="e">
        <f t="shared" si="78"/>
        <v>#VALUE!</v>
      </c>
      <c r="DH325" s="53" t="e">
        <f t="shared" si="79"/>
        <v>#VALUE!</v>
      </c>
    </row>
    <row r="326" spans="1:112">
      <c r="A326" s="28">
        <v>226</v>
      </c>
      <c r="B326" s="47" t="e">
        <f>'935'!B326</f>
        <v>#VALUE!</v>
      </c>
      <c r="C326" s="48" t="e">
        <f>OR('935'!E326&lt;&gt;"VOID",'935'!F326&lt;&gt;"VOID",'935'!G326&lt;&gt;"VOID")</f>
        <v>#VALUE!</v>
      </c>
      <c r="D326" s="32" t="e">
        <f>IF('935'!D326="VOID",0,'935'!D326*(1-'935'!X326/'11'!B$17))</f>
        <v>#VALUE!</v>
      </c>
      <c r="E326" s="32" t="e">
        <f>IF('935'!E326="VOID",0,'935'!E326*(1-'935'!X326/'11'!B$17))</f>
        <v>#VALUE!</v>
      </c>
      <c r="F326" s="32" t="e">
        <f>IF('935'!F326="VOID",0,'935'!F326*(1-'935'!X326/'11'!B$17))</f>
        <v>#VALUE!</v>
      </c>
      <c r="G326" s="32" t="e">
        <f>IF('935'!G326="VOID",0,'935'!G326*(1-'935'!X326/'11'!B$17))</f>
        <v>#VALUE!</v>
      </c>
      <c r="H326" s="49" t="e">
        <f t="shared" si="60"/>
        <v>#VALUE!</v>
      </c>
      <c r="I326" s="50" t="e">
        <f>MATCH('935'!J326,'913'!$B$6:$B$1205,0)</f>
        <v>#VALUE!</v>
      </c>
      <c r="J326" s="50" t="e">
        <f>MATCH(INDEX('913'!$D$6:$D$1205,I326),'913'!$B$6:$B$1205,0)</f>
        <v>#VALUE!</v>
      </c>
      <c r="K326" s="50" t="e">
        <f>MATCH(INDEX('913'!$D$6:$D$1205,J326),'913'!$B$6:$B$1205,0)</f>
        <v>#VALUE!</v>
      </c>
      <c r="L326" s="50" t="e">
        <f>MATCH(INDEX('913'!$D$6:$D$1205,K326),'913'!$B$6:$B$1205,0)</f>
        <v>#VALUE!</v>
      </c>
      <c r="M326" s="50" t="e">
        <f>MATCH(INDEX('913'!$D$6:$D$1205,L326),'913'!$B$6:$B$1205,0)</f>
        <v>#VALUE!</v>
      </c>
      <c r="N326" s="50" t="e">
        <f>MATCH(INDEX('913'!$D$6:$D$1205,M326),'913'!$B$6:$B$1205,0)</f>
        <v>#VALUE!</v>
      </c>
      <c r="O326" s="50" t="e">
        <f>MATCH(INDEX('913'!$D$6:$D$1205,N326),'913'!$B$6:$B$1205,0)</f>
        <v>#VALUE!</v>
      </c>
      <c r="P326" s="51" t="e">
        <f>MATCH(INDEX('913'!$D$6:$D$1205,O326),'913'!$B$6:$B$1205,0)</f>
        <v>#VALUE!</v>
      </c>
      <c r="Q326" s="37">
        <f>IF(ISNUMBER(I326),MAX(0,INDEX('913'!$E$6:$E$1205,I326)),0)</f>
        <v>0</v>
      </c>
      <c r="R326" s="37">
        <f>IF(ISNUMBER(J326),MAX(0,INDEX('913'!$E$6:$E$1205,J326)),0)</f>
        <v>0</v>
      </c>
      <c r="S326" s="37">
        <f>IF(ISNUMBER(K326),MAX(0,INDEX('913'!$E$6:$E$1205,K326)),0)</f>
        <v>0</v>
      </c>
      <c r="T326" s="37">
        <f>IF(ISNUMBER(L326),MAX(0,INDEX('913'!$E$6:$E$1205,L326)),0)</f>
        <v>0</v>
      </c>
      <c r="U326" s="37">
        <f>IF(ISNUMBER(M326),MAX(0,INDEX('913'!$E$6:$E$1205,M326)),0)</f>
        <v>0</v>
      </c>
      <c r="V326" s="37">
        <f>IF(ISNUMBER(N326),MAX(0,INDEX('913'!$E$6:$E$1205,N326)),0)</f>
        <v>0</v>
      </c>
      <c r="W326" s="37">
        <f>IF(ISNUMBER(O326),MAX(0,INDEX('913'!$E$6:$E$1205,O326)),0)</f>
        <v>0</v>
      </c>
      <c r="X326" s="52">
        <f>IF(ISNUMBER(P326),MAX(0,INDEX('913'!$E$6:$E$1205,P326)),0)</f>
        <v>0</v>
      </c>
      <c r="Y326" s="37">
        <f>IF(ISNUMBER(I326),MAX(0,INDEX('913'!$F$6:$F$1205,I326)),0)</f>
        <v>0</v>
      </c>
      <c r="Z326" s="37">
        <f>IF(ISNUMBER(J326),MAX(0,INDEX('913'!$F$6:$F$1205,J326)),0)</f>
        <v>0</v>
      </c>
      <c r="AA326" s="37">
        <f>IF(ISNUMBER(K326),MAX(0,INDEX('913'!$F$6:$F$1205,K326)),0)</f>
        <v>0</v>
      </c>
      <c r="AB326" s="37">
        <f>IF(ISNUMBER(L326),MAX(0,INDEX('913'!$F$6:$F$1205,L326)),0)</f>
        <v>0</v>
      </c>
      <c r="AC326" s="37">
        <f>IF(ISNUMBER(M326),MAX(0,INDEX('913'!$F$6:$F$1205,M326)),0)</f>
        <v>0</v>
      </c>
      <c r="AD326" s="37">
        <f>IF(ISNUMBER(N326),MAX(0,INDEX('913'!$F$6:$F$1205,N326)),0)</f>
        <v>0</v>
      </c>
      <c r="AE326" s="37">
        <f>IF(ISNUMBER(O326),MAX(0,INDEX('913'!$F$6:$F$1205,O326)),0)</f>
        <v>0</v>
      </c>
      <c r="AF326" s="37">
        <f>IF(ISNUMBER(P326),MAX(0,INDEX('913'!$F$6:$F$1205,P326)),0)</f>
        <v>0</v>
      </c>
      <c r="AG326" s="32">
        <f>IF(ISNUMBER(I326),SQRT(INDEX('913'!$I$6:$I$1205,I326)^2+INDEX('913'!$J$6:$J$1205,I326)^2),0)</f>
        <v>0</v>
      </c>
      <c r="AH326" s="32">
        <f>IF(ISNUMBER(J326),SQRT(INDEX('913'!$I$6:$I$1205,J326)^2+INDEX('913'!$J$6:$J$1205,J326)^2),0)</f>
        <v>0</v>
      </c>
      <c r="AI326" s="32">
        <f>IF(ISNUMBER(K326),SQRT(INDEX('913'!$I$6:$I$1205,K326)^2+INDEX('913'!$J$6:$J$1205,K326)^2),0)</f>
        <v>0</v>
      </c>
      <c r="AJ326" s="32">
        <f>IF(ISNUMBER(L326),SQRT(INDEX('913'!$I$6:$I$1205,L326)^2+INDEX('913'!$J$6:$J$1205,L326)^2),0)</f>
        <v>0</v>
      </c>
      <c r="AK326" s="32">
        <f>IF(ISNUMBER(M326),SQRT(INDEX('913'!$I$6:$I$1205,M326)^2+INDEX('913'!$J$6:$J$1205,M326)^2),0)</f>
        <v>0</v>
      </c>
      <c r="AL326" s="32">
        <f>IF(ISNUMBER(N326),SQRT(INDEX('913'!$I$6:$I$1205,N326)^2+INDEX('913'!$J$6:$J$1205,N326)^2),0)</f>
        <v>0</v>
      </c>
      <c r="AM326" s="32">
        <f>IF(ISNUMBER(O326),SQRT(INDEX('913'!$I$6:$I$1205,O326)^2+INDEX('913'!$J$6:$J$1205,O326)^2),0)</f>
        <v>0</v>
      </c>
      <c r="AN326" s="49">
        <f>IF(ISNUMBER(P326),SQRT(INDEX('913'!$I$6:$I$1205,P326)^2+INDEX('913'!$J$6:$J$1205,P326)^2),0)</f>
        <v>0</v>
      </c>
      <c r="AO326" s="37">
        <f t="shared" si="61"/>
        <v>0</v>
      </c>
      <c r="AP326" s="37">
        <f t="shared" si="62"/>
        <v>0</v>
      </c>
      <c r="AQ326" s="33" t="e">
        <f>-100*'935'!W326*(AO326+AP326)/'11'!C$17</f>
        <v>#VALUE!</v>
      </c>
      <c r="AR326" s="37" t="e">
        <f t="shared" si="63"/>
        <v>#VALUE!</v>
      </c>
      <c r="AS326" s="52" t="e">
        <f t="shared" si="64"/>
        <v>#VALUE!</v>
      </c>
      <c r="AT326" s="32" t="e">
        <f>IF('935'!C326="VOID",0,('935'!C326*(1-'935'!X326/'11'!B$17)))</f>
        <v>#VALUE!</v>
      </c>
      <c r="AU326" s="52" t="e">
        <f>'935'!Q326*(1-'935'!Y326/'11'!C$17)/(1-'935'!X326/'11'!B$17)</f>
        <v>#VALUE!</v>
      </c>
      <c r="AV326" s="37" t="e">
        <f>INDEX('DNO totals'!$B$57:$G$57,IF('935'!K326,IF(MOD('935'!K326,1000),IF(MOD('935'!K326,100),IF(MOD('935'!K326,10),IF(MOD('935'!K326,1000)=1,6,5),4),3),2),1))</f>
        <v>#VALUE!</v>
      </c>
      <c r="AW326" s="52" t="e">
        <f t="shared" si="65"/>
        <v>#VALUE!</v>
      </c>
      <c r="AX326" s="32" t="e">
        <f>IF('935'!V326="VOID",0,'935'!V326*(1-'935'!X326/'11'!B$17))</f>
        <v>#VALUE!</v>
      </c>
      <c r="AY326" s="33" t="e">
        <f>IF(H326,-100*'Charging rates'!B$10/'11'!B$17*AX326/H326,0)</f>
        <v>#VALUE!</v>
      </c>
      <c r="AZ326" s="33" t="e">
        <f>IF(C326,'DNO totals'!B$41,0)</f>
        <v>#VALUE!</v>
      </c>
      <c r="BA326" s="33" t="e">
        <f t="shared" si="66"/>
        <v>#VALUE!</v>
      </c>
      <c r="BB326" s="33" t="e">
        <f t="shared" si="67"/>
        <v>#VALUE!</v>
      </c>
      <c r="BC326" s="53" t="e">
        <f t="shared" si="68"/>
        <v>#VALUE!</v>
      </c>
      <c r="BD326" s="32" t="e">
        <f>IF(AT326,'935'!H326*AT326/(AT326+D326+H326),0)</f>
        <v>#VALUE!</v>
      </c>
      <c r="BE326" s="32" t="e">
        <f>IF(H326,'935'!H326*H326/(AT326+D326+H326),0)</f>
        <v>#VALUE!</v>
      </c>
      <c r="BF326" s="32" t="e">
        <f>BD326*(1-'935'!X326/'11'!B$17)</f>
        <v>#VALUE!</v>
      </c>
      <c r="BG326" s="49" t="e">
        <f>BE326*(1-'935'!X326/'11'!B$17)</f>
        <v>#VALUE!</v>
      </c>
      <c r="BH326" s="52" t="e">
        <f>AV326*Parameters!B$6</f>
        <v>#VALUE!</v>
      </c>
      <c r="BI326" s="37" t="e">
        <f>IF('935'!$K326=1000,'Charging rates'!$C$38*$BH326/(1+'DNO totals'!$C$99)*'935'!$L326,0)</f>
        <v>#VALUE!</v>
      </c>
      <c r="BJ326" s="37" t="e">
        <f>IF(MOD('935'!$K326,1000)=100,'Charging rates'!$D$38*$BH326/(1+'DNO totals'!$D$99)*'935'!$M326,0)</f>
        <v>#VALUE!</v>
      </c>
      <c r="BK326" s="37" t="e">
        <f>IF(MOD('935'!$K326,100)=10,'Charging rates'!$E$38*$BH326/(1+'DNO totals'!$E$99)*'935'!$N326,0)</f>
        <v>#VALUE!</v>
      </c>
      <c r="BL326" s="37" t="e">
        <f>IF(AND(MOD('935'!$K326,10)&gt;0,MOD('935'!$K326,1000)&gt;1),'Charging rates'!$F$38*$BH326/(1+'DNO totals'!$F$99)*'935'!$O326,0)</f>
        <v>#VALUE!</v>
      </c>
      <c r="BM326" s="37" t="e">
        <f>IF(MOD('935'!$K326,1000)=1,'Charging rates'!$G$38*$BH326/(1+'DNO totals'!$G$99)*'935'!$P326,0)</f>
        <v>#VALUE!</v>
      </c>
      <c r="BN326" s="52" t="e">
        <f t="shared" si="69"/>
        <v>#VALUE!</v>
      </c>
      <c r="BO326" s="37" t="e">
        <f>IF('935'!$K326&gt;1000,'Charging rates'!$C$38*$AW326*'935'!$L326,0)</f>
        <v>#VALUE!</v>
      </c>
      <c r="BP326" s="37" t="e">
        <f>IF(MOD('935'!$K326,1000)&gt;100,'Charging rates'!$D$38*$AW326*'935'!$M326,0)</f>
        <v>#VALUE!</v>
      </c>
      <c r="BQ326" s="37" t="e">
        <f>IF(MOD('935'!$K326,100)&gt;10,'Charging rates'!$E$38*$AW326*'935'!$N326,0)</f>
        <v>#VALUE!</v>
      </c>
      <c r="BR326" s="52" t="e">
        <f t="shared" si="70"/>
        <v>#VALUE!</v>
      </c>
      <c r="BS326" s="48" t="e">
        <f>'935'!C326&lt;&gt;"VOID"</f>
        <v>#VALUE!</v>
      </c>
      <c r="BT326" s="33" t="e">
        <f>IF(BS326,(100/'11'!B$17*BD326*((1-'935'!I326)*'Charging rates'!B$51+'Charging rates'!B$63)),0)</f>
        <v>#VALUE!</v>
      </c>
      <c r="BU326" s="33" t="e">
        <f>100/'11'!B$17*BG326*('Charging rates'!B$51+'Charging rates'!B$63)</f>
        <v>#VALUE!</v>
      </c>
      <c r="BV326" s="33" t="e">
        <f>100/'11'!B$17*BE326*('Charging rates'!B$51+'Charging rates'!B$63)</f>
        <v>#VALUE!</v>
      </c>
      <c r="BW326" s="53" t="e">
        <f t="shared" si="71"/>
        <v>#VALUE!</v>
      </c>
      <c r="BX326" s="32" t="e">
        <f>AT326-('935'!T326*(1-'935'!X326/'11'!B$17))</f>
        <v>#VALUE!</v>
      </c>
      <c r="BY326" s="32">
        <f>0-IF(ISNUMBER(I326),INDEX('913'!$I$6:$I$1205,I326),0)-IF(ISNUMBER(J326),INDEX('913'!$I$6:$I$1205,J326),0)-IF(ISNUMBER(K326),INDEX('913'!$I$6:$I$1205,K326),0)-IF(ISNUMBER(L326),INDEX('913'!$I$6:$I$1205,L326),0)-IF(ISNUMBER(M326),INDEX('913'!$I$6:$I$1205,M326),0)-IF(ISNUMBER(N326),INDEX('913'!$I$6:$I$1205,N326),0)-IF(ISNUMBER(O326),INDEX('913'!$I$6:$I$1205,O326),0)-IF(ISNUMBER(P326),INDEX('913'!$I$6:$I$1205,P326),0)</f>
        <v>0</v>
      </c>
      <c r="BZ326" s="37">
        <f>IF(BY326=0,1,MAX(1,SQRT(BY326^2+(IF(ISNUMBER(I326),INDEX('913'!$J$6:$J$1205,I326),0)+IF(ISNUMBER(J326),INDEX('913'!$J$6:$J$1205,J326),0)+IF(ISNUMBER(K326),INDEX('913'!$J$6:$J$1205,K326),0)+IF(ISNUMBER(L326),INDEX('913'!$J$6:$J$1205,L326),0)+IF(ISNUMBER(M326),INDEX('913'!$J$6:$J$1205,M326),0)+IF(ISNUMBER(N326),INDEX('913'!$J$6:$J$1205,N326),0)+IF(ISNUMBER(O326),INDEX('913'!$J$6:$J$1205,O326),0)+IF(ISNUMBER(P326),INDEX('913'!$J$6:$J$1205,P326),0))^2)/BY326))</f>
        <v>1</v>
      </c>
      <c r="CA326" s="33" t="e">
        <f>100*AO326/'11'!B$17</f>
        <v>#VALUE!</v>
      </c>
      <c r="CB326" s="37" t="e">
        <f>100*(AP326*BZ326)/'11'!C$17</f>
        <v>#VALUE!</v>
      </c>
      <c r="CC326" s="37" t="e">
        <f t="shared" si="72"/>
        <v>#VALUE!</v>
      </c>
      <c r="CD326" s="33" t="e">
        <f t="shared" si="73"/>
        <v>#VALUE!</v>
      </c>
      <c r="CE326" s="54" t="e">
        <f>'11'!C$17-'935'!Y326</f>
        <v>#VALUE!</v>
      </c>
      <c r="CF326" s="37" t="e">
        <f>MAX('DNO totals'!B$312+0,MIN('935'!L326+0,'DNO totals'!B$304+0))</f>
        <v>#VALUE!</v>
      </c>
      <c r="CG326" s="37" t="e">
        <f>MAX('DNO totals'!C$312+0,MIN('935'!M326+0,'DNO totals'!C$304+0))</f>
        <v>#VALUE!</v>
      </c>
      <c r="CH326" s="37" t="e">
        <f>MAX('DNO totals'!D$312+0,MIN('935'!N326+0,'DNO totals'!D$304+0))</f>
        <v>#VALUE!</v>
      </c>
      <c r="CI326" s="37" t="e">
        <f>MAX('DNO totals'!E$312+0,MIN('935'!O326+0,'DNO totals'!E$304+0))</f>
        <v>#VALUE!</v>
      </c>
      <c r="CJ326" s="52" t="e">
        <f>MAX('DNO totals'!F$312+0,MIN('935'!P326+0,'DNO totals'!F$304+0))</f>
        <v>#VALUE!</v>
      </c>
      <c r="CK326" s="37" t="e">
        <f>IF('935'!$K326=1000,'Charging rates'!$C$38*$BH326/(1+'DNO totals'!$C$99)*$CF326,0)</f>
        <v>#VALUE!</v>
      </c>
      <c r="CL326" s="37" t="e">
        <f>IF(MOD('935'!$K326,1000)=100,'Charging rates'!$D$38*$BH326/(1+'DNO totals'!$D$99)*$CG326,0)</f>
        <v>#VALUE!</v>
      </c>
      <c r="CM326" s="37" t="e">
        <f>IF(MOD('935'!$K326,100)=10,'Charging rates'!$E$38*$BH326/(1+'DNO totals'!$E$99)*$CH326,0)</f>
        <v>#VALUE!</v>
      </c>
      <c r="CN326" s="37" t="e">
        <f>IF(AND(MOD('935'!$K326,10)&gt;0,MOD('935'!$K326,1000)&gt;1),'Charging rates'!$F$38*$BH326/(1+'DNO totals'!$F$99)*$CI326,0)</f>
        <v>#VALUE!</v>
      </c>
      <c r="CO326" s="37" t="e">
        <f>IF(MOD('935'!$K326,1000)=1,'Charging rates'!$G$38*$BH326/(1+'DNO totals'!$G$99)*$CJ326,0)</f>
        <v>#VALUE!</v>
      </c>
      <c r="CP326" s="52" t="e">
        <f t="shared" si="74"/>
        <v>#VALUE!</v>
      </c>
      <c r="CQ326" s="37" t="e">
        <f>IF('935'!$K326&gt;1000,'Charging rates'!$C$38*$AW326*$CF326,0)</f>
        <v>#VALUE!</v>
      </c>
      <c r="CR326" s="37" t="e">
        <f>IF(MOD('935'!$K326,1000)&gt;100,'Charging rates'!$D$38*$AW326*$CG326,0)</f>
        <v>#VALUE!</v>
      </c>
      <c r="CS326" s="37" t="e">
        <f>IF(MOD('935'!$K326,100)&gt;10,'Charging rates'!$E$38*$AW326*$CH326,0)</f>
        <v>#VALUE!</v>
      </c>
      <c r="CT326" s="52" t="e">
        <f t="shared" si="75"/>
        <v>#VALUE!</v>
      </c>
      <c r="CU326" s="33" t="e">
        <f>100*(AP326*'935'!Q326*BZ326)/'11'!B$17</f>
        <v>#VALUE!</v>
      </c>
      <c r="CV326" s="33" t="e">
        <f>100/'11'!B$17*'Charging rates'!B$10*AW326</f>
        <v>#VALUE!</v>
      </c>
      <c r="CW326" s="33" t="e">
        <f>IF(AT326=0,0,(1-BX326/AT326)*(CA326+IF('935'!Q326=0,0,(CB326*'935'!Q326*('11'!C$17-'935'!Y326)/('11'!B$17-'935'!X326)))))</f>
        <v>#VALUE!</v>
      </c>
      <c r="CX326" s="33" t="e">
        <f t="shared" si="76"/>
        <v>#VALUE!</v>
      </c>
      <c r="CY326" s="49" t="e">
        <f t="shared" si="77"/>
        <v>#VALUE!</v>
      </c>
      <c r="CZ326" s="32" t="e">
        <f>AT326*(Parameters!B$21+AU326)*IF('DNO totals'!B$323&lt;0,1,'935'!S326)</f>
        <v>#VALUE!</v>
      </c>
      <c r="DA326" s="52" t="e">
        <f>IF('DNO totals'!B$323&lt;0,1,'935'!S326)*(Parameters!B$21+AU326)</f>
        <v>#VALUE!</v>
      </c>
      <c r="DB326" s="37" t="e">
        <f>CX326+'Charging rates'!B$106*DA326*100/'11'!B$17</f>
        <v>#VALUE!</v>
      </c>
      <c r="DC326" s="37" t="e">
        <f>DB326+'Charging rates'!B$116*(Parameters!B$21+AU326)*100/'11'!B$17*IF('DNO totals'!B$323&lt;0,1,'935'!S326)</f>
        <v>#VALUE!</v>
      </c>
      <c r="DD326" s="37" t="e">
        <f>'Charging rates'!B$97*(CP326+CT326)*100/'11'!B$17</f>
        <v>#VALUE!</v>
      </c>
      <c r="DE326" s="33" t="e">
        <f>MAX(0-(CB326*AU326*'11'!C$17/'11'!B$17),DC326+DD326)</f>
        <v>#VALUE!</v>
      </c>
      <c r="DF326" s="37" t="e">
        <f>IF(BS326,IF(AU326=0,CC326,MAX(0,MIN(CC326,CC326+(DE326/'935'!Q326*('11'!B$17-'935'!X326)/('11'!C$17-'935'!Y326))))),0)</f>
        <v>#VALUE!</v>
      </c>
      <c r="DG326" s="33" t="e">
        <f t="shared" si="78"/>
        <v>#VALUE!</v>
      </c>
      <c r="DH326" s="53" t="e">
        <f t="shared" si="79"/>
        <v>#VALUE!</v>
      </c>
    </row>
    <row r="327" spans="1:112">
      <c r="A327" s="28">
        <v>227</v>
      </c>
      <c r="B327" s="47" t="e">
        <f>'935'!B327</f>
        <v>#VALUE!</v>
      </c>
      <c r="C327" s="48" t="e">
        <f>OR('935'!E327&lt;&gt;"VOID",'935'!F327&lt;&gt;"VOID",'935'!G327&lt;&gt;"VOID")</f>
        <v>#VALUE!</v>
      </c>
      <c r="D327" s="32" t="e">
        <f>IF('935'!D327="VOID",0,'935'!D327*(1-'935'!X327/'11'!B$17))</f>
        <v>#VALUE!</v>
      </c>
      <c r="E327" s="32" t="e">
        <f>IF('935'!E327="VOID",0,'935'!E327*(1-'935'!X327/'11'!B$17))</f>
        <v>#VALUE!</v>
      </c>
      <c r="F327" s="32" t="e">
        <f>IF('935'!F327="VOID",0,'935'!F327*(1-'935'!X327/'11'!B$17))</f>
        <v>#VALUE!</v>
      </c>
      <c r="G327" s="32" t="e">
        <f>IF('935'!G327="VOID",0,'935'!G327*(1-'935'!X327/'11'!B$17))</f>
        <v>#VALUE!</v>
      </c>
      <c r="H327" s="49" t="e">
        <f t="shared" si="60"/>
        <v>#VALUE!</v>
      </c>
      <c r="I327" s="50" t="e">
        <f>MATCH('935'!J327,'913'!$B$6:$B$1205,0)</f>
        <v>#VALUE!</v>
      </c>
      <c r="J327" s="50" t="e">
        <f>MATCH(INDEX('913'!$D$6:$D$1205,I327),'913'!$B$6:$B$1205,0)</f>
        <v>#VALUE!</v>
      </c>
      <c r="K327" s="50" t="e">
        <f>MATCH(INDEX('913'!$D$6:$D$1205,J327),'913'!$B$6:$B$1205,0)</f>
        <v>#VALUE!</v>
      </c>
      <c r="L327" s="50" t="e">
        <f>MATCH(INDEX('913'!$D$6:$D$1205,K327),'913'!$B$6:$B$1205,0)</f>
        <v>#VALUE!</v>
      </c>
      <c r="M327" s="50" t="e">
        <f>MATCH(INDEX('913'!$D$6:$D$1205,L327),'913'!$B$6:$B$1205,0)</f>
        <v>#VALUE!</v>
      </c>
      <c r="N327" s="50" t="e">
        <f>MATCH(INDEX('913'!$D$6:$D$1205,M327),'913'!$B$6:$B$1205,0)</f>
        <v>#VALUE!</v>
      </c>
      <c r="O327" s="50" t="e">
        <f>MATCH(INDEX('913'!$D$6:$D$1205,N327),'913'!$B$6:$B$1205,0)</f>
        <v>#VALUE!</v>
      </c>
      <c r="P327" s="51" t="e">
        <f>MATCH(INDEX('913'!$D$6:$D$1205,O327),'913'!$B$6:$B$1205,0)</f>
        <v>#VALUE!</v>
      </c>
      <c r="Q327" s="37">
        <f>IF(ISNUMBER(I327),MAX(0,INDEX('913'!$E$6:$E$1205,I327)),0)</f>
        <v>0</v>
      </c>
      <c r="R327" s="37">
        <f>IF(ISNUMBER(J327),MAX(0,INDEX('913'!$E$6:$E$1205,J327)),0)</f>
        <v>0</v>
      </c>
      <c r="S327" s="37">
        <f>IF(ISNUMBER(K327),MAX(0,INDEX('913'!$E$6:$E$1205,K327)),0)</f>
        <v>0</v>
      </c>
      <c r="T327" s="37">
        <f>IF(ISNUMBER(L327),MAX(0,INDEX('913'!$E$6:$E$1205,L327)),0)</f>
        <v>0</v>
      </c>
      <c r="U327" s="37">
        <f>IF(ISNUMBER(M327),MAX(0,INDEX('913'!$E$6:$E$1205,M327)),0)</f>
        <v>0</v>
      </c>
      <c r="V327" s="37">
        <f>IF(ISNUMBER(N327),MAX(0,INDEX('913'!$E$6:$E$1205,N327)),0)</f>
        <v>0</v>
      </c>
      <c r="W327" s="37">
        <f>IF(ISNUMBER(O327),MAX(0,INDEX('913'!$E$6:$E$1205,O327)),0)</f>
        <v>0</v>
      </c>
      <c r="X327" s="52">
        <f>IF(ISNUMBER(P327),MAX(0,INDEX('913'!$E$6:$E$1205,P327)),0)</f>
        <v>0</v>
      </c>
      <c r="Y327" s="37">
        <f>IF(ISNUMBER(I327),MAX(0,INDEX('913'!$F$6:$F$1205,I327)),0)</f>
        <v>0</v>
      </c>
      <c r="Z327" s="37">
        <f>IF(ISNUMBER(J327),MAX(0,INDEX('913'!$F$6:$F$1205,J327)),0)</f>
        <v>0</v>
      </c>
      <c r="AA327" s="37">
        <f>IF(ISNUMBER(K327),MAX(0,INDEX('913'!$F$6:$F$1205,K327)),0)</f>
        <v>0</v>
      </c>
      <c r="AB327" s="37">
        <f>IF(ISNUMBER(L327),MAX(0,INDEX('913'!$F$6:$F$1205,L327)),0)</f>
        <v>0</v>
      </c>
      <c r="AC327" s="37">
        <f>IF(ISNUMBER(M327),MAX(0,INDEX('913'!$F$6:$F$1205,M327)),0)</f>
        <v>0</v>
      </c>
      <c r="AD327" s="37">
        <f>IF(ISNUMBER(N327),MAX(0,INDEX('913'!$F$6:$F$1205,N327)),0)</f>
        <v>0</v>
      </c>
      <c r="AE327" s="37">
        <f>IF(ISNUMBER(O327),MAX(0,INDEX('913'!$F$6:$F$1205,O327)),0)</f>
        <v>0</v>
      </c>
      <c r="AF327" s="37">
        <f>IF(ISNUMBER(P327),MAX(0,INDEX('913'!$F$6:$F$1205,P327)),0)</f>
        <v>0</v>
      </c>
      <c r="AG327" s="32">
        <f>IF(ISNUMBER(I327),SQRT(INDEX('913'!$I$6:$I$1205,I327)^2+INDEX('913'!$J$6:$J$1205,I327)^2),0)</f>
        <v>0</v>
      </c>
      <c r="AH327" s="32">
        <f>IF(ISNUMBER(J327),SQRT(INDEX('913'!$I$6:$I$1205,J327)^2+INDEX('913'!$J$6:$J$1205,J327)^2),0)</f>
        <v>0</v>
      </c>
      <c r="AI327" s="32">
        <f>IF(ISNUMBER(K327),SQRT(INDEX('913'!$I$6:$I$1205,K327)^2+INDEX('913'!$J$6:$J$1205,K327)^2),0)</f>
        <v>0</v>
      </c>
      <c r="AJ327" s="32">
        <f>IF(ISNUMBER(L327),SQRT(INDEX('913'!$I$6:$I$1205,L327)^2+INDEX('913'!$J$6:$J$1205,L327)^2),0)</f>
        <v>0</v>
      </c>
      <c r="AK327" s="32">
        <f>IF(ISNUMBER(M327),SQRT(INDEX('913'!$I$6:$I$1205,M327)^2+INDEX('913'!$J$6:$J$1205,M327)^2),0)</f>
        <v>0</v>
      </c>
      <c r="AL327" s="32">
        <f>IF(ISNUMBER(N327),SQRT(INDEX('913'!$I$6:$I$1205,N327)^2+INDEX('913'!$J$6:$J$1205,N327)^2),0)</f>
        <v>0</v>
      </c>
      <c r="AM327" s="32">
        <f>IF(ISNUMBER(O327),SQRT(INDEX('913'!$I$6:$I$1205,O327)^2+INDEX('913'!$J$6:$J$1205,O327)^2),0)</f>
        <v>0</v>
      </c>
      <c r="AN327" s="49">
        <f>IF(ISNUMBER(P327),SQRT(INDEX('913'!$I$6:$I$1205,P327)^2+INDEX('913'!$J$6:$J$1205,P327)^2),0)</f>
        <v>0</v>
      </c>
      <c r="AO327" s="37">
        <f t="shared" si="61"/>
        <v>0</v>
      </c>
      <c r="AP327" s="37">
        <f t="shared" si="62"/>
        <v>0</v>
      </c>
      <c r="AQ327" s="33" t="e">
        <f>-100*'935'!W327*(AO327+AP327)/'11'!C$17</f>
        <v>#VALUE!</v>
      </c>
      <c r="AR327" s="37" t="e">
        <f t="shared" si="63"/>
        <v>#VALUE!</v>
      </c>
      <c r="AS327" s="52" t="e">
        <f t="shared" si="64"/>
        <v>#VALUE!</v>
      </c>
      <c r="AT327" s="32" t="e">
        <f>IF('935'!C327="VOID",0,('935'!C327*(1-'935'!X327/'11'!B$17)))</f>
        <v>#VALUE!</v>
      </c>
      <c r="AU327" s="52" t="e">
        <f>'935'!Q327*(1-'935'!Y327/'11'!C$17)/(1-'935'!X327/'11'!B$17)</f>
        <v>#VALUE!</v>
      </c>
      <c r="AV327" s="37" t="e">
        <f>INDEX('DNO totals'!$B$57:$G$57,IF('935'!K327,IF(MOD('935'!K327,1000),IF(MOD('935'!K327,100),IF(MOD('935'!K327,10),IF(MOD('935'!K327,1000)=1,6,5),4),3),2),1))</f>
        <v>#VALUE!</v>
      </c>
      <c r="AW327" s="52" t="e">
        <f t="shared" si="65"/>
        <v>#VALUE!</v>
      </c>
      <c r="AX327" s="32" t="e">
        <f>IF('935'!V327="VOID",0,'935'!V327*(1-'935'!X327/'11'!B$17))</f>
        <v>#VALUE!</v>
      </c>
      <c r="AY327" s="33" t="e">
        <f>IF(H327,-100*'Charging rates'!B$10/'11'!B$17*AX327/H327,0)</f>
        <v>#VALUE!</v>
      </c>
      <c r="AZ327" s="33" t="e">
        <f>IF(C327,'DNO totals'!B$41,0)</f>
        <v>#VALUE!</v>
      </c>
      <c r="BA327" s="33" t="e">
        <f t="shared" si="66"/>
        <v>#VALUE!</v>
      </c>
      <c r="BB327" s="33" t="e">
        <f t="shared" si="67"/>
        <v>#VALUE!</v>
      </c>
      <c r="BC327" s="53" t="e">
        <f t="shared" si="68"/>
        <v>#VALUE!</v>
      </c>
      <c r="BD327" s="32" t="e">
        <f>IF(AT327,'935'!H327*AT327/(AT327+D327+H327),0)</f>
        <v>#VALUE!</v>
      </c>
      <c r="BE327" s="32" t="e">
        <f>IF(H327,'935'!H327*H327/(AT327+D327+H327),0)</f>
        <v>#VALUE!</v>
      </c>
      <c r="BF327" s="32" t="e">
        <f>BD327*(1-'935'!X327/'11'!B$17)</f>
        <v>#VALUE!</v>
      </c>
      <c r="BG327" s="49" t="e">
        <f>BE327*(1-'935'!X327/'11'!B$17)</f>
        <v>#VALUE!</v>
      </c>
      <c r="BH327" s="52" t="e">
        <f>AV327*Parameters!B$6</f>
        <v>#VALUE!</v>
      </c>
      <c r="BI327" s="37" t="e">
        <f>IF('935'!$K327=1000,'Charging rates'!$C$38*$BH327/(1+'DNO totals'!$C$99)*'935'!$L327,0)</f>
        <v>#VALUE!</v>
      </c>
      <c r="BJ327" s="37" t="e">
        <f>IF(MOD('935'!$K327,1000)=100,'Charging rates'!$D$38*$BH327/(1+'DNO totals'!$D$99)*'935'!$M327,0)</f>
        <v>#VALUE!</v>
      </c>
      <c r="BK327" s="37" t="e">
        <f>IF(MOD('935'!$K327,100)=10,'Charging rates'!$E$38*$BH327/(1+'DNO totals'!$E$99)*'935'!$N327,0)</f>
        <v>#VALUE!</v>
      </c>
      <c r="BL327" s="37" t="e">
        <f>IF(AND(MOD('935'!$K327,10)&gt;0,MOD('935'!$K327,1000)&gt;1),'Charging rates'!$F$38*$BH327/(1+'DNO totals'!$F$99)*'935'!$O327,0)</f>
        <v>#VALUE!</v>
      </c>
      <c r="BM327" s="37" t="e">
        <f>IF(MOD('935'!$K327,1000)=1,'Charging rates'!$G$38*$BH327/(1+'DNO totals'!$G$99)*'935'!$P327,0)</f>
        <v>#VALUE!</v>
      </c>
      <c r="BN327" s="52" t="e">
        <f t="shared" si="69"/>
        <v>#VALUE!</v>
      </c>
      <c r="BO327" s="37" t="e">
        <f>IF('935'!$K327&gt;1000,'Charging rates'!$C$38*$AW327*'935'!$L327,0)</f>
        <v>#VALUE!</v>
      </c>
      <c r="BP327" s="37" t="e">
        <f>IF(MOD('935'!$K327,1000)&gt;100,'Charging rates'!$D$38*$AW327*'935'!$M327,0)</f>
        <v>#VALUE!</v>
      </c>
      <c r="BQ327" s="37" t="e">
        <f>IF(MOD('935'!$K327,100)&gt;10,'Charging rates'!$E$38*$AW327*'935'!$N327,0)</f>
        <v>#VALUE!</v>
      </c>
      <c r="BR327" s="52" t="e">
        <f t="shared" si="70"/>
        <v>#VALUE!</v>
      </c>
      <c r="BS327" s="48" t="e">
        <f>'935'!C327&lt;&gt;"VOID"</f>
        <v>#VALUE!</v>
      </c>
      <c r="BT327" s="33" t="e">
        <f>IF(BS327,(100/'11'!B$17*BD327*((1-'935'!I327)*'Charging rates'!B$51+'Charging rates'!B$63)),0)</f>
        <v>#VALUE!</v>
      </c>
      <c r="BU327" s="33" t="e">
        <f>100/'11'!B$17*BG327*('Charging rates'!B$51+'Charging rates'!B$63)</f>
        <v>#VALUE!</v>
      </c>
      <c r="BV327" s="33" t="e">
        <f>100/'11'!B$17*BE327*('Charging rates'!B$51+'Charging rates'!B$63)</f>
        <v>#VALUE!</v>
      </c>
      <c r="BW327" s="53" t="e">
        <f t="shared" si="71"/>
        <v>#VALUE!</v>
      </c>
      <c r="BX327" s="32" t="e">
        <f>AT327-('935'!T327*(1-'935'!X327/'11'!B$17))</f>
        <v>#VALUE!</v>
      </c>
      <c r="BY327" s="32">
        <f>0-IF(ISNUMBER(I327),INDEX('913'!$I$6:$I$1205,I327),0)-IF(ISNUMBER(J327),INDEX('913'!$I$6:$I$1205,J327),0)-IF(ISNUMBER(K327),INDEX('913'!$I$6:$I$1205,K327),0)-IF(ISNUMBER(L327),INDEX('913'!$I$6:$I$1205,L327),0)-IF(ISNUMBER(M327),INDEX('913'!$I$6:$I$1205,M327),0)-IF(ISNUMBER(N327),INDEX('913'!$I$6:$I$1205,N327),0)-IF(ISNUMBER(O327),INDEX('913'!$I$6:$I$1205,O327),0)-IF(ISNUMBER(P327),INDEX('913'!$I$6:$I$1205,P327),0)</f>
        <v>0</v>
      </c>
      <c r="BZ327" s="37">
        <f>IF(BY327=0,1,MAX(1,SQRT(BY327^2+(IF(ISNUMBER(I327),INDEX('913'!$J$6:$J$1205,I327),0)+IF(ISNUMBER(J327),INDEX('913'!$J$6:$J$1205,J327),0)+IF(ISNUMBER(K327),INDEX('913'!$J$6:$J$1205,K327),0)+IF(ISNUMBER(L327),INDEX('913'!$J$6:$J$1205,L327),0)+IF(ISNUMBER(M327),INDEX('913'!$J$6:$J$1205,M327),0)+IF(ISNUMBER(N327),INDEX('913'!$J$6:$J$1205,N327),0)+IF(ISNUMBER(O327),INDEX('913'!$J$6:$J$1205,O327),0)+IF(ISNUMBER(P327),INDEX('913'!$J$6:$J$1205,P327),0))^2)/BY327))</f>
        <v>1</v>
      </c>
      <c r="CA327" s="33" t="e">
        <f>100*AO327/'11'!B$17</f>
        <v>#VALUE!</v>
      </c>
      <c r="CB327" s="37" t="e">
        <f>100*(AP327*BZ327)/'11'!C$17</f>
        <v>#VALUE!</v>
      </c>
      <c r="CC327" s="37" t="e">
        <f t="shared" si="72"/>
        <v>#VALUE!</v>
      </c>
      <c r="CD327" s="33" t="e">
        <f t="shared" si="73"/>
        <v>#VALUE!</v>
      </c>
      <c r="CE327" s="54" t="e">
        <f>'11'!C$17-'935'!Y327</f>
        <v>#VALUE!</v>
      </c>
      <c r="CF327" s="37" t="e">
        <f>MAX('DNO totals'!B$312+0,MIN('935'!L327+0,'DNO totals'!B$304+0))</f>
        <v>#VALUE!</v>
      </c>
      <c r="CG327" s="37" t="e">
        <f>MAX('DNO totals'!C$312+0,MIN('935'!M327+0,'DNO totals'!C$304+0))</f>
        <v>#VALUE!</v>
      </c>
      <c r="CH327" s="37" t="e">
        <f>MAX('DNO totals'!D$312+0,MIN('935'!N327+0,'DNO totals'!D$304+0))</f>
        <v>#VALUE!</v>
      </c>
      <c r="CI327" s="37" t="e">
        <f>MAX('DNO totals'!E$312+0,MIN('935'!O327+0,'DNO totals'!E$304+0))</f>
        <v>#VALUE!</v>
      </c>
      <c r="CJ327" s="52" t="e">
        <f>MAX('DNO totals'!F$312+0,MIN('935'!P327+0,'DNO totals'!F$304+0))</f>
        <v>#VALUE!</v>
      </c>
      <c r="CK327" s="37" t="e">
        <f>IF('935'!$K327=1000,'Charging rates'!$C$38*$BH327/(1+'DNO totals'!$C$99)*$CF327,0)</f>
        <v>#VALUE!</v>
      </c>
      <c r="CL327" s="37" t="e">
        <f>IF(MOD('935'!$K327,1000)=100,'Charging rates'!$D$38*$BH327/(1+'DNO totals'!$D$99)*$CG327,0)</f>
        <v>#VALUE!</v>
      </c>
      <c r="CM327" s="37" t="e">
        <f>IF(MOD('935'!$K327,100)=10,'Charging rates'!$E$38*$BH327/(1+'DNO totals'!$E$99)*$CH327,0)</f>
        <v>#VALUE!</v>
      </c>
      <c r="CN327" s="37" t="e">
        <f>IF(AND(MOD('935'!$K327,10)&gt;0,MOD('935'!$K327,1000)&gt;1),'Charging rates'!$F$38*$BH327/(1+'DNO totals'!$F$99)*$CI327,0)</f>
        <v>#VALUE!</v>
      </c>
      <c r="CO327" s="37" t="e">
        <f>IF(MOD('935'!$K327,1000)=1,'Charging rates'!$G$38*$BH327/(1+'DNO totals'!$G$99)*$CJ327,0)</f>
        <v>#VALUE!</v>
      </c>
      <c r="CP327" s="52" t="e">
        <f t="shared" si="74"/>
        <v>#VALUE!</v>
      </c>
      <c r="CQ327" s="37" t="e">
        <f>IF('935'!$K327&gt;1000,'Charging rates'!$C$38*$AW327*$CF327,0)</f>
        <v>#VALUE!</v>
      </c>
      <c r="CR327" s="37" t="e">
        <f>IF(MOD('935'!$K327,1000)&gt;100,'Charging rates'!$D$38*$AW327*$CG327,0)</f>
        <v>#VALUE!</v>
      </c>
      <c r="CS327" s="37" t="e">
        <f>IF(MOD('935'!$K327,100)&gt;10,'Charging rates'!$E$38*$AW327*$CH327,0)</f>
        <v>#VALUE!</v>
      </c>
      <c r="CT327" s="52" t="e">
        <f t="shared" si="75"/>
        <v>#VALUE!</v>
      </c>
      <c r="CU327" s="33" t="e">
        <f>100*(AP327*'935'!Q327*BZ327)/'11'!B$17</f>
        <v>#VALUE!</v>
      </c>
      <c r="CV327" s="33" t="e">
        <f>100/'11'!B$17*'Charging rates'!B$10*AW327</f>
        <v>#VALUE!</v>
      </c>
      <c r="CW327" s="33" t="e">
        <f>IF(AT327=0,0,(1-BX327/AT327)*(CA327+IF('935'!Q327=0,0,(CB327*'935'!Q327*('11'!C$17-'935'!Y327)/('11'!B$17-'935'!X327)))))</f>
        <v>#VALUE!</v>
      </c>
      <c r="CX327" s="33" t="e">
        <f t="shared" si="76"/>
        <v>#VALUE!</v>
      </c>
      <c r="CY327" s="49" t="e">
        <f t="shared" si="77"/>
        <v>#VALUE!</v>
      </c>
      <c r="CZ327" s="32" t="e">
        <f>AT327*(Parameters!B$21+AU327)*IF('DNO totals'!B$323&lt;0,1,'935'!S327)</f>
        <v>#VALUE!</v>
      </c>
      <c r="DA327" s="52" t="e">
        <f>IF('DNO totals'!B$323&lt;0,1,'935'!S327)*(Parameters!B$21+AU327)</f>
        <v>#VALUE!</v>
      </c>
      <c r="DB327" s="37" t="e">
        <f>CX327+'Charging rates'!B$106*DA327*100/'11'!B$17</f>
        <v>#VALUE!</v>
      </c>
      <c r="DC327" s="37" t="e">
        <f>DB327+'Charging rates'!B$116*(Parameters!B$21+AU327)*100/'11'!B$17*IF('DNO totals'!B$323&lt;0,1,'935'!S327)</f>
        <v>#VALUE!</v>
      </c>
      <c r="DD327" s="37" t="e">
        <f>'Charging rates'!B$97*(CP327+CT327)*100/'11'!B$17</f>
        <v>#VALUE!</v>
      </c>
      <c r="DE327" s="33" t="e">
        <f>MAX(0-(CB327*AU327*'11'!C$17/'11'!B$17),DC327+DD327)</f>
        <v>#VALUE!</v>
      </c>
      <c r="DF327" s="37" t="e">
        <f>IF(BS327,IF(AU327=0,CC327,MAX(0,MIN(CC327,CC327+(DE327/'935'!Q327*('11'!B$17-'935'!X327)/('11'!C$17-'935'!Y327))))),0)</f>
        <v>#VALUE!</v>
      </c>
      <c r="DG327" s="33" t="e">
        <f t="shared" si="78"/>
        <v>#VALUE!</v>
      </c>
      <c r="DH327" s="53" t="e">
        <f t="shared" si="79"/>
        <v>#VALUE!</v>
      </c>
    </row>
    <row r="328" spans="1:112">
      <c r="A328" s="28">
        <v>228</v>
      </c>
      <c r="B328" s="47" t="e">
        <f>'935'!B328</f>
        <v>#VALUE!</v>
      </c>
      <c r="C328" s="48" t="e">
        <f>OR('935'!E328&lt;&gt;"VOID",'935'!F328&lt;&gt;"VOID",'935'!G328&lt;&gt;"VOID")</f>
        <v>#VALUE!</v>
      </c>
      <c r="D328" s="32" t="e">
        <f>IF('935'!D328="VOID",0,'935'!D328*(1-'935'!X328/'11'!B$17))</f>
        <v>#VALUE!</v>
      </c>
      <c r="E328" s="32" t="e">
        <f>IF('935'!E328="VOID",0,'935'!E328*(1-'935'!X328/'11'!B$17))</f>
        <v>#VALUE!</v>
      </c>
      <c r="F328" s="32" t="e">
        <f>IF('935'!F328="VOID",0,'935'!F328*(1-'935'!X328/'11'!B$17))</f>
        <v>#VALUE!</v>
      </c>
      <c r="G328" s="32" t="e">
        <f>IF('935'!G328="VOID",0,'935'!G328*(1-'935'!X328/'11'!B$17))</f>
        <v>#VALUE!</v>
      </c>
      <c r="H328" s="49" t="e">
        <f t="shared" si="60"/>
        <v>#VALUE!</v>
      </c>
      <c r="I328" s="50" t="e">
        <f>MATCH('935'!J328,'913'!$B$6:$B$1205,0)</f>
        <v>#VALUE!</v>
      </c>
      <c r="J328" s="50" t="e">
        <f>MATCH(INDEX('913'!$D$6:$D$1205,I328),'913'!$B$6:$B$1205,0)</f>
        <v>#VALUE!</v>
      </c>
      <c r="K328" s="50" t="e">
        <f>MATCH(INDEX('913'!$D$6:$D$1205,J328),'913'!$B$6:$B$1205,0)</f>
        <v>#VALUE!</v>
      </c>
      <c r="L328" s="50" t="e">
        <f>MATCH(INDEX('913'!$D$6:$D$1205,K328),'913'!$B$6:$B$1205,0)</f>
        <v>#VALUE!</v>
      </c>
      <c r="M328" s="50" t="e">
        <f>MATCH(INDEX('913'!$D$6:$D$1205,L328),'913'!$B$6:$B$1205,0)</f>
        <v>#VALUE!</v>
      </c>
      <c r="N328" s="50" t="e">
        <f>MATCH(INDEX('913'!$D$6:$D$1205,M328),'913'!$B$6:$B$1205,0)</f>
        <v>#VALUE!</v>
      </c>
      <c r="O328" s="50" t="e">
        <f>MATCH(INDEX('913'!$D$6:$D$1205,N328),'913'!$B$6:$B$1205,0)</f>
        <v>#VALUE!</v>
      </c>
      <c r="P328" s="51" t="e">
        <f>MATCH(INDEX('913'!$D$6:$D$1205,O328),'913'!$B$6:$B$1205,0)</f>
        <v>#VALUE!</v>
      </c>
      <c r="Q328" s="37">
        <f>IF(ISNUMBER(I328),MAX(0,INDEX('913'!$E$6:$E$1205,I328)),0)</f>
        <v>0</v>
      </c>
      <c r="R328" s="37">
        <f>IF(ISNUMBER(J328),MAX(0,INDEX('913'!$E$6:$E$1205,J328)),0)</f>
        <v>0</v>
      </c>
      <c r="S328" s="37">
        <f>IF(ISNUMBER(K328),MAX(0,INDEX('913'!$E$6:$E$1205,K328)),0)</f>
        <v>0</v>
      </c>
      <c r="T328" s="37">
        <f>IF(ISNUMBER(L328),MAX(0,INDEX('913'!$E$6:$E$1205,L328)),0)</f>
        <v>0</v>
      </c>
      <c r="U328" s="37">
        <f>IF(ISNUMBER(M328),MAX(0,INDEX('913'!$E$6:$E$1205,M328)),0)</f>
        <v>0</v>
      </c>
      <c r="V328" s="37">
        <f>IF(ISNUMBER(N328),MAX(0,INDEX('913'!$E$6:$E$1205,N328)),0)</f>
        <v>0</v>
      </c>
      <c r="W328" s="37">
        <f>IF(ISNUMBER(O328),MAX(0,INDEX('913'!$E$6:$E$1205,O328)),0)</f>
        <v>0</v>
      </c>
      <c r="X328" s="52">
        <f>IF(ISNUMBER(P328),MAX(0,INDEX('913'!$E$6:$E$1205,P328)),0)</f>
        <v>0</v>
      </c>
      <c r="Y328" s="37">
        <f>IF(ISNUMBER(I328),MAX(0,INDEX('913'!$F$6:$F$1205,I328)),0)</f>
        <v>0</v>
      </c>
      <c r="Z328" s="37">
        <f>IF(ISNUMBER(J328),MAX(0,INDEX('913'!$F$6:$F$1205,J328)),0)</f>
        <v>0</v>
      </c>
      <c r="AA328" s="37">
        <f>IF(ISNUMBER(K328),MAX(0,INDEX('913'!$F$6:$F$1205,K328)),0)</f>
        <v>0</v>
      </c>
      <c r="AB328" s="37">
        <f>IF(ISNUMBER(L328),MAX(0,INDEX('913'!$F$6:$F$1205,L328)),0)</f>
        <v>0</v>
      </c>
      <c r="AC328" s="37">
        <f>IF(ISNUMBER(M328),MAX(0,INDEX('913'!$F$6:$F$1205,M328)),0)</f>
        <v>0</v>
      </c>
      <c r="AD328" s="37">
        <f>IF(ISNUMBER(N328),MAX(0,INDEX('913'!$F$6:$F$1205,N328)),0)</f>
        <v>0</v>
      </c>
      <c r="AE328" s="37">
        <f>IF(ISNUMBER(O328),MAX(0,INDEX('913'!$F$6:$F$1205,O328)),0)</f>
        <v>0</v>
      </c>
      <c r="AF328" s="37">
        <f>IF(ISNUMBER(P328),MAX(0,INDEX('913'!$F$6:$F$1205,P328)),0)</f>
        <v>0</v>
      </c>
      <c r="AG328" s="32">
        <f>IF(ISNUMBER(I328),SQRT(INDEX('913'!$I$6:$I$1205,I328)^2+INDEX('913'!$J$6:$J$1205,I328)^2),0)</f>
        <v>0</v>
      </c>
      <c r="AH328" s="32">
        <f>IF(ISNUMBER(J328),SQRT(INDEX('913'!$I$6:$I$1205,J328)^2+INDEX('913'!$J$6:$J$1205,J328)^2),0)</f>
        <v>0</v>
      </c>
      <c r="AI328" s="32">
        <f>IF(ISNUMBER(K328),SQRT(INDEX('913'!$I$6:$I$1205,K328)^2+INDEX('913'!$J$6:$J$1205,K328)^2),0)</f>
        <v>0</v>
      </c>
      <c r="AJ328" s="32">
        <f>IF(ISNUMBER(L328),SQRT(INDEX('913'!$I$6:$I$1205,L328)^2+INDEX('913'!$J$6:$J$1205,L328)^2),0)</f>
        <v>0</v>
      </c>
      <c r="AK328" s="32">
        <f>IF(ISNUMBER(M328),SQRT(INDEX('913'!$I$6:$I$1205,M328)^2+INDEX('913'!$J$6:$J$1205,M328)^2),0)</f>
        <v>0</v>
      </c>
      <c r="AL328" s="32">
        <f>IF(ISNUMBER(N328),SQRT(INDEX('913'!$I$6:$I$1205,N328)^2+INDEX('913'!$J$6:$J$1205,N328)^2),0)</f>
        <v>0</v>
      </c>
      <c r="AM328" s="32">
        <f>IF(ISNUMBER(O328),SQRT(INDEX('913'!$I$6:$I$1205,O328)^2+INDEX('913'!$J$6:$J$1205,O328)^2),0)</f>
        <v>0</v>
      </c>
      <c r="AN328" s="49">
        <f>IF(ISNUMBER(P328),SQRT(INDEX('913'!$I$6:$I$1205,P328)^2+INDEX('913'!$J$6:$J$1205,P328)^2),0)</f>
        <v>0</v>
      </c>
      <c r="AO328" s="37">
        <f t="shared" si="61"/>
        <v>0</v>
      </c>
      <c r="AP328" s="37">
        <f t="shared" si="62"/>
        <v>0</v>
      </c>
      <c r="AQ328" s="33" t="e">
        <f>-100*'935'!W328*(AO328+AP328)/'11'!C$17</f>
        <v>#VALUE!</v>
      </c>
      <c r="AR328" s="37" t="e">
        <f t="shared" si="63"/>
        <v>#VALUE!</v>
      </c>
      <c r="AS328" s="52" t="e">
        <f t="shared" si="64"/>
        <v>#VALUE!</v>
      </c>
      <c r="AT328" s="32" t="e">
        <f>IF('935'!C328="VOID",0,('935'!C328*(1-'935'!X328/'11'!B$17)))</f>
        <v>#VALUE!</v>
      </c>
      <c r="AU328" s="52" t="e">
        <f>'935'!Q328*(1-'935'!Y328/'11'!C$17)/(1-'935'!X328/'11'!B$17)</f>
        <v>#VALUE!</v>
      </c>
      <c r="AV328" s="37" t="e">
        <f>INDEX('DNO totals'!$B$57:$G$57,IF('935'!K328,IF(MOD('935'!K328,1000),IF(MOD('935'!K328,100),IF(MOD('935'!K328,10),IF(MOD('935'!K328,1000)=1,6,5),4),3),2),1))</f>
        <v>#VALUE!</v>
      </c>
      <c r="AW328" s="52" t="e">
        <f t="shared" si="65"/>
        <v>#VALUE!</v>
      </c>
      <c r="AX328" s="32" t="e">
        <f>IF('935'!V328="VOID",0,'935'!V328*(1-'935'!X328/'11'!B$17))</f>
        <v>#VALUE!</v>
      </c>
      <c r="AY328" s="33" t="e">
        <f>IF(H328,-100*'Charging rates'!B$10/'11'!B$17*AX328/H328,0)</f>
        <v>#VALUE!</v>
      </c>
      <c r="AZ328" s="33" t="e">
        <f>IF(C328,'DNO totals'!B$41,0)</f>
        <v>#VALUE!</v>
      </c>
      <c r="BA328" s="33" t="e">
        <f t="shared" si="66"/>
        <v>#VALUE!</v>
      </c>
      <c r="BB328" s="33" t="e">
        <f t="shared" si="67"/>
        <v>#VALUE!</v>
      </c>
      <c r="BC328" s="53" t="e">
        <f t="shared" si="68"/>
        <v>#VALUE!</v>
      </c>
      <c r="BD328" s="32" t="e">
        <f>IF(AT328,'935'!H328*AT328/(AT328+D328+H328),0)</f>
        <v>#VALUE!</v>
      </c>
      <c r="BE328" s="32" t="e">
        <f>IF(H328,'935'!H328*H328/(AT328+D328+H328),0)</f>
        <v>#VALUE!</v>
      </c>
      <c r="BF328" s="32" t="e">
        <f>BD328*(1-'935'!X328/'11'!B$17)</f>
        <v>#VALUE!</v>
      </c>
      <c r="BG328" s="49" t="e">
        <f>BE328*(1-'935'!X328/'11'!B$17)</f>
        <v>#VALUE!</v>
      </c>
      <c r="BH328" s="52" t="e">
        <f>AV328*Parameters!B$6</f>
        <v>#VALUE!</v>
      </c>
      <c r="BI328" s="37" t="e">
        <f>IF('935'!$K328=1000,'Charging rates'!$C$38*$BH328/(1+'DNO totals'!$C$99)*'935'!$L328,0)</f>
        <v>#VALUE!</v>
      </c>
      <c r="BJ328" s="37" t="e">
        <f>IF(MOD('935'!$K328,1000)=100,'Charging rates'!$D$38*$BH328/(1+'DNO totals'!$D$99)*'935'!$M328,0)</f>
        <v>#VALUE!</v>
      </c>
      <c r="BK328" s="37" t="e">
        <f>IF(MOD('935'!$K328,100)=10,'Charging rates'!$E$38*$BH328/(1+'DNO totals'!$E$99)*'935'!$N328,0)</f>
        <v>#VALUE!</v>
      </c>
      <c r="BL328" s="37" t="e">
        <f>IF(AND(MOD('935'!$K328,10)&gt;0,MOD('935'!$K328,1000)&gt;1),'Charging rates'!$F$38*$BH328/(1+'DNO totals'!$F$99)*'935'!$O328,0)</f>
        <v>#VALUE!</v>
      </c>
      <c r="BM328" s="37" t="e">
        <f>IF(MOD('935'!$K328,1000)=1,'Charging rates'!$G$38*$BH328/(1+'DNO totals'!$G$99)*'935'!$P328,0)</f>
        <v>#VALUE!</v>
      </c>
      <c r="BN328" s="52" t="e">
        <f t="shared" si="69"/>
        <v>#VALUE!</v>
      </c>
      <c r="BO328" s="37" t="e">
        <f>IF('935'!$K328&gt;1000,'Charging rates'!$C$38*$AW328*'935'!$L328,0)</f>
        <v>#VALUE!</v>
      </c>
      <c r="BP328" s="37" t="e">
        <f>IF(MOD('935'!$K328,1000)&gt;100,'Charging rates'!$D$38*$AW328*'935'!$M328,0)</f>
        <v>#VALUE!</v>
      </c>
      <c r="BQ328" s="37" t="e">
        <f>IF(MOD('935'!$K328,100)&gt;10,'Charging rates'!$E$38*$AW328*'935'!$N328,0)</f>
        <v>#VALUE!</v>
      </c>
      <c r="BR328" s="52" t="e">
        <f t="shared" si="70"/>
        <v>#VALUE!</v>
      </c>
      <c r="BS328" s="48" t="e">
        <f>'935'!C328&lt;&gt;"VOID"</f>
        <v>#VALUE!</v>
      </c>
      <c r="BT328" s="33" t="e">
        <f>IF(BS328,(100/'11'!B$17*BD328*((1-'935'!I328)*'Charging rates'!B$51+'Charging rates'!B$63)),0)</f>
        <v>#VALUE!</v>
      </c>
      <c r="BU328" s="33" t="e">
        <f>100/'11'!B$17*BG328*('Charging rates'!B$51+'Charging rates'!B$63)</f>
        <v>#VALUE!</v>
      </c>
      <c r="BV328" s="33" t="e">
        <f>100/'11'!B$17*BE328*('Charging rates'!B$51+'Charging rates'!B$63)</f>
        <v>#VALUE!</v>
      </c>
      <c r="BW328" s="53" t="e">
        <f t="shared" si="71"/>
        <v>#VALUE!</v>
      </c>
      <c r="BX328" s="32" t="e">
        <f>AT328-('935'!T328*(1-'935'!X328/'11'!B$17))</f>
        <v>#VALUE!</v>
      </c>
      <c r="BY328" s="32">
        <f>0-IF(ISNUMBER(I328),INDEX('913'!$I$6:$I$1205,I328),0)-IF(ISNUMBER(J328),INDEX('913'!$I$6:$I$1205,J328),0)-IF(ISNUMBER(K328),INDEX('913'!$I$6:$I$1205,K328),0)-IF(ISNUMBER(L328),INDEX('913'!$I$6:$I$1205,L328),0)-IF(ISNUMBER(M328),INDEX('913'!$I$6:$I$1205,M328),0)-IF(ISNUMBER(N328),INDEX('913'!$I$6:$I$1205,N328),0)-IF(ISNUMBER(O328),INDEX('913'!$I$6:$I$1205,O328),0)-IF(ISNUMBER(P328),INDEX('913'!$I$6:$I$1205,P328),0)</f>
        <v>0</v>
      </c>
      <c r="BZ328" s="37">
        <f>IF(BY328=0,1,MAX(1,SQRT(BY328^2+(IF(ISNUMBER(I328),INDEX('913'!$J$6:$J$1205,I328),0)+IF(ISNUMBER(J328),INDEX('913'!$J$6:$J$1205,J328),0)+IF(ISNUMBER(K328),INDEX('913'!$J$6:$J$1205,K328),0)+IF(ISNUMBER(L328),INDEX('913'!$J$6:$J$1205,L328),0)+IF(ISNUMBER(M328),INDEX('913'!$J$6:$J$1205,M328),0)+IF(ISNUMBER(N328),INDEX('913'!$J$6:$J$1205,N328),0)+IF(ISNUMBER(O328),INDEX('913'!$J$6:$J$1205,O328),0)+IF(ISNUMBER(P328),INDEX('913'!$J$6:$J$1205,P328),0))^2)/BY328))</f>
        <v>1</v>
      </c>
      <c r="CA328" s="33" t="e">
        <f>100*AO328/'11'!B$17</f>
        <v>#VALUE!</v>
      </c>
      <c r="CB328" s="37" t="e">
        <f>100*(AP328*BZ328)/'11'!C$17</f>
        <v>#VALUE!</v>
      </c>
      <c r="CC328" s="37" t="e">
        <f t="shared" si="72"/>
        <v>#VALUE!</v>
      </c>
      <c r="CD328" s="33" t="e">
        <f t="shared" si="73"/>
        <v>#VALUE!</v>
      </c>
      <c r="CE328" s="54" t="e">
        <f>'11'!C$17-'935'!Y328</f>
        <v>#VALUE!</v>
      </c>
      <c r="CF328" s="37" t="e">
        <f>MAX('DNO totals'!B$312+0,MIN('935'!L328+0,'DNO totals'!B$304+0))</f>
        <v>#VALUE!</v>
      </c>
      <c r="CG328" s="37" t="e">
        <f>MAX('DNO totals'!C$312+0,MIN('935'!M328+0,'DNO totals'!C$304+0))</f>
        <v>#VALUE!</v>
      </c>
      <c r="CH328" s="37" t="e">
        <f>MAX('DNO totals'!D$312+0,MIN('935'!N328+0,'DNO totals'!D$304+0))</f>
        <v>#VALUE!</v>
      </c>
      <c r="CI328" s="37" t="e">
        <f>MAX('DNO totals'!E$312+0,MIN('935'!O328+0,'DNO totals'!E$304+0))</f>
        <v>#VALUE!</v>
      </c>
      <c r="CJ328" s="52" t="e">
        <f>MAX('DNO totals'!F$312+0,MIN('935'!P328+0,'DNO totals'!F$304+0))</f>
        <v>#VALUE!</v>
      </c>
      <c r="CK328" s="37" t="e">
        <f>IF('935'!$K328=1000,'Charging rates'!$C$38*$BH328/(1+'DNO totals'!$C$99)*$CF328,0)</f>
        <v>#VALUE!</v>
      </c>
      <c r="CL328" s="37" t="e">
        <f>IF(MOD('935'!$K328,1000)=100,'Charging rates'!$D$38*$BH328/(1+'DNO totals'!$D$99)*$CG328,0)</f>
        <v>#VALUE!</v>
      </c>
      <c r="CM328" s="37" t="e">
        <f>IF(MOD('935'!$K328,100)=10,'Charging rates'!$E$38*$BH328/(1+'DNO totals'!$E$99)*$CH328,0)</f>
        <v>#VALUE!</v>
      </c>
      <c r="CN328" s="37" t="e">
        <f>IF(AND(MOD('935'!$K328,10)&gt;0,MOD('935'!$K328,1000)&gt;1),'Charging rates'!$F$38*$BH328/(1+'DNO totals'!$F$99)*$CI328,0)</f>
        <v>#VALUE!</v>
      </c>
      <c r="CO328" s="37" t="e">
        <f>IF(MOD('935'!$K328,1000)=1,'Charging rates'!$G$38*$BH328/(1+'DNO totals'!$G$99)*$CJ328,0)</f>
        <v>#VALUE!</v>
      </c>
      <c r="CP328" s="52" t="e">
        <f t="shared" si="74"/>
        <v>#VALUE!</v>
      </c>
      <c r="CQ328" s="37" t="e">
        <f>IF('935'!$K328&gt;1000,'Charging rates'!$C$38*$AW328*$CF328,0)</f>
        <v>#VALUE!</v>
      </c>
      <c r="CR328" s="37" t="e">
        <f>IF(MOD('935'!$K328,1000)&gt;100,'Charging rates'!$D$38*$AW328*$CG328,0)</f>
        <v>#VALUE!</v>
      </c>
      <c r="CS328" s="37" t="e">
        <f>IF(MOD('935'!$K328,100)&gt;10,'Charging rates'!$E$38*$AW328*$CH328,0)</f>
        <v>#VALUE!</v>
      </c>
      <c r="CT328" s="52" t="e">
        <f t="shared" si="75"/>
        <v>#VALUE!</v>
      </c>
      <c r="CU328" s="33" t="e">
        <f>100*(AP328*'935'!Q328*BZ328)/'11'!B$17</f>
        <v>#VALUE!</v>
      </c>
      <c r="CV328" s="33" t="e">
        <f>100/'11'!B$17*'Charging rates'!B$10*AW328</f>
        <v>#VALUE!</v>
      </c>
      <c r="CW328" s="33" t="e">
        <f>IF(AT328=0,0,(1-BX328/AT328)*(CA328+IF('935'!Q328=0,0,(CB328*'935'!Q328*('11'!C$17-'935'!Y328)/('11'!B$17-'935'!X328)))))</f>
        <v>#VALUE!</v>
      </c>
      <c r="CX328" s="33" t="e">
        <f t="shared" si="76"/>
        <v>#VALUE!</v>
      </c>
      <c r="CY328" s="49" t="e">
        <f t="shared" si="77"/>
        <v>#VALUE!</v>
      </c>
      <c r="CZ328" s="32" t="e">
        <f>AT328*(Parameters!B$21+AU328)*IF('DNO totals'!B$323&lt;0,1,'935'!S328)</f>
        <v>#VALUE!</v>
      </c>
      <c r="DA328" s="52" t="e">
        <f>IF('DNO totals'!B$323&lt;0,1,'935'!S328)*(Parameters!B$21+AU328)</f>
        <v>#VALUE!</v>
      </c>
      <c r="DB328" s="37" t="e">
        <f>CX328+'Charging rates'!B$106*DA328*100/'11'!B$17</f>
        <v>#VALUE!</v>
      </c>
      <c r="DC328" s="37" t="e">
        <f>DB328+'Charging rates'!B$116*(Parameters!B$21+AU328)*100/'11'!B$17*IF('DNO totals'!B$323&lt;0,1,'935'!S328)</f>
        <v>#VALUE!</v>
      </c>
      <c r="DD328" s="37" t="e">
        <f>'Charging rates'!B$97*(CP328+CT328)*100/'11'!B$17</f>
        <v>#VALUE!</v>
      </c>
      <c r="DE328" s="33" t="e">
        <f>MAX(0-(CB328*AU328*'11'!C$17/'11'!B$17),DC328+DD328)</f>
        <v>#VALUE!</v>
      </c>
      <c r="DF328" s="37" t="e">
        <f>IF(BS328,IF(AU328=0,CC328,MAX(0,MIN(CC328,CC328+(DE328/'935'!Q328*('11'!B$17-'935'!X328)/('11'!C$17-'935'!Y328))))),0)</f>
        <v>#VALUE!</v>
      </c>
      <c r="DG328" s="33" t="e">
        <f t="shared" si="78"/>
        <v>#VALUE!</v>
      </c>
      <c r="DH328" s="53" t="e">
        <f t="shared" si="79"/>
        <v>#VALUE!</v>
      </c>
    </row>
    <row r="329" spans="1:112">
      <c r="A329" s="28">
        <v>229</v>
      </c>
      <c r="B329" s="47" t="e">
        <f>'935'!B329</f>
        <v>#VALUE!</v>
      </c>
      <c r="C329" s="48" t="e">
        <f>OR('935'!E329&lt;&gt;"VOID",'935'!F329&lt;&gt;"VOID",'935'!G329&lt;&gt;"VOID")</f>
        <v>#VALUE!</v>
      </c>
      <c r="D329" s="32" t="e">
        <f>IF('935'!D329="VOID",0,'935'!D329*(1-'935'!X329/'11'!B$17))</f>
        <v>#VALUE!</v>
      </c>
      <c r="E329" s="32" t="e">
        <f>IF('935'!E329="VOID",0,'935'!E329*(1-'935'!X329/'11'!B$17))</f>
        <v>#VALUE!</v>
      </c>
      <c r="F329" s="32" t="e">
        <f>IF('935'!F329="VOID",0,'935'!F329*(1-'935'!X329/'11'!B$17))</f>
        <v>#VALUE!</v>
      </c>
      <c r="G329" s="32" t="e">
        <f>IF('935'!G329="VOID",0,'935'!G329*(1-'935'!X329/'11'!B$17))</f>
        <v>#VALUE!</v>
      </c>
      <c r="H329" s="49" t="e">
        <f t="shared" si="60"/>
        <v>#VALUE!</v>
      </c>
      <c r="I329" s="50" t="e">
        <f>MATCH('935'!J329,'913'!$B$6:$B$1205,0)</f>
        <v>#VALUE!</v>
      </c>
      <c r="J329" s="50" t="e">
        <f>MATCH(INDEX('913'!$D$6:$D$1205,I329),'913'!$B$6:$B$1205,0)</f>
        <v>#VALUE!</v>
      </c>
      <c r="K329" s="50" t="e">
        <f>MATCH(INDEX('913'!$D$6:$D$1205,J329),'913'!$B$6:$B$1205,0)</f>
        <v>#VALUE!</v>
      </c>
      <c r="L329" s="50" t="e">
        <f>MATCH(INDEX('913'!$D$6:$D$1205,K329),'913'!$B$6:$B$1205,0)</f>
        <v>#VALUE!</v>
      </c>
      <c r="M329" s="50" t="e">
        <f>MATCH(INDEX('913'!$D$6:$D$1205,L329),'913'!$B$6:$B$1205,0)</f>
        <v>#VALUE!</v>
      </c>
      <c r="N329" s="50" t="e">
        <f>MATCH(INDEX('913'!$D$6:$D$1205,M329),'913'!$B$6:$B$1205,0)</f>
        <v>#VALUE!</v>
      </c>
      <c r="O329" s="50" t="e">
        <f>MATCH(INDEX('913'!$D$6:$D$1205,N329),'913'!$B$6:$B$1205,0)</f>
        <v>#VALUE!</v>
      </c>
      <c r="P329" s="51" t="e">
        <f>MATCH(INDEX('913'!$D$6:$D$1205,O329),'913'!$B$6:$B$1205,0)</f>
        <v>#VALUE!</v>
      </c>
      <c r="Q329" s="37">
        <f>IF(ISNUMBER(I329),MAX(0,INDEX('913'!$E$6:$E$1205,I329)),0)</f>
        <v>0</v>
      </c>
      <c r="R329" s="37">
        <f>IF(ISNUMBER(J329),MAX(0,INDEX('913'!$E$6:$E$1205,J329)),0)</f>
        <v>0</v>
      </c>
      <c r="S329" s="37">
        <f>IF(ISNUMBER(K329),MAX(0,INDEX('913'!$E$6:$E$1205,K329)),0)</f>
        <v>0</v>
      </c>
      <c r="T329" s="37">
        <f>IF(ISNUMBER(L329),MAX(0,INDEX('913'!$E$6:$E$1205,L329)),0)</f>
        <v>0</v>
      </c>
      <c r="U329" s="37">
        <f>IF(ISNUMBER(M329),MAX(0,INDEX('913'!$E$6:$E$1205,M329)),0)</f>
        <v>0</v>
      </c>
      <c r="V329" s="37">
        <f>IF(ISNUMBER(N329),MAX(0,INDEX('913'!$E$6:$E$1205,N329)),0)</f>
        <v>0</v>
      </c>
      <c r="W329" s="37">
        <f>IF(ISNUMBER(O329),MAX(0,INDEX('913'!$E$6:$E$1205,O329)),0)</f>
        <v>0</v>
      </c>
      <c r="X329" s="52">
        <f>IF(ISNUMBER(P329),MAX(0,INDEX('913'!$E$6:$E$1205,P329)),0)</f>
        <v>0</v>
      </c>
      <c r="Y329" s="37">
        <f>IF(ISNUMBER(I329),MAX(0,INDEX('913'!$F$6:$F$1205,I329)),0)</f>
        <v>0</v>
      </c>
      <c r="Z329" s="37">
        <f>IF(ISNUMBER(J329),MAX(0,INDEX('913'!$F$6:$F$1205,J329)),0)</f>
        <v>0</v>
      </c>
      <c r="AA329" s="37">
        <f>IF(ISNUMBER(K329),MAX(0,INDEX('913'!$F$6:$F$1205,K329)),0)</f>
        <v>0</v>
      </c>
      <c r="AB329" s="37">
        <f>IF(ISNUMBER(L329),MAX(0,INDEX('913'!$F$6:$F$1205,L329)),0)</f>
        <v>0</v>
      </c>
      <c r="AC329" s="37">
        <f>IF(ISNUMBER(M329),MAX(0,INDEX('913'!$F$6:$F$1205,M329)),0)</f>
        <v>0</v>
      </c>
      <c r="AD329" s="37">
        <f>IF(ISNUMBER(N329),MAX(0,INDEX('913'!$F$6:$F$1205,N329)),0)</f>
        <v>0</v>
      </c>
      <c r="AE329" s="37">
        <f>IF(ISNUMBER(O329),MAX(0,INDEX('913'!$F$6:$F$1205,O329)),0)</f>
        <v>0</v>
      </c>
      <c r="AF329" s="37">
        <f>IF(ISNUMBER(P329),MAX(0,INDEX('913'!$F$6:$F$1205,P329)),0)</f>
        <v>0</v>
      </c>
      <c r="AG329" s="32">
        <f>IF(ISNUMBER(I329),SQRT(INDEX('913'!$I$6:$I$1205,I329)^2+INDEX('913'!$J$6:$J$1205,I329)^2),0)</f>
        <v>0</v>
      </c>
      <c r="AH329" s="32">
        <f>IF(ISNUMBER(J329),SQRT(INDEX('913'!$I$6:$I$1205,J329)^2+INDEX('913'!$J$6:$J$1205,J329)^2),0)</f>
        <v>0</v>
      </c>
      <c r="AI329" s="32">
        <f>IF(ISNUMBER(K329),SQRT(INDEX('913'!$I$6:$I$1205,K329)^2+INDEX('913'!$J$6:$J$1205,K329)^2),0)</f>
        <v>0</v>
      </c>
      <c r="AJ329" s="32">
        <f>IF(ISNUMBER(L329),SQRT(INDEX('913'!$I$6:$I$1205,L329)^2+INDEX('913'!$J$6:$J$1205,L329)^2),0)</f>
        <v>0</v>
      </c>
      <c r="AK329" s="32">
        <f>IF(ISNUMBER(M329),SQRT(INDEX('913'!$I$6:$I$1205,M329)^2+INDEX('913'!$J$6:$J$1205,M329)^2),0)</f>
        <v>0</v>
      </c>
      <c r="AL329" s="32">
        <f>IF(ISNUMBER(N329),SQRT(INDEX('913'!$I$6:$I$1205,N329)^2+INDEX('913'!$J$6:$J$1205,N329)^2),0)</f>
        <v>0</v>
      </c>
      <c r="AM329" s="32">
        <f>IF(ISNUMBER(O329),SQRT(INDEX('913'!$I$6:$I$1205,O329)^2+INDEX('913'!$J$6:$J$1205,O329)^2),0)</f>
        <v>0</v>
      </c>
      <c r="AN329" s="49">
        <f>IF(ISNUMBER(P329),SQRT(INDEX('913'!$I$6:$I$1205,P329)^2+INDEX('913'!$J$6:$J$1205,P329)^2),0)</f>
        <v>0</v>
      </c>
      <c r="AO329" s="37">
        <f t="shared" si="61"/>
        <v>0</v>
      </c>
      <c r="AP329" s="37">
        <f t="shared" si="62"/>
        <v>0</v>
      </c>
      <c r="AQ329" s="33" t="e">
        <f>-100*'935'!W329*(AO329+AP329)/'11'!C$17</f>
        <v>#VALUE!</v>
      </c>
      <c r="AR329" s="37" t="e">
        <f t="shared" si="63"/>
        <v>#VALUE!</v>
      </c>
      <c r="AS329" s="52" t="e">
        <f t="shared" si="64"/>
        <v>#VALUE!</v>
      </c>
      <c r="AT329" s="32" t="e">
        <f>IF('935'!C329="VOID",0,('935'!C329*(1-'935'!X329/'11'!B$17)))</f>
        <v>#VALUE!</v>
      </c>
      <c r="AU329" s="52" t="e">
        <f>'935'!Q329*(1-'935'!Y329/'11'!C$17)/(1-'935'!X329/'11'!B$17)</f>
        <v>#VALUE!</v>
      </c>
      <c r="AV329" s="37" t="e">
        <f>INDEX('DNO totals'!$B$57:$G$57,IF('935'!K329,IF(MOD('935'!K329,1000),IF(MOD('935'!K329,100),IF(MOD('935'!K329,10),IF(MOD('935'!K329,1000)=1,6,5),4),3),2),1))</f>
        <v>#VALUE!</v>
      </c>
      <c r="AW329" s="52" t="e">
        <f t="shared" si="65"/>
        <v>#VALUE!</v>
      </c>
      <c r="AX329" s="32" t="e">
        <f>IF('935'!V329="VOID",0,'935'!V329*(1-'935'!X329/'11'!B$17))</f>
        <v>#VALUE!</v>
      </c>
      <c r="AY329" s="33" t="e">
        <f>IF(H329,-100*'Charging rates'!B$10/'11'!B$17*AX329/H329,0)</f>
        <v>#VALUE!</v>
      </c>
      <c r="AZ329" s="33" t="e">
        <f>IF(C329,'DNO totals'!B$41,0)</f>
        <v>#VALUE!</v>
      </c>
      <c r="BA329" s="33" t="e">
        <f t="shared" si="66"/>
        <v>#VALUE!</v>
      </c>
      <c r="BB329" s="33" t="e">
        <f t="shared" si="67"/>
        <v>#VALUE!</v>
      </c>
      <c r="BC329" s="53" t="e">
        <f t="shared" si="68"/>
        <v>#VALUE!</v>
      </c>
      <c r="BD329" s="32" t="e">
        <f>IF(AT329,'935'!H329*AT329/(AT329+D329+H329),0)</f>
        <v>#VALUE!</v>
      </c>
      <c r="BE329" s="32" t="e">
        <f>IF(H329,'935'!H329*H329/(AT329+D329+H329),0)</f>
        <v>#VALUE!</v>
      </c>
      <c r="BF329" s="32" t="e">
        <f>BD329*(1-'935'!X329/'11'!B$17)</f>
        <v>#VALUE!</v>
      </c>
      <c r="BG329" s="49" t="e">
        <f>BE329*(1-'935'!X329/'11'!B$17)</f>
        <v>#VALUE!</v>
      </c>
      <c r="BH329" s="52" t="e">
        <f>AV329*Parameters!B$6</f>
        <v>#VALUE!</v>
      </c>
      <c r="BI329" s="37" t="e">
        <f>IF('935'!$K329=1000,'Charging rates'!$C$38*$BH329/(1+'DNO totals'!$C$99)*'935'!$L329,0)</f>
        <v>#VALUE!</v>
      </c>
      <c r="BJ329" s="37" t="e">
        <f>IF(MOD('935'!$K329,1000)=100,'Charging rates'!$D$38*$BH329/(1+'DNO totals'!$D$99)*'935'!$M329,0)</f>
        <v>#VALUE!</v>
      </c>
      <c r="BK329" s="37" t="e">
        <f>IF(MOD('935'!$K329,100)=10,'Charging rates'!$E$38*$BH329/(1+'DNO totals'!$E$99)*'935'!$N329,0)</f>
        <v>#VALUE!</v>
      </c>
      <c r="BL329" s="37" t="e">
        <f>IF(AND(MOD('935'!$K329,10)&gt;0,MOD('935'!$K329,1000)&gt;1),'Charging rates'!$F$38*$BH329/(1+'DNO totals'!$F$99)*'935'!$O329,0)</f>
        <v>#VALUE!</v>
      </c>
      <c r="BM329" s="37" t="e">
        <f>IF(MOD('935'!$K329,1000)=1,'Charging rates'!$G$38*$BH329/(1+'DNO totals'!$G$99)*'935'!$P329,0)</f>
        <v>#VALUE!</v>
      </c>
      <c r="BN329" s="52" t="e">
        <f t="shared" si="69"/>
        <v>#VALUE!</v>
      </c>
      <c r="BO329" s="37" t="e">
        <f>IF('935'!$K329&gt;1000,'Charging rates'!$C$38*$AW329*'935'!$L329,0)</f>
        <v>#VALUE!</v>
      </c>
      <c r="BP329" s="37" t="e">
        <f>IF(MOD('935'!$K329,1000)&gt;100,'Charging rates'!$D$38*$AW329*'935'!$M329,0)</f>
        <v>#VALUE!</v>
      </c>
      <c r="BQ329" s="37" t="e">
        <f>IF(MOD('935'!$K329,100)&gt;10,'Charging rates'!$E$38*$AW329*'935'!$N329,0)</f>
        <v>#VALUE!</v>
      </c>
      <c r="BR329" s="52" t="e">
        <f t="shared" si="70"/>
        <v>#VALUE!</v>
      </c>
      <c r="BS329" s="48" t="e">
        <f>'935'!C329&lt;&gt;"VOID"</f>
        <v>#VALUE!</v>
      </c>
      <c r="BT329" s="33" t="e">
        <f>IF(BS329,(100/'11'!B$17*BD329*((1-'935'!I329)*'Charging rates'!B$51+'Charging rates'!B$63)),0)</f>
        <v>#VALUE!</v>
      </c>
      <c r="BU329" s="33" t="e">
        <f>100/'11'!B$17*BG329*('Charging rates'!B$51+'Charging rates'!B$63)</f>
        <v>#VALUE!</v>
      </c>
      <c r="BV329" s="33" t="e">
        <f>100/'11'!B$17*BE329*('Charging rates'!B$51+'Charging rates'!B$63)</f>
        <v>#VALUE!</v>
      </c>
      <c r="BW329" s="53" t="e">
        <f t="shared" si="71"/>
        <v>#VALUE!</v>
      </c>
      <c r="BX329" s="32" t="e">
        <f>AT329-('935'!T329*(1-'935'!X329/'11'!B$17))</f>
        <v>#VALUE!</v>
      </c>
      <c r="BY329" s="32">
        <f>0-IF(ISNUMBER(I329),INDEX('913'!$I$6:$I$1205,I329),0)-IF(ISNUMBER(J329),INDEX('913'!$I$6:$I$1205,J329),0)-IF(ISNUMBER(K329),INDEX('913'!$I$6:$I$1205,K329),0)-IF(ISNUMBER(L329),INDEX('913'!$I$6:$I$1205,L329),0)-IF(ISNUMBER(M329),INDEX('913'!$I$6:$I$1205,M329),0)-IF(ISNUMBER(N329),INDEX('913'!$I$6:$I$1205,N329),0)-IF(ISNUMBER(O329),INDEX('913'!$I$6:$I$1205,O329),0)-IF(ISNUMBER(P329),INDEX('913'!$I$6:$I$1205,P329),0)</f>
        <v>0</v>
      </c>
      <c r="BZ329" s="37">
        <f>IF(BY329=0,1,MAX(1,SQRT(BY329^2+(IF(ISNUMBER(I329),INDEX('913'!$J$6:$J$1205,I329),0)+IF(ISNUMBER(J329),INDEX('913'!$J$6:$J$1205,J329),0)+IF(ISNUMBER(K329),INDEX('913'!$J$6:$J$1205,K329),0)+IF(ISNUMBER(L329),INDEX('913'!$J$6:$J$1205,L329),0)+IF(ISNUMBER(M329),INDEX('913'!$J$6:$J$1205,M329),0)+IF(ISNUMBER(N329),INDEX('913'!$J$6:$J$1205,N329),0)+IF(ISNUMBER(O329),INDEX('913'!$J$6:$J$1205,O329),0)+IF(ISNUMBER(P329),INDEX('913'!$J$6:$J$1205,P329),0))^2)/BY329))</f>
        <v>1</v>
      </c>
      <c r="CA329" s="33" t="e">
        <f>100*AO329/'11'!B$17</f>
        <v>#VALUE!</v>
      </c>
      <c r="CB329" s="37" t="e">
        <f>100*(AP329*BZ329)/'11'!C$17</f>
        <v>#VALUE!</v>
      </c>
      <c r="CC329" s="37" t="e">
        <f t="shared" si="72"/>
        <v>#VALUE!</v>
      </c>
      <c r="CD329" s="33" t="e">
        <f t="shared" si="73"/>
        <v>#VALUE!</v>
      </c>
      <c r="CE329" s="54" t="e">
        <f>'11'!C$17-'935'!Y329</f>
        <v>#VALUE!</v>
      </c>
      <c r="CF329" s="37" t="e">
        <f>MAX('DNO totals'!B$312+0,MIN('935'!L329+0,'DNO totals'!B$304+0))</f>
        <v>#VALUE!</v>
      </c>
      <c r="CG329" s="37" t="e">
        <f>MAX('DNO totals'!C$312+0,MIN('935'!M329+0,'DNO totals'!C$304+0))</f>
        <v>#VALUE!</v>
      </c>
      <c r="CH329" s="37" t="e">
        <f>MAX('DNO totals'!D$312+0,MIN('935'!N329+0,'DNO totals'!D$304+0))</f>
        <v>#VALUE!</v>
      </c>
      <c r="CI329" s="37" t="e">
        <f>MAX('DNO totals'!E$312+0,MIN('935'!O329+0,'DNO totals'!E$304+0))</f>
        <v>#VALUE!</v>
      </c>
      <c r="CJ329" s="52" t="e">
        <f>MAX('DNO totals'!F$312+0,MIN('935'!P329+0,'DNO totals'!F$304+0))</f>
        <v>#VALUE!</v>
      </c>
      <c r="CK329" s="37" t="e">
        <f>IF('935'!$K329=1000,'Charging rates'!$C$38*$BH329/(1+'DNO totals'!$C$99)*$CF329,0)</f>
        <v>#VALUE!</v>
      </c>
      <c r="CL329" s="37" t="e">
        <f>IF(MOD('935'!$K329,1000)=100,'Charging rates'!$D$38*$BH329/(1+'DNO totals'!$D$99)*$CG329,0)</f>
        <v>#VALUE!</v>
      </c>
      <c r="CM329" s="37" t="e">
        <f>IF(MOD('935'!$K329,100)=10,'Charging rates'!$E$38*$BH329/(1+'DNO totals'!$E$99)*$CH329,0)</f>
        <v>#VALUE!</v>
      </c>
      <c r="CN329" s="37" t="e">
        <f>IF(AND(MOD('935'!$K329,10)&gt;0,MOD('935'!$K329,1000)&gt;1),'Charging rates'!$F$38*$BH329/(1+'DNO totals'!$F$99)*$CI329,0)</f>
        <v>#VALUE!</v>
      </c>
      <c r="CO329" s="37" t="e">
        <f>IF(MOD('935'!$K329,1000)=1,'Charging rates'!$G$38*$BH329/(1+'DNO totals'!$G$99)*$CJ329,0)</f>
        <v>#VALUE!</v>
      </c>
      <c r="CP329" s="52" t="e">
        <f t="shared" si="74"/>
        <v>#VALUE!</v>
      </c>
      <c r="CQ329" s="37" t="e">
        <f>IF('935'!$K329&gt;1000,'Charging rates'!$C$38*$AW329*$CF329,0)</f>
        <v>#VALUE!</v>
      </c>
      <c r="CR329" s="37" t="e">
        <f>IF(MOD('935'!$K329,1000)&gt;100,'Charging rates'!$D$38*$AW329*$CG329,0)</f>
        <v>#VALUE!</v>
      </c>
      <c r="CS329" s="37" t="e">
        <f>IF(MOD('935'!$K329,100)&gt;10,'Charging rates'!$E$38*$AW329*$CH329,0)</f>
        <v>#VALUE!</v>
      </c>
      <c r="CT329" s="52" t="e">
        <f t="shared" si="75"/>
        <v>#VALUE!</v>
      </c>
      <c r="CU329" s="33" t="e">
        <f>100*(AP329*'935'!Q329*BZ329)/'11'!B$17</f>
        <v>#VALUE!</v>
      </c>
      <c r="CV329" s="33" t="e">
        <f>100/'11'!B$17*'Charging rates'!B$10*AW329</f>
        <v>#VALUE!</v>
      </c>
      <c r="CW329" s="33" t="e">
        <f>IF(AT329=0,0,(1-BX329/AT329)*(CA329+IF('935'!Q329=0,0,(CB329*'935'!Q329*('11'!C$17-'935'!Y329)/('11'!B$17-'935'!X329)))))</f>
        <v>#VALUE!</v>
      </c>
      <c r="CX329" s="33" t="e">
        <f t="shared" si="76"/>
        <v>#VALUE!</v>
      </c>
      <c r="CY329" s="49" t="e">
        <f t="shared" si="77"/>
        <v>#VALUE!</v>
      </c>
      <c r="CZ329" s="32" t="e">
        <f>AT329*(Parameters!B$21+AU329)*IF('DNO totals'!B$323&lt;0,1,'935'!S329)</f>
        <v>#VALUE!</v>
      </c>
      <c r="DA329" s="52" t="e">
        <f>IF('DNO totals'!B$323&lt;0,1,'935'!S329)*(Parameters!B$21+AU329)</f>
        <v>#VALUE!</v>
      </c>
      <c r="DB329" s="37" t="e">
        <f>CX329+'Charging rates'!B$106*DA329*100/'11'!B$17</f>
        <v>#VALUE!</v>
      </c>
      <c r="DC329" s="37" t="e">
        <f>DB329+'Charging rates'!B$116*(Parameters!B$21+AU329)*100/'11'!B$17*IF('DNO totals'!B$323&lt;0,1,'935'!S329)</f>
        <v>#VALUE!</v>
      </c>
      <c r="DD329" s="37" t="e">
        <f>'Charging rates'!B$97*(CP329+CT329)*100/'11'!B$17</f>
        <v>#VALUE!</v>
      </c>
      <c r="DE329" s="33" t="e">
        <f>MAX(0-(CB329*AU329*'11'!C$17/'11'!B$17),DC329+DD329)</f>
        <v>#VALUE!</v>
      </c>
      <c r="DF329" s="37" t="e">
        <f>IF(BS329,IF(AU329=0,CC329,MAX(0,MIN(CC329,CC329+(DE329/'935'!Q329*('11'!B$17-'935'!X329)/('11'!C$17-'935'!Y329))))),0)</f>
        <v>#VALUE!</v>
      </c>
      <c r="DG329" s="33" t="e">
        <f t="shared" si="78"/>
        <v>#VALUE!</v>
      </c>
      <c r="DH329" s="53" t="e">
        <f t="shared" si="79"/>
        <v>#VALUE!</v>
      </c>
    </row>
    <row r="330" spans="1:112">
      <c r="A330" s="28">
        <v>230</v>
      </c>
      <c r="B330" s="47" t="e">
        <f>'935'!B330</f>
        <v>#VALUE!</v>
      </c>
      <c r="C330" s="48" t="e">
        <f>OR('935'!E330&lt;&gt;"VOID",'935'!F330&lt;&gt;"VOID",'935'!G330&lt;&gt;"VOID")</f>
        <v>#VALUE!</v>
      </c>
      <c r="D330" s="32" t="e">
        <f>IF('935'!D330="VOID",0,'935'!D330*(1-'935'!X330/'11'!B$17))</f>
        <v>#VALUE!</v>
      </c>
      <c r="E330" s="32" t="e">
        <f>IF('935'!E330="VOID",0,'935'!E330*(1-'935'!X330/'11'!B$17))</f>
        <v>#VALUE!</v>
      </c>
      <c r="F330" s="32" t="e">
        <f>IF('935'!F330="VOID",0,'935'!F330*(1-'935'!X330/'11'!B$17))</f>
        <v>#VALUE!</v>
      </c>
      <c r="G330" s="32" t="e">
        <f>IF('935'!G330="VOID",0,'935'!G330*(1-'935'!X330/'11'!B$17))</f>
        <v>#VALUE!</v>
      </c>
      <c r="H330" s="49" t="e">
        <f t="shared" si="60"/>
        <v>#VALUE!</v>
      </c>
      <c r="I330" s="50" t="e">
        <f>MATCH('935'!J330,'913'!$B$6:$B$1205,0)</f>
        <v>#VALUE!</v>
      </c>
      <c r="J330" s="50" t="e">
        <f>MATCH(INDEX('913'!$D$6:$D$1205,I330),'913'!$B$6:$B$1205,0)</f>
        <v>#VALUE!</v>
      </c>
      <c r="K330" s="50" t="e">
        <f>MATCH(INDEX('913'!$D$6:$D$1205,J330),'913'!$B$6:$B$1205,0)</f>
        <v>#VALUE!</v>
      </c>
      <c r="L330" s="50" t="e">
        <f>MATCH(INDEX('913'!$D$6:$D$1205,K330),'913'!$B$6:$B$1205,0)</f>
        <v>#VALUE!</v>
      </c>
      <c r="M330" s="50" t="e">
        <f>MATCH(INDEX('913'!$D$6:$D$1205,L330),'913'!$B$6:$B$1205,0)</f>
        <v>#VALUE!</v>
      </c>
      <c r="N330" s="50" t="e">
        <f>MATCH(INDEX('913'!$D$6:$D$1205,M330),'913'!$B$6:$B$1205,0)</f>
        <v>#VALUE!</v>
      </c>
      <c r="O330" s="50" t="e">
        <f>MATCH(INDEX('913'!$D$6:$D$1205,N330),'913'!$B$6:$B$1205,0)</f>
        <v>#VALUE!</v>
      </c>
      <c r="P330" s="51" t="e">
        <f>MATCH(INDEX('913'!$D$6:$D$1205,O330),'913'!$B$6:$B$1205,0)</f>
        <v>#VALUE!</v>
      </c>
      <c r="Q330" s="37">
        <f>IF(ISNUMBER(I330),MAX(0,INDEX('913'!$E$6:$E$1205,I330)),0)</f>
        <v>0</v>
      </c>
      <c r="R330" s="37">
        <f>IF(ISNUMBER(J330),MAX(0,INDEX('913'!$E$6:$E$1205,J330)),0)</f>
        <v>0</v>
      </c>
      <c r="S330" s="37">
        <f>IF(ISNUMBER(K330),MAX(0,INDEX('913'!$E$6:$E$1205,K330)),0)</f>
        <v>0</v>
      </c>
      <c r="T330" s="37">
        <f>IF(ISNUMBER(L330),MAX(0,INDEX('913'!$E$6:$E$1205,L330)),0)</f>
        <v>0</v>
      </c>
      <c r="U330" s="37">
        <f>IF(ISNUMBER(M330),MAX(0,INDEX('913'!$E$6:$E$1205,M330)),0)</f>
        <v>0</v>
      </c>
      <c r="V330" s="37">
        <f>IF(ISNUMBER(N330),MAX(0,INDEX('913'!$E$6:$E$1205,N330)),0)</f>
        <v>0</v>
      </c>
      <c r="W330" s="37">
        <f>IF(ISNUMBER(O330),MAX(0,INDEX('913'!$E$6:$E$1205,O330)),0)</f>
        <v>0</v>
      </c>
      <c r="X330" s="52">
        <f>IF(ISNUMBER(P330),MAX(0,INDEX('913'!$E$6:$E$1205,P330)),0)</f>
        <v>0</v>
      </c>
      <c r="Y330" s="37">
        <f>IF(ISNUMBER(I330),MAX(0,INDEX('913'!$F$6:$F$1205,I330)),0)</f>
        <v>0</v>
      </c>
      <c r="Z330" s="37">
        <f>IF(ISNUMBER(J330),MAX(0,INDEX('913'!$F$6:$F$1205,J330)),0)</f>
        <v>0</v>
      </c>
      <c r="AA330" s="37">
        <f>IF(ISNUMBER(K330),MAX(0,INDEX('913'!$F$6:$F$1205,K330)),0)</f>
        <v>0</v>
      </c>
      <c r="AB330" s="37">
        <f>IF(ISNUMBER(L330),MAX(0,INDEX('913'!$F$6:$F$1205,L330)),0)</f>
        <v>0</v>
      </c>
      <c r="AC330" s="37">
        <f>IF(ISNUMBER(M330),MAX(0,INDEX('913'!$F$6:$F$1205,M330)),0)</f>
        <v>0</v>
      </c>
      <c r="AD330" s="37">
        <f>IF(ISNUMBER(N330),MAX(0,INDEX('913'!$F$6:$F$1205,N330)),0)</f>
        <v>0</v>
      </c>
      <c r="AE330" s="37">
        <f>IF(ISNUMBER(O330),MAX(0,INDEX('913'!$F$6:$F$1205,O330)),0)</f>
        <v>0</v>
      </c>
      <c r="AF330" s="37">
        <f>IF(ISNUMBER(P330),MAX(0,INDEX('913'!$F$6:$F$1205,P330)),0)</f>
        <v>0</v>
      </c>
      <c r="AG330" s="32">
        <f>IF(ISNUMBER(I330),SQRT(INDEX('913'!$I$6:$I$1205,I330)^2+INDEX('913'!$J$6:$J$1205,I330)^2),0)</f>
        <v>0</v>
      </c>
      <c r="AH330" s="32">
        <f>IF(ISNUMBER(J330),SQRT(INDEX('913'!$I$6:$I$1205,J330)^2+INDEX('913'!$J$6:$J$1205,J330)^2),0)</f>
        <v>0</v>
      </c>
      <c r="AI330" s="32">
        <f>IF(ISNUMBER(K330),SQRT(INDEX('913'!$I$6:$I$1205,K330)^2+INDEX('913'!$J$6:$J$1205,K330)^2),0)</f>
        <v>0</v>
      </c>
      <c r="AJ330" s="32">
        <f>IF(ISNUMBER(L330),SQRT(INDEX('913'!$I$6:$I$1205,L330)^2+INDEX('913'!$J$6:$J$1205,L330)^2),0)</f>
        <v>0</v>
      </c>
      <c r="AK330" s="32">
        <f>IF(ISNUMBER(M330),SQRT(INDEX('913'!$I$6:$I$1205,M330)^2+INDEX('913'!$J$6:$J$1205,M330)^2),0)</f>
        <v>0</v>
      </c>
      <c r="AL330" s="32">
        <f>IF(ISNUMBER(N330),SQRT(INDEX('913'!$I$6:$I$1205,N330)^2+INDEX('913'!$J$6:$J$1205,N330)^2),0)</f>
        <v>0</v>
      </c>
      <c r="AM330" s="32">
        <f>IF(ISNUMBER(O330),SQRT(INDEX('913'!$I$6:$I$1205,O330)^2+INDEX('913'!$J$6:$J$1205,O330)^2),0)</f>
        <v>0</v>
      </c>
      <c r="AN330" s="49">
        <f>IF(ISNUMBER(P330),SQRT(INDEX('913'!$I$6:$I$1205,P330)^2+INDEX('913'!$J$6:$J$1205,P330)^2),0)</f>
        <v>0</v>
      </c>
      <c r="AO330" s="37">
        <f t="shared" si="61"/>
        <v>0</v>
      </c>
      <c r="AP330" s="37">
        <f t="shared" si="62"/>
        <v>0</v>
      </c>
      <c r="AQ330" s="33" t="e">
        <f>-100*'935'!W330*(AO330+AP330)/'11'!C$17</f>
        <v>#VALUE!</v>
      </c>
      <c r="AR330" s="37" t="e">
        <f t="shared" si="63"/>
        <v>#VALUE!</v>
      </c>
      <c r="AS330" s="52" t="e">
        <f t="shared" si="64"/>
        <v>#VALUE!</v>
      </c>
      <c r="AT330" s="32" t="e">
        <f>IF('935'!C330="VOID",0,('935'!C330*(1-'935'!X330/'11'!B$17)))</f>
        <v>#VALUE!</v>
      </c>
      <c r="AU330" s="52" t="e">
        <f>'935'!Q330*(1-'935'!Y330/'11'!C$17)/(1-'935'!X330/'11'!B$17)</f>
        <v>#VALUE!</v>
      </c>
      <c r="AV330" s="37" t="e">
        <f>INDEX('DNO totals'!$B$57:$G$57,IF('935'!K330,IF(MOD('935'!K330,1000),IF(MOD('935'!K330,100),IF(MOD('935'!K330,10),IF(MOD('935'!K330,1000)=1,6,5),4),3),2),1))</f>
        <v>#VALUE!</v>
      </c>
      <c r="AW330" s="52" t="e">
        <f t="shared" si="65"/>
        <v>#VALUE!</v>
      </c>
      <c r="AX330" s="32" t="e">
        <f>IF('935'!V330="VOID",0,'935'!V330*(1-'935'!X330/'11'!B$17))</f>
        <v>#VALUE!</v>
      </c>
      <c r="AY330" s="33" t="e">
        <f>IF(H330,-100*'Charging rates'!B$10/'11'!B$17*AX330/H330,0)</f>
        <v>#VALUE!</v>
      </c>
      <c r="AZ330" s="33" t="e">
        <f>IF(C330,'DNO totals'!B$41,0)</f>
        <v>#VALUE!</v>
      </c>
      <c r="BA330" s="33" t="e">
        <f t="shared" si="66"/>
        <v>#VALUE!</v>
      </c>
      <c r="BB330" s="33" t="e">
        <f t="shared" si="67"/>
        <v>#VALUE!</v>
      </c>
      <c r="BC330" s="53" t="e">
        <f t="shared" si="68"/>
        <v>#VALUE!</v>
      </c>
      <c r="BD330" s="32" t="e">
        <f>IF(AT330,'935'!H330*AT330/(AT330+D330+H330),0)</f>
        <v>#VALUE!</v>
      </c>
      <c r="BE330" s="32" t="e">
        <f>IF(H330,'935'!H330*H330/(AT330+D330+H330),0)</f>
        <v>#VALUE!</v>
      </c>
      <c r="BF330" s="32" t="e">
        <f>BD330*(1-'935'!X330/'11'!B$17)</f>
        <v>#VALUE!</v>
      </c>
      <c r="BG330" s="49" t="e">
        <f>BE330*(1-'935'!X330/'11'!B$17)</f>
        <v>#VALUE!</v>
      </c>
      <c r="BH330" s="52" t="e">
        <f>AV330*Parameters!B$6</f>
        <v>#VALUE!</v>
      </c>
      <c r="BI330" s="37" t="e">
        <f>IF('935'!$K330=1000,'Charging rates'!$C$38*$BH330/(1+'DNO totals'!$C$99)*'935'!$L330,0)</f>
        <v>#VALUE!</v>
      </c>
      <c r="BJ330" s="37" t="e">
        <f>IF(MOD('935'!$K330,1000)=100,'Charging rates'!$D$38*$BH330/(1+'DNO totals'!$D$99)*'935'!$M330,0)</f>
        <v>#VALUE!</v>
      </c>
      <c r="BK330" s="37" t="e">
        <f>IF(MOD('935'!$K330,100)=10,'Charging rates'!$E$38*$BH330/(1+'DNO totals'!$E$99)*'935'!$N330,0)</f>
        <v>#VALUE!</v>
      </c>
      <c r="BL330" s="37" t="e">
        <f>IF(AND(MOD('935'!$K330,10)&gt;0,MOD('935'!$K330,1000)&gt;1),'Charging rates'!$F$38*$BH330/(1+'DNO totals'!$F$99)*'935'!$O330,0)</f>
        <v>#VALUE!</v>
      </c>
      <c r="BM330" s="37" t="e">
        <f>IF(MOD('935'!$K330,1000)=1,'Charging rates'!$G$38*$BH330/(1+'DNO totals'!$G$99)*'935'!$P330,0)</f>
        <v>#VALUE!</v>
      </c>
      <c r="BN330" s="52" t="e">
        <f t="shared" si="69"/>
        <v>#VALUE!</v>
      </c>
      <c r="BO330" s="37" t="e">
        <f>IF('935'!$K330&gt;1000,'Charging rates'!$C$38*$AW330*'935'!$L330,0)</f>
        <v>#VALUE!</v>
      </c>
      <c r="BP330" s="37" t="e">
        <f>IF(MOD('935'!$K330,1000)&gt;100,'Charging rates'!$D$38*$AW330*'935'!$M330,0)</f>
        <v>#VALUE!</v>
      </c>
      <c r="BQ330" s="37" t="e">
        <f>IF(MOD('935'!$K330,100)&gt;10,'Charging rates'!$E$38*$AW330*'935'!$N330,0)</f>
        <v>#VALUE!</v>
      </c>
      <c r="BR330" s="52" t="e">
        <f t="shared" si="70"/>
        <v>#VALUE!</v>
      </c>
      <c r="BS330" s="48" t="e">
        <f>'935'!C330&lt;&gt;"VOID"</f>
        <v>#VALUE!</v>
      </c>
      <c r="BT330" s="33" t="e">
        <f>IF(BS330,(100/'11'!B$17*BD330*((1-'935'!I330)*'Charging rates'!B$51+'Charging rates'!B$63)),0)</f>
        <v>#VALUE!</v>
      </c>
      <c r="BU330" s="33" t="e">
        <f>100/'11'!B$17*BG330*('Charging rates'!B$51+'Charging rates'!B$63)</f>
        <v>#VALUE!</v>
      </c>
      <c r="BV330" s="33" t="e">
        <f>100/'11'!B$17*BE330*('Charging rates'!B$51+'Charging rates'!B$63)</f>
        <v>#VALUE!</v>
      </c>
      <c r="BW330" s="53" t="e">
        <f t="shared" si="71"/>
        <v>#VALUE!</v>
      </c>
      <c r="BX330" s="32" t="e">
        <f>AT330-('935'!T330*(1-'935'!X330/'11'!B$17))</f>
        <v>#VALUE!</v>
      </c>
      <c r="BY330" s="32">
        <f>0-IF(ISNUMBER(I330),INDEX('913'!$I$6:$I$1205,I330),0)-IF(ISNUMBER(J330),INDEX('913'!$I$6:$I$1205,J330),0)-IF(ISNUMBER(K330),INDEX('913'!$I$6:$I$1205,K330),0)-IF(ISNUMBER(L330),INDEX('913'!$I$6:$I$1205,L330),0)-IF(ISNUMBER(M330),INDEX('913'!$I$6:$I$1205,M330),0)-IF(ISNUMBER(N330),INDEX('913'!$I$6:$I$1205,N330),0)-IF(ISNUMBER(O330),INDEX('913'!$I$6:$I$1205,O330),0)-IF(ISNUMBER(P330),INDEX('913'!$I$6:$I$1205,P330),0)</f>
        <v>0</v>
      </c>
      <c r="BZ330" s="37">
        <f>IF(BY330=0,1,MAX(1,SQRT(BY330^2+(IF(ISNUMBER(I330),INDEX('913'!$J$6:$J$1205,I330),0)+IF(ISNUMBER(J330),INDEX('913'!$J$6:$J$1205,J330),0)+IF(ISNUMBER(K330),INDEX('913'!$J$6:$J$1205,K330),0)+IF(ISNUMBER(L330),INDEX('913'!$J$6:$J$1205,L330),0)+IF(ISNUMBER(M330),INDEX('913'!$J$6:$J$1205,M330),0)+IF(ISNUMBER(N330),INDEX('913'!$J$6:$J$1205,N330),0)+IF(ISNUMBER(O330),INDEX('913'!$J$6:$J$1205,O330),0)+IF(ISNUMBER(P330),INDEX('913'!$J$6:$J$1205,P330),0))^2)/BY330))</f>
        <v>1</v>
      </c>
      <c r="CA330" s="33" t="e">
        <f>100*AO330/'11'!B$17</f>
        <v>#VALUE!</v>
      </c>
      <c r="CB330" s="37" t="e">
        <f>100*(AP330*BZ330)/'11'!C$17</f>
        <v>#VALUE!</v>
      </c>
      <c r="CC330" s="37" t="e">
        <f t="shared" si="72"/>
        <v>#VALUE!</v>
      </c>
      <c r="CD330" s="33" t="e">
        <f t="shared" si="73"/>
        <v>#VALUE!</v>
      </c>
      <c r="CE330" s="54" t="e">
        <f>'11'!C$17-'935'!Y330</f>
        <v>#VALUE!</v>
      </c>
      <c r="CF330" s="37" t="e">
        <f>MAX('DNO totals'!B$312+0,MIN('935'!L330+0,'DNO totals'!B$304+0))</f>
        <v>#VALUE!</v>
      </c>
      <c r="CG330" s="37" t="e">
        <f>MAX('DNO totals'!C$312+0,MIN('935'!M330+0,'DNO totals'!C$304+0))</f>
        <v>#VALUE!</v>
      </c>
      <c r="CH330" s="37" t="e">
        <f>MAX('DNO totals'!D$312+0,MIN('935'!N330+0,'DNO totals'!D$304+0))</f>
        <v>#VALUE!</v>
      </c>
      <c r="CI330" s="37" t="e">
        <f>MAX('DNO totals'!E$312+0,MIN('935'!O330+0,'DNO totals'!E$304+0))</f>
        <v>#VALUE!</v>
      </c>
      <c r="CJ330" s="52" t="e">
        <f>MAX('DNO totals'!F$312+0,MIN('935'!P330+0,'DNO totals'!F$304+0))</f>
        <v>#VALUE!</v>
      </c>
      <c r="CK330" s="37" t="e">
        <f>IF('935'!$K330=1000,'Charging rates'!$C$38*$BH330/(1+'DNO totals'!$C$99)*$CF330,0)</f>
        <v>#VALUE!</v>
      </c>
      <c r="CL330" s="37" t="e">
        <f>IF(MOD('935'!$K330,1000)=100,'Charging rates'!$D$38*$BH330/(1+'DNO totals'!$D$99)*$CG330,0)</f>
        <v>#VALUE!</v>
      </c>
      <c r="CM330" s="37" t="e">
        <f>IF(MOD('935'!$K330,100)=10,'Charging rates'!$E$38*$BH330/(1+'DNO totals'!$E$99)*$CH330,0)</f>
        <v>#VALUE!</v>
      </c>
      <c r="CN330" s="37" t="e">
        <f>IF(AND(MOD('935'!$K330,10)&gt;0,MOD('935'!$K330,1000)&gt;1),'Charging rates'!$F$38*$BH330/(1+'DNO totals'!$F$99)*$CI330,0)</f>
        <v>#VALUE!</v>
      </c>
      <c r="CO330" s="37" t="e">
        <f>IF(MOD('935'!$K330,1000)=1,'Charging rates'!$G$38*$BH330/(1+'DNO totals'!$G$99)*$CJ330,0)</f>
        <v>#VALUE!</v>
      </c>
      <c r="CP330" s="52" t="e">
        <f t="shared" si="74"/>
        <v>#VALUE!</v>
      </c>
      <c r="CQ330" s="37" t="e">
        <f>IF('935'!$K330&gt;1000,'Charging rates'!$C$38*$AW330*$CF330,0)</f>
        <v>#VALUE!</v>
      </c>
      <c r="CR330" s="37" t="e">
        <f>IF(MOD('935'!$K330,1000)&gt;100,'Charging rates'!$D$38*$AW330*$CG330,0)</f>
        <v>#VALUE!</v>
      </c>
      <c r="CS330" s="37" t="e">
        <f>IF(MOD('935'!$K330,100)&gt;10,'Charging rates'!$E$38*$AW330*$CH330,0)</f>
        <v>#VALUE!</v>
      </c>
      <c r="CT330" s="52" t="e">
        <f t="shared" si="75"/>
        <v>#VALUE!</v>
      </c>
      <c r="CU330" s="33" t="e">
        <f>100*(AP330*'935'!Q330*BZ330)/'11'!B$17</f>
        <v>#VALUE!</v>
      </c>
      <c r="CV330" s="33" t="e">
        <f>100/'11'!B$17*'Charging rates'!B$10*AW330</f>
        <v>#VALUE!</v>
      </c>
      <c r="CW330" s="33" t="e">
        <f>IF(AT330=0,0,(1-BX330/AT330)*(CA330+IF('935'!Q330=0,0,(CB330*'935'!Q330*('11'!C$17-'935'!Y330)/('11'!B$17-'935'!X330)))))</f>
        <v>#VALUE!</v>
      </c>
      <c r="CX330" s="33" t="e">
        <f t="shared" si="76"/>
        <v>#VALUE!</v>
      </c>
      <c r="CY330" s="49" t="e">
        <f t="shared" si="77"/>
        <v>#VALUE!</v>
      </c>
      <c r="CZ330" s="32" t="e">
        <f>AT330*(Parameters!B$21+AU330)*IF('DNO totals'!B$323&lt;0,1,'935'!S330)</f>
        <v>#VALUE!</v>
      </c>
      <c r="DA330" s="52" t="e">
        <f>IF('DNO totals'!B$323&lt;0,1,'935'!S330)*(Parameters!B$21+AU330)</f>
        <v>#VALUE!</v>
      </c>
      <c r="DB330" s="37" t="e">
        <f>CX330+'Charging rates'!B$106*DA330*100/'11'!B$17</f>
        <v>#VALUE!</v>
      </c>
      <c r="DC330" s="37" t="e">
        <f>DB330+'Charging rates'!B$116*(Parameters!B$21+AU330)*100/'11'!B$17*IF('DNO totals'!B$323&lt;0,1,'935'!S330)</f>
        <v>#VALUE!</v>
      </c>
      <c r="DD330" s="37" t="e">
        <f>'Charging rates'!B$97*(CP330+CT330)*100/'11'!B$17</f>
        <v>#VALUE!</v>
      </c>
      <c r="DE330" s="33" t="e">
        <f>MAX(0-(CB330*AU330*'11'!C$17/'11'!B$17),DC330+DD330)</f>
        <v>#VALUE!</v>
      </c>
      <c r="DF330" s="37" t="e">
        <f>IF(BS330,IF(AU330=0,CC330,MAX(0,MIN(CC330,CC330+(DE330/'935'!Q330*('11'!B$17-'935'!X330)/('11'!C$17-'935'!Y330))))),0)</f>
        <v>#VALUE!</v>
      </c>
      <c r="DG330" s="33" t="e">
        <f t="shared" si="78"/>
        <v>#VALUE!</v>
      </c>
      <c r="DH330" s="53" t="e">
        <f t="shared" si="79"/>
        <v>#VALUE!</v>
      </c>
    </row>
    <row r="331" spans="1:112">
      <c r="A331" s="28">
        <v>231</v>
      </c>
      <c r="B331" s="47" t="e">
        <f>'935'!B331</f>
        <v>#VALUE!</v>
      </c>
      <c r="C331" s="48" t="e">
        <f>OR('935'!E331&lt;&gt;"VOID",'935'!F331&lt;&gt;"VOID",'935'!G331&lt;&gt;"VOID")</f>
        <v>#VALUE!</v>
      </c>
      <c r="D331" s="32" t="e">
        <f>IF('935'!D331="VOID",0,'935'!D331*(1-'935'!X331/'11'!B$17))</f>
        <v>#VALUE!</v>
      </c>
      <c r="E331" s="32" t="e">
        <f>IF('935'!E331="VOID",0,'935'!E331*(1-'935'!X331/'11'!B$17))</f>
        <v>#VALUE!</v>
      </c>
      <c r="F331" s="32" t="e">
        <f>IF('935'!F331="VOID",0,'935'!F331*(1-'935'!X331/'11'!B$17))</f>
        <v>#VALUE!</v>
      </c>
      <c r="G331" s="32" t="e">
        <f>IF('935'!G331="VOID",0,'935'!G331*(1-'935'!X331/'11'!B$17))</f>
        <v>#VALUE!</v>
      </c>
      <c r="H331" s="49" t="e">
        <f t="shared" si="60"/>
        <v>#VALUE!</v>
      </c>
      <c r="I331" s="50" t="e">
        <f>MATCH('935'!J331,'913'!$B$6:$B$1205,0)</f>
        <v>#VALUE!</v>
      </c>
      <c r="J331" s="50" t="e">
        <f>MATCH(INDEX('913'!$D$6:$D$1205,I331),'913'!$B$6:$B$1205,0)</f>
        <v>#VALUE!</v>
      </c>
      <c r="K331" s="50" t="e">
        <f>MATCH(INDEX('913'!$D$6:$D$1205,J331),'913'!$B$6:$B$1205,0)</f>
        <v>#VALUE!</v>
      </c>
      <c r="L331" s="50" t="e">
        <f>MATCH(INDEX('913'!$D$6:$D$1205,K331),'913'!$B$6:$B$1205,0)</f>
        <v>#VALUE!</v>
      </c>
      <c r="M331" s="50" t="e">
        <f>MATCH(INDEX('913'!$D$6:$D$1205,L331),'913'!$B$6:$B$1205,0)</f>
        <v>#VALUE!</v>
      </c>
      <c r="N331" s="50" t="e">
        <f>MATCH(INDEX('913'!$D$6:$D$1205,M331),'913'!$B$6:$B$1205,0)</f>
        <v>#VALUE!</v>
      </c>
      <c r="O331" s="50" t="e">
        <f>MATCH(INDEX('913'!$D$6:$D$1205,N331),'913'!$B$6:$B$1205,0)</f>
        <v>#VALUE!</v>
      </c>
      <c r="P331" s="51" t="e">
        <f>MATCH(INDEX('913'!$D$6:$D$1205,O331),'913'!$B$6:$B$1205,0)</f>
        <v>#VALUE!</v>
      </c>
      <c r="Q331" s="37">
        <f>IF(ISNUMBER(I331),MAX(0,INDEX('913'!$E$6:$E$1205,I331)),0)</f>
        <v>0</v>
      </c>
      <c r="R331" s="37">
        <f>IF(ISNUMBER(J331),MAX(0,INDEX('913'!$E$6:$E$1205,J331)),0)</f>
        <v>0</v>
      </c>
      <c r="S331" s="37">
        <f>IF(ISNUMBER(K331),MAX(0,INDEX('913'!$E$6:$E$1205,K331)),0)</f>
        <v>0</v>
      </c>
      <c r="T331" s="37">
        <f>IF(ISNUMBER(L331),MAX(0,INDEX('913'!$E$6:$E$1205,L331)),0)</f>
        <v>0</v>
      </c>
      <c r="U331" s="37">
        <f>IF(ISNUMBER(M331),MAX(0,INDEX('913'!$E$6:$E$1205,M331)),0)</f>
        <v>0</v>
      </c>
      <c r="V331" s="37">
        <f>IF(ISNUMBER(N331),MAX(0,INDEX('913'!$E$6:$E$1205,N331)),0)</f>
        <v>0</v>
      </c>
      <c r="W331" s="37">
        <f>IF(ISNUMBER(O331),MAX(0,INDEX('913'!$E$6:$E$1205,O331)),0)</f>
        <v>0</v>
      </c>
      <c r="X331" s="52">
        <f>IF(ISNUMBER(P331),MAX(0,INDEX('913'!$E$6:$E$1205,P331)),0)</f>
        <v>0</v>
      </c>
      <c r="Y331" s="37">
        <f>IF(ISNUMBER(I331),MAX(0,INDEX('913'!$F$6:$F$1205,I331)),0)</f>
        <v>0</v>
      </c>
      <c r="Z331" s="37">
        <f>IF(ISNUMBER(J331),MAX(0,INDEX('913'!$F$6:$F$1205,J331)),0)</f>
        <v>0</v>
      </c>
      <c r="AA331" s="37">
        <f>IF(ISNUMBER(K331),MAX(0,INDEX('913'!$F$6:$F$1205,K331)),0)</f>
        <v>0</v>
      </c>
      <c r="AB331" s="37">
        <f>IF(ISNUMBER(L331),MAX(0,INDEX('913'!$F$6:$F$1205,L331)),0)</f>
        <v>0</v>
      </c>
      <c r="AC331" s="37">
        <f>IF(ISNUMBER(M331),MAX(0,INDEX('913'!$F$6:$F$1205,M331)),0)</f>
        <v>0</v>
      </c>
      <c r="AD331" s="37">
        <f>IF(ISNUMBER(N331),MAX(0,INDEX('913'!$F$6:$F$1205,N331)),0)</f>
        <v>0</v>
      </c>
      <c r="AE331" s="37">
        <f>IF(ISNUMBER(O331),MAX(0,INDEX('913'!$F$6:$F$1205,O331)),0)</f>
        <v>0</v>
      </c>
      <c r="AF331" s="37">
        <f>IF(ISNUMBER(P331),MAX(0,INDEX('913'!$F$6:$F$1205,P331)),0)</f>
        <v>0</v>
      </c>
      <c r="AG331" s="32">
        <f>IF(ISNUMBER(I331),SQRT(INDEX('913'!$I$6:$I$1205,I331)^2+INDEX('913'!$J$6:$J$1205,I331)^2),0)</f>
        <v>0</v>
      </c>
      <c r="AH331" s="32">
        <f>IF(ISNUMBER(J331),SQRT(INDEX('913'!$I$6:$I$1205,J331)^2+INDEX('913'!$J$6:$J$1205,J331)^2),0)</f>
        <v>0</v>
      </c>
      <c r="AI331" s="32">
        <f>IF(ISNUMBER(K331),SQRT(INDEX('913'!$I$6:$I$1205,K331)^2+INDEX('913'!$J$6:$J$1205,K331)^2),0)</f>
        <v>0</v>
      </c>
      <c r="AJ331" s="32">
        <f>IF(ISNUMBER(L331),SQRT(INDEX('913'!$I$6:$I$1205,L331)^2+INDEX('913'!$J$6:$J$1205,L331)^2),0)</f>
        <v>0</v>
      </c>
      <c r="AK331" s="32">
        <f>IF(ISNUMBER(M331),SQRT(INDEX('913'!$I$6:$I$1205,M331)^2+INDEX('913'!$J$6:$J$1205,M331)^2),0)</f>
        <v>0</v>
      </c>
      <c r="AL331" s="32">
        <f>IF(ISNUMBER(N331),SQRT(INDEX('913'!$I$6:$I$1205,N331)^2+INDEX('913'!$J$6:$J$1205,N331)^2),0)</f>
        <v>0</v>
      </c>
      <c r="AM331" s="32">
        <f>IF(ISNUMBER(O331),SQRT(INDEX('913'!$I$6:$I$1205,O331)^2+INDEX('913'!$J$6:$J$1205,O331)^2),0)</f>
        <v>0</v>
      </c>
      <c r="AN331" s="49">
        <f>IF(ISNUMBER(P331),SQRT(INDEX('913'!$I$6:$I$1205,P331)^2+INDEX('913'!$J$6:$J$1205,P331)^2),0)</f>
        <v>0</v>
      </c>
      <c r="AO331" s="37">
        <f t="shared" si="61"/>
        <v>0</v>
      </c>
      <c r="AP331" s="37">
        <f t="shared" si="62"/>
        <v>0</v>
      </c>
      <c r="AQ331" s="33" t="e">
        <f>-100*'935'!W331*(AO331+AP331)/'11'!C$17</f>
        <v>#VALUE!</v>
      </c>
      <c r="AR331" s="37" t="e">
        <f t="shared" si="63"/>
        <v>#VALUE!</v>
      </c>
      <c r="AS331" s="52" t="e">
        <f t="shared" si="64"/>
        <v>#VALUE!</v>
      </c>
      <c r="AT331" s="32" t="e">
        <f>IF('935'!C331="VOID",0,('935'!C331*(1-'935'!X331/'11'!B$17)))</f>
        <v>#VALUE!</v>
      </c>
      <c r="AU331" s="52" t="e">
        <f>'935'!Q331*(1-'935'!Y331/'11'!C$17)/(1-'935'!X331/'11'!B$17)</f>
        <v>#VALUE!</v>
      </c>
      <c r="AV331" s="37" t="e">
        <f>INDEX('DNO totals'!$B$57:$G$57,IF('935'!K331,IF(MOD('935'!K331,1000),IF(MOD('935'!K331,100),IF(MOD('935'!K331,10),IF(MOD('935'!K331,1000)=1,6,5),4),3),2),1))</f>
        <v>#VALUE!</v>
      </c>
      <c r="AW331" s="52" t="e">
        <f t="shared" si="65"/>
        <v>#VALUE!</v>
      </c>
      <c r="AX331" s="32" t="e">
        <f>IF('935'!V331="VOID",0,'935'!V331*(1-'935'!X331/'11'!B$17))</f>
        <v>#VALUE!</v>
      </c>
      <c r="AY331" s="33" t="e">
        <f>IF(H331,-100*'Charging rates'!B$10/'11'!B$17*AX331/H331,0)</f>
        <v>#VALUE!</v>
      </c>
      <c r="AZ331" s="33" t="e">
        <f>IF(C331,'DNO totals'!B$41,0)</f>
        <v>#VALUE!</v>
      </c>
      <c r="BA331" s="33" t="e">
        <f t="shared" si="66"/>
        <v>#VALUE!</v>
      </c>
      <c r="BB331" s="33" t="e">
        <f t="shared" si="67"/>
        <v>#VALUE!</v>
      </c>
      <c r="BC331" s="53" t="e">
        <f t="shared" si="68"/>
        <v>#VALUE!</v>
      </c>
      <c r="BD331" s="32" t="e">
        <f>IF(AT331,'935'!H331*AT331/(AT331+D331+H331),0)</f>
        <v>#VALUE!</v>
      </c>
      <c r="BE331" s="32" t="e">
        <f>IF(H331,'935'!H331*H331/(AT331+D331+H331),0)</f>
        <v>#VALUE!</v>
      </c>
      <c r="BF331" s="32" t="e">
        <f>BD331*(1-'935'!X331/'11'!B$17)</f>
        <v>#VALUE!</v>
      </c>
      <c r="BG331" s="49" t="e">
        <f>BE331*(1-'935'!X331/'11'!B$17)</f>
        <v>#VALUE!</v>
      </c>
      <c r="BH331" s="52" t="e">
        <f>AV331*Parameters!B$6</f>
        <v>#VALUE!</v>
      </c>
      <c r="BI331" s="37" t="e">
        <f>IF('935'!$K331=1000,'Charging rates'!$C$38*$BH331/(1+'DNO totals'!$C$99)*'935'!$L331,0)</f>
        <v>#VALUE!</v>
      </c>
      <c r="BJ331" s="37" t="e">
        <f>IF(MOD('935'!$K331,1000)=100,'Charging rates'!$D$38*$BH331/(1+'DNO totals'!$D$99)*'935'!$M331,0)</f>
        <v>#VALUE!</v>
      </c>
      <c r="BK331" s="37" t="e">
        <f>IF(MOD('935'!$K331,100)=10,'Charging rates'!$E$38*$BH331/(1+'DNO totals'!$E$99)*'935'!$N331,0)</f>
        <v>#VALUE!</v>
      </c>
      <c r="BL331" s="37" t="e">
        <f>IF(AND(MOD('935'!$K331,10)&gt;0,MOD('935'!$K331,1000)&gt;1),'Charging rates'!$F$38*$BH331/(1+'DNO totals'!$F$99)*'935'!$O331,0)</f>
        <v>#VALUE!</v>
      </c>
      <c r="BM331" s="37" t="e">
        <f>IF(MOD('935'!$K331,1000)=1,'Charging rates'!$G$38*$BH331/(1+'DNO totals'!$G$99)*'935'!$P331,0)</f>
        <v>#VALUE!</v>
      </c>
      <c r="BN331" s="52" t="e">
        <f t="shared" si="69"/>
        <v>#VALUE!</v>
      </c>
      <c r="BO331" s="37" t="e">
        <f>IF('935'!$K331&gt;1000,'Charging rates'!$C$38*$AW331*'935'!$L331,0)</f>
        <v>#VALUE!</v>
      </c>
      <c r="BP331" s="37" t="e">
        <f>IF(MOD('935'!$K331,1000)&gt;100,'Charging rates'!$D$38*$AW331*'935'!$M331,0)</f>
        <v>#VALUE!</v>
      </c>
      <c r="BQ331" s="37" t="e">
        <f>IF(MOD('935'!$K331,100)&gt;10,'Charging rates'!$E$38*$AW331*'935'!$N331,0)</f>
        <v>#VALUE!</v>
      </c>
      <c r="BR331" s="52" t="e">
        <f t="shared" si="70"/>
        <v>#VALUE!</v>
      </c>
      <c r="BS331" s="48" t="e">
        <f>'935'!C331&lt;&gt;"VOID"</f>
        <v>#VALUE!</v>
      </c>
      <c r="BT331" s="33" t="e">
        <f>IF(BS331,(100/'11'!B$17*BD331*((1-'935'!I331)*'Charging rates'!B$51+'Charging rates'!B$63)),0)</f>
        <v>#VALUE!</v>
      </c>
      <c r="BU331" s="33" t="e">
        <f>100/'11'!B$17*BG331*('Charging rates'!B$51+'Charging rates'!B$63)</f>
        <v>#VALUE!</v>
      </c>
      <c r="BV331" s="33" t="e">
        <f>100/'11'!B$17*BE331*('Charging rates'!B$51+'Charging rates'!B$63)</f>
        <v>#VALUE!</v>
      </c>
      <c r="BW331" s="53" t="e">
        <f t="shared" si="71"/>
        <v>#VALUE!</v>
      </c>
      <c r="BX331" s="32" t="e">
        <f>AT331-('935'!T331*(1-'935'!X331/'11'!B$17))</f>
        <v>#VALUE!</v>
      </c>
      <c r="BY331" s="32">
        <f>0-IF(ISNUMBER(I331),INDEX('913'!$I$6:$I$1205,I331),0)-IF(ISNUMBER(J331),INDEX('913'!$I$6:$I$1205,J331),0)-IF(ISNUMBER(K331),INDEX('913'!$I$6:$I$1205,K331),0)-IF(ISNUMBER(L331),INDEX('913'!$I$6:$I$1205,L331),0)-IF(ISNUMBER(M331),INDEX('913'!$I$6:$I$1205,M331),0)-IF(ISNUMBER(N331),INDEX('913'!$I$6:$I$1205,N331),0)-IF(ISNUMBER(O331),INDEX('913'!$I$6:$I$1205,O331),0)-IF(ISNUMBER(P331),INDEX('913'!$I$6:$I$1205,P331),0)</f>
        <v>0</v>
      </c>
      <c r="BZ331" s="37">
        <f>IF(BY331=0,1,MAX(1,SQRT(BY331^2+(IF(ISNUMBER(I331),INDEX('913'!$J$6:$J$1205,I331),0)+IF(ISNUMBER(J331),INDEX('913'!$J$6:$J$1205,J331),0)+IF(ISNUMBER(K331),INDEX('913'!$J$6:$J$1205,K331),0)+IF(ISNUMBER(L331),INDEX('913'!$J$6:$J$1205,L331),0)+IF(ISNUMBER(M331),INDEX('913'!$J$6:$J$1205,M331),0)+IF(ISNUMBER(N331),INDEX('913'!$J$6:$J$1205,N331),0)+IF(ISNUMBER(O331),INDEX('913'!$J$6:$J$1205,O331),0)+IF(ISNUMBER(P331),INDEX('913'!$J$6:$J$1205,P331),0))^2)/BY331))</f>
        <v>1</v>
      </c>
      <c r="CA331" s="33" t="e">
        <f>100*AO331/'11'!B$17</f>
        <v>#VALUE!</v>
      </c>
      <c r="CB331" s="37" t="e">
        <f>100*(AP331*BZ331)/'11'!C$17</f>
        <v>#VALUE!</v>
      </c>
      <c r="CC331" s="37" t="e">
        <f t="shared" si="72"/>
        <v>#VALUE!</v>
      </c>
      <c r="CD331" s="33" t="e">
        <f t="shared" si="73"/>
        <v>#VALUE!</v>
      </c>
      <c r="CE331" s="54" t="e">
        <f>'11'!C$17-'935'!Y331</f>
        <v>#VALUE!</v>
      </c>
      <c r="CF331" s="37" t="e">
        <f>MAX('DNO totals'!B$312+0,MIN('935'!L331+0,'DNO totals'!B$304+0))</f>
        <v>#VALUE!</v>
      </c>
      <c r="CG331" s="37" t="e">
        <f>MAX('DNO totals'!C$312+0,MIN('935'!M331+0,'DNO totals'!C$304+0))</f>
        <v>#VALUE!</v>
      </c>
      <c r="CH331" s="37" t="e">
        <f>MAX('DNO totals'!D$312+0,MIN('935'!N331+0,'DNO totals'!D$304+0))</f>
        <v>#VALUE!</v>
      </c>
      <c r="CI331" s="37" t="e">
        <f>MAX('DNO totals'!E$312+0,MIN('935'!O331+0,'DNO totals'!E$304+0))</f>
        <v>#VALUE!</v>
      </c>
      <c r="CJ331" s="52" t="e">
        <f>MAX('DNO totals'!F$312+0,MIN('935'!P331+0,'DNO totals'!F$304+0))</f>
        <v>#VALUE!</v>
      </c>
      <c r="CK331" s="37" t="e">
        <f>IF('935'!$K331=1000,'Charging rates'!$C$38*$BH331/(1+'DNO totals'!$C$99)*$CF331,0)</f>
        <v>#VALUE!</v>
      </c>
      <c r="CL331" s="37" t="e">
        <f>IF(MOD('935'!$K331,1000)=100,'Charging rates'!$D$38*$BH331/(1+'DNO totals'!$D$99)*$CG331,0)</f>
        <v>#VALUE!</v>
      </c>
      <c r="CM331" s="37" t="e">
        <f>IF(MOD('935'!$K331,100)=10,'Charging rates'!$E$38*$BH331/(1+'DNO totals'!$E$99)*$CH331,0)</f>
        <v>#VALUE!</v>
      </c>
      <c r="CN331" s="37" t="e">
        <f>IF(AND(MOD('935'!$K331,10)&gt;0,MOD('935'!$K331,1000)&gt;1),'Charging rates'!$F$38*$BH331/(1+'DNO totals'!$F$99)*$CI331,0)</f>
        <v>#VALUE!</v>
      </c>
      <c r="CO331" s="37" t="e">
        <f>IF(MOD('935'!$K331,1000)=1,'Charging rates'!$G$38*$BH331/(1+'DNO totals'!$G$99)*$CJ331,0)</f>
        <v>#VALUE!</v>
      </c>
      <c r="CP331" s="52" t="e">
        <f t="shared" si="74"/>
        <v>#VALUE!</v>
      </c>
      <c r="CQ331" s="37" t="e">
        <f>IF('935'!$K331&gt;1000,'Charging rates'!$C$38*$AW331*$CF331,0)</f>
        <v>#VALUE!</v>
      </c>
      <c r="CR331" s="37" t="e">
        <f>IF(MOD('935'!$K331,1000)&gt;100,'Charging rates'!$D$38*$AW331*$CG331,0)</f>
        <v>#VALUE!</v>
      </c>
      <c r="CS331" s="37" t="e">
        <f>IF(MOD('935'!$K331,100)&gt;10,'Charging rates'!$E$38*$AW331*$CH331,0)</f>
        <v>#VALUE!</v>
      </c>
      <c r="CT331" s="52" t="e">
        <f t="shared" si="75"/>
        <v>#VALUE!</v>
      </c>
      <c r="CU331" s="33" t="e">
        <f>100*(AP331*'935'!Q331*BZ331)/'11'!B$17</f>
        <v>#VALUE!</v>
      </c>
      <c r="CV331" s="33" t="e">
        <f>100/'11'!B$17*'Charging rates'!B$10*AW331</f>
        <v>#VALUE!</v>
      </c>
      <c r="CW331" s="33" t="e">
        <f>IF(AT331=0,0,(1-BX331/AT331)*(CA331+IF('935'!Q331=0,0,(CB331*'935'!Q331*('11'!C$17-'935'!Y331)/('11'!B$17-'935'!X331)))))</f>
        <v>#VALUE!</v>
      </c>
      <c r="CX331" s="33" t="e">
        <f t="shared" si="76"/>
        <v>#VALUE!</v>
      </c>
      <c r="CY331" s="49" t="e">
        <f t="shared" si="77"/>
        <v>#VALUE!</v>
      </c>
      <c r="CZ331" s="32" t="e">
        <f>AT331*(Parameters!B$21+AU331)*IF('DNO totals'!B$323&lt;0,1,'935'!S331)</f>
        <v>#VALUE!</v>
      </c>
      <c r="DA331" s="52" t="e">
        <f>IF('DNO totals'!B$323&lt;0,1,'935'!S331)*(Parameters!B$21+AU331)</f>
        <v>#VALUE!</v>
      </c>
      <c r="DB331" s="37" t="e">
        <f>CX331+'Charging rates'!B$106*DA331*100/'11'!B$17</f>
        <v>#VALUE!</v>
      </c>
      <c r="DC331" s="37" t="e">
        <f>DB331+'Charging rates'!B$116*(Parameters!B$21+AU331)*100/'11'!B$17*IF('DNO totals'!B$323&lt;0,1,'935'!S331)</f>
        <v>#VALUE!</v>
      </c>
      <c r="DD331" s="37" t="e">
        <f>'Charging rates'!B$97*(CP331+CT331)*100/'11'!B$17</f>
        <v>#VALUE!</v>
      </c>
      <c r="DE331" s="33" t="e">
        <f>MAX(0-(CB331*AU331*'11'!C$17/'11'!B$17),DC331+DD331)</f>
        <v>#VALUE!</v>
      </c>
      <c r="DF331" s="37" t="e">
        <f>IF(BS331,IF(AU331=0,CC331,MAX(0,MIN(CC331,CC331+(DE331/'935'!Q331*('11'!B$17-'935'!X331)/('11'!C$17-'935'!Y331))))),0)</f>
        <v>#VALUE!</v>
      </c>
      <c r="DG331" s="33" t="e">
        <f t="shared" si="78"/>
        <v>#VALUE!</v>
      </c>
      <c r="DH331" s="53" t="e">
        <f t="shared" si="79"/>
        <v>#VALUE!</v>
      </c>
    </row>
    <row r="332" spans="1:112">
      <c r="A332" s="28">
        <v>232</v>
      </c>
      <c r="B332" s="47" t="e">
        <f>'935'!B332</f>
        <v>#VALUE!</v>
      </c>
      <c r="C332" s="48" t="e">
        <f>OR('935'!E332&lt;&gt;"VOID",'935'!F332&lt;&gt;"VOID",'935'!G332&lt;&gt;"VOID")</f>
        <v>#VALUE!</v>
      </c>
      <c r="D332" s="32" t="e">
        <f>IF('935'!D332="VOID",0,'935'!D332*(1-'935'!X332/'11'!B$17))</f>
        <v>#VALUE!</v>
      </c>
      <c r="E332" s="32" t="e">
        <f>IF('935'!E332="VOID",0,'935'!E332*(1-'935'!X332/'11'!B$17))</f>
        <v>#VALUE!</v>
      </c>
      <c r="F332" s="32" t="e">
        <f>IF('935'!F332="VOID",0,'935'!F332*(1-'935'!X332/'11'!B$17))</f>
        <v>#VALUE!</v>
      </c>
      <c r="G332" s="32" t="e">
        <f>IF('935'!G332="VOID",0,'935'!G332*(1-'935'!X332/'11'!B$17))</f>
        <v>#VALUE!</v>
      </c>
      <c r="H332" s="49" t="e">
        <f t="shared" si="60"/>
        <v>#VALUE!</v>
      </c>
      <c r="I332" s="50" t="e">
        <f>MATCH('935'!J332,'913'!$B$6:$B$1205,0)</f>
        <v>#VALUE!</v>
      </c>
      <c r="J332" s="50" t="e">
        <f>MATCH(INDEX('913'!$D$6:$D$1205,I332),'913'!$B$6:$B$1205,0)</f>
        <v>#VALUE!</v>
      </c>
      <c r="K332" s="50" t="e">
        <f>MATCH(INDEX('913'!$D$6:$D$1205,J332),'913'!$B$6:$B$1205,0)</f>
        <v>#VALUE!</v>
      </c>
      <c r="L332" s="50" t="e">
        <f>MATCH(INDEX('913'!$D$6:$D$1205,K332),'913'!$B$6:$B$1205,0)</f>
        <v>#VALUE!</v>
      </c>
      <c r="M332" s="50" t="e">
        <f>MATCH(INDEX('913'!$D$6:$D$1205,L332),'913'!$B$6:$B$1205,0)</f>
        <v>#VALUE!</v>
      </c>
      <c r="N332" s="50" t="e">
        <f>MATCH(INDEX('913'!$D$6:$D$1205,M332),'913'!$B$6:$B$1205,0)</f>
        <v>#VALUE!</v>
      </c>
      <c r="O332" s="50" t="e">
        <f>MATCH(INDEX('913'!$D$6:$D$1205,N332),'913'!$B$6:$B$1205,0)</f>
        <v>#VALUE!</v>
      </c>
      <c r="P332" s="51" t="e">
        <f>MATCH(INDEX('913'!$D$6:$D$1205,O332),'913'!$B$6:$B$1205,0)</f>
        <v>#VALUE!</v>
      </c>
      <c r="Q332" s="37">
        <f>IF(ISNUMBER(I332),MAX(0,INDEX('913'!$E$6:$E$1205,I332)),0)</f>
        <v>0</v>
      </c>
      <c r="R332" s="37">
        <f>IF(ISNUMBER(J332),MAX(0,INDEX('913'!$E$6:$E$1205,J332)),0)</f>
        <v>0</v>
      </c>
      <c r="S332" s="37">
        <f>IF(ISNUMBER(K332),MAX(0,INDEX('913'!$E$6:$E$1205,K332)),0)</f>
        <v>0</v>
      </c>
      <c r="T332" s="37">
        <f>IF(ISNUMBER(L332),MAX(0,INDEX('913'!$E$6:$E$1205,L332)),0)</f>
        <v>0</v>
      </c>
      <c r="U332" s="37">
        <f>IF(ISNUMBER(M332),MAX(0,INDEX('913'!$E$6:$E$1205,M332)),0)</f>
        <v>0</v>
      </c>
      <c r="V332" s="37">
        <f>IF(ISNUMBER(N332),MAX(0,INDEX('913'!$E$6:$E$1205,N332)),0)</f>
        <v>0</v>
      </c>
      <c r="W332" s="37">
        <f>IF(ISNUMBER(O332),MAX(0,INDEX('913'!$E$6:$E$1205,O332)),0)</f>
        <v>0</v>
      </c>
      <c r="X332" s="52">
        <f>IF(ISNUMBER(P332),MAX(0,INDEX('913'!$E$6:$E$1205,P332)),0)</f>
        <v>0</v>
      </c>
      <c r="Y332" s="37">
        <f>IF(ISNUMBER(I332),MAX(0,INDEX('913'!$F$6:$F$1205,I332)),0)</f>
        <v>0</v>
      </c>
      <c r="Z332" s="37">
        <f>IF(ISNUMBER(J332),MAX(0,INDEX('913'!$F$6:$F$1205,J332)),0)</f>
        <v>0</v>
      </c>
      <c r="AA332" s="37">
        <f>IF(ISNUMBER(K332),MAX(0,INDEX('913'!$F$6:$F$1205,K332)),0)</f>
        <v>0</v>
      </c>
      <c r="AB332" s="37">
        <f>IF(ISNUMBER(L332),MAX(0,INDEX('913'!$F$6:$F$1205,L332)),0)</f>
        <v>0</v>
      </c>
      <c r="AC332" s="37">
        <f>IF(ISNUMBER(M332),MAX(0,INDEX('913'!$F$6:$F$1205,M332)),0)</f>
        <v>0</v>
      </c>
      <c r="AD332" s="37">
        <f>IF(ISNUMBER(N332),MAX(0,INDEX('913'!$F$6:$F$1205,N332)),0)</f>
        <v>0</v>
      </c>
      <c r="AE332" s="37">
        <f>IF(ISNUMBER(O332),MAX(0,INDEX('913'!$F$6:$F$1205,O332)),0)</f>
        <v>0</v>
      </c>
      <c r="AF332" s="37">
        <f>IF(ISNUMBER(P332),MAX(0,INDEX('913'!$F$6:$F$1205,P332)),0)</f>
        <v>0</v>
      </c>
      <c r="AG332" s="32">
        <f>IF(ISNUMBER(I332),SQRT(INDEX('913'!$I$6:$I$1205,I332)^2+INDEX('913'!$J$6:$J$1205,I332)^2),0)</f>
        <v>0</v>
      </c>
      <c r="AH332" s="32">
        <f>IF(ISNUMBER(J332),SQRT(INDEX('913'!$I$6:$I$1205,J332)^2+INDEX('913'!$J$6:$J$1205,J332)^2),0)</f>
        <v>0</v>
      </c>
      <c r="AI332" s="32">
        <f>IF(ISNUMBER(K332),SQRT(INDEX('913'!$I$6:$I$1205,K332)^2+INDEX('913'!$J$6:$J$1205,K332)^2),0)</f>
        <v>0</v>
      </c>
      <c r="AJ332" s="32">
        <f>IF(ISNUMBER(L332),SQRT(INDEX('913'!$I$6:$I$1205,L332)^2+INDEX('913'!$J$6:$J$1205,L332)^2),0)</f>
        <v>0</v>
      </c>
      <c r="AK332" s="32">
        <f>IF(ISNUMBER(M332),SQRT(INDEX('913'!$I$6:$I$1205,M332)^2+INDEX('913'!$J$6:$J$1205,M332)^2),0)</f>
        <v>0</v>
      </c>
      <c r="AL332" s="32">
        <f>IF(ISNUMBER(N332),SQRT(INDEX('913'!$I$6:$I$1205,N332)^2+INDEX('913'!$J$6:$J$1205,N332)^2),0)</f>
        <v>0</v>
      </c>
      <c r="AM332" s="32">
        <f>IF(ISNUMBER(O332),SQRT(INDEX('913'!$I$6:$I$1205,O332)^2+INDEX('913'!$J$6:$J$1205,O332)^2),0)</f>
        <v>0</v>
      </c>
      <c r="AN332" s="49">
        <f>IF(ISNUMBER(P332),SQRT(INDEX('913'!$I$6:$I$1205,P332)^2+INDEX('913'!$J$6:$J$1205,P332)^2),0)</f>
        <v>0</v>
      </c>
      <c r="AO332" s="37">
        <f t="shared" si="61"/>
        <v>0</v>
      </c>
      <c r="AP332" s="37">
        <f t="shared" si="62"/>
        <v>0</v>
      </c>
      <c r="AQ332" s="33" t="e">
        <f>-100*'935'!W332*(AO332+AP332)/'11'!C$17</f>
        <v>#VALUE!</v>
      </c>
      <c r="AR332" s="37" t="e">
        <f t="shared" si="63"/>
        <v>#VALUE!</v>
      </c>
      <c r="AS332" s="52" t="e">
        <f t="shared" si="64"/>
        <v>#VALUE!</v>
      </c>
      <c r="AT332" s="32" t="e">
        <f>IF('935'!C332="VOID",0,('935'!C332*(1-'935'!X332/'11'!B$17)))</f>
        <v>#VALUE!</v>
      </c>
      <c r="AU332" s="52" t="e">
        <f>'935'!Q332*(1-'935'!Y332/'11'!C$17)/(1-'935'!X332/'11'!B$17)</f>
        <v>#VALUE!</v>
      </c>
      <c r="AV332" s="37" t="e">
        <f>INDEX('DNO totals'!$B$57:$G$57,IF('935'!K332,IF(MOD('935'!K332,1000),IF(MOD('935'!K332,100),IF(MOD('935'!K332,10),IF(MOD('935'!K332,1000)=1,6,5),4),3),2),1))</f>
        <v>#VALUE!</v>
      </c>
      <c r="AW332" s="52" t="e">
        <f t="shared" si="65"/>
        <v>#VALUE!</v>
      </c>
      <c r="AX332" s="32" t="e">
        <f>IF('935'!V332="VOID",0,'935'!V332*(1-'935'!X332/'11'!B$17))</f>
        <v>#VALUE!</v>
      </c>
      <c r="AY332" s="33" t="e">
        <f>IF(H332,-100*'Charging rates'!B$10/'11'!B$17*AX332/H332,0)</f>
        <v>#VALUE!</v>
      </c>
      <c r="AZ332" s="33" t="e">
        <f>IF(C332,'DNO totals'!B$41,0)</f>
        <v>#VALUE!</v>
      </c>
      <c r="BA332" s="33" t="e">
        <f t="shared" si="66"/>
        <v>#VALUE!</v>
      </c>
      <c r="BB332" s="33" t="e">
        <f t="shared" si="67"/>
        <v>#VALUE!</v>
      </c>
      <c r="BC332" s="53" t="e">
        <f t="shared" si="68"/>
        <v>#VALUE!</v>
      </c>
      <c r="BD332" s="32" t="e">
        <f>IF(AT332,'935'!H332*AT332/(AT332+D332+H332),0)</f>
        <v>#VALUE!</v>
      </c>
      <c r="BE332" s="32" t="e">
        <f>IF(H332,'935'!H332*H332/(AT332+D332+H332),0)</f>
        <v>#VALUE!</v>
      </c>
      <c r="BF332" s="32" t="e">
        <f>BD332*(1-'935'!X332/'11'!B$17)</f>
        <v>#VALUE!</v>
      </c>
      <c r="BG332" s="49" t="e">
        <f>BE332*(1-'935'!X332/'11'!B$17)</f>
        <v>#VALUE!</v>
      </c>
      <c r="BH332" s="52" t="e">
        <f>AV332*Parameters!B$6</f>
        <v>#VALUE!</v>
      </c>
      <c r="BI332" s="37" t="e">
        <f>IF('935'!$K332=1000,'Charging rates'!$C$38*$BH332/(1+'DNO totals'!$C$99)*'935'!$L332,0)</f>
        <v>#VALUE!</v>
      </c>
      <c r="BJ332" s="37" t="e">
        <f>IF(MOD('935'!$K332,1000)=100,'Charging rates'!$D$38*$BH332/(1+'DNO totals'!$D$99)*'935'!$M332,0)</f>
        <v>#VALUE!</v>
      </c>
      <c r="BK332" s="37" t="e">
        <f>IF(MOD('935'!$K332,100)=10,'Charging rates'!$E$38*$BH332/(1+'DNO totals'!$E$99)*'935'!$N332,0)</f>
        <v>#VALUE!</v>
      </c>
      <c r="BL332" s="37" t="e">
        <f>IF(AND(MOD('935'!$K332,10)&gt;0,MOD('935'!$K332,1000)&gt;1),'Charging rates'!$F$38*$BH332/(1+'DNO totals'!$F$99)*'935'!$O332,0)</f>
        <v>#VALUE!</v>
      </c>
      <c r="BM332" s="37" t="e">
        <f>IF(MOD('935'!$K332,1000)=1,'Charging rates'!$G$38*$BH332/(1+'DNO totals'!$G$99)*'935'!$P332,0)</f>
        <v>#VALUE!</v>
      </c>
      <c r="BN332" s="52" t="e">
        <f t="shared" si="69"/>
        <v>#VALUE!</v>
      </c>
      <c r="BO332" s="37" t="e">
        <f>IF('935'!$K332&gt;1000,'Charging rates'!$C$38*$AW332*'935'!$L332,0)</f>
        <v>#VALUE!</v>
      </c>
      <c r="BP332" s="37" t="e">
        <f>IF(MOD('935'!$K332,1000)&gt;100,'Charging rates'!$D$38*$AW332*'935'!$M332,0)</f>
        <v>#VALUE!</v>
      </c>
      <c r="BQ332" s="37" t="e">
        <f>IF(MOD('935'!$K332,100)&gt;10,'Charging rates'!$E$38*$AW332*'935'!$N332,0)</f>
        <v>#VALUE!</v>
      </c>
      <c r="BR332" s="52" t="e">
        <f t="shared" si="70"/>
        <v>#VALUE!</v>
      </c>
      <c r="BS332" s="48" t="e">
        <f>'935'!C332&lt;&gt;"VOID"</f>
        <v>#VALUE!</v>
      </c>
      <c r="BT332" s="33" t="e">
        <f>IF(BS332,(100/'11'!B$17*BD332*((1-'935'!I332)*'Charging rates'!B$51+'Charging rates'!B$63)),0)</f>
        <v>#VALUE!</v>
      </c>
      <c r="BU332" s="33" t="e">
        <f>100/'11'!B$17*BG332*('Charging rates'!B$51+'Charging rates'!B$63)</f>
        <v>#VALUE!</v>
      </c>
      <c r="BV332" s="33" t="e">
        <f>100/'11'!B$17*BE332*('Charging rates'!B$51+'Charging rates'!B$63)</f>
        <v>#VALUE!</v>
      </c>
      <c r="BW332" s="53" t="e">
        <f t="shared" si="71"/>
        <v>#VALUE!</v>
      </c>
      <c r="BX332" s="32" t="e">
        <f>AT332-('935'!T332*(1-'935'!X332/'11'!B$17))</f>
        <v>#VALUE!</v>
      </c>
      <c r="BY332" s="32">
        <f>0-IF(ISNUMBER(I332),INDEX('913'!$I$6:$I$1205,I332),0)-IF(ISNUMBER(J332),INDEX('913'!$I$6:$I$1205,J332),0)-IF(ISNUMBER(K332),INDEX('913'!$I$6:$I$1205,K332),0)-IF(ISNUMBER(L332),INDEX('913'!$I$6:$I$1205,L332),0)-IF(ISNUMBER(M332),INDEX('913'!$I$6:$I$1205,M332),0)-IF(ISNUMBER(N332),INDEX('913'!$I$6:$I$1205,N332),0)-IF(ISNUMBER(O332),INDEX('913'!$I$6:$I$1205,O332),0)-IF(ISNUMBER(P332),INDEX('913'!$I$6:$I$1205,P332),0)</f>
        <v>0</v>
      </c>
      <c r="BZ332" s="37">
        <f>IF(BY332=0,1,MAX(1,SQRT(BY332^2+(IF(ISNUMBER(I332),INDEX('913'!$J$6:$J$1205,I332),0)+IF(ISNUMBER(J332),INDEX('913'!$J$6:$J$1205,J332),0)+IF(ISNUMBER(K332),INDEX('913'!$J$6:$J$1205,K332),0)+IF(ISNUMBER(L332),INDEX('913'!$J$6:$J$1205,L332),0)+IF(ISNUMBER(M332),INDEX('913'!$J$6:$J$1205,M332),0)+IF(ISNUMBER(N332),INDEX('913'!$J$6:$J$1205,N332),0)+IF(ISNUMBER(O332),INDEX('913'!$J$6:$J$1205,O332),0)+IF(ISNUMBER(P332),INDEX('913'!$J$6:$J$1205,P332),0))^2)/BY332))</f>
        <v>1</v>
      </c>
      <c r="CA332" s="33" t="e">
        <f>100*AO332/'11'!B$17</f>
        <v>#VALUE!</v>
      </c>
      <c r="CB332" s="37" t="e">
        <f>100*(AP332*BZ332)/'11'!C$17</f>
        <v>#VALUE!</v>
      </c>
      <c r="CC332" s="37" t="e">
        <f t="shared" si="72"/>
        <v>#VALUE!</v>
      </c>
      <c r="CD332" s="33" t="e">
        <f t="shared" si="73"/>
        <v>#VALUE!</v>
      </c>
      <c r="CE332" s="54" t="e">
        <f>'11'!C$17-'935'!Y332</f>
        <v>#VALUE!</v>
      </c>
      <c r="CF332" s="37" t="e">
        <f>MAX('DNO totals'!B$312+0,MIN('935'!L332+0,'DNO totals'!B$304+0))</f>
        <v>#VALUE!</v>
      </c>
      <c r="CG332" s="37" t="e">
        <f>MAX('DNO totals'!C$312+0,MIN('935'!M332+0,'DNO totals'!C$304+0))</f>
        <v>#VALUE!</v>
      </c>
      <c r="CH332" s="37" t="e">
        <f>MAX('DNO totals'!D$312+0,MIN('935'!N332+0,'DNO totals'!D$304+0))</f>
        <v>#VALUE!</v>
      </c>
      <c r="CI332" s="37" t="e">
        <f>MAX('DNO totals'!E$312+0,MIN('935'!O332+0,'DNO totals'!E$304+0))</f>
        <v>#VALUE!</v>
      </c>
      <c r="CJ332" s="52" t="e">
        <f>MAX('DNO totals'!F$312+0,MIN('935'!P332+0,'DNO totals'!F$304+0))</f>
        <v>#VALUE!</v>
      </c>
      <c r="CK332" s="37" t="e">
        <f>IF('935'!$K332=1000,'Charging rates'!$C$38*$BH332/(1+'DNO totals'!$C$99)*$CF332,0)</f>
        <v>#VALUE!</v>
      </c>
      <c r="CL332" s="37" t="e">
        <f>IF(MOD('935'!$K332,1000)=100,'Charging rates'!$D$38*$BH332/(1+'DNO totals'!$D$99)*$CG332,0)</f>
        <v>#VALUE!</v>
      </c>
      <c r="CM332" s="37" t="e">
        <f>IF(MOD('935'!$K332,100)=10,'Charging rates'!$E$38*$BH332/(1+'DNO totals'!$E$99)*$CH332,0)</f>
        <v>#VALUE!</v>
      </c>
      <c r="CN332" s="37" t="e">
        <f>IF(AND(MOD('935'!$K332,10)&gt;0,MOD('935'!$K332,1000)&gt;1),'Charging rates'!$F$38*$BH332/(1+'DNO totals'!$F$99)*$CI332,0)</f>
        <v>#VALUE!</v>
      </c>
      <c r="CO332" s="37" t="e">
        <f>IF(MOD('935'!$K332,1000)=1,'Charging rates'!$G$38*$BH332/(1+'DNO totals'!$G$99)*$CJ332,0)</f>
        <v>#VALUE!</v>
      </c>
      <c r="CP332" s="52" t="e">
        <f t="shared" si="74"/>
        <v>#VALUE!</v>
      </c>
      <c r="CQ332" s="37" t="e">
        <f>IF('935'!$K332&gt;1000,'Charging rates'!$C$38*$AW332*$CF332,0)</f>
        <v>#VALUE!</v>
      </c>
      <c r="CR332" s="37" t="e">
        <f>IF(MOD('935'!$K332,1000)&gt;100,'Charging rates'!$D$38*$AW332*$CG332,0)</f>
        <v>#VALUE!</v>
      </c>
      <c r="CS332" s="37" t="e">
        <f>IF(MOD('935'!$K332,100)&gt;10,'Charging rates'!$E$38*$AW332*$CH332,0)</f>
        <v>#VALUE!</v>
      </c>
      <c r="CT332" s="52" t="e">
        <f t="shared" si="75"/>
        <v>#VALUE!</v>
      </c>
      <c r="CU332" s="33" t="e">
        <f>100*(AP332*'935'!Q332*BZ332)/'11'!B$17</f>
        <v>#VALUE!</v>
      </c>
      <c r="CV332" s="33" t="e">
        <f>100/'11'!B$17*'Charging rates'!B$10*AW332</f>
        <v>#VALUE!</v>
      </c>
      <c r="CW332" s="33" t="e">
        <f>IF(AT332=0,0,(1-BX332/AT332)*(CA332+IF('935'!Q332=0,0,(CB332*'935'!Q332*('11'!C$17-'935'!Y332)/('11'!B$17-'935'!X332)))))</f>
        <v>#VALUE!</v>
      </c>
      <c r="CX332" s="33" t="e">
        <f t="shared" si="76"/>
        <v>#VALUE!</v>
      </c>
      <c r="CY332" s="49" t="e">
        <f t="shared" si="77"/>
        <v>#VALUE!</v>
      </c>
      <c r="CZ332" s="32" t="e">
        <f>AT332*(Parameters!B$21+AU332)*IF('DNO totals'!B$323&lt;0,1,'935'!S332)</f>
        <v>#VALUE!</v>
      </c>
      <c r="DA332" s="52" t="e">
        <f>IF('DNO totals'!B$323&lt;0,1,'935'!S332)*(Parameters!B$21+AU332)</f>
        <v>#VALUE!</v>
      </c>
      <c r="DB332" s="37" t="e">
        <f>CX332+'Charging rates'!B$106*DA332*100/'11'!B$17</f>
        <v>#VALUE!</v>
      </c>
      <c r="DC332" s="37" t="e">
        <f>DB332+'Charging rates'!B$116*(Parameters!B$21+AU332)*100/'11'!B$17*IF('DNO totals'!B$323&lt;0,1,'935'!S332)</f>
        <v>#VALUE!</v>
      </c>
      <c r="DD332" s="37" t="e">
        <f>'Charging rates'!B$97*(CP332+CT332)*100/'11'!B$17</f>
        <v>#VALUE!</v>
      </c>
      <c r="DE332" s="33" t="e">
        <f>MAX(0-(CB332*AU332*'11'!C$17/'11'!B$17),DC332+DD332)</f>
        <v>#VALUE!</v>
      </c>
      <c r="DF332" s="37" t="e">
        <f>IF(BS332,IF(AU332=0,CC332,MAX(0,MIN(CC332,CC332+(DE332/'935'!Q332*('11'!B$17-'935'!X332)/('11'!C$17-'935'!Y332))))),0)</f>
        <v>#VALUE!</v>
      </c>
      <c r="DG332" s="33" t="e">
        <f t="shared" si="78"/>
        <v>#VALUE!</v>
      </c>
      <c r="DH332" s="53" t="e">
        <f t="shared" si="79"/>
        <v>#VALUE!</v>
      </c>
    </row>
    <row r="333" spans="1:112">
      <c r="A333" s="28">
        <v>233</v>
      </c>
      <c r="B333" s="47" t="e">
        <f>'935'!B333</f>
        <v>#VALUE!</v>
      </c>
      <c r="C333" s="48" t="e">
        <f>OR('935'!E333&lt;&gt;"VOID",'935'!F333&lt;&gt;"VOID",'935'!G333&lt;&gt;"VOID")</f>
        <v>#VALUE!</v>
      </c>
      <c r="D333" s="32" t="e">
        <f>IF('935'!D333="VOID",0,'935'!D333*(1-'935'!X333/'11'!B$17))</f>
        <v>#VALUE!</v>
      </c>
      <c r="E333" s="32" t="e">
        <f>IF('935'!E333="VOID",0,'935'!E333*(1-'935'!X333/'11'!B$17))</f>
        <v>#VALUE!</v>
      </c>
      <c r="F333" s="32" t="e">
        <f>IF('935'!F333="VOID",0,'935'!F333*(1-'935'!X333/'11'!B$17))</f>
        <v>#VALUE!</v>
      </c>
      <c r="G333" s="32" t="e">
        <f>IF('935'!G333="VOID",0,'935'!G333*(1-'935'!X333/'11'!B$17))</f>
        <v>#VALUE!</v>
      </c>
      <c r="H333" s="49" t="e">
        <f t="shared" si="60"/>
        <v>#VALUE!</v>
      </c>
      <c r="I333" s="50" t="e">
        <f>MATCH('935'!J333,'913'!$B$6:$B$1205,0)</f>
        <v>#VALUE!</v>
      </c>
      <c r="J333" s="50" t="e">
        <f>MATCH(INDEX('913'!$D$6:$D$1205,I333),'913'!$B$6:$B$1205,0)</f>
        <v>#VALUE!</v>
      </c>
      <c r="K333" s="50" t="e">
        <f>MATCH(INDEX('913'!$D$6:$D$1205,J333),'913'!$B$6:$B$1205,0)</f>
        <v>#VALUE!</v>
      </c>
      <c r="L333" s="50" t="e">
        <f>MATCH(INDEX('913'!$D$6:$D$1205,K333),'913'!$B$6:$B$1205,0)</f>
        <v>#VALUE!</v>
      </c>
      <c r="M333" s="50" t="e">
        <f>MATCH(INDEX('913'!$D$6:$D$1205,L333),'913'!$B$6:$B$1205,0)</f>
        <v>#VALUE!</v>
      </c>
      <c r="N333" s="50" t="e">
        <f>MATCH(INDEX('913'!$D$6:$D$1205,M333),'913'!$B$6:$B$1205,0)</f>
        <v>#VALUE!</v>
      </c>
      <c r="O333" s="50" t="e">
        <f>MATCH(INDEX('913'!$D$6:$D$1205,N333),'913'!$B$6:$B$1205,0)</f>
        <v>#VALUE!</v>
      </c>
      <c r="P333" s="51" t="e">
        <f>MATCH(INDEX('913'!$D$6:$D$1205,O333),'913'!$B$6:$B$1205,0)</f>
        <v>#VALUE!</v>
      </c>
      <c r="Q333" s="37">
        <f>IF(ISNUMBER(I333),MAX(0,INDEX('913'!$E$6:$E$1205,I333)),0)</f>
        <v>0</v>
      </c>
      <c r="R333" s="37">
        <f>IF(ISNUMBER(J333),MAX(0,INDEX('913'!$E$6:$E$1205,J333)),0)</f>
        <v>0</v>
      </c>
      <c r="S333" s="37">
        <f>IF(ISNUMBER(K333),MAX(0,INDEX('913'!$E$6:$E$1205,K333)),0)</f>
        <v>0</v>
      </c>
      <c r="T333" s="37">
        <f>IF(ISNUMBER(L333),MAX(0,INDEX('913'!$E$6:$E$1205,L333)),0)</f>
        <v>0</v>
      </c>
      <c r="U333" s="37">
        <f>IF(ISNUMBER(M333),MAX(0,INDEX('913'!$E$6:$E$1205,M333)),0)</f>
        <v>0</v>
      </c>
      <c r="V333" s="37">
        <f>IF(ISNUMBER(N333),MAX(0,INDEX('913'!$E$6:$E$1205,N333)),0)</f>
        <v>0</v>
      </c>
      <c r="W333" s="37">
        <f>IF(ISNUMBER(O333),MAX(0,INDEX('913'!$E$6:$E$1205,O333)),0)</f>
        <v>0</v>
      </c>
      <c r="X333" s="52">
        <f>IF(ISNUMBER(P333),MAX(0,INDEX('913'!$E$6:$E$1205,P333)),0)</f>
        <v>0</v>
      </c>
      <c r="Y333" s="37">
        <f>IF(ISNUMBER(I333),MAX(0,INDEX('913'!$F$6:$F$1205,I333)),0)</f>
        <v>0</v>
      </c>
      <c r="Z333" s="37">
        <f>IF(ISNUMBER(J333),MAX(0,INDEX('913'!$F$6:$F$1205,J333)),0)</f>
        <v>0</v>
      </c>
      <c r="AA333" s="37">
        <f>IF(ISNUMBER(K333),MAX(0,INDEX('913'!$F$6:$F$1205,K333)),0)</f>
        <v>0</v>
      </c>
      <c r="AB333" s="37">
        <f>IF(ISNUMBER(L333),MAX(0,INDEX('913'!$F$6:$F$1205,L333)),0)</f>
        <v>0</v>
      </c>
      <c r="AC333" s="37">
        <f>IF(ISNUMBER(M333),MAX(0,INDEX('913'!$F$6:$F$1205,M333)),0)</f>
        <v>0</v>
      </c>
      <c r="AD333" s="37">
        <f>IF(ISNUMBER(N333),MAX(0,INDEX('913'!$F$6:$F$1205,N333)),0)</f>
        <v>0</v>
      </c>
      <c r="AE333" s="37">
        <f>IF(ISNUMBER(O333),MAX(0,INDEX('913'!$F$6:$F$1205,O333)),0)</f>
        <v>0</v>
      </c>
      <c r="AF333" s="37">
        <f>IF(ISNUMBER(P333),MAX(0,INDEX('913'!$F$6:$F$1205,P333)),0)</f>
        <v>0</v>
      </c>
      <c r="AG333" s="32">
        <f>IF(ISNUMBER(I333),SQRT(INDEX('913'!$I$6:$I$1205,I333)^2+INDEX('913'!$J$6:$J$1205,I333)^2),0)</f>
        <v>0</v>
      </c>
      <c r="AH333" s="32">
        <f>IF(ISNUMBER(J333),SQRT(INDEX('913'!$I$6:$I$1205,J333)^2+INDEX('913'!$J$6:$J$1205,J333)^2),0)</f>
        <v>0</v>
      </c>
      <c r="AI333" s="32">
        <f>IF(ISNUMBER(K333),SQRT(INDEX('913'!$I$6:$I$1205,K333)^2+INDEX('913'!$J$6:$J$1205,K333)^2),0)</f>
        <v>0</v>
      </c>
      <c r="AJ333" s="32">
        <f>IF(ISNUMBER(L333),SQRT(INDEX('913'!$I$6:$I$1205,L333)^2+INDEX('913'!$J$6:$J$1205,L333)^2),0)</f>
        <v>0</v>
      </c>
      <c r="AK333" s="32">
        <f>IF(ISNUMBER(M333),SQRT(INDEX('913'!$I$6:$I$1205,M333)^2+INDEX('913'!$J$6:$J$1205,M333)^2),0)</f>
        <v>0</v>
      </c>
      <c r="AL333" s="32">
        <f>IF(ISNUMBER(N333),SQRT(INDEX('913'!$I$6:$I$1205,N333)^2+INDEX('913'!$J$6:$J$1205,N333)^2),0)</f>
        <v>0</v>
      </c>
      <c r="AM333" s="32">
        <f>IF(ISNUMBER(O333),SQRT(INDEX('913'!$I$6:$I$1205,O333)^2+INDEX('913'!$J$6:$J$1205,O333)^2),0)</f>
        <v>0</v>
      </c>
      <c r="AN333" s="49">
        <f>IF(ISNUMBER(P333),SQRT(INDEX('913'!$I$6:$I$1205,P333)^2+INDEX('913'!$J$6:$J$1205,P333)^2),0)</f>
        <v>0</v>
      </c>
      <c r="AO333" s="37">
        <f t="shared" si="61"/>
        <v>0</v>
      </c>
      <c r="AP333" s="37">
        <f t="shared" si="62"/>
        <v>0</v>
      </c>
      <c r="AQ333" s="33" t="e">
        <f>-100*'935'!W333*(AO333+AP333)/'11'!C$17</f>
        <v>#VALUE!</v>
      </c>
      <c r="AR333" s="37" t="e">
        <f t="shared" si="63"/>
        <v>#VALUE!</v>
      </c>
      <c r="AS333" s="52" t="e">
        <f t="shared" si="64"/>
        <v>#VALUE!</v>
      </c>
      <c r="AT333" s="32" t="e">
        <f>IF('935'!C333="VOID",0,('935'!C333*(1-'935'!X333/'11'!B$17)))</f>
        <v>#VALUE!</v>
      </c>
      <c r="AU333" s="52" t="e">
        <f>'935'!Q333*(1-'935'!Y333/'11'!C$17)/(1-'935'!X333/'11'!B$17)</f>
        <v>#VALUE!</v>
      </c>
      <c r="AV333" s="37" t="e">
        <f>INDEX('DNO totals'!$B$57:$G$57,IF('935'!K333,IF(MOD('935'!K333,1000),IF(MOD('935'!K333,100),IF(MOD('935'!K333,10),IF(MOD('935'!K333,1000)=1,6,5),4),3),2),1))</f>
        <v>#VALUE!</v>
      </c>
      <c r="AW333" s="52" t="e">
        <f t="shared" si="65"/>
        <v>#VALUE!</v>
      </c>
      <c r="AX333" s="32" t="e">
        <f>IF('935'!V333="VOID",0,'935'!V333*(1-'935'!X333/'11'!B$17))</f>
        <v>#VALUE!</v>
      </c>
      <c r="AY333" s="33" t="e">
        <f>IF(H333,-100*'Charging rates'!B$10/'11'!B$17*AX333/H333,0)</f>
        <v>#VALUE!</v>
      </c>
      <c r="AZ333" s="33" t="e">
        <f>IF(C333,'DNO totals'!B$41,0)</f>
        <v>#VALUE!</v>
      </c>
      <c r="BA333" s="33" t="e">
        <f t="shared" si="66"/>
        <v>#VALUE!</v>
      </c>
      <c r="BB333" s="33" t="e">
        <f t="shared" si="67"/>
        <v>#VALUE!</v>
      </c>
      <c r="BC333" s="53" t="e">
        <f t="shared" si="68"/>
        <v>#VALUE!</v>
      </c>
      <c r="BD333" s="32" t="e">
        <f>IF(AT333,'935'!H333*AT333/(AT333+D333+H333),0)</f>
        <v>#VALUE!</v>
      </c>
      <c r="BE333" s="32" t="e">
        <f>IF(H333,'935'!H333*H333/(AT333+D333+H333),0)</f>
        <v>#VALUE!</v>
      </c>
      <c r="BF333" s="32" t="e">
        <f>BD333*(1-'935'!X333/'11'!B$17)</f>
        <v>#VALUE!</v>
      </c>
      <c r="BG333" s="49" t="e">
        <f>BE333*(1-'935'!X333/'11'!B$17)</f>
        <v>#VALUE!</v>
      </c>
      <c r="BH333" s="52" t="e">
        <f>AV333*Parameters!B$6</f>
        <v>#VALUE!</v>
      </c>
      <c r="BI333" s="37" t="e">
        <f>IF('935'!$K333=1000,'Charging rates'!$C$38*$BH333/(1+'DNO totals'!$C$99)*'935'!$L333,0)</f>
        <v>#VALUE!</v>
      </c>
      <c r="BJ333" s="37" t="e">
        <f>IF(MOD('935'!$K333,1000)=100,'Charging rates'!$D$38*$BH333/(1+'DNO totals'!$D$99)*'935'!$M333,0)</f>
        <v>#VALUE!</v>
      </c>
      <c r="BK333" s="37" t="e">
        <f>IF(MOD('935'!$K333,100)=10,'Charging rates'!$E$38*$BH333/(1+'DNO totals'!$E$99)*'935'!$N333,0)</f>
        <v>#VALUE!</v>
      </c>
      <c r="BL333" s="37" t="e">
        <f>IF(AND(MOD('935'!$K333,10)&gt;0,MOD('935'!$K333,1000)&gt;1),'Charging rates'!$F$38*$BH333/(1+'DNO totals'!$F$99)*'935'!$O333,0)</f>
        <v>#VALUE!</v>
      </c>
      <c r="BM333" s="37" t="e">
        <f>IF(MOD('935'!$K333,1000)=1,'Charging rates'!$G$38*$BH333/(1+'DNO totals'!$G$99)*'935'!$P333,0)</f>
        <v>#VALUE!</v>
      </c>
      <c r="BN333" s="52" t="e">
        <f t="shared" si="69"/>
        <v>#VALUE!</v>
      </c>
      <c r="BO333" s="37" t="e">
        <f>IF('935'!$K333&gt;1000,'Charging rates'!$C$38*$AW333*'935'!$L333,0)</f>
        <v>#VALUE!</v>
      </c>
      <c r="BP333" s="37" t="e">
        <f>IF(MOD('935'!$K333,1000)&gt;100,'Charging rates'!$D$38*$AW333*'935'!$M333,0)</f>
        <v>#VALUE!</v>
      </c>
      <c r="BQ333" s="37" t="e">
        <f>IF(MOD('935'!$K333,100)&gt;10,'Charging rates'!$E$38*$AW333*'935'!$N333,0)</f>
        <v>#VALUE!</v>
      </c>
      <c r="BR333" s="52" t="e">
        <f t="shared" si="70"/>
        <v>#VALUE!</v>
      </c>
      <c r="BS333" s="48" t="e">
        <f>'935'!C333&lt;&gt;"VOID"</f>
        <v>#VALUE!</v>
      </c>
      <c r="BT333" s="33" t="e">
        <f>IF(BS333,(100/'11'!B$17*BD333*((1-'935'!I333)*'Charging rates'!B$51+'Charging rates'!B$63)),0)</f>
        <v>#VALUE!</v>
      </c>
      <c r="BU333" s="33" t="e">
        <f>100/'11'!B$17*BG333*('Charging rates'!B$51+'Charging rates'!B$63)</f>
        <v>#VALUE!</v>
      </c>
      <c r="BV333" s="33" t="e">
        <f>100/'11'!B$17*BE333*('Charging rates'!B$51+'Charging rates'!B$63)</f>
        <v>#VALUE!</v>
      </c>
      <c r="BW333" s="53" t="e">
        <f t="shared" si="71"/>
        <v>#VALUE!</v>
      </c>
      <c r="BX333" s="32" t="e">
        <f>AT333-('935'!T333*(1-'935'!X333/'11'!B$17))</f>
        <v>#VALUE!</v>
      </c>
      <c r="BY333" s="32">
        <f>0-IF(ISNUMBER(I333),INDEX('913'!$I$6:$I$1205,I333),0)-IF(ISNUMBER(J333),INDEX('913'!$I$6:$I$1205,J333),0)-IF(ISNUMBER(K333),INDEX('913'!$I$6:$I$1205,K333),0)-IF(ISNUMBER(L333),INDEX('913'!$I$6:$I$1205,L333),0)-IF(ISNUMBER(M333),INDEX('913'!$I$6:$I$1205,M333),0)-IF(ISNUMBER(N333),INDEX('913'!$I$6:$I$1205,N333),0)-IF(ISNUMBER(O333),INDEX('913'!$I$6:$I$1205,O333),0)-IF(ISNUMBER(P333),INDEX('913'!$I$6:$I$1205,P333),0)</f>
        <v>0</v>
      </c>
      <c r="BZ333" s="37">
        <f>IF(BY333=0,1,MAX(1,SQRT(BY333^2+(IF(ISNUMBER(I333),INDEX('913'!$J$6:$J$1205,I333),0)+IF(ISNUMBER(J333),INDEX('913'!$J$6:$J$1205,J333),0)+IF(ISNUMBER(K333),INDEX('913'!$J$6:$J$1205,K333),0)+IF(ISNUMBER(L333),INDEX('913'!$J$6:$J$1205,L333),0)+IF(ISNUMBER(M333),INDEX('913'!$J$6:$J$1205,M333),0)+IF(ISNUMBER(N333),INDEX('913'!$J$6:$J$1205,N333),0)+IF(ISNUMBER(O333),INDEX('913'!$J$6:$J$1205,O333),0)+IF(ISNUMBER(P333),INDEX('913'!$J$6:$J$1205,P333),0))^2)/BY333))</f>
        <v>1</v>
      </c>
      <c r="CA333" s="33" t="e">
        <f>100*AO333/'11'!B$17</f>
        <v>#VALUE!</v>
      </c>
      <c r="CB333" s="37" t="e">
        <f>100*(AP333*BZ333)/'11'!C$17</f>
        <v>#VALUE!</v>
      </c>
      <c r="CC333" s="37" t="e">
        <f t="shared" si="72"/>
        <v>#VALUE!</v>
      </c>
      <c r="CD333" s="33" t="e">
        <f t="shared" si="73"/>
        <v>#VALUE!</v>
      </c>
      <c r="CE333" s="54" t="e">
        <f>'11'!C$17-'935'!Y333</f>
        <v>#VALUE!</v>
      </c>
      <c r="CF333" s="37" t="e">
        <f>MAX('DNO totals'!B$312+0,MIN('935'!L333+0,'DNO totals'!B$304+0))</f>
        <v>#VALUE!</v>
      </c>
      <c r="CG333" s="37" t="e">
        <f>MAX('DNO totals'!C$312+0,MIN('935'!M333+0,'DNO totals'!C$304+0))</f>
        <v>#VALUE!</v>
      </c>
      <c r="CH333" s="37" t="e">
        <f>MAX('DNO totals'!D$312+0,MIN('935'!N333+0,'DNO totals'!D$304+0))</f>
        <v>#VALUE!</v>
      </c>
      <c r="CI333" s="37" t="e">
        <f>MAX('DNO totals'!E$312+0,MIN('935'!O333+0,'DNO totals'!E$304+0))</f>
        <v>#VALUE!</v>
      </c>
      <c r="CJ333" s="52" t="e">
        <f>MAX('DNO totals'!F$312+0,MIN('935'!P333+0,'DNO totals'!F$304+0))</f>
        <v>#VALUE!</v>
      </c>
      <c r="CK333" s="37" t="e">
        <f>IF('935'!$K333=1000,'Charging rates'!$C$38*$BH333/(1+'DNO totals'!$C$99)*$CF333,0)</f>
        <v>#VALUE!</v>
      </c>
      <c r="CL333" s="37" t="e">
        <f>IF(MOD('935'!$K333,1000)=100,'Charging rates'!$D$38*$BH333/(1+'DNO totals'!$D$99)*$CG333,0)</f>
        <v>#VALUE!</v>
      </c>
      <c r="CM333" s="37" t="e">
        <f>IF(MOD('935'!$K333,100)=10,'Charging rates'!$E$38*$BH333/(1+'DNO totals'!$E$99)*$CH333,0)</f>
        <v>#VALUE!</v>
      </c>
      <c r="CN333" s="37" t="e">
        <f>IF(AND(MOD('935'!$K333,10)&gt;0,MOD('935'!$K333,1000)&gt;1),'Charging rates'!$F$38*$BH333/(1+'DNO totals'!$F$99)*$CI333,0)</f>
        <v>#VALUE!</v>
      </c>
      <c r="CO333" s="37" t="e">
        <f>IF(MOD('935'!$K333,1000)=1,'Charging rates'!$G$38*$BH333/(1+'DNO totals'!$G$99)*$CJ333,0)</f>
        <v>#VALUE!</v>
      </c>
      <c r="CP333" s="52" t="e">
        <f t="shared" si="74"/>
        <v>#VALUE!</v>
      </c>
      <c r="CQ333" s="37" t="e">
        <f>IF('935'!$K333&gt;1000,'Charging rates'!$C$38*$AW333*$CF333,0)</f>
        <v>#VALUE!</v>
      </c>
      <c r="CR333" s="37" t="e">
        <f>IF(MOD('935'!$K333,1000)&gt;100,'Charging rates'!$D$38*$AW333*$CG333,0)</f>
        <v>#VALUE!</v>
      </c>
      <c r="CS333" s="37" t="e">
        <f>IF(MOD('935'!$K333,100)&gt;10,'Charging rates'!$E$38*$AW333*$CH333,0)</f>
        <v>#VALUE!</v>
      </c>
      <c r="CT333" s="52" t="e">
        <f t="shared" si="75"/>
        <v>#VALUE!</v>
      </c>
      <c r="CU333" s="33" t="e">
        <f>100*(AP333*'935'!Q333*BZ333)/'11'!B$17</f>
        <v>#VALUE!</v>
      </c>
      <c r="CV333" s="33" t="e">
        <f>100/'11'!B$17*'Charging rates'!B$10*AW333</f>
        <v>#VALUE!</v>
      </c>
      <c r="CW333" s="33" t="e">
        <f>IF(AT333=0,0,(1-BX333/AT333)*(CA333+IF('935'!Q333=0,0,(CB333*'935'!Q333*('11'!C$17-'935'!Y333)/('11'!B$17-'935'!X333)))))</f>
        <v>#VALUE!</v>
      </c>
      <c r="CX333" s="33" t="e">
        <f t="shared" si="76"/>
        <v>#VALUE!</v>
      </c>
      <c r="CY333" s="49" t="e">
        <f t="shared" si="77"/>
        <v>#VALUE!</v>
      </c>
      <c r="CZ333" s="32" t="e">
        <f>AT333*(Parameters!B$21+AU333)*IF('DNO totals'!B$323&lt;0,1,'935'!S333)</f>
        <v>#VALUE!</v>
      </c>
      <c r="DA333" s="52" t="e">
        <f>IF('DNO totals'!B$323&lt;0,1,'935'!S333)*(Parameters!B$21+AU333)</f>
        <v>#VALUE!</v>
      </c>
      <c r="DB333" s="37" t="e">
        <f>CX333+'Charging rates'!B$106*DA333*100/'11'!B$17</f>
        <v>#VALUE!</v>
      </c>
      <c r="DC333" s="37" t="e">
        <f>DB333+'Charging rates'!B$116*(Parameters!B$21+AU333)*100/'11'!B$17*IF('DNO totals'!B$323&lt;0,1,'935'!S333)</f>
        <v>#VALUE!</v>
      </c>
      <c r="DD333" s="37" t="e">
        <f>'Charging rates'!B$97*(CP333+CT333)*100/'11'!B$17</f>
        <v>#VALUE!</v>
      </c>
      <c r="DE333" s="33" t="e">
        <f>MAX(0-(CB333*AU333*'11'!C$17/'11'!B$17),DC333+DD333)</f>
        <v>#VALUE!</v>
      </c>
      <c r="DF333" s="37" t="e">
        <f>IF(BS333,IF(AU333=0,CC333,MAX(0,MIN(CC333,CC333+(DE333/'935'!Q333*('11'!B$17-'935'!X333)/('11'!C$17-'935'!Y333))))),0)</f>
        <v>#VALUE!</v>
      </c>
      <c r="DG333" s="33" t="e">
        <f t="shared" si="78"/>
        <v>#VALUE!</v>
      </c>
      <c r="DH333" s="53" t="e">
        <f t="shared" si="79"/>
        <v>#VALUE!</v>
      </c>
    </row>
    <row r="334" spans="1:112">
      <c r="A334" s="28">
        <v>234</v>
      </c>
      <c r="B334" s="47" t="e">
        <f>'935'!B334</f>
        <v>#VALUE!</v>
      </c>
      <c r="C334" s="48" t="e">
        <f>OR('935'!E334&lt;&gt;"VOID",'935'!F334&lt;&gt;"VOID",'935'!G334&lt;&gt;"VOID")</f>
        <v>#VALUE!</v>
      </c>
      <c r="D334" s="32" t="e">
        <f>IF('935'!D334="VOID",0,'935'!D334*(1-'935'!X334/'11'!B$17))</f>
        <v>#VALUE!</v>
      </c>
      <c r="E334" s="32" t="e">
        <f>IF('935'!E334="VOID",0,'935'!E334*(1-'935'!X334/'11'!B$17))</f>
        <v>#VALUE!</v>
      </c>
      <c r="F334" s="32" t="e">
        <f>IF('935'!F334="VOID",0,'935'!F334*(1-'935'!X334/'11'!B$17))</f>
        <v>#VALUE!</v>
      </c>
      <c r="G334" s="32" t="e">
        <f>IF('935'!G334="VOID",0,'935'!G334*(1-'935'!X334/'11'!B$17))</f>
        <v>#VALUE!</v>
      </c>
      <c r="H334" s="49" t="e">
        <f t="shared" si="60"/>
        <v>#VALUE!</v>
      </c>
      <c r="I334" s="50" t="e">
        <f>MATCH('935'!J334,'913'!$B$6:$B$1205,0)</f>
        <v>#VALUE!</v>
      </c>
      <c r="J334" s="50" t="e">
        <f>MATCH(INDEX('913'!$D$6:$D$1205,I334),'913'!$B$6:$B$1205,0)</f>
        <v>#VALUE!</v>
      </c>
      <c r="K334" s="50" t="e">
        <f>MATCH(INDEX('913'!$D$6:$D$1205,J334),'913'!$B$6:$B$1205,0)</f>
        <v>#VALUE!</v>
      </c>
      <c r="L334" s="50" t="e">
        <f>MATCH(INDEX('913'!$D$6:$D$1205,K334),'913'!$B$6:$B$1205,0)</f>
        <v>#VALUE!</v>
      </c>
      <c r="M334" s="50" t="e">
        <f>MATCH(INDEX('913'!$D$6:$D$1205,L334),'913'!$B$6:$B$1205,0)</f>
        <v>#VALUE!</v>
      </c>
      <c r="N334" s="50" t="e">
        <f>MATCH(INDEX('913'!$D$6:$D$1205,M334),'913'!$B$6:$B$1205,0)</f>
        <v>#VALUE!</v>
      </c>
      <c r="O334" s="50" t="e">
        <f>MATCH(INDEX('913'!$D$6:$D$1205,N334),'913'!$B$6:$B$1205,0)</f>
        <v>#VALUE!</v>
      </c>
      <c r="P334" s="51" t="e">
        <f>MATCH(INDEX('913'!$D$6:$D$1205,O334),'913'!$B$6:$B$1205,0)</f>
        <v>#VALUE!</v>
      </c>
      <c r="Q334" s="37">
        <f>IF(ISNUMBER(I334),MAX(0,INDEX('913'!$E$6:$E$1205,I334)),0)</f>
        <v>0</v>
      </c>
      <c r="R334" s="37">
        <f>IF(ISNUMBER(J334),MAX(0,INDEX('913'!$E$6:$E$1205,J334)),0)</f>
        <v>0</v>
      </c>
      <c r="S334" s="37">
        <f>IF(ISNUMBER(K334),MAX(0,INDEX('913'!$E$6:$E$1205,K334)),0)</f>
        <v>0</v>
      </c>
      <c r="T334" s="37">
        <f>IF(ISNUMBER(L334),MAX(0,INDEX('913'!$E$6:$E$1205,L334)),0)</f>
        <v>0</v>
      </c>
      <c r="U334" s="37">
        <f>IF(ISNUMBER(M334),MAX(0,INDEX('913'!$E$6:$E$1205,M334)),0)</f>
        <v>0</v>
      </c>
      <c r="V334" s="37">
        <f>IF(ISNUMBER(N334),MAX(0,INDEX('913'!$E$6:$E$1205,N334)),0)</f>
        <v>0</v>
      </c>
      <c r="W334" s="37">
        <f>IF(ISNUMBER(O334),MAX(0,INDEX('913'!$E$6:$E$1205,O334)),0)</f>
        <v>0</v>
      </c>
      <c r="X334" s="52">
        <f>IF(ISNUMBER(P334),MAX(0,INDEX('913'!$E$6:$E$1205,P334)),0)</f>
        <v>0</v>
      </c>
      <c r="Y334" s="37">
        <f>IF(ISNUMBER(I334),MAX(0,INDEX('913'!$F$6:$F$1205,I334)),0)</f>
        <v>0</v>
      </c>
      <c r="Z334" s="37">
        <f>IF(ISNUMBER(J334),MAX(0,INDEX('913'!$F$6:$F$1205,J334)),0)</f>
        <v>0</v>
      </c>
      <c r="AA334" s="37">
        <f>IF(ISNUMBER(K334),MAX(0,INDEX('913'!$F$6:$F$1205,K334)),0)</f>
        <v>0</v>
      </c>
      <c r="AB334" s="37">
        <f>IF(ISNUMBER(L334),MAX(0,INDEX('913'!$F$6:$F$1205,L334)),0)</f>
        <v>0</v>
      </c>
      <c r="AC334" s="37">
        <f>IF(ISNUMBER(M334),MAX(0,INDEX('913'!$F$6:$F$1205,M334)),0)</f>
        <v>0</v>
      </c>
      <c r="AD334" s="37">
        <f>IF(ISNUMBER(N334),MAX(0,INDEX('913'!$F$6:$F$1205,N334)),0)</f>
        <v>0</v>
      </c>
      <c r="AE334" s="37">
        <f>IF(ISNUMBER(O334),MAX(0,INDEX('913'!$F$6:$F$1205,O334)),0)</f>
        <v>0</v>
      </c>
      <c r="AF334" s="37">
        <f>IF(ISNUMBER(P334),MAX(0,INDEX('913'!$F$6:$F$1205,P334)),0)</f>
        <v>0</v>
      </c>
      <c r="AG334" s="32">
        <f>IF(ISNUMBER(I334),SQRT(INDEX('913'!$I$6:$I$1205,I334)^2+INDEX('913'!$J$6:$J$1205,I334)^2),0)</f>
        <v>0</v>
      </c>
      <c r="AH334" s="32">
        <f>IF(ISNUMBER(J334),SQRT(INDEX('913'!$I$6:$I$1205,J334)^2+INDEX('913'!$J$6:$J$1205,J334)^2),0)</f>
        <v>0</v>
      </c>
      <c r="AI334" s="32">
        <f>IF(ISNUMBER(K334),SQRT(INDEX('913'!$I$6:$I$1205,K334)^2+INDEX('913'!$J$6:$J$1205,K334)^2),0)</f>
        <v>0</v>
      </c>
      <c r="AJ334" s="32">
        <f>IF(ISNUMBER(L334),SQRT(INDEX('913'!$I$6:$I$1205,L334)^2+INDEX('913'!$J$6:$J$1205,L334)^2),0)</f>
        <v>0</v>
      </c>
      <c r="AK334" s="32">
        <f>IF(ISNUMBER(M334),SQRT(INDEX('913'!$I$6:$I$1205,M334)^2+INDEX('913'!$J$6:$J$1205,M334)^2),0)</f>
        <v>0</v>
      </c>
      <c r="AL334" s="32">
        <f>IF(ISNUMBER(N334),SQRT(INDEX('913'!$I$6:$I$1205,N334)^2+INDEX('913'!$J$6:$J$1205,N334)^2),0)</f>
        <v>0</v>
      </c>
      <c r="AM334" s="32">
        <f>IF(ISNUMBER(O334),SQRT(INDEX('913'!$I$6:$I$1205,O334)^2+INDEX('913'!$J$6:$J$1205,O334)^2),0)</f>
        <v>0</v>
      </c>
      <c r="AN334" s="49">
        <f>IF(ISNUMBER(P334),SQRT(INDEX('913'!$I$6:$I$1205,P334)^2+INDEX('913'!$J$6:$J$1205,P334)^2),0)</f>
        <v>0</v>
      </c>
      <c r="AO334" s="37">
        <f t="shared" si="61"/>
        <v>0</v>
      </c>
      <c r="AP334" s="37">
        <f t="shared" si="62"/>
        <v>0</v>
      </c>
      <c r="AQ334" s="33" t="e">
        <f>-100*'935'!W334*(AO334+AP334)/'11'!C$17</f>
        <v>#VALUE!</v>
      </c>
      <c r="AR334" s="37" t="e">
        <f t="shared" si="63"/>
        <v>#VALUE!</v>
      </c>
      <c r="AS334" s="52" t="e">
        <f t="shared" si="64"/>
        <v>#VALUE!</v>
      </c>
      <c r="AT334" s="32" t="e">
        <f>IF('935'!C334="VOID",0,('935'!C334*(1-'935'!X334/'11'!B$17)))</f>
        <v>#VALUE!</v>
      </c>
      <c r="AU334" s="52" t="e">
        <f>'935'!Q334*(1-'935'!Y334/'11'!C$17)/(1-'935'!X334/'11'!B$17)</f>
        <v>#VALUE!</v>
      </c>
      <c r="AV334" s="37" t="e">
        <f>INDEX('DNO totals'!$B$57:$G$57,IF('935'!K334,IF(MOD('935'!K334,1000),IF(MOD('935'!K334,100),IF(MOD('935'!K334,10),IF(MOD('935'!K334,1000)=1,6,5),4),3),2),1))</f>
        <v>#VALUE!</v>
      </c>
      <c r="AW334" s="52" t="e">
        <f t="shared" si="65"/>
        <v>#VALUE!</v>
      </c>
      <c r="AX334" s="32" t="e">
        <f>IF('935'!V334="VOID",0,'935'!V334*(1-'935'!X334/'11'!B$17))</f>
        <v>#VALUE!</v>
      </c>
      <c r="AY334" s="33" t="e">
        <f>IF(H334,-100*'Charging rates'!B$10/'11'!B$17*AX334/H334,0)</f>
        <v>#VALUE!</v>
      </c>
      <c r="AZ334" s="33" t="e">
        <f>IF(C334,'DNO totals'!B$41,0)</f>
        <v>#VALUE!</v>
      </c>
      <c r="BA334" s="33" t="e">
        <f t="shared" si="66"/>
        <v>#VALUE!</v>
      </c>
      <c r="BB334" s="33" t="e">
        <f t="shared" si="67"/>
        <v>#VALUE!</v>
      </c>
      <c r="BC334" s="53" t="e">
        <f t="shared" si="68"/>
        <v>#VALUE!</v>
      </c>
      <c r="BD334" s="32" t="e">
        <f>IF(AT334,'935'!H334*AT334/(AT334+D334+H334),0)</f>
        <v>#VALUE!</v>
      </c>
      <c r="BE334" s="32" t="e">
        <f>IF(H334,'935'!H334*H334/(AT334+D334+H334),0)</f>
        <v>#VALUE!</v>
      </c>
      <c r="BF334" s="32" t="e">
        <f>BD334*(1-'935'!X334/'11'!B$17)</f>
        <v>#VALUE!</v>
      </c>
      <c r="BG334" s="49" t="e">
        <f>BE334*(1-'935'!X334/'11'!B$17)</f>
        <v>#VALUE!</v>
      </c>
      <c r="BH334" s="52" t="e">
        <f>AV334*Parameters!B$6</f>
        <v>#VALUE!</v>
      </c>
      <c r="BI334" s="37" t="e">
        <f>IF('935'!$K334=1000,'Charging rates'!$C$38*$BH334/(1+'DNO totals'!$C$99)*'935'!$L334,0)</f>
        <v>#VALUE!</v>
      </c>
      <c r="BJ334" s="37" t="e">
        <f>IF(MOD('935'!$K334,1000)=100,'Charging rates'!$D$38*$BH334/(1+'DNO totals'!$D$99)*'935'!$M334,0)</f>
        <v>#VALUE!</v>
      </c>
      <c r="BK334" s="37" t="e">
        <f>IF(MOD('935'!$K334,100)=10,'Charging rates'!$E$38*$BH334/(1+'DNO totals'!$E$99)*'935'!$N334,0)</f>
        <v>#VALUE!</v>
      </c>
      <c r="BL334" s="37" t="e">
        <f>IF(AND(MOD('935'!$K334,10)&gt;0,MOD('935'!$K334,1000)&gt;1),'Charging rates'!$F$38*$BH334/(1+'DNO totals'!$F$99)*'935'!$O334,0)</f>
        <v>#VALUE!</v>
      </c>
      <c r="BM334" s="37" t="e">
        <f>IF(MOD('935'!$K334,1000)=1,'Charging rates'!$G$38*$BH334/(1+'DNO totals'!$G$99)*'935'!$P334,0)</f>
        <v>#VALUE!</v>
      </c>
      <c r="BN334" s="52" t="e">
        <f t="shared" si="69"/>
        <v>#VALUE!</v>
      </c>
      <c r="BO334" s="37" t="e">
        <f>IF('935'!$K334&gt;1000,'Charging rates'!$C$38*$AW334*'935'!$L334,0)</f>
        <v>#VALUE!</v>
      </c>
      <c r="BP334" s="37" t="e">
        <f>IF(MOD('935'!$K334,1000)&gt;100,'Charging rates'!$D$38*$AW334*'935'!$M334,0)</f>
        <v>#VALUE!</v>
      </c>
      <c r="BQ334" s="37" t="e">
        <f>IF(MOD('935'!$K334,100)&gt;10,'Charging rates'!$E$38*$AW334*'935'!$N334,0)</f>
        <v>#VALUE!</v>
      </c>
      <c r="BR334" s="52" t="e">
        <f t="shared" si="70"/>
        <v>#VALUE!</v>
      </c>
      <c r="BS334" s="48" t="e">
        <f>'935'!C334&lt;&gt;"VOID"</f>
        <v>#VALUE!</v>
      </c>
      <c r="BT334" s="33" t="e">
        <f>IF(BS334,(100/'11'!B$17*BD334*((1-'935'!I334)*'Charging rates'!B$51+'Charging rates'!B$63)),0)</f>
        <v>#VALUE!</v>
      </c>
      <c r="BU334" s="33" t="e">
        <f>100/'11'!B$17*BG334*('Charging rates'!B$51+'Charging rates'!B$63)</f>
        <v>#VALUE!</v>
      </c>
      <c r="BV334" s="33" t="e">
        <f>100/'11'!B$17*BE334*('Charging rates'!B$51+'Charging rates'!B$63)</f>
        <v>#VALUE!</v>
      </c>
      <c r="BW334" s="53" t="e">
        <f t="shared" si="71"/>
        <v>#VALUE!</v>
      </c>
      <c r="BX334" s="32" t="e">
        <f>AT334-('935'!T334*(1-'935'!X334/'11'!B$17))</f>
        <v>#VALUE!</v>
      </c>
      <c r="BY334" s="32">
        <f>0-IF(ISNUMBER(I334),INDEX('913'!$I$6:$I$1205,I334),0)-IF(ISNUMBER(J334),INDEX('913'!$I$6:$I$1205,J334),0)-IF(ISNUMBER(K334),INDEX('913'!$I$6:$I$1205,K334),0)-IF(ISNUMBER(L334),INDEX('913'!$I$6:$I$1205,L334),0)-IF(ISNUMBER(M334),INDEX('913'!$I$6:$I$1205,M334),0)-IF(ISNUMBER(N334),INDEX('913'!$I$6:$I$1205,N334),0)-IF(ISNUMBER(O334),INDEX('913'!$I$6:$I$1205,O334),0)-IF(ISNUMBER(P334),INDEX('913'!$I$6:$I$1205,P334),0)</f>
        <v>0</v>
      </c>
      <c r="BZ334" s="37">
        <f>IF(BY334=0,1,MAX(1,SQRT(BY334^2+(IF(ISNUMBER(I334),INDEX('913'!$J$6:$J$1205,I334),0)+IF(ISNUMBER(J334),INDEX('913'!$J$6:$J$1205,J334),0)+IF(ISNUMBER(K334),INDEX('913'!$J$6:$J$1205,K334),0)+IF(ISNUMBER(L334),INDEX('913'!$J$6:$J$1205,L334),0)+IF(ISNUMBER(M334),INDEX('913'!$J$6:$J$1205,M334),0)+IF(ISNUMBER(N334),INDEX('913'!$J$6:$J$1205,N334),0)+IF(ISNUMBER(O334),INDEX('913'!$J$6:$J$1205,O334),0)+IF(ISNUMBER(P334),INDEX('913'!$J$6:$J$1205,P334),0))^2)/BY334))</f>
        <v>1</v>
      </c>
      <c r="CA334" s="33" t="e">
        <f>100*AO334/'11'!B$17</f>
        <v>#VALUE!</v>
      </c>
      <c r="CB334" s="37" t="e">
        <f>100*(AP334*BZ334)/'11'!C$17</f>
        <v>#VALUE!</v>
      </c>
      <c r="CC334" s="37" t="e">
        <f t="shared" si="72"/>
        <v>#VALUE!</v>
      </c>
      <c r="CD334" s="33" t="e">
        <f t="shared" si="73"/>
        <v>#VALUE!</v>
      </c>
      <c r="CE334" s="54" t="e">
        <f>'11'!C$17-'935'!Y334</f>
        <v>#VALUE!</v>
      </c>
      <c r="CF334" s="37" t="e">
        <f>MAX('DNO totals'!B$312+0,MIN('935'!L334+0,'DNO totals'!B$304+0))</f>
        <v>#VALUE!</v>
      </c>
      <c r="CG334" s="37" t="e">
        <f>MAX('DNO totals'!C$312+0,MIN('935'!M334+0,'DNO totals'!C$304+0))</f>
        <v>#VALUE!</v>
      </c>
      <c r="CH334" s="37" t="e">
        <f>MAX('DNO totals'!D$312+0,MIN('935'!N334+0,'DNO totals'!D$304+0))</f>
        <v>#VALUE!</v>
      </c>
      <c r="CI334" s="37" t="e">
        <f>MAX('DNO totals'!E$312+0,MIN('935'!O334+0,'DNO totals'!E$304+0))</f>
        <v>#VALUE!</v>
      </c>
      <c r="CJ334" s="52" t="e">
        <f>MAX('DNO totals'!F$312+0,MIN('935'!P334+0,'DNO totals'!F$304+0))</f>
        <v>#VALUE!</v>
      </c>
      <c r="CK334" s="37" t="e">
        <f>IF('935'!$K334=1000,'Charging rates'!$C$38*$BH334/(1+'DNO totals'!$C$99)*$CF334,0)</f>
        <v>#VALUE!</v>
      </c>
      <c r="CL334" s="37" t="e">
        <f>IF(MOD('935'!$K334,1000)=100,'Charging rates'!$D$38*$BH334/(1+'DNO totals'!$D$99)*$CG334,0)</f>
        <v>#VALUE!</v>
      </c>
      <c r="CM334" s="37" t="e">
        <f>IF(MOD('935'!$K334,100)=10,'Charging rates'!$E$38*$BH334/(1+'DNO totals'!$E$99)*$CH334,0)</f>
        <v>#VALUE!</v>
      </c>
      <c r="CN334" s="37" t="e">
        <f>IF(AND(MOD('935'!$K334,10)&gt;0,MOD('935'!$K334,1000)&gt;1),'Charging rates'!$F$38*$BH334/(1+'DNO totals'!$F$99)*$CI334,0)</f>
        <v>#VALUE!</v>
      </c>
      <c r="CO334" s="37" t="e">
        <f>IF(MOD('935'!$K334,1000)=1,'Charging rates'!$G$38*$BH334/(1+'DNO totals'!$G$99)*$CJ334,0)</f>
        <v>#VALUE!</v>
      </c>
      <c r="CP334" s="52" t="e">
        <f t="shared" si="74"/>
        <v>#VALUE!</v>
      </c>
      <c r="CQ334" s="37" t="e">
        <f>IF('935'!$K334&gt;1000,'Charging rates'!$C$38*$AW334*$CF334,0)</f>
        <v>#VALUE!</v>
      </c>
      <c r="CR334" s="37" t="e">
        <f>IF(MOD('935'!$K334,1000)&gt;100,'Charging rates'!$D$38*$AW334*$CG334,0)</f>
        <v>#VALUE!</v>
      </c>
      <c r="CS334" s="37" t="e">
        <f>IF(MOD('935'!$K334,100)&gt;10,'Charging rates'!$E$38*$AW334*$CH334,0)</f>
        <v>#VALUE!</v>
      </c>
      <c r="CT334" s="52" t="e">
        <f t="shared" si="75"/>
        <v>#VALUE!</v>
      </c>
      <c r="CU334" s="33" t="e">
        <f>100*(AP334*'935'!Q334*BZ334)/'11'!B$17</f>
        <v>#VALUE!</v>
      </c>
      <c r="CV334" s="33" t="e">
        <f>100/'11'!B$17*'Charging rates'!B$10*AW334</f>
        <v>#VALUE!</v>
      </c>
      <c r="CW334" s="33" t="e">
        <f>IF(AT334=0,0,(1-BX334/AT334)*(CA334+IF('935'!Q334=0,0,(CB334*'935'!Q334*('11'!C$17-'935'!Y334)/('11'!B$17-'935'!X334)))))</f>
        <v>#VALUE!</v>
      </c>
      <c r="CX334" s="33" t="e">
        <f t="shared" si="76"/>
        <v>#VALUE!</v>
      </c>
      <c r="CY334" s="49" t="e">
        <f t="shared" si="77"/>
        <v>#VALUE!</v>
      </c>
      <c r="CZ334" s="32" t="e">
        <f>AT334*(Parameters!B$21+AU334)*IF('DNO totals'!B$323&lt;0,1,'935'!S334)</f>
        <v>#VALUE!</v>
      </c>
      <c r="DA334" s="52" t="e">
        <f>IF('DNO totals'!B$323&lt;0,1,'935'!S334)*(Parameters!B$21+AU334)</f>
        <v>#VALUE!</v>
      </c>
      <c r="DB334" s="37" t="e">
        <f>CX334+'Charging rates'!B$106*DA334*100/'11'!B$17</f>
        <v>#VALUE!</v>
      </c>
      <c r="DC334" s="37" t="e">
        <f>DB334+'Charging rates'!B$116*(Parameters!B$21+AU334)*100/'11'!B$17*IF('DNO totals'!B$323&lt;0,1,'935'!S334)</f>
        <v>#VALUE!</v>
      </c>
      <c r="DD334" s="37" t="e">
        <f>'Charging rates'!B$97*(CP334+CT334)*100/'11'!B$17</f>
        <v>#VALUE!</v>
      </c>
      <c r="DE334" s="33" t="e">
        <f>MAX(0-(CB334*AU334*'11'!C$17/'11'!B$17),DC334+DD334)</f>
        <v>#VALUE!</v>
      </c>
      <c r="DF334" s="37" t="e">
        <f>IF(BS334,IF(AU334=0,CC334,MAX(0,MIN(CC334,CC334+(DE334/'935'!Q334*('11'!B$17-'935'!X334)/('11'!C$17-'935'!Y334))))),0)</f>
        <v>#VALUE!</v>
      </c>
      <c r="DG334" s="33" t="e">
        <f t="shared" si="78"/>
        <v>#VALUE!</v>
      </c>
      <c r="DH334" s="53" t="e">
        <f t="shared" si="79"/>
        <v>#VALUE!</v>
      </c>
    </row>
    <row r="335" spans="1:112">
      <c r="A335" s="28">
        <v>235</v>
      </c>
      <c r="B335" s="47" t="e">
        <f>'935'!B335</f>
        <v>#VALUE!</v>
      </c>
      <c r="C335" s="48" t="e">
        <f>OR('935'!E335&lt;&gt;"VOID",'935'!F335&lt;&gt;"VOID",'935'!G335&lt;&gt;"VOID")</f>
        <v>#VALUE!</v>
      </c>
      <c r="D335" s="32" t="e">
        <f>IF('935'!D335="VOID",0,'935'!D335*(1-'935'!X335/'11'!B$17))</f>
        <v>#VALUE!</v>
      </c>
      <c r="E335" s="32" t="e">
        <f>IF('935'!E335="VOID",0,'935'!E335*(1-'935'!X335/'11'!B$17))</f>
        <v>#VALUE!</v>
      </c>
      <c r="F335" s="32" t="e">
        <f>IF('935'!F335="VOID",0,'935'!F335*(1-'935'!X335/'11'!B$17))</f>
        <v>#VALUE!</v>
      </c>
      <c r="G335" s="32" t="e">
        <f>IF('935'!G335="VOID",0,'935'!G335*(1-'935'!X335/'11'!B$17))</f>
        <v>#VALUE!</v>
      </c>
      <c r="H335" s="49" t="e">
        <f t="shared" si="60"/>
        <v>#VALUE!</v>
      </c>
      <c r="I335" s="50" t="e">
        <f>MATCH('935'!J335,'913'!$B$6:$B$1205,0)</f>
        <v>#VALUE!</v>
      </c>
      <c r="J335" s="50" t="e">
        <f>MATCH(INDEX('913'!$D$6:$D$1205,I335),'913'!$B$6:$B$1205,0)</f>
        <v>#VALUE!</v>
      </c>
      <c r="K335" s="50" t="e">
        <f>MATCH(INDEX('913'!$D$6:$D$1205,J335),'913'!$B$6:$B$1205,0)</f>
        <v>#VALUE!</v>
      </c>
      <c r="L335" s="50" t="e">
        <f>MATCH(INDEX('913'!$D$6:$D$1205,K335),'913'!$B$6:$B$1205,0)</f>
        <v>#VALUE!</v>
      </c>
      <c r="M335" s="50" t="e">
        <f>MATCH(INDEX('913'!$D$6:$D$1205,L335),'913'!$B$6:$B$1205,0)</f>
        <v>#VALUE!</v>
      </c>
      <c r="N335" s="50" t="e">
        <f>MATCH(INDEX('913'!$D$6:$D$1205,M335),'913'!$B$6:$B$1205,0)</f>
        <v>#VALUE!</v>
      </c>
      <c r="O335" s="50" t="e">
        <f>MATCH(INDEX('913'!$D$6:$D$1205,N335),'913'!$B$6:$B$1205,0)</f>
        <v>#VALUE!</v>
      </c>
      <c r="P335" s="51" t="e">
        <f>MATCH(INDEX('913'!$D$6:$D$1205,O335),'913'!$B$6:$B$1205,0)</f>
        <v>#VALUE!</v>
      </c>
      <c r="Q335" s="37">
        <f>IF(ISNUMBER(I335),MAX(0,INDEX('913'!$E$6:$E$1205,I335)),0)</f>
        <v>0</v>
      </c>
      <c r="R335" s="37">
        <f>IF(ISNUMBER(J335),MAX(0,INDEX('913'!$E$6:$E$1205,J335)),0)</f>
        <v>0</v>
      </c>
      <c r="S335" s="37">
        <f>IF(ISNUMBER(K335),MAX(0,INDEX('913'!$E$6:$E$1205,K335)),0)</f>
        <v>0</v>
      </c>
      <c r="T335" s="37">
        <f>IF(ISNUMBER(L335),MAX(0,INDEX('913'!$E$6:$E$1205,L335)),0)</f>
        <v>0</v>
      </c>
      <c r="U335" s="37">
        <f>IF(ISNUMBER(M335),MAX(0,INDEX('913'!$E$6:$E$1205,M335)),0)</f>
        <v>0</v>
      </c>
      <c r="V335" s="37">
        <f>IF(ISNUMBER(N335),MAX(0,INDEX('913'!$E$6:$E$1205,N335)),0)</f>
        <v>0</v>
      </c>
      <c r="W335" s="37">
        <f>IF(ISNUMBER(O335),MAX(0,INDEX('913'!$E$6:$E$1205,O335)),0)</f>
        <v>0</v>
      </c>
      <c r="X335" s="52">
        <f>IF(ISNUMBER(P335),MAX(0,INDEX('913'!$E$6:$E$1205,P335)),0)</f>
        <v>0</v>
      </c>
      <c r="Y335" s="37">
        <f>IF(ISNUMBER(I335),MAX(0,INDEX('913'!$F$6:$F$1205,I335)),0)</f>
        <v>0</v>
      </c>
      <c r="Z335" s="37">
        <f>IF(ISNUMBER(J335),MAX(0,INDEX('913'!$F$6:$F$1205,J335)),0)</f>
        <v>0</v>
      </c>
      <c r="AA335" s="37">
        <f>IF(ISNUMBER(K335),MAX(0,INDEX('913'!$F$6:$F$1205,K335)),0)</f>
        <v>0</v>
      </c>
      <c r="AB335" s="37">
        <f>IF(ISNUMBER(L335),MAX(0,INDEX('913'!$F$6:$F$1205,L335)),0)</f>
        <v>0</v>
      </c>
      <c r="AC335" s="37">
        <f>IF(ISNUMBER(M335),MAX(0,INDEX('913'!$F$6:$F$1205,M335)),0)</f>
        <v>0</v>
      </c>
      <c r="AD335" s="37">
        <f>IF(ISNUMBER(N335),MAX(0,INDEX('913'!$F$6:$F$1205,N335)),0)</f>
        <v>0</v>
      </c>
      <c r="AE335" s="37">
        <f>IF(ISNUMBER(O335),MAX(0,INDEX('913'!$F$6:$F$1205,O335)),0)</f>
        <v>0</v>
      </c>
      <c r="AF335" s="37">
        <f>IF(ISNUMBER(P335),MAX(0,INDEX('913'!$F$6:$F$1205,P335)),0)</f>
        <v>0</v>
      </c>
      <c r="AG335" s="32">
        <f>IF(ISNUMBER(I335),SQRT(INDEX('913'!$I$6:$I$1205,I335)^2+INDEX('913'!$J$6:$J$1205,I335)^2),0)</f>
        <v>0</v>
      </c>
      <c r="AH335" s="32">
        <f>IF(ISNUMBER(J335),SQRT(INDEX('913'!$I$6:$I$1205,J335)^2+INDEX('913'!$J$6:$J$1205,J335)^2),0)</f>
        <v>0</v>
      </c>
      <c r="AI335" s="32">
        <f>IF(ISNUMBER(K335),SQRT(INDEX('913'!$I$6:$I$1205,K335)^2+INDEX('913'!$J$6:$J$1205,K335)^2),0)</f>
        <v>0</v>
      </c>
      <c r="AJ335" s="32">
        <f>IF(ISNUMBER(L335),SQRT(INDEX('913'!$I$6:$I$1205,L335)^2+INDEX('913'!$J$6:$J$1205,L335)^2),0)</f>
        <v>0</v>
      </c>
      <c r="AK335" s="32">
        <f>IF(ISNUMBER(M335),SQRT(INDEX('913'!$I$6:$I$1205,M335)^2+INDEX('913'!$J$6:$J$1205,M335)^2),0)</f>
        <v>0</v>
      </c>
      <c r="AL335" s="32">
        <f>IF(ISNUMBER(N335),SQRT(INDEX('913'!$I$6:$I$1205,N335)^2+INDEX('913'!$J$6:$J$1205,N335)^2),0)</f>
        <v>0</v>
      </c>
      <c r="AM335" s="32">
        <f>IF(ISNUMBER(O335),SQRT(INDEX('913'!$I$6:$I$1205,O335)^2+INDEX('913'!$J$6:$J$1205,O335)^2),0)</f>
        <v>0</v>
      </c>
      <c r="AN335" s="49">
        <f>IF(ISNUMBER(P335),SQRT(INDEX('913'!$I$6:$I$1205,P335)^2+INDEX('913'!$J$6:$J$1205,P335)^2),0)</f>
        <v>0</v>
      </c>
      <c r="AO335" s="37">
        <f t="shared" si="61"/>
        <v>0</v>
      </c>
      <c r="AP335" s="37">
        <f t="shared" si="62"/>
        <v>0</v>
      </c>
      <c r="AQ335" s="33" t="e">
        <f>-100*'935'!W335*(AO335+AP335)/'11'!C$17</f>
        <v>#VALUE!</v>
      </c>
      <c r="AR335" s="37" t="e">
        <f t="shared" si="63"/>
        <v>#VALUE!</v>
      </c>
      <c r="AS335" s="52" t="e">
        <f t="shared" si="64"/>
        <v>#VALUE!</v>
      </c>
      <c r="AT335" s="32" t="e">
        <f>IF('935'!C335="VOID",0,('935'!C335*(1-'935'!X335/'11'!B$17)))</f>
        <v>#VALUE!</v>
      </c>
      <c r="AU335" s="52" t="e">
        <f>'935'!Q335*(1-'935'!Y335/'11'!C$17)/(1-'935'!X335/'11'!B$17)</f>
        <v>#VALUE!</v>
      </c>
      <c r="AV335" s="37" t="e">
        <f>INDEX('DNO totals'!$B$57:$G$57,IF('935'!K335,IF(MOD('935'!K335,1000),IF(MOD('935'!K335,100),IF(MOD('935'!K335,10),IF(MOD('935'!K335,1000)=1,6,5),4),3),2),1))</f>
        <v>#VALUE!</v>
      </c>
      <c r="AW335" s="52" t="e">
        <f t="shared" si="65"/>
        <v>#VALUE!</v>
      </c>
      <c r="AX335" s="32" t="e">
        <f>IF('935'!V335="VOID",0,'935'!V335*(1-'935'!X335/'11'!B$17))</f>
        <v>#VALUE!</v>
      </c>
      <c r="AY335" s="33" t="e">
        <f>IF(H335,-100*'Charging rates'!B$10/'11'!B$17*AX335/H335,0)</f>
        <v>#VALUE!</v>
      </c>
      <c r="AZ335" s="33" t="e">
        <f>IF(C335,'DNO totals'!B$41,0)</f>
        <v>#VALUE!</v>
      </c>
      <c r="BA335" s="33" t="e">
        <f t="shared" si="66"/>
        <v>#VALUE!</v>
      </c>
      <c r="BB335" s="33" t="e">
        <f t="shared" si="67"/>
        <v>#VALUE!</v>
      </c>
      <c r="BC335" s="53" t="e">
        <f t="shared" si="68"/>
        <v>#VALUE!</v>
      </c>
      <c r="BD335" s="32" t="e">
        <f>IF(AT335,'935'!H335*AT335/(AT335+D335+H335),0)</f>
        <v>#VALUE!</v>
      </c>
      <c r="BE335" s="32" t="e">
        <f>IF(H335,'935'!H335*H335/(AT335+D335+H335),0)</f>
        <v>#VALUE!</v>
      </c>
      <c r="BF335" s="32" t="e">
        <f>BD335*(1-'935'!X335/'11'!B$17)</f>
        <v>#VALUE!</v>
      </c>
      <c r="BG335" s="49" t="e">
        <f>BE335*(1-'935'!X335/'11'!B$17)</f>
        <v>#VALUE!</v>
      </c>
      <c r="BH335" s="52" t="e">
        <f>AV335*Parameters!B$6</f>
        <v>#VALUE!</v>
      </c>
      <c r="BI335" s="37" t="e">
        <f>IF('935'!$K335=1000,'Charging rates'!$C$38*$BH335/(1+'DNO totals'!$C$99)*'935'!$L335,0)</f>
        <v>#VALUE!</v>
      </c>
      <c r="BJ335" s="37" t="e">
        <f>IF(MOD('935'!$K335,1000)=100,'Charging rates'!$D$38*$BH335/(1+'DNO totals'!$D$99)*'935'!$M335,0)</f>
        <v>#VALUE!</v>
      </c>
      <c r="BK335" s="37" t="e">
        <f>IF(MOD('935'!$K335,100)=10,'Charging rates'!$E$38*$BH335/(1+'DNO totals'!$E$99)*'935'!$N335,0)</f>
        <v>#VALUE!</v>
      </c>
      <c r="BL335" s="37" t="e">
        <f>IF(AND(MOD('935'!$K335,10)&gt;0,MOD('935'!$K335,1000)&gt;1),'Charging rates'!$F$38*$BH335/(1+'DNO totals'!$F$99)*'935'!$O335,0)</f>
        <v>#VALUE!</v>
      </c>
      <c r="BM335" s="37" t="e">
        <f>IF(MOD('935'!$K335,1000)=1,'Charging rates'!$G$38*$BH335/(1+'DNO totals'!$G$99)*'935'!$P335,0)</f>
        <v>#VALUE!</v>
      </c>
      <c r="BN335" s="52" t="e">
        <f t="shared" si="69"/>
        <v>#VALUE!</v>
      </c>
      <c r="BO335" s="37" t="e">
        <f>IF('935'!$K335&gt;1000,'Charging rates'!$C$38*$AW335*'935'!$L335,0)</f>
        <v>#VALUE!</v>
      </c>
      <c r="BP335" s="37" t="e">
        <f>IF(MOD('935'!$K335,1000)&gt;100,'Charging rates'!$D$38*$AW335*'935'!$M335,0)</f>
        <v>#VALUE!</v>
      </c>
      <c r="BQ335" s="37" t="e">
        <f>IF(MOD('935'!$K335,100)&gt;10,'Charging rates'!$E$38*$AW335*'935'!$N335,0)</f>
        <v>#VALUE!</v>
      </c>
      <c r="BR335" s="52" t="e">
        <f t="shared" si="70"/>
        <v>#VALUE!</v>
      </c>
      <c r="BS335" s="48" t="e">
        <f>'935'!C335&lt;&gt;"VOID"</f>
        <v>#VALUE!</v>
      </c>
      <c r="BT335" s="33" t="e">
        <f>IF(BS335,(100/'11'!B$17*BD335*((1-'935'!I335)*'Charging rates'!B$51+'Charging rates'!B$63)),0)</f>
        <v>#VALUE!</v>
      </c>
      <c r="BU335" s="33" t="e">
        <f>100/'11'!B$17*BG335*('Charging rates'!B$51+'Charging rates'!B$63)</f>
        <v>#VALUE!</v>
      </c>
      <c r="BV335" s="33" t="e">
        <f>100/'11'!B$17*BE335*('Charging rates'!B$51+'Charging rates'!B$63)</f>
        <v>#VALUE!</v>
      </c>
      <c r="BW335" s="53" t="e">
        <f t="shared" si="71"/>
        <v>#VALUE!</v>
      </c>
      <c r="BX335" s="32" t="e">
        <f>AT335-('935'!T335*(1-'935'!X335/'11'!B$17))</f>
        <v>#VALUE!</v>
      </c>
      <c r="BY335" s="32">
        <f>0-IF(ISNUMBER(I335),INDEX('913'!$I$6:$I$1205,I335),0)-IF(ISNUMBER(J335),INDEX('913'!$I$6:$I$1205,J335),0)-IF(ISNUMBER(K335),INDEX('913'!$I$6:$I$1205,K335),0)-IF(ISNUMBER(L335),INDEX('913'!$I$6:$I$1205,L335),0)-IF(ISNUMBER(M335),INDEX('913'!$I$6:$I$1205,M335),0)-IF(ISNUMBER(N335),INDEX('913'!$I$6:$I$1205,N335),0)-IF(ISNUMBER(O335),INDEX('913'!$I$6:$I$1205,O335),0)-IF(ISNUMBER(P335),INDEX('913'!$I$6:$I$1205,P335),0)</f>
        <v>0</v>
      </c>
      <c r="BZ335" s="37">
        <f>IF(BY335=0,1,MAX(1,SQRT(BY335^2+(IF(ISNUMBER(I335),INDEX('913'!$J$6:$J$1205,I335),0)+IF(ISNUMBER(J335),INDEX('913'!$J$6:$J$1205,J335),0)+IF(ISNUMBER(K335),INDEX('913'!$J$6:$J$1205,K335),0)+IF(ISNUMBER(L335),INDEX('913'!$J$6:$J$1205,L335),0)+IF(ISNUMBER(M335),INDEX('913'!$J$6:$J$1205,M335),0)+IF(ISNUMBER(N335),INDEX('913'!$J$6:$J$1205,N335),0)+IF(ISNUMBER(O335),INDEX('913'!$J$6:$J$1205,O335),0)+IF(ISNUMBER(P335),INDEX('913'!$J$6:$J$1205,P335),0))^2)/BY335))</f>
        <v>1</v>
      </c>
      <c r="CA335" s="33" t="e">
        <f>100*AO335/'11'!B$17</f>
        <v>#VALUE!</v>
      </c>
      <c r="CB335" s="37" t="e">
        <f>100*(AP335*BZ335)/'11'!C$17</f>
        <v>#VALUE!</v>
      </c>
      <c r="CC335" s="37" t="e">
        <f t="shared" si="72"/>
        <v>#VALUE!</v>
      </c>
      <c r="CD335" s="33" t="e">
        <f t="shared" si="73"/>
        <v>#VALUE!</v>
      </c>
      <c r="CE335" s="54" t="e">
        <f>'11'!C$17-'935'!Y335</f>
        <v>#VALUE!</v>
      </c>
      <c r="CF335" s="37" t="e">
        <f>MAX('DNO totals'!B$312+0,MIN('935'!L335+0,'DNO totals'!B$304+0))</f>
        <v>#VALUE!</v>
      </c>
      <c r="CG335" s="37" t="e">
        <f>MAX('DNO totals'!C$312+0,MIN('935'!M335+0,'DNO totals'!C$304+0))</f>
        <v>#VALUE!</v>
      </c>
      <c r="CH335" s="37" t="e">
        <f>MAX('DNO totals'!D$312+0,MIN('935'!N335+0,'DNO totals'!D$304+0))</f>
        <v>#VALUE!</v>
      </c>
      <c r="CI335" s="37" t="e">
        <f>MAX('DNO totals'!E$312+0,MIN('935'!O335+0,'DNO totals'!E$304+0))</f>
        <v>#VALUE!</v>
      </c>
      <c r="CJ335" s="52" t="e">
        <f>MAX('DNO totals'!F$312+0,MIN('935'!P335+0,'DNO totals'!F$304+0))</f>
        <v>#VALUE!</v>
      </c>
      <c r="CK335" s="37" t="e">
        <f>IF('935'!$K335=1000,'Charging rates'!$C$38*$BH335/(1+'DNO totals'!$C$99)*$CF335,0)</f>
        <v>#VALUE!</v>
      </c>
      <c r="CL335" s="37" t="e">
        <f>IF(MOD('935'!$K335,1000)=100,'Charging rates'!$D$38*$BH335/(1+'DNO totals'!$D$99)*$CG335,0)</f>
        <v>#VALUE!</v>
      </c>
      <c r="CM335" s="37" t="e">
        <f>IF(MOD('935'!$K335,100)=10,'Charging rates'!$E$38*$BH335/(1+'DNO totals'!$E$99)*$CH335,0)</f>
        <v>#VALUE!</v>
      </c>
      <c r="CN335" s="37" t="e">
        <f>IF(AND(MOD('935'!$K335,10)&gt;0,MOD('935'!$K335,1000)&gt;1),'Charging rates'!$F$38*$BH335/(1+'DNO totals'!$F$99)*$CI335,0)</f>
        <v>#VALUE!</v>
      </c>
      <c r="CO335" s="37" t="e">
        <f>IF(MOD('935'!$K335,1000)=1,'Charging rates'!$G$38*$BH335/(1+'DNO totals'!$G$99)*$CJ335,0)</f>
        <v>#VALUE!</v>
      </c>
      <c r="CP335" s="52" t="e">
        <f t="shared" si="74"/>
        <v>#VALUE!</v>
      </c>
      <c r="CQ335" s="37" t="e">
        <f>IF('935'!$K335&gt;1000,'Charging rates'!$C$38*$AW335*$CF335,0)</f>
        <v>#VALUE!</v>
      </c>
      <c r="CR335" s="37" t="e">
        <f>IF(MOD('935'!$K335,1000)&gt;100,'Charging rates'!$D$38*$AW335*$CG335,0)</f>
        <v>#VALUE!</v>
      </c>
      <c r="CS335" s="37" t="e">
        <f>IF(MOD('935'!$K335,100)&gt;10,'Charging rates'!$E$38*$AW335*$CH335,0)</f>
        <v>#VALUE!</v>
      </c>
      <c r="CT335" s="52" t="e">
        <f t="shared" si="75"/>
        <v>#VALUE!</v>
      </c>
      <c r="CU335" s="33" t="e">
        <f>100*(AP335*'935'!Q335*BZ335)/'11'!B$17</f>
        <v>#VALUE!</v>
      </c>
      <c r="CV335" s="33" t="e">
        <f>100/'11'!B$17*'Charging rates'!B$10*AW335</f>
        <v>#VALUE!</v>
      </c>
      <c r="CW335" s="33" t="e">
        <f>IF(AT335=0,0,(1-BX335/AT335)*(CA335+IF('935'!Q335=0,0,(CB335*'935'!Q335*('11'!C$17-'935'!Y335)/('11'!B$17-'935'!X335)))))</f>
        <v>#VALUE!</v>
      </c>
      <c r="CX335" s="33" t="e">
        <f t="shared" si="76"/>
        <v>#VALUE!</v>
      </c>
      <c r="CY335" s="49" t="e">
        <f t="shared" si="77"/>
        <v>#VALUE!</v>
      </c>
      <c r="CZ335" s="32" t="e">
        <f>AT335*(Parameters!B$21+AU335)*IF('DNO totals'!B$323&lt;0,1,'935'!S335)</f>
        <v>#VALUE!</v>
      </c>
      <c r="DA335" s="52" t="e">
        <f>IF('DNO totals'!B$323&lt;0,1,'935'!S335)*(Parameters!B$21+AU335)</f>
        <v>#VALUE!</v>
      </c>
      <c r="DB335" s="37" t="e">
        <f>CX335+'Charging rates'!B$106*DA335*100/'11'!B$17</f>
        <v>#VALUE!</v>
      </c>
      <c r="DC335" s="37" t="e">
        <f>DB335+'Charging rates'!B$116*(Parameters!B$21+AU335)*100/'11'!B$17*IF('DNO totals'!B$323&lt;0,1,'935'!S335)</f>
        <v>#VALUE!</v>
      </c>
      <c r="DD335" s="37" t="e">
        <f>'Charging rates'!B$97*(CP335+CT335)*100/'11'!B$17</f>
        <v>#VALUE!</v>
      </c>
      <c r="DE335" s="33" t="e">
        <f>MAX(0-(CB335*AU335*'11'!C$17/'11'!B$17),DC335+DD335)</f>
        <v>#VALUE!</v>
      </c>
      <c r="DF335" s="37" t="e">
        <f>IF(BS335,IF(AU335=0,CC335,MAX(0,MIN(CC335,CC335+(DE335/'935'!Q335*('11'!B$17-'935'!X335)/('11'!C$17-'935'!Y335))))),0)</f>
        <v>#VALUE!</v>
      </c>
      <c r="DG335" s="33" t="e">
        <f t="shared" si="78"/>
        <v>#VALUE!</v>
      </c>
      <c r="DH335" s="53" t="e">
        <f t="shared" si="79"/>
        <v>#VALUE!</v>
      </c>
    </row>
    <row r="336" spans="1:112">
      <c r="A336" s="28">
        <v>236</v>
      </c>
      <c r="B336" s="47" t="e">
        <f>'935'!B336</f>
        <v>#VALUE!</v>
      </c>
      <c r="C336" s="48" t="e">
        <f>OR('935'!E336&lt;&gt;"VOID",'935'!F336&lt;&gt;"VOID",'935'!G336&lt;&gt;"VOID")</f>
        <v>#VALUE!</v>
      </c>
      <c r="D336" s="32" t="e">
        <f>IF('935'!D336="VOID",0,'935'!D336*(1-'935'!X336/'11'!B$17))</f>
        <v>#VALUE!</v>
      </c>
      <c r="E336" s="32" t="e">
        <f>IF('935'!E336="VOID",0,'935'!E336*(1-'935'!X336/'11'!B$17))</f>
        <v>#VALUE!</v>
      </c>
      <c r="F336" s="32" t="e">
        <f>IF('935'!F336="VOID",0,'935'!F336*(1-'935'!X336/'11'!B$17))</f>
        <v>#VALUE!</v>
      </c>
      <c r="G336" s="32" t="e">
        <f>IF('935'!G336="VOID",0,'935'!G336*(1-'935'!X336/'11'!B$17))</f>
        <v>#VALUE!</v>
      </c>
      <c r="H336" s="49" t="e">
        <f t="shared" si="60"/>
        <v>#VALUE!</v>
      </c>
      <c r="I336" s="50" t="e">
        <f>MATCH('935'!J336,'913'!$B$6:$B$1205,0)</f>
        <v>#VALUE!</v>
      </c>
      <c r="J336" s="50" t="e">
        <f>MATCH(INDEX('913'!$D$6:$D$1205,I336),'913'!$B$6:$B$1205,0)</f>
        <v>#VALUE!</v>
      </c>
      <c r="K336" s="50" t="e">
        <f>MATCH(INDEX('913'!$D$6:$D$1205,J336),'913'!$B$6:$B$1205,0)</f>
        <v>#VALUE!</v>
      </c>
      <c r="L336" s="50" t="e">
        <f>MATCH(INDEX('913'!$D$6:$D$1205,K336),'913'!$B$6:$B$1205,0)</f>
        <v>#VALUE!</v>
      </c>
      <c r="M336" s="50" t="e">
        <f>MATCH(INDEX('913'!$D$6:$D$1205,L336),'913'!$B$6:$B$1205,0)</f>
        <v>#VALUE!</v>
      </c>
      <c r="N336" s="50" t="e">
        <f>MATCH(INDEX('913'!$D$6:$D$1205,M336),'913'!$B$6:$B$1205,0)</f>
        <v>#VALUE!</v>
      </c>
      <c r="O336" s="50" t="e">
        <f>MATCH(INDEX('913'!$D$6:$D$1205,N336),'913'!$B$6:$B$1205,0)</f>
        <v>#VALUE!</v>
      </c>
      <c r="P336" s="51" t="e">
        <f>MATCH(INDEX('913'!$D$6:$D$1205,O336),'913'!$B$6:$B$1205,0)</f>
        <v>#VALUE!</v>
      </c>
      <c r="Q336" s="37">
        <f>IF(ISNUMBER(I336),MAX(0,INDEX('913'!$E$6:$E$1205,I336)),0)</f>
        <v>0</v>
      </c>
      <c r="R336" s="37">
        <f>IF(ISNUMBER(J336),MAX(0,INDEX('913'!$E$6:$E$1205,J336)),0)</f>
        <v>0</v>
      </c>
      <c r="S336" s="37">
        <f>IF(ISNUMBER(K336),MAX(0,INDEX('913'!$E$6:$E$1205,K336)),0)</f>
        <v>0</v>
      </c>
      <c r="T336" s="37">
        <f>IF(ISNUMBER(L336),MAX(0,INDEX('913'!$E$6:$E$1205,L336)),0)</f>
        <v>0</v>
      </c>
      <c r="U336" s="37">
        <f>IF(ISNUMBER(M336),MAX(0,INDEX('913'!$E$6:$E$1205,M336)),0)</f>
        <v>0</v>
      </c>
      <c r="V336" s="37">
        <f>IF(ISNUMBER(N336),MAX(0,INDEX('913'!$E$6:$E$1205,N336)),0)</f>
        <v>0</v>
      </c>
      <c r="W336" s="37">
        <f>IF(ISNUMBER(O336),MAX(0,INDEX('913'!$E$6:$E$1205,O336)),0)</f>
        <v>0</v>
      </c>
      <c r="X336" s="52">
        <f>IF(ISNUMBER(P336),MAX(0,INDEX('913'!$E$6:$E$1205,P336)),0)</f>
        <v>0</v>
      </c>
      <c r="Y336" s="37">
        <f>IF(ISNUMBER(I336),MAX(0,INDEX('913'!$F$6:$F$1205,I336)),0)</f>
        <v>0</v>
      </c>
      <c r="Z336" s="37">
        <f>IF(ISNUMBER(J336),MAX(0,INDEX('913'!$F$6:$F$1205,J336)),0)</f>
        <v>0</v>
      </c>
      <c r="AA336" s="37">
        <f>IF(ISNUMBER(K336),MAX(0,INDEX('913'!$F$6:$F$1205,K336)),0)</f>
        <v>0</v>
      </c>
      <c r="AB336" s="37">
        <f>IF(ISNUMBER(L336),MAX(0,INDEX('913'!$F$6:$F$1205,L336)),0)</f>
        <v>0</v>
      </c>
      <c r="AC336" s="37">
        <f>IF(ISNUMBER(M336),MAX(0,INDEX('913'!$F$6:$F$1205,M336)),0)</f>
        <v>0</v>
      </c>
      <c r="AD336" s="37">
        <f>IF(ISNUMBER(N336),MAX(0,INDEX('913'!$F$6:$F$1205,N336)),0)</f>
        <v>0</v>
      </c>
      <c r="AE336" s="37">
        <f>IF(ISNUMBER(O336),MAX(0,INDEX('913'!$F$6:$F$1205,O336)),0)</f>
        <v>0</v>
      </c>
      <c r="AF336" s="37">
        <f>IF(ISNUMBER(P336),MAX(0,INDEX('913'!$F$6:$F$1205,P336)),0)</f>
        <v>0</v>
      </c>
      <c r="AG336" s="32">
        <f>IF(ISNUMBER(I336),SQRT(INDEX('913'!$I$6:$I$1205,I336)^2+INDEX('913'!$J$6:$J$1205,I336)^2),0)</f>
        <v>0</v>
      </c>
      <c r="AH336" s="32">
        <f>IF(ISNUMBER(J336),SQRT(INDEX('913'!$I$6:$I$1205,J336)^2+INDEX('913'!$J$6:$J$1205,J336)^2),0)</f>
        <v>0</v>
      </c>
      <c r="AI336" s="32">
        <f>IF(ISNUMBER(K336),SQRT(INDEX('913'!$I$6:$I$1205,K336)^2+INDEX('913'!$J$6:$J$1205,K336)^2),0)</f>
        <v>0</v>
      </c>
      <c r="AJ336" s="32">
        <f>IF(ISNUMBER(L336),SQRT(INDEX('913'!$I$6:$I$1205,L336)^2+INDEX('913'!$J$6:$J$1205,L336)^2),0)</f>
        <v>0</v>
      </c>
      <c r="AK336" s="32">
        <f>IF(ISNUMBER(M336),SQRT(INDEX('913'!$I$6:$I$1205,M336)^2+INDEX('913'!$J$6:$J$1205,M336)^2),0)</f>
        <v>0</v>
      </c>
      <c r="AL336" s="32">
        <f>IF(ISNUMBER(N336),SQRT(INDEX('913'!$I$6:$I$1205,N336)^2+INDEX('913'!$J$6:$J$1205,N336)^2),0)</f>
        <v>0</v>
      </c>
      <c r="AM336" s="32">
        <f>IF(ISNUMBER(O336),SQRT(INDEX('913'!$I$6:$I$1205,O336)^2+INDEX('913'!$J$6:$J$1205,O336)^2),0)</f>
        <v>0</v>
      </c>
      <c r="AN336" s="49">
        <f>IF(ISNUMBER(P336),SQRT(INDEX('913'!$I$6:$I$1205,P336)^2+INDEX('913'!$J$6:$J$1205,P336)^2),0)</f>
        <v>0</v>
      </c>
      <c r="AO336" s="37">
        <f t="shared" si="61"/>
        <v>0</v>
      </c>
      <c r="AP336" s="37">
        <f t="shared" si="62"/>
        <v>0</v>
      </c>
      <c r="AQ336" s="33" t="e">
        <f>-100*'935'!W336*(AO336+AP336)/'11'!C$17</f>
        <v>#VALUE!</v>
      </c>
      <c r="AR336" s="37" t="e">
        <f t="shared" si="63"/>
        <v>#VALUE!</v>
      </c>
      <c r="AS336" s="52" t="e">
        <f t="shared" si="64"/>
        <v>#VALUE!</v>
      </c>
      <c r="AT336" s="32" t="e">
        <f>IF('935'!C336="VOID",0,('935'!C336*(1-'935'!X336/'11'!B$17)))</f>
        <v>#VALUE!</v>
      </c>
      <c r="AU336" s="52" t="e">
        <f>'935'!Q336*(1-'935'!Y336/'11'!C$17)/(1-'935'!X336/'11'!B$17)</f>
        <v>#VALUE!</v>
      </c>
      <c r="AV336" s="37" t="e">
        <f>INDEX('DNO totals'!$B$57:$G$57,IF('935'!K336,IF(MOD('935'!K336,1000),IF(MOD('935'!K336,100),IF(MOD('935'!K336,10),IF(MOD('935'!K336,1000)=1,6,5),4),3),2),1))</f>
        <v>#VALUE!</v>
      </c>
      <c r="AW336" s="52" t="e">
        <f t="shared" si="65"/>
        <v>#VALUE!</v>
      </c>
      <c r="AX336" s="32" t="e">
        <f>IF('935'!V336="VOID",0,'935'!V336*(1-'935'!X336/'11'!B$17))</f>
        <v>#VALUE!</v>
      </c>
      <c r="AY336" s="33" t="e">
        <f>IF(H336,-100*'Charging rates'!B$10/'11'!B$17*AX336/H336,0)</f>
        <v>#VALUE!</v>
      </c>
      <c r="AZ336" s="33" t="e">
        <f>IF(C336,'DNO totals'!B$41,0)</f>
        <v>#VALUE!</v>
      </c>
      <c r="BA336" s="33" t="e">
        <f t="shared" si="66"/>
        <v>#VALUE!</v>
      </c>
      <c r="BB336" s="33" t="e">
        <f t="shared" si="67"/>
        <v>#VALUE!</v>
      </c>
      <c r="BC336" s="53" t="e">
        <f t="shared" si="68"/>
        <v>#VALUE!</v>
      </c>
      <c r="BD336" s="32" t="e">
        <f>IF(AT336,'935'!H336*AT336/(AT336+D336+H336),0)</f>
        <v>#VALUE!</v>
      </c>
      <c r="BE336" s="32" t="e">
        <f>IF(H336,'935'!H336*H336/(AT336+D336+H336),0)</f>
        <v>#VALUE!</v>
      </c>
      <c r="BF336" s="32" t="e">
        <f>BD336*(1-'935'!X336/'11'!B$17)</f>
        <v>#VALUE!</v>
      </c>
      <c r="BG336" s="49" t="e">
        <f>BE336*(1-'935'!X336/'11'!B$17)</f>
        <v>#VALUE!</v>
      </c>
      <c r="BH336" s="52" t="e">
        <f>AV336*Parameters!B$6</f>
        <v>#VALUE!</v>
      </c>
      <c r="BI336" s="37" t="e">
        <f>IF('935'!$K336=1000,'Charging rates'!$C$38*$BH336/(1+'DNO totals'!$C$99)*'935'!$L336,0)</f>
        <v>#VALUE!</v>
      </c>
      <c r="BJ336" s="37" t="e">
        <f>IF(MOD('935'!$K336,1000)=100,'Charging rates'!$D$38*$BH336/(1+'DNO totals'!$D$99)*'935'!$M336,0)</f>
        <v>#VALUE!</v>
      </c>
      <c r="BK336" s="37" t="e">
        <f>IF(MOD('935'!$K336,100)=10,'Charging rates'!$E$38*$BH336/(1+'DNO totals'!$E$99)*'935'!$N336,0)</f>
        <v>#VALUE!</v>
      </c>
      <c r="BL336" s="37" t="e">
        <f>IF(AND(MOD('935'!$K336,10)&gt;0,MOD('935'!$K336,1000)&gt;1),'Charging rates'!$F$38*$BH336/(1+'DNO totals'!$F$99)*'935'!$O336,0)</f>
        <v>#VALUE!</v>
      </c>
      <c r="BM336" s="37" t="e">
        <f>IF(MOD('935'!$K336,1000)=1,'Charging rates'!$G$38*$BH336/(1+'DNO totals'!$G$99)*'935'!$P336,0)</f>
        <v>#VALUE!</v>
      </c>
      <c r="BN336" s="52" t="e">
        <f t="shared" si="69"/>
        <v>#VALUE!</v>
      </c>
      <c r="BO336" s="37" t="e">
        <f>IF('935'!$K336&gt;1000,'Charging rates'!$C$38*$AW336*'935'!$L336,0)</f>
        <v>#VALUE!</v>
      </c>
      <c r="BP336" s="37" t="e">
        <f>IF(MOD('935'!$K336,1000)&gt;100,'Charging rates'!$D$38*$AW336*'935'!$M336,0)</f>
        <v>#VALUE!</v>
      </c>
      <c r="BQ336" s="37" t="e">
        <f>IF(MOD('935'!$K336,100)&gt;10,'Charging rates'!$E$38*$AW336*'935'!$N336,0)</f>
        <v>#VALUE!</v>
      </c>
      <c r="BR336" s="52" t="e">
        <f t="shared" si="70"/>
        <v>#VALUE!</v>
      </c>
      <c r="BS336" s="48" t="e">
        <f>'935'!C336&lt;&gt;"VOID"</f>
        <v>#VALUE!</v>
      </c>
      <c r="BT336" s="33" t="e">
        <f>IF(BS336,(100/'11'!B$17*BD336*((1-'935'!I336)*'Charging rates'!B$51+'Charging rates'!B$63)),0)</f>
        <v>#VALUE!</v>
      </c>
      <c r="BU336" s="33" t="e">
        <f>100/'11'!B$17*BG336*('Charging rates'!B$51+'Charging rates'!B$63)</f>
        <v>#VALUE!</v>
      </c>
      <c r="BV336" s="33" t="e">
        <f>100/'11'!B$17*BE336*('Charging rates'!B$51+'Charging rates'!B$63)</f>
        <v>#VALUE!</v>
      </c>
      <c r="BW336" s="53" t="e">
        <f t="shared" si="71"/>
        <v>#VALUE!</v>
      </c>
      <c r="BX336" s="32" t="e">
        <f>AT336-('935'!T336*(1-'935'!X336/'11'!B$17))</f>
        <v>#VALUE!</v>
      </c>
      <c r="BY336" s="32">
        <f>0-IF(ISNUMBER(I336),INDEX('913'!$I$6:$I$1205,I336),0)-IF(ISNUMBER(J336),INDEX('913'!$I$6:$I$1205,J336),0)-IF(ISNUMBER(K336),INDEX('913'!$I$6:$I$1205,K336),0)-IF(ISNUMBER(L336),INDEX('913'!$I$6:$I$1205,L336),0)-IF(ISNUMBER(M336),INDEX('913'!$I$6:$I$1205,M336),0)-IF(ISNUMBER(N336),INDEX('913'!$I$6:$I$1205,N336),0)-IF(ISNUMBER(O336),INDEX('913'!$I$6:$I$1205,O336),0)-IF(ISNUMBER(P336),INDEX('913'!$I$6:$I$1205,P336),0)</f>
        <v>0</v>
      </c>
      <c r="BZ336" s="37">
        <f>IF(BY336=0,1,MAX(1,SQRT(BY336^2+(IF(ISNUMBER(I336),INDEX('913'!$J$6:$J$1205,I336),0)+IF(ISNUMBER(J336),INDEX('913'!$J$6:$J$1205,J336),0)+IF(ISNUMBER(K336),INDEX('913'!$J$6:$J$1205,K336),0)+IF(ISNUMBER(L336),INDEX('913'!$J$6:$J$1205,L336),0)+IF(ISNUMBER(M336),INDEX('913'!$J$6:$J$1205,M336),0)+IF(ISNUMBER(N336),INDEX('913'!$J$6:$J$1205,N336),0)+IF(ISNUMBER(O336),INDEX('913'!$J$6:$J$1205,O336),0)+IF(ISNUMBER(P336),INDEX('913'!$J$6:$J$1205,P336),0))^2)/BY336))</f>
        <v>1</v>
      </c>
      <c r="CA336" s="33" t="e">
        <f>100*AO336/'11'!B$17</f>
        <v>#VALUE!</v>
      </c>
      <c r="CB336" s="37" t="e">
        <f>100*(AP336*BZ336)/'11'!C$17</f>
        <v>#VALUE!</v>
      </c>
      <c r="CC336" s="37" t="e">
        <f t="shared" si="72"/>
        <v>#VALUE!</v>
      </c>
      <c r="CD336" s="33" t="e">
        <f t="shared" si="73"/>
        <v>#VALUE!</v>
      </c>
      <c r="CE336" s="54" t="e">
        <f>'11'!C$17-'935'!Y336</f>
        <v>#VALUE!</v>
      </c>
      <c r="CF336" s="37" t="e">
        <f>MAX('DNO totals'!B$312+0,MIN('935'!L336+0,'DNO totals'!B$304+0))</f>
        <v>#VALUE!</v>
      </c>
      <c r="CG336" s="37" t="e">
        <f>MAX('DNO totals'!C$312+0,MIN('935'!M336+0,'DNO totals'!C$304+0))</f>
        <v>#VALUE!</v>
      </c>
      <c r="CH336" s="37" t="e">
        <f>MAX('DNO totals'!D$312+0,MIN('935'!N336+0,'DNO totals'!D$304+0))</f>
        <v>#VALUE!</v>
      </c>
      <c r="CI336" s="37" t="e">
        <f>MAX('DNO totals'!E$312+0,MIN('935'!O336+0,'DNO totals'!E$304+0))</f>
        <v>#VALUE!</v>
      </c>
      <c r="CJ336" s="52" t="e">
        <f>MAX('DNO totals'!F$312+0,MIN('935'!P336+0,'DNO totals'!F$304+0))</f>
        <v>#VALUE!</v>
      </c>
      <c r="CK336" s="37" t="e">
        <f>IF('935'!$K336=1000,'Charging rates'!$C$38*$BH336/(1+'DNO totals'!$C$99)*$CF336,0)</f>
        <v>#VALUE!</v>
      </c>
      <c r="CL336" s="37" t="e">
        <f>IF(MOD('935'!$K336,1000)=100,'Charging rates'!$D$38*$BH336/(1+'DNO totals'!$D$99)*$CG336,0)</f>
        <v>#VALUE!</v>
      </c>
      <c r="CM336" s="37" t="e">
        <f>IF(MOD('935'!$K336,100)=10,'Charging rates'!$E$38*$BH336/(1+'DNO totals'!$E$99)*$CH336,0)</f>
        <v>#VALUE!</v>
      </c>
      <c r="CN336" s="37" t="e">
        <f>IF(AND(MOD('935'!$K336,10)&gt;0,MOD('935'!$K336,1000)&gt;1),'Charging rates'!$F$38*$BH336/(1+'DNO totals'!$F$99)*$CI336,0)</f>
        <v>#VALUE!</v>
      </c>
      <c r="CO336" s="37" t="e">
        <f>IF(MOD('935'!$K336,1000)=1,'Charging rates'!$G$38*$BH336/(1+'DNO totals'!$G$99)*$CJ336,0)</f>
        <v>#VALUE!</v>
      </c>
      <c r="CP336" s="52" t="e">
        <f t="shared" si="74"/>
        <v>#VALUE!</v>
      </c>
      <c r="CQ336" s="37" t="e">
        <f>IF('935'!$K336&gt;1000,'Charging rates'!$C$38*$AW336*$CF336,0)</f>
        <v>#VALUE!</v>
      </c>
      <c r="CR336" s="37" t="e">
        <f>IF(MOD('935'!$K336,1000)&gt;100,'Charging rates'!$D$38*$AW336*$CG336,0)</f>
        <v>#VALUE!</v>
      </c>
      <c r="CS336" s="37" t="e">
        <f>IF(MOD('935'!$K336,100)&gt;10,'Charging rates'!$E$38*$AW336*$CH336,0)</f>
        <v>#VALUE!</v>
      </c>
      <c r="CT336" s="52" t="e">
        <f t="shared" si="75"/>
        <v>#VALUE!</v>
      </c>
      <c r="CU336" s="33" t="e">
        <f>100*(AP336*'935'!Q336*BZ336)/'11'!B$17</f>
        <v>#VALUE!</v>
      </c>
      <c r="CV336" s="33" t="e">
        <f>100/'11'!B$17*'Charging rates'!B$10*AW336</f>
        <v>#VALUE!</v>
      </c>
      <c r="CW336" s="33" t="e">
        <f>IF(AT336=0,0,(1-BX336/AT336)*(CA336+IF('935'!Q336=0,0,(CB336*'935'!Q336*('11'!C$17-'935'!Y336)/('11'!B$17-'935'!X336)))))</f>
        <v>#VALUE!</v>
      </c>
      <c r="CX336" s="33" t="e">
        <f t="shared" si="76"/>
        <v>#VALUE!</v>
      </c>
      <c r="CY336" s="49" t="e">
        <f t="shared" si="77"/>
        <v>#VALUE!</v>
      </c>
      <c r="CZ336" s="32" t="e">
        <f>AT336*(Parameters!B$21+AU336)*IF('DNO totals'!B$323&lt;0,1,'935'!S336)</f>
        <v>#VALUE!</v>
      </c>
      <c r="DA336" s="52" t="e">
        <f>IF('DNO totals'!B$323&lt;0,1,'935'!S336)*(Parameters!B$21+AU336)</f>
        <v>#VALUE!</v>
      </c>
      <c r="DB336" s="37" t="e">
        <f>CX336+'Charging rates'!B$106*DA336*100/'11'!B$17</f>
        <v>#VALUE!</v>
      </c>
      <c r="DC336" s="37" t="e">
        <f>DB336+'Charging rates'!B$116*(Parameters!B$21+AU336)*100/'11'!B$17*IF('DNO totals'!B$323&lt;0,1,'935'!S336)</f>
        <v>#VALUE!</v>
      </c>
      <c r="DD336" s="37" t="e">
        <f>'Charging rates'!B$97*(CP336+CT336)*100/'11'!B$17</f>
        <v>#VALUE!</v>
      </c>
      <c r="DE336" s="33" t="e">
        <f>MAX(0-(CB336*AU336*'11'!C$17/'11'!B$17),DC336+DD336)</f>
        <v>#VALUE!</v>
      </c>
      <c r="DF336" s="37" t="e">
        <f>IF(BS336,IF(AU336=0,CC336,MAX(0,MIN(CC336,CC336+(DE336/'935'!Q336*('11'!B$17-'935'!X336)/('11'!C$17-'935'!Y336))))),0)</f>
        <v>#VALUE!</v>
      </c>
      <c r="DG336" s="33" t="e">
        <f t="shared" si="78"/>
        <v>#VALUE!</v>
      </c>
      <c r="DH336" s="53" t="e">
        <f t="shared" si="79"/>
        <v>#VALUE!</v>
      </c>
    </row>
    <row r="337" spans="1:112">
      <c r="A337" s="28">
        <v>237</v>
      </c>
      <c r="B337" s="47" t="e">
        <f>'935'!B337</f>
        <v>#VALUE!</v>
      </c>
      <c r="C337" s="48" t="e">
        <f>OR('935'!E337&lt;&gt;"VOID",'935'!F337&lt;&gt;"VOID",'935'!G337&lt;&gt;"VOID")</f>
        <v>#VALUE!</v>
      </c>
      <c r="D337" s="32" t="e">
        <f>IF('935'!D337="VOID",0,'935'!D337*(1-'935'!X337/'11'!B$17))</f>
        <v>#VALUE!</v>
      </c>
      <c r="E337" s="32" t="e">
        <f>IF('935'!E337="VOID",0,'935'!E337*(1-'935'!X337/'11'!B$17))</f>
        <v>#VALUE!</v>
      </c>
      <c r="F337" s="32" t="e">
        <f>IF('935'!F337="VOID",0,'935'!F337*(1-'935'!X337/'11'!B$17))</f>
        <v>#VALUE!</v>
      </c>
      <c r="G337" s="32" t="e">
        <f>IF('935'!G337="VOID",0,'935'!G337*(1-'935'!X337/'11'!B$17))</f>
        <v>#VALUE!</v>
      </c>
      <c r="H337" s="49" t="e">
        <f t="shared" si="60"/>
        <v>#VALUE!</v>
      </c>
      <c r="I337" s="50" t="e">
        <f>MATCH('935'!J337,'913'!$B$6:$B$1205,0)</f>
        <v>#VALUE!</v>
      </c>
      <c r="J337" s="50" t="e">
        <f>MATCH(INDEX('913'!$D$6:$D$1205,I337),'913'!$B$6:$B$1205,0)</f>
        <v>#VALUE!</v>
      </c>
      <c r="K337" s="50" t="e">
        <f>MATCH(INDEX('913'!$D$6:$D$1205,J337),'913'!$B$6:$B$1205,0)</f>
        <v>#VALUE!</v>
      </c>
      <c r="L337" s="50" t="e">
        <f>MATCH(INDEX('913'!$D$6:$D$1205,K337),'913'!$B$6:$B$1205,0)</f>
        <v>#VALUE!</v>
      </c>
      <c r="M337" s="50" t="e">
        <f>MATCH(INDEX('913'!$D$6:$D$1205,L337),'913'!$B$6:$B$1205,0)</f>
        <v>#VALUE!</v>
      </c>
      <c r="N337" s="50" t="e">
        <f>MATCH(INDEX('913'!$D$6:$D$1205,M337),'913'!$B$6:$B$1205,0)</f>
        <v>#VALUE!</v>
      </c>
      <c r="O337" s="50" t="e">
        <f>MATCH(INDEX('913'!$D$6:$D$1205,N337),'913'!$B$6:$B$1205,0)</f>
        <v>#VALUE!</v>
      </c>
      <c r="P337" s="51" t="e">
        <f>MATCH(INDEX('913'!$D$6:$D$1205,O337),'913'!$B$6:$B$1205,0)</f>
        <v>#VALUE!</v>
      </c>
      <c r="Q337" s="37">
        <f>IF(ISNUMBER(I337),MAX(0,INDEX('913'!$E$6:$E$1205,I337)),0)</f>
        <v>0</v>
      </c>
      <c r="R337" s="37">
        <f>IF(ISNUMBER(J337),MAX(0,INDEX('913'!$E$6:$E$1205,J337)),0)</f>
        <v>0</v>
      </c>
      <c r="S337" s="37">
        <f>IF(ISNUMBER(K337),MAX(0,INDEX('913'!$E$6:$E$1205,K337)),0)</f>
        <v>0</v>
      </c>
      <c r="T337" s="37">
        <f>IF(ISNUMBER(L337),MAX(0,INDEX('913'!$E$6:$E$1205,L337)),0)</f>
        <v>0</v>
      </c>
      <c r="U337" s="37">
        <f>IF(ISNUMBER(M337),MAX(0,INDEX('913'!$E$6:$E$1205,M337)),0)</f>
        <v>0</v>
      </c>
      <c r="V337" s="37">
        <f>IF(ISNUMBER(N337),MAX(0,INDEX('913'!$E$6:$E$1205,N337)),0)</f>
        <v>0</v>
      </c>
      <c r="W337" s="37">
        <f>IF(ISNUMBER(O337),MAX(0,INDEX('913'!$E$6:$E$1205,O337)),0)</f>
        <v>0</v>
      </c>
      <c r="X337" s="52">
        <f>IF(ISNUMBER(P337),MAX(0,INDEX('913'!$E$6:$E$1205,P337)),0)</f>
        <v>0</v>
      </c>
      <c r="Y337" s="37">
        <f>IF(ISNUMBER(I337),MAX(0,INDEX('913'!$F$6:$F$1205,I337)),0)</f>
        <v>0</v>
      </c>
      <c r="Z337" s="37">
        <f>IF(ISNUMBER(J337),MAX(0,INDEX('913'!$F$6:$F$1205,J337)),0)</f>
        <v>0</v>
      </c>
      <c r="AA337" s="37">
        <f>IF(ISNUMBER(K337),MAX(0,INDEX('913'!$F$6:$F$1205,K337)),0)</f>
        <v>0</v>
      </c>
      <c r="AB337" s="37">
        <f>IF(ISNUMBER(L337),MAX(0,INDEX('913'!$F$6:$F$1205,L337)),0)</f>
        <v>0</v>
      </c>
      <c r="AC337" s="37">
        <f>IF(ISNUMBER(M337),MAX(0,INDEX('913'!$F$6:$F$1205,M337)),0)</f>
        <v>0</v>
      </c>
      <c r="AD337" s="37">
        <f>IF(ISNUMBER(N337),MAX(0,INDEX('913'!$F$6:$F$1205,N337)),0)</f>
        <v>0</v>
      </c>
      <c r="AE337" s="37">
        <f>IF(ISNUMBER(O337),MAX(0,INDEX('913'!$F$6:$F$1205,O337)),0)</f>
        <v>0</v>
      </c>
      <c r="AF337" s="37">
        <f>IF(ISNUMBER(P337),MAX(0,INDEX('913'!$F$6:$F$1205,P337)),0)</f>
        <v>0</v>
      </c>
      <c r="AG337" s="32">
        <f>IF(ISNUMBER(I337),SQRT(INDEX('913'!$I$6:$I$1205,I337)^2+INDEX('913'!$J$6:$J$1205,I337)^2),0)</f>
        <v>0</v>
      </c>
      <c r="AH337" s="32">
        <f>IF(ISNUMBER(J337),SQRT(INDEX('913'!$I$6:$I$1205,J337)^2+INDEX('913'!$J$6:$J$1205,J337)^2),0)</f>
        <v>0</v>
      </c>
      <c r="AI337" s="32">
        <f>IF(ISNUMBER(K337),SQRT(INDEX('913'!$I$6:$I$1205,K337)^2+INDEX('913'!$J$6:$J$1205,K337)^2),0)</f>
        <v>0</v>
      </c>
      <c r="AJ337" s="32">
        <f>IF(ISNUMBER(L337),SQRT(INDEX('913'!$I$6:$I$1205,L337)^2+INDEX('913'!$J$6:$J$1205,L337)^2),0)</f>
        <v>0</v>
      </c>
      <c r="AK337" s="32">
        <f>IF(ISNUMBER(M337),SQRT(INDEX('913'!$I$6:$I$1205,M337)^2+INDEX('913'!$J$6:$J$1205,M337)^2),0)</f>
        <v>0</v>
      </c>
      <c r="AL337" s="32">
        <f>IF(ISNUMBER(N337),SQRT(INDEX('913'!$I$6:$I$1205,N337)^2+INDEX('913'!$J$6:$J$1205,N337)^2),0)</f>
        <v>0</v>
      </c>
      <c r="AM337" s="32">
        <f>IF(ISNUMBER(O337),SQRT(INDEX('913'!$I$6:$I$1205,O337)^2+INDEX('913'!$J$6:$J$1205,O337)^2),0)</f>
        <v>0</v>
      </c>
      <c r="AN337" s="49">
        <f>IF(ISNUMBER(P337),SQRT(INDEX('913'!$I$6:$I$1205,P337)^2+INDEX('913'!$J$6:$J$1205,P337)^2),0)</f>
        <v>0</v>
      </c>
      <c r="AO337" s="37">
        <f t="shared" si="61"/>
        <v>0</v>
      </c>
      <c r="AP337" s="37">
        <f t="shared" si="62"/>
        <v>0</v>
      </c>
      <c r="AQ337" s="33" t="e">
        <f>-100*'935'!W337*(AO337+AP337)/'11'!C$17</f>
        <v>#VALUE!</v>
      </c>
      <c r="AR337" s="37" t="e">
        <f t="shared" si="63"/>
        <v>#VALUE!</v>
      </c>
      <c r="AS337" s="52" t="e">
        <f t="shared" si="64"/>
        <v>#VALUE!</v>
      </c>
      <c r="AT337" s="32" t="e">
        <f>IF('935'!C337="VOID",0,('935'!C337*(1-'935'!X337/'11'!B$17)))</f>
        <v>#VALUE!</v>
      </c>
      <c r="AU337" s="52" t="e">
        <f>'935'!Q337*(1-'935'!Y337/'11'!C$17)/(1-'935'!X337/'11'!B$17)</f>
        <v>#VALUE!</v>
      </c>
      <c r="AV337" s="37" t="e">
        <f>INDEX('DNO totals'!$B$57:$G$57,IF('935'!K337,IF(MOD('935'!K337,1000),IF(MOD('935'!K337,100),IF(MOD('935'!K337,10),IF(MOD('935'!K337,1000)=1,6,5),4),3),2),1))</f>
        <v>#VALUE!</v>
      </c>
      <c r="AW337" s="52" t="e">
        <f t="shared" si="65"/>
        <v>#VALUE!</v>
      </c>
      <c r="AX337" s="32" t="e">
        <f>IF('935'!V337="VOID",0,'935'!V337*(1-'935'!X337/'11'!B$17))</f>
        <v>#VALUE!</v>
      </c>
      <c r="AY337" s="33" t="e">
        <f>IF(H337,-100*'Charging rates'!B$10/'11'!B$17*AX337/H337,0)</f>
        <v>#VALUE!</v>
      </c>
      <c r="AZ337" s="33" t="e">
        <f>IF(C337,'DNO totals'!B$41,0)</f>
        <v>#VALUE!</v>
      </c>
      <c r="BA337" s="33" t="e">
        <f t="shared" si="66"/>
        <v>#VALUE!</v>
      </c>
      <c r="BB337" s="33" t="e">
        <f t="shared" si="67"/>
        <v>#VALUE!</v>
      </c>
      <c r="BC337" s="53" t="e">
        <f t="shared" si="68"/>
        <v>#VALUE!</v>
      </c>
      <c r="BD337" s="32" t="e">
        <f>IF(AT337,'935'!H337*AT337/(AT337+D337+H337),0)</f>
        <v>#VALUE!</v>
      </c>
      <c r="BE337" s="32" t="e">
        <f>IF(H337,'935'!H337*H337/(AT337+D337+H337),0)</f>
        <v>#VALUE!</v>
      </c>
      <c r="BF337" s="32" t="e">
        <f>BD337*(1-'935'!X337/'11'!B$17)</f>
        <v>#VALUE!</v>
      </c>
      <c r="BG337" s="49" t="e">
        <f>BE337*(1-'935'!X337/'11'!B$17)</f>
        <v>#VALUE!</v>
      </c>
      <c r="BH337" s="52" t="e">
        <f>AV337*Parameters!B$6</f>
        <v>#VALUE!</v>
      </c>
      <c r="BI337" s="37" t="e">
        <f>IF('935'!$K337=1000,'Charging rates'!$C$38*$BH337/(1+'DNO totals'!$C$99)*'935'!$L337,0)</f>
        <v>#VALUE!</v>
      </c>
      <c r="BJ337" s="37" t="e">
        <f>IF(MOD('935'!$K337,1000)=100,'Charging rates'!$D$38*$BH337/(1+'DNO totals'!$D$99)*'935'!$M337,0)</f>
        <v>#VALUE!</v>
      </c>
      <c r="BK337" s="37" t="e">
        <f>IF(MOD('935'!$K337,100)=10,'Charging rates'!$E$38*$BH337/(1+'DNO totals'!$E$99)*'935'!$N337,0)</f>
        <v>#VALUE!</v>
      </c>
      <c r="BL337" s="37" t="e">
        <f>IF(AND(MOD('935'!$K337,10)&gt;0,MOD('935'!$K337,1000)&gt;1),'Charging rates'!$F$38*$BH337/(1+'DNO totals'!$F$99)*'935'!$O337,0)</f>
        <v>#VALUE!</v>
      </c>
      <c r="BM337" s="37" t="e">
        <f>IF(MOD('935'!$K337,1000)=1,'Charging rates'!$G$38*$BH337/(1+'DNO totals'!$G$99)*'935'!$P337,0)</f>
        <v>#VALUE!</v>
      </c>
      <c r="BN337" s="52" t="e">
        <f t="shared" si="69"/>
        <v>#VALUE!</v>
      </c>
      <c r="BO337" s="37" t="e">
        <f>IF('935'!$K337&gt;1000,'Charging rates'!$C$38*$AW337*'935'!$L337,0)</f>
        <v>#VALUE!</v>
      </c>
      <c r="BP337" s="37" t="e">
        <f>IF(MOD('935'!$K337,1000)&gt;100,'Charging rates'!$D$38*$AW337*'935'!$M337,0)</f>
        <v>#VALUE!</v>
      </c>
      <c r="BQ337" s="37" t="e">
        <f>IF(MOD('935'!$K337,100)&gt;10,'Charging rates'!$E$38*$AW337*'935'!$N337,0)</f>
        <v>#VALUE!</v>
      </c>
      <c r="BR337" s="52" t="e">
        <f t="shared" si="70"/>
        <v>#VALUE!</v>
      </c>
      <c r="BS337" s="48" t="e">
        <f>'935'!C337&lt;&gt;"VOID"</f>
        <v>#VALUE!</v>
      </c>
      <c r="BT337" s="33" t="e">
        <f>IF(BS337,(100/'11'!B$17*BD337*((1-'935'!I337)*'Charging rates'!B$51+'Charging rates'!B$63)),0)</f>
        <v>#VALUE!</v>
      </c>
      <c r="BU337" s="33" t="e">
        <f>100/'11'!B$17*BG337*('Charging rates'!B$51+'Charging rates'!B$63)</f>
        <v>#VALUE!</v>
      </c>
      <c r="BV337" s="33" t="e">
        <f>100/'11'!B$17*BE337*('Charging rates'!B$51+'Charging rates'!B$63)</f>
        <v>#VALUE!</v>
      </c>
      <c r="BW337" s="53" t="e">
        <f t="shared" si="71"/>
        <v>#VALUE!</v>
      </c>
      <c r="BX337" s="32" t="e">
        <f>AT337-('935'!T337*(1-'935'!X337/'11'!B$17))</f>
        <v>#VALUE!</v>
      </c>
      <c r="BY337" s="32">
        <f>0-IF(ISNUMBER(I337),INDEX('913'!$I$6:$I$1205,I337),0)-IF(ISNUMBER(J337),INDEX('913'!$I$6:$I$1205,J337),0)-IF(ISNUMBER(K337),INDEX('913'!$I$6:$I$1205,K337),0)-IF(ISNUMBER(L337),INDEX('913'!$I$6:$I$1205,L337),0)-IF(ISNUMBER(M337),INDEX('913'!$I$6:$I$1205,M337),0)-IF(ISNUMBER(N337),INDEX('913'!$I$6:$I$1205,N337),0)-IF(ISNUMBER(O337),INDEX('913'!$I$6:$I$1205,O337),0)-IF(ISNUMBER(P337),INDEX('913'!$I$6:$I$1205,P337),0)</f>
        <v>0</v>
      </c>
      <c r="BZ337" s="37">
        <f>IF(BY337=0,1,MAX(1,SQRT(BY337^2+(IF(ISNUMBER(I337),INDEX('913'!$J$6:$J$1205,I337),0)+IF(ISNUMBER(J337),INDEX('913'!$J$6:$J$1205,J337),0)+IF(ISNUMBER(K337),INDEX('913'!$J$6:$J$1205,K337),0)+IF(ISNUMBER(L337),INDEX('913'!$J$6:$J$1205,L337),0)+IF(ISNUMBER(M337),INDEX('913'!$J$6:$J$1205,M337),0)+IF(ISNUMBER(N337),INDEX('913'!$J$6:$J$1205,N337),0)+IF(ISNUMBER(O337),INDEX('913'!$J$6:$J$1205,O337),0)+IF(ISNUMBER(P337),INDEX('913'!$J$6:$J$1205,P337),0))^2)/BY337))</f>
        <v>1</v>
      </c>
      <c r="CA337" s="33" t="e">
        <f>100*AO337/'11'!B$17</f>
        <v>#VALUE!</v>
      </c>
      <c r="CB337" s="37" t="e">
        <f>100*(AP337*BZ337)/'11'!C$17</f>
        <v>#VALUE!</v>
      </c>
      <c r="CC337" s="37" t="e">
        <f t="shared" si="72"/>
        <v>#VALUE!</v>
      </c>
      <c r="CD337" s="33" t="e">
        <f t="shared" si="73"/>
        <v>#VALUE!</v>
      </c>
      <c r="CE337" s="54" t="e">
        <f>'11'!C$17-'935'!Y337</f>
        <v>#VALUE!</v>
      </c>
      <c r="CF337" s="37" t="e">
        <f>MAX('DNO totals'!B$312+0,MIN('935'!L337+0,'DNO totals'!B$304+0))</f>
        <v>#VALUE!</v>
      </c>
      <c r="CG337" s="37" t="e">
        <f>MAX('DNO totals'!C$312+0,MIN('935'!M337+0,'DNO totals'!C$304+0))</f>
        <v>#VALUE!</v>
      </c>
      <c r="CH337" s="37" t="e">
        <f>MAX('DNO totals'!D$312+0,MIN('935'!N337+0,'DNO totals'!D$304+0))</f>
        <v>#VALUE!</v>
      </c>
      <c r="CI337" s="37" t="e">
        <f>MAX('DNO totals'!E$312+0,MIN('935'!O337+0,'DNO totals'!E$304+0))</f>
        <v>#VALUE!</v>
      </c>
      <c r="CJ337" s="52" t="e">
        <f>MAX('DNO totals'!F$312+0,MIN('935'!P337+0,'DNO totals'!F$304+0))</f>
        <v>#VALUE!</v>
      </c>
      <c r="CK337" s="37" t="e">
        <f>IF('935'!$K337=1000,'Charging rates'!$C$38*$BH337/(1+'DNO totals'!$C$99)*$CF337,0)</f>
        <v>#VALUE!</v>
      </c>
      <c r="CL337" s="37" t="e">
        <f>IF(MOD('935'!$K337,1000)=100,'Charging rates'!$D$38*$BH337/(1+'DNO totals'!$D$99)*$CG337,0)</f>
        <v>#VALUE!</v>
      </c>
      <c r="CM337" s="37" t="e">
        <f>IF(MOD('935'!$K337,100)=10,'Charging rates'!$E$38*$BH337/(1+'DNO totals'!$E$99)*$CH337,0)</f>
        <v>#VALUE!</v>
      </c>
      <c r="CN337" s="37" t="e">
        <f>IF(AND(MOD('935'!$K337,10)&gt;0,MOD('935'!$K337,1000)&gt;1),'Charging rates'!$F$38*$BH337/(1+'DNO totals'!$F$99)*$CI337,0)</f>
        <v>#VALUE!</v>
      </c>
      <c r="CO337" s="37" t="e">
        <f>IF(MOD('935'!$K337,1000)=1,'Charging rates'!$G$38*$BH337/(1+'DNO totals'!$G$99)*$CJ337,0)</f>
        <v>#VALUE!</v>
      </c>
      <c r="CP337" s="52" t="e">
        <f t="shared" si="74"/>
        <v>#VALUE!</v>
      </c>
      <c r="CQ337" s="37" t="e">
        <f>IF('935'!$K337&gt;1000,'Charging rates'!$C$38*$AW337*$CF337,0)</f>
        <v>#VALUE!</v>
      </c>
      <c r="CR337" s="37" t="e">
        <f>IF(MOD('935'!$K337,1000)&gt;100,'Charging rates'!$D$38*$AW337*$CG337,0)</f>
        <v>#VALUE!</v>
      </c>
      <c r="CS337" s="37" t="e">
        <f>IF(MOD('935'!$K337,100)&gt;10,'Charging rates'!$E$38*$AW337*$CH337,0)</f>
        <v>#VALUE!</v>
      </c>
      <c r="CT337" s="52" t="e">
        <f t="shared" si="75"/>
        <v>#VALUE!</v>
      </c>
      <c r="CU337" s="33" t="e">
        <f>100*(AP337*'935'!Q337*BZ337)/'11'!B$17</f>
        <v>#VALUE!</v>
      </c>
      <c r="CV337" s="33" t="e">
        <f>100/'11'!B$17*'Charging rates'!B$10*AW337</f>
        <v>#VALUE!</v>
      </c>
      <c r="CW337" s="33" t="e">
        <f>IF(AT337=0,0,(1-BX337/AT337)*(CA337+IF('935'!Q337=0,0,(CB337*'935'!Q337*('11'!C$17-'935'!Y337)/('11'!B$17-'935'!X337)))))</f>
        <v>#VALUE!</v>
      </c>
      <c r="CX337" s="33" t="e">
        <f t="shared" si="76"/>
        <v>#VALUE!</v>
      </c>
      <c r="CY337" s="49" t="e">
        <f t="shared" si="77"/>
        <v>#VALUE!</v>
      </c>
      <c r="CZ337" s="32" t="e">
        <f>AT337*(Parameters!B$21+AU337)*IF('DNO totals'!B$323&lt;0,1,'935'!S337)</f>
        <v>#VALUE!</v>
      </c>
      <c r="DA337" s="52" t="e">
        <f>IF('DNO totals'!B$323&lt;0,1,'935'!S337)*(Parameters!B$21+AU337)</f>
        <v>#VALUE!</v>
      </c>
      <c r="DB337" s="37" t="e">
        <f>CX337+'Charging rates'!B$106*DA337*100/'11'!B$17</f>
        <v>#VALUE!</v>
      </c>
      <c r="DC337" s="37" t="e">
        <f>DB337+'Charging rates'!B$116*(Parameters!B$21+AU337)*100/'11'!B$17*IF('DNO totals'!B$323&lt;0,1,'935'!S337)</f>
        <v>#VALUE!</v>
      </c>
      <c r="DD337" s="37" t="e">
        <f>'Charging rates'!B$97*(CP337+CT337)*100/'11'!B$17</f>
        <v>#VALUE!</v>
      </c>
      <c r="DE337" s="33" t="e">
        <f>MAX(0-(CB337*AU337*'11'!C$17/'11'!B$17),DC337+DD337)</f>
        <v>#VALUE!</v>
      </c>
      <c r="DF337" s="37" t="e">
        <f>IF(BS337,IF(AU337=0,CC337,MAX(0,MIN(CC337,CC337+(DE337/'935'!Q337*('11'!B$17-'935'!X337)/('11'!C$17-'935'!Y337))))),0)</f>
        <v>#VALUE!</v>
      </c>
      <c r="DG337" s="33" t="e">
        <f t="shared" si="78"/>
        <v>#VALUE!</v>
      </c>
      <c r="DH337" s="53" t="e">
        <f t="shared" si="79"/>
        <v>#VALUE!</v>
      </c>
    </row>
    <row r="338" spans="1:112">
      <c r="A338" s="28">
        <v>238</v>
      </c>
      <c r="B338" s="47" t="e">
        <f>'935'!B338</f>
        <v>#VALUE!</v>
      </c>
      <c r="C338" s="48" t="e">
        <f>OR('935'!E338&lt;&gt;"VOID",'935'!F338&lt;&gt;"VOID",'935'!G338&lt;&gt;"VOID")</f>
        <v>#VALUE!</v>
      </c>
      <c r="D338" s="32" t="e">
        <f>IF('935'!D338="VOID",0,'935'!D338*(1-'935'!X338/'11'!B$17))</f>
        <v>#VALUE!</v>
      </c>
      <c r="E338" s="32" t="e">
        <f>IF('935'!E338="VOID",0,'935'!E338*(1-'935'!X338/'11'!B$17))</f>
        <v>#VALUE!</v>
      </c>
      <c r="F338" s="32" t="e">
        <f>IF('935'!F338="VOID",0,'935'!F338*(1-'935'!X338/'11'!B$17))</f>
        <v>#VALUE!</v>
      </c>
      <c r="G338" s="32" t="e">
        <f>IF('935'!G338="VOID",0,'935'!G338*(1-'935'!X338/'11'!B$17))</f>
        <v>#VALUE!</v>
      </c>
      <c r="H338" s="49" t="e">
        <f t="shared" si="60"/>
        <v>#VALUE!</v>
      </c>
      <c r="I338" s="50" t="e">
        <f>MATCH('935'!J338,'913'!$B$6:$B$1205,0)</f>
        <v>#VALUE!</v>
      </c>
      <c r="J338" s="50" t="e">
        <f>MATCH(INDEX('913'!$D$6:$D$1205,I338),'913'!$B$6:$B$1205,0)</f>
        <v>#VALUE!</v>
      </c>
      <c r="K338" s="50" t="e">
        <f>MATCH(INDEX('913'!$D$6:$D$1205,J338),'913'!$B$6:$B$1205,0)</f>
        <v>#VALUE!</v>
      </c>
      <c r="L338" s="50" t="e">
        <f>MATCH(INDEX('913'!$D$6:$D$1205,K338),'913'!$B$6:$B$1205,0)</f>
        <v>#VALUE!</v>
      </c>
      <c r="M338" s="50" t="e">
        <f>MATCH(INDEX('913'!$D$6:$D$1205,L338),'913'!$B$6:$B$1205,0)</f>
        <v>#VALUE!</v>
      </c>
      <c r="N338" s="50" t="e">
        <f>MATCH(INDEX('913'!$D$6:$D$1205,M338),'913'!$B$6:$B$1205,0)</f>
        <v>#VALUE!</v>
      </c>
      <c r="O338" s="50" t="e">
        <f>MATCH(INDEX('913'!$D$6:$D$1205,N338),'913'!$B$6:$B$1205,0)</f>
        <v>#VALUE!</v>
      </c>
      <c r="P338" s="51" t="e">
        <f>MATCH(INDEX('913'!$D$6:$D$1205,O338),'913'!$B$6:$B$1205,0)</f>
        <v>#VALUE!</v>
      </c>
      <c r="Q338" s="37">
        <f>IF(ISNUMBER(I338),MAX(0,INDEX('913'!$E$6:$E$1205,I338)),0)</f>
        <v>0</v>
      </c>
      <c r="R338" s="37">
        <f>IF(ISNUMBER(J338),MAX(0,INDEX('913'!$E$6:$E$1205,J338)),0)</f>
        <v>0</v>
      </c>
      <c r="S338" s="37">
        <f>IF(ISNUMBER(K338),MAX(0,INDEX('913'!$E$6:$E$1205,K338)),0)</f>
        <v>0</v>
      </c>
      <c r="T338" s="37">
        <f>IF(ISNUMBER(L338),MAX(0,INDEX('913'!$E$6:$E$1205,L338)),0)</f>
        <v>0</v>
      </c>
      <c r="U338" s="37">
        <f>IF(ISNUMBER(M338),MAX(0,INDEX('913'!$E$6:$E$1205,M338)),0)</f>
        <v>0</v>
      </c>
      <c r="V338" s="37">
        <f>IF(ISNUMBER(N338),MAX(0,INDEX('913'!$E$6:$E$1205,N338)),0)</f>
        <v>0</v>
      </c>
      <c r="W338" s="37">
        <f>IF(ISNUMBER(O338),MAX(0,INDEX('913'!$E$6:$E$1205,O338)),0)</f>
        <v>0</v>
      </c>
      <c r="X338" s="52">
        <f>IF(ISNUMBER(P338),MAX(0,INDEX('913'!$E$6:$E$1205,P338)),0)</f>
        <v>0</v>
      </c>
      <c r="Y338" s="37">
        <f>IF(ISNUMBER(I338),MAX(0,INDEX('913'!$F$6:$F$1205,I338)),0)</f>
        <v>0</v>
      </c>
      <c r="Z338" s="37">
        <f>IF(ISNUMBER(J338),MAX(0,INDEX('913'!$F$6:$F$1205,J338)),0)</f>
        <v>0</v>
      </c>
      <c r="AA338" s="37">
        <f>IF(ISNUMBER(K338),MAX(0,INDEX('913'!$F$6:$F$1205,K338)),0)</f>
        <v>0</v>
      </c>
      <c r="AB338" s="37">
        <f>IF(ISNUMBER(L338),MAX(0,INDEX('913'!$F$6:$F$1205,L338)),0)</f>
        <v>0</v>
      </c>
      <c r="AC338" s="37">
        <f>IF(ISNUMBER(M338),MAX(0,INDEX('913'!$F$6:$F$1205,M338)),0)</f>
        <v>0</v>
      </c>
      <c r="AD338" s="37">
        <f>IF(ISNUMBER(N338),MAX(0,INDEX('913'!$F$6:$F$1205,N338)),0)</f>
        <v>0</v>
      </c>
      <c r="AE338" s="37">
        <f>IF(ISNUMBER(O338),MAX(0,INDEX('913'!$F$6:$F$1205,O338)),0)</f>
        <v>0</v>
      </c>
      <c r="AF338" s="37">
        <f>IF(ISNUMBER(P338),MAX(0,INDEX('913'!$F$6:$F$1205,P338)),0)</f>
        <v>0</v>
      </c>
      <c r="AG338" s="32">
        <f>IF(ISNUMBER(I338),SQRT(INDEX('913'!$I$6:$I$1205,I338)^2+INDEX('913'!$J$6:$J$1205,I338)^2),0)</f>
        <v>0</v>
      </c>
      <c r="AH338" s="32">
        <f>IF(ISNUMBER(J338),SQRT(INDEX('913'!$I$6:$I$1205,J338)^2+INDEX('913'!$J$6:$J$1205,J338)^2),0)</f>
        <v>0</v>
      </c>
      <c r="AI338" s="32">
        <f>IF(ISNUMBER(K338),SQRT(INDEX('913'!$I$6:$I$1205,K338)^2+INDEX('913'!$J$6:$J$1205,K338)^2),0)</f>
        <v>0</v>
      </c>
      <c r="AJ338" s="32">
        <f>IF(ISNUMBER(L338),SQRT(INDEX('913'!$I$6:$I$1205,L338)^2+INDEX('913'!$J$6:$J$1205,L338)^2),0)</f>
        <v>0</v>
      </c>
      <c r="AK338" s="32">
        <f>IF(ISNUMBER(M338),SQRT(INDEX('913'!$I$6:$I$1205,M338)^2+INDEX('913'!$J$6:$J$1205,M338)^2),0)</f>
        <v>0</v>
      </c>
      <c r="AL338" s="32">
        <f>IF(ISNUMBER(N338),SQRT(INDEX('913'!$I$6:$I$1205,N338)^2+INDEX('913'!$J$6:$J$1205,N338)^2),0)</f>
        <v>0</v>
      </c>
      <c r="AM338" s="32">
        <f>IF(ISNUMBER(O338),SQRT(INDEX('913'!$I$6:$I$1205,O338)^2+INDEX('913'!$J$6:$J$1205,O338)^2),0)</f>
        <v>0</v>
      </c>
      <c r="AN338" s="49">
        <f>IF(ISNUMBER(P338),SQRT(INDEX('913'!$I$6:$I$1205,P338)^2+INDEX('913'!$J$6:$J$1205,P338)^2),0)</f>
        <v>0</v>
      </c>
      <c r="AO338" s="37">
        <f t="shared" si="61"/>
        <v>0</v>
      </c>
      <c r="AP338" s="37">
        <f t="shared" si="62"/>
        <v>0</v>
      </c>
      <c r="AQ338" s="33" t="e">
        <f>-100*'935'!W338*(AO338+AP338)/'11'!C$17</f>
        <v>#VALUE!</v>
      </c>
      <c r="AR338" s="37" t="e">
        <f t="shared" si="63"/>
        <v>#VALUE!</v>
      </c>
      <c r="AS338" s="52" t="e">
        <f t="shared" si="64"/>
        <v>#VALUE!</v>
      </c>
      <c r="AT338" s="32" t="e">
        <f>IF('935'!C338="VOID",0,('935'!C338*(1-'935'!X338/'11'!B$17)))</f>
        <v>#VALUE!</v>
      </c>
      <c r="AU338" s="52" t="e">
        <f>'935'!Q338*(1-'935'!Y338/'11'!C$17)/(1-'935'!X338/'11'!B$17)</f>
        <v>#VALUE!</v>
      </c>
      <c r="AV338" s="37" t="e">
        <f>INDEX('DNO totals'!$B$57:$G$57,IF('935'!K338,IF(MOD('935'!K338,1000),IF(MOD('935'!K338,100),IF(MOD('935'!K338,10),IF(MOD('935'!K338,1000)=1,6,5),4),3),2),1))</f>
        <v>#VALUE!</v>
      </c>
      <c r="AW338" s="52" t="e">
        <f t="shared" si="65"/>
        <v>#VALUE!</v>
      </c>
      <c r="AX338" s="32" t="e">
        <f>IF('935'!V338="VOID",0,'935'!V338*(1-'935'!X338/'11'!B$17))</f>
        <v>#VALUE!</v>
      </c>
      <c r="AY338" s="33" t="e">
        <f>IF(H338,-100*'Charging rates'!B$10/'11'!B$17*AX338/H338,0)</f>
        <v>#VALUE!</v>
      </c>
      <c r="AZ338" s="33" t="e">
        <f>IF(C338,'DNO totals'!B$41,0)</f>
        <v>#VALUE!</v>
      </c>
      <c r="BA338" s="33" t="e">
        <f t="shared" si="66"/>
        <v>#VALUE!</v>
      </c>
      <c r="BB338" s="33" t="e">
        <f t="shared" si="67"/>
        <v>#VALUE!</v>
      </c>
      <c r="BC338" s="53" t="e">
        <f t="shared" si="68"/>
        <v>#VALUE!</v>
      </c>
      <c r="BD338" s="32" t="e">
        <f>IF(AT338,'935'!H338*AT338/(AT338+D338+H338),0)</f>
        <v>#VALUE!</v>
      </c>
      <c r="BE338" s="32" t="e">
        <f>IF(H338,'935'!H338*H338/(AT338+D338+H338),0)</f>
        <v>#VALUE!</v>
      </c>
      <c r="BF338" s="32" t="e">
        <f>BD338*(1-'935'!X338/'11'!B$17)</f>
        <v>#VALUE!</v>
      </c>
      <c r="BG338" s="49" t="e">
        <f>BE338*(1-'935'!X338/'11'!B$17)</f>
        <v>#VALUE!</v>
      </c>
      <c r="BH338" s="52" t="e">
        <f>AV338*Parameters!B$6</f>
        <v>#VALUE!</v>
      </c>
      <c r="BI338" s="37" t="e">
        <f>IF('935'!$K338=1000,'Charging rates'!$C$38*$BH338/(1+'DNO totals'!$C$99)*'935'!$L338,0)</f>
        <v>#VALUE!</v>
      </c>
      <c r="BJ338" s="37" t="e">
        <f>IF(MOD('935'!$K338,1000)=100,'Charging rates'!$D$38*$BH338/(1+'DNO totals'!$D$99)*'935'!$M338,0)</f>
        <v>#VALUE!</v>
      </c>
      <c r="BK338" s="37" t="e">
        <f>IF(MOD('935'!$K338,100)=10,'Charging rates'!$E$38*$BH338/(1+'DNO totals'!$E$99)*'935'!$N338,0)</f>
        <v>#VALUE!</v>
      </c>
      <c r="BL338" s="37" t="e">
        <f>IF(AND(MOD('935'!$K338,10)&gt;0,MOD('935'!$K338,1000)&gt;1),'Charging rates'!$F$38*$BH338/(1+'DNO totals'!$F$99)*'935'!$O338,0)</f>
        <v>#VALUE!</v>
      </c>
      <c r="BM338" s="37" t="e">
        <f>IF(MOD('935'!$K338,1000)=1,'Charging rates'!$G$38*$BH338/(1+'DNO totals'!$G$99)*'935'!$P338,0)</f>
        <v>#VALUE!</v>
      </c>
      <c r="BN338" s="52" t="e">
        <f t="shared" si="69"/>
        <v>#VALUE!</v>
      </c>
      <c r="BO338" s="37" t="e">
        <f>IF('935'!$K338&gt;1000,'Charging rates'!$C$38*$AW338*'935'!$L338,0)</f>
        <v>#VALUE!</v>
      </c>
      <c r="BP338" s="37" t="e">
        <f>IF(MOD('935'!$K338,1000)&gt;100,'Charging rates'!$D$38*$AW338*'935'!$M338,0)</f>
        <v>#VALUE!</v>
      </c>
      <c r="BQ338" s="37" t="e">
        <f>IF(MOD('935'!$K338,100)&gt;10,'Charging rates'!$E$38*$AW338*'935'!$N338,0)</f>
        <v>#VALUE!</v>
      </c>
      <c r="BR338" s="52" t="e">
        <f t="shared" si="70"/>
        <v>#VALUE!</v>
      </c>
      <c r="BS338" s="48" t="e">
        <f>'935'!C338&lt;&gt;"VOID"</f>
        <v>#VALUE!</v>
      </c>
      <c r="BT338" s="33" t="e">
        <f>IF(BS338,(100/'11'!B$17*BD338*((1-'935'!I338)*'Charging rates'!B$51+'Charging rates'!B$63)),0)</f>
        <v>#VALUE!</v>
      </c>
      <c r="BU338" s="33" t="e">
        <f>100/'11'!B$17*BG338*('Charging rates'!B$51+'Charging rates'!B$63)</f>
        <v>#VALUE!</v>
      </c>
      <c r="BV338" s="33" t="e">
        <f>100/'11'!B$17*BE338*('Charging rates'!B$51+'Charging rates'!B$63)</f>
        <v>#VALUE!</v>
      </c>
      <c r="BW338" s="53" t="e">
        <f t="shared" si="71"/>
        <v>#VALUE!</v>
      </c>
      <c r="BX338" s="32" t="e">
        <f>AT338-('935'!T338*(1-'935'!X338/'11'!B$17))</f>
        <v>#VALUE!</v>
      </c>
      <c r="BY338" s="32">
        <f>0-IF(ISNUMBER(I338),INDEX('913'!$I$6:$I$1205,I338),0)-IF(ISNUMBER(J338),INDEX('913'!$I$6:$I$1205,J338),0)-IF(ISNUMBER(K338),INDEX('913'!$I$6:$I$1205,K338),0)-IF(ISNUMBER(L338),INDEX('913'!$I$6:$I$1205,L338),0)-IF(ISNUMBER(M338),INDEX('913'!$I$6:$I$1205,M338),0)-IF(ISNUMBER(N338),INDEX('913'!$I$6:$I$1205,N338),0)-IF(ISNUMBER(O338),INDEX('913'!$I$6:$I$1205,O338),0)-IF(ISNUMBER(P338),INDEX('913'!$I$6:$I$1205,P338),0)</f>
        <v>0</v>
      </c>
      <c r="BZ338" s="37">
        <f>IF(BY338=0,1,MAX(1,SQRT(BY338^2+(IF(ISNUMBER(I338),INDEX('913'!$J$6:$J$1205,I338),0)+IF(ISNUMBER(J338),INDEX('913'!$J$6:$J$1205,J338),0)+IF(ISNUMBER(K338),INDEX('913'!$J$6:$J$1205,K338),0)+IF(ISNUMBER(L338),INDEX('913'!$J$6:$J$1205,L338),0)+IF(ISNUMBER(M338),INDEX('913'!$J$6:$J$1205,M338),0)+IF(ISNUMBER(N338),INDEX('913'!$J$6:$J$1205,N338),0)+IF(ISNUMBER(O338),INDEX('913'!$J$6:$J$1205,O338),0)+IF(ISNUMBER(P338),INDEX('913'!$J$6:$J$1205,P338),0))^2)/BY338))</f>
        <v>1</v>
      </c>
      <c r="CA338" s="33" t="e">
        <f>100*AO338/'11'!B$17</f>
        <v>#VALUE!</v>
      </c>
      <c r="CB338" s="37" t="e">
        <f>100*(AP338*BZ338)/'11'!C$17</f>
        <v>#VALUE!</v>
      </c>
      <c r="CC338" s="37" t="e">
        <f t="shared" si="72"/>
        <v>#VALUE!</v>
      </c>
      <c r="CD338" s="33" t="e">
        <f t="shared" si="73"/>
        <v>#VALUE!</v>
      </c>
      <c r="CE338" s="54" t="e">
        <f>'11'!C$17-'935'!Y338</f>
        <v>#VALUE!</v>
      </c>
      <c r="CF338" s="37" t="e">
        <f>MAX('DNO totals'!B$312+0,MIN('935'!L338+0,'DNO totals'!B$304+0))</f>
        <v>#VALUE!</v>
      </c>
      <c r="CG338" s="37" t="e">
        <f>MAX('DNO totals'!C$312+0,MIN('935'!M338+0,'DNO totals'!C$304+0))</f>
        <v>#VALUE!</v>
      </c>
      <c r="CH338" s="37" t="e">
        <f>MAX('DNO totals'!D$312+0,MIN('935'!N338+0,'DNO totals'!D$304+0))</f>
        <v>#VALUE!</v>
      </c>
      <c r="CI338" s="37" t="e">
        <f>MAX('DNO totals'!E$312+0,MIN('935'!O338+0,'DNO totals'!E$304+0))</f>
        <v>#VALUE!</v>
      </c>
      <c r="CJ338" s="52" t="e">
        <f>MAX('DNO totals'!F$312+0,MIN('935'!P338+0,'DNO totals'!F$304+0))</f>
        <v>#VALUE!</v>
      </c>
      <c r="CK338" s="37" t="e">
        <f>IF('935'!$K338=1000,'Charging rates'!$C$38*$BH338/(1+'DNO totals'!$C$99)*$CF338,0)</f>
        <v>#VALUE!</v>
      </c>
      <c r="CL338" s="37" t="e">
        <f>IF(MOD('935'!$K338,1000)=100,'Charging rates'!$D$38*$BH338/(1+'DNO totals'!$D$99)*$CG338,0)</f>
        <v>#VALUE!</v>
      </c>
      <c r="CM338" s="37" t="e">
        <f>IF(MOD('935'!$K338,100)=10,'Charging rates'!$E$38*$BH338/(1+'DNO totals'!$E$99)*$CH338,0)</f>
        <v>#VALUE!</v>
      </c>
      <c r="CN338" s="37" t="e">
        <f>IF(AND(MOD('935'!$K338,10)&gt;0,MOD('935'!$K338,1000)&gt;1),'Charging rates'!$F$38*$BH338/(1+'DNO totals'!$F$99)*$CI338,0)</f>
        <v>#VALUE!</v>
      </c>
      <c r="CO338" s="37" t="e">
        <f>IF(MOD('935'!$K338,1000)=1,'Charging rates'!$G$38*$BH338/(1+'DNO totals'!$G$99)*$CJ338,0)</f>
        <v>#VALUE!</v>
      </c>
      <c r="CP338" s="52" t="e">
        <f t="shared" si="74"/>
        <v>#VALUE!</v>
      </c>
      <c r="CQ338" s="37" t="e">
        <f>IF('935'!$K338&gt;1000,'Charging rates'!$C$38*$AW338*$CF338,0)</f>
        <v>#VALUE!</v>
      </c>
      <c r="CR338" s="37" t="e">
        <f>IF(MOD('935'!$K338,1000)&gt;100,'Charging rates'!$D$38*$AW338*$CG338,0)</f>
        <v>#VALUE!</v>
      </c>
      <c r="CS338" s="37" t="e">
        <f>IF(MOD('935'!$K338,100)&gt;10,'Charging rates'!$E$38*$AW338*$CH338,0)</f>
        <v>#VALUE!</v>
      </c>
      <c r="CT338" s="52" t="e">
        <f t="shared" si="75"/>
        <v>#VALUE!</v>
      </c>
      <c r="CU338" s="33" t="e">
        <f>100*(AP338*'935'!Q338*BZ338)/'11'!B$17</f>
        <v>#VALUE!</v>
      </c>
      <c r="CV338" s="33" t="e">
        <f>100/'11'!B$17*'Charging rates'!B$10*AW338</f>
        <v>#VALUE!</v>
      </c>
      <c r="CW338" s="33" t="e">
        <f>IF(AT338=0,0,(1-BX338/AT338)*(CA338+IF('935'!Q338=0,0,(CB338*'935'!Q338*('11'!C$17-'935'!Y338)/('11'!B$17-'935'!X338)))))</f>
        <v>#VALUE!</v>
      </c>
      <c r="CX338" s="33" t="e">
        <f t="shared" si="76"/>
        <v>#VALUE!</v>
      </c>
      <c r="CY338" s="49" t="e">
        <f t="shared" si="77"/>
        <v>#VALUE!</v>
      </c>
      <c r="CZ338" s="32" t="e">
        <f>AT338*(Parameters!B$21+AU338)*IF('DNO totals'!B$323&lt;0,1,'935'!S338)</f>
        <v>#VALUE!</v>
      </c>
      <c r="DA338" s="52" t="e">
        <f>IF('DNO totals'!B$323&lt;0,1,'935'!S338)*(Parameters!B$21+AU338)</f>
        <v>#VALUE!</v>
      </c>
      <c r="DB338" s="37" t="e">
        <f>CX338+'Charging rates'!B$106*DA338*100/'11'!B$17</f>
        <v>#VALUE!</v>
      </c>
      <c r="DC338" s="37" t="e">
        <f>DB338+'Charging rates'!B$116*(Parameters!B$21+AU338)*100/'11'!B$17*IF('DNO totals'!B$323&lt;0,1,'935'!S338)</f>
        <v>#VALUE!</v>
      </c>
      <c r="DD338" s="37" t="e">
        <f>'Charging rates'!B$97*(CP338+CT338)*100/'11'!B$17</f>
        <v>#VALUE!</v>
      </c>
      <c r="DE338" s="33" t="e">
        <f>MAX(0-(CB338*AU338*'11'!C$17/'11'!B$17),DC338+DD338)</f>
        <v>#VALUE!</v>
      </c>
      <c r="DF338" s="37" t="e">
        <f>IF(BS338,IF(AU338=0,CC338,MAX(0,MIN(CC338,CC338+(DE338/'935'!Q338*('11'!B$17-'935'!X338)/('11'!C$17-'935'!Y338))))),0)</f>
        <v>#VALUE!</v>
      </c>
      <c r="DG338" s="33" t="e">
        <f t="shared" si="78"/>
        <v>#VALUE!</v>
      </c>
      <c r="DH338" s="53" t="e">
        <f t="shared" si="79"/>
        <v>#VALUE!</v>
      </c>
    </row>
    <row r="339" spans="1:112">
      <c r="A339" s="28">
        <v>239</v>
      </c>
      <c r="B339" s="47" t="e">
        <f>'935'!B339</f>
        <v>#VALUE!</v>
      </c>
      <c r="C339" s="48" t="e">
        <f>OR('935'!E339&lt;&gt;"VOID",'935'!F339&lt;&gt;"VOID",'935'!G339&lt;&gt;"VOID")</f>
        <v>#VALUE!</v>
      </c>
      <c r="D339" s="32" t="e">
        <f>IF('935'!D339="VOID",0,'935'!D339*(1-'935'!X339/'11'!B$17))</f>
        <v>#VALUE!</v>
      </c>
      <c r="E339" s="32" t="e">
        <f>IF('935'!E339="VOID",0,'935'!E339*(1-'935'!X339/'11'!B$17))</f>
        <v>#VALUE!</v>
      </c>
      <c r="F339" s="32" t="e">
        <f>IF('935'!F339="VOID",0,'935'!F339*(1-'935'!X339/'11'!B$17))</f>
        <v>#VALUE!</v>
      </c>
      <c r="G339" s="32" t="e">
        <f>IF('935'!G339="VOID",0,'935'!G339*(1-'935'!X339/'11'!B$17))</f>
        <v>#VALUE!</v>
      </c>
      <c r="H339" s="49" t="e">
        <f t="shared" si="60"/>
        <v>#VALUE!</v>
      </c>
      <c r="I339" s="50" t="e">
        <f>MATCH('935'!J339,'913'!$B$6:$B$1205,0)</f>
        <v>#VALUE!</v>
      </c>
      <c r="J339" s="50" t="e">
        <f>MATCH(INDEX('913'!$D$6:$D$1205,I339),'913'!$B$6:$B$1205,0)</f>
        <v>#VALUE!</v>
      </c>
      <c r="K339" s="50" t="e">
        <f>MATCH(INDEX('913'!$D$6:$D$1205,J339),'913'!$B$6:$B$1205,0)</f>
        <v>#VALUE!</v>
      </c>
      <c r="L339" s="50" t="e">
        <f>MATCH(INDEX('913'!$D$6:$D$1205,K339),'913'!$B$6:$B$1205,0)</f>
        <v>#VALUE!</v>
      </c>
      <c r="M339" s="50" t="e">
        <f>MATCH(INDEX('913'!$D$6:$D$1205,L339),'913'!$B$6:$B$1205,0)</f>
        <v>#VALUE!</v>
      </c>
      <c r="N339" s="50" t="e">
        <f>MATCH(INDEX('913'!$D$6:$D$1205,M339),'913'!$B$6:$B$1205,0)</f>
        <v>#VALUE!</v>
      </c>
      <c r="O339" s="50" t="e">
        <f>MATCH(INDEX('913'!$D$6:$D$1205,N339),'913'!$B$6:$B$1205,0)</f>
        <v>#VALUE!</v>
      </c>
      <c r="P339" s="51" t="e">
        <f>MATCH(INDEX('913'!$D$6:$D$1205,O339),'913'!$B$6:$B$1205,0)</f>
        <v>#VALUE!</v>
      </c>
      <c r="Q339" s="37">
        <f>IF(ISNUMBER(I339),MAX(0,INDEX('913'!$E$6:$E$1205,I339)),0)</f>
        <v>0</v>
      </c>
      <c r="R339" s="37">
        <f>IF(ISNUMBER(J339),MAX(0,INDEX('913'!$E$6:$E$1205,J339)),0)</f>
        <v>0</v>
      </c>
      <c r="S339" s="37">
        <f>IF(ISNUMBER(K339),MAX(0,INDEX('913'!$E$6:$E$1205,K339)),0)</f>
        <v>0</v>
      </c>
      <c r="T339" s="37">
        <f>IF(ISNUMBER(L339),MAX(0,INDEX('913'!$E$6:$E$1205,L339)),0)</f>
        <v>0</v>
      </c>
      <c r="U339" s="37">
        <f>IF(ISNUMBER(M339),MAX(0,INDEX('913'!$E$6:$E$1205,M339)),0)</f>
        <v>0</v>
      </c>
      <c r="V339" s="37">
        <f>IF(ISNUMBER(N339),MAX(0,INDEX('913'!$E$6:$E$1205,N339)),0)</f>
        <v>0</v>
      </c>
      <c r="W339" s="37">
        <f>IF(ISNUMBER(O339),MAX(0,INDEX('913'!$E$6:$E$1205,O339)),0)</f>
        <v>0</v>
      </c>
      <c r="X339" s="52">
        <f>IF(ISNUMBER(P339),MAX(0,INDEX('913'!$E$6:$E$1205,P339)),0)</f>
        <v>0</v>
      </c>
      <c r="Y339" s="37">
        <f>IF(ISNUMBER(I339),MAX(0,INDEX('913'!$F$6:$F$1205,I339)),0)</f>
        <v>0</v>
      </c>
      <c r="Z339" s="37">
        <f>IF(ISNUMBER(J339),MAX(0,INDEX('913'!$F$6:$F$1205,J339)),0)</f>
        <v>0</v>
      </c>
      <c r="AA339" s="37">
        <f>IF(ISNUMBER(K339),MAX(0,INDEX('913'!$F$6:$F$1205,K339)),0)</f>
        <v>0</v>
      </c>
      <c r="AB339" s="37">
        <f>IF(ISNUMBER(L339),MAX(0,INDEX('913'!$F$6:$F$1205,L339)),0)</f>
        <v>0</v>
      </c>
      <c r="AC339" s="37">
        <f>IF(ISNUMBER(M339),MAX(0,INDEX('913'!$F$6:$F$1205,M339)),0)</f>
        <v>0</v>
      </c>
      <c r="AD339" s="37">
        <f>IF(ISNUMBER(N339),MAX(0,INDEX('913'!$F$6:$F$1205,N339)),0)</f>
        <v>0</v>
      </c>
      <c r="AE339" s="37">
        <f>IF(ISNUMBER(O339),MAX(0,INDEX('913'!$F$6:$F$1205,O339)),0)</f>
        <v>0</v>
      </c>
      <c r="AF339" s="37">
        <f>IF(ISNUMBER(P339),MAX(0,INDEX('913'!$F$6:$F$1205,P339)),0)</f>
        <v>0</v>
      </c>
      <c r="AG339" s="32">
        <f>IF(ISNUMBER(I339),SQRT(INDEX('913'!$I$6:$I$1205,I339)^2+INDEX('913'!$J$6:$J$1205,I339)^2),0)</f>
        <v>0</v>
      </c>
      <c r="AH339" s="32">
        <f>IF(ISNUMBER(J339),SQRT(INDEX('913'!$I$6:$I$1205,J339)^2+INDEX('913'!$J$6:$J$1205,J339)^2),0)</f>
        <v>0</v>
      </c>
      <c r="AI339" s="32">
        <f>IF(ISNUMBER(K339),SQRT(INDEX('913'!$I$6:$I$1205,K339)^2+INDEX('913'!$J$6:$J$1205,K339)^2),0)</f>
        <v>0</v>
      </c>
      <c r="AJ339" s="32">
        <f>IF(ISNUMBER(L339),SQRT(INDEX('913'!$I$6:$I$1205,L339)^2+INDEX('913'!$J$6:$J$1205,L339)^2),0)</f>
        <v>0</v>
      </c>
      <c r="AK339" s="32">
        <f>IF(ISNUMBER(M339),SQRT(INDEX('913'!$I$6:$I$1205,M339)^2+INDEX('913'!$J$6:$J$1205,M339)^2),0)</f>
        <v>0</v>
      </c>
      <c r="AL339" s="32">
        <f>IF(ISNUMBER(N339),SQRT(INDEX('913'!$I$6:$I$1205,N339)^2+INDEX('913'!$J$6:$J$1205,N339)^2),0)</f>
        <v>0</v>
      </c>
      <c r="AM339" s="32">
        <f>IF(ISNUMBER(O339),SQRT(INDEX('913'!$I$6:$I$1205,O339)^2+INDEX('913'!$J$6:$J$1205,O339)^2),0)</f>
        <v>0</v>
      </c>
      <c r="AN339" s="49">
        <f>IF(ISNUMBER(P339),SQRT(INDEX('913'!$I$6:$I$1205,P339)^2+INDEX('913'!$J$6:$J$1205,P339)^2),0)</f>
        <v>0</v>
      </c>
      <c r="AO339" s="37">
        <f t="shared" si="61"/>
        <v>0</v>
      </c>
      <c r="AP339" s="37">
        <f t="shared" si="62"/>
        <v>0</v>
      </c>
      <c r="AQ339" s="33" t="e">
        <f>-100*'935'!W339*(AO339+AP339)/'11'!C$17</f>
        <v>#VALUE!</v>
      </c>
      <c r="AR339" s="37" t="e">
        <f t="shared" si="63"/>
        <v>#VALUE!</v>
      </c>
      <c r="AS339" s="52" t="e">
        <f t="shared" si="64"/>
        <v>#VALUE!</v>
      </c>
      <c r="AT339" s="32" t="e">
        <f>IF('935'!C339="VOID",0,('935'!C339*(1-'935'!X339/'11'!B$17)))</f>
        <v>#VALUE!</v>
      </c>
      <c r="AU339" s="52" t="e">
        <f>'935'!Q339*(1-'935'!Y339/'11'!C$17)/(1-'935'!X339/'11'!B$17)</f>
        <v>#VALUE!</v>
      </c>
      <c r="AV339" s="37" t="e">
        <f>INDEX('DNO totals'!$B$57:$G$57,IF('935'!K339,IF(MOD('935'!K339,1000),IF(MOD('935'!K339,100),IF(MOD('935'!K339,10),IF(MOD('935'!K339,1000)=1,6,5),4),3),2),1))</f>
        <v>#VALUE!</v>
      </c>
      <c r="AW339" s="52" t="e">
        <f t="shared" si="65"/>
        <v>#VALUE!</v>
      </c>
      <c r="AX339" s="32" t="e">
        <f>IF('935'!V339="VOID",0,'935'!V339*(1-'935'!X339/'11'!B$17))</f>
        <v>#VALUE!</v>
      </c>
      <c r="AY339" s="33" t="e">
        <f>IF(H339,-100*'Charging rates'!B$10/'11'!B$17*AX339/H339,0)</f>
        <v>#VALUE!</v>
      </c>
      <c r="AZ339" s="33" t="e">
        <f>IF(C339,'DNO totals'!B$41,0)</f>
        <v>#VALUE!</v>
      </c>
      <c r="BA339" s="33" t="e">
        <f t="shared" si="66"/>
        <v>#VALUE!</v>
      </c>
      <c r="BB339" s="33" t="e">
        <f t="shared" si="67"/>
        <v>#VALUE!</v>
      </c>
      <c r="BC339" s="53" t="e">
        <f t="shared" si="68"/>
        <v>#VALUE!</v>
      </c>
      <c r="BD339" s="32" t="e">
        <f>IF(AT339,'935'!H339*AT339/(AT339+D339+H339),0)</f>
        <v>#VALUE!</v>
      </c>
      <c r="BE339" s="32" t="e">
        <f>IF(H339,'935'!H339*H339/(AT339+D339+H339),0)</f>
        <v>#VALUE!</v>
      </c>
      <c r="BF339" s="32" t="e">
        <f>BD339*(1-'935'!X339/'11'!B$17)</f>
        <v>#VALUE!</v>
      </c>
      <c r="BG339" s="49" t="e">
        <f>BE339*(1-'935'!X339/'11'!B$17)</f>
        <v>#VALUE!</v>
      </c>
      <c r="BH339" s="52" t="e">
        <f>AV339*Parameters!B$6</f>
        <v>#VALUE!</v>
      </c>
      <c r="BI339" s="37" t="e">
        <f>IF('935'!$K339=1000,'Charging rates'!$C$38*$BH339/(1+'DNO totals'!$C$99)*'935'!$L339,0)</f>
        <v>#VALUE!</v>
      </c>
      <c r="BJ339" s="37" t="e">
        <f>IF(MOD('935'!$K339,1000)=100,'Charging rates'!$D$38*$BH339/(1+'DNO totals'!$D$99)*'935'!$M339,0)</f>
        <v>#VALUE!</v>
      </c>
      <c r="BK339" s="37" t="e">
        <f>IF(MOD('935'!$K339,100)=10,'Charging rates'!$E$38*$BH339/(1+'DNO totals'!$E$99)*'935'!$N339,0)</f>
        <v>#VALUE!</v>
      </c>
      <c r="BL339" s="37" t="e">
        <f>IF(AND(MOD('935'!$K339,10)&gt;0,MOD('935'!$K339,1000)&gt;1),'Charging rates'!$F$38*$BH339/(1+'DNO totals'!$F$99)*'935'!$O339,0)</f>
        <v>#VALUE!</v>
      </c>
      <c r="BM339" s="37" t="e">
        <f>IF(MOD('935'!$K339,1000)=1,'Charging rates'!$G$38*$BH339/(1+'DNO totals'!$G$99)*'935'!$P339,0)</f>
        <v>#VALUE!</v>
      </c>
      <c r="BN339" s="52" t="e">
        <f t="shared" si="69"/>
        <v>#VALUE!</v>
      </c>
      <c r="BO339" s="37" t="e">
        <f>IF('935'!$K339&gt;1000,'Charging rates'!$C$38*$AW339*'935'!$L339,0)</f>
        <v>#VALUE!</v>
      </c>
      <c r="BP339" s="37" t="e">
        <f>IF(MOD('935'!$K339,1000)&gt;100,'Charging rates'!$D$38*$AW339*'935'!$M339,0)</f>
        <v>#VALUE!</v>
      </c>
      <c r="BQ339" s="37" t="e">
        <f>IF(MOD('935'!$K339,100)&gt;10,'Charging rates'!$E$38*$AW339*'935'!$N339,0)</f>
        <v>#VALUE!</v>
      </c>
      <c r="BR339" s="52" t="e">
        <f t="shared" si="70"/>
        <v>#VALUE!</v>
      </c>
      <c r="BS339" s="48" t="e">
        <f>'935'!C339&lt;&gt;"VOID"</f>
        <v>#VALUE!</v>
      </c>
      <c r="BT339" s="33" t="e">
        <f>IF(BS339,(100/'11'!B$17*BD339*((1-'935'!I339)*'Charging rates'!B$51+'Charging rates'!B$63)),0)</f>
        <v>#VALUE!</v>
      </c>
      <c r="BU339" s="33" t="e">
        <f>100/'11'!B$17*BG339*('Charging rates'!B$51+'Charging rates'!B$63)</f>
        <v>#VALUE!</v>
      </c>
      <c r="BV339" s="33" t="e">
        <f>100/'11'!B$17*BE339*('Charging rates'!B$51+'Charging rates'!B$63)</f>
        <v>#VALUE!</v>
      </c>
      <c r="BW339" s="53" t="e">
        <f t="shared" si="71"/>
        <v>#VALUE!</v>
      </c>
      <c r="BX339" s="32" t="e">
        <f>AT339-('935'!T339*(1-'935'!X339/'11'!B$17))</f>
        <v>#VALUE!</v>
      </c>
      <c r="BY339" s="32">
        <f>0-IF(ISNUMBER(I339),INDEX('913'!$I$6:$I$1205,I339),0)-IF(ISNUMBER(J339),INDEX('913'!$I$6:$I$1205,J339),0)-IF(ISNUMBER(K339),INDEX('913'!$I$6:$I$1205,K339),0)-IF(ISNUMBER(L339),INDEX('913'!$I$6:$I$1205,L339),0)-IF(ISNUMBER(M339),INDEX('913'!$I$6:$I$1205,M339),0)-IF(ISNUMBER(N339),INDEX('913'!$I$6:$I$1205,N339),0)-IF(ISNUMBER(O339),INDEX('913'!$I$6:$I$1205,O339),0)-IF(ISNUMBER(P339),INDEX('913'!$I$6:$I$1205,P339),0)</f>
        <v>0</v>
      </c>
      <c r="BZ339" s="37">
        <f>IF(BY339=0,1,MAX(1,SQRT(BY339^2+(IF(ISNUMBER(I339),INDEX('913'!$J$6:$J$1205,I339),0)+IF(ISNUMBER(J339),INDEX('913'!$J$6:$J$1205,J339),0)+IF(ISNUMBER(K339),INDEX('913'!$J$6:$J$1205,K339),0)+IF(ISNUMBER(L339),INDEX('913'!$J$6:$J$1205,L339),0)+IF(ISNUMBER(M339),INDEX('913'!$J$6:$J$1205,M339),0)+IF(ISNUMBER(N339),INDEX('913'!$J$6:$J$1205,N339),0)+IF(ISNUMBER(O339),INDEX('913'!$J$6:$J$1205,O339),0)+IF(ISNUMBER(P339),INDEX('913'!$J$6:$J$1205,P339),0))^2)/BY339))</f>
        <v>1</v>
      </c>
      <c r="CA339" s="33" t="e">
        <f>100*AO339/'11'!B$17</f>
        <v>#VALUE!</v>
      </c>
      <c r="CB339" s="37" t="e">
        <f>100*(AP339*BZ339)/'11'!C$17</f>
        <v>#VALUE!</v>
      </c>
      <c r="CC339" s="37" t="e">
        <f t="shared" si="72"/>
        <v>#VALUE!</v>
      </c>
      <c r="CD339" s="33" t="e">
        <f t="shared" si="73"/>
        <v>#VALUE!</v>
      </c>
      <c r="CE339" s="54" t="e">
        <f>'11'!C$17-'935'!Y339</f>
        <v>#VALUE!</v>
      </c>
      <c r="CF339" s="37" t="e">
        <f>MAX('DNO totals'!B$312+0,MIN('935'!L339+0,'DNO totals'!B$304+0))</f>
        <v>#VALUE!</v>
      </c>
      <c r="CG339" s="37" t="e">
        <f>MAX('DNO totals'!C$312+0,MIN('935'!M339+0,'DNO totals'!C$304+0))</f>
        <v>#VALUE!</v>
      </c>
      <c r="CH339" s="37" t="e">
        <f>MAX('DNO totals'!D$312+0,MIN('935'!N339+0,'DNO totals'!D$304+0))</f>
        <v>#VALUE!</v>
      </c>
      <c r="CI339" s="37" t="e">
        <f>MAX('DNO totals'!E$312+0,MIN('935'!O339+0,'DNO totals'!E$304+0))</f>
        <v>#VALUE!</v>
      </c>
      <c r="CJ339" s="52" t="e">
        <f>MAX('DNO totals'!F$312+0,MIN('935'!P339+0,'DNO totals'!F$304+0))</f>
        <v>#VALUE!</v>
      </c>
      <c r="CK339" s="37" t="e">
        <f>IF('935'!$K339=1000,'Charging rates'!$C$38*$BH339/(1+'DNO totals'!$C$99)*$CF339,0)</f>
        <v>#VALUE!</v>
      </c>
      <c r="CL339" s="37" t="e">
        <f>IF(MOD('935'!$K339,1000)=100,'Charging rates'!$D$38*$BH339/(1+'DNO totals'!$D$99)*$CG339,0)</f>
        <v>#VALUE!</v>
      </c>
      <c r="CM339" s="37" t="e">
        <f>IF(MOD('935'!$K339,100)=10,'Charging rates'!$E$38*$BH339/(1+'DNO totals'!$E$99)*$CH339,0)</f>
        <v>#VALUE!</v>
      </c>
      <c r="CN339" s="37" t="e">
        <f>IF(AND(MOD('935'!$K339,10)&gt;0,MOD('935'!$K339,1000)&gt;1),'Charging rates'!$F$38*$BH339/(1+'DNO totals'!$F$99)*$CI339,0)</f>
        <v>#VALUE!</v>
      </c>
      <c r="CO339" s="37" t="e">
        <f>IF(MOD('935'!$K339,1000)=1,'Charging rates'!$G$38*$BH339/(1+'DNO totals'!$G$99)*$CJ339,0)</f>
        <v>#VALUE!</v>
      </c>
      <c r="CP339" s="52" t="e">
        <f t="shared" si="74"/>
        <v>#VALUE!</v>
      </c>
      <c r="CQ339" s="37" t="e">
        <f>IF('935'!$K339&gt;1000,'Charging rates'!$C$38*$AW339*$CF339,0)</f>
        <v>#VALUE!</v>
      </c>
      <c r="CR339" s="37" t="e">
        <f>IF(MOD('935'!$K339,1000)&gt;100,'Charging rates'!$D$38*$AW339*$CG339,0)</f>
        <v>#VALUE!</v>
      </c>
      <c r="CS339" s="37" t="e">
        <f>IF(MOD('935'!$K339,100)&gt;10,'Charging rates'!$E$38*$AW339*$CH339,0)</f>
        <v>#VALUE!</v>
      </c>
      <c r="CT339" s="52" t="e">
        <f t="shared" si="75"/>
        <v>#VALUE!</v>
      </c>
      <c r="CU339" s="33" t="e">
        <f>100*(AP339*'935'!Q339*BZ339)/'11'!B$17</f>
        <v>#VALUE!</v>
      </c>
      <c r="CV339" s="33" t="e">
        <f>100/'11'!B$17*'Charging rates'!B$10*AW339</f>
        <v>#VALUE!</v>
      </c>
      <c r="CW339" s="33" t="e">
        <f>IF(AT339=0,0,(1-BX339/AT339)*(CA339+IF('935'!Q339=0,0,(CB339*'935'!Q339*('11'!C$17-'935'!Y339)/('11'!B$17-'935'!X339)))))</f>
        <v>#VALUE!</v>
      </c>
      <c r="CX339" s="33" t="e">
        <f t="shared" si="76"/>
        <v>#VALUE!</v>
      </c>
      <c r="CY339" s="49" t="e">
        <f t="shared" si="77"/>
        <v>#VALUE!</v>
      </c>
      <c r="CZ339" s="32" t="e">
        <f>AT339*(Parameters!B$21+AU339)*IF('DNO totals'!B$323&lt;0,1,'935'!S339)</f>
        <v>#VALUE!</v>
      </c>
      <c r="DA339" s="52" t="e">
        <f>IF('DNO totals'!B$323&lt;0,1,'935'!S339)*(Parameters!B$21+AU339)</f>
        <v>#VALUE!</v>
      </c>
      <c r="DB339" s="37" t="e">
        <f>CX339+'Charging rates'!B$106*DA339*100/'11'!B$17</f>
        <v>#VALUE!</v>
      </c>
      <c r="DC339" s="37" t="e">
        <f>DB339+'Charging rates'!B$116*(Parameters!B$21+AU339)*100/'11'!B$17*IF('DNO totals'!B$323&lt;0,1,'935'!S339)</f>
        <v>#VALUE!</v>
      </c>
      <c r="DD339" s="37" t="e">
        <f>'Charging rates'!B$97*(CP339+CT339)*100/'11'!B$17</f>
        <v>#VALUE!</v>
      </c>
      <c r="DE339" s="33" t="e">
        <f>MAX(0-(CB339*AU339*'11'!C$17/'11'!B$17),DC339+DD339)</f>
        <v>#VALUE!</v>
      </c>
      <c r="DF339" s="37" t="e">
        <f>IF(BS339,IF(AU339=0,CC339,MAX(0,MIN(CC339,CC339+(DE339/'935'!Q339*('11'!B$17-'935'!X339)/('11'!C$17-'935'!Y339))))),0)</f>
        <v>#VALUE!</v>
      </c>
      <c r="DG339" s="33" t="e">
        <f t="shared" si="78"/>
        <v>#VALUE!</v>
      </c>
      <c r="DH339" s="53" t="e">
        <f t="shared" si="79"/>
        <v>#VALUE!</v>
      </c>
    </row>
    <row r="340" spans="1:112">
      <c r="A340" s="28">
        <v>240</v>
      </c>
      <c r="B340" s="47" t="e">
        <f>'935'!B340</f>
        <v>#VALUE!</v>
      </c>
      <c r="C340" s="48" t="e">
        <f>OR('935'!E340&lt;&gt;"VOID",'935'!F340&lt;&gt;"VOID",'935'!G340&lt;&gt;"VOID")</f>
        <v>#VALUE!</v>
      </c>
      <c r="D340" s="32" t="e">
        <f>IF('935'!D340="VOID",0,'935'!D340*(1-'935'!X340/'11'!B$17))</f>
        <v>#VALUE!</v>
      </c>
      <c r="E340" s="32" t="e">
        <f>IF('935'!E340="VOID",0,'935'!E340*(1-'935'!X340/'11'!B$17))</f>
        <v>#VALUE!</v>
      </c>
      <c r="F340" s="32" t="e">
        <f>IF('935'!F340="VOID",0,'935'!F340*(1-'935'!X340/'11'!B$17))</f>
        <v>#VALUE!</v>
      </c>
      <c r="G340" s="32" t="e">
        <f>IF('935'!G340="VOID",0,'935'!G340*(1-'935'!X340/'11'!B$17))</f>
        <v>#VALUE!</v>
      </c>
      <c r="H340" s="49" t="e">
        <f t="shared" si="60"/>
        <v>#VALUE!</v>
      </c>
      <c r="I340" s="50" t="e">
        <f>MATCH('935'!J340,'913'!$B$6:$B$1205,0)</f>
        <v>#VALUE!</v>
      </c>
      <c r="J340" s="50" t="e">
        <f>MATCH(INDEX('913'!$D$6:$D$1205,I340),'913'!$B$6:$B$1205,0)</f>
        <v>#VALUE!</v>
      </c>
      <c r="K340" s="50" t="e">
        <f>MATCH(INDEX('913'!$D$6:$D$1205,J340),'913'!$B$6:$B$1205,0)</f>
        <v>#VALUE!</v>
      </c>
      <c r="L340" s="50" t="e">
        <f>MATCH(INDEX('913'!$D$6:$D$1205,K340),'913'!$B$6:$B$1205,0)</f>
        <v>#VALUE!</v>
      </c>
      <c r="M340" s="50" t="e">
        <f>MATCH(INDEX('913'!$D$6:$D$1205,L340),'913'!$B$6:$B$1205,0)</f>
        <v>#VALUE!</v>
      </c>
      <c r="N340" s="50" t="e">
        <f>MATCH(INDEX('913'!$D$6:$D$1205,M340),'913'!$B$6:$B$1205,0)</f>
        <v>#VALUE!</v>
      </c>
      <c r="O340" s="50" t="e">
        <f>MATCH(INDEX('913'!$D$6:$D$1205,N340),'913'!$B$6:$B$1205,0)</f>
        <v>#VALUE!</v>
      </c>
      <c r="P340" s="51" t="e">
        <f>MATCH(INDEX('913'!$D$6:$D$1205,O340),'913'!$B$6:$B$1205,0)</f>
        <v>#VALUE!</v>
      </c>
      <c r="Q340" s="37">
        <f>IF(ISNUMBER(I340),MAX(0,INDEX('913'!$E$6:$E$1205,I340)),0)</f>
        <v>0</v>
      </c>
      <c r="R340" s="37">
        <f>IF(ISNUMBER(J340),MAX(0,INDEX('913'!$E$6:$E$1205,J340)),0)</f>
        <v>0</v>
      </c>
      <c r="S340" s="37">
        <f>IF(ISNUMBER(K340),MAX(0,INDEX('913'!$E$6:$E$1205,K340)),0)</f>
        <v>0</v>
      </c>
      <c r="T340" s="37">
        <f>IF(ISNUMBER(L340),MAX(0,INDEX('913'!$E$6:$E$1205,L340)),0)</f>
        <v>0</v>
      </c>
      <c r="U340" s="37">
        <f>IF(ISNUMBER(M340),MAX(0,INDEX('913'!$E$6:$E$1205,M340)),0)</f>
        <v>0</v>
      </c>
      <c r="V340" s="37">
        <f>IF(ISNUMBER(N340),MAX(0,INDEX('913'!$E$6:$E$1205,N340)),0)</f>
        <v>0</v>
      </c>
      <c r="W340" s="37">
        <f>IF(ISNUMBER(O340),MAX(0,INDEX('913'!$E$6:$E$1205,O340)),0)</f>
        <v>0</v>
      </c>
      <c r="X340" s="52">
        <f>IF(ISNUMBER(P340),MAX(0,INDEX('913'!$E$6:$E$1205,P340)),0)</f>
        <v>0</v>
      </c>
      <c r="Y340" s="37">
        <f>IF(ISNUMBER(I340),MAX(0,INDEX('913'!$F$6:$F$1205,I340)),0)</f>
        <v>0</v>
      </c>
      <c r="Z340" s="37">
        <f>IF(ISNUMBER(J340),MAX(0,INDEX('913'!$F$6:$F$1205,J340)),0)</f>
        <v>0</v>
      </c>
      <c r="AA340" s="37">
        <f>IF(ISNUMBER(K340),MAX(0,INDEX('913'!$F$6:$F$1205,K340)),0)</f>
        <v>0</v>
      </c>
      <c r="AB340" s="37">
        <f>IF(ISNUMBER(L340),MAX(0,INDEX('913'!$F$6:$F$1205,L340)),0)</f>
        <v>0</v>
      </c>
      <c r="AC340" s="37">
        <f>IF(ISNUMBER(M340),MAX(0,INDEX('913'!$F$6:$F$1205,M340)),0)</f>
        <v>0</v>
      </c>
      <c r="AD340" s="37">
        <f>IF(ISNUMBER(N340),MAX(0,INDEX('913'!$F$6:$F$1205,N340)),0)</f>
        <v>0</v>
      </c>
      <c r="AE340" s="37">
        <f>IF(ISNUMBER(O340),MAX(0,INDEX('913'!$F$6:$F$1205,O340)),0)</f>
        <v>0</v>
      </c>
      <c r="AF340" s="37">
        <f>IF(ISNUMBER(P340),MAX(0,INDEX('913'!$F$6:$F$1205,P340)),0)</f>
        <v>0</v>
      </c>
      <c r="AG340" s="32">
        <f>IF(ISNUMBER(I340),SQRT(INDEX('913'!$I$6:$I$1205,I340)^2+INDEX('913'!$J$6:$J$1205,I340)^2),0)</f>
        <v>0</v>
      </c>
      <c r="AH340" s="32">
        <f>IF(ISNUMBER(J340),SQRT(INDEX('913'!$I$6:$I$1205,J340)^2+INDEX('913'!$J$6:$J$1205,J340)^2),0)</f>
        <v>0</v>
      </c>
      <c r="AI340" s="32">
        <f>IF(ISNUMBER(K340),SQRT(INDEX('913'!$I$6:$I$1205,K340)^2+INDEX('913'!$J$6:$J$1205,K340)^2),0)</f>
        <v>0</v>
      </c>
      <c r="AJ340" s="32">
        <f>IF(ISNUMBER(L340),SQRT(INDEX('913'!$I$6:$I$1205,L340)^2+INDEX('913'!$J$6:$J$1205,L340)^2),0)</f>
        <v>0</v>
      </c>
      <c r="AK340" s="32">
        <f>IF(ISNUMBER(M340),SQRT(INDEX('913'!$I$6:$I$1205,M340)^2+INDEX('913'!$J$6:$J$1205,M340)^2),0)</f>
        <v>0</v>
      </c>
      <c r="AL340" s="32">
        <f>IF(ISNUMBER(N340),SQRT(INDEX('913'!$I$6:$I$1205,N340)^2+INDEX('913'!$J$6:$J$1205,N340)^2),0)</f>
        <v>0</v>
      </c>
      <c r="AM340" s="32">
        <f>IF(ISNUMBER(O340),SQRT(INDEX('913'!$I$6:$I$1205,O340)^2+INDEX('913'!$J$6:$J$1205,O340)^2),0)</f>
        <v>0</v>
      </c>
      <c r="AN340" s="49">
        <f>IF(ISNUMBER(P340),SQRT(INDEX('913'!$I$6:$I$1205,P340)^2+INDEX('913'!$J$6:$J$1205,P340)^2),0)</f>
        <v>0</v>
      </c>
      <c r="AO340" s="37">
        <f t="shared" si="61"/>
        <v>0</v>
      </c>
      <c r="AP340" s="37">
        <f t="shared" si="62"/>
        <v>0</v>
      </c>
      <c r="AQ340" s="33" t="e">
        <f>-100*'935'!W340*(AO340+AP340)/'11'!C$17</f>
        <v>#VALUE!</v>
      </c>
      <c r="AR340" s="37" t="e">
        <f t="shared" si="63"/>
        <v>#VALUE!</v>
      </c>
      <c r="AS340" s="52" t="e">
        <f t="shared" si="64"/>
        <v>#VALUE!</v>
      </c>
      <c r="AT340" s="32" t="e">
        <f>IF('935'!C340="VOID",0,('935'!C340*(1-'935'!X340/'11'!B$17)))</f>
        <v>#VALUE!</v>
      </c>
      <c r="AU340" s="52" t="e">
        <f>'935'!Q340*(1-'935'!Y340/'11'!C$17)/(1-'935'!X340/'11'!B$17)</f>
        <v>#VALUE!</v>
      </c>
      <c r="AV340" s="37" t="e">
        <f>INDEX('DNO totals'!$B$57:$G$57,IF('935'!K340,IF(MOD('935'!K340,1000),IF(MOD('935'!K340,100),IF(MOD('935'!K340,10),IF(MOD('935'!K340,1000)=1,6,5),4),3),2),1))</f>
        <v>#VALUE!</v>
      </c>
      <c r="AW340" s="52" t="e">
        <f t="shared" si="65"/>
        <v>#VALUE!</v>
      </c>
      <c r="AX340" s="32" t="e">
        <f>IF('935'!V340="VOID",0,'935'!V340*(1-'935'!X340/'11'!B$17))</f>
        <v>#VALUE!</v>
      </c>
      <c r="AY340" s="33" t="e">
        <f>IF(H340,-100*'Charging rates'!B$10/'11'!B$17*AX340/H340,0)</f>
        <v>#VALUE!</v>
      </c>
      <c r="AZ340" s="33" t="e">
        <f>IF(C340,'DNO totals'!B$41,0)</f>
        <v>#VALUE!</v>
      </c>
      <c r="BA340" s="33" t="e">
        <f t="shared" si="66"/>
        <v>#VALUE!</v>
      </c>
      <c r="BB340" s="33" t="e">
        <f t="shared" si="67"/>
        <v>#VALUE!</v>
      </c>
      <c r="BC340" s="53" t="e">
        <f t="shared" si="68"/>
        <v>#VALUE!</v>
      </c>
      <c r="BD340" s="32" t="e">
        <f>IF(AT340,'935'!H340*AT340/(AT340+D340+H340),0)</f>
        <v>#VALUE!</v>
      </c>
      <c r="BE340" s="32" t="e">
        <f>IF(H340,'935'!H340*H340/(AT340+D340+H340),0)</f>
        <v>#VALUE!</v>
      </c>
      <c r="BF340" s="32" t="e">
        <f>BD340*(1-'935'!X340/'11'!B$17)</f>
        <v>#VALUE!</v>
      </c>
      <c r="BG340" s="49" t="e">
        <f>BE340*(1-'935'!X340/'11'!B$17)</f>
        <v>#VALUE!</v>
      </c>
      <c r="BH340" s="52" t="e">
        <f>AV340*Parameters!B$6</f>
        <v>#VALUE!</v>
      </c>
      <c r="BI340" s="37" t="e">
        <f>IF('935'!$K340=1000,'Charging rates'!$C$38*$BH340/(1+'DNO totals'!$C$99)*'935'!$L340,0)</f>
        <v>#VALUE!</v>
      </c>
      <c r="BJ340" s="37" t="e">
        <f>IF(MOD('935'!$K340,1000)=100,'Charging rates'!$D$38*$BH340/(1+'DNO totals'!$D$99)*'935'!$M340,0)</f>
        <v>#VALUE!</v>
      </c>
      <c r="BK340" s="37" t="e">
        <f>IF(MOD('935'!$K340,100)=10,'Charging rates'!$E$38*$BH340/(1+'DNO totals'!$E$99)*'935'!$N340,0)</f>
        <v>#VALUE!</v>
      </c>
      <c r="BL340" s="37" t="e">
        <f>IF(AND(MOD('935'!$K340,10)&gt;0,MOD('935'!$K340,1000)&gt;1),'Charging rates'!$F$38*$BH340/(1+'DNO totals'!$F$99)*'935'!$O340,0)</f>
        <v>#VALUE!</v>
      </c>
      <c r="BM340" s="37" t="e">
        <f>IF(MOD('935'!$K340,1000)=1,'Charging rates'!$G$38*$BH340/(1+'DNO totals'!$G$99)*'935'!$P340,0)</f>
        <v>#VALUE!</v>
      </c>
      <c r="BN340" s="52" t="e">
        <f t="shared" si="69"/>
        <v>#VALUE!</v>
      </c>
      <c r="BO340" s="37" t="e">
        <f>IF('935'!$K340&gt;1000,'Charging rates'!$C$38*$AW340*'935'!$L340,0)</f>
        <v>#VALUE!</v>
      </c>
      <c r="BP340" s="37" t="e">
        <f>IF(MOD('935'!$K340,1000)&gt;100,'Charging rates'!$D$38*$AW340*'935'!$M340,0)</f>
        <v>#VALUE!</v>
      </c>
      <c r="BQ340" s="37" t="e">
        <f>IF(MOD('935'!$K340,100)&gt;10,'Charging rates'!$E$38*$AW340*'935'!$N340,0)</f>
        <v>#VALUE!</v>
      </c>
      <c r="BR340" s="52" t="e">
        <f t="shared" si="70"/>
        <v>#VALUE!</v>
      </c>
      <c r="BS340" s="48" t="e">
        <f>'935'!C340&lt;&gt;"VOID"</f>
        <v>#VALUE!</v>
      </c>
      <c r="BT340" s="33" t="e">
        <f>IF(BS340,(100/'11'!B$17*BD340*((1-'935'!I340)*'Charging rates'!B$51+'Charging rates'!B$63)),0)</f>
        <v>#VALUE!</v>
      </c>
      <c r="BU340" s="33" t="e">
        <f>100/'11'!B$17*BG340*('Charging rates'!B$51+'Charging rates'!B$63)</f>
        <v>#VALUE!</v>
      </c>
      <c r="BV340" s="33" t="e">
        <f>100/'11'!B$17*BE340*('Charging rates'!B$51+'Charging rates'!B$63)</f>
        <v>#VALUE!</v>
      </c>
      <c r="BW340" s="53" t="e">
        <f t="shared" si="71"/>
        <v>#VALUE!</v>
      </c>
      <c r="BX340" s="32" t="e">
        <f>AT340-('935'!T340*(1-'935'!X340/'11'!B$17))</f>
        <v>#VALUE!</v>
      </c>
      <c r="BY340" s="32">
        <f>0-IF(ISNUMBER(I340),INDEX('913'!$I$6:$I$1205,I340),0)-IF(ISNUMBER(J340),INDEX('913'!$I$6:$I$1205,J340),0)-IF(ISNUMBER(K340),INDEX('913'!$I$6:$I$1205,K340),0)-IF(ISNUMBER(L340),INDEX('913'!$I$6:$I$1205,L340),0)-IF(ISNUMBER(M340),INDEX('913'!$I$6:$I$1205,M340),0)-IF(ISNUMBER(N340),INDEX('913'!$I$6:$I$1205,N340),0)-IF(ISNUMBER(O340),INDEX('913'!$I$6:$I$1205,O340),0)-IF(ISNUMBER(P340),INDEX('913'!$I$6:$I$1205,P340),0)</f>
        <v>0</v>
      </c>
      <c r="BZ340" s="37">
        <f>IF(BY340=0,1,MAX(1,SQRT(BY340^2+(IF(ISNUMBER(I340),INDEX('913'!$J$6:$J$1205,I340),0)+IF(ISNUMBER(J340),INDEX('913'!$J$6:$J$1205,J340),0)+IF(ISNUMBER(K340),INDEX('913'!$J$6:$J$1205,K340),0)+IF(ISNUMBER(L340),INDEX('913'!$J$6:$J$1205,L340),0)+IF(ISNUMBER(M340),INDEX('913'!$J$6:$J$1205,M340),0)+IF(ISNUMBER(N340),INDEX('913'!$J$6:$J$1205,N340),0)+IF(ISNUMBER(O340),INDEX('913'!$J$6:$J$1205,O340),0)+IF(ISNUMBER(P340),INDEX('913'!$J$6:$J$1205,P340),0))^2)/BY340))</f>
        <v>1</v>
      </c>
      <c r="CA340" s="33" t="e">
        <f>100*AO340/'11'!B$17</f>
        <v>#VALUE!</v>
      </c>
      <c r="CB340" s="37" t="e">
        <f>100*(AP340*BZ340)/'11'!C$17</f>
        <v>#VALUE!</v>
      </c>
      <c r="CC340" s="37" t="e">
        <f t="shared" si="72"/>
        <v>#VALUE!</v>
      </c>
      <c r="CD340" s="33" t="e">
        <f t="shared" si="73"/>
        <v>#VALUE!</v>
      </c>
      <c r="CE340" s="54" t="e">
        <f>'11'!C$17-'935'!Y340</f>
        <v>#VALUE!</v>
      </c>
      <c r="CF340" s="37" t="e">
        <f>MAX('DNO totals'!B$312+0,MIN('935'!L340+0,'DNO totals'!B$304+0))</f>
        <v>#VALUE!</v>
      </c>
      <c r="CG340" s="37" t="e">
        <f>MAX('DNO totals'!C$312+0,MIN('935'!M340+0,'DNO totals'!C$304+0))</f>
        <v>#VALUE!</v>
      </c>
      <c r="CH340" s="37" t="e">
        <f>MAX('DNO totals'!D$312+0,MIN('935'!N340+0,'DNO totals'!D$304+0))</f>
        <v>#VALUE!</v>
      </c>
      <c r="CI340" s="37" t="e">
        <f>MAX('DNO totals'!E$312+0,MIN('935'!O340+0,'DNO totals'!E$304+0))</f>
        <v>#VALUE!</v>
      </c>
      <c r="CJ340" s="52" t="e">
        <f>MAX('DNO totals'!F$312+0,MIN('935'!P340+0,'DNO totals'!F$304+0))</f>
        <v>#VALUE!</v>
      </c>
      <c r="CK340" s="37" t="e">
        <f>IF('935'!$K340=1000,'Charging rates'!$C$38*$BH340/(1+'DNO totals'!$C$99)*$CF340,0)</f>
        <v>#VALUE!</v>
      </c>
      <c r="CL340" s="37" t="e">
        <f>IF(MOD('935'!$K340,1000)=100,'Charging rates'!$D$38*$BH340/(1+'DNO totals'!$D$99)*$CG340,0)</f>
        <v>#VALUE!</v>
      </c>
      <c r="CM340" s="37" t="e">
        <f>IF(MOD('935'!$K340,100)=10,'Charging rates'!$E$38*$BH340/(1+'DNO totals'!$E$99)*$CH340,0)</f>
        <v>#VALUE!</v>
      </c>
      <c r="CN340" s="37" t="e">
        <f>IF(AND(MOD('935'!$K340,10)&gt;0,MOD('935'!$K340,1000)&gt;1),'Charging rates'!$F$38*$BH340/(1+'DNO totals'!$F$99)*$CI340,0)</f>
        <v>#VALUE!</v>
      </c>
      <c r="CO340" s="37" t="e">
        <f>IF(MOD('935'!$K340,1000)=1,'Charging rates'!$G$38*$BH340/(1+'DNO totals'!$G$99)*$CJ340,0)</f>
        <v>#VALUE!</v>
      </c>
      <c r="CP340" s="52" t="e">
        <f t="shared" si="74"/>
        <v>#VALUE!</v>
      </c>
      <c r="CQ340" s="37" t="e">
        <f>IF('935'!$K340&gt;1000,'Charging rates'!$C$38*$AW340*$CF340,0)</f>
        <v>#VALUE!</v>
      </c>
      <c r="CR340" s="37" t="e">
        <f>IF(MOD('935'!$K340,1000)&gt;100,'Charging rates'!$D$38*$AW340*$CG340,0)</f>
        <v>#VALUE!</v>
      </c>
      <c r="CS340" s="37" t="e">
        <f>IF(MOD('935'!$K340,100)&gt;10,'Charging rates'!$E$38*$AW340*$CH340,0)</f>
        <v>#VALUE!</v>
      </c>
      <c r="CT340" s="52" t="e">
        <f t="shared" si="75"/>
        <v>#VALUE!</v>
      </c>
      <c r="CU340" s="33" t="e">
        <f>100*(AP340*'935'!Q340*BZ340)/'11'!B$17</f>
        <v>#VALUE!</v>
      </c>
      <c r="CV340" s="33" t="e">
        <f>100/'11'!B$17*'Charging rates'!B$10*AW340</f>
        <v>#VALUE!</v>
      </c>
      <c r="CW340" s="33" t="e">
        <f>IF(AT340=0,0,(1-BX340/AT340)*(CA340+IF('935'!Q340=0,0,(CB340*'935'!Q340*('11'!C$17-'935'!Y340)/('11'!B$17-'935'!X340)))))</f>
        <v>#VALUE!</v>
      </c>
      <c r="CX340" s="33" t="e">
        <f t="shared" si="76"/>
        <v>#VALUE!</v>
      </c>
      <c r="CY340" s="49" t="e">
        <f t="shared" si="77"/>
        <v>#VALUE!</v>
      </c>
      <c r="CZ340" s="32" t="e">
        <f>AT340*(Parameters!B$21+AU340)*IF('DNO totals'!B$323&lt;0,1,'935'!S340)</f>
        <v>#VALUE!</v>
      </c>
      <c r="DA340" s="52" t="e">
        <f>IF('DNO totals'!B$323&lt;0,1,'935'!S340)*(Parameters!B$21+AU340)</f>
        <v>#VALUE!</v>
      </c>
      <c r="DB340" s="37" t="e">
        <f>CX340+'Charging rates'!B$106*DA340*100/'11'!B$17</f>
        <v>#VALUE!</v>
      </c>
      <c r="DC340" s="37" t="e">
        <f>DB340+'Charging rates'!B$116*(Parameters!B$21+AU340)*100/'11'!B$17*IF('DNO totals'!B$323&lt;0,1,'935'!S340)</f>
        <v>#VALUE!</v>
      </c>
      <c r="DD340" s="37" t="e">
        <f>'Charging rates'!B$97*(CP340+CT340)*100/'11'!B$17</f>
        <v>#VALUE!</v>
      </c>
      <c r="DE340" s="33" t="e">
        <f>MAX(0-(CB340*AU340*'11'!C$17/'11'!B$17),DC340+DD340)</f>
        <v>#VALUE!</v>
      </c>
      <c r="DF340" s="37" t="e">
        <f>IF(BS340,IF(AU340=0,CC340,MAX(0,MIN(CC340,CC340+(DE340/'935'!Q340*('11'!B$17-'935'!X340)/('11'!C$17-'935'!Y340))))),0)</f>
        <v>#VALUE!</v>
      </c>
      <c r="DG340" s="33" t="e">
        <f t="shared" si="78"/>
        <v>#VALUE!</v>
      </c>
      <c r="DH340" s="53" t="e">
        <f t="shared" si="79"/>
        <v>#VALUE!</v>
      </c>
    </row>
    <row r="341" spans="1:112">
      <c r="A341" s="28">
        <v>241</v>
      </c>
      <c r="B341" s="47" t="e">
        <f>'935'!B341</f>
        <v>#VALUE!</v>
      </c>
      <c r="C341" s="48" t="e">
        <f>OR('935'!E341&lt;&gt;"VOID",'935'!F341&lt;&gt;"VOID",'935'!G341&lt;&gt;"VOID")</f>
        <v>#VALUE!</v>
      </c>
      <c r="D341" s="32" t="e">
        <f>IF('935'!D341="VOID",0,'935'!D341*(1-'935'!X341/'11'!B$17))</f>
        <v>#VALUE!</v>
      </c>
      <c r="E341" s="32" t="e">
        <f>IF('935'!E341="VOID",0,'935'!E341*(1-'935'!X341/'11'!B$17))</f>
        <v>#VALUE!</v>
      </c>
      <c r="F341" s="32" t="e">
        <f>IF('935'!F341="VOID",0,'935'!F341*(1-'935'!X341/'11'!B$17))</f>
        <v>#VALUE!</v>
      </c>
      <c r="G341" s="32" t="e">
        <f>IF('935'!G341="VOID",0,'935'!G341*(1-'935'!X341/'11'!B$17))</f>
        <v>#VALUE!</v>
      </c>
      <c r="H341" s="49" t="e">
        <f t="shared" si="60"/>
        <v>#VALUE!</v>
      </c>
      <c r="I341" s="50" t="e">
        <f>MATCH('935'!J341,'913'!$B$6:$B$1205,0)</f>
        <v>#VALUE!</v>
      </c>
      <c r="J341" s="50" t="e">
        <f>MATCH(INDEX('913'!$D$6:$D$1205,I341),'913'!$B$6:$B$1205,0)</f>
        <v>#VALUE!</v>
      </c>
      <c r="K341" s="50" t="e">
        <f>MATCH(INDEX('913'!$D$6:$D$1205,J341),'913'!$B$6:$B$1205,0)</f>
        <v>#VALUE!</v>
      </c>
      <c r="L341" s="50" t="e">
        <f>MATCH(INDEX('913'!$D$6:$D$1205,K341),'913'!$B$6:$B$1205,0)</f>
        <v>#VALUE!</v>
      </c>
      <c r="M341" s="50" t="e">
        <f>MATCH(INDEX('913'!$D$6:$D$1205,L341),'913'!$B$6:$B$1205,0)</f>
        <v>#VALUE!</v>
      </c>
      <c r="N341" s="50" t="e">
        <f>MATCH(INDEX('913'!$D$6:$D$1205,M341),'913'!$B$6:$B$1205,0)</f>
        <v>#VALUE!</v>
      </c>
      <c r="O341" s="50" t="e">
        <f>MATCH(INDEX('913'!$D$6:$D$1205,N341),'913'!$B$6:$B$1205,0)</f>
        <v>#VALUE!</v>
      </c>
      <c r="P341" s="51" t="e">
        <f>MATCH(INDEX('913'!$D$6:$D$1205,O341),'913'!$B$6:$B$1205,0)</f>
        <v>#VALUE!</v>
      </c>
      <c r="Q341" s="37">
        <f>IF(ISNUMBER(I341),MAX(0,INDEX('913'!$E$6:$E$1205,I341)),0)</f>
        <v>0</v>
      </c>
      <c r="R341" s="37">
        <f>IF(ISNUMBER(J341),MAX(0,INDEX('913'!$E$6:$E$1205,J341)),0)</f>
        <v>0</v>
      </c>
      <c r="S341" s="37">
        <f>IF(ISNUMBER(K341),MAX(0,INDEX('913'!$E$6:$E$1205,K341)),0)</f>
        <v>0</v>
      </c>
      <c r="T341" s="37">
        <f>IF(ISNUMBER(L341),MAX(0,INDEX('913'!$E$6:$E$1205,L341)),0)</f>
        <v>0</v>
      </c>
      <c r="U341" s="37">
        <f>IF(ISNUMBER(M341),MAX(0,INDEX('913'!$E$6:$E$1205,M341)),0)</f>
        <v>0</v>
      </c>
      <c r="V341" s="37">
        <f>IF(ISNUMBER(N341),MAX(0,INDEX('913'!$E$6:$E$1205,N341)),0)</f>
        <v>0</v>
      </c>
      <c r="W341" s="37">
        <f>IF(ISNUMBER(O341),MAX(0,INDEX('913'!$E$6:$E$1205,O341)),0)</f>
        <v>0</v>
      </c>
      <c r="X341" s="52">
        <f>IF(ISNUMBER(P341),MAX(0,INDEX('913'!$E$6:$E$1205,P341)),0)</f>
        <v>0</v>
      </c>
      <c r="Y341" s="37">
        <f>IF(ISNUMBER(I341),MAX(0,INDEX('913'!$F$6:$F$1205,I341)),0)</f>
        <v>0</v>
      </c>
      <c r="Z341" s="37">
        <f>IF(ISNUMBER(J341),MAX(0,INDEX('913'!$F$6:$F$1205,J341)),0)</f>
        <v>0</v>
      </c>
      <c r="AA341" s="37">
        <f>IF(ISNUMBER(K341),MAX(0,INDEX('913'!$F$6:$F$1205,K341)),0)</f>
        <v>0</v>
      </c>
      <c r="AB341" s="37">
        <f>IF(ISNUMBER(L341),MAX(0,INDEX('913'!$F$6:$F$1205,L341)),0)</f>
        <v>0</v>
      </c>
      <c r="AC341" s="37">
        <f>IF(ISNUMBER(M341),MAX(0,INDEX('913'!$F$6:$F$1205,M341)),0)</f>
        <v>0</v>
      </c>
      <c r="AD341" s="37">
        <f>IF(ISNUMBER(N341),MAX(0,INDEX('913'!$F$6:$F$1205,N341)),0)</f>
        <v>0</v>
      </c>
      <c r="AE341" s="37">
        <f>IF(ISNUMBER(O341),MAX(0,INDEX('913'!$F$6:$F$1205,O341)),0)</f>
        <v>0</v>
      </c>
      <c r="AF341" s="37">
        <f>IF(ISNUMBER(P341),MAX(0,INDEX('913'!$F$6:$F$1205,P341)),0)</f>
        <v>0</v>
      </c>
      <c r="AG341" s="32">
        <f>IF(ISNUMBER(I341),SQRT(INDEX('913'!$I$6:$I$1205,I341)^2+INDEX('913'!$J$6:$J$1205,I341)^2),0)</f>
        <v>0</v>
      </c>
      <c r="AH341" s="32">
        <f>IF(ISNUMBER(J341),SQRT(INDEX('913'!$I$6:$I$1205,J341)^2+INDEX('913'!$J$6:$J$1205,J341)^2),0)</f>
        <v>0</v>
      </c>
      <c r="AI341" s="32">
        <f>IF(ISNUMBER(K341),SQRT(INDEX('913'!$I$6:$I$1205,K341)^2+INDEX('913'!$J$6:$J$1205,K341)^2),0)</f>
        <v>0</v>
      </c>
      <c r="AJ341" s="32">
        <f>IF(ISNUMBER(L341),SQRT(INDEX('913'!$I$6:$I$1205,L341)^2+INDEX('913'!$J$6:$J$1205,L341)^2),0)</f>
        <v>0</v>
      </c>
      <c r="AK341" s="32">
        <f>IF(ISNUMBER(M341),SQRT(INDEX('913'!$I$6:$I$1205,M341)^2+INDEX('913'!$J$6:$J$1205,M341)^2),0)</f>
        <v>0</v>
      </c>
      <c r="AL341" s="32">
        <f>IF(ISNUMBER(N341),SQRT(INDEX('913'!$I$6:$I$1205,N341)^2+INDEX('913'!$J$6:$J$1205,N341)^2),0)</f>
        <v>0</v>
      </c>
      <c r="AM341" s="32">
        <f>IF(ISNUMBER(O341),SQRT(INDEX('913'!$I$6:$I$1205,O341)^2+INDEX('913'!$J$6:$J$1205,O341)^2),0)</f>
        <v>0</v>
      </c>
      <c r="AN341" s="49">
        <f>IF(ISNUMBER(P341),SQRT(INDEX('913'!$I$6:$I$1205,P341)^2+INDEX('913'!$J$6:$J$1205,P341)^2),0)</f>
        <v>0</v>
      </c>
      <c r="AO341" s="37">
        <f t="shared" si="61"/>
        <v>0</v>
      </c>
      <c r="AP341" s="37">
        <f t="shared" si="62"/>
        <v>0</v>
      </c>
      <c r="AQ341" s="33" t="e">
        <f>-100*'935'!W341*(AO341+AP341)/'11'!C$17</f>
        <v>#VALUE!</v>
      </c>
      <c r="AR341" s="37" t="e">
        <f t="shared" si="63"/>
        <v>#VALUE!</v>
      </c>
      <c r="AS341" s="52" t="e">
        <f t="shared" si="64"/>
        <v>#VALUE!</v>
      </c>
      <c r="AT341" s="32" t="e">
        <f>IF('935'!C341="VOID",0,('935'!C341*(1-'935'!X341/'11'!B$17)))</f>
        <v>#VALUE!</v>
      </c>
      <c r="AU341" s="52" t="e">
        <f>'935'!Q341*(1-'935'!Y341/'11'!C$17)/(1-'935'!X341/'11'!B$17)</f>
        <v>#VALUE!</v>
      </c>
      <c r="AV341" s="37" t="e">
        <f>INDEX('DNO totals'!$B$57:$G$57,IF('935'!K341,IF(MOD('935'!K341,1000),IF(MOD('935'!K341,100),IF(MOD('935'!K341,10),IF(MOD('935'!K341,1000)=1,6,5),4),3),2),1))</f>
        <v>#VALUE!</v>
      </c>
      <c r="AW341" s="52" t="e">
        <f t="shared" si="65"/>
        <v>#VALUE!</v>
      </c>
      <c r="AX341" s="32" t="e">
        <f>IF('935'!V341="VOID",0,'935'!V341*(1-'935'!X341/'11'!B$17))</f>
        <v>#VALUE!</v>
      </c>
      <c r="AY341" s="33" t="e">
        <f>IF(H341,-100*'Charging rates'!B$10/'11'!B$17*AX341/H341,0)</f>
        <v>#VALUE!</v>
      </c>
      <c r="AZ341" s="33" t="e">
        <f>IF(C341,'DNO totals'!B$41,0)</f>
        <v>#VALUE!</v>
      </c>
      <c r="BA341" s="33" t="e">
        <f t="shared" si="66"/>
        <v>#VALUE!</v>
      </c>
      <c r="BB341" s="33" t="e">
        <f t="shared" si="67"/>
        <v>#VALUE!</v>
      </c>
      <c r="BC341" s="53" t="e">
        <f t="shared" si="68"/>
        <v>#VALUE!</v>
      </c>
      <c r="BD341" s="32" t="e">
        <f>IF(AT341,'935'!H341*AT341/(AT341+D341+H341),0)</f>
        <v>#VALUE!</v>
      </c>
      <c r="BE341" s="32" t="e">
        <f>IF(H341,'935'!H341*H341/(AT341+D341+H341),0)</f>
        <v>#VALUE!</v>
      </c>
      <c r="BF341" s="32" t="e">
        <f>BD341*(1-'935'!X341/'11'!B$17)</f>
        <v>#VALUE!</v>
      </c>
      <c r="BG341" s="49" t="e">
        <f>BE341*(1-'935'!X341/'11'!B$17)</f>
        <v>#VALUE!</v>
      </c>
      <c r="BH341" s="52" t="e">
        <f>AV341*Parameters!B$6</f>
        <v>#VALUE!</v>
      </c>
      <c r="BI341" s="37" t="e">
        <f>IF('935'!$K341=1000,'Charging rates'!$C$38*$BH341/(1+'DNO totals'!$C$99)*'935'!$L341,0)</f>
        <v>#VALUE!</v>
      </c>
      <c r="BJ341" s="37" t="e">
        <f>IF(MOD('935'!$K341,1000)=100,'Charging rates'!$D$38*$BH341/(1+'DNO totals'!$D$99)*'935'!$M341,0)</f>
        <v>#VALUE!</v>
      </c>
      <c r="BK341" s="37" t="e">
        <f>IF(MOD('935'!$K341,100)=10,'Charging rates'!$E$38*$BH341/(1+'DNO totals'!$E$99)*'935'!$N341,0)</f>
        <v>#VALUE!</v>
      </c>
      <c r="BL341" s="37" t="e">
        <f>IF(AND(MOD('935'!$K341,10)&gt;0,MOD('935'!$K341,1000)&gt;1),'Charging rates'!$F$38*$BH341/(1+'DNO totals'!$F$99)*'935'!$O341,0)</f>
        <v>#VALUE!</v>
      </c>
      <c r="BM341" s="37" t="e">
        <f>IF(MOD('935'!$K341,1000)=1,'Charging rates'!$G$38*$BH341/(1+'DNO totals'!$G$99)*'935'!$P341,0)</f>
        <v>#VALUE!</v>
      </c>
      <c r="BN341" s="52" t="e">
        <f t="shared" si="69"/>
        <v>#VALUE!</v>
      </c>
      <c r="BO341" s="37" t="e">
        <f>IF('935'!$K341&gt;1000,'Charging rates'!$C$38*$AW341*'935'!$L341,0)</f>
        <v>#VALUE!</v>
      </c>
      <c r="BP341" s="37" t="e">
        <f>IF(MOD('935'!$K341,1000)&gt;100,'Charging rates'!$D$38*$AW341*'935'!$M341,0)</f>
        <v>#VALUE!</v>
      </c>
      <c r="BQ341" s="37" t="e">
        <f>IF(MOD('935'!$K341,100)&gt;10,'Charging rates'!$E$38*$AW341*'935'!$N341,0)</f>
        <v>#VALUE!</v>
      </c>
      <c r="BR341" s="52" t="e">
        <f t="shared" si="70"/>
        <v>#VALUE!</v>
      </c>
      <c r="BS341" s="48" t="e">
        <f>'935'!C341&lt;&gt;"VOID"</f>
        <v>#VALUE!</v>
      </c>
      <c r="BT341" s="33" t="e">
        <f>IF(BS341,(100/'11'!B$17*BD341*((1-'935'!I341)*'Charging rates'!B$51+'Charging rates'!B$63)),0)</f>
        <v>#VALUE!</v>
      </c>
      <c r="BU341" s="33" t="e">
        <f>100/'11'!B$17*BG341*('Charging rates'!B$51+'Charging rates'!B$63)</f>
        <v>#VALUE!</v>
      </c>
      <c r="BV341" s="33" t="e">
        <f>100/'11'!B$17*BE341*('Charging rates'!B$51+'Charging rates'!B$63)</f>
        <v>#VALUE!</v>
      </c>
      <c r="BW341" s="53" t="e">
        <f t="shared" si="71"/>
        <v>#VALUE!</v>
      </c>
      <c r="BX341" s="32" t="e">
        <f>AT341-('935'!T341*(1-'935'!X341/'11'!B$17))</f>
        <v>#VALUE!</v>
      </c>
      <c r="BY341" s="32">
        <f>0-IF(ISNUMBER(I341),INDEX('913'!$I$6:$I$1205,I341),0)-IF(ISNUMBER(J341),INDEX('913'!$I$6:$I$1205,J341),0)-IF(ISNUMBER(K341),INDEX('913'!$I$6:$I$1205,K341),0)-IF(ISNUMBER(L341),INDEX('913'!$I$6:$I$1205,L341),0)-IF(ISNUMBER(M341),INDEX('913'!$I$6:$I$1205,M341),0)-IF(ISNUMBER(N341),INDEX('913'!$I$6:$I$1205,N341),0)-IF(ISNUMBER(O341),INDEX('913'!$I$6:$I$1205,O341),0)-IF(ISNUMBER(P341),INDEX('913'!$I$6:$I$1205,P341),0)</f>
        <v>0</v>
      </c>
      <c r="BZ341" s="37">
        <f>IF(BY341=0,1,MAX(1,SQRT(BY341^2+(IF(ISNUMBER(I341),INDEX('913'!$J$6:$J$1205,I341),0)+IF(ISNUMBER(J341),INDEX('913'!$J$6:$J$1205,J341),0)+IF(ISNUMBER(K341),INDEX('913'!$J$6:$J$1205,K341),0)+IF(ISNUMBER(L341),INDEX('913'!$J$6:$J$1205,L341),0)+IF(ISNUMBER(M341),INDEX('913'!$J$6:$J$1205,M341),0)+IF(ISNUMBER(N341),INDEX('913'!$J$6:$J$1205,N341),0)+IF(ISNUMBER(O341),INDEX('913'!$J$6:$J$1205,O341),0)+IF(ISNUMBER(P341),INDEX('913'!$J$6:$J$1205,P341),0))^2)/BY341))</f>
        <v>1</v>
      </c>
      <c r="CA341" s="33" t="e">
        <f>100*AO341/'11'!B$17</f>
        <v>#VALUE!</v>
      </c>
      <c r="CB341" s="37" t="e">
        <f>100*(AP341*BZ341)/'11'!C$17</f>
        <v>#VALUE!</v>
      </c>
      <c r="CC341" s="37" t="e">
        <f t="shared" si="72"/>
        <v>#VALUE!</v>
      </c>
      <c r="CD341" s="33" t="e">
        <f t="shared" si="73"/>
        <v>#VALUE!</v>
      </c>
      <c r="CE341" s="54" t="e">
        <f>'11'!C$17-'935'!Y341</f>
        <v>#VALUE!</v>
      </c>
      <c r="CF341" s="37" t="e">
        <f>MAX('DNO totals'!B$312+0,MIN('935'!L341+0,'DNO totals'!B$304+0))</f>
        <v>#VALUE!</v>
      </c>
      <c r="CG341" s="37" t="e">
        <f>MAX('DNO totals'!C$312+0,MIN('935'!M341+0,'DNO totals'!C$304+0))</f>
        <v>#VALUE!</v>
      </c>
      <c r="CH341" s="37" t="e">
        <f>MAX('DNO totals'!D$312+0,MIN('935'!N341+0,'DNO totals'!D$304+0))</f>
        <v>#VALUE!</v>
      </c>
      <c r="CI341" s="37" t="e">
        <f>MAX('DNO totals'!E$312+0,MIN('935'!O341+0,'DNO totals'!E$304+0))</f>
        <v>#VALUE!</v>
      </c>
      <c r="CJ341" s="52" t="e">
        <f>MAX('DNO totals'!F$312+0,MIN('935'!P341+0,'DNO totals'!F$304+0))</f>
        <v>#VALUE!</v>
      </c>
      <c r="CK341" s="37" t="e">
        <f>IF('935'!$K341=1000,'Charging rates'!$C$38*$BH341/(1+'DNO totals'!$C$99)*$CF341,0)</f>
        <v>#VALUE!</v>
      </c>
      <c r="CL341" s="37" t="e">
        <f>IF(MOD('935'!$K341,1000)=100,'Charging rates'!$D$38*$BH341/(1+'DNO totals'!$D$99)*$CG341,0)</f>
        <v>#VALUE!</v>
      </c>
      <c r="CM341" s="37" t="e">
        <f>IF(MOD('935'!$K341,100)=10,'Charging rates'!$E$38*$BH341/(1+'DNO totals'!$E$99)*$CH341,0)</f>
        <v>#VALUE!</v>
      </c>
      <c r="CN341" s="37" t="e">
        <f>IF(AND(MOD('935'!$K341,10)&gt;0,MOD('935'!$K341,1000)&gt;1),'Charging rates'!$F$38*$BH341/(1+'DNO totals'!$F$99)*$CI341,0)</f>
        <v>#VALUE!</v>
      </c>
      <c r="CO341" s="37" t="e">
        <f>IF(MOD('935'!$K341,1000)=1,'Charging rates'!$G$38*$BH341/(1+'DNO totals'!$G$99)*$CJ341,0)</f>
        <v>#VALUE!</v>
      </c>
      <c r="CP341" s="52" t="e">
        <f t="shared" si="74"/>
        <v>#VALUE!</v>
      </c>
      <c r="CQ341" s="37" t="e">
        <f>IF('935'!$K341&gt;1000,'Charging rates'!$C$38*$AW341*$CF341,0)</f>
        <v>#VALUE!</v>
      </c>
      <c r="CR341" s="37" t="e">
        <f>IF(MOD('935'!$K341,1000)&gt;100,'Charging rates'!$D$38*$AW341*$CG341,0)</f>
        <v>#VALUE!</v>
      </c>
      <c r="CS341" s="37" t="e">
        <f>IF(MOD('935'!$K341,100)&gt;10,'Charging rates'!$E$38*$AW341*$CH341,0)</f>
        <v>#VALUE!</v>
      </c>
      <c r="CT341" s="52" t="e">
        <f t="shared" si="75"/>
        <v>#VALUE!</v>
      </c>
      <c r="CU341" s="33" t="e">
        <f>100*(AP341*'935'!Q341*BZ341)/'11'!B$17</f>
        <v>#VALUE!</v>
      </c>
      <c r="CV341" s="33" t="e">
        <f>100/'11'!B$17*'Charging rates'!B$10*AW341</f>
        <v>#VALUE!</v>
      </c>
      <c r="CW341" s="33" t="e">
        <f>IF(AT341=0,0,(1-BX341/AT341)*(CA341+IF('935'!Q341=0,0,(CB341*'935'!Q341*('11'!C$17-'935'!Y341)/('11'!B$17-'935'!X341)))))</f>
        <v>#VALUE!</v>
      </c>
      <c r="CX341" s="33" t="e">
        <f t="shared" si="76"/>
        <v>#VALUE!</v>
      </c>
      <c r="CY341" s="49" t="e">
        <f t="shared" si="77"/>
        <v>#VALUE!</v>
      </c>
      <c r="CZ341" s="32" t="e">
        <f>AT341*(Parameters!B$21+AU341)*IF('DNO totals'!B$323&lt;0,1,'935'!S341)</f>
        <v>#VALUE!</v>
      </c>
      <c r="DA341" s="52" t="e">
        <f>IF('DNO totals'!B$323&lt;0,1,'935'!S341)*(Parameters!B$21+AU341)</f>
        <v>#VALUE!</v>
      </c>
      <c r="DB341" s="37" t="e">
        <f>CX341+'Charging rates'!B$106*DA341*100/'11'!B$17</f>
        <v>#VALUE!</v>
      </c>
      <c r="DC341" s="37" t="e">
        <f>DB341+'Charging rates'!B$116*(Parameters!B$21+AU341)*100/'11'!B$17*IF('DNO totals'!B$323&lt;0,1,'935'!S341)</f>
        <v>#VALUE!</v>
      </c>
      <c r="DD341" s="37" t="e">
        <f>'Charging rates'!B$97*(CP341+CT341)*100/'11'!B$17</f>
        <v>#VALUE!</v>
      </c>
      <c r="DE341" s="33" t="e">
        <f>MAX(0-(CB341*AU341*'11'!C$17/'11'!B$17),DC341+DD341)</f>
        <v>#VALUE!</v>
      </c>
      <c r="DF341" s="37" t="e">
        <f>IF(BS341,IF(AU341=0,CC341,MAX(0,MIN(CC341,CC341+(DE341/'935'!Q341*('11'!B$17-'935'!X341)/('11'!C$17-'935'!Y341))))),0)</f>
        <v>#VALUE!</v>
      </c>
      <c r="DG341" s="33" t="e">
        <f t="shared" si="78"/>
        <v>#VALUE!</v>
      </c>
      <c r="DH341" s="53" t="e">
        <f t="shared" si="79"/>
        <v>#VALUE!</v>
      </c>
    </row>
    <row r="342" spans="1:112">
      <c r="A342" s="28">
        <v>242</v>
      </c>
      <c r="B342" s="47" t="e">
        <f>'935'!B342</f>
        <v>#VALUE!</v>
      </c>
      <c r="C342" s="48" t="e">
        <f>OR('935'!E342&lt;&gt;"VOID",'935'!F342&lt;&gt;"VOID",'935'!G342&lt;&gt;"VOID")</f>
        <v>#VALUE!</v>
      </c>
      <c r="D342" s="32" t="e">
        <f>IF('935'!D342="VOID",0,'935'!D342*(1-'935'!X342/'11'!B$17))</f>
        <v>#VALUE!</v>
      </c>
      <c r="E342" s="32" t="e">
        <f>IF('935'!E342="VOID",0,'935'!E342*(1-'935'!X342/'11'!B$17))</f>
        <v>#VALUE!</v>
      </c>
      <c r="F342" s="32" t="e">
        <f>IF('935'!F342="VOID",0,'935'!F342*(1-'935'!X342/'11'!B$17))</f>
        <v>#VALUE!</v>
      </c>
      <c r="G342" s="32" t="e">
        <f>IF('935'!G342="VOID",0,'935'!G342*(1-'935'!X342/'11'!B$17))</f>
        <v>#VALUE!</v>
      </c>
      <c r="H342" s="49" t="e">
        <f t="shared" si="60"/>
        <v>#VALUE!</v>
      </c>
      <c r="I342" s="50" t="e">
        <f>MATCH('935'!J342,'913'!$B$6:$B$1205,0)</f>
        <v>#VALUE!</v>
      </c>
      <c r="J342" s="50" t="e">
        <f>MATCH(INDEX('913'!$D$6:$D$1205,I342),'913'!$B$6:$B$1205,0)</f>
        <v>#VALUE!</v>
      </c>
      <c r="K342" s="50" t="e">
        <f>MATCH(INDEX('913'!$D$6:$D$1205,J342),'913'!$B$6:$B$1205,0)</f>
        <v>#VALUE!</v>
      </c>
      <c r="L342" s="50" t="e">
        <f>MATCH(INDEX('913'!$D$6:$D$1205,K342),'913'!$B$6:$B$1205,0)</f>
        <v>#VALUE!</v>
      </c>
      <c r="M342" s="50" t="e">
        <f>MATCH(INDEX('913'!$D$6:$D$1205,L342),'913'!$B$6:$B$1205,0)</f>
        <v>#VALUE!</v>
      </c>
      <c r="N342" s="50" t="e">
        <f>MATCH(INDEX('913'!$D$6:$D$1205,M342),'913'!$B$6:$B$1205,0)</f>
        <v>#VALUE!</v>
      </c>
      <c r="O342" s="50" t="e">
        <f>MATCH(INDEX('913'!$D$6:$D$1205,N342),'913'!$B$6:$B$1205,0)</f>
        <v>#VALUE!</v>
      </c>
      <c r="P342" s="51" t="e">
        <f>MATCH(INDEX('913'!$D$6:$D$1205,O342),'913'!$B$6:$B$1205,0)</f>
        <v>#VALUE!</v>
      </c>
      <c r="Q342" s="37">
        <f>IF(ISNUMBER(I342),MAX(0,INDEX('913'!$E$6:$E$1205,I342)),0)</f>
        <v>0</v>
      </c>
      <c r="R342" s="37">
        <f>IF(ISNUMBER(J342),MAX(0,INDEX('913'!$E$6:$E$1205,J342)),0)</f>
        <v>0</v>
      </c>
      <c r="S342" s="37">
        <f>IF(ISNUMBER(K342),MAX(0,INDEX('913'!$E$6:$E$1205,K342)),0)</f>
        <v>0</v>
      </c>
      <c r="T342" s="37">
        <f>IF(ISNUMBER(L342),MAX(0,INDEX('913'!$E$6:$E$1205,L342)),0)</f>
        <v>0</v>
      </c>
      <c r="U342" s="37">
        <f>IF(ISNUMBER(M342),MAX(0,INDEX('913'!$E$6:$E$1205,M342)),0)</f>
        <v>0</v>
      </c>
      <c r="V342" s="37">
        <f>IF(ISNUMBER(N342),MAX(0,INDEX('913'!$E$6:$E$1205,N342)),0)</f>
        <v>0</v>
      </c>
      <c r="W342" s="37">
        <f>IF(ISNUMBER(O342),MAX(0,INDEX('913'!$E$6:$E$1205,O342)),0)</f>
        <v>0</v>
      </c>
      <c r="X342" s="52">
        <f>IF(ISNUMBER(P342),MAX(0,INDEX('913'!$E$6:$E$1205,P342)),0)</f>
        <v>0</v>
      </c>
      <c r="Y342" s="37">
        <f>IF(ISNUMBER(I342),MAX(0,INDEX('913'!$F$6:$F$1205,I342)),0)</f>
        <v>0</v>
      </c>
      <c r="Z342" s="37">
        <f>IF(ISNUMBER(J342),MAX(0,INDEX('913'!$F$6:$F$1205,J342)),0)</f>
        <v>0</v>
      </c>
      <c r="AA342" s="37">
        <f>IF(ISNUMBER(K342),MAX(0,INDEX('913'!$F$6:$F$1205,K342)),0)</f>
        <v>0</v>
      </c>
      <c r="AB342" s="37">
        <f>IF(ISNUMBER(L342),MAX(0,INDEX('913'!$F$6:$F$1205,L342)),0)</f>
        <v>0</v>
      </c>
      <c r="AC342" s="37">
        <f>IF(ISNUMBER(M342),MAX(0,INDEX('913'!$F$6:$F$1205,M342)),0)</f>
        <v>0</v>
      </c>
      <c r="AD342" s="37">
        <f>IF(ISNUMBER(N342),MAX(0,INDEX('913'!$F$6:$F$1205,N342)),0)</f>
        <v>0</v>
      </c>
      <c r="AE342" s="37">
        <f>IF(ISNUMBER(O342),MAX(0,INDEX('913'!$F$6:$F$1205,O342)),0)</f>
        <v>0</v>
      </c>
      <c r="AF342" s="37">
        <f>IF(ISNUMBER(P342),MAX(0,INDEX('913'!$F$6:$F$1205,P342)),0)</f>
        <v>0</v>
      </c>
      <c r="AG342" s="32">
        <f>IF(ISNUMBER(I342),SQRT(INDEX('913'!$I$6:$I$1205,I342)^2+INDEX('913'!$J$6:$J$1205,I342)^2),0)</f>
        <v>0</v>
      </c>
      <c r="AH342" s="32">
        <f>IF(ISNUMBER(J342),SQRT(INDEX('913'!$I$6:$I$1205,J342)^2+INDEX('913'!$J$6:$J$1205,J342)^2),0)</f>
        <v>0</v>
      </c>
      <c r="AI342" s="32">
        <f>IF(ISNUMBER(K342),SQRT(INDEX('913'!$I$6:$I$1205,K342)^2+INDEX('913'!$J$6:$J$1205,K342)^2),0)</f>
        <v>0</v>
      </c>
      <c r="AJ342" s="32">
        <f>IF(ISNUMBER(L342),SQRT(INDEX('913'!$I$6:$I$1205,L342)^2+INDEX('913'!$J$6:$J$1205,L342)^2),0)</f>
        <v>0</v>
      </c>
      <c r="AK342" s="32">
        <f>IF(ISNUMBER(M342),SQRT(INDEX('913'!$I$6:$I$1205,M342)^2+INDEX('913'!$J$6:$J$1205,M342)^2),0)</f>
        <v>0</v>
      </c>
      <c r="AL342" s="32">
        <f>IF(ISNUMBER(N342),SQRT(INDEX('913'!$I$6:$I$1205,N342)^2+INDEX('913'!$J$6:$J$1205,N342)^2),0)</f>
        <v>0</v>
      </c>
      <c r="AM342" s="32">
        <f>IF(ISNUMBER(O342),SQRT(INDEX('913'!$I$6:$I$1205,O342)^2+INDEX('913'!$J$6:$J$1205,O342)^2),0)</f>
        <v>0</v>
      </c>
      <c r="AN342" s="49">
        <f>IF(ISNUMBER(P342),SQRT(INDEX('913'!$I$6:$I$1205,P342)^2+INDEX('913'!$J$6:$J$1205,P342)^2),0)</f>
        <v>0</v>
      </c>
      <c r="AO342" s="37">
        <f t="shared" si="61"/>
        <v>0</v>
      </c>
      <c r="AP342" s="37">
        <f t="shared" si="62"/>
        <v>0</v>
      </c>
      <c r="AQ342" s="33" t="e">
        <f>-100*'935'!W342*(AO342+AP342)/'11'!C$17</f>
        <v>#VALUE!</v>
      </c>
      <c r="AR342" s="37" t="e">
        <f t="shared" si="63"/>
        <v>#VALUE!</v>
      </c>
      <c r="AS342" s="52" t="e">
        <f t="shared" si="64"/>
        <v>#VALUE!</v>
      </c>
      <c r="AT342" s="32" t="e">
        <f>IF('935'!C342="VOID",0,('935'!C342*(1-'935'!X342/'11'!B$17)))</f>
        <v>#VALUE!</v>
      </c>
      <c r="AU342" s="52" t="e">
        <f>'935'!Q342*(1-'935'!Y342/'11'!C$17)/(1-'935'!X342/'11'!B$17)</f>
        <v>#VALUE!</v>
      </c>
      <c r="AV342" s="37" t="e">
        <f>INDEX('DNO totals'!$B$57:$G$57,IF('935'!K342,IF(MOD('935'!K342,1000),IF(MOD('935'!K342,100),IF(MOD('935'!K342,10),IF(MOD('935'!K342,1000)=1,6,5),4),3),2),1))</f>
        <v>#VALUE!</v>
      </c>
      <c r="AW342" s="52" t="e">
        <f t="shared" si="65"/>
        <v>#VALUE!</v>
      </c>
      <c r="AX342" s="32" t="e">
        <f>IF('935'!V342="VOID",0,'935'!V342*(1-'935'!X342/'11'!B$17))</f>
        <v>#VALUE!</v>
      </c>
      <c r="AY342" s="33" t="e">
        <f>IF(H342,-100*'Charging rates'!B$10/'11'!B$17*AX342/H342,0)</f>
        <v>#VALUE!</v>
      </c>
      <c r="AZ342" s="33" t="e">
        <f>IF(C342,'DNO totals'!B$41,0)</f>
        <v>#VALUE!</v>
      </c>
      <c r="BA342" s="33" t="e">
        <f t="shared" si="66"/>
        <v>#VALUE!</v>
      </c>
      <c r="BB342" s="33" t="e">
        <f t="shared" si="67"/>
        <v>#VALUE!</v>
      </c>
      <c r="BC342" s="53" t="e">
        <f t="shared" si="68"/>
        <v>#VALUE!</v>
      </c>
      <c r="BD342" s="32" t="e">
        <f>IF(AT342,'935'!H342*AT342/(AT342+D342+H342),0)</f>
        <v>#VALUE!</v>
      </c>
      <c r="BE342" s="32" t="e">
        <f>IF(H342,'935'!H342*H342/(AT342+D342+H342),0)</f>
        <v>#VALUE!</v>
      </c>
      <c r="BF342" s="32" t="e">
        <f>BD342*(1-'935'!X342/'11'!B$17)</f>
        <v>#VALUE!</v>
      </c>
      <c r="BG342" s="49" t="e">
        <f>BE342*(1-'935'!X342/'11'!B$17)</f>
        <v>#VALUE!</v>
      </c>
      <c r="BH342" s="52" t="e">
        <f>AV342*Parameters!B$6</f>
        <v>#VALUE!</v>
      </c>
      <c r="BI342" s="37" t="e">
        <f>IF('935'!$K342=1000,'Charging rates'!$C$38*$BH342/(1+'DNO totals'!$C$99)*'935'!$L342,0)</f>
        <v>#VALUE!</v>
      </c>
      <c r="BJ342" s="37" t="e">
        <f>IF(MOD('935'!$K342,1000)=100,'Charging rates'!$D$38*$BH342/(1+'DNO totals'!$D$99)*'935'!$M342,0)</f>
        <v>#VALUE!</v>
      </c>
      <c r="BK342" s="37" t="e">
        <f>IF(MOD('935'!$K342,100)=10,'Charging rates'!$E$38*$BH342/(1+'DNO totals'!$E$99)*'935'!$N342,0)</f>
        <v>#VALUE!</v>
      </c>
      <c r="BL342" s="37" t="e">
        <f>IF(AND(MOD('935'!$K342,10)&gt;0,MOD('935'!$K342,1000)&gt;1),'Charging rates'!$F$38*$BH342/(1+'DNO totals'!$F$99)*'935'!$O342,0)</f>
        <v>#VALUE!</v>
      </c>
      <c r="BM342" s="37" t="e">
        <f>IF(MOD('935'!$K342,1000)=1,'Charging rates'!$G$38*$BH342/(1+'DNO totals'!$G$99)*'935'!$P342,0)</f>
        <v>#VALUE!</v>
      </c>
      <c r="BN342" s="52" t="e">
        <f t="shared" si="69"/>
        <v>#VALUE!</v>
      </c>
      <c r="BO342" s="37" t="e">
        <f>IF('935'!$K342&gt;1000,'Charging rates'!$C$38*$AW342*'935'!$L342,0)</f>
        <v>#VALUE!</v>
      </c>
      <c r="BP342" s="37" t="e">
        <f>IF(MOD('935'!$K342,1000)&gt;100,'Charging rates'!$D$38*$AW342*'935'!$M342,0)</f>
        <v>#VALUE!</v>
      </c>
      <c r="BQ342" s="37" t="e">
        <f>IF(MOD('935'!$K342,100)&gt;10,'Charging rates'!$E$38*$AW342*'935'!$N342,0)</f>
        <v>#VALUE!</v>
      </c>
      <c r="BR342" s="52" t="e">
        <f t="shared" si="70"/>
        <v>#VALUE!</v>
      </c>
      <c r="BS342" s="48" t="e">
        <f>'935'!C342&lt;&gt;"VOID"</f>
        <v>#VALUE!</v>
      </c>
      <c r="BT342" s="33" t="e">
        <f>IF(BS342,(100/'11'!B$17*BD342*((1-'935'!I342)*'Charging rates'!B$51+'Charging rates'!B$63)),0)</f>
        <v>#VALUE!</v>
      </c>
      <c r="BU342" s="33" t="e">
        <f>100/'11'!B$17*BG342*('Charging rates'!B$51+'Charging rates'!B$63)</f>
        <v>#VALUE!</v>
      </c>
      <c r="BV342" s="33" t="e">
        <f>100/'11'!B$17*BE342*('Charging rates'!B$51+'Charging rates'!B$63)</f>
        <v>#VALUE!</v>
      </c>
      <c r="BW342" s="53" t="e">
        <f t="shared" si="71"/>
        <v>#VALUE!</v>
      </c>
      <c r="BX342" s="32" t="e">
        <f>AT342-('935'!T342*(1-'935'!X342/'11'!B$17))</f>
        <v>#VALUE!</v>
      </c>
      <c r="BY342" s="32">
        <f>0-IF(ISNUMBER(I342),INDEX('913'!$I$6:$I$1205,I342),0)-IF(ISNUMBER(J342),INDEX('913'!$I$6:$I$1205,J342),0)-IF(ISNUMBER(K342),INDEX('913'!$I$6:$I$1205,K342),0)-IF(ISNUMBER(L342),INDEX('913'!$I$6:$I$1205,L342),0)-IF(ISNUMBER(M342),INDEX('913'!$I$6:$I$1205,M342),0)-IF(ISNUMBER(N342),INDEX('913'!$I$6:$I$1205,N342),0)-IF(ISNUMBER(O342),INDEX('913'!$I$6:$I$1205,O342),0)-IF(ISNUMBER(P342),INDEX('913'!$I$6:$I$1205,P342),0)</f>
        <v>0</v>
      </c>
      <c r="BZ342" s="37">
        <f>IF(BY342=0,1,MAX(1,SQRT(BY342^2+(IF(ISNUMBER(I342),INDEX('913'!$J$6:$J$1205,I342),0)+IF(ISNUMBER(J342),INDEX('913'!$J$6:$J$1205,J342),0)+IF(ISNUMBER(K342),INDEX('913'!$J$6:$J$1205,K342),0)+IF(ISNUMBER(L342),INDEX('913'!$J$6:$J$1205,L342),0)+IF(ISNUMBER(M342),INDEX('913'!$J$6:$J$1205,M342),0)+IF(ISNUMBER(N342),INDEX('913'!$J$6:$J$1205,N342),0)+IF(ISNUMBER(O342),INDEX('913'!$J$6:$J$1205,O342),0)+IF(ISNUMBER(P342),INDEX('913'!$J$6:$J$1205,P342),0))^2)/BY342))</f>
        <v>1</v>
      </c>
      <c r="CA342" s="33" t="e">
        <f>100*AO342/'11'!B$17</f>
        <v>#VALUE!</v>
      </c>
      <c r="CB342" s="37" t="e">
        <f>100*(AP342*BZ342)/'11'!C$17</f>
        <v>#VALUE!</v>
      </c>
      <c r="CC342" s="37" t="e">
        <f t="shared" si="72"/>
        <v>#VALUE!</v>
      </c>
      <c r="CD342" s="33" t="e">
        <f t="shared" si="73"/>
        <v>#VALUE!</v>
      </c>
      <c r="CE342" s="54" t="e">
        <f>'11'!C$17-'935'!Y342</f>
        <v>#VALUE!</v>
      </c>
      <c r="CF342" s="37" t="e">
        <f>MAX('DNO totals'!B$312+0,MIN('935'!L342+0,'DNO totals'!B$304+0))</f>
        <v>#VALUE!</v>
      </c>
      <c r="CG342" s="37" t="e">
        <f>MAX('DNO totals'!C$312+0,MIN('935'!M342+0,'DNO totals'!C$304+0))</f>
        <v>#VALUE!</v>
      </c>
      <c r="CH342" s="37" t="e">
        <f>MAX('DNO totals'!D$312+0,MIN('935'!N342+0,'DNO totals'!D$304+0))</f>
        <v>#VALUE!</v>
      </c>
      <c r="CI342" s="37" t="e">
        <f>MAX('DNO totals'!E$312+0,MIN('935'!O342+0,'DNO totals'!E$304+0))</f>
        <v>#VALUE!</v>
      </c>
      <c r="CJ342" s="52" t="e">
        <f>MAX('DNO totals'!F$312+0,MIN('935'!P342+0,'DNO totals'!F$304+0))</f>
        <v>#VALUE!</v>
      </c>
      <c r="CK342" s="37" t="e">
        <f>IF('935'!$K342=1000,'Charging rates'!$C$38*$BH342/(1+'DNO totals'!$C$99)*$CF342,0)</f>
        <v>#VALUE!</v>
      </c>
      <c r="CL342" s="37" t="e">
        <f>IF(MOD('935'!$K342,1000)=100,'Charging rates'!$D$38*$BH342/(1+'DNO totals'!$D$99)*$CG342,0)</f>
        <v>#VALUE!</v>
      </c>
      <c r="CM342" s="37" t="e">
        <f>IF(MOD('935'!$K342,100)=10,'Charging rates'!$E$38*$BH342/(1+'DNO totals'!$E$99)*$CH342,0)</f>
        <v>#VALUE!</v>
      </c>
      <c r="CN342" s="37" t="e">
        <f>IF(AND(MOD('935'!$K342,10)&gt;0,MOD('935'!$K342,1000)&gt;1),'Charging rates'!$F$38*$BH342/(1+'DNO totals'!$F$99)*$CI342,0)</f>
        <v>#VALUE!</v>
      </c>
      <c r="CO342" s="37" t="e">
        <f>IF(MOD('935'!$K342,1000)=1,'Charging rates'!$G$38*$BH342/(1+'DNO totals'!$G$99)*$CJ342,0)</f>
        <v>#VALUE!</v>
      </c>
      <c r="CP342" s="52" t="e">
        <f t="shared" si="74"/>
        <v>#VALUE!</v>
      </c>
      <c r="CQ342" s="37" t="e">
        <f>IF('935'!$K342&gt;1000,'Charging rates'!$C$38*$AW342*$CF342,0)</f>
        <v>#VALUE!</v>
      </c>
      <c r="CR342" s="37" t="e">
        <f>IF(MOD('935'!$K342,1000)&gt;100,'Charging rates'!$D$38*$AW342*$CG342,0)</f>
        <v>#VALUE!</v>
      </c>
      <c r="CS342" s="37" t="e">
        <f>IF(MOD('935'!$K342,100)&gt;10,'Charging rates'!$E$38*$AW342*$CH342,0)</f>
        <v>#VALUE!</v>
      </c>
      <c r="CT342" s="52" t="e">
        <f t="shared" si="75"/>
        <v>#VALUE!</v>
      </c>
      <c r="CU342" s="33" t="e">
        <f>100*(AP342*'935'!Q342*BZ342)/'11'!B$17</f>
        <v>#VALUE!</v>
      </c>
      <c r="CV342" s="33" t="e">
        <f>100/'11'!B$17*'Charging rates'!B$10*AW342</f>
        <v>#VALUE!</v>
      </c>
      <c r="CW342" s="33" t="e">
        <f>IF(AT342=0,0,(1-BX342/AT342)*(CA342+IF('935'!Q342=0,0,(CB342*'935'!Q342*('11'!C$17-'935'!Y342)/('11'!B$17-'935'!X342)))))</f>
        <v>#VALUE!</v>
      </c>
      <c r="CX342" s="33" t="e">
        <f t="shared" si="76"/>
        <v>#VALUE!</v>
      </c>
      <c r="CY342" s="49" t="e">
        <f t="shared" si="77"/>
        <v>#VALUE!</v>
      </c>
      <c r="CZ342" s="32" t="e">
        <f>AT342*(Parameters!B$21+AU342)*IF('DNO totals'!B$323&lt;0,1,'935'!S342)</f>
        <v>#VALUE!</v>
      </c>
      <c r="DA342" s="52" t="e">
        <f>IF('DNO totals'!B$323&lt;0,1,'935'!S342)*(Parameters!B$21+AU342)</f>
        <v>#VALUE!</v>
      </c>
      <c r="DB342" s="37" t="e">
        <f>CX342+'Charging rates'!B$106*DA342*100/'11'!B$17</f>
        <v>#VALUE!</v>
      </c>
      <c r="DC342" s="37" t="e">
        <f>DB342+'Charging rates'!B$116*(Parameters!B$21+AU342)*100/'11'!B$17*IF('DNO totals'!B$323&lt;0,1,'935'!S342)</f>
        <v>#VALUE!</v>
      </c>
      <c r="DD342" s="37" t="e">
        <f>'Charging rates'!B$97*(CP342+CT342)*100/'11'!B$17</f>
        <v>#VALUE!</v>
      </c>
      <c r="DE342" s="33" t="e">
        <f>MAX(0-(CB342*AU342*'11'!C$17/'11'!B$17),DC342+DD342)</f>
        <v>#VALUE!</v>
      </c>
      <c r="DF342" s="37" t="e">
        <f>IF(BS342,IF(AU342=0,CC342,MAX(0,MIN(CC342,CC342+(DE342/'935'!Q342*('11'!B$17-'935'!X342)/('11'!C$17-'935'!Y342))))),0)</f>
        <v>#VALUE!</v>
      </c>
      <c r="DG342" s="33" t="e">
        <f t="shared" si="78"/>
        <v>#VALUE!</v>
      </c>
      <c r="DH342" s="53" t="e">
        <f t="shared" si="79"/>
        <v>#VALUE!</v>
      </c>
    </row>
    <row r="343" spans="1:112">
      <c r="A343" s="28">
        <v>243</v>
      </c>
      <c r="B343" s="47" t="e">
        <f>'935'!B343</f>
        <v>#VALUE!</v>
      </c>
      <c r="C343" s="48" t="e">
        <f>OR('935'!E343&lt;&gt;"VOID",'935'!F343&lt;&gt;"VOID",'935'!G343&lt;&gt;"VOID")</f>
        <v>#VALUE!</v>
      </c>
      <c r="D343" s="32" t="e">
        <f>IF('935'!D343="VOID",0,'935'!D343*(1-'935'!X343/'11'!B$17))</f>
        <v>#VALUE!</v>
      </c>
      <c r="E343" s="32" t="e">
        <f>IF('935'!E343="VOID",0,'935'!E343*(1-'935'!X343/'11'!B$17))</f>
        <v>#VALUE!</v>
      </c>
      <c r="F343" s="32" t="e">
        <f>IF('935'!F343="VOID",0,'935'!F343*(1-'935'!X343/'11'!B$17))</f>
        <v>#VALUE!</v>
      </c>
      <c r="G343" s="32" t="e">
        <f>IF('935'!G343="VOID",0,'935'!G343*(1-'935'!X343/'11'!B$17))</f>
        <v>#VALUE!</v>
      </c>
      <c r="H343" s="49" t="e">
        <f t="shared" si="60"/>
        <v>#VALUE!</v>
      </c>
      <c r="I343" s="50" t="e">
        <f>MATCH('935'!J343,'913'!$B$6:$B$1205,0)</f>
        <v>#VALUE!</v>
      </c>
      <c r="J343" s="50" t="e">
        <f>MATCH(INDEX('913'!$D$6:$D$1205,I343),'913'!$B$6:$B$1205,0)</f>
        <v>#VALUE!</v>
      </c>
      <c r="K343" s="50" t="e">
        <f>MATCH(INDEX('913'!$D$6:$D$1205,J343),'913'!$B$6:$B$1205,0)</f>
        <v>#VALUE!</v>
      </c>
      <c r="L343" s="50" t="e">
        <f>MATCH(INDEX('913'!$D$6:$D$1205,K343),'913'!$B$6:$B$1205,0)</f>
        <v>#VALUE!</v>
      </c>
      <c r="M343" s="50" t="e">
        <f>MATCH(INDEX('913'!$D$6:$D$1205,L343),'913'!$B$6:$B$1205,0)</f>
        <v>#VALUE!</v>
      </c>
      <c r="N343" s="50" t="e">
        <f>MATCH(INDEX('913'!$D$6:$D$1205,M343),'913'!$B$6:$B$1205,0)</f>
        <v>#VALUE!</v>
      </c>
      <c r="O343" s="50" t="e">
        <f>MATCH(INDEX('913'!$D$6:$D$1205,N343),'913'!$B$6:$B$1205,0)</f>
        <v>#VALUE!</v>
      </c>
      <c r="P343" s="51" t="e">
        <f>MATCH(INDEX('913'!$D$6:$D$1205,O343),'913'!$B$6:$B$1205,0)</f>
        <v>#VALUE!</v>
      </c>
      <c r="Q343" s="37">
        <f>IF(ISNUMBER(I343),MAX(0,INDEX('913'!$E$6:$E$1205,I343)),0)</f>
        <v>0</v>
      </c>
      <c r="R343" s="37">
        <f>IF(ISNUMBER(J343),MAX(0,INDEX('913'!$E$6:$E$1205,J343)),0)</f>
        <v>0</v>
      </c>
      <c r="S343" s="37">
        <f>IF(ISNUMBER(K343),MAX(0,INDEX('913'!$E$6:$E$1205,K343)),0)</f>
        <v>0</v>
      </c>
      <c r="T343" s="37">
        <f>IF(ISNUMBER(L343),MAX(0,INDEX('913'!$E$6:$E$1205,L343)),0)</f>
        <v>0</v>
      </c>
      <c r="U343" s="37">
        <f>IF(ISNUMBER(M343),MAX(0,INDEX('913'!$E$6:$E$1205,M343)),0)</f>
        <v>0</v>
      </c>
      <c r="V343" s="37">
        <f>IF(ISNUMBER(N343),MAX(0,INDEX('913'!$E$6:$E$1205,N343)),0)</f>
        <v>0</v>
      </c>
      <c r="W343" s="37">
        <f>IF(ISNUMBER(O343),MAX(0,INDEX('913'!$E$6:$E$1205,O343)),0)</f>
        <v>0</v>
      </c>
      <c r="X343" s="52">
        <f>IF(ISNUMBER(P343),MAX(0,INDEX('913'!$E$6:$E$1205,P343)),0)</f>
        <v>0</v>
      </c>
      <c r="Y343" s="37">
        <f>IF(ISNUMBER(I343),MAX(0,INDEX('913'!$F$6:$F$1205,I343)),0)</f>
        <v>0</v>
      </c>
      <c r="Z343" s="37">
        <f>IF(ISNUMBER(J343),MAX(0,INDEX('913'!$F$6:$F$1205,J343)),0)</f>
        <v>0</v>
      </c>
      <c r="AA343" s="37">
        <f>IF(ISNUMBER(K343),MAX(0,INDEX('913'!$F$6:$F$1205,K343)),0)</f>
        <v>0</v>
      </c>
      <c r="AB343" s="37">
        <f>IF(ISNUMBER(L343),MAX(0,INDEX('913'!$F$6:$F$1205,L343)),0)</f>
        <v>0</v>
      </c>
      <c r="AC343" s="37">
        <f>IF(ISNUMBER(M343),MAX(0,INDEX('913'!$F$6:$F$1205,M343)),0)</f>
        <v>0</v>
      </c>
      <c r="AD343" s="37">
        <f>IF(ISNUMBER(N343),MAX(0,INDEX('913'!$F$6:$F$1205,N343)),0)</f>
        <v>0</v>
      </c>
      <c r="AE343" s="37">
        <f>IF(ISNUMBER(O343),MAX(0,INDEX('913'!$F$6:$F$1205,O343)),0)</f>
        <v>0</v>
      </c>
      <c r="AF343" s="37">
        <f>IF(ISNUMBER(P343),MAX(0,INDEX('913'!$F$6:$F$1205,P343)),0)</f>
        <v>0</v>
      </c>
      <c r="AG343" s="32">
        <f>IF(ISNUMBER(I343),SQRT(INDEX('913'!$I$6:$I$1205,I343)^2+INDEX('913'!$J$6:$J$1205,I343)^2),0)</f>
        <v>0</v>
      </c>
      <c r="AH343" s="32">
        <f>IF(ISNUMBER(J343),SQRT(INDEX('913'!$I$6:$I$1205,J343)^2+INDEX('913'!$J$6:$J$1205,J343)^2),0)</f>
        <v>0</v>
      </c>
      <c r="AI343" s="32">
        <f>IF(ISNUMBER(K343),SQRT(INDEX('913'!$I$6:$I$1205,K343)^2+INDEX('913'!$J$6:$J$1205,K343)^2),0)</f>
        <v>0</v>
      </c>
      <c r="AJ343" s="32">
        <f>IF(ISNUMBER(L343),SQRT(INDEX('913'!$I$6:$I$1205,L343)^2+INDEX('913'!$J$6:$J$1205,L343)^2),0)</f>
        <v>0</v>
      </c>
      <c r="AK343" s="32">
        <f>IF(ISNUMBER(M343),SQRT(INDEX('913'!$I$6:$I$1205,M343)^2+INDEX('913'!$J$6:$J$1205,M343)^2),0)</f>
        <v>0</v>
      </c>
      <c r="AL343" s="32">
        <f>IF(ISNUMBER(N343),SQRT(INDEX('913'!$I$6:$I$1205,N343)^2+INDEX('913'!$J$6:$J$1205,N343)^2),0)</f>
        <v>0</v>
      </c>
      <c r="AM343" s="32">
        <f>IF(ISNUMBER(O343),SQRT(INDEX('913'!$I$6:$I$1205,O343)^2+INDEX('913'!$J$6:$J$1205,O343)^2),0)</f>
        <v>0</v>
      </c>
      <c r="AN343" s="49">
        <f>IF(ISNUMBER(P343),SQRT(INDEX('913'!$I$6:$I$1205,P343)^2+INDEX('913'!$J$6:$J$1205,P343)^2),0)</f>
        <v>0</v>
      </c>
      <c r="AO343" s="37">
        <f t="shared" si="61"/>
        <v>0</v>
      </c>
      <c r="AP343" s="37">
        <f t="shared" si="62"/>
        <v>0</v>
      </c>
      <c r="AQ343" s="33" t="e">
        <f>-100*'935'!W343*(AO343+AP343)/'11'!C$17</f>
        <v>#VALUE!</v>
      </c>
      <c r="AR343" s="37" t="e">
        <f t="shared" si="63"/>
        <v>#VALUE!</v>
      </c>
      <c r="AS343" s="52" t="e">
        <f t="shared" si="64"/>
        <v>#VALUE!</v>
      </c>
      <c r="AT343" s="32" t="e">
        <f>IF('935'!C343="VOID",0,('935'!C343*(1-'935'!X343/'11'!B$17)))</f>
        <v>#VALUE!</v>
      </c>
      <c r="AU343" s="52" t="e">
        <f>'935'!Q343*(1-'935'!Y343/'11'!C$17)/(1-'935'!X343/'11'!B$17)</f>
        <v>#VALUE!</v>
      </c>
      <c r="AV343" s="37" t="e">
        <f>INDEX('DNO totals'!$B$57:$G$57,IF('935'!K343,IF(MOD('935'!K343,1000),IF(MOD('935'!K343,100),IF(MOD('935'!K343,10),IF(MOD('935'!K343,1000)=1,6,5),4),3),2),1))</f>
        <v>#VALUE!</v>
      </c>
      <c r="AW343" s="52" t="e">
        <f t="shared" si="65"/>
        <v>#VALUE!</v>
      </c>
      <c r="AX343" s="32" t="e">
        <f>IF('935'!V343="VOID",0,'935'!V343*(1-'935'!X343/'11'!B$17))</f>
        <v>#VALUE!</v>
      </c>
      <c r="AY343" s="33" t="e">
        <f>IF(H343,-100*'Charging rates'!B$10/'11'!B$17*AX343/H343,0)</f>
        <v>#VALUE!</v>
      </c>
      <c r="AZ343" s="33" t="e">
        <f>IF(C343,'DNO totals'!B$41,0)</f>
        <v>#VALUE!</v>
      </c>
      <c r="BA343" s="33" t="e">
        <f t="shared" si="66"/>
        <v>#VALUE!</v>
      </c>
      <c r="BB343" s="33" t="e">
        <f t="shared" si="67"/>
        <v>#VALUE!</v>
      </c>
      <c r="BC343" s="53" t="e">
        <f t="shared" si="68"/>
        <v>#VALUE!</v>
      </c>
      <c r="BD343" s="32" t="e">
        <f>IF(AT343,'935'!H343*AT343/(AT343+D343+H343),0)</f>
        <v>#VALUE!</v>
      </c>
      <c r="BE343" s="32" t="e">
        <f>IF(H343,'935'!H343*H343/(AT343+D343+H343),0)</f>
        <v>#VALUE!</v>
      </c>
      <c r="BF343" s="32" t="e">
        <f>BD343*(1-'935'!X343/'11'!B$17)</f>
        <v>#VALUE!</v>
      </c>
      <c r="BG343" s="49" t="e">
        <f>BE343*(1-'935'!X343/'11'!B$17)</f>
        <v>#VALUE!</v>
      </c>
      <c r="BH343" s="52" t="e">
        <f>AV343*Parameters!B$6</f>
        <v>#VALUE!</v>
      </c>
      <c r="BI343" s="37" t="e">
        <f>IF('935'!$K343=1000,'Charging rates'!$C$38*$BH343/(1+'DNO totals'!$C$99)*'935'!$L343,0)</f>
        <v>#VALUE!</v>
      </c>
      <c r="BJ343" s="37" t="e">
        <f>IF(MOD('935'!$K343,1000)=100,'Charging rates'!$D$38*$BH343/(1+'DNO totals'!$D$99)*'935'!$M343,0)</f>
        <v>#VALUE!</v>
      </c>
      <c r="BK343" s="37" t="e">
        <f>IF(MOD('935'!$K343,100)=10,'Charging rates'!$E$38*$BH343/(1+'DNO totals'!$E$99)*'935'!$N343,0)</f>
        <v>#VALUE!</v>
      </c>
      <c r="BL343" s="37" t="e">
        <f>IF(AND(MOD('935'!$K343,10)&gt;0,MOD('935'!$K343,1000)&gt;1),'Charging rates'!$F$38*$BH343/(1+'DNO totals'!$F$99)*'935'!$O343,0)</f>
        <v>#VALUE!</v>
      </c>
      <c r="BM343" s="37" t="e">
        <f>IF(MOD('935'!$K343,1000)=1,'Charging rates'!$G$38*$BH343/(1+'DNO totals'!$G$99)*'935'!$P343,0)</f>
        <v>#VALUE!</v>
      </c>
      <c r="BN343" s="52" t="e">
        <f t="shared" si="69"/>
        <v>#VALUE!</v>
      </c>
      <c r="BO343" s="37" t="e">
        <f>IF('935'!$K343&gt;1000,'Charging rates'!$C$38*$AW343*'935'!$L343,0)</f>
        <v>#VALUE!</v>
      </c>
      <c r="BP343" s="37" t="e">
        <f>IF(MOD('935'!$K343,1000)&gt;100,'Charging rates'!$D$38*$AW343*'935'!$M343,0)</f>
        <v>#VALUE!</v>
      </c>
      <c r="BQ343" s="37" t="e">
        <f>IF(MOD('935'!$K343,100)&gt;10,'Charging rates'!$E$38*$AW343*'935'!$N343,0)</f>
        <v>#VALUE!</v>
      </c>
      <c r="BR343" s="52" t="e">
        <f t="shared" si="70"/>
        <v>#VALUE!</v>
      </c>
      <c r="BS343" s="48" t="e">
        <f>'935'!C343&lt;&gt;"VOID"</f>
        <v>#VALUE!</v>
      </c>
      <c r="BT343" s="33" t="e">
        <f>IF(BS343,(100/'11'!B$17*BD343*((1-'935'!I343)*'Charging rates'!B$51+'Charging rates'!B$63)),0)</f>
        <v>#VALUE!</v>
      </c>
      <c r="BU343" s="33" t="e">
        <f>100/'11'!B$17*BG343*('Charging rates'!B$51+'Charging rates'!B$63)</f>
        <v>#VALUE!</v>
      </c>
      <c r="BV343" s="33" t="e">
        <f>100/'11'!B$17*BE343*('Charging rates'!B$51+'Charging rates'!B$63)</f>
        <v>#VALUE!</v>
      </c>
      <c r="BW343" s="53" t="e">
        <f t="shared" si="71"/>
        <v>#VALUE!</v>
      </c>
      <c r="BX343" s="32" t="e">
        <f>AT343-('935'!T343*(1-'935'!X343/'11'!B$17))</f>
        <v>#VALUE!</v>
      </c>
      <c r="BY343" s="32">
        <f>0-IF(ISNUMBER(I343),INDEX('913'!$I$6:$I$1205,I343),0)-IF(ISNUMBER(J343),INDEX('913'!$I$6:$I$1205,J343),0)-IF(ISNUMBER(K343),INDEX('913'!$I$6:$I$1205,K343),0)-IF(ISNUMBER(L343),INDEX('913'!$I$6:$I$1205,L343),0)-IF(ISNUMBER(M343),INDEX('913'!$I$6:$I$1205,M343),0)-IF(ISNUMBER(N343),INDEX('913'!$I$6:$I$1205,N343),0)-IF(ISNUMBER(O343),INDEX('913'!$I$6:$I$1205,O343),0)-IF(ISNUMBER(P343),INDEX('913'!$I$6:$I$1205,P343),0)</f>
        <v>0</v>
      </c>
      <c r="BZ343" s="37">
        <f>IF(BY343=0,1,MAX(1,SQRT(BY343^2+(IF(ISNUMBER(I343),INDEX('913'!$J$6:$J$1205,I343),0)+IF(ISNUMBER(J343),INDEX('913'!$J$6:$J$1205,J343),0)+IF(ISNUMBER(K343),INDEX('913'!$J$6:$J$1205,K343),0)+IF(ISNUMBER(L343),INDEX('913'!$J$6:$J$1205,L343),0)+IF(ISNUMBER(M343),INDEX('913'!$J$6:$J$1205,M343),0)+IF(ISNUMBER(N343),INDEX('913'!$J$6:$J$1205,N343),0)+IF(ISNUMBER(O343),INDEX('913'!$J$6:$J$1205,O343),0)+IF(ISNUMBER(P343),INDEX('913'!$J$6:$J$1205,P343),0))^2)/BY343))</f>
        <v>1</v>
      </c>
      <c r="CA343" s="33" t="e">
        <f>100*AO343/'11'!B$17</f>
        <v>#VALUE!</v>
      </c>
      <c r="CB343" s="37" t="e">
        <f>100*(AP343*BZ343)/'11'!C$17</f>
        <v>#VALUE!</v>
      </c>
      <c r="CC343" s="37" t="e">
        <f t="shared" si="72"/>
        <v>#VALUE!</v>
      </c>
      <c r="CD343" s="33" t="e">
        <f t="shared" si="73"/>
        <v>#VALUE!</v>
      </c>
      <c r="CE343" s="54" t="e">
        <f>'11'!C$17-'935'!Y343</f>
        <v>#VALUE!</v>
      </c>
      <c r="CF343" s="37" t="e">
        <f>MAX('DNO totals'!B$312+0,MIN('935'!L343+0,'DNO totals'!B$304+0))</f>
        <v>#VALUE!</v>
      </c>
      <c r="CG343" s="37" t="e">
        <f>MAX('DNO totals'!C$312+0,MIN('935'!M343+0,'DNO totals'!C$304+0))</f>
        <v>#VALUE!</v>
      </c>
      <c r="CH343" s="37" t="e">
        <f>MAX('DNO totals'!D$312+0,MIN('935'!N343+0,'DNO totals'!D$304+0))</f>
        <v>#VALUE!</v>
      </c>
      <c r="CI343" s="37" t="e">
        <f>MAX('DNO totals'!E$312+0,MIN('935'!O343+0,'DNO totals'!E$304+0))</f>
        <v>#VALUE!</v>
      </c>
      <c r="CJ343" s="52" t="e">
        <f>MAX('DNO totals'!F$312+0,MIN('935'!P343+0,'DNO totals'!F$304+0))</f>
        <v>#VALUE!</v>
      </c>
      <c r="CK343" s="37" t="e">
        <f>IF('935'!$K343=1000,'Charging rates'!$C$38*$BH343/(1+'DNO totals'!$C$99)*$CF343,0)</f>
        <v>#VALUE!</v>
      </c>
      <c r="CL343" s="37" t="e">
        <f>IF(MOD('935'!$K343,1000)=100,'Charging rates'!$D$38*$BH343/(1+'DNO totals'!$D$99)*$CG343,0)</f>
        <v>#VALUE!</v>
      </c>
      <c r="CM343" s="37" t="e">
        <f>IF(MOD('935'!$K343,100)=10,'Charging rates'!$E$38*$BH343/(1+'DNO totals'!$E$99)*$CH343,0)</f>
        <v>#VALUE!</v>
      </c>
      <c r="CN343" s="37" t="e">
        <f>IF(AND(MOD('935'!$K343,10)&gt;0,MOD('935'!$K343,1000)&gt;1),'Charging rates'!$F$38*$BH343/(1+'DNO totals'!$F$99)*$CI343,0)</f>
        <v>#VALUE!</v>
      </c>
      <c r="CO343" s="37" t="e">
        <f>IF(MOD('935'!$K343,1000)=1,'Charging rates'!$G$38*$BH343/(1+'DNO totals'!$G$99)*$CJ343,0)</f>
        <v>#VALUE!</v>
      </c>
      <c r="CP343" s="52" t="e">
        <f t="shared" si="74"/>
        <v>#VALUE!</v>
      </c>
      <c r="CQ343" s="37" t="e">
        <f>IF('935'!$K343&gt;1000,'Charging rates'!$C$38*$AW343*$CF343,0)</f>
        <v>#VALUE!</v>
      </c>
      <c r="CR343" s="37" t="e">
        <f>IF(MOD('935'!$K343,1000)&gt;100,'Charging rates'!$D$38*$AW343*$CG343,0)</f>
        <v>#VALUE!</v>
      </c>
      <c r="CS343" s="37" t="e">
        <f>IF(MOD('935'!$K343,100)&gt;10,'Charging rates'!$E$38*$AW343*$CH343,0)</f>
        <v>#VALUE!</v>
      </c>
      <c r="CT343" s="52" t="e">
        <f t="shared" si="75"/>
        <v>#VALUE!</v>
      </c>
      <c r="CU343" s="33" t="e">
        <f>100*(AP343*'935'!Q343*BZ343)/'11'!B$17</f>
        <v>#VALUE!</v>
      </c>
      <c r="CV343" s="33" t="e">
        <f>100/'11'!B$17*'Charging rates'!B$10*AW343</f>
        <v>#VALUE!</v>
      </c>
      <c r="CW343" s="33" t="e">
        <f>IF(AT343=0,0,(1-BX343/AT343)*(CA343+IF('935'!Q343=0,0,(CB343*'935'!Q343*('11'!C$17-'935'!Y343)/('11'!B$17-'935'!X343)))))</f>
        <v>#VALUE!</v>
      </c>
      <c r="CX343" s="33" t="e">
        <f t="shared" si="76"/>
        <v>#VALUE!</v>
      </c>
      <c r="CY343" s="49" t="e">
        <f t="shared" si="77"/>
        <v>#VALUE!</v>
      </c>
      <c r="CZ343" s="32" t="e">
        <f>AT343*(Parameters!B$21+AU343)*IF('DNO totals'!B$323&lt;0,1,'935'!S343)</f>
        <v>#VALUE!</v>
      </c>
      <c r="DA343" s="52" t="e">
        <f>IF('DNO totals'!B$323&lt;0,1,'935'!S343)*(Parameters!B$21+AU343)</f>
        <v>#VALUE!</v>
      </c>
      <c r="DB343" s="37" t="e">
        <f>CX343+'Charging rates'!B$106*DA343*100/'11'!B$17</f>
        <v>#VALUE!</v>
      </c>
      <c r="DC343" s="37" t="e">
        <f>DB343+'Charging rates'!B$116*(Parameters!B$21+AU343)*100/'11'!B$17*IF('DNO totals'!B$323&lt;0,1,'935'!S343)</f>
        <v>#VALUE!</v>
      </c>
      <c r="DD343" s="37" t="e">
        <f>'Charging rates'!B$97*(CP343+CT343)*100/'11'!B$17</f>
        <v>#VALUE!</v>
      </c>
      <c r="DE343" s="33" t="e">
        <f>MAX(0-(CB343*AU343*'11'!C$17/'11'!B$17),DC343+DD343)</f>
        <v>#VALUE!</v>
      </c>
      <c r="DF343" s="37" t="e">
        <f>IF(BS343,IF(AU343=0,CC343,MAX(0,MIN(CC343,CC343+(DE343/'935'!Q343*('11'!B$17-'935'!X343)/('11'!C$17-'935'!Y343))))),0)</f>
        <v>#VALUE!</v>
      </c>
      <c r="DG343" s="33" t="e">
        <f t="shared" si="78"/>
        <v>#VALUE!</v>
      </c>
      <c r="DH343" s="53" t="e">
        <f t="shared" si="79"/>
        <v>#VALUE!</v>
      </c>
    </row>
    <row r="344" spans="1:112">
      <c r="A344" s="28">
        <v>244</v>
      </c>
      <c r="B344" s="47" t="e">
        <f>'935'!B344</f>
        <v>#VALUE!</v>
      </c>
      <c r="C344" s="48" t="e">
        <f>OR('935'!E344&lt;&gt;"VOID",'935'!F344&lt;&gt;"VOID",'935'!G344&lt;&gt;"VOID")</f>
        <v>#VALUE!</v>
      </c>
      <c r="D344" s="32" t="e">
        <f>IF('935'!D344="VOID",0,'935'!D344*(1-'935'!X344/'11'!B$17))</f>
        <v>#VALUE!</v>
      </c>
      <c r="E344" s="32" t="e">
        <f>IF('935'!E344="VOID",0,'935'!E344*(1-'935'!X344/'11'!B$17))</f>
        <v>#VALUE!</v>
      </c>
      <c r="F344" s="32" t="e">
        <f>IF('935'!F344="VOID",0,'935'!F344*(1-'935'!X344/'11'!B$17))</f>
        <v>#VALUE!</v>
      </c>
      <c r="G344" s="32" t="e">
        <f>IF('935'!G344="VOID",0,'935'!G344*(1-'935'!X344/'11'!B$17))</f>
        <v>#VALUE!</v>
      </c>
      <c r="H344" s="49" t="e">
        <f t="shared" si="60"/>
        <v>#VALUE!</v>
      </c>
      <c r="I344" s="50" t="e">
        <f>MATCH('935'!J344,'913'!$B$6:$B$1205,0)</f>
        <v>#VALUE!</v>
      </c>
      <c r="J344" s="50" t="e">
        <f>MATCH(INDEX('913'!$D$6:$D$1205,I344),'913'!$B$6:$B$1205,0)</f>
        <v>#VALUE!</v>
      </c>
      <c r="K344" s="50" t="e">
        <f>MATCH(INDEX('913'!$D$6:$D$1205,J344),'913'!$B$6:$B$1205,0)</f>
        <v>#VALUE!</v>
      </c>
      <c r="L344" s="50" t="e">
        <f>MATCH(INDEX('913'!$D$6:$D$1205,K344),'913'!$B$6:$B$1205,0)</f>
        <v>#VALUE!</v>
      </c>
      <c r="M344" s="50" t="e">
        <f>MATCH(INDEX('913'!$D$6:$D$1205,L344),'913'!$B$6:$B$1205,0)</f>
        <v>#VALUE!</v>
      </c>
      <c r="N344" s="50" t="e">
        <f>MATCH(INDEX('913'!$D$6:$D$1205,M344),'913'!$B$6:$B$1205,0)</f>
        <v>#VALUE!</v>
      </c>
      <c r="O344" s="50" t="e">
        <f>MATCH(INDEX('913'!$D$6:$D$1205,N344),'913'!$B$6:$B$1205,0)</f>
        <v>#VALUE!</v>
      </c>
      <c r="P344" s="51" t="e">
        <f>MATCH(INDEX('913'!$D$6:$D$1205,O344),'913'!$B$6:$B$1205,0)</f>
        <v>#VALUE!</v>
      </c>
      <c r="Q344" s="37">
        <f>IF(ISNUMBER(I344),MAX(0,INDEX('913'!$E$6:$E$1205,I344)),0)</f>
        <v>0</v>
      </c>
      <c r="R344" s="37">
        <f>IF(ISNUMBER(J344),MAX(0,INDEX('913'!$E$6:$E$1205,J344)),0)</f>
        <v>0</v>
      </c>
      <c r="S344" s="37">
        <f>IF(ISNUMBER(K344),MAX(0,INDEX('913'!$E$6:$E$1205,K344)),0)</f>
        <v>0</v>
      </c>
      <c r="T344" s="37">
        <f>IF(ISNUMBER(L344),MAX(0,INDEX('913'!$E$6:$E$1205,L344)),0)</f>
        <v>0</v>
      </c>
      <c r="U344" s="37">
        <f>IF(ISNUMBER(M344),MAX(0,INDEX('913'!$E$6:$E$1205,M344)),0)</f>
        <v>0</v>
      </c>
      <c r="V344" s="37">
        <f>IF(ISNUMBER(N344),MAX(0,INDEX('913'!$E$6:$E$1205,N344)),0)</f>
        <v>0</v>
      </c>
      <c r="W344" s="37">
        <f>IF(ISNUMBER(O344),MAX(0,INDEX('913'!$E$6:$E$1205,O344)),0)</f>
        <v>0</v>
      </c>
      <c r="X344" s="52">
        <f>IF(ISNUMBER(P344),MAX(0,INDEX('913'!$E$6:$E$1205,P344)),0)</f>
        <v>0</v>
      </c>
      <c r="Y344" s="37">
        <f>IF(ISNUMBER(I344),MAX(0,INDEX('913'!$F$6:$F$1205,I344)),0)</f>
        <v>0</v>
      </c>
      <c r="Z344" s="37">
        <f>IF(ISNUMBER(J344),MAX(0,INDEX('913'!$F$6:$F$1205,J344)),0)</f>
        <v>0</v>
      </c>
      <c r="AA344" s="37">
        <f>IF(ISNUMBER(K344),MAX(0,INDEX('913'!$F$6:$F$1205,K344)),0)</f>
        <v>0</v>
      </c>
      <c r="AB344" s="37">
        <f>IF(ISNUMBER(L344),MAX(0,INDEX('913'!$F$6:$F$1205,L344)),0)</f>
        <v>0</v>
      </c>
      <c r="AC344" s="37">
        <f>IF(ISNUMBER(M344),MAX(0,INDEX('913'!$F$6:$F$1205,M344)),0)</f>
        <v>0</v>
      </c>
      <c r="AD344" s="37">
        <f>IF(ISNUMBER(N344),MAX(0,INDEX('913'!$F$6:$F$1205,N344)),0)</f>
        <v>0</v>
      </c>
      <c r="AE344" s="37">
        <f>IF(ISNUMBER(O344),MAX(0,INDEX('913'!$F$6:$F$1205,O344)),0)</f>
        <v>0</v>
      </c>
      <c r="AF344" s="37">
        <f>IF(ISNUMBER(P344),MAX(0,INDEX('913'!$F$6:$F$1205,P344)),0)</f>
        <v>0</v>
      </c>
      <c r="AG344" s="32">
        <f>IF(ISNUMBER(I344),SQRT(INDEX('913'!$I$6:$I$1205,I344)^2+INDEX('913'!$J$6:$J$1205,I344)^2),0)</f>
        <v>0</v>
      </c>
      <c r="AH344" s="32">
        <f>IF(ISNUMBER(J344),SQRT(INDEX('913'!$I$6:$I$1205,J344)^2+INDEX('913'!$J$6:$J$1205,J344)^2),0)</f>
        <v>0</v>
      </c>
      <c r="AI344" s="32">
        <f>IF(ISNUMBER(K344),SQRT(INDEX('913'!$I$6:$I$1205,K344)^2+INDEX('913'!$J$6:$J$1205,K344)^2),0)</f>
        <v>0</v>
      </c>
      <c r="AJ344" s="32">
        <f>IF(ISNUMBER(L344),SQRT(INDEX('913'!$I$6:$I$1205,L344)^2+INDEX('913'!$J$6:$J$1205,L344)^2),0)</f>
        <v>0</v>
      </c>
      <c r="AK344" s="32">
        <f>IF(ISNUMBER(M344),SQRT(INDEX('913'!$I$6:$I$1205,M344)^2+INDEX('913'!$J$6:$J$1205,M344)^2),0)</f>
        <v>0</v>
      </c>
      <c r="AL344" s="32">
        <f>IF(ISNUMBER(N344),SQRT(INDEX('913'!$I$6:$I$1205,N344)^2+INDEX('913'!$J$6:$J$1205,N344)^2),0)</f>
        <v>0</v>
      </c>
      <c r="AM344" s="32">
        <f>IF(ISNUMBER(O344),SQRT(INDEX('913'!$I$6:$I$1205,O344)^2+INDEX('913'!$J$6:$J$1205,O344)^2),0)</f>
        <v>0</v>
      </c>
      <c r="AN344" s="49">
        <f>IF(ISNUMBER(P344),SQRT(INDEX('913'!$I$6:$I$1205,P344)^2+INDEX('913'!$J$6:$J$1205,P344)^2),0)</f>
        <v>0</v>
      </c>
      <c r="AO344" s="37">
        <f t="shared" si="61"/>
        <v>0</v>
      </c>
      <c r="AP344" s="37">
        <f t="shared" si="62"/>
        <v>0</v>
      </c>
      <c r="AQ344" s="33" t="e">
        <f>-100*'935'!W344*(AO344+AP344)/'11'!C$17</f>
        <v>#VALUE!</v>
      </c>
      <c r="AR344" s="37" t="e">
        <f t="shared" si="63"/>
        <v>#VALUE!</v>
      </c>
      <c r="AS344" s="52" t="e">
        <f t="shared" si="64"/>
        <v>#VALUE!</v>
      </c>
      <c r="AT344" s="32" t="e">
        <f>IF('935'!C344="VOID",0,('935'!C344*(1-'935'!X344/'11'!B$17)))</f>
        <v>#VALUE!</v>
      </c>
      <c r="AU344" s="52" t="e">
        <f>'935'!Q344*(1-'935'!Y344/'11'!C$17)/(1-'935'!X344/'11'!B$17)</f>
        <v>#VALUE!</v>
      </c>
      <c r="AV344" s="37" t="e">
        <f>INDEX('DNO totals'!$B$57:$G$57,IF('935'!K344,IF(MOD('935'!K344,1000),IF(MOD('935'!K344,100),IF(MOD('935'!K344,10),IF(MOD('935'!K344,1000)=1,6,5),4),3),2),1))</f>
        <v>#VALUE!</v>
      </c>
      <c r="AW344" s="52" t="e">
        <f t="shared" si="65"/>
        <v>#VALUE!</v>
      </c>
      <c r="AX344" s="32" t="e">
        <f>IF('935'!V344="VOID",0,'935'!V344*(1-'935'!X344/'11'!B$17))</f>
        <v>#VALUE!</v>
      </c>
      <c r="AY344" s="33" t="e">
        <f>IF(H344,-100*'Charging rates'!B$10/'11'!B$17*AX344/H344,0)</f>
        <v>#VALUE!</v>
      </c>
      <c r="AZ344" s="33" t="e">
        <f>IF(C344,'DNO totals'!B$41,0)</f>
        <v>#VALUE!</v>
      </c>
      <c r="BA344" s="33" t="e">
        <f t="shared" si="66"/>
        <v>#VALUE!</v>
      </c>
      <c r="BB344" s="33" t="e">
        <f t="shared" si="67"/>
        <v>#VALUE!</v>
      </c>
      <c r="BC344" s="53" t="e">
        <f t="shared" si="68"/>
        <v>#VALUE!</v>
      </c>
      <c r="BD344" s="32" t="e">
        <f>IF(AT344,'935'!H344*AT344/(AT344+D344+H344),0)</f>
        <v>#VALUE!</v>
      </c>
      <c r="BE344" s="32" t="e">
        <f>IF(H344,'935'!H344*H344/(AT344+D344+H344),0)</f>
        <v>#VALUE!</v>
      </c>
      <c r="BF344" s="32" t="e">
        <f>BD344*(1-'935'!X344/'11'!B$17)</f>
        <v>#VALUE!</v>
      </c>
      <c r="BG344" s="49" t="e">
        <f>BE344*(1-'935'!X344/'11'!B$17)</f>
        <v>#VALUE!</v>
      </c>
      <c r="BH344" s="52" t="e">
        <f>AV344*Parameters!B$6</f>
        <v>#VALUE!</v>
      </c>
      <c r="BI344" s="37" t="e">
        <f>IF('935'!$K344=1000,'Charging rates'!$C$38*$BH344/(1+'DNO totals'!$C$99)*'935'!$L344,0)</f>
        <v>#VALUE!</v>
      </c>
      <c r="BJ344" s="37" t="e">
        <f>IF(MOD('935'!$K344,1000)=100,'Charging rates'!$D$38*$BH344/(1+'DNO totals'!$D$99)*'935'!$M344,0)</f>
        <v>#VALUE!</v>
      </c>
      <c r="BK344" s="37" t="e">
        <f>IF(MOD('935'!$K344,100)=10,'Charging rates'!$E$38*$BH344/(1+'DNO totals'!$E$99)*'935'!$N344,0)</f>
        <v>#VALUE!</v>
      </c>
      <c r="BL344" s="37" t="e">
        <f>IF(AND(MOD('935'!$K344,10)&gt;0,MOD('935'!$K344,1000)&gt;1),'Charging rates'!$F$38*$BH344/(1+'DNO totals'!$F$99)*'935'!$O344,0)</f>
        <v>#VALUE!</v>
      </c>
      <c r="BM344" s="37" t="e">
        <f>IF(MOD('935'!$K344,1000)=1,'Charging rates'!$G$38*$BH344/(1+'DNO totals'!$G$99)*'935'!$P344,0)</f>
        <v>#VALUE!</v>
      </c>
      <c r="BN344" s="52" t="e">
        <f t="shared" si="69"/>
        <v>#VALUE!</v>
      </c>
      <c r="BO344" s="37" t="e">
        <f>IF('935'!$K344&gt;1000,'Charging rates'!$C$38*$AW344*'935'!$L344,0)</f>
        <v>#VALUE!</v>
      </c>
      <c r="BP344" s="37" t="e">
        <f>IF(MOD('935'!$K344,1000)&gt;100,'Charging rates'!$D$38*$AW344*'935'!$M344,0)</f>
        <v>#VALUE!</v>
      </c>
      <c r="BQ344" s="37" t="e">
        <f>IF(MOD('935'!$K344,100)&gt;10,'Charging rates'!$E$38*$AW344*'935'!$N344,0)</f>
        <v>#VALUE!</v>
      </c>
      <c r="BR344" s="52" t="e">
        <f t="shared" si="70"/>
        <v>#VALUE!</v>
      </c>
      <c r="BS344" s="48" t="e">
        <f>'935'!C344&lt;&gt;"VOID"</f>
        <v>#VALUE!</v>
      </c>
      <c r="BT344" s="33" t="e">
        <f>IF(BS344,(100/'11'!B$17*BD344*((1-'935'!I344)*'Charging rates'!B$51+'Charging rates'!B$63)),0)</f>
        <v>#VALUE!</v>
      </c>
      <c r="BU344" s="33" t="e">
        <f>100/'11'!B$17*BG344*('Charging rates'!B$51+'Charging rates'!B$63)</f>
        <v>#VALUE!</v>
      </c>
      <c r="BV344" s="33" t="e">
        <f>100/'11'!B$17*BE344*('Charging rates'!B$51+'Charging rates'!B$63)</f>
        <v>#VALUE!</v>
      </c>
      <c r="BW344" s="53" t="e">
        <f t="shared" si="71"/>
        <v>#VALUE!</v>
      </c>
      <c r="BX344" s="32" t="e">
        <f>AT344-('935'!T344*(1-'935'!X344/'11'!B$17))</f>
        <v>#VALUE!</v>
      </c>
      <c r="BY344" s="32">
        <f>0-IF(ISNUMBER(I344),INDEX('913'!$I$6:$I$1205,I344),0)-IF(ISNUMBER(J344),INDEX('913'!$I$6:$I$1205,J344),0)-IF(ISNUMBER(K344),INDEX('913'!$I$6:$I$1205,K344),0)-IF(ISNUMBER(L344),INDEX('913'!$I$6:$I$1205,L344),0)-IF(ISNUMBER(M344),INDEX('913'!$I$6:$I$1205,M344),0)-IF(ISNUMBER(N344),INDEX('913'!$I$6:$I$1205,N344),0)-IF(ISNUMBER(O344),INDEX('913'!$I$6:$I$1205,O344),0)-IF(ISNUMBER(P344),INDEX('913'!$I$6:$I$1205,P344),0)</f>
        <v>0</v>
      </c>
      <c r="BZ344" s="37">
        <f>IF(BY344=0,1,MAX(1,SQRT(BY344^2+(IF(ISNUMBER(I344),INDEX('913'!$J$6:$J$1205,I344),0)+IF(ISNUMBER(J344),INDEX('913'!$J$6:$J$1205,J344),0)+IF(ISNUMBER(K344),INDEX('913'!$J$6:$J$1205,K344),0)+IF(ISNUMBER(L344),INDEX('913'!$J$6:$J$1205,L344),0)+IF(ISNUMBER(M344),INDEX('913'!$J$6:$J$1205,M344),0)+IF(ISNUMBER(N344),INDEX('913'!$J$6:$J$1205,N344),0)+IF(ISNUMBER(O344),INDEX('913'!$J$6:$J$1205,O344),0)+IF(ISNUMBER(P344),INDEX('913'!$J$6:$J$1205,P344),0))^2)/BY344))</f>
        <v>1</v>
      </c>
      <c r="CA344" s="33" t="e">
        <f>100*AO344/'11'!B$17</f>
        <v>#VALUE!</v>
      </c>
      <c r="CB344" s="37" t="e">
        <f>100*(AP344*BZ344)/'11'!C$17</f>
        <v>#VALUE!</v>
      </c>
      <c r="CC344" s="37" t="e">
        <f t="shared" si="72"/>
        <v>#VALUE!</v>
      </c>
      <c r="CD344" s="33" t="e">
        <f t="shared" si="73"/>
        <v>#VALUE!</v>
      </c>
      <c r="CE344" s="54" t="e">
        <f>'11'!C$17-'935'!Y344</f>
        <v>#VALUE!</v>
      </c>
      <c r="CF344" s="37" t="e">
        <f>MAX('DNO totals'!B$312+0,MIN('935'!L344+0,'DNO totals'!B$304+0))</f>
        <v>#VALUE!</v>
      </c>
      <c r="CG344" s="37" t="e">
        <f>MAX('DNO totals'!C$312+0,MIN('935'!M344+0,'DNO totals'!C$304+0))</f>
        <v>#VALUE!</v>
      </c>
      <c r="CH344" s="37" t="e">
        <f>MAX('DNO totals'!D$312+0,MIN('935'!N344+0,'DNO totals'!D$304+0))</f>
        <v>#VALUE!</v>
      </c>
      <c r="CI344" s="37" t="e">
        <f>MAX('DNO totals'!E$312+0,MIN('935'!O344+0,'DNO totals'!E$304+0))</f>
        <v>#VALUE!</v>
      </c>
      <c r="CJ344" s="52" t="e">
        <f>MAX('DNO totals'!F$312+0,MIN('935'!P344+0,'DNO totals'!F$304+0))</f>
        <v>#VALUE!</v>
      </c>
      <c r="CK344" s="37" t="e">
        <f>IF('935'!$K344=1000,'Charging rates'!$C$38*$BH344/(1+'DNO totals'!$C$99)*$CF344,0)</f>
        <v>#VALUE!</v>
      </c>
      <c r="CL344" s="37" t="e">
        <f>IF(MOD('935'!$K344,1000)=100,'Charging rates'!$D$38*$BH344/(1+'DNO totals'!$D$99)*$CG344,0)</f>
        <v>#VALUE!</v>
      </c>
      <c r="CM344" s="37" t="e">
        <f>IF(MOD('935'!$K344,100)=10,'Charging rates'!$E$38*$BH344/(1+'DNO totals'!$E$99)*$CH344,0)</f>
        <v>#VALUE!</v>
      </c>
      <c r="CN344" s="37" t="e">
        <f>IF(AND(MOD('935'!$K344,10)&gt;0,MOD('935'!$K344,1000)&gt;1),'Charging rates'!$F$38*$BH344/(1+'DNO totals'!$F$99)*$CI344,0)</f>
        <v>#VALUE!</v>
      </c>
      <c r="CO344" s="37" t="e">
        <f>IF(MOD('935'!$K344,1000)=1,'Charging rates'!$G$38*$BH344/(1+'DNO totals'!$G$99)*$CJ344,0)</f>
        <v>#VALUE!</v>
      </c>
      <c r="CP344" s="52" t="e">
        <f t="shared" si="74"/>
        <v>#VALUE!</v>
      </c>
      <c r="CQ344" s="37" t="e">
        <f>IF('935'!$K344&gt;1000,'Charging rates'!$C$38*$AW344*$CF344,0)</f>
        <v>#VALUE!</v>
      </c>
      <c r="CR344" s="37" t="e">
        <f>IF(MOD('935'!$K344,1000)&gt;100,'Charging rates'!$D$38*$AW344*$CG344,0)</f>
        <v>#VALUE!</v>
      </c>
      <c r="CS344" s="37" t="e">
        <f>IF(MOD('935'!$K344,100)&gt;10,'Charging rates'!$E$38*$AW344*$CH344,0)</f>
        <v>#VALUE!</v>
      </c>
      <c r="CT344" s="52" t="e">
        <f t="shared" si="75"/>
        <v>#VALUE!</v>
      </c>
      <c r="CU344" s="33" t="e">
        <f>100*(AP344*'935'!Q344*BZ344)/'11'!B$17</f>
        <v>#VALUE!</v>
      </c>
      <c r="CV344" s="33" t="e">
        <f>100/'11'!B$17*'Charging rates'!B$10*AW344</f>
        <v>#VALUE!</v>
      </c>
      <c r="CW344" s="33" t="e">
        <f>IF(AT344=0,0,(1-BX344/AT344)*(CA344+IF('935'!Q344=0,0,(CB344*'935'!Q344*('11'!C$17-'935'!Y344)/('11'!B$17-'935'!X344)))))</f>
        <v>#VALUE!</v>
      </c>
      <c r="CX344" s="33" t="e">
        <f t="shared" si="76"/>
        <v>#VALUE!</v>
      </c>
      <c r="CY344" s="49" t="e">
        <f t="shared" si="77"/>
        <v>#VALUE!</v>
      </c>
      <c r="CZ344" s="32" t="e">
        <f>AT344*(Parameters!B$21+AU344)*IF('DNO totals'!B$323&lt;0,1,'935'!S344)</f>
        <v>#VALUE!</v>
      </c>
      <c r="DA344" s="52" t="e">
        <f>IF('DNO totals'!B$323&lt;0,1,'935'!S344)*(Parameters!B$21+AU344)</f>
        <v>#VALUE!</v>
      </c>
      <c r="DB344" s="37" t="e">
        <f>CX344+'Charging rates'!B$106*DA344*100/'11'!B$17</f>
        <v>#VALUE!</v>
      </c>
      <c r="DC344" s="37" t="e">
        <f>DB344+'Charging rates'!B$116*(Parameters!B$21+AU344)*100/'11'!B$17*IF('DNO totals'!B$323&lt;0,1,'935'!S344)</f>
        <v>#VALUE!</v>
      </c>
      <c r="DD344" s="37" t="e">
        <f>'Charging rates'!B$97*(CP344+CT344)*100/'11'!B$17</f>
        <v>#VALUE!</v>
      </c>
      <c r="DE344" s="33" t="e">
        <f>MAX(0-(CB344*AU344*'11'!C$17/'11'!B$17),DC344+DD344)</f>
        <v>#VALUE!</v>
      </c>
      <c r="DF344" s="37" t="e">
        <f>IF(BS344,IF(AU344=0,CC344,MAX(0,MIN(CC344,CC344+(DE344/'935'!Q344*('11'!B$17-'935'!X344)/('11'!C$17-'935'!Y344))))),0)</f>
        <v>#VALUE!</v>
      </c>
      <c r="DG344" s="33" t="e">
        <f t="shared" si="78"/>
        <v>#VALUE!</v>
      </c>
      <c r="DH344" s="53" t="e">
        <f t="shared" si="79"/>
        <v>#VALUE!</v>
      </c>
    </row>
    <row r="345" spans="1:112">
      <c r="A345" s="28">
        <v>245</v>
      </c>
      <c r="B345" s="47" t="e">
        <f>'935'!B345</f>
        <v>#VALUE!</v>
      </c>
      <c r="C345" s="48" t="e">
        <f>OR('935'!E345&lt;&gt;"VOID",'935'!F345&lt;&gt;"VOID",'935'!G345&lt;&gt;"VOID")</f>
        <v>#VALUE!</v>
      </c>
      <c r="D345" s="32" t="e">
        <f>IF('935'!D345="VOID",0,'935'!D345*(1-'935'!X345/'11'!B$17))</f>
        <v>#VALUE!</v>
      </c>
      <c r="E345" s="32" t="e">
        <f>IF('935'!E345="VOID",0,'935'!E345*(1-'935'!X345/'11'!B$17))</f>
        <v>#VALUE!</v>
      </c>
      <c r="F345" s="32" t="e">
        <f>IF('935'!F345="VOID",0,'935'!F345*(1-'935'!X345/'11'!B$17))</f>
        <v>#VALUE!</v>
      </c>
      <c r="G345" s="32" t="e">
        <f>IF('935'!G345="VOID",0,'935'!G345*(1-'935'!X345/'11'!B$17))</f>
        <v>#VALUE!</v>
      </c>
      <c r="H345" s="49" t="e">
        <f t="shared" si="60"/>
        <v>#VALUE!</v>
      </c>
      <c r="I345" s="50" t="e">
        <f>MATCH('935'!J345,'913'!$B$6:$B$1205,0)</f>
        <v>#VALUE!</v>
      </c>
      <c r="J345" s="50" t="e">
        <f>MATCH(INDEX('913'!$D$6:$D$1205,I345),'913'!$B$6:$B$1205,0)</f>
        <v>#VALUE!</v>
      </c>
      <c r="K345" s="50" t="e">
        <f>MATCH(INDEX('913'!$D$6:$D$1205,J345),'913'!$B$6:$B$1205,0)</f>
        <v>#VALUE!</v>
      </c>
      <c r="L345" s="50" t="e">
        <f>MATCH(INDEX('913'!$D$6:$D$1205,K345),'913'!$B$6:$B$1205,0)</f>
        <v>#VALUE!</v>
      </c>
      <c r="M345" s="50" t="e">
        <f>MATCH(INDEX('913'!$D$6:$D$1205,L345),'913'!$B$6:$B$1205,0)</f>
        <v>#VALUE!</v>
      </c>
      <c r="N345" s="50" t="e">
        <f>MATCH(INDEX('913'!$D$6:$D$1205,M345),'913'!$B$6:$B$1205,0)</f>
        <v>#VALUE!</v>
      </c>
      <c r="O345" s="50" t="e">
        <f>MATCH(INDEX('913'!$D$6:$D$1205,N345),'913'!$B$6:$B$1205,0)</f>
        <v>#VALUE!</v>
      </c>
      <c r="P345" s="51" t="e">
        <f>MATCH(INDEX('913'!$D$6:$D$1205,O345),'913'!$B$6:$B$1205,0)</f>
        <v>#VALUE!</v>
      </c>
      <c r="Q345" s="37">
        <f>IF(ISNUMBER(I345),MAX(0,INDEX('913'!$E$6:$E$1205,I345)),0)</f>
        <v>0</v>
      </c>
      <c r="R345" s="37">
        <f>IF(ISNUMBER(J345),MAX(0,INDEX('913'!$E$6:$E$1205,J345)),0)</f>
        <v>0</v>
      </c>
      <c r="S345" s="37">
        <f>IF(ISNUMBER(K345),MAX(0,INDEX('913'!$E$6:$E$1205,K345)),0)</f>
        <v>0</v>
      </c>
      <c r="T345" s="37">
        <f>IF(ISNUMBER(L345),MAX(0,INDEX('913'!$E$6:$E$1205,L345)),0)</f>
        <v>0</v>
      </c>
      <c r="U345" s="37">
        <f>IF(ISNUMBER(M345),MAX(0,INDEX('913'!$E$6:$E$1205,M345)),0)</f>
        <v>0</v>
      </c>
      <c r="V345" s="37">
        <f>IF(ISNUMBER(N345),MAX(0,INDEX('913'!$E$6:$E$1205,N345)),0)</f>
        <v>0</v>
      </c>
      <c r="W345" s="37">
        <f>IF(ISNUMBER(O345),MAX(0,INDEX('913'!$E$6:$E$1205,O345)),0)</f>
        <v>0</v>
      </c>
      <c r="X345" s="52">
        <f>IF(ISNUMBER(P345),MAX(0,INDEX('913'!$E$6:$E$1205,P345)),0)</f>
        <v>0</v>
      </c>
      <c r="Y345" s="37">
        <f>IF(ISNUMBER(I345),MAX(0,INDEX('913'!$F$6:$F$1205,I345)),0)</f>
        <v>0</v>
      </c>
      <c r="Z345" s="37">
        <f>IF(ISNUMBER(J345),MAX(0,INDEX('913'!$F$6:$F$1205,J345)),0)</f>
        <v>0</v>
      </c>
      <c r="AA345" s="37">
        <f>IF(ISNUMBER(K345),MAX(0,INDEX('913'!$F$6:$F$1205,K345)),0)</f>
        <v>0</v>
      </c>
      <c r="AB345" s="37">
        <f>IF(ISNUMBER(L345),MAX(0,INDEX('913'!$F$6:$F$1205,L345)),0)</f>
        <v>0</v>
      </c>
      <c r="AC345" s="37">
        <f>IF(ISNUMBER(M345),MAX(0,INDEX('913'!$F$6:$F$1205,M345)),0)</f>
        <v>0</v>
      </c>
      <c r="AD345" s="37">
        <f>IF(ISNUMBER(N345),MAX(0,INDEX('913'!$F$6:$F$1205,N345)),0)</f>
        <v>0</v>
      </c>
      <c r="AE345" s="37">
        <f>IF(ISNUMBER(O345),MAX(0,INDEX('913'!$F$6:$F$1205,O345)),0)</f>
        <v>0</v>
      </c>
      <c r="AF345" s="37">
        <f>IF(ISNUMBER(P345),MAX(0,INDEX('913'!$F$6:$F$1205,P345)),0)</f>
        <v>0</v>
      </c>
      <c r="AG345" s="32">
        <f>IF(ISNUMBER(I345),SQRT(INDEX('913'!$I$6:$I$1205,I345)^2+INDEX('913'!$J$6:$J$1205,I345)^2),0)</f>
        <v>0</v>
      </c>
      <c r="AH345" s="32">
        <f>IF(ISNUMBER(J345),SQRT(INDEX('913'!$I$6:$I$1205,J345)^2+INDEX('913'!$J$6:$J$1205,J345)^2),0)</f>
        <v>0</v>
      </c>
      <c r="AI345" s="32">
        <f>IF(ISNUMBER(K345),SQRT(INDEX('913'!$I$6:$I$1205,K345)^2+INDEX('913'!$J$6:$J$1205,K345)^2),0)</f>
        <v>0</v>
      </c>
      <c r="AJ345" s="32">
        <f>IF(ISNUMBER(L345),SQRT(INDEX('913'!$I$6:$I$1205,L345)^2+INDEX('913'!$J$6:$J$1205,L345)^2),0)</f>
        <v>0</v>
      </c>
      <c r="AK345" s="32">
        <f>IF(ISNUMBER(M345),SQRT(INDEX('913'!$I$6:$I$1205,M345)^2+INDEX('913'!$J$6:$J$1205,M345)^2),0)</f>
        <v>0</v>
      </c>
      <c r="AL345" s="32">
        <f>IF(ISNUMBER(N345),SQRT(INDEX('913'!$I$6:$I$1205,N345)^2+INDEX('913'!$J$6:$J$1205,N345)^2),0)</f>
        <v>0</v>
      </c>
      <c r="AM345" s="32">
        <f>IF(ISNUMBER(O345),SQRT(INDEX('913'!$I$6:$I$1205,O345)^2+INDEX('913'!$J$6:$J$1205,O345)^2),0)</f>
        <v>0</v>
      </c>
      <c r="AN345" s="49">
        <f>IF(ISNUMBER(P345),SQRT(INDEX('913'!$I$6:$I$1205,P345)^2+INDEX('913'!$J$6:$J$1205,P345)^2),0)</f>
        <v>0</v>
      </c>
      <c r="AO345" s="37">
        <f t="shared" si="61"/>
        <v>0</v>
      </c>
      <c r="AP345" s="37">
        <f t="shared" si="62"/>
        <v>0</v>
      </c>
      <c r="AQ345" s="33" t="e">
        <f>-100*'935'!W345*(AO345+AP345)/'11'!C$17</f>
        <v>#VALUE!</v>
      </c>
      <c r="AR345" s="37" t="e">
        <f t="shared" si="63"/>
        <v>#VALUE!</v>
      </c>
      <c r="AS345" s="52" t="e">
        <f t="shared" si="64"/>
        <v>#VALUE!</v>
      </c>
      <c r="AT345" s="32" t="e">
        <f>IF('935'!C345="VOID",0,('935'!C345*(1-'935'!X345/'11'!B$17)))</f>
        <v>#VALUE!</v>
      </c>
      <c r="AU345" s="52" t="e">
        <f>'935'!Q345*(1-'935'!Y345/'11'!C$17)/(1-'935'!X345/'11'!B$17)</f>
        <v>#VALUE!</v>
      </c>
      <c r="AV345" s="37" t="e">
        <f>INDEX('DNO totals'!$B$57:$G$57,IF('935'!K345,IF(MOD('935'!K345,1000),IF(MOD('935'!K345,100),IF(MOD('935'!K345,10),IF(MOD('935'!K345,1000)=1,6,5),4),3),2),1))</f>
        <v>#VALUE!</v>
      </c>
      <c r="AW345" s="52" t="e">
        <f t="shared" si="65"/>
        <v>#VALUE!</v>
      </c>
      <c r="AX345" s="32" t="e">
        <f>IF('935'!V345="VOID",0,'935'!V345*(1-'935'!X345/'11'!B$17))</f>
        <v>#VALUE!</v>
      </c>
      <c r="AY345" s="33" t="e">
        <f>IF(H345,-100*'Charging rates'!B$10/'11'!B$17*AX345/H345,0)</f>
        <v>#VALUE!</v>
      </c>
      <c r="AZ345" s="33" t="e">
        <f>IF(C345,'DNO totals'!B$41,0)</f>
        <v>#VALUE!</v>
      </c>
      <c r="BA345" s="33" t="e">
        <f t="shared" si="66"/>
        <v>#VALUE!</v>
      </c>
      <c r="BB345" s="33" t="e">
        <f t="shared" si="67"/>
        <v>#VALUE!</v>
      </c>
      <c r="BC345" s="53" t="e">
        <f t="shared" si="68"/>
        <v>#VALUE!</v>
      </c>
      <c r="BD345" s="32" t="e">
        <f>IF(AT345,'935'!H345*AT345/(AT345+D345+H345),0)</f>
        <v>#VALUE!</v>
      </c>
      <c r="BE345" s="32" t="e">
        <f>IF(H345,'935'!H345*H345/(AT345+D345+H345),0)</f>
        <v>#VALUE!</v>
      </c>
      <c r="BF345" s="32" t="e">
        <f>BD345*(1-'935'!X345/'11'!B$17)</f>
        <v>#VALUE!</v>
      </c>
      <c r="BG345" s="49" t="e">
        <f>BE345*(1-'935'!X345/'11'!B$17)</f>
        <v>#VALUE!</v>
      </c>
      <c r="BH345" s="52" t="e">
        <f>AV345*Parameters!B$6</f>
        <v>#VALUE!</v>
      </c>
      <c r="BI345" s="37" t="e">
        <f>IF('935'!$K345=1000,'Charging rates'!$C$38*$BH345/(1+'DNO totals'!$C$99)*'935'!$L345,0)</f>
        <v>#VALUE!</v>
      </c>
      <c r="BJ345" s="37" t="e">
        <f>IF(MOD('935'!$K345,1000)=100,'Charging rates'!$D$38*$BH345/(1+'DNO totals'!$D$99)*'935'!$M345,0)</f>
        <v>#VALUE!</v>
      </c>
      <c r="BK345" s="37" t="e">
        <f>IF(MOD('935'!$K345,100)=10,'Charging rates'!$E$38*$BH345/(1+'DNO totals'!$E$99)*'935'!$N345,0)</f>
        <v>#VALUE!</v>
      </c>
      <c r="BL345" s="37" t="e">
        <f>IF(AND(MOD('935'!$K345,10)&gt;0,MOD('935'!$K345,1000)&gt;1),'Charging rates'!$F$38*$BH345/(1+'DNO totals'!$F$99)*'935'!$O345,0)</f>
        <v>#VALUE!</v>
      </c>
      <c r="BM345" s="37" t="e">
        <f>IF(MOD('935'!$K345,1000)=1,'Charging rates'!$G$38*$BH345/(1+'DNO totals'!$G$99)*'935'!$P345,0)</f>
        <v>#VALUE!</v>
      </c>
      <c r="BN345" s="52" t="e">
        <f t="shared" si="69"/>
        <v>#VALUE!</v>
      </c>
      <c r="BO345" s="37" t="e">
        <f>IF('935'!$K345&gt;1000,'Charging rates'!$C$38*$AW345*'935'!$L345,0)</f>
        <v>#VALUE!</v>
      </c>
      <c r="BP345" s="37" t="e">
        <f>IF(MOD('935'!$K345,1000)&gt;100,'Charging rates'!$D$38*$AW345*'935'!$M345,0)</f>
        <v>#VALUE!</v>
      </c>
      <c r="BQ345" s="37" t="e">
        <f>IF(MOD('935'!$K345,100)&gt;10,'Charging rates'!$E$38*$AW345*'935'!$N345,0)</f>
        <v>#VALUE!</v>
      </c>
      <c r="BR345" s="52" t="e">
        <f t="shared" si="70"/>
        <v>#VALUE!</v>
      </c>
      <c r="BS345" s="48" t="e">
        <f>'935'!C345&lt;&gt;"VOID"</f>
        <v>#VALUE!</v>
      </c>
      <c r="BT345" s="33" t="e">
        <f>IF(BS345,(100/'11'!B$17*BD345*((1-'935'!I345)*'Charging rates'!B$51+'Charging rates'!B$63)),0)</f>
        <v>#VALUE!</v>
      </c>
      <c r="BU345" s="33" t="e">
        <f>100/'11'!B$17*BG345*('Charging rates'!B$51+'Charging rates'!B$63)</f>
        <v>#VALUE!</v>
      </c>
      <c r="BV345" s="33" t="e">
        <f>100/'11'!B$17*BE345*('Charging rates'!B$51+'Charging rates'!B$63)</f>
        <v>#VALUE!</v>
      </c>
      <c r="BW345" s="53" t="e">
        <f t="shared" si="71"/>
        <v>#VALUE!</v>
      </c>
      <c r="BX345" s="32" t="e">
        <f>AT345-('935'!T345*(1-'935'!X345/'11'!B$17))</f>
        <v>#VALUE!</v>
      </c>
      <c r="BY345" s="32">
        <f>0-IF(ISNUMBER(I345),INDEX('913'!$I$6:$I$1205,I345),0)-IF(ISNUMBER(J345),INDEX('913'!$I$6:$I$1205,J345),0)-IF(ISNUMBER(K345),INDEX('913'!$I$6:$I$1205,K345),0)-IF(ISNUMBER(L345),INDEX('913'!$I$6:$I$1205,L345),0)-IF(ISNUMBER(M345),INDEX('913'!$I$6:$I$1205,M345),0)-IF(ISNUMBER(N345),INDEX('913'!$I$6:$I$1205,N345),0)-IF(ISNUMBER(O345),INDEX('913'!$I$6:$I$1205,O345),0)-IF(ISNUMBER(P345),INDEX('913'!$I$6:$I$1205,P345),0)</f>
        <v>0</v>
      </c>
      <c r="BZ345" s="37">
        <f>IF(BY345=0,1,MAX(1,SQRT(BY345^2+(IF(ISNUMBER(I345),INDEX('913'!$J$6:$J$1205,I345),0)+IF(ISNUMBER(J345),INDEX('913'!$J$6:$J$1205,J345),0)+IF(ISNUMBER(K345),INDEX('913'!$J$6:$J$1205,K345),0)+IF(ISNUMBER(L345),INDEX('913'!$J$6:$J$1205,L345),0)+IF(ISNUMBER(M345),INDEX('913'!$J$6:$J$1205,M345),0)+IF(ISNUMBER(N345),INDEX('913'!$J$6:$J$1205,N345),0)+IF(ISNUMBER(O345),INDEX('913'!$J$6:$J$1205,O345),0)+IF(ISNUMBER(P345),INDEX('913'!$J$6:$J$1205,P345),0))^2)/BY345))</f>
        <v>1</v>
      </c>
      <c r="CA345" s="33" t="e">
        <f>100*AO345/'11'!B$17</f>
        <v>#VALUE!</v>
      </c>
      <c r="CB345" s="37" t="e">
        <f>100*(AP345*BZ345)/'11'!C$17</f>
        <v>#VALUE!</v>
      </c>
      <c r="CC345" s="37" t="e">
        <f t="shared" si="72"/>
        <v>#VALUE!</v>
      </c>
      <c r="CD345" s="33" t="e">
        <f t="shared" si="73"/>
        <v>#VALUE!</v>
      </c>
      <c r="CE345" s="54" t="e">
        <f>'11'!C$17-'935'!Y345</f>
        <v>#VALUE!</v>
      </c>
      <c r="CF345" s="37" t="e">
        <f>MAX('DNO totals'!B$312+0,MIN('935'!L345+0,'DNO totals'!B$304+0))</f>
        <v>#VALUE!</v>
      </c>
      <c r="CG345" s="37" t="e">
        <f>MAX('DNO totals'!C$312+0,MIN('935'!M345+0,'DNO totals'!C$304+0))</f>
        <v>#VALUE!</v>
      </c>
      <c r="CH345" s="37" t="e">
        <f>MAX('DNO totals'!D$312+0,MIN('935'!N345+0,'DNO totals'!D$304+0))</f>
        <v>#VALUE!</v>
      </c>
      <c r="CI345" s="37" t="e">
        <f>MAX('DNO totals'!E$312+0,MIN('935'!O345+0,'DNO totals'!E$304+0))</f>
        <v>#VALUE!</v>
      </c>
      <c r="CJ345" s="52" t="e">
        <f>MAX('DNO totals'!F$312+0,MIN('935'!P345+0,'DNO totals'!F$304+0))</f>
        <v>#VALUE!</v>
      </c>
      <c r="CK345" s="37" t="e">
        <f>IF('935'!$K345=1000,'Charging rates'!$C$38*$BH345/(1+'DNO totals'!$C$99)*$CF345,0)</f>
        <v>#VALUE!</v>
      </c>
      <c r="CL345" s="37" t="e">
        <f>IF(MOD('935'!$K345,1000)=100,'Charging rates'!$D$38*$BH345/(1+'DNO totals'!$D$99)*$CG345,0)</f>
        <v>#VALUE!</v>
      </c>
      <c r="CM345" s="37" t="e">
        <f>IF(MOD('935'!$K345,100)=10,'Charging rates'!$E$38*$BH345/(1+'DNO totals'!$E$99)*$CH345,0)</f>
        <v>#VALUE!</v>
      </c>
      <c r="CN345" s="37" t="e">
        <f>IF(AND(MOD('935'!$K345,10)&gt;0,MOD('935'!$K345,1000)&gt;1),'Charging rates'!$F$38*$BH345/(1+'DNO totals'!$F$99)*$CI345,0)</f>
        <v>#VALUE!</v>
      </c>
      <c r="CO345" s="37" t="e">
        <f>IF(MOD('935'!$K345,1000)=1,'Charging rates'!$G$38*$BH345/(1+'DNO totals'!$G$99)*$CJ345,0)</f>
        <v>#VALUE!</v>
      </c>
      <c r="CP345" s="52" t="e">
        <f t="shared" si="74"/>
        <v>#VALUE!</v>
      </c>
      <c r="CQ345" s="37" t="e">
        <f>IF('935'!$K345&gt;1000,'Charging rates'!$C$38*$AW345*$CF345,0)</f>
        <v>#VALUE!</v>
      </c>
      <c r="CR345" s="37" t="e">
        <f>IF(MOD('935'!$K345,1000)&gt;100,'Charging rates'!$D$38*$AW345*$CG345,0)</f>
        <v>#VALUE!</v>
      </c>
      <c r="CS345" s="37" t="e">
        <f>IF(MOD('935'!$K345,100)&gt;10,'Charging rates'!$E$38*$AW345*$CH345,0)</f>
        <v>#VALUE!</v>
      </c>
      <c r="CT345" s="52" t="e">
        <f t="shared" si="75"/>
        <v>#VALUE!</v>
      </c>
      <c r="CU345" s="33" t="e">
        <f>100*(AP345*'935'!Q345*BZ345)/'11'!B$17</f>
        <v>#VALUE!</v>
      </c>
      <c r="CV345" s="33" t="e">
        <f>100/'11'!B$17*'Charging rates'!B$10*AW345</f>
        <v>#VALUE!</v>
      </c>
      <c r="CW345" s="33" t="e">
        <f>IF(AT345=0,0,(1-BX345/AT345)*(CA345+IF('935'!Q345=0,0,(CB345*'935'!Q345*('11'!C$17-'935'!Y345)/('11'!B$17-'935'!X345)))))</f>
        <v>#VALUE!</v>
      </c>
      <c r="CX345" s="33" t="e">
        <f t="shared" si="76"/>
        <v>#VALUE!</v>
      </c>
      <c r="CY345" s="49" t="e">
        <f t="shared" si="77"/>
        <v>#VALUE!</v>
      </c>
      <c r="CZ345" s="32" t="e">
        <f>AT345*(Parameters!B$21+AU345)*IF('DNO totals'!B$323&lt;0,1,'935'!S345)</f>
        <v>#VALUE!</v>
      </c>
      <c r="DA345" s="52" t="e">
        <f>IF('DNO totals'!B$323&lt;0,1,'935'!S345)*(Parameters!B$21+AU345)</f>
        <v>#VALUE!</v>
      </c>
      <c r="DB345" s="37" t="e">
        <f>CX345+'Charging rates'!B$106*DA345*100/'11'!B$17</f>
        <v>#VALUE!</v>
      </c>
      <c r="DC345" s="37" t="e">
        <f>DB345+'Charging rates'!B$116*(Parameters!B$21+AU345)*100/'11'!B$17*IF('DNO totals'!B$323&lt;0,1,'935'!S345)</f>
        <v>#VALUE!</v>
      </c>
      <c r="DD345" s="37" t="e">
        <f>'Charging rates'!B$97*(CP345+CT345)*100/'11'!B$17</f>
        <v>#VALUE!</v>
      </c>
      <c r="DE345" s="33" t="e">
        <f>MAX(0-(CB345*AU345*'11'!C$17/'11'!B$17),DC345+DD345)</f>
        <v>#VALUE!</v>
      </c>
      <c r="DF345" s="37" t="e">
        <f>IF(BS345,IF(AU345=0,CC345,MAX(0,MIN(CC345,CC345+(DE345/'935'!Q345*('11'!B$17-'935'!X345)/('11'!C$17-'935'!Y345))))),0)</f>
        <v>#VALUE!</v>
      </c>
      <c r="DG345" s="33" t="e">
        <f t="shared" si="78"/>
        <v>#VALUE!</v>
      </c>
      <c r="DH345" s="53" t="e">
        <f t="shared" si="79"/>
        <v>#VALUE!</v>
      </c>
    </row>
    <row r="346" spans="1:112">
      <c r="A346" s="28">
        <v>246</v>
      </c>
      <c r="B346" s="47" t="e">
        <f>'935'!B346</f>
        <v>#VALUE!</v>
      </c>
      <c r="C346" s="48" t="e">
        <f>OR('935'!E346&lt;&gt;"VOID",'935'!F346&lt;&gt;"VOID",'935'!G346&lt;&gt;"VOID")</f>
        <v>#VALUE!</v>
      </c>
      <c r="D346" s="32" t="e">
        <f>IF('935'!D346="VOID",0,'935'!D346*(1-'935'!X346/'11'!B$17))</f>
        <v>#VALUE!</v>
      </c>
      <c r="E346" s="32" t="e">
        <f>IF('935'!E346="VOID",0,'935'!E346*(1-'935'!X346/'11'!B$17))</f>
        <v>#VALUE!</v>
      </c>
      <c r="F346" s="32" t="e">
        <f>IF('935'!F346="VOID",0,'935'!F346*(1-'935'!X346/'11'!B$17))</f>
        <v>#VALUE!</v>
      </c>
      <c r="G346" s="32" t="e">
        <f>IF('935'!G346="VOID",0,'935'!G346*(1-'935'!X346/'11'!B$17))</f>
        <v>#VALUE!</v>
      </c>
      <c r="H346" s="49" t="e">
        <f t="shared" si="60"/>
        <v>#VALUE!</v>
      </c>
      <c r="I346" s="50" t="e">
        <f>MATCH('935'!J346,'913'!$B$6:$B$1205,0)</f>
        <v>#VALUE!</v>
      </c>
      <c r="J346" s="50" t="e">
        <f>MATCH(INDEX('913'!$D$6:$D$1205,I346),'913'!$B$6:$B$1205,0)</f>
        <v>#VALUE!</v>
      </c>
      <c r="K346" s="50" t="e">
        <f>MATCH(INDEX('913'!$D$6:$D$1205,J346),'913'!$B$6:$B$1205,0)</f>
        <v>#VALUE!</v>
      </c>
      <c r="L346" s="50" t="e">
        <f>MATCH(INDEX('913'!$D$6:$D$1205,K346),'913'!$B$6:$B$1205,0)</f>
        <v>#VALUE!</v>
      </c>
      <c r="M346" s="50" t="e">
        <f>MATCH(INDEX('913'!$D$6:$D$1205,L346),'913'!$B$6:$B$1205,0)</f>
        <v>#VALUE!</v>
      </c>
      <c r="N346" s="50" t="e">
        <f>MATCH(INDEX('913'!$D$6:$D$1205,M346),'913'!$B$6:$B$1205,0)</f>
        <v>#VALUE!</v>
      </c>
      <c r="O346" s="50" t="e">
        <f>MATCH(INDEX('913'!$D$6:$D$1205,N346),'913'!$B$6:$B$1205,0)</f>
        <v>#VALUE!</v>
      </c>
      <c r="P346" s="51" t="e">
        <f>MATCH(INDEX('913'!$D$6:$D$1205,O346),'913'!$B$6:$B$1205,0)</f>
        <v>#VALUE!</v>
      </c>
      <c r="Q346" s="37">
        <f>IF(ISNUMBER(I346),MAX(0,INDEX('913'!$E$6:$E$1205,I346)),0)</f>
        <v>0</v>
      </c>
      <c r="R346" s="37">
        <f>IF(ISNUMBER(J346),MAX(0,INDEX('913'!$E$6:$E$1205,J346)),0)</f>
        <v>0</v>
      </c>
      <c r="S346" s="37">
        <f>IF(ISNUMBER(K346),MAX(0,INDEX('913'!$E$6:$E$1205,K346)),0)</f>
        <v>0</v>
      </c>
      <c r="T346" s="37">
        <f>IF(ISNUMBER(L346),MAX(0,INDEX('913'!$E$6:$E$1205,L346)),0)</f>
        <v>0</v>
      </c>
      <c r="U346" s="37">
        <f>IF(ISNUMBER(M346),MAX(0,INDEX('913'!$E$6:$E$1205,M346)),0)</f>
        <v>0</v>
      </c>
      <c r="V346" s="37">
        <f>IF(ISNUMBER(N346),MAX(0,INDEX('913'!$E$6:$E$1205,N346)),0)</f>
        <v>0</v>
      </c>
      <c r="W346" s="37">
        <f>IF(ISNUMBER(O346),MAX(0,INDEX('913'!$E$6:$E$1205,O346)),0)</f>
        <v>0</v>
      </c>
      <c r="X346" s="52">
        <f>IF(ISNUMBER(P346),MAX(0,INDEX('913'!$E$6:$E$1205,P346)),0)</f>
        <v>0</v>
      </c>
      <c r="Y346" s="37">
        <f>IF(ISNUMBER(I346),MAX(0,INDEX('913'!$F$6:$F$1205,I346)),0)</f>
        <v>0</v>
      </c>
      <c r="Z346" s="37">
        <f>IF(ISNUMBER(J346),MAX(0,INDEX('913'!$F$6:$F$1205,J346)),0)</f>
        <v>0</v>
      </c>
      <c r="AA346" s="37">
        <f>IF(ISNUMBER(K346),MAX(0,INDEX('913'!$F$6:$F$1205,K346)),0)</f>
        <v>0</v>
      </c>
      <c r="AB346" s="37">
        <f>IF(ISNUMBER(L346),MAX(0,INDEX('913'!$F$6:$F$1205,L346)),0)</f>
        <v>0</v>
      </c>
      <c r="AC346" s="37">
        <f>IF(ISNUMBER(M346),MAX(0,INDEX('913'!$F$6:$F$1205,M346)),0)</f>
        <v>0</v>
      </c>
      <c r="AD346" s="37">
        <f>IF(ISNUMBER(N346),MAX(0,INDEX('913'!$F$6:$F$1205,N346)),0)</f>
        <v>0</v>
      </c>
      <c r="AE346" s="37">
        <f>IF(ISNUMBER(O346),MAX(0,INDEX('913'!$F$6:$F$1205,O346)),0)</f>
        <v>0</v>
      </c>
      <c r="AF346" s="37">
        <f>IF(ISNUMBER(P346),MAX(0,INDEX('913'!$F$6:$F$1205,P346)),0)</f>
        <v>0</v>
      </c>
      <c r="AG346" s="32">
        <f>IF(ISNUMBER(I346),SQRT(INDEX('913'!$I$6:$I$1205,I346)^2+INDEX('913'!$J$6:$J$1205,I346)^2),0)</f>
        <v>0</v>
      </c>
      <c r="AH346" s="32">
        <f>IF(ISNUMBER(J346),SQRT(INDEX('913'!$I$6:$I$1205,J346)^2+INDEX('913'!$J$6:$J$1205,J346)^2),0)</f>
        <v>0</v>
      </c>
      <c r="AI346" s="32">
        <f>IF(ISNUMBER(K346),SQRT(INDEX('913'!$I$6:$I$1205,K346)^2+INDEX('913'!$J$6:$J$1205,K346)^2),0)</f>
        <v>0</v>
      </c>
      <c r="AJ346" s="32">
        <f>IF(ISNUMBER(L346),SQRT(INDEX('913'!$I$6:$I$1205,L346)^2+INDEX('913'!$J$6:$J$1205,L346)^2),0)</f>
        <v>0</v>
      </c>
      <c r="AK346" s="32">
        <f>IF(ISNUMBER(M346),SQRT(INDEX('913'!$I$6:$I$1205,M346)^2+INDEX('913'!$J$6:$J$1205,M346)^2),0)</f>
        <v>0</v>
      </c>
      <c r="AL346" s="32">
        <f>IF(ISNUMBER(N346),SQRT(INDEX('913'!$I$6:$I$1205,N346)^2+INDEX('913'!$J$6:$J$1205,N346)^2),0)</f>
        <v>0</v>
      </c>
      <c r="AM346" s="32">
        <f>IF(ISNUMBER(O346),SQRT(INDEX('913'!$I$6:$I$1205,O346)^2+INDEX('913'!$J$6:$J$1205,O346)^2),0)</f>
        <v>0</v>
      </c>
      <c r="AN346" s="49">
        <f>IF(ISNUMBER(P346),SQRT(INDEX('913'!$I$6:$I$1205,P346)^2+INDEX('913'!$J$6:$J$1205,P346)^2),0)</f>
        <v>0</v>
      </c>
      <c r="AO346" s="37">
        <f t="shared" si="61"/>
        <v>0</v>
      </c>
      <c r="AP346" s="37">
        <f t="shared" si="62"/>
        <v>0</v>
      </c>
      <c r="AQ346" s="33" t="e">
        <f>-100*'935'!W346*(AO346+AP346)/'11'!C$17</f>
        <v>#VALUE!</v>
      </c>
      <c r="AR346" s="37" t="e">
        <f t="shared" si="63"/>
        <v>#VALUE!</v>
      </c>
      <c r="AS346" s="52" t="e">
        <f t="shared" si="64"/>
        <v>#VALUE!</v>
      </c>
      <c r="AT346" s="32" t="e">
        <f>IF('935'!C346="VOID",0,('935'!C346*(1-'935'!X346/'11'!B$17)))</f>
        <v>#VALUE!</v>
      </c>
      <c r="AU346" s="52" t="e">
        <f>'935'!Q346*(1-'935'!Y346/'11'!C$17)/(1-'935'!X346/'11'!B$17)</f>
        <v>#VALUE!</v>
      </c>
      <c r="AV346" s="37" t="e">
        <f>INDEX('DNO totals'!$B$57:$G$57,IF('935'!K346,IF(MOD('935'!K346,1000),IF(MOD('935'!K346,100),IF(MOD('935'!K346,10),IF(MOD('935'!K346,1000)=1,6,5),4),3),2),1))</f>
        <v>#VALUE!</v>
      </c>
      <c r="AW346" s="52" t="e">
        <f t="shared" si="65"/>
        <v>#VALUE!</v>
      </c>
      <c r="AX346" s="32" t="e">
        <f>IF('935'!V346="VOID",0,'935'!V346*(1-'935'!X346/'11'!B$17))</f>
        <v>#VALUE!</v>
      </c>
      <c r="AY346" s="33" t="e">
        <f>IF(H346,-100*'Charging rates'!B$10/'11'!B$17*AX346/H346,0)</f>
        <v>#VALUE!</v>
      </c>
      <c r="AZ346" s="33" t="e">
        <f>IF(C346,'DNO totals'!B$41,0)</f>
        <v>#VALUE!</v>
      </c>
      <c r="BA346" s="33" t="e">
        <f t="shared" si="66"/>
        <v>#VALUE!</v>
      </c>
      <c r="BB346" s="33" t="e">
        <f t="shared" si="67"/>
        <v>#VALUE!</v>
      </c>
      <c r="BC346" s="53" t="e">
        <f t="shared" si="68"/>
        <v>#VALUE!</v>
      </c>
      <c r="BD346" s="32" t="e">
        <f>IF(AT346,'935'!H346*AT346/(AT346+D346+H346),0)</f>
        <v>#VALUE!</v>
      </c>
      <c r="BE346" s="32" t="e">
        <f>IF(H346,'935'!H346*H346/(AT346+D346+H346),0)</f>
        <v>#VALUE!</v>
      </c>
      <c r="BF346" s="32" t="e">
        <f>BD346*(1-'935'!X346/'11'!B$17)</f>
        <v>#VALUE!</v>
      </c>
      <c r="BG346" s="49" t="e">
        <f>BE346*(1-'935'!X346/'11'!B$17)</f>
        <v>#VALUE!</v>
      </c>
      <c r="BH346" s="52" t="e">
        <f>AV346*Parameters!B$6</f>
        <v>#VALUE!</v>
      </c>
      <c r="BI346" s="37" t="e">
        <f>IF('935'!$K346=1000,'Charging rates'!$C$38*$BH346/(1+'DNO totals'!$C$99)*'935'!$L346,0)</f>
        <v>#VALUE!</v>
      </c>
      <c r="BJ346" s="37" t="e">
        <f>IF(MOD('935'!$K346,1000)=100,'Charging rates'!$D$38*$BH346/(1+'DNO totals'!$D$99)*'935'!$M346,0)</f>
        <v>#VALUE!</v>
      </c>
      <c r="BK346" s="37" t="e">
        <f>IF(MOD('935'!$K346,100)=10,'Charging rates'!$E$38*$BH346/(1+'DNO totals'!$E$99)*'935'!$N346,0)</f>
        <v>#VALUE!</v>
      </c>
      <c r="BL346" s="37" t="e">
        <f>IF(AND(MOD('935'!$K346,10)&gt;0,MOD('935'!$K346,1000)&gt;1),'Charging rates'!$F$38*$BH346/(1+'DNO totals'!$F$99)*'935'!$O346,0)</f>
        <v>#VALUE!</v>
      </c>
      <c r="BM346" s="37" t="e">
        <f>IF(MOD('935'!$K346,1000)=1,'Charging rates'!$G$38*$BH346/(1+'DNO totals'!$G$99)*'935'!$P346,0)</f>
        <v>#VALUE!</v>
      </c>
      <c r="BN346" s="52" t="e">
        <f t="shared" si="69"/>
        <v>#VALUE!</v>
      </c>
      <c r="BO346" s="37" t="e">
        <f>IF('935'!$K346&gt;1000,'Charging rates'!$C$38*$AW346*'935'!$L346,0)</f>
        <v>#VALUE!</v>
      </c>
      <c r="BP346" s="37" t="e">
        <f>IF(MOD('935'!$K346,1000)&gt;100,'Charging rates'!$D$38*$AW346*'935'!$M346,0)</f>
        <v>#VALUE!</v>
      </c>
      <c r="BQ346" s="37" t="e">
        <f>IF(MOD('935'!$K346,100)&gt;10,'Charging rates'!$E$38*$AW346*'935'!$N346,0)</f>
        <v>#VALUE!</v>
      </c>
      <c r="BR346" s="52" t="e">
        <f t="shared" si="70"/>
        <v>#VALUE!</v>
      </c>
      <c r="BS346" s="48" t="e">
        <f>'935'!C346&lt;&gt;"VOID"</f>
        <v>#VALUE!</v>
      </c>
      <c r="BT346" s="33" t="e">
        <f>IF(BS346,(100/'11'!B$17*BD346*((1-'935'!I346)*'Charging rates'!B$51+'Charging rates'!B$63)),0)</f>
        <v>#VALUE!</v>
      </c>
      <c r="BU346" s="33" t="e">
        <f>100/'11'!B$17*BG346*('Charging rates'!B$51+'Charging rates'!B$63)</f>
        <v>#VALUE!</v>
      </c>
      <c r="BV346" s="33" t="e">
        <f>100/'11'!B$17*BE346*('Charging rates'!B$51+'Charging rates'!B$63)</f>
        <v>#VALUE!</v>
      </c>
      <c r="BW346" s="53" t="e">
        <f t="shared" si="71"/>
        <v>#VALUE!</v>
      </c>
      <c r="BX346" s="32" t="e">
        <f>AT346-('935'!T346*(1-'935'!X346/'11'!B$17))</f>
        <v>#VALUE!</v>
      </c>
      <c r="BY346" s="32">
        <f>0-IF(ISNUMBER(I346),INDEX('913'!$I$6:$I$1205,I346),0)-IF(ISNUMBER(J346),INDEX('913'!$I$6:$I$1205,J346),0)-IF(ISNUMBER(K346),INDEX('913'!$I$6:$I$1205,K346),0)-IF(ISNUMBER(L346),INDEX('913'!$I$6:$I$1205,L346),0)-IF(ISNUMBER(M346),INDEX('913'!$I$6:$I$1205,M346),0)-IF(ISNUMBER(N346),INDEX('913'!$I$6:$I$1205,N346),0)-IF(ISNUMBER(O346),INDEX('913'!$I$6:$I$1205,O346),0)-IF(ISNUMBER(P346),INDEX('913'!$I$6:$I$1205,P346),0)</f>
        <v>0</v>
      </c>
      <c r="BZ346" s="37">
        <f>IF(BY346=0,1,MAX(1,SQRT(BY346^2+(IF(ISNUMBER(I346),INDEX('913'!$J$6:$J$1205,I346),0)+IF(ISNUMBER(J346),INDEX('913'!$J$6:$J$1205,J346),0)+IF(ISNUMBER(K346),INDEX('913'!$J$6:$J$1205,K346),0)+IF(ISNUMBER(L346),INDEX('913'!$J$6:$J$1205,L346),0)+IF(ISNUMBER(M346),INDEX('913'!$J$6:$J$1205,M346),0)+IF(ISNUMBER(N346),INDEX('913'!$J$6:$J$1205,N346),0)+IF(ISNUMBER(O346),INDEX('913'!$J$6:$J$1205,O346),0)+IF(ISNUMBER(P346),INDEX('913'!$J$6:$J$1205,P346),0))^2)/BY346))</f>
        <v>1</v>
      </c>
      <c r="CA346" s="33" t="e">
        <f>100*AO346/'11'!B$17</f>
        <v>#VALUE!</v>
      </c>
      <c r="CB346" s="37" t="e">
        <f>100*(AP346*BZ346)/'11'!C$17</f>
        <v>#VALUE!</v>
      </c>
      <c r="CC346" s="37" t="e">
        <f t="shared" si="72"/>
        <v>#VALUE!</v>
      </c>
      <c r="CD346" s="33" t="e">
        <f t="shared" si="73"/>
        <v>#VALUE!</v>
      </c>
      <c r="CE346" s="54" t="e">
        <f>'11'!C$17-'935'!Y346</f>
        <v>#VALUE!</v>
      </c>
      <c r="CF346" s="37" t="e">
        <f>MAX('DNO totals'!B$312+0,MIN('935'!L346+0,'DNO totals'!B$304+0))</f>
        <v>#VALUE!</v>
      </c>
      <c r="CG346" s="37" t="e">
        <f>MAX('DNO totals'!C$312+0,MIN('935'!M346+0,'DNO totals'!C$304+0))</f>
        <v>#VALUE!</v>
      </c>
      <c r="CH346" s="37" t="e">
        <f>MAX('DNO totals'!D$312+0,MIN('935'!N346+0,'DNO totals'!D$304+0))</f>
        <v>#VALUE!</v>
      </c>
      <c r="CI346" s="37" t="e">
        <f>MAX('DNO totals'!E$312+0,MIN('935'!O346+0,'DNO totals'!E$304+0))</f>
        <v>#VALUE!</v>
      </c>
      <c r="CJ346" s="52" t="e">
        <f>MAX('DNO totals'!F$312+0,MIN('935'!P346+0,'DNO totals'!F$304+0))</f>
        <v>#VALUE!</v>
      </c>
      <c r="CK346" s="37" t="e">
        <f>IF('935'!$K346=1000,'Charging rates'!$C$38*$BH346/(1+'DNO totals'!$C$99)*$CF346,0)</f>
        <v>#VALUE!</v>
      </c>
      <c r="CL346" s="37" t="e">
        <f>IF(MOD('935'!$K346,1000)=100,'Charging rates'!$D$38*$BH346/(1+'DNO totals'!$D$99)*$CG346,0)</f>
        <v>#VALUE!</v>
      </c>
      <c r="CM346" s="37" t="e">
        <f>IF(MOD('935'!$K346,100)=10,'Charging rates'!$E$38*$BH346/(1+'DNO totals'!$E$99)*$CH346,0)</f>
        <v>#VALUE!</v>
      </c>
      <c r="CN346" s="37" t="e">
        <f>IF(AND(MOD('935'!$K346,10)&gt;0,MOD('935'!$K346,1000)&gt;1),'Charging rates'!$F$38*$BH346/(1+'DNO totals'!$F$99)*$CI346,0)</f>
        <v>#VALUE!</v>
      </c>
      <c r="CO346" s="37" t="e">
        <f>IF(MOD('935'!$K346,1000)=1,'Charging rates'!$G$38*$BH346/(1+'DNO totals'!$G$99)*$CJ346,0)</f>
        <v>#VALUE!</v>
      </c>
      <c r="CP346" s="52" t="e">
        <f t="shared" si="74"/>
        <v>#VALUE!</v>
      </c>
      <c r="CQ346" s="37" t="e">
        <f>IF('935'!$K346&gt;1000,'Charging rates'!$C$38*$AW346*$CF346,0)</f>
        <v>#VALUE!</v>
      </c>
      <c r="CR346" s="37" t="e">
        <f>IF(MOD('935'!$K346,1000)&gt;100,'Charging rates'!$D$38*$AW346*$CG346,0)</f>
        <v>#VALUE!</v>
      </c>
      <c r="CS346" s="37" t="e">
        <f>IF(MOD('935'!$K346,100)&gt;10,'Charging rates'!$E$38*$AW346*$CH346,0)</f>
        <v>#VALUE!</v>
      </c>
      <c r="CT346" s="52" t="e">
        <f t="shared" si="75"/>
        <v>#VALUE!</v>
      </c>
      <c r="CU346" s="33" t="e">
        <f>100*(AP346*'935'!Q346*BZ346)/'11'!B$17</f>
        <v>#VALUE!</v>
      </c>
      <c r="CV346" s="33" t="e">
        <f>100/'11'!B$17*'Charging rates'!B$10*AW346</f>
        <v>#VALUE!</v>
      </c>
      <c r="CW346" s="33" t="e">
        <f>IF(AT346=0,0,(1-BX346/AT346)*(CA346+IF('935'!Q346=0,0,(CB346*'935'!Q346*('11'!C$17-'935'!Y346)/('11'!B$17-'935'!X346)))))</f>
        <v>#VALUE!</v>
      </c>
      <c r="CX346" s="33" t="e">
        <f t="shared" si="76"/>
        <v>#VALUE!</v>
      </c>
      <c r="CY346" s="49" t="e">
        <f t="shared" si="77"/>
        <v>#VALUE!</v>
      </c>
      <c r="CZ346" s="32" t="e">
        <f>AT346*(Parameters!B$21+AU346)*IF('DNO totals'!B$323&lt;0,1,'935'!S346)</f>
        <v>#VALUE!</v>
      </c>
      <c r="DA346" s="52" t="e">
        <f>IF('DNO totals'!B$323&lt;0,1,'935'!S346)*(Parameters!B$21+AU346)</f>
        <v>#VALUE!</v>
      </c>
      <c r="DB346" s="37" t="e">
        <f>CX346+'Charging rates'!B$106*DA346*100/'11'!B$17</f>
        <v>#VALUE!</v>
      </c>
      <c r="DC346" s="37" t="e">
        <f>DB346+'Charging rates'!B$116*(Parameters!B$21+AU346)*100/'11'!B$17*IF('DNO totals'!B$323&lt;0,1,'935'!S346)</f>
        <v>#VALUE!</v>
      </c>
      <c r="DD346" s="37" t="e">
        <f>'Charging rates'!B$97*(CP346+CT346)*100/'11'!B$17</f>
        <v>#VALUE!</v>
      </c>
      <c r="DE346" s="33" t="e">
        <f>MAX(0-(CB346*AU346*'11'!C$17/'11'!B$17),DC346+DD346)</f>
        <v>#VALUE!</v>
      </c>
      <c r="DF346" s="37" t="e">
        <f>IF(BS346,IF(AU346=0,CC346,MAX(0,MIN(CC346,CC346+(DE346/'935'!Q346*('11'!B$17-'935'!X346)/('11'!C$17-'935'!Y346))))),0)</f>
        <v>#VALUE!</v>
      </c>
      <c r="DG346" s="33" t="e">
        <f t="shared" si="78"/>
        <v>#VALUE!</v>
      </c>
      <c r="DH346" s="53" t="e">
        <f t="shared" si="79"/>
        <v>#VALUE!</v>
      </c>
    </row>
    <row r="347" spans="1:112">
      <c r="A347" s="28">
        <v>247</v>
      </c>
      <c r="B347" s="47" t="e">
        <f>'935'!B347</f>
        <v>#VALUE!</v>
      </c>
      <c r="C347" s="48" t="e">
        <f>OR('935'!E347&lt;&gt;"VOID",'935'!F347&lt;&gt;"VOID",'935'!G347&lt;&gt;"VOID")</f>
        <v>#VALUE!</v>
      </c>
      <c r="D347" s="32" t="e">
        <f>IF('935'!D347="VOID",0,'935'!D347*(1-'935'!X347/'11'!B$17))</f>
        <v>#VALUE!</v>
      </c>
      <c r="E347" s="32" t="e">
        <f>IF('935'!E347="VOID",0,'935'!E347*(1-'935'!X347/'11'!B$17))</f>
        <v>#VALUE!</v>
      </c>
      <c r="F347" s="32" t="e">
        <f>IF('935'!F347="VOID",0,'935'!F347*(1-'935'!X347/'11'!B$17))</f>
        <v>#VALUE!</v>
      </c>
      <c r="G347" s="32" t="e">
        <f>IF('935'!G347="VOID",0,'935'!G347*(1-'935'!X347/'11'!B$17))</f>
        <v>#VALUE!</v>
      </c>
      <c r="H347" s="49" t="e">
        <f t="shared" si="60"/>
        <v>#VALUE!</v>
      </c>
      <c r="I347" s="50" t="e">
        <f>MATCH('935'!J347,'913'!$B$6:$B$1205,0)</f>
        <v>#VALUE!</v>
      </c>
      <c r="J347" s="50" t="e">
        <f>MATCH(INDEX('913'!$D$6:$D$1205,I347),'913'!$B$6:$B$1205,0)</f>
        <v>#VALUE!</v>
      </c>
      <c r="K347" s="50" t="e">
        <f>MATCH(INDEX('913'!$D$6:$D$1205,J347),'913'!$B$6:$B$1205,0)</f>
        <v>#VALUE!</v>
      </c>
      <c r="L347" s="50" t="e">
        <f>MATCH(INDEX('913'!$D$6:$D$1205,K347),'913'!$B$6:$B$1205,0)</f>
        <v>#VALUE!</v>
      </c>
      <c r="M347" s="50" t="e">
        <f>MATCH(INDEX('913'!$D$6:$D$1205,L347),'913'!$B$6:$B$1205,0)</f>
        <v>#VALUE!</v>
      </c>
      <c r="N347" s="50" t="e">
        <f>MATCH(INDEX('913'!$D$6:$D$1205,M347),'913'!$B$6:$B$1205,0)</f>
        <v>#VALUE!</v>
      </c>
      <c r="O347" s="50" t="e">
        <f>MATCH(INDEX('913'!$D$6:$D$1205,N347),'913'!$B$6:$B$1205,0)</f>
        <v>#VALUE!</v>
      </c>
      <c r="P347" s="51" t="e">
        <f>MATCH(INDEX('913'!$D$6:$D$1205,O347),'913'!$B$6:$B$1205,0)</f>
        <v>#VALUE!</v>
      </c>
      <c r="Q347" s="37">
        <f>IF(ISNUMBER(I347),MAX(0,INDEX('913'!$E$6:$E$1205,I347)),0)</f>
        <v>0</v>
      </c>
      <c r="R347" s="37">
        <f>IF(ISNUMBER(J347),MAX(0,INDEX('913'!$E$6:$E$1205,J347)),0)</f>
        <v>0</v>
      </c>
      <c r="S347" s="37">
        <f>IF(ISNUMBER(K347),MAX(0,INDEX('913'!$E$6:$E$1205,K347)),0)</f>
        <v>0</v>
      </c>
      <c r="T347" s="37">
        <f>IF(ISNUMBER(L347),MAX(0,INDEX('913'!$E$6:$E$1205,L347)),0)</f>
        <v>0</v>
      </c>
      <c r="U347" s="37">
        <f>IF(ISNUMBER(M347),MAX(0,INDEX('913'!$E$6:$E$1205,M347)),0)</f>
        <v>0</v>
      </c>
      <c r="V347" s="37">
        <f>IF(ISNUMBER(N347),MAX(0,INDEX('913'!$E$6:$E$1205,N347)),0)</f>
        <v>0</v>
      </c>
      <c r="W347" s="37">
        <f>IF(ISNUMBER(O347),MAX(0,INDEX('913'!$E$6:$E$1205,O347)),0)</f>
        <v>0</v>
      </c>
      <c r="X347" s="52">
        <f>IF(ISNUMBER(P347),MAX(0,INDEX('913'!$E$6:$E$1205,P347)),0)</f>
        <v>0</v>
      </c>
      <c r="Y347" s="37">
        <f>IF(ISNUMBER(I347),MAX(0,INDEX('913'!$F$6:$F$1205,I347)),0)</f>
        <v>0</v>
      </c>
      <c r="Z347" s="37">
        <f>IF(ISNUMBER(J347),MAX(0,INDEX('913'!$F$6:$F$1205,J347)),0)</f>
        <v>0</v>
      </c>
      <c r="AA347" s="37">
        <f>IF(ISNUMBER(K347),MAX(0,INDEX('913'!$F$6:$F$1205,K347)),0)</f>
        <v>0</v>
      </c>
      <c r="AB347" s="37">
        <f>IF(ISNUMBER(L347),MAX(0,INDEX('913'!$F$6:$F$1205,L347)),0)</f>
        <v>0</v>
      </c>
      <c r="AC347" s="37">
        <f>IF(ISNUMBER(M347),MAX(0,INDEX('913'!$F$6:$F$1205,M347)),0)</f>
        <v>0</v>
      </c>
      <c r="AD347" s="37">
        <f>IF(ISNUMBER(N347),MAX(0,INDEX('913'!$F$6:$F$1205,N347)),0)</f>
        <v>0</v>
      </c>
      <c r="AE347" s="37">
        <f>IF(ISNUMBER(O347),MAX(0,INDEX('913'!$F$6:$F$1205,O347)),0)</f>
        <v>0</v>
      </c>
      <c r="AF347" s="37">
        <f>IF(ISNUMBER(P347),MAX(0,INDEX('913'!$F$6:$F$1205,P347)),0)</f>
        <v>0</v>
      </c>
      <c r="AG347" s="32">
        <f>IF(ISNUMBER(I347),SQRT(INDEX('913'!$I$6:$I$1205,I347)^2+INDEX('913'!$J$6:$J$1205,I347)^2),0)</f>
        <v>0</v>
      </c>
      <c r="AH347" s="32">
        <f>IF(ISNUMBER(J347),SQRT(INDEX('913'!$I$6:$I$1205,J347)^2+INDEX('913'!$J$6:$J$1205,J347)^2),0)</f>
        <v>0</v>
      </c>
      <c r="AI347" s="32">
        <f>IF(ISNUMBER(K347),SQRT(INDEX('913'!$I$6:$I$1205,K347)^2+INDEX('913'!$J$6:$J$1205,K347)^2),0)</f>
        <v>0</v>
      </c>
      <c r="AJ347" s="32">
        <f>IF(ISNUMBER(L347),SQRT(INDEX('913'!$I$6:$I$1205,L347)^2+INDEX('913'!$J$6:$J$1205,L347)^2),0)</f>
        <v>0</v>
      </c>
      <c r="AK347" s="32">
        <f>IF(ISNUMBER(M347),SQRT(INDEX('913'!$I$6:$I$1205,M347)^2+INDEX('913'!$J$6:$J$1205,M347)^2),0)</f>
        <v>0</v>
      </c>
      <c r="AL347" s="32">
        <f>IF(ISNUMBER(N347),SQRT(INDEX('913'!$I$6:$I$1205,N347)^2+INDEX('913'!$J$6:$J$1205,N347)^2),0)</f>
        <v>0</v>
      </c>
      <c r="AM347" s="32">
        <f>IF(ISNUMBER(O347),SQRT(INDEX('913'!$I$6:$I$1205,O347)^2+INDEX('913'!$J$6:$J$1205,O347)^2),0)</f>
        <v>0</v>
      </c>
      <c r="AN347" s="49">
        <f>IF(ISNUMBER(P347),SQRT(INDEX('913'!$I$6:$I$1205,P347)^2+INDEX('913'!$J$6:$J$1205,P347)^2),0)</f>
        <v>0</v>
      </c>
      <c r="AO347" s="37">
        <f t="shared" si="61"/>
        <v>0</v>
      </c>
      <c r="AP347" s="37">
        <f t="shared" si="62"/>
        <v>0</v>
      </c>
      <c r="AQ347" s="33" t="e">
        <f>-100*'935'!W347*(AO347+AP347)/'11'!C$17</f>
        <v>#VALUE!</v>
      </c>
      <c r="AR347" s="37" t="e">
        <f t="shared" si="63"/>
        <v>#VALUE!</v>
      </c>
      <c r="AS347" s="52" t="e">
        <f t="shared" si="64"/>
        <v>#VALUE!</v>
      </c>
      <c r="AT347" s="32" t="e">
        <f>IF('935'!C347="VOID",0,('935'!C347*(1-'935'!X347/'11'!B$17)))</f>
        <v>#VALUE!</v>
      </c>
      <c r="AU347" s="52" t="e">
        <f>'935'!Q347*(1-'935'!Y347/'11'!C$17)/(1-'935'!X347/'11'!B$17)</f>
        <v>#VALUE!</v>
      </c>
      <c r="AV347" s="37" t="e">
        <f>INDEX('DNO totals'!$B$57:$G$57,IF('935'!K347,IF(MOD('935'!K347,1000),IF(MOD('935'!K347,100),IF(MOD('935'!K347,10),IF(MOD('935'!K347,1000)=1,6,5),4),3),2),1))</f>
        <v>#VALUE!</v>
      </c>
      <c r="AW347" s="52" t="e">
        <f t="shared" si="65"/>
        <v>#VALUE!</v>
      </c>
      <c r="AX347" s="32" t="e">
        <f>IF('935'!V347="VOID",0,'935'!V347*(1-'935'!X347/'11'!B$17))</f>
        <v>#VALUE!</v>
      </c>
      <c r="AY347" s="33" t="e">
        <f>IF(H347,-100*'Charging rates'!B$10/'11'!B$17*AX347/H347,0)</f>
        <v>#VALUE!</v>
      </c>
      <c r="AZ347" s="33" t="e">
        <f>IF(C347,'DNO totals'!B$41,0)</f>
        <v>#VALUE!</v>
      </c>
      <c r="BA347" s="33" t="e">
        <f t="shared" si="66"/>
        <v>#VALUE!</v>
      </c>
      <c r="BB347" s="33" t="e">
        <f t="shared" si="67"/>
        <v>#VALUE!</v>
      </c>
      <c r="BC347" s="53" t="e">
        <f t="shared" si="68"/>
        <v>#VALUE!</v>
      </c>
      <c r="BD347" s="32" t="e">
        <f>IF(AT347,'935'!H347*AT347/(AT347+D347+H347),0)</f>
        <v>#VALUE!</v>
      </c>
      <c r="BE347" s="32" t="e">
        <f>IF(H347,'935'!H347*H347/(AT347+D347+H347),0)</f>
        <v>#VALUE!</v>
      </c>
      <c r="BF347" s="32" t="e">
        <f>BD347*(1-'935'!X347/'11'!B$17)</f>
        <v>#VALUE!</v>
      </c>
      <c r="BG347" s="49" t="e">
        <f>BE347*(1-'935'!X347/'11'!B$17)</f>
        <v>#VALUE!</v>
      </c>
      <c r="BH347" s="52" t="e">
        <f>AV347*Parameters!B$6</f>
        <v>#VALUE!</v>
      </c>
      <c r="BI347" s="37" t="e">
        <f>IF('935'!$K347=1000,'Charging rates'!$C$38*$BH347/(1+'DNO totals'!$C$99)*'935'!$L347,0)</f>
        <v>#VALUE!</v>
      </c>
      <c r="BJ347" s="37" t="e">
        <f>IF(MOD('935'!$K347,1000)=100,'Charging rates'!$D$38*$BH347/(1+'DNO totals'!$D$99)*'935'!$M347,0)</f>
        <v>#VALUE!</v>
      </c>
      <c r="BK347" s="37" t="e">
        <f>IF(MOD('935'!$K347,100)=10,'Charging rates'!$E$38*$BH347/(1+'DNO totals'!$E$99)*'935'!$N347,0)</f>
        <v>#VALUE!</v>
      </c>
      <c r="BL347" s="37" t="e">
        <f>IF(AND(MOD('935'!$K347,10)&gt;0,MOD('935'!$K347,1000)&gt;1),'Charging rates'!$F$38*$BH347/(1+'DNO totals'!$F$99)*'935'!$O347,0)</f>
        <v>#VALUE!</v>
      </c>
      <c r="BM347" s="37" t="e">
        <f>IF(MOD('935'!$K347,1000)=1,'Charging rates'!$G$38*$BH347/(1+'DNO totals'!$G$99)*'935'!$P347,0)</f>
        <v>#VALUE!</v>
      </c>
      <c r="BN347" s="52" t="e">
        <f t="shared" si="69"/>
        <v>#VALUE!</v>
      </c>
      <c r="BO347" s="37" t="e">
        <f>IF('935'!$K347&gt;1000,'Charging rates'!$C$38*$AW347*'935'!$L347,0)</f>
        <v>#VALUE!</v>
      </c>
      <c r="BP347" s="37" t="e">
        <f>IF(MOD('935'!$K347,1000)&gt;100,'Charging rates'!$D$38*$AW347*'935'!$M347,0)</f>
        <v>#VALUE!</v>
      </c>
      <c r="BQ347" s="37" t="e">
        <f>IF(MOD('935'!$K347,100)&gt;10,'Charging rates'!$E$38*$AW347*'935'!$N347,0)</f>
        <v>#VALUE!</v>
      </c>
      <c r="BR347" s="52" t="e">
        <f t="shared" si="70"/>
        <v>#VALUE!</v>
      </c>
      <c r="BS347" s="48" t="e">
        <f>'935'!C347&lt;&gt;"VOID"</f>
        <v>#VALUE!</v>
      </c>
      <c r="BT347" s="33" t="e">
        <f>IF(BS347,(100/'11'!B$17*BD347*((1-'935'!I347)*'Charging rates'!B$51+'Charging rates'!B$63)),0)</f>
        <v>#VALUE!</v>
      </c>
      <c r="BU347" s="33" t="e">
        <f>100/'11'!B$17*BG347*('Charging rates'!B$51+'Charging rates'!B$63)</f>
        <v>#VALUE!</v>
      </c>
      <c r="BV347" s="33" t="e">
        <f>100/'11'!B$17*BE347*('Charging rates'!B$51+'Charging rates'!B$63)</f>
        <v>#VALUE!</v>
      </c>
      <c r="BW347" s="53" t="e">
        <f t="shared" si="71"/>
        <v>#VALUE!</v>
      </c>
      <c r="BX347" s="32" t="e">
        <f>AT347-('935'!T347*(1-'935'!X347/'11'!B$17))</f>
        <v>#VALUE!</v>
      </c>
      <c r="BY347" s="32">
        <f>0-IF(ISNUMBER(I347),INDEX('913'!$I$6:$I$1205,I347),0)-IF(ISNUMBER(J347),INDEX('913'!$I$6:$I$1205,J347),0)-IF(ISNUMBER(K347),INDEX('913'!$I$6:$I$1205,K347),0)-IF(ISNUMBER(L347),INDEX('913'!$I$6:$I$1205,L347),0)-IF(ISNUMBER(M347),INDEX('913'!$I$6:$I$1205,M347),0)-IF(ISNUMBER(N347),INDEX('913'!$I$6:$I$1205,N347),0)-IF(ISNUMBER(O347),INDEX('913'!$I$6:$I$1205,O347),0)-IF(ISNUMBER(P347),INDEX('913'!$I$6:$I$1205,P347),0)</f>
        <v>0</v>
      </c>
      <c r="BZ347" s="37">
        <f>IF(BY347=0,1,MAX(1,SQRT(BY347^2+(IF(ISNUMBER(I347),INDEX('913'!$J$6:$J$1205,I347),0)+IF(ISNUMBER(J347),INDEX('913'!$J$6:$J$1205,J347),0)+IF(ISNUMBER(K347),INDEX('913'!$J$6:$J$1205,K347),0)+IF(ISNUMBER(L347),INDEX('913'!$J$6:$J$1205,L347),0)+IF(ISNUMBER(M347),INDEX('913'!$J$6:$J$1205,M347),0)+IF(ISNUMBER(N347),INDEX('913'!$J$6:$J$1205,N347),0)+IF(ISNUMBER(O347),INDEX('913'!$J$6:$J$1205,O347),0)+IF(ISNUMBER(P347),INDEX('913'!$J$6:$J$1205,P347),0))^2)/BY347))</f>
        <v>1</v>
      </c>
      <c r="CA347" s="33" t="e">
        <f>100*AO347/'11'!B$17</f>
        <v>#VALUE!</v>
      </c>
      <c r="CB347" s="37" t="e">
        <f>100*(AP347*BZ347)/'11'!C$17</f>
        <v>#VALUE!</v>
      </c>
      <c r="CC347" s="37" t="e">
        <f t="shared" si="72"/>
        <v>#VALUE!</v>
      </c>
      <c r="CD347" s="33" t="e">
        <f t="shared" si="73"/>
        <v>#VALUE!</v>
      </c>
      <c r="CE347" s="54" t="e">
        <f>'11'!C$17-'935'!Y347</f>
        <v>#VALUE!</v>
      </c>
      <c r="CF347" s="37" t="e">
        <f>MAX('DNO totals'!B$312+0,MIN('935'!L347+0,'DNO totals'!B$304+0))</f>
        <v>#VALUE!</v>
      </c>
      <c r="CG347" s="37" t="e">
        <f>MAX('DNO totals'!C$312+0,MIN('935'!M347+0,'DNO totals'!C$304+0))</f>
        <v>#VALUE!</v>
      </c>
      <c r="CH347" s="37" t="e">
        <f>MAX('DNO totals'!D$312+0,MIN('935'!N347+0,'DNO totals'!D$304+0))</f>
        <v>#VALUE!</v>
      </c>
      <c r="CI347" s="37" t="e">
        <f>MAX('DNO totals'!E$312+0,MIN('935'!O347+0,'DNO totals'!E$304+0))</f>
        <v>#VALUE!</v>
      </c>
      <c r="CJ347" s="52" t="e">
        <f>MAX('DNO totals'!F$312+0,MIN('935'!P347+0,'DNO totals'!F$304+0))</f>
        <v>#VALUE!</v>
      </c>
      <c r="CK347" s="37" t="e">
        <f>IF('935'!$K347=1000,'Charging rates'!$C$38*$BH347/(1+'DNO totals'!$C$99)*$CF347,0)</f>
        <v>#VALUE!</v>
      </c>
      <c r="CL347" s="37" t="e">
        <f>IF(MOD('935'!$K347,1000)=100,'Charging rates'!$D$38*$BH347/(1+'DNO totals'!$D$99)*$CG347,0)</f>
        <v>#VALUE!</v>
      </c>
      <c r="CM347" s="37" t="e">
        <f>IF(MOD('935'!$K347,100)=10,'Charging rates'!$E$38*$BH347/(1+'DNO totals'!$E$99)*$CH347,0)</f>
        <v>#VALUE!</v>
      </c>
      <c r="CN347" s="37" t="e">
        <f>IF(AND(MOD('935'!$K347,10)&gt;0,MOD('935'!$K347,1000)&gt;1),'Charging rates'!$F$38*$BH347/(1+'DNO totals'!$F$99)*$CI347,0)</f>
        <v>#VALUE!</v>
      </c>
      <c r="CO347" s="37" t="e">
        <f>IF(MOD('935'!$K347,1000)=1,'Charging rates'!$G$38*$BH347/(1+'DNO totals'!$G$99)*$CJ347,0)</f>
        <v>#VALUE!</v>
      </c>
      <c r="CP347" s="52" t="e">
        <f t="shared" si="74"/>
        <v>#VALUE!</v>
      </c>
      <c r="CQ347" s="37" t="e">
        <f>IF('935'!$K347&gt;1000,'Charging rates'!$C$38*$AW347*$CF347,0)</f>
        <v>#VALUE!</v>
      </c>
      <c r="CR347" s="37" t="e">
        <f>IF(MOD('935'!$K347,1000)&gt;100,'Charging rates'!$D$38*$AW347*$CG347,0)</f>
        <v>#VALUE!</v>
      </c>
      <c r="CS347" s="37" t="e">
        <f>IF(MOD('935'!$K347,100)&gt;10,'Charging rates'!$E$38*$AW347*$CH347,0)</f>
        <v>#VALUE!</v>
      </c>
      <c r="CT347" s="52" t="e">
        <f t="shared" si="75"/>
        <v>#VALUE!</v>
      </c>
      <c r="CU347" s="33" t="e">
        <f>100*(AP347*'935'!Q347*BZ347)/'11'!B$17</f>
        <v>#VALUE!</v>
      </c>
      <c r="CV347" s="33" t="e">
        <f>100/'11'!B$17*'Charging rates'!B$10*AW347</f>
        <v>#VALUE!</v>
      </c>
      <c r="CW347" s="33" t="e">
        <f>IF(AT347=0,0,(1-BX347/AT347)*(CA347+IF('935'!Q347=0,0,(CB347*'935'!Q347*('11'!C$17-'935'!Y347)/('11'!B$17-'935'!X347)))))</f>
        <v>#VALUE!</v>
      </c>
      <c r="CX347" s="33" t="e">
        <f t="shared" si="76"/>
        <v>#VALUE!</v>
      </c>
      <c r="CY347" s="49" t="e">
        <f t="shared" si="77"/>
        <v>#VALUE!</v>
      </c>
      <c r="CZ347" s="32" t="e">
        <f>AT347*(Parameters!B$21+AU347)*IF('DNO totals'!B$323&lt;0,1,'935'!S347)</f>
        <v>#VALUE!</v>
      </c>
      <c r="DA347" s="52" t="e">
        <f>IF('DNO totals'!B$323&lt;0,1,'935'!S347)*(Parameters!B$21+AU347)</f>
        <v>#VALUE!</v>
      </c>
      <c r="DB347" s="37" t="e">
        <f>CX347+'Charging rates'!B$106*DA347*100/'11'!B$17</f>
        <v>#VALUE!</v>
      </c>
      <c r="DC347" s="37" t="e">
        <f>DB347+'Charging rates'!B$116*(Parameters!B$21+AU347)*100/'11'!B$17*IF('DNO totals'!B$323&lt;0,1,'935'!S347)</f>
        <v>#VALUE!</v>
      </c>
      <c r="DD347" s="37" t="e">
        <f>'Charging rates'!B$97*(CP347+CT347)*100/'11'!B$17</f>
        <v>#VALUE!</v>
      </c>
      <c r="DE347" s="33" t="e">
        <f>MAX(0-(CB347*AU347*'11'!C$17/'11'!B$17),DC347+DD347)</f>
        <v>#VALUE!</v>
      </c>
      <c r="DF347" s="37" t="e">
        <f>IF(BS347,IF(AU347=0,CC347,MAX(0,MIN(CC347,CC347+(DE347/'935'!Q347*('11'!B$17-'935'!X347)/('11'!C$17-'935'!Y347))))),0)</f>
        <v>#VALUE!</v>
      </c>
      <c r="DG347" s="33" t="e">
        <f t="shared" si="78"/>
        <v>#VALUE!</v>
      </c>
      <c r="DH347" s="53" t="e">
        <f t="shared" si="79"/>
        <v>#VALUE!</v>
      </c>
    </row>
    <row r="348" spans="1:112">
      <c r="A348" s="28">
        <v>248</v>
      </c>
      <c r="B348" s="47" t="e">
        <f>'935'!B348</f>
        <v>#VALUE!</v>
      </c>
      <c r="C348" s="48" t="e">
        <f>OR('935'!E348&lt;&gt;"VOID",'935'!F348&lt;&gt;"VOID",'935'!G348&lt;&gt;"VOID")</f>
        <v>#VALUE!</v>
      </c>
      <c r="D348" s="32" t="e">
        <f>IF('935'!D348="VOID",0,'935'!D348*(1-'935'!X348/'11'!B$17))</f>
        <v>#VALUE!</v>
      </c>
      <c r="E348" s="32" t="e">
        <f>IF('935'!E348="VOID",0,'935'!E348*(1-'935'!X348/'11'!B$17))</f>
        <v>#VALUE!</v>
      </c>
      <c r="F348" s="32" t="e">
        <f>IF('935'!F348="VOID",0,'935'!F348*(1-'935'!X348/'11'!B$17))</f>
        <v>#VALUE!</v>
      </c>
      <c r="G348" s="32" t="e">
        <f>IF('935'!G348="VOID",0,'935'!G348*(1-'935'!X348/'11'!B$17))</f>
        <v>#VALUE!</v>
      </c>
      <c r="H348" s="49" t="e">
        <f t="shared" si="60"/>
        <v>#VALUE!</v>
      </c>
      <c r="I348" s="50" t="e">
        <f>MATCH('935'!J348,'913'!$B$6:$B$1205,0)</f>
        <v>#VALUE!</v>
      </c>
      <c r="J348" s="50" t="e">
        <f>MATCH(INDEX('913'!$D$6:$D$1205,I348),'913'!$B$6:$B$1205,0)</f>
        <v>#VALUE!</v>
      </c>
      <c r="K348" s="50" t="e">
        <f>MATCH(INDEX('913'!$D$6:$D$1205,J348),'913'!$B$6:$B$1205,0)</f>
        <v>#VALUE!</v>
      </c>
      <c r="L348" s="50" t="e">
        <f>MATCH(INDEX('913'!$D$6:$D$1205,K348),'913'!$B$6:$B$1205,0)</f>
        <v>#VALUE!</v>
      </c>
      <c r="M348" s="50" t="e">
        <f>MATCH(INDEX('913'!$D$6:$D$1205,L348),'913'!$B$6:$B$1205,0)</f>
        <v>#VALUE!</v>
      </c>
      <c r="N348" s="50" t="e">
        <f>MATCH(INDEX('913'!$D$6:$D$1205,M348),'913'!$B$6:$B$1205,0)</f>
        <v>#VALUE!</v>
      </c>
      <c r="O348" s="50" t="e">
        <f>MATCH(INDEX('913'!$D$6:$D$1205,N348),'913'!$B$6:$B$1205,0)</f>
        <v>#VALUE!</v>
      </c>
      <c r="P348" s="51" t="e">
        <f>MATCH(INDEX('913'!$D$6:$D$1205,O348),'913'!$B$6:$B$1205,0)</f>
        <v>#VALUE!</v>
      </c>
      <c r="Q348" s="37">
        <f>IF(ISNUMBER(I348),MAX(0,INDEX('913'!$E$6:$E$1205,I348)),0)</f>
        <v>0</v>
      </c>
      <c r="R348" s="37">
        <f>IF(ISNUMBER(J348),MAX(0,INDEX('913'!$E$6:$E$1205,J348)),0)</f>
        <v>0</v>
      </c>
      <c r="S348" s="37">
        <f>IF(ISNUMBER(K348),MAX(0,INDEX('913'!$E$6:$E$1205,K348)),0)</f>
        <v>0</v>
      </c>
      <c r="T348" s="37">
        <f>IF(ISNUMBER(L348),MAX(0,INDEX('913'!$E$6:$E$1205,L348)),0)</f>
        <v>0</v>
      </c>
      <c r="U348" s="37">
        <f>IF(ISNUMBER(M348),MAX(0,INDEX('913'!$E$6:$E$1205,M348)),0)</f>
        <v>0</v>
      </c>
      <c r="V348" s="37">
        <f>IF(ISNUMBER(N348),MAX(0,INDEX('913'!$E$6:$E$1205,N348)),0)</f>
        <v>0</v>
      </c>
      <c r="W348" s="37">
        <f>IF(ISNUMBER(O348),MAX(0,INDEX('913'!$E$6:$E$1205,O348)),0)</f>
        <v>0</v>
      </c>
      <c r="X348" s="52">
        <f>IF(ISNUMBER(P348),MAX(0,INDEX('913'!$E$6:$E$1205,P348)),0)</f>
        <v>0</v>
      </c>
      <c r="Y348" s="37">
        <f>IF(ISNUMBER(I348),MAX(0,INDEX('913'!$F$6:$F$1205,I348)),0)</f>
        <v>0</v>
      </c>
      <c r="Z348" s="37">
        <f>IF(ISNUMBER(J348),MAX(0,INDEX('913'!$F$6:$F$1205,J348)),0)</f>
        <v>0</v>
      </c>
      <c r="AA348" s="37">
        <f>IF(ISNUMBER(K348),MAX(0,INDEX('913'!$F$6:$F$1205,K348)),0)</f>
        <v>0</v>
      </c>
      <c r="AB348" s="37">
        <f>IF(ISNUMBER(L348),MAX(0,INDEX('913'!$F$6:$F$1205,L348)),0)</f>
        <v>0</v>
      </c>
      <c r="AC348" s="37">
        <f>IF(ISNUMBER(M348),MAX(0,INDEX('913'!$F$6:$F$1205,M348)),0)</f>
        <v>0</v>
      </c>
      <c r="AD348" s="37">
        <f>IF(ISNUMBER(N348),MAX(0,INDEX('913'!$F$6:$F$1205,N348)),0)</f>
        <v>0</v>
      </c>
      <c r="AE348" s="37">
        <f>IF(ISNUMBER(O348),MAX(0,INDEX('913'!$F$6:$F$1205,O348)),0)</f>
        <v>0</v>
      </c>
      <c r="AF348" s="37">
        <f>IF(ISNUMBER(P348),MAX(0,INDEX('913'!$F$6:$F$1205,P348)),0)</f>
        <v>0</v>
      </c>
      <c r="AG348" s="32">
        <f>IF(ISNUMBER(I348),SQRT(INDEX('913'!$I$6:$I$1205,I348)^2+INDEX('913'!$J$6:$J$1205,I348)^2),0)</f>
        <v>0</v>
      </c>
      <c r="AH348" s="32">
        <f>IF(ISNUMBER(J348),SQRT(INDEX('913'!$I$6:$I$1205,J348)^2+INDEX('913'!$J$6:$J$1205,J348)^2),0)</f>
        <v>0</v>
      </c>
      <c r="AI348" s="32">
        <f>IF(ISNUMBER(K348),SQRT(INDEX('913'!$I$6:$I$1205,K348)^2+INDEX('913'!$J$6:$J$1205,K348)^2),0)</f>
        <v>0</v>
      </c>
      <c r="AJ348" s="32">
        <f>IF(ISNUMBER(L348),SQRT(INDEX('913'!$I$6:$I$1205,L348)^2+INDEX('913'!$J$6:$J$1205,L348)^2),0)</f>
        <v>0</v>
      </c>
      <c r="AK348" s="32">
        <f>IF(ISNUMBER(M348),SQRT(INDEX('913'!$I$6:$I$1205,M348)^2+INDEX('913'!$J$6:$J$1205,M348)^2),0)</f>
        <v>0</v>
      </c>
      <c r="AL348" s="32">
        <f>IF(ISNUMBER(N348),SQRT(INDEX('913'!$I$6:$I$1205,N348)^2+INDEX('913'!$J$6:$J$1205,N348)^2),0)</f>
        <v>0</v>
      </c>
      <c r="AM348" s="32">
        <f>IF(ISNUMBER(O348),SQRT(INDEX('913'!$I$6:$I$1205,O348)^2+INDEX('913'!$J$6:$J$1205,O348)^2),0)</f>
        <v>0</v>
      </c>
      <c r="AN348" s="49">
        <f>IF(ISNUMBER(P348),SQRT(INDEX('913'!$I$6:$I$1205,P348)^2+INDEX('913'!$J$6:$J$1205,P348)^2),0)</f>
        <v>0</v>
      </c>
      <c r="AO348" s="37">
        <f t="shared" si="61"/>
        <v>0</v>
      </c>
      <c r="AP348" s="37">
        <f t="shared" si="62"/>
        <v>0</v>
      </c>
      <c r="AQ348" s="33" t="e">
        <f>-100*'935'!W348*(AO348+AP348)/'11'!C$17</f>
        <v>#VALUE!</v>
      </c>
      <c r="AR348" s="37" t="e">
        <f t="shared" si="63"/>
        <v>#VALUE!</v>
      </c>
      <c r="AS348" s="52" t="e">
        <f t="shared" si="64"/>
        <v>#VALUE!</v>
      </c>
      <c r="AT348" s="32" t="e">
        <f>IF('935'!C348="VOID",0,('935'!C348*(1-'935'!X348/'11'!B$17)))</f>
        <v>#VALUE!</v>
      </c>
      <c r="AU348" s="52" t="e">
        <f>'935'!Q348*(1-'935'!Y348/'11'!C$17)/(1-'935'!X348/'11'!B$17)</f>
        <v>#VALUE!</v>
      </c>
      <c r="AV348" s="37" t="e">
        <f>INDEX('DNO totals'!$B$57:$G$57,IF('935'!K348,IF(MOD('935'!K348,1000),IF(MOD('935'!K348,100),IF(MOD('935'!K348,10),IF(MOD('935'!K348,1000)=1,6,5),4),3),2),1))</f>
        <v>#VALUE!</v>
      </c>
      <c r="AW348" s="52" t="e">
        <f t="shared" si="65"/>
        <v>#VALUE!</v>
      </c>
      <c r="AX348" s="32" t="e">
        <f>IF('935'!V348="VOID",0,'935'!V348*(1-'935'!X348/'11'!B$17))</f>
        <v>#VALUE!</v>
      </c>
      <c r="AY348" s="33" t="e">
        <f>IF(H348,-100*'Charging rates'!B$10/'11'!B$17*AX348/H348,0)</f>
        <v>#VALUE!</v>
      </c>
      <c r="AZ348" s="33" t="e">
        <f>IF(C348,'DNO totals'!B$41,0)</f>
        <v>#VALUE!</v>
      </c>
      <c r="BA348" s="33" t="e">
        <f t="shared" si="66"/>
        <v>#VALUE!</v>
      </c>
      <c r="BB348" s="33" t="e">
        <f t="shared" si="67"/>
        <v>#VALUE!</v>
      </c>
      <c r="BC348" s="53" t="e">
        <f t="shared" si="68"/>
        <v>#VALUE!</v>
      </c>
      <c r="BD348" s="32" t="e">
        <f>IF(AT348,'935'!H348*AT348/(AT348+D348+H348),0)</f>
        <v>#VALUE!</v>
      </c>
      <c r="BE348" s="32" t="e">
        <f>IF(H348,'935'!H348*H348/(AT348+D348+H348),0)</f>
        <v>#VALUE!</v>
      </c>
      <c r="BF348" s="32" t="e">
        <f>BD348*(1-'935'!X348/'11'!B$17)</f>
        <v>#VALUE!</v>
      </c>
      <c r="BG348" s="49" t="e">
        <f>BE348*(1-'935'!X348/'11'!B$17)</f>
        <v>#VALUE!</v>
      </c>
      <c r="BH348" s="52" t="e">
        <f>AV348*Parameters!B$6</f>
        <v>#VALUE!</v>
      </c>
      <c r="BI348" s="37" t="e">
        <f>IF('935'!$K348=1000,'Charging rates'!$C$38*$BH348/(1+'DNO totals'!$C$99)*'935'!$L348,0)</f>
        <v>#VALUE!</v>
      </c>
      <c r="BJ348" s="37" t="e">
        <f>IF(MOD('935'!$K348,1000)=100,'Charging rates'!$D$38*$BH348/(1+'DNO totals'!$D$99)*'935'!$M348,0)</f>
        <v>#VALUE!</v>
      </c>
      <c r="BK348" s="37" t="e">
        <f>IF(MOD('935'!$K348,100)=10,'Charging rates'!$E$38*$BH348/(1+'DNO totals'!$E$99)*'935'!$N348,0)</f>
        <v>#VALUE!</v>
      </c>
      <c r="BL348" s="37" t="e">
        <f>IF(AND(MOD('935'!$K348,10)&gt;0,MOD('935'!$K348,1000)&gt;1),'Charging rates'!$F$38*$BH348/(1+'DNO totals'!$F$99)*'935'!$O348,0)</f>
        <v>#VALUE!</v>
      </c>
      <c r="BM348" s="37" t="e">
        <f>IF(MOD('935'!$K348,1000)=1,'Charging rates'!$G$38*$BH348/(1+'DNO totals'!$G$99)*'935'!$P348,0)</f>
        <v>#VALUE!</v>
      </c>
      <c r="BN348" s="52" t="e">
        <f t="shared" si="69"/>
        <v>#VALUE!</v>
      </c>
      <c r="BO348" s="37" t="e">
        <f>IF('935'!$K348&gt;1000,'Charging rates'!$C$38*$AW348*'935'!$L348,0)</f>
        <v>#VALUE!</v>
      </c>
      <c r="BP348" s="37" t="e">
        <f>IF(MOD('935'!$K348,1000)&gt;100,'Charging rates'!$D$38*$AW348*'935'!$M348,0)</f>
        <v>#VALUE!</v>
      </c>
      <c r="BQ348" s="37" t="e">
        <f>IF(MOD('935'!$K348,100)&gt;10,'Charging rates'!$E$38*$AW348*'935'!$N348,0)</f>
        <v>#VALUE!</v>
      </c>
      <c r="BR348" s="52" t="e">
        <f t="shared" si="70"/>
        <v>#VALUE!</v>
      </c>
      <c r="BS348" s="48" t="e">
        <f>'935'!C348&lt;&gt;"VOID"</f>
        <v>#VALUE!</v>
      </c>
      <c r="BT348" s="33" t="e">
        <f>IF(BS348,(100/'11'!B$17*BD348*((1-'935'!I348)*'Charging rates'!B$51+'Charging rates'!B$63)),0)</f>
        <v>#VALUE!</v>
      </c>
      <c r="BU348" s="33" t="e">
        <f>100/'11'!B$17*BG348*('Charging rates'!B$51+'Charging rates'!B$63)</f>
        <v>#VALUE!</v>
      </c>
      <c r="BV348" s="33" t="e">
        <f>100/'11'!B$17*BE348*('Charging rates'!B$51+'Charging rates'!B$63)</f>
        <v>#VALUE!</v>
      </c>
      <c r="BW348" s="53" t="e">
        <f t="shared" si="71"/>
        <v>#VALUE!</v>
      </c>
      <c r="BX348" s="32" t="e">
        <f>AT348-('935'!T348*(1-'935'!X348/'11'!B$17))</f>
        <v>#VALUE!</v>
      </c>
      <c r="BY348" s="32">
        <f>0-IF(ISNUMBER(I348),INDEX('913'!$I$6:$I$1205,I348),0)-IF(ISNUMBER(J348),INDEX('913'!$I$6:$I$1205,J348),0)-IF(ISNUMBER(K348),INDEX('913'!$I$6:$I$1205,K348),0)-IF(ISNUMBER(L348),INDEX('913'!$I$6:$I$1205,L348),0)-IF(ISNUMBER(M348),INDEX('913'!$I$6:$I$1205,M348),0)-IF(ISNUMBER(N348),INDEX('913'!$I$6:$I$1205,N348),0)-IF(ISNUMBER(O348),INDEX('913'!$I$6:$I$1205,O348),0)-IF(ISNUMBER(P348),INDEX('913'!$I$6:$I$1205,P348),0)</f>
        <v>0</v>
      </c>
      <c r="BZ348" s="37">
        <f>IF(BY348=0,1,MAX(1,SQRT(BY348^2+(IF(ISNUMBER(I348),INDEX('913'!$J$6:$J$1205,I348),0)+IF(ISNUMBER(J348),INDEX('913'!$J$6:$J$1205,J348),0)+IF(ISNUMBER(K348),INDEX('913'!$J$6:$J$1205,K348),0)+IF(ISNUMBER(L348),INDEX('913'!$J$6:$J$1205,L348),0)+IF(ISNUMBER(M348),INDEX('913'!$J$6:$J$1205,M348),0)+IF(ISNUMBER(N348),INDEX('913'!$J$6:$J$1205,N348),0)+IF(ISNUMBER(O348),INDEX('913'!$J$6:$J$1205,O348),0)+IF(ISNUMBER(P348),INDEX('913'!$J$6:$J$1205,P348),0))^2)/BY348))</f>
        <v>1</v>
      </c>
      <c r="CA348" s="33" t="e">
        <f>100*AO348/'11'!B$17</f>
        <v>#VALUE!</v>
      </c>
      <c r="CB348" s="37" t="e">
        <f>100*(AP348*BZ348)/'11'!C$17</f>
        <v>#VALUE!</v>
      </c>
      <c r="CC348" s="37" t="e">
        <f t="shared" si="72"/>
        <v>#VALUE!</v>
      </c>
      <c r="CD348" s="33" t="e">
        <f t="shared" si="73"/>
        <v>#VALUE!</v>
      </c>
      <c r="CE348" s="54" t="e">
        <f>'11'!C$17-'935'!Y348</f>
        <v>#VALUE!</v>
      </c>
      <c r="CF348" s="37" t="e">
        <f>MAX('DNO totals'!B$312+0,MIN('935'!L348+0,'DNO totals'!B$304+0))</f>
        <v>#VALUE!</v>
      </c>
      <c r="CG348" s="37" t="e">
        <f>MAX('DNO totals'!C$312+0,MIN('935'!M348+0,'DNO totals'!C$304+0))</f>
        <v>#VALUE!</v>
      </c>
      <c r="CH348" s="37" t="e">
        <f>MAX('DNO totals'!D$312+0,MIN('935'!N348+0,'DNO totals'!D$304+0))</f>
        <v>#VALUE!</v>
      </c>
      <c r="CI348" s="37" t="e">
        <f>MAX('DNO totals'!E$312+0,MIN('935'!O348+0,'DNO totals'!E$304+0))</f>
        <v>#VALUE!</v>
      </c>
      <c r="CJ348" s="52" t="e">
        <f>MAX('DNO totals'!F$312+0,MIN('935'!P348+0,'DNO totals'!F$304+0))</f>
        <v>#VALUE!</v>
      </c>
      <c r="CK348" s="37" t="e">
        <f>IF('935'!$K348=1000,'Charging rates'!$C$38*$BH348/(1+'DNO totals'!$C$99)*$CF348,0)</f>
        <v>#VALUE!</v>
      </c>
      <c r="CL348" s="37" t="e">
        <f>IF(MOD('935'!$K348,1000)=100,'Charging rates'!$D$38*$BH348/(1+'DNO totals'!$D$99)*$CG348,0)</f>
        <v>#VALUE!</v>
      </c>
      <c r="CM348" s="37" t="e">
        <f>IF(MOD('935'!$K348,100)=10,'Charging rates'!$E$38*$BH348/(1+'DNO totals'!$E$99)*$CH348,0)</f>
        <v>#VALUE!</v>
      </c>
      <c r="CN348" s="37" t="e">
        <f>IF(AND(MOD('935'!$K348,10)&gt;0,MOD('935'!$K348,1000)&gt;1),'Charging rates'!$F$38*$BH348/(1+'DNO totals'!$F$99)*$CI348,0)</f>
        <v>#VALUE!</v>
      </c>
      <c r="CO348" s="37" t="e">
        <f>IF(MOD('935'!$K348,1000)=1,'Charging rates'!$G$38*$BH348/(1+'DNO totals'!$G$99)*$CJ348,0)</f>
        <v>#VALUE!</v>
      </c>
      <c r="CP348" s="52" t="e">
        <f t="shared" si="74"/>
        <v>#VALUE!</v>
      </c>
      <c r="CQ348" s="37" t="e">
        <f>IF('935'!$K348&gt;1000,'Charging rates'!$C$38*$AW348*$CF348,0)</f>
        <v>#VALUE!</v>
      </c>
      <c r="CR348" s="37" t="e">
        <f>IF(MOD('935'!$K348,1000)&gt;100,'Charging rates'!$D$38*$AW348*$CG348,0)</f>
        <v>#VALUE!</v>
      </c>
      <c r="CS348" s="37" t="e">
        <f>IF(MOD('935'!$K348,100)&gt;10,'Charging rates'!$E$38*$AW348*$CH348,0)</f>
        <v>#VALUE!</v>
      </c>
      <c r="CT348" s="52" t="e">
        <f t="shared" si="75"/>
        <v>#VALUE!</v>
      </c>
      <c r="CU348" s="33" t="e">
        <f>100*(AP348*'935'!Q348*BZ348)/'11'!B$17</f>
        <v>#VALUE!</v>
      </c>
      <c r="CV348" s="33" t="e">
        <f>100/'11'!B$17*'Charging rates'!B$10*AW348</f>
        <v>#VALUE!</v>
      </c>
      <c r="CW348" s="33" t="e">
        <f>IF(AT348=0,0,(1-BX348/AT348)*(CA348+IF('935'!Q348=0,0,(CB348*'935'!Q348*('11'!C$17-'935'!Y348)/('11'!B$17-'935'!X348)))))</f>
        <v>#VALUE!</v>
      </c>
      <c r="CX348" s="33" t="e">
        <f t="shared" si="76"/>
        <v>#VALUE!</v>
      </c>
      <c r="CY348" s="49" t="e">
        <f t="shared" si="77"/>
        <v>#VALUE!</v>
      </c>
      <c r="CZ348" s="32" t="e">
        <f>AT348*(Parameters!B$21+AU348)*IF('DNO totals'!B$323&lt;0,1,'935'!S348)</f>
        <v>#VALUE!</v>
      </c>
      <c r="DA348" s="52" t="e">
        <f>IF('DNO totals'!B$323&lt;0,1,'935'!S348)*(Parameters!B$21+AU348)</f>
        <v>#VALUE!</v>
      </c>
      <c r="DB348" s="37" t="e">
        <f>CX348+'Charging rates'!B$106*DA348*100/'11'!B$17</f>
        <v>#VALUE!</v>
      </c>
      <c r="DC348" s="37" t="e">
        <f>DB348+'Charging rates'!B$116*(Parameters!B$21+AU348)*100/'11'!B$17*IF('DNO totals'!B$323&lt;0,1,'935'!S348)</f>
        <v>#VALUE!</v>
      </c>
      <c r="DD348" s="37" t="e">
        <f>'Charging rates'!B$97*(CP348+CT348)*100/'11'!B$17</f>
        <v>#VALUE!</v>
      </c>
      <c r="DE348" s="33" t="e">
        <f>MAX(0-(CB348*AU348*'11'!C$17/'11'!B$17),DC348+DD348)</f>
        <v>#VALUE!</v>
      </c>
      <c r="DF348" s="37" t="e">
        <f>IF(BS348,IF(AU348=0,CC348,MAX(0,MIN(CC348,CC348+(DE348/'935'!Q348*('11'!B$17-'935'!X348)/('11'!C$17-'935'!Y348))))),0)</f>
        <v>#VALUE!</v>
      </c>
      <c r="DG348" s="33" t="e">
        <f t="shared" si="78"/>
        <v>#VALUE!</v>
      </c>
      <c r="DH348" s="53" t="e">
        <f t="shared" si="79"/>
        <v>#VALUE!</v>
      </c>
    </row>
    <row r="349" spans="1:112">
      <c r="A349" s="28">
        <v>249</v>
      </c>
      <c r="B349" s="47" t="e">
        <f>'935'!B349</f>
        <v>#VALUE!</v>
      </c>
      <c r="C349" s="48" t="e">
        <f>OR('935'!E349&lt;&gt;"VOID",'935'!F349&lt;&gt;"VOID",'935'!G349&lt;&gt;"VOID")</f>
        <v>#VALUE!</v>
      </c>
      <c r="D349" s="32" t="e">
        <f>IF('935'!D349="VOID",0,'935'!D349*(1-'935'!X349/'11'!B$17))</f>
        <v>#VALUE!</v>
      </c>
      <c r="E349" s="32" t="e">
        <f>IF('935'!E349="VOID",0,'935'!E349*(1-'935'!X349/'11'!B$17))</f>
        <v>#VALUE!</v>
      </c>
      <c r="F349" s="32" t="e">
        <f>IF('935'!F349="VOID",0,'935'!F349*(1-'935'!X349/'11'!B$17))</f>
        <v>#VALUE!</v>
      </c>
      <c r="G349" s="32" t="e">
        <f>IF('935'!G349="VOID",0,'935'!G349*(1-'935'!X349/'11'!B$17))</f>
        <v>#VALUE!</v>
      </c>
      <c r="H349" s="49" t="e">
        <f t="shared" si="60"/>
        <v>#VALUE!</v>
      </c>
      <c r="I349" s="50" t="e">
        <f>MATCH('935'!J349,'913'!$B$6:$B$1205,0)</f>
        <v>#VALUE!</v>
      </c>
      <c r="J349" s="50" t="e">
        <f>MATCH(INDEX('913'!$D$6:$D$1205,I349),'913'!$B$6:$B$1205,0)</f>
        <v>#VALUE!</v>
      </c>
      <c r="K349" s="50" t="e">
        <f>MATCH(INDEX('913'!$D$6:$D$1205,J349),'913'!$B$6:$B$1205,0)</f>
        <v>#VALUE!</v>
      </c>
      <c r="L349" s="50" t="e">
        <f>MATCH(INDEX('913'!$D$6:$D$1205,K349),'913'!$B$6:$B$1205,0)</f>
        <v>#VALUE!</v>
      </c>
      <c r="M349" s="50" t="e">
        <f>MATCH(INDEX('913'!$D$6:$D$1205,L349),'913'!$B$6:$B$1205,0)</f>
        <v>#VALUE!</v>
      </c>
      <c r="N349" s="50" t="e">
        <f>MATCH(INDEX('913'!$D$6:$D$1205,M349),'913'!$B$6:$B$1205,0)</f>
        <v>#VALUE!</v>
      </c>
      <c r="O349" s="50" t="e">
        <f>MATCH(INDEX('913'!$D$6:$D$1205,N349),'913'!$B$6:$B$1205,0)</f>
        <v>#VALUE!</v>
      </c>
      <c r="P349" s="51" t="e">
        <f>MATCH(INDEX('913'!$D$6:$D$1205,O349),'913'!$B$6:$B$1205,0)</f>
        <v>#VALUE!</v>
      </c>
      <c r="Q349" s="37">
        <f>IF(ISNUMBER(I349),MAX(0,INDEX('913'!$E$6:$E$1205,I349)),0)</f>
        <v>0</v>
      </c>
      <c r="R349" s="37">
        <f>IF(ISNUMBER(J349),MAX(0,INDEX('913'!$E$6:$E$1205,J349)),0)</f>
        <v>0</v>
      </c>
      <c r="S349" s="37">
        <f>IF(ISNUMBER(K349),MAX(0,INDEX('913'!$E$6:$E$1205,K349)),0)</f>
        <v>0</v>
      </c>
      <c r="T349" s="37">
        <f>IF(ISNUMBER(L349),MAX(0,INDEX('913'!$E$6:$E$1205,L349)),0)</f>
        <v>0</v>
      </c>
      <c r="U349" s="37">
        <f>IF(ISNUMBER(M349),MAX(0,INDEX('913'!$E$6:$E$1205,M349)),0)</f>
        <v>0</v>
      </c>
      <c r="V349" s="37">
        <f>IF(ISNUMBER(N349),MAX(0,INDEX('913'!$E$6:$E$1205,N349)),0)</f>
        <v>0</v>
      </c>
      <c r="W349" s="37">
        <f>IF(ISNUMBER(O349),MAX(0,INDEX('913'!$E$6:$E$1205,O349)),0)</f>
        <v>0</v>
      </c>
      <c r="X349" s="52">
        <f>IF(ISNUMBER(P349),MAX(0,INDEX('913'!$E$6:$E$1205,P349)),0)</f>
        <v>0</v>
      </c>
      <c r="Y349" s="37">
        <f>IF(ISNUMBER(I349),MAX(0,INDEX('913'!$F$6:$F$1205,I349)),0)</f>
        <v>0</v>
      </c>
      <c r="Z349" s="37">
        <f>IF(ISNUMBER(J349),MAX(0,INDEX('913'!$F$6:$F$1205,J349)),0)</f>
        <v>0</v>
      </c>
      <c r="AA349" s="37">
        <f>IF(ISNUMBER(K349),MAX(0,INDEX('913'!$F$6:$F$1205,K349)),0)</f>
        <v>0</v>
      </c>
      <c r="AB349" s="37">
        <f>IF(ISNUMBER(L349),MAX(0,INDEX('913'!$F$6:$F$1205,L349)),0)</f>
        <v>0</v>
      </c>
      <c r="AC349" s="37">
        <f>IF(ISNUMBER(M349),MAX(0,INDEX('913'!$F$6:$F$1205,M349)),0)</f>
        <v>0</v>
      </c>
      <c r="AD349" s="37">
        <f>IF(ISNUMBER(N349),MAX(0,INDEX('913'!$F$6:$F$1205,N349)),0)</f>
        <v>0</v>
      </c>
      <c r="AE349" s="37">
        <f>IF(ISNUMBER(O349),MAX(0,INDEX('913'!$F$6:$F$1205,O349)),0)</f>
        <v>0</v>
      </c>
      <c r="AF349" s="37">
        <f>IF(ISNUMBER(P349),MAX(0,INDEX('913'!$F$6:$F$1205,P349)),0)</f>
        <v>0</v>
      </c>
      <c r="AG349" s="32">
        <f>IF(ISNUMBER(I349),SQRT(INDEX('913'!$I$6:$I$1205,I349)^2+INDEX('913'!$J$6:$J$1205,I349)^2),0)</f>
        <v>0</v>
      </c>
      <c r="AH349" s="32">
        <f>IF(ISNUMBER(J349),SQRT(INDEX('913'!$I$6:$I$1205,J349)^2+INDEX('913'!$J$6:$J$1205,J349)^2),0)</f>
        <v>0</v>
      </c>
      <c r="AI349" s="32">
        <f>IF(ISNUMBER(K349),SQRT(INDEX('913'!$I$6:$I$1205,K349)^2+INDEX('913'!$J$6:$J$1205,K349)^2),0)</f>
        <v>0</v>
      </c>
      <c r="AJ349" s="32">
        <f>IF(ISNUMBER(L349),SQRT(INDEX('913'!$I$6:$I$1205,L349)^2+INDEX('913'!$J$6:$J$1205,L349)^2),0)</f>
        <v>0</v>
      </c>
      <c r="AK349" s="32">
        <f>IF(ISNUMBER(M349),SQRT(INDEX('913'!$I$6:$I$1205,M349)^2+INDEX('913'!$J$6:$J$1205,M349)^2),0)</f>
        <v>0</v>
      </c>
      <c r="AL349" s="32">
        <f>IF(ISNUMBER(N349),SQRT(INDEX('913'!$I$6:$I$1205,N349)^2+INDEX('913'!$J$6:$J$1205,N349)^2),0)</f>
        <v>0</v>
      </c>
      <c r="AM349" s="32">
        <f>IF(ISNUMBER(O349),SQRT(INDEX('913'!$I$6:$I$1205,O349)^2+INDEX('913'!$J$6:$J$1205,O349)^2),0)</f>
        <v>0</v>
      </c>
      <c r="AN349" s="49">
        <f>IF(ISNUMBER(P349),SQRT(INDEX('913'!$I$6:$I$1205,P349)^2+INDEX('913'!$J$6:$J$1205,P349)^2),0)</f>
        <v>0</v>
      </c>
      <c r="AO349" s="37">
        <f t="shared" si="61"/>
        <v>0</v>
      </c>
      <c r="AP349" s="37">
        <f t="shared" si="62"/>
        <v>0</v>
      </c>
      <c r="AQ349" s="33" t="e">
        <f>-100*'935'!W349*(AO349+AP349)/'11'!C$17</f>
        <v>#VALUE!</v>
      </c>
      <c r="AR349" s="37" t="e">
        <f t="shared" si="63"/>
        <v>#VALUE!</v>
      </c>
      <c r="AS349" s="52" t="e">
        <f t="shared" si="64"/>
        <v>#VALUE!</v>
      </c>
      <c r="AT349" s="32" t="e">
        <f>IF('935'!C349="VOID",0,('935'!C349*(1-'935'!X349/'11'!B$17)))</f>
        <v>#VALUE!</v>
      </c>
      <c r="AU349" s="52" t="e">
        <f>'935'!Q349*(1-'935'!Y349/'11'!C$17)/(1-'935'!X349/'11'!B$17)</f>
        <v>#VALUE!</v>
      </c>
      <c r="AV349" s="37" t="e">
        <f>INDEX('DNO totals'!$B$57:$G$57,IF('935'!K349,IF(MOD('935'!K349,1000),IF(MOD('935'!K349,100),IF(MOD('935'!K349,10),IF(MOD('935'!K349,1000)=1,6,5),4),3),2),1))</f>
        <v>#VALUE!</v>
      </c>
      <c r="AW349" s="52" t="e">
        <f t="shared" si="65"/>
        <v>#VALUE!</v>
      </c>
      <c r="AX349" s="32" t="e">
        <f>IF('935'!V349="VOID",0,'935'!V349*(1-'935'!X349/'11'!B$17))</f>
        <v>#VALUE!</v>
      </c>
      <c r="AY349" s="33" t="e">
        <f>IF(H349,-100*'Charging rates'!B$10/'11'!B$17*AX349/H349,0)</f>
        <v>#VALUE!</v>
      </c>
      <c r="AZ349" s="33" t="e">
        <f>IF(C349,'DNO totals'!B$41,0)</f>
        <v>#VALUE!</v>
      </c>
      <c r="BA349" s="33" t="e">
        <f t="shared" si="66"/>
        <v>#VALUE!</v>
      </c>
      <c r="BB349" s="33" t="e">
        <f t="shared" si="67"/>
        <v>#VALUE!</v>
      </c>
      <c r="BC349" s="53" t="e">
        <f t="shared" si="68"/>
        <v>#VALUE!</v>
      </c>
      <c r="BD349" s="32" t="e">
        <f>IF(AT349,'935'!H349*AT349/(AT349+D349+H349),0)</f>
        <v>#VALUE!</v>
      </c>
      <c r="BE349" s="32" t="e">
        <f>IF(H349,'935'!H349*H349/(AT349+D349+H349),0)</f>
        <v>#VALUE!</v>
      </c>
      <c r="BF349" s="32" t="e">
        <f>BD349*(1-'935'!X349/'11'!B$17)</f>
        <v>#VALUE!</v>
      </c>
      <c r="BG349" s="49" t="e">
        <f>BE349*(1-'935'!X349/'11'!B$17)</f>
        <v>#VALUE!</v>
      </c>
      <c r="BH349" s="52" t="e">
        <f>AV349*Parameters!B$6</f>
        <v>#VALUE!</v>
      </c>
      <c r="BI349" s="37" t="e">
        <f>IF('935'!$K349=1000,'Charging rates'!$C$38*$BH349/(1+'DNO totals'!$C$99)*'935'!$L349,0)</f>
        <v>#VALUE!</v>
      </c>
      <c r="BJ349" s="37" t="e">
        <f>IF(MOD('935'!$K349,1000)=100,'Charging rates'!$D$38*$BH349/(1+'DNO totals'!$D$99)*'935'!$M349,0)</f>
        <v>#VALUE!</v>
      </c>
      <c r="BK349" s="37" t="e">
        <f>IF(MOD('935'!$K349,100)=10,'Charging rates'!$E$38*$BH349/(1+'DNO totals'!$E$99)*'935'!$N349,0)</f>
        <v>#VALUE!</v>
      </c>
      <c r="BL349" s="37" t="e">
        <f>IF(AND(MOD('935'!$K349,10)&gt;0,MOD('935'!$K349,1000)&gt;1),'Charging rates'!$F$38*$BH349/(1+'DNO totals'!$F$99)*'935'!$O349,0)</f>
        <v>#VALUE!</v>
      </c>
      <c r="BM349" s="37" t="e">
        <f>IF(MOD('935'!$K349,1000)=1,'Charging rates'!$G$38*$BH349/(1+'DNO totals'!$G$99)*'935'!$P349,0)</f>
        <v>#VALUE!</v>
      </c>
      <c r="BN349" s="52" t="e">
        <f t="shared" si="69"/>
        <v>#VALUE!</v>
      </c>
      <c r="BO349" s="37" t="e">
        <f>IF('935'!$K349&gt;1000,'Charging rates'!$C$38*$AW349*'935'!$L349,0)</f>
        <v>#VALUE!</v>
      </c>
      <c r="BP349" s="37" t="e">
        <f>IF(MOD('935'!$K349,1000)&gt;100,'Charging rates'!$D$38*$AW349*'935'!$M349,0)</f>
        <v>#VALUE!</v>
      </c>
      <c r="BQ349" s="37" t="e">
        <f>IF(MOD('935'!$K349,100)&gt;10,'Charging rates'!$E$38*$AW349*'935'!$N349,0)</f>
        <v>#VALUE!</v>
      </c>
      <c r="BR349" s="52" t="e">
        <f t="shared" si="70"/>
        <v>#VALUE!</v>
      </c>
      <c r="BS349" s="48" t="e">
        <f>'935'!C349&lt;&gt;"VOID"</f>
        <v>#VALUE!</v>
      </c>
      <c r="BT349" s="33" t="e">
        <f>IF(BS349,(100/'11'!B$17*BD349*((1-'935'!I349)*'Charging rates'!B$51+'Charging rates'!B$63)),0)</f>
        <v>#VALUE!</v>
      </c>
      <c r="BU349" s="33" t="e">
        <f>100/'11'!B$17*BG349*('Charging rates'!B$51+'Charging rates'!B$63)</f>
        <v>#VALUE!</v>
      </c>
      <c r="BV349" s="33" t="e">
        <f>100/'11'!B$17*BE349*('Charging rates'!B$51+'Charging rates'!B$63)</f>
        <v>#VALUE!</v>
      </c>
      <c r="BW349" s="53" t="e">
        <f t="shared" si="71"/>
        <v>#VALUE!</v>
      </c>
      <c r="BX349" s="32" t="e">
        <f>AT349-('935'!T349*(1-'935'!X349/'11'!B$17))</f>
        <v>#VALUE!</v>
      </c>
      <c r="BY349" s="32">
        <f>0-IF(ISNUMBER(I349),INDEX('913'!$I$6:$I$1205,I349),0)-IF(ISNUMBER(J349),INDEX('913'!$I$6:$I$1205,J349),0)-IF(ISNUMBER(K349),INDEX('913'!$I$6:$I$1205,K349),0)-IF(ISNUMBER(L349),INDEX('913'!$I$6:$I$1205,L349),0)-IF(ISNUMBER(M349),INDEX('913'!$I$6:$I$1205,M349),0)-IF(ISNUMBER(N349),INDEX('913'!$I$6:$I$1205,N349),0)-IF(ISNUMBER(O349),INDEX('913'!$I$6:$I$1205,O349),0)-IF(ISNUMBER(P349),INDEX('913'!$I$6:$I$1205,P349),0)</f>
        <v>0</v>
      </c>
      <c r="BZ349" s="37">
        <f>IF(BY349=0,1,MAX(1,SQRT(BY349^2+(IF(ISNUMBER(I349),INDEX('913'!$J$6:$J$1205,I349),0)+IF(ISNUMBER(J349),INDEX('913'!$J$6:$J$1205,J349),0)+IF(ISNUMBER(K349),INDEX('913'!$J$6:$J$1205,K349),0)+IF(ISNUMBER(L349),INDEX('913'!$J$6:$J$1205,L349),0)+IF(ISNUMBER(M349),INDEX('913'!$J$6:$J$1205,M349),0)+IF(ISNUMBER(N349),INDEX('913'!$J$6:$J$1205,N349),0)+IF(ISNUMBER(O349),INDEX('913'!$J$6:$J$1205,O349),0)+IF(ISNUMBER(P349),INDEX('913'!$J$6:$J$1205,P349),0))^2)/BY349))</f>
        <v>1</v>
      </c>
      <c r="CA349" s="33" t="e">
        <f>100*AO349/'11'!B$17</f>
        <v>#VALUE!</v>
      </c>
      <c r="CB349" s="37" t="e">
        <f>100*(AP349*BZ349)/'11'!C$17</f>
        <v>#VALUE!</v>
      </c>
      <c r="CC349" s="37" t="e">
        <f t="shared" si="72"/>
        <v>#VALUE!</v>
      </c>
      <c r="CD349" s="33" t="e">
        <f t="shared" si="73"/>
        <v>#VALUE!</v>
      </c>
      <c r="CE349" s="54" t="e">
        <f>'11'!C$17-'935'!Y349</f>
        <v>#VALUE!</v>
      </c>
      <c r="CF349" s="37" t="e">
        <f>MAX('DNO totals'!B$312+0,MIN('935'!L349+0,'DNO totals'!B$304+0))</f>
        <v>#VALUE!</v>
      </c>
      <c r="CG349" s="37" t="e">
        <f>MAX('DNO totals'!C$312+0,MIN('935'!M349+0,'DNO totals'!C$304+0))</f>
        <v>#VALUE!</v>
      </c>
      <c r="CH349" s="37" t="e">
        <f>MAX('DNO totals'!D$312+0,MIN('935'!N349+0,'DNO totals'!D$304+0))</f>
        <v>#VALUE!</v>
      </c>
      <c r="CI349" s="37" t="e">
        <f>MAX('DNO totals'!E$312+0,MIN('935'!O349+0,'DNO totals'!E$304+0))</f>
        <v>#VALUE!</v>
      </c>
      <c r="CJ349" s="52" t="e">
        <f>MAX('DNO totals'!F$312+0,MIN('935'!P349+0,'DNO totals'!F$304+0))</f>
        <v>#VALUE!</v>
      </c>
      <c r="CK349" s="37" t="e">
        <f>IF('935'!$K349=1000,'Charging rates'!$C$38*$BH349/(1+'DNO totals'!$C$99)*$CF349,0)</f>
        <v>#VALUE!</v>
      </c>
      <c r="CL349" s="37" t="e">
        <f>IF(MOD('935'!$K349,1000)=100,'Charging rates'!$D$38*$BH349/(1+'DNO totals'!$D$99)*$CG349,0)</f>
        <v>#VALUE!</v>
      </c>
      <c r="CM349" s="37" t="e">
        <f>IF(MOD('935'!$K349,100)=10,'Charging rates'!$E$38*$BH349/(1+'DNO totals'!$E$99)*$CH349,0)</f>
        <v>#VALUE!</v>
      </c>
      <c r="CN349" s="37" t="e">
        <f>IF(AND(MOD('935'!$K349,10)&gt;0,MOD('935'!$K349,1000)&gt;1),'Charging rates'!$F$38*$BH349/(1+'DNO totals'!$F$99)*$CI349,0)</f>
        <v>#VALUE!</v>
      </c>
      <c r="CO349" s="37" t="e">
        <f>IF(MOD('935'!$K349,1000)=1,'Charging rates'!$G$38*$BH349/(1+'DNO totals'!$G$99)*$CJ349,0)</f>
        <v>#VALUE!</v>
      </c>
      <c r="CP349" s="52" t="e">
        <f t="shared" si="74"/>
        <v>#VALUE!</v>
      </c>
      <c r="CQ349" s="37" t="e">
        <f>IF('935'!$K349&gt;1000,'Charging rates'!$C$38*$AW349*$CF349,0)</f>
        <v>#VALUE!</v>
      </c>
      <c r="CR349" s="37" t="e">
        <f>IF(MOD('935'!$K349,1000)&gt;100,'Charging rates'!$D$38*$AW349*$CG349,0)</f>
        <v>#VALUE!</v>
      </c>
      <c r="CS349" s="37" t="e">
        <f>IF(MOD('935'!$K349,100)&gt;10,'Charging rates'!$E$38*$AW349*$CH349,0)</f>
        <v>#VALUE!</v>
      </c>
      <c r="CT349" s="52" t="e">
        <f t="shared" si="75"/>
        <v>#VALUE!</v>
      </c>
      <c r="CU349" s="33" t="e">
        <f>100*(AP349*'935'!Q349*BZ349)/'11'!B$17</f>
        <v>#VALUE!</v>
      </c>
      <c r="CV349" s="33" t="e">
        <f>100/'11'!B$17*'Charging rates'!B$10*AW349</f>
        <v>#VALUE!</v>
      </c>
      <c r="CW349" s="33" t="e">
        <f>IF(AT349=0,0,(1-BX349/AT349)*(CA349+IF('935'!Q349=0,0,(CB349*'935'!Q349*('11'!C$17-'935'!Y349)/('11'!B$17-'935'!X349)))))</f>
        <v>#VALUE!</v>
      </c>
      <c r="CX349" s="33" t="e">
        <f t="shared" si="76"/>
        <v>#VALUE!</v>
      </c>
      <c r="CY349" s="49" t="e">
        <f t="shared" si="77"/>
        <v>#VALUE!</v>
      </c>
      <c r="CZ349" s="32" t="e">
        <f>AT349*(Parameters!B$21+AU349)*IF('DNO totals'!B$323&lt;0,1,'935'!S349)</f>
        <v>#VALUE!</v>
      </c>
      <c r="DA349" s="52" t="e">
        <f>IF('DNO totals'!B$323&lt;0,1,'935'!S349)*(Parameters!B$21+AU349)</f>
        <v>#VALUE!</v>
      </c>
      <c r="DB349" s="37" t="e">
        <f>CX349+'Charging rates'!B$106*DA349*100/'11'!B$17</f>
        <v>#VALUE!</v>
      </c>
      <c r="DC349" s="37" t="e">
        <f>DB349+'Charging rates'!B$116*(Parameters!B$21+AU349)*100/'11'!B$17*IF('DNO totals'!B$323&lt;0,1,'935'!S349)</f>
        <v>#VALUE!</v>
      </c>
      <c r="DD349" s="37" t="e">
        <f>'Charging rates'!B$97*(CP349+CT349)*100/'11'!B$17</f>
        <v>#VALUE!</v>
      </c>
      <c r="DE349" s="33" t="e">
        <f>MAX(0-(CB349*AU349*'11'!C$17/'11'!B$17),DC349+DD349)</f>
        <v>#VALUE!</v>
      </c>
      <c r="DF349" s="37" t="e">
        <f>IF(BS349,IF(AU349=0,CC349,MAX(0,MIN(CC349,CC349+(DE349/'935'!Q349*('11'!B$17-'935'!X349)/('11'!C$17-'935'!Y349))))),0)</f>
        <v>#VALUE!</v>
      </c>
      <c r="DG349" s="33" t="e">
        <f t="shared" si="78"/>
        <v>#VALUE!</v>
      </c>
      <c r="DH349" s="53" t="e">
        <f t="shared" si="79"/>
        <v>#VALUE!</v>
      </c>
    </row>
    <row r="350" spans="1:112">
      <c r="A350" s="28">
        <v>250</v>
      </c>
      <c r="B350" s="47" t="e">
        <f>'935'!B350</f>
        <v>#VALUE!</v>
      </c>
      <c r="C350" s="48" t="e">
        <f>OR('935'!E350&lt;&gt;"VOID",'935'!F350&lt;&gt;"VOID",'935'!G350&lt;&gt;"VOID")</f>
        <v>#VALUE!</v>
      </c>
      <c r="D350" s="32" t="e">
        <f>IF('935'!D350="VOID",0,'935'!D350*(1-'935'!X350/'11'!B$17))</f>
        <v>#VALUE!</v>
      </c>
      <c r="E350" s="32" t="e">
        <f>IF('935'!E350="VOID",0,'935'!E350*(1-'935'!X350/'11'!B$17))</f>
        <v>#VALUE!</v>
      </c>
      <c r="F350" s="32" t="e">
        <f>IF('935'!F350="VOID",0,'935'!F350*(1-'935'!X350/'11'!B$17))</f>
        <v>#VALUE!</v>
      </c>
      <c r="G350" s="32" t="e">
        <f>IF('935'!G350="VOID",0,'935'!G350*(1-'935'!X350/'11'!B$17))</f>
        <v>#VALUE!</v>
      </c>
      <c r="H350" s="49" t="e">
        <f t="shared" si="60"/>
        <v>#VALUE!</v>
      </c>
      <c r="I350" s="50" t="e">
        <f>MATCH('935'!J350,'913'!$B$6:$B$1205,0)</f>
        <v>#VALUE!</v>
      </c>
      <c r="J350" s="50" t="e">
        <f>MATCH(INDEX('913'!$D$6:$D$1205,I350),'913'!$B$6:$B$1205,0)</f>
        <v>#VALUE!</v>
      </c>
      <c r="K350" s="50" t="e">
        <f>MATCH(INDEX('913'!$D$6:$D$1205,J350),'913'!$B$6:$B$1205,0)</f>
        <v>#VALUE!</v>
      </c>
      <c r="L350" s="50" t="e">
        <f>MATCH(INDEX('913'!$D$6:$D$1205,K350),'913'!$B$6:$B$1205,0)</f>
        <v>#VALUE!</v>
      </c>
      <c r="M350" s="50" t="e">
        <f>MATCH(INDEX('913'!$D$6:$D$1205,L350),'913'!$B$6:$B$1205,0)</f>
        <v>#VALUE!</v>
      </c>
      <c r="N350" s="50" t="e">
        <f>MATCH(INDEX('913'!$D$6:$D$1205,M350),'913'!$B$6:$B$1205,0)</f>
        <v>#VALUE!</v>
      </c>
      <c r="O350" s="50" t="e">
        <f>MATCH(INDEX('913'!$D$6:$D$1205,N350),'913'!$B$6:$B$1205,0)</f>
        <v>#VALUE!</v>
      </c>
      <c r="P350" s="51" t="e">
        <f>MATCH(INDEX('913'!$D$6:$D$1205,O350),'913'!$B$6:$B$1205,0)</f>
        <v>#VALUE!</v>
      </c>
      <c r="Q350" s="37">
        <f>IF(ISNUMBER(I350),MAX(0,INDEX('913'!$E$6:$E$1205,I350)),0)</f>
        <v>0</v>
      </c>
      <c r="R350" s="37">
        <f>IF(ISNUMBER(J350),MAX(0,INDEX('913'!$E$6:$E$1205,J350)),0)</f>
        <v>0</v>
      </c>
      <c r="S350" s="37">
        <f>IF(ISNUMBER(K350),MAX(0,INDEX('913'!$E$6:$E$1205,K350)),0)</f>
        <v>0</v>
      </c>
      <c r="T350" s="37">
        <f>IF(ISNUMBER(L350),MAX(0,INDEX('913'!$E$6:$E$1205,L350)),0)</f>
        <v>0</v>
      </c>
      <c r="U350" s="37">
        <f>IF(ISNUMBER(M350),MAX(0,INDEX('913'!$E$6:$E$1205,M350)),0)</f>
        <v>0</v>
      </c>
      <c r="V350" s="37">
        <f>IF(ISNUMBER(N350),MAX(0,INDEX('913'!$E$6:$E$1205,N350)),0)</f>
        <v>0</v>
      </c>
      <c r="W350" s="37">
        <f>IF(ISNUMBER(O350),MAX(0,INDEX('913'!$E$6:$E$1205,O350)),0)</f>
        <v>0</v>
      </c>
      <c r="X350" s="52">
        <f>IF(ISNUMBER(P350),MAX(0,INDEX('913'!$E$6:$E$1205,P350)),0)</f>
        <v>0</v>
      </c>
      <c r="Y350" s="37">
        <f>IF(ISNUMBER(I350),MAX(0,INDEX('913'!$F$6:$F$1205,I350)),0)</f>
        <v>0</v>
      </c>
      <c r="Z350" s="37">
        <f>IF(ISNUMBER(J350),MAX(0,INDEX('913'!$F$6:$F$1205,J350)),0)</f>
        <v>0</v>
      </c>
      <c r="AA350" s="37">
        <f>IF(ISNUMBER(K350),MAX(0,INDEX('913'!$F$6:$F$1205,K350)),0)</f>
        <v>0</v>
      </c>
      <c r="AB350" s="37">
        <f>IF(ISNUMBER(L350),MAX(0,INDEX('913'!$F$6:$F$1205,L350)),0)</f>
        <v>0</v>
      </c>
      <c r="AC350" s="37">
        <f>IF(ISNUMBER(M350),MAX(0,INDEX('913'!$F$6:$F$1205,M350)),0)</f>
        <v>0</v>
      </c>
      <c r="AD350" s="37">
        <f>IF(ISNUMBER(N350),MAX(0,INDEX('913'!$F$6:$F$1205,N350)),0)</f>
        <v>0</v>
      </c>
      <c r="AE350" s="37">
        <f>IF(ISNUMBER(O350),MAX(0,INDEX('913'!$F$6:$F$1205,O350)),0)</f>
        <v>0</v>
      </c>
      <c r="AF350" s="37">
        <f>IF(ISNUMBER(P350),MAX(0,INDEX('913'!$F$6:$F$1205,P350)),0)</f>
        <v>0</v>
      </c>
      <c r="AG350" s="32">
        <f>IF(ISNUMBER(I350),SQRT(INDEX('913'!$I$6:$I$1205,I350)^2+INDEX('913'!$J$6:$J$1205,I350)^2),0)</f>
        <v>0</v>
      </c>
      <c r="AH350" s="32">
        <f>IF(ISNUMBER(J350),SQRT(INDEX('913'!$I$6:$I$1205,J350)^2+INDEX('913'!$J$6:$J$1205,J350)^2),0)</f>
        <v>0</v>
      </c>
      <c r="AI350" s="32">
        <f>IF(ISNUMBER(K350),SQRT(INDEX('913'!$I$6:$I$1205,K350)^2+INDEX('913'!$J$6:$J$1205,K350)^2),0)</f>
        <v>0</v>
      </c>
      <c r="AJ350" s="32">
        <f>IF(ISNUMBER(L350),SQRT(INDEX('913'!$I$6:$I$1205,L350)^2+INDEX('913'!$J$6:$J$1205,L350)^2),0)</f>
        <v>0</v>
      </c>
      <c r="AK350" s="32">
        <f>IF(ISNUMBER(M350),SQRT(INDEX('913'!$I$6:$I$1205,M350)^2+INDEX('913'!$J$6:$J$1205,M350)^2),0)</f>
        <v>0</v>
      </c>
      <c r="AL350" s="32">
        <f>IF(ISNUMBER(N350),SQRT(INDEX('913'!$I$6:$I$1205,N350)^2+INDEX('913'!$J$6:$J$1205,N350)^2),0)</f>
        <v>0</v>
      </c>
      <c r="AM350" s="32">
        <f>IF(ISNUMBER(O350),SQRT(INDEX('913'!$I$6:$I$1205,O350)^2+INDEX('913'!$J$6:$J$1205,O350)^2),0)</f>
        <v>0</v>
      </c>
      <c r="AN350" s="49">
        <f>IF(ISNUMBER(P350),SQRT(INDEX('913'!$I$6:$I$1205,P350)^2+INDEX('913'!$J$6:$J$1205,P350)^2),0)</f>
        <v>0</v>
      </c>
      <c r="AO350" s="37">
        <f t="shared" si="61"/>
        <v>0</v>
      </c>
      <c r="AP350" s="37">
        <f t="shared" si="62"/>
        <v>0</v>
      </c>
      <c r="AQ350" s="33" t="e">
        <f>-100*'935'!W350*(AO350+AP350)/'11'!C$17</f>
        <v>#VALUE!</v>
      </c>
      <c r="AR350" s="37" t="e">
        <f t="shared" si="63"/>
        <v>#VALUE!</v>
      </c>
      <c r="AS350" s="52" t="e">
        <f t="shared" si="64"/>
        <v>#VALUE!</v>
      </c>
      <c r="AT350" s="32" t="e">
        <f>IF('935'!C350="VOID",0,('935'!C350*(1-'935'!X350/'11'!B$17)))</f>
        <v>#VALUE!</v>
      </c>
      <c r="AU350" s="52" t="e">
        <f>'935'!Q350*(1-'935'!Y350/'11'!C$17)/(1-'935'!X350/'11'!B$17)</f>
        <v>#VALUE!</v>
      </c>
      <c r="AV350" s="37" t="e">
        <f>INDEX('DNO totals'!$B$57:$G$57,IF('935'!K350,IF(MOD('935'!K350,1000),IF(MOD('935'!K350,100),IF(MOD('935'!K350,10),IF(MOD('935'!K350,1000)=1,6,5),4),3),2),1))</f>
        <v>#VALUE!</v>
      </c>
      <c r="AW350" s="52" t="e">
        <f t="shared" si="65"/>
        <v>#VALUE!</v>
      </c>
      <c r="AX350" s="32" t="e">
        <f>IF('935'!V350="VOID",0,'935'!V350*(1-'935'!X350/'11'!B$17))</f>
        <v>#VALUE!</v>
      </c>
      <c r="AY350" s="33" t="e">
        <f>IF(H350,-100*'Charging rates'!B$10/'11'!B$17*AX350/H350,0)</f>
        <v>#VALUE!</v>
      </c>
      <c r="AZ350" s="33" t="e">
        <f>IF(C350,'DNO totals'!B$41,0)</f>
        <v>#VALUE!</v>
      </c>
      <c r="BA350" s="33" t="e">
        <f t="shared" si="66"/>
        <v>#VALUE!</v>
      </c>
      <c r="BB350" s="33" t="e">
        <f t="shared" si="67"/>
        <v>#VALUE!</v>
      </c>
      <c r="BC350" s="53" t="e">
        <f t="shared" si="68"/>
        <v>#VALUE!</v>
      </c>
      <c r="BD350" s="32" t="e">
        <f>IF(AT350,'935'!H350*AT350/(AT350+D350+H350),0)</f>
        <v>#VALUE!</v>
      </c>
      <c r="BE350" s="32" t="e">
        <f>IF(H350,'935'!H350*H350/(AT350+D350+H350),0)</f>
        <v>#VALUE!</v>
      </c>
      <c r="BF350" s="32" t="e">
        <f>BD350*(1-'935'!X350/'11'!B$17)</f>
        <v>#VALUE!</v>
      </c>
      <c r="BG350" s="49" t="e">
        <f>BE350*(1-'935'!X350/'11'!B$17)</f>
        <v>#VALUE!</v>
      </c>
      <c r="BH350" s="52" t="e">
        <f>AV350*Parameters!B$6</f>
        <v>#VALUE!</v>
      </c>
      <c r="BI350" s="37" t="e">
        <f>IF('935'!$K350=1000,'Charging rates'!$C$38*$BH350/(1+'DNO totals'!$C$99)*'935'!$L350,0)</f>
        <v>#VALUE!</v>
      </c>
      <c r="BJ350" s="37" t="e">
        <f>IF(MOD('935'!$K350,1000)=100,'Charging rates'!$D$38*$BH350/(1+'DNO totals'!$D$99)*'935'!$M350,0)</f>
        <v>#VALUE!</v>
      </c>
      <c r="BK350" s="37" t="e">
        <f>IF(MOD('935'!$K350,100)=10,'Charging rates'!$E$38*$BH350/(1+'DNO totals'!$E$99)*'935'!$N350,0)</f>
        <v>#VALUE!</v>
      </c>
      <c r="BL350" s="37" t="e">
        <f>IF(AND(MOD('935'!$K350,10)&gt;0,MOD('935'!$K350,1000)&gt;1),'Charging rates'!$F$38*$BH350/(1+'DNO totals'!$F$99)*'935'!$O350,0)</f>
        <v>#VALUE!</v>
      </c>
      <c r="BM350" s="37" t="e">
        <f>IF(MOD('935'!$K350,1000)=1,'Charging rates'!$G$38*$BH350/(1+'DNO totals'!$G$99)*'935'!$P350,0)</f>
        <v>#VALUE!</v>
      </c>
      <c r="BN350" s="52" t="e">
        <f t="shared" si="69"/>
        <v>#VALUE!</v>
      </c>
      <c r="BO350" s="37" t="e">
        <f>IF('935'!$K350&gt;1000,'Charging rates'!$C$38*$AW350*'935'!$L350,0)</f>
        <v>#VALUE!</v>
      </c>
      <c r="BP350" s="37" t="e">
        <f>IF(MOD('935'!$K350,1000)&gt;100,'Charging rates'!$D$38*$AW350*'935'!$M350,0)</f>
        <v>#VALUE!</v>
      </c>
      <c r="BQ350" s="37" t="e">
        <f>IF(MOD('935'!$K350,100)&gt;10,'Charging rates'!$E$38*$AW350*'935'!$N350,0)</f>
        <v>#VALUE!</v>
      </c>
      <c r="BR350" s="52" t="e">
        <f t="shared" si="70"/>
        <v>#VALUE!</v>
      </c>
      <c r="BS350" s="48" t="e">
        <f>'935'!C350&lt;&gt;"VOID"</f>
        <v>#VALUE!</v>
      </c>
      <c r="BT350" s="33" t="e">
        <f>IF(BS350,(100/'11'!B$17*BD350*((1-'935'!I350)*'Charging rates'!B$51+'Charging rates'!B$63)),0)</f>
        <v>#VALUE!</v>
      </c>
      <c r="BU350" s="33" t="e">
        <f>100/'11'!B$17*BG350*('Charging rates'!B$51+'Charging rates'!B$63)</f>
        <v>#VALUE!</v>
      </c>
      <c r="BV350" s="33" t="e">
        <f>100/'11'!B$17*BE350*('Charging rates'!B$51+'Charging rates'!B$63)</f>
        <v>#VALUE!</v>
      </c>
      <c r="BW350" s="53" t="e">
        <f t="shared" si="71"/>
        <v>#VALUE!</v>
      </c>
      <c r="BX350" s="32" t="e">
        <f>AT350-('935'!T350*(1-'935'!X350/'11'!B$17))</f>
        <v>#VALUE!</v>
      </c>
      <c r="BY350" s="32">
        <f>0-IF(ISNUMBER(I350),INDEX('913'!$I$6:$I$1205,I350),0)-IF(ISNUMBER(J350),INDEX('913'!$I$6:$I$1205,J350),0)-IF(ISNUMBER(K350),INDEX('913'!$I$6:$I$1205,K350),0)-IF(ISNUMBER(L350),INDEX('913'!$I$6:$I$1205,L350),0)-IF(ISNUMBER(M350),INDEX('913'!$I$6:$I$1205,M350),0)-IF(ISNUMBER(N350),INDEX('913'!$I$6:$I$1205,N350),0)-IF(ISNUMBER(O350),INDEX('913'!$I$6:$I$1205,O350),0)-IF(ISNUMBER(P350),INDEX('913'!$I$6:$I$1205,P350),0)</f>
        <v>0</v>
      </c>
      <c r="BZ350" s="37">
        <f>IF(BY350=0,1,MAX(1,SQRT(BY350^2+(IF(ISNUMBER(I350),INDEX('913'!$J$6:$J$1205,I350),0)+IF(ISNUMBER(J350),INDEX('913'!$J$6:$J$1205,J350),0)+IF(ISNUMBER(K350),INDEX('913'!$J$6:$J$1205,K350),0)+IF(ISNUMBER(L350),INDEX('913'!$J$6:$J$1205,L350),0)+IF(ISNUMBER(M350),INDEX('913'!$J$6:$J$1205,M350),0)+IF(ISNUMBER(N350),INDEX('913'!$J$6:$J$1205,N350),0)+IF(ISNUMBER(O350),INDEX('913'!$J$6:$J$1205,O350),0)+IF(ISNUMBER(P350),INDEX('913'!$J$6:$J$1205,P350),0))^2)/BY350))</f>
        <v>1</v>
      </c>
      <c r="CA350" s="33" t="e">
        <f>100*AO350/'11'!B$17</f>
        <v>#VALUE!</v>
      </c>
      <c r="CB350" s="37" t="e">
        <f>100*(AP350*BZ350)/'11'!C$17</f>
        <v>#VALUE!</v>
      </c>
      <c r="CC350" s="37" t="e">
        <f t="shared" si="72"/>
        <v>#VALUE!</v>
      </c>
      <c r="CD350" s="33" t="e">
        <f t="shared" si="73"/>
        <v>#VALUE!</v>
      </c>
      <c r="CE350" s="54" t="e">
        <f>'11'!C$17-'935'!Y350</f>
        <v>#VALUE!</v>
      </c>
      <c r="CF350" s="37" t="e">
        <f>MAX('DNO totals'!B$312+0,MIN('935'!L350+0,'DNO totals'!B$304+0))</f>
        <v>#VALUE!</v>
      </c>
      <c r="CG350" s="37" t="e">
        <f>MAX('DNO totals'!C$312+0,MIN('935'!M350+0,'DNO totals'!C$304+0))</f>
        <v>#VALUE!</v>
      </c>
      <c r="CH350" s="37" t="e">
        <f>MAX('DNO totals'!D$312+0,MIN('935'!N350+0,'DNO totals'!D$304+0))</f>
        <v>#VALUE!</v>
      </c>
      <c r="CI350" s="37" t="e">
        <f>MAX('DNO totals'!E$312+0,MIN('935'!O350+0,'DNO totals'!E$304+0))</f>
        <v>#VALUE!</v>
      </c>
      <c r="CJ350" s="52" t="e">
        <f>MAX('DNO totals'!F$312+0,MIN('935'!P350+0,'DNO totals'!F$304+0))</f>
        <v>#VALUE!</v>
      </c>
      <c r="CK350" s="37" t="e">
        <f>IF('935'!$K350=1000,'Charging rates'!$C$38*$BH350/(1+'DNO totals'!$C$99)*$CF350,0)</f>
        <v>#VALUE!</v>
      </c>
      <c r="CL350" s="37" t="e">
        <f>IF(MOD('935'!$K350,1000)=100,'Charging rates'!$D$38*$BH350/(1+'DNO totals'!$D$99)*$CG350,0)</f>
        <v>#VALUE!</v>
      </c>
      <c r="CM350" s="37" t="e">
        <f>IF(MOD('935'!$K350,100)=10,'Charging rates'!$E$38*$BH350/(1+'DNO totals'!$E$99)*$CH350,0)</f>
        <v>#VALUE!</v>
      </c>
      <c r="CN350" s="37" t="e">
        <f>IF(AND(MOD('935'!$K350,10)&gt;0,MOD('935'!$K350,1000)&gt;1),'Charging rates'!$F$38*$BH350/(1+'DNO totals'!$F$99)*$CI350,0)</f>
        <v>#VALUE!</v>
      </c>
      <c r="CO350" s="37" t="e">
        <f>IF(MOD('935'!$K350,1000)=1,'Charging rates'!$G$38*$BH350/(1+'DNO totals'!$G$99)*$CJ350,0)</f>
        <v>#VALUE!</v>
      </c>
      <c r="CP350" s="52" t="e">
        <f t="shared" si="74"/>
        <v>#VALUE!</v>
      </c>
      <c r="CQ350" s="37" t="e">
        <f>IF('935'!$K350&gt;1000,'Charging rates'!$C$38*$AW350*$CF350,0)</f>
        <v>#VALUE!</v>
      </c>
      <c r="CR350" s="37" t="e">
        <f>IF(MOD('935'!$K350,1000)&gt;100,'Charging rates'!$D$38*$AW350*$CG350,0)</f>
        <v>#VALUE!</v>
      </c>
      <c r="CS350" s="37" t="e">
        <f>IF(MOD('935'!$K350,100)&gt;10,'Charging rates'!$E$38*$AW350*$CH350,0)</f>
        <v>#VALUE!</v>
      </c>
      <c r="CT350" s="52" t="e">
        <f t="shared" si="75"/>
        <v>#VALUE!</v>
      </c>
      <c r="CU350" s="33" t="e">
        <f>100*(AP350*'935'!Q350*BZ350)/'11'!B$17</f>
        <v>#VALUE!</v>
      </c>
      <c r="CV350" s="33" t="e">
        <f>100/'11'!B$17*'Charging rates'!B$10*AW350</f>
        <v>#VALUE!</v>
      </c>
      <c r="CW350" s="33" t="e">
        <f>IF(AT350=0,0,(1-BX350/AT350)*(CA350+IF('935'!Q350=0,0,(CB350*'935'!Q350*('11'!C$17-'935'!Y350)/('11'!B$17-'935'!X350)))))</f>
        <v>#VALUE!</v>
      </c>
      <c r="CX350" s="33" t="e">
        <f t="shared" si="76"/>
        <v>#VALUE!</v>
      </c>
      <c r="CY350" s="49" t="e">
        <f t="shared" si="77"/>
        <v>#VALUE!</v>
      </c>
      <c r="CZ350" s="32" t="e">
        <f>AT350*(Parameters!B$21+AU350)*IF('DNO totals'!B$323&lt;0,1,'935'!S350)</f>
        <v>#VALUE!</v>
      </c>
      <c r="DA350" s="52" t="e">
        <f>IF('DNO totals'!B$323&lt;0,1,'935'!S350)*(Parameters!B$21+AU350)</f>
        <v>#VALUE!</v>
      </c>
      <c r="DB350" s="37" t="e">
        <f>CX350+'Charging rates'!B$106*DA350*100/'11'!B$17</f>
        <v>#VALUE!</v>
      </c>
      <c r="DC350" s="37" t="e">
        <f>DB350+'Charging rates'!B$116*(Parameters!B$21+AU350)*100/'11'!B$17*IF('DNO totals'!B$323&lt;0,1,'935'!S350)</f>
        <v>#VALUE!</v>
      </c>
      <c r="DD350" s="37" t="e">
        <f>'Charging rates'!B$97*(CP350+CT350)*100/'11'!B$17</f>
        <v>#VALUE!</v>
      </c>
      <c r="DE350" s="33" t="e">
        <f>MAX(0-(CB350*AU350*'11'!C$17/'11'!B$17),DC350+DD350)</f>
        <v>#VALUE!</v>
      </c>
      <c r="DF350" s="37" t="e">
        <f>IF(BS350,IF(AU350=0,CC350,MAX(0,MIN(CC350,CC350+(DE350/'935'!Q350*('11'!B$17-'935'!X350)/('11'!C$17-'935'!Y350))))),0)</f>
        <v>#VALUE!</v>
      </c>
      <c r="DG350" s="33" t="e">
        <f t="shared" si="78"/>
        <v>#VALUE!</v>
      </c>
      <c r="DH350" s="53" t="e">
        <f t="shared" si="79"/>
        <v>#VALUE!</v>
      </c>
    </row>
    <row r="351" spans="1:112">
      <c r="A351" s="28">
        <v>251</v>
      </c>
      <c r="B351" s="47" t="e">
        <f>'935'!B351</f>
        <v>#VALUE!</v>
      </c>
      <c r="C351" s="48" t="e">
        <f>OR('935'!E351&lt;&gt;"VOID",'935'!F351&lt;&gt;"VOID",'935'!G351&lt;&gt;"VOID")</f>
        <v>#VALUE!</v>
      </c>
      <c r="D351" s="32" t="e">
        <f>IF('935'!D351="VOID",0,'935'!D351*(1-'935'!X351/'11'!B$17))</f>
        <v>#VALUE!</v>
      </c>
      <c r="E351" s="32" t="e">
        <f>IF('935'!E351="VOID",0,'935'!E351*(1-'935'!X351/'11'!B$17))</f>
        <v>#VALUE!</v>
      </c>
      <c r="F351" s="32" t="e">
        <f>IF('935'!F351="VOID",0,'935'!F351*(1-'935'!X351/'11'!B$17))</f>
        <v>#VALUE!</v>
      </c>
      <c r="G351" s="32" t="e">
        <f>IF('935'!G351="VOID",0,'935'!G351*(1-'935'!X351/'11'!B$17))</f>
        <v>#VALUE!</v>
      </c>
      <c r="H351" s="49" t="e">
        <f t="shared" si="60"/>
        <v>#VALUE!</v>
      </c>
      <c r="I351" s="50" t="e">
        <f>MATCH('935'!J351,'913'!$B$6:$B$1205,0)</f>
        <v>#VALUE!</v>
      </c>
      <c r="J351" s="50" t="e">
        <f>MATCH(INDEX('913'!$D$6:$D$1205,I351),'913'!$B$6:$B$1205,0)</f>
        <v>#VALUE!</v>
      </c>
      <c r="K351" s="50" t="e">
        <f>MATCH(INDEX('913'!$D$6:$D$1205,J351),'913'!$B$6:$B$1205,0)</f>
        <v>#VALUE!</v>
      </c>
      <c r="L351" s="50" t="e">
        <f>MATCH(INDEX('913'!$D$6:$D$1205,K351),'913'!$B$6:$B$1205,0)</f>
        <v>#VALUE!</v>
      </c>
      <c r="M351" s="50" t="e">
        <f>MATCH(INDEX('913'!$D$6:$D$1205,L351),'913'!$B$6:$B$1205,0)</f>
        <v>#VALUE!</v>
      </c>
      <c r="N351" s="50" t="e">
        <f>MATCH(INDEX('913'!$D$6:$D$1205,M351),'913'!$B$6:$B$1205,0)</f>
        <v>#VALUE!</v>
      </c>
      <c r="O351" s="50" t="e">
        <f>MATCH(INDEX('913'!$D$6:$D$1205,N351),'913'!$B$6:$B$1205,0)</f>
        <v>#VALUE!</v>
      </c>
      <c r="P351" s="51" t="e">
        <f>MATCH(INDEX('913'!$D$6:$D$1205,O351),'913'!$B$6:$B$1205,0)</f>
        <v>#VALUE!</v>
      </c>
      <c r="Q351" s="37">
        <f>IF(ISNUMBER(I351),MAX(0,INDEX('913'!$E$6:$E$1205,I351)),0)</f>
        <v>0</v>
      </c>
      <c r="R351" s="37">
        <f>IF(ISNUMBER(J351),MAX(0,INDEX('913'!$E$6:$E$1205,J351)),0)</f>
        <v>0</v>
      </c>
      <c r="S351" s="37">
        <f>IF(ISNUMBER(K351),MAX(0,INDEX('913'!$E$6:$E$1205,K351)),0)</f>
        <v>0</v>
      </c>
      <c r="T351" s="37">
        <f>IF(ISNUMBER(L351),MAX(0,INDEX('913'!$E$6:$E$1205,L351)),0)</f>
        <v>0</v>
      </c>
      <c r="U351" s="37">
        <f>IF(ISNUMBER(M351),MAX(0,INDEX('913'!$E$6:$E$1205,M351)),0)</f>
        <v>0</v>
      </c>
      <c r="V351" s="37">
        <f>IF(ISNUMBER(N351),MAX(0,INDEX('913'!$E$6:$E$1205,N351)),0)</f>
        <v>0</v>
      </c>
      <c r="W351" s="37">
        <f>IF(ISNUMBER(O351),MAX(0,INDEX('913'!$E$6:$E$1205,O351)),0)</f>
        <v>0</v>
      </c>
      <c r="X351" s="52">
        <f>IF(ISNUMBER(P351),MAX(0,INDEX('913'!$E$6:$E$1205,P351)),0)</f>
        <v>0</v>
      </c>
      <c r="Y351" s="37">
        <f>IF(ISNUMBER(I351),MAX(0,INDEX('913'!$F$6:$F$1205,I351)),0)</f>
        <v>0</v>
      </c>
      <c r="Z351" s="37">
        <f>IF(ISNUMBER(J351),MAX(0,INDEX('913'!$F$6:$F$1205,J351)),0)</f>
        <v>0</v>
      </c>
      <c r="AA351" s="37">
        <f>IF(ISNUMBER(K351),MAX(0,INDEX('913'!$F$6:$F$1205,K351)),0)</f>
        <v>0</v>
      </c>
      <c r="AB351" s="37">
        <f>IF(ISNUMBER(L351),MAX(0,INDEX('913'!$F$6:$F$1205,L351)),0)</f>
        <v>0</v>
      </c>
      <c r="AC351" s="37">
        <f>IF(ISNUMBER(M351),MAX(0,INDEX('913'!$F$6:$F$1205,M351)),0)</f>
        <v>0</v>
      </c>
      <c r="AD351" s="37">
        <f>IF(ISNUMBER(N351),MAX(0,INDEX('913'!$F$6:$F$1205,N351)),0)</f>
        <v>0</v>
      </c>
      <c r="AE351" s="37">
        <f>IF(ISNUMBER(O351),MAX(0,INDEX('913'!$F$6:$F$1205,O351)),0)</f>
        <v>0</v>
      </c>
      <c r="AF351" s="37">
        <f>IF(ISNUMBER(P351),MAX(0,INDEX('913'!$F$6:$F$1205,P351)),0)</f>
        <v>0</v>
      </c>
      <c r="AG351" s="32">
        <f>IF(ISNUMBER(I351),SQRT(INDEX('913'!$I$6:$I$1205,I351)^2+INDEX('913'!$J$6:$J$1205,I351)^2),0)</f>
        <v>0</v>
      </c>
      <c r="AH351" s="32">
        <f>IF(ISNUMBER(J351),SQRT(INDEX('913'!$I$6:$I$1205,J351)^2+INDEX('913'!$J$6:$J$1205,J351)^2),0)</f>
        <v>0</v>
      </c>
      <c r="AI351" s="32">
        <f>IF(ISNUMBER(K351),SQRT(INDEX('913'!$I$6:$I$1205,K351)^2+INDEX('913'!$J$6:$J$1205,K351)^2),0)</f>
        <v>0</v>
      </c>
      <c r="AJ351" s="32">
        <f>IF(ISNUMBER(L351),SQRT(INDEX('913'!$I$6:$I$1205,L351)^2+INDEX('913'!$J$6:$J$1205,L351)^2),0)</f>
        <v>0</v>
      </c>
      <c r="AK351" s="32">
        <f>IF(ISNUMBER(M351),SQRT(INDEX('913'!$I$6:$I$1205,M351)^2+INDEX('913'!$J$6:$J$1205,M351)^2),0)</f>
        <v>0</v>
      </c>
      <c r="AL351" s="32">
        <f>IF(ISNUMBER(N351),SQRT(INDEX('913'!$I$6:$I$1205,N351)^2+INDEX('913'!$J$6:$J$1205,N351)^2),0)</f>
        <v>0</v>
      </c>
      <c r="AM351" s="32">
        <f>IF(ISNUMBER(O351),SQRT(INDEX('913'!$I$6:$I$1205,O351)^2+INDEX('913'!$J$6:$J$1205,O351)^2),0)</f>
        <v>0</v>
      </c>
      <c r="AN351" s="49">
        <f>IF(ISNUMBER(P351),SQRT(INDEX('913'!$I$6:$I$1205,P351)^2+INDEX('913'!$J$6:$J$1205,P351)^2),0)</f>
        <v>0</v>
      </c>
      <c r="AO351" s="37">
        <f t="shared" si="61"/>
        <v>0</v>
      </c>
      <c r="AP351" s="37">
        <f t="shared" si="62"/>
        <v>0</v>
      </c>
      <c r="AQ351" s="33" t="e">
        <f>-100*'935'!W351*(AO351+AP351)/'11'!C$17</f>
        <v>#VALUE!</v>
      </c>
      <c r="AR351" s="37" t="e">
        <f t="shared" si="63"/>
        <v>#VALUE!</v>
      </c>
      <c r="AS351" s="52" t="e">
        <f t="shared" si="64"/>
        <v>#VALUE!</v>
      </c>
      <c r="AT351" s="32" t="e">
        <f>IF('935'!C351="VOID",0,('935'!C351*(1-'935'!X351/'11'!B$17)))</f>
        <v>#VALUE!</v>
      </c>
      <c r="AU351" s="52" t="e">
        <f>'935'!Q351*(1-'935'!Y351/'11'!C$17)/(1-'935'!X351/'11'!B$17)</f>
        <v>#VALUE!</v>
      </c>
      <c r="AV351" s="37" t="e">
        <f>INDEX('DNO totals'!$B$57:$G$57,IF('935'!K351,IF(MOD('935'!K351,1000),IF(MOD('935'!K351,100),IF(MOD('935'!K351,10),IF(MOD('935'!K351,1000)=1,6,5),4),3),2),1))</f>
        <v>#VALUE!</v>
      </c>
      <c r="AW351" s="52" t="e">
        <f t="shared" si="65"/>
        <v>#VALUE!</v>
      </c>
      <c r="AX351" s="32" t="e">
        <f>IF('935'!V351="VOID",0,'935'!V351*(1-'935'!X351/'11'!B$17))</f>
        <v>#VALUE!</v>
      </c>
      <c r="AY351" s="33" t="e">
        <f>IF(H351,-100*'Charging rates'!B$10/'11'!B$17*AX351/H351,0)</f>
        <v>#VALUE!</v>
      </c>
      <c r="AZ351" s="33" t="e">
        <f>IF(C351,'DNO totals'!B$41,0)</f>
        <v>#VALUE!</v>
      </c>
      <c r="BA351" s="33" t="e">
        <f t="shared" si="66"/>
        <v>#VALUE!</v>
      </c>
      <c r="BB351" s="33" t="e">
        <f t="shared" si="67"/>
        <v>#VALUE!</v>
      </c>
      <c r="BC351" s="53" t="e">
        <f t="shared" si="68"/>
        <v>#VALUE!</v>
      </c>
      <c r="BD351" s="32" t="e">
        <f>IF(AT351,'935'!H351*AT351/(AT351+D351+H351),0)</f>
        <v>#VALUE!</v>
      </c>
      <c r="BE351" s="32" t="e">
        <f>IF(H351,'935'!H351*H351/(AT351+D351+H351),0)</f>
        <v>#VALUE!</v>
      </c>
      <c r="BF351" s="32" t="e">
        <f>BD351*(1-'935'!X351/'11'!B$17)</f>
        <v>#VALUE!</v>
      </c>
      <c r="BG351" s="49" t="e">
        <f>BE351*(1-'935'!X351/'11'!B$17)</f>
        <v>#VALUE!</v>
      </c>
      <c r="BH351" s="52" t="e">
        <f>AV351*Parameters!B$6</f>
        <v>#VALUE!</v>
      </c>
      <c r="BI351" s="37" t="e">
        <f>IF('935'!$K351=1000,'Charging rates'!$C$38*$BH351/(1+'DNO totals'!$C$99)*'935'!$L351,0)</f>
        <v>#VALUE!</v>
      </c>
      <c r="BJ351" s="37" t="e">
        <f>IF(MOD('935'!$K351,1000)=100,'Charging rates'!$D$38*$BH351/(1+'DNO totals'!$D$99)*'935'!$M351,0)</f>
        <v>#VALUE!</v>
      </c>
      <c r="BK351" s="37" t="e">
        <f>IF(MOD('935'!$K351,100)=10,'Charging rates'!$E$38*$BH351/(1+'DNO totals'!$E$99)*'935'!$N351,0)</f>
        <v>#VALUE!</v>
      </c>
      <c r="BL351" s="37" t="e">
        <f>IF(AND(MOD('935'!$K351,10)&gt;0,MOD('935'!$K351,1000)&gt;1),'Charging rates'!$F$38*$BH351/(1+'DNO totals'!$F$99)*'935'!$O351,0)</f>
        <v>#VALUE!</v>
      </c>
      <c r="BM351" s="37" t="e">
        <f>IF(MOD('935'!$K351,1000)=1,'Charging rates'!$G$38*$BH351/(1+'DNO totals'!$G$99)*'935'!$P351,0)</f>
        <v>#VALUE!</v>
      </c>
      <c r="BN351" s="52" t="e">
        <f t="shared" si="69"/>
        <v>#VALUE!</v>
      </c>
      <c r="BO351" s="37" t="e">
        <f>IF('935'!$K351&gt;1000,'Charging rates'!$C$38*$AW351*'935'!$L351,0)</f>
        <v>#VALUE!</v>
      </c>
      <c r="BP351" s="37" t="e">
        <f>IF(MOD('935'!$K351,1000)&gt;100,'Charging rates'!$D$38*$AW351*'935'!$M351,0)</f>
        <v>#VALUE!</v>
      </c>
      <c r="BQ351" s="37" t="e">
        <f>IF(MOD('935'!$K351,100)&gt;10,'Charging rates'!$E$38*$AW351*'935'!$N351,0)</f>
        <v>#VALUE!</v>
      </c>
      <c r="BR351" s="52" t="e">
        <f t="shared" si="70"/>
        <v>#VALUE!</v>
      </c>
      <c r="BS351" s="48" t="e">
        <f>'935'!C351&lt;&gt;"VOID"</f>
        <v>#VALUE!</v>
      </c>
      <c r="BT351" s="33" t="e">
        <f>IF(BS351,(100/'11'!B$17*BD351*((1-'935'!I351)*'Charging rates'!B$51+'Charging rates'!B$63)),0)</f>
        <v>#VALUE!</v>
      </c>
      <c r="BU351" s="33" t="e">
        <f>100/'11'!B$17*BG351*('Charging rates'!B$51+'Charging rates'!B$63)</f>
        <v>#VALUE!</v>
      </c>
      <c r="BV351" s="33" t="e">
        <f>100/'11'!B$17*BE351*('Charging rates'!B$51+'Charging rates'!B$63)</f>
        <v>#VALUE!</v>
      </c>
      <c r="BW351" s="53" t="e">
        <f t="shared" si="71"/>
        <v>#VALUE!</v>
      </c>
      <c r="BX351" s="32" t="e">
        <f>AT351-('935'!T351*(1-'935'!X351/'11'!B$17))</f>
        <v>#VALUE!</v>
      </c>
      <c r="BY351" s="32">
        <f>0-IF(ISNUMBER(I351),INDEX('913'!$I$6:$I$1205,I351),0)-IF(ISNUMBER(J351),INDEX('913'!$I$6:$I$1205,J351),0)-IF(ISNUMBER(K351),INDEX('913'!$I$6:$I$1205,K351),0)-IF(ISNUMBER(L351),INDEX('913'!$I$6:$I$1205,L351),0)-IF(ISNUMBER(M351),INDEX('913'!$I$6:$I$1205,M351),0)-IF(ISNUMBER(N351),INDEX('913'!$I$6:$I$1205,N351),0)-IF(ISNUMBER(O351),INDEX('913'!$I$6:$I$1205,O351),0)-IF(ISNUMBER(P351),INDEX('913'!$I$6:$I$1205,P351),0)</f>
        <v>0</v>
      </c>
      <c r="BZ351" s="37">
        <f>IF(BY351=0,1,MAX(1,SQRT(BY351^2+(IF(ISNUMBER(I351),INDEX('913'!$J$6:$J$1205,I351),0)+IF(ISNUMBER(J351),INDEX('913'!$J$6:$J$1205,J351),0)+IF(ISNUMBER(K351),INDEX('913'!$J$6:$J$1205,K351),0)+IF(ISNUMBER(L351),INDEX('913'!$J$6:$J$1205,L351),0)+IF(ISNUMBER(M351),INDEX('913'!$J$6:$J$1205,M351),0)+IF(ISNUMBER(N351),INDEX('913'!$J$6:$J$1205,N351),0)+IF(ISNUMBER(O351),INDEX('913'!$J$6:$J$1205,O351),0)+IF(ISNUMBER(P351),INDEX('913'!$J$6:$J$1205,P351),0))^2)/BY351))</f>
        <v>1</v>
      </c>
      <c r="CA351" s="33" t="e">
        <f>100*AO351/'11'!B$17</f>
        <v>#VALUE!</v>
      </c>
      <c r="CB351" s="37" t="e">
        <f>100*(AP351*BZ351)/'11'!C$17</f>
        <v>#VALUE!</v>
      </c>
      <c r="CC351" s="37" t="e">
        <f t="shared" si="72"/>
        <v>#VALUE!</v>
      </c>
      <c r="CD351" s="33" t="e">
        <f t="shared" si="73"/>
        <v>#VALUE!</v>
      </c>
      <c r="CE351" s="54" t="e">
        <f>'11'!C$17-'935'!Y351</f>
        <v>#VALUE!</v>
      </c>
      <c r="CF351" s="37" t="e">
        <f>MAX('DNO totals'!B$312+0,MIN('935'!L351+0,'DNO totals'!B$304+0))</f>
        <v>#VALUE!</v>
      </c>
      <c r="CG351" s="37" t="e">
        <f>MAX('DNO totals'!C$312+0,MIN('935'!M351+0,'DNO totals'!C$304+0))</f>
        <v>#VALUE!</v>
      </c>
      <c r="CH351" s="37" t="e">
        <f>MAX('DNO totals'!D$312+0,MIN('935'!N351+0,'DNO totals'!D$304+0))</f>
        <v>#VALUE!</v>
      </c>
      <c r="CI351" s="37" t="e">
        <f>MAX('DNO totals'!E$312+0,MIN('935'!O351+0,'DNO totals'!E$304+0))</f>
        <v>#VALUE!</v>
      </c>
      <c r="CJ351" s="52" t="e">
        <f>MAX('DNO totals'!F$312+0,MIN('935'!P351+0,'DNO totals'!F$304+0))</f>
        <v>#VALUE!</v>
      </c>
      <c r="CK351" s="37" t="e">
        <f>IF('935'!$K351=1000,'Charging rates'!$C$38*$BH351/(1+'DNO totals'!$C$99)*$CF351,0)</f>
        <v>#VALUE!</v>
      </c>
      <c r="CL351" s="37" t="e">
        <f>IF(MOD('935'!$K351,1000)=100,'Charging rates'!$D$38*$BH351/(1+'DNO totals'!$D$99)*$CG351,0)</f>
        <v>#VALUE!</v>
      </c>
      <c r="CM351" s="37" t="e">
        <f>IF(MOD('935'!$K351,100)=10,'Charging rates'!$E$38*$BH351/(1+'DNO totals'!$E$99)*$CH351,0)</f>
        <v>#VALUE!</v>
      </c>
      <c r="CN351" s="37" t="e">
        <f>IF(AND(MOD('935'!$K351,10)&gt;0,MOD('935'!$K351,1000)&gt;1),'Charging rates'!$F$38*$BH351/(1+'DNO totals'!$F$99)*$CI351,0)</f>
        <v>#VALUE!</v>
      </c>
      <c r="CO351" s="37" t="e">
        <f>IF(MOD('935'!$K351,1000)=1,'Charging rates'!$G$38*$BH351/(1+'DNO totals'!$G$99)*$CJ351,0)</f>
        <v>#VALUE!</v>
      </c>
      <c r="CP351" s="52" t="e">
        <f t="shared" si="74"/>
        <v>#VALUE!</v>
      </c>
      <c r="CQ351" s="37" t="e">
        <f>IF('935'!$K351&gt;1000,'Charging rates'!$C$38*$AW351*$CF351,0)</f>
        <v>#VALUE!</v>
      </c>
      <c r="CR351" s="37" t="e">
        <f>IF(MOD('935'!$K351,1000)&gt;100,'Charging rates'!$D$38*$AW351*$CG351,0)</f>
        <v>#VALUE!</v>
      </c>
      <c r="CS351" s="37" t="e">
        <f>IF(MOD('935'!$K351,100)&gt;10,'Charging rates'!$E$38*$AW351*$CH351,0)</f>
        <v>#VALUE!</v>
      </c>
      <c r="CT351" s="52" t="e">
        <f t="shared" si="75"/>
        <v>#VALUE!</v>
      </c>
      <c r="CU351" s="33" t="e">
        <f>100*(AP351*'935'!Q351*BZ351)/'11'!B$17</f>
        <v>#VALUE!</v>
      </c>
      <c r="CV351" s="33" t="e">
        <f>100/'11'!B$17*'Charging rates'!B$10*AW351</f>
        <v>#VALUE!</v>
      </c>
      <c r="CW351" s="33" t="e">
        <f>IF(AT351=0,0,(1-BX351/AT351)*(CA351+IF('935'!Q351=0,0,(CB351*'935'!Q351*('11'!C$17-'935'!Y351)/('11'!B$17-'935'!X351)))))</f>
        <v>#VALUE!</v>
      </c>
      <c r="CX351" s="33" t="e">
        <f t="shared" si="76"/>
        <v>#VALUE!</v>
      </c>
      <c r="CY351" s="49" t="e">
        <f t="shared" si="77"/>
        <v>#VALUE!</v>
      </c>
      <c r="CZ351" s="32" t="e">
        <f>AT351*(Parameters!B$21+AU351)*IF('DNO totals'!B$323&lt;0,1,'935'!S351)</f>
        <v>#VALUE!</v>
      </c>
      <c r="DA351" s="52" t="e">
        <f>IF('DNO totals'!B$323&lt;0,1,'935'!S351)*(Parameters!B$21+AU351)</f>
        <v>#VALUE!</v>
      </c>
      <c r="DB351" s="37" t="e">
        <f>CX351+'Charging rates'!B$106*DA351*100/'11'!B$17</f>
        <v>#VALUE!</v>
      </c>
      <c r="DC351" s="37" t="e">
        <f>DB351+'Charging rates'!B$116*(Parameters!B$21+AU351)*100/'11'!B$17*IF('DNO totals'!B$323&lt;0,1,'935'!S351)</f>
        <v>#VALUE!</v>
      </c>
      <c r="DD351" s="37" t="e">
        <f>'Charging rates'!B$97*(CP351+CT351)*100/'11'!B$17</f>
        <v>#VALUE!</v>
      </c>
      <c r="DE351" s="33" t="e">
        <f>MAX(0-(CB351*AU351*'11'!C$17/'11'!B$17),DC351+DD351)</f>
        <v>#VALUE!</v>
      </c>
      <c r="DF351" s="37" t="e">
        <f>IF(BS351,IF(AU351=0,CC351,MAX(0,MIN(CC351,CC351+(DE351/'935'!Q351*('11'!B$17-'935'!X351)/('11'!C$17-'935'!Y351))))),0)</f>
        <v>#VALUE!</v>
      </c>
      <c r="DG351" s="33" t="e">
        <f t="shared" si="78"/>
        <v>#VALUE!</v>
      </c>
      <c r="DH351" s="53" t="e">
        <f t="shared" si="79"/>
        <v>#VALUE!</v>
      </c>
    </row>
    <row r="352" spans="1:112">
      <c r="A352" s="28">
        <v>252</v>
      </c>
      <c r="B352" s="47" t="e">
        <f>'935'!B352</f>
        <v>#VALUE!</v>
      </c>
      <c r="C352" s="48" t="e">
        <f>OR('935'!E352&lt;&gt;"VOID",'935'!F352&lt;&gt;"VOID",'935'!G352&lt;&gt;"VOID")</f>
        <v>#VALUE!</v>
      </c>
      <c r="D352" s="32" t="e">
        <f>IF('935'!D352="VOID",0,'935'!D352*(1-'935'!X352/'11'!B$17))</f>
        <v>#VALUE!</v>
      </c>
      <c r="E352" s="32" t="e">
        <f>IF('935'!E352="VOID",0,'935'!E352*(1-'935'!X352/'11'!B$17))</f>
        <v>#VALUE!</v>
      </c>
      <c r="F352" s="32" t="e">
        <f>IF('935'!F352="VOID",0,'935'!F352*(1-'935'!X352/'11'!B$17))</f>
        <v>#VALUE!</v>
      </c>
      <c r="G352" s="32" t="e">
        <f>IF('935'!G352="VOID",0,'935'!G352*(1-'935'!X352/'11'!B$17))</f>
        <v>#VALUE!</v>
      </c>
      <c r="H352" s="49" t="e">
        <f t="shared" si="60"/>
        <v>#VALUE!</v>
      </c>
      <c r="I352" s="50" t="e">
        <f>MATCH('935'!J352,'913'!$B$6:$B$1205,0)</f>
        <v>#VALUE!</v>
      </c>
      <c r="J352" s="50" t="e">
        <f>MATCH(INDEX('913'!$D$6:$D$1205,I352),'913'!$B$6:$B$1205,0)</f>
        <v>#VALUE!</v>
      </c>
      <c r="K352" s="50" t="e">
        <f>MATCH(INDEX('913'!$D$6:$D$1205,J352),'913'!$B$6:$B$1205,0)</f>
        <v>#VALUE!</v>
      </c>
      <c r="L352" s="50" t="e">
        <f>MATCH(INDEX('913'!$D$6:$D$1205,K352),'913'!$B$6:$B$1205,0)</f>
        <v>#VALUE!</v>
      </c>
      <c r="M352" s="50" t="e">
        <f>MATCH(INDEX('913'!$D$6:$D$1205,L352),'913'!$B$6:$B$1205,0)</f>
        <v>#VALUE!</v>
      </c>
      <c r="N352" s="50" t="e">
        <f>MATCH(INDEX('913'!$D$6:$D$1205,M352),'913'!$B$6:$B$1205,0)</f>
        <v>#VALUE!</v>
      </c>
      <c r="O352" s="50" t="e">
        <f>MATCH(INDEX('913'!$D$6:$D$1205,N352),'913'!$B$6:$B$1205,0)</f>
        <v>#VALUE!</v>
      </c>
      <c r="P352" s="51" t="e">
        <f>MATCH(INDEX('913'!$D$6:$D$1205,O352),'913'!$B$6:$B$1205,0)</f>
        <v>#VALUE!</v>
      </c>
      <c r="Q352" s="37">
        <f>IF(ISNUMBER(I352),MAX(0,INDEX('913'!$E$6:$E$1205,I352)),0)</f>
        <v>0</v>
      </c>
      <c r="R352" s="37">
        <f>IF(ISNUMBER(J352),MAX(0,INDEX('913'!$E$6:$E$1205,J352)),0)</f>
        <v>0</v>
      </c>
      <c r="S352" s="37">
        <f>IF(ISNUMBER(K352),MAX(0,INDEX('913'!$E$6:$E$1205,K352)),0)</f>
        <v>0</v>
      </c>
      <c r="T352" s="37">
        <f>IF(ISNUMBER(L352),MAX(0,INDEX('913'!$E$6:$E$1205,L352)),0)</f>
        <v>0</v>
      </c>
      <c r="U352" s="37">
        <f>IF(ISNUMBER(M352),MAX(0,INDEX('913'!$E$6:$E$1205,M352)),0)</f>
        <v>0</v>
      </c>
      <c r="V352" s="37">
        <f>IF(ISNUMBER(N352),MAX(0,INDEX('913'!$E$6:$E$1205,N352)),0)</f>
        <v>0</v>
      </c>
      <c r="W352" s="37">
        <f>IF(ISNUMBER(O352),MAX(0,INDEX('913'!$E$6:$E$1205,O352)),0)</f>
        <v>0</v>
      </c>
      <c r="X352" s="52">
        <f>IF(ISNUMBER(P352),MAX(0,INDEX('913'!$E$6:$E$1205,P352)),0)</f>
        <v>0</v>
      </c>
      <c r="Y352" s="37">
        <f>IF(ISNUMBER(I352),MAX(0,INDEX('913'!$F$6:$F$1205,I352)),0)</f>
        <v>0</v>
      </c>
      <c r="Z352" s="37">
        <f>IF(ISNUMBER(J352),MAX(0,INDEX('913'!$F$6:$F$1205,J352)),0)</f>
        <v>0</v>
      </c>
      <c r="AA352" s="37">
        <f>IF(ISNUMBER(K352),MAX(0,INDEX('913'!$F$6:$F$1205,K352)),0)</f>
        <v>0</v>
      </c>
      <c r="AB352" s="37">
        <f>IF(ISNUMBER(L352),MAX(0,INDEX('913'!$F$6:$F$1205,L352)),0)</f>
        <v>0</v>
      </c>
      <c r="AC352" s="37">
        <f>IF(ISNUMBER(M352),MAX(0,INDEX('913'!$F$6:$F$1205,M352)),0)</f>
        <v>0</v>
      </c>
      <c r="AD352" s="37">
        <f>IF(ISNUMBER(N352),MAX(0,INDEX('913'!$F$6:$F$1205,N352)),0)</f>
        <v>0</v>
      </c>
      <c r="AE352" s="37">
        <f>IF(ISNUMBER(O352),MAX(0,INDEX('913'!$F$6:$F$1205,O352)),0)</f>
        <v>0</v>
      </c>
      <c r="AF352" s="37">
        <f>IF(ISNUMBER(P352),MAX(0,INDEX('913'!$F$6:$F$1205,P352)),0)</f>
        <v>0</v>
      </c>
      <c r="AG352" s="32">
        <f>IF(ISNUMBER(I352),SQRT(INDEX('913'!$I$6:$I$1205,I352)^2+INDEX('913'!$J$6:$J$1205,I352)^2),0)</f>
        <v>0</v>
      </c>
      <c r="AH352" s="32">
        <f>IF(ISNUMBER(J352),SQRT(INDEX('913'!$I$6:$I$1205,J352)^2+INDEX('913'!$J$6:$J$1205,J352)^2),0)</f>
        <v>0</v>
      </c>
      <c r="AI352" s="32">
        <f>IF(ISNUMBER(K352),SQRT(INDEX('913'!$I$6:$I$1205,K352)^2+INDEX('913'!$J$6:$J$1205,K352)^2),0)</f>
        <v>0</v>
      </c>
      <c r="AJ352" s="32">
        <f>IF(ISNUMBER(L352),SQRT(INDEX('913'!$I$6:$I$1205,L352)^2+INDEX('913'!$J$6:$J$1205,L352)^2),0)</f>
        <v>0</v>
      </c>
      <c r="AK352" s="32">
        <f>IF(ISNUMBER(M352),SQRT(INDEX('913'!$I$6:$I$1205,M352)^2+INDEX('913'!$J$6:$J$1205,M352)^2),0)</f>
        <v>0</v>
      </c>
      <c r="AL352" s="32">
        <f>IF(ISNUMBER(N352),SQRT(INDEX('913'!$I$6:$I$1205,N352)^2+INDEX('913'!$J$6:$J$1205,N352)^2),0)</f>
        <v>0</v>
      </c>
      <c r="AM352" s="32">
        <f>IF(ISNUMBER(O352),SQRT(INDEX('913'!$I$6:$I$1205,O352)^2+INDEX('913'!$J$6:$J$1205,O352)^2),0)</f>
        <v>0</v>
      </c>
      <c r="AN352" s="49">
        <f>IF(ISNUMBER(P352),SQRT(INDEX('913'!$I$6:$I$1205,P352)^2+INDEX('913'!$J$6:$J$1205,P352)^2),0)</f>
        <v>0</v>
      </c>
      <c r="AO352" s="37">
        <f t="shared" si="61"/>
        <v>0</v>
      </c>
      <c r="AP352" s="37">
        <f t="shared" si="62"/>
        <v>0</v>
      </c>
      <c r="AQ352" s="33" t="e">
        <f>-100*'935'!W352*(AO352+AP352)/'11'!C$17</f>
        <v>#VALUE!</v>
      </c>
      <c r="AR352" s="37" t="e">
        <f t="shared" si="63"/>
        <v>#VALUE!</v>
      </c>
      <c r="AS352" s="52" t="e">
        <f t="shared" si="64"/>
        <v>#VALUE!</v>
      </c>
      <c r="AT352" s="32" t="e">
        <f>IF('935'!C352="VOID",0,('935'!C352*(1-'935'!X352/'11'!B$17)))</f>
        <v>#VALUE!</v>
      </c>
      <c r="AU352" s="52" t="e">
        <f>'935'!Q352*(1-'935'!Y352/'11'!C$17)/(1-'935'!X352/'11'!B$17)</f>
        <v>#VALUE!</v>
      </c>
      <c r="AV352" s="37" t="e">
        <f>INDEX('DNO totals'!$B$57:$G$57,IF('935'!K352,IF(MOD('935'!K352,1000),IF(MOD('935'!K352,100),IF(MOD('935'!K352,10),IF(MOD('935'!K352,1000)=1,6,5),4),3),2),1))</f>
        <v>#VALUE!</v>
      </c>
      <c r="AW352" s="52" t="e">
        <f t="shared" si="65"/>
        <v>#VALUE!</v>
      </c>
      <c r="AX352" s="32" t="e">
        <f>IF('935'!V352="VOID",0,'935'!V352*(1-'935'!X352/'11'!B$17))</f>
        <v>#VALUE!</v>
      </c>
      <c r="AY352" s="33" t="e">
        <f>IF(H352,-100*'Charging rates'!B$10/'11'!B$17*AX352/H352,0)</f>
        <v>#VALUE!</v>
      </c>
      <c r="AZ352" s="33" t="e">
        <f>IF(C352,'DNO totals'!B$41,0)</f>
        <v>#VALUE!</v>
      </c>
      <c r="BA352" s="33" t="e">
        <f t="shared" si="66"/>
        <v>#VALUE!</v>
      </c>
      <c r="BB352" s="33" t="e">
        <f t="shared" si="67"/>
        <v>#VALUE!</v>
      </c>
      <c r="BC352" s="53" t="e">
        <f t="shared" si="68"/>
        <v>#VALUE!</v>
      </c>
      <c r="BD352" s="32" t="e">
        <f>IF(AT352,'935'!H352*AT352/(AT352+D352+H352),0)</f>
        <v>#VALUE!</v>
      </c>
      <c r="BE352" s="32" t="e">
        <f>IF(H352,'935'!H352*H352/(AT352+D352+H352),0)</f>
        <v>#VALUE!</v>
      </c>
      <c r="BF352" s="32" t="e">
        <f>BD352*(1-'935'!X352/'11'!B$17)</f>
        <v>#VALUE!</v>
      </c>
      <c r="BG352" s="49" t="e">
        <f>BE352*(1-'935'!X352/'11'!B$17)</f>
        <v>#VALUE!</v>
      </c>
      <c r="BH352" s="52" t="e">
        <f>AV352*Parameters!B$6</f>
        <v>#VALUE!</v>
      </c>
      <c r="BI352" s="37" t="e">
        <f>IF('935'!$K352=1000,'Charging rates'!$C$38*$BH352/(1+'DNO totals'!$C$99)*'935'!$L352,0)</f>
        <v>#VALUE!</v>
      </c>
      <c r="BJ352" s="37" t="e">
        <f>IF(MOD('935'!$K352,1000)=100,'Charging rates'!$D$38*$BH352/(1+'DNO totals'!$D$99)*'935'!$M352,0)</f>
        <v>#VALUE!</v>
      </c>
      <c r="BK352" s="37" t="e">
        <f>IF(MOD('935'!$K352,100)=10,'Charging rates'!$E$38*$BH352/(1+'DNO totals'!$E$99)*'935'!$N352,0)</f>
        <v>#VALUE!</v>
      </c>
      <c r="BL352" s="37" t="e">
        <f>IF(AND(MOD('935'!$K352,10)&gt;0,MOD('935'!$K352,1000)&gt;1),'Charging rates'!$F$38*$BH352/(1+'DNO totals'!$F$99)*'935'!$O352,0)</f>
        <v>#VALUE!</v>
      </c>
      <c r="BM352" s="37" t="e">
        <f>IF(MOD('935'!$K352,1000)=1,'Charging rates'!$G$38*$BH352/(1+'DNO totals'!$G$99)*'935'!$P352,0)</f>
        <v>#VALUE!</v>
      </c>
      <c r="BN352" s="52" t="e">
        <f t="shared" si="69"/>
        <v>#VALUE!</v>
      </c>
      <c r="BO352" s="37" t="e">
        <f>IF('935'!$K352&gt;1000,'Charging rates'!$C$38*$AW352*'935'!$L352,0)</f>
        <v>#VALUE!</v>
      </c>
      <c r="BP352" s="37" t="e">
        <f>IF(MOD('935'!$K352,1000)&gt;100,'Charging rates'!$D$38*$AW352*'935'!$M352,0)</f>
        <v>#VALUE!</v>
      </c>
      <c r="BQ352" s="37" t="e">
        <f>IF(MOD('935'!$K352,100)&gt;10,'Charging rates'!$E$38*$AW352*'935'!$N352,0)</f>
        <v>#VALUE!</v>
      </c>
      <c r="BR352" s="52" t="e">
        <f t="shared" si="70"/>
        <v>#VALUE!</v>
      </c>
      <c r="BS352" s="48" t="e">
        <f>'935'!C352&lt;&gt;"VOID"</f>
        <v>#VALUE!</v>
      </c>
      <c r="BT352" s="33" t="e">
        <f>IF(BS352,(100/'11'!B$17*BD352*((1-'935'!I352)*'Charging rates'!B$51+'Charging rates'!B$63)),0)</f>
        <v>#VALUE!</v>
      </c>
      <c r="BU352" s="33" t="e">
        <f>100/'11'!B$17*BG352*('Charging rates'!B$51+'Charging rates'!B$63)</f>
        <v>#VALUE!</v>
      </c>
      <c r="BV352" s="33" t="e">
        <f>100/'11'!B$17*BE352*('Charging rates'!B$51+'Charging rates'!B$63)</f>
        <v>#VALUE!</v>
      </c>
      <c r="BW352" s="53" t="e">
        <f t="shared" si="71"/>
        <v>#VALUE!</v>
      </c>
      <c r="BX352" s="32" t="e">
        <f>AT352-('935'!T352*(1-'935'!X352/'11'!B$17))</f>
        <v>#VALUE!</v>
      </c>
      <c r="BY352" s="32">
        <f>0-IF(ISNUMBER(I352),INDEX('913'!$I$6:$I$1205,I352),0)-IF(ISNUMBER(J352),INDEX('913'!$I$6:$I$1205,J352),0)-IF(ISNUMBER(K352),INDEX('913'!$I$6:$I$1205,K352),0)-IF(ISNUMBER(L352),INDEX('913'!$I$6:$I$1205,L352),0)-IF(ISNUMBER(M352),INDEX('913'!$I$6:$I$1205,M352),0)-IF(ISNUMBER(N352),INDEX('913'!$I$6:$I$1205,N352),0)-IF(ISNUMBER(O352),INDEX('913'!$I$6:$I$1205,O352),0)-IF(ISNUMBER(P352),INDEX('913'!$I$6:$I$1205,P352),0)</f>
        <v>0</v>
      </c>
      <c r="BZ352" s="37">
        <f>IF(BY352=0,1,MAX(1,SQRT(BY352^2+(IF(ISNUMBER(I352),INDEX('913'!$J$6:$J$1205,I352),0)+IF(ISNUMBER(J352),INDEX('913'!$J$6:$J$1205,J352),0)+IF(ISNUMBER(K352),INDEX('913'!$J$6:$J$1205,K352),0)+IF(ISNUMBER(L352),INDEX('913'!$J$6:$J$1205,L352),0)+IF(ISNUMBER(M352),INDEX('913'!$J$6:$J$1205,M352),0)+IF(ISNUMBER(N352),INDEX('913'!$J$6:$J$1205,N352),0)+IF(ISNUMBER(O352),INDEX('913'!$J$6:$J$1205,O352),0)+IF(ISNUMBER(P352),INDEX('913'!$J$6:$J$1205,P352),0))^2)/BY352))</f>
        <v>1</v>
      </c>
      <c r="CA352" s="33" t="e">
        <f>100*AO352/'11'!B$17</f>
        <v>#VALUE!</v>
      </c>
      <c r="CB352" s="37" t="e">
        <f>100*(AP352*BZ352)/'11'!C$17</f>
        <v>#VALUE!</v>
      </c>
      <c r="CC352" s="37" t="e">
        <f t="shared" si="72"/>
        <v>#VALUE!</v>
      </c>
      <c r="CD352" s="33" t="e">
        <f t="shared" si="73"/>
        <v>#VALUE!</v>
      </c>
      <c r="CE352" s="54" t="e">
        <f>'11'!C$17-'935'!Y352</f>
        <v>#VALUE!</v>
      </c>
      <c r="CF352" s="37" t="e">
        <f>MAX('DNO totals'!B$312+0,MIN('935'!L352+0,'DNO totals'!B$304+0))</f>
        <v>#VALUE!</v>
      </c>
      <c r="CG352" s="37" t="e">
        <f>MAX('DNO totals'!C$312+0,MIN('935'!M352+0,'DNO totals'!C$304+0))</f>
        <v>#VALUE!</v>
      </c>
      <c r="CH352" s="37" t="e">
        <f>MAX('DNO totals'!D$312+0,MIN('935'!N352+0,'DNO totals'!D$304+0))</f>
        <v>#VALUE!</v>
      </c>
      <c r="CI352" s="37" t="e">
        <f>MAX('DNO totals'!E$312+0,MIN('935'!O352+0,'DNO totals'!E$304+0))</f>
        <v>#VALUE!</v>
      </c>
      <c r="CJ352" s="52" t="e">
        <f>MAX('DNO totals'!F$312+0,MIN('935'!P352+0,'DNO totals'!F$304+0))</f>
        <v>#VALUE!</v>
      </c>
      <c r="CK352" s="37" t="e">
        <f>IF('935'!$K352=1000,'Charging rates'!$C$38*$BH352/(1+'DNO totals'!$C$99)*$CF352,0)</f>
        <v>#VALUE!</v>
      </c>
      <c r="CL352" s="37" t="e">
        <f>IF(MOD('935'!$K352,1000)=100,'Charging rates'!$D$38*$BH352/(1+'DNO totals'!$D$99)*$CG352,0)</f>
        <v>#VALUE!</v>
      </c>
      <c r="CM352" s="37" t="e">
        <f>IF(MOD('935'!$K352,100)=10,'Charging rates'!$E$38*$BH352/(1+'DNO totals'!$E$99)*$CH352,0)</f>
        <v>#VALUE!</v>
      </c>
      <c r="CN352" s="37" t="e">
        <f>IF(AND(MOD('935'!$K352,10)&gt;0,MOD('935'!$K352,1000)&gt;1),'Charging rates'!$F$38*$BH352/(1+'DNO totals'!$F$99)*$CI352,0)</f>
        <v>#VALUE!</v>
      </c>
      <c r="CO352" s="37" t="e">
        <f>IF(MOD('935'!$K352,1000)=1,'Charging rates'!$G$38*$BH352/(1+'DNO totals'!$G$99)*$CJ352,0)</f>
        <v>#VALUE!</v>
      </c>
      <c r="CP352" s="52" t="e">
        <f t="shared" si="74"/>
        <v>#VALUE!</v>
      </c>
      <c r="CQ352" s="37" t="e">
        <f>IF('935'!$K352&gt;1000,'Charging rates'!$C$38*$AW352*$CF352,0)</f>
        <v>#VALUE!</v>
      </c>
      <c r="CR352" s="37" t="e">
        <f>IF(MOD('935'!$K352,1000)&gt;100,'Charging rates'!$D$38*$AW352*$CG352,0)</f>
        <v>#VALUE!</v>
      </c>
      <c r="CS352" s="37" t="e">
        <f>IF(MOD('935'!$K352,100)&gt;10,'Charging rates'!$E$38*$AW352*$CH352,0)</f>
        <v>#VALUE!</v>
      </c>
      <c r="CT352" s="52" t="e">
        <f t="shared" si="75"/>
        <v>#VALUE!</v>
      </c>
      <c r="CU352" s="33" t="e">
        <f>100*(AP352*'935'!Q352*BZ352)/'11'!B$17</f>
        <v>#VALUE!</v>
      </c>
      <c r="CV352" s="33" t="e">
        <f>100/'11'!B$17*'Charging rates'!B$10*AW352</f>
        <v>#VALUE!</v>
      </c>
      <c r="CW352" s="33" t="e">
        <f>IF(AT352=0,0,(1-BX352/AT352)*(CA352+IF('935'!Q352=0,0,(CB352*'935'!Q352*('11'!C$17-'935'!Y352)/('11'!B$17-'935'!X352)))))</f>
        <v>#VALUE!</v>
      </c>
      <c r="CX352" s="33" t="e">
        <f t="shared" si="76"/>
        <v>#VALUE!</v>
      </c>
      <c r="CY352" s="49" t="e">
        <f t="shared" si="77"/>
        <v>#VALUE!</v>
      </c>
      <c r="CZ352" s="32" t="e">
        <f>AT352*(Parameters!B$21+AU352)*IF('DNO totals'!B$323&lt;0,1,'935'!S352)</f>
        <v>#VALUE!</v>
      </c>
      <c r="DA352" s="52" t="e">
        <f>IF('DNO totals'!B$323&lt;0,1,'935'!S352)*(Parameters!B$21+AU352)</f>
        <v>#VALUE!</v>
      </c>
      <c r="DB352" s="37" t="e">
        <f>CX352+'Charging rates'!B$106*DA352*100/'11'!B$17</f>
        <v>#VALUE!</v>
      </c>
      <c r="DC352" s="37" t="e">
        <f>DB352+'Charging rates'!B$116*(Parameters!B$21+AU352)*100/'11'!B$17*IF('DNO totals'!B$323&lt;0,1,'935'!S352)</f>
        <v>#VALUE!</v>
      </c>
      <c r="DD352" s="37" t="e">
        <f>'Charging rates'!B$97*(CP352+CT352)*100/'11'!B$17</f>
        <v>#VALUE!</v>
      </c>
      <c r="DE352" s="33" t="e">
        <f>MAX(0-(CB352*AU352*'11'!C$17/'11'!B$17),DC352+DD352)</f>
        <v>#VALUE!</v>
      </c>
      <c r="DF352" s="37" t="e">
        <f>IF(BS352,IF(AU352=0,CC352,MAX(0,MIN(CC352,CC352+(DE352/'935'!Q352*('11'!B$17-'935'!X352)/('11'!C$17-'935'!Y352))))),0)</f>
        <v>#VALUE!</v>
      </c>
      <c r="DG352" s="33" t="e">
        <f t="shared" si="78"/>
        <v>#VALUE!</v>
      </c>
      <c r="DH352" s="53" t="e">
        <f t="shared" si="79"/>
        <v>#VALUE!</v>
      </c>
    </row>
    <row r="353" spans="1:112">
      <c r="A353" s="28">
        <v>253</v>
      </c>
      <c r="B353" s="47" t="e">
        <f>'935'!B353</f>
        <v>#VALUE!</v>
      </c>
      <c r="C353" s="48" t="e">
        <f>OR('935'!E353&lt;&gt;"VOID",'935'!F353&lt;&gt;"VOID",'935'!G353&lt;&gt;"VOID")</f>
        <v>#VALUE!</v>
      </c>
      <c r="D353" s="32" t="e">
        <f>IF('935'!D353="VOID",0,'935'!D353*(1-'935'!X353/'11'!B$17))</f>
        <v>#VALUE!</v>
      </c>
      <c r="E353" s="32" t="e">
        <f>IF('935'!E353="VOID",0,'935'!E353*(1-'935'!X353/'11'!B$17))</f>
        <v>#VALUE!</v>
      </c>
      <c r="F353" s="32" t="e">
        <f>IF('935'!F353="VOID",0,'935'!F353*(1-'935'!X353/'11'!B$17))</f>
        <v>#VALUE!</v>
      </c>
      <c r="G353" s="32" t="e">
        <f>IF('935'!G353="VOID",0,'935'!G353*(1-'935'!X353/'11'!B$17))</f>
        <v>#VALUE!</v>
      </c>
      <c r="H353" s="49" t="e">
        <f t="shared" si="60"/>
        <v>#VALUE!</v>
      </c>
      <c r="I353" s="50" t="e">
        <f>MATCH('935'!J353,'913'!$B$6:$B$1205,0)</f>
        <v>#VALUE!</v>
      </c>
      <c r="J353" s="50" t="e">
        <f>MATCH(INDEX('913'!$D$6:$D$1205,I353),'913'!$B$6:$B$1205,0)</f>
        <v>#VALUE!</v>
      </c>
      <c r="K353" s="50" t="e">
        <f>MATCH(INDEX('913'!$D$6:$D$1205,J353),'913'!$B$6:$B$1205,0)</f>
        <v>#VALUE!</v>
      </c>
      <c r="L353" s="50" t="e">
        <f>MATCH(INDEX('913'!$D$6:$D$1205,K353),'913'!$B$6:$B$1205,0)</f>
        <v>#VALUE!</v>
      </c>
      <c r="M353" s="50" t="e">
        <f>MATCH(INDEX('913'!$D$6:$D$1205,L353),'913'!$B$6:$B$1205,0)</f>
        <v>#VALUE!</v>
      </c>
      <c r="N353" s="50" t="e">
        <f>MATCH(INDEX('913'!$D$6:$D$1205,M353),'913'!$B$6:$B$1205,0)</f>
        <v>#VALUE!</v>
      </c>
      <c r="O353" s="50" t="e">
        <f>MATCH(INDEX('913'!$D$6:$D$1205,N353),'913'!$B$6:$B$1205,0)</f>
        <v>#VALUE!</v>
      </c>
      <c r="P353" s="51" t="e">
        <f>MATCH(INDEX('913'!$D$6:$D$1205,O353),'913'!$B$6:$B$1205,0)</f>
        <v>#VALUE!</v>
      </c>
      <c r="Q353" s="37">
        <f>IF(ISNUMBER(I353),MAX(0,INDEX('913'!$E$6:$E$1205,I353)),0)</f>
        <v>0</v>
      </c>
      <c r="R353" s="37">
        <f>IF(ISNUMBER(J353),MAX(0,INDEX('913'!$E$6:$E$1205,J353)),0)</f>
        <v>0</v>
      </c>
      <c r="S353" s="37">
        <f>IF(ISNUMBER(K353),MAX(0,INDEX('913'!$E$6:$E$1205,K353)),0)</f>
        <v>0</v>
      </c>
      <c r="T353" s="37">
        <f>IF(ISNUMBER(L353),MAX(0,INDEX('913'!$E$6:$E$1205,L353)),0)</f>
        <v>0</v>
      </c>
      <c r="U353" s="37">
        <f>IF(ISNUMBER(M353),MAX(0,INDEX('913'!$E$6:$E$1205,M353)),0)</f>
        <v>0</v>
      </c>
      <c r="V353" s="37">
        <f>IF(ISNUMBER(N353),MAX(0,INDEX('913'!$E$6:$E$1205,N353)),0)</f>
        <v>0</v>
      </c>
      <c r="W353" s="37">
        <f>IF(ISNUMBER(O353),MAX(0,INDEX('913'!$E$6:$E$1205,O353)),0)</f>
        <v>0</v>
      </c>
      <c r="X353" s="52">
        <f>IF(ISNUMBER(P353),MAX(0,INDEX('913'!$E$6:$E$1205,P353)),0)</f>
        <v>0</v>
      </c>
      <c r="Y353" s="37">
        <f>IF(ISNUMBER(I353),MAX(0,INDEX('913'!$F$6:$F$1205,I353)),0)</f>
        <v>0</v>
      </c>
      <c r="Z353" s="37">
        <f>IF(ISNUMBER(J353),MAX(0,INDEX('913'!$F$6:$F$1205,J353)),0)</f>
        <v>0</v>
      </c>
      <c r="AA353" s="37">
        <f>IF(ISNUMBER(K353),MAX(0,INDEX('913'!$F$6:$F$1205,K353)),0)</f>
        <v>0</v>
      </c>
      <c r="AB353" s="37">
        <f>IF(ISNUMBER(L353),MAX(0,INDEX('913'!$F$6:$F$1205,L353)),0)</f>
        <v>0</v>
      </c>
      <c r="AC353" s="37">
        <f>IF(ISNUMBER(M353),MAX(0,INDEX('913'!$F$6:$F$1205,M353)),0)</f>
        <v>0</v>
      </c>
      <c r="AD353" s="37">
        <f>IF(ISNUMBER(N353),MAX(0,INDEX('913'!$F$6:$F$1205,N353)),0)</f>
        <v>0</v>
      </c>
      <c r="AE353" s="37">
        <f>IF(ISNUMBER(O353),MAX(0,INDEX('913'!$F$6:$F$1205,O353)),0)</f>
        <v>0</v>
      </c>
      <c r="AF353" s="37">
        <f>IF(ISNUMBER(P353),MAX(0,INDEX('913'!$F$6:$F$1205,P353)),0)</f>
        <v>0</v>
      </c>
      <c r="AG353" s="32">
        <f>IF(ISNUMBER(I353),SQRT(INDEX('913'!$I$6:$I$1205,I353)^2+INDEX('913'!$J$6:$J$1205,I353)^2),0)</f>
        <v>0</v>
      </c>
      <c r="AH353" s="32">
        <f>IF(ISNUMBER(J353),SQRT(INDEX('913'!$I$6:$I$1205,J353)^2+INDEX('913'!$J$6:$J$1205,J353)^2),0)</f>
        <v>0</v>
      </c>
      <c r="AI353" s="32">
        <f>IF(ISNUMBER(K353),SQRT(INDEX('913'!$I$6:$I$1205,K353)^2+INDEX('913'!$J$6:$J$1205,K353)^2),0)</f>
        <v>0</v>
      </c>
      <c r="AJ353" s="32">
        <f>IF(ISNUMBER(L353),SQRT(INDEX('913'!$I$6:$I$1205,L353)^2+INDEX('913'!$J$6:$J$1205,L353)^2),0)</f>
        <v>0</v>
      </c>
      <c r="AK353" s="32">
        <f>IF(ISNUMBER(M353),SQRT(INDEX('913'!$I$6:$I$1205,M353)^2+INDEX('913'!$J$6:$J$1205,M353)^2),0)</f>
        <v>0</v>
      </c>
      <c r="AL353" s="32">
        <f>IF(ISNUMBER(N353),SQRT(INDEX('913'!$I$6:$I$1205,N353)^2+INDEX('913'!$J$6:$J$1205,N353)^2),0)</f>
        <v>0</v>
      </c>
      <c r="AM353" s="32">
        <f>IF(ISNUMBER(O353),SQRT(INDEX('913'!$I$6:$I$1205,O353)^2+INDEX('913'!$J$6:$J$1205,O353)^2),0)</f>
        <v>0</v>
      </c>
      <c r="AN353" s="49">
        <f>IF(ISNUMBER(P353),SQRT(INDEX('913'!$I$6:$I$1205,P353)^2+INDEX('913'!$J$6:$J$1205,P353)^2),0)</f>
        <v>0</v>
      </c>
      <c r="AO353" s="37">
        <f t="shared" si="61"/>
        <v>0</v>
      </c>
      <c r="AP353" s="37">
        <f t="shared" si="62"/>
        <v>0</v>
      </c>
      <c r="AQ353" s="33" t="e">
        <f>-100*'935'!W353*(AO353+AP353)/'11'!C$17</f>
        <v>#VALUE!</v>
      </c>
      <c r="AR353" s="37" t="e">
        <f t="shared" si="63"/>
        <v>#VALUE!</v>
      </c>
      <c r="AS353" s="52" t="e">
        <f t="shared" si="64"/>
        <v>#VALUE!</v>
      </c>
      <c r="AT353" s="32" t="e">
        <f>IF('935'!C353="VOID",0,('935'!C353*(1-'935'!X353/'11'!B$17)))</f>
        <v>#VALUE!</v>
      </c>
      <c r="AU353" s="52" t="e">
        <f>'935'!Q353*(1-'935'!Y353/'11'!C$17)/(1-'935'!X353/'11'!B$17)</f>
        <v>#VALUE!</v>
      </c>
      <c r="AV353" s="37" t="e">
        <f>INDEX('DNO totals'!$B$57:$G$57,IF('935'!K353,IF(MOD('935'!K353,1000),IF(MOD('935'!K353,100),IF(MOD('935'!K353,10),IF(MOD('935'!K353,1000)=1,6,5),4),3),2),1))</f>
        <v>#VALUE!</v>
      </c>
      <c r="AW353" s="52" t="e">
        <f t="shared" si="65"/>
        <v>#VALUE!</v>
      </c>
      <c r="AX353" s="32" t="e">
        <f>IF('935'!V353="VOID",0,'935'!V353*(1-'935'!X353/'11'!B$17))</f>
        <v>#VALUE!</v>
      </c>
      <c r="AY353" s="33" t="e">
        <f>IF(H353,-100*'Charging rates'!B$10/'11'!B$17*AX353/H353,0)</f>
        <v>#VALUE!</v>
      </c>
      <c r="AZ353" s="33" t="e">
        <f>IF(C353,'DNO totals'!B$41,0)</f>
        <v>#VALUE!</v>
      </c>
      <c r="BA353" s="33" t="e">
        <f t="shared" si="66"/>
        <v>#VALUE!</v>
      </c>
      <c r="BB353" s="33" t="e">
        <f t="shared" si="67"/>
        <v>#VALUE!</v>
      </c>
      <c r="BC353" s="53" t="e">
        <f t="shared" si="68"/>
        <v>#VALUE!</v>
      </c>
      <c r="BD353" s="32" t="e">
        <f>IF(AT353,'935'!H353*AT353/(AT353+D353+H353),0)</f>
        <v>#VALUE!</v>
      </c>
      <c r="BE353" s="32" t="e">
        <f>IF(H353,'935'!H353*H353/(AT353+D353+H353),0)</f>
        <v>#VALUE!</v>
      </c>
      <c r="BF353" s="32" t="e">
        <f>BD353*(1-'935'!X353/'11'!B$17)</f>
        <v>#VALUE!</v>
      </c>
      <c r="BG353" s="49" t="e">
        <f>BE353*(1-'935'!X353/'11'!B$17)</f>
        <v>#VALUE!</v>
      </c>
      <c r="BH353" s="52" t="e">
        <f>AV353*Parameters!B$6</f>
        <v>#VALUE!</v>
      </c>
      <c r="BI353" s="37" t="e">
        <f>IF('935'!$K353=1000,'Charging rates'!$C$38*$BH353/(1+'DNO totals'!$C$99)*'935'!$L353,0)</f>
        <v>#VALUE!</v>
      </c>
      <c r="BJ353" s="37" t="e">
        <f>IF(MOD('935'!$K353,1000)=100,'Charging rates'!$D$38*$BH353/(1+'DNO totals'!$D$99)*'935'!$M353,0)</f>
        <v>#VALUE!</v>
      </c>
      <c r="BK353" s="37" t="e">
        <f>IF(MOD('935'!$K353,100)=10,'Charging rates'!$E$38*$BH353/(1+'DNO totals'!$E$99)*'935'!$N353,0)</f>
        <v>#VALUE!</v>
      </c>
      <c r="BL353" s="37" t="e">
        <f>IF(AND(MOD('935'!$K353,10)&gt;0,MOD('935'!$K353,1000)&gt;1),'Charging rates'!$F$38*$BH353/(1+'DNO totals'!$F$99)*'935'!$O353,0)</f>
        <v>#VALUE!</v>
      </c>
      <c r="BM353" s="37" t="e">
        <f>IF(MOD('935'!$K353,1000)=1,'Charging rates'!$G$38*$BH353/(1+'DNO totals'!$G$99)*'935'!$P353,0)</f>
        <v>#VALUE!</v>
      </c>
      <c r="BN353" s="52" t="e">
        <f t="shared" si="69"/>
        <v>#VALUE!</v>
      </c>
      <c r="BO353" s="37" t="e">
        <f>IF('935'!$K353&gt;1000,'Charging rates'!$C$38*$AW353*'935'!$L353,0)</f>
        <v>#VALUE!</v>
      </c>
      <c r="BP353" s="37" t="e">
        <f>IF(MOD('935'!$K353,1000)&gt;100,'Charging rates'!$D$38*$AW353*'935'!$M353,0)</f>
        <v>#VALUE!</v>
      </c>
      <c r="BQ353" s="37" t="e">
        <f>IF(MOD('935'!$K353,100)&gt;10,'Charging rates'!$E$38*$AW353*'935'!$N353,0)</f>
        <v>#VALUE!</v>
      </c>
      <c r="BR353" s="52" t="e">
        <f t="shared" si="70"/>
        <v>#VALUE!</v>
      </c>
      <c r="BS353" s="48" t="e">
        <f>'935'!C353&lt;&gt;"VOID"</f>
        <v>#VALUE!</v>
      </c>
      <c r="BT353" s="33" t="e">
        <f>IF(BS353,(100/'11'!B$17*BD353*((1-'935'!I353)*'Charging rates'!B$51+'Charging rates'!B$63)),0)</f>
        <v>#VALUE!</v>
      </c>
      <c r="BU353" s="33" t="e">
        <f>100/'11'!B$17*BG353*('Charging rates'!B$51+'Charging rates'!B$63)</f>
        <v>#VALUE!</v>
      </c>
      <c r="BV353" s="33" t="e">
        <f>100/'11'!B$17*BE353*('Charging rates'!B$51+'Charging rates'!B$63)</f>
        <v>#VALUE!</v>
      </c>
      <c r="BW353" s="53" t="e">
        <f t="shared" si="71"/>
        <v>#VALUE!</v>
      </c>
      <c r="BX353" s="32" t="e">
        <f>AT353-('935'!T353*(1-'935'!X353/'11'!B$17))</f>
        <v>#VALUE!</v>
      </c>
      <c r="BY353" s="32">
        <f>0-IF(ISNUMBER(I353),INDEX('913'!$I$6:$I$1205,I353),0)-IF(ISNUMBER(J353),INDEX('913'!$I$6:$I$1205,J353),0)-IF(ISNUMBER(K353),INDEX('913'!$I$6:$I$1205,K353),0)-IF(ISNUMBER(L353),INDEX('913'!$I$6:$I$1205,L353),0)-IF(ISNUMBER(M353),INDEX('913'!$I$6:$I$1205,M353),0)-IF(ISNUMBER(N353),INDEX('913'!$I$6:$I$1205,N353),0)-IF(ISNUMBER(O353),INDEX('913'!$I$6:$I$1205,O353),0)-IF(ISNUMBER(P353),INDEX('913'!$I$6:$I$1205,P353),0)</f>
        <v>0</v>
      </c>
      <c r="BZ353" s="37">
        <f>IF(BY353=0,1,MAX(1,SQRT(BY353^2+(IF(ISNUMBER(I353),INDEX('913'!$J$6:$J$1205,I353),0)+IF(ISNUMBER(J353),INDEX('913'!$J$6:$J$1205,J353),0)+IF(ISNUMBER(K353),INDEX('913'!$J$6:$J$1205,K353),0)+IF(ISNUMBER(L353),INDEX('913'!$J$6:$J$1205,L353),0)+IF(ISNUMBER(M353),INDEX('913'!$J$6:$J$1205,M353),0)+IF(ISNUMBER(N353),INDEX('913'!$J$6:$J$1205,N353),0)+IF(ISNUMBER(O353),INDEX('913'!$J$6:$J$1205,O353),0)+IF(ISNUMBER(P353),INDEX('913'!$J$6:$J$1205,P353),0))^2)/BY353))</f>
        <v>1</v>
      </c>
      <c r="CA353" s="33" t="e">
        <f>100*AO353/'11'!B$17</f>
        <v>#VALUE!</v>
      </c>
      <c r="CB353" s="37" t="e">
        <f>100*(AP353*BZ353)/'11'!C$17</f>
        <v>#VALUE!</v>
      </c>
      <c r="CC353" s="37" t="e">
        <f t="shared" si="72"/>
        <v>#VALUE!</v>
      </c>
      <c r="CD353" s="33" t="e">
        <f t="shared" si="73"/>
        <v>#VALUE!</v>
      </c>
      <c r="CE353" s="54" t="e">
        <f>'11'!C$17-'935'!Y353</f>
        <v>#VALUE!</v>
      </c>
      <c r="CF353" s="37" t="e">
        <f>MAX('DNO totals'!B$312+0,MIN('935'!L353+0,'DNO totals'!B$304+0))</f>
        <v>#VALUE!</v>
      </c>
      <c r="CG353" s="37" t="e">
        <f>MAX('DNO totals'!C$312+0,MIN('935'!M353+0,'DNO totals'!C$304+0))</f>
        <v>#VALUE!</v>
      </c>
      <c r="CH353" s="37" t="e">
        <f>MAX('DNO totals'!D$312+0,MIN('935'!N353+0,'DNO totals'!D$304+0))</f>
        <v>#VALUE!</v>
      </c>
      <c r="CI353" s="37" t="e">
        <f>MAX('DNO totals'!E$312+0,MIN('935'!O353+0,'DNO totals'!E$304+0))</f>
        <v>#VALUE!</v>
      </c>
      <c r="CJ353" s="52" t="e">
        <f>MAX('DNO totals'!F$312+0,MIN('935'!P353+0,'DNO totals'!F$304+0))</f>
        <v>#VALUE!</v>
      </c>
      <c r="CK353" s="37" t="e">
        <f>IF('935'!$K353=1000,'Charging rates'!$C$38*$BH353/(1+'DNO totals'!$C$99)*$CF353,0)</f>
        <v>#VALUE!</v>
      </c>
      <c r="CL353" s="37" t="e">
        <f>IF(MOD('935'!$K353,1000)=100,'Charging rates'!$D$38*$BH353/(1+'DNO totals'!$D$99)*$CG353,0)</f>
        <v>#VALUE!</v>
      </c>
      <c r="CM353" s="37" t="e">
        <f>IF(MOD('935'!$K353,100)=10,'Charging rates'!$E$38*$BH353/(1+'DNO totals'!$E$99)*$CH353,0)</f>
        <v>#VALUE!</v>
      </c>
      <c r="CN353" s="37" t="e">
        <f>IF(AND(MOD('935'!$K353,10)&gt;0,MOD('935'!$K353,1000)&gt;1),'Charging rates'!$F$38*$BH353/(1+'DNO totals'!$F$99)*$CI353,0)</f>
        <v>#VALUE!</v>
      </c>
      <c r="CO353" s="37" t="e">
        <f>IF(MOD('935'!$K353,1000)=1,'Charging rates'!$G$38*$BH353/(1+'DNO totals'!$G$99)*$CJ353,0)</f>
        <v>#VALUE!</v>
      </c>
      <c r="CP353" s="52" t="e">
        <f t="shared" si="74"/>
        <v>#VALUE!</v>
      </c>
      <c r="CQ353" s="37" t="e">
        <f>IF('935'!$K353&gt;1000,'Charging rates'!$C$38*$AW353*$CF353,0)</f>
        <v>#VALUE!</v>
      </c>
      <c r="CR353" s="37" t="e">
        <f>IF(MOD('935'!$K353,1000)&gt;100,'Charging rates'!$D$38*$AW353*$CG353,0)</f>
        <v>#VALUE!</v>
      </c>
      <c r="CS353" s="37" t="e">
        <f>IF(MOD('935'!$K353,100)&gt;10,'Charging rates'!$E$38*$AW353*$CH353,0)</f>
        <v>#VALUE!</v>
      </c>
      <c r="CT353" s="52" t="e">
        <f t="shared" si="75"/>
        <v>#VALUE!</v>
      </c>
      <c r="CU353" s="33" t="e">
        <f>100*(AP353*'935'!Q353*BZ353)/'11'!B$17</f>
        <v>#VALUE!</v>
      </c>
      <c r="CV353" s="33" t="e">
        <f>100/'11'!B$17*'Charging rates'!B$10*AW353</f>
        <v>#VALUE!</v>
      </c>
      <c r="CW353" s="33" t="e">
        <f>IF(AT353=0,0,(1-BX353/AT353)*(CA353+IF('935'!Q353=0,0,(CB353*'935'!Q353*('11'!C$17-'935'!Y353)/('11'!B$17-'935'!X353)))))</f>
        <v>#VALUE!</v>
      </c>
      <c r="CX353" s="33" t="e">
        <f t="shared" si="76"/>
        <v>#VALUE!</v>
      </c>
      <c r="CY353" s="49" t="e">
        <f t="shared" si="77"/>
        <v>#VALUE!</v>
      </c>
      <c r="CZ353" s="32" t="e">
        <f>AT353*(Parameters!B$21+AU353)*IF('DNO totals'!B$323&lt;0,1,'935'!S353)</f>
        <v>#VALUE!</v>
      </c>
      <c r="DA353" s="52" t="e">
        <f>IF('DNO totals'!B$323&lt;0,1,'935'!S353)*(Parameters!B$21+AU353)</f>
        <v>#VALUE!</v>
      </c>
      <c r="DB353" s="37" t="e">
        <f>CX353+'Charging rates'!B$106*DA353*100/'11'!B$17</f>
        <v>#VALUE!</v>
      </c>
      <c r="DC353" s="37" t="e">
        <f>DB353+'Charging rates'!B$116*(Parameters!B$21+AU353)*100/'11'!B$17*IF('DNO totals'!B$323&lt;0,1,'935'!S353)</f>
        <v>#VALUE!</v>
      </c>
      <c r="DD353" s="37" t="e">
        <f>'Charging rates'!B$97*(CP353+CT353)*100/'11'!B$17</f>
        <v>#VALUE!</v>
      </c>
      <c r="DE353" s="33" t="e">
        <f>MAX(0-(CB353*AU353*'11'!C$17/'11'!B$17),DC353+DD353)</f>
        <v>#VALUE!</v>
      </c>
      <c r="DF353" s="37" t="e">
        <f>IF(BS353,IF(AU353=0,CC353,MAX(0,MIN(CC353,CC353+(DE353/'935'!Q353*('11'!B$17-'935'!X353)/('11'!C$17-'935'!Y353))))),0)</f>
        <v>#VALUE!</v>
      </c>
      <c r="DG353" s="33" t="e">
        <f t="shared" si="78"/>
        <v>#VALUE!</v>
      </c>
      <c r="DH353" s="53" t="e">
        <f t="shared" si="79"/>
        <v>#VALUE!</v>
      </c>
    </row>
    <row r="354" spans="1:112">
      <c r="A354" s="28">
        <v>254</v>
      </c>
      <c r="B354" s="47" t="e">
        <f>'935'!B354</f>
        <v>#VALUE!</v>
      </c>
      <c r="C354" s="48" t="e">
        <f>OR('935'!E354&lt;&gt;"VOID",'935'!F354&lt;&gt;"VOID",'935'!G354&lt;&gt;"VOID")</f>
        <v>#VALUE!</v>
      </c>
      <c r="D354" s="32" t="e">
        <f>IF('935'!D354="VOID",0,'935'!D354*(1-'935'!X354/'11'!B$17))</f>
        <v>#VALUE!</v>
      </c>
      <c r="E354" s="32" t="e">
        <f>IF('935'!E354="VOID",0,'935'!E354*(1-'935'!X354/'11'!B$17))</f>
        <v>#VALUE!</v>
      </c>
      <c r="F354" s="32" t="e">
        <f>IF('935'!F354="VOID",0,'935'!F354*(1-'935'!X354/'11'!B$17))</f>
        <v>#VALUE!</v>
      </c>
      <c r="G354" s="32" t="e">
        <f>IF('935'!G354="VOID",0,'935'!G354*(1-'935'!X354/'11'!B$17))</f>
        <v>#VALUE!</v>
      </c>
      <c r="H354" s="49" t="e">
        <f t="shared" si="60"/>
        <v>#VALUE!</v>
      </c>
      <c r="I354" s="50" t="e">
        <f>MATCH('935'!J354,'913'!$B$6:$B$1205,0)</f>
        <v>#VALUE!</v>
      </c>
      <c r="J354" s="50" t="e">
        <f>MATCH(INDEX('913'!$D$6:$D$1205,I354),'913'!$B$6:$B$1205,0)</f>
        <v>#VALUE!</v>
      </c>
      <c r="K354" s="50" t="e">
        <f>MATCH(INDEX('913'!$D$6:$D$1205,J354),'913'!$B$6:$B$1205,0)</f>
        <v>#VALUE!</v>
      </c>
      <c r="L354" s="50" t="e">
        <f>MATCH(INDEX('913'!$D$6:$D$1205,K354),'913'!$B$6:$B$1205,0)</f>
        <v>#VALUE!</v>
      </c>
      <c r="M354" s="50" t="e">
        <f>MATCH(INDEX('913'!$D$6:$D$1205,L354),'913'!$B$6:$B$1205,0)</f>
        <v>#VALUE!</v>
      </c>
      <c r="N354" s="50" t="e">
        <f>MATCH(INDEX('913'!$D$6:$D$1205,M354),'913'!$B$6:$B$1205,0)</f>
        <v>#VALUE!</v>
      </c>
      <c r="O354" s="50" t="e">
        <f>MATCH(INDEX('913'!$D$6:$D$1205,N354),'913'!$B$6:$B$1205,0)</f>
        <v>#VALUE!</v>
      </c>
      <c r="P354" s="51" t="e">
        <f>MATCH(INDEX('913'!$D$6:$D$1205,O354),'913'!$B$6:$B$1205,0)</f>
        <v>#VALUE!</v>
      </c>
      <c r="Q354" s="37">
        <f>IF(ISNUMBER(I354),MAX(0,INDEX('913'!$E$6:$E$1205,I354)),0)</f>
        <v>0</v>
      </c>
      <c r="R354" s="37">
        <f>IF(ISNUMBER(J354),MAX(0,INDEX('913'!$E$6:$E$1205,J354)),0)</f>
        <v>0</v>
      </c>
      <c r="S354" s="37">
        <f>IF(ISNUMBER(K354),MAX(0,INDEX('913'!$E$6:$E$1205,K354)),0)</f>
        <v>0</v>
      </c>
      <c r="T354" s="37">
        <f>IF(ISNUMBER(L354),MAX(0,INDEX('913'!$E$6:$E$1205,L354)),0)</f>
        <v>0</v>
      </c>
      <c r="U354" s="37">
        <f>IF(ISNUMBER(M354),MAX(0,INDEX('913'!$E$6:$E$1205,M354)),0)</f>
        <v>0</v>
      </c>
      <c r="V354" s="37">
        <f>IF(ISNUMBER(N354),MAX(0,INDEX('913'!$E$6:$E$1205,N354)),0)</f>
        <v>0</v>
      </c>
      <c r="W354" s="37">
        <f>IF(ISNUMBER(O354),MAX(0,INDEX('913'!$E$6:$E$1205,O354)),0)</f>
        <v>0</v>
      </c>
      <c r="X354" s="52">
        <f>IF(ISNUMBER(P354),MAX(0,INDEX('913'!$E$6:$E$1205,P354)),0)</f>
        <v>0</v>
      </c>
      <c r="Y354" s="37">
        <f>IF(ISNUMBER(I354),MAX(0,INDEX('913'!$F$6:$F$1205,I354)),0)</f>
        <v>0</v>
      </c>
      <c r="Z354" s="37">
        <f>IF(ISNUMBER(J354),MAX(0,INDEX('913'!$F$6:$F$1205,J354)),0)</f>
        <v>0</v>
      </c>
      <c r="AA354" s="37">
        <f>IF(ISNUMBER(K354),MAX(0,INDEX('913'!$F$6:$F$1205,K354)),0)</f>
        <v>0</v>
      </c>
      <c r="AB354" s="37">
        <f>IF(ISNUMBER(L354),MAX(0,INDEX('913'!$F$6:$F$1205,L354)),0)</f>
        <v>0</v>
      </c>
      <c r="AC354" s="37">
        <f>IF(ISNUMBER(M354),MAX(0,INDEX('913'!$F$6:$F$1205,M354)),0)</f>
        <v>0</v>
      </c>
      <c r="AD354" s="37">
        <f>IF(ISNUMBER(N354),MAX(0,INDEX('913'!$F$6:$F$1205,N354)),0)</f>
        <v>0</v>
      </c>
      <c r="AE354" s="37">
        <f>IF(ISNUMBER(O354),MAX(0,INDEX('913'!$F$6:$F$1205,O354)),0)</f>
        <v>0</v>
      </c>
      <c r="AF354" s="37">
        <f>IF(ISNUMBER(P354),MAX(0,INDEX('913'!$F$6:$F$1205,P354)),0)</f>
        <v>0</v>
      </c>
      <c r="AG354" s="32">
        <f>IF(ISNUMBER(I354),SQRT(INDEX('913'!$I$6:$I$1205,I354)^2+INDEX('913'!$J$6:$J$1205,I354)^2),0)</f>
        <v>0</v>
      </c>
      <c r="AH354" s="32">
        <f>IF(ISNUMBER(J354),SQRT(INDEX('913'!$I$6:$I$1205,J354)^2+INDEX('913'!$J$6:$J$1205,J354)^2),0)</f>
        <v>0</v>
      </c>
      <c r="AI354" s="32">
        <f>IF(ISNUMBER(K354),SQRT(INDEX('913'!$I$6:$I$1205,K354)^2+INDEX('913'!$J$6:$J$1205,K354)^2),0)</f>
        <v>0</v>
      </c>
      <c r="AJ354" s="32">
        <f>IF(ISNUMBER(L354),SQRT(INDEX('913'!$I$6:$I$1205,L354)^2+INDEX('913'!$J$6:$J$1205,L354)^2),0)</f>
        <v>0</v>
      </c>
      <c r="AK354" s="32">
        <f>IF(ISNUMBER(M354),SQRT(INDEX('913'!$I$6:$I$1205,M354)^2+INDEX('913'!$J$6:$J$1205,M354)^2),0)</f>
        <v>0</v>
      </c>
      <c r="AL354" s="32">
        <f>IF(ISNUMBER(N354),SQRT(INDEX('913'!$I$6:$I$1205,N354)^2+INDEX('913'!$J$6:$J$1205,N354)^2),0)</f>
        <v>0</v>
      </c>
      <c r="AM354" s="32">
        <f>IF(ISNUMBER(O354),SQRT(INDEX('913'!$I$6:$I$1205,O354)^2+INDEX('913'!$J$6:$J$1205,O354)^2),0)</f>
        <v>0</v>
      </c>
      <c r="AN354" s="49">
        <f>IF(ISNUMBER(P354),SQRT(INDEX('913'!$I$6:$I$1205,P354)^2+INDEX('913'!$J$6:$J$1205,P354)^2),0)</f>
        <v>0</v>
      </c>
      <c r="AO354" s="37">
        <f t="shared" si="61"/>
        <v>0</v>
      </c>
      <c r="AP354" s="37">
        <f t="shared" si="62"/>
        <v>0</v>
      </c>
      <c r="AQ354" s="33" t="e">
        <f>-100*'935'!W354*(AO354+AP354)/'11'!C$17</f>
        <v>#VALUE!</v>
      </c>
      <c r="AR354" s="37" t="e">
        <f t="shared" si="63"/>
        <v>#VALUE!</v>
      </c>
      <c r="AS354" s="52" t="e">
        <f t="shared" si="64"/>
        <v>#VALUE!</v>
      </c>
      <c r="AT354" s="32" t="e">
        <f>IF('935'!C354="VOID",0,('935'!C354*(1-'935'!X354/'11'!B$17)))</f>
        <v>#VALUE!</v>
      </c>
      <c r="AU354" s="52" t="e">
        <f>'935'!Q354*(1-'935'!Y354/'11'!C$17)/(1-'935'!X354/'11'!B$17)</f>
        <v>#VALUE!</v>
      </c>
      <c r="AV354" s="37" t="e">
        <f>INDEX('DNO totals'!$B$57:$G$57,IF('935'!K354,IF(MOD('935'!K354,1000),IF(MOD('935'!K354,100),IF(MOD('935'!K354,10),IF(MOD('935'!K354,1000)=1,6,5),4),3),2),1))</f>
        <v>#VALUE!</v>
      </c>
      <c r="AW354" s="52" t="e">
        <f t="shared" si="65"/>
        <v>#VALUE!</v>
      </c>
      <c r="AX354" s="32" t="e">
        <f>IF('935'!V354="VOID",0,'935'!V354*(1-'935'!X354/'11'!B$17))</f>
        <v>#VALUE!</v>
      </c>
      <c r="AY354" s="33" t="e">
        <f>IF(H354,-100*'Charging rates'!B$10/'11'!B$17*AX354/H354,0)</f>
        <v>#VALUE!</v>
      </c>
      <c r="AZ354" s="33" t="e">
        <f>IF(C354,'DNO totals'!B$41,0)</f>
        <v>#VALUE!</v>
      </c>
      <c r="BA354" s="33" t="e">
        <f t="shared" si="66"/>
        <v>#VALUE!</v>
      </c>
      <c r="BB354" s="33" t="e">
        <f t="shared" si="67"/>
        <v>#VALUE!</v>
      </c>
      <c r="BC354" s="53" t="e">
        <f t="shared" si="68"/>
        <v>#VALUE!</v>
      </c>
      <c r="BD354" s="32" t="e">
        <f>IF(AT354,'935'!H354*AT354/(AT354+D354+H354),0)</f>
        <v>#VALUE!</v>
      </c>
      <c r="BE354" s="32" t="e">
        <f>IF(H354,'935'!H354*H354/(AT354+D354+H354),0)</f>
        <v>#VALUE!</v>
      </c>
      <c r="BF354" s="32" t="e">
        <f>BD354*(1-'935'!X354/'11'!B$17)</f>
        <v>#VALUE!</v>
      </c>
      <c r="BG354" s="49" t="e">
        <f>BE354*(1-'935'!X354/'11'!B$17)</f>
        <v>#VALUE!</v>
      </c>
      <c r="BH354" s="52" t="e">
        <f>AV354*Parameters!B$6</f>
        <v>#VALUE!</v>
      </c>
      <c r="BI354" s="37" t="e">
        <f>IF('935'!$K354=1000,'Charging rates'!$C$38*$BH354/(1+'DNO totals'!$C$99)*'935'!$L354,0)</f>
        <v>#VALUE!</v>
      </c>
      <c r="BJ354" s="37" t="e">
        <f>IF(MOD('935'!$K354,1000)=100,'Charging rates'!$D$38*$BH354/(1+'DNO totals'!$D$99)*'935'!$M354,0)</f>
        <v>#VALUE!</v>
      </c>
      <c r="BK354" s="37" t="e">
        <f>IF(MOD('935'!$K354,100)=10,'Charging rates'!$E$38*$BH354/(1+'DNO totals'!$E$99)*'935'!$N354,0)</f>
        <v>#VALUE!</v>
      </c>
      <c r="BL354" s="37" t="e">
        <f>IF(AND(MOD('935'!$K354,10)&gt;0,MOD('935'!$K354,1000)&gt;1),'Charging rates'!$F$38*$BH354/(1+'DNO totals'!$F$99)*'935'!$O354,0)</f>
        <v>#VALUE!</v>
      </c>
      <c r="BM354" s="37" t="e">
        <f>IF(MOD('935'!$K354,1000)=1,'Charging rates'!$G$38*$BH354/(1+'DNO totals'!$G$99)*'935'!$P354,0)</f>
        <v>#VALUE!</v>
      </c>
      <c r="BN354" s="52" t="e">
        <f t="shared" si="69"/>
        <v>#VALUE!</v>
      </c>
      <c r="BO354" s="37" t="e">
        <f>IF('935'!$K354&gt;1000,'Charging rates'!$C$38*$AW354*'935'!$L354,0)</f>
        <v>#VALUE!</v>
      </c>
      <c r="BP354" s="37" t="e">
        <f>IF(MOD('935'!$K354,1000)&gt;100,'Charging rates'!$D$38*$AW354*'935'!$M354,0)</f>
        <v>#VALUE!</v>
      </c>
      <c r="BQ354" s="37" t="e">
        <f>IF(MOD('935'!$K354,100)&gt;10,'Charging rates'!$E$38*$AW354*'935'!$N354,0)</f>
        <v>#VALUE!</v>
      </c>
      <c r="BR354" s="52" t="e">
        <f t="shared" si="70"/>
        <v>#VALUE!</v>
      </c>
      <c r="BS354" s="48" t="e">
        <f>'935'!C354&lt;&gt;"VOID"</f>
        <v>#VALUE!</v>
      </c>
      <c r="BT354" s="33" t="e">
        <f>IF(BS354,(100/'11'!B$17*BD354*((1-'935'!I354)*'Charging rates'!B$51+'Charging rates'!B$63)),0)</f>
        <v>#VALUE!</v>
      </c>
      <c r="BU354" s="33" t="e">
        <f>100/'11'!B$17*BG354*('Charging rates'!B$51+'Charging rates'!B$63)</f>
        <v>#VALUE!</v>
      </c>
      <c r="BV354" s="33" t="e">
        <f>100/'11'!B$17*BE354*('Charging rates'!B$51+'Charging rates'!B$63)</f>
        <v>#VALUE!</v>
      </c>
      <c r="BW354" s="53" t="e">
        <f t="shared" si="71"/>
        <v>#VALUE!</v>
      </c>
      <c r="BX354" s="32" t="e">
        <f>AT354-('935'!T354*(1-'935'!X354/'11'!B$17))</f>
        <v>#VALUE!</v>
      </c>
      <c r="BY354" s="32">
        <f>0-IF(ISNUMBER(I354),INDEX('913'!$I$6:$I$1205,I354),0)-IF(ISNUMBER(J354),INDEX('913'!$I$6:$I$1205,J354),0)-IF(ISNUMBER(K354),INDEX('913'!$I$6:$I$1205,K354),0)-IF(ISNUMBER(L354),INDEX('913'!$I$6:$I$1205,L354),0)-IF(ISNUMBER(M354),INDEX('913'!$I$6:$I$1205,M354),0)-IF(ISNUMBER(N354),INDEX('913'!$I$6:$I$1205,N354),0)-IF(ISNUMBER(O354),INDEX('913'!$I$6:$I$1205,O354),0)-IF(ISNUMBER(P354),INDEX('913'!$I$6:$I$1205,P354),0)</f>
        <v>0</v>
      </c>
      <c r="BZ354" s="37">
        <f>IF(BY354=0,1,MAX(1,SQRT(BY354^2+(IF(ISNUMBER(I354),INDEX('913'!$J$6:$J$1205,I354),0)+IF(ISNUMBER(J354),INDEX('913'!$J$6:$J$1205,J354),0)+IF(ISNUMBER(K354),INDEX('913'!$J$6:$J$1205,K354),0)+IF(ISNUMBER(L354),INDEX('913'!$J$6:$J$1205,L354),0)+IF(ISNUMBER(M354),INDEX('913'!$J$6:$J$1205,M354),0)+IF(ISNUMBER(N354),INDEX('913'!$J$6:$J$1205,N354),0)+IF(ISNUMBER(O354),INDEX('913'!$J$6:$J$1205,O354),0)+IF(ISNUMBER(P354),INDEX('913'!$J$6:$J$1205,P354),0))^2)/BY354))</f>
        <v>1</v>
      </c>
      <c r="CA354" s="33" t="e">
        <f>100*AO354/'11'!B$17</f>
        <v>#VALUE!</v>
      </c>
      <c r="CB354" s="37" t="e">
        <f>100*(AP354*BZ354)/'11'!C$17</f>
        <v>#VALUE!</v>
      </c>
      <c r="CC354" s="37" t="e">
        <f t="shared" si="72"/>
        <v>#VALUE!</v>
      </c>
      <c r="CD354" s="33" t="e">
        <f t="shared" si="73"/>
        <v>#VALUE!</v>
      </c>
      <c r="CE354" s="54" t="e">
        <f>'11'!C$17-'935'!Y354</f>
        <v>#VALUE!</v>
      </c>
      <c r="CF354" s="37" t="e">
        <f>MAX('DNO totals'!B$312+0,MIN('935'!L354+0,'DNO totals'!B$304+0))</f>
        <v>#VALUE!</v>
      </c>
      <c r="CG354" s="37" t="e">
        <f>MAX('DNO totals'!C$312+0,MIN('935'!M354+0,'DNO totals'!C$304+0))</f>
        <v>#VALUE!</v>
      </c>
      <c r="CH354" s="37" t="e">
        <f>MAX('DNO totals'!D$312+0,MIN('935'!N354+0,'DNO totals'!D$304+0))</f>
        <v>#VALUE!</v>
      </c>
      <c r="CI354" s="37" t="e">
        <f>MAX('DNO totals'!E$312+0,MIN('935'!O354+0,'DNO totals'!E$304+0))</f>
        <v>#VALUE!</v>
      </c>
      <c r="CJ354" s="52" t="e">
        <f>MAX('DNO totals'!F$312+0,MIN('935'!P354+0,'DNO totals'!F$304+0))</f>
        <v>#VALUE!</v>
      </c>
      <c r="CK354" s="37" t="e">
        <f>IF('935'!$K354=1000,'Charging rates'!$C$38*$BH354/(1+'DNO totals'!$C$99)*$CF354,0)</f>
        <v>#VALUE!</v>
      </c>
      <c r="CL354" s="37" t="e">
        <f>IF(MOD('935'!$K354,1000)=100,'Charging rates'!$D$38*$BH354/(1+'DNO totals'!$D$99)*$CG354,0)</f>
        <v>#VALUE!</v>
      </c>
      <c r="CM354" s="37" t="e">
        <f>IF(MOD('935'!$K354,100)=10,'Charging rates'!$E$38*$BH354/(1+'DNO totals'!$E$99)*$CH354,0)</f>
        <v>#VALUE!</v>
      </c>
      <c r="CN354" s="37" t="e">
        <f>IF(AND(MOD('935'!$K354,10)&gt;0,MOD('935'!$K354,1000)&gt;1),'Charging rates'!$F$38*$BH354/(1+'DNO totals'!$F$99)*$CI354,0)</f>
        <v>#VALUE!</v>
      </c>
      <c r="CO354" s="37" t="e">
        <f>IF(MOD('935'!$K354,1000)=1,'Charging rates'!$G$38*$BH354/(1+'DNO totals'!$G$99)*$CJ354,0)</f>
        <v>#VALUE!</v>
      </c>
      <c r="CP354" s="52" t="e">
        <f t="shared" si="74"/>
        <v>#VALUE!</v>
      </c>
      <c r="CQ354" s="37" t="e">
        <f>IF('935'!$K354&gt;1000,'Charging rates'!$C$38*$AW354*$CF354,0)</f>
        <v>#VALUE!</v>
      </c>
      <c r="CR354" s="37" t="e">
        <f>IF(MOD('935'!$K354,1000)&gt;100,'Charging rates'!$D$38*$AW354*$CG354,0)</f>
        <v>#VALUE!</v>
      </c>
      <c r="CS354" s="37" t="e">
        <f>IF(MOD('935'!$K354,100)&gt;10,'Charging rates'!$E$38*$AW354*$CH354,0)</f>
        <v>#VALUE!</v>
      </c>
      <c r="CT354" s="52" t="e">
        <f t="shared" si="75"/>
        <v>#VALUE!</v>
      </c>
      <c r="CU354" s="33" t="e">
        <f>100*(AP354*'935'!Q354*BZ354)/'11'!B$17</f>
        <v>#VALUE!</v>
      </c>
      <c r="CV354" s="33" t="e">
        <f>100/'11'!B$17*'Charging rates'!B$10*AW354</f>
        <v>#VALUE!</v>
      </c>
      <c r="CW354" s="33" t="e">
        <f>IF(AT354=0,0,(1-BX354/AT354)*(CA354+IF('935'!Q354=0,0,(CB354*'935'!Q354*('11'!C$17-'935'!Y354)/('11'!B$17-'935'!X354)))))</f>
        <v>#VALUE!</v>
      </c>
      <c r="CX354" s="33" t="e">
        <f t="shared" si="76"/>
        <v>#VALUE!</v>
      </c>
      <c r="CY354" s="49" t="e">
        <f t="shared" si="77"/>
        <v>#VALUE!</v>
      </c>
      <c r="CZ354" s="32" t="e">
        <f>AT354*(Parameters!B$21+AU354)*IF('DNO totals'!B$323&lt;0,1,'935'!S354)</f>
        <v>#VALUE!</v>
      </c>
      <c r="DA354" s="52" t="e">
        <f>IF('DNO totals'!B$323&lt;0,1,'935'!S354)*(Parameters!B$21+AU354)</f>
        <v>#VALUE!</v>
      </c>
      <c r="DB354" s="37" t="e">
        <f>CX354+'Charging rates'!B$106*DA354*100/'11'!B$17</f>
        <v>#VALUE!</v>
      </c>
      <c r="DC354" s="37" t="e">
        <f>DB354+'Charging rates'!B$116*(Parameters!B$21+AU354)*100/'11'!B$17*IF('DNO totals'!B$323&lt;0,1,'935'!S354)</f>
        <v>#VALUE!</v>
      </c>
      <c r="DD354" s="37" t="e">
        <f>'Charging rates'!B$97*(CP354+CT354)*100/'11'!B$17</f>
        <v>#VALUE!</v>
      </c>
      <c r="DE354" s="33" t="e">
        <f>MAX(0-(CB354*AU354*'11'!C$17/'11'!B$17),DC354+DD354)</f>
        <v>#VALUE!</v>
      </c>
      <c r="DF354" s="37" t="e">
        <f>IF(BS354,IF(AU354=0,CC354,MAX(0,MIN(CC354,CC354+(DE354/'935'!Q354*('11'!B$17-'935'!X354)/('11'!C$17-'935'!Y354))))),0)</f>
        <v>#VALUE!</v>
      </c>
      <c r="DG354" s="33" t="e">
        <f t="shared" si="78"/>
        <v>#VALUE!</v>
      </c>
      <c r="DH354" s="53" t="e">
        <f t="shared" si="79"/>
        <v>#VALUE!</v>
      </c>
    </row>
    <row r="355" spans="1:112">
      <c r="A355" s="28">
        <v>255</v>
      </c>
      <c r="B355" s="47" t="e">
        <f>'935'!B355</f>
        <v>#VALUE!</v>
      </c>
      <c r="C355" s="48" t="e">
        <f>OR('935'!E355&lt;&gt;"VOID",'935'!F355&lt;&gt;"VOID",'935'!G355&lt;&gt;"VOID")</f>
        <v>#VALUE!</v>
      </c>
      <c r="D355" s="32" t="e">
        <f>IF('935'!D355="VOID",0,'935'!D355*(1-'935'!X355/'11'!B$17))</f>
        <v>#VALUE!</v>
      </c>
      <c r="E355" s="32" t="e">
        <f>IF('935'!E355="VOID",0,'935'!E355*(1-'935'!X355/'11'!B$17))</f>
        <v>#VALUE!</v>
      </c>
      <c r="F355" s="32" t="e">
        <f>IF('935'!F355="VOID",0,'935'!F355*(1-'935'!X355/'11'!B$17))</f>
        <v>#VALUE!</v>
      </c>
      <c r="G355" s="32" t="e">
        <f>IF('935'!G355="VOID",0,'935'!G355*(1-'935'!X355/'11'!B$17))</f>
        <v>#VALUE!</v>
      </c>
      <c r="H355" s="49" t="e">
        <f t="shared" si="60"/>
        <v>#VALUE!</v>
      </c>
      <c r="I355" s="50" t="e">
        <f>MATCH('935'!J355,'913'!$B$6:$B$1205,0)</f>
        <v>#VALUE!</v>
      </c>
      <c r="J355" s="50" t="e">
        <f>MATCH(INDEX('913'!$D$6:$D$1205,I355),'913'!$B$6:$B$1205,0)</f>
        <v>#VALUE!</v>
      </c>
      <c r="K355" s="50" t="e">
        <f>MATCH(INDEX('913'!$D$6:$D$1205,J355),'913'!$B$6:$B$1205,0)</f>
        <v>#VALUE!</v>
      </c>
      <c r="L355" s="50" t="e">
        <f>MATCH(INDEX('913'!$D$6:$D$1205,K355),'913'!$B$6:$B$1205,0)</f>
        <v>#VALUE!</v>
      </c>
      <c r="M355" s="50" t="e">
        <f>MATCH(INDEX('913'!$D$6:$D$1205,L355),'913'!$B$6:$B$1205,0)</f>
        <v>#VALUE!</v>
      </c>
      <c r="N355" s="50" t="e">
        <f>MATCH(INDEX('913'!$D$6:$D$1205,M355),'913'!$B$6:$B$1205,0)</f>
        <v>#VALUE!</v>
      </c>
      <c r="O355" s="50" t="e">
        <f>MATCH(INDEX('913'!$D$6:$D$1205,N355),'913'!$B$6:$B$1205,0)</f>
        <v>#VALUE!</v>
      </c>
      <c r="P355" s="51" t="e">
        <f>MATCH(INDEX('913'!$D$6:$D$1205,O355),'913'!$B$6:$B$1205,0)</f>
        <v>#VALUE!</v>
      </c>
      <c r="Q355" s="37">
        <f>IF(ISNUMBER(I355),MAX(0,INDEX('913'!$E$6:$E$1205,I355)),0)</f>
        <v>0</v>
      </c>
      <c r="R355" s="37">
        <f>IF(ISNUMBER(J355),MAX(0,INDEX('913'!$E$6:$E$1205,J355)),0)</f>
        <v>0</v>
      </c>
      <c r="S355" s="37">
        <f>IF(ISNUMBER(K355),MAX(0,INDEX('913'!$E$6:$E$1205,K355)),0)</f>
        <v>0</v>
      </c>
      <c r="T355" s="37">
        <f>IF(ISNUMBER(L355),MAX(0,INDEX('913'!$E$6:$E$1205,L355)),0)</f>
        <v>0</v>
      </c>
      <c r="U355" s="37">
        <f>IF(ISNUMBER(M355),MAX(0,INDEX('913'!$E$6:$E$1205,M355)),0)</f>
        <v>0</v>
      </c>
      <c r="V355" s="37">
        <f>IF(ISNUMBER(N355),MAX(0,INDEX('913'!$E$6:$E$1205,N355)),0)</f>
        <v>0</v>
      </c>
      <c r="W355" s="37">
        <f>IF(ISNUMBER(O355),MAX(0,INDEX('913'!$E$6:$E$1205,O355)),0)</f>
        <v>0</v>
      </c>
      <c r="X355" s="52">
        <f>IF(ISNUMBER(P355),MAX(0,INDEX('913'!$E$6:$E$1205,P355)),0)</f>
        <v>0</v>
      </c>
      <c r="Y355" s="37">
        <f>IF(ISNUMBER(I355),MAX(0,INDEX('913'!$F$6:$F$1205,I355)),0)</f>
        <v>0</v>
      </c>
      <c r="Z355" s="37">
        <f>IF(ISNUMBER(J355),MAX(0,INDEX('913'!$F$6:$F$1205,J355)),0)</f>
        <v>0</v>
      </c>
      <c r="AA355" s="37">
        <f>IF(ISNUMBER(K355),MAX(0,INDEX('913'!$F$6:$F$1205,K355)),0)</f>
        <v>0</v>
      </c>
      <c r="AB355" s="37">
        <f>IF(ISNUMBER(L355),MAX(0,INDEX('913'!$F$6:$F$1205,L355)),0)</f>
        <v>0</v>
      </c>
      <c r="AC355" s="37">
        <f>IF(ISNUMBER(M355),MAX(0,INDEX('913'!$F$6:$F$1205,M355)),0)</f>
        <v>0</v>
      </c>
      <c r="AD355" s="37">
        <f>IF(ISNUMBER(N355),MAX(0,INDEX('913'!$F$6:$F$1205,N355)),0)</f>
        <v>0</v>
      </c>
      <c r="AE355" s="37">
        <f>IF(ISNUMBER(O355),MAX(0,INDEX('913'!$F$6:$F$1205,O355)),0)</f>
        <v>0</v>
      </c>
      <c r="AF355" s="37">
        <f>IF(ISNUMBER(P355),MAX(0,INDEX('913'!$F$6:$F$1205,P355)),0)</f>
        <v>0</v>
      </c>
      <c r="AG355" s="32">
        <f>IF(ISNUMBER(I355),SQRT(INDEX('913'!$I$6:$I$1205,I355)^2+INDEX('913'!$J$6:$J$1205,I355)^2),0)</f>
        <v>0</v>
      </c>
      <c r="AH355" s="32">
        <f>IF(ISNUMBER(J355),SQRT(INDEX('913'!$I$6:$I$1205,J355)^2+INDEX('913'!$J$6:$J$1205,J355)^2),0)</f>
        <v>0</v>
      </c>
      <c r="AI355" s="32">
        <f>IF(ISNUMBER(K355),SQRT(INDEX('913'!$I$6:$I$1205,K355)^2+INDEX('913'!$J$6:$J$1205,K355)^2),0)</f>
        <v>0</v>
      </c>
      <c r="AJ355" s="32">
        <f>IF(ISNUMBER(L355),SQRT(INDEX('913'!$I$6:$I$1205,L355)^2+INDEX('913'!$J$6:$J$1205,L355)^2),0)</f>
        <v>0</v>
      </c>
      <c r="AK355" s="32">
        <f>IF(ISNUMBER(M355),SQRT(INDEX('913'!$I$6:$I$1205,M355)^2+INDEX('913'!$J$6:$J$1205,M355)^2),0)</f>
        <v>0</v>
      </c>
      <c r="AL355" s="32">
        <f>IF(ISNUMBER(N355),SQRT(INDEX('913'!$I$6:$I$1205,N355)^2+INDEX('913'!$J$6:$J$1205,N355)^2),0)</f>
        <v>0</v>
      </c>
      <c r="AM355" s="32">
        <f>IF(ISNUMBER(O355),SQRT(INDEX('913'!$I$6:$I$1205,O355)^2+INDEX('913'!$J$6:$J$1205,O355)^2),0)</f>
        <v>0</v>
      </c>
      <c r="AN355" s="49">
        <f>IF(ISNUMBER(P355),SQRT(INDEX('913'!$I$6:$I$1205,P355)^2+INDEX('913'!$J$6:$J$1205,P355)^2),0)</f>
        <v>0</v>
      </c>
      <c r="AO355" s="37">
        <f t="shared" si="61"/>
        <v>0</v>
      </c>
      <c r="AP355" s="37">
        <f t="shared" si="62"/>
        <v>0</v>
      </c>
      <c r="AQ355" s="33" t="e">
        <f>-100*'935'!W355*(AO355+AP355)/'11'!C$17</f>
        <v>#VALUE!</v>
      </c>
      <c r="AR355" s="37" t="e">
        <f t="shared" si="63"/>
        <v>#VALUE!</v>
      </c>
      <c r="AS355" s="52" t="e">
        <f t="shared" si="64"/>
        <v>#VALUE!</v>
      </c>
      <c r="AT355" s="32" t="e">
        <f>IF('935'!C355="VOID",0,('935'!C355*(1-'935'!X355/'11'!B$17)))</f>
        <v>#VALUE!</v>
      </c>
      <c r="AU355" s="52" t="e">
        <f>'935'!Q355*(1-'935'!Y355/'11'!C$17)/(1-'935'!X355/'11'!B$17)</f>
        <v>#VALUE!</v>
      </c>
      <c r="AV355" s="37" t="e">
        <f>INDEX('DNO totals'!$B$57:$G$57,IF('935'!K355,IF(MOD('935'!K355,1000),IF(MOD('935'!K355,100),IF(MOD('935'!K355,10),IF(MOD('935'!K355,1000)=1,6,5),4),3),2),1))</f>
        <v>#VALUE!</v>
      </c>
      <c r="AW355" s="52" t="e">
        <f t="shared" si="65"/>
        <v>#VALUE!</v>
      </c>
      <c r="AX355" s="32" t="e">
        <f>IF('935'!V355="VOID",0,'935'!V355*(1-'935'!X355/'11'!B$17))</f>
        <v>#VALUE!</v>
      </c>
      <c r="AY355" s="33" t="e">
        <f>IF(H355,-100*'Charging rates'!B$10/'11'!B$17*AX355/H355,0)</f>
        <v>#VALUE!</v>
      </c>
      <c r="AZ355" s="33" t="e">
        <f>IF(C355,'DNO totals'!B$41,0)</f>
        <v>#VALUE!</v>
      </c>
      <c r="BA355" s="33" t="e">
        <f t="shared" si="66"/>
        <v>#VALUE!</v>
      </c>
      <c r="BB355" s="33" t="e">
        <f t="shared" si="67"/>
        <v>#VALUE!</v>
      </c>
      <c r="BC355" s="53" t="e">
        <f t="shared" si="68"/>
        <v>#VALUE!</v>
      </c>
      <c r="BD355" s="32" t="e">
        <f>IF(AT355,'935'!H355*AT355/(AT355+D355+H355),0)</f>
        <v>#VALUE!</v>
      </c>
      <c r="BE355" s="32" t="e">
        <f>IF(H355,'935'!H355*H355/(AT355+D355+H355),0)</f>
        <v>#VALUE!</v>
      </c>
      <c r="BF355" s="32" t="e">
        <f>BD355*(1-'935'!X355/'11'!B$17)</f>
        <v>#VALUE!</v>
      </c>
      <c r="BG355" s="49" t="e">
        <f>BE355*(1-'935'!X355/'11'!B$17)</f>
        <v>#VALUE!</v>
      </c>
      <c r="BH355" s="52" t="e">
        <f>AV355*Parameters!B$6</f>
        <v>#VALUE!</v>
      </c>
      <c r="BI355" s="37" t="e">
        <f>IF('935'!$K355=1000,'Charging rates'!$C$38*$BH355/(1+'DNO totals'!$C$99)*'935'!$L355,0)</f>
        <v>#VALUE!</v>
      </c>
      <c r="BJ355" s="37" t="e">
        <f>IF(MOD('935'!$K355,1000)=100,'Charging rates'!$D$38*$BH355/(1+'DNO totals'!$D$99)*'935'!$M355,0)</f>
        <v>#VALUE!</v>
      </c>
      <c r="BK355" s="37" t="e">
        <f>IF(MOD('935'!$K355,100)=10,'Charging rates'!$E$38*$BH355/(1+'DNO totals'!$E$99)*'935'!$N355,0)</f>
        <v>#VALUE!</v>
      </c>
      <c r="BL355" s="37" t="e">
        <f>IF(AND(MOD('935'!$K355,10)&gt;0,MOD('935'!$K355,1000)&gt;1),'Charging rates'!$F$38*$BH355/(1+'DNO totals'!$F$99)*'935'!$O355,0)</f>
        <v>#VALUE!</v>
      </c>
      <c r="BM355" s="37" t="e">
        <f>IF(MOD('935'!$K355,1000)=1,'Charging rates'!$G$38*$BH355/(1+'DNO totals'!$G$99)*'935'!$P355,0)</f>
        <v>#VALUE!</v>
      </c>
      <c r="BN355" s="52" t="e">
        <f t="shared" si="69"/>
        <v>#VALUE!</v>
      </c>
      <c r="BO355" s="37" t="e">
        <f>IF('935'!$K355&gt;1000,'Charging rates'!$C$38*$AW355*'935'!$L355,0)</f>
        <v>#VALUE!</v>
      </c>
      <c r="BP355" s="37" t="e">
        <f>IF(MOD('935'!$K355,1000)&gt;100,'Charging rates'!$D$38*$AW355*'935'!$M355,0)</f>
        <v>#VALUE!</v>
      </c>
      <c r="BQ355" s="37" t="e">
        <f>IF(MOD('935'!$K355,100)&gt;10,'Charging rates'!$E$38*$AW355*'935'!$N355,0)</f>
        <v>#VALUE!</v>
      </c>
      <c r="BR355" s="52" t="e">
        <f t="shared" si="70"/>
        <v>#VALUE!</v>
      </c>
      <c r="BS355" s="48" t="e">
        <f>'935'!C355&lt;&gt;"VOID"</f>
        <v>#VALUE!</v>
      </c>
      <c r="BT355" s="33" t="e">
        <f>IF(BS355,(100/'11'!B$17*BD355*((1-'935'!I355)*'Charging rates'!B$51+'Charging rates'!B$63)),0)</f>
        <v>#VALUE!</v>
      </c>
      <c r="BU355" s="33" t="e">
        <f>100/'11'!B$17*BG355*('Charging rates'!B$51+'Charging rates'!B$63)</f>
        <v>#VALUE!</v>
      </c>
      <c r="BV355" s="33" t="e">
        <f>100/'11'!B$17*BE355*('Charging rates'!B$51+'Charging rates'!B$63)</f>
        <v>#VALUE!</v>
      </c>
      <c r="BW355" s="53" t="e">
        <f t="shared" si="71"/>
        <v>#VALUE!</v>
      </c>
      <c r="BX355" s="32" t="e">
        <f>AT355-('935'!T355*(1-'935'!X355/'11'!B$17))</f>
        <v>#VALUE!</v>
      </c>
      <c r="BY355" s="32">
        <f>0-IF(ISNUMBER(I355),INDEX('913'!$I$6:$I$1205,I355),0)-IF(ISNUMBER(J355),INDEX('913'!$I$6:$I$1205,J355),0)-IF(ISNUMBER(K355),INDEX('913'!$I$6:$I$1205,K355),0)-IF(ISNUMBER(L355),INDEX('913'!$I$6:$I$1205,L355),0)-IF(ISNUMBER(M355),INDEX('913'!$I$6:$I$1205,M355),0)-IF(ISNUMBER(N355),INDEX('913'!$I$6:$I$1205,N355),0)-IF(ISNUMBER(O355),INDEX('913'!$I$6:$I$1205,O355),0)-IF(ISNUMBER(P355),INDEX('913'!$I$6:$I$1205,P355),0)</f>
        <v>0</v>
      </c>
      <c r="BZ355" s="37">
        <f>IF(BY355=0,1,MAX(1,SQRT(BY355^2+(IF(ISNUMBER(I355),INDEX('913'!$J$6:$J$1205,I355),0)+IF(ISNUMBER(J355),INDEX('913'!$J$6:$J$1205,J355),0)+IF(ISNUMBER(K355),INDEX('913'!$J$6:$J$1205,K355),0)+IF(ISNUMBER(L355),INDEX('913'!$J$6:$J$1205,L355),0)+IF(ISNUMBER(M355),INDEX('913'!$J$6:$J$1205,M355),0)+IF(ISNUMBER(N355),INDEX('913'!$J$6:$J$1205,N355),0)+IF(ISNUMBER(O355),INDEX('913'!$J$6:$J$1205,O355),0)+IF(ISNUMBER(P355),INDEX('913'!$J$6:$J$1205,P355),0))^2)/BY355))</f>
        <v>1</v>
      </c>
      <c r="CA355" s="33" t="e">
        <f>100*AO355/'11'!B$17</f>
        <v>#VALUE!</v>
      </c>
      <c r="CB355" s="37" t="e">
        <f>100*(AP355*BZ355)/'11'!C$17</f>
        <v>#VALUE!</v>
      </c>
      <c r="CC355" s="37" t="e">
        <f t="shared" si="72"/>
        <v>#VALUE!</v>
      </c>
      <c r="CD355" s="33" t="e">
        <f t="shared" si="73"/>
        <v>#VALUE!</v>
      </c>
      <c r="CE355" s="54" t="e">
        <f>'11'!C$17-'935'!Y355</f>
        <v>#VALUE!</v>
      </c>
      <c r="CF355" s="37" t="e">
        <f>MAX('DNO totals'!B$312+0,MIN('935'!L355+0,'DNO totals'!B$304+0))</f>
        <v>#VALUE!</v>
      </c>
      <c r="CG355" s="37" t="e">
        <f>MAX('DNO totals'!C$312+0,MIN('935'!M355+0,'DNO totals'!C$304+0))</f>
        <v>#VALUE!</v>
      </c>
      <c r="CH355" s="37" t="e">
        <f>MAX('DNO totals'!D$312+0,MIN('935'!N355+0,'DNO totals'!D$304+0))</f>
        <v>#VALUE!</v>
      </c>
      <c r="CI355" s="37" t="e">
        <f>MAX('DNO totals'!E$312+0,MIN('935'!O355+0,'DNO totals'!E$304+0))</f>
        <v>#VALUE!</v>
      </c>
      <c r="CJ355" s="52" t="e">
        <f>MAX('DNO totals'!F$312+0,MIN('935'!P355+0,'DNO totals'!F$304+0))</f>
        <v>#VALUE!</v>
      </c>
      <c r="CK355" s="37" t="e">
        <f>IF('935'!$K355=1000,'Charging rates'!$C$38*$BH355/(1+'DNO totals'!$C$99)*$CF355,0)</f>
        <v>#VALUE!</v>
      </c>
      <c r="CL355" s="37" t="e">
        <f>IF(MOD('935'!$K355,1000)=100,'Charging rates'!$D$38*$BH355/(1+'DNO totals'!$D$99)*$CG355,0)</f>
        <v>#VALUE!</v>
      </c>
      <c r="CM355" s="37" t="e">
        <f>IF(MOD('935'!$K355,100)=10,'Charging rates'!$E$38*$BH355/(1+'DNO totals'!$E$99)*$CH355,0)</f>
        <v>#VALUE!</v>
      </c>
      <c r="CN355" s="37" t="e">
        <f>IF(AND(MOD('935'!$K355,10)&gt;0,MOD('935'!$K355,1000)&gt;1),'Charging rates'!$F$38*$BH355/(1+'DNO totals'!$F$99)*$CI355,0)</f>
        <v>#VALUE!</v>
      </c>
      <c r="CO355" s="37" t="e">
        <f>IF(MOD('935'!$K355,1000)=1,'Charging rates'!$G$38*$BH355/(1+'DNO totals'!$G$99)*$CJ355,0)</f>
        <v>#VALUE!</v>
      </c>
      <c r="CP355" s="52" t="e">
        <f t="shared" si="74"/>
        <v>#VALUE!</v>
      </c>
      <c r="CQ355" s="37" t="e">
        <f>IF('935'!$K355&gt;1000,'Charging rates'!$C$38*$AW355*$CF355,0)</f>
        <v>#VALUE!</v>
      </c>
      <c r="CR355" s="37" t="e">
        <f>IF(MOD('935'!$K355,1000)&gt;100,'Charging rates'!$D$38*$AW355*$CG355,0)</f>
        <v>#VALUE!</v>
      </c>
      <c r="CS355" s="37" t="e">
        <f>IF(MOD('935'!$K355,100)&gt;10,'Charging rates'!$E$38*$AW355*$CH355,0)</f>
        <v>#VALUE!</v>
      </c>
      <c r="CT355" s="52" t="e">
        <f t="shared" si="75"/>
        <v>#VALUE!</v>
      </c>
      <c r="CU355" s="33" t="e">
        <f>100*(AP355*'935'!Q355*BZ355)/'11'!B$17</f>
        <v>#VALUE!</v>
      </c>
      <c r="CV355" s="33" t="e">
        <f>100/'11'!B$17*'Charging rates'!B$10*AW355</f>
        <v>#VALUE!</v>
      </c>
      <c r="CW355" s="33" t="e">
        <f>IF(AT355=0,0,(1-BX355/AT355)*(CA355+IF('935'!Q355=0,0,(CB355*'935'!Q355*('11'!C$17-'935'!Y355)/('11'!B$17-'935'!X355)))))</f>
        <v>#VALUE!</v>
      </c>
      <c r="CX355" s="33" t="e">
        <f t="shared" si="76"/>
        <v>#VALUE!</v>
      </c>
      <c r="CY355" s="49" t="e">
        <f t="shared" si="77"/>
        <v>#VALUE!</v>
      </c>
      <c r="CZ355" s="32" t="e">
        <f>AT355*(Parameters!B$21+AU355)*IF('DNO totals'!B$323&lt;0,1,'935'!S355)</f>
        <v>#VALUE!</v>
      </c>
      <c r="DA355" s="52" t="e">
        <f>IF('DNO totals'!B$323&lt;0,1,'935'!S355)*(Parameters!B$21+AU355)</f>
        <v>#VALUE!</v>
      </c>
      <c r="DB355" s="37" t="e">
        <f>CX355+'Charging rates'!B$106*DA355*100/'11'!B$17</f>
        <v>#VALUE!</v>
      </c>
      <c r="DC355" s="37" t="e">
        <f>DB355+'Charging rates'!B$116*(Parameters!B$21+AU355)*100/'11'!B$17*IF('DNO totals'!B$323&lt;0,1,'935'!S355)</f>
        <v>#VALUE!</v>
      </c>
      <c r="DD355" s="37" t="e">
        <f>'Charging rates'!B$97*(CP355+CT355)*100/'11'!B$17</f>
        <v>#VALUE!</v>
      </c>
      <c r="DE355" s="33" t="e">
        <f>MAX(0-(CB355*AU355*'11'!C$17/'11'!B$17),DC355+DD355)</f>
        <v>#VALUE!</v>
      </c>
      <c r="DF355" s="37" t="e">
        <f>IF(BS355,IF(AU355=0,CC355,MAX(0,MIN(CC355,CC355+(DE355/'935'!Q355*('11'!B$17-'935'!X355)/('11'!C$17-'935'!Y355))))),0)</f>
        <v>#VALUE!</v>
      </c>
      <c r="DG355" s="33" t="e">
        <f t="shared" si="78"/>
        <v>#VALUE!</v>
      </c>
      <c r="DH355" s="53" t="e">
        <f t="shared" si="79"/>
        <v>#VALUE!</v>
      </c>
    </row>
    <row r="356" spans="1:112">
      <c r="A356" s="28">
        <v>256</v>
      </c>
      <c r="B356" s="47" t="e">
        <f>'935'!B356</f>
        <v>#VALUE!</v>
      </c>
      <c r="C356" s="48" t="e">
        <f>OR('935'!E356&lt;&gt;"VOID",'935'!F356&lt;&gt;"VOID",'935'!G356&lt;&gt;"VOID")</f>
        <v>#VALUE!</v>
      </c>
      <c r="D356" s="32" t="e">
        <f>IF('935'!D356="VOID",0,'935'!D356*(1-'935'!X356/'11'!B$17))</f>
        <v>#VALUE!</v>
      </c>
      <c r="E356" s="32" t="e">
        <f>IF('935'!E356="VOID",0,'935'!E356*(1-'935'!X356/'11'!B$17))</f>
        <v>#VALUE!</v>
      </c>
      <c r="F356" s="32" t="e">
        <f>IF('935'!F356="VOID",0,'935'!F356*(1-'935'!X356/'11'!B$17))</f>
        <v>#VALUE!</v>
      </c>
      <c r="G356" s="32" t="e">
        <f>IF('935'!G356="VOID",0,'935'!G356*(1-'935'!X356/'11'!B$17))</f>
        <v>#VALUE!</v>
      </c>
      <c r="H356" s="49" t="e">
        <f t="shared" si="60"/>
        <v>#VALUE!</v>
      </c>
      <c r="I356" s="50" t="e">
        <f>MATCH('935'!J356,'913'!$B$6:$B$1205,0)</f>
        <v>#VALUE!</v>
      </c>
      <c r="J356" s="50" t="e">
        <f>MATCH(INDEX('913'!$D$6:$D$1205,I356),'913'!$B$6:$B$1205,0)</f>
        <v>#VALUE!</v>
      </c>
      <c r="K356" s="50" t="e">
        <f>MATCH(INDEX('913'!$D$6:$D$1205,J356),'913'!$B$6:$B$1205,0)</f>
        <v>#VALUE!</v>
      </c>
      <c r="L356" s="50" t="e">
        <f>MATCH(INDEX('913'!$D$6:$D$1205,K356),'913'!$B$6:$B$1205,0)</f>
        <v>#VALUE!</v>
      </c>
      <c r="M356" s="50" t="e">
        <f>MATCH(INDEX('913'!$D$6:$D$1205,L356),'913'!$B$6:$B$1205,0)</f>
        <v>#VALUE!</v>
      </c>
      <c r="N356" s="50" t="e">
        <f>MATCH(INDEX('913'!$D$6:$D$1205,M356),'913'!$B$6:$B$1205,0)</f>
        <v>#VALUE!</v>
      </c>
      <c r="O356" s="50" t="e">
        <f>MATCH(INDEX('913'!$D$6:$D$1205,N356),'913'!$B$6:$B$1205,0)</f>
        <v>#VALUE!</v>
      </c>
      <c r="P356" s="51" t="e">
        <f>MATCH(INDEX('913'!$D$6:$D$1205,O356),'913'!$B$6:$B$1205,0)</f>
        <v>#VALUE!</v>
      </c>
      <c r="Q356" s="37">
        <f>IF(ISNUMBER(I356),MAX(0,INDEX('913'!$E$6:$E$1205,I356)),0)</f>
        <v>0</v>
      </c>
      <c r="R356" s="37">
        <f>IF(ISNUMBER(J356),MAX(0,INDEX('913'!$E$6:$E$1205,J356)),0)</f>
        <v>0</v>
      </c>
      <c r="S356" s="37">
        <f>IF(ISNUMBER(K356),MAX(0,INDEX('913'!$E$6:$E$1205,K356)),0)</f>
        <v>0</v>
      </c>
      <c r="T356" s="37">
        <f>IF(ISNUMBER(L356),MAX(0,INDEX('913'!$E$6:$E$1205,L356)),0)</f>
        <v>0</v>
      </c>
      <c r="U356" s="37">
        <f>IF(ISNUMBER(M356),MAX(0,INDEX('913'!$E$6:$E$1205,M356)),0)</f>
        <v>0</v>
      </c>
      <c r="V356" s="37">
        <f>IF(ISNUMBER(N356),MAX(0,INDEX('913'!$E$6:$E$1205,N356)),0)</f>
        <v>0</v>
      </c>
      <c r="W356" s="37">
        <f>IF(ISNUMBER(O356),MAX(0,INDEX('913'!$E$6:$E$1205,O356)),0)</f>
        <v>0</v>
      </c>
      <c r="X356" s="52">
        <f>IF(ISNUMBER(P356),MAX(0,INDEX('913'!$E$6:$E$1205,P356)),0)</f>
        <v>0</v>
      </c>
      <c r="Y356" s="37">
        <f>IF(ISNUMBER(I356),MAX(0,INDEX('913'!$F$6:$F$1205,I356)),0)</f>
        <v>0</v>
      </c>
      <c r="Z356" s="37">
        <f>IF(ISNUMBER(J356),MAX(0,INDEX('913'!$F$6:$F$1205,J356)),0)</f>
        <v>0</v>
      </c>
      <c r="AA356" s="37">
        <f>IF(ISNUMBER(K356),MAX(0,INDEX('913'!$F$6:$F$1205,K356)),0)</f>
        <v>0</v>
      </c>
      <c r="AB356" s="37">
        <f>IF(ISNUMBER(L356),MAX(0,INDEX('913'!$F$6:$F$1205,L356)),0)</f>
        <v>0</v>
      </c>
      <c r="AC356" s="37">
        <f>IF(ISNUMBER(M356),MAX(0,INDEX('913'!$F$6:$F$1205,M356)),0)</f>
        <v>0</v>
      </c>
      <c r="AD356" s="37">
        <f>IF(ISNUMBER(N356),MAX(0,INDEX('913'!$F$6:$F$1205,N356)),0)</f>
        <v>0</v>
      </c>
      <c r="AE356" s="37">
        <f>IF(ISNUMBER(O356),MAX(0,INDEX('913'!$F$6:$F$1205,O356)),0)</f>
        <v>0</v>
      </c>
      <c r="AF356" s="37">
        <f>IF(ISNUMBER(P356),MAX(0,INDEX('913'!$F$6:$F$1205,P356)),0)</f>
        <v>0</v>
      </c>
      <c r="AG356" s="32">
        <f>IF(ISNUMBER(I356),SQRT(INDEX('913'!$I$6:$I$1205,I356)^2+INDEX('913'!$J$6:$J$1205,I356)^2),0)</f>
        <v>0</v>
      </c>
      <c r="AH356" s="32">
        <f>IF(ISNUMBER(J356),SQRT(INDEX('913'!$I$6:$I$1205,J356)^2+INDEX('913'!$J$6:$J$1205,J356)^2),0)</f>
        <v>0</v>
      </c>
      <c r="AI356" s="32">
        <f>IF(ISNUMBER(K356),SQRT(INDEX('913'!$I$6:$I$1205,K356)^2+INDEX('913'!$J$6:$J$1205,K356)^2),0)</f>
        <v>0</v>
      </c>
      <c r="AJ356" s="32">
        <f>IF(ISNUMBER(L356),SQRT(INDEX('913'!$I$6:$I$1205,L356)^2+INDEX('913'!$J$6:$J$1205,L356)^2),0)</f>
        <v>0</v>
      </c>
      <c r="AK356" s="32">
        <f>IF(ISNUMBER(M356),SQRT(INDEX('913'!$I$6:$I$1205,M356)^2+INDEX('913'!$J$6:$J$1205,M356)^2),0)</f>
        <v>0</v>
      </c>
      <c r="AL356" s="32">
        <f>IF(ISNUMBER(N356),SQRT(INDEX('913'!$I$6:$I$1205,N356)^2+INDEX('913'!$J$6:$J$1205,N356)^2),0)</f>
        <v>0</v>
      </c>
      <c r="AM356" s="32">
        <f>IF(ISNUMBER(O356),SQRT(INDEX('913'!$I$6:$I$1205,O356)^2+INDEX('913'!$J$6:$J$1205,O356)^2),0)</f>
        <v>0</v>
      </c>
      <c r="AN356" s="49">
        <f>IF(ISNUMBER(P356),SQRT(INDEX('913'!$I$6:$I$1205,P356)^2+INDEX('913'!$J$6:$J$1205,P356)^2),0)</f>
        <v>0</v>
      </c>
      <c r="AO356" s="37">
        <f t="shared" si="61"/>
        <v>0</v>
      </c>
      <c r="AP356" s="37">
        <f t="shared" si="62"/>
        <v>0</v>
      </c>
      <c r="AQ356" s="33" t="e">
        <f>-100*'935'!W356*(AO356+AP356)/'11'!C$17</f>
        <v>#VALUE!</v>
      </c>
      <c r="AR356" s="37" t="e">
        <f t="shared" si="63"/>
        <v>#VALUE!</v>
      </c>
      <c r="AS356" s="52" t="e">
        <f t="shared" si="64"/>
        <v>#VALUE!</v>
      </c>
      <c r="AT356" s="32" t="e">
        <f>IF('935'!C356="VOID",0,('935'!C356*(1-'935'!X356/'11'!B$17)))</f>
        <v>#VALUE!</v>
      </c>
      <c r="AU356" s="52" t="e">
        <f>'935'!Q356*(1-'935'!Y356/'11'!C$17)/(1-'935'!X356/'11'!B$17)</f>
        <v>#VALUE!</v>
      </c>
      <c r="AV356" s="37" t="e">
        <f>INDEX('DNO totals'!$B$57:$G$57,IF('935'!K356,IF(MOD('935'!K356,1000),IF(MOD('935'!K356,100),IF(MOD('935'!K356,10),IF(MOD('935'!K356,1000)=1,6,5),4),3),2),1))</f>
        <v>#VALUE!</v>
      </c>
      <c r="AW356" s="52" t="e">
        <f t="shared" si="65"/>
        <v>#VALUE!</v>
      </c>
      <c r="AX356" s="32" t="e">
        <f>IF('935'!V356="VOID",0,'935'!V356*(1-'935'!X356/'11'!B$17))</f>
        <v>#VALUE!</v>
      </c>
      <c r="AY356" s="33" t="e">
        <f>IF(H356,-100*'Charging rates'!B$10/'11'!B$17*AX356/H356,0)</f>
        <v>#VALUE!</v>
      </c>
      <c r="AZ356" s="33" t="e">
        <f>IF(C356,'DNO totals'!B$41,0)</f>
        <v>#VALUE!</v>
      </c>
      <c r="BA356" s="33" t="e">
        <f t="shared" si="66"/>
        <v>#VALUE!</v>
      </c>
      <c r="BB356" s="33" t="e">
        <f t="shared" si="67"/>
        <v>#VALUE!</v>
      </c>
      <c r="BC356" s="53" t="e">
        <f t="shared" si="68"/>
        <v>#VALUE!</v>
      </c>
      <c r="BD356" s="32" t="e">
        <f>IF(AT356,'935'!H356*AT356/(AT356+D356+H356),0)</f>
        <v>#VALUE!</v>
      </c>
      <c r="BE356" s="32" t="e">
        <f>IF(H356,'935'!H356*H356/(AT356+D356+H356),0)</f>
        <v>#VALUE!</v>
      </c>
      <c r="BF356" s="32" t="e">
        <f>BD356*(1-'935'!X356/'11'!B$17)</f>
        <v>#VALUE!</v>
      </c>
      <c r="BG356" s="49" t="e">
        <f>BE356*(1-'935'!X356/'11'!B$17)</f>
        <v>#VALUE!</v>
      </c>
      <c r="BH356" s="52" t="e">
        <f>AV356*Parameters!B$6</f>
        <v>#VALUE!</v>
      </c>
      <c r="BI356" s="37" t="e">
        <f>IF('935'!$K356=1000,'Charging rates'!$C$38*$BH356/(1+'DNO totals'!$C$99)*'935'!$L356,0)</f>
        <v>#VALUE!</v>
      </c>
      <c r="BJ356" s="37" t="e">
        <f>IF(MOD('935'!$K356,1000)=100,'Charging rates'!$D$38*$BH356/(1+'DNO totals'!$D$99)*'935'!$M356,0)</f>
        <v>#VALUE!</v>
      </c>
      <c r="BK356" s="37" t="e">
        <f>IF(MOD('935'!$K356,100)=10,'Charging rates'!$E$38*$BH356/(1+'DNO totals'!$E$99)*'935'!$N356,0)</f>
        <v>#VALUE!</v>
      </c>
      <c r="BL356" s="37" t="e">
        <f>IF(AND(MOD('935'!$K356,10)&gt;0,MOD('935'!$K356,1000)&gt;1),'Charging rates'!$F$38*$BH356/(1+'DNO totals'!$F$99)*'935'!$O356,0)</f>
        <v>#VALUE!</v>
      </c>
      <c r="BM356" s="37" t="e">
        <f>IF(MOD('935'!$K356,1000)=1,'Charging rates'!$G$38*$BH356/(1+'DNO totals'!$G$99)*'935'!$P356,0)</f>
        <v>#VALUE!</v>
      </c>
      <c r="BN356" s="52" t="e">
        <f t="shared" si="69"/>
        <v>#VALUE!</v>
      </c>
      <c r="BO356" s="37" t="e">
        <f>IF('935'!$K356&gt;1000,'Charging rates'!$C$38*$AW356*'935'!$L356,0)</f>
        <v>#VALUE!</v>
      </c>
      <c r="BP356" s="37" t="e">
        <f>IF(MOD('935'!$K356,1000)&gt;100,'Charging rates'!$D$38*$AW356*'935'!$M356,0)</f>
        <v>#VALUE!</v>
      </c>
      <c r="BQ356" s="37" t="e">
        <f>IF(MOD('935'!$K356,100)&gt;10,'Charging rates'!$E$38*$AW356*'935'!$N356,0)</f>
        <v>#VALUE!</v>
      </c>
      <c r="BR356" s="52" t="e">
        <f t="shared" si="70"/>
        <v>#VALUE!</v>
      </c>
      <c r="BS356" s="48" t="e">
        <f>'935'!C356&lt;&gt;"VOID"</f>
        <v>#VALUE!</v>
      </c>
      <c r="BT356" s="33" t="e">
        <f>IF(BS356,(100/'11'!B$17*BD356*((1-'935'!I356)*'Charging rates'!B$51+'Charging rates'!B$63)),0)</f>
        <v>#VALUE!</v>
      </c>
      <c r="BU356" s="33" t="e">
        <f>100/'11'!B$17*BG356*('Charging rates'!B$51+'Charging rates'!B$63)</f>
        <v>#VALUE!</v>
      </c>
      <c r="BV356" s="33" t="e">
        <f>100/'11'!B$17*BE356*('Charging rates'!B$51+'Charging rates'!B$63)</f>
        <v>#VALUE!</v>
      </c>
      <c r="BW356" s="53" t="e">
        <f t="shared" si="71"/>
        <v>#VALUE!</v>
      </c>
      <c r="BX356" s="32" t="e">
        <f>AT356-('935'!T356*(1-'935'!X356/'11'!B$17))</f>
        <v>#VALUE!</v>
      </c>
      <c r="BY356" s="32">
        <f>0-IF(ISNUMBER(I356),INDEX('913'!$I$6:$I$1205,I356),0)-IF(ISNUMBER(J356),INDEX('913'!$I$6:$I$1205,J356),0)-IF(ISNUMBER(K356),INDEX('913'!$I$6:$I$1205,K356),0)-IF(ISNUMBER(L356),INDEX('913'!$I$6:$I$1205,L356),0)-IF(ISNUMBER(M356),INDEX('913'!$I$6:$I$1205,M356),0)-IF(ISNUMBER(N356),INDEX('913'!$I$6:$I$1205,N356),0)-IF(ISNUMBER(O356),INDEX('913'!$I$6:$I$1205,O356),0)-IF(ISNUMBER(P356),INDEX('913'!$I$6:$I$1205,P356),0)</f>
        <v>0</v>
      </c>
      <c r="BZ356" s="37">
        <f>IF(BY356=0,1,MAX(1,SQRT(BY356^2+(IF(ISNUMBER(I356),INDEX('913'!$J$6:$J$1205,I356),0)+IF(ISNUMBER(J356),INDEX('913'!$J$6:$J$1205,J356),0)+IF(ISNUMBER(K356),INDEX('913'!$J$6:$J$1205,K356),0)+IF(ISNUMBER(L356),INDEX('913'!$J$6:$J$1205,L356),0)+IF(ISNUMBER(M356),INDEX('913'!$J$6:$J$1205,M356),0)+IF(ISNUMBER(N356),INDEX('913'!$J$6:$J$1205,N356),0)+IF(ISNUMBER(O356),INDEX('913'!$J$6:$J$1205,O356),0)+IF(ISNUMBER(P356),INDEX('913'!$J$6:$J$1205,P356),0))^2)/BY356))</f>
        <v>1</v>
      </c>
      <c r="CA356" s="33" t="e">
        <f>100*AO356/'11'!B$17</f>
        <v>#VALUE!</v>
      </c>
      <c r="CB356" s="37" t="e">
        <f>100*(AP356*BZ356)/'11'!C$17</f>
        <v>#VALUE!</v>
      </c>
      <c r="CC356" s="37" t="e">
        <f t="shared" si="72"/>
        <v>#VALUE!</v>
      </c>
      <c r="CD356" s="33" t="e">
        <f t="shared" si="73"/>
        <v>#VALUE!</v>
      </c>
      <c r="CE356" s="54" t="e">
        <f>'11'!C$17-'935'!Y356</f>
        <v>#VALUE!</v>
      </c>
      <c r="CF356" s="37" t="e">
        <f>MAX('DNO totals'!B$312+0,MIN('935'!L356+0,'DNO totals'!B$304+0))</f>
        <v>#VALUE!</v>
      </c>
      <c r="CG356" s="37" t="e">
        <f>MAX('DNO totals'!C$312+0,MIN('935'!M356+0,'DNO totals'!C$304+0))</f>
        <v>#VALUE!</v>
      </c>
      <c r="CH356" s="37" t="e">
        <f>MAX('DNO totals'!D$312+0,MIN('935'!N356+0,'DNO totals'!D$304+0))</f>
        <v>#VALUE!</v>
      </c>
      <c r="CI356" s="37" t="e">
        <f>MAX('DNO totals'!E$312+0,MIN('935'!O356+0,'DNO totals'!E$304+0))</f>
        <v>#VALUE!</v>
      </c>
      <c r="CJ356" s="52" t="e">
        <f>MAX('DNO totals'!F$312+0,MIN('935'!P356+0,'DNO totals'!F$304+0))</f>
        <v>#VALUE!</v>
      </c>
      <c r="CK356" s="37" t="e">
        <f>IF('935'!$K356=1000,'Charging rates'!$C$38*$BH356/(1+'DNO totals'!$C$99)*$CF356,0)</f>
        <v>#VALUE!</v>
      </c>
      <c r="CL356" s="37" t="e">
        <f>IF(MOD('935'!$K356,1000)=100,'Charging rates'!$D$38*$BH356/(1+'DNO totals'!$D$99)*$CG356,0)</f>
        <v>#VALUE!</v>
      </c>
      <c r="CM356" s="37" t="e">
        <f>IF(MOD('935'!$K356,100)=10,'Charging rates'!$E$38*$BH356/(1+'DNO totals'!$E$99)*$CH356,0)</f>
        <v>#VALUE!</v>
      </c>
      <c r="CN356" s="37" t="e">
        <f>IF(AND(MOD('935'!$K356,10)&gt;0,MOD('935'!$K356,1000)&gt;1),'Charging rates'!$F$38*$BH356/(1+'DNO totals'!$F$99)*$CI356,0)</f>
        <v>#VALUE!</v>
      </c>
      <c r="CO356" s="37" t="e">
        <f>IF(MOD('935'!$K356,1000)=1,'Charging rates'!$G$38*$BH356/(1+'DNO totals'!$G$99)*$CJ356,0)</f>
        <v>#VALUE!</v>
      </c>
      <c r="CP356" s="52" t="e">
        <f t="shared" si="74"/>
        <v>#VALUE!</v>
      </c>
      <c r="CQ356" s="37" t="e">
        <f>IF('935'!$K356&gt;1000,'Charging rates'!$C$38*$AW356*$CF356,0)</f>
        <v>#VALUE!</v>
      </c>
      <c r="CR356" s="37" t="e">
        <f>IF(MOD('935'!$K356,1000)&gt;100,'Charging rates'!$D$38*$AW356*$CG356,0)</f>
        <v>#VALUE!</v>
      </c>
      <c r="CS356" s="37" t="e">
        <f>IF(MOD('935'!$K356,100)&gt;10,'Charging rates'!$E$38*$AW356*$CH356,0)</f>
        <v>#VALUE!</v>
      </c>
      <c r="CT356" s="52" t="e">
        <f t="shared" si="75"/>
        <v>#VALUE!</v>
      </c>
      <c r="CU356" s="33" t="e">
        <f>100*(AP356*'935'!Q356*BZ356)/'11'!B$17</f>
        <v>#VALUE!</v>
      </c>
      <c r="CV356" s="33" t="e">
        <f>100/'11'!B$17*'Charging rates'!B$10*AW356</f>
        <v>#VALUE!</v>
      </c>
      <c r="CW356" s="33" t="e">
        <f>IF(AT356=0,0,(1-BX356/AT356)*(CA356+IF('935'!Q356=0,0,(CB356*'935'!Q356*('11'!C$17-'935'!Y356)/('11'!B$17-'935'!X356)))))</f>
        <v>#VALUE!</v>
      </c>
      <c r="CX356" s="33" t="e">
        <f t="shared" si="76"/>
        <v>#VALUE!</v>
      </c>
      <c r="CY356" s="49" t="e">
        <f t="shared" si="77"/>
        <v>#VALUE!</v>
      </c>
      <c r="CZ356" s="32" t="e">
        <f>AT356*(Parameters!B$21+AU356)*IF('DNO totals'!B$323&lt;0,1,'935'!S356)</f>
        <v>#VALUE!</v>
      </c>
      <c r="DA356" s="52" t="e">
        <f>IF('DNO totals'!B$323&lt;0,1,'935'!S356)*(Parameters!B$21+AU356)</f>
        <v>#VALUE!</v>
      </c>
      <c r="DB356" s="37" t="e">
        <f>CX356+'Charging rates'!B$106*DA356*100/'11'!B$17</f>
        <v>#VALUE!</v>
      </c>
      <c r="DC356" s="37" t="e">
        <f>DB356+'Charging rates'!B$116*(Parameters!B$21+AU356)*100/'11'!B$17*IF('DNO totals'!B$323&lt;0,1,'935'!S356)</f>
        <v>#VALUE!</v>
      </c>
      <c r="DD356" s="37" t="e">
        <f>'Charging rates'!B$97*(CP356+CT356)*100/'11'!B$17</f>
        <v>#VALUE!</v>
      </c>
      <c r="DE356" s="33" t="e">
        <f>MAX(0-(CB356*AU356*'11'!C$17/'11'!B$17),DC356+DD356)</f>
        <v>#VALUE!</v>
      </c>
      <c r="DF356" s="37" t="e">
        <f>IF(BS356,IF(AU356=0,CC356,MAX(0,MIN(CC356,CC356+(DE356/'935'!Q356*('11'!B$17-'935'!X356)/('11'!C$17-'935'!Y356))))),0)</f>
        <v>#VALUE!</v>
      </c>
      <c r="DG356" s="33" t="e">
        <f t="shared" si="78"/>
        <v>#VALUE!</v>
      </c>
      <c r="DH356" s="53" t="e">
        <f t="shared" si="79"/>
        <v>#VALUE!</v>
      </c>
    </row>
    <row r="357" spans="1:112">
      <c r="A357" s="28">
        <v>257</v>
      </c>
      <c r="B357" s="47" t="e">
        <f>'935'!B357</f>
        <v>#VALUE!</v>
      </c>
      <c r="C357" s="48" t="e">
        <f>OR('935'!E357&lt;&gt;"VOID",'935'!F357&lt;&gt;"VOID",'935'!G357&lt;&gt;"VOID")</f>
        <v>#VALUE!</v>
      </c>
      <c r="D357" s="32" t="e">
        <f>IF('935'!D357="VOID",0,'935'!D357*(1-'935'!X357/'11'!B$17))</f>
        <v>#VALUE!</v>
      </c>
      <c r="E357" s="32" t="e">
        <f>IF('935'!E357="VOID",0,'935'!E357*(1-'935'!X357/'11'!B$17))</f>
        <v>#VALUE!</v>
      </c>
      <c r="F357" s="32" t="e">
        <f>IF('935'!F357="VOID",0,'935'!F357*(1-'935'!X357/'11'!B$17))</f>
        <v>#VALUE!</v>
      </c>
      <c r="G357" s="32" t="e">
        <f>IF('935'!G357="VOID",0,'935'!G357*(1-'935'!X357/'11'!B$17))</f>
        <v>#VALUE!</v>
      </c>
      <c r="H357" s="49" t="e">
        <f t="shared" ref="H357:H420" si="80">E357+F357+G357</f>
        <v>#VALUE!</v>
      </c>
      <c r="I357" s="50" t="e">
        <f>MATCH('935'!J357,'913'!$B$6:$B$1205,0)</f>
        <v>#VALUE!</v>
      </c>
      <c r="J357" s="50" t="e">
        <f>MATCH(INDEX('913'!$D$6:$D$1205,I357),'913'!$B$6:$B$1205,0)</f>
        <v>#VALUE!</v>
      </c>
      <c r="K357" s="50" t="e">
        <f>MATCH(INDEX('913'!$D$6:$D$1205,J357),'913'!$B$6:$B$1205,0)</f>
        <v>#VALUE!</v>
      </c>
      <c r="L357" s="50" t="e">
        <f>MATCH(INDEX('913'!$D$6:$D$1205,K357),'913'!$B$6:$B$1205,0)</f>
        <v>#VALUE!</v>
      </c>
      <c r="M357" s="50" t="e">
        <f>MATCH(INDEX('913'!$D$6:$D$1205,L357),'913'!$B$6:$B$1205,0)</f>
        <v>#VALUE!</v>
      </c>
      <c r="N357" s="50" t="e">
        <f>MATCH(INDEX('913'!$D$6:$D$1205,M357),'913'!$B$6:$B$1205,0)</f>
        <v>#VALUE!</v>
      </c>
      <c r="O357" s="50" t="e">
        <f>MATCH(INDEX('913'!$D$6:$D$1205,N357),'913'!$B$6:$B$1205,0)</f>
        <v>#VALUE!</v>
      </c>
      <c r="P357" s="51" t="e">
        <f>MATCH(INDEX('913'!$D$6:$D$1205,O357),'913'!$B$6:$B$1205,0)</f>
        <v>#VALUE!</v>
      </c>
      <c r="Q357" s="37">
        <f>IF(ISNUMBER(I357),MAX(0,INDEX('913'!$E$6:$E$1205,I357)),0)</f>
        <v>0</v>
      </c>
      <c r="R357" s="37">
        <f>IF(ISNUMBER(J357),MAX(0,INDEX('913'!$E$6:$E$1205,J357)),0)</f>
        <v>0</v>
      </c>
      <c r="S357" s="37">
        <f>IF(ISNUMBER(K357),MAX(0,INDEX('913'!$E$6:$E$1205,K357)),0)</f>
        <v>0</v>
      </c>
      <c r="T357" s="37">
        <f>IF(ISNUMBER(L357),MAX(0,INDEX('913'!$E$6:$E$1205,L357)),0)</f>
        <v>0</v>
      </c>
      <c r="U357" s="37">
        <f>IF(ISNUMBER(M357),MAX(0,INDEX('913'!$E$6:$E$1205,M357)),0)</f>
        <v>0</v>
      </c>
      <c r="V357" s="37">
        <f>IF(ISNUMBER(N357),MAX(0,INDEX('913'!$E$6:$E$1205,N357)),0)</f>
        <v>0</v>
      </c>
      <c r="W357" s="37">
        <f>IF(ISNUMBER(O357),MAX(0,INDEX('913'!$E$6:$E$1205,O357)),0)</f>
        <v>0</v>
      </c>
      <c r="X357" s="52">
        <f>IF(ISNUMBER(P357),MAX(0,INDEX('913'!$E$6:$E$1205,P357)),0)</f>
        <v>0</v>
      </c>
      <c r="Y357" s="37">
        <f>IF(ISNUMBER(I357),MAX(0,INDEX('913'!$F$6:$F$1205,I357)),0)</f>
        <v>0</v>
      </c>
      <c r="Z357" s="37">
        <f>IF(ISNUMBER(J357),MAX(0,INDEX('913'!$F$6:$F$1205,J357)),0)</f>
        <v>0</v>
      </c>
      <c r="AA357" s="37">
        <f>IF(ISNUMBER(K357),MAX(0,INDEX('913'!$F$6:$F$1205,K357)),0)</f>
        <v>0</v>
      </c>
      <c r="AB357" s="37">
        <f>IF(ISNUMBER(L357),MAX(0,INDEX('913'!$F$6:$F$1205,L357)),0)</f>
        <v>0</v>
      </c>
      <c r="AC357" s="37">
        <f>IF(ISNUMBER(M357),MAX(0,INDEX('913'!$F$6:$F$1205,M357)),0)</f>
        <v>0</v>
      </c>
      <c r="AD357" s="37">
        <f>IF(ISNUMBER(N357),MAX(0,INDEX('913'!$F$6:$F$1205,N357)),0)</f>
        <v>0</v>
      </c>
      <c r="AE357" s="37">
        <f>IF(ISNUMBER(O357),MAX(0,INDEX('913'!$F$6:$F$1205,O357)),0)</f>
        <v>0</v>
      </c>
      <c r="AF357" s="37">
        <f>IF(ISNUMBER(P357),MAX(0,INDEX('913'!$F$6:$F$1205,P357)),0)</f>
        <v>0</v>
      </c>
      <c r="AG357" s="32">
        <f>IF(ISNUMBER(I357),SQRT(INDEX('913'!$I$6:$I$1205,I357)^2+INDEX('913'!$J$6:$J$1205,I357)^2),0)</f>
        <v>0</v>
      </c>
      <c r="AH357" s="32">
        <f>IF(ISNUMBER(J357),SQRT(INDEX('913'!$I$6:$I$1205,J357)^2+INDEX('913'!$J$6:$J$1205,J357)^2),0)</f>
        <v>0</v>
      </c>
      <c r="AI357" s="32">
        <f>IF(ISNUMBER(K357),SQRT(INDEX('913'!$I$6:$I$1205,K357)^2+INDEX('913'!$J$6:$J$1205,K357)^2),0)</f>
        <v>0</v>
      </c>
      <c r="AJ357" s="32">
        <f>IF(ISNUMBER(L357),SQRT(INDEX('913'!$I$6:$I$1205,L357)^2+INDEX('913'!$J$6:$J$1205,L357)^2),0)</f>
        <v>0</v>
      </c>
      <c r="AK357" s="32">
        <f>IF(ISNUMBER(M357),SQRT(INDEX('913'!$I$6:$I$1205,M357)^2+INDEX('913'!$J$6:$J$1205,M357)^2),0)</f>
        <v>0</v>
      </c>
      <c r="AL357" s="32">
        <f>IF(ISNUMBER(N357),SQRT(INDEX('913'!$I$6:$I$1205,N357)^2+INDEX('913'!$J$6:$J$1205,N357)^2),0)</f>
        <v>0</v>
      </c>
      <c r="AM357" s="32">
        <f>IF(ISNUMBER(O357),SQRT(INDEX('913'!$I$6:$I$1205,O357)^2+INDEX('913'!$J$6:$J$1205,O357)^2),0)</f>
        <v>0</v>
      </c>
      <c r="AN357" s="49">
        <f>IF(ISNUMBER(P357),SQRT(INDEX('913'!$I$6:$I$1205,P357)^2+INDEX('913'!$J$6:$J$1205,P357)^2),0)</f>
        <v>0</v>
      </c>
      <c r="AO357" s="37">
        <f t="shared" ref="AO357:AO420" si="81">IF(AG357+AH357+AI357+AJ357+AK357+AL357+AM357+AN357=0,IF(COUNT(I357,J357,K357,L357,M357,N357,O357,P357),(Q357+R357+S357+T357+U357+V357+W357+X357)/COUNT(I357,J357,K357,L357,M357,N357,O357,P357),0),(AG357*Q357+AH357*R357+AI357*S357+AJ357*T357+AK357*U357+AL357*V357+AM357*W357+AN357*X357)/(AG357+AH357+AI357+AJ357+AK357+AL357+AM357+AN357))</f>
        <v>0</v>
      </c>
      <c r="AP357" s="37">
        <f t="shared" ref="AP357:AP420" si="82">IF(AG357+AH357+AI357+AJ357+AK357+AL357+AM357+AN357=0,IF(COUNT(I357,J357,K357,L357,M357,N357,O357,P357),(Y357+Z357+AA357+AB357+AC357+AD357+AE357+AF357)/COUNT(I357,J357,K357,L357,M357,N357,O357,P357),0),(AG357*Y357+AH357*Z357+AI357*AA357+AJ357*AB357+AK357*AC357+AL357*AD357+AM357*AE357+AN357*AF357)/(AG357+AH357+AI357+AJ357+AK357+AL357+AM357+AN357))</f>
        <v>0</v>
      </c>
      <c r="AQ357" s="33" t="e">
        <f>-100*'935'!W357*(AO357+AP357)/'11'!C$17</f>
        <v>#VALUE!</v>
      </c>
      <c r="AR357" s="37" t="e">
        <f t="shared" ref="AR357:AR420" si="83">IF(H357,(AQ357*H357/(H357+D357)),0)</f>
        <v>#VALUE!</v>
      </c>
      <c r="AS357" s="52" t="e">
        <f t="shared" ref="AS357:AS420" si="84">ROUND(AR357,3)</f>
        <v>#VALUE!</v>
      </c>
      <c r="AT357" s="32" t="e">
        <f>IF('935'!C357="VOID",0,('935'!C357*(1-'935'!X357/'11'!B$17)))</f>
        <v>#VALUE!</v>
      </c>
      <c r="AU357" s="52" t="e">
        <f>'935'!Q357*(1-'935'!Y357/'11'!C$17)/(1-'935'!X357/'11'!B$17)</f>
        <v>#VALUE!</v>
      </c>
      <c r="AV357" s="37" t="e">
        <f>INDEX('DNO totals'!$B$57:$G$57,IF('935'!K357,IF(MOD('935'!K357,1000),IF(MOD('935'!K357,100),IF(MOD('935'!K357,10),IF(MOD('935'!K357,1000)=1,6,5),4),3),2),1))</f>
        <v>#VALUE!</v>
      </c>
      <c r="AW357" s="52" t="e">
        <f t="shared" ref="AW357:AW420" si="85">AU357*AV357</f>
        <v>#VALUE!</v>
      </c>
      <c r="AX357" s="32" t="e">
        <f>IF('935'!V357="VOID",0,'935'!V357*(1-'935'!X357/'11'!B$17))</f>
        <v>#VALUE!</v>
      </c>
      <c r="AY357" s="33" t="e">
        <f>IF(H357,-100*'Charging rates'!B$10/'11'!B$17*AX357/H357,0)</f>
        <v>#VALUE!</v>
      </c>
      <c r="AZ357" s="33" t="e">
        <f>IF(C357,'DNO totals'!B$41,0)</f>
        <v>#VALUE!</v>
      </c>
      <c r="BA357" s="33" t="e">
        <f t="shared" ref="BA357:BA420" si="86">ROUND(AZ357,2)</f>
        <v>#VALUE!</v>
      </c>
      <c r="BB357" s="33" t="e">
        <f t="shared" ref="BB357:BB420" si="87">IF(C357,(AZ357+AY357),0)</f>
        <v>#VALUE!</v>
      </c>
      <c r="BC357" s="53" t="e">
        <f t="shared" ref="BC357:BC420" si="88">ROUND(BB357,2)</f>
        <v>#VALUE!</v>
      </c>
      <c r="BD357" s="32" t="e">
        <f>IF(AT357,'935'!H357*AT357/(AT357+D357+H357),0)</f>
        <v>#VALUE!</v>
      </c>
      <c r="BE357" s="32" t="e">
        <f>IF(H357,'935'!H357*H357/(AT357+D357+H357),0)</f>
        <v>#VALUE!</v>
      </c>
      <c r="BF357" s="32" t="e">
        <f>BD357*(1-'935'!X357/'11'!B$17)</f>
        <v>#VALUE!</v>
      </c>
      <c r="BG357" s="49" t="e">
        <f>BE357*(1-'935'!X357/'11'!B$17)</f>
        <v>#VALUE!</v>
      </c>
      <c r="BH357" s="52" t="e">
        <f>AV357*Parameters!B$6</f>
        <v>#VALUE!</v>
      </c>
      <c r="BI357" s="37" t="e">
        <f>IF('935'!$K357=1000,'Charging rates'!$C$38*$BH357/(1+'DNO totals'!$C$99)*'935'!$L357,0)</f>
        <v>#VALUE!</v>
      </c>
      <c r="BJ357" s="37" t="e">
        <f>IF(MOD('935'!$K357,1000)=100,'Charging rates'!$D$38*$BH357/(1+'DNO totals'!$D$99)*'935'!$M357,0)</f>
        <v>#VALUE!</v>
      </c>
      <c r="BK357" s="37" t="e">
        <f>IF(MOD('935'!$K357,100)=10,'Charging rates'!$E$38*$BH357/(1+'DNO totals'!$E$99)*'935'!$N357,0)</f>
        <v>#VALUE!</v>
      </c>
      <c r="BL357" s="37" t="e">
        <f>IF(AND(MOD('935'!$K357,10)&gt;0,MOD('935'!$K357,1000)&gt;1),'Charging rates'!$F$38*$BH357/(1+'DNO totals'!$F$99)*'935'!$O357,0)</f>
        <v>#VALUE!</v>
      </c>
      <c r="BM357" s="37" t="e">
        <f>IF(MOD('935'!$K357,1000)=1,'Charging rates'!$G$38*$BH357/(1+'DNO totals'!$G$99)*'935'!$P357,0)</f>
        <v>#VALUE!</v>
      </c>
      <c r="BN357" s="52" t="e">
        <f t="shared" ref="BN357:BN420" si="89">$BI357+$BJ357+$BK357+$BL357+$BM357</f>
        <v>#VALUE!</v>
      </c>
      <c r="BO357" s="37" t="e">
        <f>IF('935'!$K357&gt;1000,'Charging rates'!$C$38*$AW357*'935'!$L357,0)</f>
        <v>#VALUE!</v>
      </c>
      <c r="BP357" s="37" t="e">
        <f>IF(MOD('935'!$K357,1000)&gt;100,'Charging rates'!$D$38*$AW357*'935'!$M357,0)</f>
        <v>#VALUE!</v>
      </c>
      <c r="BQ357" s="37" t="e">
        <f>IF(MOD('935'!$K357,100)&gt;10,'Charging rates'!$E$38*$AW357*'935'!$N357,0)</f>
        <v>#VALUE!</v>
      </c>
      <c r="BR357" s="52" t="e">
        <f t="shared" ref="BR357:BR420" si="90">$BO357+$BP357+$BQ357</f>
        <v>#VALUE!</v>
      </c>
      <c r="BS357" s="48" t="e">
        <f>'935'!C357&lt;&gt;"VOID"</f>
        <v>#VALUE!</v>
      </c>
      <c r="BT357" s="33" t="e">
        <f>IF(BS357,(100/'11'!B$17*BD357*((1-'935'!I357)*'Charging rates'!B$51+'Charging rates'!B$63)),0)</f>
        <v>#VALUE!</v>
      </c>
      <c r="BU357" s="33" t="e">
        <f>100/'11'!B$17*BG357*('Charging rates'!B$51+'Charging rates'!B$63)</f>
        <v>#VALUE!</v>
      </c>
      <c r="BV357" s="33" t="e">
        <f>100/'11'!B$17*BE357*('Charging rates'!B$51+'Charging rates'!B$63)</f>
        <v>#VALUE!</v>
      </c>
      <c r="BW357" s="53" t="e">
        <f t="shared" ref="BW357:BW420" si="91">ROUND(BV357,2)</f>
        <v>#VALUE!</v>
      </c>
      <c r="BX357" s="32" t="e">
        <f>AT357-('935'!T357*(1-'935'!X357/'11'!B$17))</f>
        <v>#VALUE!</v>
      </c>
      <c r="BY357" s="32">
        <f>0-IF(ISNUMBER(I357),INDEX('913'!$I$6:$I$1205,I357),0)-IF(ISNUMBER(J357),INDEX('913'!$I$6:$I$1205,J357),0)-IF(ISNUMBER(K357),INDEX('913'!$I$6:$I$1205,K357),0)-IF(ISNUMBER(L357),INDEX('913'!$I$6:$I$1205,L357),0)-IF(ISNUMBER(M357),INDEX('913'!$I$6:$I$1205,M357),0)-IF(ISNUMBER(N357),INDEX('913'!$I$6:$I$1205,N357),0)-IF(ISNUMBER(O357),INDEX('913'!$I$6:$I$1205,O357),0)-IF(ISNUMBER(P357),INDEX('913'!$I$6:$I$1205,P357),0)</f>
        <v>0</v>
      </c>
      <c r="BZ357" s="37">
        <f>IF(BY357=0,1,MAX(1,SQRT(BY357^2+(IF(ISNUMBER(I357),INDEX('913'!$J$6:$J$1205,I357),0)+IF(ISNUMBER(J357),INDEX('913'!$J$6:$J$1205,J357),0)+IF(ISNUMBER(K357),INDEX('913'!$J$6:$J$1205,K357),0)+IF(ISNUMBER(L357),INDEX('913'!$J$6:$J$1205,L357),0)+IF(ISNUMBER(M357),INDEX('913'!$J$6:$J$1205,M357),0)+IF(ISNUMBER(N357),INDEX('913'!$J$6:$J$1205,N357),0)+IF(ISNUMBER(O357),INDEX('913'!$J$6:$J$1205,O357),0)+IF(ISNUMBER(P357),INDEX('913'!$J$6:$J$1205,P357),0))^2)/BY357))</f>
        <v>1</v>
      </c>
      <c r="CA357" s="33" t="e">
        <f>100*AO357/'11'!B$17</f>
        <v>#VALUE!</v>
      </c>
      <c r="CB357" s="37" t="e">
        <f>100*(AP357*BZ357)/'11'!C$17</f>
        <v>#VALUE!</v>
      </c>
      <c r="CC357" s="37" t="e">
        <f t="shared" ref="CC357:CC420" si="92">IF(AT357=0,1,BX357/AT357)*CB357</f>
        <v>#VALUE!</v>
      </c>
      <c r="CD357" s="33" t="e">
        <f t="shared" ref="CD357:CD420" si="93">IF(AT357=0,1,BX357/AT357)*CA357</f>
        <v>#VALUE!</v>
      </c>
      <c r="CE357" s="54" t="e">
        <f>'11'!C$17-'935'!Y357</f>
        <v>#VALUE!</v>
      </c>
      <c r="CF357" s="37" t="e">
        <f>MAX('DNO totals'!B$312+0,MIN('935'!L357+0,'DNO totals'!B$304+0))</f>
        <v>#VALUE!</v>
      </c>
      <c r="CG357" s="37" t="e">
        <f>MAX('DNO totals'!C$312+0,MIN('935'!M357+0,'DNO totals'!C$304+0))</f>
        <v>#VALUE!</v>
      </c>
      <c r="CH357" s="37" t="e">
        <f>MAX('DNO totals'!D$312+0,MIN('935'!N357+0,'DNO totals'!D$304+0))</f>
        <v>#VALUE!</v>
      </c>
      <c r="CI357" s="37" t="e">
        <f>MAX('DNO totals'!E$312+0,MIN('935'!O357+0,'DNO totals'!E$304+0))</f>
        <v>#VALUE!</v>
      </c>
      <c r="CJ357" s="52" t="e">
        <f>MAX('DNO totals'!F$312+0,MIN('935'!P357+0,'DNO totals'!F$304+0))</f>
        <v>#VALUE!</v>
      </c>
      <c r="CK357" s="37" t="e">
        <f>IF('935'!$K357=1000,'Charging rates'!$C$38*$BH357/(1+'DNO totals'!$C$99)*$CF357,0)</f>
        <v>#VALUE!</v>
      </c>
      <c r="CL357" s="37" t="e">
        <f>IF(MOD('935'!$K357,1000)=100,'Charging rates'!$D$38*$BH357/(1+'DNO totals'!$D$99)*$CG357,0)</f>
        <v>#VALUE!</v>
      </c>
      <c r="CM357" s="37" t="e">
        <f>IF(MOD('935'!$K357,100)=10,'Charging rates'!$E$38*$BH357/(1+'DNO totals'!$E$99)*$CH357,0)</f>
        <v>#VALUE!</v>
      </c>
      <c r="CN357" s="37" t="e">
        <f>IF(AND(MOD('935'!$K357,10)&gt;0,MOD('935'!$K357,1000)&gt;1),'Charging rates'!$F$38*$BH357/(1+'DNO totals'!$F$99)*$CI357,0)</f>
        <v>#VALUE!</v>
      </c>
      <c r="CO357" s="37" t="e">
        <f>IF(MOD('935'!$K357,1000)=1,'Charging rates'!$G$38*$BH357/(1+'DNO totals'!$G$99)*$CJ357,0)</f>
        <v>#VALUE!</v>
      </c>
      <c r="CP357" s="52" t="e">
        <f t="shared" ref="CP357:CP420" si="94">$CK357+$CL357+$CM357+$CN357+$CO357</f>
        <v>#VALUE!</v>
      </c>
      <c r="CQ357" s="37" t="e">
        <f>IF('935'!$K357&gt;1000,'Charging rates'!$C$38*$AW357*$CF357,0)</f>
        <v>#VALUE!</v>
      </c>
      <c r="CR357" s="37" t="e">
        <f>IF(MOD('935'!$K357,1000)&gt;100,'Charging rates'!$D$38*$AW357*$CG357,0)</f>
        <v>#VALUE!</v>
      </c>
      <c r="CS357" s="37" t="e">
        <f>IF(MOD('935'!$K357,100)&gt;10,'Charging rates'!$E$38*$AW357*$CH357,0)</f>
        <v>#VALUE!</v>
      </c>
      <c r="CT357" s="52" t="e">
        <f t="shared" ref="CT357:CT420" si="95">$CQ357+$CR357+$CS357</f>
        <v>#VALUE!</v>
      </c>
      <c r="CU357" s="33" t="e">
        <f>100*(AP357*'935'!Q357*BZ357)/'11'!B$17</f>
        <v>#VALUE!</v>
      </c>
      <c r="CV357" s="33" t="e">
        <f>100/'11'!B$17*'Charging rates'!B$10*AW357</f>
        <v>#VALUE!</v>
      </c>
      <c r="CW357" s="33" t="e">
        <f>IF(AT357=0,0,(1-BX357/AT357)*(CA357+IF('935'!Q357=0,0,(CB357*'935'!Q357*('11'!C$17-'935'!Y357)/('11'!B$17-'935'!X357)))))</f>
        <v>#VALUE!</v>
      </c>
      <c r="CX357" s="33" t="e">
        <f t="shared" ref="CX357:CX420" si="96">CV357+CD357</f>
        <v>#VALUE!</v>
      </c>
      <c r="CY357" s="49" t="e">
        <f t="shared" ref="CY357:CY420" si="97">(CP357+CT357)*AT357</f>
        <v>#VALUE!</v>
      </c>
      <c r="CZ357" s="32" t="e">
        <f>AT357*(Parameters!B$21+AU357)*IF('DNO totals'!B$323&lt;0,1,'935'!S357)</f>
        <v>#VALUE!</v>
      </c>
      <c r="DA357" s="52" t="e">
        <f>IF('DNO totals'!B$323&lt;0,1,'935'!S357)*(Parameters!B$21+AU357)</f>
        <v>#VALUE!</v>
      </c>
      <c r="DB357" s="37" t="e">
        <f>CX357+'Charging rates'!B$106*DA357*100/'11'!B$17</f>
        <v>#VALUE!</v>
      </c>
      <c r="DC357" s="37" t="e">
        <f>DB357+'Charging rates'!B$116*(Parameters!B$21+AU357)*100/'11'!B$17*IF('DNO totals'!B$323&lt;0,1,'935'!S357)</f>
        <v>#VALUE!</v>
      </c>
      <c r="DD357" s="37" t="e">
        <f>'Charging rates'!B$97*(CP357+CT357)*100/'11'!B$17</f>
        <v>#VALUE!</v>
      </c>
      <c r="DE357" s="33" t="e">
        <f>MAX(0-(CB357*AU357*'11'!C$17/'11'!B$17),DC357+DD357)</f>
        <v>#VALUE!</v>
      </c>
      <c r="DF357" s="37" t="e">
        <f>IF(BS357,IF(AU357=0,CC357,MAX(0,MIN(CC357,CC357+(DE357/'935'!Q357*('11'!B$17-'935'!X357)/('11'!C$17-'935'!Y357))))),0)</f>
        <v>#VALUE!</v>
      </c>
      <c r="DG357" s="33" t="e">
        <f t="shared" ref="DG357:DG420" si="98">IF(BS357,MAX(0,DE357),0)</f>
        <v>#VALUE!</v>
      </c>
      <c r="DH357" s="53" t="e">
        <f t="shared" ref="DH357:DH420" si="99">DG357+CW357</f>
        <v>#VALUE!</v>
      </c>
    </row>
    <row r="358" spans="1:112">
      <c r="A358" s="28">
        <v>258</v>
      </c>
      <c r="B358" s="47" t="e">
        <f>'935'!B358</f>
        <v>#VALUE!</v>
      </c>
      <c r="C358" s="48" t="e">
        <f>OR('935'!E358&lt;&gt;"VOID",'935'!F358&lt;&gt;"VOID",'935'!G358&lt;&gt;"VOID")</f>
        <v>#VALUE!</v>
      </c>
      <c r="D358" s="32" t="e">
        <f>IF('935'!D358="VOID",0,'935'!D358*(1-'935'!X358/'11'!B$17))</f>
        <v>#VALUE!</v>
      </c>
      <c r="E358" s="32" t="e">
        <f>IF('935'!E358="VOID",0,'935'!E358*(1-'935'!X358/'11'!B$17))</f>
        <v>#VALUE!</v>
      </c>
      <c r="F358" s="32" t="e">
        <f>IF('935'!F358="VOID",0,'935'!F358*(1-'935'!X358/'11'!B$17))</f>
        <v>#VALUE!</v>
      </c>
      <c r="G358" s="32" t="e">
        <f>IF('935'!G358="VOID",0,'935'!G358*(1-'935'!X358/'11'!B$17))</f>
        <v>#VALUE!</v>
      </c>
      <c r="H358" s="49" t="e">
        <f t="shared" si="80"/>
        <v>#VALUE!</v>
      </c>
      <c r="I358" s="50" t="e">
        <f>MATCH('935'!J358,'913'!$B$6:$B$1205,0)</f>
        <v>#VALUE!</v>
      </c>
      <c r="J358" s="50" t="e">
        <f>MATCH(INDEX('913'!$D$6:$D$1205,I358),'913'!$B$6:$B$1205,0)</f>
        <v>#VALUE!</v>
      </c>
      <c r="K358" s="50" t="e">
        <f>MATCH(INDEX('913'!$D$6:$D$1205,J358),'913'!$B$6:$B$1205,0)</f>
        <v>#VALUE!</v>
      </c>
      <c r="L358" s="50" t="e">
        <f>MATCH(INDEX('913'!$D$6:$D$1205,K358),'913'!$B$6:$B$1205,0)</f>
        <v>#VALUE!</v>
      </c>
      <c r="M358" s="50" t="e">
        <f>MATCH(INDEX('913'!$D$6:$D$1205,L358),'913'!$B$6:$B$1205,0)</f>
        <v>#VALUE!</v>
      </c>
      <c r="N358" s="50" t="e">
        <f>MATCH(INDEX('913'!$D$6:$D$1205,M358),'913'!$B$6:$B$1205,0)</f>
        <v>#VALUE!</v>
      </c>
      <c r="O358" s="50" t="e">
        <f>MATCH(INDEX('913'!$D$6:$D$1205,N358),'913'!$B$6:$B$1205,0)</f>
        <v>#VALUE!</v>
      </c>
      <c r="P358" s="51" t="e">
        <f>MATCH(INDEX('913'!$D$6:$D$1205,O358),'913'!$B$6:$B$1205,0)</f>
        <v>#VALUE!</v>
      </c>
      <c r="Q358" s="37">
        <f>IF(ISNUMBER(I358),MAX(0,INDEX('913'!$E$6:$E$1205,I358)),0)</f>
        <v>0</v>
      </c>
      <c r="R358" s="37">
        <f>IF(ISNUMBER(J358),MAX(0,INDEX('913'!$E$6:$E$1205,J358)),0)</f>
        <v>0</v>
      </c>
      <c r="S358" s="37">
        <f>IF(ISNUMBER(K358),MAX(0,INDEX('913'!$E$6:$E$1205,K358)),0)</f>
        <v>0</v>
      </c>
      <c r="T358" s="37">
        <f>IF(ISNUMBER(L358),MAX(0,INDEX('913'!$E$6:$E$1205,L358)),0)</f>
        <v>0</v>
      </c>
      <c r="U358" s="37">
        <f>IF(ISNUMBER(M358),MAX(0,INDEX('913'!$E$6:$E$1205,M358)),0)</f>
        <v>0</v>
      </c>
      <c r="V358" s="37">
        <f>IF(ISNUMBER(N358),MAX(0,INDEX('913'!$E$6:$E$1205,N358)),0)</f>
        <v>0</v>
      </c>
      <c r="W358" s="37">
        <f>IF(ISNUMBER(O358),MAX(0,INDEX('913'!$E$6:$E$1205,O358)),0)</f>
        <v>0</v>
      </c>
      <c r="X358" s="52">
        <f>IF(ISNUMBER(P358),MAX(0,INDEX('913'!$E$6:$E$1205,P358)),0)</f>
        <v>0</v>
      </c>
      <c r="Y358" s="37">
        <f>IF(ISNUMBER(I358),MAX(0,INDEX('913'!$F$6:$F$1205,I358)),0)</f>
        <v>0</v>
      </c>
      <c r="Z358" s="37">
        <f>IF(ISNUMBER(J358),MAX(0,INDEX('913'!$F$6:$F$1205,J358)),0)</f>
        <v>0</v>
      </c>
      <c r="AA358" s="37">
        <f>IF(ISNUMBER(K358),MAX(0,INDEX('913'!$F$6:$F$1205,K358)),0)</f>
        <v>0</v>
      </c>
      <c r="AB358" s="37">
        <f>IF(ISNUMBER(L358),MAX(0,INDEX('913'!$F$6:$F$1205,L358)),0)</f>
        <v>0</v>
      </c>
      <c r="AC358" s="37">
        <f>IF(ISNUMBER(M358),MAX(0,INDEX('913'!$F$6:$F$1205,M358)),0)</f>
        <v>0</v>
      </c>
      <c r="AD358" s="37">
        <f>IF(ISNUMBER(N358),MAX(0,INDEX('913'!$F$6:$F$1205,N358)),0)</f>
        <v>0</v>
      </c>
      <c r="AE358" s="37">
        <f>IF(ISNUMBER(O358),MAX(0,INDEX('913'!$F$6:$F$1205,O358)),0)</f>
        <v>0</v>
      </c>
      <c r="AF358" s="37">
        <f>IF(ISNUMBER(P358),MAX(0,INDEX('913'!$F$6:$F$1205,P358)),0)</f>
        <v>0</v>
      </c>
      <c r="AG358" s="32">
        <f>IF(ISNUMBER(I358),SQRT(INDEX('913'!$I$6:$I$1205,I358)^2+INDEX('913'!$J$6:$J$1205,I358)^2),0)</f>
        <v>0</v>
      </c>
      <c r="AH358" s="32">
        <f>IF(ISNUMBER(J358),SQRT(INDEX('913'!$I$6:$I$1205,J358)^2+INDEX('913'!$J$6:$J$1205,J358)^2),0)</f>
        <v>0</v>
      </c>
      <c r="AI358" s="32">
        <f>IF(ISNUMBER(K358),SQRT(INDEX('913'!$I$6:$I$1205,K358)^2+INDEX('913'!$J$6:$J$1205,K358)^2),0)</f>
        <v>0</v>
      </c>
      <c r="AJ358" s="32">
        <f>IF(ISNUMBER(L358),SQRT(INDEX('913'!$I$6:$I$1205,L358)^2+INDEX('913'!$J$6:$J$1205,L358)^2),0)</f>
        <v>0</v>
      </c>
      <c r="AK358" s="32">
        <f>IF(ISNUMBER(M358),SQRT(INDEX('913'!$I$6:$I$1205,M358)^2+INDEX('913'!$J$6:$J$1205,M358)^2),0)</f>
        <v>0</v>
      </c>
      <c r="AL358" s="32">
        <f>IF(ISNUMBER(N358),SQRT(INDEX('913'!$I$6:$I$1205,N358)^2+INDEX('913'!$J$6:$J$1205,N358)^2),0)</f>
        <v>0</v>
      </c>
      <c r="AM358" s="32">
        <f>IF(ISNUMBER(O358),SQRT(INDEX('913'!$I$6:$I$1205,O358)^2+INDEX('913'!$J$6:$J$1205,O358)^2),0)</f>
        <v>0</v>
      </c>
      <c r="AN358" s="49">
        <f>IF(ISNUMBER(P358),SQRT(INDEX('913'!$I$6:$I$1205,P358)^2+INDEX('913'!$J$6:$J$1205,P358)^2),0)</f>
        <v>0</v>
      </c>
      <c r="AO358" s="37">
        <f t="shared" si="81"/>
        <v>0</v>
      </c>
      <c r="AP358" s="37">
        <f t="shared" si="82"/>
        <v>0</v>
      </c>
      <c r="AQ358" s="33" t="e">
        <f>-100*'935'!W358*(AO358+AP358)/'11'!C$17</f>
        <v>#VALUE!</v>
      </c>
      <c r="AR358" s="37" t="e">
        <f t="shared" si="83"/>
        <v>#VALUE!</v>
      </c>
      <c r="AS358" s="52" t="e">
        <f t="shared" si="84"/>
        <v>#VALUE!</v>
      </c>
      <c r="AT358" s="32" t="e">
        <f>IF('935'!C358="VOID",0,('935'!C358*(1-'935'!X358/'11'!B$17)))</f>
        <v>#VALUE!</v>
      </c>
      <c r="AU358" s="52" t="e">
        <f>'935'!Q358*(1-'935'!Y358/'11'!C$17)/(1-'935'!X358/'11'!B$17)</f>
        <v>#VALUE!</v>
      </c>
      <c r="AV358" s="37" t="e">
        <f>INDEX('DNO totals'!$B$57:$G$57,IF('935'!K358,IF(MOD('935'!K358,1000),IF(MOD('935'!K358,100),IF(MOD('935'!K358,10),IF(MOD('935'!K358,1000)=1,6,5),4),3),2),1))</f>
        <v>#VALUE!</v>
      </c>
      <c r="AW358" s="52" t="e">
        <f t="shared" si="85"/>
        <v>#VALUE!</v>
      </c>
      <c r="AX358" s="32" t="e">
        <f>IF('935'!V358="VOID",0,'935'!V358*(1-'935'!X358/'11'!B$17))</f>
        <v>#VALUE!</v>
      </c>
      <c r="AY358" s="33" t="e">
        <f>IF(H358,-100*'Charging rates'!B$10/'11'!B$17*AX358/H358,0)</f>
        <v>#VALUE!</v>
      </c>
      <c r="AZ358" s="33" t="e">
        <f>IF(C358,'DNO totals'!B$41,0)</f>
        <v>#VALUE!</v>
      </c>
      <c r="BA358" s="33" t="e">
        <f t="shared" si="86"/>
        <v>#VALUE!</v>
      </c>
      <c r="BB358" s="33" t="e">
        <f t="shared" si="87"/>
        <v>#VALUE!</v>
      </c>
      <c r="BC358" s="53" t="e">
        <f t="shared" si="88"/>
        <v>#VALUE!</v>
      </c>
      <c r="BD358" s="32" t="e">
        <f>IF(AT358,'935'!H358*AT358/(AT358+D358+H358),0)</f>
        <v>#VALUE!</v>
      </c>
      <c r="BE358" s="32" t="e">
        <f>IF(H358,'935'!H358*H358/(AT358+D358+H358),0)</f>
        <v>#VALUE!</v>
      </c>
      <c r="BF358" s="32" t="e">
        <f>BD358*(1-'935'!X358/'11'!B$17)</f>
        <v>#VALUE!</v>
      </c>
      <c r="BG358" s="49" t="e">
        <f>BE358*(1-'935'!X358/'11'!B$17)</f>
        <v>#VALUE!</v>
      </c>
      <c r="BH358" s="52" t="e">
        <f>AV358*Parameters!B$6</f>
        <v>#VALUE!</v>
      </c>
      <c r="BI358" s="37" t="e">
        <f>IF('935'!$K358=1000,'Charging rates'!$C$38*$BH358/(1+'DNO totals'!$C$99)*'935'!$L358,0)</f>
        <v>#VALUE!</v>
      </c>
      <c r="BJ358" s="37" t="e">
        <f>IF(MOD('935'!$K358,1000)=100,'Charging rates'!$D$38*$BH358/(1+'DNO totals'!$D$99)*'935'!$M358,0)</f>
        <v>#VALUE!</v>
      </c>
      <c r="BK358" s="37" t="e">
        <f>IF(MOD('935'!$K358,100)=10,'Charging rates'!$E$38*$BH358/(1+'DNO totals'!$E$99)*'935'!$N358,0)</f>
        <v>#VALUE!</v>
      </c>
      <c r="BL358" s="37" t="e">
        <f>IF(AND(MOD('935'!$K358,10)&gt;0,MOD('935'!$K358,1000)&gt;1),'Charging rates'!$F$38*$BH358/(1+'DNO totals'!$F$99)*'935'!$O358,0)</f>
        <v>#VALUE!</v>
      </c>
      <c r="BM358" s="37" t="e">
        <f>IF(MOD('935'!$K358,1000)=1,'Charging rates'!$G$38*$BH358/(1+'DNO totals'!$G$99)*'935'!$P358,0)</f>
        <v>#VALUE!</v>
      </c>
      <c r="BN358" s="52" t="e">
        <f t="shared" si="89"/>
        <v>#VALUE!</v>
      </c>
      <c r="BO358" s="37" t="e">
        <f>IF('935'!$K358&gt;1000,'Charging rates'!$C$38*$AW358*'935'!$L358,0)</f>
        <v>#VALUE!</v>
      </c>
      <c r="BP358" s="37" t="e">
        <f>IF(MOD('935'!$K358,1000)&gt;100,'Charging rates'!$D$38*$AW358*'935'!$M358,0)</f>
        <v>#VALUE!</v>
      </c>
      <c r="BQ358" s="37" t="e">
        <f>IF(MOD('935'!$K358,100)&gt;10,'Charging rates'!$E$38*$AW358*'935'!$N358,0)</f>
        <v>#VALUE!</v>
      </c>
      <c r="BR358" s="52" t="e">
        <f t="shared" si="90"/>
        <v>#VALUE!</v>
      </c>
      <c r="BS358" s="48" t="e">
        <f>'935'!C358&lt;&gt;"VOID"</f>
        <v>#VALUE!</v>
      </c>
      <c r="BT358" s="33" t="e">
        <f>IF(BS358,(100/'11'!B$17*BD358*((1-'935'!I358)*'Charging rates'!B$51+'Charging rates'!B$63)),0)</f>
        <v>#VALUE!</v>
      </c>
      <c r="BU358" s="33" t="e">
        <f>100/'11'!B$17*BG358*('Charging rates'!B$51+'Charging rates'!B$63)</f>
        <v>#VALUE!</v>
      </c>
      <c r="BV358" s="33" t="e">
        <f>100/'11'!B$17*BE358*('Charging rates'!B$51+'Charging rates'!B$63)</f>
        <v>#VALUE!</v>
      </c>
      <c r="BW358" s="53" t="e">
        <f t="shared" si="91"/>
        <v>#VALUE!</v>
      </c>
      <c r="BX358" s="32" t="e">
        <f>AT358-('935'!T358*(1-'935'!X358/'11'!B$17))</f>
        <v>#VALUE!</v>
      </c>
      <c r="BY358" s="32">
        <f>0-IF(ISNUMBER(I358),INDEX('913'!$I$6:$I$1205,I358),0)-IF(ISNUMBER(J358),INDEX('913'!$I$6:$I$1205,J358),0)-IF(ISNUMBER(K358),INDEX('913'!$I$6:$I$1205,K358),0)-IF(ISNUMBER(L358),INDEX('913'!$I$6:$I$1205,L358),0)-IF(ISNUMBER(M358),INDEX('913'!$I$6:$I$1205,M358),0)-IF(ISNUMBER(N358),INDEX('913'!$I$6:$I$1205,N358),0)-IF(ISNUMBER(O358),INDEX('913'!$I$6:$I$1205,O358),0)-IF(ISNUMBER(P358),INDEX('913'!$I$6:$I$1205,P358),0)</f>
        <v>0</v>
      </c>
      <c r="BZ358" s="37">
        <f>IF(BY358=0,1,MAX(1,SQRT(BY358^2+(IF(ISNUMBER(I358),INDEX('913'!$J$6:$J$1205,I358),0)+IF(ISNUMBER(J358),INDEX('913'!$J$6:$J$1205,J358),0)+IF(ISNUMBER(K358),INDEX('913'!$J$6:$J$1205,K358),0)+IF(ISNUMBER(L358),INDEX('913'!$J$6:$J$1205,L358),0)+IF(ISNUMBER(M358),INDEX('913'!$J$6:$J$1205,M358),0)+IF(ISNUMBER(N358),INDEX('913'!$J$6:$J$1205,N358),0)+IF(ISNUMBER(O358),INDEX('913'!$J$6:$J$1205,O358),0)+IF(ISNUMBER(P358),INDEX('913'!$J$6:$J$1205,P358),0))^2)/BY358))</f>
        <v>1</v>
      </c>
      <c r="CA358" s="33" t="e">
        <f>100*AO358/'11'!B$17</f>
        <v>#VALUE!</v>
      </c>
      <c r="CB358" s="37" t="e">
        <f>100*(AP358*BZ358)/'11'!C$17</f>
        <v>#VALUE!</v>
      </c>
      <c r="CC358" s="37" t="e">
        <f t="shared" si="92"/>
        <v>#VALUE!</v>
      </c>
      <c r="CD358" s="33" t="e">
        <f t="shared" si="93"/>
        <v>#VALUE!</v>
      </c>
      <c r="CE358" s="54" t="e">
        <f>'11'!C$17-'935'!Y358</f>
        <v>#VALUE!</v>
      </c>
      <c r="CF358" s="37" t="e">
        <f>MAX('DNO totals'!B$312+0,MIN('935'!L358+0,'DNO totals'!B$304+0))</f>
        <v>#VALUE!</v>
      </c>
      <c r="CG358" s="37" t="e">
        <f>MAX('DNO totals'!C$312+0,MIN('935'!M358+0,'DNO totals'!C$304+0))</f>
        <v>#VALUE!</v>
      </c>
      <c r="CH358" s="37" t="e">
        <f>MAX('DNO totals'!D$312+0,MIN('935'!N358+0,'DNO totals'!D$304+0))</f>
        <v>#VALUE!</v>
      </c>
      <c r="CI358" s="37" t="e">
        <f>MAX('DNO totals'!E$312+0,MIN('935'!O358+0,'DNO totals'!E$304+0))</f>
        <v>#VALUE!</v>
      </c>
      <c r="CJ358" s="52" t="e">
        <f>MAX('DNO totals'!F$312+0,MIN('935'!P358+0,'DNO totals'!F$304+0))</f>
        <v>#VALUE!</v>
      </c>
      <c r="CK358" s="37" t="e">
        <f>IF('935'!$K358=1000,'Charging rates'!$C$38*$BH358/(1+'DNO totals'!$C$99)*$CF358,0)</f>
        <v>#VALUE!</v>
      </c>
      <c r="CL358" s="37" t="e">
        <f>IF(MOD('935'!$K358,1000)=100,'Charging rates'!$D$38*$BH358/(1+'DNO totals'!$D$99)*$CG358,0)</f>
        <v>#VALUE!</v>
      </c>
      <c r="CM358" s="37" t="e">
        <f>IF(MOD('935'!$K358,100)=10,'Charging rates'!$E$38*$BH358/(1+'DNO totals'!$E$99)*$CH358,0)</f>
        <v>#VALUE!</v>
      </c>
      <c r="CN358" s="37" t="e">
        <f>IF(AND(MOD('935'!$K358,10)&gt;0,MOD('935'!$K358,1000)&gt;1),'Charging rates'!$F$38*$BH358/(1+'DNO totals'!$F$99)*$CI358,0)</f>
        <v>#VALUE!</v>
      </c>
      <c r="CO358" s="37" t="e">
        <f>IF(MOD('935'!$K358,1000)=1,'Charging rates'!$G$38*$BH358/(1+'DNO totals'!$G$99)*$CJ358,0)</f>
        <v>#VALUE!</v>
      </c>
      <c r="CP358" s="52" t="e">
        <f t="shared" si="94"/>
        <v>#VALUE!</v>
      </c>
      <c r="CQ358" s="37" t="e">
        <f>IF('935'!$K358&gt;1000,'Charging rates'!$C$38*$AW358*$CF358,0)</f>
        <v>#VALUE!</v>
      </c>
      <c r="CR358" s="37" t="e">
        <f>IF(MOD('935'!$K358,1000)&gt;100,'Charging rates'!$D$38*$AW358*$CG358,0)</f>
        <v>#VALUE!</v>
      </c>
      <c r="CS358" s="37" t="e">
        <f>IF(MOD('935'!$K358,100)&gt;10,'Charging rates'!$E$38*$AW358*$CH358,0)</f>
        <v>#VALUE!</v>
      </c>
      <c r="CT358" s="52" t="e">
        <f t="shared" si="95"/>
        <v>#VALUE!</v>
      </c>
      <c r="CU358" s="33" t="e">
        <f>100*(AP358*'935'!Q358*BZ358)/'11'!B$17</f>
        <v>#VALUE!</v>
      </c>
      <c r="CV358" s="33" t="e">
        <f>100/'11'!B$17*'Charging rates'!B$10*AW358</f>
        <v>#VALUE!</v>
      </c>
      <c r="CW358" s="33" t="e">
        <f>IF(AT358=0,0,(1-BX358/AT358)*(CA358+IF('935'!Q358=0,0,(CB358*'935'!Q358*('11'!C$17-'935'!Y358)/('11'!B$17-'935'!X358)))))</f>
        <v>#VALUE!</v>
      </c>
      <c r="CX358" s="33" t="e">
        <f t="shared" si="96"/>
        <v>#VALUE!</v>
      </c>
      <c r="CY358" s="49" t="e">
        <f t="shared" si="97"/>
        <v>#VALUE!</v>
      </c>
      <c r="CZ358" s="32" t="e">
        <f>AT358*(Parameters!B$21+AU358)*IF('DNO totals'!B$323&lt;0,1,'935'!S358)</f>
        <v>#VALUE!</v>
      </c>
      <c r="DA358" s="52" t="e">
        <f>IF('DNO totals'!B$323&lt;0,1,'935'!S358)*(Parameters!B$21+AU358)</f>
        <v>#VALUE!</v>
      </c>
      <c r="DB358" s="37" t="e">
        <f>CX358+'Charging rates'!B$106*DA358*100/'11'!B$17</f>
        <v>#VALUE!</v>
      </c>
      <c r="DC358" s="37" t="e">
        <f>DB358+'Charging rates'!B$116*(Parameters!B$21+AU358)*100/'11'!B$17*IF('DNO totals'!B$323&lt;0,1,'935'!S358)</f>
        <v>#VALUE!</v>
      </c>
      <c r="DD358" s="37" t="e">
        <f>'Charging rates'!B$97*(CP358+CT358)*100/'11'!B$17</f>
        <v>#VALUE!</v>
      </c>
      <c r="DE358" s="33" t="e">
        <f>MAX(0-(CB358*AU358*'11'!C$17/'11'!B$17),DC358+DD358)</f>
        <v>#VALUE!</v>
      </c>
      <c r="DF358" s="37" t="e">
        <f>IF(BS358,IF(AU358=0,CC358,MAX(0,MIN(CC358,CC358+(DE358/'935'!Q358*('11'!B$17-'935'!X358)/('11'!C$17-'935'!Y358))))),0)</f>
        <v>#VALUE!</v>
      </c>
      <c r="DG358" s="33" t="e">
        <f t="shared" si="98"/>
        <v>#VALUE!</v>
      </c>
      <c r="DH358" s="53" t="e">
        <f t="shared" si="99"/>
        <v>#VALUE!</v>
      </c>
    </row>
    <row r="359" spans="1:112">
      <c r="A359" s="28">
        <v>259</v>
      </c>
      <c r="B359" s="47" t="e">
        <f>'935'!B359</f>
        <v>#VALUE!</v>
      </c>
      <c r="C359" s="48" t="e">
        <f>OR('935'!E359&lt;&gt;"VOID",'935'!F359&lt;&gt;"VOID",'935'!G359&lt;&gt;"VOID")</f>
        <v>#VALUE!</v>
      </c>
      <c r="D359" s="32" t="e">
        <f>IF('935'!D359="VOID",0,'935'!D359*(1-'935'!X359/'11'!B$17))</f>
        <v>#VALUE!</v>
      </c>
      <c r="E359" s="32" t="e">
        <f>IF('935'!E359="VOID",0,'935'!E359*(1-'935'!X359/'11'!B$17))</f>
        <v>#VALUE!</v>
      </c>
      <c r="F359" s="32" t="e">
        <f>IF('935'!F359="VOID",0,'935'!F359*(1-'935'!X359/'11'!B$17))</f>
        <v>#VALUE!</v>
      </c>
      <c r="G359" s="32" t="e">
        <f>IF('935'!G359="VOID",0,'935'!G359*(1-'935'!X359/'11'!B$17))</f>
        <v>#VALUE!</v>
      </c>
      <c r="H359" s="49" t="e">
        <f t="shared" si="80"/>
        <v>#VALUE!</v>
      </c>
      <c r="I359" s="50" t="e">
        <f>MATCH('935'!J359,'913'!$B$6:$B$1205,0)</f>
        <v>#VALUE!</v>
      </c>
      <c r="J359" s="50" t="e">
        <f>MATCH(INDEX('913'!$D$6:$D$1205,I359),'913'!$B$6:$B$1205,0)</f>
        <v>#VALUE!</v>
      </c>
      <c r="K359" s="50" t="e">
        <f>MATCH(INDEX('913'!$D$6:$D$1205,J359),'913'!$B$6:$B$1205,0)</f>
        <v>#VALUE!</v>
      </c>
      <c r="L359" s="50" t="e">
        <f>MATCH(INDEX('913'!$D$6:$D$1205,K359),'913'!$B$6:$B$1205,0)</f>
        <v>#VALUE!</v>
      </c>
      <c r="M359" s="50" t="e">
        <f>MATCH(INDEX('913'!$D$6:$D$1205,L359),'913'!$B$6:$B$1205,0)</f>
        <v>#VALUE!</v>
      </c>
      <c r="N359" s="50" t="e">
        <f>MATCH(INDEX('913'!$D$6:$D$1205,M359),'913'!$B$6:$B$1205,0)</f>
        <v>#VALUE!</v>
      </c>
      <c r="O359" s="50" t="e">
        <f>MATCH(INDEX('913'!$D$6:$D$1205,N359),'913'!$B$6:$B$1205,0)</f>
        <v>#VALUE!</v>
      </c>
      <c r="P359" s="51" t="e">
        <f>MATCH(INDEX('913'!$D$6:$D$1205,O359),'913'!$B$6:$B$1205,0)</f>
        <v>#VALUE!</v>
      </c>
      <c r="Q359" s="37">
        <f>IF(ISNUMBER(I359),MAX(0,INDEX('913'!$E$6:$E$1205,I359)),0)</f>
        <v>0</v>
      </c>
      <c r="R359" s="37">
        <f>IF(ISNUMBER(J359),MAX(0,INDEX('913'!$E$6:$E$1205,J359)),0)</f>
        <v>0</v>
      </c>
      <c r="S359" s="37">
        <f>IF(ISNUMBER(K359),MAX(0,INDEX('913'!$E$6:$E$1205,K359)),0)</f>
        <v>0</v>
      </c>
      <c r="T359" s="37">
        <f>IF(ISNUMBER(L359),MAX(0,INDEX('913'!$E$6:$E$1205,L359)),0)</f>
        <v>0</v>
      </c>
      <c r="U359" s="37">
        <f>IF(ISNUMBER(M359),MAX(0,INDEX('913'!$E$6:$E$1205,M359)),0)</f>
        <v>0</v>
      </c>
      <c r="V359" s="37">
        <f>IF(ISNUMBER(N359),MAX(0,INDEX('913'!$E$6:$E$1205,N359)),0)</f>
        <v>0</v>
      </c>
      <c r="W359" s="37">
        <f>IF(ISNUMBER(O359),MAX(0,INDEX('913'!$E$6:$E$1205,O359)),0)</f>
        <v>0</v>
      </c>
      <c r="X359" s="52">
        <f>IF(ISNUMBER(P359),MAX(0,INDEX('913'!$E$6:$E$1205,P359)),0)</f>
        <v>0</v>
      </c>
      <c r="Y359" s="37">
        <f>IF(ISNUMBER(I359),MAX(0,INDEX('913'!$F$6:$F$1205,I359)),0)</f>
        <v>0</v>
      </c>
      <c r="Z359" s="37">
        <f>IF(ISNUMBER(J359),MAX(0,INDEX('913'!$F$6:$F$1205,J359)),0)</f>
        <v>0</v>
      </c>
      <c r="AA359" s="37">
        <f>IF(ISNUMBER(K359),MAX(0,INDEX('913'!$F$6:$F$1205,K359)),0)</f>
        <v>0</v>
      </c>
      <c r="AB359" s="37">
        <f>IF(ISNUMBER(L359),MAX(0,INDEX('913'!$F$6:$F$1205,L359)),0)</f>
        <v>0</v>
      </c>
      <c r="AC359" s="37">
        <f>IF(ISNUMBER(M359),MAX(0,INDEX('913'!$F$6:$F$1205,M359)),0)</f>
        <v>0</v>
      </c>
      <c r="AD359" s="37">
        <f>IF(ISNUMBER(N359),MAX(0,INDEX('913'!$F$6:$F$1205,N359)),0)</f>
        <v>0</v>
      </c>
      <c r="AE359" s="37">
        <f>IF(ISNUMBER(O359),MAX(0,INDEX('913'!$F$6:$F$1205,O359)),0)</f>
        <v>0</v>
      </c>
      <c r="AF359" s="37">
        <f>IF(ISNUMBER(P359),MAX(0,INDEX('913'!$F$6:$F$1205,P359)),0)</f>
        <v>0</v>
      </c>
      <c r="AG359" s="32">
        <f>IF(ISNUMBER(I359),SQRT(INDEX('913'!$I$6:$I$1205,I359)^2+INDEX('913'!$J$6:$J$1205,I359)^2),0)</f>
        <v>0</v>
      </c>
      <c r="AH359" s="32">
        <f>IF(ISNUMBER(J359),SQRT(INDEX('913'!$I$6:$I$1205,J359)^2+INDEX('913'!$J$6:$J$1205,J359)^2),0)</f>
        <v>0</v>
      </c>
      <c r="AI359" s="32">
        <f>IF(ISNUMBER(K359),SQRT(INDEX('913'!$I$6:$I$1205,K359)^2+INDEX('913'!$J$6:$J$1205,K359)^2),0)</f>
        <v>0</v>
      </c>
      <c r="AJ359" s="32">
        <f>IF(ISNUMBER(L359),SQRT(INDEX('913'!$I$6:$I$1205,L359)^2+INDEX('913'!$J$6:$J$1205,L359)^2),0)</f>
        <v>0</v>
      </c>
      <c r="AK359" s="32">
        <f>IF(ISNUMBER(M359),SQRT(INDEX('913'!$I$6:$I$1205,M359)^2+INDEX('913'!$J$6:$J$1205,M359)^2),0)</f>
        <v>0</v>
      </c>
      <c r="AL359" s="32">
        <f>IF(ISNUMBER(N359),SQRT(INDEX('913'!$I$6:$I$1205,N359)^2+INDEX('913'!$J$6:$J$1205,N359)^2),0)</f>
        <v>0</v>
      </c>
      <c r="AM359" s="32">
        <f>IF(ISNUMBER(O359),SQRT(INDEX('913'!$I$6:$I$1205,O359)^2+INDEX('913'!$J$6:$J$1205,O359)^2),0)</f>
        <v>0</v>
      </c>
      <c r="AN359" s="49">
        <f>IF(ISNUMBER(P359),SQRT(INDEX('913'!$I$6:$I$1205,P359)^2+INDEX('913'!$J$6:$J$1205,P359)^2),0)</f>
        <v>0</v>
      </c>
      <c r="AO359" s="37">
        <f t="shared" si="81"/>
        <v>0</v>
      </c>
      <c r="AP359" s="37">
        <f t="shared" si="82"/>
        <v>0</v>
      </c>
      <c r="AQ359" s="33" t="e">
        <f>-100*'935'!W359*(AO359+AP359)/'11'!C$17</f>
        <v>#VALUE!</v>
      </c>
      <c r="AR359" s="37" t="e">
        <f t="shared" si="83"/>
        <v>#VALUE!</v>
      </c>
      <c r="AS359" s="52" t="e">
        <f t="shared" si="84"/>
        <v>#VALUE!</v>
      </c>
      <c r="AT359" s="32" t="e">
        <f>IF('935'!C359="VOID",0,('935'!C359*(1-'935'!X359/'11'!B$17)))</f>
        <v>#VALUE!</v>
      </c>
      <c r="AU359" s="52" t="e">
        <f>'935'!Q359*(1-'935'!Y359/'11'!C$17)/(1-'935'!X359/'11'!B$17)</f>
        <v>#VALUE!</v>
      </c>
      <c r="AV359" s="37" t="e">
        <f>INDEX('DNO totals'!$B$57:$G$57,IF('935'!K359,IF(MOD('935'!K359,1000),IF(MOD('935'!K359,100),IF(MOD('935'!K359,10),IF(MOD('935'!K359,1000)=1,6,5),4),3),2),1))</f>
        <v>#VALUE!</v>
      </c>
      <c r="AW359" s="52" t="e">
        <f t="shared" si="85"/>
        <v>#VALUE!</v>
      </c>
      <c r="AX359" s="32" t="e">
        <f>IF('935'!V359="VOID",0,'935'!V359*(1-'935'!X359/'11'!B$17))</f>
        <v>#VALUE!</v>
      </c>
      <c r="AY359" s="33" t="e">
        <f>IF(H359,-100*'Charging rates'!B$10/'11'!B$17*AX359/H359,0)</f>
        <v>#VALUE!</v>
      </c>
      <c r="AZ359" s="33" t="e">
        <f>IF(C359,'DNO totals'!B$41,0)</f>
        <v>#VALUE!</v>
      </c>
      <c r="BA359" s="33" t="e">
        <f t="shared" si="86"/>
        <v>#VALUE!</v>
      </c>
      <c r="BB359" s="33" t="e">
        <f t="shared" si="87"/>
        <v>#VALUE!</v>
      </c>
      <c r="BC359" s="53" t="e">
        <f t="shared" si="88"/>
        <v>#VALUE!</v>
      </c>
      <c r="BD359" s="32" t="e">
        <f>IF(AT359,'935'!H359*AT359/(AT359+D359+H359),0)</f>
        <v>#VALUE!</v>
      </c>
      <c r="BE359" s="32" t="e">
        <f>IF(H359,'935'!H359*H359/(AT359+D359+H359),0)</f>
        <v>#VALUE!</v>
      </c>
      <c r="BF359" s="32" t="e">
        <f>BD359*(1-'935'!X359/'11'!B$17)</f>
        <v>#VALUE!</v>
      </c>
      <c r="BG359" s="49" t="e">
        <f>BE359*(1-'935'!X359/'11'!B$17)</f>
        <v>#VALUE!</v>
      </c>
      <c r="BH359" s="52" t="e">
        <f>AV359*Parameters!B$6</f>
        <v>#VALUE!</v>
      </c>
      <c r="BI359" s="37" t="e">
        <f>IF('935'!$K359=1000,'Charging rates'!$C$38*$BH359/(1+'DNO totals'!$C$99)*'935'!$L359,0)</f>
        <v>#VALUE!</v>
      </c>
      <c r="BJ359" s="37" t="e">
        <f>IF(MOD('935'!$K359,1000)=100,'Charging rates'!$D$38*$BH359/(1+'DNO totals'!$D$99)*'935'!$M359,0)</f>
        <v>#VALUE!</v>
      </c>
      <c r="BK359" s="37" t="e">
        <f>IF(MOD('935'!$K359,100)=10,'Charging rates'!$E$38*$BH359/(1+'DNO totals'!$E$99)*'935'!$N359,0)</f>
        <v>#VALUE!</v>
      </c>
      <c r="BL359" s="37" t="e">
        <f>IF(AND(MOD('935'!$K359,10)&gt;0,MOD('935'!$K359,1000)&gt;1),'Charging rates'!$F$38*$BH359/(1+'DNO totals'!$F$99)*'935'!$O359,0)</f>
        <v>#VALUE!</v>
      </c>
      <c r="BM359" s="37" t="e">
        <f>IF(MOD('935'!$K359,1000)=1,'Charging rates'!$G$38*$BH359/(1+'DNO totals'!$G$99)*'935'!$P359,0)</f>
        <v>#VALUE!</v>
      </c>
      <c r="BN359" s="52" t="e">
        <f t="shared" si="89"/>
        <v>#VALUE!</v>
      </c>
      <c r="BO359" s="37" t="e">
        <f>IF('935'!$K359&gt;1000,'Charging rates'!$C$38*$AW359*'935'!$L359,0)</f>
        <v>#VALUE!</v>
      </c>
      <c r="BP359" s="37" t="e">
        <f>IF(MOD('935'!$K359,1000)&gt;100,'Charging rates'!$D$38*$AW359*'935'!$M359,0)</f>
        <v>#VALUE!</v>
      </c>
      <c r="BQ359" s="37" t="e">
        <f>IF(MOD('935'!$K359,100)&gt;10,'Charging rates'!$E$38*$AW359*'935'!$N359,0)</f>
        <v>#VALUE!</v>
      </c>
      <c r="BR359" s="52" t="e">
        <f t="shared" si="90"/>
        <v>#VALUE!</v>
      </c>
      <c r="BS359" s="48" t="e">
        <f>'935'!C359&lt;&gt;"VOID"</f>
        <v>#VALUE!</v>
      </c>
      <c r="BT359" s="33" t="e">
        <f>IF(BS359,(100/'11'!B$17*BD359*((1-'935'!I359)*'Charging rates'!B$51+'Charging rates'!B$63)),0)</f>
        <v>#VALUE!</v>
      </c>
      <c r="BU359" s="33" t="e">
        <f>100/'11'!B$17*BG359*('Charging rates'!B$51+'Charging rates'!B$63)</f>
        <v>#VALUE!</v>
      </c>
      <c r="BV359" s="33" t="e">
        <f>100/'11'!B$17*BE359*('Charging rates'!B$51+'Charging rates'!B$63)</f>
        <v>#VALUE!</v>
      </c>
      <c r="BW359" s="53" t="e">
        <f t="shared" si="91"/>
        <v>#VALUE!</v>
      </c>
      <c r="BX359" s="32" t="e">
        <f>AT359-('935'!T359*(1-'935'!X359/'11'!B$17))</f>
        <v>#VALUE!</v>
      </c>
      <c r="BY359" s="32">
        <f>0-IF(ISNUMBER(I359),INDEX('913'!$I$6:$I$1205,I359),0)-IF(ISNUMBER(J359),INDEX('913'!$I$6:$I$1205,J359),0)-IF(ISNUMBER(K359),INDEX('913'!$I$6:$I$1205,K359),0)-IF(ISNUMBER(L359),INDEX('913'!$I$6:$I$1205,L359),0)-IF(ISNUMBER(M359),INDEX('913'!$I$6:$I$1205,M359),0)-IF(ISNUMBER(N359),INDEX('913'!$I$6:$I$1205,N359),0)-IF(ISNUMBER(O359),INDEX('913'!$I$6:$I$1205,O359),0)-IF(ISNUMBER(P359),INDEX('913'!$I$6:$I$1205,P359),0)</f>
        <v>0</v>
      </c>
      <c r="BZ359" s="37">
        <f>IF(BY359=0,1,MAX(1,SQRT(BY359^2+(IF(ISNUMBER(I359),INDEX('913'!$J$6:$J$1205,I359),0)+IF(ISNUMBER(J359),INDEX('913'!$J$6:$J$1205,J359),0)+IF(ISNUMBER(K359),INDEX('913'!$J$6:$J$1205,K359),0)+IF(ISNUMBER(L359),INDEX('913'!$J$6:$J$1205,L359),0)+IF(ISNUMBER(M359),INDEX('913'!$J$6:$J$1205,M359),0)+IF(ISNUMBER(N359),INDEX('913'!$J$6:$J$1205,N359),0)+IF(ISNUMBER(O359),INDEX('913'!$J$6:$J$1205,O359),0)+IF(ISNUMBER(P359),INDEX('913'!$J$6:$J$1205,P359),0))^2)/BY359))</f>
        <v>1</v>
      </c>
      <c r="CA359" s="33" t="e">
        <f>100*AO359/'11'!B$17</f>
        <v>#VALUE!</v>
      </c>
      <c r="CB359" s="37" t="e">
        <f>100*(AP359*BZ359)/'11'!C$17</f>
        <v>#VALUE!</v>
      </c>
      <c r="CC359" s="37" t="e">
        <f t="shared" si="92"/>
        <v>#VALUE!</v>
      </c>
      <c r="CD359" s="33" t="e">
        <f t="shared" si="93"/>
        <v>#VALUE!</v>
      </c>
      <c r="CE359" s="54" t="e">
        <f>'11'!C$17-'935'!Y359</f>
        <v>#VALUE!</v>
      </c>
      <c r="CF359" s="37" t="e">
        <f>MAX('DNO totals'!B$312+0,MIN('935'!L359+0,'DNO totals'!B$304+0))</f>
        <v>#VALUE!</v>
      </c>
      <c r="CG359" s="37" t="e">
        <f>MAX('DNO totals'!C$312+0,MIN('935'!M359+0,'DNO totals'!C$304+0))</f>
        <v>#VALUE!</v>
      </c>
      <c r="CH359" s="37" t="e">
        <f>MAX('DNO totals'!D$312+0,MIN('935'!N359+0,'DNO totals'!D$304+0))</f>
        <v>#VALUE!</v>
      </c>
      <c r="CI359" s="37" t="e">
        <f>MAX('DNO totals'!E$312+0,MIN('935'!O359+0,'DNO totals'!E$304+0))</f>
        <v>#VALUE!</v>
      </c>
      <c r="CJ359" s="52" t="e">
        <f>MAX('DNO totals'!F$312+0,MIN('935'!P359+0,'DNO totals'!F$304+0))</f>
        <v>#VALUE!</v>
      </c>
      <c r="CK359" s="37" t="e">
        <f>IF('935'!$K359=1000,'Charging rates'!$C$38*$BH359/(1+'DNO totals'!$C$99)*$CF359,0)</f>
        <v>#VALUE!</v>
      </c>
      <c r="CL359" s="37" t="e">
        <f>IF(MOD('935'!$K359,1000)=100,'Charging rates'!$D$38*$BH359/(1+'DNO totals'!$D$99)*$CG359,0)</f>
        <v>#VALUE!</v>
      </c>
      <c r="CM359" s="37" t="e">
        <f>IF(MOD('935'!$K359,100)=10,'Charging rates'!$E$38*$BH359/(1+'DNO totals'!$E$99)*$CH359,0)</f>
        <v>#VALUE!</v>
      </c>
      <c r="CN359" s="37" t="e">
        <f>IF(AND(MOD('935'!$K359,10)&gt;0,MOD('935'!$K359,1000)&gt;1),'Charging rates'!$F$38*$BH359/(1+'DNO totals'!$F$99)*$CI359,0)</f>
        <v>#VALUE!</v>
      </c>
      <c r="CO359" s="37" t="e">
        <f>IF(MOD('935'!$K359,1000)=1,'Charging rates'!$G$38*$BH359/(1+'DNO totals'!$G$99)*$CJ359,0)</f>
        <v>#VALUE!</v>
      </c>
      <c r="CP359" s="52" t="e">
        <f t="shared" si="94"/>
        <v>#VALUE!</v>
      </c>
      <c r="CQ359" s="37" t="e">
        <f>IF('935'!$K359&gt;1000,'Charging rates'!$C$38*$AW359*$CF359,0)</f>
        <v>#VALUE!</v>
      </c>
      <c r="CR359" s="37" t="e">
        <f>IF(MOD('935'!$K359,1000)&gt;100,'Charging rates'!$D$38*$AW359*$CG359,0)</f>
        <v>#VALUE!</v>
      </c>
      <c r="CS359" s="37" t="e">
        <f>IF(MOD('935'!$K359,100)&gt;10,'Charging rates'!$E$38*$AW359*$CH359,0)</f>
        <v>#VALUE!</v>
      </c>
      <c r="CT359" s="52" t="e">
        <f t="shared" si="95"/>
        <v>#VALUE!</v>
      </c>
      <c r="CU359" s="33" t="e">
        <f>100*(AP359*'935'!Q359*BZ359)/'11'!B$17</f>
        <v>#VALUE!</v>
      </c>
      <c r="CV359" s="33" t="e">
        <f>100/'11'!B$17*'Charging rates'!B$10*AW359</f>
        <v>#VALUE!</v>
      </c>
      <c r="CW359" s="33" t="e">
        <f>IF(AT359=0,0,(1-BX359/AT359)*(CA359+IF('935'!Q359=0,0,(CB359*'935'!Q359*('11'!C$17-'935'!Y359)/('11'!B$17-'935'!X359)))))</f>
        <v>#VALUE!</v>
      </c>
      <c r="CX359" s="33" t="e">
        <f t="shared" si="96"/>
        <v>#VALUE!</v>
      </c>
      <c r="CY359" s="49" t="e">
        <f t="shared" si="97"/>
        <v>#VALUE!</v>
      </c>
      <c r="CZ359" s="32" t="e">
        <f>AT359*(Parameters!B$21+AU359)*IF('DNO totals'!B$323&lt;0,1,'935'!S359)</f>
        <v>#VALUE!</v>
      </c>
      <c r="DA359" s="52" t="e">
        <f>IF('DNO totals'!B$323&lt;0,1,'935'!S359)*(Parameters!B$21+AU359)</f>
        <v>#VALUE!</v>
      </c>
      <c r="DB359" s="37" t="e">
        <f>CX359+'Charging rates'!B$106*DA359*100/'11'!B$17</f>
        <v>#VALUE!</v>
      </c>
      <c r="DC359" s="37" t="e">
        <f>DB359+'Charging rates'!B$116*(Parameters!B$21+AU359)*100/'11'!B$17*IF('DNO totals'!B$323&lt;0,1,'935'!S359)</f>
        <v>#VALUE!</v>
      </c>
      <c r="DD359" s="37" t="e">
        <f>'Charging rates'!B$97*(CP359+CT359)*100/'11'!B$17</f>
        <v>#VALUE!</v>
      </c>
      <c r="DE359" s="33" t="e">
        <f>MAX(0-(CB359*AU359*'11'!C$17/'11'!B$17),DC359+DD359)</f>
        <v>#VALUE!</v>
      </c>
      <c r="DF359" s="37" t="e">
        <f>IF(BS359,IF(AU359=0,CC359,MAX(0,MIN(CC359,CC359+(DE359/'935'!Q359*('11'!B$17-'935'!X359)/('11'!C$17-'935'!Y359))))),0)</f>
        <v>#VALUE!</v>
      </c>
      <c r="DG359" s="33" t="e">
        <f t="shared" si="98"/>
        <v>#VALUE!</v>
      </c>
      <c r="DH359" s="53" t="e">
        <f t="shared" si="99"/>
        <v>#VALUE!</v>
      </c>
    </row>
    <row r="360" spans="1:112">
      <c r="A360" s="28">
        <v>260</v>
      </c>
      <c r="B360" s="47" t="e">
        <f>'935'!B360</f>
        <v>#VALUE!</v>
      </c>
      <c r="C360" s="48" t="e">
        <f>OR('935'!E360&lt;&gt;"VOID",'935'!F360&lt;&gt;"VOID",'935'!G360&lt;&gt;"VOID")</f>
        <v>#VALUE!</v>
      </c>
      <c r="D360" s="32" t="e">
        <f>IF('935'!D360="VOID",0,'935'!D360*(1-'935'!X360/'11'!B$17))</f>
        <v>#VALUE!</v>
      </c>
      <c r="E360" s="32" t="e">
        <f>IF('935'!E360="VOID",0,'935'!E360*(1-'935'!X360/'11'!B$17))</f>
        <v>#VALUE!</v>
      </c>
      <c r="F360" s="32" t="e">
        <f>IF('935'!F360="VOID",0,'935'!F360*(1-'935'!X360/'11'!B$17))</f>
        <v>#VALUE!</v>
      </c>
      <c r="G360" s="32" t="e">
        <f>IF('935'!G360="VOID",0,'935'!G360*(1-'935'!X360/'11'!B$17))</f>
        <v>#VALUE!</v>
      </c>
      <c r="H360" s="49" t="e">
        <f t="shared" si="80"/>
        <v>#VALUE!</v>
      </c>
      <c r="I360" s="50" t="e">
        <f>MATCH('935'!J360,'913'!$B$6:$B$1205,0)</f>
        <v>#VALUE!</v>
      </c>
      <c r="J360" s="50" t="e">
        <f>MATCH(INDEX('913'!$D$6:$D$1205,I360),'913'!$B$6:$B$1205,0)</f>
        <v>#VALUE!</v>
      </c>
      <c r="K360" s="50" t="e">
        <f>MATCH(INDEX('913'!$D$6:$D$1205,J360),'913'!$B$6:$B$1205,0)</f>
        <v>#VALUE!</v>
      </c>
      <c r="L360" s="50" t="e">
        <f>MATCH(INDEX('913'!$D$6:$D$1205,K360),'913'!$B$6:$B$1205,0)</f>
        <v>#VALUE!</v>
      </c>
      <c r="M360" s="50" t="e">
        <f>MATCH(INDEX('913'!$D$6:$D$1205,L360),'913'!$B$6:$B$1205,0)</f>
        <v>#VALUE!</v>
      </c>
      <c r="N360" s="50" t="e">
        <f>MATCH(INDEX('913'!$D$6:$D$1205,M360),'913'!$B$6:$B$1205,0)</f>
        <v>#VALUE!</v>
      </c>
      <c r="O360" s="50" t="e">
        <f>MATCH(INDEX('913'!$D$6:$D$1205,N360),'913'!$B$6:$B$1205,0)</f>
        <v>#VALUE!</v>
      </c>
      <c r="P360" s="51" t="e">
        <f>MATCH(INDEX('913'!$D$6:$D$1205,O360),'913'!$B$6:$B$1205,0)</f>
        <v>#VALUE!</v>
      </c>
      <c r="Q360" s="37">
        <f>IF(ISNUMBER(I360),MAX(0,INDEX('913'!$E$6:$E$1205,I360)),0)</f>
        <v>0</v>
      </c>
      <c r="R360" s="37">
        <f>IF(ISNUMBER(J360),MAX(0,INDEX('913'!$E$6:$E$1205,J360)),0)</f>
        <v>0</v>
      </c>
      <c r="S360" s="37">
        <f>IF(ISNUMBER(K360),MAX(0,INDEX('913'!$E$6:$E$1205,K360)),0)</f>
        <v>0</v>
      </c>
      <c r="T360" s="37">
        <f>IF(ISNUMBER(L360),MAX(0,INDEX('913'!$E$6:$E$1205,L360)),0)</f>
        <v>0</v>
      </c>
      <c r="U360" s="37">
        <f>IF(ISNUMBER(M360),MAX(0,INDEX('913'!$E$6:$E$1205,M360)),0)</f>
        <v>0</v>
      </c>
      <c r="V360" s="37">
        <f>IF(ISNUMBER(N360),MAX(0,INDEX('913'!$E$6:$E$1205,N360)),0)</f>
        <v>0</v>
      </c>
      <c r="W360" s="37">
        <f>IF(ISNUMBER(O360),MAX(0,INDEX('913'!$E$6:$E$1205,O360)),0)</f>
        <v>0</v>
      </c>
      <c r="X360" s="52">
        <f>IF(ISNUMBER(P360),MAX(0,INDEX('913'!$E$6:$E$1205,P360)),0)</f>
        <v>0</v>
      </c>
      <c r="Y360" s="37">
        <f>IF(ISNUMBER(I360),MAX(0,INDEX('913'!$F$6:$F$1205,I360)),0)</f>
        <v>0</v>
      </c>
      <c r="Z360" s="37">
        <f>IF(ISNUMBER(J360),MAX(0,INDEX('913'!$F$6:$F$1205,J360)),0)</f>
        <v>0</v>
      </c>
      <c r="AA360" s="37">
        <f>IF(ISNUMBER(K360),MAX(0,INDEX('913'!$F$6:$F$1205,K360)),0)</f>
        <v>0</v>
      </c>
      <c r="AB360" s="37">
        <f>IF(ISNUMBER(L360),MAX(0,INDEX('913'!$F$6:$F$1205,L360)),0)</f>
        <v>0</v>
      </c>
      <c r="AC360" s="37">
        <f>IF(ISNUMBER(M360),MAX(0,INDEX('913'!$F$6:$F$1205,M360)),0)</f>
        <v>0</v>
      </c>
      <c r="AD360" s="37">
        <f>IF(ISNUMBER(N360),MAX(0,INDEX('913'!$F$6:$F$1205,N360)),0)</f>
        <v>0</v>
      </c>
      <c r="AE360" s="37">
        <f>IF(ISNUMBER(O360),MAX(0,INDEX('913'!$F$6:$F$1205,O360)),0)</f>
        <v>0</v>
      </c>
      <c r="AF360" s="37">
        <f>IF(ISNUMBER(P360),MAX(0,INDEX('913'!$F$6:$F$1205,P360)),0)</f>
        <v>0</v>
      </c>
      <c r="AG360" s="32">
        <f>IF(ISNUMBER(I360),SQRT(INDEX('913'!$I$6:$I$1205,I360)^2+INDEX('913'!$J$6:$J$1205,I360)^2),0)</f>
        <v>0</v>
      </c>
      <c r="AH360" s="32">
        <f>IF(ISNUMBER(J360),SQRT(INDEX('913'!$I$6:$I$1205,J360)^2+INDEX('913'!$J$6:$J$1205,J360)^2),0)</f>
        <v>0</v>
      </c>
      <c r="AI360" s="32">
        <f>IF(ISNUMBER(K360),SQRT(INDEX('913'!$I$6:$I$1205,K360)^2+INDEX('913'!$J$6:$J$1205,K360)^2),0)</f>
        <v>0</v>
      </c>
      <c r="AJ360" s="32">
        <f>IF(ISNUMBER(L360),SQRT(INDEX('913'!$I$6:$I$1205,L360)^2+INDEX('913'!$J$6:$J$1205,L360)^2),0)</f>
        <v>0</v>
      </c>
      <c r="AK360" s="32">
        <f>IF(ISNUMBER(M360),SQRT(INDEX('913'!$I$6:$I$1205,M360)^2+INDEX('913'!$J$6:$J$1205,M360)^2),0)</f>
        <v>0</v>
      </c>
      <c r="AL360" s="32">
        <f>IF(ISNUMBER(N360),SQRT(INDEX('913'!$I$6:$I$1205,N360)^2+INDEX('913'!$J$6:$J$1205,N360)^2),0)</f>
        <v>0</v>
      </c>
      <c r="AM360" s="32">
        <f>IF(ISNUMBER(O360),SQRT(INDEX('913'!$I$6:$I$1205,O360)^2+INDEX('913'!$J$6:$J$1205,O360)^2),0)</f>
        <v>0</v>
      </c>
      <c r="AN360" s="49">
        <f>IF(ISNUMBER(P360),SQRT(INDEX('913'!$I$6:$I$1205,P360)^2+INDEX('913'!$J$6:$J$1205,P360)^2),0)</f>
        <v>0</v>
      </c>
      <c r="AO360" s="37">
        <f t="shared" si="81"/>
        <v>0</v>
      </c>
      <c r="AP360" s="37">
        <f t="shared" si="82"/>
        <v>0</v>
      </c>
      <c r="AQ360" s="33" t="e">
        <f>-100*'935'!W360*(AO360+AP360)/'11'!C$17</f>
        <v>#VALUE!</v>
      </c>
      <c r="AR360" s="37" t="e">
        <f t="shared" si="83"/>
        <v>#VALUE!</v>
      </c>
      <c r="AS360" s="52" t="e">
        <f t="shared" si="84"/>
        <v>#VALUE!</v>
      </c>
      <c r="AT360" s="32" t="e">
        <f>IF('935'!C360="VOID",0,('935'!C360*(1-'935'!X360/'11'!B$17)))</f>
        <v>#VALUE!</v>
      </c>
      <c r="AU360" s="52" t="e">
        <f>'935'!Q360*(1-'935'!Y360/'11'!C$17)/(1-'935'!X360/'11'!B$17)</f>
        <v>#VALUE!</v>
      </c>
      <c r="AV360" s="37" t="e">
        <f>INDEX('DNO totals'!$B$57:$G$57,IF('935'!K360,IF(MOD('935'!K360,1000),IF(MOD('935'!K360,100),IF(MOD('935'!K360,10),IF(MOD('935'!K360,1000)=1,6,5),4),3),2),1))</f>
        <v>#VALUE!</v>
      </c>
      <c r="AW360" s="52" t="e">
        <f t="shared" si="85"/>
        <v>#VALUE!</v>
      </c>
      <c r="AX360" s="32" t="e">
        <f>IF('935'!V360="VOID",0,'935'!V360*(1-'935'!X360/'11'!B$17))</f>
        <v>#VALUE!</v>
      </c>
      <c r="AY360" s="33" t="e">
        <f>IF(H360,-100*'Charging rates'!B$10/'11'!B$17*AX360/H360,0)</f>
        <v>#VALUE!</v>
      </c>
      <c r="AZ360" s="33" t="e">
        <f>IF(C360,'DNO totals'!B$41,0)</f>
        <v>#VALUE!</v>
      </c>
      <c r="BA360" s="33" t="e">
        <f t="shared" si="86"/>
        <v>#VALUE!</v>
      </c>
      <c r="BB360" s="33" t="e">
        <f t="shared" si="87"/>
        <v>#VALUE!</v>
      </c>
      <c r="BC360" s="53" t="e">
        <f t="shared" si="88"/>
        <v>#VALUE!</v>
      </c>
      <c r="BD360" s="32" t="e">
        <f>IF(AT360,'935'!H360*AT360/(AT360+D360+H360),0)</f>
        <v>#VALUE!</v>
      </c>
      <c r="BE360" s="32" t="e">
        <f>IF(H360,'935'!H360*H360/(AT360+D360+H360),0)</f>
        <v>#VALUE!</v>
      </c>
      <c r="BF360" s="32" t="e">
        <f>BD360*(1-'935'!X360/'11'!B$17)</f>
        <v>#VALUE!</v>
      </c>
      <c r="BG360" s="49" t="e">
        <f>BE360*(1-'935'!X360/'11'!B$17)</f>
        <v>#VALUE!</v>
      </c>
      <c r="BH360" s="52" t="e">
        <f>AV360*Parameters!B$6</f>
        <v>#VALUE!</v>
      </c>
      <c r="BI360" s="37" t="e">
        <f>IF('935'!$K360=1000,'Charging rates'!$C$38*$BH360/(1+'DNO totals'!$C$99)*'935'!$L360,0)</f>
        <v>#VALUE!</v>
      </c>
      <c r="BJ360" s="37" t="e">
        <f>IF(MOD('935'!$K360,1000)=100,'Charging rates'!$D$38*$BH360/(1+'DNO totals'!$D$99)*'935'!$M360,0)</f>
        <v>#VALUE!</v>
      </c>
      <c r="BK360" s="37" t="e">
        <f>IF(MOD('935'!$K360,100)=10,'Charging rates'!$E$38*$BH360/(1+'DNO totals'!$E$99)*'935'!$N360,0)</f>
        <v>#VALUE!</v>
      </c>
      <c r="BL360" s="37" t="e">
        <f>IF(AND(MOD('935'!$K360,10)&gt;0,MOD('935'!$K360,1000)&gt;1),'Charging rates'!$F$38*$BH360/(1+'DNO totals'!$F$99)*'935'!$O360,0)</f>
        <v>#VALUE!</v>
      </c>
      <c r="BM360" s="37" t="e">
        <f>IF(MOD('935'!$K360,1000)=1,'Charging rates'!$G$38*$BH360/(1+'DNO totals'!$G$99)*'935'!$P360,0)</f>
        <v>#VALUE!</v>
      </c>
      <c r="BN360" s="52" t="e">
        <f t="shared" si="89"/>
        <v>#VALUE!</v>
      </c>
      <c r="BO360" s="37" t="e">
        <f>IF('935'!$K360&gt;1000,'Charging rates'!$C$38*$AW360*'935'!$L360,0)</f>
        <v>#VALUE!</v>
      </c>
      <c r="BP360" s="37" t="e">
        <f>IF(MOD('935'!$K360,1000)&gt;100,'Charging rates'!$D$38*$AW360*'935'!$M360,0)</f>
        <v>#VALUE!</v>
      </c>
      <c r="BQ360" s="37" t="e">
        <f>IF(MOD('935'!$K360,100)&gt;10,'Charging rates'!$E$38*$AW360*'935'!$N360,0)</f>
        <v>#VALUE!</v>
      </c>
      <c r="BR360" s="52" t="e">
        <f t="shared" si="90"/>
        <v>#VALUE!</v>
      </c>
      <c r="BS360" s="48" t="e">
        <f>'935'!C360&lt;&gt;"VOID"</f>
        <v>#VALUE!</v>
      </c>
      <c r="BT360" s="33" t="e">
        <f>IF(BS360,(100/'11'!B$17*BD360*((1-'935'!I360)*'Charging rates'!B$51+'Charging rates'!B$63)),0)</f>
        <v>#VALUE!</v>
      </c>
      <c r="BU360" s="33" t="e">
        <f>100/'11'!B$17*BG360*('Charging rates'!B$51+'Charging rates'!B$63)</f>
        <v>#VALUE!</v>
      </c>
      <c r="BV360" s="33" t="e">
        <f>100/'11'!B$17*BE360*('Charging rates'!B$51+'Charging rates'!B$63)</f>
        <v>#VALUE!</v>
      </c>
      <c r="BW360" s="53" t="e">
        <f t="shared" si="91"/>
        <v>#VALUE!</v>
      </c>
      <c r="BX360" s="32" t="e">
        <f>AT360-('935'!T360*(1-'935'!X360/'11'!B$17))</f>
        <v>#VALUE!</v>
      </c>
      <c r="BY360" s="32">
        <f>0-IF(ISNUMBER(I360),INDEX('913'!$I$6:$I$1205,I360),0)-IF(ISNUMBER(J360),INDEX('913'!$I$6:$I$1205,J360),0)-IF(ISNUMBER(K360),INDEX('913'!$I$6:$I$1205,K360),0)-IF(ISNUMBER(L360),INDEX('913'!$I$6:$I$1205,L360),0)-IF(ISNUMBER(M360),INDEX('913'!$I$6:$I$1205,M360),0)-IF(ISNUMBER(N360),INDEX('913'!$I$6:$I$1205,N360),0)-IF(ISNUMBER(O360),INDEX('913'!$I$6:$I$1205,O360),0)-IF(ISNUMBER(P360),INDEX('913'!$I$6:$I$1205,P360),0)</f>
        <v>0</v>
      </c>
      <c r="BZ360" s="37">
        <f>IF(BY360=0,1,MAX(1,SQRT(BY360^2+(IF(ISNUMBER(I360),INDEX('913'!$J$6:$J$1205,I360),0)+IF(ISNUMBER(J360),INDEX('913'!$J$6:$J$1205,J360),0)+IF(ISNUMBER(K360),INDEX('913'!$J$6:$J$1205,K360),0)+IF(ISNUMBER(L360),INDEX('913'!$J$6:$J$1205,L360),0)+IF(ISNUMBER(M360),INDEX('913'!$J$6:$J$1205,M360),0)+IF(ISNUMBER(N360),INDEX('913'!$J$6:$J$1205,N360),0)+IF(ISNUMBER(O360),INDEX('913'!$J$6:$J$1205,O360),0)+IF(ISNUMBER(P360),INDEX('913'!$J$6:$J$1205,P360),0))^2)/BY360))</f>
        <v>1</v>
      </c>
      <c r="CA360" s="33" t="e">
        <f>100*AO360/'11'!B$17</f>
        <v>#VALUE!</v>
      </c>
      <c r="CB360" s="37" t="e">
        <f>100*(AP360*BZ360)/'11'!C$17</f>
        <v>#VALUE!</v>
      </c>
      <c r="CC360" s="37" t="e">
        <f t="shared" si="92"/>
        <v>#VALUE!</v>
      </c>
      <c r="CD360" s="33" t="e">
        <f t="shared" si="93"/>
        <v>#VALUE!</v>
      </c>
      <c r="CE360" s="54" t="e">
        <f>'11'!C$17-'935'!Y360</f>
        <v>#VALUE!</v>
      </c>
      <c r="CF360" s="37" t="e">
        <f>MAX('DNO totals'!B$312+0,MIN('935'!L360+0,'DNO totals'!B$304+0))</f>
        <v>#VALUE!</v>
      </c>
      <c r="CG360" s="37" t="e">
        <f>MAX('DNO totals'!C$312+0,MIN('935'!M360+0,'DNO totals'!C$304+0))</f>
        <v>#VALUE!</v>
      </c>
      <c r="CH360" s="37" t="e">
        <f>MAX('DNO totals'!D$312+0,MIN('935'!N360+0,'DNO totals'!D$304+0))</f>
        <v>#VALUE!</v>
      </c>
      <c r="CI360" s="37" t="e">
        <f>MAX('DNO totals'!E$312+0,MIN('935'!O360+0,'DNO totals'!E$304+0))</f>
        <v>#VALUE!</v>
      </c>
      <c r="CJ360" s="52" t="e">
        <f>MAX('DNO totals'!F$312+0,MIN('935'!P360+0,'DNO totals'!F$304+0))</f>
        <v>#VALUE!</v>
      </c>
      <c r="CK360" s="37" t="e">
        <f>IF('935'!$K360=1000,'Charging rates'!$C$38*$BH360/(1+'DNO totals'!$C$99)*$CF360,0)</f>
        <v>#VALUE!</v>
      </c>
      <c r="CL360" s="37" t="e">
        <f>IF(MOD('935'!$K360,1000)=100,'Charging rates'!$D$38*$BH360/(1+'DNO totals'!$D$99)*$CG360,0)</f>
        <v>#VALUE!</v>
      </c>
      <c r="CM360" s="37" t="e">
        <f>IF(MOD('935'!$K360,100)=10,'Charging rates'!$E$38*$BH360/(1+'DNO totals'!$E$99)*$CH360,0)</f>
        <v>#VALUE!</v>
      </c>
      <c r="CN360" s="37" t="e">
        <f>IF(AND(MOD('935'!$K360,10)&gt;0,MOD('935'!$K360,1000)&gt;1),'Charging rates'!$F$38*$BH360/(1+'DNO totals'!$F$99)*$CI360,0)</f>
        <v>#VALUE!</v>
      </c>
      <c r="CO360" s="37" t="e">
        <f>IF(MOD('935'!$K360,1000)=1,'Charging rates'!$G$38*$BH360/(1+'DNO totals'!$G$99)*$CJ360,0)</f>
        <v>#VALUE!</v>
      </c>
      <c r="CP360" s="52" t="e">
        <f t="shared" si="94"/>
        <v>#VALUE!</v>
      </c>
      <c r="CQ360" s="37" t="e">
        <f>IF('935'!$K360&gt;1000,'Charging rates'!$C$38*$AW360*$CF360,0)</f>
        <v>#VALUE!</v>
      </c>
      <c r="CR360" s="37" t="e">
        <f>IF(MOD('935'!$K360,1000)&gt;100,'Charging rates'!$D$38*$AW360*$CG360,0)</f>
        <v>#VALUE!</v>
      </c>
      <c r="CS360" s="37" t="e">
        <f>IF(MOD('935'!$K360,100)&gt;10,'Charging rates'!$E$38*$AW360*$CH360,0)</f>
        <v>#VALUE!</v>
      </c>
      <c r="CT360" s="52" t="e">
        <f t="shared" si="95"/>
        <v>#VALUE!</v>
      </c>
      <c r="CU360" s="33" t="e">
        <f>100*(AP360*'935'!Q360*BZ360)/'11'!B$17</f>
        <v>#VALUE!</v>
      </c>
      <c r="CV360" s="33" t="e">
        <f>100/'11'!B$17*'Charging rates'!B$10*AW360</f>
        <v>#VALUE!</v>
      </c>
      <c r="CW360" s="33" t="e">
        <f>IF(AT360=0,0,(1-BX360/AT360)*(CA360+IF('935'!Q360=0,0,(CB360*'935'!Q360*('11'!C$17-'935'!Y360)/('11'!B$17-'935'!X360)))))</f>
        <v>#VALUE!</v>
      </c>
      <c r="CX360" s="33" t="e">
        <f t="shared" si="96"/>
        <v>#VALUE!</v>
      </c>
      <c r="CY360" s="49" t="e">
        <f t="shared" si="97"/>
        <v>#VALUE!</v>
      </c>
      <c r="CZ360" s="32" t="e">
        <f>AT360*(Parameters!B$21+AU360)*IF('DNO totals'!B$323&lt;0,1,'935'!S360)</f>
        <v>#VALUE!</v>
      </c>
      <c r="DA360" s="52" t="e">
        <f>IF('DNO totals'!B$323&lt;0,1,'935'!S360)*(Parameters!B$21+AU360)</f>
        <v>#VALUE!</v>
      </c>
      <c r="DB360" s="37" t="e">
        <f>CX360+'Charging rates'!B$106*DA360*100/'11'!B$17</f>
        <v>#VALUE!</v>
      </c>
      <c r="DC360" s="37" t="e">
        <f>DB360+'Charging rates'!B$116*(Parameters!B$21+AU360)*100/'11'!B$17*IF('DNO totals'!B$323&lt;0,1,'935'!S360)</f>
        <v>#VALUE!</v>
      </c>
      <c r="DD360" s="37" t="e">
        <f>'Charging rates'!B$97*(CP360+CT360)*100/'11'!B$17</f>
        <v>#VALUE!</v>
      </c>
      <c r="DE360" s="33" t="e">
        <f>MAX(0-(CB360*AU360*'11'!C$17/'11'!B$17),DC360+DD360)</f>
        <v>#VALUE!</v>
      </c>
      <c r="DF360" s="37" t="e">
        <f>IF(BS360,IF(AU360=0,CC360,MAX(0,MIN(CC360,CC360+(DE360/'935'!Q360*('11'!B$17-'935'!X360)/('11'!C$17-'935'!Y360))))),0)</f>
        <v>#VALUE!</v>
      </c>
      <c r="DG360" s="33" t="e">
        <f t="shared" si="98"/>
        <v>#VALUE!</v>
      </c>
      <c r="DH360" s="53" t="e">
        <f t="shared" si="99"/>
        <v>#VALUE!</v>
      </c>
    </row>
    <row r="361" spans="1:112">
      <c r="A361" s="28">
        <v>261</v>
      </c>
      <c r="B361" s="47" t="e">
        <f>'935'!B361</f>
        <v>#VALUE!</v>
      </c>
      <c r="C361" s="48" t="e">
        <f>OR('935'!E361&lt;&gt;"VOID",'935'!F361&lt;&gt;"VOID",'935'!G361&lt;&gt;"VOID")</f>
        <v>#VALUE!</v>
      </c>
      <c r="D361" s="32" t="e">
        <f>IF('935'!D361="VOID",0,'935'!D361*(1-'935'!X361/'11'!B$17))</f>
        <v>#VALUE!</v>
      </c>
      <c r="E361" s="32" t="e">
        <f>IF('935'!E361="VOID",0,'935'!E361*(1-'935'!X361/'11'!B$17))</f>
        <v>#VALUE!</v>
      </c>
      <c r="F361" s="32" t="e">
        <f>IF('935'!F361="VOID",0,'935'!F361*(1-'935'!X361/'11'!B$17))</f>
        <v>#VALUE!</v>
      </c>
      <c r="G361" s="32" t="e">
        <f>IF('935'!G361="VOID",0,'935'!G361*(1-'935'!X361/'11'!B$17))</f>
        <v>#VALUE!</v>
      </c>
      <c r="H361" s="49" t="e">
        <f t="shared" si="80"/>
        <v>#VALUE!</v>
      </c>
      <c r="I361" s="50" t="e">
        <f>MATCH('935'!J361,'913'!$B$6:$B$1205,0)</f>
        <v>#VALUE!</v>
      </c>
      <c r="J361" s="50" t="e">
        <f>MATCH(INDEX('913'!$D$6:$D$1205,I361),'913'!$B$6:$B$1205,0)</f>
        <v>#VALUE!</v>
      </c>
      <c r="K361" s="50" t="e">
        <f>MATCH(INDEX('913'!$D$6:$D$1205,J361),'913'!$B$6:$B$1205,0)</f>
        <v>#VALUE!</v>
      </c>
      <c r="L361" s="50" t="e">
        <f>MATCH(INDEX('913'!$D$6:$D$1205,K361),'913'!$B$6:$B$1205,0)</f>
        <v>#VALUE!</v>
      </c>
      <c r="M361" s="50" t="e">
        <f>MATCH(INDEX('913'!$D$6:$D$1205,L361),'913'!$B$6:$B$1205,0)</f>
        <v>#VALUE!</v>
      </c>
      <c r="N361" s="50" t="e">
        <f>MATCH(INDEX('913'!$D$6:$D$1205,M361),'913'!$B$6:$B$1205,0)</f>
        <v>#VALUE!</v>
      </c>
      <c r="O361" s="50" t="e">
        <f>MATCH(INDEX('913'!$D$6:$D$1205,N361),'913'!$B$6:$B$1205,0)</f>
        <v>#VALUE!</v>
      </c>
      <c r="P361" s="51" t="e">
        <f>MATCH(INDEX('913'!$D$6:$D$1205,O361),'913'!$B$6:$B$1205,0)</f>
        <v>#VALUE!</v>
      </c>
      <c r="Q361" s="37">
        <f>IF(ISNUMBER(I361),MAX(0,INDEX('913'!$E$6:$E$1205,I361)),0)</f>
        <v>0</v>
      </c>
      <c r="R361" s="37">
        <f>IF(ISNUMBER(J361),MAX(0,INDEX('913'!$E$6:$E$1205,J361)),0)</f>
        <v>0</v>
      </c>
      <c r="S361" s="37">
        <f>IF(ISNUMBER(K361),MAX(0,INDEX('913'!$E$6:$E$1205,K361)),0)</f>
        <v>0</v>
      </c>
      <c r="T361" s="37">
        <f>IF(ISNUMBER(L361),MAX(0,INDEX('913'!$E$6:$E$1205,L361)),0)</f>
        <v>0</v>
      </c>
      <c r="U361" s="37">
        <f>IF(ISNUMBER(M361),MAX(0,INDEX('913'!$E$6:$E$1205,M361)),0)</f>
        <v>0</v>
      </c>
      <c r="V361" s="37">
        <f>IF(ISNUMBER(N361),MAX(0,INDEX('913'!$E$6:$E$1205,N361)),0)</f>
        <v>0</v>
      </c>
      <c r="W361" s="37">
        <f>IF(ISNUMBER(O361),MAX(0,INDEX('913'!$E$6:$E$1205,O361)),0)</f>
        <v>0</v>
      </c>
      <c r="X361" s="52">
        <f>IF(ISNUMBER(P361),MAX(0,INDEX('913'!$E$6:$E$1205,P361)),0)</f>
        <v>0</v>
      </c>
      <c r="Y361" s="37">
        <f>IF(ISNUMBER(I361),MAX(0,INDEX('913'!$F$6:$F$1205,I361)),0)</f>
        <v>0</v>
      </c>
      <c r="Z361" s="37">
        <f>IF(ISNUMBER(J361),MAX(0,INDEX('913'!$F$6:$F$1205,J361)),0)</f>
        <v>0</v>
      </c>
      <c r="AA361" s="37">
        <f>IF(ISNUMBER(K361),MAX(0,INDEX('913'!$F$6:$F$1205,K361)),0)</f>
        <v>0</v>
      </c>
      <c r="AB361" s="37">
        <f>IF(ISNUMBER(L361),MAX(0,INDEX('913'!$F$6:$F$1205,L361)),0)</f>
        <v>0</v>
      </c>
      <c r="AC361" s="37">
        <f>IF(ISNUMBER(M361),MAX(0,INDEX('913'!$F$6:$F$1205,M361)),0)</f>
        <v>0</v>
      </c>
      <c r="AD361" s="37">
        <f>IF(ISNUMBER(N361),MAX(0,INDEX('913'!$F$6:$F$1205,N361)),0)</f>
        <v>0</v>
      </c>
      <c r="AE361" s="37">
        <f>IF(ISNUMBER(O361),MAX(0,INDEX('913'!$F$6:$F$1205,O361)),0)</f>
        <v>0</v>
      </c>
      <c r="AF361" s="37">
        <f>IF(ISNUMBER(P361),MAX(0,INDEX('913'!$F$6:$F$1205,P361)),0)</f>
        <v>0</v>
      </c>
      <c r="AG361" s="32">
        <f>IF(ISNUMBER(I361),SQRT(INDEX('913'!$I$6:$I$1205,I361)^2+INDEX('913'!$J$6:$J$1205,I361)^2),0)</f>
        <v>0</v>
      </c>
      <c r="AH361" s="32">
        <f>IF(ISNUMBER(J361),SQRT(INDEX('913'!$I$6:$I$1205,J361)^2+INDEX('913'!$J$6:$J$1205,J361)^2),0)</f>
        <v>0</v>
      </c>
      <c r="AI361" s="32">
        <f>IF(ISNUMBER(K361),SQRT(INDEX('913'!$I$6:$I$1205,K361)^2+INDEX('913'!$J$6:$J$1205,K361)^2),0)</f>
        <v>0</v>
      </c>
      <c r="AJ361" s="32">
        <f>IF(ISNUMBER(L361),SQRT(INDEX('913'!$I$6:$I$1205,L361)^2+INDEX('913'!$J$6:$J$1205,L361)^2),0)</f>
        <v>0</v>
      </c>
      <c r="AK361" s="32">
        <f>IF(ISNUMBER(M361),SQRT(INDEX('913'!$I$6:$I$1205,M361)^2+INDEX('913'!$J$6:$J$1205,M361)^2),0)</f>
        <v>0</v>
      </c>
      <c r="AL361" s="32">
        <f>IF(ISNUMBER(N361),SQRT(INDEX('913'!$I$6:$I$1205,N361)^2+INDEX('913'!$J$6:$J$1205,N361)^2),0)</f>
        <v>0</v>
      </c>
      <c r="AM361" s="32">
        <f>IF(ISNUMBER(O361),SQRT(INDEX('913'!$I$6:$I$1205,O361)^2+INDEX('913'!$J$6:$J$1205,O361)^2),0)</f>
        <v>0</v>
      </c>
      <c r="AN361" s="49">
        <f>IF(ISNUMBER(P361),SQRT(INDEX('913'!$I$6:$I$1205,P361)^2+INDEX('913'!$J$6:$J$1205,P361)^2),0)</f>
        <v>0</v>
      </c>
      <c r="AO361" s="37">
        <f t="shared" si="81"/>
        <v>0</v>
      </c>
      <c r="AP361" s="37">
        <f t="shared" si="82"/>
        <v>0</v>
      </c>
      <c r="AQ361" s="33" t="e">
        <f>-100*'935'!W361*(AO361+AP361)/'11'!C$17</f>
        <v>#VALUE!</v>
      </c>
      <c r="AR361" s="37" t="e">
        <f t="shared" si="83"/>
        <v>#VALUE!</v>
      </c>
      <c r="AS361" s="52" t="e">
        <f t="shared" si="84"/>
        <v>#VALUE!</v>
      </c>
      <c r="AT361" s="32" t="e">
        <f>IF('935'!C361="VOID",0,('935'!C361*(1-'935'!X361/'11'!B$17)))</f>
        <v>#VALUE!</v>
      </c>
      <c r="AU361" s="52" t="e">
        <f>'935'!Q361*(1-'935'!Y361/'11'!C$17)/(1-'935'!X361/'11'!B$17)</f>
        <v>#VALUE!</v>
      </c>
      <c r="AV361" s="37" t="e">
        <f>INDEX('DNO totals'!$B$57:$G$57,IF('935'!K361,IF(MOD('935'!K361,1000),IF(MOD('935'!K361,100),IF(MOD('935'!K361,10),IF(MOD('935'!K361,1000)=1,6,5),4),3),2),1))</f>
        <v>#VALUE!</v>
      </c>
      <c r="AW361" s="52" t="e">
        <f t="shared" si="85"/>
        <v>#VALUE!</v>
      </c>
      <c r="AX361" s="32" t="e">
        <f>IF('935'!V361="VOID",0,'935'!V361*(1-'935'!X361/'11'!B$17))</f>
        <v>#VALUE!</v>
      </c>
      <c r="AY361" s="33" t="e">
        <f>IF(H361,-100*'Charging rates'!B$10/'11'!B$17*AX361/H361,0)</f>
        <v>#VALUE!</v>
      </c>
      <c r="AZ361" s="33" t="e">
        <f>IF(C361,'DNO totals'!B$41,0)</f>
        <v>#VALUE!</v>
      </c>
      <c r="BA361" s="33" t="e">
        <f t="shared" si="86"/>
        <v>#VALUE!</v>
      </c>
      <c r="BB361" s="33" t="e">
        <f t="shared" si="87"/>
        <v>#VALUE!</v>
      </c>
      <c r="BC361" s="53" t="e">
        <f t="shared" si="88"/>
        <v>#VALUE!</v>
      </c>
      <c r="BD361" s="32" t="e">
        <f>IF(AT361,'935'!H361*AT361/(AT361+D361+H361),0)</f>
        <v>#VALUE!</v>
      </c>
      <c r="BE361" s="32" t="e">
        <f>IF(H361,'935'!H361*H361/(AT361+D361+H361),0)</f>
        <v>#VALUE!</v>
      </c>
      <c r="BF361" s="32" t="e">
        <f>BD361*(1-'935'!X361/'11'!B$17)</f>
        <v>#VALUE!</v>
      </c>
      <c r="BG361" s="49" t="e">
        <f>BE361*(1-'935'!X361/'11'!B$17)</f>
        <v>#VALUE!</v>
      </c>
      <c r="BH361" s="52" t="e">
        <f>AV361*Parameters!B$6</f>
        <v>#VALUE!</v>
      </c>
      <c r="BI361" s="37" t="e">
        <f>IF('935'!$K361=1000,'Charging rates'!$C$38*$BH361/(1+'DNO totals'!$C$99)*'935'!$L361,0)</f>
        <v>#VALUE!</v>
      </c>
      <c r="BJ361" s="37" t="e">
        <f>IF(MOD('935'!$K361,1000)=100,'Charging rates'!$D$38*$BH361/(1+'DNO totals'!$D$99)*'935'!$M361,0)</f>
        <v>#VALUE!</v>
      </c>
      <c r="BK361" s="37" t="e">
        <f>IF(MOD('935'!$K361,100)=10,'Charging rates'!$E$38*$BH361/(1+'DNO totals'!$E$99)*'935'!$N361,0)</f>
        <v>#VALUE!</v>
      </c>
      <c r="BL361" s="37" t="e">
        <f>IF(AND(MOD('935'!$K361,10)&gt;0,MOD('935'!$K361,1000)&gt;1),'Charging rates'!$F$38*$BH361/(1+'DNO totals'!$F$99)*'935'!$O361,0)</f>
        <v>#VALUE!</v>
      </c>
      <c r="BM361" s="37" t="e">
        <f>IF(MOD('935'!$K361,1000)=1,'Charging rates'!$G$38*$BH361/(1+'DNO totals'!$G$99)*'935'!$P361,0)</f>
        <v>#VALUE!</v>
      </c>
      <c r="BN361" s="52" t="e">
        <f t="shared" si="89"/>
        <v>#VALUE!</v>
      </c>
      <c r="BO361" s="37" t="e">
        <f>IF('935'!$K361&gt;1000,'Charging rates'!$C$38*$AW361*'935'!$L361,0)</f>
        <v>#VALUE!</v>
      </c>
      <c r="BP361" s="37" t="e">
        <f>IF(MOD('935'!$K361,1000)&gt;100,'Charging rates'!$D$38*$AW361*'935'!$M361,0)</f>
        <v>#VALUE!</v>
      </c>
      <c r="BQ361" s="37" t="e">
        <f>IF(MOD('935'!$K361,100)&gt;10,'Charging rates'!$E$38*$AW361*'935'!$N361,0)</f>
        <v>#VALUE!</v>
      </c>
      <c r="BR361" s="52" t="e">
        <f t="shared" si="90"/>
        <v>#VALUE!</v>
      </c>
      <c r="BS361" s="48" t="e">
        <f>'935'!C361&lt;&gt;"VOID"</f>
        <v>#VALUE!</v>
      </c>
      <c r="BT361" s="33" t="e">
        <f>IF(BS361,(100/'11'!B$17*BD361*((1-'935'!I361)*'Charging rates'!B$51+'Charging rates'!B$63)),0)</f>
        <v>#VALUE!</v>
      </c>
      <c r="BU361" s="33" t="e">
        <f>100/'11'!B$17*BG361*('Charging rates'!B$51+'Charging rates'!B$63)</f>
        <v>#VALUE!</v>
      </c>
      <c r="BV361" s="33" t="e">
        <f>100/'11'!B$17*BE361*('Charging rates'!B$51+'Charging rates'!B$63)</f>
        <v>#VALUE!</v>
      </c>
      <c r="BW361" s="53" t="e">
        <f t="shared" si="91"/>
        <v>#VALUE!</v>
      </c>
      <c r="BX361" s="32" t="e">
        <f>AT361-('935'!T361*(1-'935'!X361/'11'!B$17))</f>
        <v>#VALUE!</v>
      </c>
      <c r="BY361" s="32">
        <f>0-IF(ISNUMBER(I361),INDEX('913'!$I$6:$I$1205,I361),0)-IF(ISNUMBER(J361),INDEX('913'!$I$6:$I$1205,J361),0)-IF(ISNUMBER(K361),INDEX('913'!$I$6:$I$1205,K361),0)-IF(ISNUMBER(L361),INDEX('913'!$I$6:$I$1205,L361),0)-IF(ISNUMBER(M361),INDEX('913'!$I$6:$I$1205,M361),0)-IF(ISNUMBER(N361),INDEX('913'!$I$6:$I$1205,N361),0)-IF(ISNUMBER(O361),INDEX('913'!$I$6:$I$1205,O361),0)-IF(ISNUMBER(P361),INDEX('913'!$I$6:$I$1205,P361),0)</f>
        <v>0</v>
      </c>
      <c r="BZ361" s="37">
        <f>IF(BY361=0,1,MAX(1,SQRT(BY361^2+(IF(ISNUMBER(I361),INDEX('913'!$J$6:$J$1205,I361),0)+IF(ISNUMBER(J361),INDEX('913'!$J$6:$J$1205,J361),0)+IF(ISNUMBER(K361),INDEX('913'!$J$6:$J$1205,K361),0)+IF(ISNUMBER(L361),INDEX('913'!$J$6:$J$1205,L361),0)+IF(ISNUMBER(M361),INDEX('913'!$J$6:$J$1205,M361),0)+IF(ISNUMBER(N361),INDEX('913'!$J$6:$J$1205,N361),0)+IF(ISNUMBER(O361),INDEX('913'!$J$6:$J$1205,O361),0)+IF(ISNUMBER(P361),INDEX('913'!$J$6:$J$1205,P361),0))^2)/BY361))</f>
        <v>1</v>
      </c>
      <c r="CA361" s="33" t="e">
        <f>100*AO361/'11'!B$17</f>
        <v>#VALUE!</v>
      </c>
      <c r="CB361" s="37" t="e">
        <f>100*(AP361*BZ361)/'11'!C$17</f>
        <v>#VALUE!</v>
      </c>
      <c r="CC361" s="37" t="e">
        <f t="shared" si="92"/>
        <v>#VALUE!</v>
      </c>
      <c r="CD361" s="33" t="e">
        <f t="shared" si="93"/>
        <v>#VALUE!</v>
      </c>
      <c r="CE361" s="54" t="e">
        <f>'11'!C$17-'935'!Y361</f>
        <v>#VALUE!</v>
      </c>
      <c r="CF361" s="37" t="e">
        <f>MAX('DNO totals'!B$312+0,MIN('935'!L361+0,'DNO totals'!B$304+0))</f>
        <v>#VALUE!</v>
      </c>
      <c r="CG361" s="37" t="e">
        <f>MAX('DNO totals'!C$312+0,MIN('935'!M361+0,'DNO totals'!C$304+0))</f>
        <v>#VALUE!</v>
      </c>
      <c r="CH361" s="37" t="e">
        <f>MAX('DNO totals'!D$312+0,MIN('935'!N361+0,'DNO totals'!D$304+0))</f>
        <v>#VALUE!</v>
      </c>
      <c r="CI361" s="37" t="e">
        <f>MAX('DNO totals'!E$312+0,MIN('935'!O361+0,'DNO totals'!E$304+0))</f>
        <v>#VALUE!</v>
      </c>
      <c r="CJ361" s="52" t="e">
        <f>MAX('DNO totals'!F$312+0,MIN('935'!P361+0,'DNO totals'!F$304+0))</f>
        <v>#VALUE!</v>
      </c>
      <c r="CK361" s="37" t="e">
        <f>IF('935'!$K361=1000,'Charging rates'!$C$38*$BH361/(1+'DNO totals'!$C$99)*$CF361,0)</f>
        <v>#VALUE!</v>
      </c>
      <c r="CL361" s="37" t="e">
        <f>IF(MOD('935'!$K361,1000)=100,'Charging rates'!$D$38*$BH361/(1+'DNO totals'!$D$99)*$CG361,0)</f>
        <v>#VALUE!</v>
      </c>
      <c r="CM361" s="37" t="e">
        <f>IF(MOD('935'!$K361,100)=10,'Charging rates'!$E$38*$BH361/(1+'DNO totals'!$E$99)*$CH361,0)</f>
        <v>#VALUE!</v>
      </c>
      <c r="CN361" s="37" t="e">
        <f>IF(AND(MOD('935'!$K361,10)&gt;0,MOD('935'!$K361,1000)&gt;1),'Charging rates'!$F$38*$BH361/(1+'DNO totals'!$F$99)*$CI361,0)</f>
        <v>#VALUE!</v>
      </c>
      <c r="CO361" s="37" t="e">
        <f>IF(MOD('935'!$K361,1000)=1,'Charging rates'!$G$38*$BH361/(1+'DNO totals'!$G$99)*$CJ361,0)</f>
        <v>#VALUE!</v>
      </c>
      <c r="CP361" s="52" t="e">
        <f t="shared" si="94"/>
        <v>#VALUE!</v>
      </c>
      <c r="CQ361" s="37" t="e">
        <f>IF('935'!$K361&gt;1000,'Charging rates'!$C$38*$AW361*$CF361,0)</f>
        <v>#VALUE!</v>
      </c>
      <c r="CR361" s="37" t="e">
        <f>IF(MOD('935'!$K361,1000)&gt;100,'Charging rates'!$D$38*$AW361*$CG361,0)</f>
        <v>#VALUE!</v>
      </c>
      <c r="CS361" s="37" t="e">
        <f>IF(MOD('935'!$K361,100)&gt;10,'Charging rates'!$E$38*$AW361*$CH361,0)</f>
        <v>#VALUE!</v>
      </c>
      <c r="CT361" s="52" t="e">
        <f t="shared" si="95"/>
        <v>#VALUE!</v>
      </c>
      <c r="CU361" s="33" t="e">
        <f>100*(AP361*'935'!Q361*BZ361)/'11'!B$17</f>
        <v>#VALUE!</v>
      </c>
      <c r="CV361" s="33" t="e">
        <f>100/'11'!B$17*'Charging rates'!B$10*AW361</f>
        <v>#VALUE!</v>
      </c>
      <c r="CW361" s="33" t="e">
        <f>IF(AT361=0,0,(1-BX361/AT361)*(CA361+IF('935'!Q361=0,0,(CB361*'935'!Q361*('11'!C$17-'935'!Y361)/('11'!B$17-'935'!X361)))))</f>
        <v>#VALUE!</v>
      </c>
      <c r="CX361" s="33" t="e">
        <f t="shared" si="96"/>
        <v>#VALUE!</v>
      </c>
      <c r="CY361" s="49" t="e">
        <f t="shared" si="97"/>
        <v>#VALUE!</v>
      </c>
      <c r="CZ361" s="32" t="e">
        <f>AT361*(Parameters!B$21+AU361)*IF('DNO totals'!B$323&lt;0,1,'935'!S361)</f>
        <v>#VALUE!</v>
      </c>
      <c r="DA361" s="52" t="e">
        <f>IF('DNO totals'!B$323&lt;0,1,'935'!S361)*(Parameters!B$21+AU361)</f>
        <v>#VALUE!</v>
      </c>
      <c r="DB361" s="37" t="e">
        <f>CX361+'Charging rates'!B$106*DA361*100/'11'!B$17</f>
        <v>#VALUE!</v>
      </c>
      <c r="DC361" s="37" t="e">
        <f>DB361+'Charging rates'!B$116*(Parameters!B$21+AU361)*100/'11'!B$17*IF('DNO totals'!B$323&lt;0,1,'935'!S361)</f>
        <v>#VALUE!</v>
      </c>
      <c r="DD361" s="37" t="e">
        <f>'Charging rates'!B$97*(CP361+CT361)*100/'11'!B$17</f>
        <v>#VALUE!</v>
      </c>
      <c r="DE361" s="33" t="e">
        <f>MAX(0-(CB361*AU361*'11'!C$17/'11'!B$17),DC361+DD361)</f>
        <v>#VALUE!</v>
      </c>
      <c r="DF361" s="37" t="e">
        <f>IF(BS361,IF(AU361=0,CC361,MAX(0,MIN(CC361,CC361+(DE361/'935'!Q361*('11'!B$17-'935'!X361)/('11'!C$17-'935'!Y361))))),0)</f>
        <v>#VALUE!</v>
      </c>
      <c r="DG361" s="33" t="e">
        <f t="shared" si="98"/>
        <v>#VALUE!</v>
      </c>
      <c r="DH361" s="53" t="e">
        <f t="shared" si="99"/>
        <v>#VALUE!</v>
      </c>
    </row>
    <row r="362" spans="1:112">
      <c r="A362" s="28">
        <v>262</v>
      </c>
      <c r="B362" s="47" t="e">
        <f>'935'!B362</f>
        <v>#VALUE!</v>
      </c>
      <c r="C362" s="48" t="e">
        <f>OR('935'!E362&lt;&gt;"VOID",'935'!F362&lt;&gt;"VOID",'935'!G362&lt;&gt;"VOID")</f>
        <v>#VALUE!</v>
      </c>
      <c r="D362" s="32" t="e">
        <f>IF('935'!D362="VOID",0,'935'!D362*(1-'935'!X362/'11'!B$17))</f>
        <v>#VALUE!</v>
      </c>
      <c r="E362" s="32" t="e">
        <f>IF('935'!E362="VOID",0,'935'!E362*(1-'935'!X362/'11'!B$17))</f>
        <v>#VALUE!</v>
      </c>
      <c r="F362" s="32" t="e">
        <f>IF('935'!F362="VOID",0,'935'!F362*(1-'935'!X362/'11'!B$17))</f>
        <v>#VALUE!</v>
      </c>
      <c r="G362" s="32" t="e">
        <f>IF('935'!G362="VOID",0,'935'!G362*(1-'935'!X362/'11'!B$17))</f>
        <v>#VALUE!</v>
      </c>
      <c r="H362" s="49" t="e">
        <f t="shared" si="80"/>
        <v>#VALUE!</v>
      </c>
      <c r="I362" s="50" t="e">
        <f>MATCH('935'!J362,'913'!$B$6:$B$1205,0)</f>
        <v>#VALUE!</v>
      </c>
      <c r="J362" s="50" t="e">
        <f>MATCH(INDEX('913'!$D$6:$D$1205,I362),'913'!$B$6:$B$1205,0)</f>
        <v>#VALUE!</v>
      </c>
      <c r="K362" s="50" t="e">
        <f>MATCH(INDEX('913'!$D$6:$D$1205,J362),'913'!$B$6:$B$1205,0)</f>
        <v>#VALUE!</v>
      </c>
      <c r="L362" s="50" t="e">
        <f>MATCH(INDEX('913'!$D$6:$D$1205,K362),'913'!$B$6:$B$1205,0)</f>
        <v>#VALUE!</v>
      </c>
      <c r="M362" s="50" t="e">
        <f>MATCH(INDEX('913'!$D$6:$D$1205,L362),'913'!$B$6:$B$1205,0)</f>
        <v>#VALUE!</v>
      </c>
      <c r="N362" s="50" t="e">
        <f>MATCH(INDEX('913'!$D$6:$D$1205,M362),'913'!$B$6:$B$1205,0)</f>
        <v>#VALUE!</v>
      </c>
      <c r="O362" s="50" t="e">
        <f>MATCH(INDEX('913'!$D$6:$D$1205,N362),'913'!$B$6:$B$1205,0)</f>
        <v>#VALUE!</v>
      </c>
      <c r="P362" s="51" t="e">
        <f>MATCH(INDEX('913'!$D$6:$D$1205,O362),'913'!$B$6:$B$1205,0)</f>
        <v>#VALUE!</v>
      </c>
      <c r="Q362" s="37">
        <f>IF(ISNUMBER(I362),MAX(0,INDEX('913'!$E$6:$E$1205,I362)),0)</f>
        <v>0</v>
      </c>
      <c r="R362" s="37">
        <f>IF(ISNUMBER(J362),MAX(0,INDEX('913'!$E$6:$E$1205,J362)),0)</f>
        <v>0</v>
      </c>
      <c r="S362" s="37">
        <f>IF(ISNUMBER(K362),MAX(0,INDEX('913'!$E$6:$E$1205,K362)),0)</f>
        <v>0</v>
      </c>
      <c r="T362" s="37">
        <f>IF(ISNUMBER(L362),MAX(0,INDEX('913'!$E$6:$E$1205,L362)),0)</f>
        <v>0</v>
      </c>
      <c r="U362" s="37">
        <f>IF(ISNUMBER(M362),MAX(0,INDEX('913'!$E$6:$E$1205,M362)),0)</f>
        <v>0</v>
      </c>
      <c r="V362" s="37">
        <f>IF(ISNUMBER(N362),MAX(0,INDEX('913'!$E$6:$E$1205,N362)),0)</f>
        <v>0</v>
      </c>
      <c r="W362" s="37">
        <f>IF(ISNUMBER(O362),MAX(0,INDEX('913'!$E$6:$E$1205,O362)),0)</f>
        <v>0</v>
      </c>
      <c r="X362" s="52">
        <f>IF(ISNUMBER(P362),MAX(0,INDEX('913'!$E$6:$E$1205,P362)),0)</f>
        <v>0</v>
      </c>
      <c r="Y362" s="37">
        <f>IF(ISNUMBER(I362),MAX(0,INDEX('913'!$F$6:$F$1205,I362)),0)</f>
        <v>0</v>
      </c>
      <c r="Z362" s="37">
        <f>IF(ISNUMBER(J362),MAX(0,INDEX('913'!$F$6:$F$1205,J362)),0)</f>
        <v>0</v>
      </c>
      <c r="AA362" s="37">
        <f>IF(ISNUMBER(K362),MAX(0,INDEX('913'!$F$6:$F$1205,K362)),0)</f>
        <v>0</v>
      </c>
      <c r="AB362" s="37">
        <f>IF(ISNUMBER(L362),MAX(0,INDEX('913'!$F$6:$F$1205,L362)),0)</f>
        <v>0</v>
      </c>
      <c r="AC362" s="37">
        <f>IF(ISNUMBER(M362),MAX(0,INDEX('913'!$F$6:$F$1205,M362)),0)</f>
        <v>0</v>
      </c>
      <c r="AD362" s="37">
        <f>IF(ISNUMBER(N362),MAX(0,INDEX('913'!$F$6:$F$1205,N362)),0)</f>
        <v>0</v>
      </c>
      <c r="AE362" s="37">
        <f>IF(ISNUMBER(O362),MAX(0,INDEX('913'!$F$6:$F$1205,O362)),0)</f>
        <v>0</v>
      </c>
      <c r="AF362" s="37">
        <f>IF(ISNUMBER(P362),MAX(0,INDEX('913'!$F$6:$F$1205,P362)),0)</f>
        <v>0</v>
      </c>
      <c r="AG362" s="32">
        <f>IF(ISNUMBER(I362),SQRT(INDEX('913'!$I$6:$I$1205,I362)^2+INDEX('913'!$J$6:$J$1205,I362)^2),0)</f>
        <v>0</v>
      </c>
      <c r="AH362" s="32">
        <f>IF(ISNUMBER(J362),SQRT(INDEX('913'!$I$6:$I$1205,J362)^2+INDEX('913'!$J$6:$J$1205,J362)^2),0)</f>
        <v>0</v>
      </c>
      <c r="AI362" s="32">
        <f>IF(ISNUMBER(K362),SQRT(INDEX('913'!$I$6:$I$1205,K362)^2+INDEX('913'!$J$6:$J$1205,K362)^2),0)</f>
        <v>0</v>
      </c>
      <c r="AJ362" s="32">
        <f>IF(ISNUMBER(L362),SQRT(INDEX('913'!$I$6:$I$1205,L362)^2+INDEX('913'!$J$6:$J$1205,L362)^2),0)</f>
        <v>0</v>
      </c>
      <c r="AK362" s="32">
        <f>IF(ISNUMBER(M362),SQRT(INDEX('913'!$I$6:$I$1205,M362)^2+INDEX('913'!$J$6:$J$1205,M362)^2),0)</f>
        <v>0</v>
      </c>
      <c r="AL362" s="32">
        <f>IF(ISNUMBER(N362),SQRT(INDEX('913'!$I$6:$I$1205,N362)^2+INDEX('913'!$J$6:$J$1205,N362)^2),0)</f>
        <v>0</v>
      </c>
      <c r="AM362" s="32">
        <f>IF(ISNUMBER(O362),SQRT(INDEX('913'!$I$6:$I$1205,O362)^2+INDEX('913'!$J$6:$J$1205,O362)^2),0)</f>
        <v>0</v>
      </c>
      <c r="AN362" s="49">
        <f>IF(ISNUMBER(P362),SQRT(INDEX('913'!$I$6:$I$1205,P362)^2+INDEX('913'!$J$6:$J$1205,P362)^2),0)</f>
        <v>0</v>
      </c>
      <c r="AO362" s="37">
        <f t="shared" si="81"/>
        <v>0</v>
      </c>
      <c r="AP362" s="37">
        <f t="shared" si="82"/>
        <v>0</v>
      </c>
      <c r="AQ362" s="33" t="e">
        <f>-100*'935'!W362*(AO362+AP362)/'11'!C$17</f>
        <v>#VALUE!</v>
      </c>
      <c r="AR362" s="37" t="e">
        <f t="shared" si="83"/>
        <v>#VALUE!</v>
      </c>
      <c r="AS362" s="52" t="e">
        <f t="shared" si="84"/>
        <v>#VALUE!</v>
      </c>
      <c r="AT362" s="32" t="e">
        <f>IF('935'!C362="VOID",0,('935'!C362*(1-'935'!X362/'11'!B$17)))</f>
        <v>#VALUE!</v>
      </c>
      <c r="AU362" s="52" t="e">
        <f>'935'!Q362*(1-'935'!Y362/'11'!C$17)/(1-'935'!X362/'11'!B$17)</f>
        <v>#VALUE!</v>
      </c>
      <c r="AV362" s="37" t="e">
        <f>INDEX('DNO totals'!$B$57:$G$57,IF('935'!K362,IF(MOD('935'!K362,1000),IF(MOD('935'!K362,100),IF(MOD('935'!K362,10),IF(MOD('935'!K362,1000)=1,6,5),4),3),2),1))</f>
        <v>#VALUE!</v>
      </c>
      <c r="AW362" s="52" t="e">
        <f t="shared" si="85"/>
        <v>#VALUE!</v>
      </c>
      <c r="AX362" s="32" t="e">
        <f>IF('935'!V362="VOID",0,'935'!V362*(1-'935'!X362/'11'!B$17))</f>
        <v>#VALUE!</v>
      </c>
      <c r="AY362" s="33" t="e">
        <f>IF(H362,-100*'Charging rates'!B$10/'11'!B$17*AX362/H362,0)</f>
        <v>#VALUE!</v>
      </c>
      <c r="AZ362" s="33" t="e">
        <f>IF(C362,'DNO totals'!B$41,0)</f>
        <v>#VALUE!</v>
      </c>
      <c r="BA362" s="33" t="e">
        <f t="shared" si="86"/>
        <v>#VALUE!</v>
      </c>
      <c r="BB362" s="33" t="e">
        <f t="shared" si="87"/>
        <v>#VALUE!</v>
      </c>
      <c r="BC362" s="53" t="e">
        <f t="shared" si="88"/>
        <v>#VALUE!</v>
      </c>
      <c r="BD362" s="32" t="e">
        <f>IF(AT362,'935'!H362*AT362/(AT362+D362+H362),0)</f>
        <v>#VALUE!</v>
      </c>
      <c r="BE362" s="32" t="e">
        <f>IF(H362,'935'!H362*H362/(AT362+D362+H362),0)</f>
        <v>#VALUE!</v>
      </c>
      <c r="BF362" s="32" t="e">
        <f>BD362*(1-'935'!X362/'11'!B$17)</f>
        <v>#VALUE!</v>
      </c>
      <c r="BG362" s="49" t="e">
        <f>BE362*(1-'935'!X362/'11'!B$17)</f>
        <v>#VALUE!</v>
      </c>
      <c r="BH362" s="52" t="e">
        <f>AV362*Parameters!B$6</f>
        <v>#VALUE!</v>
      </c>
      <c r="BI362" s="37" t="e">
        <f>IF('935'!$K362=1000,'Charging rates'!$C$38*$BH362/(1+'DNO totals'!$C$99)*'935'!$L362,0)</f>
        <v>#VALUE!</v>
      </c>
      <c r="BJ362" s="37" t="e">
        <f>IF(MOD('935'!$K362,1000)=100,'Charging rates'!$D$38*$BH362/(1+'DNO totals'!$D$99)*'935'!$M362,0)</f>
        <v>#VALUE!</v>
      </c>
      <c r="BK362" s="37" t="e">
        <f>IF(MOD('935'!$K362,100)=10,'Charging rates'!$E$38*$BH362/(1+'DNO totals'!$E$99)*'935'!$N362,0)</f>
        <v>#VALUE!</v>
      </c>
      <c r="BL362" s="37" t="e">
        <f>IF(AND(MOD('935'!$K362,10)&gt;0,MOD('935'!$K362,1000)&gt;1),'Charging rates'!$F$38*$BH362/(1+'DNO totals'!$F$99)*'935'!$O362,0)</f>
        <v>#VALUE!</v>
      </c>
      <c r="BM362" s="37" t="e">
        <f>IF(MOD('935'!$K362,1000)=1,'Charging rates'!$G$38*$BH362/(1+'DNO totals'!$G$99)*'935'!$P362,0)</f>
        <v>#VALUE!</v>
      </c>
      <c r="BN362" s="52" t="e">
        <f t="shared" si="89"/>
        <v>#VALUE!</v>
      </c>
      <c r="BO362" s="37" t="e">
        <f>IF('935'!$K362&gt;1000,'Charging rates'!$C$38*$AW362*'935'!$L362,0)</f>
        <v>#VALUE!</v>
      </c>
      <c r="BP362" s="37" t="e">
        <f>IF(MOD('935'!$K362,1000)&gt;100,'Charging rates'!$D$38*$AW362*'935'!$M362,0)</f>
        <v>#VALUE!</v>
      </c>
      <c r="BQ362" s="37" t="e">
        <f>IF(MOD('935'!$K362,100)&gt;10,'Charging rates'!$E$38*$AW362*'935'!$N362,0)</f>
        <v>#VALUE!</v>
      </c>
      <c r="BR362" s="52" t="e">
        <f t="shared" si="90"/>
        <v>#VALUE!</v>
      </c>
      <c r="BS362" s="48" t="e">
        <f>'935'!C362&lt;&gt;"VOID"</f>
        <v>#VALUE!</v>
      </c>
      <c r="BT362" s="33" t="e">
        <f>IF(BS362,(100/'11'!B$17*BD362*((1-'935'!I362)*'Charging rates'!B$51+'Charging rates'!B$63)),0)</f>
        <v>#VALUE!</v>
      </c>
      <c r="BU362" s="33" t="e">
        <f>100/'11'!B$17*BG362*('Charging rates'!B$51+'Charging rates'!B$63)</f>
        <v>#VALUE!</v>
      </c>
      <c r="BV362" s="33" t="e">
        <f>100/'11'!B$17*BE362*('Charging rates'!B$51+'Charging rates'!B$63)</f>
        <v>#VALUE!</v>
      </c>
      <c r="BW362" s="53" t="e">
        <f t="shared" si="91"/>
        <v>#VALUE!</v>
      </c>
      <c r="BX362" s="32" t="e">
        <f>AT362-('935'!T362*(1-'935'!X362/'11'!B$17))</f>
        <v>#VALUE!</v>
      </c>
      <c r="BY362" s="32">
        <f>0-IF(ISNUMBER(I362),INDEX('913'!$I$6:$I$1205,I362),0)-IF(ISNUMBER(J362),INDEX('913'!$I$6:$I$1205,J362),0)-IF(ISNUMBER(K362),INDEX('913'!$I$6:$I$1205,K362),0)-IF(ISNUMBER(L362),INDEX('913'!$I$6:$I$1205,L362),0)-IF(ISNUMBER(M362),INDEX('913'!$I$6:$I$1205,M362),0)-IF(ISNUMBER(N362),INDEX('913'!$I$6:$I$1205,N362),0)-IF(ISNUMBER(O362),INDEX('913'!$I$6:$I$1205,O362),0)-IF(ISNUMBER(P362),INDEX('913'!$I$6:$I$1205,P362),0)</f>
        <v>0</v>
      </c>
      <c r="BZ362" s="37">
        <f>IF(BY362=0,1,MAX(1,SQRT(BY362^2+(IF(ISNUMBER(I362),INDEX('913'!$J$6:$J$1205,I362),0)+IF(ISNUMBER(J362),INDEX('913'!$J$6:$J$1205,J362),0)+IF(ISNUMBER(K362),INDEX('913'!$J$6:$J$1205,K362),0)+IF(ISNUMBER(L362),INDEX('913'!$J$6:$J$1205,L362),0)+IF(ISNUMBER(M362),INDEX('913'!$J$6:$J$1205,M362),0)+IF(ISNUMBER(N362),INDEX('913'!$J$6:$J$1205,N362),0)+IF(ISNUMBER(O362),INDEX('913'!$J$6:$J$1205,O362),0)+IF(ISNUMBER(P362),INDEX('913'!$J$6:$J$1205,P362),0))^2)/BY362))</f>
        <v>1</v>
      </c>
      <c r="CA362" s="33" t="e">
        <f>100*AO362/'11'!B$17</f>
        <v>#VALUE!</v>
      </c>
      <c r="CB362" s="37" t="e">
        <f>100*(AP362*BZ362)/'11'!C$17</f>
        <v>#VALUE!</v>
      </c>
      <c r="CC362" s="37" t="e">
        <f t="shared" si="92"/>
        <v>#VALUE!</v>
      </c>
      <c r="CD362" s="33" t="e">
        <f t="shared" si="93"/>
        <v>#VALUE!</v>
      </c>
      <c r="CE362" s="54" t="e">
        <f>'11'!C$17-'935'!Y362</f>
        <v>#VALUE!</v>
      </c>
      <c r="CF362" s="37" t="e">
        <f>MAX('DNO totals'!B$312+0,MIN('935'!L362+0,'DNO totals'!B$304+0))</f>
        <v>#VALUE!</v>
      </c>
      <c r="CG362" s="37" t="e">
        <f>MAX('DNO totals'!C$312+0,MIN('935'!M362+0,'DNO totals'!C$304+0))</f>
        <v>#VALUE!</v>
      </c>
      <c r="CH362" s="37" t="e">
        <f>MAX('DNO totals'!D$312+0,MIN('935'!N362+0,'DNO totals'!D$304+0))</f>
        <v>#VALUE!</v>
      </c>
      <c r="CI362" s="37" t="e">
        <f>MAX('DNO totals'!E$312+0,MIN('935'!O362+0,'DNO totals'!E$304+0))</f>
        <v>#VALUE!</v>
      </c>
      <c r="CJ362" s="52" t="e">
        <f>MAX('DNO totals'!F$312+0,MIN('935'!P362+0,'DNO totals'!F$304+0))</f>
        <v>#VALUE!</v>
      </c>
      <c r="CK362" s="37" t="e">
        <f>IF('935'!$K362=1000,'Charging rates'!$C$38*$BH362/(1+'DNO totals'!$C$99)*$CF362,0)</f>
        <v>#VALUE!</v>
      </c>
      <c r="CL362" s="37" t="e">
        <f>IF(MOD('935'!$K362,1000)=100,'Charging rates'!$D$38*$BH362/(1+'DNO totals'!$D$99)*$CG362,0)</f>
        <v>#VALUE!</v>
      </c>
      <c r="CM362" s="37" t="e">
        <f>IF(MOD('935'!$K362,100)=10,'Charging rates'!$E$38*$BH362/(1+'DNO totals'!$E$99)*$CH362,0)</f>
        <v>#VALUE!</v>
      </c>
      <c r="CN362" s="37" t="e">
        <f>IF(AND(MOD('935'!$K362,10)&gt;0,MOD('935'!$K362,1000)&gt;1),'Charging rates'!$F$38*$BH362/(1+'DNO totals'!$F$99)*$CI362,0)</f>
        <v>#VALUE!</v>
      </c>
      <c r="CO362" s="37" t="e">
        <f>IF(MOD('935'!$K362,1000)=1,'Charging rates'!$G$38*$BH362/(1+'DNO totals'!$G$99)*$CJ362,0)</f>
        <v>#VALUE!</v>
      </c>
      <c r="CP362" s="52" t="e">
        <f t="shared" si="94"/>
        <v>#VALUE!</v>
      </c>
      <c r="CQ362" s="37" t="e">
        <f>IF('935'!$K362&gt;1000,'Charging rates'!$C$38*$AW362*$CF362,0)</f>
        <v>#VALUE!</v>
      </c>
      <c r="CR362" s="37" t="e">
        <f>IF(MOD('935'!$K362,1000)&gt;100,'Charging rates'!$D$38*$AW362*$CG362,0)</f>
        <v>#VALUE!</v>
      </c>
      <c r="CS362" s="37" t="e">
        <f>IF(MOD('935'!$K362,100)&gt;10,'Charging rates'!$E$38*$AW362*$CH362,0)</f>
        <v>#VALUE!</v>
      </c>
      <c r="CT362" s="52" t="e">
        <f t="shared" si="95"/>
        <v>#VALUE!</v>
      </c>
      <c r="CU362" s="33" t="e">
        <f>100*(AP362*'935'!Q362*BZ362)/'11'!B$17</f>
        <v>#VALUE!</v>
      </c>
      <c r="CV362" s="33" t="e">
        <f>100/'11'!B$17*'Charging rates'!B$10*AW362</f>
        <v>#VALUE!</v>
      </c>
      <c r="CW362" s="33" t="e">
        <f>IF(AT362=0,0,(1-BX362/AT362)*(CA362+IF('935'!Q362=0,0,(CB362*'935'!Q362*('11'!C$17-'935'!Y362)/('11'!B$17-'935'!X362)))))</f>
        <v>#VALUE!</v>
      </c>
      <c r="CX362" s="33" t="e">
        <f t="shared" si="96"/>
        <v>#VALUE!</v>
      </c>
      <c r="CY362" s="49" t="e">
        <f t="shared" si="97"/>
        <v>#VALUE!</v>
      </c>
      <c r="CZ362" s="32" t="e">
        <f>AT362*(Parameters!B$21+AU362)*IF('DNO totals'!B$323&lt;0,1,'935'!S362)</f>
        <v>#VALUE!</v>
      </c>
      <c r="DA362" s="52" t="e">
        <f>IF('DNO totals'!B$323&lt;0,1,'935'!S362)*(Parameters!B$21+AU362)</f>
        <v>#VALUE!</v>
      </c>
      <c r="DB362" s="37" t="e">
        <f>CX362+'Charging rates'!B$106*DA362*100/'11'!B$17</f>
        <v>#VALUE!</v>
      </c>
      <c r="DC362" s="37" t="e">
        <f>DB362+'Charging rates'!B$116*(Parameters!B$21+AU362)*100/'11'!B$17*IF('DNO totals'!B$323&lt;0,1,'935'!S362)</f>
        <v>#VALUE!</v>
      </c>
      <c r="DD362" s="37" t="e">
        <f>'Charging rates'!B$97*(CP362+CT362)*100/'11'!B$17</f>
        <v>#VALUE!</v>
      </c>
      <c r="DE362" s="33" t="e">
        <f>MAX(0-(CB362*AU362*'11'!C$17/'11'!B$17),DC362+DD362)</f>
        <v>#VALUE!</v>
      </c>
      <c r="DF362" s="37" t="e">
        <f>IF(BS362,IF(AU362=0,CC362,MAX(0,MIN(CC362,CC362+(DE362/'935'!Q362*('11'!B$17-'935'!X362)/('11'!C$17-'935'!Y362))))),0)</f>
        <v>#VALUE!</v>
      </c>
      <c r="DG362" s="33" t="e">
        <f t="shared" si="98"/>
        <v>#VALUE!</v>
      </c>
      <c r="DH362" s="53" t="e">
        <f t="shared" si="99"/>
        <v>#VALUE!</v>
      </c>
    </row>
    <row r="363" spans="1:112">
      <c r="A363" s="28">
        <v>263</v>
      </c>
      <c r="B363" s="47" t="e">
        <f>'935'!B363</f>
        <v>#VALUE!</v>
      </c>
      <c r="C363" s="48" t="e">
        <f>OR('935'!E363&lt;&gt;"VOID",'935'!F363&lt;&gt;"VOID",'935'!G363&lt;&gt;"VOID")</f>
        <v>#VALUE!</v>
      </c>
      <c r="D363" s="32" t="e">
        <f>IF('935'!D363="VOID",0,'935'!D363*(1-'935'!X363/'11'!B$17))</f>
        <v>#VALUE!</v>
      </c>
      <c r="E363" s="32" t="e">
        <f>IF('935'!E363="VOID",0,'935'!E363*(1-'935'!X363/'11'!B$17))</f>
        <v>#VALUE!</v>
      </c>
      <c r="F363" s="32" t="e">
        <f>IF('935'!F363="VOID",0,'935'!F363*(1-'935'!X363/'11'!B$17))</f>
        <v>#VALUE!</v>
      </c>
      <c r="G363" s="32" t="e">
        <f>IF('935'!G363="VOID",0,'935'!G363*(1-'935'!X363/'11'!B$17))</f>
        <v>#VALUE!</v>
      </c>
      <c r="H363" s="49" t="e">
        <f t="shared" si="80"/>
        <v>#VALUE!</v>
      </c>
      <c r="I363" s="50" t="e">
        <f>MATCH('935'!J363,'913'!$B$6:$B$1205,0)</f>
        <v>#VALUE!</v>
      </c>
      <c r="J363" s="50" t="e">
        <f>MATCH(INDEX('913'!$D$6:$D$1205,I363),'913'!$B$6:$B$1205,0)</f>
        <v>#VALUE!</v>
      </c>
      <c r="K363" s="50" t="e">
        <f>MATCH(INDEX('913'!$D$6:$D$1205,J363),'913'!$B$6:$B$1205,0)</f>
        <v>#VALUE!</v>
      </c>
      <c r="L363" s="50" t="e">
        <f>MATCH(INDEX('913'!$D$6:$D$1205,K363),'913'!$B$6:$B$1205,0)</f>
        <v>#VALUE!</v>
      </c>
      <c r="M363" s="50" t="e">
        <f>MATCH(INDEX('913'!$D$6:$D$1205,L363),'913'!$B$6:$B$1205,0)</f>
        <v>#VALUE!</v>
      </c>
      <c r="N363" s="50" t="e">
        <f>MATCH(INDEX('913'!$D$6:$D$1205,M363),'913'!$B$6:$B$1205,0)</f>
        <v>#VALUE!</v>
      </c>
      <c r="O363" s="50" t="e">
        <f>MATCH(INDEX('913'!$D$6:$D$1205,N363),'913'!$B$6:$B$1205,0)</f>
        <v>#VALUE!</v>
      </c>
      <c r="P363" s="51" t="e">
        <f>MATCH(INDEX('913'!$D$6:$D$1205,O363),'913'!$B$6:$B$1205,0)</f>
        <v>#VALUE!</v>
      </c>
      <c r="Q363" s="37">
        <f>IF(ISNUMBER(I363),MAX(0,INDEX('913'!$E$6:$E$1205,I363)),0)</f>
        <v>0</v>
      </c>
      <c r="R363" s="37">
        <f>IF(ISNUMBER(J363),MAX(0,INDEX('913'!$E$6:$E$1205,J363)),0)</f>
        <v>0</v>
      </c>
      <c r="S363" s="37">
        <f>IF(ISNUMBER(K363),MAX(0,INDEX('913'!$E$6:$E$1205,K363)),0)</f>
        <v>0</v>
      </c>
      <c r="T363" s="37">
        <f>IF(ISNUMBER(L363),MAX(0,INDEX('913'!$E$6:$E$1205,L363)),0)</f>
        <v>0</v>
      </c>
      <c r="U363" s="37">
        <f>IF(ISNUMBER(M363),MAX(0,INDEX('913'!$E$6:$E$1205,M363)),0)</f>
        <v>0</v>
      </c>
      <c r="V363" s="37">
        <f>IF(ISNUMBER(N363),MAX(0,INDEX('913'!$E$6:$E$1205,N363)),0)</f>
        <v>0</v>
      </c>
      <c r="W363" s="37">
        <f>IF(ISNUMBER(O363),MAX(0,INDEX('913'!$E$6:$E$1205,O363)),0)</f>
        <v>0</v>
      </c>
      <c r="X363" s="52">
        <f>IF(ISNUMBER(P363),MAX(0,INDEX('913'!$E$6:$E$1205,P363)),0)</f>
        <v>0</v>
      </c>
      <c r="Y363" s="37">
        <f>IF(ISNUMBER(I363),MAX(0,INDEX('913'!$F$6:$F$1205,I363)),0)</f>
        <v>0</v>
      </c>
      <c r="Z363" s="37">
        <f>IF(ISNUMBER(J363),MAX(0,INDEX('913'!$F$6:$F$1205,J363)),0)</f>
        <v>0</v>
      </c>
      <c r="AA363" s="37">
        <f>IF(ISNUMBER(K363),MAX(0,INDEX('913'!$F$6:$F$1205,K363)),0)</f>
        <v>0</v>
      </c>
      <c r="AB363" s="37">
        <f>IF(ISNUMBER(L363),MAX(0,INDEX('913'!$F$6:$F$1205,L363)),0)</f>
        <v>0</v>
      </c>
      <c r="AC363" s="37">
        <f>IF(ISNUMBER(M363),MAX(0,INDEX('913'!$F$6:$F$1205,M363)),0)</f>
        <v>0</v>
      </c>
      <c r="AD363" s="37">
        <f>IF(ISNUMBER(N363),MAX(0,INDEX('913'!$F$6:$F$1205,N363)),0)</f>
        <v>0</v>
      </c>
      <c r="AE363" s="37">
        <f>IF(ISNUMBER(O363),MAX(0,INDEX('913'!$F$6:$F$1205,O363)),0)</f>
        <v>0</v>
      </c>
      <c r="AF363" s="37">
        <f>IF(ISNUMBER(P363),MAX(0,INDEX('913'!$F$6:$F$1205,P363)),0)</f>
        <v>0</v>
      </c>
      <c r="AG363" s="32">
        <f>IF(ISNUMBER(I363),SQRT(INDEX('913'!$I$6:$I$1205,I363)^2+INDEX('913'!$J$6:$J$1205,I363)^2),0)</f>
        <v>0</v>
      </c>
      <c r="AH363" s="32">
        <f>IF(ISNUMBER(J363),SQRT(INDEX('913'!$I$6:$I$1205,J363)^2+INDEX('913'!$J$6:$J$1205,J363)^2),0)</f>
        <v>0</v>
      </c>
      <c r="AI363" s="32">
        <f>IF(ISNUMBER(K363),SQRT(INDEX('913'!$I$6:$I$1205,K363)^2+INDEX('913'!$J$6:$J$1205,K363)^2),0)</f>
        <v>0</v>
      </c>
      <c r="AJ363" s="32">
        <f>IF(ISNUMBER(L363),SQRT(INDEX('913'!$I$6:$I$1205,L363)^2+INDEX('913'!$J$6:$J$1205,L363)^2),0)</f>
        <v>0</v>
      </c>
      <c r="AK363" s="32">
        <f>IF(ISNUMBER(M363),SQRT(INDEX('913'!$I$6:$I$1205,M363)^2+INDEX('913'!$J$6:$J$1205,M363)^2),0)</f>
        <v>0</v>
      </c>
      <c r="AL363" s="32">
        <f>IF(ISNUMBER(N363),SQRT(INDEX('913'!$I$6:$I$1205,N363)^2+INDEX('913'!$J$6:$J$1205,N363)^2),0)</f>
        <v>0</v>
      </c>
      <c r="AM363" s="32">
        <f>IF(ISNUMBER(O363),SQRT(INDEX('913'!$I$6:$I$1205,O363)^2+INDEX('913'!$J$6:$J$1205,O363)^2),0)</f>
        <v>0</v>
      </c>
      <c r="AN363" s="49">
        <f>IF(ISNUMBER(P363),SQRT(INDEX('913'!$I$6:$I$1205,P363)^2+INDEX('913'!$J$6:$J$1205,P363)^2),0)</f>
        <v>0</v>
      </c>
      <c r="AO363" s="37">
        <f t="shared" si="81"/>
        <v>0</v>
      </c>
      <c r="AP363" s="37">
        <f t="shared" si="82"/>
        <v>0</v>
      </c>
      <c r="AQ363" s="33" t="e">
        <f>-100*'935'!W363*(AO363+AP363)/'11'!C$17</f>
        <v>#VALUE!</v>
      </c>
      <c r="AR363" s="37" t="e">
        <f t="shared" si="83"/>
        <v>#VALUE!</v>
      </c>
      <c r="AS363" s="52" t="e">
        <f t="shared" si="84"/>
        <v>#VALUE!</v>
      </c>
      <c r="AT363" s="32" t="e">
        <f>IF('935'!C363="VOID",0,('935'!C363*(1-'935'!X363/'11'!B$17)))</f>
        <v>#VALUE!</v>
      </c>
      <c r="AU363" s="52" t="e">
        <f>'935'!Q363*(1-'935'!Y363/'11'!C$17)/(1-'935'!X363/'11'!B$17)</f>
        <v>#VALUE!</v>
      </c>
      <c r="AV363" s="37" t="e">
        <f>INDEX('DNO totals'!$B$57:$G$57,IF('935'!K363,IF(MOD('935'!K363,1000),IF(MOD('935'!K363,100),IF(MOD('935'!K363,10),IF(MOD('935'!K363,1000)=1,6,5),4),3),2),1))</f>
        <v>#VALUE!</v>
      </c>
      <c r="AW363" s="52" t="e">
        <f t="shared" si="85"/>
        <v>#VALUE!</v>
      </c>
      <c r="AX363" s="32" t="e">
        <f>IF('935'!V363="VOID",0,'935'!V363*(1-'935'!X363/'11'!B$17))</f>
        <v>#VALUE!</v>
      </c>
      <c r="AY363" s="33" t="e">
        <f>IF(H363,-100*'Charging rates'!B$10/'11'!B$17*AX363/H363,0)</f>
        <v>#VALUE!</v>
      </c>
      <c r="AZ363" s="33" t="e">
        <f>IF(C363,'DNO totals'!B$41,0)</f>
        <v>#VALUE!</v>
      </c>
      <c r="BA363" s="33" t="e">
        <f t="shared" si="86"/>
        <v>#VALUE!</v>
      </c>
      <c r="BB363" s="33" t="e">
        <f t="shared" si="87"/>
        <v>#VALUE!</v>
      </c>
      <c r="BC363" s="53" t="e">
        <f t="shared" si="88"/>
        <v>#VALUE!</v>
      </c>
      <c r="BD363" s="32" t="e">
        <f>IF(AT363,'935'!H363*AT363/(AT363+D363+H363),0)</f>
        <v>#VALUE!</v>
      </c>
      <c r="BE363" s="32" t="e">
        <f>IF(H363,'935'!H363*H363/(AT363+D363+H363),0)</f>
        <v>#VALUE!</v>
      </c>
      <c r="BF363" s="32" t="e">
        <f>BD363*(1-'935'!X363/'11'!B$17)</f>
        <v>#VALUE!</v>
      </c>
      <c r="BG363" s="49" t="e">
        <f>BE363*(1-'935'!X363/'11'!B$17)</f>
        <v>#VALUE!</v>
      </c>
      <c r="BH363" s="52" t="e">
        <f>AV363*Parameters!B$6</f>
        <v>#VALUE!</v>
      </c>
      <c r="BI363" s="37" t="e">
        <f>IF('935'!$K363=1000,'Charging rates'!$C$38*$BH363/(1+'DNO totals'!$C$99)*'935'!$L363,0)</f>
        <v>#VALUE!</v>
      </c>
      <c r="BJ363" s="37" t="e">
        <f>IF(MOD('935'!$K363,1000)=100,'Charging rates'!$D$38*$BH363/(1+'DNO totals'!$D$99)*'935'!$M363,0)</f>
        <v>#VALUE!</v>
      </c>
      <c r="BK363" s="37" t="e">
        <f>IF(MOD('935'!$K363,100)=10,'Charging rates'!$E$38*$BH363/(1+'DNO totals'!$E$99)*'935'!$N363,0)</f>
        <v>#VALUE!</v>
      </c>
      <c r="BL363" s="37" t="e">
        <f>IF(AND(MOD('935'!$K363,10)&gt;0,MOD('935'!$K363,1000)&gt;1),'Charging rates'!$F$38*$BH363/(1+'DNO totals'!$F$99)*'935'!$O363,0)</f>
        <v>#VALUE!</v>
      </c>
      <c r="BM363" s="37" t="e">
        <f>IF(MOD('935'!$K363,1000)=1,'Charging rates'!$G$38*$BH363/(1+'DNO totals'!$G$99)*'935'!$P363,0)</f>
        <v>#VALUE!</v>
      </c>
      <c r="BN363" s="52" t="e">
        <f t="shared" si="89"/>
        <v>#VALUE!</v>
      </c>
      <c r="BO363" s="37" t="e">
        <f>IF('935'!$K363&gt;1000,'Charging rates'!$C$38*$AW363*'935'!$L363,0)</f>
        <v>#VALUE!</v>
      </c>
      <c r="BP363" s="37" t="e">
        <f>IF(MOD('935'!$K363,1000)&gt;100,'Charging rates'!$D$38*$AW363*'935'!$M363,0)</f>
        <v>#VALUE!</v>
      </c>
      <c r="BQ363" s="37" t="e">
        <f>IF(MOD('935'!$K363,100)&gt;10,'Charging rates'!$E$38*$AW363*'935'!$N363,0)</f>
        <v>#VALUE!</v>
      </c>
      <c r="BR363" s="52" t="e">
        <f t="shared" si="90"/>
        <v>#VALUE!</v>
      </c>
      <c r="BS363" s="48" t="e">
        <f>'935'!C363&lt;&gt;"VOID"</f>
        <v>#VALUE!</v>
      </c>
      <c r="BT363" s="33" t="e">
        <f>IF(BS363,(100/'11'!B$17*BD363*((1-'935'!I363)*'Charging rates'!B$51+'Charging rates'!B$63)),0)</f>
        <v>#VALUE!</v>
      </c>
      <c r="BU363" s="33" t="e">
        <f>100/'11'!B$17*BG363*('Charging rates'!B$51+'Charging rates'!B$63)</f>
        <v>#VALUE!</v>
      </c>
      <c r="BV363" s="33" t="e">
        <f>100/'11'!B$17*BE363*('Charging rates'!B$51+'Charging rates'!B$63)</f>
        <v>#VALUE!</v>
      </c>
      <c r="BW363" s="53" t="e">
        <f t="shared" si="91"/>
        <v>#VALUE!</v>
      </c>
      <c r="BX363" s="32" t="e">
        <f>AT363-('935'!T363*(1-'935'!X363/'11'!B$17))</f>
        <v>#VALUE!</v>
      </c>
      <c r="BY363" s="32">
        <f>0-IF(ISNUMBER(I363),INDEX('913'!$I$6:$I$1205,I363),0)-IF(ISNUMBER(J363),INDEX('913'!$I$6:$I$1205,J363),0)-IF(ISNUMBER(K363),INDEX('913'!$I$6:$I$1205,K363),0)-IF(ISNUMBER(L363),INDEX('913'!$I$6:$I$1205,L363),0)-IF(ISNUMBER(M363),INDEX('913'!$I$6:$I$1205,M363),0)-IF(ISNUMBER(N363),INDEX('913'!$I$6:$I$1205,N363),0)-IF(ISNUMBER(O363),INDEX('913'!$I$6:$I$1205,O363),0)-IF(ISNUMBER(P363),INDEX('913'!$I$6:$I$1205,P363),0)</f>
        <v>0</v>
      </c>
      <c r="BZ363" s="37">
        <f>IF(BY363=0,1,MAX(1,SQRT(BY363^2+(IF(ISNUMBER(I363),INDEX('913'!$J$6:$J$1205,I363),0)+IF(ISNUMBER(J363),INDEX('913'!$J$6:$J$1205,J363),0)+IF(ISNUMBER(K363),INDEX('913'!$J$6:$J$1205,K363),0)+IF(ISNUMBER(L363),INDEX('913'!$J$6:$J$1205,L363),0)+IF(ISNUMBER(M363),INDEX('913'!$J$6:$J$1205,M363),0)+IF(ISNUMBER(N363),INDEX('913'!$J$6:$J$1205,N363),0)+IF(ISNUMBER(O363),INDEX('913'!$J$6:$J$1205,O363),0)+IF(ISNUMBER(P363),INDEX('913'!$J$6:$J$1205,P363),0))^2)/BY363))</f>
        <v>1</v>
      </c>
      <c r="CA363" s="33" t="e">
        <f>100*AO363/'11'!B$17</f>
        <v>#VALUE!</v>
      </c>
      <c r="CB363" s="37" t="e">
        <f>100*(AP363*BZ363)/'11'!C$17</f>
        <v>#VALUE!</v>
      </c>
      <c r="CC363" s="37" t="e">
        <f t="shared" si="92"/>
        <v>#VALUE!</v>
      </c>
      <c r="CD363" s="33" t="e">
        <f t="shared" si="93"/>
        <v>#VALUE!</v>
      </c>
      <c r="CE363" s="54" t="e">
        <f>'11'!C$17-'935'!Y363</f>
        <v>#VALUE!</v>
      </c>
      <c r="CF363" s="37" t="e">
        <f>MAX('DNO totals'!B$312+0,MIN('935'!L363+0,'DNO totals'!B$304+0))</f>
        <v>#VALUE!</v>
      </c>
      <c r="CG363" s="37" t="e">
        <f>MAX('DNO totals'!C$312+0,MIN('935'!M363+0,'DNO totals'!C$304+0))</f>
        <v>#VALUE!</v>
      </c>
      <c r="CH363" s="37" t="e">
        <f>MAX('DNO totals'!D$312+0,MIN('935'!N363+0,'DNO totals'!D$304+0))</f>
        <v>#VALUE!</v>
      </c>
      <c r="CI363" s="37" t="e">
        <f>MAX('DNO totals'!E$312+0,MIN('935'!O363+0,'DNO totals'!E$304+0))</f>
        <v>#VALUE!</v>
      </c>
      <c r="CJ363" s="52" t="e">
        <f>MAX('DNO totals'!F$312+0,MIN('935'!P363+0,'DNO totals'!F$304+0))</f>
        <v>#VALUE!</v>
      </c>
      <c r="CK363" s="37" t="e">
        <f>IF('935'!$K363=1000,'Charging rates'!$C$38*$BH363/(1+'DNO totals'!$C$99)*$CF363,0)</f>
        <v>#VALUE!</v>
      </c>
      <c r="CL363" s="37" t="e">
        <f>IF(MOD('935'!$K363,1000)=100,'Charging rates'!$D$38*$BH363/(1+'DNO totals'!$D$99)*$CG363,0)</f>
        <v>#VALUE!</v>
      </c>
      <c r="CM363" s="37" t="e">
        <f>IF(MOD('935'!$K363,100)=10,'Charging rates'!$E$38*$BH363/(1+'DNO totals'!$E$99)*$CH363,0)</f>
        <v>#VALUE!</v>
      </c>
      <c r="CN363" s="37" t="e">
        <f>IF(AND(MOD('935'!$K363,10)&gt;0,MOD('935'!$K363,1000)&gt;1),'Charging rates'!$F$38*$BH363/(1+'DNO totals'!$F$99)*$CI363,0)</f>
        <v>#VALUE!</v>
      </c>
      <c r="CO363" s="37" t="e">
        <f>IF(MOD('935'!$K363,1000)=1,'Charging rates'!$G$38*$BH363/(1+'DNO totals'!$G$99)*$CJ363,0)</f>
        <v>#VALUE!</v>
      </c>
      <c r="CP363" s="52" t="e">
        <f t="shared" si="94"/>
        <v>#VALUE!</v>
      </c>
      <c r="CQ363" s="37" t="e">
        <f>IF('935'!$K363&gt;1000,'Charging rates'!$C$38*$AW363*$CF363,0)</f>
        <v>#VALUE!</v>
      </c>
      <c r="CR363" s="37" t="e">
        <f>IF(MOD('935'!$K363,1000)&gt;100,'Charging rates'!$D$38*$AW363*$CG363,0)</f>
        <v>#VALUE!</v>
      </c>
      <c r="CS363" s="37" t="e">
        <f>IF(MOD('935'!$K363,100)&gt;10,'Charging rates'!$E$38*$AW363*$CH363,0)</f>
        <v>#VALUE!</v>
      </c>
      <c r="CT363" s="52" t="e">
        <f t="shared" si="95"/>
        <v>#VALUE!</v>
      </c>
      <c r="CU363" s="33" t="e">
        <f>100*(AP363*'935'!Q363*BZ363)/'11'!B$17</f>
        <v>#VALUE!</v>
      </c>
      <c r="CV363" s="33" t="e">
        <f>100/'11'!B$17*'Charging rates'!B$10*AW363</f>
        <v>#VALUE!</v>
      </c>
      <c r="CW363" s="33" t="e">
        <f>IF(AT363=0,0,(1-BX363/AT363)*(CA363+IF('935'!Q363=0,0,(CB363*'935'!Q363*('11'!C$17-'935'!Y363)/('11'!B$17-'935'!X363)))))</f>
        <v>#VALUE!</v>
      </c>
      <c r="CX363" s="33" t="e">
        <f t="shared" si="96"/>
        <v>#VALUE!</v>
      </c>
      <c r="CY363" s="49" t="e">
        <f t="shared" si="97"/>
        <v>#VALUE!</v>
      </c>
      <c r="CZ363" s="32" t="e">
        <f>AT363*(Parameters!B$21+AU363)*IF('DNO totals'!B$323&lt;0,1,'935'!S363)</f>
        <v>#VALUE!</v>
      </c>
      <c r="DA363" s="52" t="e">
        <f>IF('DNO totals'!B$323&lt;0,1,'935'!S363)*(Parameters!B$21+AU363)</f>
        <v>#VALUE!</v>
      </c>
      <c r="DB363" s="37" t="e">
        <f>CX363+'Charging rates'!B$106*DA363*100/'11'!B$17</f>
        <v>#VALUE!</v>
      </c>
      <c r="DC363" s="37" t="e">
        <f>DB363+'Charging rates'!B$116*(Parameters!B$21+AU363)*100/'11'!B$17*IF('DNO totals'!B$323&lt;0,1,'935'!S363)</f>
        <v>#VALUE!</v>
      </c>
      <c r="DD363" s="37" t="e">
        <f>'Charging rates'!B$97*(CP363+CT363)*100/'11'!B$17</f>
        <v>#VALUE!</v>
      </c>
      <c r="DE363" s="33" t="e">
        <f>MAX(0-(CB363*AU363*'11'!C$17/'11'!B$17),DC363+DD363)</f>
        <v>#VALUE!</v>
      </c>
      <c r="DF363" s="37" t="e">
        <f>IF(BS363,IF(AU363=0,CC363,MAX(0,MIN(CC363,CC363+(DE363/'935'!Q363*('11'!B$17-'935'!X363)/('11'!C$17-'935'!Y363))))),0)</f>
        <v>#VALUE!</v>
      </c>
      <c r="DG363" s="33" t="e">
        <f t="shared" si="98"/>
        <v>#VALUE!</v>
      </c>
      <c r="DH363" s="53" t="e">
        <f t="shared" si="99"/>
        <v>#VALUE!</v>
      </c>
    </row>
    <row r="364" spans="1:112">
      <c r="A364" s="28">
        <v>264</v>
      </c>
      <c r="B364" s="47" t="e">
        <f>'935'!B364</f>
        <v>#VALUE!</v>
      </c>
      <c r="C364" s="48" t="e">
        <f>OR('935'!E364&lt;&gt;"VOID",'935'!F364&lt;&gt;"VOID",'935'!G364&lt;&gt;"VOID")</f>
        <v>#VALUE!</v>
      </c>
      <c r="D364" s="32" t="e">
        <f>IF('935'!D364="VOID",0,'935'!D364*(1-'935'!X364/'11'!B$17))</f>
        <v>#VALUE!</v>
      </c>
      <c r="E364" s="32" t="e">
        <f>IF('935'!E364="VOID",0,'935'!E364*(1-'935'!X364/'11'!B$17))</f>
        <v>#VALUE!</v>
      </c>
      <c r="F364" s="32" t="e">
        <f>IF('935'!F364="VOID",0,'935'!F364*(1-'935'!X364/'11'!B$17))</f>
        <v>#VALUE!</v>
      </c>
      <c r="G364" s="32" t="e">
        <f>IF('935'!G364="VOID",0,'935'!G364*(1-'935'!X364/'11'!B$17))</f>
        <v>#VALUE!</v>
      </c>
      <c r="H364" s="49" t="e">
        <f t="shared" si="80"/>
        <v>#VALUE!</v>
      </c>
      <c r="I364" s="50" t="e">
        <f>MATCH('935'!J364,'913'!$B$6:$B$1205,0)</f>
        <v>#VALUE!</v>
      </c>
      <c r="J364" s="50" t="e">
        <f>MATCH(INDEX('913'!$D$6:$D$1205,I364),'913'!$B$6:$B$1205,0)</f>
        <v>#VALUE!</v>
      </c>
      <c r="K364" s="50" t="e">
        <f>MATCH(INDEX('913'!$D$6:$D$1205,J364),'913'!$B$6:$B$1205,0)</f>
        <v>#VALUE!</v>
      </c>
      <c r="L364" s="50" t="e">
        <f>MATCH(INDEX('913'!$D$6:$D$1205,K364),'913'!$B$6:$B$1205,0)</f>
        <v>#VALUE!</v>
      </c>
      <c r="M364" s="50" t="e">
        <f>MATCH(INDEX('913'!$D$6:$D$1205,L364),'913'!$B$6:$B$1205,0)</f>
        <v>#VALUE!</v>
      </c>
      <c r="N364" s="50" t="e">
        <f>MATCH(INDEX('913'!$D$6:$D$1205,M364),'913'!$B$6:$B$1205,0)</f>
        <v>#VALUE!</v>
      </c>
      <c r="O364" s="50" t="e">
        <f>MATCH(INDEX('913'!$D$6:$D$1205,N364),'913'!$B$6:$B$1205,0)</f>
        <v>#VALUE!</v>
      </c>
      <c r="P364" s="51" t="e">
        <f>MATCH(INDEX('913'!$D$6:$D$1205,O364),'913'!$B$6:$B$1205,0)</f>
        <v>#VALUE!</v>
      </c>
      <c r="Q364" s="37">
        <f>IF(ISNUMBER(I364),MAX(0,INDEX('913'!$E$6:$E$1205,I364)),0)</f>
        <v>0</v>
      </c>
      <c r="R364" s="37">
        <f>IF(ISNUMBER(J364),MAX(0,INDEX('913'!$E$6:$E$1205,J364)),0)</f>
        <v>0</v>
      </c>
      <c r="S364" s="37">
        <f>IF(ISNUMBER(K364),MAX(0,INDEX('913'!$E$6:$E$1205,K364)),0)</f>
        <v>0</v>
      </c>
      <c r="T364" s="37">
        <f>IF(ISNUMBER(L364),MAX(0,INDEX('913'!$E$6:$E$1205,L364)),0)</f>
        <v>0</v>
      </c>
      <c r="U364" s="37">
        <f>IF(ISNUMBER(M364),MAX(0,INDEX('913'!$E$6:$E$1205,M364)),0)</f>
        <v>0</v>
      </c>
      <c r="V364" s="37">
        <f>IF(ISNUMBER(N364),MAX(0,INDEX('913'!$E$6:$E$1205,N364)),0)</f>
        <v>0</v>
      </c>
      <c r="W364" s="37">
        <f>IF(ISNUMBER(O364),MAX(0,INDEX('913'!$E$6:$E$1205,O364)),0)</f>
        <v>0</v>
      </c>
      <c r="X364" s="52">
        <f>IF(ISNUMBER(P364),MAX(0,INDEX('913'!$E$6:$E$1205,P364)),0)</f>
        <v>0</v>
      </c>
      <c r="Y364" s="37">
        <f>IF(ISNUMBER(I364),MAX(0,INDEX('913'!$F$6:$F$1205,I364)),0)</f>
        <v>0</v>
      </c>
      <c r="Z364" s="37">
        <f>IF(ISNUMBER(J364),MAX(0,INDEX('913'!$F$6:$F$1205,J364)),0)</f>
        <v>0</v>
      </c>
      <c r="AA364" s="37">
        <f>IF(ISNUMBER(K364),MAX(0,INDEX('913'!$F$6:$F$1205,K364)),0)</f>
        <v>0</v>
      </c>
      <c r="AB364" s="37">
        <f>IF(ISNUMBER(L364),MAX(0,INDEX('913'!$F$6:$F$1205,L364)),0)</f>
        <v>0</v>
      </c>
      <c r="AC364" s="37">
        <f>IF(ISNUMBER(M364),MAX(0,INDEX('913'!$F$6:$F$1205,M364)),0)</f>
        <v>0</v>
      </c>
      <c r="AD364" s="37">
        <f>IF(ISNUMBER(N364),MAX(0,INDEX('913'!$F$6:$F$1205,N364)),0)</f>
        <v>0</v>
      </c>
      <c r="AE364" s="37">
        <f>IF(ISNUMBER(O364),MAX(0,INDEX('913'!$F$6:$F$1205,O364)),0)</f>
        <v>0</v>
      </c>
      <c r="AF364" s="37">
        <f>IF(ISNUMBER(P364),MAX(0,INDEX('913'!$F$6:$F$1205,P364)),0)</f>
        <v>0</v>
      </c>
      <c r="AG364" s="32">
        <f>IF(ISNUMBER(I364),SQRT(INDEX('913'!$I$6:$I$1205,I364)^2+INDEX('913'!$J$6:$J$1205,I364)^2),0)</f>
        <v>0</v>
      </c>
      <c r="AH364" s="32">
        <f>IF(ISNUMBER(J364),SQRT(INDEX('913'!$I$6:$I$1205,J364)^2+INDEX('913'!$J$6:$J$1205,J364)^2),0)</f>
        <v>0</v>
      </c>
      <c r="AI364" s="32">
        <f>IF(ISNUMBER(K364),SQRT(INDEX('913'!$I$6:$I$1205,K364)^2+INDEX('913'!$J$6:$J$1205,K364)^2),0)</f>
        <v>0</v>
      </c>
      <c r="AJ364" s="32">
        <f>IF(ISNUMBER(L364),SQRT(INDEX('913'!$I$6:$I$1205,L364)^2+INDEX('913'!$J$6:$J$1205,L364)^2),0)</f>
        <v>0</v>
      </c>
      <c r="AK364" s="32">
        <f>IF(ISNUMBER(M364),SQRT(INDEX('913'!$I$6:$I$1205,M364)^2+INDEX('913'!$J$6:$J$1205,M364)^2),0)</f>
        <v>0</v>
      </c>
      <c r="AL364" s="32">
        <f>IF(ISNUMBER(N364),SQRT(INDEX('913'!$I$6:$I$1205,N364)^2+INDEX('913'!$J$6:$J$1205,N364)^2),0)</f>
        <v>0</v>
      </c>
      <c r="AM364" s="32">
        <f>IF(ISNUMBER(O364),SQRT(INDEX('913'!$I$6:$I$1205,O364)^2+INDEX('913'!$J$6:$J$1205,O364)^2),0)</f>
        <v>0</v>
      </c>
      <c r="AN364" s="49">
        <f>IF(ISNUMBER(P364),SQRT(INDEX('913'!$I$6:$I$1205,P364)^2+INDEX('913'!$J$6:$J$1205,P364)^2),0)</f>
        <v>0</v>
      </c>
      <c r="AO364" s="37">
        <f t="shared" si="81"/>
        <v>0</v>
      </c>
      <c r="AP364" s="37">
        <f t="shared" si="82"/>
        <v>0</v>
      </c>
      <c r="AQ364" s="33" t="e">
        <f>-100*'935'!W364*(AO364+AP364)/'11'!C$17</f>
        <v>#VALUE!</v>
      </c>
      <c r="AR364" s="37" t="e">
        <f t="shared" si="83"/>
        <v>#VALUE!</v>
      </c>
      <c r="AS364" s="52" t="e">
        <f t="shared" si="84"/>
        <v>#VALUE!</v>
      </c>
      <c r="AT364" s="32" t="e">
        <f>IF('935'!C364="VOID",0,('935'!C364*(1-'935'!X364/'11'!B$17)))</f>
        <v>#VALUE!</v>
      </c>
      <c r="AU364" s="52" t="e">
        <f>'935'!Q364*(1-'935'!Y364/'11'!C$17)/(1-'935'!X364/'11'!B$17)</f>
        <v>#VALUE!</v>
      </c>
      <c r="AV364" s="37" t="e">
        <f>INDEX('DNO totals'!$B$57:$G$57,IF('935'!K364,IF(MOD('935'!K364,1000),IF(MOD('935'!K364,100),IF(MOD('935'!K364,10),IF(MOD('935'!K364,1000)=1,6,5),4),3),2),1))</f>
        <v>#VALUE!</v>
      </c>
      <c r="AW364" s="52" t="e">
        <f t="shared" si="85"/>
        <v>#VALUE!</v>
      </c>
      <c r="AX364" s="32" t="e">
        <f>IF('935'!V364="VOID",0,'935'!V364*(1-'935'!X364/'11'!B$17))</f>
        <v>#VALUE!</v>
      </c>
      <c r="AY364" s="33" t="e">
        <f>IF(H364,-100*'Charging rates'!B$10/'11'!B$17*AX364/H364,0)</f>
        <v>#VALUE!</v>
      </c>
      <c r="AZ364" s="33" t="e">
        <f>IF(C364,'DNO totals'!B$41,0)</f>
        <v>#VALUE!</v>
      </c>
      <c r="BA364" s="33" t="e">
        <f t="shared" si="86"/>
        <v>#VALUE!</v>
      </c>
      <c r="BB364" s="33" t="e">
        <f t="shared" si="87"/>
        <v>#VALUE!</v>
      </c>
      <c r="BC364" s="53" t="e">
        <f t="shared" si="88"/>
        <v>#VALUE!</v>
      </c>
      <c r="BD364" s="32" t="e">
        <f>IF(AT364,'935'!H364*AT364/(AT364+D364+H364),0)</f>
        <v>#VALUE!</v>
      </c>
      <c r="BE364" s="32" t="e">
        <f>IF(H364,'935'!H364*H364/(AT364+D364+H364),0)</f>
        <v>#VALUE!</v>
      </c>
      <c r="BF364" s="32" t="e">
        <f>BD364*(1-'935'!X364/'11'!B$17)</f>
        <v>#VALUE!</v>
      </c>
      <c r="BG364" s="49" t="e">
        <f>BE364*(1-'935'!X364/'11'!B$17)</f>
        <v>#VALUE!</v>
      </c>
      <c r="BH364" s="52" t="e">
        <f>AV364*Parameters!B$6</f>
        <v>#VALUE!</v>
      </c>
      <c r="BI364" s="37" t="e">
        <f>IF('935'!$K364=1000,'Charging rates'!$C$38*$BH364/(1+'DNO totals'!$C$99)*'935'!$L364,0)</f>
        <v>#VALUE!</v>
      </c>
      <c r="BJ364" s="37" t="e">
        <f>IF(MOD('935'!$K364,1000)=100,'Charging rates'!$D$38*$BH364/(1+'DNO totals'!$D$99)*'935'!$M364,0)</f>
        <v>#VALUE!</v>
      </c>
      <c r="BK364" s="37" t="e">
        <f>IF(MOD('935'!$K364,100)=10,'Charging rates'!$E$38*$BH364/(1+'DNO totals'!$E$99)*'935'!$N364,0)</f>
        <v>#VALUE!</v>
      </c>
      <c r="BL364" s="37" t="e">
        <f>IF(AND(MOD('935'!$K364,10)&gt;0,MOD('935'!$K364,1000)&gt;1),'Charging rates'!$F$38*$BH364/(1+'DNO totals'!$F$99)*'935'!$O364,0)</f>
        <v>#VALUE!</v>
      </c>
      <c r="BM364" s="37" t="e">
        <f>IF(MOD('935'!$K364,1000)=1,'Charging rates'!$G$38*$BH364/(1+'DNO totals'!$G$99)*'935'!$P364,0)</f>
        <v>#VALUE!</v>
      </c>
      <c r="BN364" s="52" t="e">
        <f t="shared" si="89"/>
        <v>#VALUE!</v>
      </c>
      <c r="BO364" s="37" t="e">
        <f>IF('935'!$K364&gt;1000,'Charging rates'!$C$38*$AW364*'935'!$L364,0)</f>
        <v>#VALUE!</v>
      </c>
      <c r="BP364" s="37" t="e">
        <f>IF(MOD('935'!$K364,1000)&gt;100,'Charging rates'!$D$38*$AW364*'935'!$M364,0)</f>
        <v>#VALUE!</v>
      </c>
      <c r="BQ364" s="37" t="e">
        <f>IF(MOD('935'!$K364,100)&gt;10,'Charging rates'!$E$38*$AW364*'935'!$N364,0)</f>
        <v>#VALUE!</v>
      </c>
      <c r="BR364" s="52" t="e">
        <f t="shared" si="90"/>
        <v>#VALUE!</v>
      </c>
      <c r="BS364" s="48" t="e">
        <f>'935'!C364&lt;&gt;"VOID"</f>
        <v>#VALUE!</v>
      </c>
      <c r="BT364" s="33" t="e">
        <f>IF(BS364,(100/'11'!B$17*BD364*((1-'935'!I364)*'Charging rates'!B$51+'Charging rates'!B$63)),0)</f>
        <v>#VALUE!</v>
      </c>
      <c r="BU364" s="33" t="e">
        <f>100/'11'!B$17*BG364*('Charging rates'!B$51+'Charging rates'!B$63)</f>
        <v>#VALUE!</v>
      </c>
      <c r="BV364" s="33" t="e">
        <f>100/'11'!B$17*BE364*('Charging rates'!B$51+'Charging rates'!B$63)</f>
        <v>#VALUE!</v>
      </c>
      <c r="BW364" s="53" t="e">
        <f t="shared" si="91"/>
        <v>#VALUE!</v>
      </c>
      <c r="BX364" s="32" t="e">
        <f>AT364-('935'!T364*(1-'935'!X364/'11'!B$17))</f>
        <v>#VALUE!</v>
      </c>
      <c r="BY364" s="32">
        <f>0-IF(ISNUMBER(I364),INDEX('913'!$I$6:$I$1205,I364),0)-IF(ISNUMBER(J364),INDEX('913'!$I$6:$I$1205,J364),0)-IF(ISNUMBER(K364),INDEX('913'!$I$6:$I$1205,K364),0)-IF(ISNUMBER(L364),INDEX('913'!$I$6:$I$1205,L364),0)-IF(ISNUMBER(M364),INDEX('913'!$I$6:$I$1205,M364),0)-IF(ISNUMBER(N364),INDEX('913'!$I$6:$I$1205,N364),0)-IF(ISNUMBER(O364),INDEX('913'!$I$6:$I$1205,O364),0)-IF(ISNUMBER(P364),INDEX('913'!$I$6:$I$1205,P364),0)</f>
        <v>0</v>
      </c>
      <c r="BZ364" s="37">
        <f>IF(BY364=0,1,MAX(1,SQRT(BY364^2+(IF(ISNUMBER(I364),INDEX('913'!$J$6:$J$1205,I364),0)+IF(ISNUMBER(J364),INDEX('913'!$J$6:$J$1205,J364),0)+IF(ISNUMBER(K364),INDEX('913'!$J$6:$J$1205,K364),0)+IF(ISNUMBER(L364),INDEX('913'!$J$6:$J$1205,L364),0)+IF(ISNUMBER(M364),INDEX('913'!$J$6:$J$1205,M364),0)+IF(ISNUMBER(N364),INDEX('913'!$J$6:$J$1205,N364),0)+IF(ISNUMBER(O364),INDEX('913'!$J$6:$J$1205,O364),0)+IF(ISNUMBER(P364),INDEX('913'!$J$6:$J$1205,P364),0))^2)/BY364))</f>
        <v>1</v>
      </c>
      <c r="CA364" s="33" t="e">
        <f>100*AO364/'11'!B$17</f>
        <v>#VALUE!</v>
      </c>
      <c r="CB364" s="37" t="e">
        <f>100*(AP364*BZ364)/'11'!C$17</f>
        <v>#VALUE!</v>
      </c>
      <c r="CC364" s="37" t="e">
        <f t="shared" si="92"/>
        <v>#VALUE!</v>
      </c>
      <c r="CD364" s="33" t="e">
        <f t="shared" si="93"/>
        <v>#VALUE!</v>
      </c>
      <c r="CE364" s="54" t="e">
        <f>'11'!C$17-'935'!Y364</f>
        <v>#VALUE!</v>
      </c>
      <c r="CF364" s="37" t="e">
        <f>MAX('DNO totals'!B$312+0,MIN('935'!L364+0,'DNO totals'!B$304+0))</f>
        <v>#VALUE!</v>
      </c>
      <c r="CG364" s="37" t="e">
        <f>MAX('DNO totals'!C$312+0,MIN('935'!M364+0,'DNO totals'!C$304+0))</f>
        <v>#VALUE!</v>
      </c>
      <c r="CH364" s="37" t="e">
        <f>MAX('DNO totals'!D$312+0,MIN('935'!N364+0,'DNO totals'!D$304+0))</f>
        <v>#VALUE!</v>
      </c>
      <c r="CI364" s="37" t="e">
        <f>MAX('DNO totals'!E$312+0,MIN('935'!O364+0,'DNO totals'!E$304+0))</f>
        <v>#VALUE!</v>
      </c>
      <c r="CJ364" s="52" t="e">
        <f>MAX('DNO totals'!F$312+0,MIN('935'!P364+0,'DNO totals'!F$304+0))</f>
        <v>#VALUE!</v>
      </c>
      <c r="CK364" s="37" t="e">
        <f>IF('935'!$K364=1000,'Charging rates'!$C$38*$BH364/(1+'DNO totals'!$C$99)*$CF364,0)</f>
        <v>#VALUE!</v>
      </c>
      <c r="CL364" s="37" t="e">
        <f>IF(MOD('935'!$K364,1000)=100,'Charging rates'!$D$38*$BH364/(1+'DNO totals'!$D$99)*$CG364,0)</f>
        <v>#VALUE!</v>
      </c>
      <c r="CM364" s="37" t="e">
        <f>IF(MOD('935'!$K364,100)=10,'Charging rates'!$E$38*$BH364/(1+'DNO totals'!$E$99)*$CH364,0)</f>
        <v>#VALUE!</v>
      </c>
      <c r="CN364" s="37" t="e">
        <f>IF(AND(MOD('935'!$K364,10)&gt;0,MOD('935'!$K364,1000)&gt;1),'Charging rates'!$F$38*$BH364/(1+'DNO totals'!$F$99)*$CI364,0)</f>
        <v>#VALUE!</v>
      </c>
      <c r="CO364" s="37" t="e">
        <f>IF(MOD('935'!$K364,1000)=1,'Charging rates'!$G$38*$BH364/(1+'DNO totals'!$G$99)*$CJ364,0)</f>
        <v>#VALUE!</v>
      </c>
      <c r="CP364" s="52" t="e">
        <f t="shared" si="94"/>
        <v>#VALUE!</v>
      </c>
      <c r="CQ364" s="37" t="e">
        <f>IF('935'!$K364&gt;1000,'Charging rates'!$C$38*$AW364*$CF364,0)</f>
        <v>#VALUE!</v>
      </c>
      <c r="CR364" s="37" t="e">
        <f>IF(MOD('935'!$K364,1000)&gt;100,'Charging rates'!$D$38*$AW364*$CG364,0)</f>
        <v>#VALUE!</v>
      </c>
      <c r="CS364" s="37" t="e">
        <f>IF(MOD('935'!$K364,100)&gt;10,'Charging rates'!$E$38*$AW364*$CH364,0)</f>
        <v>#VALUE!</v>
      </c>
      <c r="CT364" s="52" t="e">
        <f t="shared" si="95"/>
        <v>#VALUE!</v>
      </c>
      <c r="CU364" s="33" t="e">
        <f>100*(AP364*'935'!Q364*BZ364)/'11'!B$17</f>
        <v>#VALUE!</v>
      </c>
      <c r="CV364" s="33" t="e">
        <f>100/'11'!B$17*'Charging rates'!B$10*AW364</f>
        <v>#VALUE!</v>
      </c>
      <c r="CW364" s="33" t="e">
        <f>IF(AT364=0,0,(1-BX364/AT364)*(CA364+IF('935'!Q364=0,0,(CB364*'935'!Q364*('11'!C$17-'935'!Y364)/('11'!B$17-'935'!X364)))))</f>
        <v>#VALUE!</v>
      </c>
      <c r="CX364" s="33" t="e">
        <f t="shared" si="96"/>
        <v>#VALUE!</v>
      </c>
      <c r="CY364" s="49" t="e">
        <f t="shared" si="97"/>
        <v>#VALUE!</v>
      </c>
      <c r="CZ364" s="32" t="e">
        <f>AT364*(Parameters!B$21+AU364)*IF('DNO totals'!B$323&lt;0,1,'935'!S364)</f>
        <v>#VALUE!</v>
      </c>
      <c r="DA364" s="52" t="e">
        <f>IF('DNO totals'!B$323&lt;0,1,'935'!S364)*(Parameters!B$21+AU364)</f>
        <v>#VALUE!</v>
      </c>
      <c r="DB364" s="37" t="e">
        <f>CX364+'Charging rates'!B$106*DA364*100/'11'!B$17</f>
        <v>#VALUE!</v>
      </c>
      <c r="DC364" s="37" t="e">
        <f>DB364+'Charging rates'!B$116*(Parameters!B$21+AU364)*100/'11'!B$17*IF('DNO totals'!B$323&lt;0,1,'935'!S364)</f>
        <v>#VALUE!</v>
      </c>
      <c r="DD364" s="37" t="e">
        <f>'Charging rates'!B$97*(CP364+CT364)*100/'11'!B$17</f>
        <v>#VALUE!</v>
      </c>
      <c r="DE364" s="33" t="e">
        <f>MAX(0-(CB364*AU364*'11'!C$17/'11'!B$17),DC364+DD364)</f>
        <v>#VALUE!</v>
      </c>
      <c r="DF364" s="37" t="e">
        <f>IF(BS364,IF(AU364=0,CC364,MAX(0,MIN(CC364,CC364+(DE364/'935'!Q364*('11'!B$17-'935'!X364)/('11'!C$17-'935'!Y364))))),0)</f>
        <v>#VALUE!</v>
      </c>
      <c r="DG364" s="33" t="e">
        <f t="shared" si="98"/>
        <v>#VALUE!</v>
      </c>
      <c r="DH364" s="53" t="e">
        <f t="shared" si="99"/>
        <v>#VALUE!</v>
      </c>
    </row>
    <row r="365" spans="1:112">
      <c r="A365" s="28">
        <v>265</v>
      </c>
      <c r="B365" s="47" t="e">
        <f>'935'!B365</f>
        <v>#VALUE!</v>
      </c>
      <c r="C365" s="48" t="e">
        <f>OR('935'!E365&lt;&gt;"VOID",'935'!F365&lt;&gt;"VOID",'935'!G365&lt;&gt;"VOID")</f>
        <v>#VALUE!</v>
      </c>
      <c r="D365" s="32" t="e">
        <f>IF('935'!D365="VOID",0,'935'!D365*(1-'935'!X365/'11'!B$17))</f>
        <v>#VALUE!</v>
      </c>
      <c r="E365" s="32" t="e">
        <f>IF('935'!E365="VOID",0,'935'!E365*(1-'935'!X365/'11'!B$17))</f>
        <v>#VALUE!</v>
      </c>
      <c r="F365" s="32" t="e">
        <f>IF('935'!F365="VOID",0,'935'!F365*(1-'935'!X365/'11'!B$17))</f>
        <v>#VALUE!</v>
      </c>
      <c r="G365" s="32" t="e">
        <f>IF('935'!G365="VOID",0,'935'!G365*(1-'935'!X365/'11'!B$17))</f>
        <v>#VALUE!</v>
      </c>
      <c r="H365" s="49" t="e">
        <f t="shared" si="80"/>
        <v>#VALUE!</v>
      </c>
      <c r="I365" s="50" t="e">
        <f>MATCH('935'!J365,'913'!$B$6:$B$1205,0)</f>
        <v>#VALUE!</v>
      </c>
      <c r="J365" s="50" t="e">
        <f>MATCH(INDEX('913'!$D$6:$D$1205,I365),'913'!$B$6:$B$1205,0)</f>
        <v>#VALUE!</v>
      </c>
      <c r="K365" s="50" t="e">
        <f>MATCH(INDEX('913'!$D$6:$D$1205,J365),'913'!$B$6:$B$1205,0)</f>
        <v>#VALUE!</v>
      </c>
      <c r="L365" s="50" t="e">
        <f>MATCH(INDEX('913'!$D$6:$D$1205,K365),'913'!$B$6:$B$1205,0)</f>
        <v>#VALUE!</v>
      </c>
      <c r="M365" s="50" t="e">
        <f>MATCH(INDEX('913'!$D$6:$D$1205,L365),'913'!$B$6:$B$1205,0)</f>
        <v>#VALUE!</v>
      </c>
      <c r="N365" s="50" t="e">
        <f>MATCH(INDEX('913'!$D$6:$D$1205,M365),'913'!$B$6:$B$1205,0)</f>
        <v>#VALUE!</v>
      </c>
      <c r="O365" s="50" t="e">
        <f>MATCH(INDEX('913'!$D$6:$D$1205,N365),'913'!$B$6:$B$1205,0)</f>
        <v>#VALUE!</v>
      </c>
      <c r="P365" s="51" t="e">
        <f>MATCH(INDEX('913'!$D$6:$D$1205,O365),'913'!$B$6:$B$1205,0)</f>
        <v>#VALUE!</v>
      </c>
      <c r="Q365" s="37">
        <f>IF(ISNUMBER(I365),MAX(0,INDEX('913'!$E$6:$E$1205,I365)),0)</f>
        <v>0</v>
      </c>
      <c r="R365" s="37">
        <f>IF(ISNUMBER(J365),MAX(0,INDEX('913'!$E$6:$E$1205,J365)),0)</f>
        <v>0</v>
      </c>
      <c r="S365" s="37">
        <f>IF(ISNUMBER(K365),MAX(0,INDEX('913'!$E$6:$E$1205,K365)),0)</f>
        <v>0</v>
      </c>
      <c r="T365" s="37">
        <f>IF(ISNUMBER(L365),MAX(0,INDEX('913'!$E$6:$E$1205,L365)),0)</f>
        <v>0</v>
      </c>
      <c r="U365" s="37">
        <f>IF(ISNUMBER(M365),MAX(0,INDEX('913'!$E$6:$E$1205,M365)),0)</f>
        <v>0</v>
      </c>
      <c r="V365" s="37">
        <f>IF(ISNUMBER(N365),MAX(0,INDEX('913'!$E$6:$E$1205,N365)),0)</f>
        <v>0</v>
      </c>
      <c r="W365" s="37">
        <f>IF(ISNUMBER(O365),MAX(0,INDEX('913'!$E$6:$E$1205,O365)),0)</f>
        <v>0</v>
      </c>
      <c r="X365" s="52">
        <f>IF(ISNUMBER(P365),MAX(0,INDEX('913'!$E$6:$E$1205,P365)),0)</f>
        <v>0</v>
      </c>
      <c r="Y365" s="37">
        <f>IF(ISNUMBER(I365),MAX(0,INDEX('913'!$F$6:$F$1205,I365)),0)</f>
        <v>0</v>
      </c>
      <c r="Z365" s="37">
        <f>IF(ISNUMBER(J365),MAX(0,INDEX('913'!$F$6:$F$1205,J365)),0)</f>
        <v>0</v>
      </c>
      <c r="AA365" s="37">
        <f>IF(ISNUMBER(K365),MAX(0,INDEX('913'!$F$6:$F$1205,K365)),0)</f>
        <v>0</v>
      </c>
      <c r="AB365" s="37">
        <f>IF(ISNUMBER(L365),MAX(0,INDEX('913'!$F$6:$F$1205,L365)),0)</f>
        <v>0</v>
      </c>
      <c r="AC365" s="37">
        <f>IF(ISNUMBER(M365),MAX(0,INDEX('913'!$F$6:$F$1205,M365)),0)</f>
        <v>0</v>
      </c>
      <c r="AD365" s="37">
        <f>IF(ISNUMBER(N365),MAX(0,INDEX('913'!$F$6:$F$1205,N365)),0)</f>
        <v>0</v>
      </c>
      <c r="AE365" s="37">
        <f>IF(ISNUMBER(O365),MAX(0,INDEX('913'!$F$6:$F$1205,O365)),0)</f>
        <v>0</v>
      </c>
      <c r="AF365" s="37">
        <f>IF(ISNUMBER(P365),MAX(0,INDEX('913'!$F$6:$F$1205,P365)),0)</f>
        <v>0</v>
      </c>
      <c r="AG365" s="32">
        <f>IF(ISNUMBER(I365),SQRT(INDEX('913'!$I$6:$I$1205,I365)^2+INDEX('913'!$J$6:$J$1205,I365)^2),0)</f>
        <v>0</v>
      </c>
      <c r="AH365" s="32">
        <f>IF(ISNUMBER(J365),SQRT(INDEX('913'!$I$6:$I$1205,J365)^2+INDEX('913'!$J$6:$J$1205,J365)^2),0)</f>
        <v>0</v>
      </c>
      <c r="AI365" s="32">
        <f>IF(ISNUMBER(K365),SQRT(INDEX('913'!$I$6:$I$1205,K365)^2+INDEX('913'!$J$6:$J$1205,K365)^2),0)</f>
        <v>0</v>
      </c>
      <c r="AJ365" s="32">
        <f>IF(ISNUMBER(L365),SQRT(INDEX('913'!$I$6:$I$1205,L365)^2+INDEX('913'!$J$6:$J$1205,L365)^2),0)</f>
        <v>0</v>
      </c>
      <c r="AK365" s="32">
        <f>IF(ISNUMBER(M365),SQRT(INDEX('913'!$I$6:$I$1205,M365)^2+INDEX('913'!$J$6:$J$1205,M365)^2),0)</f>
        <v>0</v>
      </c>
      <c r="AL365" s="32">
        <f>IF(ISNUMBER(N365),SQRT(INDEX('913'!$I$6:$I$1205,N365)^2+INDEX('913'!$J$6:$J$1205,N365)^2),0)</f>
        <v>0</v>
      </c>
      <c r="AM365" s="32">
        <f>IF(ISNUMBER(O365),SQRT(INDEX('913'!$I$6:$I$1205,O365)^2+INDEX('913'!$J$6:$J$1205,O365)^2),0)</f>
        <v>0</v>
      </c>
      <c r="AN365" s="49">
        <f>IF(ISNUMBER(P365),SQRT(INDEX('913'!$I$6:$I$1205,P365)^2+INDEX('913'!$J$6:$J$1205,P365)^2),0)</f>
        <v>0</v>
      </c>
      <c r="AO365" s="37">
        <f t="shared" si="81"/>
        <v>0</v>
      </c>
      <c r="AP365" s="37">
        <f t="shared" si="82"/>
        <v>0</v>
      </c>
      <c r="AQ365" s="33" t="e">
        <f>-100*'935'!W365*(AO365+AP365)/'11'!C$17</f>
        <v>#VALUE!</v>
      </c>
      <c r="AR365" s="37" t="e">
        <f t="shared" si="83"/>
        <v>#VALUE!</v>
      </c>
      <c r="AS365" s="52" t="e">
        <f t="shared" si="84"/>
        <v>#VALUE!</v>
      </c>
      <c r="AT365" s="32" t="e">
        <f>IF('935'!C365="VOID",0,('935'!C365*(1-'935'!X365/'11'!B$17)))</f>
        <v>#VALUE!</v>
      </c>
      <c r="AU365" s="52" t="e">
        <f>'935'!Q365*(1-'935'!Y365/'11'!C$17)/(1-'935'!X365/'11'!B$17)</f>
        <v>#VALUE!</v>
      </c>
      <c r="AV365" s="37" t="e">
        <f>INDEX('DNO totals'!$B$57:$G$57,IF('935'!K365,IF(MOD('935'!K365,1000),IF(MOD('935'!K365,100),IF(MOD('935'!K365,10),IF(MOD('935'!K365,1000)=1,6,5),4),3),2),1))</f>
        <v>#VALUE!</v>
      </c>
      <c r="AW365" s="52" t="e">
        <f t="shared" si="85"/>
        <v>#VALUE!</v>
      </c>
      <c r="AX365" s="32" t="e">
        <f>IF('935'!V365="VOID",0,'935'!V365*(1-'935'!X365/'11'!B$17))</f>
        <v>#VALUE!</v>
      </c>
      <c r="AY365" s="33" t="e">
        <f>IF(H365,-100*'Charging rates'!B$10/'11'!B$17*AX365/H365,0)</f>
        <v>#VALUE!</v>
      </c>
      <c r="AZ365" s="33" t="e">
        <f>IF(C365,'DNO totals'!B$41,0)</f>
        <v>#VALUE!</v>
      </c>
      <c r="BA365" s="33" t="e">
        <f t="shared" si="86"/>
        <v>#VALUE!</v>
      </c>
      <c r="BB365" s="33" t="e">
        <f t="shared" si="87"/>
        <v>#VALUE!</v>
      </c>
      <c r="BC365" s="53" t="e">
        <f t="shared" si="88"/>
        <v>#VALUE!</v>
      </c>
      <c r="BD365" s="32" t="e">
        <f>IF(AT365,'935'!H365*AT365/(AT365+D365+H365),0)</f>
        <v>#VALUE!</v>
      </c>
      <c r="BE365" s="32" t="e">
        <f>IF(H365,'935'!H365*H365/(AT365+D365+H365),0)</f>
        <v>#VALUE!</v>
      </c>
      <c r="BF365" s="32" t="e">
        <f>BD365*(1-'935'!X365/'11'!B$17)</f>
        <v>#VALUE!</v>
      </c>
      <c r="BG365" s="49" t="e">
        <f>BE365*(1-'935'!X365/'11'!B$17)</f>
        <v>#VALUE!</v>
      </c>
      <c r="BH365" s="52" t="e">
        <f>AV365*Parameters!B$6</f>
        <v>#VALUE!</v>
      </c>
      <c r="BI365" s="37" t="e">
        <f>IF('935'!$K365=1000,'Charging rates'!$C$38*$BH365/(1+'DNO totals'!$C$99)*'935'!$L365,0)</f>
        <v>#VALUE!</v>
      </c>
      <c r="BJ365" s="37" t="e">
        <f>IF(MOD('935'!$K365,1000)=100,'Charging rates'!$D$38*$BH365/(1+'DNO totals'!$D$99)*'935'!$M365,0)</f>
        <v>#VALUE!</v>
      </c>
      <c r="BK365" s="37" t="e">
        <f>IF(MOD('935'!$K365,100)=10,'Charging rates'!$E$38*$BH365/(1+'DNO totals'!$E$99)*'935'!$N365,0)</f>
        <v>#VALUE!</v>
      </c>
      <c r="BL365" s="37" t="e">
        <f>IF(AND(MOD('935'!$K365,10)&gt;0,MOD('935'!$K365,1000)&gt;1),'Charging rates'!$F$38*$BH365/(1+'DNO totals'!$F$99)*'935'!$O365,0)</f>
        <v>#VALUE!</v>
      </c>
      <c r="BM365" s="37" t="e">
        <f>IF(MOD('935'!$K365,1000)=1,'Charging rates'!$G$38*$BH365/(1+'DNO totals'!$G$99)*'935'!$P365,0)</f>
        <v>#VALUE!</v>
      </c>
      <c r="BN365" s="52" t="e">
        <f t="shared" si="89"/>
        <v>#VALUE!</v>
      </c>
      <c r="BO365" s="37" t="e">
        <f>IF('935'!$K365&gt;1000,'Charging rates'!$C$38*$AW365*'935'!$L365,0)</f>
        <v>#VALUE!</v>
      </c>
      <c r="BP365" s="37" t="e">
        <f>IF(MOD('935'!$K365,1000)&gt;100,'Charging rates'!$D$38*$AW365*'935'!$M365,0)</f>
        <v>#VALUE!</v>
      </c>
      <c r="BQ365" s="37" t="e">
        <f>IF(MOD('935'!$K365,100)&gt;10,'Charging rates'!$E$38*$AW365*'935'!$N365,0)</f>
        <v>#VALUE!</v>
      </c>
      <c r="BR365" s="52" t="e">
        <f t="shared" si="90"/>
        <v>#VALUE!</v>
      </c>
      <c r="BS365" s="48" t="e">
        <f>'935'!C365&lt;&gt;"VOID"</f>
        <v>#VALUE!</v>
      </c>
      <c r="BT365" s="33" t="e">
        <f>IF(BS365,(100/'11'!B$17*BD365*((1-'935'!I365)*'Charging rates'!B$51+'Charging rates'!B$63)),0)</f>
        <v>#VALUE!</v>
      </c>
      <c r="BU365" s="33" t="e">
        <f>100/'11'!B$17*BG365*('Charging rates'!B$51+'Charging rates'!B$63)</f>
        <v>#VALUE!</v>
      </c>
      <c r="BV365" s="33" t="e">
        <f>100/'11'!B$17*BE365*('Charging rates'!B$51+'Charging rates'!B$63)</f>
        <v>#VALUE!</v>
      </c>
      <c r="BW365" s="53" t="e">
        <f t="shared" si="91"/>
        <v>#VALUE!</v>
      </c>
      <c r="BX365" s="32" t="e">
        <f>AT365-('935'!T365*(1-'935'!X365/'11'!B$17))</f>
        <v>#VALUE!</v>
      </c>
      <c r="BY365" s="32">
        <f>0-IF(ISNUMBER(I365),INDEX('913'!$I$6:$I$1205,I365),0)-IF(ISNUMBER(J365),INDEX('913'!$I$6:$I$1205,J365),0)-IF(ISNUMBER(K365),INDEX('913'!$I$6:$I$1205,K365),0)-IF(ISNUMBER(L365),INDEX('913'!$I$6:$I$1205,L365),0)-IF(ISNUMBER(M365),INDEX('913'!$I$6:$I$1205,M365),0)-IF(ISNUMBER(N365),INDEX('913'!$I$6:$I$1205,N365),0)-IF(ISNUMBER(O365),INDEX('913'!$I$6:$I$1205,O365),0)-IF(ISNUMBER(P365),INDEX('913'!$I$6:$I$1205,P365),0)</f>
        <v>0</v>
      </c>
      <c r="BZ365" s="37">
        <f>IF(BY365=0,1,MAX(1,SQRT(BY365^2+(IF(ISNUMBER(I365),INDEX('913'!$J$6:$J$1205,I365),0)+IF(ISNUMBER(J365),INDEX('913'!$J$6:$J$1205,J365),0)+IF(ISNUMBER(K365),INDEX('913'!$J$6:$J$1205,K365),0)+IF(ISNUMBER(L365),INDEX('913'!$J$6:$J$1205,L365),0)+IF(ISNUMBER(M365),INDEX('913'!$J$6:$J$1205,M365),0)+IF(ISNUMBER(N365),INDEX('913'!$J$6:$J$1205,N365),0)+IF(ISNUMBER(O365),INDEX('913'!$J$6:$J$1205,O365),0)+IF(ISNUMBER(P365),INDEX('913'!$J$6:$J$1205,P365),0))^2)/BY365))</f>
        <v>1</v>
      </c>
      <c r="CA365" s="33" t="e">
        <f>100*AO365/'11'!B$17</f>
        <v>#VALUE!</v>
      </c>
      <c r="CB365" s="37" t="e">
        <f>100*(AP365*BZ365)/'11'!C$17</f>
        <v>#VALUE!</v>
      </c>
      <c r="CC365" s="37" t="e">
        <f t="shared" si="92"/>
        <v>#VALUE!</v>
      </c>
      <c r="CD365" s="33" t="e">
        <f t="shared" si="93"/>
        <v>#VALUE!</v>
      </c>
      <c r="CE365" s="54" t="e">
        <f>'11'!C$17-'935'!Y365</f>
        <v>#VALUE!</v>
      </c>
      <c r="CF365" s="37" t="e">
        <f>MAX('DNO totals'!B$312+0,MIN('935'!L365+0,'DNO totals'!B$304+0))</f>
        <v>#VALUE!</v>
      </c>
      <c r="CG365" s="37" t="e">
        <f>MAX('DNO totals'!C$312+0,MIN('935'!M365+0,'DNO totals'!C$304+0))</f>
        <v>#VALUE!</v>
      </c>
      <c r="CH365" s="37" t="e">
        <f>MAX('DNO totals'!D$312+0,MIN('935'!N365+0,'DNO totals'!D$304+0))</f>
        <v>#VALUE!</v>
      </c>
      <c r="CI365" s="37" t="e">
        <f>MAX('DNO totals'!E$312+0,MIN('935'!O365+0,'DNO totals'!E$304+0))</f>
        <v>#VALUE!</v>
      </c>
      <c r="CJ365" s="52" t="e">
        <f>MAX('DNO totals'!F$312+0,MIN('935'!P365+0,'DNO totals'!F$304+0))</f>
        <v>#VALUE!</v>
      </c>
      <c r="CK365" s="37" t="e">
        <f>IF('935'!$K365=1000,'Charging rates'!$C$38*$BH365/(1+'DNO totals'!$C$99)*$CF365,0)</f>
        <v>#VALUE!</v>
      </c>
      <c r="CL365" s="37" t="e">
        <f>IF(MOD('935'!$K365,1000)=100,'Charging rates'!$D$38*$BH365/(1+'DNO totals'!$D$99)*$CG365,0)</f>
        <v>#VALUE!</v>
      </c>
      <c r="CM365" s="37" t="e">
        <f>IF(MOD('935'!$K365,100)=10,'Charging rates'!$E$38*$BH365/(1+'DNO totals'!$E$99)*$CH365,0)</f>
        <v>#VALUE!</v>
      </c>
      <c r="CN365" s="37" t="e">
        <f>IF(AND(MOD('935'!$K365,10)&gt;0,MOD('935'!$K365,1000)&gt;1),'Charging rates'!$F$38*$BH365/(1+'DNO totals'!$F$99)*$CI365,0)</f>
        <v>#VALUE!</v>
      </c>
      <c r="CO365" s="37" t="e">
        <f>IF(MOD('935'!$K365,1000)=1,'Charging rates'!$G$38*$BH365/(1+'DNO totals'!$G$99)*$CJ365,0)</f>
        <v>#VALUE!</v>
      </c>
      <c r="CP365" s="52" t="e">
        <f t="shared" si="94"/>
        <v>#VALUE!</v>
      </c>
      <c r="CQ365" s="37" t="e">
        <f>IF('935'!$K365&gt;1000,'Charging rates'!$C$38*$AW365*$CF365,0)</f>
        <v>#VALUE!</v>
      </c>
      <c r="CR365" s="37" t="e">
        <f>IF(MOD('935'!$K365,1000)&gt;100,'Charging rates'!$D$38*$AW365*$CG365,0)</f>
        <v>#VALUE!</v>
      </c>
      <c r="CS365" s="37" t="e">
        <f>IF(MOD('935'!$K365,100)&gt;10,'Charging rates'!$E$38*$AW365*$CH365,0)</f>
        <v>#VALUE!</v>
      </c>
      <c r="CT365" s="52" t="e">
        <f t="shared" si="95"/>
        <v>#VALUE!</v>
      </c>
      <c r="CU365" s="33" t="e">
        <f>100*(AP365*'935'!Q365*BZ365)/'11'!B$17</f>
        <v>#VALUE!</v>
      </c>
      <c r="CV365" s="33" t="e">
        <f>100/'11'!B$17*'Charging rates'!B$10*AW365</f>
        <v>#VALUE!</v>
      </c>
      <c r="CW365" s="33" t="e">
        <f>IF(AT365=0,0,(1-BX365/AT365)*(CA365+IF('935'!Q365=0,0,(CB365*'935'!Q365*('11'!C$17-'935'!Y365)/('11'!B$17-'935'!X365)))))</f>
        <v>#VALUE!</v>
      </c>
      <c r="CX365" s="33" t="e">
        <f t="shared" si="96"/>
        <v>#VALUE!</v>
      </c>
      <c r="CY365" s="49" t="e">
        <f t="shared" si="97"/>
        <v>#VALUE!</v>
      </c>
      <c r="CZ365" s="32" t="e">
        <f>AT365*(Parameters!B$21+AU365)*IF('DNO totals'!B$323&lt;0,1,'935'!S365)</f>
        <v>#VALUE!</v>
      </c>
      <c r="DA365" s="52" t="e">
        <f>IF('DNO totals'!B$323&lt;0,1,'935'!S365)*(Parameters!B$21+AU365)</f>
        <v>#VALUE!</v>
      </c>
      <c r="DB365" s="37" t="e">
        <f>CX365+'Charging rates'!B$106*DA365*100/'11'!B$17</f>
        <v>#VALUE!</v>
      </c>
      <c r="DC365" s="37" t="e">
        <f>DB365+'Charging rates'!B$116*(Parameters!B$21+AU365)*100/'11'!B$17*IF('DNO totals'!B$323&lt;0,1,'935'!S365)</f>
        <v>#VALUE!</v>
      </c>
      <c r="DD365" s="37" t="e">
        <f>'Charging rates'!B$97*(CP365+CT365)*100/'11'!B$17</f>
        <v>#VALUE!</v>
      </c>
      <c r="DE365" s="33" t="e">
        <f>MAX(0-(CB365*AU365*'11'!C$17/'11'!B$17),DC365+DD365)</f>
        <v>#VALUE!</v>
      </c>
      <c r="DF365" s="37" t="e">
        <f>IF(BS365,IF(AU365=0,CC365,MAX(0,MIN(CC365,CC365+(DE365/'935'!Q365*('11'!B$17-'935'!X365)/('11'!C$17-'935'!Y365))))),0)</f>
        <v>#VALUE!</v>
      </c>
      <c r="DG365" s="33" t="e">
        <f t="shared" si="98"/>
        <v>#VALUE!</v>
      </c>
      <c r="DH365" s="53" t="e">
        <f t="shared" si="99"/>
        <v>#VALUE!</v>
      </c>
    </row>
    <row r="366" spans="1:112">
      <c r="A366" s="28">
        <v>266</v>
      </c>
      <c r="B366" s="47" t="e">
        <f>'935'!B366</f>
        <v>#VALUE!</v>
      </c>
      <c r="C366" s="48" t="e">
        <f>OR('935'!E366&lt;&gt;"VOID",'935'!F366&lt;&gt;"VOID",'935'!G366&lt;&gt;"VOID")</f>
        <v>#VALUE!</v>
      </c>
      <c r="D366" s="32" t="e">
        <f>IF('935'!D366="VOID",0,'935'!D366*(1-'935'!X366/'11'!B$17))</f>
        <v>#VALUE!</v>
      </c>
      <c r="E366" s="32" t="e">
        <f>IF('935'!E366="VOID",0,'935'!E366*(1-'935'!X366/'11'!B$17))</f>
        <v>#VALUE!</v>
      </c>
      <c r="F366" s="32" t="e">
        <f>IF('935'!F366="VOID",0,'935'!F366*(1-'935'!X366/'11'!B$17))</f>
        <v>#VALUE!</v>
      </c>
      <c r="G366" s="32" t="e">
        <f>IF('935'!G366="VOID",0,'935'!G366*(1-'935'!X366/'11'!B$17))</f>
        <v>#VALUE!</v>
      </c>
      <c r="H366" s="49" t="e">
        <f t="shared" si="80"/>
        <v>#VALUE!</v>
      </c>
      <c r="I366" s="50" t="e">
        <f>MATCH('935'!J366,'913'!$B$6:$B$1205,0)</f>
        <v>#VALUE!</v>
      </c>
      <c r="J366" s="50" t="e">
        <f>MATCH(INDEX('913'!$D$6:$D$1205,I366),'913'!$B$6:$B$1205,0)</f>
        <v>#VALUE!</v>
      </c>
      <c r="K366" s="50" t="e">
        <f>MATCH(INDEX('913'!$D$6:$D$1205,J366),'913'!$B$6:$B$1205,0)</f>
        <v>#VALUE!</v>
      </c>
      <c r="L366" s="50" t="e">
        <f>MATCH(INDEX('913'!$D$6:$D$1205,K366),'913'!$B$6:$B$1205,0)</f>
        <v>#VALUE!</v>
      </c>
      <c r="M366" s="50" t="e">
        <f>MATCH(INDEX('913'!$D$6:$D$1205,L366),'913'!$B$6:$B$1205,0)</f>
        <v>#VALUE!</v>
      </c>
      <c r="N366" s="50" t="e">
        <f>MATCH(INDEX('913'!$D$6:$D$1205,M366),'913'!$B$6:$B$1205,0)</f>
        <v>#VALUE!</v>
      </c>
      <c r="O366" s="50" t="e">
        <f>MATCH(INDEX('913'!$D$6:$D$1205,N366),'913'!$B$6:$B$1205,0)</f>
        <v>#VALUE!</v>
      </c>
      <c r="P366" s="51" t="e">
        <f>MATCH(INDEX('913'!$D$6:$D$1205,O366),'913'!$B$6:$B$1205,0)</f>
        <v>#VALUE!</v>
      </c>
      <c r="Q366" s="37">
        <f>IF(ISNUMBER(I366),MAX(0,INDEX('913'!$E$6:$E$1205,I366)),0)</f>
        <v>0</v>
      </c>
      <c r="R366" s="37">
        <f>IF(ISNUMBER(J366),MAX(0,INDEX('913'!$E$6:$E$1205,J366)),0)</f>
        <v>0</v>
      </c>
      <c r="S366" s="37">
        <f>IF(ISNUMBER(K366),MAX(0,INDEX('913'!$E$6:$E$1205,K366)),0)</f>
        <v>0</v>
      </c>
      <c r="T366" s="37">
        <f>IF(ISNUMBER(L366),MAX(0,INDEX('913'!$E$6:$E$1205,L366)),0)</f>
        <v>0</v>
      </c>
      <c r="U366" s="37">
        <f>IF(ISNUMBER(M366),MAX(0,INDEX('913'!$E$6:$E$1205,M366)),0)</f>
        <v>0</v>
      </c>
      <c r="V366" s="37">
        <f>IF(ISNUMBER(N366),MAX(0,INDEX('913'!$E$6:$E$1205,N366)),0)</f>
        <v>0</v>
      </c>
      <c r="W366" s="37">
        <f>IF(ISNUMBER(O366),MAX(0,INDEX('913'!$E$6:$E$1205,O366)),0)</f>
        <v>0</v>
      </c>
      <c r="X366" s="52">
        <f>IF(ISNUMBER(P366),MAX(0,INDEX('913'!$E$6:$E$1205,P366)),0)</f>
        <v>0</v>
      </c>
      <c r="Y366" s="37">
        <f>IF(ISNUMBER(I366),MAX(0,INDEX('913'!$F$6:$F$1205,I366)),0)</f>
        <v>0</v>
      </c>
      <c r="Z366" s="37">
        <f>IF(ISNUMBER(J366),MAX(0,INDEX('913'!$F$6:$F$1205,J366)),0)</f>
        <v>0</v>
      </c>
      <c r="AA366" s="37">
        <f>IF(ISNUMBER(K366),MAX(0,INDEX('913'!$F$6:$F$1205,K366)),0)</f>
        <v>0</v>
      </c>
      <c r="AB366" s="37">
        <f>IF(ISNUMBER(L366),MAX(0,INDEX('913'!$F$6:$F$1205,L366)),0)</f>
        <v>0</v>
      </c>
      <c r="AC366" s="37">
        <f>IF(ISNUMBER(M366),MAX(0,INDEX('913'!$F$6:$F$1205,M366)),0)</f>
        <v>0</v>
      </c>
      <c r="AD366" s="37">
        <f>IF(ISNUMBER(N366),MAX(0,INDEX('913'!$F$6:$F$1205,N366)),0)</f>
        <v>0</v>
      </c>
      <c r="AE366" s="37">
        <f>IF(ISNUMBER(O366),MAX(0,INDEX('913'!$F$6:$F$1205,O366)),0)</f>
        <v>0</v>
      </c>
      <c r="AF366" s="37">
        <f>IF(ISNUMBER(P366),MAX(0,INDEX('913'!$F$6:$F$1205,P366)),0)</f>
        <v>0</v>
      </c>
      <c r="AG366" s="32">
        <f>IF(ISNUMBER(I366),SQRT(INDEX('913'!$I$6:$I$1205,I366)^2+INDEX('913'!$J$6:$J$1205,I366)^2),0)</f>
        <v>0</v>
      </c>
      <c r="AH366" s="32">
        <f>IF(ISNUMBER(J366),SQRT(INDEX('913'!$I$6:$I$1205,J366)^2+INDEX('913'!$J$6:$J$1205,J366)^2),0)</f>
        <v>0</v>
      </c>
      <c r="AI366" s="32">
        <f>IF(ISNUMBER(K366),SQRT(INDEX('913'!$I$6:$I$1205,K366)^2+INDEX('913'!$J$6:$J$1205,K366)^2),0)</f>
        <v>0</v>
      </c>
      <c r="AJ366" s="32">
        <f>IF(ISNUMBER(L366),SQRT(INDEX('913'!$I$6:$I$1205,L366)^2+INDEX('913'!$J$6:$J$1205,L366)^2),0)</f>
        <v>0</v>
      </c>
      <c r="AK366" s="32">
        <f>IF(ISNUMBER(M366),SQRT(INDEX('913'!$I$6:$I$1205,M366)^2+INDEX('913'!$J$6:$J$1205,M366)^2),0)</f>
        <v>0</v>
      </c>
      <c r="AL366" s="32">
        <f>IF(ISNUMBER(N366),SQRT(INDEX('913'!$I$6:$I$1205,N366)^2+INDEX('913'!$J$6:$J$1205,N366)^2),0)</f>
        <v>0</v>
      </c>
      <c r="AM366" s="32">
        <f>IF(ISNUMBER(O366),SQRT(INDEX('913'!$I$6:$I$1205,O366)^2+INDEX('913'!$J$6:$J$1205,O366)^2),0)</f>
        <v>0</v>
      </c>
      <c r="AN366" s="49">
        <f>IF(ISNUMBER(P366),SQRT(INDEX('913'!$I$6:$I$1205,P366)^2+INDEX('913'!$J$6:$J$1205,P366)^2),0)</f>
        <v>0</v>
      </c>
      <c r="AO366" s="37">
        <f t="shared" si="81"/>
        <v>0</v>
      </c>
      <c r="AP366" s="37">
        <f t="shared" si="82"/>
        <v>0</v>
      </c>
      <c r="AQ366" s="33" t="e">
        <f>-100*'935'!W366*(AO366+AP366)/'11'!C$17</f>
        <v>#VALUE!</v>
      </c>
      <c r="AR366" s="37" t="e">
        <f t="shared" si="83"/>
        <v>#VALUE!</v>
      </c>
      <c r="AS366" s="52" t="e">
        <f t="shared" si="84"/>
        <v>#VALUE!</v>
      </c>
      <c r="AT366" s="32" t="e">
        <f>IF('935'!C366="VOID",0,('935'!C366*(1-'935'!X366/'11'!B$17)))</f>
        <v>#VALUE!</v>
      </c>
      <c r="AU366" s="52" t="e">
        <f>'935'!Q366*(1-'935'!Y366/'11'!C$17)/(1-'935'!X366/'11'!B$17)</f>
        <v>#VALUE!</v>
      </c>
      <c r="AV366" s="37" t="e">
        <f>INDEX('DNO totals'!$B$57:$G$57,IF('935'!K366,IF(MOD('935'!K366,1000),IF(MOD('935'!K366,100),IF(MOD('935'!K366,10),IF(MOD('935'!K366,1000)=1,6,5),4),3),2),1))</f>
        <v>#VALUE!</v>
      </c>
      <c r="AW366" s="52" t="e">
        <f t="shared" si="85"/>
        <v>#VALUE!</v>
      </c>
      <c r="AX366" s="32" t="e">
        <f>IF('935'!V366="VOID",0,'935'!V366*(1-'935'!X366/'11'!B$17))</f>
        <v>#VALUE!</v>
      </c>
      <c r="AY366" s="33" t="e">
        <f>IF(H366,-100*'Charging rates'!B$10/'11'!B$17*AX366/H366,0)</f>
        <v>#VALUE!</v>
      </c>
      <c r="AZ366" s="33" t="e">
        <f>IF(C366,'DNO totals'!B$41,0)</f>
        <v>#VALUE!</v>
      </c>
      <c r="BA366" s="33" t="e">
        <f t="shared" si="86"/>
        <v>#VALUE!</v>
      </c>
      <c r="BB366" s="33" t="e">
        <f t="shared" si="87"/>
        <v>#VALUE!</v>
      </c>
      <c r="BC366" s="53" t="e">
        <f t="shared" si="88"/>
        <v>#VALUE!</v>
      </c>
      <c r="BD366" s="32" t="e">
        <f>IF(AT366,'935'!H366*AT366/(AT366+D366+H366),0)</f>
        <v>#VALUE!</v>
      </c>
      <c r="BE366" s="32" t="e">
        <f>IF(H366,'935'!H366*H366/(AT366+D366+H366),0)</f>
        <v>#VALUE!</v>
      </c>
      <c r="BF366" s="32" t="e">
        <f>BD366*(1-'935'!X366/'11'!B$17)</f>
        <v>#VALUE!</v>
      </c>
      <c r="BG366" s="49" t="e">
        <f>BE366*(1-'935'!X366/'11'!B$17)</f>
        <v>#VALUE!</v>
      </c>
      <c r="BH366" s="52" t="e">
        <f>AV366*Parameters!B$6</f>
        <v>#VALUE!</v>
      </c>
      <c r="BI366" s="37" t="e">
        <f>IF('935'!$K366=1000,'Charging rates'!$C$38*$BH366/(1+'DNO totals'!$C$99)*'935'!$L366,0)</f>
        <v>#VALUE!</v>
      </c>
      <c r="BJ366" s="37" t="e">
        <f>IF(MOD('935'!$K366,1000)=100,'Charging rates'!$D$38*$BH366/(1+'DNO totals'!$D$99)*'935'!$M366,0)</f>
        <v>#VALUE!</v>
      </c>
      <c r="BK366" s="37" t="e">
        <f>IF(MOD('935'!$K366,100)=10,'Charging rates'!$E$38*$BH366/(1+'DNO totals'!$E$99)*'935'!$N366,0)</f>
        <v>#VALUE!</v>
      </c>
      <c r="BL366" s="37" t="e">
        <f>IF(AND(MOD('935'!$K366,10)&gt;0,MOD('935'!$K366,1000)&gt;1),'Charging rates'!$F$38*$BH366/(1+'DNO totals'!$F$99)*'935'!$O366,0)</f>
        <v>#VALUE!</v>
      </c>
      <c r="BM366" s="37" t="e">
        <f>IF(MOD('935'!$K366,1000)=1,'Charging rates'!$G$38*$BH366/(1+'DNO totals'!$G$99)*'935'!$P366,0)</f>
        <v>#VALUE!</v>
      </c>
      <c r="BN366" s="52" t="e">
        <f t="shared" si="89"/>
        <v>#VALUE!</v>
      </c>
      <c r="BO366" s="37" t="e">
        <f>IF('935'!$K366&gt;1000,'Charging rates'!$C$38*$AW366*'935'!$L366,0)</f>
        <v>#VALUE!</v>
      </c>
      <c r="BP366" s="37" t="e">
        <f>IF(MOD('935'!$K366,1000)&gt;100,'Charging rates'!$D$38*$AW366*'935'!$M366,0)</f>
        <v>#VALUE!</v>
      </c>
      <c r="BQ366" s="37" t="e">
        <f>IF(MOD('935'!$K366,100)&gt;10,'Charging rates'!$E$38*$AW366*'935'!$N366,0)</f>
        <v>#VALUE!</v>
      </c>
      <c r="BR366" s="52" t="e">
        <f t="shared" si="90"/>
        <v>#VALUE!</v>
      </c>
      <c r="BS366" s="48" t="e">
        <f>'935'!C366&lt;&gt;"VOID"</f>
        <v>#VALUE!</v>
      </c>
      <c r="BT366" s="33" t="e">
        <f>IF(BS366,(100/'11'!B$17*BD366*((1-'935'!I366)*'Charging rates'!B$51+'Charging rates'!B$63)),0)</f>
        <v>#VALUE!</v>
      </c>
      <c r="BU366" s="33" t="e">
        <f>100/'11'!B$17*BG366*('Charging rates'!B$51+'Charging rates'!B$63)</f>
        <v>#VALUE!</v>
      </c>
      <c r="BV366" s="33" t="e">
        <f>100/'11'!B$17*BE366*('Charging rates'!B$51+'Charging rates'!B$63)</f>
        <v>#VALUE!</v>
      </c>
      <c r="BW366" s="53" t="e">
        <f t="shared" si="91"/>
        <v>#VALUE!</v>
      </c>
      <c r="BX366" s="32" t="e">
        <f>AT366-('935'!T366*(1-'935'!X366/'11'!B$17))</f>
        <v>#VALUE!</v>
      </c>
      <c r="BY366" s="32">
        <f>0-IF(ISNUMBER(I366),INDEX('913'!$I$6:$I$1205,I366),0)-IF(ISNUMBER(J366),INDEX('913'!$I$6:$I$1205,J366),0)-IF(ISNUMBER(K366),INDEX('913'!$I$6:$I$1205,K366),0)-IF(ISNUMBER(L366),INDEX('913'!$I$6:$I$1205,L366),0)-IF(ISNUMBER(M366),INDEX('913'!$I$6:$I$1205,M366),0)-IF(ISNUMBER(N366),INDEX('913'!$I$6:$I$1205,N366),0)-IF(ISNUMBER(O366),INDEX('913'!$I$6:$I$1205,O366),0)-IF(ISNUMBER(P366),INDEX('913'!$I$6:$I$1205,P366),0)</f>
        <v>0</v>
      </c>
      <c r="BZ366" s="37">
        <f>IF(BY366=0,1,MAX(1,SQRT(BY366^2+(IF(ISNUMBER(I366),INDEX('913'!$J$6:$J$1205,I366),0)+IF(ISNUMBER(J366),INDEX('913'!$J$6:$J$1205,J366),0)+IF(ISNUMBER(K366),INDEX('913'!$J$6:$J$1205,K366),0)+IF(ISNUMBER(L366),INDEX('913'!$J$6:$J$1205,L366),0)+IF(ISNUMBER(M366),INDEX('913'!$J$6:$J$1205,M366),0)+IF(ISNUMBER(N366),INDEX('913'!$J$6:$J$1205,N366),0)+IF(ISNUMBER(O366),INDEX('913'!$J$6:$J$1205,O366),0)+IF(ISNUMBER(P366),INDEX('913'!$J$6:$J$1205,P366),0))^2)/BY366))</f>
        <v>1</v>
      </c>
      <c r="CA366" s="33" t="e">
        <f>100*AO366/'11'!B$17</f>
        <v>#VALUE!</v>
      </c>
      <c r="CB366" s="37" t="e">
        <f>100*(AP366*BZ366)/'11'!C$17</f>
        <v>#VALUE!</v>
      </c>
      <c r="CC366" s="37" t="e">
        <f t="shared" si="92"/>
        <v>#VALUE!</v>
      </c>
      <c r="CD366" s="33" t="e">
        <f t="shared" si="93"/>
        <v>#VALUE!</v>
      </c>
      <c r="CE366" s="54" t="e">
        <f>'11'!C$17-'935'!Y366</f>
        <v>#VALUE!</v>
      </c>
      <c r="CF366" s="37" t="e">
        <f>MAX('DNO totals'!B$312+0,MIN('935'!L366+0,'DNO totals'!B$304+0))</f>
        <v>#VALUE!</v>
      </c>
      <c r="CG366" s="37" t="e">
        <f>MAX('DNO totals'!C$312+0,MIN('935'!M366+0,'DNO totals'!C$304+0))</f>
        <v>#VALUE!</v>
      </c>
      <c r="CH366" s="37" t="e">
        <f>MAX('DNO totals'!D$312+0,MIN('935'!N366+0,'DNO totals'!D$304+0))</f>
        <v>#VALUE!</v>
      </c>
      <c r="CI366" s="37" t="e">
        <f>MAX('DNO totals'!E$312+0,MIN('935'!O366+0,'DNO totals'!E$304+0))</f>
        <v>#VALUE!</v>
      </c>
      <c r="CJ366" s="52" t="e">
        <f>MAX('DNO totals'!F$312+0,MIN('935'!P366+0,'DNO totals'!F$304+0))</f>
        <v>#VALUE!</v>
      </c>
      <c r="CK366" s="37" t="e">
        <f>IF('935'!$K366=1000,'Charging rates'!$C$38*$BH366/(1+'DNO totals'!$C$99)*$CF366,0)</f>
        <v>#VALUE!</v>
      </c>
      <c r="CL366" s="37" t="e">
        <f>IF(MOD('935'!$K366,1000)=100,'Charging rates'!$D$38*$BH366/(1+'DNO totals'!$D$99)*$CG366,0)</f>
        <v>#VALUE!</v>
      </c>
      <c r="CM366" s="37" t="e">
        <f>IF(MOD('935'!$K366,100)=10,'Charging rates'!$E$38*$BH366/(1+'DNO totals'!$E$99)*$CH366,0)</f>
        <v>#VALUE!</v>
      </c>
      <c r="CN366" s="37" t="e">
        <f>IF(AND(MOD('935'!$K366,10)&gt;0,MOD('935'!$K366,1000)&gt;1),'Charging rates'!$F$38*$BH366/(1+'DNO totals'!$F$99)*$CI366,0)</f>
        <v>#VALUE!</v>
      </c>
      <c r="CO366" s="37" t="e">
        <f>IF(MOD('935'!$K366,1000)=1,'Charging rates'!$G$38*$BH366/(1+'DNO totals'!$G$99)*$CJ366,0)</f>
        <v>#VALUE!</v>
      </c>
      <c r="CP366" s="52" t="e">
        <f t="shared" si="94"/>
        <v>#VALUE!</v>
      </c>
      <c r="CQ366" s="37" t="e">
        <f>IF('935'!$K366&gt;1000,'Charging rates'!$C$38*$AW366*$CF366,0)</f>
        <v>#VALUE!</v>
      </c>
      <c r="CR366" s="37" t="e">
        <f>IF(MOD('935'!$K366,1000)&gt;100,'Charging rates'!$D$38*$AW366*$CG366,0)</f>
        <v>#VALUE!</v>
      </c>
      <c r="CS366" s="37" t="e">
        <f>IF(MOD('935'!$K366,100)&gt;10,'Charging rates'!$E$38*$AW366*$CH366,0)</f>
        <v>#VALUE!</v>
      </c>
      <c r="CT366" s="52" t="e">
        <f t="shared" si="95"/>
        <v>#VALUE!</v>
      </c>
      <c r="CU366" s="33" t="e">
        <f>100*(AP366*'935'!Q366*BZ366)/'11'!B$17</f>
        <v>#VALUE!</v>
      </c>
      <c r="CV366" s="33" t="e">
        <f>100/'11'!B$17*'Charging rates'!B$10*AW366</f>
        <v>#VALUE!</v>
      </c>
      <c r="CW366" s="33" t="e">
        <f>IF(AT366=0,0,(1-BX366/AT366)*(CA366+IF('935'!Q366=0,0,(CB366*'935'!Q366*('11'!C$17-'935'!Y366)/('11'!B$17-'935'!X366)))))</f>
        <v>#VALUE!</v>
      </c>
      <c r="CX366" s="33" t="e">
        <f t="shared" si="96"/>
        <v>#VALUE!</v>
      </c>
      <c r="CY366" s="49" t="e">
        <f t="shared" si="97"/>
        <v>#VALUE!</v>
      </c>
      <c r="CZ366" s="32" t="e">
        <f>AT366*(Parameters!B$21+AU366)*IF('DNO totals'!B$323&lt;0,1,'935'!S366)</f>
        <v>#VALUE!</v>
      </c>
      <c r="DA366" s="52" t="e">
        <f>IF('DNO totals'!B$323&lt;0,1,'935'!S366)*(Parameters!B$21+AU366)</f>
        <v>#VALUE!</v>
      </c>
      <c r="DB366" s="37" t="e">
        <f>CX366+'Charging rates'!B$106*DA366*100/'11'!B$17</f>
        <v>#VALUE!</v>
      </c>
      <c r="DC366" s="37" t="e">
        <f>DB366+'Charging rates'!B$116*(Parameters!B$21+AU366)*100/'11'!B$17*IF('DNO totals'!B$323&lt;0,1,'935'!S366)</f>
        <v>#VALUE!</v>
      </c>
      <c r="DD366" s="37" t="e">
        <f>'Charging rates'!B$97*(CP366+CT366)*100/'11'!B$17</f>
        <v>#VALUE!</v>
      </c>
      <c r="DE366" s="33" t="e">
        <f>MAX(0-(CB366*AU366*'11'!C$17/'11'!B$17),DC366+DD366)</f>
        <v>#VALUE!</v>
      </c>
      <c r="DF366" s="37" t="e">
        <f>IF(BS366,IF(AU366=0,CC366,MAX(0,MIN(CC366,CC366+(DE366/'935'!Q366*('11'!B$17-'935'!X366)/('11'!C$17-'935'!Y366))))),0)</f>
        <v>#VALUE!</v>
      </c>
      <c r="DG366" s="33" t="e">
        <f t="shared" si="98"/>
        <v>#VALUE!</v>
      </c>
      <c r="DH366" s="53" t="e">
        <f t="shared" si="99"/>
        <v>#VALUE!</v>
      </c>
    </row>
    <row r="367" spans="1:112">
      <c r="A367" s="28">
        <v>267</v>
      </c>
      <c r="B367" s="47" t="e">
        <f>'935'!B367</f>
        <v>#VALUE!</v>
      </c>
      <c r="C367" s="48" t="e">
        <f>OR('935'!E367&lt;&gt;"VOID",'935'!F367&lt;&gt;"VOID",'935'!G367&lt;&gt;"VOID")</f>
        <v>#VALUE!</v>
      </c>
      <c r="D367" s="32" t="e">
        <f>IF('935'!D367="VOID",0,'935'!D367*(1-'935'!X367/'11'!B$17))</f>
        <v>#VALUE!</v>
      </c>
      <c r="E367" s="32" t="e">
        <f>IF('935'!E367="VOID",0,'935'!E367*(1-'935'!X367/'11'!B$17))</f>
        <v>#VALUE!</v>
      </c>
      <c r="F367" s="32" t="e">
        <f>IF('935'!F367="VOID",0,'935'!F367*(1-'935'!X367/'11'!B$17))</f>
        <v>#VALUE!</v>
      </c>
      <c r="G367" s="32" t="e">
        <f>IF('935'!G367="VOID",0,'935'!G367*(1-'935'!X367/'11'!B$17))</f>
        <v>#VALUE!</v>
      </c>
      <c r="H367" s="49" t="e">
        <f t="shared" si="80"/>
        <v>#VALUE!</v>
      </c>
      <c r="I367" s="50" t="e">
        <f>MATCH('935'!J367,'913'!$B$6:$B$1205,0)</f>
        <v>#VALUE!</v>
      </c>
      <c r="J367" s="50" t="e">
        <f>MATCH(INDEX('913'!$D$6:$D$1205,I367),'913'!$B$6:$B$1205,0)</f>
        <v>#VALUE!</v>
      </c>
      <c r="K367" s="50" t="e">
        <f>MATCH(INDEX('913'!$D$6:$D$1205,J367),'913'!$B$6:$B$1205,0)</f>
        <v>#VALUE!</v>
      </c>
      <c r="L367" s="50" t="e">
        <f>MATCH(INDEX('913'!$D$6:$D$1205,K367),'913'!$B$6:$B$1205,0)</f>
        <v>#VALUE!</v>
      </c>
      <c r="M367" s="50" t="e">
        <f>MATCH(INDEX('913'!$D$6:$D$1205,L367),'913'!$B$6:$B$1205,0)</f>
        <v>#VALUE!</v>
      </c>
      <c r="N367" s="50" t="e">
        <f>MATCH(INDEX('913'!$D$6:$D$1205,M367),'913'!$B$6:$B$1205,0)</f>
        <v>#VALUE!</v>
      </c>
      <c r="O367" s="50" t="e">
        <f>MATCH(INDEX('913'!$D$6:$D$1205,N367),'913'!$B$6:$B$1205,0)</f>
        <v>#VALUE!</v>
      </c>
      <c r="P367" s="51" t="e">
        <f>MATCH(INDEX('913'!$D$6:$D$1205,O367),'913'!$B$6:$B$1205,0)</f>
        <v>#VALUE!</v>
      </c>
      <c r="Q367" s="37">
        <f>IF(ISNUMBER(I367),MAX(0,INDEX('913'!$E$6:$E$1205,I367)),0)</f>
        <v>0</v>
      </c>
      <c r="R367" s="37">
        <f>IF(ISNUMBER(J367),MAX(0,INDEX('913'!$E$6:$E$1205,J367)),0)</f>
        <v>0</v>
      </c>
      <c r="S367" s="37">
        <f>IF(ISNUMBER(K367),MAX(0,INDEX('913'!$E$6:$E$1205,K367)),0)</f>
        <v>0</v>
      </c>
      <c r="T367" s="37">
        <f>IF(ISNUMBER(L367),MAX(0,INDEX('913'!$E$6:$E$1205,L367)),0)</f>
        <v>0</v>
      </c>
      <c r="U367" s="37">
        <f>IF(ISNUMBER(M367),MAX(0,INDEX('913'!$E$6:$E$1205,M367)),0)</f>
        <v>0</v>
      </c>
      <c r="V367" s="37">
        <f>IF(ISNUMBER(N367),MAX(0,INDEX('913'!$E$6:$E$1205,N367)),0)</f>
        <v>0</v>
      </c>
      <c r="W367" s="37">
        <f>IF(ISNUMBER(O367),MAX(0,INDEX('913'!$E$6:$E$1205,O367)),0)</f>
        <v>0</v>
      </c>
      <c r="X367" s="52">
        <f>IF(ISNUMBER(P367),MAX(0,INDEX('913'!$E$6:$E$1205,P367)),0)</f>
        <v>0</v>
      </c>
      <c r="Y367" s="37">
        <f>IF(ISNUMBER(I367),MAX(0,INDEX('913'!$F$6:$F$1205,I367)),0)</f>
        <v>0</v>
      </c>
      <c r="Z367" s="37">
        <f>IF(ISNUMBER(J367),MAX(0,INDEX('913'!$F$6:$F$1205,J367)),0)</f>
        <v>0</v>
      </c>
      <c r="AA367" s="37">
        <f>IF(ISNUMBER(K367),MAX(0,INDEX('913'!$F$6:$F$1205,K367)),0)</f>
        <v>0</v>
      </c>
      <c r="AB367" s="37">
        <f>IF(ISNUMBER(L367),MAX(0,INDEX('913'!$F$6:$F$1205,L367)),0)</f>
        <v>0</v>
      </c>
      <c r="AC367" s="37">
        <f>IF(ISNUMBER(M367),MAX(0,INDEX('913'!$F$6:$F$1205,M367)),0)</f>
        <v>0</v>
      </c>
      <c r="AD367" s="37">
        <f>IF(ISNUMBER(N367),MAX(0,INDEX('913'!$F$6:$F$1205,N367)),0)</f>
        <v>0</v>
      </c>
      <c r="AE367" s="37">
        <f>IF(ISNUMBER(O367),MAX(0,INDEX('913'!$F$6:$F$1205,O367)),0)</f>
        <v>0</v>
      </c>
      <c r="AF367" s="37">
        <f>IF(ISNUMBER(P367),MAX(0,INDEX('913'!$F$6:$F$1205,P367)),0)</f>
        <v>0</v>
      </c>
      <c r="AG367" s="32">
        <f>IF(ISNUMBER(I367),SQRT(INDEX('913'!$I$6:$I$1205,I367)^2+INDEX('913'!$J$6:$J$1205,I367)^2),0)</f>
        <v>0</v>
      </c>
      <c r="AH367" s="32">
        <f>IF(ISNUMBER(J367),SQRT(INDEX('913'!$I$6:$I$1205,J367)^2+INDEX('913'!$J$6:$J$1205,J367)^2),0)</f>
        <v>0</v>
      </c>
      <c r="AI367" s="32">
        <f>IF(ISNUMBER(K367),SQRT(INDEX('913'!$I$6:$I$1205,K367)^2+INDEX('913'!$J$6:$J$1205,K367)^2),0)</f>
        <v>0</v>
      </c>
      <c r="AJ367" s="32">
        <f>IF(ISNUMBER(L367),SQRT(INDEX('913'!$I$6:$I$1205,L367)^2+INDEX('913'!$J$6:$J$1205,L367)^2),0)</f>
        <v>0</v>
      </c>
      <c r="AK367" s="32">
        <f>IF(ISNUMBER(M367),SQRT(INDEX('913'!$I$6:$I$1205,M367)^2+INDEX('913'!$J$6:$J$1205,M367)^2),0)</f>
        <v>0</v>
      </c>
      <c r="AL367" s="32">
        <f>IF(ISNUMBER(N367),SQRT(INDEX('913'!$I$6:$I$1205,N367)^2+INDEX('913'!$J$6:$J$1205,N367)^2),0)</f>
        <v>0</v>
      </c>
      <c r="AM367" s="32">
        <f>IF(ISNUMBER(O367),SQRT(INDEX('913'!$I$6:$I$1205,O367)^2+INDEX('913'!$J$6:$J$1205,O367)^2),0)</f>
        <v>0</v>
      </c>
      <c r="AN367" s="49">
        <f>IF(ISNUMBER(P367),SQRT(INDEX('913'!$I$6:$I$1205,P367)^2+INDEX('913'!$J$6:$J$1205,P367)^2),0)</f>
        <v>0</v>
      </c>
      <c r="AO367" s="37">
        <f t="shared" si="81"/>
        <v>0</v>
      </c>
      <c r="AP367" s="37">
        <f t="shared" si="82"/>
        <v>0</v>
      </c>
      <c r="AQ367" s="33" t="e">
        <f>-100*'935'!W367*(AO367+AP367)/'11'!C$17</f>
        <v>#VALUE!</v>
      </c>
      <c r="AR367" s="37" t="e">
        <f t="shared" si="83"/>
        <v>#VALUE!</v>
      </c>
      <c r="AS367" s="52" t="e">
        <f t="shared" si="84"/>
        <v>#VALUE!</v>
      </c>
      <c r="AT367" s="32" t="e">
        <f>IF('935'!C367="VOID",0,('935'!C367*(1-'935'!X367/'11'!B$17)))</f>
        <v>#VALUE!</v>
      </c>
      <c r="AU367" s="52" t="e">
        <f>'935'!Q367*(1-'935'!Y367/'11'!C$17)/(1-'935'!X367/'11'!B$17)</f>
        <v>#VALUE!</v>
      </c>
      <c r="AV367" s="37" t="e">
        <f>INDEX('DNO totals'!$B$57:$G$57,IF('935'!K367,IF(MOD('935'!K367,1000),IF(MOD('935'!K367,100),IF(MOD('935'!K367,10),IF(MOD('935'!K367,1000)=1,6,5),4),3),2),1))</f>
        <v>#VALUE!</v>
      </c>
      <c r="AW367" s="52" t="e">
        <f t="shared" si="85"/>
        <v>#VALUE!</v>
      </c>
      <c r="AX367" s="32" t="e">
        <f>IF('935'!V367="VOID",0,'935'!V367*(1-'935'!X367/'11'!B$17))</f>
        <v>#VALUE!</v>
      </c>
      <c r="AY367" s="33" t="e">
        <f>IF(H367,-100*'Charging rates'!B$10/'11'!B$17*AX367/H367,0)</f>
        <v>#VALUE!</v>
      </c>
      <c r="AZ367" s="33" t="e">
        <f>IF(C367,'DNO totals'!B$41,0)</f>
        <v>#VALUE!</v>
      </c>
      <c r="BA367" s="33" t="e">
        <f t="shared" si="86"/>
        <v>#VALUE!</v>
      </c>
      <c r="BB367" s="33" t="e">
        <f t="shared" si="87"/>
        <v>#VALUE!</v>
      </c>
      <c r="BC367" s="53" t="e">
        <f t="shared" si="88"/>
        <v>#VALUE!</v>
      </c>
      <c r="BD367" s="32" t="e">
        <f>IF(AT367,'935'!H367*AT367/(AT367+D367+H367),0)</f>
        <v>#VALUE!</v>
      </c>
      <c r="BE367" s="32" t="e">
        <f>IF(H367,'935'!H367*H367/(AT367+D367+H367),0)</f>
        <v>#VALUE!</v>
      </c>
      <c r="BF367" s="32" t="e">
        <f>BD367*(1-'935'!X367/'11'!B$17)</f>
        <v>#VALUE!</v>
      </c>
      <c r="BG367" s="49" t="e">
        <f>BE367*(1-'935'!X367/'11'!B$17)</f>
        <v>#VALUE!</v>
      </c>
      <c r="BH367" s="52" t="e">
        <f>AV367*Parameters!B$6</f>
        <v>#VALUE!</v>
      </c>
      <c r="BI367" s="37" t="e">
        <f>IF('935'!$K367=1000,'Charging rates'!$C$38*$BH367/(1+'DNO totals'!$C$99)*'935'!$L367,0)</f>
        <v>#VALUE!</v>
      </c>
      <c r="BJ367" s="37" t="e">
        <f>IF(MOD('935'!$K367,1000)=100,'Charging rates'!$D$38*$BH367/(1+'DNO totals'!$D$99)*'935'!$M367,0)</f>
        <v>#VALUE!</v>
      </c>
      <c r="BK367" s="37" t="e">
        <f>IF(MOD('935'!$K367,100)=10,'Charging rates'!$E$38*$BH367/(1+'DNO totals'!$E$99)*'935'!$N367,0)</f>
        <v>#VALUE!</v>
      </c>
      <c r="BL367" s="37" t="e">
        <f>IF(AND(MOD('935'!$K367,10)&gt;0,MOD('935'!$K367,1000)&gt;1),'Charging rates'!$F$38*$BH367/(1+'DNO totals'!$F$99)*'935'!$O367,0)</f>
        <v>#VALUE!</v>
      </c>
      <c r="BM367" s="37" t="e">
        <f>IF(MOD('935'!$K367,1000)=1,'Charging rates'!$G$38*$BH367/(1+'DNO totals'!$G$99)*'935'!$P367,0)</f>
        <v>#VALUE!</v>
      </c>
      <c r="BN367" s="52" t="e">
        <f t="shared" si="89"/>
        <v>#VALUE!</v>
      </c>
      <c r="BO367" s="37" t="e">
        <f>IF('935'!$K367&gt;1000,'Charging rates'!$C$38*$AW367*'935'!$L367,0)</f>
        <v>#VALUE!</v>
      </c>
      <c r="BP367" s="37" t="e">
        <f>IF(MOD('935'!$K367,1000)&gt;100,'Charging rates'!$D$38*$AW367*'935'!$M367,0)</f>
        <v>#VALUE!</v>
      </c>
      <c r="BQ367" s="37" t="e">
        <f>IF(MOD('935'!$K367,100)&gt;10,'Charging rates'!$E$38*$AW367*'935'!$N367,0)</f>
        <v>#VALUE!</v>
      </c>
      <c r="BR367" s="52" t="e">
        <f t="shared" si="90"/>
        <v>#VALUE!</v>
      </c>
      <c r="BS367" s="48" t="e">
        <f>'935'!C367&lt;&gt;"VOID"</f>
        <v>#VALUE!</v>
      </c>
      <c r="BT367" s="33" t="e">
        <f>IF(BS367,(100/'11'!B$17*BD367*((1-'935'!I367)*'Charging rates'!B$51+'Charging rates'!B$63)),0)</f>
        <v>#VALUE!</v>
      </c>
      <c r="BU367" s="33" t="e">
        <f>100/'11'!B$17*BG367*('Charging rates'!B$51+'Charging rates'!B$63)</f>
        <v>#VALUE!</v>
      </c>
      <c r="BV367" s="33" t="e">
        <f>100/'11'!B$17*BE367*('Charging rates'!B$51+'Charging rates'!B$63)</f>
        <v>#VALUE!</v>
      </c>
      <c r="BW367" s="53" t="e">
        <f t="shared" si="91"/>
        <v>#VALUE!</v>
      </c>
      <c r="BX367" s="32" t="e">
        <f>AT367-('935'!T367*(1-'935'!X367/'11'!B$17))</f>
        <v>#VALUE!</v>
      </c>
      <c r="BY367" s="32">
        <f>0-IF(ISNUMBER(I367),INDEX('913'!$I$6:$I$1205,I367),0)-IF(ISNUMBER(J367),INDEX('913'!$I$6:$I$1205,J367),0)-IF(ISNUMBER(K367),INDEX('913'!$I$6:$I$1205,K367),0)-IF(ISNUMBER(L367),INDEX('913'!$I$6:$I$1205,L367),0)-IF(ISNUMBER(M367),INDEX('913'!$I$6:$I$1205,M367),0)-IF(ISNUMBER(N367),INDEX('913'!$I$6:$I$1205,N367),0)-IF(ISNUMBER(O367),INDEX('913'!$I$6:$I$1205,O367),0)-IF(ISNUMBER(P367),INDEX('913'!$I$6:$I$1205,P367),0)</f>
        <v>0</v>
      </c>
      <c r="BZ367" s="37">
        <f>IF(BY367=0,1,MAX(1,SQRT(BY367^2+(IF(ISNUMBER(I367),INDEX('913'!$J$6:$J$1205,I367),0)+IF(ISNUMBER(J367),INDEX('913'!$J$6:$J$1205,J367),0)+IF(ISNUMBER(K367),INDEX('913'!$J$6:$J$1205,K367),0)+IF(ISNUMBER(L367),INDEX('913'!$J$6:$J$1205,L367),0)+IF(ISNUMBER(M367),INDEX('913'!$J$6:$J$1205,M367),0)+IF(ISNUMBER(N367),INDEX('913'!$J$6:$J$1205,N367),0)+IF(ISNUMBER(O367),INDEX('913'!$J$6:$J$1205,O367),0)+IF(ISNUMBER(P367),INDEX('913'!$J$6:$J$1205,P367),0))^2)/BY367))</f>
        <v>1</v>
      </c>
      <c r="CA367" s="33" t="e">
        <f>100*AO367/'11'!B$17</f>
        <v>#VALUE!</v>
      </c>
      <c r="CB367" s="37" t="e">
        <f>100*(AP367*BZ367)/'11'!C$17</f>
        <v>#VALUE!</v>
      </c>
      <c r="CC367" s="37" t="e">
        <f t="shared" si="92"/>
        <v>#VALUE!</v>
      </c>
      <c r="CD367" s="33" t="e">
        <f t="shared" si="93"/>
        <v>#VALUE!</v>
      </c>
      <c r="CE367" s="54" t="e">
        <f>'11'!C$17-'935'!Y367</f>
        <v>#VALUE!</v>
      </c>
      <c r="CF367" s="37" t="e">
        <f>MAX('DNO totals'!B$312+0,MIN('935'!L367+0,'DNO totals'!B$304+0))</f>
        <v>#VALUE!</v>
      </c>
      <c r="CG367" s="37" t="e">
        <f>MAX('DNO totals'!C$312+0,MIN('935'!M367+0,'DNO totals'!C$304+0))</f>
        <v>#VALUE!</v>
      </c>
      <c r="CH367" s="37" t="e">
        <f>MAX('DNO totals'!D$312+0,MIN('935'!N367+0,'DNO totals'!D$304+0))</f>
        <v>#VALUE!</v>
      </c>
      <c r="CI367" s="37" t="e">
        <f>MAX('DNO totals'!E$312+0,MIN('935'!O367+0,'DNO totals'!E$304+0))</f>
        <v>#VALUE!</v>
      </c>
      <c r="CJ367" s="52" t="e">
        <f>MAX('DNO totals'!F$312+0,MIN('935'!P367+0,'DNO totals'!F$304+0))</f>
        <v>#VALUE!</v>
      </c>
      <c r="CK367" s="37" t="e">
        <f>IF('935'!$K367=1000,'Charging rates'!$C$38*$BH367/(1+'DNO totals'!$C$99)*$CF367,0)</f>
        <v>#VALUE!</v>
      </c>
      <c r="CL367" s="37" t="e">
        <f>IF(MOD('935'!$K367,1000)=100,'Charging rates'!$D$38*$BH367/(1+'DNO totals'!$D$99)*$CG367,0)</f>
        <v>#VALUE!</v>
      </c>
      <c r="CM367" s="37" t="e">
        <f>IF(MOD('935'!$K367,100)=10,'Charging rates'!$E$38*$BH367/(1+'DNO totals'!$E$99)*$CH367,0)</f>
        <v>#VALUE!</v>
      </c>
      <c r="CN367" s="37" t="e">
        <f>IF(AND(MOD('935'!$K367,10)&gt;0,MOD('935'!$K367,1000)&gt;1),'Charging rates'!$F$38*$BH367/(1+'DNO totals'!$F$99)*$CI367,0)</f>
        <v>#VALUE!</v>
      </c>
      <c r="CO367" s="37" t="e">
        <f>IF(MOD('935'!$K367,1000)=1,'Charging rates'!$G$38*$BH367/(1+'DNO totals'!$G$99)*$CJ367,0)</f>
        <v>#VALUE!</v>
      </c>
      <c r="CP367" s="52" t="e">
        <f t="shared" si="94"/>
        <v>#VALUE!</v>
      </c>
      <c r="CQ367" s="37" t="e">
        <f>IF('935'!$K367&gt;1000,'Charging rates'!$C$38*$AW367*$CF367,0)</f>
        <v>#VALUE!</v>
      </c>
      <c r="CR367" s="37" t="e">
        <f>IF(MOD('935'!$K367,1000)&gt;100,'Charging rates'!$D$38*$AW367*$CG367,0)</f>
        <v>#VALUE!</v>
      </c>
      <c r="CS367" s="37" t="e">
        <f>IF(MOD('935'!$K367,100)&gt;10,'Charging rates'!$E$38*$AW367*$CH367,0)</f>
        <v>#VALUE!</v>
      </c>
      <c r="CT367" s="52" t="e">
        <f t="shared" si="95"/>
        <v>#VALUE!</v>
      </c>
      <c r="CU367" s="33" t="e">
        <f>100*(AP367*'935'!Q367*BZ367)/'11'!B$17</f>
        <v>#VALUE!</v>
      </c>
      <c r="CV367" s="33" t="e">
        <f>100/'11'!B$17*'Charging rates'!B$10*AW367</f>
        <v>#VALUE!</v>
      </c>
      <c r="CW367" s="33" t="e">
        <f>IF(AT367=0,0,(1-BX367/AT367)*(CA367+IF('935'!Q367=0,0,(CB367*'935'!Q367*('11'!C$17-'935'!Y367)/('11'!B$17-'935'!X367)))))</f>
        <v>#VALUE!</v>
      </c>
      <c r="CX367" s="33" t="e">
        <f t="shared" si="96"/>
        <v>#VALUE!</v>
      </c>
      <c r="CY367" s="49" t="e">
        <f t="shared" si="97"/>
        <v>#VALUE!</v>
      </c>
      <c r="CZ367" s="32" t="e">
        <f>AT367*(Parameters!B$21+AU367)*IF('DNO totals'!B$323&lt;0,1,'935'!S367)</f>
        <v>#VALUE!</v>
      </c>
      <c r="DA367" s="52" t="e">
        <f>IF('DNO totals'!B$323&lt;0,1,'935'!S367)*(Parameters!B$21+AU367)</f>
        <v>#VALUE!</v>
      </c>
      <c r="DB367" s="37" t="e">
        <f>CX367+'Charging rates'!B$106*DA367*100/'11'!B$17</f>
        <v>#VALUE!</v>
      </c>
      <c r="DC367" s="37" t="e">
        <f>DB367+'Charging rates'!B$116*(Parameters!B$21+AU367)*100/'11'!B$17*IF('DNO totals'!B$323&lt;0,1,'935'!S367)</f>
        <v>#VALUE!</v>
      </c>
      <c r="DD367" s="37" t="e">
        <f>'Charging rates'!B$97*(CP367+CT367)*100/'11'!B$17</f>
        <v>#VALUE!</v>
      </c>
      <c r="DE367" s="33" t="e">
        <f>MAX(0-(CB367*AU367*'11'!C$17/'11'!B$17),DC367+DD367)</f>
        <v>#VALUE!</v>
      </c>
      <c r="DF367" s="37" t="e">
        <f>IF(BS367,IF(AU367=0,CC367,MAX(0,MIN(CC367,CC367+(DE367/'935'!Q367*('11'!B$17-'935'!X367)/('11'!C$17-'935'!Y367))))),0)</f>
        <v>#VALUE!</v>
      </c>
      <c r="DG367" s="33" t="e">
        <f t="shared" si="98"/>
        <v>#VALUE!</v>
      </c>
      <c r="DH367" s="53" t="e">
        <f t="shared" si="99"/>
        <v>#VALUE!</v>
      </c>
    </row>
    <row r="368" spans="1:112">
      <c r="A368" s="28">
        <v>268</v>
      </c>
      <c r="B368" s="47" t="e">
        <f>'935'!B368</f>
        <v>#VALUE!</v>
      </c>
      <c r="C368" s="48" t="e">
        <f>OR('935'!E368&lt;&gt;"VOID",'935'!F368&lt;&gt;"VOID",'935'!G368&lt;&gt;"VOID")</f>
        <v>#VALUE!</v>
      </c>
      <c r="D368" s="32" t="e">
        <f>IF('935'!D368="VOID",0,'935'!D368*(1-'935'!X368/'11'!B$17))</f>
        <v>#VALUE!</v>
      </c>
      <c r="E368" s="32" t="e">
        <f>IF('935'!E368="VOID",0,'935'!E368*(1-'935'!X368/'11'!B$17))</f>
        <v>#VALUE!</v>
      </c>
      <c r="F368" s="32" t="e">
        <f>IF('935'!F368="VOID",0,'935'!F368*(1-'935'!X368/'11'!B$17))</f>
        <v>#VALUE!</v>
      </c>
      <c r="G368" s="32" t="e">
        <f>IF('935'!G368="VOID",0,'935'!G368*(1-'935'!X368/'11'!B$17))</f>
        <v>#VALUE!</v>
      </c>
      <c r="H368" s="49" t="e">
        <f t="shared" si="80"/>
        <v>#VALUE!</v>
      </c>
      <c r="I368" s="50" t="e">
        <f>MATCH('935'!J368,'913'!$B$6:$B$1205,0)</f>
        <v>#VALUE!</v>
      </c>
      <c r="J368" s="50" t="e">
        <f>MATCH(INDEX('913'!$D$6:$D$1205,I368),'913'!$B$6:$B$1205,0)</f>
        <v>#VALUE!</v>
      </c>
      <c r="K368" s="50" t="e">
        <f>MATCH(INDEX('913'!$D$6:$D$1205,J368),'913'!$B$6:$B$1205,0)</f>
        <v>#VALUE!</v>
      </c>
      <c r="L368" s="50" t="e">
        <f>MATCH(INDEX('913'!$D$6:$D$1205,K368),'913'!$B$6:$B$1205,0)</f>
        <v>#VALUE!</v>
      </c>
      <c r="M368" s="50" t="e">
        <f>MATCH(INDEX('913'!$D$6:$D$1205,L368),'913'!$B$6:$B$1205,0)</f>
        <v>#VALUE!</v>
      </c>
      <c r="N368" s="50" t="e">
        <f>MATCH(INDEX('913'!$D$6:$D$1205,M368),'913'!$B$6:$B$1205,0)</f>
        <v>#VALUE!</v>
      </c>
      <c r="O368" s="50" t="e">
        <f>MATCH(INDEX('913'!$D$6:$D$1205,N368),'913'!$B$6:$B$1205,0)</f>
        <v>#VALUE!</v>
      </c>
      <c r="P368" s="51" t="e">
        <f>MATCH(INDEX('913'!$D$6:$D$1205,O368),'913'!$B$6:$B$1205,0)</f>
        <v>#VALUE!</v>
      </c>
      <c r="Q368" s="37">
        <f>IF(ISNUMBER(I368),MAX(0,INDEX('913'!$E$6:$E$1205,I368)),0)</f>
        <v>0</v>
      </c>
      <c r="R368" s="37">
        <f>IF(ISNUMBER(J368),MAX(0,INDEX('913'!$E$6:$E$1205,J368)),0)</f>
        <v>0</v>
      </c>
      <c r="S368" s="37">
        <f>IF(ISNUMBER(K368),MAX(0,INDEX('913'!$E$6:$E$1205,K368)),0)</f>
        <v>0</v>
      </c>
      <c r="T368" s="37">
        <f>IF(ISNUMBER(L368),MAX(0,INDEX('913'!$E$6:$E$1205,L368)),0)</f>
        <v>0</v>
      </c>
      <c r="U368" s="37">
        <f>IF(ISNUMBER(M368),MAX(0,INDEX('913'!$E$6:$E$1205,M368)),0)</f>
        <v>0</v>
      </c>
      <c r="V368" s="37">
        <f>IF(ISNUMBER(N368),MAX(0,INDEX('913'!$E$6:$E$1205,N368)),0)</f>
        <v>0</v>
      </c>
      <c r="W368" s="37">
        <f>IF(ISNUMBER(O368),MAX(0,INDEX('913'!$E$6:$E$1205,O368)),0)</f>
        <v>0</v>
      </c>
      <c r="X368" s="52">
        <f>IF(ISNUMBER(P368),MAX(0,INDEX('913'!$E$6:$E$1205,P368)),0)</f>
        <v>0</v>
      </c>
      <c r="Y368" s="37">
        <f>IF(ISNUMBER(I368),MAX(0,INDEX('913'!$F$6:$F$1205,I368)),0)</f>
        <v>0</v>
      </c>
      <c r="Z368" s="37">
        <f>IF(ISNUMBER(J368),MAX(0,INDEX('913'!$F$6:$F$1205,J368)),0)</f>
        <v>0</v>
      </c>
      <c r="AA368" s="37">
        <f>IF(ISNUMBER(K368),MAX(0,INDEX('913'!$F$6:$F$1205,K368)),0)</f>
        <v>0</v>
      </c>
      <c r="AB368" s="37">
        <f>IF(ISNUMBER(L368),MAX(0,INDEX('913'!$F$6:$F$1205,L368)),0)</f>
        <v>0</v>
      </c>
      <c r="AC368" s="37">
        <f>IF(ISNUMBER(M368),MAX(0,INDEX('913'!$F$6:$F$1205,M368)),0)</f>
        <v>0</v>
      </c>
      <c r="AD368" s="37">
        <f>IF(ISNUMBER(N368),MAX(0,INDEX('913'!$F$6:$F$1205,N368)),0)</f>
        <v>0</v>
      </c>
      <c r="AE368" s="37">
        <f>IF(ISNUMBER(O368),MAX(0,INDEX('913'!$F$6:$F$1205,O368)),0)</f>
        <v>0</v>
      </c>
      <c r="AF368" s="37">
        <f>IF(ISNUMBER(P368),MAX(0,INDEX('913'!$F$6:$F$1205,P368)),0)</f>
        <v>0</v>
      </c>
      <c r="AG368" s="32">
        <f>IF(ISNUMBER(I368),SQRT(INDEX('913'!$I$6:$I$1205,I368)^2+INDEX('913'!$J$6:$J$1205,I368)^2),0)</f>
        <v>0</v>
      </c>
      <c r="AH368" s="32">
        <f>IF(ISNUMBER(J368),SQRT(INDEX('913'!$I$6:$I$1205,J368)^2+INDEX('913'!$J$6:$J$1205,J368)^2),0)</f>
        <v>0</v>
      </c>
      <c r="AI368" s="32">
        <f>IF(ISNUMBER(K368),SQRT(INDEX('913'!$I$6:$I$1205,K368)^2+INDEX('913'!$J$6:$J$1205,K368)^2),0)</f>
        <v>0</v>
      </c>
      <c r="AJ368" s="32">
        <f>IF(ISNUMBER(L368),SQRT(INDEX('913'!$I$6:$I$1205,L368)^2+INDEX('913'!$J$6:$J$1205,L368)^2),0)</f>
        <v>0</v>
      </c>
      <c r="AK368" s="32">
        <f>IF(ISNUMBER(M368),SQRT(INDEX('913'!$I$6:$I$1205,M368)^2+INDEX('913'!$J$6:$J$1205,M368)^2),0)</f>
        <v>0</v>
      </c>
      <c r="AL368" s="32">
        <f>IF(ISNUMBER(N368),SQRT(INDEX('913'!$I$6:$I$1205,N368)^2+INDEX('913'!$J$6:$J$1205,N368)^2),0)</f>
        <v>0</v>
      </c>
      <c r="AM368" s="32">
        <f>IF(ISNUMBER(O368),SQRT(INDEX('913'!$I$6:$I$1205,O368)^2+INDEX('913'!$J$6:$J$1205,O368)^2),0)</f>
        <v>0</v>
      </c>
      <c r="AN368" s="49">
        <f>IF(ISNUMBER(P368),SQRT(INDEX('913'!$I$6:$I$1205,P368)^2+INDEX('913'!$J$6:$J$1205,P368)^2),0)</f>
        <v>0</v>
      </c>
      <c r="AO368" s="37">
        <f t="shared" si="81"/>
        <v>0</v>
      </c>
      <c r="AP368" s="37">
        <f t="shared" si="82"/>
        <v>0</v>
      </c>
      <c r="AQ368" s="33" t="e">
        <f>-100*'935'!W368*(AO368+AP368)/'11'!C$17</f>
        <v>#VALUE!</v>
      </c>
      <c r="AR368" s="37" t="e">
        <f t="shared" si="83"/>
        <v>#VALUE!</v>
      </c>
      <c r="AS368" s="52" t="e">
        <f t="shared" si="84"/>
        <v>#VALUE!</v>
      </c>
      <c r="AT368" s="32" t="e">
        <f>IF('935'!C368="VOID",0,('935'!C368*(1-'935'!X368/'11'!B$17)))</f>
        <v>#VALUE!</v>
      </c>
      <c r="AU368" s="52" t="e">
        <f>'935'!Q368*(1-'935'!Y368/'11'!C$17)/(1-'935'!X368/'11'!B$17)</f>
        <v>#VALUE!</v>
      </c>
      <c r="AV368" s="37" t="e">
        <f>INDEX('DNO totals'!$B$57:$G$57,IF('935'!K368,IF(MOD('935'!K368,1000),IF(MOD('935'!K368,100),IF(MOD('935'!K368,10),IF(MOD('935'!K368,1000)=1,6,5),4),3),2),1))</f>
        <v>#VALUE!</v>
      </c>
      <c r="AW368" s="52" t="e">
        <f t="shared" si="85"/>
        <v>#VALUE!</v>
      </c>
      <c r="AX368" s="32" t="e">
        <f>IF('935'!V368="VOID",0,'935'!V368*(1-'935'!X368/'11'!B$17))</f>
        <v>#VALUE!</v>
      </c>
      <c r="AY368" s="33" t="e">
        <f>IF(H368,-100*'Charging rates'!B$10/'11'!B$17*AX368/H368,0)</f>
        <v>#VALUE!</v>
      </c>
      <c r="AZ368" s="33" t="e">
        <f>IF(C368,'DNO totals'!B$41,0)</f>
        <v>#VALUE!</v>
      </c>
      <c r="BA368" s="33" t="e">
        <f t="shared" si="86"/>
        <v>#VALUE!</v>
      </c>
      <c r="BB368" s="33" t="e">
        <f t="shared" si="87"/>
        <v>#VALUE!</v>
      </c>
      <c r="BC368" s="53" t="e">
        <f t="shared" si="88"/>
        <v>#VALUE!</v>
      </c>
      <c r="BD368" s="32" t="e">
        <f>IF(AT368,'935'!H368*AT368/(AT368+D368+H368),0)</f>
        <v>#VALUE!</v>
      </c>
      <c r="BE368" s="32" t="e">
        <f>IF(H368,'935'!H368*H368/(AT368+D368+H368),0)</f>
        <v>#VALUE!</v>
      </c>
      <c r="BF368" s="32" t="e">
        <f>BD368*(1-'935'!X368/'11'!B$17)</f>
        <v>#VALUE!</v>
      </c>
      <c r="BG368" s="49" t="e">
        <f>BE368*(1-'935'!X368/'11'!B$17)</f>
        <v>#VALUE!</v>
      </c>
      <c r="BH368" s="52" t="e">
        <f>AV368*Parameters!B$6</f>
        <v>#VALUE!</v>
      </c>
      <c r="BI368" s="37" t="e">
        <f>IF('935'!$K368=1000,'Charging rates'!$C$38*$BH368/(1+'DNO totals'!$C$99)*'935'!$L368,0)</f>
        <v>#VALUE!</v>
      </c>
      <c r="BJ368" s="37" t="e">
        <f>IF(MOD('935'!$K368,1000)=100,'Charging rates'!$D$38*$BH368/(1+'DNO totals'!$D$99)*'935'!$M368,0)</f>
        <v>#VALUE!</v>
      </c>
      <c r="BK368" s="37" t="e">
        <f>IF(MOD('935'!$K368,100)=10,'Charging rates'!$E$38*$BH368/(1+'DNO totals'!$E$99)*'935'!$N368,0)</f>
        <v>#VALUE!</v>
      </c>
      <c r="BL368" s="37" t="e">
        <f>IF(AND(MOD('935'!$K368,10)&gt;0,MOD('935'!$K368,1000)&gt;1),'Charging rates'!$F$38*$BH368/(1+'DNO totals'!$F$99)*'935'!$O368,0)</f>
        <v>#VALUE!</v>
      </c>
      <c r="BM368" s="37" t="e">
        <f>IF(MOD('935'!$K368,1000)=1,'Charging rates'!$G$38*$BH368/(1+'DNO totals'!$G$99)*'935'!$P368,0)</f>
        <v>#VALUE!</v>
      </c>
      <c r="BN368" s="52" t="e">
        <f t="shared" si="89"/>
        <v>#VALUE!</v>
      </c>
      <c r="BO368" s="37" t="e">
        <f>IF('935'!$K368&gt;1000,'Charging rates'!$C$38*$AW368*'935'!$L368,0)</f>
        <v>#VALUE!</v>
      </c>
      <c r="BP368" s="37" t="e">
        <f>IF(MOD('935'!$K368,1000)&gt;100,'Charging rates'!$D$38*$AW368*'935'!$M368,0)</f>
        <v>#VALUE!</v>
      </c>
      <c r="BQ368" s="37" t="e">
        <f>IF(MOD('935'!$K368,100)&gt;10,'Charging rates'!$E$38*$AW368*'935'!$N368,0)</f>
        <v>#VALUE!</v>
      </c>
      <c r="BR368" s="52" t="e">
        <f t="shared" si="90"/>
        <v>#VALUE!</v>
      </c>
      <c r="BS368" s="48" t="e">
        <f>'935'!C368&lt;&gt;"VOID"</f>
        <v>#VALUE!</v>
      </c>
      <c r="BT368" s="33" t="e">
        <f>IF(BS368,(100/'11'!B$17*BD368*((1-'935'!I368)*'Charging rates'!B$51+'Charging rates'!B$63)),0)</f>
        <v>#VALUE!</v>
      </c>
      <c r="BU368" s="33" t="e">
        <f>100/'11'!B$17*BG368*('Charging rates'!B$51+'Charging rates'!B$63)</f>
        <v>#VALUE!</v>
      </c>
      <c r="BV368" s="33" t="e">
        <f>100/'11'!B$17*BE368*('Charging rates'!B$51+'Charging rates'!B$63)</f>
        <v>#VALUE!</v>
      </c>
      <c r="BW368" s="53" t="e">
        <f t="shared" si="91"/>
        <v>#VALUE!</v>
      </c>
      <c r="BX368" s="32" t="e">
        <f>AT368-('935'!T368*(1-'935'!X368/'11'!B$17))</f>
        <v>#VALUE!</v>
      </c>
      <c r="BY368" s="32">
        <f>0-IF(ISNUMBER(I368),INDEX('913'!$I$6:$I$1205,I368),0)-IF(ISNUMBER(J368),INDEX('913'!$I$6:$I$1205,J368),0)-IF(ISNUMBER(K368),INDEX('913'!$I$6:$I$1205,K368),0)-IF(ISNUMBER(L368),INDEX('913'!$I$6:$I$1205,L368),0)-IF(ISNUMBER(M368),INDEX('913'!$I$6:$I$1205,M368),0)-IF(ISNUMBER(N368),INDEX('913'!$I$6:$I$1205,N368),0)-IF(ISNUMBER(O368),INDEX('913'!$I$6:$I$1205,O368),0)-IF(ISNUMBER(P368),INDEX('913'!$I$6:$I$1205,P368),0)</f>
        <v>0</v>
      </c>
      <c r="BZ368" s="37">
        <f>IF(BY368=0,1,MAX(1,SQRT(BY368^2+(IF(ISNUMBER(I368),INDEX('913'!$J$6:$J$1205,I368),0)+IF(ISNUMBER(J368),INDEX('913'!$J$6:$J$1205,J368),0)+IF(ISNUMBER(K368),INDEX('913'!$J$6:$J$1205,K368),0)+IF(ISNUMBER(L368),INDEX('913'!$J$6:$J$1205,L368),0)+IF(ISNUMBER(M368),INDEX('913'!$J$6:$J$1205,M368),0)+IF(ISNUMBER(N368),INDEX('913'!$J$6:$J$1205,N368),0)+IF(ISNUMBER(O368),INDEX('913'!$J$6:$J$1205,O368),0)+IF(ISNUMBER(P368),INDEX('913'!$J$6:$J$1205,P368),0))^2)/BY368))</f>
        <v>1</v>
      </c>
      <c r="CA368" s="33" t="e">
        <f>100*AO368/'11'!B$17</f>
        <v>#VALUE!</v>
      </c>
      <c r="CB368" s="37" t="e">
        <f>100*(AP368*BZ368)/'11'!C$17</f>
        <v>#VALUE!</v>
      </c>
      <c r="CC368" s="37" t="e">
        <f t="shared" si="92"/>
        <v>#VALUE!</v>
      </c>
      <c r="CD368" s="33" t="e">
        <f t="shared" si="93"/>
        <v>#VALUE!</v>
      </c>
      <c r="CE368" s="54" t="e">
        <f>'11'!C$17-'935'!Y368</f>
        <v>#VALUE!</v>
      </c>
      <c r="CF368" s="37" t="e">
        <f>MAX('DNO totals'!B$312+0,MIN('935'!L368+0,'DNO totals'!B$304+0))</f>
        <v>#VALUE!</v>
      </c>
      <c r="CG368" s="37" t="e">
        <f>MAX('DNO totals'!C$312+0,MIN('935'!M368+0,'DNO totals'!C$304+0))</f>
        <v>#VALUE!</v>
      </c>
      <c r="CH368" s="37" t="e">
        <f>MAX('DNO totals'!D$312+0,MIN('935'!N368+0,'DNO totals'!D$304+0))</f>
        <v>#VALUE!</v>
      </c>
      <c r="CI368" s="37" t="e">
        <f>MAX('DNO totals'!E$312+0,MIN('935'!O368+0,'DNO totals'!E$304+0))</f>
        <v>#VALUE!</v>
      </c>
      <c r="CJ368" s="52" t="e">
        <f>MAX('DNO totals'!F$312+0,MIN('935'!P368+0,'DNO totals'!F$304+0))</f>
        <v>#VALUE!</v>
      </c>
      <c r="CK368" s="37" t="e">
        <f>IF('935'!$K368=1000,'Charging rates'!$C$38*$BH368/(1+'DNO totals'!$C$99)*$CF368,0)</f>
        <v>#VALUE!</v>
      </c>
      <c r="CL368" s="37" t="e">
        <f>IF(MOD('935'!$K368,1000)=100,'Charging rates'!$D$38*$BH368/(1+'DNO totals'!$D$99)*$CG368,0)</f>
        <v>#VALUE!</v>
      </c>
      <c r="CM368" s="37" t="e">
        <f>IF(MOD('935'!$K368,100)=10,'Charging rates'!$E$38*$BH368/(1+'DNO totals'!$E$99)*$CH368,0)</f>
        <v>#VALUE!</v>
      </c>
      <c r="CN368" s="37" t="e">
        <f>IF(AND(MOD('935'!$K368,10)&gt;0,MOD('935'!$K368,1000)&gt;1),'Charging rates'!$F$38*$BH368/(1+'DNO totals'!$F$99)*$CI368,0)</f>
        <v>#VALUE!</v>
      </c>
      <c r="CO368" s="37" t="e">
        <f>IF(MOD('935'!$K368,1000)=1,'Charging rates'!$G$38*$BH368/(1+'DNO totals'!$G$99)*$CJ368,0)</f>
        <v>#VALUE!</v>
      </c>
      <c r="CP368" s="52" t="e">
        <f t="shared" si="94"/>
        <v>#VALUE!</v>
      </c>
      <c r="CQ368" s="37" t="e">
        <f>IF('935'!$K368&gt;1000,'Charging rates'!$C$38*$AW368*$CF368,0)</f>
        <v>#VALUE!</v>
      </c>
      <c r="CR368" s="37" t="e">
        <f>IF(MOD('935'!$K368,1000)&gt;100,'Charging rates'!$D$38*$AW368*$CG368,0)</f>
        <v>#VALUE!</v>
      </c>
      <c r="CS368" s="37" t="e">
        <f>IF(MOD('935'!$K368,100)&gt;10,'Charging rates'!$E$38*$AW368*$CH368,0)</f>
        <v>#VALUE!</v>
      </c>
      <c r="CT368" s="52" t="e">
        <f t="shared" si="95"/>
        <v>#VALUE!</v>
      </c>
      <c r="CU368" s="33" t="e">
        <f>100*(AP368*'935'!Q368*BZ368)/'11'!B$17</f>
        <v>#VALUE!</v>
      </c>
      <c r="CV368" s="33" t="e">
        <f>100/'11'!B$17*'Charging rates'!B$10*AW368</f>
        <v>#VALUE!</v>
      </c>
      <c r="CW368" s="33" t="e">
        <f>IF(AT368=0,0,(1-BX368/AT368)*(CA368+IF('935'!Q368=0,0,(CB368*'935'!Q368*('11'!C$17-'935'!Y368)/('11'!B$17-'935'!X368)))))</f>
        <v>#VALUE!</v>
      </c>
      <c r="CX368" s="33" t="e">
        <f t="shared" si="96"/>
        <v>#VALUE!</v>
      </c>
      <c r="CY368" s="49" t="e">
        <f t="shared" si="97"/>
        <v>#VALUE!</v>
      </c>
      <c r="CZ368" s="32" t="e">
        <f>AT368*(Parameters!B$21+AU368)*IF('DNO totals'!B$323&lt;0,1,'935'!S368)</f>
        <v>#VALUE!</v>
      </c>
      <c r="DA368" s="52" t="e">
        <f>IF('DNO totals'!B$323&lt;0,1,'935'!S368)*(Parameters!B$21+AU368)</f>
        <v>#VALUE!</v>
      </c>
      <c r="DB368" s="37" t="e">
        <f>CX368+'Charging rates'!B$106*DA368*100/'11'!B$17</f>
        <v>#VALUE!</v>
      </c>
      <c r="DC368" s="37" t="e">
        <f>DB368+'Charging rates'!B$116*(Parameters!B$21+AU368)*100/'11'!B$17*IF('DNO totals'!B$323&lt;0,1,'935'!S368)</f>
        <v>#VALUE!</v>
      </c>
      <c r="DD368" s="37" t="e">
        <f>'Charging rates'!B$97*(CP368+CT368)*100/'11'!B$17</f>
        <v>#VALUE!</v>
      </c>
      <c r="DE368" s="33" t="e">
        <f>MAX(0-(CB368*AU368*'11'!C$17/'11'!B$17),DC368+DD368)</f>
        <v>#VALUE!</v>
      </c>
      <c r="DF368" s="37" t="e">
        <f>IF(BS368,IF(AU368=0,CC368,MAX(0,MIN(CC368,CC368+(DE368/'935'!Q368*('11'!B$17-'935'!X368)/('11'!C$17-'935'!Y368))))),0)</f>
        <v>#VALUE!</v>
      </c>
      <c r="DG368" s="33" t="e">
        <f t="shared" si="98"/>
        <v>#VALUE!</v>
      </c>
      <c r="DH368" s="53" t="e">
        <f t="shared" si="99"/>
        <v>#VALUE!</v>
      </c>
    </row>
    <row r="369" spans="1:112">
      <c r="A369" s="28">
        <v>269</v>
      </c>
      <c r="B369" s="47" t="e">
        <f>'935'!B369</f>
        <v>#VALUE!</v>
      </c>
      <c r="C369" s="48" t="e">
        <f>OR('935'!E369&lt;&gt;"VOID",'935'!F369&lt;&gt;"VOID",'935'!G369&lt;&gt;"VOID")</f>
        <v>#VALUE!</v>
      </c>
      <c r="D369" s="32" t="e">
        <f>IF('935'!D369="VOID",0,'935'!D369*(1-'935'!X369/'11'!B$17))</f>
        <v>#VALUE!</v>
      </c>
      <c r="E369" s="32" t="e">
        <f>IF('935'!E369="VOID",0,'935'!E369*(1-'935'!X369/'11'!B$17))</f>
        <v>#VALUE!</v>
      </c>
      <c r="F369" s="32" t="e">
        <f>IF('935'!F369="VOID",0,'935'!F369*(1-'935'!X369/'11'!B$17))</f>
        <v>#VALUE!</v>
      </c>
      <c r="G369" s="32" t="e">
        <f>IF('935'!G369="VOID",0,'935'!G369*(1-'935'!X369/'11'!B$17))</f>
        <v>#VALUE!</v>
      </c>
      <c r="H369" s="49" t="e">
        <f t="shared" si="80"/>
        <v>#VALUE!</v>
      </c>
      <c r="I369" s="50" t="e">
        <f>MATCH('935'!J369,'913'!$B$6:$B$1205,0)</f>
        <v>#VALUE!</v>
      </c>
      <c r="J369" s="50" t="e">
        <f>MATCH(INDEX('913'!$D$6:$D$1205,I369),'913'!$B$6:$B$1205,0)</f>
        <v>#VALUE!</v>
      </c>
      <c r="K369" s="50" t="e">
        <f>MATCH(INDEX('913'!$D$6:$D$1205,J369),'913'!$B$6:$B$1205,0)</f>
        <v>#VALUE!</v>
      </c>
      <c r="L369" s="50" t="e">
        <f>MATCH(INDEX('913'!$D$6:$D$1205,K369),'913'!$B$6:$B$1205,0)</f>
        <v>#VALUE!</v>
      </c>
      <c r="M369" s="50" t="e">
        <f>MATCH(INDEX('913'!$D$6:$D$1205,L369),'913'!$B$6:$B$1205,0)</f>
        <v>#VALUE!</v>
      </c>
      <c r="N369" s="50" t="e">
        <f>MATCH(INDEX('913'!$D$6:$D$1205,M369),'913'!$B$6:$B$1205,0)</f>
        <v>#VALUE!</v>
      </c>
      <c r="O369" s="50" t="e">
        <f>MATCH(INDEX('913'!$D$6:$D$1205,N369),'913'!$B$6:$B$1205,0)</f>
        <v>#VALUE!</v>
      </c>
      <c r="P369" s="51" t="e">
        <f>MATCH(INDEX('913'!$D$6:$D$1205,O369),'913'!$B$6:$B$1205,0)</f>
        <v>#VALUE!</v>
      </c>
      <c r="Q369" s="37">
        <f>IF(ISNUMBER(I369),MAX(0,INDEX('913'!$E$6:$E$1205,I369)),0)</f>
        <v>0</v>
      </c>
      <c r="R369" s="37">
        <f>IF(ISNUMBER(J369),MAX(0,INDEX('913'!$E$6:$E$1205,J369)),0)</f>
        <v>0</v>
      </c>
      <c r="S369" s="37">
        <f>IF(ISNUMBER(K369),MAX(0,INDEX('913'!$E$6:$E$1205,K369)),0)</f>
        <v>0</v>
      </c>
      <c r="T369" s="37">
        <f>IF(ISNUMBER(L369),MAX(0,INDEX('913'!$E$6:$E$1205,L369)),0)</f>
        <v>0</v>
      </c>
      <c r="U369" s="37">
        <f>IF(ISNUMBER(M369),MAX(0,INDEX('913'!$E$6:$E$1205,M369)),0)</f>
        <v>0</v>
      </c>
      <c r="V369" s="37">
        <f>IF(ISNUMBER(N369),MAX(0,INDEX('913'!$E$6:$E$1205,N369)),0)</f>
        <v>0</v>
      </c>
      <c r="W369" s="37">
        <f>IF(ISNUMBER(O369),MAX(0,INDEX('913'!$E$6:$E$1205,O369)),0)</f>
        <v>0</v>
      </c>
      <c r="X369" s="52">
        <f>IF(ISNUMBER(P369),MAX(0,INDEX('913'!$E$6:$E$1205,P369)),0)</f>
        <v>0</v>
      </c>
      <c r="Y369" s="37">
        <f>IF(ISNUMBER(I369),MAX(0,INDEX('913'!$F$6:$F$1205,I369)),0)</f>
        <v>0</v>
      </c>
      <c r="Z369" s="37">
        <f>IF(ISNUMBER(J369),MAX(0,INDEX('913'!$F$6:$F$1205,J369)),0)</f>
        <v>0</v>
      </c>
      <c r="AA369" s="37">
        <f>IF(ISNUMBER(K369),MAX(0,INDEX('913'!$F$6:$F$1205,K369)),0)</f>
        <v>0</v>
      </c>
      <c r="AB369" s="37">
        <f>IF(ISNUMBER(L369),MAX(0,INDEX('913'!$F$6:$F$1205,L369)),0)</f>
        <v>0</v>
      </c>
      <c r="AC369" s="37">
        <f>IF(ISNUMBER(M369),MAX(0,INDEX('913'!$F$6:$F$1205,M369)),0)</f>
        <v>0</v>
      </c>
      <c r="AD369" s="37">
        <f>IF(ISNUMBER(N369),MAX(0,INDEX('913'!$F$6:$F$1205,N369)),0)</f>
        <v>0</v>
      </c>
      <c r="AE369" s="37">
        <f>IF(ISNUMBER(O369),MAX(0,INDEX('913'!$F$6:$F$1205,O369)),0)</f>
        <v>0</v>
      </c>
      <c r="AF369" s="37">
        <f>IF(ISNUMBER(P369),MAX(0,INDEX('913'!$F$6:$F$1205,P369)),0)</f>
        <v>0</v>
      </c>
      <c r="AG369" s="32">
        <f>IF(ISNUMBER(I369),SQRT(INDEX('913'!$I$6:$I$1205,I369)^2+INDEX('913'!$J$6:$J$1205,I369)^2),0)</f>
        <v>0</v>
      </c>
      <c r="AH369" s="32">
        <f>IF(ISNUMBER(J369),SQRT(INDEX('913'!$I$6:$I$1205,J369)^2+INDEX('913'!$J$6:$J$1205,J369)^2),0)</f>
        <v>0</v>
      </c>
      <c r="AI369" s="32">
        <f>IF(ISNUMBER(K369),SQRT(INDEX('913'!$I$6:$I$1205,K369)^2+INDEX('913'!$J$6:$J$1205,K369)^2),0)</f>
        <v>0</v>
      </c>
      <c r="AJ369" s="32">
        <f>IF(ISNUMBER(L369),SQRT(INDEX('913'!$I$6:$I$1205,L369)^2+INDEX('913'!$J$6:$J$1205,L369)^2),0)</f>
        <v>0</v>
      </c>
      <c r="AK369" s="32">
        <f>IF(ISNUMBER(M369),SQRT(INDEX('913'!$I$6:$I$1205,M369)^2+INDEX('913'!$J$6:$J$1205,M369)^2),0)</f>
        <v>0</v>
      </c>
      <c r="AL369" s="32">
        <f>IF(ISNUMBER(N369),SQRT(INDEX('913'!$I$6:$I$1205,N369)^2+INDEX('913'!$J$6:$J$1205,N369)^2),0)</f>
        <v>0</v>
      </c>
      <c r="AM369" s="32">
        <f>IF(ISNUMBER(O369),SQRT(INDEX('913'!$I$6:$I$1205,O369)^2+INDEX('913'!$J$6:$J$1205,O369)^2),0)</f>
        <v>0</v>
      </c>
      <c r="AN369" s="49">
        <f>IF(ISNUMBER(P369),SQRT(INDEX('913'!$I$6:$I$1205,P369)^2+INDEX('913'!$J$6:$J$1205,P369)^2),0)</f>
        <v>0</v>
      </c>
      <c r="AO369" s="37">
        <f t="shared" si="81"/>
        <v>0</v>
      </c>
      <c r="AP369" s="37">
        <f t="shared" si="82"/>
        <v>0</v>
      </c>
      <c r="AQ369" s="33" t="e">
        <f>-100*'935'!W369*(AO369+AP369)/'11'!C$17</f>
        <v>#VALUE!</v>
      </c>
      <c r="AR369" s="37" t="e">
        <f t="shared" si="83"/>
        <v>#VALUE!</v>
      </c>
      <c r="AS369" s="52" t="e">
        <f t="shared" si="84"/>
        <v>#VALUE!</v>
      </c>
      <c r="AT369" s="32" t="e">
        <f>IF('935'!C369="VOID",0,('935'!C369*(1-'935'!X369/'11'!B$17)))</f>
        <v>#VALUE!</v>
      </c>
      <c r="AU369" s="52" t="e">
        <f>'935'!Q369*(1-'935'!Y369/'11'!C$17)/(1-'935'!X369/'11'!B$17)</f>
        <v>#VALUE!</v>
      </c>
      <c r="AV369" s="37" t="e">
        <f>INDEX('DNO totals'!$B$57:$G$57,IF('935'!K369,IF(MOD('935'!K369,1000),IF(MOD('935'!K369,100),IF(MOD('935'!K369,10),IF(MOD('935'!K369,1000)=1,6,5),4),3),2),1))</f>
        <v>#VALUE!</v>
      </c>
      <c r="AW369" s="52" t="e">
        <f t="shared" si="85"/>
        <v>#VALUE!</v>
      </c>
      <c r="AX369" s="32" t="e">
        <f>IF('935'!V369="VOID",0,'935'!V369*(1-'935'!X369/'11'!B$17))</f>
        <v>#VALUE!</v>
      </c>
      <c r="AY369" s="33" t="e">
        <f>IF(H369,-100*'Charging rates'!B$10/'11'!B$17*AX369/H369,0)</f>
        <v>#VALUE!</v>
      </c>
      <c r="AZ369" s="33" t="e">
        <f>IF(C369,'DNO totals'!B$41,0)</f>
        <v>#VALUE!</v>
      </c>
      <c r="BA369" s="33" t="e">
        <f t="shared" si="86"/>
        <v>#VALUE!</v>
      </c>
      <c r="BB369" s="33" t="e">
        <f t="shared" si="87"/>
        <v>#VALUE!</v>
      </c>
      <c r="BC369" s="53" t="e">
        <f t="shared" si="88"/>
        <v>#VALUE!</v>
      </c>
      <c r="BD369" s="32" t="e">
        <f>IF(AT369,'935'!H369*AT369/(AT369+D369+H369),0)</f>
        <v>#VALUE!</v>
      </c>
      <c r="BE369" s="32" t="e">
        <f>IF(H369,'935'!H369*H369/(AT369+D369+H369),0)</f>
        <v>#VALUE!</v>
      </c>
      <c r="BF369" s="32" t="e">
        <f>BD369*(1-'935'!X369/'11'!B$17)</f>
        <v>#VALUE!</v>
      </c>
      <c r="BG369" s="49" t="e">
        <f>BE369*(1-'935'!X369/'11'!B$17)</f>
        <v>#VALUE!</v>
      </c>
      <c r="BH369" s="52" t="e">
        <f>AV369*Parameters!B$6</f>
        <v>#VALUE!</v>
      </c>
      <c r="BI369" s="37" t="e">
        <f>IF('935'!$K369=1000,'Charging rates'!$C$38*$BH369/(1+'DNO totals'!$C$99)*'935'!$L369,0)</f>
        <v>#VALUE!</v>
      </c>
      <c r="BJ369" s="37" t="e">
        <f>IF(MOD('935'!$K369,1000)=100,'Charging rates'!$D$38*$BH369/(1+'DNO totals'!$D$99)*'935'!$M369,0)</f>
        <v>#VALUE!</v>
      </c>
      <c r="BK369" s="37" t="e">
        <f>IF(MOD('935'!$K369,100)=10,'Charging rates'!$E$38*$BH369/(1+'DNO totals'!$E$99)*'935'!$N369,0)</f>
        <v>#VALUE!</v>
      </c>
      <c r="BL369" s="37" t="e">
        <f>IF(AND(MOD('935'!$K369,10)&gt;0,MOD('935'!$K369,1000)&gt;1),'Charging rates'!$F$38*$BH369/(1+'DNO totals'!$F$99)*'935'!$O369,0)</f>
        <v>#VALUE!</v>
      </c>
      <c r="BM369" s="37" t="e">
        <f>IF(MOD('935'!$K369,1000)=1,'Charging rates'!$G$38*$BH369/(1+'DNO totals'!$G$99)*'935'!$P369,0)</f>
        <v>#VALUE!</v>
      </c>
      <c r="BN369" s="52" t="e">
        <f t="shared" si="89"/>
        <v>#VALUE!</v>
      </c>
      <c r="BO369" s="37" t="e">
        <f>IF('935'!$K369&gt;1000,'Charging rates'!$C$38*$AW369*'935'!$L369,0)</f>
        <v>#VALUE!</v>
      </c>
      <c r="BP369" s="37" t="e">
        <f>IF(MOD('935'!$K369,1000)&gt;100,'Charging rates'!$D$38*$AW369*'935'!$M369,0)</f>
        <v>#VALUE!</v>
      </c>
      <c r="BQ369" s="37" t="e">
        <f>IF(MOD('935'!$K369,100)&gt;10,'Charging rates'!$E$38*$AW369*'935'!$N369,0)</f>
        <v>#VALUE!</v>
      </c>
      <c r="BR369" s="52" t="e">
        <f t="shared" si="90"/>
        <v>#VALUE!</v>
      </c>
      <c r="BS369" s="48" t="e">
        <f>'935'!C369&lt;&gt;"VOID"</f>
        <v>#VALUE!</v>
      </c>
      <c r="BT369" s="33" t="e">
        <f>IF(BS369,(100/'11'!B$17*BD369*((1-'935'!I369)*'Charging rates'!B$51+'Charging rates'!B$63)),0)</f>
        <v>#VALUE!</v>
      </c>
      <c r="BU369" s="33" t="e">
        <f>100/'11'!B$17*BG369*('Charging rates'!B$51+'Charging rates'!B$63)</f>
        <v>#VALUE!</v>
      </c>
      <c r="BV369" s="33" t="e">
        <f>100/'11'!B$17*BE369*('Charging rates'!B$51+'Charging rates'!B$63)</f>
        <v>#VALUE!</v>
      </c>
      <c r="BW369" s="53" t="e">
        <f t="shared" si="91"/>
        <v>#VALUE!</v>
      </c>
      <c r="BX369" s="32" t="e">
        <f>AT369-('935'!T369*(1-'935'!X369/'11'!B$17))</f>
        <v>#VALUE!</v>
      </c>
      <c r="BY369" s="32">
        <f>0-IF(ISNUMBER(I369),INDEX('913'!$I$6:$I$1205,I369),0)-IF(ISNUMBER(J369),INDEX('913'!$I$6:$I$1205,J369),0)-IF(ISNUMBER(K369),INDEX('913'!$I$6:$I$1205,K369),0)-IF(ISNUMBER(L369),INDEX('913'!$I$6:$I$1205,L369),0)-IF(ISNUMBER(M369),INDEX('913'!$I$6:$I$1205,M369),0)-IF(ISNUMBER(N369),INDEX('913'!$I$6:$I$1205,N369),0)-IF(ISNUMBER(O369),INDEX('913'!$I$6:$I$1205,O369),0)-IF(ISNUMBER(P369),INDEX('913'!$I$6:$I$1205,P369),0)</f>
        <v>0</v>
      </c>
      <c r="BZ369" s="37">
        <f>IF(BY369=0,1,MAX(1,SQRT(BY369^2+(IF(ISNUMBER(I369),INDEX('913'!$J$6:$J$1205,I369),0)+IF(ISNUMBER(J369),INDEX('913'!$J$6:$J$1205,J369),0)+IF(ISNUMBER(K369),INDEX('913'!$J$6:$J$1205,K369),0)+IF(ISNUMBER(L369),INDEX('913'!$J$6:$J$1205,L369),0)+IF(ISNUMBER(M369),INDEX('913'!$J$6:$J$1205,M369),0)+IF(ISNUMBER(N369),INDEX('913'!$J$6:$J$1205,N369),0)+IF(ISNUMBER(O369),INDEX('913'!$J$6:$J$1205,O369),0)+IF(ISNUMBER(P369),INDEX('913'!$J$6:$J$1205,P369),0))^2)/BY369))</f>
        <v>1</v>
      </c>
      <c r="CA369" s="33" t="e">
        <f>100*AO369/'11'!B$17</f>
        <v>#VALUE!</v>
      </c>
      <c r="CB369" s="37" t="e">
        <f>100*(AP369*BZ369)/'11'!C$17</f>
        <v>#VALUE!</v>
      </c>
      <c r="CC369" s="37" t="e">
        <f t="shared" si="92"/>
        <v>#VALUE!</v>
      </c>
      <c r="CD369" s="33" t="e">
        <f t="shared" si="93"/>
        <v>#VALUE!</v>
      </c>
      <c r="CE369" s="54" t="e">
        <f>'11'!C$17-'935'!Y369</f>
        <v>#VALUE!</v>
      </c>
      <c r="CF369" s="37" t="e">
        <f>MAX('DNO totals'!B$312+0,MIN('935'!L369+0,'DNO totals'!B$304+0))</f>
        <v>#VALUE!</v>
      </c>
      <c r="CG369" s="37" t="e">
        <f>MAX('DNO totals'!C$312+0,MIN('935'!M369+0,'DNO totals'!C$304+0))</f>
        <v>#VALUE!</v>
      </c>
      <c r="CH369" s="37" t="e">
        <f>MAX('DNO totals'!D$312+0,MIN('935'!N369+0,'DNO totals'!D$304+0))</f>
        <v>#VALUE!</v>
      </c>
      <c r="CI369" s="37" t="e">
        <f>MAX('DNO totals'!E$312+0,MIN('935'!O369+0,'DNO totals'!E$304+0))</f>
        <v>#VALUE!</v>
      </c>
      <c r="CJ369" s="52" t="e">
        <f>MAX('DNO totals'!F$312+0,MIN('935'!P369+0,'DNO totals'!F$304+0))</f>
        <v>#VALUE!</v>
      </c>
      <c r="CK369" s="37" t="e">
        <f>IF('935'!$K369=1000,'Charging rates'!$C$38*$BH369/(1+'DNO totals'!$C$99)*$CF369,0)</f>
        <v>#VALUE!</v>
      </c>
      <c r="CL369" s="37" t="e">
        <f>IF(MOD('935'!$K369,1000)=100,'Charging rates'!$D$38*$BH369/(1+'DNO totals'!$D$99)*$CG369,0)</f>
        <v>#VALUE!</v>
      </c>
      <c r="CM369" s="37" t="e">
        <f>IF(MOD('935'!$K369,100)=10,'Charging rates'!$E$38*$BH369/(1+'DNO totals'!$E$99)*$CH369,0)</f>
        <v>#VALUE!</v>
      </c>
      <c r="CN369" s="37" t="e">
        <f>IF(AND(MOD('935'!$K369,10)&gt;0,MOD('935'!$K369,1000)&gt;1),'Charging rates'!$F$38*$BH369/(1+'DNO totals'!$F$99)*$CI369,0)</f>
        <v>#VALUE!</v>
      </c>
      <c r="CO369" s="37" t="e">
        <f>IF(MOD('935'!$K369,1000)=1,'Charging rates'!$G$38*$BH369/(1+'DNO totals'!$G$99)*$CJ369,0)</f>
        <v>#VALUE!</v>
      </c>
      <c r="CP369" s="52" t="e">
        <f t="shared" si="94"/>
        <v>#VALUE!</v>
      </c>
      <c r="CQ369" s="37" t="e">
        <f>IF('935'!$K369&gt;1000,'Charging rates'!$C$38*$AW369*$CF369,0)</f>
        <v>#VALUE!</v>
      </c>
      <c r="CR369" s="37" t="e">
        <f>IF(MOD('935'!$K369,1000)&gt;100,'Charging rates'!$D$38*$AW369*$CG369,0)</f>
        <v>#VALUE!</v>
      </c>
      <c r="CS369" s="37" t="e">
        <f>IF(MOD('935'!$K369,100)&gt;10,'Charging rates'!$E$38*$AW369*$CH369,0)</f>
        <v>#VALUE!</v>
      </c>
      <c r="CT369" s="52" t="e">
        <f t="shared" si="95"/>
        <v>#VALUE!</v>
      </c>
      <c r="CU369" s="33" t="e">
        <f>100*(AP369*'935'!Q369*BZ369)/'11'!B$17</f>
        <v>#VALUE!</v>
      </c>
      <c r="CV369" s="33" t="e">
        <f>100/'11'!B$17*'Charging rates'!B$10*AW369</f>
        <v>#VALUE!</v>
      </c>
      <c r="CW369" s="33" t="e">
        <f>IF(AT369=0,0,(1-BX369/AT369)*(CA369+IF('935'!Q369=0,0,(CB369*'935'!Q369*('11'!C$17-'935'!Y369)/('11'!B$17-'935'!X369)))))</f>
        <v>#VALUE!</v>
      </c>
      <c r="CX369" s="33" t="e">
        <f t="shared" si="96"/>
        <v>#VALUE!</v>
      </c>
      <c r="CY369" s="49" t="e">
        <f t="shared" si="97"/>
        <v>#VALUE!</v>
      </c>
      <c r="CZ369" s="32" t="e">
        <f>AT369*(Parameters!B$21+AU369)*IF('DNO totals'!B$323&lt;0,1,'935'!S369)</f>
        <v>#VALUE!</v>
      </c>
      <c r="DA369" s="52" t="e">
        <f>IF('DNO totals'!B$323&lt;0,1,'935'!S369)*(Parameters!B$21+AU369)</f>
        <v>#VALUE!</v>
      </c>
      <c r="DB369" s="37" t="e">
        <f>CX369+'Charging rates'!B$106*DA369*100/'11'!B$17</f>
        <v>#VALUE!</v>
      </c>
      <c r="DC369" s="37" t="e">
        <f>DB369+'Charging rates'!B$116*(Parameters!B$21+AU369)*100/'11'!B$17*IF('DNO totals'!B$323&lt;0,1,'935'!S369)</f>
        <v>#VALUE!</v>
      </c>
      <c r="DD369" s="37" t="e">
        <f>'Charging rates'!B$97*(CP369+CT369)*100/'11'!B$17</f>
        <v>#VALUE!</v>
      </c>
      <c r="DE369" s="33" t="e">
        <f>MAX(0-(CB369*AU369*'11'!C$17/'11'!B$17),DC369+DD369)</f>
        <v>#VALUE!</v>
      </c>
      <c r="DF369" s="37" t="e">
        <f>IF(BS369,IF(AU369=0,CC369,MAX(0,MIN(CC369,CC369+(DE369/'935'!Q369*('11'!B$17-'935'!X369)/('11'!C$17-'935'!Y369))))),0)</f>
        <v>#VALUE!</v>
      </c>
      <c r="DG369" s="33" t="e">
        <f t="shared" si="98"/>
        <v>#VALUE!</v>
      </c>
      <c r="DH369" s="53" t="e">
        <f t="shared" si="99"/>
        <v>#VALUE!</v>
      </c>
    </row>
    <row r="370" spans="1:112">
      <c r="A370" s="28">
        <v>270</v>
      </c>
      <c r="B370" s="47" t="e">
        <f>'935'!B370</f>
        <v>#VALUE!</v>
      </c>
      <c r="C370" s="48" t="e">
        <f>OR('935'!E370&lt;&gt;"VOID",'935'!F370&lt;&gt;"VOID",'935'!G370&lt;&gt;"VOID")</f>
        <v>#VALUE!</v>
      </c>
      <c r="D370" s="32" t="e">
        <f>IF('935'!D370="VOID",0,'935'!D370*(1-'935'!X370/'11'!B$17))</f>
        <v>#VALUE!</v>
      </c>
      <c r="E370" s="32" t="e">
        <f>IF('935'!E370="VOID",0,'935'!E370*(1-'935'!X370/'11'!B$17))</f>
        <v>#VALUE!</v>
      </c>
      <c r="F370" s="32" t="e">
        <f>IF('935'!F370="VOID",0,'935'!F370*(1-'935'!X370/'11'!B$17))</f>
        <v>#VALUE!</v>
      </c>
      <c r="G370" s="32" t="e">
        <f>IF('935'!G370="VOID",0,'935'!G370*(1-'935'!X370/'11'!B$17))</f>
        <v>#VALUE!</v>
      </c>
      <c r="H370" s="49" t="e">
        <f t="shared" si="80"/>
        <v>#VALUE!</v>
      </c>
      <c r="I370" s="50" t="e">
        <f>MATCH('935'!J370,'913'!$B$6:$B$1205,0)</f>
        <v>#VALUE!</v>
      </c>
      <c r="J370" s="50" t="e">
        <f>MATCH(INDEX('913'!$D$6:$D$1205,I370),'913'!$B$6:$B$1205,0)</f>
        <v>#VALUE!</v>
      </c>
      <c r="K370" s="50" t="e">
        <f>MATCH(INDEX('913'!$D$6:$D$1205,J370),'913'!$B$6:$B$1205,0)</f>
        <v>#VALUE!</v>
      </c>
      <c r="L370" s="50" t="e">
        <f>MATCH(INDEX('913'!$D$6:$D$1205,K370),'913'!$B$6:$B$1205,0)</f>
        <v>#VALUE!</v>
      </c>
      <c r="M370" s="50" t="e">
        <f>MATCH(INDEX('913'!$D$6:$D$1205,L370),'913'!$B$6:$B$1205,0)</f>
        <v>#VALUE!</v>
      </c>
      <c r="N370" s="50" t="e">
        <f>MATCH(INDEX('913'!$D$6:$D$1205,M370),'913'!$B$6:$B$1205,0)</f>
        <v>#VALUE!</v>
      </c>
      <c r="O370" s="50" t="e">
        <f>MATCH(INDEX('913'!$D$6:$D$1205,N370),'913'!$B$6:$B$1205,0)</f>
        <v>#VALUE!</v>
      </c>
      <c r="P370" s="51" t="e">
        <f>MATCH(INDEX('913'!$D$6:$D$1205,O370),'913'!$B$6:$B$1205,0)</f>
        <v>#VALUE!</v>
      </c>
      <c r="Q370" s="37">
        <f>IF(ISNUMBER(I370),MAX(0,INDEX('913'!$E$6:$E$1205,I370)),0)</f>
        <v>0</v>
      </c>
      <c r="R370" s="37">
        <f>IF(ISNUMBER(J370),MAX(0,INDEX('913'!$E$6:$E$1205,J370)),0)</f>
        <v>0</v>
      </c>
      <c r="S370" s="37">
        <f>IF(ISNUMBER(K370),MAX(0,INDEX('913'!$E$6:$E$1205,K370)),0)</f>
        <v>0</v>
      </c>
      <c r="T370" s="37">
        <f>IF(ISNUMBER(L370),MAX(0,INDEX('913'!$E$6:$E$1205,L370)),0)</f>
        <v>0</v>
      </c>
      <c r="U370" s="37">
        <f>IF(ISNUMBER(M370),MAX(0,INDEX('913'!$E$6:$E$1205,M370)),0)</f>
        <v>0</v>
      </c>
      <c r="V370" s="37">
        <f>IF(ISNUMBER(N370),MAX(0,INDEX('913'!$E$6:$E$1205,N370)),0)</f>
        <v>0</v>
      </c>
      <c r="W370" s="37">
        <f>IF(ISNUMBER(O370),MAX(0,INDEX('913'!$E$6:$E$1205,O370)),0)</f>
        <v>0</v>
      </c>
      <c r="X370" s="52">
        <f>IF(ISNUMBER(P370),MAX(0,INDEX('913'!$E$6:$E$1205,P370)),0)</f>
        <v>0</v>
      </c>
      <c r="Y370" s="37">
        <f>IF(ISNUMBER(I370),MAX(0,INDEX('913'!$F$6:$F$1205,I370)),0)</f>
        <v>0</v>
      </c>
      <c r="Z370" s="37">
        <f>IF(ISNUMBER(J370),MAX(0,INDEX('913'!$F$6:$F$1205,J370)),0)</f>
        <v>0</v>
      </c>
      <c r="AA370" s="37">
        <f>IF(ISNUMBER(K370),MAX(0,INDEX('913'!$F$6:$F$1205,K370)),0)</f>
        <v>0</v>
      </c>
      <c r="AB370" s="37">
        <f>IF(ISNUMBER(L370),MAX(0,INDEX('913'!$F$6:$F$1205,L370)),0)</f>
        <v>0</v>
      </c>
      <c r="AC370" s="37">
        <f>IF(ISNUMBER(M370),MAX(0,INDEX('913'!$F$6:$F$1205,M370)),0)</f>
        <v>0</v>
      </c>
      <c r="AD370" s="37">
        <f>IF(ISNUMBER(N370),MAX(0,INDEX('913'!$F$6:$F$1205,N370)),0)</f>
        <v>0</v>
      </c>
      <c r="AE370" s="37">
        <f>IF(ISNUMBER(O370),MAX(0,INDEX('913'!$F$6:$F$1205,O370)),0)</f>
        <v>0</v>
      </c>
      <c r="AF370" s="37">
        <f>IF(ISNUMBER(P370),MAX(0,INDEX('913'!$F$6:$F$1205,P370)),0)</f>
        <v>0</v>
      </c>
      <c r="AG370" s="32">
        <f>IF(ISNUMBER(I370),SQRT(INDEX('913'!$I$6:$I$1205,I370)^2+INDEX('913'!$J$6:$J$1205,I370)^2),0)</f>
        <v>0</v>
      </c>
      <c r="AH370" s="32">
        <f>IF(ISNUMBER(J370),SQRT(INDEX('913'!$I$6:$I$1205,J370)^2+INDEX('913'!$J$6:$J$1205,J370)^2),0)</f>
        <v>0</v>
      </c>
      <c r="AI370" s="32">
        <f>IF(ISNUMBER(K370),SQRT(INDEX('913'!$I$6:$I$1205,K370)^2+INDEX('913'!$J$6:$J$1205,K370)^2),0)</f>
        <v>0</v>
      </c>
      <c r="AJ370" s="32">
        <f>IF(ISNUMBER(L370),SQRT(INDEX('913'!$I$6:$I$1205,L370)^2+INDEX('913'!$J$6:$J$1205,L370)^2),0)</f>
        <v>0</v>
      </c>
      <c r="AK370" s="32">
        <f>IF(ISNUMBER(M370),SQRT(INDEX('913'!$I$6:$I$1205,M370)^2+INDEX('913'!$J$6:$J$1205,M370)^2),0)</f>
        <v>0</v>
      </c>
      <c r="AL370" s="32">
        <f>IF(ISNUMBER(N370),SQRT(INDEX('913'!$I$6:$I$1205,N370)^2+INDEX('913'!$J$6:$J$1205,N370)^2),0)</f>
        <v>0</v>
      </c>
      <c r="AM370" s="32">
        <f>IF(ISNUMBER(O370),SQRT(INDEX('913'!$I$6:$I$1205,O370)^2+INDEX('913'!$J$6:$J$1205,O370)^2),0)</f>
        <v>0</v>
      </c>
      <c r="AN370" s="49">
        <f>IF(ISNUMBER(P370),SQRT(INDEX('913'!$I$6:$I$1205,P370)^2+INDEX('913'!$J$6:$J$1205,P370)^2),0)</f>
        <v>0</v>
      </c>
      <c r="AO370" s="37">
        <f t="shared" si="81"/>
        <v>0</v>
      </c>
      <c r="AP370" s="37">
        <f t="shared" si="82"/>
        <v>0</v>
      </c>
      <c r="AQ370" s="33" t="e">
        <f>-100*'935'!W370*(AO370+AP370)/'11'!C$17</f>
        <v>#VALUE!</v>
      </c>
      <c r="AR370" s="37" t="e">
        <f t="shared" si="83"/>
        <v>#VALUE!</v>
      </c>
      <c r="AS370" s="52" t="e">
        <f t="shared" si="84"/>
        <v>#VALUE!</v>
      </c>
      <c r="AT370" s="32" t="e">
        <f>IF('935'!C370="VOID",0,('935'!C370*(1-'935'!X370/'11'!B$17)))</f>
        <v>#VALUE!</v>
      </c>
      <c r="AU370" s="52" t="e">
        <f>'935'!Q370*(1-'935'!Y370/'11'!C$17)/(1-'935'!X370/'11'!B$17)</f>
        <v>#VALUE!</v>
      </c>
      <c r="AV370" s="37" t="e">
        <f>INDEX('DNO totals'!$B$57:$G$57,IF('935'!K370,IF(MOD('935'!K370,1000),IF(MOD('935'!K370,100),IF(MOD('935'!K370,10),IF(MOD('935'!K370,1000)=1,6,5),4),3),2),1))</f>
        <v>#VALUE!</v>
      </c>
      <c r="AW370" s="52" t="e">
        <f t="shared" si="85"/>
        <v>#VALUE!</v>
      </c>
      <c r="AX370" s="32" t="e">
        <f>IF('935'!V370="VOID",0,'935'!V370*(1-'935'!X370/'11'!B$17))</f>
        <v>#VALUE!</v>
      </c>
      <c r="AY370" s="33" t="e">
        <f>IF(H370,-100*'Charging rates'!B$10/'11'!B$17*AX370/H370,0)</f>
        <v>#VALUE!</v>
      </c>
      <c r="AZ370" s="33" t="e">
        <f>IF(C370,'DNO totals'!B$41,0)</f>
        <v>#VALUE!</v>
      </c>
      <c r="BA370" s="33" t="e">
        <f t="shared" si="86"/>
        <v>#VALUE!</v>
      </c>
      <c r="BB370" s="33" t="e">
        <f t="shared" si="87"/>
        <v>#VALUE!</v>
      </c>
      <c r="BC370" s="53" t="e">
        <f t="shared" si="88"/>
        <v>#VALUE!</v>
      </c>
      <c r="BD370" s="32" t="e">
        <f>IF(AT370,'935'!H370*AT370/(AT370+D370+H370),0)</f>
        <v>#VALUE!</v>
      </c>
      <c r="BE370" s="32" t="e">
        <f>IF(H370,'935'!H370*H370/(AT370+D370+H370),0)</f>
        <v>#VALUE!</v>
      </c>
      <c r="BF370" s="32" t="e">
        <f>BD370*(1-'935'!X370/'11'!B$17)</f>
        <v>#VALUE!</v>
      </c>
      <c r="BG370" s="49" t="e">
        <f>BE370*(1-'935'!X370/'11'!B$17)</f>
        <v>#VALUE!</v>
      </c>
      <c r="BH370" s="52" t="e">
        <f>AV370*Parameters!B$6</f>
        <v>#VALUE!</v>
      </c>
      <c r="BI370" s="37" t="e">
        <f>IF('935'!$K370=1000,'Charging rates'!$C$38*$BH370/(1+'DNO totals'!$C$99)*'935'!$L370,0)</f>
        <v>#VALUE!</v>
      </c>
      <c r="BJ370" s="37" t="e">
        <f>IF(MOD('935'!$K370,1000)=100,'Charging rates'!$D$38*$BH370/(1+'DNO totals'!$D$99)*'935'!$M370,0)</f>
        <v>#VALUE!</v>
      </c>
      <c r="BK370" s="37" t="e">
        <f>IF(MOD('935'!$K370,100)=10,'Charging rates'!$E$38*$BH370/(1+'DNO totals'!$E$99)*'935'!$N370,0)</f>
        <v>#VALUE!</v>
      </c>
      <c r="BL370" s="37" t="e">
        <f>IF(AND(MOD('935'!$K370,10)&gt;0,MOD('935'!$K370,1000)&gt;1),'Charging rates'!$F$38*$BH370/(1+'DNO totals'!$F$99)*'935'!$O370,0)</f>
        <v>#VALUE!</v>
      </c>
      <c r="BM370" s="37" t="e">
        <f>IF(MOD('935'!$K370,1000)=1,'Charging rates'!$G$38*$BH370/(1+'DNO totals'!$G$99)*'935'!$P370,0)</f>
        <v>#VALUE!</v>
      </c>
      <c r="BN370" s="52" t="e">
        <f t="shared" si="89"/>
        <v>#VALUE!</v>
      </c>
      <c r="BO370" s="37" t="e">
        <f>IF('935'!$K370&gt;1000,'Charging rates'!$C$38*$AW370*'935'!$L370,0)</f>
        <v>#VALUE!</v>
      </c>
      <c r="BP370" s="37" t="e">
        <f>IF(MOD('935'!$K370,1000)&gt;100,'Charging rates'!$D$38*$AW370*'935'!$M370,0)</f>
        <v>#VALUE!</v>
      </c>
      <c r="BQ370" s="37" t="e">
        <f>IF(MOD('935'!$K370,100)&gt;10,'Charging rates'!$E$38*$AW370*'935'!$N370,0)</f>
        <v>#VALUE!</v>
      </c>
      <c r="BR370" s="52" t="e">
        <f t="shared" si="90"/>
        <v>#VALUE!</v>
      </c>
      <c r="BS370" s="48" t="e">
        <f>'935'!C370&lt;&gt;"VOID"</f>
        <v>#VALUE!</v>
      </c>
      <c r="BT370" s="33" t="e">
        <f>IF(BS370,(100/'11'!B$17*BD370*((1-'935'!I370)*'Charging rates'!B$51+'Charging rates'!B$63)),0)</f>
        <v>#VALUE!</v>
      </c>
      <c r="BU370" s="33" t="e">
        <f>100/'11'!B$17*BG370*('Charging rates'!B$51+'Charging rates'!B$63)</f>
        <v>#VALUE!</v>
      </c>
      <c r="BV370" s="33" t="e">
        <f>100/'11'!B$17*BE370*('Charging rates'!B$51+'Charging rates'!B$63)</f>
        <v>#VALUE!</v>
      </c>
      <c r="BW370" s="53" t="e">
        <f t="shared" si="91"/>
        <v>#VALUE!</v>
      </c>
      <c r="BX370" s="32" t="e">
        <f>AT370-('935'!T370*(1-'935'!X370/'11'!B$17))</f>
        <v>#VALUE!</v>
      </c>
      <c r="BY370" s="32">
        <f>0-IF(ISNUMBER(I370),INDEX('913'!$I$6:$I$1205,I370),0)-IF(ISNUMBER(J370),INDEX('913'!$I$6:$I$1205,J370),0)-IF(ISNUMBER(K370),INDEX('913'!$I$6:$I$1205,K370),0)-IF(ISNUMBER(L370),INDEX('913'!$I$6:$I$1205,L370),0)-IF(ISNUMBER(M370),INDEX('913'!$I$6:$I$1205,M370),0)-IF(ISNUMBER(N370),INDEX('913'!$I$6:$I$1205,N370),0)-IF(ISNUMBER(O370),INDEX('913'!$I$6:$I$1205,O370),0)-IF(ISNUMBER(P370),INDEX('913'!$I$6:$I$1205,P370),0)</f>
        <v>0</v>
      </c>
      <c r="BZ370" s="37">
        <f>IF(BY370=0,1,MAX(1,SQRT(BY370^2+(IF(ISNUMBER(I370),INDEX('913'!$J$6:$J$1205,I370),0)+IF(ISNUMBER(J370),INDEX('913'!$J$6:$J$1205,J370),0)+IF(ISNUMBER(K370),INDEX('913'!$J$6:$J$1205,K370),0)+IF(ISNUMBER(L370),INDEX('913'!$J$6:$J$1205,L370),0)+IF(ISNUMBER(M370),INDEX('913'!$J$6:$J$1205,M370),0)+IF(ISNUMBER(N370),INDEX('913'!$J$6:$J$1205,N370),0)+IF(ISNUMBER(O370),INDEX('913'!$J$6:$J$1205,O370),0)+IF(ISNUMBER(P370),INDEX('913'!$J$6:$J$1205,P370),0))^2)/BY370))</f>
        <v>1</v>
      </c>
      <c r="CA370" s="33" t="e">
        <f>100*AO370/'11'!B$17</f>
        <v>#VALUE!</v>
      </c>
      <c r="CB370" s="37" t="e">
        <f>100*(AP370*BZ370)/'11'!C$17</f>
        <v>#VALUE!</v>
      </c>
      <c r="CC370" s="37" t="e">
        <f t="shared" si="92"/>
        <v>#VALUE!</v>
      </c>
      <c r="CD370" s="33" t="e">
        <f t="shared" si="93"/>
        <v>#VALUE!</v>
      </c>
      <c r="CE370" s="54" t="e">
        <f>'11'!C$17-'935'!Y370</f>
        <v>#VALUE!</v>
      </c>
      <c r="CF370" s="37" t="e">
        <f>MAX('DNO totals'!B$312+0,MIN('935'!L370+0,'DNO totals'!B$304+0))</f>
        <v>#VALUE!</v>
      </c>
      <c r="CG370" s="37" t="e">
        <f>MAX('DNO totals'!C$312+0,MIN('935'!M370+0,'DNO totals'!C$304+0))</f>
        <v>#VALUE!</v>
      </c>
      <c r="CH370" s="37" t="e">
        <f>MAX('DNO totals'!D$312+0,MIN('935'!N370+0,'DNO totals'!D$304+0))</f>
        <v>#VALUE!</v>
      </c>
      <c r="CI370" s="37" t="e">
        <f>MAX('DNO totals'!E$312+0,MIN('935'!O370+0,'DNO totals'!E$304+0))</f>
        <v>#VALUE!</v>
      </c>
      <c r="CJ370" s="52" t="e">
        <f>MAX('DNO totals'!F$312+0,MIN('935'!P370+0,'DNO totals'!F$304+0))</f>
        <v>#VALUE!</v>
      </c>
      <c r="CK370" s="37" t="e">
        <f>IF('935'!$K370=1000,'Charging rates'!$C$38*$BH370/(1+'DNO totals'!$C$99)*$CF370,0)</f>
        <v>#VALUE!</v>
      </c>
      <c r="CL370" s="37" t="e">
        <f>IF(MOD('935'!$K370,1000)=100,'Charging rates'!$D$38*$BH370/(1+'DNO totals'!$D$99)*$CG370,0)</f>
        <v>#VALUE!</v>
      </c>
      <c r="CM370" s="37" t="e">
        <f>IF(MOD('935'!$K370,100)=10,'Charging rates'!$E$38*$BH370/(1+'DNO totals'!$E$99)*$CH370,0)</f>
        <v>#VALUE!</v>
      </c>
      <c r="CN370" s="37" t="e">
        <f>IF(AND(MOD('935'!$K370,10)&gt;0,MOD('935'!$K370,1000)&gt;1),'Charging rates'!$F$38*$BH370/(1+'DNO totals'!$F$99)*$CI370,0)</f>
        <v>#VALUE!</v>
      </c>
      <c r="CO370" s="37" t="e">
        <f>IF(MOD('935'!$K370,1000)=1,'Charging rates'!$G$38*$BH370/(1+'DNO totals'!$G$99)*$CJ370,0)</f>
        <v>#VALUE!</v>
      </c>
      <c r="CP370" s="52" t="e">
        <f t="shared" si="94"/>
        <v>#VALUE!</v>
      </c>
      <c r="CQ370" s="37" t="e">
        <f>IF('935'!$K370&gt;1000,'Charging rates'!$C$38*$AW370*$CF370,0)</f>
        <v>#VALUE!</v>
      </c>
      <c r="CR370" s="37" t="e">
        <f>IF(MOD('935'!$K370,1000)&gt;100,'Charging rates'!$D$38*$AW370*$CG370,0)</f>
        <v>#VALUE!</v>
      </c>
      <c r="CS370" s="37" t="e">
        <f>IF(MOD('935'!$K370,100)&gt;10,'Charging rates'!$E$38*$AW370*$CH370,0)</f>
        <v>#VALUE!</v>
      </c>
      <c r="CT370" s="52" t="e">
        <f t="shared" si="95"/>
        <v>#VALUE!</v>
      </c>
      <c r="CU370" s="33" t="e">
        <f>100*(AP370*'935'!Q370*BZ370)/'11'!B$17</f>
        <v>#VALUE!</v>
      </c>
      <c r="CV370" s="33" t="e">
        <f>100/'11'!B$17*'Charging rates'!B$10*AW370</f>
        <v>#VALUE!</v>
      </c>
      <c r="CW370" s="33" t="e">
        <f>IF(AT370=0,0,(1-BX370/AT370)*(CA370+IF('935'!Q370=0,0,(CB370*'935'!Q370*('11'!C$17-'935'!Y370)/('11'!B$17-'935'!X370)))))</f>
        <v>#VALUE!</v>
      </c>
      <c r="CX370" s="33" t="e">
        <f t="shared" si="96"/>
        <v>#VALUE!</v>
      </c>
      <c r="CY370" s="49" t="e">
        <f t="shared" si="97"/>
        <v>#VALUE!</v>
      </c>
      <c r="CZ370" s="32" t="e">
        <f>AT370*(Parameters!B$21+AU370)*IF('DNO totals'!B$323&lt;0,1,'935'!S370)</f>
        <v>#VALUE!</v>
      </c>
      <c r="DA370" s="52" t="e">
        <f>IF('DNO totals'!B$323&lt;0,1,'935'!S370)*(Parameters!B$21+AU370)</f>
        <v>#VALUE!</v>
      </c>
      <c r="DB370" s="37" t="e">
        <f>CX370+'Charging rates'!B$106*DA370*100/'11'!B$17</f>
        <v>#VALUE!</v>
      </c>
      <c r="DC370" s="37" t="e">
        <f>DB370+'Charging rates'!B$116*(Parameters!B$21+AU370)*100/'11'!B$17*IF('DNO totals'!B$323&lt;0,1,'935'!S370)</f>
        <v>#VALUE!</v>
      </c>
      <c r="DD370" s="37" t="e">
        <f>'Charging rates'!B$97*(CP370+CT370)*100/'11'!B$17</f>
        <v>#VALUE!</v>
      </c>
      <c r="DE370" s="33" t="e">
        <f>MAX(0-(CB370*AU370*'11'!C$17/'11'!B$17),DC370+DD370)</f>
        <v>#VALUE!</v>
      </c>
      <c r="DF370" s="37" t="e">
        <f>IF(BS370,IF(AU370=0,CC370,MAX(0,MIN(CC370,CC370+(DE370/'935'!Q370*('11'!B$17-'935'!X370)/('11'!C$17-'935'!Y370))))),0)</f>
        <v>#VALUE!</v>
      </c>
      <c r="DG370" s="33" t="e">
        <f t="shared" si="98"/>
        <v>#VALUE!</v>
      </c>
      <c r="DH370" s="53" t="e">
        <f t="shared" si="99"/>
        <v>#VALUE!</v>
      </c>
    </row>
    <row r="371" spans="1:112">
      <c r="A371" s="28">
        <v>271</v>
      </c>
      <c r="B371" s="47" t="e">
        <f>'935'!B371</f>
        <v>#VALUE!</v>
      </c>
      <c r="C371" s="48" t="e">
        <f>OR('935'!E371&lt;&gt;"VOID",'935'!F371&lt;&gt;"VOID",'935'!G371&lt;&gt;"VOID")</f>
        <v>#VALUE!</v>
      </c>
      <c r="D371" s="32" t="e">
        <f>IF('935'!D371="VOID",0,'935'!D371*(1-'935'!X371/'11'!B$17))</f>
        <v>#VALUE!</v>
      </c>
      <c r="E371" s="32" t="e">
        <f>IF('935'!E371="VOID",0,'935'!E371*(1-'935'!X371/'11'!B$17))</f>
        <v>#VALUE!</v>
      </c>
      <c r="F371" s="32" t="e">
        <f>IF('935'!F371="VOID",0,'935'!F371*(1-'935'!X371/'11'!B$17))</f>
        <v>#VALUE!</v>
      </c>
      <c r="G371" s="32" t="e">
        <f>IF('935'!G371="VOID",0,'935'!G371*(1-'935'!X371/'11'!B$17))</f>
        <v>#VALUE!</v>
      </c>
      <c r="H371" s="49" t="e">
        <f t="shared" si="80"/>
        <v>#VALUE!</v>
      </c>
      <c r="I371" s="50" t="e">
        <f>MATCH('935'!J371,'913'!$B$6:$B$1205,0)</f>
        <v>#VALUE!</v>
      </c>
      <c r="J371" s="50" t="e">
        <f>MATCH(INDEX('913'!$D$6:$D$1205,I371),'913'!$B$6:$B$1205,0)</f>
        <v>#VALUE!</v>
      </c>
      <c r="K371" s="50" t="e">
        <f>MATCH(INDEX('913'!$D$6:$D$1205,J371),'913'!$B$6:$B$1205,0)</f>
        <v>#VALUE!</v>
      </c>
      <c r="L371" s="50" t="e">
        <f>MATCH(INDEX('913'!$D$6:$D$1205,K371),'913'!$B$6:$B$1205,0)</f>
        <v>#VALUE!</v>
      </c>
      <c r="M371" s="50" t="e">
        <f>MATCH(INDEX('913'!$D$6:$D$1205,L371),'913'!$B$6:$B$1205,0)</f>
        <v>#VALUE!</v>
      </c>
      <c r="N371" s="50" t="e">
        <f>MATCH(INDEX('913'!$D$6:$D$1205,M371),'913'!$B$6:$B$1205,0)</f>
        <v>#VALUE!</v>
      </c>
      <c r="O371" s="50" t="e">
        <f>MATCH(INDEX('913'!$D$6:$D$1205,N371),'913'!$B$6:$B$1205,0)</f>
        <v>#VALUE!</v>
      </c>
      <c r="P371" s="51" t="e">
        <f>MATCH(INDEX('913'!$D$6:$D$1205,O371),'913'!$B$6:$B$1205,0)</f>
        <v>#VALUE!</v>
      </c>
      <c r="Q371" s="37">
        <f>IF(ISNUMBER(I371),MAX(0,INDEX('913'!$E$6:$E$1205,I371)),0)</f>
        <v>0</v>
      </c>
      <c r="R371" s="37">
        <f>IF(ISNUMBER(J371),MAX(0,INDEX('913'!$E$6:$E$1205,J371)),0)</f>
        <v>0</v>
      </c>
      <c r="S371" s="37">
        <f>IF(ISNUMBER(K371),MAX(0,INDEX('913'!$E$6:$E$1205,K371)),0)</f>
        <v>0</v>
      </c>
      <c r="T371" s="37">
        <f>IF(ISNUMBER(L371),MAX(0,INDEX('913'!$E$6:$E$1205,L371)),0)</f>
        <v>0</v>
      </c>
      <c r="U371" s="37">
        <f>IF(ISNUMBER(M371),MAX(0,INDEX('913'!$E$6:$E$1205,M371)),0)</f>
        <v>0</v>
      </c>
      <c r="V371" s="37">
        <f>IF(ISNUMBER(N371),MAX(0,INDEX('913'!$E$6:$E$1205,N371)),0)</f>
        <v>0</v>
      </c>
      <c r="W371" s="37">
        <f>IF(ISNUMBER(O371),MAX(0,INDEX('913'!$E$6:$E$1205,O371)),0)</f>
        <v>0</v>
      </c>
      <c r="X371" s="52">
        <f>IF(ISNUMBER(P371),MAX(0,INDEX('913'!$E$6:$E$1205,P371)),0)</f>
        <v>0</v>
      </c>
      <c r="Y371" s="37">
        <f>IF(ISNUMBER(I371),MAX(0,INDEX('913'!$F$6:$F$1205,I371)),0)</f>
        <v>0</v>
      </c>
      <c r="Z371" s="37">
        <f>IF(ISNUMBER(J371),MAX(0,INDEX('913'!$F$6:$F$1205,J371)),0)</f>
        <v>0</v>
      </c>
      <c r="AA371" s="37">
        <f>IF(ISNUMBER(K371),MAX(0,INDEX('913'!$F$6:$F$1205,K371)),0)</f>
        <v>0</v>
      </c>
      <c r="AB371" s="37">
        <f>IF(ISNUMBER(L371),MAX(0,INDEX('913'!$F$6:$F$1205,L371)),0)</f>
        <v>0</v>
      </c>
      <c r="AC371" s="37">
        <f>IF(ISNUMBER(M371),MAX(0,INDEX('913'!$F$6:$F$1205,M371)),0)</f>
        <v>0</v>
      </c>
      <c r="AD371" s="37">
        <f>IF(ISNUMBER(N371),MAX(0,INDEX('913'!$F$6:$F$1205,N371)),0)</f>
        <v>0</v>
      </c>
      <c r="AE371" s="37">
        <f>IF(ISNUMBER(O371),MAX(0,INDEX('913'!$F$6:$F$1205,O371)),0)</f>
        <v>0</v>
      </c>
      <c r="AF371" s="37">
        <f>IF(ISNUMBER(P371),MAX(0,INDEX('913'!$F$6:$F$1205,P371)),0)</f>
        <v>0</v>
      </c>
      <c r="AG371" s="32">
        <f>IF(ISNUMBER(I371),SQRT(INDEX('913'!$I$6:$I$1205,I371)^2+INDEX('913'!$J$6:$J$1205,I371)^2),0)</f>
        <v>0</v>
      </c>
      <c r="AH371" s="32">
        <f>IF(ISNUMBER(J371),SQRT(INDEX('913'!$I$6:$I$1205,J371)^2+INDEX('913'!$J$6:$J$1205,J371)^2),0)</f>
        <v>0</v>
      </c>
      <c r="AI371" s="32">
        <f>IF(ISNUMBER(K371),SQRT(INDEX('913'!$I$6:$I$1205,K371)^2+INDEX('913'!$J$6:$J$1205,K371)^2),0)</f>
        <v>0</v>
      </c>
      <c r="AJ371" s="32">
        <f>IF(ISNUMBER(L371),SQRT(INDEX('913'!$I$6:$I$1205,L371)^2+INDEX('913'!$J$6:$J$1205,L371)^2),0)</f>
        <v>0</v>
      </c>
      <c r="AK371" s="32">
        <f>IF(ISNUMBER(M371),SQRT(INDEX('913'!$I$6:$I$1205,M371)^2+INDEX('913'!$J$6:$J$1205,M371)^2),0)</f>
        <v>0</v>
      </c>
      <c r="AL371" s="32">
        <f>IF(ISNUMBER(N371),SQRT(INDEX('913'!$I$6:$I$1205,N371)^2+INDEX('913'!$J$6:$J$1205,N371)^2),0)</f>
        <v>0</v>
      </c>
      <c r="AM371" s="32">
        <f>IF(ISNUMBER(O371),SQRT(INDEX('913'!$I$6:$I$1205,O371)^2+INDEX('913'!$J$6:$J$1205,O371)^2),0)</f>
        <v>0</v>
      </c>
      <c r="AN371" s="49">
        <f>IF(ISNUMBER(P371),SQRT(INDEX('913'!$I$6:$I$1205,P371)^2+INDEX('913'!$J$6:$J$1205,P371)^2),0)</f>
        <v>0</v>
      </c>
      <c r="AO371" s="37">
        <f t="shared" si="81"/>
        <v>0</v>
      </c>
      <c r="AP371" s="37">
        <f t="shared" si="82"/>
        <v>0</v>
      </c>
      <c r="AQ371" s="33" t="e">
        <f>-100*'935'!W371*(AO371+AP371)/'11'!C$17</f>
        <v>#VALUE!</v>
      </c>
      <c r="AR371" s="37" t="e">
        <f t="shared" si="83"/>
        <v>#VALUE!</v>
      </c>
      <c r="AS371" s="52" t="e">
        <f t="shared" si="84"/>
        <v>#VALUE!</v>
      </c>
      <c r="AT371" s="32" t="e">
        <f>IF('935'!C371="VOID",0,('935'!C371*(1-'935'!X371/'11'!B$17)))</f>
        <v>#VALUE!</v>
      </c>
      <c r="AU371" s="52" t="e">
        <f>'935'!Q371*(1-'935'!Y371/'11'!C$17)/(1-'935'!X371/'11'!B$17)</f>
        <v>#VALUE!</v>
      </c>
      <c r="AV371" s="37" t="e">
        <f>INDEX('DNO totals'!$B$57:$G$57,IF('935'!K371,IF(MOD('935'!K371,1000),IF(MOD('935'!K371,100),IF(MOD('935'!K371,10),IF(MOD('935'!K371,1000)=1,6,5),4),3),2),1))</f>
        <v>#VALUE!</v>
      </c>
      <c r="AW371" s="52" t="e">
        <f t="shared" si="85"/>
        <v>#VALUE!</v>
      </c>
      <c r="AX371" s="32" t="e">
        <f>IF('935'!V371="VOID",0,'935'!V371*(1-'935'!X371/'11'!B$17))</f>
        <v>#VALUE!</v>
      </c>
      <c r="AY371" s="33" t="e">
        <f>IF(H371,-100*'Charging rates'!B$10/'11'!B$17*AX371/H371,0)</f>
        <v>#VALUE!</v>
      </c>
      <c r="AZ371" s="33" t="e">
        <f>IF(C371,'DNO totals'!B$41,0)</f>
        <v>#VALUE!</v>
      </c>
      <c r="BA371" s="33" t="e">
        <f t="shared" si="86"/>
        <v>#VALUE!</v>
      </c>
      <c r="BB371" s="33" t="e">
        <f t="shared" si="87"/>
        <v>#VALUE!</v>
      </c>
      <c r="BC371" s="53" t="e">
        <f t="shared" si="88"/>
        <v>#VALUE!</v>
      </c>
      <c r="BD371" s="32" t="e">
        <f>IF(AT371,'935'!H371*AT371/(AT371+D371+H371),0)</f>
        <v>#VALUE!</v>
      </c>
      <c r="BE371" s="32" t="e">
        <f>IF(H371,'935'!H371*H371/(AT371+D371+H371),0)</f>
        <v>#VALUE!</v>
      </c>
      <c r="BF371" s="32" t="e">
        <f>BD371*(1-'935'!X371/'11'!B$17)</f>
        <v>#VALUE!</v>
      </c>
      <c r="BG371" s="49" t="e">
        <f>BE371*(1-'935'!X371/'11'!B$17)</f>
        <v>#VALUE!</v>
      </c>
      <c r="BH371" s="52" t="e">
        <f>AV371*Parameters!B$6</f>
        <v>#VALUE!</v>
      </c>
      <c r="BI371" s="37" t="e">
        <f>IF('935'!$K371=1000,'Charging rates'!$C$38*$BH371/(1+'DNO totals'!$C$99)*'935'!$L371,0)</f>
        <v>#VALUE!</v>
      </c>
      <c r="BJ371" s="37" t="e">
        <f>IF(MOD('935'!$K371,1000)=100,'Charging rates'!$D$38*$BH371/(1+'DNO totals'!$D$99)*'935'!$M371,0)</f>
        <v>#VALUE!</v>
      </c>
      <c r="BK371" s="37" t="e">
        <f>IF(MOD('935'!$K371,100)=10,'Charging rates'!$E$38*$BH371/(1+'DNO totals'!$E$99)*'935'!$N371,0)</f>
        <v>#VALUE!</v>
      </c>
      <c r="BL371" s="37" t="e">
        <f>IF(AND(MOD('935'!$K371,10)&gt;0,MOD('935'!$K371,1000)&gt;1),'Charging rates'!$F$38*$BH371/(1+'DNO totals'!$F$99)*'935'!$O371,0)</f>
        <v>#VALUE!</v>
      </c>
      <c r="BM371" s="37" t="e">
        <f>IF(MOD('935'!$K371,1000)=1,'Charging rates'!$G$38*$BH371/(1+'DNO totals'!$G$99)*'935'!$P371,0)</f>
        <v>#VALUE!</v>
      </c>
      <c r="BN371" s="52" t="e">
        <f t="shared" si="89"/>
        <v>#VALUE!</v>
      </c>
      <c r="BO371" s="37" t="e">
        <f>IF('935'!$K371&gt;1000,'Charging rates'!$C$38*$AW371*'935'!$L371,0)</f>
        <v>#VALUE!</v>
      </c>
      <c r="BP371" s="37" t="e">
        <f>IF(MOD('935'!$K371,1000)&gt;100,'Charging rates'!$D$38*$AW371*'935'!$M371,0)</f>
        <v>#VALUE!</v>
      </c>
      <c r="BQ371" s="37" t="e">
        <f>IF(MOD('935'!$K371,100)&gt;10,'Charging rates'!$E$38*$AW371*'935'!$N371,0)</f>
        <v>#VALUE!</v>
      </c>
      <c r="BR371" s="52" t="e">
        <f t="shared" si="90"/>
        <v>#VALUE!</v>
      </c>
      <c r="BS371" s="48" t="e">
        <f>'935'!C371&lt;&gt;"VOID"</f>
        <v>#VALUE!</v>
      </c>
      <c r="BT371" s="33" t="e">
        <f>IF(BS371,(100/'11'!B$17*BD371*((1-'935'!I371)*'Charging rates'!B$51+'Charging rates'!B$63)),0)</f>
        <v>#VALUE!</v>
      </c>
      <c r="BU371" s="33" t="e">
        <f>100/'11'!B$17*BG371*('Charging rates'!B$51+'Charging rates'!B$63)</f>
        <v>#VALUE!</v>
      </c>
      <c r="BV371" s="33" t="e">
        <f>100/'11'!B$17*BE371*('Charging rates'!B$51+'Charging rates'!B$63)</f>
        <v>#VALUE!</v>
      </c>
      <c r="BW371" s="53" t="e">
        <f t="shared" si="91"/>
        <v>#VALUE!</v>
      </c>
      <c r="BX371" s="32" t="e">
        <f>AT371-('935'!T371*(1-'935'!X371/'11'!B$17))</f>
        <v>#VALUE!</v>
      </c>
      <c r="BY371" s="32">
        <f>0-IF(ISNUMBER(I371),INDEX('913'!$I$6:$I$1205,I371),0)-IF(ISNUMBER(J371),INDEX('913'!$I$6:$I$1205,J371),0)-IF(ISNUMBER(K371),INDEX('913'!$I$6:$I$1205,K371),0)-IF(ISNUMBER(L371),INDEX('913'!$I$6:$I$1205,L371),0)-IF(ISNUMBER(M371),INDEX('913'!$I$6:$I$1205,M371),0)-IF(ISNUMBER(N371),INDEX('913'!$I$6:$I$1205,N371),0)-IF(ISNUMBER(O371),INDEX('913'!$I$6:$I$1205,O371),0)-IF(ISNUMBER(P371),INDEX('913'!$I$6:$I$1205,P371),0)</f>
        <v>0</v>
      </c>
      <c r="BZ371" s="37">
        <f>IF(BY371=0,1,MAX(1,SQRT(BY371^2+(IF(ISNUMBER(I371),INDEX('913'!$J$6:$J$1205,I371),0)+IF(ISNUMBER(J371),INDEX('913'!$J$6:$J$1205,J371),0)+IF(ISNUMBER(K371),INDEX('913'!$J$6:$J$1205,K371),0)+IF(ISNUMBER(L371),INDEX('913'!$J$6:$J$1205,L371),0)+IF(ISNUMBER(M371),INDEX('913'!$J$6:$J$1205,M371),0)+IF(ISNUMBER(N371),INDEX('913'!$J$6:$J$1205,N371),0)+IF(ISNUMBER(O371),INDEX('913'!$J$6:$J$1205,O371),0)+IF(ISNUMBER(P371),INDEX('913'!$J$6:$J$1205,P371),0))^2)/BY371))</f>
        <v>1</v>
      </c>
      <c r="CA371" s="33" t="e">
        <f>100*AO371/'11'!B$17</f>
        <v>#VALUE!</v>
      </c>
      <c r="CB371" s="37" t="e">
        <f>100*(AP371*BZ371)/'11'!C$17</f>
        <v>#VALUE!</v>
      </c>
      <c r="CC371" s="37" t="e">
        <f t="shared" si="92"/>
        <v>#VALUE!</v>
      </c>
      <c r="CD371" s="33" t="e">
        <f t="shared" si="93"/>
        <v>#VALUE!</v>
      </c>
      <c r="CE371" s="54" t="e">
        <f>'11'!C$17-'935'!Y371</f>
        <v>#VALUE!</v>
      </c>
      <c r="CF371" s="37" t="e">
        <f>MAX('DNO totals'!B$312+0,MIN('935'!L371+0,'DNO totals'!B$304+0))</f>
        <v>#VALUE!</v>
      </c>
      <c r="CG371" s="37" t="e">
        <f>MAX('DNO totals'!C$312+0,MIN('935'!M371+0,'DNO totals'!C$304+0))</f>
        <v>#VALUE!</v>
      </c>
      <c r="CH371" s="37" t="e">
        <f>MAX('DNO totals'!D$312+0,MIN('935'!N371+0,'DNO totals'!D$304+0))</f>
        <v>#VALUE!</v>
      </c>
      <c r="CI371" s="37" t="e">
        <f>MAX('DNO totals'!E$312+0,MIN('935'!O371+0,'DNO totals'!E$304+0))</f>
        <v>#VALUE!</v>
      </c>
      <c r="CJ371" s="52" t="e">
        <f>MAX('DNO totals'!F$312+0,MIN('935'!P371+0,'DNO totals'!F$304+0))</f>
        <v>#VALUE!</v>
      </c>
      <c r="CK371" s="37" t="e">
        <f>IF('935'!$K371=1000,'Charging rates'!$C$38*$BH371/(1+'DNO totals'!$C$99)*$CF371,0)</f>
        <v>#VALUE!</v>
      </c>
      <c r="CL371" s="37" t="e">
        <f>IF(MOD('935'!$K371,1000)=100,'Charging rates'!$D$38*$BH371/(1+'DNO totals'!$D$99)*$CG371,0)</f>
        <v>#VALUE!</v>
      </c>
      <c r="CM371" s="37" t="e">
        <f>IF(MOD('935'!$K371,100)=10,'Charging rates'!$E$38*$BH371/(1+'DNO totals'!$E$99)*$CH371,0)</f>
        <v>#VALUE!</v>
      </c>
      <c r="CN371" s="37" t="e">
        <f>IF(AND(MOD('935'!$K371,10)&gt;0,MOD('935'!$K371,1000)&gt;1),'Charging rates'!$F$38*$BH371/(1+'DNO totals'!$F$99)*$CI371,0)</f>
        <v>#VALUE!</v>
      </c>
      <c r="CO371" s="37" t="e">
        <f>IF(MOD('935'!$K371,1000)=1,'Charging rates'!$G$38*$BH371/(1+'DNO totals'!$G$99)*$CJ371,0)</f>
        <v>#VALUE!</v>
      </c>
      <c r="CP371" s="52" t="e">
        <f t="shared" si="94"/>
        <v>#VALUE!</v>
      </c>
      <c r="CQ371" s="37" t="e">
        <f>IF('935'!$K371&gt;1000,'Charging rates'!$C$38*$AW371*$CF371,0)</f>
        <v>#VALUE!</v>
      </c>
      <c r="CR371" s="37" t="e">
        <f>IF(MOD('935'!$K371,1000)&gt;100,'Charging rates'!$D$38*$AW371*$CG371,0)</f>
        <v>#VALUE!</v>
      </c>
      <c r="CS371" s="37" t="e">
        <f>IF(MOD('935'!$K371,100)&gt;10,'Charging rates'!$E$38*$AW371*$CH371,0)</f>
        <v>#VALUE!</v>
      </c>
      <c r="CT371" s="52" t="e">
        <f t="shared" si="95"/>
        <v>#VALUE!</v>
      </c>
      <c r="CU371" s="33" t="e">
        <f>100*(AP371*'935'!Q371*BZ371)/'11'!B$17</f>
        <v>#VALUE!</v>
      </c>
      <c r="CV371" s="33" t="e">
        <f>100/'11'!B$17*'Charging rates'!B$10*AW371</f>
        <v>#VALUE!</v>
      </c>
      <c r="CW371" s="33" t="e">
        <f>IF(AT371=0,0,(1-BX371/AT371)*(CA371+IF('935'!Q371=0,0,(CB371*'935'!Q371*('11'!C$17-'935'!Y371)/('11'!B$17-'935'!X371)))))</f>
        <v>#VALUE!</v>
      </c>
      <c r="CX371" s="33" t="e">
        <f t="shared" si="96"/>
        <v>#VALUE!</v>
      </c>
      <c r="CY371" s="49" t="e">
        <f t="shared" si="97"/>
        <v>#VALUE!</v>
      </c>
      <c r="CZ371" s="32" t="e">
        <f>AT371*(Parameters!B$21+AU371)*IF('DNO totals'!B$323&lt;0,1,'935'!S371)</f>
        <v>#VALUE!</v>
      </c>
      <c r="DA371" s="52" t="e">
        <f>IF('DNO totals'!B$323&lt;0,1,'935'!S371)*(Parameters!B$21+AU371)</f>
        <v>#VALUE!</v>
      </c>
      <c r="DB371" s="37" t="e">
        <f>CX371+'Charging rates'!B$106*DA371*100/'11'!B$17</f>
        <v>#VALUE!</v>
      </c>
      <c r="DC371" s="37" t="e">
        <f>DB371+'Charging rates'!B$116*(Parameters!B$21+AU371)*100/'11'!B$17*IF('DNO totals'!B$323&lt;0,1,'935'!S371)</f>
        <v>#VALUE!</v>
      </c>
      <c r="DD371" s="37" t="e">
        <f>'Charging rates'!B$97*(CP371+CT371)*100/'11'!B$17</f>
        <v>#VALUE!</v>
      </c>
      <c r="DE371" s="33" t="e">
        <f>MAX(0-(CB371*AU371*'11'!C$17/'11'!B$17),DC371+DD371)</f>
        <v>#VALUE!</v>
      </c>
      <c r="DF371" s="37" t="e">
        <f>IF(BS371,IF(AU371=0,CC371,MAX(0,MIN(CC371,CC371+(DE371/'935'!Q371*('11'!B$17-'935'!X371)/('11'!C$17-'935'!Y371))))),0)</f>
        <v>#VALUE!</v>
      </c>
      <c r="DG371" s="33" t="e">
        <f t="shared" si="98"/>
        <v>#VALUE!</v>
      </c>
      <c r="DH371" s="53" t="e">
        <f t="shared" si="99"/>
        <v>#VALUE!</v>
      </c>
    </row>
    <row r="372" spans="1:112">
      <c r="A372" s="28">
        <v>272</v>
      </c>
      <c r="B372" s="47" t="e">
        <f>'935'!B372</f>
        <v>#VALUE!</v>
      </c>
      <c r="C372" s="48" t="e">
        <f>OR('935'!E372&lt;&gt;"VOID",'935'!F372&lt;&gt;"VOID",'935'!G372&lt;&gt;"VOID")</f>
        <v>#VALUE!</v>
      </c>
      <c r="D372" s="32" t="e">
        <f>IF('935'!D372="VOID",0,'935'!D372*(1-'935'!X372/'11'!B$17))</f>
        <v>#VALUE!</v>
      </c>
      <c r="E372" s="32" t="e">
        <f>IF('935'!E372="VOID",0,'935'!E372*(1-'935'!X372/'11'!B$17))</f>
        <v>#VALUE!</v>
      </c>
      <c r="F372" s="32" t="e">
        <f>IF('935'!F372="VOID",0,'935'!F372*(1-'935'!X372/'11'!B$17))</f>
        <v>#VALUE!</v>
      </c>
      <c r="G372" s="32" t="e">
        <f>IF('935'!G372="VOID",0,'935'!G372*(1-'935'!X372/'11'!B$17))</f>
        <v>#VALUE!</v>
      </c>
      <c r="H372" s="49" t="e">
        <f t="shared" si="80"/>
        <v>#VALUE!</v>
      </c>
      <c r="I372" s="50" t="e">
        <f>MATCH('935'!J372,'913'!$B$6:$B$1205,0)</f>
        <v>#VALUE!</v>
      </c>
      <c r="J372" s="50" t="e">
        <f>MATCH(INDEX('913'!$D$6:$D$1205,I372),'913'!$B$6:$B$1205,0)</f>
        <v>#VALUE!</v>
      </c>
      <c r="K372" s="50" t="e">
        <f>MATCH(INDEX('913'!$D$6:$D$1205,J372),'913'!$B$6:$B$1205,0)</f>
        <v>#VALUE!</v>
      </c>
      <c r="L372" s="50" t="e">
        <f>MATCH(INDEX('913'!$D$6:$D$1205,K372),'913'!$B$6:$B$1205,0)</f>
        <v>#VALUE!</v>
      </c>
      <c r="M372" s="50" t="e">
        <f>MATCH(INDEX('913'!$D$6:$D$1205,L372),'913'!$B$6:$B$1205,0)</f>
        <v>#VALUE!</v>
      </c>
      <c r="N372" s="50" t="e">
        <f>MATCH(INDEX('913'!$D$6:$D$1205,M372),'913'!$B$6:$B$1205,0)</f>
        <v>#VALUE!</v>
      </c>
      <c r="O372" s="50" t="e">
        <f>MATCH(INDEX('913'!$D$6:$D$1205,N372),'913'!$B$6:$B$1205,0)</f>
        <v>#VALUE!</v>
      </c>
      <c r="P372" s="51" t="e">
        <f>MATCH(INDEX('913'!$D$6:$D$1205,O372),'913'!$B$6:$B$1205,0)</f>
        <v>#VALUE!</v>
      </c>
      <c r="Q372" s="37">
        <f>IF(ISNUMBER(I372),MAX(0,INDEX('913'!$E$6:$E$1205,I372)),0)</f>
        <v>0</v>
      </c>
      <c r="R372" s="37">
        <f>IF(ISNUMBER(J372),MAX(0,INDEX('913'!$E$6:$E$1205,J372)),0)</f>
        <v>0</v>
      </c>
      <c r="S372" s="37">
        <f>IF(ISNUMBER(K372),MAX(0,INDEX('913'!$E$6:$E$1205,K372)),0)</f>
        <v>0</v>
      </c>
      <c r="T372" s="37">
        <f>IF(ISNUMBER(L372),MAX(0,INDEX('913'!$E$6:$E$1205,L372)),0)</f>
        <v>0</v>
      </c>
      <c r="U372" s="37">
        <f>IF(ISNUMBER(M372),MAX(0,INDEX('913'!$E$6:$E$1205,M372)),0)</f>
        <v>0</v>
      </c>
      <c r="V372" s="37">
        <f>IF(ISNUMBER(N372),MAX(0,INDEX('913'!$E$6:$E$1205,N372)),0)</f>
        <v>0</v>
      </c>
      <c r="W372" s="37">
        <f>IF(ISNUMBER(O372),MAX(0,INDEX('913'!$E$6:$E$1205,O372)),0)</f>
        <v>0</v>
      </c>
      <c r="X372" s="52">
        <f>IF(ISNUMBER(P372),MAX(0,INDEX('913'!$E$6:$E$1205,P372)),0)</f>
        <v>0</v>
      </c>
      <c r="Y372" s="37">
        <f>IF(ISNUMBER(I372),MAX(0,INDEX('913'!$F$6:$F$1205,I372)),0)</f>
        <v>0</v>
      </c>
      <c r="Z372" s="37">
        <f>IF(ISNUMBER(J372),MAX(0,INDEX('913'!$F$6:$F$1205,J372)),0)</f>
        <v>0</v>
      </c>
      <c r="AA372" s="37">
        <f>IF(ISNUMBER(K372),MAX(0,INDEX('913'!$F$6:$F$1205,K372)),0)</f>
        <v>0</v>
      </c>
      <c r="AB372" s="37">
        <f>IF(ISNUMBER(L372),MAX(0,INDEX('913'!$F$6:$F$1205,L372)),0)</f>
        <v>0</v>
      </c>
      <c r="AC372" s="37">
        <f>IF(ISNUMBER(M372),MAX(0,INDEX('913'!$F$6:$F$1205,M372)),0)</f>
        <v>0</v>
      </c>
      <c r="AD372" s="37">
        <f>IF(ISNUMBER(N372),MAX(0,INDEX('913'!$F$6:$F$1205,N372)),0)</f>
        <v>0</v>
      </c>
      <c r="AE372" s="37">
        <f>IF(ISNUMBER(O372),MAX(0,INDEX('913'!$F$6:$F$1205,O372)),0)</f>
        <v>0</v>
      </c>
      <c r="AF372" s="37">
        <f>IF(ISNUMBER(P372),MAX(0,INDEX('913'!$F$6:$F$1205,P372)),0)</f>
        <v>0</v>
      </c>
      <c r="AG372" s="32">
        <f>IF(ISNUMBER(I372),SQRT(INDEX('913'!$I$6:$I$1205,I372)^2+INDEX('913'!$J$6:$J$1205,I372)^2),0)</f>
        <v>0</v>
      </c>
      <c r="AH372" s="32">
        <f>IF(ISNUMBER(J372),SQRT(INDEX('913'!$I$6:$I$1205,J372)^2+INDEX('913'!$J$6:$J$1205,J372)^2),0)</f>
        <v>0</v>
      </c>
      <c r="AI372" s="32">
        <f>IF(ISNUMBER(K372),SQRT(INDEX('913'!$I$6:$I$1205,K372)^2+INDEX('913'!$J$6:$J$1205,K372)^2),0)</f>
        <v>0</v>
      </c>
      <c r="AJ372" s="32">
        <f>IF(ISNUMBER(L372),SQRT(INDEX('913'!$I$6:$I$1205,L372)^2+INDEX('913'!$J$6:$J$1205,L372)^2),0)</f>
        <v>0</v>
      </c>
      <c r="AK372" s="32">
        <f>IF(ISNUMBER(M372),SQRT(INDEX('913'!$I$6:$I$1205,M372)^2+INDEX('913'!$J$6:$J$1205,M372)^2),0)</f>
        <v>0</v>
      </c>
      <c r="AL372" s="32">
        <f>IF(ISNUMBER(N372),SQRT(INDEX('913'!$I$6:$I$1205,N372)^2+INDEX('913'!$J$6:$J$1205,N372)^2),0)</f>
        <v>0</v>
      </c>
      <c r="AM372" s="32">
        <f>IF(ISNUMBER(O372),SQRT(INDEX('913'!$I$6:$I$1205,O372)^2+INDEX('913'!$J$6:$J$1205,O372)^2),0)</f>
        <v>0</v>
      </c>
      <c r="AN372" s="49">
        <f>IF(ISNUMBER(P372),SQRT(INDEX('913'!$I$6:$I$1205,P372)^2+INDEX('913'!$J$6:$J$1205,P372)^2),0)</f>
        <v>0</v>
      </c>
      <c r="AO372" s="37">
        <f t="shared" si="81"/>
        <v>0</v>
      </c>
      <c r="AP372" s="37">
        <f t="shared" si="82"/>
        <v>0</v>
      </c>
      <c r="AQ372" s="33" t="e">
        <f>-100*'935'!W372*(AO372+AP372)/'11'!C$17</f>
        <v>#VALUE!</v>
      </c>
      <c r="AR372" s="37" t="e">
        <f t="shared" si="83"/>
        <v>#VALUE!</v>
      </c>
      <c r="AS372" s="52" t="e">
        <f t="shared" si="84"/>
        <v>#VALUE!</v>
      </c>
      <c r="AT372" s="32" t="e">
        <f>IF('935'!C372="VOID",0,('935'!C372*(1-'935'!X372/'11'!B$17)))</f>
        <v>#VALUE!</v>
      </c>
      <c r="AU372" s="52" t="e">
        <f>'935'!Q372*(1-'935'!Y372/'11'!C$17)/(1-'935'!X372/'11'!B$17)</f>
        <v>#VALUE!</v>
      </c>
      <c r="AV372" s="37" t="e">
        <f>INDEX('DNO totals'!$B$57:$G$57,IF('935'!K372,IF(MOD('935'!K372,1000),IF(MOD('935'!K372,100),IF(MOD('935'!K372,10),IF(MOD('935'!K372,1000)=1,6,5),4),3),2),1))</f>
        <v>#VALUE!</v>
      </c>
      <c r="AW372" s="52" t="e">
        <f t="shared" si="85"/>
        <v>#VALUE!</v>
      </c>
      <c r="AX372" s="32" t="e">
        <f>IF('935'!V372="VOID",0,'935'!V372*(1-'935'!X372/'11'!B$17))</f>
        <v>#VALUE!</v>
      </c>
      <c r="AY372" s="33" t="e">
        <f>IF(H372,-100*'Charging rates'!B$10/'11'!B$17*AX372/H372,0)</f>
        <v>#VALUE!</v>
      </c>
      <c r="AZ372" s="33" t="e">
        <f>IF(C372,'DNO totals'!B$41,0)</f>
        <v>#VALUE!</v>
      </c>
      <c r="BA372" s="33" t="e">
        <f t="shared" si="86"/>
        <v>#VALUE!</v>
      </c>
      <c r="BB372" s="33" t="e">
        <f t="shared" si="87"/>
        <v>#VALUE!</v>
      </c>
      <c r="BC372" s="53" t="e">
        <f t="shared" si="88"/>
        <v>#VALUE!</v>
      </c>
      <c r="BD372" s="32" t="e">
        <f>IF(AT372,'935'!H372*AT372/(AT372+D372+H372),0)</f>
        <v>#VALUE!</v>
      </c>
      <c r="BE372" s="32" t="e">
        <f>IF(H372,'935'!H372*H372/(AT372+D372+H372),0)</f>
        <v>#VALUE!</v>
      </c>
      <c r="BF372" s="32" t="e">
        <f>BD372*(1-'935'!X372/'11'!B$17)</f>
        <v>#VALUE!</v>
      </c>
      <c r="BG372" s="49" t="e">
        <f>BE372*(1-'935'!X372/'11'!B$17)</f>
        <v>#VALUE!</v>
      </c>
      <c r="BH372" s="52" t="e">
        <f>AV372*Parameters!B$6</f>
        <v>#VALUE!</v>
      </c>
      <c r="BI372" s="37" t="e">
        <f>IF('935'!$K372=1000,'Charging rates'!$C$38*$BH372/(1+'DNO totals'!$C$99)*'935'!$L372,0)</f>
        <v>#VALUE!</v>
      </c>
      <c r="BJ372" s="37" t="e">
        <f>IF(MOD('935'!$K372,1000)=100,'Charging rates'!$D$38*$BH372/(1+'DNO totals'!$D$99)*'935'!$M372,0)</f>
        <v>#VALUE!</v>
      </c>
      <c r="BK372" s="37" t="e">
        <f>IF(MOD('935'!$K372,100)=10,'Charging rates'!$E$38*$BH372/(1+'DNO totals'!$E$99)*'935'!$N372,0)</f>
        <v>#VALUE!</v>
      </c>
      <c r="BL372" s="37" t="e">
        <f>IF(AND(MOD('935'!$K372,10)&gt;0,MOD('935'!$K372,1000)&gt;1),'Charging rates'!$F$38*$BH372/(1+'DNO totals'!$F$99)*'935'!$O372,0)</f>
        <v>#VALUE!</v>
      </c>
      <c r="BM372" s="37" t="e">
        <f>IF(MOD('935'!$K372,1000)=1,'Charging rates'!$G$38*$BH372/(1+'DNO totals'!$G$99)*'935'!$P372,0)</f>
        <v>#VALUE!</v>
      </c>
      <c r="BN372" s="52" t="e">
        <f t="shared" si="89"/>
        <v>#VALUE!</v>
      </c>
      <c r="BO372" s="37" t="e">
        <f>IF('935'!$K372&gt;1000,'Charging rates'!$C$38*$AW372*'935'!$L372,0)</f>
        <v>#VALUE!</v>
      </c>
      <c r="BP372" s="37" t="e">
        <f>IF(MOD('935'!$K372,1000)&gt;100,'Charging rates'!$D$38*$AW372*'935'!$M372,0)</f>
        <v>#VALUE!</v>
      </c>
      <c r="BQ372" s="37" t="e">
        <f>IF(MOD('935'!$K372,100)&gt;10,'Charging rates'!$E$38*$AW372*'935'!$N372,0)</f>
        <v>#VALUE!</v>
      </c>
      <c r="BR372" s="52" t="e">
        <f t="shared" si="90"/>
        <v>#VALUE!</v>
      </c>
      <c r="BS372" s="48" t="e">
        <f>'935'!C372&lt;&gt;"VOID"</f>
        <v>#VALUE!</v>
      </c>
      <c r="BT372" s="33" t="e">
        <f>IF(BS372,(100/'11'!B$17*BD372*((1-'935'!I372)*'Charging rates'!B$51+'Charging rates'!B$63)),0)</f>
        <v>#VALUE!</v>
      </c>
      <c r="BU372" s="33" t="e">
        <f>100/'11'!B$17*BG372*('Charging rates'!B$51+'Charging rates'!B$63)</f>
        <v>#VALUE!</v>
      </c>
      <c r="BV372" s="33" t="e">
        <f>100/'11'!B$17*BE372*('Charging rates'!B$51+'Charging rates'!B$63)</f>
        <v>#VALUE!</v>
      </c>
      <c r="BW372" s="53" t="e">
        <f t="shared" si="91"/>
        <v>#VALUE!</v>
      </c>
      <c r="BX372" s="32" t="e">
        <f>AT372-('935'!T372*(1-'935'!X372/'11'!B$17))</f>
        <v>#VALUE!</v>
      </c>
      <c r="BY372" s="32">
        <f>0-IF(ISNUMBER(I372),INDEX('913'!$I$6:$I$1205,I372),0)-IF(ISNUMBER(J372),INDEX('913'!$I$6:$I$1205,J372),0)-IF(ISNUMBER(K372),INDEX('913'!$I$6:$I$1205,K372),0)-IF(ISNUMBER(L372),INDEX('913'!$I$6:$I$1205,L372),0)-IF(ISNUMBER(M372),INDEX('913'!$I$6:$I$1205,M372),0)-IF(ISNUMBER(N372),INDEX('913'!$I$6:$I$1205,N372),0)-IF(ISNUMBER(O372),INDEX('913'!$I$6:$I$1205,O372),0)-IF(ISNUMBER(P372),INDEX('913'!$I$6:$I$1205,P372),0)</f>
        <v>0</v>
      </c>
      <c r="BZ372" s="37">
        <f>IF(BY372=0,1,MAX(1,SQRT(BY372^2+(IF(ISNUMBER(I372),INDEX('913'!$J$6:$J$1205,I372),0)+IF(ISNUMBER(J372),INDEX('913'!$J$6:$J$1205,J372),0)+IF(ISNUMBER(K372),INDEX('913'!$J$6:$J$1205,K372),0)+IF(ISNUMBER(L372),INDEX('913'!$J$6:$J$1205,L372),0)+IF(ISNUMBER(M372),INDEX('913'!$J$6:$J$1205,M372),0)+IF(ISNUMBER(N372),INDEX('913'!$J$6:$J$1205,N372),0)+IF(ISNUMBER(O372),INDEX('913'!$J$6:$J$1205,O372),0)+IF(ISNUMBER(P372),INDEX('913'!$J$6:$J$1205,P372),0))^2)/BY372))</f>
        <v>1</v>
      </c>
      <c r="CA372" s="33" t="e">
        <f>100*AO372/'11'!B$17</f>
        <v>#VALUE!</v>
      </c>
      <c r="CB372" s="37" t="e">
        <f>100*(AP372*BZ372)/'11'!C$17</f>
        <v>#VALUE!</v>
      </c>
      <c r="CC372" s="37" t="e">
        <f t="shared" si="92"/>
        <v>#VALUE!</v>
      </c>
      <c r="CD372" s="33" t="e">
        <f t="shared" si="93"/>
        <v>#VALUE!</v>
      </c>
      <c r="CE372" s="54" t="e">
        <f>'11'!C$17-'935'!Y372</f>
        <v>#VALUE!</v>
      </c>
      <c r="CF372" s="37" t="e">
        <f>MAX('DNO totals'!B$312+0,MIN('935'!L372+0,'DNO totals'!B$304+0))</f>
        <v>#VALUE!</v>
      </c>
      <c r="CG372" s="37" t="e">
        <f>MAX('DNO totals'!C$312+0,MIN('935'!M372+0,'DNO totals'!C$304+0))</f>
        <v>#VALUE!</v>
      </c>
      <c r="CH372" s="37" t="e">
        <f>MAX('DNO totals'!D$312+0,MIN('935'!N372+0,'DNO totals'!D$304+0))</f>
        <v>#VALUE!</v>
      </c>
      <c r="CI372" s="37" t="e">
        <f>MAX('DNO totals'!E$312+0,MIN('935'!O372+0,'DNO totals'!E$304+0))</f>
        <v>#VALUE!</v>
      </c>
      <c r="CJ372" s="52" t="e">
        <f>MAX('DNO totals'!F$312+0,MIN('935'!P372+0,'DNO totals'!F$304+0))</f>
        <v>#VALUE!</v>
      </c>
      <c r="CK372" s="37" t="e">
        <f>IF('935'!$K372=1000,'Charging rates'!$C$38*$BH372/(1+'DNO totals'!$C$99)*$CF372,0)</f>
        <v>#VALUE!</v>
      </c>
      <c r="CL372" s="37" t="e">
        <f>IF(MOD('935'!$K372,1000)=100,'Charging rates'!$D$38*$BH372/(1+'DNO totals'!$D$99)*$CG372,0)</f>
        <v>#VALUE!</v>
      </c>
      <c r="CM372" s="37" t="e">
        <f>IF(MOD('935'!$K372,100)=10,'Charging rates'!$E$38*$BH372/(1+'DNO totals'!$E$99)*$CH372,0)</f>
        <v>#VALUE!</v>
      </c>
      <c r="CN372" s="37" t="e">
        <f>IF(AND(MOD('935'!$K372,10)&gt;0,MOD('935'!$K372,1000)&gt;1),'Charging rates'!$F$38*$BH372/(1+'DNO totals'!$F$99)*$CI372,0)</f>
        <v>#VALUE!</v>
      </c>
      <c r="CO372" s="37" t="e">
        <f>IF(MOD('935'!$K372,1000)=1,'Charging rates'!$G$38*$BH372/(1+'DNO totals'!$G$99)*$CJ372,0)</f>
        <v>#VALUE!</v>
      </c>
      <c r="CP372" s="52" t="e">
        <f t="shared" si="94"/>
        <v>#VALUE!</v>
      </c>
      <c r="CQ372" s="37" t="e">
        <f>IF('935'!$K372&gt;1000,'Charging rates'!$C$38*$AW372*$CF372,0)</f>
        <v>#VALUE!</v>
      </c>
      <c r="CR372" s="37" t="e">
        <f>IF(MOD('935'!$K372,1000)&gt;100,'Charging rates'!$D$38*$AW372*$CG372,0)</f>
        <v>#VALUE!</v>
      </c>
      <c r="CS372" s="37" t="e">
        <f>IF(MOD('935'!$K372,100)&gt;10,'Charging rates'!$E$38*$AW372*$CH372,0)</f>
        <v>#VALUE!</v>
      </c>
      <c r="CT372" s="52" t="e">
        <f t="shared" si="95"/>
        <v>#VALUE!</v>
      </c>
      <c r="CU372" s="33" t="e">
        <f>100*(AP372*'935'!Q372*BZ372)/'11'!B$17</f>
        <v>#VALUE!</v>
      </c>
      <c r="CV372" s="33" t="e">
        <f>100/'11'!B$17*'Charging rates'!B$10*AW372</f>
        <v>#VALUE!</v>
      </c>
      <c r="CW372" s="33" t="e">
        <f>IF(AT372=0,0,(1-BX372/AT372)*(CA372+IF('935'!Q372=0,0,(CB372*'935'!Q372*('11'!C$17-'935'!Y372)/('11'!B$17-'935'!X372)))))</f>
        <v>#VALUE!</v>
      </c>
      <c r="CX372" s="33" t="e">
        <f t="shared" si="96"/>
        <v>#VALUE!</v>
      </c>
      <c r="CY372" s="49" t="e">
        <f t="shared" si="97"/>
        <v>#VALUE!</v>
      </c>
      <c r="CZ372" s="32" t="e">
        <f>AT372*(Parameters!B$21+AU372)*IF('DNO totals'!B$323&lt;0,1,'935'!S372)</f>
        <v>#VALUE!</v>
      </c>
      <c r="DA372" s="52" t="e">
        <f>IF('DNO totals'!B$323&lt;0,1,'935'!S372)*(Parameters!B$21+AU372)</f>
        <v>#VALUE!</v>
      </c>
      <c r="DB372" s="37" t="e">
        <f>CX372+'Charging rates'!B$106*DA372*100/'11'!B$17</f>
        <v>#VALUE!</v>
      </c>
      <c r="DC372" s="37" t="e">
        <f>DB372+'Charging rates'!B$116*(Parameters!B$21+AU372)*100/'11'!B$17*IF('DNO totals'!B$323&lt;0,1,'935'!S372)</f>
        <v>#VALUE!</v>
      </c>
      <c r="DD372" s="37" t="e">
        <f>'Charging rates'!B$97*(CP372+CT372)*100/'11'!B$17</f>
        <v>#VALUE!</v>
      </c>
      <c r="DE372" s="33" t="e">
        <f>MAX(0-(CB372*AU372*'11'!C$17/'11'!B$17),DC372+DD372)</f>
        <v>#VALUE!</v>
      </c>
      <c r="DF372" s="37" t="e">
        <f>IF(BS372,IF(AU372=0,CC372,MAX(0,MIN(CC372,CC372+(DE372/'935'!Q372*('11'!B$17-'935'!X372)/('11'!C$17-'935'!Y372))))),0)</f>
        <v>#VALUE!</v>
      </c>
      <c r="DG372" s="33" t="e">
        <f t="shared" si="98"/>
        <v>#VALUE!</v>
      </c>
      <c r="DH372" s="53" t="e">
        <f t="shared" si="99"/>
        <v>#VALUE!</v>
      </c>
    </row>
    <row r="373" spans="1:112">
      <c r="A373" s="28">
        <v>273</v>
      </c>
      <c r="B373" s="47" t="e">
        <f>'935'!B373</f>
        <v>#VALUE!</v>
      </c>
      <c r="C373" s="48" t="e">
        <f>OR('935'!E373&lt;&gt;"VOID",'935'!F373&lt;&gt;"VOID",'935'!G373&lt;&gt;"VOID")</f>
        <v>#VALUE!</v>
      </c>
      <c r="D373" s="32" t="e">
        <f>IF('935'!D373="VOID",0,'935'!D373*(1-'935'!X373/'11'!B$17))</f>
        <v>#VALUE!</v>
      </c>
      <c r="E373" s="32" t="e">
        <f>IF('935'!E373="VOID",0,'935'!E373*(1-'935'!X373/'11'!B$17))</f>
        <v>#VALUE!</v>
      </c>
      <c r="F373" s="32" t="e">
        <f>IF('935'!F373="VOID",0,'935'!F373*(1-'935'!X373/'11'!B$17))</f>
        <v>#VALUE!</v>
      </c>
      <c r="G373" s="32" t="e">
        <f>IF('935'!G373="VOID",0,'935'!G373*(1-'935'!X373/'11'!B$17))</f>
        <v>#VALUE!</v>
      </c>
      <c r="H373" s="49" t="e">
        <f t="shared" si="80"/>
        <v>#VALUE!</v>
      </c>
      <c r="I373" s="50" t="e">
        <f>MATCH('935'!J373,'913'!$B$6:$B$1205,0)</f>
        <v>#VALUE!</v>
      </c>
      <c r="J373" s="50" t="e">
        <f>MATCH(INDEX('913'!$D$6:$D$1205,I373),'913'!$B$6:$B$1205,0)</f>
        <v>#VALUE!</v>
      </c>
      <c r="K373" s="50" t="e">
        <f>MATCH(INDEX('913'!$D$6:$D$1205,J373),'913'!$B$6:$B$1205,0)</f>
        <v>#VALUE!</v>
      </c>
      <c r="L373" s="50" t="e">
        <f>MATCH(INDEX('913'!$D$6:$D$1205,K373),'913'!$B$6:$B$1205,0)</f>
        <v>#VALUE!</v>
      </c>
      <c r="M373" s="50" t="e">
        <f>MATCH(INDEX('913'!$D$6:$D$1205,L373),'913'!$B$6:$B$1205,0)</f>
        <v>#VALUE!</v>
      </c>
      <c r="N373" s="50" t="e">
        <f>MATCH(INDEX('913'!$D$6:$D$1205,M373),'913'!$B$6:$B$1205,0)</f>
        <v>#VALUE!</v>
      </c>
      <c r="O373" s="50" t="e">
        <f>MATCH(INDEX('913'!$D$6:$D$1205,N373),'913'!$B$6:$B$1205,0)</f>
        <v>#VALUE!</v>
      </c>
      <c r="P373" s="51" t="e">
        <f>MATCH(INDEX('913'!$D$6:$D$1205,O373),'913'!$B$6:$B$1205,0)</f>
        <v>#VALUE!</v>
      </c>
      <c r="Q373" s="37">
        <f>IF(ISNUMBER(I373),MAX(0,INDEX('913'!$E$6:$E$1205,I373)),0)</f>
        <v>0</v>
      </c>
      <c r="R373" s="37">
        <f>IF(ISNUMBER(J373),MAX(0,INDEX('913'!$E$6:$E$1205,J373)),0)</f>
        <v>0</v>
      </c>
      <c r="S373" s="37">
        <f>IF(ISNUMBER(K373),MAX(0,INDEX('913'!$E$6:$E$1205,K373)),0)</f>
        <v>0</v>
      </c>
      <c r="T373" s="37">
        <f>IF(ISNUMBER(L373),MAX(0,INDEX('913'!$E$6:$E$1205,L373)),0)</f>
        <v>0</v>
      </c>
      <c r="U373" s="37">
        <f>IF(ISNUMBER(M373),MAX(0,INDEX('913'!$E$6:$E$1205,M373)),0)</f>
        <v>0</v>
      </c>
      <c r="V373" s="37">
        <f>IF(ISNUMBER(N373),MAX(0,INDEX('913'!$E$6:$E$1205,N373)),0)</f>
        <v>0</v>
      </c>
      <c r="W373" s="37">
        <f>IF(ISNUMBER(O373),MAX(0,INDEX('913'!$E$6:$E$1205,O373)),0)</f>
        <v>0</v>
      </c>
      <c r="X373" s="52">
        <f>IF(ISNUMBER(P373),MAX(0,INDEX('913'!$E$6:$E$1205,P373)),0)</f>
        <v>0</v>
      </c>
      <c r="Y373" s="37">
        <f>IF(ISNUMBER(I373),MAX(0,INDEX('913'!$F$6:$F$1205,I373)),0)</f>
        <v>0</v>
      </c>
      <c r="Z373" s="37">
        <f>IF(ISNUMBER(J373),MAX(0,INDEX('913'!$F$6:$F$1205,J373)),0)</f>
        <v>0</v>
      </c>
      <c r="AA373" s="37">
        <f>IF(ISNUMBER(K373),MAX(0,INDEX('913'!$F$6:$F$1205,K373)),0)</f>
        <v>0</v>
      </c>
      <c r="AB373" s="37">
        <f>IF(ISNUMBER(L373),MAX(0,INDEX('913'!$F$6:$F$1205,L373)),0)</f>
        <v>0</v>
      </c>
      <c r="AC373" s="37">
        <f>IF(ISNUMBER(M373),MAX(0,INDEX('913'!$F$6:$F$1205,M373)),0)</f>
        <v>0</v>
      </c>
      <c r="AD373" s="37">
        <f>IF(ISNUMBER(N373),MAX(0,INDEX('913'!$F$6:$F$1205,N373)),0)</f>
        <v>0</v>
      </c>
      <c r="AE373" s="37">
        <f>IF(ISNUMBER(O373),MAX(0,INDEX('913'!$F$6:$F$1205,O373)),0)</f>
        <v>0</v>
      </c>
      <c r="AF373" s="37">
        <f>IF(ISNUMBER(P373),MAX(0,INDEX('913'!$F$6:$F$1205,P373)),0)</f>
        <v>0</v>
      </c>
      <c r="AG373" s="32">
        <f>IF(ISNUMBER(I373),SQRT(INDEX('913'!$I$6:$I$1205,I373)^2+INDEX('913'!$J$6:$J$1205,I373)^2),0)</f>
        <v>0</v>
      </c>
      <c r="AH373" s="32">
        <f>IF(ISNUMBER(J373),SQRT(INDEX('913'!$I$6:$I$1205,J373)^2+INDEX('913'!$J$6:$J$1205,J373)^2),0)</f>
        <v>0</v>
      </c>
      <c r="AI373" s="32">
        <f>IF(ISNUMBER(K373),SQRT(INDEX('913'!$I$6:$I$1205,K373)^2+INDEX('913'!$J$6:$J$1205,K373)^2),0)</f>
        <v>0</v>
      </c>
      <c r="AJ373" s="32">
        <f>IF(ISNUMBER(L373),SQRT(INDEX('913'!$I$6:$I$1205,L373)^2+INDEX('913'!$J$6:$J$1205,L373)^2),0)</f>
        <v>0</v>
      </c>
      <c r="AK373" s="32">
        <f>IF(ISNUMBER(M373),SQRT(INDEX('913'!$I$6:$I$1205,M373)^2+INDEX('913'!$J$6:$J$1205,M373)^2),0)</f>
        <v>0</v>
      </c>
      <c r="AL373" s="32">
        <f>IF(ISNUMBER(N373),SQRT(INDEX('913'!$I$6:$I$1205,N373)^2+INDEX('913'!$J$6:$J$1205,N373)^2),0)</f>
        <v>0</v>
      </c>
      <c r="AM373" s="32">
        <f>IF(ISNUMBER(O373),SQRT(INDEX('913'!$I$6:$I$1205,O373)^2+INDEX('913'!$J$6:$J$1205,O373)^2),0)</f>
        <v>0</v>
      </c>
      <c r="AN373" s="49">
        <f>IF(ISNUMBER(P373),SQRT(INDEX('913'!$I$6:$I$1205,P373)^2+INDEX('913'!$J$6:$J$1205,P373)^2),0)</f>
        <v>0</v>
      </c>
      <c r="AO373" s="37">
        <f t="shared" si="81"/>
        <v>0</v>
      </c>
      <c r="AP373" s="37">
        <f t="shared" si="82"/>
        <v>0</v>
      </c>
      <c r="AQ373" s="33" t="e">
        <f>-100*'935'!W373*(AO373+AP373)/'11'!C$17</f>
        <v>#VALUE!</v>
      </c>
      <c r="AR373" s="37" t="e">
        <f t="shared" si="83"/>
        <v>#VALUE!</v>
      </c>
      <c r="AS373" s="52" t="e">
        <f t="shared" si="84"/>
        <v>#VALUE!</v>
      </c>
      <c r="AT373" s="32" t="e">
        <f>IF('935'!C373="VOID",0,('935'!C373*(1-'935'!X373/'11'!B$17)))</f>
        <v>#VALUE!</v>
      </c>
      <c r="AU373" s="52" t="e">
        <f>'935'!Q373*(1-'935'!Y373/'11'!C$17)/(1-'935'!X373/'11'!B$17)</f>
        <v>#VALUE!</v>
      </c>
      <c r="AV373" s="37" t="e">
        <f>INDEX('DNO totals'!$B$57:$G$57,IF('935'!K373,IF(MOD('935'!K373,1000),IF(MOD('935'!K373,100),IF(MOD('935'!K373,10),IF(MOD('935'!K373,1000)=1,6,5),4),3),2),1))</f>
        <v>#VALUE!</v>
      </c>
      <c r="AW373" s="52" t="e">
        <f t="shared" si="85"/>
        <v>#VALUE!</v>
      </c>
      <c r="AX373" s="32" t="e">
        <f>IF('935'!V373="VOID",0,'935'!V373*(1-'935'!X373/'11'!B$17))</f>
        <v>#VALUE!</v>
      </c>
      <c r="AY373" s="33" t="e">
        <f>IF(H373,-100*'Charging rates'!B$10/'11'!B$17*AX373/H373,0)</f>
        <v>#VALUE!</v>
      </c>
      <c r="AZ373" s="33" t="e">
        <f>IF(C373,'DNO totals'!B$41,0)</f>
        <v>#VALUE!</v>
      </c>
      <c r="BA373" s="33" t="e">
        <f t="shared" si="86"/>
        <v>#VALUE!</v>
      </c>
      <c r="BB373" s="33" t="e">
        <f t="shared" si="87"/>
        <v>#VALUE!</v>
      </c>
      <c r="BC373" s="53" t="e">
        <f t="shared" si="88"/>
        <v>#VALUE!</v>
      </c>
      <c r="BD373" s="32" t="e">
        <f>IF(AT373,'935'!H373*AT373/(AT373+D373+H373),0)</f>
        <v>#VALUE!</v>
      </c>
      <c r="BE373" s="32" t="e">
        <f>IF(H373,'935'!H373*H373/(AT373+D373+H373),0)</f>
        <v>#VALUE!</v>
      </c>
      <c r="BF373" s="32" t="e">
        <f>BD373*(1-'935'!X373/'11'!B$17)</f>
        <v>#VALUE!</v>
      </c>
      <c r="BG373" s="49" t="e">
        <f>BE373*(1-'935'!X373/'11'!B$17)</f>
        <v>#VALUE!</v>
      </c>
      <c r="BH373" s="52" t="e">
        <f>AV373*Parameters!B$6</f>
        <v>#VALUE!</v>
      </c>
      <c r="BI373" s="37" t="e">
        <f>IF('935'!$K373=1000,'Charging rates'!$C$38*$BH373/(1+'DNO totals'!$C$99)*'935'!$L373,0)</f>
        <v>#VALUE!</v>
      </c>
      <c r="BJ373" s="37" t="e">
        <f>IF(MOD('935'!$K373,1000)=100,'Charging rates'!$D$38*$BH373/(1+'DNO totals'!$D$99)*'935'!$M373,0)</f>
        <v>#VALUE!</v>
      </c>
      <c r="BK373" s="37" t="e">
        <f>IF(MOD('935'!$K373,100)=10,'Charging rates'!$E$38*$BH373/(1+'DNO totals'!$E$99)*'935'!$N373,0)</f>
        <v>#VALUE!</v>
      </c>
      <c r="BL373" s="37" t="e">
        <f>IF(AND(MOD('935'!$K373,10)&gt;0,MOD('935'!$K373,1000)&gt;1),'Charging rates'!$F$38*$BH373/(1+'DNO totals'!$F$99)*'935'!$O373,0)</f>
        <v>#VALUE!</v>
      </c>
      <c r="BM373" s="37" t="e">
        <f>IF(MOD('935'!$K373,1000)=1,'Charging rates'!$G$38*$BH373/(1+'DNO totals'!$G$99)*'935'!$P373,0)</f>
        <v>#VALUE!</v>
      </c>
      <c r="BN373" s="52" t="e">
        <f t="shared" si="89"/>
        <v>#VALUE!</v>
      </c>
      <c r="BO373" s="37" t="e">
        <f>IF('935'!$K373&gt;1000,'Charging rates'!$C$38*$AW373*'935'!$L373,0)</f>
        <v>#VALUE!</v>
      </c>
      <c r="BP373" s="37" t="e">
        <f>IF(MOD('935'!$K373,1000)&gt;100,'Charging rates'!$D$38*$AW373*'935'!$M373,0)</f>
        <v>#VALUE!</v>
      </c>
      <c r="BQ373" s="37" t="e">
        <f>IF(MOD('935'!$K373,100)&gt;10,'Charging rates'!$E$38*$AW373*'935'!$N373,0)</f>
        <v>#VALUE!</v>
      </c>
      <c r="BR373" s="52" t="e">
        <f t="shared" si="90"/>
        <v>#VALUE!</v>
      </c>
      <c r="BS373" s="48" t="e">
        <f>'935'!C373&lt;&gt;"VOID"</f>
        <v>#VALUE!</v>
      </c>
      <c r="BT373" s="33" t="e">
        <f>IF(BS373,(100/'11'!B$17*BD373*((1-'935'!I373)*'Charging rates'!B$51+'Charging rates'!B$63)),0)</f>
        <v>#VALUE!</v>
      </c>
      <c r="BU373" s="33" t="e">
        <f>100/'11'!B$17*BG373*('Charging rates'!B$51+'Charging rates'!B$63)</f>
        <v>#VALUE!</v>
      </c>
      <c r="BV373" s="33" t="e">
        <f>100/'11'!B$17*BE373*('Charging rates'!B$51+'Charging rates'!B$63)</f>
        <v>#VALUE!</v>
      </c>
      <c r="BW373" s="53" t="e">
        <f t="shared" si="91"/>
        <v>#VALUE!</v>
      </c>
      <c r="BX373" s="32" t="e">
        <f>AT373-('935'!T373*(1-'935'!X373/'11'!B$17))</f>
        <v>#VALUE!</v>
      </c>
      <c r="BY373" s="32">
        <f>0-IF(ISNUMBER(I373),INDEX('913'!$I$6:$I$1205,I373),0)-IF(ISNUMBER(J373),INDEX('913'!$I$6:$I$1205,J373),0)-IF(ISNUMBER(K373),INDEX('913'!$I$6:$I$1205,K373),0)-IF(ISNUMBER(L373),INDEX('913'!$I$6:$I$1205,L373),0)-IF(ISNUMBER(M373),INDEX('913'!$I$6:$I$1205,M373),0)-IF(ISNUMBER(N373),INDEX('913'!$I$6:$I$1205,N373),0)-IF(ISNUMBER(O373),INDEX('913'!$I$6:$I$1205,O373),0)-IF(ISNUMBER(P373),INDEX('913'!$I$6:$I$1205,P373),0)</f>
        <v>0</v>
      </c>
      <c r="BZ373" s="37">
        <f>IF(BY373=0,1,MAX(1,SQRT(BY373^2+(IF(ISNUMBER(I373),INDEX('913'!$J$6:$J$1205,I373),0)+IF(ISNUMBER(J373),INDEX('913'!$J$6:$J$1205,J373),0)+IF(ISNUMBER(K373),INDEX('913'!$J$6:$J$1205,K373),0)+IF(ISNUMBER(L373),INDEX('913'!$J$6:$J$1205,L373),0)+IF(ISNUMBER(M373),INDEX('913'!$J$6:$J$1205,M373),0)+IF(ISNUMBER(N373),INDEX('913'!$J$6:$J$1205,N373),0)+IF(ISNUMBER(O373),INDEX('913'!$J$6:$J$1205,O373),0)+IF(ISNUMBER(P373),INDEX('913'!$J$6:$J$1205,P373),0))^2)/BY373))</f>
        <v>1</v>
      </c>
      <c r="CA373" s="33" t="e">
        <f>100*AO373/'11'!B$17</f>
        <v>#VALUE!</v>
      </c>
      <c r="CB373" s="37" t="e">
        <f>100*(AP373*BZ373)/'11'!C$17</f>
        <v>#VALUE!</v>
      </c>
      <c r="CC373" s="37" t="e">
        <f t="shared" si="92"/>
        <v>#VALUE!</v>
      </c>
      <c r="CD373" s="33" t="e">
        <f t="shared" si="93"/>
        <v>#VALUE!</v>
      </c>
      <c r="CE373" s="54" t="e">
        <f>'11'!C$17-'935'!Y373</f>
        <v>#VALUE!</v>
      </c>
      <c r="CF373" s="37" t="e">
        <f>MAX('DNO totals'!B$312+0,MIN('935'!L373+0,'DNO totals'!B$304+0))</f>
        <v>#VALUE!</v>
      </c>
      <c r="CG373" s="37" t="e">
        <f>MAX('DNO totals'!C$312+0,MIN('935'!M373+0,'DNO totals'!C$304+0))</f>
        <v>#VALUE!</v>
      </c>
      <c r="CH373" s="37" t="e">
        <f>MAX('DNO totals'!D$312+0,MIN('935'!N373+0,'DNO totals'!D$304+0))</f>
        <v>#VALUE!</v>
      </c>
      <c r="CI373" s="37" t="e">
        <f>MAX('DNO totals'!E$312+0,MIN('935'!O373+0,'DNO totals'!E$304+0))</f>
        <v>#VALUE!</v>
      </c>
      <c r="CJ373" s="52" t="e">
        <f>MAX('DNO totals'!F$312+0,MIN('935'!P373+0,'DNO totals'!F$304+0))</f>
        <v>#VALUE!</v>
      </c>
      <c r="CK373" s="37" t="e">
        <f>IF('935'!$K373=1000,'Charging rates'!$C$38*$BH373/(1+'DNO totals'!$C$99)*$CF373,0)</f>
        <v>#VALUE!</v>
      </c>
      <c r="CL373" s="37" t="e">
        <f>IF(MOD('935'!$K373,1000)=100,'Charging rates'!$D$38*$BH373/(1+'DNO totals'!$D$99)*$CG373,0)</f>
        <v>#VALUE!</v>
      </c>
      <c r="CM373" s="37" t="e">
        <f>IF(MOD('935'!$K373,100)=10,'Charging rates'!$E$38*$BH373/(1+'DNO totals'!$E$99)*$CH373,0)</f>
        <v>#VALUE!</v>
      </c>
      <c r="CN373" s="37" t="e">
        <f>IF(AND(MOD('935'!$K373,10)&gt;0,MOD('935'!$K373,1000)&gt;1),'Charging rates'!$F$38*$BH373/(1+'DNO totals'!$F$99)*$CI373,0)</f>
        <v>#VALUE!</v>
      </c>
      <c r="CO373" s="37" t="e">
        <f>IF(MOD('935'!$K373,1000)=1,'Charging rates'!$G$38*$BH373/(1+'DNO totals'!$G$99)*$CJ373,0)</f>
        <v>#VALUE!</v>
      </c>
      <c r="CP373" s="52" t="e">
        <f t="shared" si="94"/>
        <v>#VALUE!</v>
      </c>
      <c r="CQ373" s="37" t="e">
        <f>IF('935'!$K373&gt;1000,'Charging rates'!$C$38*$AW373*$CF373,0)</f>
        <v>#VALUE!</v>
      </c>
      <c r="CR373" s="37" t="e">
        <f>IF(MOD('935'!$K373,1000)&gt;100,'Charging rates'!$D$38*$AW373*$CG373,0)</f>
        <v>#VALUE!</v>
      </c>
      <c r="CS373" s="37" t="e">
        <f>IF(MOD('935'!$K373,100)&gt;10,'Charging rates'!$E$38*$AW373*$CH373,0)</f>
        <v>#VALUE!</v>
      </c>
      <c r="CT373" s="52" t="e">
        <f t="shared" si="95"/>
        <v>#VALUE!</v>
      </c>
      <c r="CU373" s="33" t="e">
        <f>100*(AP373*'935'!Q373*BZ373)/'11'!B$17</f>
        <v>#VALUE!</v>
      </c>
      <c r="CV373" s="33" t="e">
        <f>100/'11'!B$17*'Charging rates'!B$10*AW373</f>
        <v>#VALUE!</v>
      </c>
      <c r="CW373" s="33" t="e">
        <f>IF(AT373=0,0,(1-BX373/AT373)*(CA373+IF('935'!Q373=0,0,(CB373*'935'!Q373*('11'!C$17-'935'!Y373)/('11'!B$17-'935'!X373)))))</f>
        <v>#VALUE!</v>
      </c>
      <c r="CX373" s="33" t="e">
        <f t="shared" si="96"/>
        <v>#VALUE!</v>
      </c>
      <c r="CY373" s="49" t="e">
        <f t="shared" si="97"/>
        <v>#VALUE!</v>
      </c>
      <c r="CZ373" s="32" t="e">
        <f>AT373*(Parameters!B$21+AU373)*IF('DNO totals'!B$323&lt;0,1,'935'!S373)</f>
        <v>#VALUE!</v>
      </c>
      <c r="DA373" s="52" t="e">
        <f>IF('DNO totals'!B$323&lt;0,1,'935'!S373)*(Parameters!B$21+AU373)</f>
        <v>#VALUE!</v>
      </c>
      <c r="DB373" s="37" t="e">
        <f>CX373+'Charging rates'!B$106*DA373*100/'11'!B$17</f>
        <v>#VALUE!</v>
      </c>
      <c r="DC373" s="37" t="e">
        <f>DB373+'Charging rates'!B$116*(Parameters!B$21+AU373)*100/'11'!B$17*IF('DNO totals'!B$323&lt;0,1,'935'!S373)</f>
        <v>#VALUE!</v>
      </c>
      <c r="DD373" s="37" t="e">
        <f>'Charging rates'!B$97*(CP373+CT373)*100/'11'!B$17</f>
        <v>#VALUE!</v>
      </c>
      <c r="DE373" s="33" t="e">
        <f>MAX(0-(CB373*AU373*'11'!C$17/'11'!B$17),DC373+DD373)</f>
        <v>#VALUE!</v>
      </c>
      <c r="DF373" s="37" t="e">
        <f>IF(BS373,IF(AU373=0,CC373,MAX(0,MIN(CC373,CC373+(DE373/'935'!Q373*('11'!B$17-'935'!X373)/('11'!C$17-'935'!Y373))))),0)</f>
        <v>#VALUE!</v>
      </c>
      <c r="DG373" s="33" t="e">
        <f t="shared" si="98"/>
        <v>#VALUE!</v>
      </c>
      <c r="DH373" s="53" t="e">
        <f t="shared" si="99"/>
        <v>#VALUE!</v>
      </c>
    </row>
    <row r="374" spans="1:112">
      <c r="A374" s="28">
        <v>274</v>
      </c>
      <c r="B374" s="47" t="e">
        <f>'935'!B374</f>
        <v>#VALUE!</v>
      </c>
      <c r="C374" s="48" t="e">
        <f>OR('935'!E374&lt;&gt;"VOID",'935'!F374&lt;&gt;"VOID",'935'!G374&lt;&gt;"VOID")</f>
        <v>#VALUE!</v>
      </c>
      <c r="D374" s="32" t="e">
        <f>IF('935'!D374="VOID",0,'935'!D374*(1-'935'!X374/'11'!B$17))</f>
        <v>#VALUE!</v>
      </c>
      <c r="E374" s="32" t="e">
        <f>IF('935'!E374="VOID",0,'935'!E374*(1-'935'!X374/'11'!B$17))</f>
        <v>#VALUE!</v>
      </c>
      <c r="F374" s="32" t="e">
        <f>IF('935'!F374="VOID",0,'935'!F374*(1-'935'!X374/'11'!B$17))</f>
        <v>#VALUE!</v>
      </c>
      <c r="G374" s="32" t="e">
        <f>IF('935'!G374="VOID",0,'935'!G374*(1-'935'!X374/'11'!B$17))</f>
        <v>#VALUE!</v>
      </c>
      <c r="H374" s="49" t="e">
        <f t="shared" si="80"/>
        <v>#VALUE!</v>
      </c>
      <c r="I374" s="50" t="e">
        <f>MATCH('935'!J374,'913'!$B$6:$B$1205,0)</f>
        <v>#VALUE!</v>
      </c>
      <c r="J374" s="50" t="e">
        <f>MATCH(INDEX('913'!$D$6:$D$1205,I374),'913'!$B$6:$B$1205,0)</f>
        <v>#VALUE!</v>
      </c>
      <c r="K374" s="50" t="e">
        <f>MATCH(INDEX('913'!$D$6:$D$1205,J374),'913'!$B$6:$B$1205,0)</f>
        <v>#VALUE!</v>
      </c>
      <c r="L374" s="50" t="e">
        <f>MATCH(INDEX('913'!$D$6:$D$1205,K374),'913'!$B$6:$B$1205,0)</f>
        <v>#VALUE!</v>
      </c>
      <c r="M374" s="50" t="e">
        <f>MATCH(INDEX('913'!$D$6:$D$1205,L374),'913'!$B$6:$B$1205,0)</f>
        <v>#VALUE!</v>
      </c>
      <c r="N374" s="50" t="e">
        <f>MATCH(INDEX('913'!$D$6:$D$1205,M374),'913'!$B$6:$B$1205,0)</f>
        <v>#VALUE!</v>
      </c>
      <c r="O374" s="50" t="e">
        <f>MATCH(INDEX('913'!$D$6:$D$1205,N374),'913'!$B$6:$B$1205,0)</f>
        <v>#VALUE!</v>
      </c>
      <c r="P374" s="51" t="e">
        <f>MATCH(INDEX('913'!$D$6:$D$1205,O374),'913'!$B$6:$B$1205,0)</f>
        <v>#VALUE!</v>
      </c>
      <c r="Q374" s="37">
        <f>IF(ISNUMBER(I374),MAX(0,INDEX('913'!$E$6:$E$1205,I374)),0)</f>
        <v>0</v>
      </c>
      <c r="R374" s="37">
        <f>IF(ISNUMBER(J374),MAX(0,INDEX('913'!$E$6:$E$1205,J374)),0)</f>
        <v>0</v>
      </c>
      <c r="S374" s="37">
        <f>IF(ISNUMBER(K374),MAX(0,INDEX('913'!$E$6:$E$1205,K374)),0)</f>
        <v>0</v>
      </c>
      <c r="T374" s="37">
        <f>IF(ISNUMBER(L374),MAX(0,INDEX('913'!$E$6:$E$1205,L374)),0)</f>
        <v>0</v>
      </c>
      <c r="U374" s="37">
        <f>IF(ISNUMBER(M374),MAX(0,INDEX('913'!$E$6:$E$1205,M374)),0)</f>
        <v>0</v>
      </c>
      <c r="V374" s="37">
        <f>IF(ISNUMBER(N374),MAX(0,INDEX('913'!$E$6:$E$1205,N374)),0)</f>
        <v>0</v>
      </c>
      <c r="W374" s="37">
        <f>IF(ISNUMBER(O374),MAX(0,INDEX('913'!$E$6:$E$1205,O374)),0)</f>
        <v>0</v>
      </c>
      <c r="X374" s="52">
        <f>IF(ISNUMBER(P374),MAX(0,INDEX('913'!$E$6:$E$1205,P374)),0)</f>
        <v>0</v>
      </c>
      <c r="Y374" s="37">
        <f>IF(ISNUMBER(I374),MAX(0,INDEX('913'!$F$6:$F$1205,I374)),0)</f>
        <v>0</v>
      </c>
      <c r="Z374" s="37">
        <f>IF(ISNUMBER(J374),MAX(0,INDEX('913'!$F$6:$F$1205,J374)),0)</f>
        <v>0</v>
      </c>
      <c r="AA374" s="37">
        <f>IF(ISNUMBER(K374),MAX(0,INDEX('913'!$F$6:$F$1205,K374)),0)</f>
        <v>0</v>
      </c>
      <c r="AB374" s="37">
        <f>IF(ISNUMBER(L374),MAX(0,INDEX('913'!$F$6:$F$1205,L374)),0)</f>
        <v>0</v>
      </c>
      <c r="AC374" s="37">
        <f>IF(ISNUMBER(M374),MAX(0,INDEX('913'!$F$6:$F$1205,M374)),0)</f>
        <v>0</v>
      </c>
      <c r="AD374" s="37">
        <f>IF(ISNUMBER(N374),MAX(0,INDEX('913'!$F$6:$F$1205,N374)),0)</f>
        <v>0</v>
      </c>
      <c r="AE374" s="37">
        <f>IF(ISNUMBER(O374),MAX(0,INDEX('913'!$F$6:$F$1205,O374)),0)</f>
        <v>0</v>
      </c>
      <c r="AF374" s="37">
        <f>IF(ISNUMBER(P374),MAX(0,INDEX('913'!$F$6:$F$1205,P374)),0)</f>
        <v>0</v>
      </c>
      <c r="AG374" s="32">
        <f>IF(ISNUMBER(I374),SQRT(INDEX('913'!$I$6:$I$1205,I374)^2+INDEX('913'!$J$6:$J$1205,I374)^2),0)</f>
        <v>0</v>
      </c>
      <c r="AH374" s="32">
        <f>IF(ISNUMBER(J374),SQRT(INDEX('913'!$I$6:$I$1205,J374)^2+INDEX('913'!$J$6:$J$1205,J374)^2),0)</f>
        <v>0</v>
      </c>
      <c r="AI374" s="32">
        <f>IF(ISNUMBER(K374),SQRT(INDEX('913'!$I$6:$I$1205,K374)^2+INDEX('913'!$J$6:$J$1205,K374)^2),0)</f>
        <v>0</v>
      </c>
      <c r="AJ374" s="32">
        <f>IF(ISNUMBER(L374),SQRT(INDEX('913'!$I$6:$I$1205,L374)^2+INDEX('913'!$J$6:$J$1205,L374)^2),0)</f>
        <v>0</v>
      </c>
      <c r="AK374" s="32">
        <f>IF(ISNUMBER(M374),SQRT(INDEX('913'!$I$6:$I$1205,M374)^2+INDEX('913'!$J$6:$J$1205,M374)^2),0)</f>
        <v>0</v>
      </c>
      <c r="AL374" s="32">
        <f>IF(ISNUMBER(N374),SQRT(INDEX('913'!$I$6:$I$1205,N374)^2+INDEX('913'!$J$6:$J$1205,N374)^2),0)</f>
        <v>0</v>
      </c>
      <c r="AM374" s="32">
        <f>IF(ISNUMBER(O374),SQRT(INDEX('913'!$I$6:$I$1205,O374)^2+INDEX('913'!$J$6:$J$1205,O374)^2),0)</f>
        <v>0</v>
      </c>
      <c r="AN374" s="49">
        <f>IF(ISNUMBER(P374),SQRT(INDEX('913'!$I$6:$I$1205,P374)^2+INDEX('913'!$J$6:$J$1205,P374)^2),0)</f>
        <v>0</v>
      </c>
      <c r="AO374" s="37">
        <f t="shared" si="81"/>
        <v>0</v>
      </c>
      <c r="AP374" s="37">
        <f t="shared" si="82"/>
        <v>0</v>
      </c>
      <c r="AQ374" s="33" t="e">
        <f>-100*'935'!W374*(AO374+AP374)/'11'!C$17</f>
        <v>#VALUE!</v>
      </c>
      <c r="AR374" s="37" t="e">
        <f t="shared" si="83"/>
        <v>#VALUE!</v>
      </c>
      <c r="AS374" s="52" t="e">
        <f t="shared" si="84"/>
        <v>#VALUE!</v>
      </c>
      <c r="AT374" s="32" t="e">
        <f>IF('935'!C374="VOID",0,('935'!C374*(1-'935'!X374/'11'!B$17)))</f>
        <v>#VALUE!</v>
      </c>
      <c r="AU374" s="52" t="e">
        <f>'935'!Q374*(1-'935'!Y374/'11'!C$17)/(1-'935'!X374/'11'!B$17)</f>
        <v>#VALUE!</v>
      </c>
      <c r="AV374" s="37" t="e">
        <f>INDEX('DNO totals'!$B$57:$G$57,IF('935'!K374,IF(MOD('935'!K374,1000),IF(MOD('935'!K374,100),IF(MOD('935'!K374,10),IF(MOD('935'!K374,1000)=1,6,5),4),3),2),1))</f>
        <v>#VALUE!</v>
      </c>
      <c r="AW374" s="52" t="e">
        <f t="shared" si="85"/>
        <v>#VALUE!</v>
      </c>
      <c r="AX374" s="32" t="e">
        <f>IF('935'!V374="VOID",0,'935'!V374*(1-'935'!X374/'11'!B$17))</f>
        <v>#VALUE!</v>
      </c>
      <c r="AY374" s="33" t="e">
        <f>IF(H374,-100*'Charging rates'!B$10/'11'!B$17*AX374/H374,0)</f>
        <v>#VALUE!</v>
      </c>
      <c r="AZ374" s="33" t="e">
        <f>IF(C374,'DNO totals'!B$41,0)</f>
        <v>#VALUE!</v>
      </c>
      <c r="BA374" s="33" t="e">
        <f t="shared" si="86"/>
        <v>#VALUE!</v>
      </c>
      <c r="BB374" s="33" t="e">
        <f t="shared" si="87"/>
        <v>#VALUE!</v>
      </c>
      <c r="BC374" s="53" t="e">
        <f t="shared" si="88"/>
        <v>#VALUE!</v>
      </c>
      <c r="BD374" s="32" t="e">
        <f>IF(AT374,'935'!H374*AT374/(AT374+D374+H374),0)</f>
        <v>#VALUE!</v>
      </c>
      <c r="BE374" s="32" t="e">
        <f>IF(H374,'935'!H374*H374/(AT374+D374+H374),0)</f>
        <v>#VALUE!</v>
      </c>
      <c r="BF374" s="32" t="e">
        <f>BD374*(1-'935'!X374/'11'!B$17)</f>
        <v>#VALUE!</v>
      </c>
      <c r="BG374" s="49" t="e">
        <f>BE374*(1-'935'!X374/'11'!B$17)</f>
        <v>#VALUE!</v>
      </c>
      <c r="BH374" s="52" t="e">
        <f>AV374*Parameters!B$6</f>
        <v>#VALUE!</v>
      </c>
      <c r="BI374" s="37" t="e">
        <f>IF('935'!$K374=1000,'Charging rates'!$C$38*$BH374/(1+'DNO totals'!$C$99)*'935'!$L374,0)</f>
        <v>#VALUE!</v>
      </c>
      <c r="BJ374" s="37" t="e">
        <f>IF(MOD('935'!$K374,1000)=100,'Charging rates'!$D$38*$BH374/(1+'DNO totals'!$D$99)*'935'!$M374,0)</f>
        <v>#VALUE!</v>
      </c>
      <c r="BK374" s="37" t="e">
        <f>IF(MOD('935'!$K374,100)=10,'Charging rates'!$E$38*$BH374/(1+'DNO totals'!$E$99)*'935'!$N374,0)</f>
        <v>#VALUE!</v>
      </c>
      <c r="BL374" s="37" t="e">
        <f>IF(AND(MOD('935'!$K374,10)&gt;0,MOD('935'!$K374,1000)&gt;1),'Charging rates'!$F$38*$BH374/(1+'DNO totals'!$F$99)*'935'!$O374,0)</f>
        <v>#VALUE!</v>
      </c>
      <c r="BM374" s="37" t="e">
        <f>IF(MOD('935'!$K374,1000)=1,'Charging rates'!$G$38*$BH374/(1+'DNO totals'!$G$99)*'935'!$P374,0)</f>
        <v>#VALUE!</v>
      </c>
      <c r="BN374" s="52" t="e">
        <f t="shared" si="89"/>
        <v>#VALUE!</v>
      </c>
      <c r="BO374" s="37" t="e">
        <f>IF('935'!$K374&gt;1000,'Charging rates'!$C$38*$AW374*'935'!$L374,0)</f>
        <v>#VALUE!</v>
      </c>
      <c r="BP374" s="37" t="e">
        <f>IF(MOD('935'!$K374,1000)&gt;100,'Charging rates'!$D$38*$AW374*'935'!$M374,0)</f>
        <v>#VALUE!</v>
      </c>
      <c r="BQ374" s="37" t="e">
        <f>IF(MOD('935'!$K374,100)&gt;10,'Charging rates'!$E$38*$AW374*'935'!$N374,0)</f>
        <v>#VALUE!</v>
      </c>
      <c r="BR374" s="52" t="e">
        <f t="shared" si="90"/>
        <v>#VALUE!</v>
      </c>
      <c r="BS374" s="48" t="e">
        <f>'935'!C374&lt;&gt;"VOID"</f>
        <v>#VALUE!</v>
      </c>
      <c r="BT374" s="33" t="e">
        <f>IF(BS374,(100/'11'!B$17*BD374*((1-'935'!I374)*'Charging rates'!B$51+'Charging rates'!B$63)),0)</f>
        <v>#VALUE!</v>
      </c>
      <c r="BU374" s="33" t="e">
        <f>100/'11'!B$17*BG374*('Charging rates'!B$51+'Charging rates'!B$63)</f>
        <v>#VALUE!</v>
      </c>
      <c r="BV374" s="33" t="e">
        <f>100/'11'!B$17*BE374*('Charging rates'!B$51+'Charging rates'!B$63)</f>
        <v>#VALUE!</v>
      </c>
      <c r="BW374" s="53" t="e">
        <f t="shared" si="91"/>
        <v>#VALUE!</v>
      </c>
      <c r="BX374" s="32" t="e">
        <f>AT374-('935'!T374*(1-'935'!X374/'11'!B$17))</f>
        <v>#VALUE!</v>
      </c>
      <c r="BY374" s="32">
        <f>0-IF(ISNUMBER(I374),INDEX('913'!$I$6:$I$1205,I374),0)-IF(ISNUMBER(J374),INDEX('913'!$I$6:$I$1205,J374),0)-IF(ISNUMBER(K374),INDEX('913'!$I$6:$I$1205,K374),0)-IF(ISNUMBER(L374),INDEX('913'!$I$6:$I$1205,L374),0)-IF(ISNUMBER(M374),INDEX('913'!$I$6:$I$1205,M374),0)-IF(ISNUMBER(N374),INDEX('913'!$I$6:$I$1205,N374),0)-IF(ISNUMBER(O374),INDEX('913'!$I$6:$I$1205,O374),0)-IF(ISNUMBER(P374),INDEX('913'!$I$6:$I$1205,P374),0)</f>
        <v>0</v>
      </c>
      <c r="BZ374" s="37">
        <f>IF(BY374=0,1,MAX(1,SQRT(BY374^2+(IF(ISNUMBER(I374),INDEX('913'!$J$6:$J$1205,I374),0)+IF(ISNUMBER(J374),INDEX('913'!$J$6:$J$1205,J374),0)+IF(ISNUMBER(K374),INDEX('913'!$J$6:$J$1205,K374),0)+IF(ISNUMBER(L374),INDEX('913'!$J$6:$J$1205,L374),0)+IF(ISNUMBER(M374),INDEX('913'!$J$6:$J$1205,M374),0)+IF(ISNUMBER(N374),INDEX('913'!$J$6:$J$1205,N374),0)+IF(ISNUMBER(O374),INDEX('913'!$J$6:$J$1205,O374),0)+IF(ISNUMBER(P374),INDEX('913'!$J$6:$J$1205,P374),0))^2)/BY374))</f>
        <v>1</v>
      </c>
      <c r="CA374" s="33" t="e">
        <f>100*AO374/'11'!B$17</f>
        <v>#VALUE!</v>
      </c>
      <c r="CB374" s="37" t="e">
        <f>100*(AP374*BZ374)/'11'!C$17</f>
        <v>#VALUE!</v>
      </c>
      <c r="CC374" s="37" t="e">
        <f t="shared" si="92"/>
        <v>#VALUE!</v>
      </c>
      <c r="CD374" s="33" t="e">
        <f t="shared" si="93"/>
        <v>#VALUE!</v>
      </c>
      <c r="CE374" s="54" t="e">
        <f>'11'!C$17-'935'!Y374</f>
        <v>#VALUE!</v>
      </c>
      <c r="CF374" s="37" t="e">
        <f>MAX('DNO totals'!B$312+0,MIN('935'!L374+0,'DNO totals'!B$304+0))</f>
        <v>#VALUE!</v>
      </c>
      <c r="CG374" s="37" t="e">
        <f>MAX('DNO totals'!C$312+0,MIN('935'!M374+0,'DNO totals'!C$304+0))</f>
        <v>#VALUE!</v>
      </c>
      <c r="CH374" s="37" t="e">
        <f>MAX('DNO totals'!D$312+0,MIN('935'!N374+0,'DNO totals'!D$304+0))</f>
        <v>#VALUE!</v>
      </c>
      <c r="CI374" s="37" t="e">
        <f>MAX('DNO totals'!E$312+0,MIN('935'!O374+0,'DNO totals'!E$304+0))</f>
        <v>#VALUE!</v>
      </c>
      <c r="CJ374" s="52" t="e">
        <f>MAX('DNO totals'!F$312+0,MIN('935'!P374+0,'DNO totals'!F$304+0))</f>
        <v>#VALUE!</v>
      </c>
      <c r="CK374" s="37" t="e">
        <f>IF('935'!$K374=1000,'Charging rates'!$C$38*$BH374/(1+'DNO totals'!$C$99)*$CF374,0)</f>
        <v>#VALUE!</v>
      </c>
      <c r="CL374" s="37" t="e">
        <f>IF(MOD('935'!$K374,1000)=100,'Charging rates'!$D$38*$BH374/(1+'DNO totals'!$D$99)*$CG374,0)</f>
        <v>#VALUE!</v>
      </c>
      <c r="CM374" s="37" t="e">
        <f>IF(MOD('935'!$K374,100)=10,'Charging rates'!$E$38*$BH374/(1+'DNO totals'!$E$99)*$CH374,0)</f>
        <v>#VALUE!</v>
      </c>
      <c r="CN374" s="37" t="e">
        <f>IF(AND(MOD('935'!$K374,10)&gt;0,MOD('935'!$K374,1000)&gt;1),'Charging rates'!$F$38*$BH374/(1+'DNO totals'!$F$99)*$CI374,0)</f>
        <v>#VALUE!</v>
      </c>
      <c r="CO374" s="37" t="e">
        <f>IF(MOD('935'!$K374,1000)=1,'Charging rates'!$G$38*$BH374/(1+'DNO totals'!$G$99)*$CJ374,0)</f>
        <v>#VALUE!</v>
      </c>
      <c r="CP374" s="52" t="e">
        <f t="shared" si="94"/>
        <v>#VALUE!</v>
      </c>
      <c r="CQ374" s="37" t="e">
        <f>IF('935'!$K374&gt;1000,'Charging rates'!$C$38*$AW374*$CF374,0)</f>
        <v>#VALUE!</v>
      </c>
      <c r="CR374" s="37" t="e">
        <f>IF(MOD('935'!$K374,1000)&gt;100,'Charging rates'!$D$38*$AW374*$CG374,0)</f>
        <v>#VALUE!</v>
      </c>
      <c r="CS374" s="37" t="e">
        <f>IF(MOD('935'!$K374,100)&gt;10,'Charging rates'!$E$38*$AW374*$CH374,0)</f>
        <v>#VALUE!</v>
      </c>
      <c r="CT374" s="52" t="e">
        <f t="shared" si="95"/>
        <v>#VALUE!</v>
      </c>
      <c r="CU374" s="33" t="e">
        <f>100*(AP374*'935'!Q374*BZ374)/'11'!B$17</f>
        <v>#VALUE!</v>
      </c>
      <c r="CV374" s="33" t="e">
        <f>100/'11'!B$17*'Charging rates'!B$10*AW374</f>
        <v>#VALUE!</v>
      </c>
      <c r="CW374" s="33" t="e">
        <f>IF(AT374=0,0,(1-BX374/AT374)*(CA374+IF('935'!Q374=0,0,(CB374*'935'!Q374*('11'!C$17-'935'!Y374)/('11'!B$17-'935'!X374)))))</f>
        <v>#VALUE!</v>
      </c>
      <c r="CX374" s="33" t="e">
        <f t="shared" si="96"/>
        <v>#VALUE!</v>
      </c>
      <c r="CY374" s="49" t="e">
        <f t="shared" si="97"/>
        <v>#VALUE!</v>
      </c>
      <c r="CZ374" s="32" t="e">
        <f>AT374*(Parameters!B$21+AU374)*IF('DNO totals'!B$323&lt;0,1,'935'!S374)</f>
        <v>#VALUE!</v>
      </c>
      <c r="DA374" s="52" t="e">
        <f>IF('DNO totals'!B$323&lt;0,1,'935'!S374)*(Parameters!B$21+AU374)</f>
        <v>#VALUE!</v>
      </c>
      <c r="DB374" s="37" t="e">
        <f>CX374+'Charging rates'!B$106*DA374*100/'11'!B$17</f>
        <v>#VALUE!</v>
      </c>
      <c r="DC374" s="37" t="e">
        <f>DB374+'Charging rates'!B$116*(Parameters!B$21+AU374)*100/'11'!B$17*IF('DNO totals'!B$323&lt;0,1,'935'!S374)</f>
        <v>#VALUE!</v>
      </c>
      <c r="DD374" s="37" t="e">
        <f>'Charging rates'!B$97*(CP374+CT374)*100/'11'!B$17</f>
        <v>#VALUE!</v>
      </c>
      <c r="DE374" s="33" t="e">
        <f>MAX(0-(CB374*AU374*'11'!C$17/'11'!B$17),DC374+DD374)</f>
        <v>#VALUE!</v>
      </c>
      <c r="DF374" s="37" t="e">
        <f>IF(BS374,IF(AU374=0,CC374,MAX(0,MIN(CC374,CC374+(DE374/'935'!Q374*('11'!B$17-'935'!X374)/('11'!C$17-'935'!Y374))))),0)</f>
        <v>#VALUE!</v>
      </c>
      <c r="DG374" s="33" t="e">
        <f t="shared" si="98"/>
        <v>#VALUE!</v>
      </c>
      <c r="DH374" s="53" t="e">
        <f t="shared" si="99"/>
        <v>#VALUE!</v>
      </c>
    </row>
    <row r="375" spans="1:112">
      <c r="A375" s="28">
        <v>275</v>
      </c>
      <c r="B375" s="47" t="e">
        <f>'935'!B375</f>
        <v>#VALUE!</v>
      </c>
      <c r="C375" s="48" t="e">
        <f>OR('935'!E375&lt;&gt;"VOID",'935'!F375&lt;&gt;"VOID",'935'!G375&lt;&gt;"VOID")</f>
        <v>#VALUE!</v>
      </c>
      <c r="D375" s="32" t="e">
        <f>IF('935'!D375="VOID",0,'935'!D375*(1-'935'!X375/'11'!B$17))</f>
        <v>#VALUE!</v>
      </c>
      <c r="E375" s="32" t="e">
        <f>IF('935'!E375="VOID",0,'935'!E375*(1-'935'!X375/'11'!B$17))</f>
        <v>#VALUE!</v>
      </c>
      <c r="F375" s="32" t="e">
        <f>IF('935'!F375="VOID",0,'935'!F375*(1-'935'!X375/'11'!B$17))</f>
        <v>#VALUE!</v>
      </c>
      <c r="G375" s="32" t="e">
        <f>IF('935'!G375="VOID",0,'935'!G375*(1-'935'!X375/'11'!B$17))</f>
        <v>#VALUE!</v>
      </c>
      <c r="H375" s="49" t="e">
        <f t="shared" si="80"/>
        <v>#VALUE!</v>
      </c>
      <c r="I375" s="50" t="e">
        <f>MATCH('935'!J375,'913'!$B$6:$B$1205,0)</f>
        <v>#VALUE!</v>
      </c>
      <c r="J375" s="50" t="e">
        <f>MATCH(INDEX('913'!$D$6:$D$1205,I375),'913'!$B$6:$B$1205,0)</f>
        <v>#VALUE!</v>
      </c>
      <c r="K375" s="50" t="e">
        <f>MATCH(INDEX('913'!$D$6:$D$1205,J375),'913'!$B$6:$B$1205,0)</f>
        <v>#VALUE!</v>
      </c>
      <c r="L375" s="50" t="e">
        <f>MATCH(INDEX('913'!$D$6:$D$1205,K375),'913'!$B$6:$B$1205,0)</f>
        <v>#VALUE!</v>
      </c>
      <c r="M375" s="50" t="e">
        <f>MATCH(INDEX('913'!$D$6:$D$1205,L375),'913'!$B$6:$B$1205,0)</f>
        <v>#VALUE!</v>
      </c>
      <c r="N375" s="50" t="e">
        <f>MATCH(INDEX('913'!$D$6:$D$1205,M375),'913'!$B$6:$B$1205,0)</f>
        <v>#VALUE!</v>
      </c>
      <c r="O375" s="50" t="e">
        <f>MATCH(INDEX('913'!$D$6:$D$1205,N375),'913'!$B$6:$B$1205,0)</f>
        <v>#VALUE!</v>
      </c>
      <c r="P375" s="51" t="e">
        <f>MATCH(INDEX('913'!$D$6:$D$1205,O375),'913'!$B$6:$B$1205,0)</f>
        <v>#VALUE!</v>
      </c>
      <c r="Q375" s="37">
        <f>IF(ISNUMBER(I375),MAX(0,INDEX('913'!$E$6:$E$1205,I375)),0)</f>
        <v>0</v>
      </c>
      <c r="R375" s="37">
        <f>IF(ISNUMBER(J375),MAX(0,INDEX('913'!$E$6:$E$1205,J375)),0)</f>
        <v>0</v>
      </c>
      <c r="S375" s="37">
        <f>IF(ISNUMBER(K375),MAX(0,INDEX('913'!$E$6:$E$1205,K375)),0)</f>
        <v>0</v>
      </c>
      <c r="T375" s="37">
        <f>IF(ISNUMBER(L375),MAX(0,INDEX('913'!$E$6:$E$1205,L375)),0)</f>
        <v>0</v>
      </c>
      <c r="U375" s="37">
        <f>IF(ISNUMBER(M375),MAX(0,INDEX('913'!$E$6:$E$1205,M375)),0)</f>
        <v>0</v>
      </c>
      <c r="V375" s="37">
        <f>IF(ISNUMBER(N375),MAX(0,INDEX('913'!$E$6:$E$1205,N375)),0)</f>
        <v>0</v>
      </c>
      <c r="W375" s="37">
        <f>IF(ISNUMBER(O375),MAX(0,INDEX('913'!$E$6:$E$1205,O375)),0)</f>
        <v>0</v>
      </c>
      <c r="X375" s="52">
        <f>IF(ISNUMBER(P375),MAX(0,INDEX('913'!$E$6:$E$1205,P375)),0)</f>
        <v>0</v>
      </c>
      <c r="Y375" s="37">
        <f>IF(ISNUMBER(I375),MAX(0,INDEX('913'!$F$6:$F$1205,I375)),0)</f>
        <v>0</v>
      </c>
      <c r="Z375" s="37">
        <f>IF(ISNUMBER(J375),MAX(0,INDEX('913'!$F$6:$F$1205,J375)),0)</f>
        <v>0</v>
      </c>
      <c r="AA375" s="37">
        <f>IF(ISNUMBER(K375),MAX(0,INDEX('913'!$F$6:$F$1205,K375)),0)</f>
        <v>0</v>
      </c>
      <c r="AB375" s="37">
        <f>IF(ISNUMBER(L375),MAX(0,INDEX('913'!$F$6:$F$1205,L375)),0)</f>
        <v>0</v>
      </c>
      <c r="AC375" s="37">
        <f>IF(ISNUMBER(M375),MAX(0,INDEX('913'!$F$6:$F$1205,M375)),0)</f>
        <v>0</v>
      </c>
      <c r="AD375" s="37">
        <f>IF(ISNUMBER(N375),MAX(0,INDEX('913'!$F$6:$F$1205,N375)),0)</f>
        <v>0</v>
      </c>
      <c r="AE375" s="37">
        <f>IF(ISNUMBER(O375),MAX(0,INDEX('913'!$F$6:$F$1205,O375)),0)</f>
        <v>0</v>
      </c>
      <c r="AF375" s="37">
        <f>IF(ISNUMBER(P375),MAX(0,INDEX('913'!$F$6:$F$1205,P375)),0)</f>
        <v>0</v>
      </c>
      <c r="AG375" s="32">
        <f>IF(ISNUMBER(I375),SQRT(INDEX('913'!$I$6:$I$1205,I375)^2+INDEX('913'!$J$6:$J$1205,I375)^2),0)</f>
        <v>0</v>
      </c>
      <c r="AH375" s="32">
        <f>IF(ISNUMBER(J375),SQRT(INDEX('913'!$I$6:$I$1205,J375)^2+INDEX('913'!$J$6:$J$1205,J375)^2),0)</f>
        <v>0</v>
      </c>
      <c r="AI375" s="32">
        <f>IF(ISNUMBER(K375),SQRT(INDEX('913'!$I$6:$I$1205,K375)^2+INDEX('913'!$J$6:$J$1205,K375)^2),0)</f>
        <v>0</v>
      </c>
      <c r="AJ375" s="32">
        <f>IF(ISNUMBER(L375),SQRT(INDEX('913'!$I$6:$I$1205,L375)^2+INDEX('913'!$J$6:$J$1205,L375)^2),0)</f>
        <v>0</v>
      </c>
      <c r="AK375" s="32">
        <f>IF(ISNUMBER(M375),SQRT(INDEX('913'!$I$6:$I$1205,M375)^2+INDEX('913'!$J$6:$J$1205,M375)^2),0)</f>
        <v>0</v>
      </c>
      <c r="AL375" s="32">
        <f>IF(ISNUMBER(N375),SQRT(INDEX('913'!$I$6:$I$1205,N375)^2+INDEX('913'!$J$6:$J$1205,N375)^2),0)</f>
        <v>0</v>
      </c>
      <c r="AM375" s="32">
        <f>IF(ISNUMBER(O375),SQRT(INDEX('913'!$I$6:$I$1205,O375)^2+INDEX('913'!$J$6:$J$1205,O375)^2),0)</f>
        <v>0</v>
      </c>
      <c r="AN375" s="49">
        <f>IF(ISNUMBER(P375),SQRT(INDEX('913'!$I$6:$I$1205,P375)^2+INDEX('913'!$J$6:$J$1205,P375)^2),0)</f>
        <v>0</v>
      </c>
      <c r="AO375" s="37">
        <f t="shared" si="81"/>
        <v>0</v>
      </c>
      <c r="AP375" s="37">
        <f t="shared" si="82"/>
        <v>0</v>
      </c>
      <c r="AQ375" s="33" t="e">
        <f>-100*'935'!W375*(AO375+AP375)/'11'!C$17</f>
        <v>#VALUE!</v>
      </c>
      <c r="AR375" s="37" t="e">
        <f t="shared" si="83"/>
        <v>#VALUE!</v>
      </c>
      <c r="AS375" s="52" t="e">
        <f t="shared" si="84"/>
        <v>#VALUE!</v>
      </c>
      <c r="AT375" s="32" t="e">
        <f>IF('935'!C375="VOID",0,('935'!C375*(1-'935'!X375/'11'!B$17)))</f>
        <v>#VALUE!</v>
      </c>
      <c r="AU375" s="52" t="e">
        <f>'935'!Q375*(1-'935'!Y375/'11'!C$17)/(1-'935'!X375/'11'!B$17)</f>
        <v>#VALUE!</v>
      </c>
      <c r="AV375" s="37" t="e">
        <f>INDEX('DNO totals'!$B$57:$G$57,IF('935'!K375,IF(MOD('935'!K375,1000),IF(MOD('935'!K375,100),IF(MOD('935'!K375,10),IF(MOD('935'!K375,1000)=1,6,5),4),3),2),1))</f>
        <v>#VALUE!</v>
      </c>
      <c r="AW375" s="52" t="e">
        <f t="shared" si="85"/>
        <v>#VALUE!</v>
      </c>
      <c r="AX375" s="32" t="e">
        <f>IF('935'!V375="VOID",0,'935'!V375*(1-'935'!X375/'11'!B$17))</f>
        <v>#VALUE!</v>
      </c>
      <c r="AY375" s="33" t="e">
        <f>IF(H375,-100*'Charging rates'!B$10/'11'!B$17*AX375/H375,0)</f>
        <v>#VALUE!</v>
      </c>
      <c r="AZ375" s="33" t="e">
        <f>IF(C375,'DNO totals'!B$41,0)</f>
        <v>#VALUE!</v>
      </c>
      <c r="BA375" s="33" t="e">
        <f t="shared" si="86"/>
        <v>#VALUE!</v>
      </c>
      <c r="BB375" s="33" t="e">
        <f t="shared" si="87"/>
        <v>#VALUE!</v>
      </c>
      <c r="BC375" s="53" t="e">
        <f t="shared" si="88"/>
        <v>#VALUE!</v>
      </c>
      <c r="BD375" s="32" t="e">
        <f>IF(AT375,'935'!H375*AT375/(AT375+D375+H375),0)</f>
        <v>#VALUE!</v>
      </c>
      <c r="BE375" s="32" t="e">
        <f>IF(H375,'935'!H375*H375/(AT375+D375+H375),0)</f>
        <v>#VALUE!</v>
      </c>
      <c r="BF375" s="32" t="e">
        <f>BD375*(1-'935'!X375/'11'!B$17)</f>
        <v>#VALUE!</v>
      </c>
      <c r="BG375" s="49" t="e">
        <f>BE375*(1-'935'!X375/'11'!B$17)</f>
        <v>#VALUE!</v>
      </c>
      <c r="BH375" s="52" t="e">
        <f>AV375*Parameters!B$6</f>
        <v>#VALUE!</v>
      </c>
      <c r="BI375" s="37" t="e">
        <f>IF('935'!$K375=1000,'Charging rates'!$C$38*$BH375/(1+'DNO totals'!$C$99)*'935'!$L375,0)</f>
        <v>#VALUE!</v>
      </c>
      <c r="BJ375" s="37" t="e">
        <f>IF(MOD('935'!$K375,1000)=100,'Charging rates'!$D$38*$BH375/(1+'DNO totals'!$D$99)*'935'!$M375,0)</f>
        <v>#VALUE!</v>
      </c>
      <c r="BK375" s="37" t="e">
        <f>IF(MOD('935'!$K375,100)=10,'Charging rates'!$E$38*$BH375/(1+'DNO totals'!$E$99)*'935'!$N375,0)</f>
        <v>#VALUE!</v>
      </c>
      <c r="BL375" s="37" t="e">
        <f>IF(AND(MOD('935'!$K375,10)&gt;0,MOD('935'!$K375,1000)&gt;1),'Charging rates'!$F$38*$BH375/(1+'DNO totals'!$F$99)*'935'!$O375,0)</f>
        <v>#VALUE!</v>
      </c>
      <c r="BM375" s="37" t="e">
        <f>IF(MOD('935'!$K375,1000)=1,'Charging rates'!$G$38*$BH375/(1+'DNO totals'!$G$99)*'935'!$P375,0)</f>
        <v>#VALUE!</v>
      </c>
      <c r="BN375" s="52" t="e">
        <f t="shared" si="89"/>
        <v>#VALUE!</v>
      </c>
      <c r="BO375" s="37" t="e">
        <f>IF('935'!$K375&gt;1000,'Charging rates'!$C$38*$AW375*'935'!$L375,0)</f>
        <v>#VALUE!</v>
      </c>
      <c r="BP375" s="37" t="e">
        <f>IF(MOD('935'!$K375,1000)&gt;100,'Charging rates'!$D$38*$AW375*'935'!$M375,0)</f>
        <v>#VALUE!</v>
      </c>
      <c r="BQ375" s="37" t="e">
        <f>IF(MOD('935'!$K375,100)&gt;10,'Charging rates'!$E$38*$AW375*'935'!$N375,0)</f>
        <v>#VALUE!</v>
      </c>
      <c r="BR375" s="52" t="e">
        <f t="shared" si="90"/>
        <v>#VALUE!</v>
      </c>
      <c r="BS375" s="48" t="e">
        <f>'935'!C375&lt;&gt;"VOID"</f>
        <v>#VALUE!</v>
      </c>
      <c r="BT375" s="33" t="e">
        <f>IF(BS375,(100/'11'!B$17*BD375*((1-'935'!I375)*'Charging rates'!B$51+'Charging rates'!B$63)),0)</f>
        <v>#VALUE!</v>
      </c>
      <c r="BU375" s="33" t="e">
        <f>100/'11'!B$17*BG375*('Charging rates'!B$51+'Charging rates'!B$63)</f>
        <v>#VALUE!</v>
      </c>
      <c r="BV375" s="33" t="e">
        <f>100/'11'!B$17*BE375*('Charging rates'!B$51+'Charging rates'!B$63)</f>
        <v>#VALUE!</v>
      </c>
      <c r="BW375" s="53" t="e">
        <f t="shared" si="91"/>
        <v>#VALUE!</v>
      </c>
      <c r="BX375" s="32" t="e">
        <f>AT375-('935'!T375*(1-'935'!X375/'11'!B$17))</f>
        <v>#VALUE!</v>
      </c>
      <c r="BY375" s="32">
        <f>0-IF(ISNUMBER(I375),INDEX('913'!$I$6:$I$1205,I375),0)-IF(ISNUMBER(J375),INDEX('913'!$I$6:$I$1205,J375),0)-IF(ISNUMBER(K375),INDEX('913'!$I$6:$I$1205,K375),0)-IF(ISNUMBER(L375),INDEX('913'!$I$6:$I$1205,L375),0)-IF(ISNUMBER(M375),INDEX('913'!$I$6:$I$1205,M375),0)-IF(ISNUMBER(N375),INDEX('913'!$I$6:$I$1205,N375),0)-IF(ISNUMBER(O375),INDEX('913'!$I$6:$I$1205,O375),0)-IF(ISNUMBER(P375),INDEX('913'!$I$6:$I$1205,P375),0)</f>
        <v>0</v>
      </c>
      <c r="BZ375" s="37">
        <f>IF(BY375=0,1,MAX(1,SQRT(BY375^2+(IF(ISNUMBER(I375),INDEX('913'!$J$6:$J$1205,I375),0)+IF(ISNUMBER(J375),INDEX('913'!$J$6:$J$1205,J375),0)+IF(ISNUMBER(K375),INDEX('913'!$J$6:$J$1205,K375),0)+IF(ISNUMBER(L375),INDEX('913'!$J$6:$J$1205,L375),0)+IF(ISNUMBER(M375),INDEX('913'!$J$6:$J$1205,M375),0)+IF(ISNUMBER(N375),INDEX('913'!$J$6:$J$1205,N375),0)+IF(ISNUMBER(O375),INDEX('913'!$J$6:$J$1205,O375),0)+IF(ISNUMBER(P375),INDEX('913'!$J$6:$J$1205,P375),0))^2)/BY375))</f>
        <v>1</v>
      </c>
      <c r="CA375" s="33" t="e">
        <f>100*AO375/'11'!B$17</f>
        <v>#VALUE!</v>
      </c>
      <c r="CB375" s="37" t="e">
        <f>100*(AP375*BZ375)/'11'!C$17</f>
        <v>#VALUE!</v>
      </c>
      <c r="CC375" s="37" t="e">
        <f t="shared" si="92"/>
        <v>#VALUE!</v>
      </c>
      <c r="CD375" s="33" t="e">
        <f t="shared" si="93"/>
        <v>#VALUE!</v>
      </c>
      <c r="CE375" s="54" t="e">
        <f>'11'!C$17-'935'!Y375</f>
        <v>#VALUE!</v>
      </c>
      <c r="CF375" s="37" t="e">
        <f>MAX('DNO totals'!B$312+0,MIN('935'!L375+0,'DNO totals'!B$304+0))</f>
        <v>#VALUE!</v>
      </c>
      <c r="CG375" s="37" t="e">
        <f>MAX('DNO totals'!C$312+0,MIN('935'!M375+0,'DNO totals'!C$304+0))</f>
        <v>#VALUE!</v>
      </c>
      <c r="CH375" s="37" t="e">
        <f>MAX('DNO totals'!D$312+0,MIN('935'!N375+0,'DNO totals'!D$304+0))</f>
        <v>#VALUE!</v>
      </c>
      <c r="CI375" s="37" t="e">
        <f>MAX('DNO totals'!E$312+0,MIN('935'!O375+0,'DNO totals'!E$304+0))</f>
        <v>#VALUE!</v>
      </c>
      <c r="CJ375" s="52" t="e">
        <f>MAX('DNO totals'!F$312+0,MIN('935'!P375+0,'DNO totals'!F$304+0))</f>
        <v>#VALUE!</v>
      </c>
      <c r="CK375" s="37" t="e">
        <f>IF('935'!$K375=1000,'Charging rates'!$C$38*$BH375/(1+'DNO totals'!$C$99)*$CF375,0)</f>
        <v>#VALUE!</v>
      </c>
      <c r="CL375" s="37" t="e">
        <f>IF(MOD('935'!$K375,1000)=100,'Charging rates'!$D$38*$BH375/(1+'DNO totals'!$D$99)*$CG375,0)</f>
        <v>#VALUE!</v>
      </c>
      <c r="CM375" s="37" t="e">
        <f>IF(MOD('935'!$K375,100)=10,'Charging rates'!$E$38*$BH375/(1+'DNO totals'!$E$99)*$CH375,0)</f>
        <v>#VALUE!</v>
      </c>
      <c r="CN375" s="37" t="e">
        <f>IF(AND(MOD('935'!$K375,10)&gt;0,MOD('935'!$K375,1000)&gt;1),'Charging rates'!$F$38*$BH375/(1+'DNO totals'!$F$99)*$CI375,0)</f>
        <v>#VALUE!</v>
      </c>
      <c r="CO375" s="37" t="e">
        <f>IF(MOD('935'!$K375,1000)=1,'Charging rates'!$G$38*$BH375/(1+'DNO totals'!$G$99)*$CJ375,0)</f>
        <v>#VALUE!</v>
      </c>
      <c r="CP375" s="52" t="e">
        <f t="shared" si="94"/>
        <v>#VALUE!</v>
      </c>
      <c r="CQ375" s="37" t="e">
        <f>IF('935'!$K375&gt;1000,'Charging rates'!$C$38*$AW375*$CF375,0)</f>
        <v>#VALUE!</v>
      </c>
      <c r="CR375" s="37" t="e">
        <f>IF(MOD('935'!$K375,1000)&gt;100,'Charging rates'!$D$38*$AW375*$CG375,0)</f>
        <v>#VALUE!</v>
      </c>
      <c r="CS375" s="37" t="e">
        <f>IF(MOD('935'!$K375,100)&gt;10,'Charging rates'!$E$38*$AW375*$CH375,0)</f>
        <v>#VALUE!</v>
      </c>
      <c r="CT375" s="52" t="e">
        <f t="shared" si="95"/>
        <v>#VALUE!</v>
      </c>
      <c r="CU375" s="33" t="e">
        <f>100*(AP375*'935'!Q375*BZ375)/'11'!B$17</f>
        <v>#VALUE!</v>
      </c>
      <c r="CV375" s="33" t="e">
        <f>100/'11'!B$17*'Charging rates'!B$10*AW375</f>
        <v>#VALUE!</v>
      </c>
      <c r="CW375" s="33" t="e">
        <f>IF(AT375=0,0,(1-BX375/AT375)*(CA375+IF('935'!Q375=0,0,(CB375*'935'!Q375*('11'!C$17-'935'!Y375)/('11'!B$17-'935'!X375)))))</f>
        <v>#VALUE!</v>
      </c>
      <c r="CX375" s="33" t="e">
        <f t="shared" si="96"/>
        <v>#VALUE!</v>
      </c>
      <c r="CY375" s="49" t="e">
        <f t="shared" si="97"/>
        <v>#VALUE!</v>
      </c>
      <c r="CZ375" s="32" t="e">
        <f>AT375*(Parameters!B$21+AU375)*IF('DNO totals'!B$323&lt;0,1,'935'!S375)</f>
        <v>#VALUE!</v>
      </c>
      <c r="DA375" s="52" t="e">
        <f>IF('DNO totals'!B$323&lt;0,1,'935'!S375)*(Parameters!B$21+AU375)</f>
        <v>#VALUE!</v>
      </c>
      <c r="DB375" s="37" t="e">
        <f>CX375+'Charging rates'!B$106*DA375*100/'11'!B$17</f>
        <v>#VALUE!</v>
      </c>
      <c r="DC375" s="37" t="e">
        <f>DB375+'Charging rates'!B$116*(Parameters!B$21+AU375)*100/'11'!B$17*IF('DNO totals'!B$323&lt;0,1,'935'!S375)</f>
        <v>#VALUE!</v>
      </c>
      <c r="DD375" s="37" t="e">
        <f>'Charging rates'!B$97*(CP375+CT375)*100/'11'!B$17</f>
        <v>#VALUE!</v>
      </c>
      <c r="DE375" s="33" t="e">
        <f>MAX(0-(CB375*AU375*'11'!C$17/'11'!B$17),DC375+DD375)</f>
        <v>#VALUE!</v>
      </c>
      <c r="DF375" s="37" t="e">
        <f>IF(BS375,IF(AU375=0,CC375,MAX(0,MIN(CC375,CC375+(DE375/'935'!Q375*('11'!B$17-'935'!X375)/('11'!C$17-'935'!Y375))))),0)</f>
        <v>#VALUE!</v>
      </c>
      <c r="DG375" s="33" t="e">
        <f t="shared" si="98"/>
        <v>#VALUE!</v>
      </c>
      <c r="DH375" s="53" t="e">
        <f t="shared" si="99"/>
        <v>#VALUE!</v>
      </c>
    </row>
    <row r="376" spans="1:112">
      <c r="A376" s="28">
        <v>276</v>
      </c>
      <c r="B376" s="47" t="e">
        <f>'935'!B376</f>
        <v>#VALUE!</v>
      </c>
      <c r="C376" s="48" t="e">
        <f>OR('935'!E376&lt;&gt;"VOID",'935'!F376&lt;&gt;"VOID",'935'!G376&lt;&gt;"VOID")</f>
        <v>#VALUE!</v>
      </c>
      <c r="D376" s="32" t="e">
        <f>IF('935'!D376="VOID",0,'935'!D376*(1-'935'!X376/'11'!B$17))</f>
        <v>#VALUE!</v>
      </c>
      <c r="E376" s="32" t="e">
        <f>IF('935'!E376="VOID",0,'935'!E376*(1-'935'!X376/'11'!B$17))</f>
        <v>#VALUE!</v>
      </c>
      <c r="F376" s="32" t="e">
        <f>IF('935'!F376="VOID",0,'935'!F376*(1-'935'!X376/'11'!B$17))</f>
        <v>#VALUE!</v>
      </c>
      <c r="G376" s="32" t="e">
        <f>IF('935'!G376="VOID",0,'935'!G376*(1-'935'!X376/'11'!B$17))</f>
        <v>#VALUE!</v>
      </c>
      <c r="H376" s="49" t="e">
        <f t="shared" si="80"/>
        <v>#VALUE!</v>
      </c>
      <c r="I376" s="50" t="e">
        <f>MATCH('935'!J376,'913'!$B$6:$B$1205,0)</f>
        <v>#VALUE!</v>
      </c>
      <c r="J376" s="50" t="e">
        <f>MATCH(INDEX('913'!$D$6:$D$1205,I376),'913'!$B$6:$B$1205,0)</f>
        <v>#VALUE!</v>
      </c>
      <c r="K376" s="50" t="e">
        <f>MATCH(INDEX('913'!$D$6:$D$1205,J376),'913'!$B$6:$B$1205,0)</f>
        <v>#VALUE!</v>
      </c>
      <c r="L376" s="50" t="e">
        <f>MATCH(INDEX('913'!$D$6:$D$1205,K376),'913'!$B$6:$B$1205,0)</f>
        <v>#VALUE!</v>
      </c>
      <c r="M376" s="50" t="e">
        <f>MATCH(INDEX('913'!$D$6:$D$1205,L376),'913'!$B$6:$B$1205,0)</f>
        <v>#VALUE!</v>
      </c>
      <c r="N376" s="50" t="e">
        <f>MATCH(INDEX('913'!$D$6:$D$1205,M376),'913'!$B$6:$B$1205,0)</f>
        <v>#VALUE!</v>
      </c>
      <c r="O376" s="50" t="e">
        <f>MATCH(INDEX('913'!$D$6:$D$1205,N376),'913'!$B$6:$B$1205,0)</f>
        <v>#VALUE!</v>
      </c>
      <c r="P376" s="51" t="e">
        <f>MATCH(INDEX('913'!$D$6:$D$1205,O376),'913'!$B$6:$B$1205,0)</f>
        <v>#VALUE!</v>
      </c>
      <c r="Q376" s="37">
        <f>IF(ISNUMBER(I376),MAX(0,INDEX('913'!$E$6:$E$1205,I376)),0)</f>
        <v>0</v>
      </c>
      <c r="R376" s="37">
        <f>IF(ISNUMBER(J376),MAX(0,INDEX('913'!$E$6:$E$1205,J376)),0)</f>
        <v>0</v>
      </c>
      <c r="S376" s="37">
        <f>IF(ISNUMBER(K376),MAX(0,INDEX('913'!$E$6:$E$1205,K376)),0)</f>
        <v>0</v>
      </c>
      <c r="T376" s="37">
        <f>IF(ISNUMBER(L376),MAX(0,INDEX('913'!$E$6:$E$1205,L376)),0)</f>
        <v>0</v>
      </c>
      <c r="U376" s="37">
        <f>IF(ISNUMBER(M376),MAX(0,INDEX('913'!$E$6:$E$1205,M376)),0)</f>
        <v>0</v>
      </c>
      <c r="V376" s="37">
        <f>IF(ISNUMBER(N376),MAX(0,INDEX('913'!$E$6:$E$1205,N376)),0)</f>
        <v>0</v>
      </c>
      <c r="W376" s="37">
        <f>IF(ISNUMBER(O376),MAX(0,INDEX('913'!$E$6:$E$1205,O376)),0)</f>
        <v>0</v>
      </c>
      <c r="X376" s="52">
        <f>IF(ISNUMBER(P376),MAX(0,INDEX('913'!$E$6:$E$1205,P376)),0)</f>
        <v>0</v>
      </c>
      <c r="Y376" s="37">
        <f>IF(ISNUMBER(I376),MAX(0,INDEX('913'!$F$6:$F$1205,I376)),0)</f>
        <v>0</v>
      </c>
      <c r="Z376" s="37">
        <f>IF(ISNUMBER(J376),MAX(0,INDEX('913'!$F$6:$F$1205,J376)),0)</f>
        <v>0</v>
      </c>
      <c r="AA376" s="37">
        <f>IF(ISNUMBER(K376),MAX(0,INDEX('913'!$F$6:$F$1205,K376)),0)</f>
        <v>0</v>
      </c>
      <c r="AB376" s="37">
        <f>IF(ISNUMBER(L376),MAX(0,INDEX('913'!$F$6:$F$1205,L376)),0)</f>
        <v>0</v>
      </c>
      <c r="AC376" s="37">
        <f>IF(ISNUMBER(M376),MAX(0,INDEX('913'!$F$6:$F$1205,M376)),0)</f>
        <v>0</v>
      </c>
      <c r="AD376" s="37">
        <f>IF(ISNUMBER(N376),MAX(0,INDEX('913'!$F$6:$F$1205,N376)),0)</f>
        <v>0</v>
      </c>
      <c r="AE376" s="37">
        <f>IF(ISNUMBER(O376),MAX(0,INDEX('913'!$F$6:$F$1205,O376)),0)</f>
        <v>0</v>
      </c>
      <c r="AF376" s="37">
        <f>IF(ISNUMBER(P376),MAX(0,INDEX('913'!$F$6:$F$1205,P376)),0)</f>
        <v>0</v>
      </c>
      <c r="AG376" s="32">
        <f>IF(ISNUMBER(I376),SQRT(INDEX('913'!$I$6:$I$1205,I376)^2+INDEX('913'!$J$6:$J$1205,I376)^2),0)</f>
        <v>0</v>
      </c>
      <c r="AH376" s="32">
        <f>IF(ISNUMBER(J376),SQRT(INDEX('913'!$I$6:$I$1205,J376)^2+INDEX('913'!$J$6:$J$1205,J376)^2),0)</f>
        <v>0</v>
      </c>
      <c r="AI376" s="32">
        <f>IF(ISNUMBER(K376),SQRT(INDEX('913'!$I$6:$I$1205,K376)^2+INDEX('913'!$J$6:$J$1205,K376)^2),0)</f>
        <v>0</v>
      </c>
      <c r="AJ376" s="32">
        <f>IF(ISNUMBER(L376),SQRT(INDEX('913'!$I$6:$I$1205,L376)^2+INDEX('913'!$J$6:$J$1205,L376)^2),0)</f>
        <v>0</v>
      </c>
      <c r="AK376" s="32">
        <f>IF(ISNUMBER(M376),SQRT(INDEX('913'!$I$6:$I$1205,M376)^2+INDEX('913'!$J$6:$J$1205,M376)^2),0)</f>
        <v>0</v>
      </c>
      <c r="AL376" s="32">
        <f>IF(ISNUMBER(N376),SQRT(INDEX('913'!$I$6:$I$1205,N376)^2+INDEX('913'!$J$6:$J$1205,N376)^2),0)</f>
        <v>0</v>
      </c>
      <c r="AM376" s="32">
        <f>IF(ISNUMBER(O376),SQRT(INDEX('913'!$I$6:$I$1205,O376)^2+INDEX('913'!$J$6:$J$1205,O376)^2),0)</f>
        <v>0</v>
      </c>
      <c r="AN376" s="49">
        <f>IF(ISNUMBER(P376),SQRT(INDEX('913'!$I$6:$I$1205,P376)^2+INDEX('913'!$J$6:$J$1205,P376)^2),0)</f>
        <v>0</v>
      </c>
      <c r="AO376" s="37">
        <f t="shared" si="81"/>
        <v>0</v>
      </c>
      <c r="AP376" s="37">
        <f t="shared" si="82"/>
        <v>0</v>
      </c>
      <c r="AQ376" s="33" t="e">
        <f>-100*'935'!W376*(AO376+AP376)/'11'!C$17</f>
        <v>#VALUE!</v>
      </c>
      <c r="AR376" s="37" t="e">
        <f t="shared" si="83"/>
        <v>#VALUE!</v>
      </c>
      <c r="AS376" s="52" t="e">
        <f t="shared" si="84"/>
        <v>#VALUE!</v>
      </c>
      <c r="AT376" s="32" t="e">
        <f>IF('935'!C376="VOID",0,('935'!C376*(1-'935'!X376/'11'!B$17)))</f>
        <v>#VALUE!</v>
      </c>
      <c r="AU376" s="52" t="e">
        <f>'935'!Q376*(1-'935'!Y376/'11'!C$17)/(1-'935'!X376/'11'!B$17)</f>
        <v>#VALUE!</v>
      </c>
      <c r="AV376" s="37" t="e">
        <f>INDEX('DNO totals'!$B$57:$G$57,IF('935'!K376,IF(MOD('935'!K376,1000),IF(MOD('935'!K376,100),IF(MOD('935'!K376,10),IF(MOD('935'!K376,1000)=1,6,5),4),3),2),1))</f>
        <v>#VALUE!</v>
      </c>
      <c r="AW376" s="52" t="e">
        <f t="shared" si="85"/>
        <v>#VALUE!</v>
      </c>
      <c r="AX376" s="32" t="e">
        <f>IF('935'!V376="VOID",0,'935'!V376*(1-'935'!X376/'11'!B$17))</f>
        <v>#VALUE!</v>
      </c>
      <c r="AY376" s="33" t="e">
        <f>IF(H376,-100*'Charging rates'!B$10/'11'!B$17*AX376/H376,0)</f>
        <v>#VALUE!</v>
      </c>
      <c r="AZ376" s="33" t="e">
        <f>IF(C376,'DNO totals'!B$41,0)</f>
        <v>#VALUE!</v>
      </c>
      <c r="BA376" s="33" t="e">
        <f t="shared" si="86"/>
        <v>#VALUE!</v>
      </c>
      <c r="BB376" s="33" t="e">
        <f t="shared" si="87"/>
        <v>#VALUE!</v>
      </c>
      <c r="BC376" s="53" t="e">
        <f t="shared" si="88"/>
        <v>#VALUE!</v>
      </c>
      <c r="BD376" s="32" t="e">
        <f>IF(AT376,'935'!H376*AT376/(AT376+D376+H376),0)</f>
        <v>#VALUE!</v>
      </c>
      <c r="BE376" s="32" t="e">
        <f>IF(H376,'935'!H376*H376/(AT376+D376+H376),0)</f>
        <v>#VALUE!</v>
      </c>
      <c r="BF376" s="32" t="e">
        <f>BD376*(1-'935'!X376/'11'!B$17)</f>
        <v>#VALUE!</v>
      </c>
      <c r="BG376" s="49" t="e">
        <f>BE376*(1-'935'!X376/'11'!B$17)</f>
        <v>#VALUE!</v>
      </c>
      <c r="BH376" s="52" t="e">
        <f>AV376*Parameters!B$6</f>
        <v>#VALUE!</v>
      </c>
      <c r="BI376" s="37" t="e">
        <f>IF('935'!$K376=1000,'Charging rates'!$C$38*$BH376/(1+'DNO totals'!$C$99)*'935'!$L376,0)</f>
        <v>#VALUE!</v>
      </c>
      <c r="BJ376" s="37" t="e">
        <f>IF(MOD('935'!$K376,1000)=100,'Charging rates'!$D$38*$BH376/(1+'DNO totals'!$D$99)*'935'!$M376,0)</f>
        <v>#VALUE!</v>
      </c>
      <c r="BK376" s="37" t="e">
        <f>IF(MOD('935'!$K376,100)=10,'Charging rates'!$E$38*$BH376/(1+'DNO totals'!$E$99)*'935'!$N376,0)</f>
        <v>#VALUE!</v>
      </c>
      <c r="BL376" s="37" t="e">
        <f>IF(AND(MOD('935'!$K376,10)&gt;0,MOD('935'!$K376,1000)&gt;1),'Charging rates'!$F$38*$BH376/(1+'DNO totals'!$F$99)*'935'!$O376,0)</f>
        <v>#VALUE!</v>
      </c>
      <c r="BM376" s="37" t="e">
        <f>IF(MOD('935'!$K376,1000)=1,'Charging rates'!$G$38*$BH376/(1+'DNO totals'!$G$99)*'935'!$P376,0)</f>
        <v>#VALUE!</v>
      </c>
      <c r="BN376" s="52" t="e">
        <f t="shared" si="89"/>
        <v>#VALUE!</v>
      </c>
      <c r="BO376" s="37" t="e">
        <f>IF('935'!$K376&gt;1000,'Charging rates'!$C$38*$AW376*'935'!$L376,0)</f>
        <v>#VALUE!</v>
      </c>
      <c r="BP376" s="37" t="e">
        <f>IF(MOD('935'!$K376,1000)&gt;100,'Charging rates'!$D$38*$AW376*'935'!$M376,0)</f>
        <v>#VALUE!</v>
      </c>
      <c r="BQ376" s="37" t="e">
        <f>IF(MOD('935'!$K376,100)&gt;10,'Charging rates'!$E$38*$AW376*'935'!$N376,0)</f>
        <v>#VALUE!</v>
      </c>
      <c r="BR376" s="52" t="e">
        <f t="shared" si="90"/>
        <v>#VALUE!</v>
      </c>
      <c r="BS376" s="48" t="e">
        <f>'935'!C376&lt;&gt;"VOID"</f>
        <v>#VALUE!</v>
      </c>
      <c r="BT376" s="33" t="e">
        <f>IF(BS376,(100/'11'!B$17*BD376*((1-'935'!I376)*'Charging rates'!B$51+'Charging rates'!B$63)),0)</f>
        <v>#VALUE!</v>
      </c>
      <c r="BU376" s="33" t="e">
        <f>100/'11'!B$17*BG376*('Charging rates'!B$51+'Charging rates'!B$63)</f>
        <v>#VALUE!</v>
      </c>
      <c r="BV376" s="33" t="e">
        <f>100/'11'!B$17*BE376*('Charging rates'!B$51+'Charging rates'!B$63)</f>
        <v>#VALUE!</v>
      </c>
      <c r="BW376" s="53" t="e">
        <f t="shared" si="91"/>
        <v>#VALUE!</v>
      </c>
      <c r="BX376" s="32" t="e">
        <f>AT376-('935'!T376*(1-'935'!X376/'11'!B$17))</f>
        <v>#VALUE!</v>
      </c>
      <c r="BY376" s="32">
        <f>0-IF(ISNUMBER(I376),INDEX('913'!$I$6:$I$1205,I376),0)-IF(ISNUMBER(J376),INDEX('913'!$I$6:$I$1205,J376),0)-IF(ISNUMBER(K376),INDEX('913'!$I$6:$I$1205,K376),0)-IF(ISNUMBER(L376),INDEX('913'!$I$6:$I$1205,L376),0)-IF(ISNUMBER(M376),INDEX('913'!$I$6:$I$1205,M376),0)-IF(ISNUMBER(N376),INDEX('913'!$I$6:$I$1205,N376),0)-IF(ISNUMBER(O376),INDEX('913'!$I$6:$I$1205,O376),0)-IF(ISNUMBER(P376),INDEX('913'!$I$6:$I$1205,P376),0)</f>
        <v>0</v>
      </c>
      <c r="BZ376" s="37">
        <f>IF(BY376=0,1,MAX(1,SQRT(BY376^2+(IF(ISNUMBER(I376),INDEX('913'!$J$6:$J$1205,I376),0)+IF(ISNUMBER(J376),INDEX('913'!$J$6:$J$1205,J376),0)+IF(ISNUMBER(K376),INDEX('913'!$J$6:$J$1205,K376),0)+IF(ISNUMBER(L376),INDEX('913'!$J$6:$J$1205,L376),0)+IF(ISNUMBER(M376),INDEX('913'!$J$6:$J$1205,M376),0)+IF(ISNUMBER(N376),INDEX('913'!$J$6:$J$1205,N376),0)+IF(ISNUMBER(O376),INDEX('913'!$J$6:$J$1205,O376),0)+IF(ISNUMBER(P376),INDEX('913'!$J$6:$J$1205,P376),0))^2)/BY376))</f>
        <v>1</v>
      </c>
      <c r="CA376" s="33" t="e">
        <f>100*AO376/'11'!B$17</f>
        <v>#VALUE!</v>
      </c>
      <c r="CB376" s="37" t="e">
        <f>100*(AP376*BZ376)/'11'!C$17</f>
        <v>#VALUE!</v>
      </c>
      <c r="CC376" s="37" t="e">
        <f t="shared" si="92"/>
        <v>#VALUE!</v>
      </c>
      <c r="CD376" s="33" t="e">
        <f t="shared" si="93"/>
        <v>#VALUE!</v>
      </c>
      <c r="CE376" s="54" t="e">
        <f>'11'!C$17-'935'!Y376</f>
        <v>#VALUE!</v>
      </c>
      <c r="CF376" s="37" t="e">
        <f>MAX('DNO totals'!B$312+0,MIN('935'!L376+0,'DNO totals'!B$304+0))</f>
        <v>#VALUE!</v>
      </c>
      <c r="CG376" s="37" t="e">
        <f>MAX('DNO totals'!C$312+0,MIN('935'!M376+0,'DNO totals'!C$304+0))</f>
        <v>#VALUE!</v>
      </c>
      <c r="CH376" s="37" t="e">
        <f>MAX('DNO totals'!D$312+0,MIN('935'!N376+0,'DNO totals'!D$304+0))</f>
        <v>#VALUE!</v>
      </c>
      <c r="CI376" s="37" t="e">
        <f>MAX('DNO totals'!E$312+0,MIN('935'!O376+0,'DNO totals'!E$304+0))</f>
        <v>#VALUE!</v>
      </c>
      <c r="CJ376" s="52" t="e">
        <f>MAX('DNO totals'!F$312+0,MIN('935'!P376+0,'DNO totals'!F$304+0))</f>
        <v>#VALUE!</v>
      </c>
      <c r="CK376" s="37" t="e">
        <f>IF('935'!$K376=1000,'Charging rates'!$C$38*$BH376/(1+'DNO totals'!$C$99)*$CF376,0)</f>
        <v>#VALUE!</v>
      </c>
      <c r="CL376" s="37" t="e">
        <f>IF(MOD('935'!$K376,1000)=100,'Charging rates'!$D$38*$BH376/(1+'DNO totals'!$D$99)*$CG376,0)</f>
        <v>#VALUE!</v>
      </c>
      <c r="CM376" s="37" t="e">
        <f>IF(MOD('935'!$K376,100)=10,'Charging rates'!$E$38*$BH376/(1+'DNO totals'!$E$99)*$CH376,0)</f>
        <v>#VALUE!</v>
      </c>
      <c r="CN376" s="37" t="e">
        <f>IF(AND(MOD('935'!$K376,10)&gt;0,MOD('935'!$K376,1000)&gt;1),'Charging rates'!$F$38*$BH376/(1+'DNO totals'!$F$99)*$CI376,0)</f>
        <v>#VALUE!</v>
      </c>
      <c r="CO376" s="37" t="e">
        <f>IF(MOD('935'!$K376,1000)=1,'Charging rates'!$G$38*$BH376/(1+'DNO totals'!$G$99)*$CJ376,0)</f>
        <v>#VALUE!</v>
      </c>
      <c r="CP376" s="52" t="e">
        <f t="shared" si="94"/>
        <v>#VALUE!</v>
      </c>
      <c r="CQ376" s="37" t="e">
        <f>IF('935'!$K376&gt;1000,'Charging rates'!$C$38*$AW376*$CF376,0)</f>
        <v>#VALUE!</v>
      </c>
      <c r="CR376" s="37" t="e">
        <f>IF(MOD('935'!$K376,1000)&gt;100,'Charging rates'!$D$38*$AW376*$CG376,0)</f>
        <v>#VALUE!</v>
      </c>
      <c r="CS376" s="37" t="e">
        <f>IF(MOD('935'!$K376,100)&gt;10,'Charging rates'!$E$38*$AW376*$CH376,0)</f>
        <v>#VALUE!</v>
      </c>
      <c r="CT376" s="52" t="e">
        <f t="shared" si="95"/>
        <v>#VALUE!</v>
      </c>
      <c r="CU376" s="33" t="e">
        <f>100*(AP376*'935'!Q376*BZ376)/'11'!B$17</f>
        <v>#VALUE!</v>
      </c>
      <c r="CV376" s="33" t="e">
        <f>100/'11'!B$17*'Charging rates'!B$10*AW376</f>
        <v>#VALUE!</v>
      </c>
      <c r="CW376" s="33" t="e">
        <f>IF(AT376=0,0,(1-BX376/AT376)*(CA376+IF('935'!Q376=0,0,(CB376*'935'!Q376*('11'!C$17-'935'!Y376)/('11'!B$17-'935'!X376)))))</f>
        <v>#VALUE!</v>
      </c>
      <c r="CX376" s="33" t="e">
        <f t="shared" si="96"/>
        <v>#VALUE!</v>
      </c>
      <c r="CY376" s="49" t="e">
        <f t="shared" si="97"/>
        <v>#VALUE!</v>
      </c>
      <c r="CZ376" s="32" t="e">
        <f>AT376*(Parameters!B$21+AU376)*IF('DNO totals'!B$323&lt;0,1,'935'!S376)</f>
        <v>#VALUE!</v>
      </c>
      <c r="DA376" s="52" t="e">
        <f>IF('DNO totals'!B$323&lt;0,1,'935'!S376)*(Parameters!B$21+AU376)</f>
        <v>#VALUE!</v>
      </c>
      <c r="DB376" s="37" t="e">
        <f>CX376+'Charging rates'!B$106*DA376*100/'11'!B$17</f>
        <v>#VALUE!</v>
      </c>
      <c r="DC376" s="37" t="e">
        <f>DB376+'Charging rates'!B$116*(Parameters!B$21+AU376)*100/'11'!B$17*IF('DNO totals'!B$323&lt;0,1,'935'!S376)</f>
        <v>#VALUE!</v>
      </c>
      <c r="DD376" s="37" t="e">
        <f>'Charging rates'!B$97*(CP376+CT376)*100/'11'!B$17</f>
        <v>#VALUE!</v>
      </c>
      <c r="DE376" s="33" t="e">
        <f>MAX(0-(CB376*AU376*'11'!C$17/'11'!B$17),DC376+DD376)</f>
        <v>#VALUE!</v>
      </c>
      <c r="DF376" s="37" t="e">
        <f>IF(BS376,IF(AU376=0,CC376,MAX(0,MIN(CC376,CC376+(DE376/'935'!Q376*('11'!B$17-'935'!X376)/('11'!C$17-'935'!Y376))))),0)</f>
        <v>#VALUE!</v>
      </c>
      <c r="DG376" s="33" t="e">
        <f t="shared" si="98"/>
        <v>#VALUE!</v>
      </c>
      <c r="DH376" s="53" t="e">
        <f t="shared" si="99"/>
        <v>#VALUE!</v>
      </c>
    </row>
    <row r="377" spans="1:112">
      <c r="A377" s="28">
        <v>277</v>
      </c>
      <c r="B377" s="47" t="e">
        <f>'935'!B377</f>
        <v>#VALUE!</v>
      </c>
      <c r="C377" s="48" t="e">
        <f>OR('935'!E377&lt;&gt;"VOID",'935'!F377&lt;&gt;"VOID",'935'!G377&lt;&gt;"VOID")</f>
        <v>#VALUE!</v>
      </c>
      <c r="D377" s="32" t="e">
        <f>IF('935'!D377="VOID",0,'935'!D377*(1-'935'!X377/'11'!B$17))</f>
        <v>#VALUE!</v>
      </c>
      <c r="E377" s="32" t="e">
        <f>IF('935'!E377="VOID",0,'935'!E377*(1-'935'!X377/'11'!B$17))</f>
        <v>#VALUE!</v>
      </c>
      <c r="F377" s="32" t="e">
        <f>IF('935'!F377="VOID",0,'935'!F377*(1-'935'!X377/'11'!B$17))</f>
        <v>#VALUE!</v>
      </c>
      <c r="G377" s="32" t="e">
        <f>IF('935'!G377="VOID",0,'935'!G377*(1-'935'!X377/'11'!B$17))</f>
        <v>#VALUE!</v>
      </c>
      <c r="H377" s="49" t="e">
        <f t="shared" si="80"/>
        <v>#VALUE!</v>
      </c>
      <c r="I377" s="50" t="e">
        <f>MATCH('935'!J377,'913'!$B$6:$B$1205,0)</f>
        <v>#VALUE!</v>
      </c>
      <c r="J377" s="50" t="e">
        <f>MATCH(INDEX('913'!$D$6:$D$1205,I377),'913'!$B$6:$B$1205,0)</f>
        <v>#VALUE!</v>
      </c>
      <c r="K377" s="50" t="e">
        <f>MATCH(INDEX('913'!$D$6:$D$1205,J377),'913'!$B$6:$B$1205,0)</f>
        <v>#VALUE!</v>
      </c>
      <c r="L377" s="50" t="e">
        <f>MATCH(INDEX('913'!$D$6:$D$1205,K377),'913'!$B$6:$B$1205,0)</f>
        <v>#VALUE!</v>
      </c>
      <c r="M377" s="50" t="e">
        <f>MATCH(INDEX('913'!$D$6:$D$1205,L377),'913'!$B$6:$B$1205,0)</f>
        <v>#VALUE!</v>
      </c>
      <c r="N377" s="50" t="e">
        <f>MATCH(INDEX('913'!$D$6:$D$1205,M377),'913'!$B$6:$B$1205,0)</f>
        <v>#VALUE!</v>
      </c>
      <c r="O377" s="50" t="e">
        <f>MATCH(INDEX('913'!$D$6:$D$1205,N377),'913'!$B$6:$B$1205,0)</f>
        <v>#VALUE!</v>
      </c>
      <c r="P377" s="51" t="e">
        <f>MATCH(INDEX('913'!$D$6:$D$1205,O377),'913'!$B$6:$B$1205,0)</f>
        <v>#VALUE!</v>
      </c>
      <c r="Q377" s="37">
        <f>IF(ISNUMBER(I377),MAX(0,INDEX('913'!$E$6:$E$1205,I377)),0)</f>
        <v>0</v>
      </c>
      <c r="R377" s="37">
        <f>IF(ISNUMBER(J377),MAX(0,INDEX('913'!$E$6:$E$1205,J377)),0)</f>
        <v>0</v>
      </c>
      <c r="S377" s="37">
        <f>IF(ISNUMBER(K377),MAX(0,INDEX('913'!$E$6:$E$1205,K377)),0)</f>
        <v>0</v>
      </c>
      <c r="T377" s="37">
        <f>IF(ISNUMBER(L377),MAX(0,INDEX('913'!$E$6:$E$1205,L377)),0)</f>
        <v>0</v>
      </c>
      <c r="U377" s="37">
        <f>IF(ISNUMBER(M377),MAX(0,INDEX('913'!$E$6:$E$1205,M377)),0)</f>
        <v>0</v>
      </c>
      <c r="V377" s="37">
        <f>IF(ISNUMBER(N377),MAX(0,INDEX('913'!$E$6:$E$1205,N377)),0)</f>
        <v>0</v>
      </c>
      <c r="W377" s="37">
        <f>IF(ISNUMBER(O377),MAX(0,INDEX('913'!$E$6:$E$1205,O377)),0)</f>
        <v>0</v>
      </c>
      <c r="X377" s="52">
        <f>IF(ISNUMBER(P377),MAX(0,INDEX('913'!$E$6:$E$1205,P377)),0)</f>
        <v>0</v>
      </c>
      <c r="Y377" s="37">
        <f>IF(ISNUMBER(I377),MAX(0,INDEX('913'!$F$6:$F$1205,I377)),0)</f>
        <v>0</v>
      </c>
      <c r="Z377" s="37">
        <f>IF(ISNUMBER(J377),MAX(0,INDEX('913'!$F$6:$F$1205,J377)),0)</f>
        <v>0</v>
      </c>
      <c r="AA377" s="37">
        <f>IF(ISNUMBER(K377),MAX(0,INDEX('913'!$F$6:$F$1205,K377)),0)</f>
        <v>0</v>
      </c>
      <c r="AB377" s="37">
        <f>IF(ISNUMBER(L377),MAX(0,INDEX('913'!$F$6:$F$1205,L377)),0)</f>
        <v>0</v>
      </c>
      <c r="AC377" s="37">
        <f>IF(ISNUMBER(M377),MAX(0,INDEX('913'!$F$6:$F$1205,M377)),0)</f>
        <v>0</v>
      </c>
      <c r="AD377" s="37">
        <f>IF(ISNUMBER(N377),MAX(0,INDEX('913'!$F$6:$F$1205,N377)),0)</f>
        <v>0</v>
      </c>
      <c r="AE377" s="37">
        <f>IF(ISNUMBER(O377),MAX(0,INDEX('913'!$F$6:$F$1205,O377)),0)</f>
        <v>0</v>
      </c>
      <c r="AF377" s="37">
        <f>IF(ISNUMBER(P377),MAX(0,INDEX('913'!$F$6:$F$1205,P377)),0)</f>
        <v>0</v>
      </c>
      <c r="AG377" s="32">
        <f>IF(ISNUMBER(I377),SQRT(INDEX('913'!$I$6:$I$1205,I377)^2+INDEX('913'!$J$6:$J$1205,I377)^2),0)</f>
        <v>0</v>
      </c>
      <c r="AH377" s="32">
        <f>IF(ISNUMBER(J377),SQRT(INDEX('913'!$I$6:$I$1205,J377)^2+INDEX('913'!$J$6:$J$1205,J377)^2),0)</f>
        <v>0</v>
      </c>
      <c r="AI377" s="32">
        <f>IF(ISNUMBER(K377),SQRT(INDEX('913'!$I$6:$I$1205,K377)^2+INDEX('913'!$J$6:$J$1205,K377)^2),0)</f>
        <v>0</v>
      </c>
      <c r="AJ377" s="32">
        <f>IF(ISNUMBER(L377),SQRT(INDEX('913'!$I$6:$I$1205,L377)^2+INDEX('913'!$J$6:$J$1205,L377)^2),0)</f>
        <v>0</v>
      </c>
      <c r="AK377" s="32">
        <f>IF(ISNUMBER(M377),SQRT(INDEX('913'!$I$6:$I$1205,M377)^2+INDEX('913'!$J$6:$J$1205,M377)^2),0)</f>
        <v>0</v>
      </c>
      <c r="AL377" s="32">
        <f>IF(ISNUMBER(N377),SQRT(INDEX('913'!$I$6:$I$1205,N377)^2+INDEX('913'!$J$6:$J$1205,N377)^2),0)</f>
        <v>0</v>
      </c>
      <c r="AM377" s="32">
        <f>IF(ISNUMBER(O377),SQRT(INDEX('913'!$I$6:$I$1205,O377)^2+INDEX('913'!$J$6:$J$1205,O377)^2),0)</f>
        <v>0</v>
      </c>
      <c r="AN377" s="49">
        <f>IF(ISNUMBER(P377),SQRT(INDEX('913'!$I$6:$I$1205,P377)^2+INDEX('913'!$J$6:$J$1205,P377)^2),0)</f>
        <v>0</v>
      </c>
      <c r="AO377" s="37">
        <f t="shared" si="81"/>
        <v>0</v>
      </c>
      <c r="AP377" s="37">
        <f t="shared" si="82"/>
        <v>0</v>
      </c>
      <c r="AQ377" s="33" t="e">
        <f>-100*'935'!W377*(AO377+AP377)/'11'!C$17</f>
        <v>#VALUE!</v>
      </c>
      <c r="AR377" s="37" t="e">
        <f t="shared" si="83"/>
        <v>#VALUE!</v>
      </c>
      <c r="AS377" s="52" t="e">
        <f t="shared" si="84"/>
        <v>#VALUE!</v>
      </c>
      <c r="AT377" s="32" t="e">
        <f>IF('935'!C377="VOID",0,('935'!C377*(1-'935'!X377/'11'!B$17)))</f>
        <v>#VALUE!</v>
      </c>
      <c r="AU377" s="52" t="e">
        <f>'935'!Q377*(1-'935'!Y377/'11'!C$17)/(1-'935'!X377/'11'!B$17)</f>
        <v>#VALUE!</v>
      </c>
      <c r="AV377" s="37" t="e">
        <f>INDEX('DNO totals'!$B$57:$G$57,IF('935'!K377,IF(MOD('935'!K377,1000),IF(MOD('935'!K377,100),IF(MOD('935'!K377,10),IF(MOD('935'!K377,1000)=1,6,5),4),3),2),1))</f>
        <v>#VALUE!</v>
      </c>
      <c r="AW377" s="52" t="e">
        <f t="shared" si="85"/>
        <v>#VALUE!</v>
      </c>
      <c r="AX377" s="32" t="e">
        <f>IF('935'!V377="VOID",0,'935'!V377*(1-'935'!X377/'11'!B$17))</f>
        <v>#VALUE!</v>
      </c>
      <c r="AY377" s="33" t="e">
        <f>IF(H377,-100*'Charging rates'!B$10/'11'!B$17*AX377/H377,0)</f>
        <v>#VALUE!</v>
      </c>
      <c r="AZ377" s="33" t="e">
        <f>IF(C377,'DNO totals'!B$41,0)</f>
        <v>#VALUE!</v>
      </c>
      <c r="BA377" s="33" t="e">
        <f t="shared" si="86"/>
        <v>#VALUE!</v>
      </c>
      <c r="BB377" s="33" t="e">
        <f t="shared" si="87"/>
        <v>#VALUE!</v>
      </c>
      <c r="BC377" s="53" t="e">
        <f t="shared" si="88"/>
        <v>#VALUE!</v>
      </c>
      <c r="BD377" s="32" t="e">
        <f>IF(AT377,'935'!H377*AT377/(AT377+D377+H377),0)</f>
        <v>#VALUE!</v>
      </c>
      <c r="BE377" s="32" t="e">
        <f>IF(H377,'935'!H377*H377/(AT377+D377+H377),0)</f>
        <v>#VALUE!</v>
      </c>
      <c r="BF377" s="32" t="e">
        <f>BD377*(1-'935'!X377/'11'!B$17)</f>
        <v>#VALUE!</v>
      </c>
      <c r="BG377" s="49" t="e">
        <f>BE377*(1-'935'!X377/'11'!B$17)</f>
        <v>#VALUE!</v>
      </c>
      <c r="BH377" s="52" t="e">
        <f>AV377*Parameters!B$6</f>
        <v>#VALUE!</v>
      </c>
      <c r="BI377" s="37" t="e">
        <f>IF('935'!$K377=1000,'Charging rates'!$C$38*$BH377/(1+'DNO totals'!$C$99)*'935'!$L377,0)</f>
        <v>#VALUE!</v>
      </c>
      <c r="BJ377" s="37" t="e">
        <f>IF(MOD('935'!$K377,1000)=100,'Charging rates'!$D$38*$BH377/(1+'DNO totals'!$D$99)*'935'!$M377,0)</f>
        <v>#VALUE!</v>
      </c>
      <c r="BK377" s="37" t="e">
        <f>IF(MOD('935'!$K377,100)=10,'Charging rates'!$E$38*$BH377/(1+'DNO totals'!$E$99)*'935'!$N377,0)</f>
        <v>#VALUE!</v>
      </c>
      <c r="BL377" s="37" t="e">
        <f>IF(AND(MOD('935'!$K377,10)&gt;0,MOD('935'!$K377,1000)&gt;1),'Charging rates'!$F$38*$BH377/(1+'DNO totals'!$F$99)*'935'!$O377,0)</f>
        <v>#VALUE!</v>
      </c>
      <c r="BM377" s="37" t="e">
        <f>IF(MOD('935'!$K377,1000)=1,'Charging rates'!$G$38*$BH377/(1+'DNO totals'!$G$99)*'935'!$P377,0)</f>
        <v>#VALUE!</v>
      </c>
      <c r="BN377" s="52" t="e">
        <f t="shared" si="89"/>
        <v>#VALUE!</v>
      </c>
      <c r="BO377" s="37" t="e">
        <f>IF('935'!$K377&gt;1000,'Charging rates'!$C$38*$AW377*'935'!$L377,0)</f>
        <v>#VALUE!</v>
      </c>
      <c r="BP377" s="37" t="e">
        <f>IF(MOD('935'!$K377,1000)&gt;100,'Charging rates'!$D$38*$AW377*'935'!$M377,0)</f>
        <v>#VALUE!</v>
      </c>
      <c r="BQ377" s="37" t="e">
        <f>IF(MOD('935'!$K377,100)&gt;10,'Charging rates'!$E$38*$AW377*'935'!$N377,0)</f>
        <v>#VALUE!</v>
      </c>
      <c r="BR377" s="52" t="e">
        <f t="shared" si="90"/>
        <v>#VALUE!</v>
      </c>
      <c r="BS377" s="48" t="e">
        <f>'935'!C377&lt;&gt;"VOID"</f>
        <v>#VALUE!</v>
      </c>
      <c r="BT377" s="33" t="e">
        <f>IF(BS377,(100/'11'!B$17*BD377*((1-'935'!I377)*'Charging rates'!B$51+'Charging rates'!B$63)),0)</f>
        <v>#VALUE!</v>
      </c>
      <c r="BU377" s="33" t="e">
        <f>100/'11'!B$17*BG377*('Charging rates'!B$51+'Charging rates'!B$63)</f>
        <v>#VALUE!</v>
      </c>
      <c r="BV377" s="33" t="e">
        <f>100/'11'!B$17*BE377*('Charging rates'!B$51+'Charging rates'!B$63)</f>
        <v>#VALUE!</v>
      </c>
      <c r="BW377" s="53" t="e">
        <f t="shared" si="91"/>
        <v>#VALUE!</v>
      </c>
      <c r="BX377" s="32" t="e">
        <f>AT377-('935'!T377*(1-'935'!X377/'11'!B$17))</f>
        <v>#VALUE!</v>
      </c>
      <c r="BY377" s="32">
        <f>0-IF(ISNUMBER(I377),INDEX('913'!$I$6:$I$1205,I377),0)-IF(ISNUMBER(J377),INDEX('913'!$I$6:$I$1205,J377),0)-IF(ISNUMBER(K377),INDEX('913'!$I$6:$I$1205,K377),0)-IF(ISNUMBER(L377),INDEX('913'!$I$6:$I$1205,L377),0)-IF(ISNUMBER(M377),INDEX('913'!$I$6:$I$1205,M377),0)-IF(ISNUMBER(N377),INDEX('913'!$I$6:$I$1205,N377),0)-IF(ISNUMBER(O377),INDEX('913'!$I$6:$I$1205,O377),0)-IF(ISNUMBER(P377),INDEX('913'!$I$6:$I$1205,P377),0)</f>
        <v>0</v>
      </c>
      <c r="BZ377" s="37">
        <f>IF(BY377=0,1,MAX(1,SQRT(BY377^2+(IF(ISNUMBER(I377),INDEX('913'!$J$6:$J$1205,I377),0)+IF(ISNUMBER(J377),INDEX('913'!$J$6:$J$1205,J377),0)+IF(ISNUMBER(K377),INDEX('913'!$J$6:$J$1205,K377),0)+IF(ISNUMBER(L377),INDEX('913'!$J$6:$J$1205,L377),0)+IF(ISNUMBER(M377),INDEX('913'!$J$6:$J$1205,M377),0)+IF(ISNUMBER(N377),INDEX('913'!$J$6:$J$1205,N377),0)+IF(ISNUMBER(O377),INDEX('913'!$J$6:$J$1205,O377),0)+IF(ISNUMBER(P377),INDEX('913'!$J$6:$J$1205,P377),0))^2)/BY377))</f>
        <v>1</v>
      </c>
      <c r="CA377" s="33" t="e">
        <f>100*AO377/'11'!B$17</f>
        <v>#VALUE!</v>
      </c>
      <c r="CB377" s="37" t="e">
        <f>100*(AP377*BZ377)/'11'!C$17</f>
        <v>#VALUE!</v>
      </c>
      <c r="CC377" s="37" t="e">
        <f t="shared" si="92"/>
        <v>#VALUE!</v>
      </c>
      <c r="CD377" s="33" t="e">
        <f t="shared" si="93"/>
        <v>#VALUE!</v>
      </c>
      <c r="CE377" s="54" t="e">
        <f>'11'!C$17-'935'!Y377</f>
        <v>#VALUE!</v>
      </c>
      <c r="CF377" s="37" t="e">
        <f>MAX('DNO totals'!B$312+0,MIN('935'!L377+0,'DNO totals'!B$304+0))</f>
        <v>#VALUE!</v>
      </c>
      <c r="CG377" s="37" t="e">
        <f>MAX('DNO totals'!C$312+0,MIN('935'!M377+0,'DNO totals'!C$304+0))</f>
        <v>#VALUE!</v>
      </c>
      <c r="CH377" s="37" t="e">
        <f>MAX('DNO totals'!D$312+0,MIN('935'!N377+0,'DNO totals'!D$304+0))</f>
        <v>#VALUE!</v>
      </c>
      <c r="CI377" s="37" t="e">
        <f>MAX('DNO totals'!E$312+0,MIN('935'!O377+0,'DNO totals'!E$304+0))</f>
        <v>#VALUE!</v>
      </c>
      <c r="CJ377" s="52" t="e">
        <f>MAX('DNO totals'!F$312+0,MIN('935'!P377+0,'DNO totals'!F$304+0))</f>
        <v>#VALUE!</v>
      </c>
      <c r="CK377" s="37" t="e">
        <f>IF('935'!$K377=1000,'Charging rates'!$C$38*$BH377/(1+'DNO totals'!$C$99)*$CF377,0)</f>
        <v>#VALUE!</v>
      </c>
      <c r="CL377" s="37" t="e">
        <f>IF(MOD('935'!$K377,1000)=100,'Charging rates'!$D$38*$BH377/(1+'DNO totals'!$D$99)*$CG377,0)</f>
        <v>#VALUE!</v>
      </c>
      <c r="CM377" s="37" t="e">
        <f>IF(MOD('935'!$K377,100)=10,'Charging rates'!$E$38*$BH377/(1+'DNO totals'!$E$99)*$CH377,0)</f>
        <v>#VALUE!</v>
      </c>
      <c r="CN377" s="37" t="e">
        <f>IF(AND(MOD('935'!$K377,10)&gt;0,MOD('935'!$K377,1000)&gt;1),'Charging rates'!$F$38*$BH377/(1+'DNO totals'!$F$99)*$CI377,0)</f>
        <v>#VALUE!</v>
      </c>
      <c r="CO377" s="37" t="e">
        <f>IF(MOD('935'!$K377,1000)=1,'Charging rates'!$G$38*$BH377/(1+'DNO totals'!$G$99)*$CJ377,0)</f>
        <v>#VALUE!</v>
      </c>
      <c r="CP377" s="52" t="e">
        <f t="shared" si="94"/>
        <v>#VALUE!</v>
      </c>
      <c r="CQ377" s="37" t="e">
        <f>IF('935'!$K377&gt;1000,'Charging rates'!$C$38*$AW377*$CF377,0)</f>
        <v>#VALUE!</v>
      </c>
      <c r="CR377" s="37" t="e">
        <f>IF(MOD('935'!$K377,1000)&gt;100,'Charging rates'!$D$38*$AW377*$CG377,0)</f>
        <v>#VALUE!</v>
      </c>
      <c r="CS377" s="37" t="e">
        <f>IF(MOD('935'!$K377,100)&gt;10,'Charging rates'!$E$38*$AW377*$CH377,0)</f>
        <v>#VALUE!</v>
      </c>
      <c r="CT377" s="52" t="e">
        <f t="shared" si="95"/>
        <v>#VALUE!</v>
      </c>
      <c r="CU377" s="33" t="e">
        <f>100*(AP377*'935'!Q377*BZ377)/'11'!B$17</f>
        <v>#VALUE!</v>
      </c>
      <c r="CV377" s="33" t="e">
        <f>100/'11'!B$17*'Charging rates'!B$10*AW377</f>
        <v>#VALUE!</v>
      </c>
      <c r="CW377" s="33" t="e">
        <f>IF(AT377=0,0,(1-BX377/AT377)*(CA377+IF('935'!Q377=0,0,(CB377*'935'!Q377*('11'!C$17-'935'!Y377)/('11'!B$17-'935'!X377)))))</f>
        <v>#VALUE!</v>
      </c>
      <c r="CX377" s="33" t="e">
        <f t="shared" si="96"/>
        <v>#VALUE!</v>
      </c>
      <c r="CY377" s="49" t="e">
        <f t="shared" si="97"/>
        <v>#VALUE!</v>
      </c>
      <c r="CZ377" s="32" t="e">
        <f>AT377*(Parameters!B$21+AU377)*IF('DNO totals'!B$323&lt;0,1,'935'!S377)</f>
        <v>#VALUE!</v>
      </c>
      <c r="DA377" s="52" t="e">
        <f>IF('DNO totals'!B$323&lt;0,1,'935'!S377)*(Parameters!B$21+AU377)</f>
        <v>#VALUE!</v>
      </c>
      <c r="DB377" s="37" t="e">
        <f>CX377+'Charging rates'!B$106*DA377*100/'11'!B$17</f>
        <v>#VALUE!</v>
      </c>
      <c r="DC377" s="37" t="e">
        <f>DB377+'Charging rates'!B$116*(Parameters!B$21+AU377)*100/'11'!B$17*IF('DNO totals'!B$323&lt;0,1,'935'!S377)</f>
        <v>#VALUE!</v>
      </c>
      <c r="DD377" s="37" t="e">
        <f>'Charging rates'!B$97*(CP377+CT377)*100/'11'!B$17</f>
        <v>#VALUE!</v>
      </c>
      <c r="DE377" s="33" t="e">
        <f>MAX(0-(CB377*AU377*'11'!C$17/'11'!B$17),DC377+DD377)</f>
        <v>#VALUE!</v>
      </c>
      <c r="DF377" s="37" t="e">
        <f>IF(BS377,IF(AU377=0,CC377,MAX(0,MIN(CC377,CC377+(DE377/'935'!Q377*('11'!B$17-'935'!X377)/('11'!C$17-'935'!Y377))))),0)</f>
        <v>#VALUE!</v>
      </c>
      <c r="DG377" s="33" t="e">
        <f t="shared" si="98"/>
        <v>#VALUE!</v>
      </c>
      <c r="DH377" s="53" t="e">
        <f t="shared" si="99"/>
        <v>#VALUE!</v>
      </c>
    </row>
    <row r="378" spans="1:112">
      <c r="A378" s="28">
        <v>278</v>
      </c>
      <c r="B378" s="47" t="e">
        <f>'935'!B378</f>
        <v>#VALUE!</v>
      </c>
      <c r="C378" s="48" t="e">
        <f>OR('935'!E378&lt;&gt;"VOID",'935'!F378&lt;&gt;"VOID",'935'!G378&lt;&gt;"VOID")</f>
        <v>#VALUE!</v>
      </c>
      <c r="D378" s="32" t="e">
        <f>IF('935'!D378="VOID",0,'935'!D378*(1-'935'!X378/'11'!B$17))</f>
        <v>#VALUE!</v>
      </c>
      <c r="E378" s="32" t="e">
        <f>IF('935'!E378="VOID",0,'935'!E378*(1-'935'!X378/'11'!B$17))</f>
        <v>#VALUE!</v>
      </c>
      <c r="F378" s="32" t="e">
        <f>IF('935'!F378="VOID",0,'935'!F378*(1-'935'!X378/'11'!B$17))</f>
        <v>#VALUE!</v>
      </c>
      <c r="G378" s="32" t="e">
        <f>IF('935'!G378="VOID",0,'935'!G378*(1-'935'!X378/'11'!B$17))</f>
        <v>#VALUE!</v>
      </c>
      <c r="H378" s="49" t="e">
        <f t="shared" si="80"/>
        <v>#VALUE!</v>
      </c>
      <c r="I378" s="50" t="e">
        <f>MATCH('935'!J378,'913'!$B$6:$B$1205,0)</f>
        <v>#VALUE!</v>
      </c>
      <c r="J378" s="50" t="e">
        <f>MATCH(INDEX('913'!$D$6:$D$1205,I378),'913'!$B$6:$B$1205,0)</f>
        <v>#VALUE!</v>
      </c>
      <c r="K378" s="50" t="e">
        <f>MATCH(INDEX('913'!$D$6:$D$1205,J378),'913'!$B$6:$B$1205,0)</f>
        <v>#VALUE!</v>
      </c>
      <c r="L378" s="50" t="e">
        <f>MATCH(INDEX('913'!$D$6:$D$1205,K378),'913'!$B$6:$B$1205,0)</f>
        <v>#VALUE!</v>
      </c>
      <c r="M378" s="50" t="e">
        <f>MATCH(INDEX('913'!$D$6:$D$1205,L378),'913'!$B$6:$B$1205,0)</f>
        <v>#VALUE!</v>
      </c>
      <c r="N378" s="50" t="e">
        <f>MATCH(INDEX('913'!$D$6:$D$1205,M378),'913'!$B$6:$B$1205,0)</f>
        <v>#VALUE!</v>
      </c>
      <c r="O378" s="50" t="e">
        <f>MATCH(INDEX('913'!$D$6:$D$1205,N378),'913'!$B$6:$B$1205,0)</f>
        <v>#VALUE!</v>
      </c>
      <c r="P378" s="51" t="e">
        <f>MATCH(INDEX('913'!$D$6:$D$1205,O378),'913'!$B$6:$B$1205,0)</f>
        <v>#VALUE!</v>
      </c>
      <c r="Q378" s="37">
        <f>IF(ISNUMBER(I378),MAX(0,INDEX('913'!$E$6:$E$1205,I378)),0)</f>
        <v>0</v>
      </c>
      <c r="R378" s="37">
        <f>IF(ISNUMBER(J378),MAX(0,INDEX('913'!$E$6:$E$1205,J378)),0)</f>
        <v>0</v>
      </c>
      <c r="S378" s="37">
        <f>IF(ISNUMBER(K378),MAX(0,INDEX('913'!$E$6:$E$1205,K378)),0)</f>
        <v>0</v>
      </c>
      <c r="T378" s="37">
        <f>IF(ISNUMBER(L378),MAX(0,INDEX('913'!$E$6:$E$1205,L378)),0)</f>
        <v>0</v>
      </c>
      <c r="U378" s="37">
        <f>IF(ISNUMBER(M378),MAX(0,INDEX('913'!$E$6:$E$1205,M378)),0)</f>
        <v>0</v>
      </c>
      <c r="V378" s="37">
        <f>IF(ISNUMBER(N378),MAX(0,INDEX('913'!$E$6:$E$1205,N378)),0)</f>
        <v>0</v>
      </c>
      <c r="W378" s="37">
        <f>IF(ISNUMBER(O378),MAX(0,INDEX('913'!$E$6:$E$1205,O378)),0)</f>
        <v>0</v>
      </c>
      <c r="X378" s="52">
        <f>IF(ISNUMBER(P378),MAX(0,INDEX('913'!$E$6:$E$1205,P378)),0)</f>
        <v>0</v>
      </c>
      <c r="Y378" s="37">
        <f>IF(ISNUMBER(I378),MAX(0,INDEX('913'!$F$6:$F$1205,I378)),0)</f>
        <v>0</v>
      </c>
      <c r="Z378" s="37">
        <f>IF(ISNUMBER(J378),MAX(0,INDEX('913'!$F$6:$F$1205,J378)),0)</f>
        <v>0</v>
      </c>
      <c r="AA378" s="37">
        <f>IF(ISNUMBER(K378),MAX(0,INDEX('913'!$F$6:$F$1205,K378)),0)</f>
        <v>0</v>
      </c>
      <c r="AB378" s="37">
        <f>IF(ISNUMBER(L378),MAX(0,INDEX('913'!$F$6:$F$1205,L378)),0)</f>
        <v>0</v>
      </c>
      <c r="AC378" s="37">
        <f>IF(ISNUMBER(M378),MAX(0,INDEX('913'!$F$6:$F$1205,M378)),0)</f>
        <v>0</v>
      </c>
      <c r="AD378" s="37">
        <f>IF(ISNUMBER(N378),MAX(0,INDEX('913'!$F$6:$F$1205,N378)),0)</f>
        <v>0</v>
      </c>
      <c r="AE378" s="37">
        <f>IF(ISNUMBER(O378),MAX(0,INDEX('913'!$F$6:$F$1205,O378)),0)</f>
        <v>0</v>
      </c>
      <c r="AF378" s="37">
        <f>IF(ISNUMBER(P378),MAX(0,INDEX('913'!$F$6:$F$1205,P378)),0)</f>
        <v>0</v>
      </c>
      <c r="AG378" s="32">
        <f>IF(ISNUMBER(I378),SQRT(INDEX('913'!$I$6:$I$1205,I378)^2+INDEX('913'!$J$6:$J$1205,I378)^2),0)</f>
        <v>0</v>
      </c>
      <c r="AH378" s="32">
        <f>IF(ISNUMBER(J378),SQRT(INDEX('913'!$I$6:$I$1205,J378)^2+INDEX('913'!$J$6:$J$1205,J378)^2),0)</f>
        <v>0</v>
      </c>
      <c r="AI378" s="32">
        <f>IF(ISNUMBER(K378),SQRT(INDEX('913'!$I$6:$I$1205,K378)^2+INDEX('913'!$J$6:$J$1205,K378)^2),0)</f>
        <v>0</v>
      </c>
      <c r="AJ378" s="32">
        <f>IF(ISNUMBER(L378),SQRT(INDEX('913'!$I$6:$I$1205,L378)^2+INDEX('913'!$J$6:$J$1205,L378)^2),0)</f>
        <v>0</v>
      </c>
      <c r="AK378" s="32">
        <f>IF(ISNUMBER(M378),SQRT(INDEX('913'!$I$6:$I$1205,M378)^2+INDEX('913'!$J$6:$J$1205,M378)^2),0)</f>
        <v>0</v>
      </c>
      <c r="AL378" s="32">
        <f>IF(ISNUMBER(N378),SQRT(INDEX('913'!$I$6:$I$1205,N378)^2+INDEX('913'!$J$6:$J$1205,N378)^2),0)</f>
        <v>0</v>
      </c>
      <c r="AM378" s="32">
        <f>IF(ISNUMBER(O378),SQRT(INDEX('913'!$I$6:$I$1205,O378)^2+INDEX('913'!$J$6:$J$1205,O378)^2),0)</f>
        <v>0</v>
      </c>
      <c r="AN378" s="49">
        <f>IF(ISNUMBER(P378),SQRT(INDEX('913'!$I$6:$I$1205,P378)^2+INDEX('913'!$J$6:$J$1205,P378)^2),0)</f>
        <v>0</v>
      </c>
      <c r="AO378" s="37">
        <f t="shared" si="81"/>
        <v>0</v>
      </c>
      <c r="AP378" s="37">
        <f t="shared" si="82"/>
        <v>0</v>
      </c>
      <c r="AQ378" s="33" t="e">
        <f>-100*'935'!W378*(AO378+AP378)/'11'!C$17</f>
        <v>#VALUE!</v>
      </c>
      <c r="AR378" s="37" t="e">
        <f t="shared" si="83"/>
        <v>#VALUE!</v>
      </c>
      <c r="AS378" s="52" t="e">
        <f t="shared" si="84"/>
        <v>#VALUE!</v>
      </c>
      <c r="AT378" s="32" t="e">
        <f>IF('935'!C378="VOID",0,('935'!C378*(1-'935'!X378/'11'!B$17)))</f>
        <v>#VALUE!</v>
      </c>
      <c r="AU378" s="52" t="e">
        <f>'935'!Q378*(1-'935'!Y378/'11'!C$17)/(1-'935'!X378/'11'!B$17)</f>
        <v>#VALUE!</v>
      </c>
      <c r="AV378" s="37" t="e">
        <f>INDEX('DNO totals'!$B$57:$G$57,IF('935'!K378,IF(MOD('935'!K378,1000),IF(MOD('935'!K378,100),IF(MOD('935'!K378,10),IF(MOD('935'!K378,1000)=1,6,5),4),3),2),1))</f>
        <v>#VALUE!</v>
      </c>
      <c r="AW378" s="52" t="e">
        <f t="shared" si="85"/>
        <v>#VALUE!</v>
      </c>
      <c r="AX378" s="32" t="e">
        <f>IF('935'!V378="VOID",0,'935'!V378*(1-'935'!X378/'11'!B$17))</f>
        <v>#VALUE!</v>
      </c>
      <c r="AY378" s="33" t="e">
        <f>IF(H378,-100*'Charging rates'!B$10/'11'!B$17*AX378/H378,0)</f>
        <v>#VALUE!</v>
      </c>
      <c r="AZ378" s="33" t="e">
        <f>IF(C378,'DNO totals'!B$41,0)</f>
        <v>#VALUE!</v>
      </c>
      <c r="BA378" s="33" t="e">
        <f t="shared" si="86"/>
        <v>#VALUE!</v>
      </c>
      <c r="BB378" s="33" t="e">
        <f t="shared" si="87"/>
        <v>#VALUE!</v>
      </c>
      <c r="BC378" s="53" t="e">
        <f t="shared" si="88"/>
        <v>#VALUE!</v>
      </c>
      <c r="BD378" s="32" t="e">
        <f>IF(AT378,'935'!H378*AT378/(AT378+D378+H378),0)</f>
        <v>#VALUE!</v>
      </c>
      <c r="BE378" s="32" t="e">
        <f>IF(H378,'935'!H378*H378/(AT378+D378+H378),0)</f>
        <v>#VALUE!</v>
      </c>
      <c r="BF378" s="32" t="e">
        <f>BD378*(1-'935'!X378/'11'!B$17)</f>
        <v>#VALUE!</v>
      </c>
      <c r="BG378" s="49" t="e">
        <f>BE378*(1-'935'!X378/'11'!B$17)</f>
        <v>#VALUE!</v>
      </c>
      <c r="BH378" s="52" t="e">
        <f>AV378*Parameters!B$6</f>
        <v>#VALUE!</v>
      </c>
      <c r="BI378" s="37" t="e">
        <f>IF('935'!$K378=1000,'Charging rates'!$C$38*$BH378/(1+'DNO totals'!$C$99)*'935'!$L378,0)</f>
        <v>#VALUE!</v>
      </c>
      <c r="BJ378" s="37" t="e">
        <f>IF(MOD('935'!$K378,1000)=100,'Charging rates'!$D$38*$BH378/(1+'DNO totals'!$D$99)*'935'!$M378,0)</f>
        <v>#VALUE!</v>
      </c>
      <c r="BK378" s="37" t="e">
        <f>IF(MOD('935'!$K378,100)=10,'Charging rates'!$E$38*$BH378/(1+'DNO totals'!$E$99)*'935'!$N378,0)</f>
        <v>#VALUE!</v>
      </c>
      <c r="BL378" s="37" t="e">
        <f>IF(AND(MOD('935'!$K378,10)&gt;0,MOD('935'!$K378,1000)&gt;1),'Charging rates'!$F$38*$BH378/(1+'DNO totals'!$F$99)*'935'!$O378,0)</f>
        <v>#VALUE!</v>
      </c>
      <c r="BM378" s="37" t="e">
        <f>IF(MOD('935'!$K378,1000)=1,'Charging rates'!$G$38*$BH378/(1+'DNO totals'!$G$99)*'935'!$P378,0)</f>
        <v>#VALUE!</v>
      </c>
      <c r="BN378" s="52" t="e">
        <f t="shared" si="89"/>
        <v>#VALUE!</v>
      </c>
      <c r="BO378" s="37" t="e">
        <f>IF('935'!$K378&gt;1000,'Charging rates'!$C$38*$AW378*'935'!$L378,0)</f>
        <v>#VALUE!</v>
      </c>
      <c r="BP378" s="37" t="e">
        <f>IF(MOD('935'!$K378,1000)&gt;100,'Charging rates'!$D$38*$AW378*'935'!$M378,0)</f>
        <v>#VALUE!</v>
      </c>
      <c r="BQ378" s="37" t="e">
        <f>IF(MOD('935'!$K378,100)&gt;10,'Charging rates'!$E$38*$AW378*'935'!$N378,0)</f>
        <v>#VALUE!</v>
      </c>
      <c r="BR378" s="52" t="e">
        <f t="shared" si="90"/>
        <v>#VALUE!</v>
      </c>
      <c r="BS378" s="48" t="e">
        <f>'935'!C378&lt;&gt;"VOID"</f>
        <v>#VALUE!</v>
      </c>
      <c r="BT378" s="33" t="e">
        <f>IF(BS378,(100/'11'!B$17*BD378*((1-'935'!I378)*'Charging rates'!B$51+'Charging rates'!B$63)),0)</f>
        <v>#VALUE!</v>
      </c>
      <c r="BU378" s="33" t="e">
        <f>100/'11'!B$17*BG378*('Charging rates'!B$51+'Charging rates'!B$63)</f>
        <v>#VALUE!</v>
      </c>
      <c r="BV378" s="33" t="e">
        <f>100/'11'!B$17*BE378*('Charging rates'!B$51+'Charging rates'!B$63)</f>
        <v>#VALUE!</v>
      </c>
      <c r="BW378" s="53" t="e">
        <f t="shared" si="91"/>
        <v>#VALUE!</v>
      </c>
      <c r="BX378" s="32" t="e">
        <f>AT378-('935'!T378*(1-'935'!X378/'11'!B$17))</f>
        <v>#VALUE!</v>
      </c>
      <c r="BY378" s="32">
        <f>0-IF(ISNUMBER(I378),INDEX('913'!$I$6:$I$1205,I378),0)-IF(ISNUMBER(J378),INDEX('913'!$I$6:$I$1205,J378),0)-IF(ISNUMBER(K378),INDEX('913'!$I$6:$I$1205,K378),0)-IF(ISNUMBER(L378),INDEX('913'!$I$6:$I$1205,L378),0)-IF(ISNUMBER(M378),INDEX('913'!$I$6:$I$1205,M378),0)-IF(ISNUMBER(N378),INDEX('913'!$I$6:$I$1205,N378),0)-IF(ISNUMBER(O378),INDEX('913'!$I$6:$I$1205,O378),0)-IF(ISNUMBER(P378),INDEX('913'!$I$6:$I$1205,P378),0)</f>
        <v>0</v>
      </c>
      <c r="BZ378" s="37">
        <f>IF(BY378=0,1,MAX(1,SQRT(BY378^2+(IF(ISNUMBER(I378),INDEX('913'!$J$6:$J$1205,I378),0)+IF(ISNUMBER(J378),INDEX('913'!$J$6:$J$1205,J378),0)+IF(ISNUMBER(K378),INDEX('913'!$J$6:$J$1205,K378),0)+IF(ISNUMBER(L378),INDEX('913'!$J$6:$J$1205,L378),0)+IF(ISNUMBER(M378),INDEX('913'!$J$6:$J$1205,M378),0)+IF(ISNUMBER(N378),INDEX('913'!$J$6:$J$1205,N378),0)+IF(ISNUMBER(O378),INDEX('913'!$J$6:$J$1205,O378),0)+IF(ISNUMBER(P378),INDEX('913'!$J$6:$J$1205,P378),0))^2)/BY378))</f>
        <v>1</v>
      </c>
      <c r="CA378" s="33" t="e">
        <f>100*AO378/'11'!B$17</f>
        <v>#VALUE!</v>
      </c>
      <c r="CB378" s="37" t="e">
        <f>100*(AP378*BZ378)/'11'!C$17</f>
        <v>#VALUE!</v>
      </c>
      <c r="CC378" s="37" t="e">
        <f t="shared" si="92"/>
        <v>#VALUE!</v>
      </c>
      <c r="CD378" s="33" t="e">
        <f t="shared" si="93"/>
        <v>#VALUE!</v>
      </c>
      <c r="CE378" s="54" t="e">
        <f>'11'!C$17-'935'!Y378</f>
        <v>#VALUE!</v>
      </c>
      <c r="CF378" s="37" t="e">
        <f>MAX('DNO totals'!B$312+0,MIN('935'!L378+0,'DNO totals'!B$304+0))</f>
        <v>#VALUE!</v>
      </c>
      <c r="CG378" s="37" t="e">
        <f>MAX('DNO totals'!C$312+0,MIN('935'!M378+0,'DNO totals'!C$304+0))</f>
        <v>#VALUE!</v>
      </c>
      <c r="CH378" s="37" t="e">
        <f>MAX('DNO totals'!D$312+0,MIN('935'!N378+0,'DNO totals'!D$304+0))</f>
        <v>#VALUE!</v>
      </c>
      <c r="CI378" s="37" t="e">
        <f>MAX('DNO totals'!E$312+0,MIN('935'!O378+0,'DNO totals'!E$304+0))</f>
        <v>#VALUE!</v>
      </c>
      <c r="CJ378" s="52" t="e">
        <f>MAX('DNO totals'!F$312+0,MIN('935'!P378+0,'DNO totals'!F$304+0))</f>
        <v>#VALUE!</v>
      </c>
      <c r="CK378" s="37" t="e">
        <f>IF('935'!$K378=1000,'Charging rates'!$C$38*$BH378/(1+'DNO totals'!$C$99)*$CF378,0)</f>
        <v>#VALUE!</v>
      </c>
      <c r="CL378" s="37" t="e">
        <f>IF(MOD('935'!$K378,1000)=100,'Charging rates'!$D$38*$BH378/(1+'DNO totals'!$D$99)*$CG378,0)</f>
        <v>#VALUE!</v>
      </c>
      <c r="CM378" s="37" t="e">
        <f>IF(MOD('935'!$K378,100)=10,'Charging rates'!$E$38*$BH378/(1+'DNO totals'!$E$99)*$CH378,0)</f>
        <v>#VALUE!</v>
      </c>
      <c r="CN378" s="37" t="e">
        <f>IF(AND(MOD('935'!$K378,10)&gt;0,MOD('935'!$K378,1000)&gt;1),'Charging rates'!$F$38*$BH378/(1+'DNO totals'!$F$99)*$CI378,0)</f>
        <v>#VALUE!</v>
      </c>
      <c r="CO378" s="37" t="e">
        <f>IF(MOD('935'!$K378,1000)=1,'Charging rates'!$G$38*$BH378/(1+'DNO totals'!$G$99)*$CJ378,0)</f>
        <v>#VALUE!</v>
      </c>
      <c r="CP378" s="52" t="e">
        <f t="shared" si="94"/>
        <v>#VALUE!</v>
      </c>
      <c r="CQ378" s="37" t="e">
        <f>IF('935'!$K378&gt;1000,'Charging rates'!$C$38*$AW378*$CF378,0)</f>
        <v>#VALUE!</v>
      </c>
      <c r="CR378" s="37" t="e">
        <f>IF(MOD('935'!$K378,1000)&gt;100,'Charging rates'!$D$38*$AW378*$CG378,0)</f>
        <v>#VALUE!</v>
      </c>
      <c r="CS378" s="37" t="e">
        <f>IF(MOD('935'!$K378,100)&gt;10,'Charging rates'!$E$38*$AW378*$CH378,0)</f>
        <v>#VALUE!</v>
      </c>
      <c r="CT378" s="52" t="e">
        <f t="shared" si="95"/>
        <v>#VALUE!</v>
      </c>
      <c r="CU378" s="33" t="e">
        <f>100*(AP378*'935'!Q378*BZ378)/'11'!B$17</f>
        <v>#VALUE!</v>
      </c>
      <c r="CV378" s="33" t="e">
        <f>100/'11'!B$17*'Charging rates'!B$10*AW378</f>
        <v>#VALUE!</v>
      </c>
      <c r="CW378" s="33" t="e">
        <f>IF(AT378=0,0,(1-BX378/AT378)*(CA378+IF('935'!Q378=0,0,(CB378*'935'!Q378*('11'!C$17-'935'!Y378)/('11'!B$17-'935'!X378)))))</f>
        <v>#VALUE!</v>
      </c>
      <c r="CX378" s="33" t="e">
        <f t="shared" si="96"/>
        <v>#VALUE!</v>
      </c>
      <c r="CY378" s="49" t="e">
        <f t="shared" si="97"/>
        <v>#VALUE!</v>
      </c>
      <c r="CZ378" s="32" t="e">
        <f>AT378*(Parameters!B$21+AU378)*IF('DNO totals'!B$323&lt;0,1,'935'!S378)</f>
        <v>#VALUE!</v>
      </c>
      <c r="DA378" s="52" t="e">
        <f>IF('DNO totals'!B$323&lt;0,1,'935'!S378)*(Parameters!B$21+AU378)</f>
        <v>#VALUE!</v>
      </c>
      <c r="DB378" s="37" t="e">
        <f>CX378+'Charging rates'!B$106*DA378*100/'11'!B$17</f>
        <v>#VALUE!</v>
      </c>
      <c r="DC378" s="37" t="e">
        <f>DB378+'Charging rates'!B$116*(Parameters!B$21+AU378)*100/'11'!B$17*IF('DNO totals'!B$323&lt;0,1,'935'!S378)</f>
        <v>#VALUE!</v>
      </c>
      <c r="DD378" s="37" t="e">
        <f>'Charging rates'!B$97*(CP378+CT378)*100/'11'!B$17</f>
        <v>#VALUE!</v>
      </c>
      <c r="DE378" s="33" t="e">
        <f>MAX(0-(CB378*AU378*'11'!C$17/'11'!B$17),DC378+DD378)</f>
        <v>#VALUE!</v>
      </c>
      <c r="DF378" s="37" t="e">
        <f>IF(BS378,IF(AU378=0,CC378,MAX(0,MIN(CC378,CC378+(DE378/'935'!Q378*('11'!B$17-'935'!X378)/('11'!C$17-'935'!Y378))))),0)</f>
        <v>#VALUE!</v>
      </c>
      <c r="DG378" s="33" t="e">
        <f t="shared" si="98"/>
        <v>#VALUE!</v>
      </c>
      <c r="DH378" s="53" t="e">
        <f t="shared" si="99"/>
        <v>#VALUE!</v>
      </c>
    </row>
    <row r="379" spans="1:112">
      <c r="A379" s="28">
        <v>279</v>
      </c>
      <c r="B379" s="47" t="e">
        <f>'935'!B379</f>
        <v>#VALUE!</v>
      </c>
      <c r="C379" s="48" t="e">
        <f>OR('935'!E379&lt;&gt;"VOID",'935'!F379&lt;&gt;"VOID",'935'!G379&lt;&gt;"VOID")</f>
        <v>#VALUE!</v>
      </c>
      <c r="D379" s="32" t="e">
        <f>IF('935'!D379="VOID",0,'935'!D379*(1-'935'!X379/'11'!B$17))</f>
        <v>#VALUE!</v>
      </c>
      <c r="E379" s="32" t="e">
        <f>IF('935'!E379="VOID",0,'935'!E379*(1-'935'!X379/'11'!B$17))</f>
        <v>#VALUE!</v>
      </c>
      <c r="F379" s="32" t="e">
        <f>IF('935'!F379="VOID",0,'935'!F379*(1-'935'!X379/'11'!B$17))</f>
        <v>#VALUE!</v>
      </c>
      <c r="G379" s="32" t="e">
        <f>IF('935'!G379="VOID",0,'935'!G379*(1-'935'!X379/'11'!B$17))</f>
        <v>#VALUE!</v>
      </c>
      <c r="H379" s="49" t="e">
        <f t="shared" si="80"/>
        <v>#VALUE!</v>
      </c>
      <c r="I379" s="50" t="e">
        <f>MATCH('935'!J379,'913'!$B$6:$B$1205,0)</f>
        <v>#VALUE!</v>
      </c>
      <c r="J379" s="50" t="e">
        <f>MATCH(INDEX('913'!$D$6:$D$1205,I379),'913'!$B$6:$B$1205,0)</f>
        <v>#VALUE!</v>
      </c>
      <c r="K379" s="50" t="e">
        <f>MATCH(INDEX('913'!$D$6:$D$1205,J379),'913'!$B$6:$B$1205,0)</f>
        <v>#VALUE!</v>
      </c>
      <c r="L379" s="50" t="e">
        <f>MATCH(INDEX('913'!$D$6:$D$1205,K379),'913'!$B$6:$B$1205,0)</f>
        <v>#VALUE!</v>
      </c>
      <c r="M379" s="50" t="e">
        <f>MATCH(INDEX('913'!$D$6:$D$1205,L379),'913'!$B$6:$B$1205,0)</f>
        <v>#VALUE!</v>
      </c>
      <c r="N379" s="50" t="e">
        <f>MATCH(INDEX('913'!$D$6:$D$1205,M379),'913'!$B$6:$B$1205,0)</f>
        <v>#VALUE!</v>
      </c>
      <c r="O379" s="50" t="e">
        <f>MATCH(INDEX('913'!$D$6:$D$1205,N379),'913'!$B$6:$B$1205,0)</f>
        <v>#VALUE!</v>
      </c>
      <c r="P379" s="51" t="e">
        <f>MATCH(INDEX('913'!$D$6:$D$1205,O379),'913'!$B$6:$B$1205,0)</f>
        <v>#VALUE!</v>
      </c>
      <c r="Q379" s="37">
        <f>IF(ISNUMBER(I379),MAX(0,INDEX('913'!$E$6:$E$1205,I379)),0)</f>
        <v>0</v>
      </c>
      <c r="R379" s="37">
        <f>IF(ISNUMBER(J379),MAX(0,INDEX('913'!$E$6:$E$1205,J379)),0)</f>
        <v>0</v>
      </c>
      <c r="S379" s="37">
        <f>IF(ISNUMBER(K379),MAX(0,INDEX('913'!$E$6:$E$1205,K379)),0)</f>
        <v>0</v>
      </c>
      <c r="T379" s="37">
        <f>IF(ISNUMBER(L379),MAX(0,INDEX('913'!$E$6:$E$1205,L379)),0)</f>
        <v>0</v>
      </c>
      <c r="U379" s="37">
        <f>IF(ISNUMBER(M379),MAX(0,INDEX('913'!$E$6:$E$1205,M379)),0)</f>
        <v>0</v>
      </c>
      <c r="V379" s="37">
        <f>IF(ISNUMBER(N379),MAX(0,INDEX('913'!$E$6:$E$1205,N379)),0)</f>
        <v>0</v>
      </c>
      <c r="W379" s="37">
        <f>IF(ISNUMBER(O379),MAX(0,INDEX('913'!$E$6:$E$1205,O379)),0)</f>
        <v>0</v>
      </c>
      <c r="X379" s="52">
        <f>IF(ISNUMBER(P379),MAX(0,INDEX('913'!$E$6:$E$1205,P379)),0)</f>
        <v>0</v>
      </c>
      <c r="Y379" s="37">
        <f>IF(ISNUMBER(I379),MAX(0,INDEX('913'!$F$6:$F$1205,I379)),0)</f>
        <v>0</v>
      </c>
      <c r="Z379" s="37">
        <f>IF(ISNUMBER(J379),MAX(0,INDEX('913'!$F$6:$F$1205,J379)),0)</f>
        <v>0</v>
      </c>
      <c r="AA379" s="37">
        <f>IF(ISNUMBER(K379),MAX(0,INDEX('913'!$F$6:$F$1205,K379)),0)</f>
        <v>0</v>
      </c>
      <c r="AB379" s="37">
        <f>IF(ISNUMBER(L379),MAX(0,INDEX('913'!$F$6:$F$1205,L379)),0)</f>
        <v>0</v>
      </c>
      <c r="AC379" s="37">
        <f>IF(ISNUMBER(M379),MAX(0,INDEX('913'!$F$6:$F$1205,M379)),0)</f>
        <v>0</v>
      </c>
      <c r="AD379" s="37">
        <f>IF(ISNUMBER(N379),MAX(0,INDEX('913'!$F$6:$F$1205,N379)),0)</f>
        <v>0</v>
      </c>
      <c r="AE379" s="37">
        <f>IF(ISNUMBER(O379),MAX(0,INDEX('913'!$F$6:$F$1205,O379)),0)</f>
        <v>0</v>
      </c>
      <c r="AF379" s="37">
        <f>IF(ISNUMBER(P379),MAX(0,INDEX('913'!$F$6:$F$1205,P379)),0)</f>
        <v>0</v>
      </c>
      <c r="AG379" s="32">
        <f>IF(ISNUMBER(I379),SQRT(INDEX('913'!$I$6:$I$1205,I379)^2+INDEX('913'!$J$6:$J$1205,I379)^2),0)</f>
        <v>0</v>
      </c>
      <c r="AH379" s="32">
        <f>IF(ISNUMBER(J379),SQRT(INDEX('913'!$I$6:$I$1205,J379)^2+INDEX('913'!$J$6:$J$1205,J379)^2),0)</f>
        <v>0</v>
      </c>
      <c r="AI379" s="32">
        <f>IF(ISNUMBER(K379),SQRT(INDEX('913'!$I$6:$I$1205,K379)^2+INDEX('913'!$J$6:$J$1205,K379)^2),0)</f>
        <v>0</v>
      </c>
      <c r="AJ379" s="32">
        <f>IF(ISNUMBER(L379),SQRT(INDEX('913'!$I$6:$I$1205,L379)^2+INDEX('913'!$J$6:$J$1205,L379)^2),0)</f>
        <v>0</v>
      </c>
      <c r="AK379" s="32">
        <f>IF(ISNUMBER(M379),SQRT(INDEX('913'!$I$6:$I$1205,M379)^2+INDEX('913'!$J$6:$J$1205,M379)^2),0)</f>
        <v>0</v>
      </c>
      <c r="AL379" s="32">
        <f>IF(ISNUMBER(N379),SQRT(INDEX('913'!$I$6:$I$1205,N379)^2+INDEX('913'!$J$6:$J$1205,N379)^2),0)</f>
        <v>0</v>
      </c>
      <c r="AM379" s="32">
        <f>IF(ISNUMBER(O379),SQRT(INDEX('913'!$I$6:$I$1205,O379)^2+INDEX('913'!$J$6:$J$1205,O379)^2),0)</f>
        <v>0</v>
      </c>
      <c r="AN379" s="49">
        <f>IF(ISNUMBER(P379),SQRT(INDEX('913'!$I$6:$I$1205,P379)^2+INDEX('913'!$J$6:$J$1205,P379)^2),0)</f>
        <v>0</v>
      </c>
      <c r="AO379" s="37">
        <f t="shared" si="81"/>
        <v>0</v>
      </c>
      <c r="AP379" s="37">
        <f t="shared" si="82"/>
        <v>0</v>
      </c>
      <c r="AQ379" s="33" t="e">
        <f>-100*'935'!W379*(AO379+AP379)/'11'!C$17</f>
        <v>#VALUE!</v>
      </c>
      <c r="AR379" s="37" t="e">
        <f t="shared" si="83"/>
        <v>#VALUE!</v>
      </c>
      <c r="AS379" s="52" t="e">
        <f t="shared" si="84"/>
        <v>#VALUE!</v>
      </c>
      <c r="AT379" s="32" t="e">
        <f>IF('935'!C379="VOID",0,('935'!C379*(1-'935'!X379/'11'!B$17)))</f>
        <v>#VALUE!</v>
      </c>
      <c r="AU379" s="52" t="e">
        <f>'935'!Q379*(1-'935'!Y379/'11'!C$17)/(1-'935'!X379/'11'!B$17)</f>
        <v>#VALUE!</v>
      </c>
      <c r="AV379" s="37" t="e">
        <f>INDEX('DNO totals'!$B$57:$G$57,IF('935'!K379,IF(MOD('935'!K379,1000),IF(MOD('935'!K379,100),IF(MOD('935'!K379,10),IF(MOD('935'!K379,1000)=1,6,5),4),3),2),1))</f>
        <v>#VALUE!</v>
      </c>
      <c r="AW379" s="52" t="e">
        <f t="shared" si="85"/>
        <v>#VALUE!</v>
      </c>
      <c r="AX379" s="32" t="e">
        <f>IF('935'!V379="VOID",0,'935'!V379*(1-'935'!X379/'11'!B$17))</f>
        <v>#VALUE!</v>
      </c>
      <c r="AY379" s="33" t="e">
        <f>IF(H379,-100*'Charging rates'!B$10/'11'!B$17*AX379/H379,0)</f>
        <v>#VALUE!</v>
      </c>
      <c r="AZ379" s="33" t="e">
        <f>IF(C379,'DNO totals'!B$41,0)</f>
        <v>#VALUE!</v>
      </c>
      <c r="BA379" s="33" t="e">
        <f t="shared" si="86"/>
        <v>#VALUE!</v>
      </c>
      <c r="BB379" s="33" t="e">
        <f t="shared" si="87"/>
        <v>#VALUE!</v>
      </c>
      <c r="BC379" s="53" t="e">
        <f t="shared" si="88"/>
        <v>#VALUE!</v>
      </c>
      <c r="BD379" s="32" t="e">
        <f>IF(AT379,'935'!H379*AT379/(AT379+D379+H379),0)</f>
        <v>#VALUE!</v>
      </c>
      <c r="BE379" s="32" t="e">
        <f>IF(H379,'935'!H379*H379/(AT379+D379+H379),0)</f>
        <v>#VALUE!</v>
      </c>
      <c r="BF379" s="32" t="e">
        <f>BD379*(1-'935'!X379/'11'!B$17)</f>
        <v>#VALUE!</v>
      </c>
      <c r="BG379" s="49" t="e">
        <f>BE379*(1-'935'!X379/'11'!B$17)</f>
        <v>#VALUE!</v>
      </c>
      <c r="BH379" s="52" t="e">
        <f>AV379*Parameters!B$6</f>
        <v>#VALUE!</v>
      </c>
      <c r="BI379" s="37" t="e">
        <f>IF('935'!$K379=1000,'Charging rates'!$C$38*$BH379/(1+'DNO totals'!$C$99)*'935'!$L379,0)</f>
        <v>#VALUE!</v>
      </c>
      <c r="BJ379" s="37" t="e">
        <f>IF(MOD('935'!$K379,1000)=100,'Charging rates'!$D$38*$BH379/(1+'DNO totals'!$D$99)*'935'!$M379,0)</f>
        <v>#VALUE!</v>
      </c>
      <c r="BK379" s="37" t="e">
        <f>IF(MOD('935'!$K379,100)=10,'Charging rates'!$E$38*$BH379/(1+'DNO totals'!$E$99)*'935'!$N379,0)</f>
        <v>#VALUE!</v>
      </c>
      <c r="BL379" s="37" t="e">
        <f>IF(AND(MOD('935'!$K379,10)&gt;0,MOD('935'!$K379,1000)&gt;1),'Charging rates'!$F$38*$BH379/(1+'DNO totals'!$F$99)*'935'!$O379,0)</f>
        <v>#VALUE!</v>
      </c>
      <c r="BM379" s="37" t="e">
        <f>IF(MOD('935'!$K379,1000)=1,'Charging rates'!$G$38*$BH379/(1+'DNO totals'!$G$99)*'935'!$P379,0)</f>
        <v>#VALUE!</v>
      </c>
      <c r="BN379" s="52" t="e">
        <f t="shared" si="89"/>
        <v>#VALUE!</v>
      </c>
      <c r="BO379" s="37" t="e">
        <f>IF('935'!$K379&gt;1000,'Charging rates'!$C$38*$AW379*'935'!$L379,0)</f>
        <v>#VALUE!</v>
      </c>
      <c r="BP379" s="37" t="e">
        <f>IF(MOD('935'!$K379,1000)&gt;100,'Charging rates'!$D$38*$AW379*'935'!$M379,0)</f>
        <v>#VALUE!</v>
      </c>
      <c r="BQ379" s="37" t="e">
        <f>IF(MOD('935'!$K379,100)&gt;10,'Charging rates'!$E$38*$AW379*'935'!$N379,0)</f>
        <v>#VALUE!</v>
      </c>
      <c r="BR379" s="52" t="e">
        <f t="shared" si="90"/>
        <v>#VALUE!</v>
      </c>
      <c r="BS379" s="48" t="e">
        <f>'935'!C379&lt;&gt;"VOID"</f>
        <v>#VALUE!</v>
      </c>
      <c r="BT379" s="33" t="e">
        <f>IF(BS379,(100/'11'!B$17*BD379*((1-'935'!I379)*'Charging rates'!B$51+'Charging rates'!B$63)),0)</f>
        <v>#VALUE!</v>
      </c>
      <c r="BU379" s="33" t="e">
        <f>100/'11'!B$17*BG379*('Charging rates'!B$51+'Charging rates'!B$63)</f>
        <v>#VALUE!</v>
      </c>
      <c r="BV379" s="33" t="e">
        <f>100/'11'!B$17*BE379*('Charging rates'!B$51+'Charging rates'!B$63)</f>
        <v>#VALUE!</v>
      </c>
      <c r="BW379" s="53" t="e">
        <f t="shared" si="91"/>
        <v>#VALUE!</v>
      </c>
      <c r="BX379" s="32" t="e">
        <f>AT379-('935'!T379*(1-'935'!X379/'11'!B$17))</f>
        <v>#VALUE!</v>
      </c>
      <c r="BY379" s="32">
        <f>0-IF(ISNUMBER(I379),INDEX('913'!$I$6:$I$1205,I379),0)-IF(ISNUMBER(J379),INDEX('913'!$I$6:$I$1205,J379),0)-IF(ISNUMBER(K379),INDEX('913'!$I$6:$I$1205,K379),0)-IF(ISNUMBER(L379),INDEX('913'!$I$6:$I$1205,L379),0)-IF(ISNUMBER(M379),INDEX('913'!$I$6:$I$1205,M379),0)-IF(ISNUMBER(N379),INDEX('913'!$I$6:$I$1205,N379),0)-IF(ISNUMBER(O379),INDEX('913'!$I$6:$I$1205,O379),0)-IF(ISNUMBER(P379),INDEX('913'!$I$6:$I$1205,P379),0)</f>
        <v>0</v>
      </c>
      <c r="BZ379" s="37">
        <f>IF(BY379=0,1,MAX(1,SQRT(BY379^2+(IF(ISNUMBER(I379),INDEX('913'!$J$6:$J$1205,I379),0)+IF(ISNUMBER(J379),INDEX('913'!$J$6:$J$1205,J379),0)+IF(ISNUMBER(K379),INDEX('913'!$J$6:$J$1205,K379),0)+IF(ISNUMBER(L379),INDEX('913'!$J$6:$J$1205,L379),0)+IF(ISNUMBER(M379),INDEX('913'!$J$6:$J$1205,M379),0)+IF(ISNUMBER(N379),INDEX('913'!$J$6:$J$1205,N379),0)+IF(ISNUMBER(O379),INDEX('913'!$J$6:$J$1205,O379),0)+IF(ISNUMBER(P379),INDEX('913'!$J$6:$J$1205,P379),0))^2)/BY379))</f>
        <v>1</v>
      </c>
      <c r="CA379" s="33" t="e">
        <f>100*AO379/'11'!B$17</f>
        <v>#VALUE!</v>
      </c>
      <c r="CB379" s="37" t="e">
        <f>100*(AP379*BZ379)/'11'!C$17</f>
        <v>#VALUE!</v>
      </c>
      <c r="CC379" s="37" t="e">
        <f t="shared" si="92"/>
        <v>#VALUE!</v>
      </c>
      <c r="CD379" s="33" t="e">
        <f t="shared" si="93"/>
        <v>#VALUE!</v>
      </c>
      <c r="CE379" s="54" t="e">
        <f>'11'!C$17-'935'!Y379</f>
        <v>#VALUE!</v>
      </c>
      <c r="CF379" s="37" t="e">
        <f>MAX('DNO totals'!B$312+0,MIN('935'!L379+0,'DNO totals'!B$304+0))</f>
        <v>#VALUE!</v>
      </c>
      <c r="CG379" s="37" t="e">
        <f>MAX('DNO totals'!C$312+0,MIN('935'!M379+0,'DNO totals'!C$304+0))</f>
        <v>#VALUE!</v>
      </c>
      <c r="CH379" s="37" t="e">
        <f>MAX('DNO totals'!D$312+0,MIN('935'!N379+0,'DNO totals'!D$304+0))</f>
        <v>#VALUE!</v>
      </c>
      <c r="CI379" s="37" t="e">
        <f>MAX('DNO totals'!E$312+0,MIN('935'!O379+0,'DNO totals'!E$304+0))</f>
        <v>#VALUE!</v>
      </c>
      <c r="CJ379" s="52" t="e">
        <f>MAX('DNO totals'!F$312+0,MIN('935'!P379+0,'DNO totals'!F$304+0))</f>
        <v>#VALUE!</v>
      </c>
      <c r="CK379" s="37" t="e">
        <f>IF('935'!$K379=1000,'Charging rates'!$C$38*$BH379/(1+'DNO totals'!$C$99)*$CF379,0)</f>
        <v>#VALUE!</v>
      </c>
      <c r="CL379" s="37" t="e">
        <f>IF(MOD('935'!$K379,1000)=100,'Charging rates'!$D$38*$BH379/(1+'DNO totals'!$D$99)*$CG379,0)</f>
        <v>#VALUE!</v>
      </c>
      <c r="CM379" s="37" t="e">
        <f>IF(MOD('935'!$K379,100)=10,'Charging rates'!$E$38*$BH379/(1+'DNO totals'!$E$99)*$CH379,0)</f>
        <v>#VALUE!</v>
      </c>
      <c r="CN379" s="37" t="e">
        <f>IF(AND(MOD('935'!$K379,10)&gt;0,MOD('935'!$K379,1000)&gt;1),'Charging rates'!$F$38*$BH379/(1+'DNO totals'!$F$99)*$CI379,0)</f>
        <v>#VALUE!</v>
      </c>
      <c r="CO379" s="37" t="e">
        <f>IF(MOD('935'!$K379,1000)=1,'Charging rates'!$G$38*$BH379/(1+'DNO totals'!$G$99)*$CJ379,0)</f>
        <v>#VALUE!</v>
      </c>
      <c r="CP379" s="52" t="e">
        <f t="shared" si="94"/>
        <v>#VALUE!</v>
      </c>
      <c r="CQ379" s="37" t="e">
        <f>IF('935'!$K379&gt;1000,'Charging rates'!$C$38*$AW379*$CF379,0)</f>
        <v>#VALUE!</v>
      </c>
      <c r="CR379" s="37" t="e">
        <f>IF(MOD('935'!$K379,1000)&gt;100,'Charging rates'!$D$38*$AW379*$CG379,0)</f>
        <v>#VALUE!</v>
      </c>
      <c r="CS379" s="37" t="e">
        <f>IF(MOD('935'!$K379,100)&gt;10,'Charging rates'!$E$38*$AW379*$CH379,0)</f>
        <v>#VALUE!</v>
      </c>
      <c r="CT379" s="52" t="e">
        <f t="shared" si="95"/>
        <v>#VALUE!</v>
      </c>
      <c r="CU379" s="33" t="e">
        <f>100*(AP379*'935'!Q379*BZ379)/'11'!B$17</f>
        <v>#VALUE!</v>
      </c>
      <c r="CV379" s="33" t="e">
        <f>100/'11'!B$17*'Charging rates'!B$10*AW379</f>
        <v>#VALUE!</v>
      </c>
      <c r="CW379" s="33" t="e">
        <f>IF(AT379=0,0,(1-BX379/AT379)*(CA379+IF('935'!Q379=0,0,(CB379*'935'!Q379*('11'!C$17-'935'!Y379)/('11'!B$17-'935'!X379)))))</f>
        <v>#VALUE!</v>
      </c>
      <c r="CX379" s="33" t="e">
        <f t="shared" si="96"/>
        <v>#VALUE!</v>
      </c>
      <c r="CY379" s="49" t="e">
        <f t="shared" si="97"/>
        <v>#VALUE!</v>
      </c>
      <c r="CZ379" s="32" t="e">
        <f>AT379*(Parameters!B$21+AU379)*IF('DNO totals'!B$323&lt;0,1,'935'!S379)</f>
        <v>#VALUE!</v>
      </c>
      <c r="DA379" s="52" t="e">
        <f>IF('DNO totals'!B$323&lt;0,1,'935'!S379)*(Parameters!B$21+AU379)</f>
        <v>#VALUE!</v>
      </c>
      <c r="DB379" s="37" t="e">
        <f>CX379+'Charging rates'!B$106*DA379*100/'11'!B$17</f>
        <v>#VALUE!</v>
      </c>
      <c r="DC379" s="37" t="e">
        <f>DB379+'Charging rates'!B$116*(Parameters!B$21+AU379)*100/'11'!B$17*IF('DNO totals'!B$323&lt;0,1,'935'!S379)</f>
        <v>#VALUE!</v>
      </c>
      <c r="DD379" s="37" t="e">
        <f>'Charging rates'!B$97*(CP379+CT379)*100/'11'!B$17</f>
        <v>#VALUE!</v>
      </c>
      <c r="DE379" s="33" t="e">
        <f>MAX(0-(CB379*AU379*'11'!C$17/'11'!B$17),DC379+DD379)</f>
        <v>#VALUE!</v>
      </c>
      <c r="DF379" s="37" t="e">
        <f>IF(BS379,IF(AU379=0,CC379,MAX(0,MIN(CC379,CC379+(DE379/'935'!Q379*('11'!B$17-'935'!X379)/('11'!C$17-'935'!Y379))))),0)</f>
        <v>#VALUE!</v>
      </c>
      <c r="DG379" s="33" t="e">
        <f t="shared" si="98"/>
        <v>#VALUE!</v>
      </c>
      <c r="DH379" s="53" t="e">
        <f t="shared" si="99"/>
        <v>#VALUE!</v>
      </c>
    </row>
    <row r="380" spans="1:112">
      <c r="A380" s="28">
        <v>280</v>
      </c>
      <c r="B380" s="47" t="e">
        <f>'935'!B380</f>
        <v>#VALUE!</v>
      </c>
      <c r="C380" s="48" t="e">
        <f>OR('935'!E380&lt;&gt;"VOID",'935'!F380&lt;&gt;"VOID",'935'!G380&lt;&gt;"VOID")</f>
        <v>#VALUE!</v>
      </c>
      <c r="D380" s="32" t="e">
        <f>IF('935'!D380="VOID",0,'935'!D380*(1-'935'!X380/'11'!B$17))</f>
        <v>#VALUE!</v>
      </c>
      <c r="E380" s="32" t="e">
        <f>IF('935'!E380="VOID",0,'935'!E380*(1-'935'!X380/'11'!B$17))</f>
        <v>#VALUE!</v>
      </c>
      <c r="F380" s="32" t="e">
        <f>IF('935'!F380="VOID",0,'935'!F380*(1-'935'!X380/'11'!B$17))</f>
        <v>#VALUE!</v>
      </c>
      <c r="G380" s="32" t="e">
        <f>IF('935'!G380="VOID",0,'935'!G380*(1-'935'!X380/'11'!B$17))</f>
        <v>#VALUE!</v>
      </c>
      <c r="H380" s="49" t="e">
        <f t="shared" si="80"/>
        <v>#VALUE!</v>
      </c>
      <c r="I380" s="50" t="e">
        <f>MATCH('935'!J380,'913'!$B$6:$B$1205,0)</f>
        <v>#VALUE!</v>
      </c>
      <c r="J380" s="50" t="e">
        <f>MATCH(INDEX('913'!$D$6:$D$1205,I380),'913'!$B$6:$B$1205,0)</f>
        <v>#VALUE!</v>
      </c>
      <c r="K380" s="50" t="e">
        <f>MATCH(INDEX('913'!$D$6:$D$1205,J380),'913'!$B$6:$B$1205,0)</f>
        <v>#VALUE!</v>
      </c>
      <c r="L380" s="50" t="e">
        <f>MATCH(INDEX('913'!$D$6:$D$1205,K380),'913'!$B$6:$B$1205,0)</f>
        <v>#VALUE!</v>
      </c>
      <c r="M380" s="50" t="e">
        <f>MATCH(INDEX('913'!$D$6:$D$1205,L380),'913'!$B$6:$B$1205,0)</f>
        <v>#VALUE!</v>
      </c>
      <c r="N380" s="50" t="e">
        <f>MATCH(INDEX('913'!$D$6:$D$1205,M380),'913'!$B$6:$B$1205,0)</f>
        <v>#VALUE!</v>
      </c>
      <c r="O380" s="50" t="e">
        <f>MATCH(INDEX('913'!$D$6:$D$1205,N380),'913'!$B$6:$B$1205,0)</f>
        <v>#VALUE!</v>
      </c>
      <c r="P380" s="51" t="e">
        <f>MATCH(INDEX('913'!$D$6:$D$1205,O380),'913'!$B$6:$B$1205,0)</f>
        <v>#VALUE!</v>
      </c>
      <c r="Q380" s="37">
        <f>IF(ISNUMBER(I380),MAX(0,INDEX('913'!$E$6:$E$1205,I380)),0)</f>
        <v>0</v>
      </c>
      <c r="R380" s="37">
        <f>IF(ISNUMBER(J380),MAX(0,INDEX('913'!$E$6:$E$1205,J380)),0)</f>
        <v>0</v>
      </c>
      <c r="S380" s="37">
        <f>IF(ISNUMBER(K380),MAX(0,INDEX('913'!$E$6:$E$1205,K380)),0)</f>
        <v>0</v>
      </c>
      <c r="T380" s="37">
        <f>IF(ISNUMBER(L380),MAX(0,INDEX('913'!$E$6:$E$1205,L380)),0)</f>
        <v>0</v>
      </c>
      <c r="U380" s="37">
        <f>IF(ISNUMBER(M380),MAX(0,INDEX('913'!$E$6:$E$1205,M380)),0)</f>
        <v>0</v>
      </c>
      <c r="V380" s="37">
        <f>IF(ISNUMBER(N380),MAX(0,INDEX('913'!$E$6:$E$1205,N380)),0)</f>
        <v>0</v>
      </c>
      <c r="W380" s="37">
        <f>IF(ISNUMBER(O380),MAX(0,INDEX('913'!$E$6:$E$1205,O380)),0)</f>
        <v>0</v>
      </c>
      <c r="X380" s="52">
        <f>IF(ISNUMBER(P380),MAX(0,INDEX('913'!$E$6:$E$1205,P380)),0)</f>
        <v>0</v>
      </c>
      <c r="Y380" s="37">
        <f>IF(ISNUMBER(I380),MAX(0,INDEX('913'!$F$6:$F$1205,I380)),0)</f>
        <v>0</v>
      </c>
      <c r="Z380" s="37">
        <f>IF(ISNUMBER(J380),MAX(0,INDEX('913'!$F$6:$F$1205,J380)),0)</f>
        <v>0</v>
      </c>
      <c r="AA380" s="37">
        <f>IF(ISNUMBER(K380),MAX(0,INDEX('913'!$F$6:$F$1205,K380)),0)</f>
        <v>0</v>
      </c>
      <c r="AB380" s="37">
        <f>IF(ISNUMBER(L380),MAX(0,INDEX('913'!$F$6:$F$1205,L380)),0)</f>
        <v>0</v>
      </c>
      <c r="AC380" s="37">
        <f>IF(ISNUMBER(M380),MAX(0,INDEX('913'!$F$6:$F$1205,M380)),0)</f>
        <v>0</v>
      </c>
      <c r="AD380" s="37">
        <f>IF(ISNUMBER(N380),MAX(0,INDEX('913'!$F$6:$F$1205,N380)),0)</f>
        <v>0</v>
      </c>
      <c r="AE380" s="37">
        <f>IF(ISNUMBER(O380),MAX(0,INDEX('913'!$F$6:$F$1205,O380)),0)</f>
        <v>0</v>
      </c>
      <c r="AF380" s="37">
        <f>IF(ISNUMBER(P380),MAX(0,INDEX('913'!$F$6:$F$1205,P380)),0)</f>
        <v>0</v>
      </c>
      <c r="AG380" s="32">
        <f>IF(ISNUMBER(I380),SQRT(INDEX('913'!$I$6:$I$1205,I380)^2+INDEX('913'!$J$6:$J$1205,I380)^2),0)</f>
        <v>0</v>
      </c>
      <c r="AH380" s="32">
        <f>IF(ISNUMBER(J380),SQRT(INDEX('913'!$I$6:$I$1205,J380)^2+INDEX('913'!$J$6:$J$1205,J380)^2),0)</f>
        <v>0</v>
      </c>
      <c r="AI380" s="32">
        <f>IF(ISNUMBER(K380),SQRT(INDEX('913'!$I$6:$I$1205,K380)^2+INDEX('913'!$J$6:$J$1205,K380)^2),0)</f>
        <v>0</v>
      </c>
      <c r="AJ380" s="32">
        <f>IF(ISNUMBER(L380),SQRT(INDEX('913'!$I$6:$I$1205,L380)^2+INDEX('913'!$J$6:$J$1205,L380)^2),0)</f>
        <v>0</v>
      </c>
      <c r="AK380" s="32">
        <f>IF(ISNUMBER(M380),SQRT(INDEX('913'!$I$6:$I$1205,M380)^2+INDEX('913'!$J$6:$J$1205,M380)^2),0)</f>
        <v>0</v>
      </c>
      <c r="AL380" s="32">
        <f>IF(ISNUMBER(N380),SQRT(INDEX('913'!$I$6:$I$1205,N380)^2+INDEX('913'!$J$6:$J$1205,N380)^2),0)</f>
        <v>0</v>
      </c>
      <c r="AM380" s="32">
        <f>IF(ISNUMBER(O380),SQRT(INDEX('913'!$I$6:$I$1205,O380)^2+INDEX('913'!$J$6:$J$1205,O380)^2),0)</f>
        <v>0</v>
      </c>
      <c r="AN380" s="49">
        <f>IF(ISNUMBER(P380),SQRT(INDEX('913'!$I$6:$I$1205,P380)^2+INDEX('913'!$J$6:$J$1205,P380)^2),0)</f>
        <v>0</v>
      </c>
      <c r="AO380" s="37">
        <f t="shared" si="81"/>
        <v>0</v>
      </c>
      <c r="AP380" s="37">
        <f t="shared" si="82"/>
        <v>0</v>
      </c>
      <c r="AQ380" s="33" t="e">
        <f>-100*'935'!W380*(AO380+AP380)/'11'!C$17</f>
        <v>#VALUE!</v>
      </c>
      <c r="AR380" s="37" t="e">
        <f t="shared" si="83"/>
        <v>#VALUE!</v>
      </c>
      <c r="AS380" s="52" t="e">
        <f t="shared" si="84"/>
        <v>#VALUE!</v>
      </c>
      <c r="AT380" s="32" t="e">
        <f>IF('935'!C380="VOID",0,('935'!C380*(1-'935'!X380/'11'!B$17)))</f>
        <v>#VALUE!</v>
      </c>
      <c r="AU380" s="52" t="e">
        <f>'935'!Q380*(1-'935'!Y380/'11'!C$17)/(1-'935'!X380/'11'!B$17)</f>
        <v>#VALUE!</v>
      </c>
      <c r="AV380" s="37" t="e">
        <f>INDEX('DNO totals'!$B$57:$G$57,IF('935'!K380,IF(MOD('935'!K380,1000),IF(MOD('935'!K380,100),IF(MOD('935'!K380,10),IF(MOD('935'!K380,1000)=1,6,5),4),3),2),1))</f>
        <v>#VALUE!</v>
      </c>
      <c r="AW380" s="52" t="e">
        <f t="shared" si="85"/>
        <v>#VALUE!</v>
      </c>
      <c r="AX380" s="32" t="e">
        <f>IF('935'!V380="VOID",0,'935'!V380*(1-'935'!X380/'11'!B$17))</f>
        <v>#VALUE!</v>
      </c>
      <c r="AY380" s="33" t="e">
        <f>IF(H380,-100*'Charging rates'!B$10/'11'!B$17*AX380/H380,0)</f>
        <v>#VALUE!</v>
      </c>
      <c r="AZ380" s="33" t="e">
        <f>IF(C380,'DNO totals'!B$41,0)</f>
        <v>#VALUE!</v>
      </c>
      <c r="BA380" s="33" t="e">
        <f t="shared" si="86"/>
        <v>#VALUE!</v>
      </c>
      <c r="BB380" s="33" t="e">
        <f t="shared" si="87"/>
        <v>#VALUE!</v>
      </c>
      <c r="BC380" s="53" t="e">
        <f t="shared" si="88"/>
        <v>#VALUE!</v>
      </c>
      <c r="BD380" s="32" t="e">
        <f>IF(AT380,'935'!H380*AT380/(AT380+D380+H380),0)</f>
        <v>#VALUE!</v>
      </c>
      <c r="BE380" s="32" t="e">
        <f>IF(H380,'935'!H380*H380/(AT380+D380+H380),0)</f>
        <v>#VALUE!</v>
      </c>
      <c r="BF380" s="32" t="e">
        <f>BD380*(1-'935'!X380/'11'!B$17)</f>
        <v>#VALUE!</v>
      </c>
      <c r="BG380" s="49" t="e">
        <f>BE380*(1-'935'!X380/'11'!B$17)</f>
        <v>#VALUE!</v>
      </c>
      <c r="BH380" s="52" t="e">
        <f>AV380*Parameters!B$6</f>
        <v>#VALUE!</v>
      </c>
      <c r="BI380" s="37" t="e">
        <f>IF('935'!$K380=1000,'Charging rates'!$C$38*$BH380/(1+'DNO totals'!$C$99)*'935'!$L380,0)</f>
        <v>#VALUE!</v>
      </c>
      <c r="BJ380" s="37" t="e">
        <f>IF(MOD('935'!$K380,1000)=100,'Charging rates'!$D$38*$BH380/(1+'DNO totals'!$D$99)*'935'!$M380,0)</f>
        <v>#VALUE!</v>
      </c>
      <c r="BK380" s="37" t="e">
        <f>IF(MOD('935'!$K380,100)=10,'Charging rates'!$E$38*$BH380/(1+'DNO totals'!$E$99)*'935'!$N380,0)</f>
        <v>#VALUE!</v>
      </c>
      <c r="BL380" s="37" t="e">
        <f>IF(AND(MOD('935'!$K380,10)&gt;0,MOD('935'!$K380,1000)&gt;1),'Charging rates'!$F$38*$BH380/(1+'DNO totals'!$F$99)*'935'!$O380,0)</f>
        <v>#VALUE!</v>
      </c>
      <c r="BM380" s="37" t="e">
        <f>IF(MOD('935'!$K380,1000)=1,'Charging rates'!$G$38*$BH380/(1+'DNO totals'!$G$99)*'935'!$P380,0)</f>
        <v>#VALUE!</v>
      </c>
      <c r="BN380" s="52" t="e">
        <f t="shared" si="89"/>
        <v>#VALUE!</v>
      </c>
      <c r="BO380" s="37" t="e">
        <f>IF('935'!$K380&gt;1000,'Charging rates'!$C$38*$AW380*'935'!$L380,0)</f>
        <v>#VALUE!</v>
      </c>
      <c r="BP380" s="37" t="e">
        <f>IF(MOD('935'!$K380,1000)&gt;100,'Charging rates'!$D$38*$AW380*'935'!$M380,0)</f>
        <v>#VALUE!</v>
      </c>
      <c r="BQ380" s="37" t="e">
        <f>IF(MOD('935'!$K380,100)&gt;10,'Charging rates'!$E$38*$AW380*'935'!$N380,0)</f>
        <v>#VALUE!</v>
      </c>
      <c r="BR380" s="52" t="e">
        <f t="shared" si="90"/>
        <v>#VALUE!</v>
      </c>
      <c r="BS380" s="48" t="e">
        <f>'935'!C380&lt;&gt;"VOID"</f>
        <v>#VALUE!</v>
      </c>
      <c r="BT380" s="33" t="e">
        <f>IF(BS380,(100/'11'!B$17*BD380*((1-'935'!I380)*'Charging rates'!B$51+'Charging rates'!B$63)),0)</f>
        <v>#VALUE!</v>
      </c>
      <c r="BU380" s="33" t="e">
        <f>100/'11'!B$17*BG380*('Charging rates'!B$51+'Charging rates'!B$63)</f>
        <v>#VALUE!</v>
      </c>
      <c r="BV380" s="33" t="e">
        <f>100/'11'!B$17*BE380*('Charging rates'!B$51+'Charging rates'!B$63)</f>
        <v>#VALUE!</v>
      </c>
      <c r="BW380" s="53" t="e">
        <f t="shared" si="91"/>
        <v>#VALUE!</v>
      </c>
      <c r="BX380" s="32" t="e">
        <f>AT380-('935'!T380*(1-'935'!X380/'11'!B$17))</f>
        <v>#VALUE!</v>
      </c>
      <c r="BY380" s="32">
        <f>0-IF(ISNUMBER(I380),INDEX('913'!$I$6:$I$1205,I380),0)-IF(ISNUMBER(J380),INDEX('913'!$I$6:$I$1205,J380),0)-IF(ISNUMBER(K380),INDEX('913'!$I$6:$I$1205,K380),0)-IF(ISNUMBER(L380),INDEX('913'!$I$6:$I$1205,L380),0)-IF(ISNUMBER(M380),INDEX('913'!$I$6:$I$1205,M380),0)-IF(ISNUMBER(N380),INDEX('913'!$I$6:$I$1205,N380),0)-IF(ISNUMBER(O380),INDEX('913'!$I$6:$I$1205,O380),0)-IF(ISNUMBER(P380),INDEX('913'!$I$6:$I$1205,P380),0)</f>
        <v>0</v>
      </c>
      <c r="BZ380" s="37">
        <f>IF(BY380=0,1,MAX(1,SQRT(BY380^2+(IF(ISNUMBER(I380),INDEX('913'!$J$6:$J$1205,I380),0)+IF(ISNUMBER(J380),INDEX('913'!$J$6:$J$1205,J380),0)+IF(ISNUMBER(K380),INDEX('913'!$J$6:$J$1205,K380),0)+IF(ISNUMBER(L380),INDEX('913'!$J$6:$J$1205,L380),0)+IF(ISNUMBER(M380),INDEX('913'!$J$6:$J$1205,M380),0)+IF(ISNUMBER(N380),INDEX('913'!$J$6:$J$1205,N380),0)+IF(ISNUMBER(O380),INDEX('913'!$J$6:$J$1205,O380),0)+IF(ISNUMBER(P380),INDEX('913'!$J$6:$J$1205,P380),0))^2)/BY380))</f>
        <v>1</v>
      </c>
      <c r="CA380" s="33" t="e">
        <f>100*AO380/'11'!B$17</f>
        <v>#VALUE!</v>
      </c>
      <c r="CB380" s="37" t="e">
        <f>100*(AP380*BZ380)/'11'!C$17</f>
        <v>#VALUE!</v>
      </c>
      <c r="CC380" s="37" t="e">
        <f t="shared" si="92"/>
        <v>#VALUE!</v>
      </c>
      <c r="CD380" s="33" t="e">
        <f t="shared" si="93"/>
        <v>#VALUE!</v>
      </c>
      <c r="CE380" s="54" t="e">
        <f>'11'!C$17-'935'!Y380</f>
        <v>#VALUE!</v>
      </c>
      <c r="CF380" s="37" t="e">
        <f>MAX('DNO totals'!B$312+0,MIN('935'!L380+0,'DNO totals'!B$304+0))</f>
        <v>#VALUE!</v>
      </c>
      <c r="CG380" s="37" t="e">
        <f>MAX('DNO totals'!C$312+0,MIN('935'!M380+0,'DNO totals'!C$304+0))</f>
        <v>#VALUE!</v>
      </c>
      <c r="CH380" s="37" t="e">
        <f>MAX('DNO totals'!D$312+0,MIN('935'!N380+0,'DNO totals'!D$304+0))</f>
        <v>#VALUE!</v>
      </c>
      <c r="CI380" s="37" t="e">
        <f>MAX('DNO totals'!E$312+0,MIN('935'!O380+0,'DNO totals'!E$304+0))</f>
        <v>#VALUE!</v>
      </c>
      <c r="CJ380" s="52" t="e">
        <f>MAX('DNO totals'!F$312+0,MIN('935'!P380+0,'DNO totals'!F$304+0))</f>
        <v>#VALUE!</v>
      </c>
      <c r="CK380" s="37" t="e">
        <f>IF('935'!$K380=1000,'Charging rates'!$C$38*$BH380/(1+'DNO totals'!$C$99)*$CF380,0)</f>
        <v>#VALUE!</v>
      </c>
      <c r="CL380" s="37" t="e">
        <f>IF(MOD('935'!$K380,1000)=100,'Charging rates'!$D$38*$BH380/(1+'DNO totals'!$D$99)*$CG380,0)</f>
        <v>#VALUE!</v>
      </c>
      <c r="CM380" s="37" t="e">
        <f>IF(MOD('935'!$K380,100)=10,'Charging rates'!$E$38*$BH380/(1+'DNO totals'!$E$99)*$CH380,0)</f>
        <v>#VALUE!</v>
      </c>
      <c r="CN380" s="37" t="e">
        <f>IF(AND(MOD('935'!$K380,10)&gt;0,MOD('935'!$K380,1000)&gt;1),'Charging rates'!$F$38*$BH380/(1+'DNO totals'!$F$99)*$CI380,0)</f>
        <v>#VALUE!</v>
      </c>
      <c r="CO380" s="37" t="e">
        <f>IF(MOD('935'!$K380,1000)=1,'Charging rates'!$G$38*$BH380/(1+'DNO totals'!$G$99)*$CJ380,0)</f>
        <v>#VALUE!</v>
      </c>
      <c r="CP380" s="52" t="e">
        <f t="shared" si="94"/>
        <v>#VALUE!</v>
      </c>
      <c r="CQ380" s="37" t="e">
        <f>IF('935'!$K380&gt;1000,'Charging rates'!$C$38*$AW380*$CF380,0)</f>
        <v>#VALUE!</v>
      </c>
      <c r="CR380" s="37" t="e">
        <f>IF(MOD('935'!$K380,1000)&gt;100,'Charging rates'!$D$38*$AW380*$CG380,0)</f>
        <v>#VALUE!</v>
      </c>
      <c r="CS380" s="37" t="e">
        <f>IF(MOD('935'!$K380,100)&gt;10,'Charging rates'!$E$38*$AW380*$CH380,0)</f>
        <v>#VALUE!</v>
      </c>
      <c r="CT380" s="52" t="e">
        <f t="shared" si="95"/>
        <v>#VALUE!</v>
      </c>
      <c r="CU380" s="33" t="e">
        <f>100*(AP380*'935'!Q380*BZ380)/'11'!B$17</f>
        <v>#VALUE!</v>
      </c>
      <c r="CV380" s="33" t="e">
        <f>100/'11'!B$17*'Charging rates'!B$10*AW380</f>
        <v>#VALUE!</v>
      </c>
      <c r="CW380" s="33" t="e">
        <f>IF(AT380=0,0,(1-BX380/AT380)*(CA380+IF('935'!Q380=0,0,(CB380*'935'!Q380*('11'!C$17-'935'!Y380)/('11'!B$17-'935'!X380)))))</f>
        <v>#VALUE!</v>
      </c>
      <c r="CX380" s="33" t="e">
        <f t="shared" si="96"/>
        <v>#VALUE!</v>
      </c>
      <c r="CY380" s="49" t="e">
        <f t="shared" si="97"/>
        <v>#VALUE!</v>
      </c>
      <c r="CZ380" s="32" t="e">
        <f>AT380*(Parameters!B$21+AU380)*IF('DNO totals'!B$323&lt;0,1,'935'!S380)</f>
        <v>#VALUE!</v>
      </c>
      <c r="DA380" s="52" t="e">
        <f>IF('DNO totals'!B$323&lt;0,1,'935'!S380)*(Parameters!B$21+AU380)</f>
        <v>#VALUE!</v>
      </c>
      <c r="DB380" s="37" t="e">
        <f>CX380+'Charging rates'!B$106*DA380*100/'11'!B$17</f>
        <v>#VALUE!</v>
      </c>
      <c r="DC380" s="37" t="e">
        <f>DB380+'Charging rates'!B$116*(Parameters!B$21+AU380)*100/'11'!B$17*IF('DNO totals'!B$323&lt;0,1,'935'!S380)</f>
        <v>#VALUE!</v>
      </c>
      <c r="DD380" s="37" t="e">
        <f>'Charging rates'!B$97*(CP380+CT380)*100/'11'!B$17</f>
        <v>#VALUE!</v>
      </c>
      <c r="DE380" s="33" t="e">
        <f>MAX(0-(CB380*AU380*'11'!C$17/'11'!B$17),DC380+DD380)</f>
        <v>#VALUE!</v>
      </c>
      <c r="DF380" s="37" t="e">
        <f>IF(BS380,IF(AU380=0,CC380,MAX(0,MIN(CC380,CC380+(DE380/'935'!Q380*('11'!B$17-'935'!X380)/('11'!C$17-'935'!Y380))))),0)</f>
        <v>#VALUE!</v>
      </c>
      <c r="DG380" s="33" t="e">
        <f t="shared" si="98"/>
        <v>#VALUE!</v>
      </c>
      <c r="DH380" s="53" t="e">
        <f t="shared" si="99"/>
        <v>#VALUE!</v>
      </c>
    </row>
    <row r="381" spans="1:112">
      <c r="A381" s="28">
        <v>281</v>
      </c>
      <c r="B381" s="47" t="e">
        <f>'935'!B381</f>
        <v>#VALUE!</v>
      </c>
      <c r="C381" s="48" t="e">
        <f>OR('935'!E381&lt;&gt;"VOID",'935'!F381&lt;&gt;"VOID",'935'!G381&lt;&gt;"VOID")</f>
        <v>#VALUE!</v>
      </c>
      <c r="D381" s="32" t="e">
        <f>IF('935'!D381="VOID",0,'935'!D381*(1-'935'!X381/'11'!B$17))</f>
        <v>#VALUE!</v>
      </c>
      <c r="E381" s="32" t="e">
        <f>IF('935'!E381="VOID",0,'935'!E381*(1-'935'!X381/'11'!B$17))</f>
        <v>#VALUE!</v>
      </c>
      <c r="F381" s="32" t="e">
        <f>IF('935'!F381="VOID",0,'935'!F381*(1-'935'!X381/'11'!B$17))</f>
        <v>#VALUE!</v>
      </c>
      <c r="G381" s="32" t="e">
        <f>IF('935'!G381="VOID",0,'935'!G381*(1-'935'!X381/'11'!B$17))</f>
        <v>#VALUE!</v>
      </c>
      <c r="H381" s="49" t="e">
        <f t="shared" si="80"/>
        <v>#VALUE!</v>
      </c>
      <c r="I381" s="50" t="e">
        <f>MATCH('935'!J381,'913'!$B$6:$B$1205,0)</f>
        <v>#VALUE!</v>
      </c>
      <c r="J381" s="50" t="e">
        <f>MATCH(INDEX('913'!$D$6:$D$1205,I381),'913'!$B$6:$B$1205,0)</f>
        <v>#VALUE!</v>
      </c>
      <c r="K381" s="50" t="e">
        <f>MATCH(INDEX('913'!$D$6:$D$1205,J381),'913'!$B$6:$B$1205,0)</f>
        <v>#VALUE!</v>
      </c>
      <c r="L381" s="50" t="e">
        <f>MATCH(INDEX('913'!$D$6:$D$1205,K381),'913'!$B$6:$B$1205,0)</f>
        <v>#VALUE!</v>
      </c>
      <c r="M381" s="50" t="e">
        <f>MATCH(INDEX('913'!$D$6:$D$1205,L381),'913'!$B$6:$B$1205,0)</f>
        <v>#VALUE!</v>
      </c>
      <c r="N381" s="50" t="e">
        <f>MATCH(INDEX('913'!$D$6:$D$1205,M381),'913'!$B$6:$B$1205,0)</f>
        <v>#VALUE!</v>
      </c>
      <c r="O381" s="50" t="e">
        <f>MATCH(INDEX('913'!$D$6:$D$1205,N381),'913'!$B$6:$B$1205,0)</f>
        <v>#VALUE!</v>
      </c>
      <c r="P381" s="51" t="e">
        <f>MATCH(INDEX('913'!$D$6:$D$1205,O381),'913'!$B$6:$B$1205,0)</f>
        <v>#VALUE!</v>
      </c>
      <c r="Q381" s="37">
        <f>IF(ISNUMBER(I381),MAX(0,INDEX('913'!$E$6:$E$1205,I381)),0)</f>
        <v>0</v>
      </c>
      <c r="R381" s="37">
        <f>IF(ISNUMBER(J381),MAX(0,INDEX('913'!$E$6:$E$1205,J381)),0)</f>
        <v>0</v>
      </c>
      <c r="S381" s="37">
        <f>IF(ISNUMBER(K381),MAX(0,INDEX('913'!$E$6:$E$1205,K381)),0)</f>
        <v>0</v>
      </c>
      <c r="T381" s="37">
        <f>IF(ISNUMBER(L381),MAX(0,INDEX('913'!$E$6:$E$1205,L381)),0)</f>
        <v>0</v>
      </c>
      <c r="U381" s="37">
        <f>IF(ISNUMBER(M381),MAX(0,INDEX('913'!$E$6:$E$1205,M381)),0)</f>
        <v>0</v>
      </c>
      <c r="V381" s="37">
        <f>IF(ISNUMBER(N381),MAX(0,INDEX('913'!$E$6:$E$1205,N381)),0)</f>
        <v>0</v>
      </c>
      <c r="W381" s="37">
        <f>IF(ISNUMBER(O381),MAX(0,INDEX('913'!$E$6:$E$1205,O381)),0)</f>
        <v>0</v>
      </c>
      <c r="X381" s="52">
        <f>IF(ISNUMBER(P381),MAX(0,INDEX('913'!$E$6:$E$1205,P381)),0)</f>
        <v>0</v>
      </c>
      <c r="Y381" s="37">
        <f>IF(ISNUMBER(I381),MAX(0,INDEX('913'!$F$6:$F$1205,I381)),0)</f>
        <v>0</v>
      </c>
      <c r="Z381" s="37">
        <f>IF(ISNUMBER(J381),MAX(0,INDEX('913'!$F$6:$F$1205,J381)),0)</f>
        <v>0</v>
      </c>
      <c r="AA381" s="37">
        <f>IF(ISNUMBER(K381),MAX(0,INDEX('913'!$F$6:$F$1205,K381)),0)</f>
        <v>0</v>
      </c>
      <c r="AB381" s="37">
        <f>IF(ISNUMBER(L381),MAX(0,INDEX('913'!$F$6:$F$1205,L381)),0)</f>
        <v>0</v>
      </c>
      <c r="AC381" s="37">
        <f>IF(ISNUMBER(M381),MAX(0,INDEX('913'!$F$6:$F$1205,M381)),0)</f>
        <v>0</v>
      </c>
      <c r="AD381" s="37">
        <f>IF(ISNUMBER(N381),MAX(0,INDEX('913'!$F$6:$F$1205,N381)),0)</f>
        <v>0</v>
      </c>
      <c r="AE381" s="37">
        <f>IF(ISNUMBER(O381),MAX(0,INDEX('913'!$F$6:$F$1205,O381)),0)</f>
        <v>0</v>
      </c>
      <c r="AF381" s="37">
        <f>IF(ISNUMBER(P381),MAX(0,INDEX('913'!$F$6:$F$1205,P381)),0)</f>
        <v>0</v>
      </c>
      <c r="AG381" s="32">
        <f>IF(ISNUMBER(I381),SQRT(INDEX('913'!$I$6:$I$1205,I381)^2+INDEX('913'!$J$6:$J$1205,I381)^2),0)</f>
        <v>0</v>
      </c>
      <c r="AH381" s="32">
        <f>IF(ISNUMBER(J381),SQRT(INDEX('913'!$I$6:$I$1205,J381)^2+INDEX('913'!$J$6:$J$1205,J381)^2),0)</f>
        <v>0</v>
      </c>
      <c r="AI381" s="32">
        <f>IF(ISNUMBER(K381),SQRT(INDEX('913'!$I$6:$I$1205,K381)^2+INDEX('913'!$J$6:$J$1205,K381)^2),0)</f>
        <v>0</v>
      </c>
      <c r="AJ381" s="32">
        <f>IF(ISNUMBER(L381),SQRT(INDEX('913'!$I$6:$I$1205,L381)^2+INDEX('913'!$J$6:$J$1205,L381)^2),0)</f>
        <v>0</v>
      </c>
      <c r="AK381" s="32">
        <f>IF(ISNUMBER(M381),SQRT(INDEX('913'!$I$6:$I$1205,M381)^2+INDEX('913'!$J$6:$J$1205,M381)^2),0)</f>
        <v>0</v>
      </c>
      <c r="AL381" s="32">
        <f>IF(ISNUMBER(N381),SQRT(INDEX('913'!$I$6:$I$1205,N381)^2+INDEX('913'!$J$6:$J$1205,N381)^2),0)</f>
        <v>0</v>
      </c>
      <c r="AM381" s="32">
        <f>IF(ISNUMBER(O381),SQRT(INDEX('913'!$I$6:$I$1205,O381)^2+INDEX('913'!$J$6:$J$1205,O381)^2),0)</f>
        <v>0</v>
      </c>
      <c r="AN381" s="49">
        <f>IF(ISNUMBER(P381),SQRT(INDEX('913'!$I$6:$I$1205,P381)^2+INDEX('913'!$J$6:$J$1205,P381)^2),0)</f>
        <v>0</v>
      </c>
      <c r="AO381" s="37">
        <f t="shared" si="81"/>
        <v>0</v>
      </c>
      <c r="AP381" s="37">
        <f t="shared" si="82"/>
        <v>0</v>
      </c>
      <c r="AQ381" s="33" t="e">
        <f>-100*'935'!W381*(AO381+AP381)/'11'!C$17</f>
        <v>#VALUE!</v>
      </c>
      <c r="AR381" s="37" t="e">
        <f t="shared" si="83"/>
        <v>#VALUE!</v>
      </c>
      <c r="AS381" s="52" t="e">
        <f t="shared" si="84"/>
        <v>#VALUE!</v>
      </c>
      <c r="AT381" s="32" t="e">
        <f>IF('935'!C381="VOID",0,('935'!C381*(1-'935'!X381/'11'!B$17)))</f>
        <v>#VALUE!</v>
      </c>
      <c r="AU381" s="52" t="e">
        <f>'935'!Q381*(1-'935'!Y381/'11'!C$17)/(1-'935'!X381/'11'!B$17)</f>
        <v>#VALUE!</v>
      </c>
      <c r="AV381" s="37" t="e">
        <f>INDEX('DNO totals'!$B$57:$G$57,IF('935'!K381,IF(MOD('935'!K381,1000),IF(MOD('935'!K381,100),IF(MOD('935'!K381,10),IF(MOD('935'!K381,1000)=1,6,5),4),3),2),1))</f>
        <v>#VALUE!</v>
      </c>
      <c r="AW381" s="52" t="e">
        <f t="shared" si="85"/>
        <v>#VALUE!</v>
      </c>
      <c r="AX381" s="32" t="e">
        <f>IF('935'!V381="VOID",0,'935'!V381*(1-'935'!X381/'11'!B$17))</f>
        <v>#VALUE!</v>
      </c>
      <c r="AY381" s="33" t="e">
        <f>IF(H381,-100*'Charging rates'!B$10/'11'!B$17*AX381/H381,0)</f>
        <v>#VALUE!</v>
      </c>
      <c r="AZ381" s="33" t="e">
        <f>IF(C381,'DNO totals'!B$41,0)</f>
        <v>#VALUE!</v>
      </c>
      <c r="BA381" s="33" t="e">
        <f t="shared" si="86"/>
        <v>#VALUE!</v>
      </c>
      <c r="BB381" s="33" t="e">
        <f t="shared" si="87"/>
        <v>#VALUE!</v>
      </c>
      <c r="BC381" s="53" t="e">
        <f t="shared" si="88"/>
        <v>#VALUE!</v>
      </c>
      <c r="BD381" s="32" t="e">
        <f>IF(AT381,'935'!H381*AT381/(AT381+D381+H381),0)</f>
        <v>#VALUE!</v>
      </c>
      <c r="BE381" s="32" t="e">
        <f>IF(H381,'935'!H381*H381/(AT381+D381+H381),0)</f>
        <v>#VALUE!</v>
      </c>
      <c r="BF381" s="32" t="e">
        <f>BD381*(1-'935'!X381/'11'!B$17)</f>
        <v>#VALUE!</v>
      </c>
      <c r="BG381" s="49" t="e">
        <f>BE381*(1-'935'!X381/'11'!B$17)</f>
        <v>#VALUE!</v>
      </c>
      <c r="BH381" s="52" t="e">
        <f>AV381*Parameters!B$6</f>
        <v>#VALUE!</v>
      </c>
      <c r="BI381" s="37" t="e">
        <f>IF('935'!$K381=1000,'Charging rates'!$C$38*$BH381/(1+'DNO totals'!$C$99)*'935'!$L381,0)</f>
        <v>#VALUE!</v>
      </c>
      <c r="BJ381" s="37" t="e">
        <f>IF(MOD('935'!$K381,1000)=100,'Charging rates'!$D$38*$BH381/(1+'DNO totals'!$D$99)*'935'!$M381,0)</f>
        <v>#VALUE!</v>
      </c>
      <c r="BK381" s="37" t="e">
        <f>IF(MOD('935'!$K381,100)=10,'Charging rates'!$E$38*$BH381/(1+'DNO totals'!$E$99)*'935'!$N381,0)</f>
        <v>#VALUE!</v>
      </c>
      <c r="BL381" s="37" t="e">
        <f>IF(AND(MOD('935'!$K381,10)&gt;0,MOD('935'!$K381,1000)&gt;1),'Charging rates'!$F$38*$BH381/(1+'DNO totals'!$F$99)*'935'!$O381,0)</f>
        <v>#VALUE!</v>
      </c>
      <c r="BM381" s="37" t="e">
        <f>IF(MOD('935'!$K381,1000)=1,'Charging rates'!$G$38*$BH381/(1+'DNO totals'!$G$99)*'935'!$P381,0)</f>
        <v>#VALUE!</v>
      </c>
      <c r="BN381" s="52" t="e">
        <f t="shared" si="89"/>
        <v>#VALUE!</v>
      </c>
      <c r="BO381" s="37" t="e">
        <f>IF('935'!$K381&gt;1000,'Charging rates'!$C$38*$AW381*'935'!$L381,0)</f>
        <v>#VALUE!</v>
      </c>
      <c r="BP381" s="37" t="e">
        <f>IF(MOD('935'!$K381,1000)&gt;100,'Charging rates'!$D$38*$AW381*'935'!$M381,0)</f>
        <v>#VALUE!</v>
      </c>
      <c r="BQ381" s="37" t="e">
        <f>IF(MOD('935'!$K381,100)&gt;10,'Charging rates'!$E$38*$AW381*'935'!$N381,0)</f>
        <v>#VALUE!</v>
      </c>
      <c r="BR381" s="52" t="e">
        <f t="shared" si="90"/>
        <v>#VALUE!</v>
      </c>
      <c r="BS381" s="48" t="e">
        <f>'935'!C381&lt;&gt;"VOID"</f>
        <v>#VALUE!</v>
      </c>
      <c r="BT381" s="33" t="e">
        <f>IF(BS381,(100/'11'!B$17*BD381*((1-'935'!I381)*'Charging rates'!B$51+'Charging rates'!B$63)),0)</f>
        <v>#VALUE!</v>
      </c>
      <c r="BU381" s="33" t="e">
        <f>100/'11'!B$17*BG381*('Charging rates'!B$51+'Charging rates'!B$63)</f>
        <v>#VALUE!</v>
      </c>
      <c r="BV381" s="33" t="e">
        <f>100/'11'!B$17*BE381*('Charging rates'!B$51+'Charging rates'!B$63)</f>
        <v>#VALUE!</v>
      </c>
      <c r="BW381" s="53" t="e">
        <f t="shared" si="91"/>
        <v>#VALUE!</v>
      </c>
      <c r="BX381" s="32" t="e">
        <f>AT381-('935'!T381*(1-'935'!X381/'11'!B$17))</f>
        <v>#VALUE!</v>
      </c>
      <c r="BY381" s="32">
        <f>0-IF(ISNUMBER(I381),INDEX('913'!$I$6:$I$1205,I381),0)-IF(ISNUMBER(J381),INDEX('913'!$I$6:$I$1205,J381),0)-IF(ISNUMBER(K381),INDEX('913'!$I$6:$I$1205,K381),0)-IF(ISNUMBER(L381),INDEX('913'!$I$6:$I$1205,L381),0)-IF(ISNUMBER(M381),INDEX('913'!$I$6:$I$1205,M381),0)-IF(ISNUMBER(N381),INDEX('913'!$I$6:$I$1205,N381),0)-IF(ISNUMBER(O381),INDEX('913'!$I$6:$I$1205,O381),0)-IF(ISNUMBER(P381),INDEX('913'!$I$6:$I$1205,P381),0)</f>
        <v>0</v>
      </c>
      <c r="BZ381" s="37">
        <f>IF(BY381=0,1,MAX(1,SQRT(BY381^2+(IF(ISNUMBER(I381),INDEX('913'!$J$6:$J$1205,I381),0)+IF(ISNUMBER(J381),INDEX('913'!$J$6:$J$1205,J381),0)+IF(ISNUMBER(K381),INDEX('913'!$J$6:$J$1205,K381),0)+IF(ISNUMBER(L381),INDEX('913'!$J$6:$J$1205,L381),0)+IF(ISNUMBER(M381),INDEX('913'!$J$6:$J$1205,M381),0)+IF(ISNUMBER(N381),INDEX('913'!$J$6:$J$1205,N381),0)+IF(ISNUMBER(O381),INDEX('913'!$J$6:$J$1205,O381),0)+IF(ISNUMBER(P381),INDEX('913'!$J$6:$J$1205,P381),0))^2)/BY381))</f>
        <v>1</v>
      </c>
      <c r="CA381" s="33" t="e">
        <f>100*AO381/'11'!B$17</f>
        <v>#VALUE!</v>
      </c>
      <c r="CB381" s="37" t="e">
        <f>100*(AP381*BZ381)/'11'!C$17</f>
        <v>#VALUE!</v>
      </c>
      <c r="CC381" s="37" t="e">
        <f t="shared" si="92"/>
        <v>#VALUE!</v>
      </c>
      <c r="CD381" s="33" t="e">
        <f t="shared" si="93"/>
        <v>#VALUE!</v>
      </c>
      <c r="CE381" s="54" t="e">
        <f>'11'!C$17-'935'!Y381</f>
        <v>#VALUE!</v>
      </c>
      <c r="CF381" s="37" t="e">
        <f>MAX('DNO totals'!B$312+0,MIN('935'!L381+0,'DNO totals'!B$304+0))</f>
        <v>#VALUE!</v>
      </c>
      <c r="CG381" s="37" t="e">
        <f>MAX('DNO totals'!C$312+0,MIN('935'!M381+0,'DNO totals'!C$304+0))</f>
        <v>#VALUE!</v>
      </c>
      <c r="CH381" s="37" t="e">
        <f>MAX('DNO totals'!D$312+0,MIN('935'!N381+0,'DNO totals'!D$304+0))</f>
        <v>#VALUE!</v>
      </c>
      <c r="CI381" s="37" t="e">
        <f>MAX('DNO totals'!E$312+0,MIN('935'!O381+0,'DNO totals'!E$304+0))</f>
        <v>#VALUE!</v>
      </c>
      <c r="CJ381" s="52" t="e">
        <f>MAX('DNO totals'!F$312+0,MIN('935'!P381+0,'DNO totals'!F$304+0))</f>
        <v>#VALUE!</v>
      </c>
      <c r="CK381" s="37" t="e">
        <f>IF('935'!$K381=1000,'Charging rates'!$C$38*$BH381/(1+'DNO totals'!$C$99)*$CF381,0)</f>
        <v>#VALUE!</v>
      </c>
      <c r="CL381" s="37" t="e">
        <f>IF(MOD('935'!$K381,1000)=100,'Charging rates'!$D$38*$BH381/(1+'DNO totals'!$D$99)*$CG381,0)</f>
        <v>#VALUE!</v>
      </c>
      <c r="CM381" s="37" t="e">
        <f>IF(MOD('935'!$K381,100)=10,'Charging rates'!$E$38*$BH381/(1+'DNO totals'!$E$99)*$CH381,0)</f>
        <v>#VALUE!</v>
      </c>
      <c r="CN381" s="37" t="e">
        <f>IF(AND(MOD('935'!$K381,10)&gt;0,MOD('935'!$K381,1000)&gt;1),'Charging rates'!$F$38*$BH381/(1+'DNO totals'!$F$99)*$CI381,0)</f>
        <v>#VALUE!</v>
      </c>
      <c r="CO381" s="37" t="e">
        <f>IF(MOD('935'!$K381,1000)=1,'Charging rates'!$G$38*$BH381/(1+'DNO totals'!$G$99)*$CJ381,0)</f>
        <v>#VALUE!</v>
      </c>
      <c r="CP381" s="52" t="e">
        <f t="shared" si="94"/>
        <v>#VALUE!</v>
      </c>
      <c r="CQ381" s="37" t="e">
        <f>IF('935'!$K381&gt;1000,'Charging rates'!$C$38*$AW381*$CF381,0)</f>
        <v>#VALUE!</v>
      </c>
      <c r="CR381" s="37" t="e">
        <f>IF(MOD('935'!$K381,1000)&gt;100,'Charging rates'!$D$38*$AW381*$CG381,0)</f>
        <v>#VALUE!</v>
      </c>
      <c r="CS381" s="37" t="e">
        <f>IF(MOD('935'!$K381,100)&gt;10,'Charging rates'!$E$38*$AW381*$CH381,0)</f>
        <v>#VALUE!</v>
      </c>
      <c r="CT381" s="52" t="e">
        <f t="shared" si="95"/>
        <v>#VALUE!</v>
      </c>
      <c r="CU381" s="33" t="e">
        <f>100*(AP381*'935'!Q381*BZ381)/'11'!B$17</f>
        <v>#VALUE!</v>
      </c>
      <c r="CV381" s="33" t="e">
        <f>100/'11'!B$17*'Charging rates'!B$10*AW381</f>
        <v>#VALUE!</v>
      </c>
      <c r="CW381" s="33" t="e">
        <f>IF(AT381=0,0,(1-BX381/AT381)*(CA381+IF('935'!Q381=0,0,(CB381*'935'!Q381*('11'!C$17-'935'!Y381)/('11'!B$17-'935'!X381)))))</f>
        <v>#VALUE!</v>
      </c>
      <c r="CX381" s="33" t="e">
        <f t="shared" si="96"/>
        <v>#VALUE!</v>
      </c>
      <c r="CY381" s="49" t="e">
        <f t="shared" si="97"/>
        <v>#VALUE!</v>
      </c>
      <c r="CZ381" s="32" t="e">
        <f>AT381*(Parameters!B$21+AU381)*IF('DNO totals'!B$323&lt;0,1,'935'!S381)</f>
        <v>#VALUE!</v>
      </c>
      <c r="DA381" s="52" t="e">
        <f>IF('DNO totals'!B$323&lt;0,1,'935'!S381)*(Parameters!B$21+AU381)</f>
        <v>#VALUE!</v>
      </c>
      <c r="DB381" s="37" t="e">
        <f>CX381+'Charging rates'!B$106*DA381*100/'11'!B$17</f>
        <v>#VALUE!</v>
      </c>
      <c r="DC381" s="37" t="e">
        <f>DB381+'Charging rates'!B$116*(Parameters!B$21+AU381)*100/'11'!B$17*IF('DNO totals'!B$323&lt;0,1,'935'!S381)</f>
        <v>#VALUE!</v>
      </c>
      <c r="DD381" s="37" t="e">
        <f>'Charging rates'!B$97*(CP381+CT381)*100/'11'!B$17</f>
        <v>#VALUE!</v>
      </c>
      <c r="DE381" s="33" t="e">
        <f>MAX(0-(CB381*AU381*'11'!C$17/'11'!B$17),DC381+DD381)</f>
        <v>#VALUE!</v>
      </c>
      <c r="DF381" s="37" t="e">
        <f>IF(BS381,IF(AU381=0,CC381,MAX(0,MIN(CC381,CC381+(DE381/'935'!Q381*('11'!B$17-'935'!X381)/('11'!C$17-'935'!Y381))))),0)</f>
        <v>#VALUE!</v>
      </c>
      <c r="DG381" s="33" t="e">
        <f t="shared" si="98"/>
        <v>#VALUE!</v>
      </c>
      <c r="DH381" s="53" t="e">
        <f t="shared" si="99"/>
        <v>#VALUE!</v>
      </c>
    </row>
    <row r="382" spans="1:112">
      <c r="A382" s="28">
        <v>282</v>
      </c>
      <c r="B382" s="47" t="e">
        <f>'935'!B382</f>
        <v>#VALUE!</v>
      </c>
      <c r="C382" s="48" t="e">
        <f>OR('935'!E382&lt;&gt;"VOID",'935'!F382&lt;&gt;"VOID",'935'!G382&lt;&gt;"VOID")</f>
        <v>#VALUE!</v>
      </c>
      <c r="D382" s="32" t="e">
        <f>IF('935'!D382="VOID",0,'935'!D382*(1-'935'!X382/'11'!B$17))</f>
        <v>#VALUE!</v>
      </c>
      <c r="E382" s="32" t="e">
        <f>IF('935'!E382="VOID",0,'935'!E382*(1-'935'!X382/'11'!B$17))</f>
        <v>#VALUE!</v>
      </c>
      <c r="F382" s="32" t="e">
        <f>IF('935'!F382="VOID",0,'935'!F382*(1-'935'!X382/'11'!B$17))</f>
        <v>#VALUE!</v>
      </c>
      <c r="G382" s="32" t="e">
        <f>IF('935'!G382="VOID",0,'935'!G382*(1-'935'!X382/'11'!B$17))</f>
        <v>#VALUE!</v>
      </c>
      <c r="H382" s="49" t="e">
        <f t="shared" si="80"/>
        <v>#VALUE!</v>
      </c>
      <c r="I382" s="50" t="e">
        <f>MATCH('935'!J382,'913'!$B$6:$B$1205,0)</f>
        <v>#VALUE!</v>
      </c>
      <c r="J382" s="50" t="e">
        <f>MATCH(INDEX('913'!$D$6:$D$1205,I382),'913'!$B$6:$B$1205,0)</f>
        <v>#VALUE!</v>
      </c>
      <c r="K382" s="50" t="e">
        <f>MATCH(INDEX('913'!$D$6:$D$1205,J382),'913'!$B$6:$B$1205,0)</f>
        <v>#VALUE!</v>
      </c>
      <c r="L382" s="50" t="e">
        <f>MATCH(INDEX('913'!$D$6:$D$1205,K382),'913'!$B$6:$B$1205,0)</f>
        <v>#VALUE!</v>
      </c>
      <c r="M382" s="50" t="e">
        <f>MATCH(INDEX('913'!$D$6:$D$1205,L382),'913'!$B$6:$B$1205,0)</f>
        <v>#VALUE!</v>
      </c>
      <c r="N382" s="50" t="e">
        <f>MATCH(INDEX('913'!$D$6:$D$1205,M382),'913'!$B$6:$B$1205,0)</f>
        <v>#VALUE!</v>
      </c>
      <c r="O382" s="50" t="e">
        <f>MATCH(INDEX('913'!$D$6:$D$1205,N382),'913'!$B$6:$B$1205,0)</f>
        <v>#VALUE!</v>
      </c>
      <c r="P382" s="51" t="e">
        <f>MATCH(INDEX('913'!$D$6:$D$1205,O382),'913'!$B$6:$B$1205,0)</f>
        <v>#VALUE!</v>
      </c>
      <c r="Q382" s="37">
        <f>IF(ISNUMBER(I382),MAX(0,INDEX('913'!$E$6:$E$1205,I382)),0)</f>
        <v>0</v>
      </c>
      <c r="R382" s="37">
        <f>IF(ISNUMBER(J382),MAX(0,INDEX('913'!$E$6:$E$1205,J382)),0)</f>
        <v>0</v>
      </c>
      <c r="S382" s="37">
        <f>IF(ISNUMBER(K382),MAX(0,INDEX('913'!$E$6:$E$1205,K382)),0)</f>
        <v>0</v>
      </c>
      <c r="T382" s="37">
        <f>IF(ISNUMBER(L382),MAX(0,INDEX('913'!$E$6:$E$1205,L382)),0)</f>
        <v>0</v>
      </c>
      <c r="U382" s="37">
        <f>IF(ISNUMBER(M382),MAX(0,INDEX('913'!$E$6:$E$1205,M382)),0)</f>
        <v>0</v>
      </c>
      <c r="V382" s="37">
        <f>IF(ISNUMBER(N382),MAX(0,INDEX('913'!$E$6:$E$1205,N382)),0)</f>
        <v>0</v>
      </c>
      <c r="W382" s="37">
        <f>IF(ISNUMBER(O382),MAX(0,INDEX('913'!$E$6:$E$1205,O382)),0)</f>
        <v>0</v>
      </c>
      <c r="X382" s="52">
        <f>IF(ISNUMBER(P382),MAX(0,INDEX('913'!$E$6:$E$1205,P382)),0)</f>
        <v>0</v>
      </c>
      <c r="Y382" s="37">
        <f>IF(ISNUMBER(I382),MAX(0,INDEX('913'!$F$6:$F$1205,I382)),0)</f>
        <v>0</v>
      </c>
      <c r="Z382" s="37">
        <f>IF(ISNUMBER(J382),MAX(0,INDEX('913'!$F$6:$F$1205,J382)),0)</f>
        <v>0</v>
      </c>
      <c r="AA382" s="37">
        <f>IF(ISNUMBER(K382),MAX(0,INDEX('913'!$F$6:$F$1205,K382)),0)</f>
        <v>0</v>
      </c>
      <c r="AB382" s="37">
        <f>IF(ISNUMBER(L382),MAX(0,INDEX('913'!$F$6:$F$1205,L382)),0)</f>
        <v>0</v>
      </c>
      <c r="AC382" s="37">
        <f>IF(ISNUMBER(M382),MAX(0,INDEX('913'!$F$6:$F$1205,M382)),0)</f>
        <v>0</v>
      </c>
      <c r="AD382" s="37">
        <f>IF(ISNUMBER(N382),MAX(0,INDEX('913'!$F$6:$F$1205,N382)),0)</f>
        <v>0</v>
      </c>
      <c r="AE382" s="37">
        <f>IF(ISNUMBER(O382),MAX(0,INDEX('913'!$F$6:$F$1205,O382)),0)</f>
        <v>0</v>
      </c>
      <c r="AF382" s="37">
        <f>IF(ISNUMBER(P382),MAX(0,INDEX('913'!$F$6:$F$1205,P382)),0)</f>
        <v>0</v>
      </c>
      <c r="AG382" s="32">
        <f>IF(ISNUMBER(I382),SQRT(INDEX('913'!$I$6:$I$1205,I382)^2+INDEX('913'!$J$6:$J$1205,I382)^2),0)</f>
        <v>0</v>
      </c>
      <c r="AH382" s="32">
        <f>IF(ISNUMBER(J382),SQRT(INDEX('913'!$I$6:$I$1205,J382)^2+INDEX('913'!$J$6:$J$1205,J382)^2),0)</f>
        <v>0</v>
      </c>
      <c r="AI382" s="32">
        <f>IF(ISNUMBER(K382),SQRT(INDEX('913'!$I$6:$I$1205,K382)^2+INDEX('913'!$J$6:$J$1205,K382)^2),0)</f>
        <v>0</v>
      </c>
      <c r="AJ382" s="32">
        <f>IF(ISNUMBER(L382),SQRT(INDEX('913'!$I$6:$I$1205,L382)^2+INDEX('913'!$J$6:$J$1205,L382)^2),0)</f>
        <v>0</v>
      </c>
      <c r="AK382" s="32">
        <f>IF(ISNUMBER(M382),SQRT(INDEX('913'!$I$6:$I$1205,M382)^2+INDEX('913'!$J$6:$J$1205,M382)^2),0)</f>
        <v>0</v>
      </c>
      <c r="AL382" s="32">
        <f>IF(ISNUMBER(N382),SQRT(INDEX('913'!$I$6:$I$1205,N382)^2+INDEX('913'!$J$6:$J$1205,N382)^2),0)</f>
        <v>0</v>
      </c>
      <c r="AM382" s="32">
        <f>IF(ISNUMBER(O382),SQRT(INDEX('913'!$I$6:$I$1205,O382)^2+INDEX('913'!$J$6:$J$1205,O382)^2),0)</f>
        <v>0</v>
      </c>
      <c r="AN382" s="49">
        <f>IF(ISNUMBER(P382),SQRT(INDEX('913'!$I$6:$I$1205,P382)^2+INDEX('913'!$J$6:$J$1205,P382)^2),0)</f>
        <v>0</v>
      </c>
      <c r="AO382" s="37">
        <f t="shared" si="81"/>
        <v>0</v>
      </c>
      <c r="AP382" s="37">
        <f t="shared" si="82"/>
        <v>0</v>
      </c>
      <c r="AQ382" s="33" t="e">
        <f>-100*'935'!W382*(AO382+AP382)/'11'!C$17</f>
        <v>#VALUE!</v>
      </c>
      <c r="AR382" s="37" t="e">
        <f t="shared" si="83"/>
        <v>#VALUE!</v>
      </c>
      <c r="AS382" s="52" t="e">
        <f t="shared" si="84"/>
        <v>#VALUE!</v>
      </c>
      <c r="AT382" s="32" t="e">
        <f>IF('935'!C382="VOID",0,('935'!C382*(1-'935'!X382/'11'!B$17)))</f>
        <v>#VALUE!</v>
      </c>
      <c r="AU382" s="52" t="e">
        <f>'935'!Q382*(1-'935'!Y382/'11'!C$17)/(1-'935'!X382/'11'!B$17)</f>
        <v>#VALUE!</v>
      </c>
      <c r="AV382" s="37" t="e">
        <f>INDEX('DNO totals'!$B$57:$G$57,IF('935'!K382,IF(MOD('935'!K382,1000),IF(MOD('935'!K382,100),IF(MOD('935'!K382,10),IF(MOD('935'!K382,1000)=1,6,5),4),3),2),1))</f>
        <v>#VALUE!</v>
      </c>
      <c r="AW382" s="52" t="e">
        <f t="shared" si="85"/>
        <v>#VALUE!</v>
      </c>
      <c r="AX382" s="32" t="e">
        <f>IF('935'!V382="VOID",0,'935'!V382*(1-'935'!X382/'11'!B$17))</f>
        <v>#VALUE!</v>
      </c>
      <c r="AY382" s="33" t="e">
        <f>IF(H382,-100*'Charging rates'!B$10/'11'!B$17*AX382/H382,0)</f>
        <v>#VALUE!</v>
      </c>
      <c r="AZ382" s="33" t="e">
        <f>IF(C382,'DNO totals'!B$41,0)</f>
        <v>#VALUE!</v>
      </c>
      <c r="BA382" s="33" t="e">
        <f t="shared" si="86"/>
        <v>#VALUE!</v>
      </c>
      <c r="BB382" s="33" t="e">
        <f t="shared" si="87"/>
        <v>#VALUE!</v>
      </c>
      <c r="BC382" s="53" t="e">
        <f t="shared" si="88"/>
        <v>#VALUE!</v>
      </c>
      <c r="BD382" s="32" t="e">
        <f>IF(AT382,'935'!H382*AT382/(AT382+D382+H382),0)</f>
        <v>#VALUE!</v>
      </c>
      <c r="BE382" s="32" t="e">
        <f>IF(H382,'935'!H382*H382/(AT382+D382+H382),0)</f>
        <v>#VALUE!</v>
      </c>
      <c r="BF382" s="32" t="e">
        <f>BD382*(1-'935'!X382/'11'!B$17)</f>
        <v>#VALUE!</v>
      </c>
      <c r="BG382" s="49" t="e">
        <f>BE382*(1-'935'!X382/'11'!B$17)</f>
        <v>#VALUE!</v>
      </c>
      <c r="BH382" s="52" t="e">
        <f>AV382*Parameters!B$6</f>
        <v>#VALUE!</v>
      </c>
      <c r="BI382" s="37" t="e">
        <f>IF('935'!$K382=1000,'Charging rates'!$C$38*$BH382/(1+'DNO totals'!$C$99)*'935'!$L382,0)</f>
        <v>#VALUE!</v>
      </c>
      <c r="BJ382" s="37" t="e">
        <f>IF(MOD('935'!$K382,1000)=100,'Charging rates'!$D$38*$BH382/(1+'DNO totals'!$D$99)*'935'!$M382,0)</f>
        <v>#VALUE!</v>
      </c>
      <c r="BK382" s="37" t="e">
        <f>IF(MOD('935'!$K382,100)=10,'Charging rates'!$E$38*$BH382/(1+'DNO totals'!$E$99)*'935'!$N382,0)</f>
        <v>#VALUE!</v>
      </c>
      <c r="BL382" s="37" t="e">
        <f>IF(AND(MOD('935'!$K382,10)&gt;0,MOD('935'!$K382,1000)&gt;1),'Charging rates'!$F$38*$BH382/(1+'DNO totals'!$F$99)*'935'!$O382,0)</f>
        <v>#VALUE!</v>
      </c>
      <c r="BM382" s="37" t="e">
        <f>IF(MOD('935'!$K382,1000)=1,'Charging rates'!$G$38*$BH382/(1+'DNO totals'!$G$99)*'935'!$P382,0)</f>
        <v>#VALUE!</v>
      </c>
      <c r="BN382" s="52" t="e">
        <f t="shared" si="89"/>
        <v>#VALUE!</v>
      </c>
      <c r="BO382" s="37" t="e">
        <f>IF('935'!$K382&gt;1000,'Charging rates'!$C$38*$AW382*'935'!$L382,0)</f>
        <v>#VALUE!</v>
      </c>
      <c r="BP382" s="37" t="e">
        <f>IF(MOD('935'!$K382,1000)&gt;100,'Charging rates'!$D$38*$AW382*'935'!$M382,0)</f>
        <v>#VALUE!</v>
      </c>
      <c r="BQ382" s="37" t="e">
        <f>IF(MOD('935'!$K382,100)&gt;10,'Charging rates'!$E$38*$AW382*'935'!$N382,0)</f>
        <v>#VALUE!</v>
      </c>
      <c r="BR382" s="52" t="e">
        <f t="shared" si="90"/>
        <v>#VALUE!</v>
      </c>
      <c r="BS382" s="48" t="e">
        <f>'935'!C382&lt;&gt;"VOID"</f>
        <v>#VALUE!</v>
      </c>
      <c r="BT382" s="33" t="e">
        <f>IF(BS382,(100/'11'!B$17*BD382*((1-'935'!I382)*'Charging rates'!B$51+'Charging rates'!B$63)),0)</f>
        <v>#VALUE!</v>
      </c>
      <c r="BU382" s="33" t="e">
        <f>100/'11'!B$17*BG382*('Charging rates'!B$51+'Charging rates'!B$63)</f>
        <v>#VALUE!</v>
      </c>
      <c r="BV382" s="33" t="e">
        <f>100/'11'!B$17*BE382*('Charging rates'!B$51+'Charging rates'!B$63)</f>
        <v>#VALUE!</v>
      </c>
      <c r="BW382" s="53" t="e">
        <f t="shared" si="91"/>
        <v>#VALUE!</v>
      </c>
      <c r="BX382" s="32" t="e">
        <f>AT382-('935'!T382*(1-'935'!X382/'11'!B$17))</f>
        <v>#VALUE!</v>
      </c>
      <c r="BY382" s="32">
        <f>0-IF(ISNUMBER(I382),INDEX('913'!$I$6:$I$1205,I382),0)-IF(ISNUMBER(J382),INDEX('913'!$I$6:$I$1205,J382),0)-IF(ISNUMBER(K382),INDEX('913'!$I$6:$I$1205,K382),0)-IF(ISNUMBER(L382),INDEX('913'!$I$6:$I$1205,L382),0)-IF(ISNUMBER(M382),INDEX('913'!$I$6:$I$1205,M382),0)-IF(ISNUMBER(N382),INDEX('913'!$I$6:$I$1205,N382),0)-IF(ISNUMBER(O382),INDEX('913'!$I$6:$I$1205,O382),0)-IF(ISNUMBER(P382),INDEX('913'!$I$6:$I$1205,P382),0)</f>
        <v>0</v>
      </c>
      <c r="BZ382" s="37">
        <f>IF(BY382=0,1,MAX(1,SQRT(BY382^2+(IF(ISNUMBER(I382),INDEX('913'!$J$6:$J$1205,I382),0)+IF(ISNUMBER(J382),INDEX('913'!$J$6:$J$1205,J382),0)+IF(ISNUMBER(K382),INDEX('913'!$J$6:$J$1205,K382),0)+IF(ISNUMBER(L382),INDEX('913'!$J$6:$J$1205,L382),0)+IF(ISNUMBER(M382),INDEX('913'!$J$6:$J$1205,M382),0)+IF(ISNUMBER(N382),INDEX('913'!$J$6:$J$1205,N382),0)+IF(ISNUMBER(O382),INDEX('913'!$J$6:$J$1205,O382),0)+IF(ISNUMBER(P382),INDEX('913'!$J$6:$J$1205,P382),0))^2)/BY382))</f>
        <v>1</v>
      </c>
      <c r="CA382" s="33" t="e">
        <f>100*AO382/'11'!B$17</f>
        <v>#VALUE!</v>
      </c>
      <c r="CB382" s="37" t="e">
        <f>100*(AP382*BZ382)/'11'!C$17</f>
        <v>#VALUE!</v>
      </c>
      <c r="CC382" s="37" t="e">
        <f t="shared" si="92"/>
        <v>#VALUE!</v>
      </c>
      <c r="CD382" s="33" t="e">
        <f t="shared" si="93"/>
        <v>#VALUE!</v>
      </c>
      <c r="CE382" s="54" t="e">
        <f>'11'!C$17-'935'!Y382</f>
        <v>#VALUE!</v>
      </c>
      <c r="CF382" s="37" t="e">
        <f>MAX('DNO totals'!B$312+0,MIN('935'!L382+0,'DNO totals'!B$304+0))</f>
        <v>#VALUE!</v>
      </c>
      <c r="CG382" s="37" t="e">
        <f>MAX('DNO totals'!C$312+0,MIN('935'!M382+0,'DNO totals'!C$304+0))</f>
        <v>#VALUE!</v>
      </c>
      <c r="CH382" s="37" t="e">
        <f>MAX('DNO totals'!D$312+0,MIN('935'!N382+0,'DNO totals'!D$304+0))</f>
        <v>#VALUE!</v>
      </c>
      <c r="CI382" s="37" t="e">
        <f>MAX('DNO totals'!E$312+0,MIN('935'!O382+0,'DNO totals'!E$304+0))</f>
        <v>#VALUE!</v>
      </c>
      <c r="CJ382" s="52" t="e">
        <f>MAX('DNO totals'!F$312+0,MIN('935'!P382+0,'DNO totals'!F$304+0))</f>
        <v>#VALUE!</v>
      </c>
      <c r="CK382" s="37" t="e">
        <f>IF('935'!$K382=1000,'Charging rates'!$C$38*$BH382/(1+'DNO totals'!$C$99)*$CF382,0)</f>
        <v>#VALUE!</v>
      </c>
      <c r="CL382" s="37" t="e">
        <f>IF(MOD('935'!$K382,1000)=100,'Charging rates'!$D$38*$BH382/(1+'DNO totals'!$D$99)*$CG382,0)</f>
        <v>#VALUE!</v>
      </c>
      <c r="CM382" s="37" t="e">
        <f>IF(MOD('935'!$K382,100)=10,'Charging rates'!$E$38*$BH382/(1+'DNO totals'!$E$99)*$CH382,0)</f>
        <v>#VALUE!</v>
      </c>
      <c r="CN382" s="37" t="e">
        <f>IF(AND(MOD('935'!$K382,10)&gt;0,MOD('935'!$K382,1000)&gt;1),'Charging rates'!$F$38*$BH382/(1+'DNO totals'!$F$99)*$CI382,0)</f>
        <v>#VALUE!</v>
      </c>
      <c r="CO382" s="37" t="e">
        <f>IF(MOD('935'!$K382,1000)=1,'Charging rates'!$G$38*$BH382/(1+'DNO totals'!$G$99)*$CJ382,0)</f>
        <v>#VALUE!</v>
      </c>
      <c r="CP382" s="52" t="e">
        <f t="shared" si="94"/>
        <v>#VALUE!</v>
      </c>
      <c r="CQ382" s="37" t="e">
        <f>IF('935'!$K382&gt;1000,'Charging rates'!$C$38*$AW382*$CF382,0)</f>
        <v>#VALUE!</v>
      </c>
      <c r="CR382" s="37" t="e">
        <f>IF(MOD('935'!$K382,1000)&gt;100,'Charging rates'!$D$38*$AW382*$CG382,0)</f>
        <v>#VALUE!</v>
      </c>
      <c r="CS382" s="37" t="e">
        <f>IF(MOD('935'!$K382,100)&gt;10,'Charging rates'!$E$38*$AW382*$CH382,0)</f>
        <v>#VALUE!</v>
      </c>
      <c r="CT382" s="52" t="e">
        <f t="shared" si="95"/>
        <v>#VALUE!</v>
      </c>
      <c r="CU382" s="33" t="e">
        <f>100*(AP382*'935'!Q382*BZ382)/'11'!B$17</f>
        <v>#VALUE!</v>
      </c>
      <c r="CV382" s="33" t="e">
        <f>100/'11'!B$17*'Charging rates'!B$10*AW382</f>
        <v>#VALUE!</v>
      </c>
      <c r="CW382" s="33" t="e">
        <f>IF(AT382=0,0,(1-BX382/AT382)*(CA382+IF('935'!Q382=0,0,(CB382*'935'!Q382*('11'!C$17-'935'!Y382)/('11'!B$17-'935'!X382)))))</f>
        <v>#VALUE!</v>
      </c>
      <c r="CX382" s="33" t="e">
        <f t="shared" si="96"/>
        <v>#VALUE!</v>
      </c>
      <c r="CY382" s="49" t="e">
        <f t="shared" si="97"/>
        <v>#VALUE!</v>
      </c>
      <c r="CZ382" s="32" t="e">
        <f>AT382*(Parameters!B$21+AU382)*IF('DNO totals'!B$323&lt;0,1,'935'!S382)</f>
        <v>#VALUE!</v>
      </c>
      <c r="DA382" s="52" t="e">
        <f>IF('DNO totals'!B$323&lt;0,1,'935'!S382)*(Parameters!B$21+AU382)</f>
        <v>#VALUE!</v>
      </c>
      <c r="DB382" s="37" t="e">
        <f>CX382+'Charging rates'!B$106*DA382*100/'11'!B$17</f>
        <v>#VALUE!</v>
      </c>
      <c r="DC382" s="37" t="e">
        <f>DB382+'Charging rates'!B$116*(Parameters!B$21+AU382)*100/'11'!B$17*IF('DNO totals'!B$323&lt;0,1,'935'!S382)</f>
        <v>#VALUE!</v>
      </c>
      <c r="DD382" s="37" t="e">
        <f>'Charging rates'!B$97*(CP382+CT382)*100/'11'!B$17</f>
        <v>#VALUE!</v>
      </c>
      <c r="DE382" s="33" t="e">
        <f>MAX(0-(CB382*AU382*'11'!C$17/'11'!B$17),DC382+DD382)</f>
        <v>#VALUE!</v>
      </c>
      <c r="DF382" s="37" t="e">
        <f>IF(BS382,IF(AU382=0,CC382,MAX(0,MIN(CC382,CC382+(DE382/'935'!Q382*('11'!B$17-'935'!X382)/('11'!C$17-'935'!Y382))))),0)</f>
        <v>#VALUE!</v>
      </c>
      <c r="DG382" s="33" t="e">
        <f t="shared" si="98"/>
        <v>#VALUE!</v>
      </c>
      <c r="DH382" s="53" t="e">
        <f t="shared" si="99"/>
        <v>#VALUE!</v>
      </c>
    </row>
    <row r="383" spans="1:112">
      <c r="A383" s="28">
        <v>283</v>
      </c>
      <c r="B383" s="47" t="e">
        <f>'935'!B383</f>
        <v>#VALUE!</v>
      </c>
      <c r="C383" s="48" t="e">
        <f>OR('935'!E383&lt;&gt;"VOID",'935'!F383&lt;&gt;"VOID",'935'!G383&lt;&gt;"VOID")</f>
        <v>#VALUE!</v>
      </c>
      <c r="D383" s="32" t="e">
        <f>IF('935'!D383="VOID",0,'935'!D383*(1-'935'!X383/'11'!B$17))</f>
        <v>#VALUE!</v>
      </c>
      <c r="E383" s="32" t="e">
        <f>IF('935'!E383="VOID",0,'935'!E383*(1-'935'!X383/'11'!B$17))</f>
        <v>#VALUE!</v>
      </c>
      <c r="F383" s="32" t="e">
        <f>IF('935'!F383="VOID",0,'935'!F383*(1-'935'!X383/'11'!B$17))</f>
        <v>#VALUE!</v>
      </c>
      <c r="G383" s="32" t="e">
        <f>IF('935'!G383="VOID",0,'935'!G383*(1-'935'!X383/'11'!B$17))</f>
        <v>#VALUE!</v>
      </c>
      <c r="H383" s="49" t="e">
        <f t="shared" si="80"/>
        <v>#VALUE!</v>
      </c>
      <c r="I383" s="50" t="e">
        <f>MATCH('935'!J383,'913'!$B$6:$B$1205,0)</f>
        <v>#VALUE!</v>
      </c>
      <c r="J383" s="50" t="e">
        <f>MATCH(INDEX('913'!$D$6:$D$1205,I383),'913'!$B$6:$B$1205,0)</f>
        <v>#VALUE!</v>
      </c>
      <c r="K383" s="50" t="e">
        <f>MATCH(INDEX('913'!$D$6:$D$1205,J383),'913'!$B$6:$B$1205,0)</f>
        <v>#VALUE!</v>
      </c>
      <c r="L383" s="50" t="e">
        <f>MATCH(INDEX('913'!$D$6:$D$1205,K383),'913'!$B$6:$B$1205,0)</f>
        <v>#VALUE!</v>
      </c>
      <c r="M383" s="50" t="e">
        <f>MATCH(INDEX('913'!$D$6:$D$1205,L383),'913'!$B$6:$B$1205,0)</f>
        <v>#VALUE!</v>
      </c>
      <c r="N383" s="50" t="e">
        <f>MATCH(INDEX('913'!$D$6:$D$1205,M383),'913'!$B$6:$B$1205,0)</f>
        <v>#VALUE!</v>
      </c>
      <c r="O383" s="50" t="e">
        <f>MATCH(INDEX('913'!$D$6:$D$1205,N383),'913'!$B$6:$B$1205,0)</f>
        <v>#VALUE!</v>
      </c>
      <c r="P383" s="51" t="e">
        <f>MATCH(INDEX('913'!$D$6:$D$1205,O383),'913'!$B$6:$B$1205,0)</f>
        <v>#VALUE!</v>
      </c>
      <c r="Q383" s="37">
        <f>IF(ISNUMBER(I383),MAX(0,INDEX('913'!$E$6:$E$1205,I383)),0)</f>
        <v>0</v>
      </c>
      <c r="R383" s="37">
        <f>IF(ISNUMBER(J383),MAX(0,INDEX('913'!$E$6:$E$1205,J383)),0)</f>
        <v>0</v>
      </c>
      <c r="S383" s="37">
        <f>IF(ISNUMBER(K383),MAX(0,INDEX('913'!$E$6:$E$1205,K383)),0)</f>
        <v>0</v>
      </c>
      <c r="T383" s="37">
        <f>IF(ISNUMBER(L383),MAX(0,INDEX('913'!$E$6:$E$1205,L383)),0)</f>
        <v>0</v>
      </c>
      <c r="U383" s="37">
        <f>IF(ISNUMBER(M383),MAX(0,INDEX('913'!$E$6:$E$1205,M383)),0)</f>
        <v>0</v>
      </c>
      <c r="V383" s="37">
        <f>IF(ISNUMBER(N383),MAX(0,INDEX('913'!$E$6:$E$1205,N383)),0)</f>
        <v>0</v>
      </c>
      <c r="W383" s="37">
        <f>IF(ISNUMBER(O383),MAX(0,INDEX('913'!$E$6:$E$1205,O383)),0)</f>
        <v>0</v>
      </c>
      <c r="X383" s="52">
        <f>IF(ISNUMBER(P383),MAX(0,INDEX('913'!$E$6:$E$1205,P383)),0)</f>
        <v>0</v>
      </c>
      <c r="Y383" s="37">
        <f>IF(ISNUMBER(I383),MAX(0,INDEX('913'!$F$6:$F$1205,I383)),0)</f>
        <v>0</v>
      </c>
      <c r="Z383" s="37">
        <f>IF(ISNUMBER(J383),MAX(0,INDEX('913'!$F$6:$F$1205,J383)),0)</f>
        <v>0</v>
      </c>
      <c r="AA383" s="37">
        <f>IF(ISNUMBER(K383),MAX(0,INDEX('913'!$F$6:$F$1205,K383)),0)</f>
        <v>0</v>
      </c>
      <c r="AB383" s="37">
        <f>IF(ISNUMBER(L383),MAX(0,INDEX('913'!$F$6:$F$1205,L383)),0)</f>
        <v>0</v>
      </c>
      <c r="AC383" s="37">
        <f>IF(ISNUMBER(M383),MAX(0,INDEX('913'!$F$6:$F$1205,M383)),0)</f>
        <v>0</v>
      </c>
      <c r="AD383" s="37">
        <f>IF(ISNUMBER(N383),MAX(0,INDEX('913'!$F$6:$F$1205,N383)),0)</f>
        <v>0</v>
      </c>
      <c r="AE383" s="37">
        <f>IF(ISNUMBER(O383),MAX(0,INDEX('913'!$F$6:$F$1205,O383)),0)</f>
        <v>0</v>
      </c>
      <c r="AF383" s="37">
        <f>IF(ISNUMBER(P383),MAX(0,INDEX('913'!$F$6:$F$1205,P383)),0)</f>
        <v>0</v>
      </c>
      <c r="AG383" s="32">
        <f>IF(ISNUMBER(I383),SQRT(INDEX('913'!$I$6:$I$1205,I383)^2+INDEX('913'!$J$6:$J$1205,I383)^2),0)</f>
        <v>0</v>
      </c>
      <c r="AH383" s="32">
        <f>IF(ISNUMBER(J383),SQRT(INDEX('913'!$I$6:$I$1205,J383)^2+INDEX('913'!$J$6:$J$1205,J383)^2),0)</f>
        <v>0</v>
      </c>
      <c r="AI383" s="32">
        <f>IF(ISNUMBER(K383),SQRT(INDEX('913'!$I$6:$I$1205,K383)^2+INDEX('913'!$J$6:$J$1205,K383)^2),0)</f>
        <v>0</v>
      </c>
      <c r="AJ383" s="32">
        <f>IF(ISNUMBER(L383),SQRT(INDEX('913'!$I$6:$I$1205,L383)^2+INDEX('913'!$J$6:$J$1205,L383)^2),0)</f>
        <v>0</v>
      </c>
      <c r="AK383" s="32">
        <f>IF(ISNUMBER(M383),SQRT(INDEX('913'!$I$6:$I$1205,M383)^2+INDEX('913'!$J$6:$J$1205,M383)^2),0)</f>
        <v>0</v>
      </c>
      <c r="AL383" s="32">
        <f>IF(ISNUMBER(N383),SQRT(INDEX('913'!$I$6:$I$1205,N383)^2+INDEX('913'!$J$6:$J$1205,N383)^2),0)</f>
        <v>0</v>
      </c>
      <c r="AM383" s="32">
        <f>IF(ISNUMBER(O383),SQRT(INDEX('913'!$I$6:$I$1205,O383)^2+INDEX('913'!$J$6:$J$1205,O383)^2),0)</f>
        <v>0</v>
      </c>
      <c r="AN383" s="49">
        <f>IF(ISNUMBER(P383),SQRT(INDEX('913'!$I$6:$I$1205,P383)^2+INDEX('913'!$J$6:$J$1205,P383)^2),0)</f>
        <v>0</v>
      </c>
      <c r="AO383" s="37">
        <f t="shared" si="81"/>
        <v>0</v>
      </c>
      <c r="AP383" s="37">
        <f t="shared" si="82"/>
        <v>0</v>
      </c>
      <c r="AQ383" s="33" t="e">
        <f>-100*'935'!W383*(AO383+AP383)/'11'!C$17</f>
        <v>#VALUE!</v>
      </c>
      <c r="AR383" s="37" t="e">
        <f t="shared" si="83"/>
        <v>#VALUE!</v>
      </c>
      <c r="AS383" s="52" t="e">
        <f t="shared" si="84"/>
        <v>#VALUE!</v>
      </c>
      <c r="AT383" s="32" t="e">
        <f>IF('935'!C383="VOID",0,('935'!C383*(1-'935'!X383/'11'!B$17)))</f>
        <v>#VALUE!</v>
      </c>
      <c r="AU383" s="52" t="e">
        <f>'935'!Q383*(1-'935'!Y383/'11'!C$17)/(1-'935'!X383/'11'!B$17)</f>
        <v>#VALUE!</v>
      </c>
      <c r="AV383" s="37" t="e">
        <f>INDEX('DNO totals'!$B$57:$G$57,IF('935'!K383,IF(MOD('935'!K383,1000),IF(MOD('935'!K383,100),IF(MOD('935'!K383,10),IF(MOD('935'!K383,1000)=1,6,5),4),3),2),1))</f>
        <v>#VALUE!</v>
      </c>
      <c r="AW383" s="52" t="e">
        <f t="shared" si="85"/>
        <v>#VALUE!</v>
      </c>
      <c r="AX383" s="32" t="e">
        <f>IF('935'!V383="VOID",0,'935'!V383*(1-'935'!X383/'11'!B$17))</f>
        <v>#VALUE!</v>
      </c>
      <c r="AY383" s="33" t="e">
        <f>IF(H383,-100*'Charging rates'!B$10/'11'!B$17*AX383/H383,0)</f>
        <v>#VALUE!</v>
      </c>
      <c r="AZ383" s="33" t="e">
        <f>IF(C383,'DNO totals'!B$41,0)</f>
        <v>#VALUE!</v>
      </c>
      <c r="BA383" s="33" t="e">
        <f t="shared" si="86"/>
        <v>#VALUE!</v>
      </c>
      <c r="BB383" s="33" t="e">
        <f t="shared" si="87"/>
        <v>#VALUE!</v>
      </c>
      <c r="BC383" s="53" t="e">
        <f t="shared" si="88"/>
        <v>#VALUE!</v>
      </c>
      <c r="BD383" s="32" t="e">
        <f>IF(AT383,'935'!H383*AT383/(AT383+D383+H383),0)</f>
        <v>#VALUE!</v>
      </c>
      <c r="BE383" s="32" t="e">
        <f>IF(H383,'935'!H383*H383/(AT383+D383+H383),0)</f>
        <v>#VALUE!</v>
      </c>
      <c r="BF383" s="32" t="e">
        <f>BD383*(1-'935'!X383/'11'!B$17)</f>
        <v>#VALUE!</v>
      </c>
      <c r="BG383" s="49" t="e">
        <f>BE383*(1-'935'!X383/'11'!B$17)</f>
        <v>#VALUE!</v>
      </c>
      <c r="BH383" s="52" t="e">
        <f>AV383*Parameters!B$6</f>
        <v>#VALUE!</v>
      </c>
      <c r="BI383" s="37" t="e">
        <f>IF('935'!$K383=1000,'Charging rates'!$C$38*$BH383/(1+'DNO totals'!$C$99)*'935'!$L383,0)</f>
        <v>#VALUE!</v>
      </c>
      <c r="BJ383" s="37" t="e">
        <f>IF(MOD('935'!$K383,1000)=100,'Charging rates'!$D$38*$BH383/(1+'DNO totals'!$D$99)*'935'!$M383,0)</f>
        <v>#VALUE!</v>
      </c>
      <c r="BK383" s="37" t="e">
        <f>IF(MOD('935'!$K383,100)=10,'Charging rates'!$E$38*$BH383/(1+'DNO totals'!$E$99)*'935'!$N383,0)</f>
        <v>#VALUE!</v>
      </c>
      <c r="BL383" s="37" t="e">
        <f>IF(AND(MOD('935'!$K383,10)&gt;0,MOD('935'!$K383,1000)&gt;1),'Charging rates'!$F$38*$BH383/(1+'DNO totals'!$F$99)*'935'!$O383,0)</f>
        <v>#VALUE!</v>
      </c>
      <c r="BM383" s="37" t="e">
        <f>IF(MOD('935'!$K383,1000)=1,'Charging rates'!$G$38*$BH383/(1+'DNO totals'!$G$99)*'935'!$P383,0)</f>
        <v>#VALUE!</v>
      </c>
      <c r="BN383" s="52" t="e">
        <f t="shared" si="89"/>
        <v>#VALUE!</v>
      </c>
      <c r="BO383" s="37" t="e">
        <f>IF('935'!$K383&gt;1000,'Charging rates'!$C$38*$AW383*'935'!$L383,0)</f>
        <v>#VALUE!</v>
      </c>
      <c r="BP383" s="37" t="e">
        <f>IF(MOD('935'!$K383,1000)&gt;100,'Charging rates'!$D$38*$AW383*'935'!$M383,0)</f>
        <v>#VALUE!</v>
      </c>
      <c r="BQ383" s="37" t="e">
        <f>IF(MOD('935'!$K383,100)&gt;10,'Charging rates'!$E$38*$AW383*'935'!$N383,0)</f>
        <v>#VALUE!</v>
      </c>
      <c r="BR383" s="52" t="e">
        <f t="shared" si="90"/>
        <v>#VALUE!</v>
      </c>
      <c r="BS383" s="48" t="e">
        <f>'935'!C383&lt;&gt;"VOID"</f>
        <v>#VALUE!</v>
      </c>
      <c r="BT383" s="33" t="e">
        <f>IF(BS383,(100/'11'!B$17*BD383*((1-'935'!I383)*'Charging rates'!B$51+'Charging rates'!B$63)),0)</f>
        <v>#VALUE!</v>
      </c>
      <c r="BU383" s="33" t="e">
        <f>100/'11'!B$17*BG383*('Charging rates'!B$51+'Charging rates'!B$63)</f>
        <v>#VALUE!</v>
      </c>
      <c r="BV383" s="33" t="e">
        <f>100/'11'!B$17*BE383*('Charging rates'!B$51+'Charging rates'!B$63)</f>
        <v>#VALUE!</v>
      </c>
      <c r="BW383" s="53" t="e">
        <f t="shared" si="91"/>
        <v>#VALUE!</v>
      </c>
      <c r="BX383" s="32" t="e">
        <f>AT383-('935'!T383*(1-'935'!X383/'11'!B$17))</f>
        <v>#VALUE!</v>
      </c>
      <c r="BY383" s="32">
        <f>0-IF(ISNUMBER(I383),INDEX('913'!$I$6:$I$1205,I383),0)-IF(ISNUMBER(J383),INDEX('913'!$I$6:$I$1205,J383),0)-IF(ISNUMBER(K383),INDEX('913'!$I$6:$I$1205,K383),0)-IF(ISNUMBER(L383),INDEX('913'!$I$6:$I$1205,L383),0)-IF(ISNUMBER(M383),INDEX('913'!$I$6:$I$1205,M383),0)-IF(ISNUMBER(N383),INDEX('913'!$I$6:$I$1205,N383),0)-IF(ISNUMBER(O383),INDEX('913'!$I$6:$I$1205,O383),0)-IF(ISNUMBER(P383),INDEX('913'!$I$6:$I$1205,P383),0)</f>
        <v>0</v>
      </c>
      <c r="BZ383" s="37">
        <f>IF(BY383=0,1,MAX(1,SQRT(BY383^2+(IF(ISNUMBER(I383),INDEX('913'!$J$6:$J$1205,I383),0)+IF(ISNUMBER(J383),INDEX('913'!$J$6:$J$1205,J383),0)+IF(ISNUMBER(K383),INDEX('913'!$J$6:$J$1205,K383),0)+IF(ISNUMBER(L383),INDEX('913'!$J$6:$J$1205,L383),0)+IF(ISNUMBER(M383),INDEX('913'!$J$6:$J$1205,M383),0)+IF(ISNUMBER(N383),INDEX('913'!$J$6:$J$1205,N383),0)+IF(ISNUMBER(O383),INDEX('913'!$J$6:$J$1205,O383),0)+IF(ISNUMBER(P383),INDEX('913'!$J$6:$J$1205,P383),0))^2)/BY383))</f>
        <v>1</v>
      </c>
      <c r="CA383" s="33" t="e">
        <f>100*AO383/'11'!B$17</f>
        <v>#VALUE!</v>
      </c>
      <c r="CB383" s="37" t="e">
        <f>100*(AP383*BZ383)/'11'!C$17</f>
        <v>#VALUE!</v>
      </c>
      <c r="CC383" s="37" t="e">
        <f t="shared" si="92"/>
        <v>#VALUE!</v>
      </c>
      <c r="CD383" s="33" t="e">
        <f t="shared" si="93"/>
        <v>#VALUE!</v>
      </c>
      <c r="CE383" s="54" t="e">
        <f>'11'!C$17-'935'!Y383</f>
        <v>#VALUE!</v>
      </c>
      <c r="CF383" s="37" t="e">
        <f>MAX('DNO totals'!B$312+0,MIN('935'!L383+0,'DNO totals'!B$304+0))</f>
        <v>#VALUE!</v>
      </c>
      <c r="CG383" s="37" t="e">
        <f>MAX('DNO totals'!C$312+0,MIN('935'!M383+0,'DNO totals'!C$304+0))</f>
        <v>#VALUE!</v>
      </c>
      <c r="CH383" s="37" t="e">
        <f>MAX('DNO totals'!D$312+0,MIN('935'!N383+0,'DNO totals'!D$304+0))</f>
        <v>#VALUE!</v>
      </c>
      <c r="CI383" s="37" t="e">
        <f>MAX('DNO totals'!E$312+0,MIN('935'!O383+0,'DNO totals'!E$304+0))</f>
        <v>#VALUE!</v>
      </c>
      <c r="CJ383" s="52" t="e">
        <f>MAX('DNO totals'!F$312+0,MIN('935'!P383+0,'DNO totals'!F$304+0))</f>
        <v>#VALUE!</v>
      </c>
      <c r="CK383" s="37" t="e">
        <f>IF('935'!$K383=1000,'Charging rates'!$C$38*$BH383/(1+'DNO totals'!$C$99)*$CF383,0)</f>
        <v>#VALUE!</v>
      </c>
      <c r="CL383" s="37" t="e">
        <f>IF(MOD('935'!$K383,1000)=100,'Charging rates'!$D$38*$BH383/(1+'DNO totals'!$D$99)*$CG383,0)</f>
        <v>#VALUE!</v>
      </c>
      <c r="CM383" s="37" t="e">
        <f>IF(MOD('935'!$K383,100)=10,'Charging rates'!$E$38*$BH383/(1+'DNO totals'!$E$99)*$CH383,0)</f>
        <v>#VALUE!</v>
      </c>
      <c r="CN383" s="37" t="e">
        <f>IF(AND(MOD('935'!$K383,10)&gt;0,MOD('935'!$K383,1000)&gt;1),'Charging rates'!$F$38*$BH383/(1+'DNO totals'!$F$99)*$CI383,0)</f>
        <v>#VALUE!</v>
      </c>
      <c r="CO383" s="37" t="e">
        <f>IF(MOD('935'!$K383,1000)=1,'Charging rates'!$G$38*$BH383/(1+'DNO totals'!$G$99)*$CJ383,0)</f>
        <v>#VALUE!</v>
      </c>
      <c r="CP383" s="52" t="e">
        <f t="shared" si="94"/>
        <v>#VALUE!</v>
      </c>
      <c r="CQ383" s="37" t="e">
        <f>IF('935'!$K383&gt;1000,'Charging rates'!$C$38*$AW383*$CF383,0)</f>
        <v>#VALUE!</v>
      </c>
      <c r="CR383" s="37" t="e">
        <f>IF(MOD('935'!$K383,1000)&gt;100,'Charging rates'!$D$38*$AW383*$CG383,0)</f>
        <v>#VALUE!</v>
      </c>
      <c r="CS383" s="37" t="e">
        <f>IF(MOD('935'!$K383,100)&gt;10,'Charging rates'!$E$38*$AW383*$CH383,0)</f>
        <v>#VALUE!</v>
      </c>
      <c r="CT383" s="52" t="e">
        <f t="shared" si="95"/>
        <v>#VALUE!</v>
      </c>
      <c r="CU383" s="33" t="e">
        <f>100*(AP383*'935'!Q383*BZ383)/'11'!B$17</f>
        <v>#VALUE!</v>
      </c>
      <c r="CV383" s="33" t="e">
        <f>100/'11'!B$17*'Charging rates'!B$10*AW383</f>
        <v>#VALUE!</v>
      </c>
      <c r="CW383" s="33" t="e">
        <f>IF(AT383=0,0,(1-BX383/AT383)*(CA383+IF('935'!Q383=0,0,(CB383*'935'!Q383*('11'!C$17-'935'!Y383)/('11'!B$17-'935'!X383)))))</f>
        <v>#VALUE!</v>
      </c>
      <c r="CX383" s="33" t="e">
        <f t="shared" si="96"/>
        <v>#VALUE!</v>
      </c>
      <c r="CY383" s="49" t="e">
        <f t="shared" si="97"/>
        <v>#VALUE!</v>
      </c>
      <c r="CZ383" s="32" t="e">
        <f>AT383*(Parameters!B$21+AU383)*IF('DNO totals'!B$323&lt;0,1,'935'!S383)</f>
        <v>#VALUE!</v>
      </c>
      <c r="DA383" s="52" t="e">
        <f>IF('DNO totals'!B$323&lt;0,1,'935'!S383)*(Parameters!B$21+AU383)</f>
        <v>#VALUE!</v>
      </c>
      <c r="DB383" s="37" t="e">
        <f>CX383+'Charging rates'!B$106*DA383*100/'11'!B$17</f>
        <v>#VALUE!</v>
      </c>
      <c r="DC383" s="37" t="e">
        <f>DB383+'Charging rates'!B$116*(Parameters!B$21+AU383)*100/'11'!B$17*IF('DNO totals'!B$323&lt;0,1,'935'!S383)</f>
        <v>#VALUE!</v>
      </c>
      <c r="DD383" s="37" t="e">
        <f>'Charging rates'!B$97*(CP383+CT383)*100/'11'!B$17</f>
        <v>#VALUE!</v>
      </c>
      <c r="DE383" s="33" t="e">
        <f>MAX(0-(CB383*AU383*'11'!C$17/'11'!B$17),DC383+DD383)</f>
        <v>#VALUE!</v>
      </c>
      <c r="DF383" s="37" t="e">
        <f>IF(BS383,IF(AU383=0,CC383,MAX(0,MIN(CC383,CC383+(DE383/'935'!Q383*('11'!B$17-'935'!X383)/('11'!C$17-'935'!Y383))))),0)</f>
        <v>#VALUE!</v>
      </c>
      <c r="DG383" s="33" t="e">
        <f t="shared" si="98"/>
        <v>#VALUE!</v>
      </c>
      <c r="DH383" s="53" t="e">
        <f t="shared" si="99"/>
        <v>#VALUE!</v>
      </c>
    </row>
    <row r="384" spans="1:112">
      <c r="A384" s="28">
        <v>284</v>
      </c>
      <c r="B384" s="47" t="e">
        <f>'935'!B384</f>
        <v>#VALUE!</v>
      </c>
      <c r="C384" s="48" t="e">
        <f>OR('935'!E384&lt;&gt;"VOID",'935'!F384&lt;&gt;"VOID",'935'!G384&lt;&gt;"VOID")</f>
        <v>#VALUE!</v>
      </c>
      <c r="D384" s="32" t="e">
        <f>IF('935'!D384="VOID",0,'935'!D384*(1-'935'!X384/'11'!B$17))</f>
        <v>#VALUE!</v>
      </c>
      <c r="E384" s="32" t="e">
        <f>IF('935'!E384="VOID",0,'935'!E384*(1-'935'!X384/'11'!B$17))</f>
        <v>#VALUE!</v>
      </c>
      <c r="F384" s="32" t="e">
        <f>IF('935'!F384="VOID",0,'935'!F384*(1-'935'!X384/'11'!B$17))</f>
        <v>#VALUE!</v>
      </c>
      <c r="G384" s="32" t="e">
        <f>IF('935'!G384="VOID",0,'935'!G384*(1-'935'!X384/'11'!B$17))</f>
        <v>#VALUE!</v>
      </c>
      <c r="H384" s="49" t="e">
        <f t="shared" si="80"/>
        <v>#VALUE!</v>
      </c>
      <c r="I384" s="50" t="e">
        <f>MATCH('935'!J384,'913'!$B$6:$B$1205,0)</f>
        <v>#VALUE!</v>
      </c>
      <c r="J384" s="50" t="e">
        <f>MATCH(INDEX('913'!$D$6:$D$1205,I384),'913'!$B$6:$B$1205,0)</f>
        <v>#VALUE!</v>
      </c>
      <c r="K384" s="50" t="e">
        <f>MATCH(INDEX('913'!$D$6:$D$1205,J384),'913'!$B$6:$B$1205,0)</f>
        <v>#VALUE!</v>
      </c>
      <c r="L384" s="50" t="e">
        <f>MATCH(INDEX('913'!$D$6:$D$1205,K384),'913'!$B$6:$B$1205,0)</f>
        <v>#VALUE!</v>
      </c>
      <c r="M384" s="50" t="e">
        <f>MATCH(INDEX('913'!$D$6:$D$1205,L384),'913'!$B$6:$B$1205,0)</f>
        <v>#VALUE!</v>
      </c>
      <c r="N384" s="50" t="e">
        <f>MATCH(INDEX('913'!$D$6:$D$1205,M384),'913'!$B$6:$B$1205,0)</f>
        <v>#VALUE!</v>
      </c>
      <c r="O384" s="50" t="e">
        <f>MATCH(INDEX('913'!$D$6:$D$1205,N384),'913'!$B$6:$B$1205,0)</f>
        <v>#VALUE!</v>
      </c>
      <c r="P384" s="51" t="e">
        <f>MATCH(INDEX('913'!$D$6:$D$1205,O384),'913'!$B$6:$B$1205,0)</f>
        <v>#VALUE!</v>
      </c>
      <c r="Q384" s="37">
        <f>IF(ISNUMBER(I384),MAX(0,INDEX('913'!$E$6:$E$1205,I384)),0)</f>
        <v>0</v>
      </c>
      <c r="R384" s="37">
        <f>IF(ISNUMBER(J384),MAX(0,INDEX('913'!$E$6:$E$1205,J384)),0)</f>
        <v>0</v>
      </c>
      <c r="S384" s="37">
        <f>IF(ISNUMBER(K384),MAX(0,INDEX('913'!$E$6:$E$1205,K384)),0)</f>
        <v>0</v>
      </c>
      <c r="T384" s="37">
        <f>IF(ISNUMBER(L384),MAX(0,INDEX('913'!$E$6:$E$1205,L384)),0)</f>
        <v>0</v>
      </c>
      <c r="U384" s="37">
        <f>IF(ISNUMBER(M384),MAX(0,INDEX('913'!$E$6:$E$1205,M384)),0)</f>
        <v>0</v>
      </c>
      <c r="V384" s="37">
        <f>IF(ISNUMBER(N384),MAX(0,INDEX('913'!$E$6:$E$1205,N384)),0)</f>
        <v>0</v>
      </c>
      <c r="W384" s="37">
        <f>IF(ISNUMBER(O384),MAX(0,INDEX('913'!$E$6:$E$1205,O384)),0)</f>
        <v>0</v>
      </c>
      <c r="X384" s="52">
        <f>IF(ISNUMBER(P384),MAX(0,INDEX('913'!$E$6:$E$1205,P384)),0)</f>
        <v>0</v>
      </c>
      <c r="Y384" s="37">
        <f>IF(ISNUMBER(I384),MAX(0,INDEX('913'!$F$6:$F$1205,I384)),0)</f>
        <v>0</v>
      </c>
      <c r="Z384" s="37">
        <f>IF(ISNUMBER(J384),MAX(0,INDEX('913'!$F$6:$F$1205,J384)),0)</f>
        <v>0</v>
      </c>
      <c r="AA384" s="37">
        <f>IF(ISNUMBER(K384),MAX(0,INDEX('913'!$F$6:$F$1205,K384)),0)</f>
        <v>0</v>
      </c>
      <c r="AB384" s="37">
        <f>IF(ISNUMBER(L384),MAX(0,INDEX('913'!$F$6:$F$1205,L384)),0)</f>
        <v>0</v>
      </c>
      <c r="AC384" s="37">
        <f>IF(ISNUMBER(M384),MAX(0,INDEX('913'!$F$6:$F$1205,M384)),0)</f>
        <v>0</v>
      </c>
      <c r="AD384" s="37">
        <f>IF(ISNUMBER(N384),MAX(0,INDEX('913'!$F$6:$F$1205,N384)),0)</f>
        <v>0</v>
      </c>
      <c r="AE384" s="37">
        <f>IF(ISNUMBER(O384),MAX(0,INDEX('913'!$F$6:$F$1205,O384)),0)</f>
        <v>0</v>
      </c>
      <c r="AF384" s="37">
        <f>IF(ISNUMBER(P384),MAX(0,INDEX('913'!$F$6:$F$1205,P384)),0)</f>
        <v>0</v>
      </c>
      <c r="AG384" s="32">
        <f>IF(ISNUMBER(I384),SQRT(INDEX('913'!$I$6:$I$1205,I384)^2+INDEX('913'!$J$6:$J$1205,I384)^2),0)</f>
        <v>0</v>
      </c>
      <c r="AH384" s="32">
        <f>IF(ISNUMBER(J384),SQRT(INDEX('913'!$I$6:$I$1205,J384)^2+INDEX('913'!$J$6:$J$1205,J384)^2),0)</f>
        <v>0</v>
      </c>
      <c r="AI384" s="32">
        <f>IF(ISNUMBER(K384),SQRT(INDEX('913'!$I$6:$I$1205,K384)^2+INDEX('913'!$J$6:$J$1205,K384)^2),0)</f>
        <v>0</v>
      </c>
      <c r="AJ384" s="32">
        <f>IF(ISNUMBER(L384),SQRT(INDEX('913'!$I$6:$I$1205,L384)^2+INDEX('913'!$J$6:$J$1205,L384)^2),0)</f>
        <v>0</v>
      </c>
      <c r="AK384" s="32">
        <f>IF(ISNUMBER(M384),SQRT(INDEX('913'!$I$6:$I$1205,M384)^2+INDEX('913'!$J$6:$J$1205,M384)^2),0)</f>
        <v>0</v>
      </c>
      <c r="AL384" s="32">
        <f>IF(ISNUMBER(N384),SQRT(INDEX('913'!$I$6:$I$1205,N384)^2+INDEX('913'!$J$6:$J$1205,N384)^2),0)</f>
        <v>0</v>
      </c>
      <c r="AM384" s="32">
        <f>IF(ISNUMBER(O384),SQRT(INDEX('913'!$I$6:$I$1205,O384)^2+INDEX('913'!$J$6:$J$1205,O384)^2),0)</f>
        <v>0</v>
      </c>
      <c r="AN384" s="49">
        <f>IF(ISNUMBER(P384),SQRT(INDEX('913'!$I$6:$I$1205,P384)^2+INDEX('913'!$J$6:$J$1205,P384)^2),0)</f>
        <v>0</v>
      </c>
      <c r="AO384" s="37">
        <f t="shared" si="81"/>
        <v>0</v>
      </c>
      <c r="AP384" s="37">
        <f t="shared" si="82"/>
        <v>0</v>
      </c>
      <c r="AQ384" s="33" t="e">
        <f>-100*'935'!W384*(AO384+AP384)/'11'!C$17</f>
        <v>#VALUE!</v>
      </c>
      <c r="AR384" s="37" t="e">
        <f t="shared" si="83"/>
        <v>#VALUE!</v>
      </c>
      <c r="AS384" s="52" t="e">
        <f t="shared" si="84"/>
        <v>#VALUE!</v>
      </c>
      <c r="AT384" s="32" t="e">
        <f>IF('935'!C384="VOID",0,('935'!C384*(1-'935'!X384/'11'!B$17)))</f>
        <v>#VALUE!</v>
      </c>
      <c r="AU384" s="52" t="e">
        <f>'935'!Q384*(1-'935'!Y384/'11'!C$17)/(1-'935'!X384/'11'!B$17)</f>
        <v>#VALUE!</v>
      </c>
      <c r="AV384" s="37" t="e">
        <f>INDEX('DNO totals'!$B$57:$G$57,IF('935'!K384,IF(MOD('935'!K384,1000),IF(MOD('935'!K384,100),IF(MOD('935'!K384,10),IF(MOD('935'!K384,1000)=1,6,5),4),3),2),1))</f>
        <v>#VALUE!</v>
      </c>
      <c r="AW384" s="52" t="e">
        <f t="shared" si="85"/>
        <v>#VALUE!</v>
      </c>
      <c r="AX384" s="32" t="e">
        <f>IF('935'!V384="VOID",0,'935'!V384*(1-'935'!X384/'11'!B$17))</f>
        <v>#VALUE!</v>
      </c>
      <c r="AY384" s="33" t="e">
        <f>IF(H384,-100*'Charging rates'!B$10/'11'!B$17*AX384/H384,0)</f>
        <v>#VALUE!</v>
      </c>
      <c r="AZ384" s="33" t="e">
        <f>IF(C384,'DNO totals'!B$41,0)</f>
        <v>#VALUE!</v>
      </c>
      <c r="BA384" s="33" t="e">
        <f t="shared" si="86"/>
        <v>#VALUE!</v>
      </c>
      <c r="BB384" s="33" t="e">
        <f t="shared" si="87"/>
        <v>#VALUE!</v>
      </c>
      <c r="BC384" s="53" t="e">
        <f t="shared" si="88"/>
        <v>#VALUE!</v>
      </c>
      <c r="BD384" s="32" t="e">
        <f>IF(AT384,'935'!H384*AT384/(AT384+D384+H384),0)</f>
        <v>#VALUE!</v>
      </c>
      <c r="BE384" s="32" t="e">
        <f>IF(H384,'935'!H384*H384/(AT384+D384+H384),0)</f>
        <v>#VALUE!</v>
      </c>
      <c r="BF384" s="32" t="e">
        <f>BD384*(1-'935'!X384/'11'!B$17)</f>
        <v>#VALUE!</v>
      </c>
      <c r="BG384" s="49" t="e">
        <f>BE384*(1-'935'!X384/'11'!B$17)</f>
        <v>#VALUE!</v>
      </c>
      <c r="BH384" s="52" t="e">
        <f>AV384*Parameters!B$6</f>
        <v>#VALUE!</v>
      </c>
      <c r="BI384" s="37" t="e">
        <f>IF('935'!$K384=1000,'Charging rates'!$C$38*$BH384/(1+'DNO totals'!$C$99)*'935'!$L384,0)</f>
        <v>#VALUE!</v>
      </c>
      <c r="BJ384" s="37" t="e">
        <f>IF(MOD('935'!$K384,1000)=100,'Charging rates'!$D$38*$BH384/(1+'DNO totals'!$D$99)*'935'!$M384,0)</f>
        <v>#VALUE!</v>
      </c>
      <c r="BK384" s="37" t="e">
        <f>IF(MOD('935'!$K384,100)=10,'Charging rates'!$E$38*$BH384/(1+'DNO totals'!$E$99)*'935'!$N384,0)</f>
        <v>#VALUE!</v>
      </c>
      <c r="BL384" s="37" t="e">
        <f>IF(AND(MOD('935'!$K384,10)&gt;0,MOD('935'!$K384,1000)&gt;1),'Charging rates'!$F$38*$BH384/(1+'DNO totals'!$F$99)*'935'!$O384,0)</f>
        <v>#VALUE!</v>
      </c>
      <c r="BM384" s="37" t="e">
        <f>IF(MOD('935'!$K384,1000)=1,'Charging rates'!$G$38*$BH384/(1+'DNO totals'!$G$99)*'935'!$P384,0)</f>
        <v>#VALUE!</v>
      </c>
      <c r="BN384" s="52" t="e">
        <f t="shared" si="89"/>
        <v>#VALUE!</v>
      </c>
      <c r="BO384" s="37" t="e">
        <f>IF('935'!$K384&gt;1000,'Charging rates'!$C$38*$AW384*'935'!$L384,0)</f>
        <v>#VALUE!</v>
      </c>
      <c r="BP384" s="37" t="e">
        <f>IF(MOD('935'!$K384,1000)&gt;100,'Charging rates'!$D$38*$AW384*'935'!$M384,0)</f>
        <v>#VALUE!</v>
      </c>
      <c r="BQ384" s="37" t="e">
        <f>IF(MOD('935'!$K384,100)&gt;10,'Charging rates'!$E$38*$AW384*'935'!$N384,0)</f>
        <v>#VALUE!</v>
      </c>
      <c r="BR384" s="52" t="e">
        <f t="shared" si="90"/>
        <v>#VALUE!</v>
      </c>
      <c r="BS384" s="48" t="e">
        <f>'935'!C384&lt;&gt;"VOID"</f>
        <v>#VALUE!</v>
      </c>
      <c r="BT384" s="33" t="e">
        <f>IF(BS384,(100/'11'!B$17*BD384*((1-'935'!I384)*'Charging rates'!B$51+'Charging rates'!B$63)),0)</f>
        <v>#VALUE!</v>
      </c>
      <c r="BU384" s="33" t="e">
        <f>100/'11'!B$17*BG384*('Charging rates'!B$51+'Charging rates'!B$63)</f>
        <v>#VALUE!</v>
      </c>
      <c r="BV384" s="33" t="e">
        <f>100/'11'!B$17*BE384*('Charging rates'!B$51+'Charging rates'!B$63)</f>
        <v>#VALUE!</v>
      </c>
      <c r="BW384" s="53" t="e">
        <f t="shared" si="91"/>
        <v>#VALUE!</v>
      </c>
      <c r="BX384" s="32" t="e">
        <f>AT384-('935'!T384*(1-'935'!X384/'11'!B$17))</f>
        <v>#VALUE!</v>
      </c>
      <c r="BY384" s="32">
        <f>0-IF(ISNUMBER(I384),INDEX('913'!$I$6:$I$1205,I384),0)-IF(ISNUMBER(J384),INDEX('913'!$I$6:$I$1205,J384),0)-IF(ISNUMBER(K384),INDEX('913'!$I$6:$I$1205,K384),0)-IF(ISNUMBER(L384),INDEX('913'!$I$6:$I$1205,L384),0)-IF(ISNUMBER(M384),INDEX('913'!$I$6:$I$1205,M384),0)-IF(ISNUMBER(N384),INDEX('913'!$I$6:$I$1205,N384),0)-IF(ISNUMBER(O384),INDEX('913'!$I$6:$I$1205,O384),0)-IF(ISNUMBER(P384),INDEX('913'!$I$6:$I$1205,P384),0)</f>
        <v>0</v>
      </c>
      <c r="BZ384" s="37">
        <f>IF(BY384=0,1,MAX(1,SQRT(BY384^2+(IF(ISNUMBER(I384),INDEX('913'!$J$6:$J$1205,I384),0)+IF(ISNUMBER(J384),INDEX('913'!$J$6:$J$1205,J384),0)+IF(ISNUMBER(K384),INDEX('913'!$J$6:$J$1205,K384),0)+IF(ISNUMBER(L384),INDEX('913'!$J$6:$J$1205,L384),0)+IF(ISNUMBER(M384),INDEX('913'!$J$6:$J$1205,M384),0)+IF(ISNUMBER(N384),INDEX('913'!$J$6:$J$1205,N384),0)+IF(ISNUMBER(O384),INDEX('913'!$J$6:$J$1205,O384),0)+IF(ISNUMBER(P384),INDEX('913'!$J$6:$J$1205,P384),0))^2)/BY384))</f>
        <v>1</v>
      </c>
      <c r="CA384" s="33" t="e">
        <f>100*AO384/'11'!B$17</f>
        <v>#VALUE!</v>
      </c>
      <c r="CB384" s="37" t="e">
        <f>100*(AP384*BZ384)/'11'!C$17</f>
        <v>#VALUE!</v>
      </c>
      <c r="CC384" s="37" t="e">
        <f t="shared" si="92"/>
        <v>#VALUE!</v>
      </c>
      <c r="CD384" s="33" t="e">
        <f t="shared" si="93"/>
        <v>#VALUE!</v>
      </c>
      <c r="CE384" s="54" t="e">
        <f>'11'!C$17-'935'!Y384</f>
        <v>#VALUE!</v>
      </c>
      <c r="CF384" s="37" t="e">
        <f>MAX('DNO totals'!B$312+0,MIN('935'!L384+0,'DNO totals'!B$304+0))</f>
        <v>#VALUE!</v>
      </c>
      <c r="CG384" s="37" t="e">
        <f>MAX('DNO totals'!C$312+0,MIN('935'!M384+0,'DNO totals'!C$304+0))</f>
        <v>#VALUE!</v>
      </c>
      <c r="CH384" s="37" t="e">
        <f>MAX('DNO totals'!D$312+0,MIN('935'!N384+0,'DNO totals'!D$304+0))</f>
        <v>#VALUE!</v>
      </c>
      <c r="CI384" s="37" t="e">
        <f>MAX('DNO totals'!E$312+0,MIN('935'!O384+0,'DNO totals'!E$304+0))</f>
        <v>#VALUE!</v>
      </c>
      <c r="CJ384" s="52" t="e">
        <f>MAX('DNO totals'!F$312+0,MIN('935'!P384+0,'DNO totals'!F$304+0))</f>
        <v>#VALUE!</v>
      </c>
      <c r="CK384" s="37" t="e">
        <f>IF('935'!$K384=1000,'Charging rates'!$C$38*$BH384/(1+'DNO totals'!$C$99)*$CF384,0)</f>
        <v>#VALUE!</v>
      </c>
      <c r="CL384" s="37" t="e">
        <f>IF(MOD('935'!$K384,1000)=100,'Charging rates'!$D$38*$BH384/(1+'DNO totals'!$D$99)*$CG384,0)</f>
        <v>#VALUE!</v>
      </c>
      <c r="CM384" s="37" t="e">
        <f>IF(MOD('935'!$K384,100)=10,'Charging rates'!$E$38*$BH384/(1+'DNO totals'!$E$99)*$CH384,0)</f>
        <v>#VALUE!</v>
      </c>
      <c r="CN384" s="37" t="e">
        <f>IF(AND(MOD('935'!$K384,10)&gt;0,MOD('935'!$K384,1000)&gt;1),'Charging rates'!$F$38*$BH384/(1+'DNO totals'!$F$99)*$CI384,0)</f>
        <v>#VALUE!</v>
      </c>
      <c r="CO384" s="37" t="e">
        <f>IF(MOD('935'!$K384,1000)=1,'Charging rates'!$G$38*$BH384/(1+'DNO totals'!$G$99)*$CJ384,0)</f>
        <v>#VALUE!</v>
      </c>
      <c r="CP384" s="52" t="e">
        <f t="shared" si="94"/>
        <v>#VALUE!</v>
      </c>
      <c r="CQ384" s="37" t="e">
        <f>IF('935'!$K384&gt;1000,'Charging rates'!$C$38*$AW384*$CF384,0)</f>
        <v>#VALUE!</v>
      </c>
      <c r="CR384" s="37" t="e">
        <f>IF(MOD('935'!$K384,1000)&gt;100,'Charging rates'!$D$38*$AW384*$CG384,0)</f>
        <v>#VALUE!</v>
      </c>
      <c r="CS384" s="37" t="e">
        <f>IF(MOD('935'!$K384,100)&gt;10,'Charging rates'!$E$38*$AW384*$CH384,0)</f>
        <v>#VALUE!</v>
      </c>
      <c r="CT384" s="52" t="e">
        <f t="shared" si="95"/>
        <v>#VALUE!</v>
      </c>
      <c r="CU384" s="33" t="e">
        <f>100*(AP384*'935'!Q384*BZ384)/'11'!B$17</f>
        <v>#VALUE!</v>
      </c>
      <c r="CV384" s="33" t="e">
        <f>100/'11'!B$17*'Charging rates'!B$10*AW384</f>
        <v>#VALUE!</v>
      </c>
      <c r="CW384" s="33" t="e">
        <f>IF(AT384=0,0,(1-BX384/AT384)*(CA384+IF('935'!Q384=0,0,(CB384*'935'!Q384*('11'!C$17-'935'!Y384)/('11'!B$17-'935'!X384)))))</f>
        <v>#VALUE!</v>
      </c>
      <c r="CX384" s="33" t="e">
        <f t="shared" si="96"/>
        <v>#VALUE!</v>
      </c>
      <c r="CY384" s="49" t="e">
        <f t="shared" si="97"/>
        <v>#VALUE!</v>
      </c>
      <c r="CZ384" s="32" t="e">
        <f>AT384*(Parameters!B$21+AU384)*IF('DNO totals'!B$323&lt;0,1,'935'!S384)</f>
        <v>#VALUE!</v>
      </c>
      <c r="DA384" s="52" t="e">
        <f>IF('DNO totals'!B$323&lt;0,1,'935'!S384)*(Parameters!B$21+AU384)</f>
        <v>#VALUE!</v>
      </c>
      <c r="DB384" s="37" t="e">
        <f>CX384+'Charging rates'!B$106*DA384*100/'11'!B$17</f>
        <v>#VALUE!</v>
      </c>
      <c r="DC384" s="37" t="e">
        <f>DB384+'Charging rates'!B$116*(Parameters!B$21+AU384)*100/'11'!B$17*IF('DNO totals'!B$323&lt;0,1,'935'!S384)</f>
        <v>#VALUE!</v>
      </c>
      <c r="DD384" s="37" t="e">
        <f>'Charging rates'!B$97*(CP384+CT384)*100/'11'!B$17</f>
        <v>#VALUE!</v>
      </c>
      <c r="DE384" s="33" t="e">
        <f>MAX(0-(CB384*AU384*'11'!C$17/'11'!B$17),DC384+DD384)</f>
        <v>#VALUE!</v>
      </c>
      <c r="DF384" s="37" t="e">
        <f>IF(BS384,IF(AU384=0,CC384,MAX(0,MIN(CC384,CC384+(DE384/'935'!Q384*('11'!B$17-'935'!X384)/('11'!C$17-'935'!Y384))))),0)</f>
        <v>#VALUE!</v>
      </c>
      <c r="DG384" s="33" t="e">
        <f t="shared" si="98"/>
        <v>#VALUE!</v>
      </c>
      <c r="DH384" s="53" t="e">
        <f t="shared" si="99"/>
        <v>#VALUE!</v>
      </c>
    </row>
    <row r="385" spans="1:112">
      <c r="A385" s="28">
        <v>285</v>
      </c>
      <c r="B385" s="47" t="e">
        <f>'935'!B385</f>
        <v>#VALUE!</v>
      </c>
      <c r="C385" s="48" t="e">
        <f>OR('935'!E385&lt;&gt;"VOID",'935'!F385&lt;&gt;"VOID",'935'!G385&lt;&gt;"VOID")</f>
        <v>#VALUE!</v>
      </c>
      <c r="D385" s="32" t="e">
        <f>IF('935'!D385="VOID",0,'935'!D385*(1-'935'!X385/'11'!B$17))</f>
        <v>#VALUE!</v>
      </c>
      <c r="E385" s="32" t="e">
        <f>IF('935'!E385="VOID",0,'935'!E385*(1-'935'!X385/'11'!B$17))</f>
        <v>#VALUE!</v>
      </c>
      <c r="F385" s="32" t="e">
        <f>IF('935'!F385="VOID",0,'935'!F385*(1-'935'!X385/'11'!B$17))</f>
        <v>#VALUE!</v>
      </c>
      <c r="G385" s="32" t="e">
        <f>IF('935'!G385="VOID",0,'935'!G385*(1-'935'!X385/'11'!B$17))</f>
        <v>#VALUE!</v>
      </c>
      <c r="H385" s="49" t="e">
        <f t="shared" si="80"/>
        <v>#VALUE!</v>
      </c>
      <c r="I385" s="50" t="e">
        <f>MATCH('935'!J385,'913'!$B$6:$B$1205,0)</f>
        <v>#VALUE!</v>
      </c>
      <c r="J385" s="50" t="e">
        <f>MATCH(INDEX('913'!$D$6:$D$1205,I385),'913'!$B$6:$B$1205,0)</f>
        <v>#VALUE!</v>
      </c>
      <c r="K385" s="50" t="e">
        <f>MATCH(INDEX('913'!$D$6:$D$1205,J385),'913'!$B$6:$B$1205,0)</f>
        <v>#VALUE!</v>
      </c>
      <c r="L385" s="50" t="e">
        <f>MATCH(INDEX('913'!$D$6:$D$1205,K385),'913'!$B$6:$B$1205,0)</f>
        <v>#VALUE!</v>
      </c>
      <c r="M385" s="50" t="e">
        <f>MATCH(INDEX('913'!$D$6:$D$1205,L385),'913'!$B$6:$B$1205,0)</f>
        <v>#VALUE!</v>
      </c>
      <c r="N385" s="50" t="e">
        <f>MATCH(INDEX('913'!$D$6:$D$1205,M385),'913'!$B$6:$B$1205,0)</f>
        <v>#VALUE!</v>
      </c>
      <c r="O385" s="50" t="e">
        <f>MATCH(INDEX('913'!$D$6:$D$1205,N385),'913'!$B$6:$B$1205,0)</f>
        <v>#VALUE!</v>
      </c>
      <c r="P385" s="51" t="e">
        <f>MATCH(INDEX('913'!$D$6:$D$1205,O385),'913'!$B$6:$B$1205,0)</f>
        <v>#VALUE!</v>
      </c>
      <c r="Q385" s="37">
        <f>IF(ISNUMBER(I385),MAX(0,INDEX('913'!$E$6:$E$1205,I385)),0)</f>
        <v>0</v>
      </c>
      <c r="R385" s="37">
        <f>IF(ISNUMBER(J385),MAX(0,INDEX('913'!$E$6:$E$1205,J385)),0)</f>
        <v>0</v>
      </c>
      <c r="S385" s="37">
        <f>IF(ISNUMBER(K385),MAX(0,INDEX('913'!$E$6:$E$1205,K385)),0)</f>
        <v>0</v>
      </c>
      <c r="T385" s="37">
        <f>IF(ISNUMBER(L385),MAX(0,INDEX('913'!$E$6:$E$1205,L385)),0)</f>
        <v>0</v>
      </c>
      <c r="U385" s="37">
        <f>IF(ISNUMBER(M385),MAX(0,INDEX('913'!$E$6:$E$1205,M385)),0)</f>
        <v>0</v>
      </c>
      <c r="V385" s="37">
        <f>IF(ISNUMBER(N385),MAX(0,INDEX('913'!$E$6:$E$1205,N385)),0)</f>
        <v>0</v>
      </c>
      <c r="W385" s="37">
        <f>IF(ISNUMBER(O385),MAX(0,INDEX('913'!$E$6:$E$1205,O385)),0)</f>
        <v>0</v>
      </c>
      <c r="X385" s="52">
        <f>IF(ISNUMBER(P385),MAX(0,INDEX('913'!$E$6:$E$1205,P385)),0)</f>
        <v>0</v>
      </c>
      <c r="Y385" s="37">
        <f>IF(ISNUMBER(I385),MAX(0,INDEX('913'!$F$6:$F$1205,I385)),0)</f>
        <v>0</v>
      </c>
      <c r="Z385" s="37">
        <f>IF(ISNUMBER(J385),MAX(0,INDEX('913'!$F$6:$F$1205,J385)),0)</f>
        <v>0</v>
      </c>
      <c r="AA385" s="37">
        <f>IF(ISNUMBER(K385),MAX(0,INDEX('913'!$F$6:$F$1205,K385)),0)</f>
        <v>0</v>
      </c>
      <c r="AB385" s="37">
        <f>IF(ISNUMBER(L385),MAX(0,INDEX('913'!$F$6:$F$1205,L385)),0)</f>
        <v>0</v>
      </c>
      <c r="AC385" s="37">
        <f>IF(ISNUMBER(M385),MAX(0,INDEX('913'!$F$6:$F$1205,M385)),0)</f>
        <v>0</v>
      </c>
      <c r="AD385" s="37">
        <f>IF(ISNUMBER(N385),MAX(0,INDEX('913'!$F$6:$F$1205,N385)),0)</f>
        <v>0</v>
      </c>
      <c r="AE385" s="37">
        <f>IF(ISNUMBER(O385),MAX(0,INDEX('913'!$F$6:$F$1205,O385)),0)</f>
        <v>0</v>
      </c>
      <c r="AF385" s="37">
        <f>IF(ISNUMBER(P385),MAX(0,INDEX('913'!$F$6:$F$1205,P385)),0)</f>
        <v>0</v>
      </c>
      <c r="AG385" s="32">
        <f>IF(ISNUMBER(I385),SQRT(INDEX('913'!$I$6:$I$1205,I385)^2+INDEX('913'!$J$6:$J$1205,I385)^2),0)</f>
        <v>0</v>
      </c>
      <c r="AH385" s="32">
        <f>IF(ISNUMBER(J385),SQRT(INDEX('913'!$I$6:$I$1205,J385)^2+INDEX('913'!$J$6:$J$1205,J385)^2),0)</f>
        <v>0</v>
      </c>
      <c r="AI385" s="32">
        <f>IF(ISNUMBER(K385),SQRT(INDEX('913'!$I$6:$I$1205,K385)^2+INDEX('913'!$J$6:$J$1205,K385)^2),0)</f>
        <v>0</v>
      </c>
      <c r="AJ385" s="32">
        <f>IF(ISNUMBER(L385),SQRT(INDEX('913'!$I$6:$I$1205,L385)^2+INDEX('913'!$J$6:$J$1205,L385)^2),0)</f>
        <v>0</v>
      </c>
      <c r="AK385" s="32">
        <f>IF(ISNUMBER(M385),SQRT(INDEX('913'!$I$6:$I$1205,M385)^2+INDEX('913'!$J$6:$J$1205,M385)^2),0)</f>
        <v>0</v>
      </c>
      <c r="AL385" s="32">
        <f>IF(ISNUMBER(N385),SQRT(INDEX('913'!$I$6:$I$1205,N385)^2+INDEX('913'!$J$6:$J$1205,N385)^2),0)</f>
        <v>0</v>
      </c>
      <c r="AM385" s="32">
        <f>IF(ISNUMBER(O385),SQRT(INDEX('913'!$I$6:$I$1205,O385)^2+INDEX('913'!$J$6:$J$1205,O385)^2),0)</f>
        <v>0</v>
      </c>
      <c r="AN385" s="49">
        <f>IF(ISNUMBER(P385),SQRT(INDEX('913'!$I$6:$I$1205,P385)^2+INDEX('913'!$J$6:$J$1205,P385)^2),0)</f>
        <v>0</v>
      </c>
      <c r="AO385" s="37">
        <f t="shared" si="81"/>
        <v>0</v>
      </c>
      <c r="AP385" s="37">
        <f t="shared" si="82"/>
        <v>0</v>
      </c>
      <c r="AQ385" s="33" t="e">
        <f>-100*'935'!W385*(AO385+AP385)/'11'!C$17</f>
        <v>#VALUE!</v>
      </c>
      <c r="AR385" s="37" t="e">
        <f t="shared" si="83"/>
        <v>#VALUE!</v>
      </c>
      <c r="AS385" s="52" t="e">
        <f t="shared" si="84"/>
        <v>#VALUE!</v>
      </c>
      <c r="AT385" s="32" t="e">
        <f>IF('935'!C385="VOID",0,('935'!C385*(1-'935'!X385/'11'!B$17)))</f>
        <v>#VALUE!</v>
      </c>
      <c r="AU385" s="52" t="e">
        <f>'935'!Q385*(1-'935'!Y385/'11'!C$17)/(1-'935'!X385/'11'!B$17)</f>
        <v>#VALUE!</v>
      </c>
      <c r="AV385" s="37" t="e">
        <f>INDEX('DNO totals'!$B$57:$G$57,IF('935'!K385,IF(MOD('935'!K385,1000),IF(MOD('935'!K385,100),IF(MOD('935'!K385,10),IF(MOD('935'!K385,1000)=1,6,5),4),3),2),1))</f>
        <v>#VALUE!</v>
      </c>
      <c r="AW385" s="52" t="e">
        <f t="shared" si="85"/>
        <v>#VALUE!</v>
      </c>
      <c r="AX385" s="32" t="e">
        <f>IF('935'!V385="VOID",0,'935'!V385*(1-'935'!X385/'11'!B$17))</f>
        <v>#VALUE!</v>
      </c>
      <c r="AY385" s="33" t="e">
        <f>IF(H385,-100*'Charging rates'!B$10/'11'!B$17*AX385/H385,0)</f>
        <v>#VALUE!</v>
      </c>
      <c r="AZ385" s="33" t="e">
        <f>IF(C385,'DNO totals'!B$41,0)</f>
        <v>#VALUE!</v>
      </c>
      <c r="BA385" s="33" t="e">
        <f t="shared" si="86"/>
        <v>#VALUE!</v>
      </c>
      <c r="BB385" s="33" t="e">
        <f t="shared" si="87"/>
        <v>#VALUE!</v>
      </c>
      <c r="BC385" s="53" t="e">
        <f t="shared" si="88"/>
        <v>#VALUE!</v>
      </c>
      <c r="BD385" s="32" t="e">
        <f>IF(AT385,'935'!H385*AT385/(AT385+D385+H385),0)</f>
        <v>#VALUE!</v>
      </c>
      <c r="BE385" s="32" t="e">
        <f>IF(H385,'935'!H385*H385/(AT385+D385+H385),0)</f>
        <v>#VALUE!</v>
      </c>
      <c r="BF385" s="32" t="e">
        <f>BD385*(1-'935'!X385/'11'!B$17)</f>
        <v>#VALUE!</v>
      </c>
      <c r="BG385" s="49" t="e">
        <f>BE385*(1-'935'!X385/'11'!B$17)</f>
        <v>#VALUE!</v>
      </c>
      <c r="BH385" s="52" t="e">
        <f>AV385*Parameters!B$6</f>
        <v>#VALUE!</v>
      </c>
      <c r="BI385" s="37" t="e">
        <f>IF('935'!$K385=1000,'Charging rates'!$C$38*$BH385/(1+'DNO totals'!$C$99)*'935'!$L385,0)</f>
        <v>#VALUE!</v>
      </c>
      <c r="BJ385" s="37" t="e">
        <f>IF(MOD('935'!$K385,1000)=100,'Charging rates'!$D$38*$BH385/(1+'DNO totals'!$D$99)*'935'!$M385,0)</f>
        <v>#VALUE!</v>
      </c>
      <c r="BK385" s="37" t="e">
        <f>IF(MOD('935'!$K385,100)=10,'Charging rates'!$E$38*$BH385/(1+'DNO totals'!$E$99)*'935'!$N385,0)</f>
        <v>#VALUE!</v>
      </c>
      <c r="BL385" s="37" t="e">
        <f>IF(AND(MOD('935'!$K385,10)&gt;0,MOD('935'!$K385,1000)&gt;1),'Charging rates'!$F$38*$BH385/(1+'DNO totals'!$F$99)*'935'!$O385,0)</f>
        <v>#VALUE!</v>
      </c>
      <c r="BM385" s="37" t="e">
        <f>IF(MOD('935'!$K385,1000)=1,'Charging rates'!$G$38*$BH385/(1+'DNO totals'!$G$99)*'935'!$P385,0)</f>
        <v>#VALUE!</v>
      </c>
      <c r="BN385" s="52" t="e">
        <f t="shared" si="89"/>
        <v>#VALUE!</v>
      </c>
      <c r="BO385" s="37" t="e">
        <f>IF('935'!$K385&gt;1000,'Charging rates'!$C$38*$AW385*'935'!$L385,0)</f>
        <v>#VALUE!</v>
      </c>
      <c r="BP385" s="37" t="e">
        <f>IF(MOD('935'!$K385,1000)&gt;100,'Charging rates'!$D$38*$AW385*'935'!$M385,0)</f>
        <v>#VALUE!</v>
      </c>
      <c r="BQ385" s="37" t="e">
        <f>IF(MOD('935'!$K385,100)&gt;10,'Charging rates'!$E$38*$AW385*'935'!$N385,0)</f>
        <v>#VALUE!</v>
      </c>
      <c r="BR385" s="52" t="e">
        <f t="shared" si="90"/>
        <v>#VALUE!</v>
      </c>
      <c r="BS385" s="48" t="e">
        <f>'935'!C385&lt;&gt;"VOID"</f>
        <v>#VALUE!</v>
      </c>
      <c r="BT385" s="33" t="e">
        <f>IF(BS385,(100/'11'!B$17*BD385*((1-'935'!I385)*'Charging rates'!B$51+'Charging rates'!B$63)),0)</f>
        <v>#VALUE!</v>
      </c>
      <c r="BU385" s="33" t="e">
        <f>100/'11'!B$17*BG385*('Charging rates'!B$51+'Charging rates'!B$63)</f>
        <v>#VALUE!</v>
      </c>
      <c r="BV385" s="33" t="e">
        <f>100/'11'!B$17*BE385*('Charging rates'!B$51+'Charging rates'!B$63)</f>
        <v>#VALUE!</v>
      </c>
      <c r="BW385" s="53" t="e">
        <f t="shared" si="91"/>
        <v>#VALUE!</v>
      </c>
      <c r="BX385" s="32" t="e">
        <f>AT385-('935'!T385*(1-'935'!X385/'11'!B$17))</f>
        <v>#VALUE!</v>
      </c>
      <c r="BY385" s="32">
        <f>0-IF(ISNUMBER(I385),INDEX('913'!$I$6:$I$1205,I385),0)-IF(ISNUMBER(J385),INDEX('913'!$I$6:$I$1205,J385),0)-IF(ISNUMBER(K385),INDEX('913'!$I$6:$I$1205,K385),0)-IF(ISNUMBER(L385),INDEX('913'!$I$6:$I$1205,L385),0)-IF(ISNUMBER(M385),INDEX('913'!$I$6:$I$1205,M385),0)-IF(ISNUMBER(N385),INDEX('913'!$I$6:$I$1205,N385),0)-IF(ISNUMBER(O385),INDEX('913'!$I$6:$I$1205,O385),0)-IF(ISNUMBER(P385),INDEX('913'!$I$6:$I$1205,P385),0)</f>
        <v>0</v>
      </c>
      <c r="BZ385" s="37">
        <f>IF(BY385=0,1,MAX(1,SQRT(BY385^2+(IF(ISNUMBER(I385),INDEX('913'!$J$6:$J$1205,I385),0)+IF(ISNUMBER(J385),INDEX('913'!$J$6:$J$1205,J385),0)+IF(ISNUMBER(K385),INDEX('913'!$J$6:$J$1205,K385),0)+IF(ISNUMBER(L385),INDEX('913'!$J$6:$J$1205,L385),0)+IF(ISNUMBER(M385),INDEX('913'!$J$6:$J$1205,M385),0)+IF(ISNUMBER(N385),INDEX('913'!$J$6:$J$1205,N385),0)+IF(ISNUMBER(O385),INDEX('913'!$J$6:$J$1205,O385),0)+IF(ISNUMBER(P385),INDEX('913'!$J$6:$J$1205,P385),0))^2)/BY385))</f>
        <v>1</v>
      </c>
      <c r="CA385" s="33" t="e">
        <f>100*AO385/'11'!B$17</f>
        <v>#VALUE!</v>
      </c>
      <c r="CB385" s="37" t="e">
        <f>100*(AP385*BZ385)/'11'!C$17</f>
        <v>#VALUE!</v>
      </c>
      <c r="CC385" s="37" t="e">
        <f t="shared" si="92"/>
        <v>#VALUE!</v>
      </c>
      <c r="CD385" s="33" t="e">
        <f t="shared" si="93"/>
        <v>#VALUE!</v>
      </c>
      <c r="CE385" s="54" t="e">
        <f>'11'!C$17-'935'!Y385</f>
        <v>#VALUE!</v>
      </c>
      <c r="CF385" s="37" t="e">
        <f>MAX('DNO totals'!B$312+0,MIN('935'!L385+0,'DNO totals'!B$304+0))</f>
        <v>#VALUE!</v>
      </c>
      <c r="CG385" s="37" t="e">
        <f>MAX('DNO totals'!C$312+0,MIN('935'!M385+0,'DNO totals'!C$304+0))</f>
        <v>#VALUE!</v>
      </c>
      <c r="CH385" s="37" t="e">
        <f>MAX('DNO totals'!D$312+0,MIN('935'!N385+0,'DNO totals'!D$304+0))</f>
        <v>#VALUE!</v>
      </c>
      <c r="CI385" s="37" t="e">
        <f>MAX('DNO totals'!E$312+0,MIN('935'!O385+0,'DNO totals'!E$304+0))</f>
        <v>#VALUE!</v>
      </c>
      <c r="CJ385" s="52" t="e">
        <f>MAX('DNO totals'!F$312+0,MIN('935'!P385+0,'DNO totals'!F$304+0))</f>
        <v>#VALUE!</v>
      </c>
      <c r="CK385" s="37" t="e">
        <f>IF('935'!$K385=1000,'Charging rates'!$C$38*$BH385/(1+'DNO totals'!$C$99)*$CF385,0)</f>
        <v>#VALUE!</v>
      </c>
      <c r="CL385" s="37" t="e">
        <f>IF(MOD('935'!$K385,1000)=100,'Charging rates'!$D$38*$BH385/(1+'DNO totals'!$D$99)*$CG385,0)</f>
        <v>#VALUE!</v>
      </c>
      <c r="CM385" s="37" t="e">
        <f>IF(MOD('935'!$K385,100)=10,'Charging rates'!$E$38*$BH385/(1+'DNO totals'!$E$99)*$CH385,0)</f>
        <v>#VALUE!</v>
      </c>
      <c r="CN385" s="37" t="e">
        <f>IF(AND(MOD('935'!$K385,10)&gt;0,MOD('935'!$K385,1000)&gt;1),'Charging rates'!$F$38*$BH385/(1+'DNO totals'!$F$99)*$CI385,0)</f>
        <v>#VALUE!</v>
      </c>
      <c r="CO385" s="37" t="e">
        <f>IF(MOD('935'!$K385,1000)=1,'Charging rates'!$G$38*$BH385/(1+'DNO totals'!$G$99)*$CJ385,0)</f>
        <v>#VALUE!</v>
      </c>
      <c r="CP385" s="52" t="e">
        <f t="shared" si="94"/>
        <v>#VALUE!</v>
      </c>
      <c r="CQ385" s="37" t="e">
        <f>IF('935'!$K385&gt;1000,'Charging rates'!$C$38*$AW385*$CF385,0)</f>
        <v>#VALUE!</v>
      </c>
      <c r="CR385" s="37" t="e">
        <f>IF(MOD('935'!$K385,1000)&gt;100,'Charging rates'!$D$38*$AW385*$CG385,0)</f>
        <v>#VALUE!</v>
      </c>
      <c r="CS385" s="37" t="e">
        <f>IF(MOD('935'!$K385,100)&gt;10,'Charging rates'!$E$38*$AW385*$CH385,0)</f>
        <v>#VALUE!</v>
      </c>
      <c r="CT385" s="52" t="e">
        <f t="shared" si="95"/>
        <v>#VALUE!</v>
      </c>
      <c r="CU385" s="33" t="e">
        <f>100*(AP385*'935'!Q385*BZ385)/'11'!B$17</f>
        <v>#VALUE!</v>
      </c>
      <c r="CV385" s="33" t="e">
        <f>100/'11'!B$17*'Charging rates'!B$10*AW385</f>
        <v>#VALUE!</v>
      </c>
      <c r="CW385" s="33" t="e">
        <f>IF(AT385=0,0,(1-BX385/AT385)*(CA385+IF('935'!Q385=0,0,(CB385*'935'!Q385*('11'!C$17-'935'!Y385)/('11'!B$17-'935'!X385)))))</f>
        <v>#VALUE!</v>
      </c>
      <c r="CX385" s="33" t="e">
        <f t="shared" si="96"/>
        <v>#VALUE!</v>
      </c>
      <c r="CY385" s="49" t="e">
        <f t="shared" si="97"/>
        <v>#VALUE!</v>
      </c>
      <c r="CZ385" s="32" t="e">
        <f>AT385*(Parameters!B$21+AU385)*IF('DNO totals'!B$323&lt;0,1,'935'!S385)</f>
        <v>#VALUE!</v>
      </c>
      <c r="DA385" s="52" t="e">
        <f>IF('DNO totals'!B$323&lt;0,1,'935'!S385)*(Parameters!B$21+AU385)</f>
        <v>#VALUE!</v>
      </c>
      <c r="DB385" s="37" t="e">
        <f>CX385+'Charging rates'!B$106*DA385*100/'11'!B$17</f>
        <v>#VALUE!</v>
      </c>
      <c r="DC385" s="37" t="e">
        <f>DB385+'Charging rates'!B$116*(Parameters!B$21+AU385)*100/'11'!B$17*IF('DNO totals'!B$323&lt;0,1,'935'!S385)</f>
        <v>#VALUE!</v>
      </c>
      <c r="DD385" s="37" t="e">
        <f>'Charging rates'!B$97*(CP385+CT385)*100/'11'!B$17</f>
        <v>#VALUE!</v>
      </c>
      <c r="DE385" s="33" t="e">
        <f>MAX(0-(CB385*AU385*'11'!C$17/'11'!B$17),DC385+DD385)</f>
        <v>#VALUE!</v>
      </c>
      <c r="DF385" s="37" t="e">
        <f>IF(BS385,IF(AU385=0,CC385,MAX(0,MIN(CC385,CC385+(DE385/'935'!Q385*('11'!B$17-'935'!X385)/('11'!C$17-'935'!Y385))))),0)</f>
        <v>#VALUE!</v>
      </c>
      <c r="DG385" s="33" t="e">
        <f t="shared" si="98"/>
        <v>#VALUE!</v>
      </c>
      <c r="DH385" s="53" t="e">
        <f t="shared" si="99"/>
        <v>#VALUE!</v>
      </c>
    </row>
    <row r="386" spans="1:112">
      <c r="A386" s="28">
        <v>286</v>
      </c>
      <c r="B386" s="47" t="e">
        <f>'935'!B386</f>
        <v>#VALUE!</v>
      </c>
      <c r="C386" s="48" t="e">
        <f>OR('935'!E386&lt;&gt;"VOID",'935'!F386&lt;&gt;"VOID",'935'!G386&lt;&gt;"VOID")</f>
        <v>#VALUE!</v>
      </c>
      <c r="D386" s="32" t="e">
        <f>IF('935'!D386="VOID",0,'935'!D386*(1-'935'!X386/'11'!B$17))</f>
        <v>#VALUE!</v>
      </c>
      <c r="E386" s="32" t="e">
        <f>IF('935'!E386="VOID",0,'935'!E386*(1-'935'!X386/'11'!B$17))</f>
        <v>#VALUE!</v>
      </c>
      <c r="F386" s="32" t="e">
        <f>IF('935'!F386="VOID",0,'935'!F386*(1-'935'!X386/'11'!B$17))</f>
        <v>#VALUE!</v>
      </c>
      <c r="G386" s="32" t="e">
        <f>IF('935'!G386="VOID",0,'935'!G386*(1-'935'!X386/'11'!B$17))</f>
        <v>#VALUE!</v>
      </c>
      <c r="H386" s="49" t="e">
        <f t="shared" si="80"/>
        <v>#VALUE!</v>
      </c>
      <c r="I386" s="50" t="e">
        <f>MATCH('935'!J386,'913'!$B$6:$B$1205,0)</f>
        <v>#VALUE!</v>
      </c>
      <c r="J386" s="50" t="e">
        <f>MATCH(INDEX('913'!$D$6:$D$1205,I386),'913'!$B$6:$B$1205,0)</f>
        <v>#VALUE!</v>
      </c>
      <c r="K386" s="50" t="e">
        <f>MATCH(INDEX('913'!$D$6:$D$1205,J386),'913'!$B$6:$B$1205,0)</f>
        <v>#VALUE!</v>
      </c>
      <c r="L386" s="50" t="e">
        <f>MATCH(INDEX('913'!$D$6:$D$1205,K386),'913'!$B$6:$B$1205,0)</f>
        <v>#VALUE!</v>
      </c>
      <c r="M386" s="50" t="e">
        <f>MATCH(INDEX('913'!$D$6:$D$1205,L386),'913'!$B$6:$B$1205,0)</f>
        <v>#VALUE!</v>
      </c>
      <c r="N386" s="50" t="e">
        <f>MATCH(INDEX('913'!$D$6:$D$1205,M386),'913'!$B$6:$B$1205,0)</f>
        <v>#VALUE!</v>
      </c>
      <c r="O386" s="50" t="e">
        <f>MATCH(INDEX('913'!$D$6:$D$1205,N386),'913'!$B$6:$B$1205,0)</f>
        <v>#VALUE!</v>
      </c>
      <c r="P386" s="51" t="e">
        <f>MATCH(INDEX('913'!$D$6:$D$1205,O386),'913'!$B$6:$B$1205,0)</f>
        <v>#VALUE!</v>
      </c>
      <c r="Q386" s="37">
        <f>IF(ISNUMBER(I386),MAX(0,INDEX('913'!$E$6:$E$1205,I386)),0)</f>
        <v>0</v>
      </c>
      <c r="R386" s="37">
        <f>IF(ISNUMBER(J386),MAX(0,INDEX('913'!$E$6:$E$1205,J386)),0)</f>
        <v>0</v>
      </c>
      <c r="S386" s="37">
        <f>IF(ISNUMBER(K386),MAX(0,INDEX('913'!$E$6:$E$1205,K386)),0)</f>
        <v>0</v>
      </c>
      <c r="T386" s="37">
        <f>IF(ISNUMBER(L386),MAX(0,INDEX('913'!$E$6:$E$1205,L386)),0)</f>
        <v>0</v>
      </c>
      <c r="U386" s="37">
        <f>IF(ISNUMBER(M386),MAX(0,INDEX('913'!$E$6:$E$1205,M386)),0)</f>
        <v>0</v>
      </c>
      <c r="V386" s="37">
        <f>IF(ISNUMBER(N386),MAX(0,INDEX('913'!$E$6:$E$1205,N386)),0)</f>
        <v>0</v>
      </c>
      <c r="W386" s="37">
        <f>IF(ISNUMBER(O386),MAX(0,INDEX('913'!$E$6:$E$1205,O386)),0)</f>
        <v>0</v>
      </c>
      <c r="X386" s="52">
        <f>IF(ISNUMBER(P386),MAX(0,INDEX('913'!$E$6:$E$1205,P386)),0)</f>
        <v>0</v>
      </c>
      <c r="Y386" s="37">
        <f>IF(ISNUMBER(I386),MAX(0,INDEX('913'!$F$6:$F$1205,I386)),0)</f>
        <v>0</v>
      </c>
      <c r="Z386" s="37">
        <f>IF(ISNUMBER(J386),MAX(0,INDEX('913'!$F$6:$F$1205,J386)),0)</f>
        <v>0</v>
      </c>
      <c r="AA386" s="37">
        <f>IF(ISNUMBER(K386),MAX(0,INDEX('913'!$F$6:$F$1205,K386)),0)</f>
        <v>0</v>
      </c>
      <c r="AB386" s="37">
        <f>IF(ISNUMBER(L386),MAX(0,INDEX('913'!$F$6:$F$1205,L386)),0)</f>
        <v>0</v>
      </c>
      <c r="AC386" s="37">
        <f>IF(ISNUMBER(M386),MAX(0,INDEX('913'!$F$6:$F$1205,M386)),0)</f>
        <v>0</v>
      </c>
      <c r="AD386" s="37">
        <f>IF(ISNUMBER(N386),MAX(0,INDEX('913'!$F$6:$F$1205,N386)),0)</f>
        <v>0</v>
      </c>
      <c r="AE386" s="37">
        <f>IF(ISNUMBER(O386),MAX(0,INDEX('913'!$F$6:$F$1205,O386)),0)</f>
        <v>0</v>
      </c>
      <c r="AF386" s="37">
        <f>IF(ISNUMBER(P386),MAX(0,INDEX('913'!$F$6:$F$1205,P386)),0)</f>
        <v>0</v>
      </c>
      <c r="AG386" s="32">
        <f>IF(ISNUMBER(I386),SQRT(INDEX('913'!$I$6:$I$1205,I386)^2+INDEX('913'!$J$6:$J$1205,I386)^2),0)</f>
        <v>0</v>
      </c>
      <c r="AH386" s="32">
        <f>IF(ISNUMBER(J386),SQRT(INDEX('913'!$I$6:$I$1205,J386)^2+INDEX('913'!$J$6:$J$1205,J386)^2),0)</f>
        <v>0</v>
      </c>
      <c r="AI386" s="32">
        <f>IF(ISNUMBER(K386),SQRT(INDEX('913'!$I$6:$I$1205,K386)^2+INDEX('913'!$J$6:$J$1205,K386)^2),0)</f>
        <v>0</v>
      </c>
      <c r="AJ386" s="32">
        <f>IF(ISNUMBER(L386),SQRT(INDEX('913'!$I$6:$I$1205,L386)^2+INDEX('913'!$J$6:$J$1205,L386)^2),0)</f>
        <v>0</v>
      </c>
      <c r="AK386" s="32">
        <f>IF(ISNUMBER(M386),SQRT(INDEX('913'!$I$6:$I$1205,M386)^2+INDEX('913'!$J$6:$J$1205,M386)^2),0)</f>
        <v>0</v>
      </c>
      <c r="AL386" s="32">
        <f>IF(ISNUMBER(N386),SQRT(INDEX('913'!$I$6:$I$1205,N386)^2+INDEX('913'!$J$6:$J$1205,N386)^2),0)</f>
        <v>0</v>
      </c>
      <c r="AM386" s="32">
        <f>IF(ISNUMBER(O386),SQRT(INDEX('913'!$I$6:$I$1205,O386)^2+INDEX('913'!$J$6:$J$1205,O386)^2),0)</f>
        <v>0</v>
      </c>
      <c r="AN386" s="49">
        <f>IF(ISNUMBER(P386),SQRT(INDEX('913'!$I$6:$I$1205,P386)^2+INDEX('913'!$J$6:$J$1205,P386)^2),0)</f>
        <v>0</v>
      </c>
      <c r="AO386" s="37">
        <f t="shared" si="81"/>
        <v>0</v>
      </c>
      <c r="AP386" s="37">
        <f t="shared" si="82"/>
        <v>0</v>
      </c>
      <c r="AQ386" s="33" t="e">
        <f>-100*'935'!W386*(AO386+AP386)/'11'!C$17</f>
        <v>#VALUE!</v>
      </c>
      <c r="AR386" s="37" t="e">
        <f t="shared" si="83"/>
        <v>#VALUE!</v>
      </c>
      <c r="AS386" s="52" t="e">
        <f t="shared" si="84"/>
        <v>#VALUE!</v>
      </c>
      <c r="AT386" s="32" t="e">
        <f>IF('935'!C386="VOID",0,('935'!C386*(1-'935'!X386/'11'!B$17)))</f>
        <v>#VALUE!</v>
      </c>
      <c r="AU386" s="52" t="e">
        <f>'935'!Q386*(1-'935'!Y386/'11'!C$17)/(1-'935'!X386/'11'!B$17)</f>
        <v>#VALUE!</v>
      </c>
      <c r="AV386" s="37" t="e">
        <f>INDEX('DNO totals'!$B$57:$G$57,IF('935'!K386,IF(MOD('935'!K386,1000),IF(MOD('935'!K386,100),IF(MOD('935'!K386,10),IF(MOD('935'!K386,1000)=1,6,5),4),3),2),1))</f>
        <v>#VALUE!</v>
      </c>
      <c r="AW386" s="52" t="e">
        <f t="shared" si="85"/>
        <v>#VALUE!</v>
      </c>
      <c r="AX386" s="32" t="e">
        <f>IF('935'!V386="VOID",0,'935'!V386*(1-'935'!X386/'11'!B$17))</f>
        <v>#VALUE!</v>
      </c>
      <c r="AY386" s="33" t="e">
        <f>IF(H386,-100*'Charging rates'!B$10/'11'!B$17*AX386/H386,0)</f>
        <v>#VALUE!</v>
      </c>
      <c r="AZ386" s="33" t="e">
        <f>IF(C386,'DNO totals'!B$41,0)</f>
        <v>#VALUE!</v>
      </c>
      <c r="BA386" s="33" t="e">
        <f t="shared" si="86"/>
        <v>#VALUE!</v>
      </c>
      <c r="BB386" s="33" t="e">
        <f t="shared" si="87"/>
        <v>#VALUE!</v>
      </c>
      <c r="BC386" s="53" t="e">
        <f t="shared" si="88"/>
        <v>#VALUE!</v>
      </c>
      <c r="BD386" s="32" t="e">
        <f>IF(AT386,'935'!H386*AT386/(AT386+D386+H386),0)</f>
        <v>#VALUE!</v>
      </c>
      <c r="BE386" s="32" t="e">
        <f>IF(H386,'935'!H386*H386/(AT386+D386+H386),0)</f>
        <v>#VALUE!</v>
      </c>
      <c r="BF386" s="32" t="e">
        <f>BD386*(1-'935'!X386/'11'!B$17)</f>
        <v>#VALUE!</v>
      </c>
      <c r="BG386" s="49" t="e">
        <f>BE386*(1-'935'!X386/'11'!B$17)</f>
        <v>#VALUE!</v>
      </c>
      <c r="BH386" s="52" t="e">
        <f>AV386*Parameters!B$6</f>
        <v>#VALUE!</v>
      </c>
      <c r="BI386" s="37" t="e">
        <f>IF('935'!$K386=1000,'Charging rates'!$C$38*$BH386/(1+'DNO totals'!$C$99)*'935'!$L386,0)</f>
        <v>#VALUE!</v>
      </c>
      <c r="BJ386" s="37" t="e">
        <f>IF(MOD('935'!$K386,1000)=100,'Charging rates'!$D$38*$BH386/(1+'DNO totals'!$D$99)*'935'!$M386,0)</f>
        <v>#VALUE!</v>
      </c>
      <c r="BK386" s="37" t="e">
        <f>IF(MOD('935'!$K386,100)=10,'Charging rates'!$E$38*$BH386/(1+'DNO totals'!$E$99)*'935'!$N386,0)</f>
        <v>#VALUE!</v>
      </c>
      <c r="BL386" s="37" t="e">
        <f>IF(AND(MOD('935'!$K386,10)&gt;0,MOD('935'!$K386,1000)&gt;1),'Charging rates'!$F$38*$BH386/(1+'DNO totals'!$F$99)*'935'!$O386,0)</f>
        <v>#VALUE!</v>
      </c>
      <c r="BM386" s="37" t="e">
        <f>IF(MOD('935'!$K386,1000)=1,'Charging rates'!$G$38*$BH386/(1+'DNO totals'!$G$99)*'935'!$P386,0)</f>
        <v>#VALUE!</v>
      </c>
      <c r="BN386" s="52" t="e">
        <f t="shared" si="89"/>
        <v>#VALUE!</v>
      </c>
      <c r="BO386" s="37" t="e">
        <f>IF('935'!$K386&gt;1000,'Charging rates'!$C$38*$AW386*'935'!$L386,0)</f>
        <v>#VALUE!</v>
      </c>
      <c r="BP386" s="37" t="e">
        <f>IF(MOD('935'!$K386,1000)&gt;100,'Charging rates'!$D$38*$AW386*'935'!$M386,0)</f>
        <v>#VALUE!</v>
      </c>
      <c r="BQ386" s="37" t="e">
        <f>IF(MOD('935'!$K386,100)&gt;10,'Charging rates'!$E$38*$AW386*'935'!$N386,0)</f>
        <v>#VALUE!</v>
      </c>
      <c r="BR386" s="52" t="e">
        <f t="shared" si="90"/>
        <v>#VALUE!</v>
      </c>
      <c r="BS386" s="48" t="e">
        <f>'935'!C386&lt;&gt;"VOID"</f>
        <v>#VALUE!</v>
      </c>
      <c r="BT386" s="33" t="e">
        <f>IF(BS386,(100/'11'!B$17*BD386*((1-'935'!I386)*'Charging rates'!B$51+'Charging rates'!B$63)),0)</f>
        <v>#VALUE!</v>
      </c>
      <c r="BU386" s="33" t="e">
        <f>100/'11'!B$17*BG386*('Charging rates'!B$51+'Charging rates'!B$63)</f>
        <v>#VALUE!</v>
      </c>
      <c r="BV386" s="33" t="e">
        <f>100/'11'!B$17*BE386*('Charging rates'!B$51+'Charging rates'!B$63)</f>
        <v>#VALUE!</v>
      </c>
      <c r="BW386" s="53" t="e">
        <f t="shared" si="91"/>
        <v>#VALUE!</v>
      </c>
      <c r="BX386" s="32" t="e">
        <f>AT386-('935'!T386*(1-'935'!X386/'11'!B$17))</f>
        <v>#VALUE!</v>
      </c>
      <c r="BY386" s="32">
        <f>0-IF(ISNUMBER(I386),INDEX('913'!$I$6:$I$1205,I386),0)-IF(ISNUMBER(J386),INDEX('913'!$I$6:$I$1205,J386),0)-IF(ISNUMBER(K386),INDEX('913'!$I$6:$I$1205,K386),0)-IF(ISNUMBER(L386),INDEX('913'!$I$6:$I$1205,L386),0)-IF(ISNUMBER(M386),INDEX('913'!$I$6:$I$1205,M386),0)-IF(ISNUMBER(N386),INDEX('913'!$I$6:$I$1205,N386),0)-IF(ISNUMBER(O386),INDEX('913'!$I$6:$I$1205,O386),0)-IF(ISNUMBER(P386),INDEX('913'!$I$6:$I$1205,P386),0)</f>
        <v>0</v>
      </c>
      <c r="BZ386" s="37">
        <f>IF(BY386=0,1,MAX(1,SQRT(BY386^2+(IF(ISNUMBER(I386),INDEX('913'!$J$6:$J$1205,I386),0)+IF(ISNUMBER(J386),INDEX('913'!$J$6:$J$1205,J386),0)+IF(ISNUMBER(K386),INDEX('913'!$J$6:$J$1205,K386),0)+IF(ISNUMBER(L386),INDEX('913'!$J$6:$J$1205,L386),0)+IF(ISNUMBER(M386),INDEX('913'!$J$6:$J$1205,M386),0)+IF(ISNUMBER(N386),INDEX('913'!$J$6:$J$1205,N386),0)+IF(ISNUMBER(O386),INDEX('913'!$J$6:$J$1205,O386),0)+IF(ISNUMBER(P386),INDEX('913'!$J$6:$J$1205,P386),0))^2)/BY386))</f>
        <v>1</v>
      </c>
      <c r="CA386" s="33" t="e">
        <f>100*AO386/'11'!B$17</f>
        <v>#VALUE!</v>
      </c>
      <c r="CB386" s="37" t="e">
        <f>100*(AP386*BZ386)/'11'!C$17</f>
        <v>#VALUE!</v>
      </c>
      <c r="CC386" s="37" t="e">
        <f t="shared" si="92"/>
        <v>#VALUE!</v>
      </c>
      <c r="CD386" s="33" t="e">
        <f t="shared" si="93"/>
        <v>#VALUE!</v>
      </c>
      <c r="CE386" s="54" t="e">
        <f>'11'!C$17-'935'!Y386</f>
        <v>#VALUE!</v>
      </c>
      <c r="CF386" s="37" t="e">
        <f>MAX('DNO totals'!B$312+0,MIN('935'!L386+0,'DNO totals'!B$304+0))</f>
        <v>#VALUE!</v>
      </c>
      <c r="CG386" s="37" t="e">
        <f>MAX('DNO totals'!C$312+0,MIN('935'!M386+0,'DNO totals'!C$304+0))</f>
        <v>#VALUE!</v>
      </c>
      <c r="CH386" s="37" t="e">
        <f>MAX('DNO totals'!D$312+0,MIN('935'!N386+0,'DNO totals'!D$304+0))</f>
        <v>#VALUE!</v>
      </c>
      <c r="CI386" s="37" t="e">
        <f>MAX('DNO totals'!E$312+0,MIN('935'!O386+0,'DNO totals'!E$304+0))</f>
        <v>#VALUE!</v>
      </c>
      <c r="CJ386" s="52" t="e">
        <f>MAX('DNO totals'!F$312+0,MIN('935'!P386+0,'DNO totals'!F$304+0))</f>
        <v>#VALUE!</v>
      </c>
      <c r="CK386" s="37" t="e">
        <f>IF('935'!$K386=1000,'Charging rates'!$C$38*$BH386/(1+'DNO totals'!$C$99)*$CF386,0)</f>
        <v>#VALUE!</v>
      </c>
      <c r="CL386" s="37" t="e">
        <f>IF(MOD('935'!$K386,1000)=100,'Charging rates'!$D$38*$BH386/(1+'DNO totals'!$D$99)*$CG386,0)</f>
        <v>#VALUE!</v>
      </c>
      <c r="CM386" s="37" t="e">
        <f>IF(MOD('935'!$K386,100)=10,'Charging rates'!$E$38*$BH386/(1+'DNO totals'!$E$99)*$CH386,0)</f>
        <v>#VALUE!</v>
      </c>
      <c r="CN386" s="37" t="e">
        <f>IF(AND(MOD('935'!$K386,10)&gt;0,MOD('935'!$K386,1000)&gt;1),'Charging rates'!$F$38*$BH386/(1+'DNO totals'!$F$99)*$CI386,0)</f>
        <v>#VALUE!</v>
      </c>
      <c r="CO386" s="37" t="e">
        <f>IF(MOD('935'!$K386,1000)=1,'Charging rates'!$G$38*$BH386/(1+'DNO totals'!$G$99)*$CJ386,0)</f>
        <v>#VALUE!</v>
      </c>
      <c r="CP386" s="52" t="e">
        <f t="shared" si="94"/>
        <v>#VALUE!</v>
      </c>
      <c r="CQ386" s="37" t="e">
        <f>IF('935'!$K386&gt;1000,'Charging rates'!$C$38*$AW386*$CF386,0)</f>
        <v>#VALUE!</v>
      </c>
      <c r="CR386" s="37" t="e">
        <f>IF(MOD('935'!$K386,1000)&gt;100,'Charging rates'!$D$38*$AW386*$CG386,0)</f>
        <v>#VALUE!</v>
      </c>
      <c r="CS386" s="37" t="e">
        <f>IF(MOD('935'!$K386,100)&gt;10,'Charging rates'!$E$38*$AW386*$CH386,0)</f>
        <v>#VALUE!</v>
      </c>
      <c r="CT386" s="52" t="e">
        <f t="shared" si="95"/>
        <v>#VALUE!</v>
      </c>
      <c r="CU386" s="33" t="e">
        <f>100*(AP386*'935'!Q386*BZ386)/'11'!B$17</f>
        <v>#VALUE!</v>
      </c>
      <c r="CV386" s="33" t="e">
        <f>100/'11'!B$17*'Charging rates'!B$10*AW386</f>
        <v>#VALUE!</v>
      </c>
      <c r="CW386" s="33" t="e">
        <f>IF(AT386=0,0,(1-BX386/AT386)*(CA386+IF('935'!Q386=0,0,(CB386*'935'!Q386*('11'!C$17-'935'!Y386)/('11'!B$17-'935'!X386)))))</f>
        <v>#VALUE!</v>
      </c>
      <c r="CX386" s="33" t="e">
        <f t="shared" si="96"/>
        <v>#VALUE!</v>
      </c>
      <c r="CY386" s="49" t="e">
        <f t="shared" si="97"/>
        <v>#VALUE!</v>
      </c>
      <c r="CZ386" s="32" t="e">
        <f>AT386*(Parameters!B$21+AU386)*IF('DNO totals'!B$323&lt;0,1,'935'!S386)</f>
        <v>#VALUE!</v>
      </c>
      <c r="DA386" s="52" t="e">
        <f>IF('DNO totals'!B$323&lt;0,1,'935'!S386)*(Parameters!B$21+AU386)</f>
        <v>#VALUE!</v>
      </c>
      <c r="DB386" s="37" t="e">
        <f>CX386+'Charging rates'!B$106*DA386*100/'11'!B$17</f>
        <v>#VALUE!</v>
      </c>
      <c r="DC386" s="37" t="e">
        <f>DB386+'Charging rates'!B$116*(Parameters!B$21+AU386)*100/'11'!B$17*IF('DNO totals'!B$323&lt;0,1,'935'!S386)</f>
        <v>#VALUE!</v>
      </c>
      <c r="DD386" s="37" t="e">
        <f>'Charging rates'!B$97*(CP386+CT386)*100/'11'!B$17</f>
        <v>#VALUE!</v>
      </c>
      <c r="DE386" s="33" t="e">
        <f>MAX(0-(CB386*AU386*'11'!C$17/'11'!B$17),DC386+DD386)</f>
        <v>#VALUE!</v>
      </c>
      <c r="DF386" s="37" t="e">
        <f>IF(BS386,IF(AU386=0,CC386,MAX(0,MIN(CC386,CC386+(DE386/'935'!Q386*('11'!B$17-'935'!X386)/('11'!C$17-'935'!Y386))))),0)</f>
        <v>#VALUE!</v>
      </c>
      <c r="DG386" s="33" t="e">
        <f t="shared" si="98"/>
        <v>#VALUE!</v>
      </c>
      <c r="DH386" s="53" t="e">
        <f t="shared" si="99"/>
        <v>#VALUE!</v>
      </c>
    </row>
    <row r="387" spans="1:112">
      <c r="A387" s="28">
        <v>287</v>
      </c>
      <c r="B387" s="47" t="e">
        <f>'935'!B387</f>
        <v>#VALUE!</v>
      </c>
      <c r="C387" s="48" t="e">
        <f>OR('935'!E387&lt;&gt;"VOID",'935'!F387&lt;&gt;"VOID",'935'!G387&lt;&gt;"VOID")</f>
        <v>#VALUE!</v>
      </c>
      <c r="D387" s="32" t="e">
        <f>IF('935'!D387="VOID",0,'935'!D387*(1-'935'!X387/'11'!B$17))</f>
        <v>#VALUE!</v>
      </c>
      <c r="E387" s="32" t="e">
        <f>IF('935'!E387="VOID",0,'935'!E387*(1-'935'!X387/'11'!B$17))</f>
        <v>#VALUE!</v>
      </c>
      <c r="F387" s="32" t="e">
        <f>IF('935'!F387="VOID",0,'935'!F387*(1-'935'!X387/'11'!B$17))</f>
        <v>#VALUE!</v>
      </c>
      <c r="G387" s="32" t="e">
        <f>IF('935'!G387="VOID",0,'935'!G387*(1-'935'!X387/'11'!B$17))</f>
        <v>#VALUE!</v>
      </c>
      <c r="H387" s="49" t="e">
        <f t="shared" si="80"/>
        <v>#VALUE!</v>
      </c>
      <c r="I387" s="50" t="e">
        <f>MATCH('935'!J387,'913'!$B$6:$B$1205,0)</f>
        <v>#VALUE!</v>
      </c>
      <c r="J387" s="50" t="e">
        <f>MATCH(INDEX('913'!$D$6:$D$1205,I387),'913'!$B$6:$B$1205,0)</f>
        <v>#VALUE!</v>
      </c>
      <c r="K387" s="50" t="e">
        <f>MATCH(INDEX('913'!$D$6:$D$1205,J387),'913'!$B$6:$B$1205,0)</f>
        <v>#VALUE!</v>
      </c>
      <c r="L387" s="50" t="e">
        <f>MATCH(INDEX('913'!$D$6:$D$1205,K387),'913'!$B$6:$B$1205,0)</f>
        <v>#VALUE!</v>
      </c>
      <c r="M387" s="50" t="e">
        <f>MATCH(INDEX('913'!$D$6:$D$1205,L387),'913'!$B$6:$B$1205,0)</f>
        <v>#VALUE!</v>
      </c>
      <c r="N387" s="50" t="e">
        <f>MATCH(INDEX('913'!$D$6:$D$1205,M387),'913'!$B$6:$B$1205,0)</f>
        <v>#VALUE!</v>
      </c>
      <c r="O387" s="50" t="e">
        <f>MATCH(INDEX('913'!$D$6:$D$1205,N387),'913'!$B$6:$B$1205,0)</f>
        <v>#VALUE!</v>
      </c>
      <c r="P387" s="51" t="e">
        <f>MATCH(INDEX('913'!$D$6:$D$1205,O387),'913'!$B$6:$B$1205,0)</f>
        <v>#VALUE!</v>
      </c>
      <c r="Q387" s="37">
        <f>IF(ISNUMBER(I387),MAX(0,INDEX('913'!$E$6:$E$1205,I387)),0)</f>
        <v>0</v>
      </c>
      <c r="R387" s="37">
        <f>IF(ISNUMBER(J387),MAX(0,INDEX('913'!$E$6:$E$1205,J387)),0)</f>
        <v>0</v>
      </c>
      <c r="S387" s="37">
        <f>IF(ISNUMBER(K387),MAX(0,INDEX('913'!$E$6:$E$1205,K387)),0)</f>
        <v>0</v>
      </c>
      <c r="T387" s="37">
        <f>IF(ISNUMBER(L387),MAX(0,INDEX('913'!$E$6:$E$1205,L387)),0)</f>
        <v>0</v>
      </c>
      <c r="U387" s="37">
        <f>IF(ISNUMBER(M387),MAX(0,INDEX('913'!$E$6:$E$1205,M387)),0)</f>
        <v>0</v>
      </c>
      <c r="V387" s="37">
        <f>IF(ISNUMBER(N387),MAX(0,INDEX('913'!$E$6:$E$1205,N387)),0)</f>
        <v>0</v>
      </c>
      <c r="W387" s="37">
        <f>IF(ISNUMBER(O387),MAX(0,INDEX('913'!$E$6:$E$1205,O387)),0)</f>
        <v>0</v>
      </c>
      <c r="X387" s="52">
        <f>IF(ISNUMBER(P387),MAX(0,INDEX('913'!$E$6:$E$1205,P387)),0)</f>
        <v>0</v>
      </c>
      <c r="Y387" s="37">
        <f>IF(ISNUMBER(I387),MAX(0,INDEX('913'!$F$6:$F$1205,I387)),0)</f>
        <v>0</v>
      </c>
      <c r="Z387" s="37">
        <f>IF(ISNUMBER(J387),MAX(0,INDEX('913'!$F$6:$F$1205,J387)),0)</f>
        <v>0</v>
      </c>
      <c r="AA387" s="37">
        <f>IF(ISNUMBER(K387),MAX(0,INDEX('913'!$F$6:$F$1205,K387)),0)</f>
        <v>0</v>
      </c>
      <c r="AB387" s="37">
        <f>IF(ISNUMBER(L387),MAX(0,INDEX('913'!$F$6:$F$1205,L387)),0)</f>
        <v>0</v>
      </c>
      <c r="AC387" s="37">
        <f>IF(ISNUMBER(M387),MAX(0,INDEX('913'!$F$6:$F$1205,M387)),0)</f>
        <v>0</v>
      </c>
      <c r="AD387" s="37">
        <f>IF(ISNUMBER(N387),MAX(0,INDEX('913'!$F$6:$F$1205,N387)),0)</f>
        <v>0</v>
      </c>
      <c r="AE387" s="37">
        <f>IF(ISNUMBER(O387),MAX(0,INDEX('913'!$F$6:$F$1205,O387)),0)</f>
        <v>0</v>
      </c>
      <c r="AF387" s="37">
        <f>IF(ISNUMBER(P387),MAX(0,INDEX('913'!$F$6:$F$1205,P387)),0)</f>
        <v>0</v>
      </c>
      <c r="AG387" s="32">
        <f>IF(ISNUMBER(I387),SQRT(INDEX('913'!$I$6:$I$1205,I387)^2+INDEX('913'!$J$6:$J$1205,I387)^2),0)</f>
        <v>0</v>
      </c>
      <c r="AH387" s="32">
        <f>IF(ISNUMBER(J387),SQRT(INDEX('913'!$I$6:$I$1205,J387)^2+INDEX('913'!$J$6:$J$1205,J387)^2),0)</f>
        <v>0</v>
      </c>
      <c r="AI387" s="32">
        <f>IF(ISNUMBER(K387),SQRT(INDEX('913'!$I$6:$I$1205,K387)^2+INDEX('913'!$J$6:$J$1205,K387)^2),0)</f>
        <v>0</v>
      </c>
      <c r="AJ387" s="32">
        <f>IF(ISNUMBER(L387),SQRT(INDEX('913'!$I$6:$I$1205,L387)^2+INDEX('913'!$J$6:$J$1205,L387)^2),0)</f>
        <v>0</v>
      </c>
      <c r="AK387" s="32">
        <f>IF(ISNUMBER(M387),SQRT(INDEX('913'!$I$6:$I$1205,M387)^2+INDEX('913'!$J$6:$J$1205,M387)^2),0)</f>
        <v>0</v>
      </c>
      <c r="AL387" s="32">
        <f>IF(ISNUMBER(N387),SQRT(INDEX('913'!$I$6:$I$1205,N387)^2+INDEX('913'!$J$6:$J$1205,N387)^2),0)</f>
        <v>0</v>
      </c>
      <c r="AM387" s="32">
        <f>IF(ISNUMBER(O387),SQRT(INDEX('913'!$I$6:$I$1205,O387)^2+INDEX('913'!$J$6:$J$1205,O387)^2),0)</f>
        <v>0</v>
      </c>
      <c r="AN387" s="49">
        <f>IF(ISNUMBER(P387),SQRT(INDEX('913'!$I$6:$I$1205,P387)^2+INDEX('913'!$J$6:$J$1205,P387)^2),0)</f>
        <v>0</v>
      </c>
      <c r="AO387" s="37">
        <f t="shared" si="81"/>
        <v>0</v>
      </c>
      <c r="AP387" s="37">
        <f t="shared" si="82"/>
        <v>0</v>
      </c>
      <c r="AQ387" s="33" t="e">
        <f>-100*'935'!W387*(AO387+AP387)/'11'!C$17</f>
        <v>#VALUE!</v>
      </c>
      <c r="AR387" s="37" t="e">
        <f t="shared" si="83"/>
        <v>#VALUE!</v>
      </c>
      <c r="AS387" s="52" t="e">
        <f t="shared" si="84"/>
        <v>#VALUE!</v>
      </c>
      <c r="AT387" s="32" t="e">
        <f>IF('935'!C387="VOID",0,('935'!C387*(1-'935'!X387/'11'!B$17)))</f>
        <v>#VALUE!</v>
      </c>
      <c r="AU387" s="52" t="e">
        <f>'935'!Q387*(1-'935'!Y387/'11'!C$17)/(1-'935'!X387/'11'!B$17)</f>
        <v>#VALUE!</v>
      </c>
      <c r="AV387" s="37" t="e">
        <f>INDEX('DNO totals'!$B$57:$G$57,IF('935'!K387,IF(MOD('935'!K387,1000),IF(MOD('935'!K387,100),IF(MOD('935'!K387,10),IF(MOD('935'!K387,1000)=1,6,5),4),3),2),1))</f>
        <v>#VALUE!</v>
      </c>
      <c r="AW387" s="52" t="e">
        <f t="shared" si="85"/>
        <v>#VALUE!</v>
      </c>
      <c r="AX387" s="32" t="e">
        <f>IF('935'!V387="VOID",0,'935'!V387*(1-'935'!X387/'11'!B$17))</f>
        <v>#VALUE!</v>
      </c>
      <c r="AY387" s="33" t="e">
        <f>IF(H387,-100*'Charging rates'!B$10/'11'!B$17*AX387/H387,0)</f>
        <v>#VALUE!</v>
      </c>
      <c r="AZ387" s="33" t="e">
        <f>IF(C387,'DNO totals'!B$41,0)</f>
        <v>#VALUE!</v>
      </c>
      <c r="BA387" s="33" t="e">
        <f t="shared" si="86"/>
        <v>#VALUE!</v>
      </c>
      <c r="BB387" s="33" t="e">
        <f t="shared" si="87"/>
        <v>#VALUE!</v>
      </c>
      <c r="BC387" s="53" t="e">
        <f t="shared" si="88"/>
        <v>#VALUE!</v>
      </c>
      <c r="BD387" s="32" t="e">
        <f>IF(AT387,'935'!H387*AT387/(AT387+D387+H387),0)</f>
        <v>#VALUE!</v>
      </c>
      <c r="BE387" s="32" t="e">
        <f>IF(H387,'935'!H387*H387/(AT387+D387+H387),0)</f>
        <v>#VALUE!</v>
      </c>
      <c r="BF387" s="32" t="e">
        <f>BD387*(1-'935'!X387/'11'!B$17)</f>
        <v>#VALUE!</v>
      </c>
      <c r="BG387" s="49" t="e">
        <f>BE387*(1-'935'!X387/'11'!B$17)</f>
        <v>#VALUE!</v>
      </c>
      <c r="BH387" s="52" t="e">
        <f>AV387*Parameters!B$6</f>
        <v>#VALUE!</v>
      </c>
      <c r="BI387" s="37" t="e">
        <f>IF('935'!$K387=1000,'Charging rates'!$C$38*$BH387/(1+'DNO totals'!$C$99)*'935'!$L387,0)</f>
        <v>#VALUE!</v>
      </c>
      <c r="BJ387" s="37" t="e">
        <f>IF(MOD('935'!$K387,1000)=100,'Charging rates'!$D$38*$BH387/(1+'DNO totals'!$D$99)*'935'!$M387,0)</f>
        <v>#VALUE!</v>
      </c>
      <c r="BK387" s="37" t="e">
        <f>IF(MOD('935'!$K387,100)=10,'Charging rates'!$E$38*$BH387/(1+'DNO totals'!$E$99)*'935'!$N387,0)</f>
        <v>#VALUE!</v>
      </c>
      <c r="BL387" s="37" t="e">
        <f>IF(AND(MOD('935'!$K387,10)&gt;0,MOD('935'!$K387,1000)&gt;1),'Charging rates'!$F$38*$BH387/(1+'DNO totals'!$F$99)*'935'!$O387,0)</f>
        <v>#VALUE!</v>
      </c>
      <c r="BM387" s="37" t="e">
        <f>IF(MOD('935'!$K387,1000)=1,'Charging rates'!$G$38*$BH387/(1+'DNO totals'!$G$99)*'935'!$P387,0)</f>
        <v>#VALUE!</v>
      </c>
      <c r="BN387" s="52" t="e">
        <f t="shared" si="89"/>
        <v>#VALUE!</v>
      </c>
      <c r="BO387" s="37" t="e">
        <f>IF('935'!$K387&gt;1000,'Charging rates'!$C$38*$AW387*'935'!$L387,0)</f>
        <v>#VALUE!</v>
      </c>
      <c r="BP387" s="37" t="e">
        <f>IF(MOD('935'!$K387,1000)&gt;100,'Charging rates'!$D$38*$AW387*'935'!$M387,0)</f>
        <v>#VALUE!</v>
      </c>
      <c r="BQ387" s="37" t="e">
        <f>IF(MOD('935'!$K387,100)&gt;10,'Charging rates'!$E$38*$AW387*'935'!$N387,0)</f>
        <v>#VALUE!</v>
      </c>
      <c r="BR387" s="52" t="e">
        <f t="shared" si="90"/>
        <v>#VALUE!</v>
      </c>
      <c r="BS387" s="48" t="e">
        <f>'935'!C387&lt;&gt;"VOID"</f>
        <v>#VALUE!</v>
      </c>
      <c r="BT387" s="33" t="e">
        <f>IF(BS387,(100/'11'!B$17*BD387*((1-'935'!I387)*'Charging rates'!B$51+'Charging rates'!B$63)),0)</f>
        <v>#VALUE!</v>
      </c>
      <c r="BU387" s="33" t="e">
        <f>100/'11'!B$17*BG387*('Charging rates'!B$51+'Charging rates'!B$63)</f>
        <v>#VALUE!</v>
      </c>
      <c r="BV387" s="33" t="e">
        <f>100/'11'!B$17*BE387*('Charging rates'!B$51+'Charging rates'!B$63)</f>
        <v>#VALUE!</v>
      </c>
      <c r="BW387" s="53" t="e">
        <f t="shared" si="91"/>
        <v>#VALUE!</v>
      </c>
      <c r="BX387" s="32" t="e">
        <f>AT387-('935'!T387*(1-'935'!X387/'11'!B$17))</f>
        <v>#VALUE!</v>
      </c>
      <c r="BY387" s="32">
        <f>0-IF(ISNUMBER(I387),INDEX('913'!$I$6:$I$1205,I387),0)-IF(ISNUMBER(J387),INDEX('913'!$I$6:$I$1205,J387),0)-IF(ISNUMBER(K387),INDEX('913'!$I$6:$I$1205,K387),0)-IF(ISNUMBER(L387),INDEX('913'!$I$6:$I$1205,L387),0)-IF(ISNUMBER(M387),INDEX('913'!$I$6:$I$1205,M387),0)-IF(ISNUMBER(N387),INDEX('913'!$I$6:$I$1205,N387),0)-IF(ISNUMBER(O387),INDEX('913'!$I$6:$I$1205,O387),0)-IF(ISNUMBER(P387),INDEX('913'!$I$6:$I$1205,P387),0)</f>
        <v>0</v>
      </c>
      <c r="BZ387" s="37">
        <f>IF(BY387=0,1,MAX(1,SQRT(BY387^2+(IF(ISNUMBER(I387),INDEX('913'!$J$6:$J$1205,I387),0)+IF(ISNUMBER(J387),INDEX('913'!$J$6:$J$1205,J387),0)+IF(ISNUMBER(K387),INDEX('913'!$J$6:$J$1205,K387),0)+IF(ISNUMBER(L387),INDEX('913'!$J$6:$J$1205,L387),0)+IF(ISNUMBER(M387),INDEX('913'!$J$6:$J$1205,M387),0)+IF(ISNUMBER(N387),INDEX('913'!$J$6:$J$1205,N387),0)+IF(ISNUMBER(O387),INDEX('913'!$J$6:$J$1205,O387),0)+IF(ISNUMBER(P387),INDEX('913'!$J$6:$J$1205,P387),0))^2)/BY387))</f>
        <v>1</v>
      </c>
      <c r="CA387" s="33" t="e">
        <f>100*AO387/'11'!B$17</f>
        <v>#VALUE!</v>
      </c>
      <c r="CB387" s="37" t="e">
        <f>100*(AP387*BZ387)/'11'!C$17</f>
        <v>#VALUE!</v>
      </c>
      <c r="CC387" s="37" t="e">
        <f t="shared" si="92"/>
        <v>#VALUE!</v>
      </c>
      <c r="CD387" s="33" t="e">
        <f t="shared" si="93"/>
        <v>#VALUE!</v>
      </c>
      <c r="CE387" s="54" t="e">
        <f>'11'!C$17-'935'!Y387</f>
        <v>#VALUE!</v>
      </c>
      <c r="CF387" s="37" t="e">
        <f>MAX('DNO totals'!B$312+0,MIN('935'!L387+0,'DNO totals'!B$304+0))</f>
        <v>#VALUE!</v>
      </c>
      <c r="CG387" s="37" t="e">
        <f>MAX('DNO totals'!C$312+0,MIN('935'!M387+0,'DNO totals'!C$304+0))</f>
        <v>#VALUE!</v>
      </c>
      <c r="CH387" s="37" t="e">
        <f>MAX('DNO totals'!D$312+0,MIN('935'!N387+0,'DNO totals'!D$304+0))</f>
        <v>#VALUE!</v>
      </c>
      <c r="CI387" s="37" t="e">
        <f>MAX('DNO totals'!E$312+0,MIN('935'!O387+0,'DNO totals'!E$304+0))</f>
        <v>#VALUE!</v>
      </c>
      <c r="CJ387" s="52" t="e">
        <f>MAX('DNO totals'!F$312+0,MIN('935'!P387+0,'DNO totals'!F$304+0))</f>
        <v>#VALUE!</v>
      </c>
      <c r="CK387" s="37" t="e">
        <f>IF('935'!$K387=1000,'Charging rates'!$C$38*$BH387/(1+'DNO totals'!$C$99)*$CF387,0)</f>
        <v>#VALUE!</v>
      </c>
      <c r="CL387" s="37" t="e">
        <f>IF(MOD('935'!$K387,1000)=100,'Charging rates'!$D$38*$BH387/(1+'DNO totals'!$D$99)*$CG387,0)</f>
        <v>#VALUE!</v>
      </c>
      <c r="CM387" s="37" t="e">
        <f>IF(MOD('935'!$K387,100)=10,'Charging rates'!$E$38*$BH387/(1+'DNO totals'!$E$99)*$CH387,0)</f>
        <v>#VALUE!</v>
      </c>
      <c r="CN387" s="37" t="e">
        <f>IF(AND(MOD('935'!$K387,10)&gt;0,MOD('935'!$K387,1000)&gt;1),'Charging rates'!$F$38*$BH387/(1+'DNO totals'!$F$99)*$CI387,0)</f>
        <v>#VALUE!</v>
      </c>
      <c r="CO387" s="37" t="e">
        <f>IF(MOD('935'!$K387,1000)=1,'Charging rates'!$G$38*$BH387/(1+'DNO totals'!$G$99)*$CJ387,0)</f>
        <v>#VALUE!</v>
      </c>
      <c r="CP387" s="52" t="e">
        <f t="shared" si="94"/>
        <v>#VALUE!</v>
      </c>
      <c r="CQ387" s="37" t="e">
        <f>IF('935'!$K387&gt;1000,'Charging rates'!$C$38*$AW387*$CF387,0)</f>
        <v>#VALUE!</v>
      </c>
      <c r="CR387" s="37" t="e">
        <f>IF(MOD('935'!$K387,1000)&gt;100,'Charging rates'!$D$38*$AW387*$CG387,0)</f>
        <v>#VALUE!</v>
      </c>
      <c r="CS387" s="37" t="e">
        <f>IF(MOD('935'!$K387,100)&gt;10,'Charging rates'!$E$38*$AW387*$CH387,0)</f>
        <v>#VALUE!</v>
      </c>
      <c r="CT387" s="52" t="e">
        <f t="shared" si="95"/>
        <v>#VALUE!</v>
      </c>
      <c r="CU387" s="33" t="e">
        <f>100*(AP387*'935'!Q387*BZ387)/'11'!B$17</f>
        <v>#VALUE!</v>
      </c>
      <c r="CV387" s="33" t="e">
        <f>100/'11'!B$17*'Charging rates'!B$10*AW387</f>
        <v>#VALUE!</v>
      </c>
      <c r="CW387" s="33" t="e">
        <f>IF(AT387=0,0,(1-BX387/AT387)*(CA387+IF('935'!Q387=0,0,(CB387*'935'!Q387*('11'!C$17-'935'!Y387)/('11'!B$17-'935'!X387)))))</f>
        <v>#VALUE!</v>
      </c>
      <c r="CX387" s="33" t="e">
        <f t="shared" si="96"/>
        <v>#VALUE!</v>
      </c>
      <c r="CY387" s="49" t="e">
        <f t="shared" si="97"/>
        <v>#VALUE!</v>
      </c>
      <c r="CZ387" s="32" t="e">
        <f>AT387*(Parameters!B$21+AU387)*IF('DNO totals'!B$323&lt;0,1,'935'!S387)</f>
        <v>#VALUE!</v>
      </c>
      <c r="DA387" s="52" t="e">
        <f>IF('DNO totals'!B$323&lt;0,1,'935'!S387)*(Parameters!B$21+AU387)</f>
        <v>#VALUE!</v>
      </c>
      <c r="DB387" s="37" t="e">
        <f>CX387+'Charging rates'!B$106*DA387*100/'11'!B$17</f>
        <v>#VALUE!</v>
      </c>
      <c r="DC387" s="37" t="e">
        <f>DB387+'Charging rates'!B$116*(Parameters!B$21+AU387)*100/'11'!B$17*IF('DNO totals'!B$323&lt;0,1,'935'!S387)</f>
        <v>#VALUE!</v>
      </c>
      <c r="DD387" s="37" t="e">
        <f>'Charging rates'!B$97*(CP387+CT387)*100/'11'!B$17</f>
        <v>#VALUE!</v>
      </c>
      <c r="DE387" s="33" t="e">
        <f>MAX(0-(CB387*AU387*'11'!C$17/'11'!B$17),DC387+DD387)</f>
        <v>#VALUE!</v>
      </c>
      <c r="DF387" s="37" t="e">
        <f>IF(BS387,IF(AU387=0,CC387,MAX(0,MIN(CC387,CC387+(DE387/'935'!Q387*('11'!B$17-'935'!X387)/('11'!C$17-'935'!Y387))))),0)</f>
        <v>#VALUE!</v>
      </c>
      <c r="DG387" s="33" t="e">
        <f t="shared" si="98"/>
        <v>#VALUE!</v>
      </c>
      <c r="DH387" s="53" t="e">
        <f t="shared" si="99"/>
        <v>#VALUE!</v>
      </c>
    </row>
    <row r="388" spans="1:112">
      <c r="A388" s="28">
        <v>288</v>
      </c>
      <c r="B388" s="47" t="e">
        <f>'935'!B388</f>
        <v>#VALUE!</v>
      </c>
      <c r="C388" s="48" t="e">
        <f>OR('935'!E388&lt;&gt;"VOID",'935'!F388&lt;&gt;"VOID",'935'!G388&lt;&gt;"VOID")</f>
        <v>#VALUE!</v>
      </c>
      <c r="D388" s="32" t="e">
        <f>IF('935'!D388="VOID",0,'935'!D388*(1-'935'!X388/'11'!B$17))</f>
        <v>#VALUE!</v>
      </c>
      <c r="E388" s="32" t="e">
        <f>IF('935'!E388="VOID",0,'935'!E388*(1-'935'!X388/'11'!B$17))</f>
        <v>#VALUE!</v>
      </c>
      <c r="F388" s="32" t="e">
        <f>IF('935'!F388="VOID",0,'935'!F388*(1-'935'!X388/'11'!B$17))</f>
        <v>#VALUE!</v>
      </c>
      <c r="G388" s="32" t="e">
        <f>IF('935'!G388="VOID",0,'935'!G388*(1-'935'!X388/'11'!B$17))</f>
        <v>#VALUE!</v>
      </c>
      <c r="H388" s="49" t="e">
        <f t="shared" si="80"/>
        <v>#VALUE!</v>
      </c>
      <c r="I388" s="50" t="e">
        <f>MATCH('935'!J388,'913'!$B$6:$B$1205,0)</f>
        <v>#VALUE!</v>
      </c>
      <c r="J388" s="50" t="e">
        <f>MATCH(INDEX('913'!$D$6:$D$1205,I388),'913'!$B$6:$B$1205,0)</f>
        <v>#VALUE!</v>
      </c>
      <c r="K388" s="50" t="e">
        <f>MATCH(INDEX('913'!$D$6:$D$1205,J388),'913'!$B$6:$B$1205,0)</f>
        <v>#VALUE!</v>
      </c>
      <c r="L388" s="50" t="e">
        <f>MATCH(INDEX('913'!$D$6:$D$1205,K388),'913'!$B$6:$B$1205,0)</f>
        <v>#VALUE!</v>
      </c>
      <c r="M388" s="50" t="e">
        <f>MATCH(INDEX('913'!$D$6:$D$1205,L388),'913'!$B$6:$B$1205,0)</f>
        <v>#VALUE!</v>
      </c>
      <c r="N388" s="50" t="e">
        <f>MATCH(INDEX('913'!$D$6:$D$1205,M388),'913'!$B$6:$B$1205,0)</f>
        <v>#VALUE!</v>
      </c>
      <c r="O388" s="50" t="e">
        <f>MATCH(INDEX('913'!$D$6:$D$1205,N388),'913'!$B$6:$B$1205,0)</f>
        <v>#VALUE!</v>
      </c>
      <c r="P388" s="51" t="e">
        <f>MATCH(INDEX('913'!$D$6:$D$1205,O388),'913'!$B$6:$B$1205,0)</f>
        <v>#VALUE!</v>
      </c>
      <c r="Q388" s="37">
        <f>IF(ISNUMBER(I388),MAX(0,INDEX('913'!$E$6:$E$1205,I388)),0)</f>
        <v>0</v>
      </c>
      <c r="R388" s="37">
        <f>IF(ISNUMBER(J388),MAX(0,INDEX('913'!$E$6:$E$1205,J388)),0)</f>
        <v>0</v>
      </c>
      <c r="S388" s="37">
        <f>IF(ISNUMBER(K388),MAX(0,INDEX('913'!$E$6:$E$1205,K388)),0)</f>
        <v>0</v>
      </c>
      <c r="T388" s="37">
        <f>IF(ISNUMBER(L388),MAX(0,INDEX('913'!$E$6:$E$1205,L388)),0)</f>
        <v>0</v>
      </c>
      <c r="U388" s="37">
        <f>IF(ISNUMBER(M388),MAX(0,INDEX('913'!$E$6:$E$1205,M388)),0)</f>
        <v>0</v>
      </c>
      <c r="V388" s="37">
        <f>IF(ISNUMBER(N388),MAX(0,INDEX('913'!$E$6:$E$1205,N388)),0)</f>
        <v>0</v>
      </c>
      <c r="W388" s="37">
        <f>IF(ISNUMBER(O388),MAX(0,INDEX('913'!$E$6:$E$1205,O388)),0)</f>
        <v>0</v>
      </c>
      <c r="X388" s="52">
        <f>IF(ISNUMBER(P388),MAX(0,INDEX('913'!$E$6:$E$1205,P388)),0)</f>
        <v>0</v>
      </c>
      <c r="Y388" s="37">
        <f>IF(ISNUMBER(I388),MAX(0,INDEX('913'!$F$6:$F$1205,I388)),0)</f>
        <v>0</v>
      </c>
      <c r="Z388" s="37">
        <f>IF(ISNUMBER(J388),MAX(0,INDEX('913'!$F$6:$F$1205,J388)),0)</f>
        <v>0</v>
      </c>
      <c r="AA388" s="37">
        <f>IF(ISNUMBER(K388),MAX(0,INDEX('913'!$F$6:$F$1205,K388)),0)</f>
        <v>0</v>
      </c>
      <c r="AB388" s="37">
        <f>IF(ISNUMBER(L388),MAX(0,INDEX('913'!$F$6:$F$1205,L388)),0)</f>
        <v>0</v>
      </c>
      <c r="AC388" s="37">
        <f>IF(ISNUMBER(M388),MAX(0,INDEX('913'!$F$6:$F$1205,M388)),0)</f>
        <v>0</v>
      </c>
      <c r="AD388" s="37">
        <f>IF(ISNUMBER(N388),MAX(0,INDEX('913'!$F$6:$F$1205,N388)),0)</f>
        <v>0</v>
      </c>
      <c r="AE388" s="37">
        <f>IF(ISNUMBER(O388),MAX(0,INDEX('913'!$F$6:$F$1205,O388)),0)</f>
        <v>0</v>
      </c>
      <c r="AF388" s="37">
        <f>IF(ISNUMBER(P388),MAX(0,INDEX('913'!$F$6:$F$1205,P388)),0)</f>
        <v>0</v>
      </c>
      <c r="AG388" s="32">
        <f>IF(ISNUMBER(I388),SQRT(INDEX('913'!$I$6:$I$1205,I388)^2+INDEX('913'!$J$6:$J$1205,I388)^2),0)</f>
        <v>0</v>
      </c>
      <c r="AH388" s="32">
        <f>IF(ISNUMBER(J388),SQRT(INDEX('913'!$I$6:$I$1205,J388)^2+INDEX('913'!$J$6:$J$1205,J388)^2),0)</f>
        <v>0</v>
      </c>
      <c r="AI388" s="32">
        <f>IF(ISNUMBER(K388),SQRT(INDEX('913'!$I$6:$I$1205,K388)^2+INDEX('913'!$J$6:$J$1205,K388)^2),0)</f>
        <v>0</v>
      </c>
      <c r="AJ388" s="32">
        <f>IF(ISNUMBER(L388),SQRT(INDEX('913'!$I$6:$I$1205,L388)^2+INDEX('913'!$J$6:$J$1205,L388)^2),0)</f>
        <v>0</v>
      </c>
      <c r="AK388" s="32">
        <f>IF(ISNUMBER(M388),SQRT(INDEX('913'!$I$6:$I$1205,M388)^2+INDEX('913'!$J$6:$J$1205,M388)^2),0)</f>
        <v>0</v>
      </c>
      <c r="AL388" s="32">
        <f>IF(ISNUMBER(N388),SQRT(INDEX('913'!$I$6:$I$1205,N388)^2+INDEX('913'!$J$6:$J$1205,N388)^2),0)</f>
        <v>0</v>
      </c>
      <c r="AM388" s="32">
        <f>IF(ISNUMBER(O388),SQRT(INDEX('913'!$I$6:$I$1205,O388)^2+INDEX('913'!$J$6:$J$1205,O388)^2),0)</f>
        <v>0</v>
      </c>
      <c r="AN388" s="49">
        <f>IF(ISNUMBER(P388),SQRT(INDEX('913'!$I$6:$I$1205,P388)^2+INDEX('913'!$J$6:$J$1205,P388)^2),0)</f>
        <v>0</v>
      </c>
      <c r="AO388" s="37">
        <f t="shared" si="81"/>
        <v>0</v>
      </c>
      <c r="AP388" s="37">
        <f t="shared" si="82"/>
        <v>0</v>
      </c>
      <c r="AQ388" s="33" t="e">
        <f>-100*'935'!W388*(AO388+AP388)/'11'!C$17</f>
        <v>#VALUE!</v>
      </c>
      <c r="AR388" s="37" t="e">
        <f t="shared" si="83"/>
        <v>#VALUE!</v>
      </c>
      <c r="AS388" s="52" t="e">
        <f t="shared" si="84"/>
        <v>#VALUE!</v>
      </c>
      <c r="AT388" s="32" t="e">
        <f>IF('935'!C388="VOID",0,('935'!C388*(1-'935'!X388/'11'!B$17)))</f>
        <v>#VALUE!</v>
      </c>
      <c r="AU388" s="52" t="e">
        <f>'935'!Q388*(1-'935'!Y388/'11'!C$17)/(1-'935'!X388/'11'!B$17)</f>
        <v>#VALUE!</v>
      </c>
      <c r="AV388" s="37" t="e">
        <f>INDEX('DNO totals'!$B$57:$G$57,IF('935'!K388,IF(MOD('935'!K388,1000),IF(MOD('935'!K388,100),IF(MOD('935'!K388,10),IF(MOD('935'!K388,1000)=1,6,5),4),3),2),1))</f>
        <v>#VALUE!</v>
      </c>
      <c r="AW388" s="52" t="e">
        <f t="shared" si="85"/>
        <v>#VALUE!</v>
      </c>
      <c r="AX388" s="32" t="e">
        <f>IF('935'!V388="VOID",0,'935'!V388*(1-'935'!X388/'11'!B$17))</f>
        <v>#VALUE!</v>
      </c>
      <c r="AY388" s="33" t="e">
        <f>IF(H388,-100*'Charging rates'!B$10/'11'!B$17*AX388/H388,0)</f>
        <v>#VALUE!</v>
      </c>
      <c r="AZ388" s="33" t="e">
        <f>IF(C388,'DNO totals'!B$41,0)</f>
        <v>#VALUE!</v>
      </c>
      <c r="BA388" s="33" t="e">
        <f t="shared" si="86"/>
        <v>#VALUE!</v>
      </c>
      <c r="BB388" s="33" t="e">
        <f t="shared" si="87"/>
        <v>#VALUE!</v>
      </c>
      <c r="BC388" s="53" t="e">
        <f t="shared" si="88"/>
        <v>#VALUE!</v>
      </c>
      <c r="BD388" s="32" t="e">
        <f>IF(AT388,'935'!H388*AT388/(AT388+D388+H388),0)</f>
        <v>#VALUE!</v>
      </c>
      <c r="BE388" s="32" t="e">
        <f>IF(H388,'935'!H388*H388/(AT388+D388+H388),0)</f>
        <v>#VALUE!</v>
      </c>
      <c r="BF388" s="32" t="e">
        <f>BD388*(1-'935'!X388/'11'!B$17)</f>
        <v>#VALUE!</v>
      </c>
      <c r="BG388" s="49" t="e">
        <f>BE388*(1-'935'!X388/'11'!B$17)</f>
        <v>#VALUE!</v>
      </c>
      <c r="BH388" s="52" t="e">
        <f>AV388*Parameters!B$6</f>
        <v>#VALUE!</v>
      </c>
      <c r="BI388" s="37" t="e">
        <f>IF('935'!$K388=1000,'Charging rates'!$C$38*$BH388/(1+'DNO totals'!$C$99)*'935'!$L388,0)</f>
        <v>#VALUE!</v>
      </c>
      <c r="BJ388" s="37" t="e">
        <f>IF(MOD('935'!$K388,1000)=100,'Charging rates'!$D$38*$BH388/(1+'DNO totals'!$D$99)*'935'!$M388,0)</f>
        <v>#VALUE!</v>
      </c>
      <c r="BK388" s="37" t="e">
        <f>IF(MOD('935'!$K388,100)=10,'Charging rates'!$E$38*$BH388/(1+'DNO totals'!$E$99)*'935'!$N388,0)</f>
        <v>#VALUE!</v>
      </c>
      <c r="BL388" s="37" t="e">
        <f>IF(AND(MOD('935'!$K388,10)&gt;0,MOD('935'!$K388,1000)&gt;1),'Charging rates'!$F$38*$BH388/(1+'DNO totals'!$F$99)*'935'!$O388,0)</f>
        <v>#VALUE!</v>
      </c>
      <c r="BM388" s="37" t="e">
        <f>IF(MOD('935'!$K388,1000)=1,'Charging rates'!$G$38*$BH388/(1+'DNO totals'!$G$99)*'935'!$P388,0)</f>
        <v>#VALUE!</v>
      </c>
      <c r="BN388" s="52" t="e">
        <f t="shared" si="89"/>
        <v>#VALUE!</v>
      </c>
      <c r="BO388" s="37" t="e">
        <f>IF('935'!$K388&gt;1000,'Charging rates'!$C$38*$AW388*'935'!$L388,0)</f>
        <v>#VALUE!</v>
      </c>
      <c r="BP388" s="37" t="e">
        <f>IF(MOD('935'!$K388,1000)&gt;100,'Charging rates'!$D$38*$AW388*'935'!$M388,0)</f>
        <v>#VALUE!</v>
      </c>
      <c r="BQ388" s="37" t="e">
        <f>IF(MOD('935'!$K388,100)&gt;10,'Charging rates'!$E$38*$AW388*'935'!$N388,0)</f>
        <v>#VALUE!</v>
      </c>
      <c r="BR388" s="52" t="e">
        <f t="shared" si="90"/>
        <v>#VALUE!</v>
      </c>
      <c r="BS388" s="48" t="e">
        <f>'935'!C388&lt;&gt;"VOID"</f>
        <v>#VALUE!</v>
      </c>
      <c r="BT388" s="33" t="e">
        <f>IF(BS388,(100/'11'!B$17*BD388*((1-'935'!I388)*'Charging rates'!B$51+'Charging rates'!B$63)),0)</f>
        <v>#VALUE!</v>
      </c>
      <c r="BU388" s="33" t="e">
        <f>100/'11'!B$17*BG388*('Charging rates'!B$51+'Charging rates'!B$63)</f>
        <v>#VALUE!</v>
      </c>
      <c r="BV388" s="33" t="e">
        <f>100/'11'!B$17*BE388*('Charging rates'!B$51+'Charging rates'!B$63)</f>
        <v>#VALUE!</v>
      </c>
      <c r="BW388" s="53" t="e">
        <f t="shared" si="91"/>
        <v>#VALUE!</v>
      </c>
      <c r="BX388" s="32" t="e">
        <f>AT388-('935'!T388*(1-'935'!X388/'11'!B$17))</f>
        <v>#VALUE!</v>
      </c>
      <c r="BY388" s="32">
        <f>0-IF(ISNUMBER(I388),INDEX('913'!$I$6:$I$1205,I388),0)-IF(ISNUMBER(J388),INDEX('913'!$I$6:$I$1205,J388),0)-IF(ISNUMBER(K388),INDEX('913'!$I$6:$I$1205,K388),0)-IF(ISNUMBER(L388),INDEX('913'!$I$6:$I$1205,L388),0)-IF(ISNUMBER(M388),INDEX('913'!$I$6:$I$1205,M388),0)-IF(ISNUMBER(N388),INDEX('913'!$I$6:$I$1205,N388),0)-IF(ISNUMBER(O388),INDEX('913'!$I$6:$I$1205,O388),0)-IF(ISNUMBER(P388),INDEX('913'!$I$6:$I$1205,P388),0)</f>
        <v>0</v>
      </c>
      <c r="BZ388" s="37">
        <f>IF(BY388=0,1,MAX(1,SQRT(BY388^2+(IF(ISNUMBER(I388),INDEX('913'!$J$6:$J$1205,I388),0)+IF(ISNUMBER(J388),INDEX('913'!$J$6:$J$1205,J388),0)+IF(ISNUMBER(K388),INDEX('913'!$J$6:$J$1205,K388),0)+IF(ISNUMBER(L388),INDEX('913'!$J$6:$J$1205,L388),0)+IF(ISNUMBER(M388),INDEX('913'!$J$6:$J$1205,M388),0)+IF(ISNUMBER(N388),INDEX('913'!$J$6:$J$1205,N388),0)+IF(ISNUMBER(O388),INDEX('913'!$J$6:$J$1205,O388),0)+IF(ISNUMBER(P388),INDEX('913'!$J$6:$J$1205,P388),0))^2)/BY388))</f>
        <v>1</v>
      </c>
      <c r="CA388" s="33" t="e">
        <f>100*AO388/'11'!B$17</f>
        <v>#VALUE!</v>
      </c>
      <c r="CB388" s="37" t="e">
        <f>100*(AP388*BZ388)/'11'!C$17</f>
        <v>#VALUE!</v>
      </c>
      <c r="CC388" s="37" t="e">
        <f t="shared" si="92"/>
        <v>#VALUE!</v>
      </c>
      <c r="CD388" s="33" t="e">
        <f t="shared" si="93"/>
        <v>#VALUE!</v>
      </c>
      <c r="CE388" s="54" t="e">
        <f>'11'!C$17-'935'!Y388</f>
        <v>#VALUE!</v>
      </c>
      <c r="CF388" s="37" t="e">
        <f>MAX('DNO totals'!B$312+0,MIN('935'!L388+0,'DNO totals'!B$304+0))</f>
        <v>#VALUE!</v>
      </c>
      <c r="CG388" s="37" t="e">
        <f>MAX('DNO totals'!C$312+0,MIN('935'!M388+0,'DNO totals'!C$304+0))</f>
        <v>#VALUE!</v>
      </c>
      <c r="CH388" s="37" t="e">
        <f>MAX('DNO totals'!D$312+0,MIN('935'!N388+0,'DNO totals'!D$304+0))</f>
        <v>#VALUE!</v>
      </c>
      <c r="CI388" s="37" t="e">
        <f>MAX('DNO totals'!E$312+0,MIN('935'!O388+0,'DNO totals'!E$304+0))</f>
        <v>#VALUE!</v>
      </c>
      <c r="CJ388" s="52" t="e">
        <f>MAX('DNO totals'!F$312+0,MIN('935'!P388+0,'DNO totals'!F$304+0))</f>
        <v>#VALUE!</v>
      </c>
      <c r="CK388" s="37" t="e">
        <f>IF('935'!$K388=1000,'Charging rates'!$C$38*$BH388/(1+'DNO totals'!$C$99)*$CF388,0)</f>
        <v>#VALUE!</v>
      </c>
      <c r="CL388" s="37" t="e">
        <f>IF(MOD('935'!$K388,1000)=100,'Charging rates'!$D$38*$BH388/(1+'DNO totals'!$D$99)*$CG388,0)</f>
        <v>#VALUE!</v>
      </c>
      <c r="CM388" s="37" t="e">
        <f>IF(MOD('935'!$K388,100)=10,'Charging rates'!$E$38*$BH388/(1+'DNO totals'!$E$99)*$CH388,0)</f>
        <v>#VALUE!</v>
      </c>
      <c r="CN388" s="37" t="e">
        <f>IF(AND(MOD('935'!$K388,10)&gt;0,MOD('935'!$K388,1000)&gt;1),'Charging rates'!$F$38*$BH388/(1+'DNO totals'!$F$99)*$CI388,0)</f>
        <v>#VALUE!</v>
      </c>
      <c r="CO388" s="37" t="e">
        <f>IF(MOD('935'!$K388,1000)=1,'Charging rates'!$G$38*$BH388/(1+'DNO totals'!$G$99)*$CJ388,0)</f>
        <v>#VALUE!</v>
      </c>
      <c r="CP388" s="52" t="e">
        <f t="shared" si="94"/>
        <v>#VALUE!</v>
      </c>
      <c r="CQ388" s="37" t="e">
        <f>IF('935'!$K388&gt;1000,'Charging rates'!$C$38*$AW388*$CF388,0)</f>
        <v>#VALUE!</v>
      </c>
      <c r="CR388" s="37" t="e">
        <f>IF(MOD('935'!$K388,1000)&gt;100,'Charging rates'!$D$38*$AW388*$CG388,0)</f>
        <v>#VALUE!</v>
      </c>
      <c r="CS388" s="37" t="e">
        <f>IF(MOD('935'!$K388,100)&gt;10,'Charging rates'!$E$38*$AW388*$CH388,0)</f>
        <v>#VALUE!</v>
      </c>
      <c r="CT388" s="52" t="e">
        <f t="shared" si="95"/>
        <v>#VALUE!</v>
      </c>
      <c r="CU388" s="33" t="e">
        <f>100*(AP388*'935'!Q388*BZ388)/'11'!B$17</f>
        <v>#VALUE!</v>
      </c>
      <c r="CV388" s="33" t="e">
        <f>100/'11'!B$17*'Charging rates'!B$10*AW388</f>
        <v>#VALUE!</v>
      </c>
      <c r="CW388" s="33" t="e">
        <f>IF(AT388=0,0,(1-BX388/AT388)*(CA388+IF('935'!Q388=0,0,(CB388*'935'!Q388*('11'!C$17-'935'!Y388)/('11'!B$17-'935'!X388)))))</f>
        <v>#VALUE!</v>
      </c>
      <c r="CX388" s="33" t="e">
        <f t="shared" si="96"/>
        <v>#VALUE!</v>
      </c>
      <c r="CY388" s="49" t="e">
        <f t="shared" si="97"/>
        <v>#VALUE!</v>
      </c>
      <c r="CZ388" s="32" t="e">
        <f>AT388*(Parameters!B$21+AU388)*IF('DNO totals'!B$323&lt;0,1,'935'!S388)</f>
        <v>#VALUE!</v>
      </c>
      <c r="DA388" s="52" t="e">
        <f>IF('DNO totals'!B$323&lt;0,1,'935'!S388)*(Parameters!B$21+AU388)</f>
        <v>#VALUE!</v>
      </c>
      <c r="DB388" s="37" t="e">
        <f>CX388+'Charging rates'!B$106*DA388*100/'11'!B$17</f>
        <v>#VALUE!</v>
      </c>
      <c r="DC388" s="37" t="e">
        <f>DB388+'Charging rates'!B$116*(Parameters!B$21+AU388)*100/'11'!B$17*IF('DNO totals'!B$323&lt;0,1,'935'!S388)</f>
        <v>#VALUE!</v>
      </c>
      <c r="DD388" s="37" t="e">
        <f>'Charging rates'!B$97*(CP388+CT388)*100/'11'!B$17</f>
        <v>#VALUE!</v>
      </c>
      <c r="DE388" s="33" t="e">
        <f>MAX(0-(CB388*AU388*'11'!C$17/'11'!B$17),DC388+DD388)</f>
        <v>#VALUE!</v>
      </c>
      <c r="DF388" s="37" t="e">
        <f>IF(BS388,IF(AU388=0,CC388,MAX(0,MIN(CC388,CC388+(DE388/'935'!Q388*('11'!B$17-'935'!X388)/('11'!C$17-'935'!Y388))))),0)</f>
        <v>#VALUE!</v>
      </c>
      <c r="DG388" s="33" t="e">
        <f t="shared" si="98"/>
        <v>#VALUE!</v>
      </c>
      <c r="DH388" s="53" t="e">
        <f t="shared" si="99"/>
        <v>#VALUE!</v>
      </c>
    </row>
    <row r="389" spans="1:112">
      <c r="A389" s="28">
        <v>289</v>
      </c>
      <c r="B389" s="47" t="e">
        <f>'935'!B389</f>
        <v>#VALUE!</v>
      </c>
      <c r="C389" s="48" t="e">
        <f>OR('935'!E389&lt;&gt;"VOID",'935'!F389&lt;&gt;"VOID",'935'!G389&lt;&gt;"VOID")</f>
        <v>#VALUE!</v>
      </c>
      <c r="D389" s="32" t="e">
        <f>IF('935'!D389="VOID",0,'935'!D389*(1-'935'!X389/'11'!B$17))</f>
        <v>#VALUE!</v>
      </c>
      <c r="E389" s="32" t="e">
        <f>IF('935'!E389="VOID",0,'935'!E389*(1-'935'!X389/'11'!B$17))</f>
        <v>#VALUE!</v>
      </c>
      <c r="F389" s="32" t="e">
        <f>IF('935'!F389="VOID",0,'935'!F389*(1-'935'!X389/'11'!B$17))</f>
        <v>#VALUE!</v>
      </c>
      <c r="G389" s="32" t="e">
        <f>IF('935'!G389="VOID",0,'935'!G389*(1-'935'!X389/'11'!B$17))</f>
        <v>#VALUE!</v>
      </c>
      <c r="H389" s="49" t="e">
        <f t="shared" si="80"/>
        <v>#VALUE!</v>
      </c>
      <c r="I389" s="50" t="e">
        <f>MATCH('935'!J389,'913'!$B$6:$B$1205,0)</f>
        <v>#VALUE!</v>
      </c>
      <c r="J389" s="50" t="e">
        <f>MATCH(INDEX('913'!$D$6:$D$1205,I389),'913'!$B$6:$B$1205,0)</f>
        <v>#VALUE!</v>
      </c>
      <c r="K389" s="50" t="e">
        <f>MATCH(INDEX('913'!$D$6:$D$1205,J389),'913'!$B$6:$B$1205,0)</f>
        <v>#VALUE!</v>
      </c>
      <c r="L389" s="50" t="e">
        <f>MATCH(INDEX('913'!$D$6:$D$1205,K389),'913'!$B$6:$B$1205,0)</f>
        <v>#VALUE!</v>
      </c>
      <c r="M389" s="50" t="e">
        <f>MATCH(INDEX('913'!$D$6:$D$1205,L389),'913'!$B$6:$B$1205,0)</f>
        <v>#VALUE!</v>
      </c>
      <c r="N389" s="50" t="e">
        <f>MATCH(INDEX('913'!$D$6:$D$1205,M389),'913'!$B$6:$B$1205,0)</f>
        <v>#VALUE!</v>
      </c>
      <c r="O389" s="50" t="e">
        <f>MATCH(INDEX('913'!$D$6:$D$1205,N389),'913'!$B$6:$B$1205,0)</f>
        <v>#VALUE!</v>
      </c>
      <c r="P389" s="51" t="e">
        <f>MATCH(INDEX('913'!$D$6:$D$1205,O389),'913'!$B$6:$B$1205,0)</f>
        <v>#VALUE!</v>
      </c>
      <c r="Q389" s="37">
        <f>IF(ISNUMBER(I389),MAX(0,INDEX('913'!$E$6:$E$1205,I389)),0)</f>
        <v>0</v>
      </c>
      <c r="R389" s="37">
        <f>IF(ISNUMBER(J389),MAX(0,INDEX('913'!$E$6:$E$1205,J389)),0)</f>
        <v>0</v>
      </c>
      <c r="S389" s="37">
        <f>IF(ISNUMBER(K389),MAX(0,INDEX('913'!$E$6:$E$1205,K389)),0)</f>
        <v>0</v>
      </c>
      <c r="T389" s="37">
        <f>IF(ISNUMBER(L389),MAX(0,INDEX('913'!$E$6:$E$1205,L389)),0)</f>
        <v>0</v>
      </c>
      <c r="U389" s="37">
        <f>IF(ISNUMBER(M389),MAX(0,INDEX('913'!$E$6:$E$1205,M389)),0)</f>
        <v>0</v>
      </c>
      <c r="V389" s="37">
        <f>IF(ISNUMBER(N389),MAX(0,INDEX('913'!$E$6:$E$1205,N389)),0)</f>
        <v>0</v>
      </c>
      <c r="W389" s="37">
        <f>IF(ISNUMBER(O389),MAX(0,INDEX('913'!$E$6:$E$1205,O389)),0)</f>
        <v>0</v>
      </c>
      <c r="X389" s="52">
        <f>IF(ISNUMBER(P389),MAX(0,INDEX('913'!$E$6:$E$1205,P389)),0)</f>
        <v>0</v>
      </c>
      <c r="Y389" s="37">
        <f>IF(ISNUMBER(I389),MAX(0,INDEX('913'!$F$6:$F$1205,I389)),0)</f>
        <v>0</v>
      </c>
      <c r="Z389" s="37">
        <f>IF(ISNUMBER(J389),MAX(0,INDEX('913'!$F$6:$F$1205,J389)),0)</f>
        <v>0</v>
      </c>
      <c r="AA389" s="37">
        <f>IF(ISNUMBER(K389),MAX(0,INDEX('913'!$F$6:$F$1205,K389)),0)</f>
        <v>0</v>
      </c>
      <c r="AB389" s="37">
        <f>IF(ISNUMBER(L389),MAX(0,INDEX('913'!$F$6:$F$1205,L389)),0)</f>
        <v>0</v>
      </c>
      <c r="AC389" s="37">
        <f>IF(ISNUMBER(M389),MAX(0,INDEX('913'!$F$6:$F$1205,M389)),0)</f>
        <v>0</v>
      </c>
      <c r="AD389" s="37">
        <f>IF(ISNUMBER(N389),MAX(0,INDEX('913'!$F$6:$F$1205,N389)),0)</f>
        <v>0</v>
      </c>
      <c r="AE389" s="37">
        <f>IF(ISNUMBER(O389),MAX(0,INDEX('913'!$F$6:$F$1205,O389)),0)</f>
        <v>0</v>
      </c>
      <c r="AF389" s="37">
        <f>IF(ISNUMBER(P389),MAX(0,INDEX('913'!$F$6:$F$1205,P389)),0)</f>
        <v>0</v>
      </c>
      <c r="AG389" s="32">
        <f>IF(ISNUMBER(I389),SQRT(INDEX('913'!$I$6:$I$1205,I389)^2+INDEX('913'!$J$6:$J$1205,I389)^2),0)</f>
        <v>0</v>
      </c>
      <c r="AH389" s="32">
        <f>IF(ISNUMBER(J389),SQRT(INDEX('913'!$I$6:$I$1205,J389)^2+INDEX('913'!$J$6:$J$1205,J389)^2),0)</f>
        <v>0</v>
      </c>
      <c r="AI389" s="32">
        <f>IF(ISNUMBER(K389),SQRT(INDEX('913'!$I$6:$I$1205,K389)^2+INDEX('913'!$J$6:$J$1205,K389)^2),0)</f>
        <v>0</v>
      </c>
      <c r="AJ389" s="32">
        <f>IF(ISNUMBER(L389),SQRT(INDEX('913'!$I$6:$I$1205,L389)^2+INDEX('913'!$J$6:$J$1205,L389)^2),0)</f>
        <v>0</v>
      </c>
      <c r="AK389" s="32">
        <f>IF(ISNUMBER(M389),SQRT(INDEX('913'!$I$6:$I$1205,M389)^2+INDEX('913'!$J$6:$J$1205,M389)^2),0)</f>
        <v>0</v>
      </c>
      <c r="AL389" s="32">
        <f>IF(ISNUMBER(N389),SQRT(INDEX('913'!$I$6:$I$1205,N389)^2+INDEX('913'!$J$6:$J$1205,N389)^2),0)</f>
        <v>0</v>
      </c>
      <c r="AM389" s="32">
        <f>IF(ISNUMBER(O389),SQRT(INDEX('913'!$I$6:$I$1205,O389)^2+INDEX('913'!$J$6:$J$1205,O389)^2),0)</f>
        <v>0</v>
      </c>
      <c r="AN389" s="49">
        <f>IF(ISNUMBER(P389),SQRT(INDEX('913'!$I$6:$I$1205,P389)^2+INDEX('913'!$J$6:$J$1205,P389)^2),0)</f>
        <v>0</v>
      </c>
      <c r="AO389" s="37">
        <f t="shared" si="81"/>
        <v>0</v>
      </c>
      <c r="AP389" s="37">
        <f t="shared" si="82"/>
        <v>0</v>
      </c>
      <c r="AQ389" s="33" t="e">
        <f>-100*'935'!W389*(AO389+AP389)/'11'!C$17</f>
        <v>#VALUE!</v>
      </c>
      <c r="AR389" s="37" t="e">
        <f t="shared" si="83"/>
        <v>#VALUE!</v>
      </c>
      <c r="AS389" s="52" t="e">
        <f t="shared" si="84"/>
        <v>#VALUE!</v>
      </c>
      <c r="AT389" s="32" t="e">
        <f>IF('935'!C389="VOID",0,('935'!C389*(1-'935'!X389/'11'!B$17)))</f>
        <v>#VALUE!</v>
      </c>
      <c r="AU389" s="52" t="e">
        <f>'935'!Q389*(1-'935'!Y389/'11'!C$17)/(1-'935'!X389/'11'!B$17)</f>
        <v>#VALUE!</v>
      </c>
      <c r="AV389" s="37" t="e">
        <f>INDEX('DNO totals'!$B$57:$G$57,IF('935'!K389,IF(MOD('935'!K389,1000),IF(MOD('935'!K389,100),IF(MOD('935'!K389,10),IF(MOD('935'!K389,1000)=1,6,5),4),3),2),1))</f>
        <v>#VALUE!</v>
      </c>
      <c r="AW389" s="52" t="e">
        <f t="shared" si="85"/>
        <v>#VALUE!</v>
      </c>
      <c r="AX389" s="32" t="e">
        <f>IF('935'!V389="VOID",0,'935'!V389*(1-'935'!X389/'11'!B$17))</f>
        <v>#VALUE!</v>
      </c>
      <c r="AY389" s="33" t="e">
        <f>IF(H389,-100*'Charging rates'!B$10/'11'!B$17*AX389/H389,0)</f>
        <v>#VALUE!</v>
      </c>
      <c r="AZ389" s="33" t="e">
        <f>IF(C389,'DNO totals'!B$41,0)</f>
        <v>#VALUE!</v>
      </c>
      <c r="BA389" s="33" t="e">
        <f t="shared" si="86"/>
        <v>#VALUE!</v>
      </c>
      <c r="BB389" s="33" t="e">
        <f t="shared" si="87"/>
        <v>#VALUE!</v>
      </c>
      <c r="BC389" s="53" t="e">
        <f t="shared" si="88"/>
        <v>#VALUE!</v>
      </c>
      <c r="BD389" s="32" t="e">
        <f>IF(AT389,'935'!H389*AT389/(AT389+D389+H389),0)</f>
        <v>#VALUE!</v>
      </c>
      <c r="BE389" s="32" t="e">
        <f>IF(H389,'935'!H389*H389/(AT389+D389+H389),0)</f>
        <v>#VALUE!</v>
      </c>
      <c r="BF389" s="32" t="e">
        <f>BD389*(1-'935'!X389/'11'!B$17)</f>
        <v>#VALUE!</v>
      </c>
      <c r="BG389" s="49" t="e">
        <f>BE389*(1-'935'!X389/'11'!B$17)</f>
        <v>#VALUE!</v>
      </c>
      <c r="BH389" s="52" t="e">
        <f>AV389*Parameters!B$6</f>
        <v>#VALUE!</v>
      </c>
      <c r="BI389" s="37" t="e">
        <f>IF('935'!$K389=1000,'Charging rates'!$C$38*$BH389/(1+'DNO totals'!$C$99)*'935'!$L389,0)</f>
        <v>#VALUE!</v>
      </c>
      <c r="BJ389" s="37" t="e">
        <f>IF(MOD('935'!$K389,1000)=100,'Charging rates'!$D$38*$BH389/(1+'DNO totals'!$D$99)*'935'!$M389,0)</f>
        <v>#VALUE!</v>
      </c>
      <c r="BK389" s="37" t="e">
        <f>IF(MOD('935'!$K389,100)=10,'Charging rates'!$E$38*$BH389/(1+'DNO totals'!$E$99)*'935'!$N389,0)</f>
        <v>#VALUE!</v>
      </c>
      <c r="BL389" s="37" t="e">
        <f>IF(AND(MOD('935'!$K389,10)&gt;0,MOD('935'!$K389,1000)&gt;1),'Charging rates'!$F$38*$BH389/(1+'DNO totals'!$F$99)*'935'!$O389,0)</f>
        <v>#VALUE!</v>
      </c>
      <c r="BM389" s="37" t="e">
        <f>IF(MOD('935'!$K389,1000)=1,'Charging rates'!$G$38*$BH389/(1+'DNO totals'!$G$99)*'935'!$P389,0)</f>
        <v>#VALUE!</v>
      </c>
      <c r="BN389" s="52" t="e">
        <f t="shared" si="89"/>
        <v>#VALUE!</v>
      </c>
      <c r="BO389" s="37" t="e">
        <f>IF('935'!$K389&gt;1000,'Charging rates'!$C$38*$AW389*'935'!$L389,0)</f>
        <v>#VALUE!</v>
      </c>
      <c r="BP389" s="37" t="e">
        <f>IF(MOD('935'!$K389,1000)&gt;100,'Charging rates'!$D$38*$AW389*'935'!$M389,0)</f>
        <v>#VALUE!</v>
      </c>
      <c r="BQ389" s="37" t="e">
        <f>IF(MOD('935'!$K389,100)&gt;10,'Charging rates'!$E$38*$AW389*'935'!$N389,0)</f>
        <v>#VALUE!</v>
      </c>
      <c r="BR389" s="52" t="e">
        <f t="shared" si="90"/>
        <v>#VALUE!</v>
      </c>
      <c r="BS389" s="48" t="e">
        <f>'935'!C389&lt;&gt;"VOID"</f>
        <v>#VALUE!</v>
      </c>
      <c r="BT389" s="33" t="e">
        <f>IF(BS389,(100/'11'!B$17*BD389*((1-'935'!I389)*'Charging rates'!B$51+'Charging rates'!B$63)),0)</f>
        <v>#VALUE!</v>
      </c>
      <c r="BU389" s="33" t="e">
        <f>100/'11'!B$17*BG389*('Charging rates'!B$51+'Charging rates'!B$63)</f>
        <v>#VALUE!</v>
      </c>
      <c r="BV389" s="33" t="e">
        <f>100/'11'!B$17*BE389*('Charging rates'!B$51+'Charging rates'!B$63)</f>
        <v>#VALUE!</v>
      </c>
      <c r="BW389" s="53" t="e">
        <f t="shared" si="91"/>
        <v>#VALUE!</v>
      </c>
      <c r="BX389" s="32" t="e">
        <f>AT389-('935'!T389*(1-'935'!X389/'11'!B$17))</f>
        <v>#VALUE!</v>
      </c>
      <c r="BY389" s="32">
        <f>0-IF(ISNUMBER(I389),INDEX('913'!$I$6:$I$1205,I389),0)-IF(ISNUMBER(J389),INDEX('913'!$I$6:$I$1205,J389),0)-IF(ISNUMBER(K389),INDEX('913'!$I$6:$I$1205,K389),0)-IF(ISNUMBER(L389),INDEX('913'!$I$6:$I$1205,L389),0)-IF(ISNUMBER(M389),INDEX('913'!$I$6:$I$1205,M389),0)-IF(ISNUMBER(N389),INDEX('913'!$I$6:$I$1205,N389),0)-IF(ISNUMBER(O389),INDEX('913'!$I$6:$I$1205,O389),0)-IF(ISNUMBER(P389),INDEX('913'!$I$6:$I$1205,P389),0)</f>
        <v>0</v>
      </c>
      <c r="BZ389" s="37">
        <f>IF(BY389=0,1,MAX(1,SQRT(BY389^2+(IF(ISNUMBER(I389),INDEX('913'!$J$6:$J$1205,I389),0)+IF(ISNUMBER(J389),INDEX('913'!$J$6:$J$1205,J389),0)+IF(ISNUMBER(K389),INDEX('913'!$J$6:$J$1205,K389),0)+IF(ISNUMBER(L389),INDEX('913'!$J$6:$J$1205,L389),0)+IF(ISNUMBER(M389),INDEX('913'!$J$6:$J$1205,M389),0)+IF(ISNUMBER(N389),INDEX('913'!$J$6:$J$1205,N389),0)+IF(ISNUMBER(O389),INDEX('913'!$J$6:$J$1205,O389),0)+IF(ISNUMBER(P389),INDEX('913'!$J$6:$J$1205,P389),0))^2)/BY389))</f>
        <v>1</v>
      </c>
      <c r="CA389" s="33" t="e">
        <f>100*AO389/'11'!B$17</f>
        <v>#VALUE!</v>
      </c>
      <c r="CB389" s="37" t="e">
        <f>100*(AP389*BZ389)/'11'!C$17</f>
        <v>#VALUE!</v>
      </c>
      <c r="CC389" s="37" t="e">
        <f t="shared" si="92"/>
        <v>#VALUE!</v>
      </c>
      <c r="CD389" s="33" t="e">
        <f t="shared" si="93"/>
        <v>#VALUE!</v>
      </c>
      <c r="CE389" s="54" t="e">
        <f>'11'!C$17-'935'!Y389</f>
        <v>#VALUE!</v>
      </c>
      <c r="CF389" s="37" t="e">
        <f>MAX('DNO totals'!B$312+0,MIN('935'!L389+0,'DNO totals'!B$304+0))</f>
        <v>#VALUE!</v>
      </c>
      <c r="CG389" s="37" t="e">
        <f>MAX('DNO totals'!C$312+0,MIN('935'!M389+0,'DNO totals'!C$304+0))</f>
        <v>#VALUE!</v>
      </c>
      <c r="CH389" s="37" t="e">
        <f>MAX('DNO totals'!D$312+0,MIN('935'!N389+0,'DNO totals'!D$304+0))</f>
        <v>#VALUE!</v>
      </c>
      <c r="CI389" s="37" t="e">
        <f>MAX('DNO totals'!E$312+0,MIN('935'!O389+0,'DNO totals'!E$304+0))</f>
        <v>#VALUE!</v>
      </c>
      <c r="CJ389" s="52" t="e">
        <f>MAX('DNO totals'!F$312+0,MIN('935'!P389+0,'DNO totals'!F$304+0))</f>
        <v>#VALUE!</v>
      </c>
      <c r="CK389" s="37" t="e">
        <f>IF('935'!$K389=1000,'Charging rates'!$C$38*$BH389/(1+'DNO totals'!$C$99)*$CF389,0)</f>
        <v>#VALUE!</v>
      </c>
      <c r="CL389" s="37" t="e">
        <f>IF(MOD('935'!$K389,1000)=100,'Charging rates'!$D$38*$BH389/(1+'DNO totals'!$D$99)*$CG389,0)</f>
        <v>#VALUE!</v>
      </c>
      <c r="CM389" s="37" t="e">
        <f>IF(MOD('935'!$K389,100)=10,'Charging rates'!$E$38*$BH389/(1+'DNO totals'!$E$99)*$CH389,0)</f>
        <v>#VALUE!</v>
      </c>
      <c r="CN389" s="37" t="e">
        <f>IF(AND(MOD('935'!$K389,10)&gt;0,MOD('935'!$K389,1000)&gt;1),'Charging rates'!$F$38*$BH389/(1+'DNO totals'!$F$99)*$CI389,0)</f>
        <v>#VALUE!</v>
      </c>
      <c r="CO389" s="37" t="e">
        <f>IF(MOD('935'!$K389,1000)=1,'Charging rates'!$G$38*$BH389/(1+'DNO totals'!$G$99)*$CJ389,0)</f>
        <v>#VALUE!</v>
      </c>
      <c r="CP389" s="52" t="e">
        <f t="shared" si="94"/>
        <v>#VALUE!</v>
      </c>
      <c r="CQ389" s="37" t="e">
        <f>IF('935'!$K389&gt;1000,'Charging rates'!$C$38*$AW389*$CF389,0)</f>
        <v>#VALUE!</v>
      </c>
      <c r="CR389" s="37" t="e">
        <f>IF(MOD('935'!$K389,1000)&gt;100,'Charging rates'!$D$38*$AW389*$CG389,0)</f>
        <v>#VALUE!</v>
      </c>
      <c r="CS389" s="37" t="e">
        <f>IF(MOD('935'!$K389,100)&gt;10,'Charging rates'!$E$38*$AW389*$CH389,0)</f>
        <v>#VALUE!</v>
      </c>
      <c r="CT389" s="52" t="e">
        <f t="shared" si="95"/>
        <v>#VALUE!</v>
      </c>
      <c r="CU389" s="33" t="e">
        <f>100*(AP389*'935'!Q389*BZ389)/'11'!B$17</f>
        <v>#VALUE!</v>
      </c>
      <c r="CV389" s="33" t="e">
        <f>100/'11'!B$17*'Charging rates'!B$10*AW389</f>
        <v>#VALUE!</v>
      </c>
      <c r="CW389" s="33" t="e">
        <f>IF(AT389=0,0,(1-BX389/AT389)*(CA389+IF('935'!Q389=0,0,(CB389*'935'!Q389*('11'!C$17-'935'!Y389)/('11'!B$17-'935'!X389)))))</f>
        <v>#VALUE!</v>
      </c>
      <c r="CX389" s="33" t="e">
        <f t="shared" si="96"/>
        <v>#VALUE!</v>
      </c>
      <c r="CY389" s="49" t="e">
        <f t="shared" si="97"/>
        <v>#VALUE!</v>
      </c>
      <c r="CZ389" s="32" t="e">
        <f>AT389*(Parameters!B$21+AU389)*IF('DNO totals'!B$323&lt;0,1,'935'!S389)</f>
        <v>#VALUE!</v>
      </c>
      <c r="DA389" s="52" t="e">
        <f>IF('DNO totals'!B$323&lt;0,1,'935'!S389)*(Parameters!B$21+AU389)</f>
        <v>#VALUE!</v>
      </c>
      <c r="DB389" s="37" t="e">
        <f>CX389+'Charging rates'!B$106*DA389*100/'11'!B$17</f>
        <v>#VALUE!</v>
      </c>
      <c r="DC389" s="37" t="e">
        <f>DB389+'Charging rates'!B$116*(Parameters!B$21+AU389)*100/'11'!B$17*IF('DNO totals'!B$323&lt;0,1,'935'!S389)</f>
        <v>#VALUE!</v>
      </c>
      <c r="DD389" s="37" t="e">
        <f>'Charging rates'!B$97*(CP389+CT389)*100/'11'!B$17</f>
        <v>#VALUE!</v>
      </c>
      <c r="DE389" s="33" t="e">
        <f>MAX(0-(CB389*AU389*'11'!C$17/'11'!B$17),DC389+DD389)</f>
        <v>#VALUE!</v>
      </c>
      <c r="DF389" s="37" t="e">
        <f>IF(BS389,IF(AU389=0,CC389,MAX(0,MIN(CC389,CC389+(DE389/'935'!Q389*('11'!B$17-'935'!X389)/('11'!C$17-'935'!Y389))))),0)</f>
        <v>#VALUE!</v>
      </c>
      <c r="DG389" s="33" t="e">
        <f t="shared" si="98"/>
        <v>#VALUE!</v>
      </c>
      <c r="DH389" s="53" t="e">
        <f t="shared" si="99"/>
        <v>#VALUE!</v>
      </c>
    </row>
    <row r="390" spans="1:112">
      <c r="A390" s="28">
        <v>290</v>
      </c>
      <c r="B390" s="47" t="e">
        <f>'935'!B390</f>
        <v>#VALUE!</v>
      </c>
      <c r="C390" s="48" t="e">
        <f>OR('935'!E390&lt;&gt;"VOID",'935'!F390&lt;&gt;"VOID",'935'!G390&lt;&gt;"VOID")</f>
        <v>#VALUE!</v>
      </c>
      <c r="D390" s="32" t="e">
        <f>IF('935'!D390="VOID",0,'935'!D390*(1-'935'!X390/'11'!B$17))</f>
        <v>#VALUE!</v>
      </c>
      <c r="E390" s="32" t="e">
        <f>IF('935'!E390="VOID",0,'935'!E390*(1-'935'!X390/'11'!B$17))</f>
        <v>#VALUE!</v>
      </c>
      <c r="F390" s="32" t="e">
        <f>IF('935'!F390="VOID",0,'935'!F390*(1-'935'!X390/'11'!B$17))</f>
        <v>#VALUE!</v>
      </c>
      <c r="G390" s="32" t="e">
        <f>IF('935'!G390="VOID",0,'935'!G390*(1-'935'!X390/'11'!B$17))</f>
        <v>#VALUE!</v>
      </c>
      <c r="H390" s="49" t="e">
        <f t="shared" si="80"/>
        <v>#VALUE!</v>
      </c>
      <c r="I390" s="50" t="e">
        <f>MATCH('935'!J390,'913'!$B$6:$B$1205,0)</f>
        <v>#VALUE!</v>
      </c>
      <c r="J390" s="50" t="e">
        <f>MATCH(INDEX('913'!$D$6:$D$1205,I390),'913'!$B$6:$B$1205,0)</f>
        <v>#VALUE!</v>
      </c>
      <c r="K390" s="50" t="e">
        <f>MATCH(INDEX('913'!$D$6:$D$1205,J390),'913'!$B$6:$B$1205,0)</f>
        <v>#VALUE!</v>
      </c>
      <c r="L390" s="50" t="e">
        <f>MATCH(INDEX('913'!$D$6:$D$1205,K390),'913'!$B$6:$B$1205,0)</f>
        <v>#VALUE!</v>
      </c>
      <c r="M390" s="50" t="e">
        <f>MATCH(INDEX('913'!$D$6:$D$1205,L390),'913'!$B$6:$B$1205,0)</f>
        <v>#VALUE!</v>
      </c>
      <c r="N390" s="50" t="e">
        <f>MATCH(INDEX('913'!$D$6:$D$1205,M390),'913'!$B$6:$B$1205,0)</f>
        <v>#VALUE!</v>
      </c>
      <c r="O390" s="50" t="e">
        <f>MATCH(INDEX('913'!$D$6:$D$1205,N390),'913'!$B$6:$B$1205,0)</f>
        <v>#VALUE!</v>
      </c>
      <c r="P390" s="51" t="e">
        <f>MATCH(INDEX('913'!$D$6:$D$1205,O390),'913'!$B$6:$B$1205,0)</f>
        <v>#VALUE!</v>
      </c>
      <c r="Q390" s="37">
        <f>IF(ISNUMBER(I390),MAX(0,INDEX('913'!$E$6:$E$1205,I390)),0)</f>
        <v>0</v>
      </c>
      <c r="R390" s="37">
        <f>IF(ISNUMBER(J390),MAX(0,INDEX('913'!$E$6:$E$1205,J390)),0)</f>
        <v>0</v>
      </c>
      <c r="S390" s="37">
        <f>IF(ISNUMBER(K390),MAX(0,INDEX('913'!$E$6:$E$1205,K390)),0)</f>
        <v>0</v>
      </c>
      <c r="T390" s="37">
        <f>IF(ISNUMBER(L390),MAX(0,INDEX('913'!$E$6:$E$1205,L390)),0)</f>
        <v>0</v>
      </c>
      <c r="U390" s="37">
        <f>IF(ISNUMBER(M390),MAX(0,INDEX('913'!$E$6:$E$1205,M390)),0)</f>
        <v>0</v>
      </c>
      <c r="V390" s="37">
        <f>IF(ISNUMBER(N390),MAX(0,INDEX('913'!$E$6:$E$1205,N390)),0)</f>
        <v>0</v>
      </c>
      <c r="W390" s="37">
        <f>IF(ISNUMBER(O390),MAX(0,INDEX('913'!$E$6:$E$1205,O390)),0)</f>
        <v>0</v>
      </c>
      <c r="X390" s="52">
        <f>IF(ISNUMBER(P390),MAX(0,INDEX('913'!$E$6:$E$1205,P390)),0)</f>
        <v>0</v>
      </c>
      <c r="Y390" s="37">
        <f>IF(ISNUMBER(I390),MAX(0,INDEX('913'!$F$6:$F$1205,I390)),0)</f>
        <v>0</v>
      </c>
      <c r="Z390" s="37">
        <f>IF(ISNUMBER(J390),MAX(0,INDEX('913'!$F$6:$F$1205,J390)),0)</f>
        <v>0</v>
      </c>
      <c r="AA390" s="37">
        <f>IF(ISNUMBER(K390),MAX(0,INDEX('913'!$F$6:$F$1205,K390)),0)</f>
        <v>0</v>
      </c>
      <c r="AB390" s="37">
        <f>IF(ISNUMBER(L390),MAX(0,INDEX('913'!$F$6:$F$1205,L390)),0)</f>
        <v>0</v>
      </c>
      <c r="AC390" s="37">
        <f>IF(ISNUMBER(M390),MAX(0,INDEX('913'!$F$6:$F$1205,M390)),0)</f>
        <v>0</v>
      </c>
      <c r="AD390" s="37">
        <f>IF(ISNUMBER(N390),MAX(0,INDEX('913'!$F$6:$F$1205,N390)),0)</f>
        <v>0</v>
      </c>
      <c r="AE390" s="37">
        <f>IF(ISNUMBER(O390),MAX(0,INDEX('913'!$F$6:$F$1205,O390)),0)</f>
        <v>0</v>
      </c>
      <c r="AF390" s="37">
        <f>IF(ISNUMBER(P390),MAX(0,INDEX('913'!$F$6:$F$1205,P390)),0)</f>
        <v>0</v>
      </c>
      <c r="AG390" s="32">
        <f>IF(ISNUMBER(I390),SQRT(INDEX('913'!$I$6:$I$1205,I390)^2+INDEX('913'!$J$6:$J$1205,I390)^2),0)</f>
        <v>0</v>
      </c>
      <c r="AH390" s="32">
        <f>IF(ISNUMBER(J390),SQRT(INDEX('913'!$I$6:$I$1205,J390)^2+INDEX('913'!$J$6:$J$1205,J390)^2),0)</f>
        <v>0</v>
      </c>
      <c r="AI390" s="32">
        <f>IF(ISNUMBER(K390),SQRT(INDEX('913'!$I$6:$I$1205,K390)^2+INDEX('913'!$J$6:$J$1205,K390)^2),0)</f>
        <v>0</v>
      </c>
      <c r="AJ390" s="32">
        <f>IF(ISNUMBER(L390),SQRT(INDEX('913'!$I$6:$I$1205,L390)^2+INDEX('913'!$J$6:$J$1205,L390)^2),0)</f>
        <v>0</v>
      </c>
      <c r="AK390" s="32">
        <f>IF(ISNUMBER(M390),SQRT(INDEX('913'!$I$6:$I$1205,M390)^2+INDEX('913'!$J$6:$J$1205,M390)^2),0)</f>
        <v>0</v>
      </c>
      <c r="AL390" s="32">
        <f>IF(ISNUMBER(N390),SQRT(INDEX('913'!$I$6:$I$1205,N390)^2+INDEX('913'!$J$6:$J$1205,N390)^2),0)</f>
        <v>0</v>
      </c>
      <c r="AM390" s="32">
        <f>IF(ISNUMBER(O390),SQRT(INDEX('913'!$I$6:$I$1205,O390)^2+INDEX('913'!$J$6:$J$1205,O390)^2),0)</f>
        <v>0</v>
      </c>
      <c r="AN390" s="49">
        <f>IF(ISNUMBER(P390),SQRT(INDEX('913'!$I$6:$I$1205,P390)^2+INDEX('913'!$J$6:$J$1205,P390)^2),0)</f>
        <v>0</v>
      </c>
      <c r="AO390" s="37">
        <f t="shared" si="81"/>
        <v>0</v>
      </c>
      <c r="AP390" s="37">
        <f t="shared" si="82"/>
        <v>0</v>
      </c>
      <c r="AQ390" s="33" t="e">
        <f>-100*'935'!W390*(AO390+AP390)/'11'!C$17</f>
        <v>#VALUE!</v>
      </c>
      <c r="AR390" s="37" t="e">
        <f t="shared" si="83"/>
        <v>#VALUE!</v>
      </c>
      <c r="AS390" s="52" t="e">
        <f t="shared" si="84"/>
        <v>#VALUE!</v>
      </c>
      <c r="AT390" s="32" t="e">
        <f>IF('935'!C390="VOID",0,('935'!C390*(1-'935'!X390/'11'!B$17)))</f>
        <v>#VALUE!</v>
      </c>
      <c r="AU390" s="52" t="e">
        <f>'935'!Q390*(1-'935'!Y390/'11'!C$17)/(1-'935'!X390/'11'!B$17)</f>
        <v>#VALUE!</v>
      </c>
      <c r="AV390" s="37" t="e">
        <f>INDEX('DNO totals'!$B$57:$G$57,IF('935'!K390,IF(MOD('935'!K390,1000),IF(MOD('935'!K390,100),IF(MOD('935'!K390,10),IF(MOD('935'!K390,1000)=1,6,5),4),3),2),1))</f>
        <v>#VALUE!</v>
      </c>
      <c r="AW390" s="52" t="e">
        <f t="shared" si="85"/>
        <v>#VALUE!</v>
      </c>
      <c r="AX390" s="32" t="e">
        <f>IF('935'!V390="VOID",0,'935'!V390*(1-'935'!X390/'11'!B$17))</f>
        <v>#VALUE!</v>
      </c>
      <c r="AY390" s="33" t="e">
        <f>IF(H390,-100*'Charging rates'!B$10/'11'!B$17*AX390/H390,0)</f>
        <v>#VALUE!</v>
      </c>
      <c r="AZ390" s="33" t="e">
        <f>IF(C390,'DNO totals'!B$41,0)</f>
        <v>#VALUE!</v>
      </c>
      <c r="BA390" s="33" t="e">
        <f t="shared" si="86"/>
        <v>#VALUE!</v>
      </c>
      <c r="BB390" s="33" t="e">
        <f t="shared" si="87"/>
        <v>#VALUE!</v>
      </c>
      <c r="BC390" s="53" t="e">
        <f t="shared" si="88"/>
        <v>#VALUE!</v>
      </c>
      <c r="BD390" s="32" t="e">
        <f>IF(AT390,'935'!H390*AT390/(AT390+D390+H390),0)</f>
        <v>#VALUE!</v>
      </c>
      <c r="BE390" s="32" t="e">
        <f>IF(H390,'935'!H390*H390/(AT390+D390+H390),0)</f>
        <v>#VALUE!</v>
      </c>
      <c r="BF390" s="32" t="e">
        <f>BD390*(1-'935'!X390/'11'!B$17)</f>
        <v>#VALUE!</v>
      </c>
      <c r="BG390" s="49" t="e">
        <f>BE390*(1-'935'!X390/'11'!B$17)</f>
        <v>#VALUE!</v>
      </c>
      <c r="BH390" s="52" t="e">
        <f>AV390*Parameters!B$6</f>
        <v>#VALUE!</v>
      </c>
      <c r="BI390" s="37" t="e">
        <f>IF('935'!$K390=1000,'Charging rates'!$C$38*$BH390/(1+'DNO totals'!$C$99)*'935'!$L390,0)</f>
        <v>#VALUE!</v>
      </c>
      <c r="BJ390" s="37" t="e">
        <f>IF(MOD('935'!$K390,1000)=100,'Charging rates'!$D$38*$BH390/(1+'DNO totals'!$D$99)*'935'!$M390,0)</f>
        <v>#VALUE!</v>
      </c>
      <c r="BK390" s="37" t="e">
        <f>IF(MOD('935'!$K390,100)=10,'Charging rates'!$E$38*$BH390/(1+'DNO totals'!$E$99)*'935'!$N390,0)</f>
        <v>#VALUE!</v>
      </c>
      <c r="BL390" s="37" t="e">
        <f>IF(AND(MOD('935'!$K390,10)&gt;0,MOD('935'!$K390,1000)&gt;1),'Charging rates'!$F$38*$BH390/(1+'DNO totals'!$F$99)*'935'!$O390,0)</f>
        <v>#VALUE!</v>
      </c>
      <c r="BM390" s="37" t="e">
        <f>IF(MOD('935'!$K390,1000)=1,'Charging rates'!$G$38*$BH390/(1+'DNO totals'!$G$99)*'935'!$P390,0)</f>
        <v>#VALUE!</v>
      </c>
      <c r="BN390" s="52" t="e">
        <f t="shared" si="89"/>
        <v>#VALUE!</v>
      </c>
      <c r="BO390" s="37" t="e">
        <f>IF('935'!$K390&gt;1000,'Charging rates'!$C$38*$AW390*'935'!$L390,0)</f>
        <v>#VALUE!</v>
      </c>
      <c r="BP390" s="37" t="e">
        <f>IF(MOD('935'!$K390,1000)&gt;100,'Charging rates'!$D$38*$AW390*'935'!$M390,0)</f>
        <v>#VALUE!</v>
      </c>
      <c r="BQ390" s="37" t="e">
        <f>IF(MOD('935'!$K390,100)&gt;10,'Charging rates'!$E$38*$AW390*'935'!$N390,0)</f>
        <v>#VALUE!</v>
      </c>
      <c r="BR390" s="52" t="e">
        <f t="shared" si="90"/>
        <v>#VALUE!</v>
      </c>
      <c r="BS390" s="48" t="e">
        <f>'935'!C390&lt;&gt;"VOID"</f>
        <v>#VALUE!</v>
      </c>
      <c r="BT390" s="33" t="e">
        <f>IF(BS390,(100/'11'!B$17*BD390*((1-'935'!I390)*'Charging rates'!B$51+'Charging rates'!B$63)),0)</f>
        <v>#VALUE!</v>
      </c>
      <c r="BU390" s="33" t="e">
        <f>100/'11'!B$17*BG390*('Charging rates'!B$51+'Charging rates'!B$63)</f>
        <v>#VALUE!</v>
      </c>
      <c r="BV390" s="33" t="e">
        <f>100/'11'!B$17*BE390*('Charging rates'!B$51+'Charging rates'!B$63)</f>
        <v>#VALUE!</v>
      </c>
      <c r="BW390" s="53" t="e">
        <f t="shared" si="91"/>
        <v>#VALUE!</v>
      </c>
      <c r="BX390" s="32" t="e">
        <f>AT390-('935'!T390*(1-'935'!X390/'11'!B$17))</f>
        <v>#VALUE!</v>
      </c>
      <c r="BY390" s="32">
        <f>0-IF(ISNUMBER(I390),INDEX('913'!$I$6:$I$1205,I390),0)-IF(ISNUMBER(J390),INDEX('913'!$I$6:$I$1205,J390),0)-IF(ISNUMBER(K390),INDEX('913'!$I$6:$I$1205,K390),0)-IF(ISNUMBER(L390),INDEX('913'!$I$6:$I$1205,L390),0)-IF(ISNUMBER(M390),INDEX('913'!$I$6:$I$1205,M390),0)-IF(ISNUMBER(N390),INDEX('913'!$I$6:$I$1205,N390),0)-IF(ISNUMBER(O390),INDEX('913'!$I$6:$I$1205,O390),0)-IF(ISNUMBER(P390),INDEX('913'!$I$6:$I$1205,P390),0)</f>
        <v>0</v>
      </c>
      <c r="BZ390" s="37">
        <f>IF(BY390=0,1,MAX(1,SQRT(BY390^2+(IF(ISNUMBER(I390),INDEX('913'!$J$6:$J$1205,I390),0)+IF(ISNUMBER(J390),INDEX('913'!$J$6:$J$1205,J390),0)+IF(ISNUMBER(K390),INDEX('913'!$J$6:$J$1205,K390),0)+IF(ISNUMBER(L390),INDEX('913'!$J$6:$J$1205,L390),0)+IF(ISNUMBER(M390),INDEX('913'!$J$6:$J$1205,M390),0)+IF(ISNUMBER(N390),INDEX('913'!$J$6:$J$1205,N390),0)+IF(ISNUMBER(O390),INDEX('913'!$J$6:$J$1205,O390),0)+IF(ISNUMBER(P390),INDEX('913'!$J$6:$J$1205,P390),0))^2)/BY390))</f>
        <v>1</v>
      </c>
      <c r="CA390" s="33" t="e">
        <f>100*AO390/'11'!B$17</f>
        <v>#VALUE!</v>
      </c>
      <c r="CB390" s="37" t="e">
        <f>100*(AP390*BZ390)/'11'!C$17</f>
        <v>#VALUE!</v>
      </c>
      <c r="CC390" s="37" t="e">
        <f t="shared" si="92"/>
        <v>#VALUE!</v>
      </c>
      <c r="CD390" s="33" t="e">
        <f t="shared" si="93"/>
        <v>#VALUE!</v>
      </c>
      <c r="CE390" s="54" t="e">
        <f>'11'!C$17-'935'!Y390</f>
        <v>#VALUE!</v>
      </c>
      <c r="CF390" s="37" t="e">
        <f>MAX('DNO totals'!B$312+0,MIN('935'!L390+0,'DNO totals'!B$304+0))</f>
        <v>#VALUE!</v>
      </c>
      <c r="CG390" s="37" t="e">
        <f>MAX('DNO totals'!C$312+0,MIN('935'!M390+0,'DNO totals'!C$304+0))</f>
        <v>#VALUE!</v>
      </c>
      <c r="CH390" s="37" t="e">
        <f>MAX('DNO totals'!D$312+0,MIN('935'!N390+0,'DNO totals'!D$304+0))</f>
        <v>#VALUE!</v>
      </c>
      <c r="CI390" s="37" t="e">
        <f>MAX('DNO totals'!E$312+0,MIN('935'!O390+0,'DNO totals'!E$304+0))</f>
        <v>#VALUE!</v>
      </c>
      <c r="CJ390" s="52" t="e">
        <f>MAX('DNO totals'!F$312+0,MIN('935'!P390+0,'DNO totals'!F$304+0))</f>
        <v>#VALUE!</v>
      </c>
      <c r="CK390" s="37" t="e">
        <f>IF('935'!$K390=1000,'Charging rates'!$C$38*$BH390/(1+'DNO totals'!$C$99)*$CF390,0)</f>
        <v>#VALUE!</v>
      </c>
      <c r="CL390" s="37" t="e">
        <f>IF(MOD('935'!$K390,1000)=100,'Charging rates'!$D$38*$BH390/(1+'DNO totals'!$D$99)*$CG390,0)</f>
        <v>#VALUE!</v>
      </c>
      <c r="CM390" s="37" t="e">
        <f>IF(MOD('935'!$K390,100)=10,'Charging rates'!$E$38*$BH390/(1+'DNO totals'!$E$99)*$CH390,0)</f>
        <v>#VALUE!</v>
      </c>
      <c r="CN390" s="37" t="e">
        <f>IF(AND(MOD('935'!$K390,10)&gt;0,MOD('935'!$K390,1000)&gt;1),'Charging rates'!$F$38*$BH390/(1+'DNO totals'!$F$99)*$CI390,0)</f>
        <v>#VALUE!</v>
      </c>
      <c r="CO390" s="37" t="e">
        <f>IF(MOD('935'!$K390,1000)=1,'Charging rates'!$G$38*$BH390/(1+'DNO totals'!$G$99)*$CJ390,0)</f>
        <v>#VALUE!</v>
      </c>
      <c r="CP390" s="52" t="e">
        <f t="shared" si="94"/>
        <v>#VALUE!</v>
      </c>
      <c r="CQ390" s="37" t="e">
        <f>IF('935'!$K390&gt;1000,'Charging rates'!$C$38*$AW390*$CF390,0)</f>
        <v>#VALUE!</v>
      </c>
      <c r="CR390" s="37" t="e">
        <f>IF(MOD('935'!$K390,1000)&gt;100,'Charging rates'!$D$38*$AW390*$CG390,0)</f>
        <v>#VALUE!</v>
      </c>
      <c r="CS390" s="37" t="e">
        <f>IF(MOD('935'!$K390,100)&gt;10,'Charging rates'!$E$38*$AW390*$CH390,0)</f>
        <v>#VALUE!</v>
      </c>
      <c r="CT390" s="52" t="e">
        <f t="shared" si="95"/>
        <v>#VALUE!</v>
      </c>
      <c r="CU390" s="33" t="e">
        <f>100*(AP390*'935'!Q390*BZ390)/'11'!B$17</f>
        <v>#VALUE!</v>
      </c>
      <c r="CV390" s="33" t="e">
        <f>100/'11'!B$17*'Charging rates'!B$10*AW390</f>
        <v>#VALUE!</v>
      </c>
      <c r="CW390" s="33" t="e">
        <f>IF(AT390=0,0,(1-BX390/AT390)*(CA390+IF('935'!Q390=0,0,(CB390*'935'!Q390*('11'!C$17-'935'!Y390)/('11'!B$17-'935'!X390)))))</f>
        <v>#VALUE!</v>
      </c>
      <c r="CX390" s="33" t="e">
        <f t="shared" si="96"/>
        <v>#VALUE!</v>
      </c>
      <c r="CY390" s="49" t="e">
        <f t="shared" si="97"/>
        <v>#VALUE!</v>
      </c>
      <c r="CZ390" s="32" t="e">
        <f>AT390*(Parameters!B$21+AU390)*IF('DNO totals'!B$323&lt;0,1,'935'!S390)</f>
        <v>#VALUE!</v>
      </c>
      <c r="DA390" s="52" t="e">
        <f>IF('DNO totals'!B$323&lt;0,1,'935'!S390)*(Parameters!B$21+AU390)</f>
        <v>#VALUE!</v>
      </c>
      <c r="DB390" s="37" t="e">
        <f>CX390+'Charging rates'!B$106*DA390*100/'11'!B$17</f>
        <v>#VALUE!</v>
      </c>
      <c r="DC390" s="37" t="e">
        <f>DB390+'Charging rates'!B$116*(Parameters!B$21+AU390)*100/'11'!B$17*IF('DNO totals'!B$323&lt;0,1,'935'!S390)</f>
        <v>#VALUE!</v>
      </c>
      <c r="DD390" s="37" t="e">
        <f>'Charging rates'!B$97*(CP390+CT390)*100/'11'!B$17</f>
        <v>#VALUE!</v>
      </c>
      <c r="DE390" s="33" t="e">
        <f>MAX(0-(CB390*AU390*'11'!C$17/'11'!B$17),DC390+DD390)</f>
        <v>#VALUE!</v>
      </c>
      <c r="DF390" s="37" t="e">
        <f>IF(BS390,IF(AU390=0,CC390,MAX(0,MIN(CC390,CC390+(DE390/'935'!Q390*('11'!B$17-'935'!X390)/('11'!C$17-'935'!Y390))))),0)</f>
        <v>#VALUE!</v>
      </c>
      <c r="DG390" s="33" t="e">
        <f t="shared" si="98"/>
        <v>#VALUE!</v>
      </c>
      <c r="DH390" s="53" t="e">
        <f t="shared" si="99"/>
        <v>#VALUE!</v>
      </c>
    </row>
    <row r="391" spans="1:112">
      <c r="A391" s="28">
        <v>291</v>
      </c>
      <c r="B391" s="47" t="e">
        <f>'935'!B391</f>
        <v>#VALUE!</v>
      </c>
      <c r="C391" s="48" t="e">
        <f>OR('935'!E391&lt;&gt;"VOID",'935'!F391&lt;&gt;"VOID",'935'!G391&lt;&gt;"VOID")</f>
        <v>#VALUE!</v>
      </c>
      <c r="D391" s="32" t="e">
        <f>IF('935'!D391="VOID",0,'935'!D391*(1-'935'!X391/'11'!B$17))</f>
        <v>#VALUE!</v>
      </c>
      <c r="E391" s="32" t="e">
        <f>IF('935'!E391="VOID",0,'935'!E391*(1-'935'!X391/'11'!B$17))</f>
        <v>#VALUE!</v>
      </c>
      <c r="F391" s="32" t="e">
        <f>IF('935'!F391="VOID",0,'935'!F391*(1-'935'!X391/'11'!B$17))</f>
        <v>#VALUE!</v>
      </c>
      <c r="G391" s="32" t="e">
        <f>IF('935'!G391="VOID",0,'935'!G391*(1-'935'!X391/'11'!B$17))</f>
        <v>#VALUE!</v>
      </c>
      <c r="H391" s="49" t="e">
        <f t="shared" si="80"/>
        <v>#VALUE!</v>
      </c>
      <c r="I391" s="50" t="e">
        <f>MATCH('935'!J391,'913'!$B$6:$B$1205,0)</f>
        <v>#VALUE!</v>
      </c>
      <c r="J391" s="50" t="e">
        <f>MATCH(INDEX('913'!$D$6:$D$1205,I391),'913'!$B$6:$B$1205,0)</f>
        <v>#VALUE!</v>
      </c>
      <c r="K391" s="50" t="e">
        <f>MATCH(INDEX('913'!$D$6:$D$1205,J391),'913'!$B$6:$B$1205,0)</f>
        <v>#VALUE!</v>
      </c>
      <c r="L391" s="50" t="e">
        <f>MATCH(INDEX('913'!$D$6:$D$1205,K391),'913'!$B$6:$B$1205,0)</f>
        <v>#VALUE!</v>
      </c>
      <c r="M391" s="50" t="e">
        <f>MATCH(INDEX('913'!$D$6:$D$1205,L391),'913'!$B$6:$B$1205,0)</f>
        <v>#VALUE!</v>
      </c>
      <c r="N391" s="50" t="e">
        <f>MATCH(INDEX('913'!$D$6:$D$1205,M391),'913'!$B$6:$B$1205,0)</f>
        <v>#VALUE!</v>
      </c>
      <c r="O391" s="50" t="e">
        <f>MATCH(INDEX('913'!$D$6:$D$1205,N391),'913'!$B$6:$B$1205,0)</f>
        <v>#VALUE!</v>
      </c>
      <c r="P391" s="51" t="e">
        <f>MATCH(INDEX('913'!$D$6:$D$1205,O391),'913'!$B$6:$B$1205,0)</f>
        <v>#VALUE!</v>
      </c>
      <c r="Q391" s="37">
        <f>IF(ISNUMBER(I391),MAX(0,INDEX('913'!$E$6:$E$1205,I391)),0)</f>
        <v>0</v>
      </c>
      <c r="R391" s="37">
        <f>IF(ISNUMBER(J391),MAX(0,INDEX('913'!$E$6:$E$1205,J391)),0)</f>
        <v>0</v>
      </c>
      <c r="S391" s="37">
        <f>IF(ISNUMBER(K391),MAX(0,INDEX('913'!$E$6:$E$1205,K391)),0)</f>
        <v>0</v>
      </c>
      <c r="T391" s="37">
        <f>IF(ISNUMBER(L391),MAX(0,INDEX('913'!$E$6:$E$1205,L391)),0)</f>
        <v>0</v>
      </c>
      <c r="U391" s="37">
        <f>IF(ISNUMBER(M391),MAX(0,INDEX('913'!$E$6:$E$1205,M391)),0)</f>
        <v>0</v>
      </c>
      <c r="V391" s="37">
        <f>IF(ISNUMBER(N391),MAX(0,INDEX('913'!$E$6:$E$1205,N391)),0)</f>
        <v>0</v>
      </c>
      <c r="W391" s="37">
        <f>IF(ISNUMBER(O391),MAX(0,INDEX('913'!$E$6:$E$1205,O391)),0)</f>
        <v>0</v>
      </c>
      <c r="X391" s="52">
        <f>IF(ISNUMBER(P391),MAX(0,INDEX('913'!$E$6:$E$1205,P391)),0)</f>
        <v>0</v>
      </c>
      <c r="Y391" s="37">
        <f>IF(ISNUMBER(I391),MAX(0,INDEX('913'!$F$6:$F$1205,I391)),0)</f>
        <v>0</v>
      </c>
      <c r="Z391" s="37">
        <f>IF(ISNUMBER(J391),MAX(0,INDEX('913'!$F$6:$F$1205,J391)),0)</f>
        <v>0</v>
      </c>
      <c r="AA391" s="37">
        <f>IF(ISNUMBER(K391),MAX(0,INDEX('913'!$F$6:$F$1205,K391)),0)</f>
        <v>0</v>
      </c>
      <c r="AB391" s="37">
        <f>IF(ISNUMBER(L391),MAX(0,INDEX('913'!$F$6:$F$1205,L391)),0)</f>
        <v>0</v>
      </c>
      <c r="AC391" s="37">
        <f>IF(ISNUMBER(M391),MAX(0,INDEX('913'!$F$6:$F$1205,M391)),0)</f>
        <v>0</v>
      </c>
      <c r="AD391" s="37">
        <f>IF(ISNUMBER(N391),MAX(0,INDEX('913'!$F$6:$F$1205,N391)),0)</f>
        <v>0</v>
      </c>
      <c r="AE391" s="37">
        <f>IF(ISNUMBER(O391),MAX(0,INDEX('913'!$F$6:$F$1205,O391)),0)</f>
        <v>0</v>
      </c>
      <c r="AF391" s="37">
        <f>IF(ISNUMBER(P391),MAX(0,INDEX('913'!$F$6:$F$1205,P391)),0)</f>
        <v>0</v>
      </c>
      <c r="AG391" s="32">
        <f>IF(ISNUMBER(I391),SQRT(INDEX('913'!$I$6:$I$1205,I391)^2+INDEX('913'!$J$6:$J$1205,I391)^2),0)</f>
        <v>0</v>
      </c>
      <c r="AH391" s="32">
        <f>IF(ISNUMBER(J391),SQRT(INDEX('913'!$I$6:$I$1205,J391)^2+INDEX('913'!$J$6:$J$1205,J391)^2),0)</f>
        <v>0</v>
      </c>
      <c r="AI391" s="32">
        <f>IF(ISNUMBER(K391),SQRT(INDEX('913'!$I$6:$I$1205,K391)^2+INDEX('913'!$J$6:$J$1205,K391)^2),0)</f>
        <v>0</v>
      </c>
      <c r="AJ391" s="32">
        <f>IF(ISNUMBER(L391),SQRT(INDEX('913'!$I$6:$I$1205,L391)^2+INDEX('913'!$J$6:$J$1205,L391)^2),0)</f>
        <v>0</v>
      </c>
      <c r="AK391" s="32">
        <f>IF(ISNUMBER(M391),SQRT(INDEX('913'!$I$6:$I$1205,M391)^2+INDEX('913'!$J$6:$J$1205,M391)^2),0)</f>
        <v>0</v>
      </c>
      <c r="AL391" s="32">
        <f>IF(ISNUMBER(N391),SQRT(INDEX('913'!$I$6:$I$1205,N391)^2+INDEX('913'!$J$6:$J$1205,N391)^2),0)</f>
        <v>0</v>
      </c>
      <c r="AM391" s="32">
        <f>IF(ISNUMBER(O391),SQRT(INDEX('913'!$I$6:$I$1205,O391)^2+INDEX('913'!$J$6:$J$1205,O391)^2),0)</f>
        <v>0</v>
      </c>
      <c r="AN391" s="49">
        <f>IF(ISNUMBER(P391),SQRT(INDEX('913'!$I$6:$I$1205,P391)^2+INDEX('913'!$J$6:$J$1205,P391)^2),0)</f>
        <v>0</v>
      </c>
      <c r="AO391" s="37">
        <f t="shared" si="81"/>
        <v>0</v>
      </c>
      <c r="AP391" s="37">
        <f t="shared" si="82"/>
        <v>0</v>
      </c>
      <c r="AQ391" s="33" t="e">
        <f>-100*'935'!W391*(AO391+AP391)/'11'!C$17</f>
        <v>#VALUE!</v>
      </c>
      <c r="AR391" s="37" t="e">
        <f t="shared" si="83"/>
        <v>#VALUE!</v>
      </c>
      <c r="AS391" s="52" t="e">
        <f t="shared" si="84"/>
        <v>#VALUE!</v>
      </c>
      <c r="AT391" s="32" t="e">
        <f>IF('935'!C391="VOID",0,('935'!C391*(1-'935'!X391/'11'!B$17)))</f>
        <v>#VALUE!</v>
      </c>
      <c r="AU391" s="52" t="e">
        <f>'935'!Q391*(1-'935'!Y391/'11'!C$17)/(1-'935'!X391/'11'!B$17)</f>
        <v>#VALUE!</v>
      </c>
      <c r="AV391" s="37" t="e">
        <f>INDEX('DNO totals'!$B$57:$G$57,IF('935'!K391,IF(MOD('935'!K391,1000),IF(MOD('935'!K391,100),IF(MOD('935'!K391,10),IF(MOD('935'!K391,1000)=1,6,5),4),3),2),1))</f>
        <v>#VALUE!</v>
      </c>
      <c r="AW391" s="52" t="e">
        <f t="shared" si="85"/>
        <v>#VALUE!</v>
      </c>
      <c r="AX391" s="32" t="e">
        <f>IF('935'!V391="VOID",0,'935'!V391*(1-'935'!X391/'11'!B$17))</f>
        <v>#VALUE!</v>
      </c>
      <c r="AY391" s="33" t="e">
        <f>IF(H391,-100*'Charging rates'!B$10/'11'!B$17*AX391/H391,0)</f>
        <v>#VALUE!</v>
      </c>
      <c r="AZ391" s="33" t="e">
        <f>IF(C391,'DNO totals'!B$41,0)</f>
        <v>#VALUE!</v>
      </c>
      <c r="BA391" s="33" t="e">
        <f t="shared" si="86"/>
        <v>#VALUE!</v>
      </c>
      <c r="BB391" s="33" t="e">
        <f t="shared" si="87"/>
        <v>#VALUE!</v>
      </c>
      <c r="BC391" s="53" t="e">
        <f t="shared" si="88"/>
        <v>#VALUE!</v>
      </c>
      <c r="BD391" s="32" t="e">
        <f>IF(AT391,'935'!H391*AT391/(AT391+D391+H391),0)</f>
        <v>#VALUE!</v>
      </c>
      <c r="BE391" s="32" t="e">
        <f>IF(H391,'935'!H391*H391/(AT391+D391+H391),0)</f>
        <v>#VALUE!</v>
      </c>
      <c r="BF391" s="32" t="e">
        <f>BD391*(1-'935'!X391/'11'!B$17)</f>
        <v>#VALUE!</v>
      </c>
      <c r="BG391" s="49" t="e">
        <f>BE391*(1-'935'!X391/'11'!B$17)</f>
        <v>#VALUE!</v>
      </c>
      <c r="BH391" s="52" t="e">
        <f>AV391*Parameters!B$6</f>
        <v>#VALUE!</v>
      </c>
      <c r="BI391" s="37" t="e">
        <f>IF('935'!$K391=1000,'Charging rates'!$C$38*$BH391/(1+'DNO totals'!$C$99)*'935'!$L391,0)</f>
        <v>#VALUE!</v>
      </c>
      <c r="BJ391" s="37" t="e">
        <f>IF(MOD('935'!$K391,1000)=100,'Charging rates'!$D$38*$BH391/(1+'DNO totals'!$D$99)*'935'!$M391,0)</f>
        <v>#VALUE!</v>
      </c>
      <c r="BK391" s="37" t="e">
        <f>IF(MOD('935'!$K391,100)=10,'Charging rates'!$E$38*$BH391/(1+'DNO totals'!$E$99)*'935'!$N391,0)</f>
        <v>#VALUE!</v>
      </c>
      <c r="BL391" s="37" t="e">
        <f>IF(AND(MOD('935'!$K391,10)&gt;0,MOD('935'!$K391,1000)&gt;1),'Charging rates'!$F$38*$BH391/(1+'DNO totals'!$F$99)*'935'!$O391,0)</f>
        <v>#VALUE!</v>
      </c>
      <c r="BM391" s="37" t="e">
        <f>IF(MOD('935'!$K391,1000)=1,'Charging rates'!$G$38*$BH391/(1+'DNO totals'!$G$99)*'935'!$P391,0)</f>
        <v>#VALUE!</v>
      </c>
      <c r="BN391" s="52" t="e">
        <f t="shared" si="89"/>
        <v>#VALUE!</v>
      </c>
      <c r="BO391" s="37" t="e">
        <f>IF('935'!$K391&gt;1000,'Charging rates'!$C$38*$AW391*'935'!$L391,0)</f>
        <v>#VALUE!</v>
      </c>
      <c r="BP391" s="37" t="e">
        <f>IF(MOD('935'!$K391,1000)&gt;100,'Charging rates'!$D$38*$AW391*'935'!$M391,0)</f>
        <v>#VALUE!</v>
      </c>
      <c r="BQ391" s="37" t="e">
        <f>IF(MOD('935'!$K391,100)&gt;10,'Charging rates'!$E$38*$AW391*'935'!$N391,0)</f>
        <v>#VALUE!</v>
      </c>
      <c r="BR391" s="52" t="e">
        <f t="shared" si="90"/>
        <v>#VALUE!</v>
      </c>
      <c r="BS391" s="48" t="e">
        <f>'935'!C391&lt;&gt;"VOID"</f>
        <v>#VALUE!</v>
      </c>
      <c r="BT391" s="33" t="e">
        <f>IF(BS391,(100/'11'!B$17*BD391*((1-'935'!I391)*'Charging rates'!B$51+'Charging rates'!B$63)),0)</f>
        <v>#VALUE!</v>
      </c>
      <c r="BU391" s="33" t="e">
        <f>100/'11'!B$17*BG391*('Charging rates'!B$51+'Charging rates'!B$63)</f>
        <v>#VALUE!</v>
      </c>
      <c r="BV391" s="33" t="e">
        <f>100/'11'!B$17*BE391*('Charging rates'!B$51+'Charging rates'!B$63)</f>
        <v>#VALUE!</v>
      </c>
      <c r="BW391" s="53" t="e">
        <f t="shared" si="91"/>
        <v>#VALUE!</v>
      </c>
      <c r="BX391" s="32" t="e">
        <f>AT391-('935'!T391*(1-'935'!X391/'11'!B$17))</f>
        <v>#VALUE!</v>
      </c>
      <c r="BY391" s="32">
        <f>0-IF(ISNUMBER(I391),INDEX('913'!$I$6:$I$1205,I391),0)-IF(ISNUMBER(J391),INDEX('913'!$I$6:$I$1205,J391),0)-IF(ISNUMBER(K391),INDEX('913'!$I$6:$I$1205,K391),0)-IF(ISNUMBER(L391),INDEX('913'!$I$6:$I$1205,L391),0)-IF(ISNUMBER(M391),INDEX('913'!$I$6:$I$1205,M391),0)-IF(ISNUMBER(N391),INDEX('913'!$I$6:$I$1205,N391),0)-IF(ISNUMBER(O391),INDEX('913'!$I$6:$I$1205,O391),0)-IF(ISNUMBER(P391),INDEX('913'!$I$6:$I$1205,P391),0)</f>
        <v>0</v>
      </c>
      <c r="BZ391" s="37">
        <f>IF(BY391=0,1,MAX(1,SQRT(BY391^2+(IF(ISNUMBER(I391),INDEX('913'!$J$6:$J$1205,I391),0)+IF(ISNUMBER(J391),INDEX('913'!$J$6:$J$1205,J391),0)+IF(ISNUMBER(K391),INDEX('913'!$J$6:$J$1205,K391),0)+IF(ISNUMBER(L391),INDEX('913'!$J$6:$J$1205,L391),0)+IF(ISNUMBER(M391),INDEX('913'!$J$6:$J$1205,M391),0)+IF(ISNUMBER(N391),INDEX('913'!$J$6:$J$1205,N391),0)+IF(ISNUMBER(O391),INDEX('913'!$J$6:$J$1205,O391),0)+IF(ISNUMBER(P391),INDEX('913'!$J$6:$J$1205,P391),0))^2)/BY391))</f>
        <v>1</v>
      </c>
      <c r="CA391" s="33" t="e">
        <f>100*AO391/'11'!B$17</f>
        <v>#VALUE!</v>
      </c>
      <c r="CB391" s="37" t="e">
        <f>100*(AP391*BZ391)/'11'!C$17</f>
        <v>#VALUE!</v>
      </c>
      <c r="CC391" s="37" t="e">
        <f t="shared" si="92"/>
        <v>#VALUE!</v>
      </c>
      <c r="CD391" s="33" t="e">
        <f t="shared" si="93"/>
        <v>#VALUE!</v>
      </c>
      <c r="CE391" s="54" t="e">
        <f>'11'!C$17-'935'!Y391</f>
        <v>#VALUE!</v>
      </c>
      <c r="CF391" s="37" t="e">
        <f>MAX('DNO totals'!B$312+0,MIN('935'!L391+0,'DNO totals'!B$304+0))</f>
        <v>#VALUE!</v>
      </c>
      <c r="CG391" s="37" t="e">
        <f>MAX('DNO totals'!C$312+0,MIN('935'!M391+0,'DNO totals'!C$304+0))</f>
        <v>#VALUE!</v>
      </c>
      <c r="CH391" s="37" t="e">
        <f>MAX('DNO totals'!D$312+0,MIN('935'!N391+0,'DNO totals'!D$304+0))</f>
        <v>#VALUE!</v>
      </c>
      <c r="CI391" s="37" t="e">
        <f>MAX('DNO totals'!E$312+0,MIN('935'!O391+0,'DNO totals'!E$304+0))</f>
        <v>#VALUE!</v>
      </c>
      <c r="CJ391" s="52" t="e">
        <f>MAX('DNO totals'!F$312+0,MIN('935'!P391+0,'DNO totals'!F$304+0))</f>
        <v>#VALUE!</v>
      </c>
      <c r="CK391" s="37" t="e">
        <f>IF('935'!$K391=1000,'Charging rates'!$C$38*$BH391/(1+'DNO totals'!$C$99)*$CF391,0)</f>
        <v>#VALUE!</v>
      </c>
      <c r="CL391" s="37" t="e">
        <f>IF(MOD('935'!$K391,1000)=100,'Charging rates'!$D$38*$BH391/(1+'DNO totals'!$D$99)*$CG391,0)</f>
        <v>#VALUE!</v>
      </c>
      <c r="CM391" s="37" t="e">
        <f>IF(MOD('935'!$K391,100)=10,'Charging rates'!$E$38*$BH391/(1+'DNO totals'!$E$99)*$CH391,0)</f>
        <v>#VALUE!</v>
      </c>
      <c r="CN391" s="37" t="e">
        <f>IF(AND(MOD('935'!$K391,10)&gt;0,MOD('935'!$K391,1000)&gt;1),'Charging rates'!$F$38*$BH391/(1+'DNO totals'!$F$99)*$CI391,0)</f>
        <v>#VALUE!</v>
      </c>
      <c r="CO391" s="37" t="e">
        <f>IF(MOD('935'!$K391,1000)=1,'Charging rates'!$G$38*$BH391/(1+'DNO totals'!$G$99)*$CJ391,0)</f>
        <v>#VALUE!</v>
      </c>
      <c r="CP391" s="52" t="e">
        <f t="shared" si="94"/>
        <v>#VALUE!</v>
      </c>
      <c r="CQ391" s="37" t="e">
        <f>IF('935'!$K391&gt;1000,'Charging rates'!$C$38*$AW391*$CF391,0)</f>
        <v>#VALUE!</v>
      </c>
      <c r="CR391" s="37" t="e">
        <f>IF(MOD('935'!$K391,1000)&gt;100,'Charging rates'!$D$38*$AW391*$CG391,0)</f>
        <v>#VALUE!</v>
      </c>
      <c r="CS391" s="37" t="e">
        <f>IF(MOD('935'!$K391,100)&gt;10,'Charging rates'!$E$38*$AW391*$CH391,0)</f>
        <v>#VALUE!</v>
      </c>
      <c r="CT391" s="52" t="e">
        <f t="shared" si="95"/>
        <v>#VALUE!</v>
      </c>
      <c r="CU391" s="33" t="e">
        <f>100*(AP391*'935'!Q391*BZ391)/'11'!B$17</f>
        <v>#VALUE!</v>
      </c>
      <c r="CV391" s="33" t="e">
        <f>100/'11'!B$17*'Charging rates'!B$10*AW391</f>
        <v>#VALUE!</v>
      </c>
      <c r="CW391" s="33" t="e">
        <f>IF(AT391=0,0,(1-BX391/AT391)*(CA391+IF('935'!Q391=0,0,(CB391*'935'!Q391*('11'!C$17-'935'!Y391)/('11'!B$17-'935'!X391)))))</f>
        <v>#VALUE!</v>
      </c>
      <c r="CX391" s="33" t="e">
        <f t="shared" si="96"/>
        <v>#VALUE!</v>
      </c>
      <c r="CY391" s="49" t="e">
        <f t="shared" si="97"/>
        <v>#VALUE!</v>
      </c>
      <c r="CZ391" s="32" t="e">
        <f>AT391*(Parameters!B$21+AU391)*IF('DNO totals'!B$323&lt;0,1,'935'!S391)</f>
        <v>#VALUE!</v>
      </c>
      <c r="DA391" s="52" t="e">
        <f>IF('DNO totals'!B$323&lt;0,1,'935'!S391)*(Parameters!B$21+AU391)</f>
        <v>#VALUE!</v>
      </c>
      <c r="DB391" s="37" t="e">
        <f>CX391+'Charging rates'!B$106*DA391*100/'11'!B$17</f>
        <v>#VALUE!</v>
      </c>
      <c r="DC391" s="37" t="e">
        <f>DB391+'Charging rates'!B$116*(Parameters!B$21+AU391)*100/'11'!B$17*IF('DNO totals'!B$323&lt;0,1,'935'!S391)</f>
        <v>#VALUE!</v>
      </c>
      <c r="DD391" s="37" t="e">
        <f>'Charging rates'!B$97*(CP391+CT391)*100/'11'!B$17</f>
        <v>#VALUE!</v>
      </c>
      <c r="DE391" s="33" t="e">
        <f>MAX(0-(CB391*AU391*'11'!C$17/'11'!B$17),DC391+DD391)</f>
        <v>#VALUE!</v>
      </c>
      <c r="DF391" s="37" t="e">
        <f>IF(BS391,IF(AU391=0,CC391,MAX(0,MIN(CC391,CC391+(DE391/'935'!Q391*('11'!B$17-'935'!X391)/('11'!C$17-'935'!Y391))))),0)</f>
        <v>#VALUE!</v>
      </c>
      <c r="DG391" s="33" t="e">
        <f t="shared" si="98"/>
        <v>#VALUE!</v>
      </c>
      <c r="DH391" s="53" t="e">
        <f t="shared" si="99"/>
        <v>#VALUE!</v>
      </c>
    </row>
    <row r="392" spans="1:112">
      <c r="A392" s="28">
        <v>292</v>
      </c>
      <c r="B392" s="47" t="e">
        <f>'935'!B392</f>
        <v>#VALUE!</v>
      </c>
      <c r="C392" s="48" t="e">
        <f>OR('935'!E392&lt;&gt;"VOID",'935'!F392&lt;&gt;"VOID",'935'!G392&lt;&gt;"VOID")</f>
        <v>#VALUE!</v>
      </c>
      <c r="D392" s="32" t="e">
        <f>IF('935'!D392="VOID",0,'935'!D392*(1-'935'!X392/'11'!B$17))</f>
        <v>#VALUE!</v>
      </c>
      <c r="E392" s="32" t="e">
        <f>IF('935'!E392="VOID",0,'935'!E392*(1-'935'!X392/'11'!B$17))</f>
        <v>#VALUE!</v>
      </c>
      <c r="F392" s="32" t="e">
        <f>IF('935'!F392="VOID",0,'935'!F392*(1-'935'!X392/'11'!B$17))</f>
        <v>#VALUE!</v>
      </c>
      <c r="G392" s="32" t="e">
        <f>IF('935'!G392="VOID",0,'935'!G392*(1-'935'!X392/'11'!B$17))</f>
        <v>#VALUE!</v>
      </c>
      <c r="H392" s="49" t="e">
        <f t="shared" si="80"/>
        <v>#VALUE!</v>
      </c>
      <c r="I392" s="50" t="e">
        <f>MATCH('935'!J392,'913'!$B$6:$B$1205,0)</f>
        <v>#VALUE!</v>
      </c>
      <c r="J392" s="50" t="e">
        <f>MATCH(INDEX('913'!$D$6:$D$1205,I392),'913'!$B$6:$B$1205,0)</f>
        <v>#VALUE!</v>
      </c>
      <c r="K392" s="50" t="e">
        <f>MATCH(INDEX('913'!$D$6:$D$1205,J392),'913'!$B$6:$B$1205,0)</f>
        <v>#VALUE!</v>
      </c>
      <c r="L392" s="50" t="e">
        <f>MATCH(INDEX('913'!$D$6:$D$1205,K392),'913'!$B$6:$B$1205,0)</f>
        <v>#VALUE!</v>
      </c>
      <c r="M392" s="50" t="e">
        <f>MATCH(INDEX('913'!$D$6:$D$1205,L392),'913'!$B$6:$B$1205,0)</f>
        <v>#VALUE!</v>
      </c>
      <c r="N392" s="50" t="e">
        <f>MATCH(INDEX('913'!$D$6:$D$1205,M392),'913'!$B$6:$B$1205,0)</f>
        <v>#VALUE!</v>
      </c>
      <c r="O392" s="50" t="e">
        <f>MATCH(INDEX('913'!$D$6:$D$1205,N392),'913'!$B$6:$B$1205,0)</f>
        <v>#VALUE!</v>
      </c>
      <c r="P392" s="51" t="e">
        <f>MATCH(INDEX('913'!$D$6:$D$1205,O392),'913'!$B$6:$B$1205,0)</f>
        <v>#VALUE!</v>
      </c>
      <c r="Q392" s="37">
        <f>IF(ISNUMBER(I392),MAX(0,INDEX('913'!$E$6:$E$1205,I392)),0)</f>
        <v>0</v>
      </c>
      <c r="R392" s="37">
        <f>IF(ISNUMBER(J392),MAX(0,INDEX('913'!$E$6:$E$1205,J392)),0)</f>
        <v>0</v>
      </c>
      <c r="S392" s="37">
        <f>IF(ISNUMBER(K392),MAX(0,INDEX('913'!$E$6:$E$1205,K392)),0)</f>
        <v>0</v>
      </c>
      <c r="T392" s="37">
        <f>IF(ISNUMBER(L392),MAX(0,INDEX('913'!$E$6:$E$1205,L392)),0)</f>
        <v>0</v>
      </c>
      <c r="U392" s="37">
        <f>IF(ISNUMBER(M392),MAX(0,INDEX('913'!$E$6:$E$1205,M392)),0)</f>
        <v>0</v>
      </c>
      <c r="V392" s="37">
        <f>IF(ISNUMBER(N392),MAX(0,INDEX('913'!$E$6:$E$1205,N392)),0)</f>
        <v>0</v>
      </c>
      <c r="W392" s="37">
        <f>IF(ISNUMBER(O392),MAX(0,INDEX('913'!$E$6:$E$1205,O392)),0)</f>
        <v>0</v>
      </c>
      <c r="X392" s="52">
        <f>IF(ISNUMBER(P392),MAX(0,INDEX('913'!$E$6:$E$1205,P392)),0)</f>
        <v>0</v>
      </c>
      <c r="Y392" s="37">
        <f>IF(ISNUMBER(I392),MAX(0,INDEX('913'!$F$6:$F$1205,I392)),0)</f>
        <v>0</v>
      </c>
      <c r="Z392" s="37">
        <f>IF(ISNUMBER(J392),MAX(0,INDEX('913'!$F$6:$F$1205,J392)),0)</f>
        <v>0</v>
      </c>
      <c r="AA392" s="37">
        <f>IF(ISNUMBER(K392),MAX(0,INDEX('913'!$F$6:$F$1205,K392)),0)</f>
        <v>0</v>
      </c>
      <c r="AB392" s="37">
        <f>IF(ISNUMBER(L392),MAX(0,INDEX('913'!$F$6:$F$1205,L392)),0)</f>
        <v>0</v>
      </c>
      <c r="AC392" s="37">
        <f>IF(ISNUMBER(M392),MAX(0,INDEX('913'!$F$6:$F$1205,M392)),0)</f>
        <v>0</v>
      </c>
      <c r="AD392" s="37">
        <f>IF(ISNUMBER(N392),MAX(0,INDEX('913'!$F$6:$F$1205,N392)),0)</f>
        <v>0</v>
      </c>
      <c r="AE392" s="37">
        <f>IF(ISNUMBER(O392),MAX(0,INDEX('913'!$F$6:$F$1205,O392)),0)</f>
        <v>0</v>
      </c>
      <c r="AF392" s="37">
        <f>IF(ISNUMBER(P392),MAX(0,INDEX('913'!$F$6:$F$1205,P392)),0)</f>
        <v>0</v>
      </c>
      <c r="AG392" s="32">
        <f>IF(ISNUMBER(I392),SQRT(INDEX('913'!$I$6:$I$1205,I392)^2+INDEX('913'!$J$6:$J$1205,I392)^2),0)</f>
        <v>0</v>
      </c>
      <c r="AH392" s="32">
        <f>IF(ISNUMBER(J392),SQRT(INDEX('913'!$I$6:$I$1205,J392)^2+INDEX('913'!$J$6:$J$1205,J392)^2),0)</f>
        <v>0</v>
      </c>
      <c r="AI392" s="32">
        <f>IF(ISNUMBER(K392),SQRT(INDEX('913'!$I$6:$I$1205,K392)^2+INDEX('913'!$J$6:$J$1205,K392)^2),0)</f>
        <v>0</v>
      </c>
      <c r="AJ392" s="32">
        <f>IF(ISNUMBER(L392),SQRT(INDEX('913'!$I$6:$I$1205,L392)^2+INDEX('913'!$J$6:$J$1205,L392)^2),0)</f>
        <v>0</v>
      </c>
      <c r="AK392" s="32">
        <f>IF(ISNUMBER(M392),SQRT(INDEX('913'!$I$6:$I$1205,M392)^2+INDEX('913'!$J$6:$J$1205,M392)^2),0)</f>
        <v>0</v>
      </c>
      <c r="AL392" s="32">
        <f>IF(ISNUMBER(N392),SQRT(INDEX('913'!$I$6:$I$1205,N392)^2+INDEX('913'!$J$6:$J$1205,N392)^2),0)</f>
        <v>0</v>
      </c>
      <c r="AM392" s="32">
        <f>IF(ISNUMBER(O392),SQRT(INDEX('913'!$I$6:$I$1205,O392)^2+INDEX('913'!$J$6:$J$1205,O392)^2),0)</f>
        <v>0</v>
      </c>
      <c r="AN392" s="49">
        <f>IF(ISNUMBER(P392),SQRT(INDEX('913'!$I$6:$I$1205,P392)^2+INDEX('913'!$J$6:$J$1205,P392)^2),0)</f>
        <v>0</v>
      </c>
      <c r="AO392" s="37">
        <f t="shared" si="81"/>
        <v>0</v>
      </c>
      <c r="AP392" s="37">
        <f t="shared" si="82"/>
        <v>0</v>
      </c>
      <c r="AQ392" s="33" t="e">
        <f>-100*'935'!W392*(AO392+AP392)/'11'!C$17</f>
        <v>#VALUE!</v>
      </c>
      <c r="AR392" s="37" t="e">
        <f t="shared" si="83"/>
        <v>#VALUE!</v>
      </c>
      <c r="AS392" s="52" t="e">
        <f t="shared" si="84"/>
        <v>#VALUE!</v>
      </c>
      <c r="AT392" s="32" t="e">
        <f>IF('935'!C392="VOID",0,('935'!C392*(1-'935'!X392/'11'!B$17)))</f>
        <v>#VALUE!</v>
      </c>
      <c r="AU392" s="52" t="e">
        <f>'935'!Q392*(1-'935'!Y392/'11'!C$17)/(1-'935'!X392/'11'!B$17)</f>
        <v>#VALUE!</v>
      </c>
      <c r="AV392" s="37" t="e">
        <f>INDEX('DNO totals'!$B$57:$G$57,IF('935'!K392,IF(MOD('935'!K392,1000),IF(MOD('935'!K392,100),IF(MOD('935'!K392,10),IF(MOD('935'!K392,1000)=1,6,5),4),3),2),1))</f>
        <v>#VALUE!</v>
      </c>
      <c r="AW392" s="52" t="e">
        <f t="shared" si="85"/>
        <v>#VALUE!</v>
      </c>
      <c r="AX392" s="32" t="e">
        <f>IF('935'!V392="VOID",0,'935'!V392*(1-'935'!X392/'11'!B$17))</f>
        <v>#VALUE!</v>
      </c>
      <c r="AY392" s="33" t="e">
        <f>IF(H392,-100*'Charging rates'!B$10/'11'!B$17*AX392/H392,0)</f>
        <v>#VALUE!</v>
      </c>
      <c r="AZ392" s="33" t="e">
        <f>IF(C392,'DNO totals'!B$41,0)</f>
        <v>#VALUE!</v>
      </c>
      <c r="BA392" s="33" t="e">
        <f t="shared" si="86"/>
        <v>#VALUE!</v>
      </c>
      <c r="BB392" s="33" t="e">
        <f t="shared" si="87"/>
        <v>#VALUE!</v>
      </c>
      <c r="BC392" s="53" t="e">
        <f t="shared" si="88"/>
        <v>#VALUE!</v>
      </c>
      <c r="BD392" s="32" t="e">
        <f>IF(AT392,'935'!H392*AT392/(AT392+D392+H392),0)</f>
        <v>#VALUE!</v>
      </c>
      <c r="BE392" s="32" t="e">
        <f>IF(H392,'935'!H392*H392/(AT392+D392+H392),0)</f>
        <v>#VALUE!</v>
      </c>
      <c r="BF392" s="32" t="e">
        <f>BD392*(1-'935'!X392/'11'!B$17)</f>
        <v>#VALUE!</v>
      </c>
      <c r="BG392" s="49" t="e">
        <f>BE392*(1-'935'!X392/'11'!B$17)</f>
        <v>#VALUE!</v>
      </c>
      <c r="BH392" s="52" t="e">
        <f>AV392*Parameters!B$6</f>
        <v>#VALUE!</v>
      </c>
      <c r="BI392" s="37" t="e">
        <f>IF('935'!$K392=1000,'Charging rates'!$C$38*$BH392/(1+'DNO totals'!$C$99)*'935'!$L392,0)</f>
        <v>#VALUE!</v>
      </c>
      <c r="BJ392" s="37" t="e">
        <f>IF(MOD('935'!$K392,1000)=100,'Charging rates'!$D$38*$BH392/(1+'DNO totals'!$D$99)*'935'!$M392,0)</f>
        <v>#VALUE!</v>
      </c>
      <c r="BK392" s="37" t="e">
        <f>IF(MOD('935'!$K392,100)=10,'Charging rates'!$E$38*$BH392/(1+'DNO totals'!$E$99)*'935'!$N392,0)</f>
        <v>#VALUE!</v>
      </c>
      <c r="BL392" s="37" t="e">
        <f>IF(AND(MOD('935'!$K392,10)&gt;0,MOD('935'!$K392,1000)&gt;1),'Charging rates'!$F$38*$BH392/(1+'DNO totals'!$F$99)*'935'!$O392,0)</f>
        <v>#VALUE!</v>
      </c>
      <c r="BM392" s="37" t="e">
        <f>IF(MOD('935'!$K392,1000)=1,'Charging rates'!$G$38*$BH392/(1+'DNO totals'!$G$99)*'935'!$P392,0)</f>
        <v>#VALUE!</v>
      </c>
      <c r="BN392" s="52" t="e">
        <f t="shared" si="89"/>
        <v>#VALUE!</v>
      </c>
      <c r="BO392" s="37" t="e">
        <f>IF('935'!$K392&gt;1000,'Charging rates'!$C$38*$AW392*'935'!$L392,0)</f>
        <v>#VALUE!</v>
      </c>
      <c r="BP392" s="37" t="e">
        <f>IF(MOD('935'!$K392,1000)&gt;100,'Charging rates'!$D$38*$AW392*'935'!$M392,0)</f>
        <v>#VALUE!</v>
      </c>
      <c r="BQ392" s="37" t="e">
        <f>IF(MOD('935'!$K392,100)&gt;10,'Charging rates'!$E$38*$AW392*'935'!$N392,0)</f>
        <v>#VALUE!</v>
      </c>
      <c r="BR392" s="52" t="e">
        <f t="shared" si="90"/>
        <v>#VALUE!</v>
      </c>
      <c r="BS392" s="48" t="e">
        <f>'935'!C392&lt;&gt;"VOID"</f>
        <v>#VALUE!</v>
      </c>
      <c r="BT392" s="33" t="e">
        <f>IF(BS392,(100/'11'!B$17*BD392*((1-'935'!I392)*'Charging rates'!B$51+'Charging rates'!B$63)),0)</f>
        <v>#VALUE!</v>
      </c>
      <c r="BU392" s="33" t="e">
        <f>100/'11'!B$17*BG392*('Charging rates'!B$51+'Charging rates'!B$63)</f>
        <v>#VALUE!</v>
      </c>
      <c r="BV392" s="33" t="e">
        <f>100/'11'!B$17*BE392*('Charging rates'!B$51+'Charging rates'!B$63)</f>
        <v>#VALUE!</v>
      </c>
      <c r="BW392" s="53" t="e">
        <f t="shared" si="91"/>
        <v>#VALUE!</v>
      </c>
      <c r="BX392" s="32" t="e">
        <f>AT392-('935'!T392*(1-'935'!X392/'11'!B$17))</f>
        <v>#VALUE!</v>
      </c>
      <c r="BY392" s="32">
        <f>0-IF(ISNUMBER(I392),INDEX('913'!$I$6:$I$1205,I392),0)-IF(ISNUMBER(J392),INDEX('913'!$I$6:$I$1205,J392),0)-IF(ISNUMBER(K392),INDEX('913'!$I$6:$I$1205,K392),0)-IF(ISNUMBER(L392),INDEX('913'!$I$6:$I$1205,L392),0)-IF(ISNUMBER(M392),INDEX('913'!$I$6:$I$1205,M392),0)-IF(ISNUMBER(N392),INDEX('913'!$I$6:$I$1205,N392),0)-IF(ISNUMBER(O392),INDEX('913'!$I$6:$I$1205,O392),0)-IF(ISNUMBER(P392),INDEX('913'!$I$6:$I$1205,P392),0)</f>
        <v>0</v>
      </c>
      <c r="BZ392" s="37">
        <f>IF(BY392=0,1,MAX(1,SQRT(BY392^2+(IF(ISNUMBER(I392),INDEX('913'!$J$6:$J$1205,I392),0)+IF(ISNUMBER(J392),INDEX('913'!$J$6:$J$1205,J392),0)+IF(ISNUMBER(K392),INDEX('913'!$J$6:$J$1205,K392),0)+IF(ISNUMBER(L392),INDEX('913'!$J$6:$J$1205,L392),0)+IF(ISNUMBER(M392),INDEX('913'!$J$6:$J$1205,M392),0)+IF(ISNUMBER(N392),INDEX('913'!$J$6:$J$1205,N392),0)+IF(ISNUMBER(O392),INDEX('913'!$J$6:$J$1205,O392),0)+IF(ISNUMBER(P392),INDEX('913'!$J$6:$J$1205,P392),0))^2)/BY392))</f>
        <v>1</v>
      </c>
      <c r="CA392" s="33" t="e">
        <f>100*AO392/'11'!B$17</f>
        <v>#VALUE!</v>
      </c>
      <c r="CB392" s="37" t="e">
        <f>100*(AP392*BZ392)/'11'!C$17</f>
        <v>#VALUE!</v>
      </c>
      <c r="CC392" s="37" t="e">
        <f t="shared" si="92"/>
        <v>#VALUE!</v>
      </c>
      <c r="CD392" s="33" t="e">
        <f t="shared" si="93"/>
        <v>#VALUE!</v>
      </c>
      <c r="CE392" s="54" t="e">
        <f>'11'!C$17-'935'!Y392</f>
        <v>#VALUE!</v>
      </c>
      <c r="CF392" s="37" t="e">
        <f>MAX('DNO totals'!B$312+0,MIN('935'!L392+0,'DNO totals'!B$304+0))</f>
        <v>#VALUE!</v>
      </c>
      <c r="CG392" s="37" t="e">
        <f>MAX('DNO totals'!C$312+0,MIN('935'!M392+0,'DNO totals'!C$304+0))</f>
        <v>#VALUE!</v>
      </c>
      <c r="CH392" s="37" t="e">
        <f>MAX('DNO totals'!D$312+0,MIN('935'!N392+0,'DNO totals'!D$304+0))</f>
        <v>#VALUE!</v>
      </c>
      <c r="CI392" s="37" t="e">
        <f>MAX('DNO totals'!E$312+0,MIN('935'!O392+0,'DNO totals'!E$304+0))</f>
        <v>#VALUE!</v>
      </c>
      <c r="CJ392" s="52" t="e">
        <f>MAX('DNO totals'!F$312+0,MIN('935'!P392+0,'DNO totals'!F$304+0))</f>
        <v>#VALUE!</v>
      </c>
      <c r="CK392" s="37" t="e">
        <f>IF('935'!$K392=1000,'Charging rates'!$C$38*$BH392/(1+'DNO totals'!$C$99)*$CF392,0)</f>
        <v>#VALUE!</v>
      </c>
      <c r="CL392" s="37" t="e">
        <f>IF(MOD('935'!$K392,1000)=100,'Charging rates'!$D$38*$BH392/(1+'DNO totals'!$D$99)*$CG392,0)</f>
        <v>#VALUE!</v>
      </c>
      <c r="CM392" s="37" t="e">
        <f>IF(MOD('935'!$K392,100)=10,'Charging rates'!$E$38*$BH392/(1+'DNO totals'!$E$99)*$CH392,0)</f>
        <v>#VALUE!</v>
      </c>
      <c r="CN392" s="37" t="e">
        <f>IF(AND(MOD('935'!$K392,10)&gt;0,MOD('935'!$K392,1000)&gt;1),'Charging rates'!$F$38*$BH392/(1+'DNO totals'!$F$99)*$CI392,0)</f>
        <v>#VALUE!</v>
      </c>
      <c r="CO392" s="37" t="e">
        <f>IF(MOD('935'!$K392,1000)=1,'Charging rates'!$G$38*$BH392/(1+'DNO totals'!$G$99)*$CJ392,0)</f>
        <v>#VALUE!</v>
      </c>
      <c r="CP392" s="52" t="e">
        <f t="shared" si="94"/>
        <v>#VALUE!</v>
      </c>
      <c r="CQ392" s="37" t="e">
        <f>IF('935'!$K392&gt;1000,'Charging rates'!$C$38*$AW392*$CF392,0)</f>
        <v>#VALUE!</v>
      </c>
      <c r="CR392" s="37" t="e">
        <f>IF(MOD('935'!$K392,1000)&gt;100,'Charging rates'!$D$38*$AW392*$CG392,0)</f>
        <v>#VALUE!</v>
      </c>
      <c r="CS392" s="37" t="e">
        <f>IF(MOD('935'!$K392,100)&gt;10,'Charging rates'!$E$38*$AW392*$CH392,0)</f>
        <v>#VALUE!</v>
      </c>
      <c r="CT392" s="52" t="e">
        <f t="shared" si="95"/>
        <v>#VALUE!</v>
      </c>
      <c r="CU392" s="33" t="e">
        <f>100*(AP392*'935'!Q392*BZ392)/'11'!B$17</f>
        <v>#VALUE!</v>
      </c>
      <c r="CV392" s="33" t="e">
        <f>100/'11'!B$17*'Charging rates'!B$10*AW392</f>
        <v>#VALUE!</v>
      </c>
      <c r="CW392" s="33" t="e">
        <f>IF(AT392=0,0,(1-BX392/AT392)*(CA392+IF('935'!Q392=0,0,(CB392*'935'!Q392*('11'!C$17-'935'!Y392)/('11'!B$17-'935'!X392)))))</f>
        <v>#VALUE!</v>
      </c>
      <c r="CX392" s="33" t="e">
        <f t="shared" si="96"/>
        <v>#VALUE!</v>
      </c>
      <c r="CY392" s="49" t="e">
        <f t="shared" si="97"/>
        <v>#VALUE!</v>
      </c>
      <c r="CZ392" s="32" t="e">
        <f>AT392*(Parameters!B$21+AU392)*IF('DNO totals'!B$323&lt;0,1,'935'!S392)</f>
        <v>#VALUE!</v>
      </c>
      <c r="DA392" s="52" t="e">
        <f>IF('DNO totals'!B$323&lt;0,1,'935'!S392)*(Parameters!B$21+AU392)</f>
        <v>#VALUE!</v>
      </c>
      <c r="DB392" s="37" t="e">
        <f>CX392+'Charging rates'!B$106*DA392*100/'11'!B$17</f>
        <v>#VALUE!</v>
      </c>
      <c r="DC392" s="37" t="e">
        <f>DB392+'Charging rates'!B$116*(Parameters!B$21+AU392)*100/'11'!B$17*IF('DNO totals'!B$323&lt;0,1,'935'!S392)</f>
        <v>#VALUE!</v>
      </c>
      <c r="DD392" s="37" t="e">
        <f>'Charging rates'!B$97*(CP392+CT392)*100/'11'!B$17</f>
        <v>#VALUE!</v>
      </c>
      <c r="DE392" s="33" t="e">
        <f>MAX(0-(CB392*AU392*'11'!C$17/'11'!B$17),DC392+DD392)</f>
        <v>#VALUE!</v>
      </c>
      <c r="DF392" s="37" t="e">
        <f>IF(BS392,IF(AU392=0,CC392,MAX(0,MIN(CC392,CC392+(DE392/'935'!Q392*('11'!B$17-'935'!X392)/('11'!C$17-'935'!Y392))))),0)</f>
        <v>#VALUE!</v>
      </c>
      <c r="DG392" s="33" t="e">
        <f t="shared" si="98"/>
        <v>#VALUE!</v>
      </c>
      <c r="DH392" s="53" t="e">
        <f t="shared" si="99"/>
        <v>#VALUE!</v>
      </c>
    </row>
    <row r="393" spans="1:112">
      <c r="A393" s="28">
        <v>293</v>
      </c>
      <c r="B393" s="47" t="e">
        <f>'935'!B393</f>
        <v>#VALUE!</v>
      </c>
      <c r="C393" s="48" t="e">
        <f>OR('935'!E393&lt;&gt;"VOID",'935'!F393&lt;&gt;"VOID",'935'!G393&lt;&gt;"VOID")</f>
        <v>#VALUE!</v>
      </c>
      <c r="D393" s="32" t="e">
        <f>IF('935'!D393="VOID",0,'935'!D393*(1-'935'!X393/'11'!B$17))</f>
        <v>#VALUE!</v>
      </c>
      <c r="E393" s="32" t="e">
        <f>IF('935'!E393="VOID",0,'935'!E393*(1-'935'!X393/'11'!B$17))</f>
        <v>#VALUE!</v>
      </c>
      <c r="F393" s="32" t="e">
        <f>IF('935'!F393="VOID",0,'935'!F393*(1-'935'!X393/'11'!B$17))</f>
        <v>#VALUE!</v>
      </c>
      <c r="G393" s="32" t="e">
        <f>IF('935'!G393="VOID",0,'935'!G393*(1-'935'!X393/'11'!B$17))</f>
        <v>#VALUE!</v>
      </c>
      <c r="H393" s="49" t="e">
        <f t="shared" si="80"/>
        <v>#VALUE!</v>
      </c>
      <c r="I393" s="50" t="e">
        <f>MATCH('935'!J393,'913'!$B$6:$B$1205,0)</f>
        <v>#VALUE!</v>
      </c>
      <c r="J393" s="50" t="e">
        <f>MATCH(INDEX('913'!$D$6:$D$1205,I393),'913'!$B$6:$B$1205,0)</f>
        <v>#VALUE!</v>
      </c>
      <c r="K393" s="50" t="e">
        <f>MATCH(INDEX('913'!$D$6:$D$1205,J393),'913'!$B$6:$B$1205,0)</f>
        <v>#VALUE!</v>
      </c>
      <c r="L393" s="50" t="e">
        <f>MATCH(INDEX('913'!$D$6:$D$1205,K393),'913'!$B$6:$B$1205,0)</f>
        <v>#VALUE!</v>
      </c>
      <c r="M393" s="50" t="e">
        <f>MATCH(INDEX('913'!$D$6:$D$1205,L393),'913'!$B$6:$B$1205,0)</f>
        <v>#VALUE!</v>
      </c>
      <c r="N393" s="50" t="e">
        <f>MATCH(INDEX('913'!$D$6:$D$1205,M393),'913'!$B$6:$B$1205,0)</f>
        <v>#VALUE!</v>
      </c>
      <c r="O393" s="50" t="e">
        <f>MATCH(INDEX('913'!$D$6:$D$1205,N393),'913'!$B$6:$B$1205,0)</f>
        <v>#VALUE!</v>
      </c>
      <c r="P393" s="51" t="e">
        <f>MATCH(INDEX('913'!$D$6:$D$1205,O393),'913'!$B$6:$B$1205,0)</f>
        <v>#VALUE!</v>
      </c>
      <c r="Q393" s="37">
        <f>IF(ISNUMBER(I393),MAX(0,INDEX('913'!$E$6:$E$1205,I393)),0)</f>
        <v>0</v>
      </c>
      <c r="R393" s="37">
        <f>IF(ISNUMBER(J393),MAX(0,INDEX('913'!$E$6:$E$1205,J393)),0)</f>
        <v>0</v>
      </c>
      <c r="S393" s="37">
        <f>IF(ISNUMBER(K393),MAX(0,INDEX('913'!$E$6:$E$1205,K393)),0)</f>
        <v>0</v>
      </c>
      <c r="T393" s="37">
        <f>IF(ISNUMBER(L393),MAX(0,INDEX('913'!$E$6:$E$1205,L393)),0)</f>
        <v>0</v>
      </c>
      <c r="U393" s="37">
        <f>IF(ISNUMBER(M393),MAX(0,INDEX('913'!$E$6:$E$1205,M393)),0)</f>
        <v>0</v>
      </c>
      <c r="V393" s="37">
        <f>IF(ISNUMBER(N393),MAX(0,INDEX('913'!$E$6:$E$1205,N393)),0)</f>
        <v>0</v>
      </c>
      <c r="W393" s="37">
        <f>IF(ISNUMBER(O393),MAX(0,INDEX('913'!$E$6:$E$1205,O393)),0)</f>
        <v>0</v>
      </c>
      <c r="X393" s="52">
        <f>IF(ISNUMBER(P393),MAX(0,INDEX('913'!$E$6:$E$1205,P393)),0)</f>
        <v>0</v>
      </c>
      <c r="Y393" s="37">
        <f>IF(ISNUMBER(I393),MAX(0,INDEX('913'!$F$6:$F$1205,I393)),0)</f>
        <v>0</v>
      </c>
      <c r="Z393" s="37">
        <f>IF(ISNUMBER(J393),MAX(0,INDEX('913'!$F$6:$F$1205,J393)),0)</f>
        <v>0</v>
      </c>
      <c r="AA393" s="37">
        <f>IF(ISNUMBER(K393),MAX(0,INDEX('913'!$F$6:$F$1205,K393)),0)</f>
        <v>0</v>
      </c>
      <c r="AB393" s="37">
        <f>IF(ISNUMBER(L393),MAX(0,INDEX('913'!$F$6:$F$1205,L393)),0)</f>
        <v>0</v>
      </c>
      <c r="AC393" s="37">
        <f>IF(ISNUMBER(M393),MAX(0,INDEX('913'!$F$6:$F$1205,M393)),0)</f>
        <v>0</v>
      </c>
      <c r="AD393" s="37">
        <f>IF(ISNUMBER(N393),MAX(0,INDEX('913'!$F$6:$F$1205,N393)),0)</f>
        <v>0</v>
      </c>
      <c r="AE393" s="37">
        <f>IF(ISNUMBER(O393),MAX(0,INDEX('913'!$F$6:$F$1205,O393)),0)</f>
        <v>0</v>
      </c>
      <c r="AF393" s="37">
        <f>IF(ISNUMBER(P393),MAX(0,INDEX('913'!$F$6:$F$1205,P393)),0)</f>
        <v>0</v>
      </c>
      <c r="AG393" s="32">
        <f>IF(ISNUMBER(I393),SQRT(INDEX('913'!$I$6:$I$1205,I393)^2+INDEX('913'!$J$6:$J$1205,I393)^2),0)</f>
        <v>0</v>
      </c>
      <c r="AH393" s="32">
        <f>IF(ISNUMBER(J393),SQRT(INDEX('913'!$I$6:$I$1205,J393)^2+INDEX('913'!$J$6:$J$1205,J393)^2),0)</f>
        <v>0</v>
      </c>
      <c r="AI393" s="32">
        <f>IF(ISNUMBER(K393),SQRT(INDEX('913'!$I$6:$I$1205,K393)^2+INDEX('913'!$J$6:$J$1205,K393)^2),0)</f>
        <v>0</v>
      </c>
      <c r="AJ393" s="32">
        <f>IF(ISNUMBER(L393),SQRT(INDEX('913'!$I$6:$I$1205,L393)^2+INDEX('913'!$J$6:$J$1205,L393)^2),0)</f>
        <v>0</v>
      </c>
      <c r="AK393" s="32">
        <f>IF(ISNUMBER(M393),SQRT(INDEX('913'!$I$6:$I$1205,M393)^2+INDEX('913'!$J$6:$J$1205,M393)^2),0)</f>
        <v>0</v>
      </c>
      <c r="AL393" s="32">
        <f>IF(ISNUMBER(N393),SQRT(INDEX('913'!$I$6:$I$1205,N393)^2+INDEX('913'!$J$6:$J$1205,N393)^2),0)</f>
        <v>0</v>
      </c>
      <c r="AM393" s="32">
        <f>IF(ISNUMBER(O393),SQRT(INDEX('913'!$I$6:$I$1205,O393)^2+INDEX('913'!$J$6:$J$1205,O393)^2),0)</f>
        <v>0</v>
      </c>
      <c r="AN393" s="49">
        <f>IF(ISNUMBER(P393),SQRT(INDEX('913'!$I$6:$I$1205,P393)^2+INDEX('913'!$J$6:$J$1205,P393)^2),0)</f>
        <v>0</v>
      </c>
      <c r="AO393" s="37">
        <f t="shared" si="81"/>
        <v>0</v>
      </c>
      <c r="AP393" s="37">
        <f t="shared" si="82"/>
        <v>0</v>
      </c>
      <c r="AQ393" s="33" t="e">
        <f>-100*'935'!W393*(AO393+AP393)/'11'!C$17</f>
        <v>#VALUE!</v>
      </c>
      <c r="AR393" s="37" t="e">
        <f t="shared" si="83"/>
        <v>#VALUE!</v>
      </c>
      <c r="AS393" s="52" t="e">
        <f t="shared" si="84"/>
        <v>#VALUE!</v>
      </c>
      <c r="AT393" s="32" t="e">
        <f>IF('935'!C393="VOID",0,('935'!C393*(1-'935'!X393/'11'!B$17)))</f>
        <v>#VALUE!</v>
      </c>
      <c r="AU393" s="52" t="e">
        <f>'935'!Q393*(1-'935'!Y393/'11'!C$17)/(1-'935'!X393/'11'!B$17)</f>
        <v>#VALUE!</v>
      </c>
      <c r="AV393" s="37" t="e">
        <f>INDEX('DNO totals'!$B$57:$G$57,IF('935'!K393,IF(MOD('935'!K393,1000),IF(MOD('935'!K393,100),IF(MOD('935'!K393,10),IF(MOD('935'!K393,1000)=1,6,5),4),3),2),1))</f>
        <v>#VALUE!</v>
      </c>
      <c r="AW393" s="52" t="e">
        <f t="shared" si="85"/>
        <v>#VALUE!</v>
      </c>
      <c r="AX393" s="32" t="e">
        <f>IF('935'!V393="VOID",0,'935'!V393*(1-'935'!X393/'11'!B$17))</f>
        <v>#VALUE!</v>
      </c>
      <c r="AY393" s="33" t="e">
        <f>IF(H393,-100*'Charging rates'!B$10/'11'!B$17*AX393/H393,0)</f>
        <v>#VALUE!</v>
      </c>
      <c r="AZ393" s="33" t="e">
        <f>IF(C393,'DNO totals'!B$41,0)</f>
        <v>#VALUE!</v>
      </c>
      <c r="BA393" s="33" t="e">
        <f t="shared" si="86"/>
        <v>#VALUE!</v>
      </c>
      <c r="BB393" s="33" t="e">
        <f t="shared" si="87"/>
        <v>#VALUE!</v>
      </c>
      <c r="BC393" s="53" t="e">
        <f t="shared" si="88"/>
        <v>#VALUE!</v>
      </c>
      <c r="BD393" s="32" t="e">
        <f>IF(AT393,'935'!H393*AT393/(AT393+D393+H393),0)</f>
        <v>#VALUE!</v>
      </c>
      <c r="BE393" s="32" t="e">
        <f>IF(H393,'935'!H393*H393/(AT393+D393+H393),0)</f>
        <v>#VALUE!</v>
      </c>
      <c r="BF393" s="32" t="e">
        <f>BD393*(1-'935'!X393/'11'!B$17)</f>
        <v>#VALUE!</v>
      </c>
      <c r="BG393" s="49" t="e">
        <f>BE393*(1-'935'!X393/'11'!B$17)</f>
        <v>#VALUE!</v>
      </c>
      <c r="BH393" s="52" t="e">
        <f>AV393*Parameters!B$6</f>
        <v>#VALUE!</v>
      </c>
      <c r="BI393" s="37" t="e">
        <f>IF('935'!$K393=1000,'Charging rates'!$C$38*$BH393/(1+'DNO totals'!$C$99)*'935'!$L393,0)</f>
        <v>#VALUE!</v>
      </c>
      <c r="BJ393" s="37" t="e">
        <f>IF(MOD('935'!$K393,1000)=100,'Charging rates'!$D$38*$BH393/(1+'DNO totals'!$D$99)*'935'!$M393,0)</f>
        <v>#VALUE!</v>
      </c>
      <c r="BK393" s="37" t="e">
        <f>IF(MOD('935'!$K393,100)=10,'Charging rates'!$E$38*$BH393/(1+'DNO totals'!$E$99)*'935'!$N393,0)</f>
        <v>#VALUE!</v>
      </c>
      <c r="BL393" s="37" t="e">
        <f>IF(AND(MOD('935'!$K393,10)&gt;0,MOD('935'!$K393,1000)&gt;1),'Charging rates'!$F$38*$BH393/(1+'DNO totals'!$F$99)*'935'!$O393,0)</f>
        <v>#VALUE!</v>
      </c>
      <c r="BM393" s="37" t="e">
        <f>IF(MOD('935'!$K393,1000)=1,'Charging rates'!$G$38*$BH393/(1+'DNO totals'!$G$99)*'935'!$P393,0)</f>
        <v>#VALUE!</v>
      </c>
      <c r="BN393" s="52" t="e">
        <f t="shared" si="89"/>
        <v>#VALUE!</v>
      </c>
      <c r="BO393" s="37" t="e">
        <f>IF('935'!$K393&gt;1000,'Charging rates'!$C$38*$AW393*'935'!$L393,0)</f>
        <v>#VALUE!</v>
      </c>
      <c r="BP393" s="37" t="e">
        <f>IF(MOD('935'!$K393,1000)&gt;100,'Charging rates'!$D$38*$AW393*'935'!$M393,0)</f>
        <v>#VALUE!</v>
      </c>
      <c r="BQ393" s="37" t="e">
        <f>IF(MOD('935'!$K393,100)&gt;10,'Charging rates'!$E$38*$AW393*'935'!$N393,0)</f>
        <v>#VALUE!</v>
      </c>
      <c r="BR393" s="52" t="e">
        <f t="shared" si="90"/>
        <v>#VALUE!</v>
      </c>
      <c r="BS393" s="48" t="e">
        <f>'935'!C393&lt;&gt;"VOID"</f>
        <v>#VALUE!</v>
      </c>
      <c r="BT393" s="33" t="e">
        <f>IF(BS393,(100/'11'!B$17*BD393*((1-'935'!I393)*'Charging rates'!B$51+'Charging rates'!B$63)),0)</f>
        <v>#VALUE!</v>
      </c>
      <c r="BU393" s="33" t="e">
        <f>100/'11'!B$17*BG393*('Charging rates'!B$51+'Charging rates'!B$63)</f>
        <v>#VALUE!</v>
      </c>
      <c r="BV393" s="33" t="e">
        <f>100/'11'!B$17*BE393*('Charging rates'!B$51+'Charging rates'!B$63)</f>
        <v>#VALUE!</v>
      </c>
      <c r="BW393" s="53" t="e">
        <f t="shared" si="91"/>
        <v>#VALUE!</v>
      </c>
      <c r="BX393" s="32" t="e">
        <f>AT393-('935'!T393*(1-'935'!X393/'11'!B$17))</f>
        <v>#VALUE!</v>
      </c>
      <c r="BY393" s="32">
        <f>0-IF(ISNUMBER(I393),INDEX('913'!$I$6:$I$1205,I393),0)-IF(ISNUMBER(J393),INDEX('913'!$I$6:$I$1205,J393),0)-IF(ISNUMBER(K393),INDEX('913'!$I$6:$I$1205,K393),0)-IF(ISNUMBER(L393),INDEX('913'!$I$6:$I$1205,L393),0)-IF(ISNUMBER(M393),INDEX('913'!$I$6:$I$1205,M393),0)-IF(ISNUMBER(N393),INDEX('913'!$I$6:$I$1205,N393),0)-IF(ISNUMBER(O393),INDEX('913'!$I$6:$I$1205,O393),0)-IF(ISNUMBER(P393),INDEX('913'!$I$6:$I$1205,P393),0)</f>
        <v>0</v>
      </c>
      <c r="BZ393" s="37">
        <f>IF(BY393=0,1,MAX(1,SQRT(BY393^2+(IF(ISNUMBER(I393),INDEX('913'!$J$6:$J$1205,I393),0)+IF(ISNUMBER(J393),INDEX('913'!$J$6:$J$1205,J393),0)+IF(ISNUMBER(K393),INDEX('913'!$J$6:$J$1205,K393),0)+IF(ISNUMBER(L393),INDEX('913'!$J$6:$J$1205,L393),0)+IF(ISNUMBER(M393),INDEX('913'!$J$6:$J$1205,M393),0)+IF(ISNUMBER(N393),INDEX('913'!$J$6:$J$1205,N393),0)+IF(ISNUMBER(O393),INDEX('913'!$J$6:$J$1205,O393),0)+IF(ISNUMBER(P393),INDEX('913'!$J$6:$J$1205,P393),0))^2)/BY393))</f>
        <v>1</v>
      </c>
      <c r="CA393" s="33" t="e">
        <f>100*AO393/'11'!B$17</f>
        <v>#VALUE!</v>
      </c>
      <c r="CB393" s="37" t="e">
        <f>100*(AP393*BZ393)/'11'!C$17</f>
        <v>#VALUE!</v>
      </c>
      <c r="CC393" s="37" t="e">
        <f t="shared" si="92"/>
        <v>#VALUE!</v>
      </c>
      <c r="CD393" s="33" t="e">
        <f t="shared" si="93"/>
        <v>#VALUE!</v>
      </c>
      <c r="CE393" s="54" t="e">
        <f>'11'!C$17-'935'!Y393</f>
        <v>#VALUE!</v>
      </c>
      <c r="CF393" s="37" t="e">
        <f>MAX('DNO totals'!B$312+0,MIN('935'!L393+0,'DNO totals'!B$304+0))</f>
        <v>#VALUE!</v>
      </c>
      <c r="CG393" s="37" t="e">
        <f>MAX('DNO totals'!C$312+0,MIN('935'!M393+0,'DNO totals'!C$304+0))</f>
        <v>#VALUE!</v>
      </c>
      <c r="CH393" s="37" t="e">
        <f>MAX('DNO totals'!D$312+0,MIN('935'!N393+0,'DNO totals'!D$304+0))</f>
        <v>#VALUE!</v>
      </c>
      <c r="CI393" s="37" t="e">
        <f>MAX('DNO totals'!E$312+0,MIN('935'!O393+0,'DNO totals'!E$304+0))</f>
        <v>#VALUE!</v>
      </c>
      <c r="CJ393" s="52" t="e">
        <f>MAX('DNO totals'!F$312+0,MIN('935'!P393+0,'DNO totals'!F$304+0))</f>
        <v>#VALUE!</v>
      </c>
      <c r="CK393" s="37" t="e">
        <f>IF('935'!$K393=1000,'Charging rates'!$C$38*$BH393/(1+'DNO totals'!$C$99)*$CF393,0)</f>
        <v>#VALUE!</v>
      </c>
      <c r="CL393" s="37" t="e">
        <f>IF(MOD('935'!$K393,1000)=100,'Charging rates'!$D$38*$BH393/(1+'DNO totals'!$D$99)*$CG393,0)</f>
        <v>#VALUE!</v>
      </c>
      <c r="CM393" s="37" t="e">
        <f>IF(MOD('935'!$K393,100)=10,'Charging rates'!$E$38*$BH393/(1+'DNO totals'!$E$99)*$CH393,0)</f>
        <v>#VALUE!</v>
      </c>
      <c r="CN393" s="37" t="e">
        <f>IF(AND(MOD('935'!$K393,10)&gt;0,MOD('935'!$K393,1000)&gt;1),'Charging rates'!$F$38*$BH393/(1+'DNO totals'!$F$99)*$CI393,0)</f>
        <v>#VALUE!</v>
      </c>
      <c r="CO393" s="37" t="e">
        <f>IF(MOD('935'!$K393,1000)=1,'Charging rates'!$G$38*$BH393/(1+'DNO totals'!$G$99)*$CJ393,0)</f>
        <v>#VALUE!</v>
      </c>
      <c r="CP393" s="52" t="e">
        <f t="shared" si="94"/>
        <v>#VALUE!</v>
      </c>
      <c r="CQ393" s="37" t="e">
        <f>IF('935'!$K393&gt;1000,'Charging rates'!$C$38*$AW393*$CF393,0)</f>
        <v>#VALUE!</v>
      </c>
      <c r="CR393" s="37" t="e">
        <f>IF(MOD('935'!$K393,1000)&gt;100,'Charging rates'!$D$38*$AW393*$CG393,0)</f>
        <v>#VALUE!</v>
      </c>
      <c r="CS393" s="37" t="e">
        <f>IF(MOD('935'!$K393,100)&gt;10,'Charging rates'!$E$38*$AW393*$CH393,0)</f>
        <v>#VALUE!</v>
      </c>
      <c r="CT393" s="52" t="e">
        <f t="shared" si="95"/>
        <v>#VALUE!</v>
      </c>
      <c r="CU393" s="33" t="e">
        <f>100*(AP393*'935'!Q393*BZ393)/'11'!B$17</f>
        <v>#VALUE!</v>
      </c>
      <c r="CV393" s="33" t="e">
        <f>100/'11'!B$17*'Charging rates'!B$10*AW393</f>
        <v>#VALUE!</v>
      </c>
      <c r="CW393" s="33" t="e">
        <f>IF(AT393=0,0,(1-BX393/AT393)*(CA393+IF('935'!Q393=0,0,(CB393*'935'!Q393*('11'!C$17-'935'!Y393)/('11'!B$17-'935'!X393)))))</f>
        <v>#VALUE!</v>
      </c>
      <c r="CX393" s="33" t="e">
        <f t="shared" si="96"/>
        <v>#VALUE!</v>
      </c>
      <c r="CY393" s="49" t="e">
        <f t="shared" si="97"/>
        <v>#VALUE!</v>
      </c>
      <c r="CZ393" s="32" t="e">
        <f>AT393*(Parameters!B$21+AU393)*IF('DNO totals'!B$323&lt;0,1,'935'!S393)</f>
        <v>#VALUE!</v>
      </c>
      <c r="DA393" s="52" t="e">
        <f>IF('DNO totals'!B$323&lt;0,1,'935'!S393)*(Parameters!B$21+AU393)</f>
        <v>#VALUE!</v>
      </c>
      <c r="DB393" s="37" t="e">
        <f>CX393+'Charging rates'!B$106*DA393*100/'11'!B$17</f>
        <v>#VALUE!</v>
      </c>
      <c r="DC393" s="37" t="e">
        <f>DB393+'Charging rates'!B$116*(Parameters!B$21+AU393)*100/'11'!B$17*IF('DNO totals'!B$323&lt;0,1,'935'!S393)</f>
        <v>#VALUE!</v>
      </c>
      <c r="DD393" s="37" t="e">
        <f>'Charging rates'!B$97*(CP393+CT393)*100/'11'!B$17</f>
        <v>#VALUE!</v>
      </c>
      <c r="DE393" s="33" t="e">
        <f>MAX(0-(CB393*AU393*'11'!C$17/'11'!B$17),DC393+DD393)</f>
        <v>#VALUE!</v>
      </c>
      <c r="DF393" s="37" t="e">
        <f>IF(BS393,IF(AU393=0,CC393,MAX(0,MIN(CC393,CC393+(DE393/'935'!Q393*('11'!B$17-'935'!X393)/('11'!C$17-'935'!Y393))))),0)</f>
        <v>#VALUE!</v>
      </c>
      <c r="DG393" s="33" t="e">
        <f t="shared" si="98"/>
        <v>#VALUE!</v>
      </c>
      <c r="DH393" s="53" t="e">
        <f t="shared" si="99"/>
        <v>#VALUE!</v>
      </c>
    </row>
    <row r="394" spans="1:112">
      <c r="A394" s="28">
        <v>294</v>
      </c>
      <c r="B394" s="47" t="e">
        <f>'935'!B394</f>
        <v>#VALUE!</v>
      </c>
      <c r="C394" s="48" t="e">
        <f>OR('935'!E394&lt;&gt;"VOID",'935'!F394&lt;&gt;"VOID",'935'!G394&lt;&gt;"VOID")</f>
        <v>#VALUE!</v>
      </c>
      <c r="D394" s="32" t="e">
        <f>IF('935'!D394="VOID",0,'935'!D394*(1-'935'!X394/'11'!B$17))</f>
        <v>#VALUE!</v>
      </c>
      <c r="E394" s="32" t="e">
        <f>IF('935'!E394="VOID",0,'935'!E394*(1-'935'!X394/'11'!B$17))</f>
        <v>#VALUE!</v>
      </c>
      <c r="F394" s="32" t="e">
        <f>IF('935'!F394="VOID",0,'935'!F394*(1-'935'!X394/'11'!B$17))</f>
        <v>#VALUE!</v>
      </c>
      <c r="G394" s="32" t="e">
        <f>IF('935'!G394="VOID",0,'935'!G394*(1-'935'!X394/'11'!B$17))</f>
        <v>#VALUE!</v>
      </c>
      <c r="H394" s="49" t="e">
        <f t="shared" si="80"/>
        <v>#VALUE!</v>
      </c>
      <c r="I394" s="50" t="e">
        <f>MATCH('935'!J394,'913'!$B$6:$B$1205,0)</f>
        <v>#VALUE!</v>
      </c>
      <c r="J394" s="50" t="e">
        <f>MATCH(INDEX('913'!$D$6:$D$1205,I394),'913'!$B$6:$B$1205,0)</f>
        <v>#VALUE!</v>
      </c>
      <c r="K394" s="50" t="e">
        <f>MATCH(INDEX('913'!$D$6:$D$1205,J394),'913'!$B$6:$B$1205,0)</f>
        <v>#VALUE!</v>
      </c>
      <c r="L394" s="50" t="e">
        <f>MATCH(INDEX('913'!$D$6:$D$1205,K394),'913'!$B$6:$B$1205,0)</f>
        <v>#VALUE!</v>
      </c>
      <c r="M394" s="50" t="e">
        <f>MATCH(INDEX('913'!$D$6:$D$1205,L394),'913'!$B$6:$B$1205,0)</f>
        <v>#VALUE!</v>
      </c>
      <c r="N394" s="50" t="e">
        <f>MATCH(INDEX('913'!$D$6:$D$1205,M394),'913'!$B$6:$B$1205,0)</f>
        <v>#VALUE!</v>
      </c>
      <c r="O394" s="50" t="e">
        <f>MATCH(INDEX('913'!$D$6:$D$1205,N394),'913'!$B$6:$B$1205,0)</f>
        <v>#VALUE!</v>
      </c>
      <c r="P394" s="51" t="e">
        <f>MATCH(INDEX('913'!$D$6:$D$1205,O394),'913'!$B$6:$B$1205,0)</f>
        <v>#VALUE!</v>
      </c>
      <c r="Q394" s="37">
        <f>IF(ISNUMBER(I394),MAX(0,INDEX('913'!$E$6:$E$1205,I394)),0)</f>
        <v>0</v>
      </c>
      <c r="R394" s="37">
        <f>IF(ISNUMBER(J394),MAX(0,INDEX('913'!$E$6:$E$1205,J394)),0)</f>
        <v>0</v>
      </c>
      <c r="S394" s="37">
        <f>IF(ISNUMBER(K394),MAX(0,INDEX('913'!$E$6:$E$1205,K394)),0)</f>
        <v>0</v>
      </c>
      <c r="T394" s="37">
        <f>IF(ISNUMBER(L394),MAX(0,INDEX('913'!$E$6:$E$1205,L394)),0)</f>
        <v>0</v>
      </c>
      <c r="U394" s="37">
        <f>IF(ISNUMBER(M394),MAX(0,INDEX('913'!$E$6:$E$1205,M394)),0)</f>
        <v>0</v>
      </c>
      <c r="V394" s="37">
        <f>IF(ISNUMBER(N394),MAX(0,INDEX('913'!$E$6:$E$1205,N394)),0)</f>
        <v>0</v>
      </c>
      <c r="W394" s="37">
        <f>IF(ISNUMBER(O394),MAX(0,INDEX('913'!$E$6:$E$1205,O394)),0)</f>
        <v>0</v>
      </c>
      <c r="X394" s="52">
        <f>IF(ISNUMBER(P394),MAX(0,INDEX('913'!$E$6:$E$1205,P394)),0)</f>
        <v>0</v>
      </c>
      <c r="Y394" s="37">
        <f>IF(ISNUMBER(I394),MAX(0,INDEX('913'!$F$6:$F$1205,I394)),0)</f>
        <v>0</v>
      </c>
      <c r="Z394" s="37">
        <f>IF(ISNUMBER(J394),MAX(0,INDEX('913'!$F$6:$F$1205,J394)),0)</f>
        <v>0</v>
      </c>
      <c r="AA394" s="37">
        <f>IF(ISNUMBER(K394),MAX(0,INDEX('913'!$F$6:$F$1205,K394)),0)</f>
        <v>0</v>
      </c>
      <c r="AB394" s="37">
        <f>IF(ISNUMBER(L394),MAX(0,INDEX('913'!$F$6:$F$1205,L394)),0)</f>
        <v>0</v>
      </c>
      <c r="AC394" s="37">
        <f>IF(ISNUMBER(M394),MAX(0,INDEX('913'!$F$6:$F$1205,M394)),0)</f>
        <v>0</v>
      </c>
      <c r="AD394" s="37">
        <f>IF(ISNUMBER(N394),MAX(0,INDEX('913'!$F$6:$F$1205,N394)),0)</f>
        <v>0</v>
      </c>
      <c r="AE394" s="37">
        <f>IF(ISNUMBER(O394),MAX(0,INDEX('913'!$F$6:$F$1205,O394)),0)</f>
        <v>0</v>
      </c>
      <c r="AF394" s="37">
        <f>IF(ISNUMBER(P394),MAX(0,INDEX('913'!$F$6:$F$1205,P394)),0)</f>
        <v>0</v>
      </c>
      <c r="AG394" s="32">
        <f>IF(ISNUMBER(I394),SQRT(INDEX('913'!$I$6:$I$1205,I394)^2+INDEX('913'!$J$6:$J$1205,I394)^2),0)</f>
        <v>0</v>
      </c>
      <c r="AH394" s="32">
        <f>IF(ISNUMBER(J394),SQRT(INDEX('913'!$I$6:$I$1205,J394)^2+INDEX('913'!$J$6:$J$1205,J394)^2),0)</f>
        <v>0</v>
      </c>
      <c r="AI394" s="32">
        <f>IF(ISNUMBER(K394),SQRT(INDEX('913'!$I$6:$I$1205,K394)^2+INDEX('913'!$J$6:$J$1205,K394)^2),0)</f>
        <v>0</v>
      </c>
      <c r="AJ394" s="32">
        <f>IF(ISNUMBER(L394),SQRT(INDEX('913'!$I$6:$I$1205,L394)^2+INDEX('913'!$J$6:$J$1205,L394)^2),0)</f>
        <v>0</v>
      </c>
      <c r="AK394" s="32">
        <f>IF(ISNUMBER(M394),SQRT(INDEX('913'!$I$6:$I$1205,M394)^2+INDEX('913'!$J$6:$J$1205,M394)^2),0)</f>
        <v>0</v>
      </c>
      <c r="AL394" s="32">
        <f>IF(ISNUMBER(N394),SQRT(INDEX('913'!$I$6:$I$1205,N394)^2+INDEX('913'!$J$6:$J$1205,N394)^2),0)</f>
        <v>0</v>
      </c>
      <c r="AM394" s="32">
        <f>IF(ISNUMBER(O394),SQRT(INDEX('913'!$I$6:$I$1205,O394)^2+INDEX('913'!$J$6:$J$1205,O394)^2),0)</f>
        <v>0</v>
      </c>
      <c r="AN394" s="49">
        <f>IF(ISNUMBER(P394),SQRT(INDEX('913'!$I$6:$I$1205,P394)^2+INDEX('913'!$J$6:$J$1205,P394)^2),0)</f>
        <v>0</v>
      </c>
      <c r="AO394" s="37">
        <f t="shared" si="81"/>
        <v>0</v>
      </c>
      <c r="AP394" s="37">
        <f t="shared" si="82"/>
        <v>0</v>
      </c>
      <c r="AQ394" s="33" t="e">
        <f>-100*'935'!W394*(AO394+AP394)/'11'!C$17</f>
        <v>#VALUE!</v>
      </c>
      <c r="AR394" s="37" t="e">
        <f t="shared" si="83"/>
        <v>#VALUE!</v>
      </c>
      <c r="AS394" s="52" t="e">
        <f t="shared" si="84"/>
        <v>#VALUE!</v>
      </c>
      <c r="AT394" s="32" t="e">
        <f>IF('935'!C394="VOID",0,('935'!C394*(1-'935'!X394/'11'!B$17)))</f>
        <v>#VALUE!</v>
      </c>
      <c r="AU394" s="52" t="e">
        <f>'935'!Q394*(1-'935'!Y394/'11'!C$17)/(1-'935'!X394/'11'!B$17)</f>
        <v>#VALUE!</v>
      </c>
      <c r="AV394" s="37" t="e">
        <f>INDEX('DNO totals'!$B$57:$G$57,IF('935'!K394,IF(MOD('935'!K394,1000),IF(MOD('935'!K394,100),IF(MOD('935'!K394,10),IF(MOD('935'!K394,1000)=1,6,5),4),3),2),1))</f>
        <v>#VALUE!</v>
      </c>
      <c r="AW394" s="52" t="e">
        <f t="shared" si="85"/>
        <v>#VALUE!</v>
      </c>
      <c r="AX394" s="32" t="e">
        <f>IF('935'!V394="VOID",0,'935'!V394*(1-'935'!X394/'11'!B$17))</f>
        <v>#VALUE!</v>
      </c>
      <c r="AY394" s="33" t="e">
        <f>IF(H394,-100*'Charging rates'!B$10/'11'!B$17*AX394/H394,0)</f>
        <v>#VALUE!</v>
      </c>
      <c r="AZ394" s="33" t="e">
        <f>IF(C394,'DNO totals'!B$41,0)</f>
        <v>#VALUE!</v>
      </c>
      <c r="BA394" s="33" t="e">
        <f t="shared" si="86"/>
        <v>#VALUE!</v>
      </c>
      <c r="BB394" s="33" t="e">
        <f t="shared" si="87"/>
        <v>#VALUE!</v>
      </c>
      <c r="BC394" s="53" t="e">
        <f t="shared" si="88"/>
        <v>#VALUE!</v>
      </c>
      <c r="BD394" s="32" t="e">
        <f>IF(AT394,'935'!H394*AT394/(AT394+D394+H394),0)</f>
        <v>#VALUE!</v>
      </c>
      <c r="BE394" s="32" t="e">
        <f>IF(H394,'935'!H394*H394/(AT394+D394+H394),0)</f>
        <v>#VALUE!</v>
      </c>
      <c r="BF394" s="32" t="e">
        <f>BD394*(1-'935'!X394/'11'!B$17)</f>
        <v>#VALUE!</v>
      </c>
      <c r="BG394" s="49" t="e">
        <f>BE394*(1-'935'!X394/'11'!B$17)</f>
        <v>#VALUE!</v>
      </c>
      <c r="BH394" s="52" t="e">
        <f>AV394*Parameters!B$6</f>
        <v>#VALUE!</v>
      </c>
      <c r="BI394" s="37" t="e">
        <f>IF('935'!$K394=1000,'Charging rates'!$C$38*$BH394/(1+'DNO totals'!$C$99)*'935'!$L394,0)</f>
        <v>#VALUE!</v>
      </c>
      <c r="BJ394" s="37" t="e">
        <f>IF(MOD('935'!$K394,1000)=100,'Charging rates'!$D$38*$BH394/(1+'DNO totals'!$D$99)*'935'!$M394,0)</f>
        <v>#VALUE!</v>
      </c>
      <c r="BK394" s="37" t="e">
        <f>IF(MOD('935'!$K394,100)=10,'Charging rates'!$E$38*$BH394/(1+'DNO totals'!$E$99)*'935'!$N394,0)</f>
        <v>#VALUE!</v>
      </c>
      <c r="BL394" s="37" t="e">
        <f>IF(AND(MOD('935'!$K394,10)&gt;0,MOD('935'!$K394,1000)&gt;1),'Charging rates'!$F$38*$BH394/(1+'DNO totals'!$F$99)*'935'!$O394,0)</f>
        <v>#VALUE!</v>
      </c>
      <c r="BM394" s="37" t="e">
        <f>IF(MOD('935'!$K394,1000)=1,'Charging rates'!$G$38*$BH394/(1+'DNO totals'!$G$99)*'935'!$P394,0)</f>
        <v>#VALUE!</v>
      </c>
      <c r="BN394" s="52" t="e">
        <f t="shared" si="89"/>
        <v>#VALUE!</v>
      </c>
      <c r="BO394" s="37" t="e">
        <f>IF('935'!$K394&gt;1000,'Charging rates'!$C$38*$AW394*'935'!$L394,0)</f>
        <v>#VALUE!</v>
      </c>
      <c r="BP394" s="37" t="e">
        <f>IF(MOD('935'!$K394,1000)&gt;100,'Charging rates'!$D$38*$AW394*'935'!$M394,0)</f>
        <v>#VALUE!</v>
      </c>
      <c r="BQ394" s="37" t="e">
        <f>IF(MOD('935'!$K394,100)&gt;10,'Charging rates'!$E$38*$AW394*'935'!$N394,0)</f>
        <v>#VALUE!</v>
      </c>
      <c r="BR394" s="52" t="e">
        <f t="shared" si="90"/>
        <v>#VALUE!</v>
      </c>
      <c r="BS394" s="48" t="e">
        <f>'935'!C394&lt;&gt;"VOID"</f>
        <v>#VALUE!</v>
      </c>
      <c r="BT394" s="33" t="e">
        <f>IF(BS394,(100/'11'!B$17*BD394*((1-'935'!I394)*'Charging rates'!B$51+'Charging rates'!B$63)),0)</f>
        <v>#VALUE!</v>
      </c>
      <c r="BU394" s="33" t="e">
        <f>100/'11'!B$17*BG394*('Charging rates'!B$51+'Charging rates'!B$63)</f>
        <v>#VALUE!</v>
      </c>
      <c r="BV394" s="33" t="e">
        <f>100/'11'!B$17*BE394*('Charging rates'!B$51+'Charging rates'!B$63)</f>
        <v>#VALUE!</v>
      </c>
      <c r="BW394" s="53" t="e">
        <f t="shared" si="91"/>
        <v>#VALUE!</v>
      </c>
      <c r="BX394" s="32" t="e">
        <f>AT394-('935'!T394*(1-'935'!X394/'11'!B$17))</f>
        <v>#VALUE!</v>
      </c>
      <c r="BY394" s="32">
        <f>0-IF(ISNUMBER(I394),INDEX('913'!$I$6:$I$1205,I394),0)-IF(ISNUMBER(J394),INDEX('913'!$I$6:$I$1205,J394),0)-IF(ISNUMBER(K394),INDEX('913'!$I$6:$I$1205,K394),0)-IF(ISNUMBER(L394),INDEX('913'!$I$6:$I$1205,L394),0)-IF(ISNUMBER(M394),INDEX('913'!$I$6:$I$1205,M394),0)-IF(ISNUMBER(N394),INDEX('913'!$I$6:$I$1205,N394),0)-IF(ISNUMBER(O394),INDEX('913'!$I$6:$I$1205,O394),0)-IF(ISNUMBER(P394),INDEX('913'!$I$6:$I$1205,P394),0)</f>
        <v>0</v>
      </c>
      <c r="BZ394" s="37">
        <f>IF(BY394=0,1,MAX(1,SQRT(BY394^2+(IF(ISNUMBER(I394),INDEX('913'!$J$6:$J$1205,I394),0)+IF(ISNUMBER(J394),INDEX('913'!$J$6:$J$1205,J394),0)+IF(ISNUMBER(K394),INDEX('913'!$J$6:$J$1205,K394),0)+IF(ISNUMBER(L394),INDEX('913'!$J$6:$J$1205,L394),0)+IF(ISNUMBER(M394),INDEX('913'!$J$6:$J$1205,M394),0)+IF(ISNUMBER(N394),INDEX('913'!$J$6:$J$1205,N394),0)+IF(ISNUMBER(O394),INDEX('913'!$J$6:$J$1205,O394),0)+IF(ISNUMBER(P394),INDEX('913'!$J$6:$J$1205,P394),0))^2)/BY394))</f>
        <v>1</v>
      </c>
      <c r="CA394" s="33" t="e">
        <f>100*AO394/'11'!B$17</f>
        <v>#VALUE!</v>
      </c>
      <c r="CB394" s="37" t="e">
        <f>100*(AP394*BZ394)/'11'!C$17</f>
        <v>#VALUE!</v>
      </c>
      <c r="CC394" s="37" t="e">
        <f t="shared" si="92"/>
        <v>#VALUE!</v>
      </c>
      <c r="CD394" s="33" t="e">
        <f t="shared" si="93"/>
        <v>#VALUE!</v>
      </c>
      <c r="CE394" s="54" t="e">
        <f>'11'!C$17-'935'!Y394</f>
        <v>#VALUE!</v>
      </c>
      <c r="CF394" s="37" t="e">
        <f>MAX('DNO totals'!B$312+0,MIN('935'!L394+0,'DNO totals'!B$304+0))</f>
        <v>#VALUE!</v>
      </c>
      <c r="CG394" s="37" t="e">
        <f>MAX('DNO totals'!C$312+0,MIN('935'!M394+0,'DNO totals'!C$304+0))</f>
        <v>#VALUE!</v>
      </c>
      <c r="CH394" s="37" t="e">
        <f>MAX('DNO totals'!D$312+0,MIN('935'!N394+0,'DNO totals'!D$304+0))</f>
        <v>#VALUE!</v>
      </c>
      <c r="CI394" s="37" t="e">
        <f>MAX('DNO totals'!E$312+0,MIN('935'!O394+0,'DNO totals'!E$304+0))</f>
        <v>#VALUE!</v>
      </c>
      <c r="CJ394" s="52" t="e">
        <f>MAX('DNO totals'!F$312+0,MIN('935'!P394+0,'DNO totals'!F$304+0))</f>
        <v>#VALUE!</v>
      </c>
      <c r="CK394" s="37" t="e">
        <f>IF('935'!$K394=1000,'Charging rates'!$C$38*$BH394/(1+'DNO totals'!$C$99)*$CF394,0)</f>
        <v>#VALUE!</v>
      </c>
      <c r="CL394" s="37" t="e">
        <f>IF(MOD('935'!$K394,1000)=100,'Charging rates'!$D$38*$BH394/(1+'DNO totals'!$D$99)*$CG394,0)</f>
        <v>#VALUE!</v>
      </c>
      <c r="CM394" s="37" t="e">
        <f>IF(MOD('935'!$K394,100)=10,'Charging rates'!$E$38*$BH394/(1+'DNO totals'!$E$99)*$CH394,0)</f>
        <v>#VALUE!</v>
      </c>
      <c r="CN394" s="37" t="e">
        <f>IF(AND(MOD('935'!$K394,10)&gt;0,MOD('935'!$K394,1000)&gt;1),'Charging rates'!$F$38*$BH394/(1+'DNO totals'!$F$99)*$CI394,0)</f>
        <v>#VALUE!</v>
      </c>
      <c r="CO394" s="37" t="e">
        <f>IF(MOD('935'!$K394,1000)=1,'Charging rates'!$G$38*$BH394/(1+'DNO totals'!$G$99)*$CJ394,0)</f>
        <v>#VALUE!</v>
      </c>
      <c r="CP394" s="52" t="e">
        <f t="shared" si="94"/>
        <v>#VALUE!</v>
      </c>
      <c r="CQ394" s="37" t="e">
        <f>IF('935'!$K394&gt;1000,'Charging rates'!$C$38*$AW394*$CF394,0)</f>
        <v>#VALUE!</v>
      </c>
      <c r="CR394" s="37" t="e">
        <f>IF(MOD('935'!$K394,1000)&gt;100,'Charging rates'!$D$38*$AW394*$CG394,0)</f>
        <v>#VALUE!</v>
      </c>
      <c r="CS394" s="37" t="e">
        <f>IF(MOD('935'!$K394,100)&gt;10,'Charging rates'!$E$38*$AW394*$CH394,0)</f>
        <v>#VALUE!</v>
      </c>
      <c r="CT394" s="52" t="e">
        <f t="shared" si="95"/>
        <v>#VALUE!</v>
      </c>
      <c r="CU394" s="33" t="e">
        <f>100*(AP394*'935'!Q394*BZ394)/'11'!B$17</f>
        <v>#VALUE!</v>
      </c>
      <c r="CV394" s="33" t="e">
        <f>100/'11'!B$17*'Charging rates'!B$10*AW394</f>
        <v>#VALUE!</v>
      </c>
      <c r="CW394" s="33" t="e">
        <f>IF(AT394=0,0,(1-BX394/AT394)*(CA394+IF('935'!Q394=0,0,(CB394*'935'!Q394*('11'!C$17-'935'!Y394)/('11'!B$17-'935'!X394)))))</f>
        <v>#VALUE!</v>
      </c>
      <c r="CX394" s="33" t="e">
        <f t="shared" si="96"/>
        <v>#VALUE!</v>
      </c>
      <c r="CY394" s="49" t="e">
        <f t="shared" si="97"/>
        <v>#VALUE!</v>
      </c>
      <c r="CZ394" s="32" t="e">
        <f>AT394*(Parameters!B$21+AU394)*IF('DNO totals'!B$323&lt;0,1,'935'!S394)</f>
        <v>#VALUE!</v>
      </c>
      <c r="DA394" s="52" t="e">
        <f>IF('DNO totals'!B$323&lt;0,1,'935'!S394)*(Parameters!B$21+AU394)</f>
        <v>#VALUE!</v>
      </c>
      <c r="DB394" s="37" t="e">
        <f>CX394+'Charging rates'!B$106*DA394*100/'11'!B$17</f>
        <v>#VALUE!</v>
      </c>
      <c r="DC394" s="37" t="e">
        <f>DB394+'Charging rates'!B$116*(Parameters!B$21+AU394)*100/'11'!B$17*IF('DNO totals'!B$323&lt;0,1,'935'!S394)</f>
        <v>#VALUE!</v>
      </c>
      <c r="DD394" s="37" t="e">
        <f>'Charging rates'!B$97*(CP394+CT394)*100/'11'!B$17</f>
        <v>#VALUE!</v>
      </c>
      <c r="DE394" s="33" t="e">
        <f>MAX(0-(CB394*AU394*'11'!C$17/'11'!B$17),DC394+DD394)</f>
        <v>#VALUE!</v>
      </c>
      <c r="DF394" s="37" t="e">
        <f>IF(BS394,IF(AU394=0,CC394,MAX(0,MIN(CC394,CC394+(DE394/'935'!Q394*('11'!B$17-'935'!X394)/('11'!C$17-'935'!Y394))))),0)</f>
        <v>#VALUE!</v>
      </c>
      <c r="DG394" s="33" t="e">
        <f t="shared" si="98"/>
        <v>#VALUE!</v>
      </c>
      <c r="DH394" s="53" t="e">
        <f t="shared" si="99"/>
        <v>#VALUE!</v>
      </c>
    </row>
    <row r="395" spans="1:112">
      <c r="A395" s="28">
        <v>295</v>
      </c>
      <c r="B395" s="47" t="e">
        <f>'935'!B395</f>
        <v>#VALUE!</v>
      </c>
      <c r="C395" s="48" t="e">
        <f>OR('935'!E395&lt;&gt;"VOID",'935'!F395&lt;&gt;"VOID",'935'!G395&lt;&gt;"VOID")</f>
        <v>#VALUE!</v>
      </c>
      <c r="D395" s="32" t="e">
        <f>IF('935'!D395="VOID",0,'935'!D395*(1-'935'!X395/'11'!B$17))</f>
        <v>#VALUE!</v>
      </c>
      <c r="E395" s="32" t="e">
        <f>IF('935'!E395="VOID",0,'935'!E395*(1-'935'!X395/'11'!B$17))</f>
        <v>#VALUE!</v>
      </c>
      <c r="F395" s="32" t="e">
        <f>IF('935'!F395="VOID",0,'935'!F395*(1-'935'!X395/'11'!B$17))</f>
        <v>#VALUE!</v>
      </c>
      <c r="G395" s="32" t="e">
        <f>IF('935'!G395="VOID",0,'935'!G395*(1-'935'!X395/'11'!B$17))</f>
        <v>#VALUE!</v>
      </c>
      <c r="H395" s="49" t="e">
        <f t="shared" si="80"/>
        <v>#VALUE!</v>
      </c>
      <c r="I395" s="50" t="e">
        <f>MATCH('935'!J395,'913'!$B$6:$B$1205,0)</f>
        <v>#VALUE!</v>
      </c>
      <c r="J395" s="50" t="e">
        <f>MATCH(INDEX('913'!$D$6:$D$1205,I395),'913'!$B$6:$B$1205,0)</f>
        <v>#VALUE!</v>
      </c>
      <c r="K395" s="50" t="e">
        <f>MATCH(INDEX('913'!$D$6:$D$1205,J395),'913'!$B$6:$B$1205,0)</f>
        <v>#VALUE!</v>
      </c>
      <c r="L395" s="50" t="e">
        <f>MATCH(INDEX('913'!$D$6:$D$1205,K395),'913'!$B$6:$B$1205,0)</f>
        <v>#VALUE!</v>
      </c>
      <c r="M395" s="50" t="e">
        <f>MATCH(INDEX('913'!$D$6:$D$1205,L395),'913'!$B$6:$B$1205,0)</f>
        <v>#VALUE!</v>
      </c>
      <c r="N395" s="50" t="e">
        <f>MATCH(INDEX('913'!$D$6:$D$1205,M395),'913'!$B$6:$B$1205,0)</f>
        <v>#VALUE!</v>
      </c>
      <c r="O395" s="50" t="e">
        <f>MATCH(INDEX('913'!$D$6:$D$1205,N395),'913'!$B$6:$B$1205,0)</f>
        <v>#VALUE!</v>
      </c>
      <c r="P395" s="51" t="e">
        <f>MATCH(INDEX('913'!$D$6:$D$1205,O395),'913'!$B$6:$B$1205,0)</f>
        <v>#VALUE!</v>
      </c>
      <c r="Q395" s="37">
        <f>IF(ISNUMBER(I395),MAX(0,INDEX('913'!$E$6:$E$1205,I395)),0)</f>
        <v>0</v>
      </c>
      <c r="R395" s="37">
        <f>IF(ISNUMBER(J395),MAX(0,INDEX('913'!$E$6:$E$1205,J395)),0)</f>
        <v>0</v>
      </c>
      <c r="S395" s="37">
        <f>IF(ISNUMBER(K395),MAX(0,INDEX('913'!$E$6:$E$1205,K395)),0)</f>
        <v>0</v>
      </c>
      <c r="T395" s="37">
        <f>IF(ISNUMBER(L395),MAX(0,INDEX('913'!$E$6:$E$1205,L395)),0)</f>
        <v>0</v>
      </c>
      <c r="U395" s="37">
        <f>IF(ISNUMBER(M395),MAX(0,INDEX('913'!$E$6:$E$1205,M395)),0)</f>
        <v>0</v>
      </c>
      <c r="V395" s="37">
        <f>IF(ISNUMBER(N395),MAX(0,INDEX('913'!$E$6:$E$1205,N395)),0)</f>
        <v>0</v>
      </c>
      <c r="W395" s="37">
        <f>IF(ISNUMBER(O395),MAX(0,INDEX('913'!$E$6:$E$1205,O395)),0)</f>
        <v>0</v>
      </c>
      <c r="X395" s="52">
        <f>IF(ISNUMBER(P395),MAX(0,INDEX('913'!$E$6:$E$1205,P395)),0)</f>
        <v>0</v>
      </c>
      <c r="Y395" s="37">
        <f>IF(ISNUMBER(I395),MAX(0,INDEX('913'!$F$6:$F$1205,I395)),0)</f>
        <v>0</v>
      </c>
      <c r="Z395" s="37">
        <f>IF(ISNUMBER(J395),MAX(0,INDEX('913'!$F$6:$F$1205,J395)),0)</f>
        <v>0</v>
      </c>
      <c r="AA395" s="37">
        <f>IF(ISNUMBER(K395),MAX(0,INDEX('913'!$F$6:$F$1205,K395)),0)</f>
        <v>0</v>
      </c>
      <c r="AB395" s="37">
        <f>IF(ISNUMBER(L395),MAX(0,INDEX('913'!$F$6:$F$1205,L395)),0)</f>
        <v>0</v>
      </c>
      <c r="AC395" s="37">
        <f>IF(ISNUMBER(M395),MAX(0,INDEX('913'!$F$6:$F$1205,M395)),0)</f>
        <v>0</v>
      </c>
      <c r="AD395" s="37">
        <f>IF(ISNUMBER(N395),MAX(0,INDEX('913'!$F$6:$F$1205,N395)),0)</f>
        <v>0</v>
      </c>
      <c r="AE395" s="37">
        <f>IF(ISNUMBER(O395),MAX(0,INDEX('913'!$F$6:$F$1205,O395)),0)</f>
        <v>0</v>
      </c>
      <c r="AF395" s="37">
        <f>IF(ISNUMBER(P395),MAX(0,INDEX('913'!$F$6:$F$1205,P395)),0)</f>
        <v>0</v>
      </c>
      <c r="AG395" s="32">
        <f>IF(ISNUMBER(I395),SQRT(INDEX('913'!$I$6:$I$1205,I395)^2+INDEX('913'!$J$6:$J$1205,I395)^2),0)</f>
        <v>0</v>
      </c>
      <c r="AH395" s="32">
        <f>IF(ISNUMBER(J395),SQRT(INDEX('913'!$I$6:$I$1205,J395)^2+INDEX('913'!$J$6:$J$1205,J395)^2),0)</f>
        <v>0</v>
      </c>
      <c r="AI395" s="32">
        <f>IF(ISNUMBER(K395),SQRT(INDEX('913'!$I$6:$I$1205,K395)^2+INDEX('913'!$J$6:$J$1205,K395)^2),0)</f>
        <v>0</v>
      </c>
      <c r="AJ395" s="32">
        <f>IF(ISNUMBER(L395),SQRT(INDEX('913'!$I$6:$I$1205,L395)^2+INDEX('913'!$J$6:$J$1205,L395)^2),0)</f>
        <v>0</v>
      </c>
      <c r="AK395" s="32">
        <f>IF(ISNUMBER(M395),SQRT(INDEX('913'!$I$6:$I$1205,M395)^2+INDEX('913'!$J$6:$J$1205,M395)^2),0)</f>
        <v>0</v>
      </c>
      <c r="AL395" s="32">
        <f>IF(ISNUMBER(N395),SQRT(INDEX('913'!$I$6:$I$1205,N395)^2+INDEX('913'!$J$6:$J$1205,N395)^2),0)</f>
        <v>0</v>
      </c>
      <c r="AM395" s="32">
        <f>IF(ISNUMBER(O395),SQRT(INDEX('913'!$I$6:$I$1205,O395)^2+INDEX('913'!$J$6:$J$1205,O395)^2),0)</f>
        <v>0</v>
      </c>
      <c r="AN395" s="49">
        <f>IF(ISNUMBER(P395),SQRT(INDEX('913'!$I$6:$I$1205,P395)^2+INDEX('913'!$J$6:$J$1205,P395)^2),0)</f>
        <v>0</v>
      </c>
      <c r="AO395" s="37">
        <f t="shared" si="81"/>
        <v>0</v>
      </c>
      <c r="AP395" s="37">
        <f t="shared" si="82"/>
        <v>0</v>
      </c>
      <c r="AQ395" s="33" t="e">
        <f>-100*'935'!W395*(AO395+AP395)/'11'!C$17</f>
        <v>#VALUE!</v>
      </c>
      <c r="AR395" s="37" t="e">
        <f t="shared" si="83"/>
        <v>#VALUE!</v>
      </c>
      <c r="AS395" s="52" t="e">
        <f t="shared" si="84"/>
        <v>#VALUE!</v>
      </c>
      <c r="AT395" s="32" t="e">
        <f>IF('935'!C395="VOID",0,('935'!C395*(1-'935'!X395/'11'!B$17)))</f>
        <v>#VALUE!</v>
      </c>
      <c r="AU395" s="52" t="e">
        <f>'935'!Q395*(1-'935'!Y395/'11'!C$17)/(1-'935'!X395/'11'!B$17)</f>
        <v>#VALUE!</v>
      </c>
      <c r="AV395" s="37" t="e">
        <f>INDEX('DNO totals'!$B$57:$G$57,IF('935'!K395,IF(MOD('935'!K395,1000),IF(MOD('935'!K395,100),IF(MOD('935'!K395,10),IF(MOD('935'!K395,1000)=1,6,5),4),3),2),1))</f>
        <v>#VALUE!</v>
      </c>
      <c r="AW395" s="52" t="e">
        <f t="shared" si="85"/>
        <v>#VALUE!</v>
      </c>
      <c r="AX395" s="32" t="e">
        <f>IF('935'!V395="VOID",0,'935'!V395*(1-'935'!X395/'11'!B$17))</f>
        <v>#VALUE!</v>
      </c>
      <c r="AY395" s="33" t="e">
        <f>IF(H395,-100*'Charging rates'!B$10/'11'!B$17*AX395/H395,0)</f>
        <v>#VALUE!</v>
      </c>
      <c r="AZ395" s="33" t="e">
        <f>IF(C395,'DNO totals'!B$41,0)</f>
        <v>#VALUE!</v>
      </c>
      <c r="BA395" s="33" t="e">
        <f t="shared" si="86"/>
        <v>#VALUE!</v>
      </c>
      <c r="BB395" s="33" t="e">
        <f t="shared" si="87"/>
        <v>#VALUE!</v>
      </c>
      <c r="BC395" s="53" t="e">
        <f t="shared" si="88"/>
        <v>#VALUE!</v>
      </c>
      <c r="BD395" s="32" t="e">
        <f>IF(AT395,'935'!H395*AT395/(AT395+D395+H395),0)</f>
        <v>#VALUE!</v>
      </c>
      <c r="BE395" s="32" t="e">
        <f>IF(H395,'935'!H395*H395/(AT395+D395+H395),0)</f>
        <v>#VALUE!</v>
      </c>
      <c r="BF395" s="32" t="e">
        <f>BD395*(1-'935'!X395/'11'!B$17)</f>
        <v>#VALUE!</v>
      </c>
      <c r="BG395" s="49" t="e">
        <f>BE395*(1-'935'!X395/'11'!B$17)</f>
        <v>#VALUE!</v>
      </c>
      <c r="BH395" s="52" t="e">
        <f>AV395*Parameters!B$6</f>
        <v>#VALUE!</v>
      </c>
      <c r="BI395" s="37" t="e">
        <f>IF('935'!$K395=1000,'Charging rates'!$C$38*$BH395/(1+'DNO totals'!$C$99)*'935'!$L395,0)</f>
        <v>#VALUE!</v>
      </c>
      <c r="BJ395" s="37" t="e">
        <f>IF(MOD('935'!$K395,1000)=100,'Charging rates'!$D$38*$BH395/(1+'DNO totals'!$D$99)*'935'!$M395,0)</f>
        <v>#VALUE!</v>
      </c>
      <c r="BK395" s="37" t="e">
        <f>IF(MOD('935'!$K395,100)=10,'Charging rates'!$E$38*$BH395/(1+'DNO totals'!$E$99)*'935'!$N395,0)</f>
        <v>#VALUE!</v>
      </c>
      <c r="BL395" s="37" t="e">
        <f>IF(AND(MOD('935'!$K395,10)&gt;0,MOD('935'!$K395,1000)&gt;1),'Charging rates'!$F$38*$BH395/(1+'DNO totals'!$F$99)*'935'!$O395,0)</f>
        <v>#VALUE!</v>
      </c>
      <c r="BM395" s="37" t="e">
        <f>IF(MOD('935'!$K395,1000)=1,'Charging rates'!$G$38*$BH395/(1+'DNO totals'!$G$99)*'935'!$P395,0)</f>
        <v>#VALUE!</v>
      </c>
      <c r="BN395" s="52" t="e">
        <f t="shared" si="89"/>
        <v>#VALUE!</v>
      </c>
      <c r="BO395" s="37" t="e">
        <f>IF('935'!$K395&gt;1000,'Charging rates'!$C$38*$AW395*'935'!$L395,0)</f>
        <v>#VALUE!</v>
      </c>
      <c r="BP395" s="37" t="e">
        <f>IF(MOD('935'!$K395,1000)&gt;100,'Charging rates'!$D$38*$AW395*'935'!$M395,0)</f>
        <v>#VALUE!</v>
      </c>
      <c r="BQ395" s="37" t="e">
        <f>IF(MOD('935'!$K395,100)&gt;10,'Charging rates'!$E$38*$AW395*'935'!$N395,0)</f>
        <v>#VALUE!</v>
      </c>
      <c r="BR395" s="52" t="e">
        <f t="shared" si="90"/>
        <v>#VALUE!</v>
      </c>
      <c r="BS395" s="48" t="e">
        <f>'935'!C395&lt;&gt;"VOID"</f>
        <v>#VALUE!</v>
      </c>
      <c r="BT395" s="33" t="e">
        <f>IF(BS395,(100/'11'!B$17*BD395*((1-'935'!I395)*'Charging rates'!B$51+'Charging rates'!B$63)),0)</f>
        <v>#VALUE!</v>
      </c>
      <c r="BU395" s="33" t="e">
        <f>100/'11'!B$17*BG395*('Charging rates'!B$51+'Charging rates'!B$63)</f>
        <v>#VALUE!</v>
      </c>
      <c r="BV395" s="33" t="e">
        <f>100/'11'!B$17*BE395*('Charging rates'!B$51+'Charging rates'!B$63)</f>
        <v>#VALUE!</v>
      </c>
      <c r="BW395" s="53" t="e">
        <f t="shared" si="91"/>
        <v>#VALUE!</v>
      </c>
      <c r="BX395" s="32" t="e">
        <f>AT395-('935'!T395*(1-'935'!X395/'11'!B$17))</f>
        <v>#VALUE!</v>
      </c>
      <c r="BY395" s="32">
        <f>0-IF(ISNUMBER(I395),INDEX('913'!$I$6:$I$1205,I395),0)-IF(ISNUMBER(J395),INDEX('913'!$I$6:$I$1205,J395),0)-IF(ISNUMBER(K395),INDEX('913'!$I$6:$I$1205,K395),0)-IF(ISNUMBER(L395),INDEX('913'!$I$6:$I$1205,L395),0)-IF(ISNUMBER(M395),INDEX('913'!$I$6:$I$1205,M395),0)-IF(ISNUMBER(N395),INDEX('913'!$I$6:$I$1205,N395),0)-IF(ISNUMBER(O395),INDEX('913'!$I$6:$I$1205,O395),0)-IF(ISNUMBER(P395),INDEX('913'!$I$6:$I$1205,P395),0)</f>
        <v>0</v>
      </c>
      <c r="BZ395" s="37">
        <f>IF(BY395=0,1,MAX(1,SQRT(BY395^2+(IF(ISNUMBER(I395),INDEX('913'!$J$6:$J$1205,I395),0)+IF(ISNUMBER(J395),INDEX('913'!$J$6:$J$1205,J395),0)+IF(ISNUMBER(K395),INDEX('913'!$J$6:$J$1205,K395),0)+IF(ISNUMBER(L395),INDEX('913'!$J$6:$J$1205,L395),0)+IF(ISNUMBER(M395),INDEX('913'!$J$6:$J$1205,M395),0)+IF(ISNUMBER(N395),INDEX('913'!$J$6:$J$1205,N395),0)+IF(ISNUMBER(O395),INDEX('913'!$J$6:$J$1205,O395),0)+IF(ISNUMBER(P395),INDEX('913'!$J$6:$J$1205,P395),0))^2)/BY395))</f>
        <v>1</v>
      </c>
      <c r="CA395" s="33" t="e">
        <f>100*AO395/'11'!B$17</f>
        <v>#VALUE!</v>
      </c>
      <c r="CB395" s="37" t="e">
        <f>100*(AP395*BZ395)/'11'!C$17</f>
        <v>#VALUE!</v>
      </c>
      <c r="CC395" s="37" t="e">
        <f t="shared" si="92"/>
        <v>#VALUE!</v>
      </c>
      <c r="CD395" s="33" t="e">
        <f t="shared" si="93"/>
        <v>#VALUE!</v>
      </c>
      <c r="CE395" s="54" t="e">
        <f>'11'!C$17-'935'!Y395</f>
        <v>#VALUE!</v>
      </c>
      <c r="CF395" s="37" t="e">
        <f>MAX('DNO totals'!B$312+0,MIN('935'!L395+0,'DNO totals'!B$304+0))</f>
        <v>#VALUE!</v>
      </c>
      <c r="CG395" s="37" t="e">
        <f>MAX('DNO totals'!C$312+0,MIN('935'!M395+0,'DNO totals'!C$304+0))</f>
        <v>#VALUE!</v>
      </c>
      <c r="CH395" s="37" t="e">
        <f>MAX('DNO totals'!D$312+0,MIN('935'!N395+0,'DNO totals'!D$304+0))</f>
        <v>#VALUE!</v>
      </c>
      <c r="CI395" s="37" t="e">
        <f>MAX('DNO totals'!E$312+0,MIN('935'!O395+0,'DNO totals'!E$304+0))</f>
        <v>#VALUE!</v>
      </c>
      <c r="CJ395" s="52" t="e">
        <f>MAX('DNO totals'!F$312+0,MIN('935'!P395+0,'DNO totals'!F$304+0))</f>
        <v>#VALUE!</v>
      </c>
      <c r="CK395" s="37" t="e">
        <f>IF('935'!$K395=1000,'Charging rates'!$C$38*$BH395/(1+'DNO totals'!$C$99)*$CF395,0)</f>
        <v>#VALUE!</v>
      </c>
      <c r="CL395" s="37" t="e">
        <f>IF(MOD('935'!$K395,1000)=100,'Charging rates'!$D$38*$BH395/(1+'DNO totals'!$D$99)*$CG395,0)</f>
        <v>#VALUE!</v>
      </c>
      <c r="CM395" s="37" t="e">
        <f>IF(MOD('935'!$K395,100)=10,'Charging rates'!$E$38*$BH395/(1+'DNO totals'!$E$99)*$CH395,0)</f>
        <v>#VALUE!</v>
      </c>
      <c r="CN395" s="37" t="e">
        <f>IF(AND(MOD('935'!$K395,10)&gt;0,MOD('935'!$K395,1000)&gt;1),'Charging rates'!$F$38*$BH395/(1+'DNO totals'!$F$99)*$CI395,0)</f>
        <v>#VALUE!</v>
      </c>
      <c r="CO395" s="37" t="e">
        <f>IF(MOD('935'!$K395,1000)=1,'Charging rates'!$G$38*$BH395/(1+'DNO totals'!$G$99)*$CJ395,0)</f>
        <v>#VALUE!</v>
      </c>
      <c r="CP395" s="52" t="e">
        <f t="shared" si="94"/>
        <v>#VALUE!</v>
      </c>
      <c r="CQ395" s="37" t="e">
        <f>IF('935'!$K395&gt;1000,'Charging rates'!$C$38*$AW395*$CF395,0)</f>
        <v>#VALUE!</v>
      </c>
      <c r="CR395" s="37" t="e">
        <f>IF(MOD('935'!$K395,1000)&gt;100,'Charging rates'!$D$38*$AW395*$CG395,0)</f>
        <v>#VALUE!</v>
      </c>
      <c r="CS395" s="37" t="e">
        <f>IF(MOD('935'!$K395,100)&gt;10,'Charging rates'!$E$38*$AW395*$CH395,0)</f>
        <v>#VALUE!</v>
      </c>
      <c r="CT395" s="52" t="e">
        <f t="shared" si="95"/>
        <v>#VALUE!</v>
      </c>
      <c r="CU395" s="33" t="e">
        <f>100*(AP395*'935'!Q395*BZ395)/'11'!B$17</f>
        <v>#VALUE!</v>
      </c>
      <c r="CV395" s="33" t="e">
        <f>100/'11'!B$17*'Charging rates'!B$10*AW395</f>
        <v>#VALUE!</v>
      </c>
      <c r="CW395" s="33" t="e">
        <f>IF(AT395=0,0,(1-BX395/AT395)*(CA395+IF('935'!Q395=0,0,(CB395*'935'!Q395*('11'!C$17-'935'!Y395)/('11'!B$17-'935'!X395)))))</f>
        <v>#VALUE!</v>
      </c>
      <c r="CX395" s="33" t="e">
        <f t="shared" si="96"/>
        <v>#VALUE!</v>
      </c>
      <c r="CY395" s="49" t="e">
        <f t="shared" si="97"/>
        <v>#VALUE!</v>
      </c>
      <c r="CZ395" s="32" t="e">
        <f>AT395*(Parameters!B$21+AU395)*IF('DNO totals'!B$323&lt;0,1,'935'!S395)</f>
        <v>#VALUE!</v>
      </c>
      <c r="DA395" s="52" t="e">
        <f>IF('DNO totals'!B$323&lt;0,1,'935'!S395)*(Parameters!B$21+AU395)</f>
        <v>#VALUE!</v>
      </c>
      <c r="DB395" s="37" t="e">
        <f>CX395+'Charging rates'!B$106*DA395*100/'11'!B$17</f>
        <v>#VALUE!</v>
      </c>
      <c r="DC395" s="37" t="e">
        <f>DB395+'Charging rates'!B$116*(Parameters!B$21+AU395)*100/'11'!B$17*IF('DNO totals'!B$323&lt;0,1,'935'!S395)</f>
        <v>#VALUE!</v>
      </c>
      <c r="DD395" s="37" t="e">
        <f>'Charging rates'!B$97*(CP395+CT395)*100/'11'!B$17</f>
        <v>#VALUE!</v>
      </c>
      <c r="DE395" s="33" t="e">
        <f>MAX(0-(CB395*AU395*'11'!C$17/'11'!B$17),DC395+DD395)</f>
        <v>#VALUE!</v>
      </c>
      <c r="DF395" s="37" t="e">
        <f>IF(BS395,IF(AU395=0,CC395,MAX(0,MIN(CC395,CC395+(DE395/'935'!Q395*('11'!B$17-'935'!X395)/('11'!C$17-'935'!Y395))))),0)</f>
        <v>#VALUE!</v>
      </c>
      <c r="DG395" s="33" t="e">
        <f t="shared" si="98"/>
        <v>#VALUE!</v>
      </c>
      <c r="DH395" s="53" t="e">
        <f t="shared" si="99"/>
        <v>#VALUE!</v>
      </c>
    </row>
    <row r="396" spans="1:112">
      <c r="A396" s="28">
        <v>296</v>
      </c>
      <c r="B396" s="47" t="e">
        <f>'935'!B396</f>
        <v>#VALUE!</v>
      </c>
      <c r="C396" s="48" t="e">
        <f>OR('935'!E396&lt;&gt;"VOID",'935'!F396&lt;&gt;"VOID",'935'!G396&lt;&gt;"VOID")</f>
        <v>#VALUE!</v>
      </c>
      <c r="D396" s="32" t="e">
        <f>IF('935'!D396="VOID",0,'935'!D396*(1-'935'!X396/'11'!B$17))</f>
        <v>#VALUE!</v>
      </c>
      <c r="E396" s="32" t="e">
        <f>IF('935'!E396="VOID",0,'935'!E396*(1-'935'!X396/'11'!B$17))</f>
        <v>#VALUE!</v>
      </c>
      <c r="F396" s="32" t="e">
        <f>IF('935'!F396="VOID",0,'935'!F396*(1-'935'!X396/'11'!B$17))</f>
        <v>#VALUE!</v>
      </c>
      <c r="G396" s="32" t="e">
        <f>IF('935'!G396="VOID",0,'935'!G396*(1-'935'!X396/'11'!B$17))</f>
        <v>#VALUE!</v>
      </c>
      <c r="H396" s="49" t="e">
        <f t="shared" si="80"/>
        <v>#VALUE!</v>
      </c>
      <c r="I396" s="50" t="e">
        <f>MATCH('935'!J396,'913'!$B$6:$B$1205,0)</f>
        <v>#VALUE!</v>
      </c>
      <c r="J396" s="50" t="e">
        <f>MATCH(INDEX('913'!$D$6:$D$1205,I396),'913'!$B$6:$B$1205,0)</f>
        <v>#VALUE!</v>
      </c>
      <c r="K396" s="50" t="e">
        <f>MATCH(INDEX('913'!$D$6:$D$1205,J396),'913'!$B$6:$B$1205,0)</f>
        <v>#VALUE!</v>
      </c>
      <c r="L396" s="50" t="e">
        <f>MATCH(INDEX('913'!$D$6:$D$1205,K396),'913'!$B$6:$B$1205,0)</f>
        <v>#VALUE!</v>
      </c>
      <c r="M396" s="50" t="e">
        <f>MATCH(INDEX('913'!$D$6:$D$1205,L396),'913'!$B$6:$B$1205,0)</f>
        <v>#VALUE!</v>
      </c>
      <c r="N396" s="50" t="e">
        <f>MATCH(INDEX('913'!$D$6:$D$1205,M396),'913'!$B$6:$B$1205,0)</f>
        <v>#VALUE!</v>
      </c>
      <c r="O396" s="50" t="e">
        <f>MATCH(INDEX('913'!$D$6:$D$1205,N396),'913'!$B$6:$B$1205,0)</f>
        <v>#VALUE!</v>
      </c>
      <c r="P396" s="51" t="e">
        <f>MATCH(INDEX('913'!$D$6:$D$1205,O396),'913'!$B$6:$B$1205,0)</f>
        <v>#VALUE!</v>
      </c>
      <c r="Q396" s="37">
        <f>IF(ISNUMBER(I396),MAX(0,INDEX('913'!$E$6:$E$1205,I396)),0)</f>
        <v>0</v>
      </c>
      <c r="R396" s="37">
        <f>IF(ISNUMBER(J396),MAX(0,INDEX('913'!$E$6:$E$1205,J396)),0)</f>
        <v>0</v>
      </c>
      <c r="S396" s="37">
        <f>IF(ISNUMBER(K396),MAX(0,INDEX('913'!$E$6:$E$1205,K396)),0)</f>
        <v>0</v>
      </c>
      <c r="T396" s="37">
        <f>IF(ISNUMBER(L396),MAX(0,INDEX('913'!$E$6:$E$1205,L396)),0)</f>
        <v>0</v>
      </c>
      <c r="U396" s="37">
        <f>IF(ISNUMBER(M396),MAX(0,INDEX('913'!$E$6:$E$1205,M396)),0)</f>
        <v>0</v>
      </c>
      <c r="V396" s="37">
        <f>IF(ISNUMBER(N396),MAX(0,INDEX('913'!$E$6:$E$1205,N396)),0)</f>
        <v>0</v>
      </c>
      <c r="W396" s="37">
        <f>IF(ISNUMBER(O396),MAX(0,INDEX('913'!$E$6:$E$1205,O396)),0)</f>
        <v>0</v>
      </c>
      <c r="X396" s="52">
        <f>IF(ISNUMBER(P396),MAX(0,INDEX('913'!$E$6:$E$1205,P396)),0)</f>
        <v>0</v>
      </c>
      <c r="Y396" s="37">
        <f>IF(ISNUMBER(I396),MAX(0,INDEX('913'!$F$6:$F$1205,I396)),0)</f>
        <v>0</v>
      </c>
      <c r="Z396" s="37">
        <f>IF(ISNUMBER(J396),MAX(0,INDEX('913'!$F$6:$F$1205,J396)),0)</f>
        <v>0</v>
      </c>
      <c r="AA396" s="37">
        <f>IF(ISNUMBER(K396),MAX(0,INDEX('913'!$F$6:$F$1205,K396)),0)</f>
        <v>0</v>
      </c>
      <c r="AB396" s="37">
        <f>IF(ISNUMBER(L396),MAX(0,INDEX('913'!$F$6:$F$1205,L396)),0)</f>
        <v>0</v>
      </c>
      <c r="AC396" s="37">
        <f>IF(ISNUMBER(M396),MAX(0,INDEX('913'!$F$6:$F$1205,M396)),0)</f>
        <v>0</v>
      </c>
      <c r="AD396" s="37">
        <f>IF(ISNUMBER(N396),MAX(0,INDEX('913'!$F$6:$F$1205,N396)),0)</f>
        <v>0</v>
      </c>
      <c r="AE396" s="37">
        <f>IF(ISNUMBER(O396),MAX(0,INDEX('913'!$F$6:$F$1205,O396)),0)</f>
        <v>0</v>
      </c>
      <c r="AF396" s="37">
        <f>IF(ISNUMBER(P396),MAX(0,INDEX('913'!$F$6:$F$1205,P396)),0)</f>
        <v>0</v>
      </c>
      <c r="AG396" s="32">
        <f>IF(ISNUMBER(I396),SQRT(INDEX('913'!$I$6:$I$1205,I396)^2+INDEX('913'!$J$6:$J$1205,I396)^2),0)</f>
        <v>0</v>
      </c>
      <c r="AH396" s="32">
        <f>IF(ISNUMBER(J396),SQRT(INDEX('913'!$I$6:$I$1205,J396)^2+INDEX('913'!$J$6:$J$1205,J396)^2),0)</f>
        <v>0</v>
      </c>
      <c r="AI396" s="32">
        <f>IF(ISNUMBER(K396),SQRT(INDEX('913'!$I$6:$I$1205,K396)^2+INDEX('913'!$J$6:$J$1205,K396)^2),0)</f>
        <v>0</v>
      </c>
      <c r="AJ396" s="32">
        <f>IF(ISNUMBER(L396),SQRT(INDEX('913'!$I$6:$I$1205,L396)^2+INDEX('913'!$J$6:$J$1205,L396)^2),0)</f>
        <v>0</v>
      </c>
      <c r="AK396" s="32">
        <f>IF(ISNUMBER(M396),SQRT(INDEX('913'!$I$6:$I$1205,M396)^2+INDEX('913'!$J$6:$J$1205,M396)^2),0)</f>
        <v>0</v>
      </c>
      <c r="AL396" s="32">
        <f>IF(ISNUMBER(N396),SQRT(INDEX('913'!$I$6:$I$1205,N396)^2+INDEX('913'!$J$6:$J$1205,N396)^2),0)</f>
        <v>0</v>
      </c>
      <c r="AM396" s="32">
        <f>IF(ISNUMBER(O396),SQRT(INDEX('913'!$I$6:$I$1205,O396)^2+INDEX('913'!$J$6:$J$1205,O396)^2),0)</f>
        <v>0</v>
      </c>
      <c r="AN396" s="49">
        <f>IF(ISNUMBER(P396),SQRT(INDEX('913'!$I$6:$I$1205,P396)^2+INDEX('913'!$J$6:$J$1205,P396)^2),0)</f>
        <v>0</v>
      </c>
      <c r="AO396" s="37">
        <f t="shared" si="81"/>
        <v>0</v>
      </c>
      <c r="AP396" s="37">
        <f t="shared" si="82"/>
        <v>0</v>
      </c>
      <c r="AQ396" s="33" t="e">
        <f>-100*'935'!W396*(AO396+AP396)/'11'!C$17</f>
        <v>#VALUE!</v>
      </c>
      <c r="AR396" s="37" t="e">
        <f t="shared" si="83"/>
        <v>#VALUE!</v>
      </c>
      <c r="AS396" s="52" t="e">
        <f t="shared" si="84"/>
        <v>#VALUE!</v>
      </c>
      <c r="AT396" s="32" t="e">
        <f>IF('935'!C396="VOID",0,('935'!C396*(1-'935'!X396/'11'!B$17)))</f>
        <v>#VALUE!</v>
      </c>
      <c r="AU396" s="52" t="e">
        <f>'935'!Q396*(1-'935'!Y396/'11'!C$17)/(1-'935'!X396/'11'!B$17)</f>
        <v>#VALUE!</v>
      </c>
      <c r="AV396" s="37" t="e">
        <f>INDEX('DNO totals'!$B$57:$G$57,IF('935'!K396,IF(MOD('935'!K396,1000),IF(MOD('935'!K396,100),IF(MOD('935'!K396,10),IF(MOD('935'!K396,1000)=1,6,5),4),3),2),1))</f>
        <v>#VALUE!</v>
      </c>
      <c r="AW396" s="52" t="e">
        <f t="shared" si="85"/>
        <v>#VALUE!</v>
      </c>
      <c r="AX396" s="32" t="e">
        <f>IF('935'!V396="VOID",0,'935'!V396*(1-'935'!X396/'11'!B$17))</f>
        <v>#VALUE!</v>
      </c>
      <c r="AY396" s="33" t="e">
        <f>IF(H396,-100*'Charging rates'!B$10/'11'!B$17*AX396/H396,0)</f>
        <v>#VALUE!</v>
      </c>
      <c r="AZ396" s="33" t="e">
        <f>IF(C396,'DNO totals'!B$41,0)</f>
        <v>#VALUE!</v>
      </c>
      <c r="BA396" s="33" t="e">
        <f t="shared" si="86"/>
        <v>#VALUE!</v>
      </c>
      <c r="BB396" s="33" t="e">
        <f t="shared" si="87"/>
        <v>#VALUE!</v>
      </c>
      <c r="BC396" s="53" t="e">
        <f t="shared" si="88"/>
        <v>#VALUE!</v>
      </c>
      <c r="BD396" s="32" t="e">
        <f>IF(AT396,'935'!H396*AT396/(AT396+D396+H396),0)</f>
        <v>#VALUE!</v>
      </c>
      <c r="BE396" s="32" t="e">
        <f>IF(H396,'935'!H396*H396/(AT396+D396+H396),0)</f>
        <v>#VALUE!</v>
      </c>
      <c r="BF396" s="32" t="e">
        <f>BD396*(1-'935'!X396/'11'!B$17)</f>
        <v>#VALUE!</v>
      </c>
      <c r="BG396" s="49" t="e">
        <f>BE396*(1-'935'!X396/'11'!B$17)</f>
        <v>#VALUE!</v>
      </c>
      <c r="BH396" s="52" t="e">
        <f>AV396*Parameters!B$6</f>
        <v>#VALUE!</v>
      </c>
      <c r="BI396" s="37" t="e">
        <f>IF('935'!$K396=1000,'Charging rates'!$C$38*$BH396/(1+'DNO totals'!$C$99)*'935'!$L396,0)</f>
        <v>#VALUE!</v>
      </c>
      <c r="BJ396" s="37" t="e">
        <f>IF(MOD('935'!$K396,1000)=100,'Charging rates'!$D$38*$BH396/(1+'DNO totals'!$D$99)*'935'!$M396,0)</f>
        <v>#VALUE!</v>
      </c>
      <c r="BK396" s="37" t="e">
        <f>IF(MOD('935'!$K396,100)=10,'Charging rates'!$E$38*$BH396/(1+'DNO totals'!$E$99)*'935'!$N396,0)</f>
        <v>#VALUE!</v>
      </c>
      <c r="BL396" s="37" t="e">
        <f>IF(AND(MOD('935'!$K396,10)&gt;0,MOD('935'!$K396,1000)&gt;1),'Charging rates'!$F$38*$BH396/(1+'DNO totals'!$F$99)*'935'!$O396,0)</f>
        <v>#VALUE!</v>
      </c>
      <c r="BM396" s="37" t="e">
        <f>IF(MOD('935'!$K396,1000)=1,'Charging rates'!$G$38*$BH396/(1+'DNO totals'!$G$99)*'935'!$P396,0)</f>
        <v>#VALUE!</v>
      </c>
      <c r="BN396" s="52" t="e">
        <f t="shared" si="89"/>
        <v>#VALUE!</v>
      </c>
      <c r="BO396" s="37" t="e">
        <f>IF('935'!$K396&gt;1000,'Charging rates'!$C$38*$AW396*'935'!$L396,0)</f>
        <v>#VALUE!</v>
      </c>
      <c r="BP396" s="37" t="e">
        <f>IF(MOD('935'!$K396,1000)&gt;100,'Charging rates'!$D$38*$AW396*'935'!$M396,0)</f>
        <v>#VALUE!</v>
      </c>
      <c r="BQ396" s="37" t="e">
        <f>IF(MOD('935'!$K396,100)&gt;10,'Charging rates'!$E$38*$AW396*'935'!$N396,0)</f>
        <v>#VALUE!</v>
      </c>
      <c r="BR396" s="52" t="e">
        <f t="shared" si="90"/>
        <v>#VALUE!</v>
      </c>
      <c r="BS396" s="48" t="e">
        <f>'935'!C396&lt;&gt;"VOID"</f>
        <v>#VALUE!</v>
      </c>
      <c r="BT396" s="33" t="e">
        <f>IF(BS396,(100/'11'!B$17*BD396*((1-'935'!I396)*'Charging rates'!B$51+'Charging rates'!B$63)),0)</f>
        <v>#VALUE!</v>
      </c>
      <c r="BU396" s="33" t="e">
        <f>100/'11'!B$17*BG396*('Charging rates'!B$51+'Charging rates'!B$63)</f>
        <v>#VALUE!</v>
      </c>
      <c r="BV396" s="33" t="e">
        <f>100/'11'!B$17*BE396*('Charging rates'!B$51+'Charging rates'!B$63)</f>
        <v>#VALUE!</v>
      </c>
      <c r="BW396" s="53" t="e">
        <f t="shared" si="91"/>
        <v>#VALUE!</v>
      </c>
      <c r="BX396" s="32" t="e">
        <f>AT396-('935'!T396*(1-'935'!X396/'11'!B$17))</f>
        <v>#VALUE!</v>
      </c>
      <c r="BY396" s="32">
        <f>0-IF(ISNUMBER(I396),INDEX('913'!$I$6:$I$1205,I396),0)-IF(ISNUMBER(J396),INDEX('913'!$I$6:$I$1205,J396),0)-IF(ISNUMBER(K396),INDEX('913'!$I$6:$I$1205,K396),0)-IF(ISNUMBER(L396),INDEX('913'!$I$6:$I$1205,L396),0)-IF(ISNUMBER(M396),INDEX('913'!$I$6:$I$1205,M396),0)-IF(ISNUMBER(N396),INDEX('913'!$I$6:$I$1205,N396),0)-IF(ISNUMBER(O396),INDEX('913'!$I$6:$I$1205,O396),0)-IF(ISNUMBER(P396),INDEX('913'!$I$6:$I$1205,P396),0)</f>
        <v>0</v>
      </c>
      <c r="BZ396" s="37">
        <f>IF(BY396=0,1,MAX(1,SQRT(BY396^2+(IF(ISNUMBER(I396),INDEX('913'!$J$6:$J$1205,I396),0)+IF(ISNUMBER(J396),INDEX('913'!$J$6:$J$1205,J396),0)+IF(ISNUMBER(K396),INDEX('913'!$J$6:$J$1205,K396),0)+IF(ISNUMBER(L396),INDEX('913'!$J$6:$J$1205,L396),0)+IF(ISNUMBER(M396),INDEX('913'!$J$6:$J$1205,M396),0)+IF(ISNUMBER(N396),INDEX('913'!$J$6:$J$1205,N396),0)+IF(ISNUMBER(O396),INDEX('913'!$J$6:$J$1205,O396),0)+IF(ISNUMBER(P396),INDEX('913'!$J$6:$J$1205,P396),0))^2)/BY396))</f>
        <v>1</v>
      </c>
      <c r="CA396" s="33" t="e">
        <f>100*AO396/'11'!B$17</f>
        <v>#VALUE!</v>
      </c>
      <c r="CB396" s="37" t="e">
        <f>100*(AP396*BZ396)/'11'!C$17</f>
        <v>#VALUE!</v>
      </c>
      <c r="CC396" s="37" t="e">
        <f t="shared" si="92"/>
        <v>#VALUE!</v>
      </c>
      <c r="CD396" s="33" t="e">
        <f t="shared" si="93"/>
        <v>#VALUE!</v>
      </c>
      <c r="CE396" s="54" t="e">
        <f>'11'!C$17-'935'!Y396</f>
        <v>#VALUE!</v>
      </c>
      <c r="CF396" s="37" t="e">
        <f>MAX('DNO totals'!B$312+0,MIN('935'!L396+0,'DNO totals'!B$304+0))</f>
        <v>#VALUE!</v>
      </c>
      <c r="CG396" s="37" t="e">
        <f>MAX('DNO totals'!C$312+0,MIN('935'!M396+0,'DNO totals'!C$304+0))</f>
        <v>#VALUE!</v>
      </c>
      <c r="CH396" s="37" t="e">
        <f>MAX('DNO totals'!D$312+0,MIN('935'!N396+0,'DNO totals'!D$304+0))</f>
        <v>#VALUE!</v>
      </c>
      <c r="CI396" s="37" t="e">
        <f>MAX('DNO totals'!E$312+0,MIN('935'!O396+0,'DNO totals'!E$304+0))</f>
        <v>#VALUE!</v>
      </c>
      <c r="CJ396" s="52" t="e">
        <f>MAX('DNO totals'!F$312+0,MIN('935'!P396+0,'DNO totals'!F$304+0))</f>
        <v>#VALUE!</v>
      </c>
      <c r="CK396" s="37" t="e">
        <f>IF('935'!$K396=1000,'Charging rates'!$C$38*$BH396/(1+'DNO totals'!$C$99)*$CF396,0)</f>
        <v>#VALUE!</v>
      </c>
      <c r="CL396" s="37" t="e">
        <f>IF(MOD('935'!$K396,1000)=100,'Charging rates'!$D$38*$BH396/(1+'DNO totals'!$D$99)*$CG396,0)</f>
        <v>#VALUE!</v>
      </c>
      <c r="CM396" s="37" t="e">
        <f>IF(MOD('935'!$K396,100)=10,'Charging rates'!$E$38*$BH396/(1+'DNO totals'!$E$99)*$CH396,0)</f>
        <v>#VALUE!</v>
      </c>
      <c r="CN396" s="37" t="e">
        <f>IF(AND(MOD('935'!$K396,10)&gt;0,MOD('935'!$K396,1000)&gt;1),'Charging rates'!$F$38*$BH396/(1+'DNO totals'!$F$99)*$CI396,0)</f>
        <v>#VALUE!</v>
      </c>
      <c r="CO396" s="37" t="e">
        <f>IF(MOD('935'!$K396,1000)=1,'Charging rates'!$G$38*$BH396/(1+'DNO totals'!$G$99)*$CJ396,0)</f>
        <v>#VALUE!</v>
      </c>
      <c r="CP396" s="52" t="e">
        <f t="shared" si="94"/>
        <v>#VALUE!</v>
      </c>
      <c r="CQ396" s="37" t="e">
        <f>IF('935'!$K396&gt;1000,'Charging rates'!$C$38*$AW396*$CF396,0)</f>
        <v>#VALUE!</v>
      </c>
      <c r="CR396" s="37" t="e">
        <f>IF(MOD('935'!$K396,1000)&gt;100,'Charging rates'!$D$38*$AW396*$CG396,0)</f>
        <v>#VALUE!</v>
      </c>
      <c r="CS396" s="37" t="e">
        <f>IF(MOD('935'!$K396,100)&gt;10,'Charging rates'!$E$38*$AW396*$CH396,0)</f>
        <v>#VALUE!</v>
      </c>
      <c r="CT396" s="52" t="e">
        <f t="shared" si="95"/>
        <v>#VALUE!</v>
      </c>
      <c r="CU396" s="33" t="e">
        <f>100*(AP396*'935'!Q396*BZ396)/'11'!B$17</f>
        <v>#VALUE!</v>
      </c>
      <c r="CV396" s="33" t="e">
        <f>100/'11'!B$17*'Charging rates'!B$10*AW396</f>
        <v>#VALUE!</v>
      </c>
      <c r="CW396" s="33" t="e">
        <f>IF(AT396=0,0,(1-BX396/AT396)*(CA396+IF('935'!Q396=0,0,(CB396*'935'!Q396*('11'!C$17-'935'!Y396)/('11'!B$17-'935'!X396)))))</f>
        <v>#VALUE!</v>
      </c>
      <c r="CX396" s="33" t="e">
        <f t="shared" si="96"/>
        <v>#VALUE!</v>
      </c>
      <c r="CY396" s="49" t="e">
        <f t="shared" si="97"/>
        <v>#VALUE!</v>
      </c>
      <c r="CZ396" s="32" t="e">
        <f>AT396*(Parameters!B$21+AU396)*IF('DNO totals'!B$323&lt;0,1,'935'!S396)</f>
        <v>#VALUE!</v>
      </c>
      <c r="DA396" s="52" t="e">
        <f>IF('DNO totals'!B$323&lt;0,1,'935'!S396)*(Parameters!B$21+AU396)</f>
        <v>#VALUE!</v>
      </c>
      <c r="DB396" s="37" t="e">
        <f>CX396+'Charging rates'!B$106*DA396*100/'11'!B$17</f>
        <v>#VALUE!</v>
      </c>
      <c r="DC396" s="37" t="e">
        <f>DB396+'Charging rates'!B$116*(Parameters!B$21+AU396)*100/'11'!B$17*IF('DNO totals'!B$323&lt;0,1,'935'!S396)</f>
        <v>#VALUE!</v>
      </c>
      <c r="DD396" s="37" t="e">
        <f>'Charging rates'!B$97*(CP396+CT396)*100/'11'!B$17</f>
        <v>#VALUE!</v>
      </c>
      <c r="DE396" s="33" t="e">
        <f>MAX(0-(CB396*AU396*'11'!C$17/'11'!B$17),DC396+DD396)</f>
        <v>#VALUE!</v>
      </c>
      <c r="DF396" s="37" t="e">
        <f>IF(BS396,IF(AU396=0,CC396,MAX(0,MIN(CC396,CC396+(DE396/'935'!Q396*('11'!B$17-'935'!X396)/('11'!C$17-'935'!Y396))))),0)</f>
        <v>#VALUE!</v>
      </c>
      <c r="DG396" s="33" t="e">
        <f t="shared" si="98"/>
        <v>#VALUE!</v>
      </c>
      <c r="DH396" s="53" t="e">
        <f t="shared" si="99"/>
        <v>#VALUE!</v>
      </c>
    </row>
    <row r="397" spans="1:112">
      <c r="A397" s="28">
        <v>297</v>
      </c>
      <c r="B397" s="47" t="e">
        <f>'935'!B397</f>
        <v>#VALUE!</v>
      </c>
      <c r="C397" s="48" t="e">
        <f>OR('935'!E397&lt;&gt;"VOID",'935'!F397&lt;&gt;"VOID",'935'!G397&lt;&gt;"VOID")</f>
        <v>#VALUE!</v>
      </c>
      <c r="D397" s="32" t="e">
        <f>IF('935'!D397="VOID",0,'935'!D397*(1-'935'!X397/'11'!B$17))</f>
        <v>#VALUE!</v>
      </c>
      <c r="E397" s="32" t="e">
        <f>IF('935'!E397="VOID",0,'935'!E397*(1-'935'!X397/'11'!B$17))</f>
        <v>#VALUE!</v>
      </c>
      <c r="F397" s="32" t="e">
        <f>IF('935'!F397="VOID",0,'935'!F397*(1-'935'!X397/'11'!B$17))</f>
        <v>#VALUE!</v>
      </c>
      <c r="G397" s="32" t="e">
        <f>IF('935'!G397="VOID",0,'935'!G397*(1-'935'!X397/'11'!B$17))</f>
        <v>#VALUE!</v>
      </c>
      <c r="H397" s="49" t="e">
        <f t="shared" si="80"/>
        <v>#VALUE!</v>
      </c>
      <c r="I397" s="50" t="e">
        <f>MATCH('935'!J397,'913'!$B$6:$B$1205,0)</f>
        <v>#VALUE!</v>
      </c>
      <c r="J397" s="50" t="e">
        <f>MATCH(INDEX('913'!$D$6:$D$1205,I397),'913'!$B$6:$B$1205,0)</f>
        <v>#VALUE!</v>
      </c>
      <c r="K397" s="50" t="e">
        <f>MATCH(INDEX('913'!$D$6:$D$1205,J397),'913'!$B$6:$B$1205,0)</f>
        <v>#VALUE!</v>
      </c>
      <c r="L397" s="50" t="e">
        <f>MATCH(INDEX('913'!$D$6:$D$1205,K397),'913'!$B$6:$B$1205,0)</f>
        <v>#VALUE!</v>
      </c>
      <c r="M397" s="50" t="e">
        <f>MATCH(INDEX('913'!$D$6:$D$1205,L397),'913'!$B$6:$B$1205,0)</f>
        <v>#VALUE!</v>
      </c>
      <c r="N397" s="50" t="e">
        <f>MATCH(INDEX('913'!$D$6:$D$1205,M397),'913'!$B$6:$B$1205,0)</f>
        <v>#VALUE!</v>
      </c>
      <c r="O397" s="50" t="e">
        <f>MATCH(INDEX('913'!$D$6:$D$1205,N397),'913'!$B$6:$B$1205,0)</f>
        <v>#VALUE!</v>
      </c>
      <c r="P397" s="51" t="e">
        <f>MATCH(INDEX('913'!$D$6:$D$1205,O397),'913'!$B$6:$B$1205,0)</f>
        <v>#VALUE!</v>
      </c>
      <c r="Q397" s="37">
        <f>IF(ISNUMBER(I397),MAX(0,INDEX('913'!$E$6:$E$1205,I397)),0)</f>
        <v>0</v>
      </c>
      <c r="R397" s="37">
        <f>IF(ISNUMBER(J397),MAX(0,INDEX('913'!$E$6:$E$1205,J397)),0)</f>
        <v>0</v>
      </c>
      <c r="S397" s="37">
        <f>IF(ISNUMBER(K397),MAX(0,INDEX('913'!$E$6:$E$1205,K397)),0)</f>
        <v>0</v>
      </c>
      <c r="T397" s="37">
        <f>IF(ISNUMBER(L397),MAX(0,INDEX('913'!$E$6:$E$1205,L397)),0)</f>
        <v>0</v>
      </c>
      <c r="U397" s="37">
        <f>IF(ISNUMBER(M397),MAX(0,INDEX('913'!$E$6:$E$1205,M397)),0)</f>
        <v>0</v>
      </c>
      <c r="V397" s="37">
        <f>IF(ISNUMBER(N397),MAX(0,INDEX('913'!$E$6:$E$1205,N397)),0)</f>
        <v>0</v>
      </c>
      <c r="W397" s="37">
        <f>IF(ISNUMBER(O397),MAX(0,INDEX('913'!$E$6:$E$1205,O397)),0)</f>
        <v>0</v>
      </c>
      <c r="X397" s="52">
        <f>IF(ISNUMBER(P397),MAX(0,INDEX('913'!$E$6:$E$1205,P397)),0)</f>
        <v>0</v>
      </c>
      <c r="Y397" s="37">
        <f>IF(ISNUMBER(I397),MAX(0,INDEX('913'!$F$6:$F$1205,I397)),0)</f>
        <v>0</v>
      </c>
      <c r="Z397" s="37">
        <f>IF(ISNUMBER(J397),MAX(0,INDEX('913'!$F$6:$F$1205,J397)),0)</f>
        <v>0</v>
      </c>
      <c r="AA397" s="37">
        <f>IF(ISNUMBER(K397),MAX(0,INDEX('913'!$F$6:$F$1205,K397)),0)</f>
        <v>0</v>
      </c>
      <c r="AB397" s="37">
        <f>IF(ISNUMBER(L397),MAX(0,INDEX('913'!$F$6:$F$1205,L397)),0)</f>
        <v>0</v>
      </c>
      <c r="AC397" s="37">
        <f>IF(ISNUMBER(M397),MAX(0,INDEX('913'!$F$6:$F$1205,M397)),0)</f>
        <v>0</v>
      </c>
      <c r="AD397" s="37">
        <f>IF(ISNUMBER(N397),MAX(0,INDEX('913'!$F$6:$F$1205,N397)),0)</f>
        <v>0</v>
      </c>
      <c r="AE397" s="37">
        <f>IF(ISNUMBER(O397),MAX(0,INDEX('913'!$F$6:$F$1205,O397)),0)</f>
        <v>0</v>
      </c>
      <c r="AF397" s="37">
        <f>IF(ISNUMBER(P397),MAX(0,INDEX('913'!$F$6:$F$1205,P397)),0)</f>
        <v>0</v>
      </c>
      <c r="AG397" s="32">
        <f>IF(ISNUMBER(I397),SQRT(INDEX('913'!$I$6:$I$1205,I397)^2+INDEX('913'!$J$6:$J$1205,I397)^2),0)</f>
        <v>0</v>
      </c>
      <c r="AH397" s="32">
        <f>IF(ISNUMBER(J397),SQRT(INDEX('913'!$I$6:$I$1205,J397)^2+INDEX('913'!$J$6:$J$1205,J397)^2),0)</f>
        <v>0</v>
      </c>
      <c r="AI397" s="32">
        <f>IF(ISNUMBER(K397),SQRT(INDEX('913'!$I$6:$I$1205,K397)^2+INDEX('913'!$J$6:$J$1205,K397)^2),0)</f>
        <v>0</v>
      </c>
      <c r="AJ397" s="32">
        <f>IF(ISNUMBER(L397),SQRT(INDEX('913'!$I$6:$I$1205,L397)^2+INDEX('913'!$J$6:$J$1205,L397)^2),0)</f>
        <v>0</v>
      </c>
      <c r="AK397" s="32">
        <f>IF(ISNUMBER(M397),SQRT(INDEX('913'!$I$6:$I$1205,M397)^2+INDEX('913'!$J$6:$J$1205,M397)^2),0)</f>
        <v>0</v>
      </c>
      <c r="AL397" s="32">
        <f>IF(ISNUMBER(N397),SQRT(INDEX('913'!$I$6:$I$1205,N397)^2+INDEX('913'!$J$6:$J$1205,N397)^2),0)</f>
        <v>0</v>
      </c>
      <c r="AM397" s="32">
        <f>IF(ISNUMBER(O397),SQRT(INDEX('913'!$I$6:$I$1205,O397)^2+INDEX('913'!$J$6:$J$1205,O397)^2),0)</f>
        <v>0</v>
      </c>
      <c r="AN397" s="49">
        <f>IF(ISNUMBER(P397),SQRT(INDEX('913'!$I$6:$I$1205,P397)^2+INDEX('913'!$J$6:$J$1205,P397)^2),0)</f>
        <v>0</v>
      </c>
      <c r="AO397" s="37">
        <f t="shared" si="81"/>
        <v>0</v>
      </c>
      <c r="AP397" s="37">
        <f t="shared" si="82"/>
        <v>0</v>
      </c>
      <c r="AQ397" s="33" t="e">
        <f>-100*'935'!W397*(AO397+AP397)/'11'!C$17</f>
        <v>#VALUE!</v>
      </c>
      <c r="AR397" s="37" t="e">
        <f t="shared" si="83"/>
        <v>#VALUE!</v>
      </c>
      <c r="AS397" s="52" t="e">
        <f t="shared" si="84"/>
        <v>#VALUE!</v>
      </c>
      <c r="AT397" s="32" t="e">
        <f>IF('935'!C397="VOID",0,('935'!C397*(1-'935'!X397/'11'!B$17)))</f>
        <v>#VALUE!</v>
      </c>
      <c r="AU397" s="52" t="e">
        <f>'935'!Q397*(1-'935'!Y397/'11'!C$17)/(1-'935'!X397/'11'!B$17)</f>
        <v>#VALUE!</v>
      </c>
      <c r="AV397" s="37" t="e">
        <f>INDEX('DNO totals'!$B$57:$G$57,IF('935'!K397,IF(MOD('935'!K397,1000),IF(MOD('935'!K397,100),IF(MOD('935'!K397,10),IF(MOD('935'!K397,1000)=1,6,5),4),3),2),1))</f>
        <v>#VALUE!</v>
      </c>
      <c r="AW397" s="52" t="e">
        <f t="shared" si="85"/>
        <v>#VALUE!</v>
      </c>
      <c r="AX397" s="32" t="e">
        <f>IF('935'!V397="VOID",0,'935'!V397*(1-'935'!X397/'11'!B$17))</f>
        <v>#VALUE!</v>
      </c>
      <c r="AY397" s="33" t="e">
        <f>IF(H397,-100*'Charging rates'!B$10/'11'!B$17*AX397/H397,0)</f>
        <v>#VALUE!</v>
      </c>
      <c r="AZ397" s="33" t="e">
        <f>IF(C397,'DNO totals'!B$41,0)</f>
        <v>#VALUE!</v>
      </c>
      <c r="BA397" s="33" t="e">
        <f t="shared" si="86"/>
        <v>#VALUE!</v>
      </c>
      <c r="BB397" s="33" t="e">
        <f t="shared" si="87"/>
        <v>#VALUE!</v>
      </c>
      <c r="BC397" s="53" t="e">
        <f t="shared" si="88"/>
        <v>#VALUE!</v>
      </c>
      <c r="BD397" s="32" t="e">
        <f>IF(AT397,'935'!H397*AT397/(AT397+D397+H397),0)</f>
        <v>#VALUE!</v>
      </c>
      <c r="BE397" s="32" t="e">
        <f>IF(H397,'935'!H397*H397/(AT397+D397+H397),0)</f>
        <v>#VALUE!</v>
      </c>
      <c r="BF397" s="32" t="e">
        <f>BD397*(1-'935'!X397/'11'!B$17)</f>
        <v>#VALUE!</v>
      </c>
      <c r="BG397" s="49" t="e">
        <f>BE397*(1-'935'!X397/'11'!B$17)</f>
        <v>#VALUE!</v>
      </c>
      <c r="BH397" s="52" t="e">
        <f>AV397*Parameters!B$6</f>
        <v>#VALUE!</v>
      </c>
      <c r="BI397" s="37" t="e">
        <f>IF('935'!$K397=1000,'Charging rates'!$C$38*$BH397/(1+'DNO totals'!$C$99)*'935'!$L397,0)</f>
        <v>#VALUE!</v>
      </c>
      <c r="BJ397" s="37" t="e">
        <f>IF(MOD('935'!$K397,1000)=100,'Charging rates'!$D$38*$BH397/(1+'DNO totals'!$D$99)*'935'!$M397,0)</f>
        <v>#VALUE!</v>
      </c>
      <c r="BK397" s="37" t="e">
        <f>IF(MOD('935'!$K397,100)=10,'Charging rates'!$E$38*$BH397/(1+'DNO totals'!$E$99)*'935'!$N397,0)</f>
        <v>#VALUE!</v>
      </c>
      <c r="BL397" s="37" t="e">
        <f>IF(AND(MOD('935'!$K397,10)&gt;0,MOD('935'!$K397,1000)&gt;1),'Charging rates'!$F$38*$BH397/(1+'DNO totals'!$F$99)*'935'!$O397,0)</f>
        <v>#VALUE!</v>
      </c>
      <c r="BM397" s="37" t="e">
        <f>IF(MOD('935'!$K397,1000)=1,'Charging rates'!$G$38*$BH397/(1+'DNO totals'!$G$99)*'935'!$P397,0)</f>
        <v>#VALUE!</v>
      </c>
      <c r="BN397" s="52" t="e">
        <f t="shared" si="89"/>
        <v>#VALUE!</v>
      </c>
      <c r="BO397" s="37" t="e">
        <f>IF('935'!$K397&gt;1000,'Charging rates'!$C$38*$AW397*'935'!$L397,0)</f>
        <v>#VALUE!</v>
      </c>
      <c r="BP397" s="37" t="e">
        <f>IF(MOD('935'!$K397,1000)&gt;100,'Charging rates'!$D$38*$AW397*'935'!$M397,0)</f>
        <v>#VALUE!</v>
      </c>
      <c r="BQ397" s="37" t="e">
        <f>IF(MOD('935'!$K397,100)&gt;10,'Charging rates'!$E$38*$AW397*'935'!$N397,0)</f>
        <v>#VALUE!</v>
      </c>
      <c r="BR397" s="52" t="e">
        <f t="shared" si="90"/>
        <v>#VALUE!</v>
      </c>
      <c r="BS397" s="48" t="e">
        <f>'935'!C397&lt;&gt;"VOID"</f>
        <v>#VALUE!</v>
      </c>
      <c r="BT397" s="33" t="e">
        <f>IF(BS397,(100/'11'!B$17*BD397*((1-'935'!I397)*'Charging rates'!B$51+'Charging rates'!B$63)),0)</f>
        <v>#VALUE!</v>
      </c>
      <c r="BU397" s="33" t="e">
        <f>100/'11'!B$17*BG397*('Charging rates'!B$51+'Charging rates'!B$63)</f>
        <v>#VALUE!</v>
      </c>
      <c r="BV397" s="33" t="e">
        <f>100/'11'!B$17*BE397*('Charging rates'!B$51+'Charging rates'!B$63)</f>
        <v>#VALUE!</v>
      </c>
      <c r="BW397" s="53" t="e">
        <f t="shared" si="91"/>
        <v>#VALUE!</v>
      </c>
      <c r="BX397" s="32" t="e">
        <f>AT397-('935'!T397*(1-'935'!X397/'11'!B$17))</f>
        <v>#VALUE!</v>
      </c>
      <c r="BY397" s="32">
        <f>0-IF(ISNUMBER(I397),INDEX('913'!$I$6:$I$1205,I397),0)-IF(ISNUMBER(J397),INDEX('913'!$I$6:$I$1205,J397),0)-IF(ISNUMBER(K397),INDEX('913'!$I$6:$I$1205,K397),0)-IF(ISNUMBER(L397),INDEX('913'!$I$6:$I$1205,L397),0)-IF(ISNUMBER(M397),INDEX('913'!$I$6:$I$1205,M397),0)-IF(ISNUMBER(N397),INDEX('913'!$I$6:$I$1205,N397),0)-IF(ISNUMBER(O397),INDEX('913'!$I$6:$I$1205,O397),0)-IF(ISNUMBER(P397),INDEX('913'!$I$6:$I$1205,P397),0)</f>
        <v>0</v>
      </c>
      <c r="BZ397" s="37">
        <f>IF(BY397=0,1,MAX(1,SQRT(BY397^2+(IF(ISNUMBER(I397),INDEX('913'!$J$6:$J$1205,I397),0)+IF(ISNUMBER(J397),INDEX('913'!$J$6:$J$1205,J397),0)+IF(ISNUMBER(K397),INDEX('913'!$J$6:$J$1205,K397),0)+IF(ISNUMBER(L397),INDEX('913'!$J$6:$J$1205,L397),0)+IF(ISNUMBER(M397),INDEX('913'!$J$6:$J$1205,M397),0)+IF(ISNUMBER(N397),INDEX('913'!$J$6:$J$1205,N397),0)+IF(ISNUMBER(O397),INDEX('913'!$J$6:$J$1205,O397),0)+IF(ISNUMBER(P397),INDEX('913'!$J$6:$J$1205,P397),0))^2)/BY397))</f>
        <v>1</v>
      </c>
      <c r="CA397" s="33" t="e">
        <f>100*AO397/'11'!B$17</f>
        <v>#VALUE!</v>
      </c>
      <c r="CB397" s="37" t="e">
        <f>100*(AP397*BZ397)/'11'!C$17</f>
        <v>#VALUE!</v>
      </c>
      <c r="CC397" s="37" t="e">
        <f t="shared" si="92"/>
        <v>#VALUE!</v>
      </c>
      <c r="CD397" s="33" t="e">
        <f t="shared" si="93"/>
        <v>#VALUE!</v>
      </c>
      <c r="CE397" s="54" t="e">
        <f>'11'!C$17-'935'!Y397</f>
        <v>#VALUE!</v>
      </c>
      <c r="CF397" s="37" t="e">
        <f>MAX('DNO totals'!B$312+0,MIN('935'!L397+0,'DNO totals'!B$304+0))</f>
        <v>#VALUE!</v>
      </c>
      <c r="CG397" s="37" t="e">
        <f>MAX('DNO totals'!C$312+0,MIN('935'!M397+0,'DNO totals'!C$304+0))</f>
        <v>#VALUE!</v>
      </c>
      <c r="CH397" s="37" t="e">
        <f>MAX('DNO totals'!D$312+0,MIN('935'!N397+0,'DNO totals'!D$304+0))</f>
        <v>#VALUE!</v>
      </c>
      <c r="CI397" s="37" t="e">
        <f>MAX('DNO totals'!E$312+0,MIN('935'!O397+0,'DNO totals'!E$304+0))</f>
        <v>#VALUE!</v>
      </c>
      <c r="CJ397" s="52" t="e">
        <f>MAX('DNO totals'!F$312+0,MIN('935'!P397+0,'DNO totals'!F$304+0))</f>
        <v>#VALUE!</v>
      </c>
      <c r="CK397" s="37" t="e">
        <f>IF('935'!$K397=1000,'Charging rates'!$C$38*$BH397/(1+'DNO totals'!$C$99)*$CF397,0)</f>
        <v>#VALUE!</v>
      </c>
      <c r="CL397" s="37" t="e">
        <f>IF(MOD('935'!$K397,1000)=100,'Charging rates'!$D$38*$BH397/(1+'DNO totals'!$D$99)*$CG397,0)</f>
        <v>#VALUE!</v>
      </c>
      <c r="CM397" s="37" t="e">
        <f>IF(MOD('935'!$K397,100)=10,'Charging rates'!$E$38*$BH397/(1+'DNO totals'!$E$99)*$CH397,0)</f>
        <v>#VALUE!</v>
      </c>
      <c r="CN397" s="37" t="e">
        <f>IF(AND(MOD('935'!$K397,10)&gt;0,MOD('935'!$K397,1000)&gt;1),'Charging rates'!$F$38*$BH397/(1+'DNO totals'!$F$99)*$CI397,0)</f>
        <v>#VALUE!</v>
      </c>
      <c r="CO397" s="37" t="e">
        <f>IF(MOD('935'!$K397,1000)=1,'Charging rates'!$G$38*$BH397/(1+'DNO totals'!$G$99)*$CJ397,0)</f>
        <v>#VALUE!</v>
      </c>
      <c r="CP397" s="52" t="e">
        <f t="shared" si="94"/>
        <v>#VALUE!</v>
      </c>
      <c r="CQ397" s="37" t="e">
        <f>IF('935'!$K397&gt;1000,'Charging rates'!$C$38*$AW397*$CF397,0)</f>
        <v>#VALUE!</v>
      </c>
      <c r="CR397" s="37" t="e">
        <f>IF(MOD('935'!$K397,1000)&gt;100,'Charging rates'!$D$38*$AW397*$CG397,0)</f>
        <v>#VALUE!</v>
      </c>
      <c r="CS397" s="37" t="e">
        <f>IF(MOD('935'!$K397,100)&gt;10,'Charging rates'!$E$38*$AW397*$CH397,0)</f>
        <v>#VALUE!</v>
      </c>
      <c r="CT397" s="52" t="e">
        <f t="shared" si="95"/>
        <v>#VALUE!</v>
      </c>
      <c r="CU397" s="33" t="e">
        <f>100*(AP397*'935'!Q397*BZ397)/'11'!B$17</f>
        <v>#VALUE!</v>
      </c>
      <c r="CV397" s="33" t="e">
        <f>100/'11'!B$17*'Charging rates'!B$10*AW397</f>
        <v>#VALUE!</v>
      </c>
      <c r="CW397" s="33" t="e">
        <f>IF(AT397=0,0,(1-BX397/AT397)*(CA397+IF('935'!Q397=0,0,(CB397*'935'!Q397*('11'!C$17-'935'!Y397)/('11'!B$17-'935'!X397)))))</f>
        <v>#VALUE!</v>
      </c>
      <c r="CX397" s="33" t="e">
        <f t="shared" si="96"/>
        <v>#VALUE!</v>
      </c>
      <c r="CY397" s="49" t="e">
        <f t="shared" si="97"/>
        <v>#VALUE!</v>
      </c>
      <c r="CZ397" s="32" t="e">
        <f>AT397*(Parameters!B$21+AU397)*IF('DNO totals'!B$323&lt;0,1,'935'!S397)</f>
        <v>#VALUE!</v>
      </c>
      <c r="DA397" s="52" t="e">
        <f>IF('DNO totals'!B$323&lt;0,1,'935'!S397)*(Parameters!B$21+AU397)</f>
        <v>#VALUE!</v>
      </c>
      <c r="DB397" s="37" t="e">
        <f>CX397+'Charging rates'!B$106*DA397*100/'11'!B$17</f>
        <v>#VALUE!</v>
      </c>
      <c r="DC397" s="37" t="e">
        <f>DB397+'Charging rates'!B$116*(Parameters!B$21+AU397)*100/'11'!B$17*IF('DNO totals'!B$323&lt;0,1,'935'!S397)</f>
        <v>#VALUE!</v>
      </c>
      <c r="DD397" s="37" t="e">
        <f>'Charging rates'!B$97*(CP397+CT397)*100/'11'!B$17</f>
        <v>#VALUE!</v>
      </c>
      <c r="DE397" s="33" t="e">
        <f>MAX(0-(CB397*AU397*'11'!C$17/'11'!B$17),DC397+DD397)</f>
        <v>#VALUE!</v>
      </c>
      <c r="DF397" s="37" t="e">
        <f>IF(BS397,IF(AU397=0,CC397,MAX(0,MIN(CC397,CC397+(DE397/'935'!Q397*('11'!B$17-'935'!X397)/('11'!C$17-'935'!Y397))))),0)</f>
        <v>#VALUE!</v>
      </c>
      <c r="DG397" s="33" t="e">
        <f t="shared" si="98"/>
        <v>#VALUE!</v>
      </c>
      <c r="DH397" s="53" t="e">
        <f t="shared" si="99"/>
        <v>#VALUE!</v>
      </c>
    </row>
    <row r="398" spans="1:112">
      <c r="A398" s="28">
        <v>298</v>
      </c>
      <c r="B398" s="47" t="e">
        <f>'935'!B398</f>
        <v>#VALUE!</v>
      </c>
      <c r="C398" s="48" t="e">
        <f>OR('935'!E398&lt;&gt;"VOID",'935'!F398&lt;&gt;"VOID",'935'!G398&lt;&gt;"VOID")</f>
        <v>#VALUE!</v>
      </c>
      <c r="D398" s="32" t="e">
        <f>IF('935'!D398="VOID",0,'935'!D398*(1-'935'!X398/'11'!B$17))</f>
        <v>#VALUE!</v>
      </c>
      <c r="E398" s="32" t="e">
        <f>IF('935'!E398="VOID",0,'935'!E398*(1-'935'!X398/'11'!B$17))</f>
        <v>#VALUE!</v>
      </c>
      <c r="F398" s="32" t="e">
        <f>IF('935'!F398="VOID",0,'935'!F398*(1-'935'!X398/'11'!B$17))</f>
        <v>#VALUE!</v>
      </c>
      <c r="G398" s="32" t="e">
        <f>IF('935'!G398="VOID",0,'935'!G398*(1-'935'!X398/'11'!B$17))</f>
        <v>#VALUE!</v>
      </c>
      <c r="H398" s="49" t="e">
        <f t="shared" si="80"/>
        <v>#VALUE!</v>
      </c>
      <c r="I398" s="50" t="e">
        <f>MATCH('935'!J398,'913'!$B$6:$B$1205,0)</f>
        <v>#VALUE!</v>
      </c>
      <c r="J398" s="50" t="e">
        <f>MATCH(INDEX('913'!$D$6:$D$1205,I398),'913'!$B$6:$B$1205,0)</f>
        <v>#VALUE!</v>
      </c>
      <c r="K398" s="50" t="e">
        <f>MATCH(INDEX('913'!$D$6:$D$1205,J398),'913'!$B$6:$B$1205,0)</f>
        <v>#VALUE!</v>
      </c>
      <c r="L398" s="50" t="e">
        <f>MATCH(INDEX('913'!$D$6:$D$1205,K398),'913'!$B$6:$B$1205,0)</f>
        <v>#VALUE!</v>
      </c>
      <c r="M398" s="50" t="e">
        <f>MATCH(INDEX('913'!$D$6:$D$1205,L398),'913'!$B$6:$B$1205,0)</f>
        <v>#VALUE!</v>
      </c>
      <c r="N398" s="50" t="e">
        <f>MATCH(INDEX('913'!$D$6:$D$1205,M398),'913'!$B$6:$B$1205,0)</f>
        <v>#VALUE!</v>
      </c>
      <c r="O398" s="50" t="e">
        <f>MATCH(INDEX('913'!$D$6:$D$1205,N398),'913'!$B$6:$B$1205,0)</f>
        <v>#VALUE!</v>
      </c>
      <c r="P398" s="51" t="e">
        <f>MATCH(INDEX('913'!$D$6:$D$1205,O398),'913'!$B$6:$B$1205,0)</f>
        <v>#VALUE!</v>
      </c>
      <c r="Q398" s="37">
        <f>IF(ISNUMBER(I398),MAX(0,INDEX('913'!$E$6:$E$1205,I398)),0)</f>
        <v>0</v>
      </c>
      <c r="R398" s="37">
        <f>IF(ISNUMBER(J398),MAX(0,INDEX('913'!$E$6:$E$1205,J398)),0)</f>
        <v>0</v>
      </c>
      <c r="S398" s="37">
        <f>IF(ISNUMBER(K398),MAX(0,INDEX('913'!$E$6:$E$1205,K398)),0)</f>
        <v>0</v>
      </c>
      <c r="T398" s="37">
        <f>IF(ISNUMBER(L398),MAX(0,INDEX('913'!$E$6:$E$1205,L398)),0)</f>
        <v>0</v>
      </c>
      <c r="U398" s="37">
        <f>IF(ISNUMBER(M398),MAX(0,INDEX('913'!$E$6:$E$1205,M398)),0)</f>
        <v>0</v>
      </c>
      <c r="V398" s="37">
        <f>IF(ISNUMBER(N398),MAX(0,INDEX('913'!$E$6:$E$1205,N398)),0)</f>
        <v>0</v>
      </c>
      <c r="W398" s="37">
        <f>IF(ISNUMBER(O398),MAX(0,INDEX('913'!$E$6:$E$1205,O398)),0)</f>
        <v>0</v>
      </c>
      <c r="X398" s="52">
        <f>IF(ISNUMBER(P398),MAX(0,INDEX('913'!$E$6:$E$1205,P398)),0)</f>
        <v>0</v>
      </c>
      <c r="Y398" s="37">
        <f>IF(ISNUMBER(I398),MAX(0,INDEX('913'!$F$6:$F$1205,I398)),0)</f>
        <v>0</v>
      </c>
      <c r="Z398" s="37">
        <f>IF(ISNUMBER(J398),MAX(0,INDEX('913'!$F$6:$F$1205,J398)),0)</f>
        <v>0</v>
      </c>
      <c r="AA398" s="37">
        <f>IF(ISNUMBER(K398),MAX(0,INDEX('913'!$F$6:$F$1205,K398)),0)</f>
        <v>0</v>
      </c>
      <c r="AB398" s="37">
        <f>IF(ISNUMBER(L398),MAX(0,INDEX('913'!$F$6:$F$1205,L398)),0)</f>
        <v>0</v>
      </c>
      <c r="AC398" s="37">
        <f>IF(ISNUMBER(M398),MAX(0,INDEX('913'!$F$6:$F$1205,M398)),0)</f>
        <v>0</v>
      </c>
      <c r="AD398" s="37">
        <f>IF(ISNUMBER(N398),MAX(0,INDEX('913'!$F$6:$F$1205,N398)),0)</f>
        <v>0</v>
      </c>
      <c r="AE398" s="37">
        <f>IF(ISNUMBER(O398),MAX(0,INDEX('913'!$F$6:$F$1205,O398)),0)</f>
        <v>0</v>
      </c>
      <c r="AF398" s="37">
        <f>IF(ISNUMBER(P398),MAX(0,INDEX('913'!$F$6:$F$1205,P398)),0)</f>
        <v>0</v>
      </c>
      <c r="AG398" s="32">
        <f>IF(ISNUMBER(I398),SQRT(INDEX('913'!$I$6:$I$1205,I398)^2+INDEX('913'!$J$6:$J$1205,I398)^2),0)</f>
        <v>0</v>
      </c>
      <c r="AH398" s="32">
        <f>IF(ISNUMBER(J398),SQRT(INDEX('913'!$I$6:$I$1205,J398)^2+INDEX('913'!$J$6:$J$1205,J398)^2),0)</f>
        <v>0</v>
      </c>
      <c r="AI398" s="32">
        <f>IF(ISNUMBER(K398),SQRT(INDEX('913'!$I$6:$I$1205,K398)^2+INDEX('913'!$J$6:$J$1205,K398)^2),0)</f>
        <v>0</v>
      </c>
      <c r="AJ398" s="32">
        <f>IF(ISNUMBER(L398),SQRT(INDEX('913'!$I$6:$I$1205,L398)^2+INDEX('913'!$J$6:$J$1205,L398)^2),0)</f>
        <v>0</v>
      </c>
      <c r="AK398" s="32">
        <f>IF(ISNUMBER(M398),SQRT(INDEX('913'!$I$6:$I$1205,M398)^2+INDEX('913'!$J$6:$J$1205,M398)^2),0)</f>
        <v>0</v>
      </c>
      <c r="AL398" s="32">
        <f>IF(ISNUMBER(N398),SQRT(INDEX('913'!$I$6:$I$1205,N398)^2+INDEX('913'!$J$6:$J$1205,N398)^2),0)</f>
        <v>0</v>
      </c>
      <c r="AM398" s="32">
        <f>IF(ISNUMBER(O398),SQRT(INDEX('913'!$I$6:$I$1205,O398)^2+INDEX('913'!$J$6:$J$1205,O398)^2),0)</f>
        <v>0</v>
      </c>
      <c r="AN398" s="49">
        <f>IF(ISNUMBER(P398),SQRT(INDEX('913'!$I$6:$I$1205,P398)^2+INDEX('913'!$J$6:$J$1205,P398)^2),0)</f>
        <v>0</v>
      </c>
      <c r="AO398" s="37">
        <f t="shared" si="81"/>
        <v>0</v>
      </c>
      <c r="AP398" s="37">
        <f t="shared" si="82"/>
        <v>0</v>
      </c>
      <c r="AQ398" s="33" t="e">
        <f>-100*'935'!W398*(AO398+AP398)/'11'!C$17</f>
        <v>#VALUE!</v>
      </c>
      <c r="AR398" s="37" t="e">
        <f t="shared" si="83"/>
        <v>#VALUE!</v>
      </c>
      <c r="AS398" s="52" t="e">
        <f t="shared" si="84"/>
        <v>#VALUE!</v>
      </c>
      <c r="AT398" s="32" t="e">
        <f>IF('935'!C398="VOID",0,('935'!C398*(1-'935'!X398/'11'!B$17)))</f>
        <v>#VALUE!</v>
      </c>
      <c r="AU398" s="52" t="e">
        <f>'935'!Q398*(1-'935'!Y398/'11'!C$17)/(1-'935'!X398/'11'!B$17)</f>
        <v>#VALUE!</v>
      </c>
      <c r="AV398" s="37" t="e">
        <f>INDEX('DNO totals'!$B$57:$G$57,IF('935'!K398,IF(MOD('935'!K398,1000),IF(MOD('935'!K398,100),IF(MOD('935'!K398,10),IF(MOD('935'!K398,1000)=1,6,5),4),3),2),1))</f>
        <v>#VALUE!</v>
      </c>
      <c r="AW398" s="52" t="e">
        <f t="shared" si="85"/>
        <v>#VALUE!</v>
      </c>
      <c r="AX398" s="32" t="e">
        <f>IF('935'!V398="VOID",0,'935'!V398*(1-'935'!X398/'11'!B$17))</f>
        <v>#VALUE!</v>
      </c>
      <c r="AY398" s="33" t="e">
        <f>IF(H398,-100*'Charging rates'!B$10/'11'!B$17*AX398/H398,0)</f>
        <v>#VALUE!</v>
      </c>
      <c r="AZ398" s="33" t="e">
        <f>IF(C398,'DNO totals'!B$41,0)</f>
        <v>#VALUE!</v>
      </c>
      <c r="BA398" s="33" t="e">
        <f t="shared" si="86"/>
        <v>#VALUE!</v>
      </c>
      <c r="BB398" s="33" t="e">
        <f t="shared" si="87"/>
        <v>#VALUE!</v>
      </c>
      <c r="BC398" s="53" t="e">
        <f t="shared" si="88"/>
        <v>#VALUE!</v>
      </c>
      <c r="BD398" s="32" t="e">
        <f>IF(AT398,'935'!H398*AT398/(AT398+D398+H398),0)</f>
        <v>#VALUE!</v>
      </c>
      <c r="BE398" s="32" t="e">
        <f>IF(H398,'935'!H398*H398/(AT398+D398+H398),0)</f>
        <v>#VALUE!</v>
      </c>
      <c r="BF398" s="32" t="e">
        <f>BD398*(1-'935'!X398/'11'!B$17)</f>
        <v>#VALUE!</v>
      </c>
      <c r="BG398" s="49" t="e">
        <f>BE398*(1-'935'!X398/'11'!B$17)</f>
        <v>#VALUE!</v>
      </c>
      <c r="BH398" s="52" t="e">
        <f>AV398*Parameters!B$6</f>
        <v>#VALUE!</v>
      </c>
      <c r="BI398" s="37" t="e">
        <f>IF('935'!$K398=1000,'Charging rates'!$C$38*$BH398/(1+'DNO totals'!$C$99)*'935'!$L398,0)</f>
        <v>#VALUE!</v>
      </c>
      <c r="BJ398" s="37" t="e">
        <f>IF(MOD('935'!$K398,1000)=100,'Charging rates'!$D$38*$BH398/(1+'DNO totals'!$D$99)*'935'!$M398,0)</f>
        <v>#VALUE!</v>
      </c>
      <c r="BK398" s="37" t="e">
        <f>IF(MOD('935'!$K398,100)=10,'Charging rates'!$E$38*$BH398/(1+'DNO totals'!$E$99)*'935'!$N398,0)</f>
        <v>#VALUE!</v>
      </c>
      <c r="BL398" s="37" t="e">
        <f>IF(AND(MOD('935'!$K398,10)&gt;0,MOD('935'!$K398,1000)&gt;1),'Charging rates'!$F$38*$BH398/(1+'DNO totals'!$F$99)*'935'!$O398,0)</f>
        <v>#VALUE!</v>
      </c>
      <c r="BM398" s="37" t="e">
        <f>IF(MOD('935'!$K398,1000)=1,'Charging rates'!$G$38*$BH398/(1+'DNO totals'!$G$99)*'935'!$P398,0)</f>
        <v>#VALUE!</v>
      </c>
      <c r="BN398" s="52" t="e">
        <f t="shared" si="89"/>
        <v>#VALUE!</v>
      </c>
      <c r="BO398" s="37" t="e">
        <f>IF('935'!$K398&gt;1000,'Charging rates'!$C$38*$AW398*'935'!$L398,0)</f>
        <v>#VALUE!</v>
      </c>
      <c r="BP398" s="37" t="e">
        <f>IF(MOD('935'!$K398,1000)&gt;100,'Charging rates'!$D$38*$AW398*'935'!$M398,0)</f>
        <v>#VALUE!</v>
      </c>
      <c r="BQ398" s="37" t="e">
        <f>IF(MOD('935'!$K398,100)&gt;10,'Charging rates'!$E$38*$AW398*'935'!$N398,0)</f>
        <v>#VALUE!</v>
      </c>
      <c r="BR398" s="52" t="e">
        <f t="shared" si="90"/>
        <v>#VALUE!</v>
      </c>
      <c r="BS398" s="48" t="e">
        <f>'935'!C398&lt;&gt;"VOID"</f>
        <v>#VALUE!</v>
      </c>
      <c r="BT398" s="33" t="e">
        <f>IF(BS398,(100/'11'!B$17*BD398*((1-'935'!I398)*'Charging rates'!B$51+'Charging rates'!B$63)),0)</f>
        <v>#VALUE!</v>
      </c>
      <c r="BU398" s="33" t="e">
        <f>100/'11'!B$17*BG398*('Charging rates'!B$51+'Charging rates'!B$63)</f>
        <v>#VALUE!</v>
      </c>
      <c r="BV398" s="33" t="e">
        <f>100/'11'!B$17*BE398*('Charging rates'!B$51+'Charging rates'!B$63)</f>
        <v>#VALUE!</v>
      </c>
      <c r="BW398" s="53" t="e">
        <f t="shared" si="91"/>
        <v>#VALUE!</v>
      </c>
      <c r="BX398" s="32" t="e">
        <f>AT398-('935'!T398*(1-'935'!X398/'11'!B$17))</f>
        <v>#VALUE!</v>
      </c>
      <c r="BY398" s="32">
        <f>0-IF(ISNUMBER(I398),INDEX('913'!$I$6:$I$1205,I398),0)-IF(ISNUMBER(J398),INDEX('913'!$I$6:$I$1205,J398),0)-IF(ISNUMBER(K398),INDEX('913'!$I$6:$I$1205,K398),0)-IF(ISNUMBER(L398),INDEX('913'!$I$6:$I$1205,L398),0)-IF(ISNUMBER(M398),INDEX('913'!$I$6:$I$1205,M398),0)-IF(ISNUMBER(N398),INDEX('913'!$I$6:$I$1205,N398),0)-IF(ISNUMBER(O398),INDEX('913'!$I$6:$I$1205,O398),0)-IF(ISNUMBER(P398),INDEX('913'!$I$6:$I$1205,P398),0)</f>
        <v>0</v>
      </c>
      <c r="BZ398" s="37">
        <f>IF(BY398=0,1,MAX(1,SQRT(BY398^2+(IF(ISNUMBER(I398),INDEX('913'!$J$6:$J$1205,I398),0)+IF(ISNUMBER(J398),INDEX('913'!$J$6:$J$1205,J398),0)+IF(ISNUMBER(K398),INDEX('913'!$J$6:$J$1205,K398),0)+IF(ISNUMBER(L398),INDEX('913'!$J$6:$J$1205,L398),0)+IF(ISNUMBER(M398),INDEX('913'!$J$6:$J$1205,M398),0)+IF(ISNUMBER(N398),INDEX('913'!$J$6:$J$1205,N398),0)+IF(ISNUMBER(O398),INDEX('913'!$J$6:$J$1205,O398),0)+IF(ISNUMBER(P398),INDEX('913'!$J$6:$J$1205,P398),0))^2)/BY398))</f>
        <v>1</v>
      </c>
      <c r="CA398" s="33" t="e">
        <f>100*AO398/'11'!B$17</f>
        <v>#VALUE!</v>
      </c>
      <c r="CB398" s="37" t="e">
        <f>100*(AP398*BZ398)/'11'!C$17</f>
        <v>#VALUE!</v>
      </c>
      <c r="CC398" s="37" t="e">
        <f t="shared" si="92"/>
        <v>#VALUE!</v>
      </c>
      <c r="CD398" s="33" t="e">
        <f t="shared" si="93"/>
        <v>#VALUE!</v>
      </c>
      <c r="CE398" s="54" t="e">
        <f>'11'!C$17-'935'!Y398</f>
        <v>#VALUE!</v>
      </c>
      <c r="CF398" s="37" t="e">
        <f>MAX('DNO totals'!B$312+0,MIN('935'!L398+0,'DNO totals'!B$304+0))</f>
        <v>#VALUE!</v>
      </c>
      <c r="CG398" s="37" t="e">
        <f>MAX('DNO totals'!C$312+0,MIN('935'!M398+0,'DNO totals'!C$304+0))</f>
        <v>#VALUE!</v>
      </c>
      <c r="CH398" s="37" t="e">
        <f>MAX('DNO totals'!D$312+0,MIN('935'!N398+0,'DNO totals'!D$304+0))</f>
        <v>#VALUE!</v>
      </c>
      <c r="CI398" s="37" t="e">
        <f>MAX('DNO totals'!E$312+0,MIN('935'!O398+0,'DNO totals'!E$304+0))</f>
        <v>#VALUE!</v>
      </c>
      <c r="CJ398" s="52" t="e">
        <f>MAX('DNO totals'!F$312+0,MIN('935'!P398+0,'DNO totals'!F$304+0))</f>
        <v>#VALUE!</v>
      </c>
      <c r="CK398" s="37" t="e">
        <f>IF('935'!$K398=1000,'Charging rates'!$C$38*$BH398/(1+'DNO totals'!$C$99)*$CF398,0)</f>
        <v>#VALUE!</v>
      </c>
      <c r="CL398" s="37" t="e">
        <f>IF(MOD('935'!$K398,1000)=100,'Charging rates'!$D$38*$BH398/(1+'DNO totals'!$D$99)*$CG398,0)</f>
        <v>#VALUE!</v>
      </c>
      <c r="CM398" s="37" t="e">
        <f>IF(MOD('935'!$K398,100)=10,'Charging rates'!$E$38*$BH398/(1+'DNO totals'!$E$99)*$CH398,0)</f>
        <v>#VALUE!</v>
      </c>
      <c r="CN398" s="37" t="e">
        <f>IF(AND(MOD('935'!$K398,10)&gt;0,MOD('935'!$K398,1000)&gt;1),'Charging rates'!$F$38*$BH398/(1+'DNO totals'!$F$99)*$CI398,0)</f>
        <v>#VALUE!</v>
      </c>
      <c r="CO398" s="37" t="e">
        <f>IF(MOD('935'!$K398,1000)=1,'Charging rates'!$G$38*$BH398/(1+'DNO totals'!$G$99)*$CJ398,0)</f>
        <v>#VALUE!</v>
      </c>
      <c r="CP398" s="52" t="e">
        <f t="shared" si="94"/>
        <v>#VALUE!</v>
      </c>
      <c r="CQ398" s="37" t="e">
        <f>IF('935'!$K398&gt;1000,'Charging rates'!$C$38*$AW398*$CF398,0)</f>
        <v>#VALUE!</v>
      </c>
      <c r="CR398" s="37" t="e">
        <f>IF(MOD('935'!$K398,1000)&gt;100,'Charging rates'!$D$38*$AW398*$CG398,0)</f>
        <v>#VALUE!</v>
      </c>
      <c r="CS398" s="37" t="e">
        <f>IF(MOD('935'!$K398,100)&gt;10,'Charging rates'!$E$38*$AW398*$CH398,0)</f>
        <v>#VALUE!</v>
      </c>
      <c r="CT398" s="52" t="e">
        <f t="shared" si="95"/>
        <v>#VALUE!</v>
      </c>
      <c r="CU398" s="33" t="e">
        <f>100*(AP398*'935'!Q398*BZ398)/'11'!B$17</f>
        <v>#VALUE!</v>
      </c>
      <c r="CV398" s="33" t="e">
        <f>100/'11'!B$17*'Charging rates'!B$10*AW398</f>
        <v>#VALUE!</v>
      </c>
      <c r="CW398" s="33" t="e">
        <f>IF(AT398=0,0,(1-BX398/AT398)*(CA398+IF('935'!Q398=0,0,(CB398*'935'!Q398*('11'!C$17-'935'!Y398)/('11'!B$17-'935'!X398)))))</f>
        <v>#VALUE!</v>
      </c>
      <c r="CX398" s="33" t="e">
        <f t="shared" si="96"/>
        <v>#VALUE!</v>
      </c>
      <c r="CY398" s="49" t="e">
        <f t="shared" si="97"/>
        <v>#VALUE!</v>
      </c>
      <c r="CZ398" s="32" t="e">
        <f>AT398*(Parameters!B$21+AU398)*IF('DNO totals'!B$323&lt;0,1,'935'!S398)</f>
        <v>#VALUE!</v>
      </c>
      <c r="DA398" s="52" t="e">
        <f>IF('DNO totals'!B$323&lt;0,1,'935'!S398)*(Parameters!B$21+AU398)</f>
        <v>#VALUE!</v>
      </c>
      <c r="DB398" s="37" t="e">
        <f>CX398+'Charging rates'!B$106*DA398*100/'11'!B$17</f>
        <v>#VALUE!</v>
      </c>
      <c r="DC398" s="37" t="e">
        <f>DB398+'Charging rates'!B$116*(Parameters!B$21+AU398)*100/'11'!B$17*IF('DNO totals'!B$323&lt;0,1,'935'!S398)</f>
        <v>#VALUE!</v>
      </c>
      <c r="DD398" s="37" t="e">
        <f>'Charging rates'!B$97*(CP398+CT398)*100/'11'!B$17</f>
        <v>#VALUE!</v>
      </c>
      <c r="DE398" s="33" t="e">
        <f>MAX(0-(CB398*AU398*'11'!C$17/'11'!B$17),DC398+DD398)</f>
        <v>#VALUE!</v>
      </c>
      <c r="DF398" s="37" t="e">
        <f>IF(BS398,IF(AU398=0,CC398,MAX(0,MIN(CC398,CC398+(DE398/'935'!Q398*('11'!B$17-'935'!X398)/('11'!C$17-'935'!Y398))))),0)</f>
        <v>#VALUE!</v>
      </c>
      <c r="DG398" s="33" t="e">
        <f t="shared" si="98"/>
        <v>#VALUE!</v>
      </c>
      <c r="DH398" s="53" t="e">
        <f t="shared" si="99"/>
        <v>#VALUE!</v>
      </c>
    </row>
    <row r="399" spans="1:112">
      <c r="A399" s="28">
        <v>299</v>
      </c>
      <c r="B399" s="47" t="e">
        <f>'935'!B399</f>
        <v>#VALUE!</v>
      </c>
      <c r="C399" s="48" t="e">
        <f>OR('935'!E399&lt;&gt;"VOID",'935'!F399&lt;&gt;"VOID",'935'!G399&lt;&gt;"VOID")</f>
        <v>#VALUE!</v>
      </c>
      <c r="D399" s="32" t="e">
        <f>IF('935'!D399="VOID",0,'935'!D399*(1-'935'!X399/'11'!B$17))</f>
        <v>#VALUE!</v>
      </c>
      <c r="E399" s="32" t="e">
        <f>IF('935'!E399="VOID",0,'935'!E399*(1-'935'!X399/'11'!B$17))</f>
        <v>#VALUE!</v>
      </c>
      <c r="F399" s="32" t="e">
        <f>IF('935'!F399="VOID",0,'935'!F399*(1-'935'!X399/'11'!B$17))</f>
        <v>#VALUE!</v>
      </c>
      <c r="G399" s="32" t="e">
        <f>IF('935'!G399="VOID",0,'935'!G399*(1-'935'!X399/'11'!B$17))</f>
        <v>#VALUE!</v>
      </c>
      <c r="H399" s="49" t="e">
        <f t="shared" si="80"/>
        <v>#VALUE!</v>
      </c>
      <c r="I399" s="50" t="e">
        <f>MATCH('935'!J399,'913'!$B$6:$B$1205,0)</f>
        <v>#VALUE!</v>
      </c>
      <c r="J399" s="50" t="e">
        <f>MATCH(INDEX('913'!$D$6:$D$1205,I399),'913'!$B$6:$B$1205,0)</f>
        <v>#VALUE!</v>
      </c>
      <c r="K399" s="50" t="e">
        <f>MATCH(INDEX('913'!$D$6:$D$1205,J399),'913'!$B$6:$B$1205,0)</f>
        <v>#VALUE!</v>
      </c>
      <c r="L399" s="50" t="e">
        <f>MATCH(INDEX('913'!$D$6:$D$1205,K399),'913'!$B$6:$B$1205,0)</f>
        <v>#VALUE!</v>
      </c>
      <c r="M399" s="50" t="e">
        <f>MATCH(INDEX('913'!$D$6:$D$1205,L399),'913'!$B$6:$B$1205,0)</f>
        <v>#VALUE!</v>
      </c>
      <c r="N399" s="50" t="e">
        <f>MATCH(INDEX('913'!$D$6:$D$1205,M399),'913'!$B$6:$B$1205,0)</f>
        <v>#VALUE!</v>
      </c>
      <c r="O399" s="50" t="e">
        <f>MATCH(INDEX('913'!$D$6:$D$1205,N399),'913'!$B$6:$B$1205,0)</f>
        <v>#VALUE!</v>
      </c>
      <c r="P399" s="51" t="e">
        <f>MATCH(INDEX('913'!$D$6:$D$1205,O399),'913'!$B$6:$B$1205,0)</f>
        <v>#VALUE!</v>
      </c>
      <c r="Q399" s="37">
        <f>IF(ISNUMBER(I399),MAX(0,INDEX('913'!$E$6:$E$1205,I399)),0)</f>
        <v>0</v>
      </c>
      <c r="R399" s="37">
        <f>IF(ISNUMBER(J399),MAX(0,INDEX('913'!$E$6:$E$1205,J399)),0)</f>
        <v>0</v>
      </c>
      <c r="S399" s="37">
        <f>IF(ISNUMBER(K399),MAX(0,INDEX('913'!$E$6:$E$1205,K399)),0)</f>
        <v>0</v>
      </c>
      <c r="T399" s="37">
        <f>IF(ISNUMBER(L399),MAX(0,INDEX('913'!$E$6:$E$1205,L399)),0)</f>
        <v>0</v>
      </c>
      <c r="U399" s="37">
        <f>IF(ISNUMBER(M399),MAX(0,INDEX('913'!$E$6:$E$1205,M399)),0)</f>
        <v>0</v>
      </c>
      <c r="V399" s="37">
        <f>IF(ISNUMBER(N399),MAX(0,INDEX('913'!$E$6:$E$1205,N399)),0)</f>
        <v>0</v>
      </c>
      <c r="W399" s="37">
        <f>IF(ISNUMBER(O399),MAX(0,INDEX('913'!$E$6:$E$1205,O399)),0)</f>
        <v>0</v>
      </c>
      <c r="X399" s="52">
        <f>IF(ISNUMBER(P399),MAX(0,INDEX('913'!$E$6:$E$1205,P399)),0)</f>
        <v>0</v>
      </c>
      <c r="Y399" s="37">
        <f>IF(ISNUMBER(I399),MAX(0,INDEX('913'!$F$6:$F$1205,I399)),0)</f>
        <v>0</v>
      </c>
      <c r="Z399" s="37">
        <f>IF(ISNUMBER(J399),MAX(0,INDEX('913'!$F$6:$F$1205,J399)),0)</f>
        <v>0</v>
      </c>
      <c r="AA399" s="37">
        <f>IF(ISNUMBER(K399),MAX(0,INDEX('913'!$F$6:$F$1205,K399)),0)</f>
        <v>0</v>
      </c>
      <c r="AB399" s="37">
        <f>IF(ISNUMBER(L399),MAX(0,INDEX('913'!$F$6:$F$1205,L399)),0)</f>
        <v>0</v>
      </c>
      <c r="AC399" s="37">
        <f>IF(ISNUMBER(M399),MAX(0,INDEX('913'!$F$6:$F$1205,M399)),0)</f>
        <v>0</v>
      </c>
      <c r="AD399" s="37">
        <f>IF(ISNUMBER(N399),MAX(0,INDEX('913'!$F$6:$F$1205,N399)),0)</f>
        <v>0</v>
      </c>
      <c r="AE399" s="37">
        <f>IF(ISNUMBER(O399),MAX(0,INDEX('913'!$F$6:$F$1205,O399)),0)</f>
        <v>0</v>
      </c>
      <c r="AF399" s="37">
        <f>IF(ISNUMBER(P399),MAX(0,INDEX('913'!$F$6:$F$1205,P399)),0)</f>
        <v>0</v>
      </c>
      <c r="AG399" s="32">
        <f>IF(ISNUMBER(I399),SQRT(INDEX('913'!$I$6:$I$1205,I399)^2+INDEX('913'!$J$6:$J$1205,I399)^2),0)</f>
        <v>0</v>
      </c>
      <c r="AH399" s="32">
        <f>IF(ISNUMBER(J399),SQRT(INDEX('913'!$I$6:$I$1205,J399)^2+INDEX('913'!$J$6:$J$1205,J399)^2),0)</f>
        <v>0</v>
      </c>
      <c r="AI399" s="32">
        <f>IF(ISNUMBER(K399),SQRT(INDEX('913'!$I$6:$I$1205,K399)^2+INDEX('913'!$J$6:$J$1205,K399)^2),0)</f>
        <v>0</v>
      </c>
      <c r="AJ399" s="32">
        <f>IF(ISNUMBER(L399),SQRT(INDEX('913'!$I$6:$I$1205,L399)^2+INDEX('913'!$J$6:$J$1205,L399)^2),0)</f>
        <v>0</v>
      </c>
      <c r="AK399" s="32">
        <f>IF(ISNUMBER(M399),SQRT(INDEX('913'!$I$6:$I$1205,M399)^2+INDEX('913'!$J$6:$J$1205,M399)^2),0)</f>
        <v>0</v>
      </c>
      <c r="AL399" s="32">
        <f>IF(ISNUMBER(N399),SQRT(INDEX('913'!$I$6:$I$1205,N399)^2+INDEX('913'!$J$6:$J$1205,N399)^2),0)</f>
        <v>0</v>
      </c>
      <c r="AM399" s="32">
        <f>IF(ISNUMBER(O399),SQRT(INDEX('913'!$I$6:$I$1205,O399)^2+INDEX('913'!$J$6:$J$1205,O399)^2),0)</f>
        <v>0</v>
      </c>
      <c r="AN399" s="49">
        <f>IF(ISNUMBER(P399),SQRT(INDEX('913'!$I$6:$I$1205,P399)^2+INDEX('913'!$J$6:$J$1205,P399)^2),0)</f>
        <v>0</v>
      </c>
      <c r="AO399" s="37">
        <f t="shared" si="81"/>
        <v>0</v>
      </c>
      <c r="AP399" s="37">
        <f t="shared" si="82"/>
        <v>0</v>
      </c>
      <c r="AQ399" s="33" t="e">
        <f>-100*'935'!W399*(AO399+AP399)/'11'!C$17</f>
        <v>#VALUE!</v>
      </c>
      <c r="AR399" s="37" t="e">
        <f t="shared" si="83"/>
        <v>#VALUE!</v>
      </c>
      <c r="AS399" s="52" t="e">
        <f t="shared" si="84"/>
        <v>#VALUE!</v>
      </c>
      <c r="AT399" s="32" t="e">
        <f>IF('935'!C399="VOID",0,('935'!C399*(1-'935'!X399/'11'!B$17)))</f>
        <v>#VALUE!</v>
      </c>
      <c r="AU399" s="52" t="e">
        <f>'935'!Q399*(1-'935'!Y399/'11'!C$17)/(1-'935'!X399/'11'!B$17)</f>
        <v>#VALUE!</v>
      </c>
      <c r="AV399" s="37" t="e">
        <f>INDEX('DNO totals'!$B$57:$G$57,IF('935'!K399,IF(MOD('935'!K399,1000),IF(MOD('935'!K399,100),IF(MOD('935'!K399,10),IF(MOD('935'!K399,1000)=1,6,5),4),3),2),1))</f>
        <v>#VALUE!</v>
      </c>
      <c r="AW399" s="52" t="e">
        <f t="shared" si="85"/>
        <v>#VALUE!</v>
      </c>
      <c r="AX399" s="32" t="e">
        <f>IF('935'!V399="VOID",0,'935'!V399*(1-'935'!X399/'11'!B$17))</f>
        <v>#VALUE!</v>
      </c>
      <c r="AY399" s="33" t="e">
        <f>IF(H399,-100*'Charging rates'!B$10/'11'!B$17*AX399/H399,0)</f>
        <v>#VALUE!</v>
      </c>
      <c r="AZ399" s="33" t="e">
        <f>IF(C399,'DNO totals'!B$41,0)</f>
        <v>#VALUE!</v>
      </c>
      <c r="BA399" s="33" t="e">
        <f t="shared" si="86"/>
        <v>#VALUE!</v>
      </c>
      <c r="BB399" s="33" t="e">
        <f t="shared" si="87"/>
        <v>#VALUE!</v>
      </c>
      <c r="BC399" s="53" t="e">
        <f t="shared" si="88"/>
        <v>#VALUE!</v>
      </c>
      <c r="BD399" s="32" t="e">
        <f>IF(AT399,'935'!H399*AT399/(AT399+D399+H399),0)</f>
        <v>#VALUE!</v>
      </c>
      <c r="BE399" s="32" t="e">
        <f>IF(H399,'935'!H399*H399/(AT399+D399+H399),0)</f>
        <v>#VALUE!</v>
      </c>
      <c r="BF399" s="32" t="e">
        <f>BD399*(1-'935'!X399/'11'!B$17)</f>
        <v>#VALUE!</v>
      </c>
      <c r="BG399" s="49" t="e">
        <f>BE399*(1-'935'!X399/'11'!B$17)</f>
        <v>#VALUE!</v>
      </c>
      <c r="BH399" s="52" t="e">
        <f>AV399*Parameters!B$6</f>
        <v>#VALUE!</v>
      </c>
      <c r="BI399" s="37" t="e">
        <f>IF('935'!$K399=1000,'Charging rates'!$C$38*$BH399/(1+'DNO totals'!$C$99)*'935'!$L399,0)</f>
        <v>#VALUE!</v>
      </c>
      <c r="BJ399" s="37" t="e">
        <f>IF(MOD('935'!$K399,1000)=100,'Charging rates'!$D$38*$BH399/(1+'DNO totals'!$D$99)*'935'!$M399,0)</f>
        <v>#VALUE!</v>
      </c>
      <c r="BK399" s="37" t="e">
        <f>IF(MOD('935'!$K399,100)=10,'Charging rates'!$E$38*$BH399/(1+'DNO totals'!$E$99)*'935'!$N399,0)</f>
        <v>#VALUE!</v>
      </c>
      <c r="BL399" s="37" t="e">
        <f>IF(AND(MOD('935'!$K399,10)&gt;0,MOD('935'!$K399,1000)&gt;1),'Charging rates'!$F$38*$BH399/(1+'DNO totals'!$F$99)*'935'!$O399,0)</f>
        <v>#VALUE!</v>
      </c>
      <c r="BM399" s="37" t="e">
        <f>IF(MOD('935'!$K399,1000)=1,'Charging rates'!$G$38*$BH399/(1+'DNO totals'!$G$99)*'935'!$P399,0)</f>
        <v>#VALUE!</v>
      </c>
      <c r="BN399" s="52" t="e">
        <f t="shared" si="89"/>
        <v>#VALUE!</v>
      </c>
      <c r="BO399" s="37" t="e">
        <f>IF('935'!$K399&gt;1000,'Charging rates'!$C$38*$AW399*'935'!$L399,0)</f>
        <v>#VALUE!</v>
      </c>
      <c r="BP399" s="37" t="e">
        <f>IF(MOD('935'!$K399,1000)&gt;100,'Charging rates'!$D$38*$AW399*'935'!$M399,0)</f>
        <v>#VALUE!</v>
      </c>
      <c r="BQ399" s="37" t="e">
        <f>IF(MOD('935'!$K399,100)&gt;10,'Charging rates'!$E$38*$AW399*'935'!$N399,0)</f>
        <v>#VALUE!</v>
      </c>
      <c r="BR399" s="52" t="e">
        <f t="shared" si="90"/>
        <v>#VALUE!</v>
      </c>
      <c r="BS399" s="48" t="e">
        <f>'935'!C399&lt;&gt;"VOID"</f>
        <v>#VALUE!</v>
      </c>
      <c r="BT399" s="33" t="e">
        <f>IF(BS399,(100/'11'!B$17*BD399*((1-'935'!I399)*'Charging rates'!B$51+'Charging rates'!B$63)),0)</f>
        <v>#VALUE!</v>
      </c>
      <c r="BU399" s="33" t="e">
        <f>100/'11'!B$17*BG399*('Charging rates'!B$51+'Charging rates'!B$63)</f>
        <v>#VALUE!</v>
      </c>
      <c r="BV399" s="33" t="e">
        <f>100/'11'!B$17*BE399*('Charging rates'!B$51+'Charging rates'!B$63)</f>
        <v>#VALUE!</v>
      </c>
      <c r="BW399" s="53" t="e">
        <f t="shared" si="91"/>
        <v>#VALUE!</v>
      </c>
      <c r="BX399" s="32" t="e">
        <f>AT399-('935'!T399*(1-'935'!X399/'11'!B$17))</f>
        <v>#VALUE!</v>
      </c>
      <c r="BY399" s="32">
        <f>0-IF(ISNUMBER(I399),INDEX('913'!$I$6:$I$1205,I399),0)-IF(ISNUMBER(J399),INDEX('913'!$I$6:$I$1205,J399),0)-IF(ISNUMBER(K399),INDEX('913'!$I$6:$I$1205,K399),0)-IF(ISNUMBER(L399),INDEX('913'!$I$6:$I$1205,L399),0)-IF(ISNUMBER(M399),INDEX('913'!$I$6:$I$1205,M399),0)-IF(ISNUMBER(N399),INDEX('913'!$I$6:$I$1205,N399),0)-IF(ISNUMBER(O399),INDEX('913'!$I$6:$I$1205,O399),0)-IF(ISNUMBER(P399),INDEX('913'!$I$6:$I$1205,P399),0)</f>
        <v>0</v>
      </c>
      <c r="BZ399" s="37">
        <f>IF(BY399=0,1,MAX(1,SQRT(BY399^2+(IF(ISNUMBER(I399),INDEX('913'!$J$6:$J$1205,I399),0)+IF(ISNUMBER(J399),INDEX('913'!$J$6:$J$1205,J399),0)+IF(ISNUMBER(K399),INDEX('913'!$J$6:$J$1205,K399),0)+IF(ISNUMBER(L399),INDEX('913'!$J$6:$J$1205,L399),0)+IF(ISNUMBER(M399),INDEX('913'!$J$6:$J$1205,M399),0)+IF(ISNUMBER(N399),INDEX('913'!$J$6:$J$1205,N399),0)+IF(ISNUMBER(O399),INDEX('913'!$J$6:$J$1205,O399),0)+IF(ISNUMBER(P399),INDEX('913'!$J$6:$J$1205,P399),0))^2)/BY399))</f>
        <v>1</v>
      </c>
      <c r="CA399" s="33" t="e">
        <f>100*AO399/'11'!B$17</f>
        <v>#VALUE!</v>
      </c>
      <c r="CB399" s="37" t="e">
        <f>100*(AP399*BZ399)/'11'!C$17</f>
        <v>#VALUE!</v>
      </c>
      <c r="CC399" s="37" t="e">
        <f t="shared" si="92"/>
        <v>#VALUE!</v>
      </c>
      <c r="CD399" s="33" t="e">
        <f t="shared" si="93"/>
        <v>#VALUE!</v>
      </c>
      <c r="CE399" s="54" t="e">
        <f>'11'!C$17-'935'!Y399</f>
        <v>#VALUE!</v>
      </c>
      <c r="CF399" s="37" t="e">
        <f>MAX('DNO totals'!B$312+0,MIN('935'!L399+0,'DNO totals'!B$304+0))</f>
        <v>#VALUE!</v>
      </c>
      <c r="CG399" s="37" t="e">
        <f>MAX('DNO totals'!C$312+0,MIN('935'!M399+0,'DNO totals'!C$304+0))</f>
        <v>#VALUE!</v>
      </c>
      <c r="CH399" s="37" t="e">
        <f>MAX('DNO totals'!D$312+0,MIN('935'!N399+0,'DNO totals'!D$304+0))</f>
        <v>#VALUE!</v>
      </c>
      <c r="CI399" s="37" t="e">
        <f>MAX('DNO totals'!E$312+0,MIN('935'!O399+0,'DNO totals'!E$304+0))</f>
        <v>#VALUE!</v>
      </c>
      <c r="CJ399" s="52" t="e">
        <f>MAX('DNO totals'!F$312+0,MIN('935'!P399+0,'DNO totals'!F$304+0))</f>
        <v>#VALUE!</v>
      </c>
      <c r="CK399" s="37" t="e">
        <f>IF('935'!$K399=1000,'Charging rates'!$C$38*$BH399/(1+'DNO totals'!$C$99)*$CF399,0)</f>
        <v>#VALUE!</v>
      </c>
      <c r="CL399" s="37" t="e">
        <f>IF(MOD('935'!$K399,1000)=100,'Charging rates'!$D$38*$BH399/(1+'DNO totals'!$D$99)*$CG399,0)</f>
        <v>#VALUE!</v>
      </c>
      <c r="CM399" s="37" t="e">
        <f>IF(MOD('935'!$K399,100)=10,'Charging rates'!$E$38*$BH399/(1+'DNO totals'!$E$99)*$CH399,0)</f>
        <v>#VALUE!</v>
      </c>
      <c r="CN399" s="37" t="e">
        <f>IF(AND(MOD('935'!$K399,10)&gt;0,MOD('935'!$K399,1000)&gt;1),'Charging rates'!$F$38*$BH399/(1+'DNO totals'!$F$99)*$CI399,0)</f>
        <v>#VALUE!</v>
      </c>
      <c r="CO399" s="37" t="e">
        <f>IF(MOD('935'!$K399,1000)=1,'Charging rates'!$G$38*$BH399/(1+'DNO totals'!$G$99)*$CJ399,0)</f>
        <v>#VALUE!</v>
      </c>
      <c r="CP399" s="52" t="e">
        <f t="shared" si="94"/>
        <v>#VALUE!</v>
      </c>
      <c r="CQ399" s="37" t="e">
        <f>IF('935'!$K399&gt;1000,'Charging rates'!$C$38*$AW399*$CF399,0)</f>
        <v>#VALUE!</v>
      </c>
      <c r="CR399" s="37" t="e">
        <f>IF(MOD('935'!$K399,1000)&gt;100,'Charging rates'!$D$38*$AW399*$CG399,0)</f>
        <v>#VALUE!</v>
      </c>
      <c r="CS399" s="37" t="e">
        <f>IF(MOD('935'!$K399,100)&gt;10,'Charging rates'!$E$38*$AW399*$CH399,0)</f>
        <v>#VALUE!</v>
      </c>
      <c r="CT399" s="52" t="e">
        <f t="shared" si="95"/>
        <v>#VALUE!</v>
      </c>
      <c r="CU399" s="33" t="e">
        <f>100*(AP399*'935'!Q399*BZ399)/'11'!B$17</f>
        <v>#VALUE!</v>
      </c>
      <c r="CV399" s="33" t="e">
        <f>100/'11'!B$17*'Charging rates'!B$10*AW399</f>
        <v>#VALUE!</v>
      </c>
      <c r="CW399" s="33" t="e">
        <f>IF(AT399=0,0,(1-BX399/AT399)*(CA399+IF('935'!Q399=0,0,(CB399*'935'!Q399*('11'!C$17-'935'!Y399)/('11'!B$17-'935'!X399)))))</f>
        <v>#VALUE!</v>
      </c>
      <c r="CX399" s="33" t="e">
        <f t="shared" si="96"/>
        <v>#VALUE!</v>
      </c>
      <c r="CY399" s="49" t="e">
        <f t="shared" si="97"/>
        <v>#VALUE!</v>
      </c>
      <c r="CZ399" s="32" t="e">
        <f>AT399*(Parameters!B$21+AU399)*IF('DNO totals'!B$323&lt;0,1,'935'!S399)</f>
        <v>#VALUE!</v>
      </c>
      <c r="DA399" s="52" t="e">
        <f>IF('DNO totals'!B$323&lt;0,1,'935'!S399)*(Parameters!B$21+AU399)</f>
        <v>#VALUE!</v>
      </c>
      <c r="DB399" s="37" t="e">
        <f>CX399+'Charging rates'!B$106*DA399*100/'11'!B$17</f>
        <v>#VALUE!</v>
      </c>
      <c r="DC399" s="37" t="e">
        <f>DB399+'Charging rates'!B$116*(Parameters!B$21+AU399)*100/'11'!B$17*IF('DNO totals'!B$323&lt;0,1,'935'!S399)</f>
        <v>#VALUE!</v>
      </c>
      <c r="DD399" s="37" t="e">
        <f>'Charging rates'!B$97*(CP399+CT399)*100/'11'!B$17</f>
        <v>#VALUE!</v>
      </c>
      <c r="DE399" s="33" t="e">
        <f>MAX(0-(CB399*AU399*'11'!C$17/'11'!B$17),DC399+DD399)</f>
        <v>#VALUE!</v>
      </c>
      <c r="DF399" s="37" t="e">
        <f>IF(BS399,IF(AU399=0,CC399,MAX(0,MIN(CC399,CC399+(DE399/'935'!Q399*('11'!B$17-'935'!X399)/('11'!C$17-'935'!Y399))))),0)</f>
        <v>#VALUE!</v>
      </c>
      <c r="DG399" s="33" t="e">
        <f t="shared" si="98"/>
        <v>#VALUE!</v>
      </c>
      <c r="DH399" s="53" t="e">
        <f t="shared" si="99"/>
        <v>#VALUE!</v>
      </c>
    </row>
    <row r="400" spans="1:112">
      <c r="A400" s="28">
        <v>300</v>
      </c>
      <c r="B400" s="47" t="e">
        <f>'935'!B400</f>
        <v>#VALUE!</v>
      </c>
      <c r="C400" s="48" t="e">
        <f>OR('935'!E400&lt;&gt;"VOID",'935'!F400&lt;&gt;"VOID",'935'!G400&lt;&gt;"VOID")</f>
        <v>#VALUE!</v>
      </c>
      <c r="D400" s="32" t="e">
        <f>IF('935'!D400="VOID",0,'935'!D400*(1-'935'!X400/'11'!B$17))</f>
        <v>#VALUE!</v>
      </c>
      <c r="E400" s="32" t="e">
        <f>IF('935'!E400="VOID",0,'935'!E400*(1-'935'!X400/'11'!B$17))</f>
        <v>#VALUE!</v>
      </c>
      <c r="F400" s="32" t="e">
        <f>IF('935'!F400="VOID",0,'935'!F400*(1-'935'!X400/'11'!B$17))</f>
        <v>#VALUE!</v>
      </c>
      <c r="G400" s="32" t="e">
        <f>IF('935'!G400="VOID",0,'935'!G400*(1-'935'!X400/'11'!B$17))</f>
        <v>#VALUE!</v>
      </c>
      <c r="H400" s="49" t="e">
        <f t="shared" si="80"/>
        <v>#VALUE!</v>
      </c>
      <c r="I400" s="50" t="e">
        <f>MATCH('935'!J400,'913'!$B$6:$B$1205,0)</f>
        <v>#VALUE!</v>
      </c>
      <c r="J400" s="50" t="e">
        <f>MATCH(INDEX('913'!$D$6:$D$1205,I400),'913'!$B$6:$B$1205,0)</f>
        <v>#VALUE!</v>
      </c>
      <c r="K400" s="50" t="e">
        <f>MATCH(INDEX('913'!$D$6:$D$1205,J400),'913'!$B$6:$B$1205,0)</f>
        <v>#VALUE!</v>
      </c>
      <c r="L400" s="50" t="e">
        <f>MATCH(INDEX('913'!$D$6:$D$1205,K400),'913'!$B$6:$B$1205,0)</f>
        <v>#VALUE!</v>
      </c>
      <c r="M400" s="50" t="e">
        <f>MATCH(INDEX('913'!$D$6:$D$1205,L400),'913'!$B$6:$B$1205,0)</f>
        <v>#VALUE!</v>
      </c>
      <c r="N400" s="50" t="e">
        <f>MATCH(INDEX('913'!$D$6:$D$1205,M400),'913'!$B$6:$B$1205,0)</f>
        <v>#VALUE!</v>
      </c>
      <c r="O400" s="50" t="e">
        <f>MATCH(INDEX('913'!$D$6:$D$1205,N400),'913'!$B$6:$B$1205,0)</f>
        <v>#VALUE!</v>
      </c>
      <c r="P400" s="51" t="e">
        <f>MATCH(INDEX('913'!$D$6:$D$1205,O400),'913'!$B$6:$B$1205,0)</f>
        <v>#VALUE!</v>
      </c>
      <c r="Q400" s="37">
        <f>IF(ISNUMBER(I400),MAX(0,INDEX('913'!$E$6:$E$1205,I400)),0)</f>
        <v>0</v>
      </c>
      <c r="R400" s="37">
        <f>IF(ISNUMBER(J400),MAX(0,INDEX('913'!$E$6:$E$1205,J400)),0)</f>
        <v>0</v>
      </c>
      <c r="S400" s="37">
        <f>IF(ISNUMBER(K400),MAX(0,INDEX('913'!$E$6:$E$1205,K400)),0)</f>
        <v>0</v>
      </c>
      <c r="T400" s="37">
        <f>IF(ISNUMBER(L400),MAX(0,INDEX('913'!$E$6:$E$1205,L400)),0)</f>
        <v>0</v>
      </c>
      <c r="U400" s="37">
        <f>IF(ISNUMBER(M400),MAX(0,INDEX('913'!$E$6:$E$1205,M400)),0)</f>
        <v>0</v>
      </c>
      <c r="V400" s="37">
        <f>IF(ISNUMBER(N400),MAX(0,INDEX('913'!$E$6:$E$1205,N400)),0)</f>
        <v>0</v>
      </c>
      <c r="W400" s="37">
        <f>IF(ISNUMBER(O400),MAX(0,INDEX('913'!$E$6:$E$1205,O400)),0)</f>
        <v>0</v>
      </c>
      <c r="X400" s="52">
        <f>IF(ISNUMBER(P400),MAX(0,INDEX('913'!$E$6:$E$1205,P400)),0)</f>
        <v>0</v>
      </c>
      <c r="Y400" s="37">
        <f>IF(ISNUMBER(I400),MAX(0,INDEX('913'!$F$6:$F$1205,I400)),0)</f>
        <v>0</v>
      </c>
      <c r="Z400" s="37">
        <f>IF(ISNUMBER(J400),MAX(0,INDEX('913'!$F$6:$F$1205,J400)),0)</f>
        <v>0</v>
      </c>
      <c r="AA400" s="37">
        <f>IF(ISNUMBER(K400),MAX(0,INDEX('913'!$F$6:$F$1205,K400)),0)</f>
        <v>0</v>
      </c>
      <c r="AB400" s="37">
        <f>IF(ISNUMBER(L400),MAX(0,INDEX('913'!$F$6:$F$1205,L400)),0)</f>
        <v>0</v>
      </c>
      <c r="AC400" s="37">
        <f>IF(ISNUMBER(M400),MAX(0,INDEX('913'!$F$6:$F$1205,M400)),0)</f>
        <v>0</v>
      </c>
      <c r="AD400" s="37">
        <f>IF(ISNUMBER(N400),MAX(0,INDEX('913'!$F$6:$F$1205,N400)),0)</f>
        <v>0</v>
      </c>
      <c r="AE400" s="37">
        <f>IF(ISNUMBER(O400),MAX(0,INDEX('913'!$F$6:$F$1205,O400)),0)</f>
        <v>0</v>
      </c>
      <c r="AF400" s="37">
        <f>IF(ISNUMBER(P400),MAX(0,INDEX('913'!$F$6:$F$1205,P400)),0)</f>
        <v>0</v>
      </c>
      <c r="AG400" s="32">
        <f>IF(ISNUMBER(I400),SQRT(INDEX('913'!$I$6:$I$1205,I400)^2+INDEX('913'!$J$6:$J$1205,I400)^2),0)</f>
        <v>0</v>
      </c>
      <c r="AH400" s="32">
        <f>IF(ISNUMBER(J400),SQRT(INDEX('913'!$I$6:$I$1205,J400)^2+INDEX('913'!$J$6:$J$1205,J400)^2),0)</f>
        <v>0</v>
      </c>
      <c r="AI400" s="32">
        <f>IF(ISNUMBER(K400),SQRT(INDEX('913'!$I$6:$I$1205,K400)^2+INDEX('913'!$J$6:$J$1205,K400)^2),0)</f>
        <v>0</v>
      </c>
      <c r="AJ400" s="32">
        <f>IF(ISNUMBER(L400),SQRT(INDEX('913'!$I$6:$I$1205,L400)^2+INDEX('913'!$J$6:$J$1205,L400)^2),0)</f>
        <v>0</v>
      </c>
      <c r="AK400" s="32">
        <f>IF(ISNUMBER(M400),SQRT(INDEX('913'!$I$6:$I$1205,M400)^2+INDEX('913'!$J$6:$J$1205,M400)^2),0)</f>
        <v>0</v>
      </c>
      <c r="AL400" s="32">
        <f>IF(ISNUMBER(N400),SQRT(INDEX('913'!$I$6:$I$1205,N400)^2+INDEX('913'!$J$6:$J$1205,N400)^2),0)</f>
        <v>0</v>
      </c>
      <c r="AM400" s="32">
        <f>IF(ISNUMBER(O400),SQRT(INDEX('913'!$I$6:$I$1205,O400)^2+INDEX('913'!$J$6:$J$1205,O400)^2),0)</f>
        <v>0</v>
      </c>
      <c r="AN400" s="49">
        <f>IF(ISNUMBER(P400),SQRT(INDEX('913'!$I$6:$I$1205,P400)^2+INDEX('913'!$J$6:$J$1205,P400)^2),0)</f>
        <v>0</v>
      </c>
      <c r="AO400" s="37">
        <f t="shared" si="81"/>
        <v>0</v>
      </c>
      <c r="AP400" s="37">
        <f t="shared" si="82"/>
        <v>0</v>
      </c>
      <c r="AQ400" s="33" t="e">
        <f>-100*'935'!W400*(AO400+AP400)/'11'!C$17</f>
        <v>#VALUE!</v>
      </c>
      <c r="AR400" s="37" t="e">
        <f t="shared" si="83"/>
        <v>#VALUE!</v>
      </c>
      <c r="AS400" s="52" t="e">
        <f t="shared" si="84"/>
        <v>#VALUE!</v>
      </c>
      <c r="AT400" s="32" t="e">
        <f>IF('935'!C400="VOID",0,('935'!C400*(1-'935'!X400/'11'!B$17)))</f>
        <v>#VALUE!</v>
      </c>
      <c r="AU400" s="52" t="e">
        <f>'935'!Q400*(1-'935'!Y400/'11'!C$17)/(1-'935'!X400/'11'!B$17)</f>
        <v>#VALUE!</v>
      </c>
      <c r="AV400" s="37" t="e">
        <f>INDEX('DNO totals'!$B$57:$G$57,IF('935'!K400,IF(MOD('935'!K400,1000),IF(MOD('935'!K400,100),IF(MOD('935'!K400,10),IF(MOD('935'!K400,1000)=1,6,5),4),3),2),1))</f>
        <v>#VALUE!</v>
      </c>
      <c r="AW400" s="52" t="e">
        <f t="shared" si="85"/>
        <v>#VALUE!</v>
      </c>
      <c r="AX400" s="32" t="e">
        <f>IF('935'!V400="VOID",0,'935'!V400*(1-'935'!X400/'11'!B$17))</f>
        <v>#VALUE!</v>
      </c>
      <c r="AY400" s="33" t="e">
        <f>IF(H400,-100*'Charging rates'!B$10/'11'!B$17*AX400/H400,0)</f>
        <v>#VALUE!</v>
      </c>
      <c r="AZ400" s="33" t="e">
        <f>IF(C400,'DNO totals'!B$41,0)</f>
        <v>#VALUE!</v>
      </c>
      <c r="BA400" s="33" t="e">
        <f t="shared" si="86"/>
        <v>#VALUE!</v>
      </c>
      <c r="BB400" s="33" t="e">
        <f t="shared" si="87"/>
        <v>#VALUE!</v>
      </c>
      <c r="BC400" s="53" t="e">
        <f t="shared" si="88"/>
        <v>#VALUE!</v>
      </c>
      <c r="BD400" s="32" t="e">
        <f>IF(AT400,'935'!H400*AT400/(AT400+D400+H400),0)</f>
        <v>#VALUE!</v>
      </c>
      <c r="BE400" s="32" t="e">
        <f>IF(H400,'935'!H400*H400/(AT400+D400+H400),0)</f>
        <v>#VALUE!</v>
      </c>
      <c r="BF400" s="32" t="e">
        <f>BD400*(1-'935'!X400/'11'!B$17)</f>
        <v>#VALUE!</v>
      </c>
      <c r="BG400" s="49" t="e">
        <f>BE400*(1-'935'!X400/'11'!B$17)</f>
        <v>#VALUE!</v>
      </c>
      <c r="BH400" s="52" t="e">
        <f>AV400*Parameters!B$6</f>
        <v>#VALUE!</v>
      </c>
      <c r="BI400" s="37" t="e">
        <f>IF('935'!$K400=1000,'Charging rates'!$C$38*$BH400/(1+'DNO totals'!$C$99)*'935'!$L400,0)</f>
        <v>#VALUE!</v>
      </c>
      <c r="BJ400" s="37" t="e">
        <f>IF(MOD('935'!$K400,1000)=100,'Charging rates'!$D$38*$BH400/(1+'DNO totals'!$D$99)*'935'!$M400,0)</f>
        <v>#VALUE!</v>
      </c>
      <c r="BK400" s="37" t="e">
        <f>IF(MOD('935'!$K400,100)=10,'Charging rates'!$E$38*$BH400/(1+'DNO totals'!$E$99)*'935'!$N400,0)</f>
        <v>#VALUE!</v>
      </c>
      <c r="BL400" s="37" t="e">
        <f>IF(AND(MOD('935'!$K400,10)&gt;0,MOD('935'!$K400,1000)&gt;1),'Charging rates'!$F$38*$BH400/(1+'DNO totals'!$F$99)*'935'!$O400,0)</f>
        <v>#VALUE!</v>
      </c>
      <c r="BM400" s="37" t="e">
        <f>IF(MOD('935'!$K400,1000)=1,'Charging rates'!$G$38*$BH400/(1+'DNO totals'!$G$99)*'935'!$P400,0)</f>
        <v>#VALUE!</v>
      </c>
      <c r="BN400" s="52" t="e">
        <f t="shared" si="89"/>
        <v>#VALUE!</v>
      </c>
      <c r="BO400" s="37" t="e">
        <f>IF('935'!$K400&gt;1000,'Charging rates'!$C$38*$AW400*'935'!$L400,0)</f>
        <v>#VALUE!</v>
      </c>
      <c r="BP400" s="37" t="e">
        <f>IF(MOD('935'!$K400,1000)&gt;100,'Charging rates'!$D$38*$AW400*'935'!$M400,0)</f>
        <v>#VALUE!</v>
      </c>
      <c r="BQ400" s="37" t="e">
        <f>IF(MOD('935'!$K400,100)&gt;10,'Charging rates'!$E$38*$AW400*'935'!$N400,0)</f>
        <v>#VALUE!</v>
      </c>
      <c r="BR400" s="52" t="e">
        <f t="shared" si="90"/>
        <v>#VALUE!</v>
      </c>
      <c r="BS400" s="48" t="e">
        <f>'935'!C400&lt;&gt;"VOID"</f>
        <v>#VALUE!</v>
      </c>
      <c r="BT400" s="33" t="e">
        <f>IF(BS400,(100/'11'!B$17*BD400*((1-'935'!I400)*'Charging rates'!B$51+'Charging rates'!B$63)),0)</f>
        <v>#VALUE!</v>
      </c>
      <c r="BU400" s="33" t="e">
        <f>100/'11'!B$17*BG400*('Charging rates'!B$51+'Charging rates'!B$63)</f>
        <v>#VALUE!</v>
      </c>
      <c r="BV400" s="33" t="e">
        <f>100/'11'!B$17*BE400*('Charging rates'!B$51+'Charging rates'!B$63)</f>
        <v>#VALUE!</v>
      </c>
      <c r="BW400" s="53" t="e">
        <f t="shared" si="91"/>
        <v>#VALUE!</v>
      </c>
      <c r="BX400" s="32" t="e">
        <f>AT400-('935'!T400*(1-'935'!X400/'11'!B$17))</f>
        <v>#VALUE!</v>
      </c>
      <c r="BY400" s="32">
        <f>0-IF(ISNUMBER(I400),INDEX('913'!$I$6:$I$1205,I400),0)-IF(ISNUMBER(J400),INDEX('913'!$I$6:$I$1205,J400),0)-IF(ISNUMBER(K400),INDEX('913'!$I$6:$I$1205,K400),0)-IF(ISNUMBER(L400),INDEX('913'!$I$6:$I$1205,L400),0)-IF(ISNUMBER(M400),INDEX('913'!$I$6:$I$1205,M400),0)-IF(ISNUMBER(N400),INDEX('913'!$I$6:$I$1205,N400),0)-IF(ISNUMBER(O400),INDEX('913'!$I$6:$I$1205,O400),0)-IF(ISNUMBER(P400),INDEX('913'!$I$6:$I$1205,P400),0)</f>
        <v>0</v>
      </c>
      <c r="BZ400" s="37">
        <f>IF(BY400=0,1,MAX(1,SQRT(BY400^2+(IF(ISNUMBER(I400),INDEX('913'!$J$6:$J$1205,I400),0)+IF(ISNUMBER(J400),INDEX('913'!$J$6:$J$1205,J400),0)+IF(ISNUMBER(K400),INDEX('913'!$J$6:$J$1205,K400),0)+IF(ISNUMBER(L400),INDEX('913'!$J$6:$J$1205,L400),0)+IF(ISNUMBER(M400),INDEX('913'!$J$6:$J$1205,M400),0)+IF(ISNUMBER(N400),INDEX('913'!$J$6:$J$1205,N400),0)+IF(ISNUMBER(O400),INDEX('913'!$J$6:$J$1205,O400),0)+IF(ISNUMBER(P400),INDEX('913'!$J$6:$J$1205,P400),0))^2)/BY400))</f>
        <v>1</v>
      </c>
      <c r="CA400" s="33" t="e">
        <f>100*AO400/'11'!B$17</f>
        <v>#VALUE!</v>
      </c>
      <c r="CB400" s="37" t="e">
        <f>100*(AP400*BZ400)/'11'!C$17</f>
        <v>#VALUE!</v>
      </c>
      <c r="CC400" s="37" t="e">
        <f t="shared" si="92"/>
        <v>#VALUE!</v>
      </c>
      <c r="CD400" s="33" t="e">
        <f t="shared" si="93"/>
        <v>#VALUE!</v>
      </c>
      <c r="CE400" s="54" t="e">
        <f>'11'!C$17-'935'!Y400</f>
        <v>#VALUE!</v>
      </c>
      <c r="CF400" s="37" t="e">
        <f>MAX('DNO totals'!B$312+0,MIN('935'!L400+0,'DNO totals'!B$304+0))</f>
        <v>#VALUE!</v>
      </c>
      <c r="CG400" s="37" t="e">
        <f>MAX('DNO totals'!C$312+0,MIN('935'!M400+0,'DNO totals'!C$304+0))</f>
        <v>#VALUE!</v>
      </c>
      <c r="CH400" s="37" t="e">
        <f>MAX('DNO totals'!D$312+0,MIN('935'!N400+0,'DNO totals'!D$304+0))</f>
        <v>#VALUE!</v>
      </c>
      <c r="CI400" s="37" t="e">
        <f>MAX('DNO totals'!E$312+0,MIN('935'!O400+0,'DNO totals'!E$304+0))</f>
        <v>#VALUE!</v>
      </c>
      <c r="CJ400" s="52" t="e">
        <f>MAX('DNO totals'!F$312+0,MIN('935'!P400+0,'DNO totals'!F$304+0))</f>
        <v>#VALUE!</v>
      </c>
      <c r="CK400" s="37" t="e">
        <f>IF('935'!$K400=1000,'Charging rates'!$C$38*$BH400/(1+'DNO totals'!$C$99)*$CF400,0)</f>
        <v>#VALUE!</v>
      </c>
      <c r="CL400" s="37" t="e">
        <f>IF(MOD('935'!$K400,1000)=100,'Charging rates'!$D$38*$BH400/(1+'DNO totals'!$D$99)*$CG400,0)</f>
        <v>#VALUE!</v>
      </c>
      <c r="CM400" s="37" t="e">
        <f>IF(MOD('935'!$K400,100)=10,'Charging rates'!$E$38*$BH400/(1+'DNO totals'!$E$99)*$CH400,0)</f>
        <v>#VALUE!</v>
      </c>
      <c r="CN400" s="37" t="e">
        <f>IF(AND(MOD('935'!$K400,10)&gt;0,MOD('935'!$K400,1000)&gt;1),'Charging rates'!$F$38*$BH400/(1+'DNO totals'!$F$99)*$CI400,0)</f>
        <v>#VALUE!</v>
      </c>
      <c r="CO400" s="37" t="e">
        <f>IF(MOD('935'!$K400,1000)=1,'Charging rates'!$G$38*$BH400/(1+'DNO totals'!$G$99)*$CJ400,0)</f>
        <v>#VALUE!</v>
      </c>
      <c r="CP400" s="52" t="e">
        <f t="shared" si="94"/>
        <v>#VALUE!</v>
      </c>
      <c r="CQ400" s="37" t="e">
        <f>IF('935'!$K400&gt;1000,'Charging rates'!$C$38*$AW400*$CF400,0)</f>
        <v>#VALUE!</v>
      </c>
      <c r="CR400" s="37" t="e">
        <f>IF(MOD('935'!$K400,1000)&gt;100,'Charging rates'!$D$38*$AW400*$CG400,0)</f>
        <v>#VALUE!</v>
      </c>
      <c r="CS400" s="37" t="e">
        <f>IF(MOD('935'!$K400,100)&gt;10,'Charging rates'!$E$38*$AW400*$CH400,0)</f>
        <v>#VALUE!</v>
      </c>
      <c r="CT400" s="52" t="e">
        <f t="shared" si="95"/>
        <v>#VALUE!</v>
      </c>
      <c r="CU400" s="33" t="e">
        <f>100*(AP400*'935'!Q400*BZ400)/'11'!B$17</f>
        <v>#VALUE!</v>
      </c>
      <c r="CV400" s="33" t="e">
        <f>100/'11'!B$17*'Charging rates'!B$10*AW400</f>
        <v>#VALUE!</v>
      </c>
      <c r="CW400" s="33" t="e">
        <f>IF(AT400=0,0,(1-BX400/AT400)*(CA400+IF('935'!Q400=0,0,(CB400*'935'!Q400*('11'!C$17-'935'!Y400)/('11'!B$17-'935'!X400)))))</f>
        <v>#VALUE!</v>
      </c>
      <c r="CX400" s="33" t="e">
        <f t="shared" si="96"/>
        <v>#VALUE!</v>
      </c>
      <c r="CY400" s="49" t="e">
        <f t="shared" si="97"/>
        <v>#VALUE!</v>
      </c>
      <c r="CZ400" s="32" t="e">
        <f>AT400*(Parameters!B$21+AU400)*IF('DNO totals'!B$323&lt;0,1,'935'!S400)</f>
        <v>#VALUE!</v>
      </c>
      <c r="DA400" s="52" t="e">
        <f>IF('DNO totals'!B$323&lt;0,1,'935'!S400)*(Parameters!B$21+AU400)</f>
        <v>#VALUE!</v>
      </c>
      <c r="DB400" s="37" t="e">
        <f>CX400+'Charging rates'!B$106*DA400*100/'11'!B$17</f>
        <v>#VALUE!</v>
      </c>
      <c r="DC400" s="37" t="e">
        <f>DB400+'Charging rates'!B$116*(Parameters!B$21+AU400)*100/'11'!B$17*IF('DNO totals'!B$323&lt;0,1,'935'!S400)</f>
        <v>#VALUE!</v>
      </c>
      <c r="DD400" s="37" t="e">
        <f>'Charging rates'!B$97*(CP400+CT400)*100/'11'!B$17</f>
        <v>#VALUE!</v>
      </c>
      <c r="DE400" s="33" t="e">
        <f>MAX(0-(CB400*AU400*'11'!C$17/'11'!B$17),DC400+DD400)</f>
        <v>#VALUE!</v>
      </c>
      <c r="DF400" s="37" t="e">
        <f>IF(BS400,IF(AU400=0,CC400,MAX(0,MIN(CC400,CC400+(DE400/'935'!Q400*('11'!B$17-'935'!X400)/('11'!C$17-'935'!Y400))))),0)</f>
        <v>#VALUE!</v>
      </c>
      <c r="DG400" s="33" t="e">
        <f t="shared" si="98"/>
        <v>#VALUE!</v>
      </c>
      <c r="DH400" s="53" t="e">
        <f t="shared" si="99"/>
        <v>#VALUE!</v>
      </c>
    </row>
    <row r="401" spans="1:112">
      <c r="A401" s="28">
        <v>301</v>
      </c>
      <c r="B401" s="47" t="e">
        <f>'935'!B401</f>
        <v>#VALUE!</v>
      </c>
      <c r="C401" s="48" t="e">
        <f>OR('935'!E401&lt;&gt;"VOID",'935'!F401&lt;&gt;"VOID",'935'!G401&lt;&gt;"VOID")</f>
        <v>#VALUE!</v>
      </c>
      <c r="D401" s="32" t="e">
        <f>IF('935'!D401="VOID",0,'935'!D401*(1-'935'!X401/'11'!B$17))</f>
        <v>#VALUE!</v>
      </c>
      <c r="E401" s="32" t="e">
        <f>IF('935'!E401="VOID",0,'935'!E401*(1-'935'!X401/'11'!B$17))</f>
        <v>#VALUE!</v>
      </c>
      <c r="F401" s="32" t="e">
        <f>IF('935'!F401="VOID",0,'935'!F401*(1-'935'!X401/'11'!B$17))</f>
        <v>#VALUE!</v>
      </c>
      <c r="G401" s="32" t="e">
        <f>IF('935'!G401="VOID",0,'935'!G401*(1-'935'!X401/'11'!B$17))</f>
        <v>#VALUE!</v>
      </c>
      <c r="H401" s="49" t="e">
        <f t="shared" si="80"/>
        <v>#VALUE!</v>
      </c>
      <c r="I401" s="50" t="e">
        <f>MATCH('935'!J401,'913'!$B$6:$B$1205,0)</f>
        <v>#VALUE!</v>
      </c>
      <c r="J401" s="50" t="e">
        <f>MATCH(INDEX('913'!$D$6:$D$1205,I401),'913'!$B$6:$B$1205,0)</f>
        <v>#VALUE!</v>
      </c>
      <c r="K401" s="50" t="e">
        <f>MATCH(INDEX('913'!$D$6:$D$1205,J401),'913'!$B$6:$B$1205,0)</f>
        <v>#VALUE!</v>
      </c>
      <c r="L401" s="50" t="e">
        <f>MATCH(INDEX('913'!$D$6:$D$1205,K401),'913'!$B$6:$B$1205,0)</f>
        <v>#VALUE!</v>
      </c>
      <c r="M401" s="50" t="e">
        <f>MATCH(INDEX('913'!$D$6:$D$1205,L401),'913'!$B$6:$B$1205,0)</f>
        <v>#VALUE!</v>
      </c>
      <c r="N401" s="50" t="e">
        <f>MATCH(INDEX('913'!$D$6:$D$1205,M401),'913'!$B$6:$B$1205,0)</f>
        <v>#VALUE!</v>
      </c>
      <c r="O401" s="50" t="e">
        <f>MATCH(INDEX('913'!$D$6:$D$1205,N401),'913'!$B$6:$B$1205,0)</f>
        <v>#VALUE!</v>
      </c>
      <c r="P401" s="51" t="e">
        <f>MATCH(INDEX('913'!$D$6:$D$1205,O401),'913'!$B$6:$B$1205,0)</f>
        <v>#VALUE!</v>
      </c>
      <c r="Q401" s="37">
        <f>IF(ISNUMBER(I401),MAX(0,INDEX('913'!$E$6:$E$1205,I401)),0)</f>
        <v>0</v>
      </c>
      <c r="R401" s="37">
        <f>IF(ISNUMBER(J401),MAX(0,INDEX('913'!$E$6:$E$1205,J401)),0)</f>
        <v>0</v>
      </c>
      <c r="S401" s="37">
        <f>IF(ISNUMBER(K401),MAX(0,INDEX('913'!$E$6:$E$1205,K401)),0)</f>
        <v>0</v>
      </c>
      <c r="T401" s="37">
        <f>IF(ISNUMBER(L401),MAX(0,INDEX('913'!$E$6:$E$1205,L401)),0)</f>
        <v>0</v>
      </c>
      <c r="U401" s="37">
        <f>IF(ISNUMBER(M401),MAX(0,INDEX('913'!$E$6:$E$1205,M401)),0)</f>
        <v>0</v>
      </c>
      <c r="V401" s="37">
        <f>IF(ISNUMBER(N401),MAX(0,INDEX('913'!$E$6:$E$1205,N401)),0)</f>
        <v>0</v>
      </c>
      <c r="W401" s="37">
        <f>IF(ISNUMBER(O401),MAX(0,INDEX('913'!$E$6:$E$1205,O401)),0)</f>
        <v>0</v>
      </c>
      <c r="X401" s="52">
        <f>IF(ISNUMBER(P401),MAX(0,INDEX('913'!$E$6:$E$1205,P401)),0)</f>
        <v>0</v>
      </c>
      <c r="Y401" s="37">
        <f>IF(ISNUMBER(I401),MAX(0,INDEX('913'!$F$6:$F$1205,I401)),0)</f>
        <v>0</v>
      </c>
      <c r="Z401" s="37">
        <f>IF(ISNUMBER(J401),MAX(0,INDEX('913'!$F$6:$F$1205,J401)),0)</f>
        <v>0</v>
      </c>
      <c r="AA401" s="37">
        <f>IF(ISNUMBER(K401),MAX(0,INDEX('913'!$F$6:$F$1205,K401)),0)</f>
        <v>0</v>
      </c>
      <c r="AB401" s="37">
        <f>IF(ISNUMBER(L401),MAX(0,INDEX('913'!$F$6:$F$1205,L401)),0)</f>
        <v>0</v>
      </c>
      <c r="AC401" s="37">
        <f>IF(ISNUMBER(M401),MAX(0,INDEX('913'!$F$6:$F$1205,M401)),0)</f>
        <v>0</v>
      </c>
      <c r="AD401" s="37">
        <f>IF(ISNUMBER(N401),MAX(0,INDEX('913'!$F$6:$F$1205,N401)),0)</f>
        <v>0</v>
      </c>
      <c r="AE401" s="37">
        <f>IF(ISNUMBER(O401),MAX(0,INDEX('913'!$F$6:$F$1205,O401)),0)</f>
        <v>0</v>
      </c>
      <c r="AF401" s="37">
        <f>IF(ISNUMBER(P401),MAX(0,INDEX('913'!$F$6:$F$1205,P401)),0)</f>
        <v>0</v>
      </c>
      <c r="AG401" s="32">
        <f>IF(ISNUMBER(I401),SQRT(INDEX('913'!$I$6:$I$1205,I401)^2+INDEX('913'!$J$6:$J$1205,I401)^2),0)</f>
        <v>0</v>
      </c>
      <c r="AH401" s="32">
        <f>IF(ISNUMBER(J401),SQRT(INDEX('913'!$I$6:$I$1205,J401)^2+INDEX('913'!$J$6:$J$1205,J401)^2),0)</f>
        <v>0</v>
      </c>
      <c r="AI401" s="32">
        <f>IF(ISNUMBER(K401),SQRT(INDEX('913'!$I$6:$I$1205,K401)^2+INDEX('913'!$J$6:$J$1205,K401)^2),0)</f>
        <v>0</v>
      </c>
      <c r="AJ401" s="32">
        <f>IF(ISNUMBER(L401),SQRT(INDEX('913'!$I$6:$I$1205,L401)^2+INDEX('913'!$J$6:$J$1205,L401)^2),0)</f>
        <v>0</v>
      </c>
      <c r="AK401" s="32">
        <f>IF(ISNUMBER(M401),SQRT(INDEX('913'!$I$6:$I$1205,M401)^2+INDEX('913'!$J$6:$J$1205,M401)^2),0)</f>
        <v>0</v>
      </c>
      <c r="AL401" s="32">
        <f>IF(ISNUMBER(N401),SQRT(INDEX('913'!$I$6:$I$1205,N401)^2+INDEX('913'!$J$6:$J$1205,N401)^2),0)</f>
        <v>0</v>
      </c>
      <c r="AM401" s="32">
        <f>IF(ISNUMBER(O401),SQRT(INDEX('913'!$I$6:$I$1205,O401)^2+INDEX('913'!$J$6:$J$1205,O401)^2),0)</f>
        <v>0</v>
      </c>
      <c r="AN401" s="49">
        <f>IF(ISNUMBER(P401),SQRT(INDEX('913'!$I$6:$I$1205,P401)^2+INDEX('913'!$J$6:$J$1205,P401)^2),0)</f>
        <v>0</v>
      </c>
      <c r="AO401" s="37">
        <f t="shared" si="81"/>
        <v>0</v>
      </c>
      <c r="AP401" s="37">
        <f t="shared" si="82"/>
        <v>0</v>
      </c>
      <c r="AQ401" s="33" t="e">
        <f>-100*'935'!W401*(AO401+AP401)/'11'!C$17</f>
        <v>#VALUE!</v>
      </c>
      <c r="AR401" s="37" t="e">
        <f t="shared" si="83"/>
        <v>#VALUE!</v>
      </c>
      <c r="AS401" s="52" t="e">
        <f t="shared" si="84"/>
        <v>#VALUE!</v>
      </c>
      <c r="AT401" s="32" t="e">
        <f>IF('935'!C401="VOID",0,('935'!C401*(1-'935'!X401/'11'!B$17)))</f>
        <v>#VALUE!</v>
      </c>
      <c r="AU401" s="52" t="e">
        <f>'935'!Q401*(1-'935'!Y401/'11'!C$17)/(1-'935'!X401/'11'!B$17)</f>
        <v>#VALUE!</v>
      </c>
      <c r="AV401" s="37" t="e">
        <f>INDEX('DNO totals'!$B$57:$G$57,IF('935'!K401,IF(MOD('935'!K401,1000),IF(MOD('935'!K401,100),IF(MOD('935'!K401,10),IF(MOD('935'!K401,1000)=1,6,5),4),3),2),1))</f>
        <v>#VALUE!</v>
      </c>
      <c r="AW401" s="52" t="e">
        <f t="shared" si="85"/>
        <v>#VALUE!</v>
      </c>
      <c r="AX401" s="32" t="e">
        <f>IF('935'!V401="VOID",0,'935'!V401*(1-'935'!X401/'11'!B$17))</f>
        <v>#VALUE!</v>
      </c>
      <c r="AY401" s="33" t="e">
        <f>IF(H401,-100*'Charging rates'!B$10/'11'!B$17*AX401/H401,0)</f>
        <v>#VALUE!</v>
      </c>
      <c r="AZ401" s="33" t="e">
        <f>IF(C401,'DNO totals'!B$41,0)</f>
        <v>#VALUE!</v>
      </c>
      <c r="BA401" s="33" t="e">
        <f t="shared" si="86"/>
        <v>#VALUE!</v>
      </c>
      <c r="BB401" s="33" t="e">
        <f t="shared" si="87"/>
        <v>#VALUE!</v>
      </c>
      <c r="BC401" s="53" t="e">
        <f t="shared" si="88"/>
        <v>#VALUE!</v>
      </c>
      <c r="BD401" s="32" t="e">
        <f>IF(AT401,'935'!H401*AT401/(AT401+D401+H401),0)</f>
        <v>#VALUE!</v>
      </c>
      <c r="BE401" s="32" t="e">
        <f>IF(H401,'935'!H401*H401/(AT401+D401+H401),0)</f>
        <v>#VALUE!</v>
      </c>
      <c r="BF401" s="32" t="e">
        <f>BD401*(1-'935'!X401/'11'!B$17)</f>
        <v>#VALUE!</v>
      </c>
      <c r="BG401" s="49" t="e">
        <f>BE401*(1-'935'!X401/'11'!B$17)</f>
        <v>#VALUE!</v>
      </c>
      <c r="BH401" s="52" t="e">
        <f>AV401*Parameters!B$6</f>
        <v>#VALUE!</v>
      </c>
      <c r="BI401" s="37" t="e">
        <f>IF('935'!$K401=1000,'Charging rates'!$C$38*$BH401/(1+'DNO totals'!$C$99)*'935'!$L401,0)</f>
        <v>#VALUE!</v>
      </c>
      <c r="BJ401" s="37" t="e">
        <f>IF(MOD('935'!$K401,1000)=100,'Charging rates'!$D$38*$BH401/(1+'DNO totals'!$D$99)*'935'!$M401,0)</f>
        <v>#VALUE!</v>
      </c>
      <c r="BK401" s="37" t="e">
        <f>IF(MOD('935'!$K401,100)=10,'Charging rates'!$E$38*$BH401/(1+'DNO totals'!$E$99)*'935'!$N401,0)</f>
        <v>#VALUE!</v>
      </c>
      <c r="BL401" s="37" t="e">
        <f>IF(AND(MOD('935'!$K401,10)&gt;0,MOD('935'!$K401,1000)&gt;1),'Charging rates'!$F$38*$BH401/(1+'DNO totals'!$F$99)*'935'!$O401,0)</f>
        <v>#VALUE!</v>
      </c>
      <c r="BM401" s="37" t="e">
        <f>IF(MOD('935'!$K401,1000)=1,'Charging rates'!$G$38*$BH401/(1+'DNO totals'!$G$99)*'935'!$P401,0)</f>
        <v>#VALUE!</v>
      </c>
      <c r="BN401" s="52" t="e">
        <f t="shared" si="89"/>
        <v>#VALUE!</v>
      </c>
      <c r="BO401" s="37" t="e">
        <f>IF('935'!$K401&gt;1000,'Charging rates'!$C$38*$AW401*'935'!$L401,0)</f>
        <v>#VALUE!</v>
      </c>
      <c r="BP401" s="37" t="e">
        <f>IF(MOD('935'!$K401,1000)&gt;100,'Charging rates'!$D$38*$AW401*'935'!$M401,0)</f>
        <v>#VALUE!</v>
      </c>
      <c r="BQ401" s="37" t="e">
        <f>IF(MOD('935'!$K401,100)&gt;10,'Charging rates'!$E$38*$AW401*'935'!$N401,0)</f>
        <v>#VALUE!</v>
      </c>
      <c r="BR401" s="52" t="e">
        <f t="shared" si="90"/>
        <v>#VALUE!</v>
      </c>
      <c r="BS401" s="48" t="e">
        <f>'935'!C401&lt;&gt;"VOID"</f>
        <v>#VALUE!</v>
      </c>
      <c r="BT401" s="33" t="e">
        <f>IF(BS401,(100/'11'!B$17*BD401*((1-'935'!I401)*'Charging rates'!B$51+'Charging rates'!B$63)),0)</f>
        <v>#VALUE!</v>
      </c>
      <c r="BU401" s="33" t="e">
        <f>100/'11'!B$17*BG401*('Charging rates'!B$51+'Charging rates'!B$63)</f>
        <v>#VALUE!</v>
      </c>
      <c r="BV401" s="33" t="e">
        <f>100/'11'!B$17*BE401*('Charging rates'!B$51+'Charging rates'!B$63)</f>
        <v>#VALUE!</v>
      </c>
      <c r="BW401" s="53" t="e">
        <f t="shared" si="91"/>
        <v>#VALUE!</v>
      </c>
      <c r="BX401" s="32" t="e">
        <f>AT401-('935'!T401*(1-'935'!X401/'11'!B$17))</f>
        <v>#VALUE!</v>
      </c>
      <c r="BY401" s="32">
        <f>0-IF(ISNUMBER(I401),INDEX('913'!$I$6:$I$1205,I401),0)-IF(ISNUMBER(J401),INDEX('913'!$I$6:$I$1205,J401),0)-IF(ISNUMBER(K401),INDEX('913'!$I$6:$I$1205,K401),0)-IF(ISNUMBER(L401),INDEX('913'!$I$6:$I$1205,L401),0)-IF(ISNUMBER(M401),INDEX('913'!$I$6:$I$1205,M401),0)-IF(ISNUMBER(N401),INDEX('913'!$I$6:$I$1205,N401),0)-IF(ISNUMBER(O401),INDEX('913'!$I$6:$I$1205,O401),0)-IF(ISNUMBER(P401),INDEX('913'!$I$6:$I$1205,P401),0)</f>
        <v>0</v>
      </c>
      <c r="BZ401" s="37">
        <f>IF(BY401=0,1,MAX(1,SQRT(BY401^2+(IF(ISNUMBER(I401),INDEX('913'!$J$6:$J$1205,I401),0)+IF(ISNUMBER(J401),INDEX('913'!$J$6:$J$1205,J401),0)+IF(ISNUMBER(K401),INDEX('913'!$J$6:$J$1205,K401),0)+IF(ISNUMBER(L401),INDEX('913'!$J$6:$J$1205,L401),0)+IF(ISNUMBER(M401),INDEX('913'!$J$6:$J$1205,M401),0)+IF(ISNUMBER(N401),INDEX('913'!$J$6:$J$1205,N401),0)+IF(ISNUMBER(O401),INDEX('913'!$J$6:$J$1205,O401),0)+IF(ISNUMBER(P401),INDEX('913'!$J$6:$J$1205,P401),0))^2)/BY401))</f>
        <v>1</v>
      </c>
      <c r="CA401" s="33" t="e">
        <f>100*AO401/'11'!B$17</f>
        <v>#VALUE!</v>
      </c>
      <c r="CB401" s="37" t="e">
        <f>100*(AP401*BZ401)/'11'!C$17</f>
        <v>#VALUE!</v>
      </c>
      <c r="CC401" s="37" t="e">
        <f t="shared" si="92"/>
        <v>#VALUE!</v>
      </c>
      <c r="CD401" s="33" t="e">
        <f t="shared" si="93"/>
        <v>#VALUE!</v>
      </c>
      <c r="CE401" s="54" t="e">
        <f>'11'!C$17-'935'!Y401</f>
        <v>#VALUE!</v>
      </c>
      <c r="CF401" s="37" t="e">
        <f>MAX('DNO totals'!B$312+0,MIN('935'!L401+0,'DNO totals'!B$304+0))</f>
        <v>#VALUE!</v>
      </c>
      <c r="CG401" s="37" t="e">
        <f>MAX('DNO totals'!C$312+0,MIN('935'!M401+0,'DNO totals'!C$304+0))</f>
        <v>#VALUE!</v>
      </c>
      <c r="CH401" s="37" t="e">
        <f>MAX('DNO totals'!D$312+0,MIN('935'!N401+0,'DNO totals'!D$304+0))</f>
        <v>#VALUE!</v>
      </c>
      <c r="CI401" s="37" t="e">
        <f>MAX('DNO totals'!E$312+0,MIN('935'!O401+0,'DNO totals'!E$304+0))</f>
        <v>#VALUE!</v>
      </c>
      <c r="CJ401" s="52" t="e">
        <f>MAX('DNO totals'!F$312+0,MIN('935'!P401+0,'DNO totals'!F$304+0))</f>
        <v>#VALUE!</v>
      </c>
      <c r="CK401" s="37" t="e">
        <f>IF('935'!$K401=1000,'Charging rates'!$C$38*$BH401/(1+'DNO totals'!$C$99)*$CF401,0)</f>
        <v>#VALUE!</v>
      </c>
      <c r="CL401" s="37" t="e">
        <f>IF(MOD('935'!$K401,1000)=100,'Charging rates'!$D$38*$BH401/(1+'DNO totals'!$D$99)*$CG401,0)</f>
        <v>#VALUE!</v>
      </c>
      <c r="CM401" s="37" t="e">
        <f>IF(MOD('935'!$K401,100)=10,'Charging rates'!$E$38*$BH401/(1+'DNO totals'!$E$99)*$CH401,0)</f>
        <v>#VALUE!</v>
      </c>
      <c r="CN401" s="37" t="e">
        <f>IF(AND(MOD('935'!$K401,10)&gt;0,MOD('935'!$K401,1000)&gt;1),'Charging rates'!$F$38*$BH401/(1+'DNO totals'!$F$99)*$CI401,0)</f>
        <v>#VALUE!</v>
      </c>
      <c r="CO401" s="37" t="e">
        <f>IF(MOD('935'!$K401,1000)=1,'Charging rates'!$G$38*$BH401/(1+'DNO totals'!$G$99)*$CJ401,0)</f>
        <v>#VALUE!</v>
      </c>
      <c r="CP401" s="52" t="e">
        <f t="shared" si="94"/>
        <v>#VALUE!</v>
      </c>
      <c r="CQ401" s="37" t="e">
        <f>IF('935'!$K401&gt;1000,'Charging rates'!$C$38*$AW401*$CF401,0)</f>
        <v>#VALUE!</v>
      </c>
      <c r="CR401" s="37" t="e">
        <f>IF(MOD('935'!$K401,1000)&gt;100,'Charging rates'!$D$38*$AW401*$CG401,0)</f>
        <v>#VALUE!</v>
      </c>
      <c r="CS401" s="37" t="e">
        <f>IF(MOD('935'!$K401,100)&gt;10,'Charging rates'!$E$38*$AW401*$CH401,0)</f>
        <v>#VALUE!</v>
      </c>
      <c r="CT401" s="52" t="e">
        <f t="shared" si="95"/>
        <v>#VALUE!</v>
      </c>
      <c r="CU401" s="33" t="e">
        <f>100*(AP401*'935'!Q401*BZ401)/'11'!B$17</f>
        <v>#VALUE!</v>
      </c>
      <c r="CV401" s="33" t="e">
        <f>100/'11'!B$17*'Charging rates'!B$10*AW401</f>
        <v>#VALUE!</v>
      </c>
      <c r="CW401" s="33" t="e">
        <f>IF(AT401=0,0,(1-BX401/AT401)*(CA401+IF('935'!Q401=0,0,(CB401*'935'!Q401*('11'!C$17-'935'!Y401)/('11'!B$17-'935'!X401)))))</f>
        <v>#VALUE!</v>
      </c>
      <c r="CX401" s="33" t="e">
        <f t="shared" si="96"/>
        <v>#VALUE!</v>
      </c>
      <c r="CY401" s="49" t="e">
        <f t="shared" si="97"/>
        <v>#VALUE!</v>
      </c>
      <c r="CZ401" s="32" t="e">
        <f>AT401*(Parameters!B$21+AU401)*IF('DNO totals'!B$323&lt;0,1,'935'!S401)</f>
        <v>#VALUE!</v>
      </c>
      <c r="DA401" s="52" t="e">
        <f>IF('DNO totals'!B$323&lt;0,1,'935'!S401)*(Parameters!B$21+AU401)</f>
        <v>#VALUE!</v>
      </c>
      <c r="DB401" s="37" t="e">
        <f>CX401+'Charging rates'!B$106*DA401*100/'11'!B$17</f>
        <v>#VALUE!</v>
      </c>
      <c r="DC401" s="37" t="e">
        <f>DB401+'Charging rates'!B$116*(Parameters!B$21+AU401)*100/'11'!B$17*IF('DNO totals'!B$323&lt;0,1,'935'!S401)</f>
        <v>#VALUE!</v>
      </c>
      <c r="DD401" s="37" t="e">
        <f>'Charging rates'!B$97*(CP401+CT401)*100/'11'!B$17</f>
        <v>#VALUE!</v>
      </c>
      <c r="DE401" s="33" t="e">
        <f>MAX(0-(CB401*AU401*'11'!C$17/'11'!B$17),DC401+DD401)</f>
        <v>#VALUE!</v>
      </c>
      <c r="DF401" s="37" t="e">
        <f>IF(BS401,IF(AU401=0,CC401,MAX(0,MIN(CC401,CC401+(DE401/'935'!Q401*('11'!B$17-'935'!X401)/('11'!C$17-'935'!Y401))))),0)</f>
        <v>#VALUE!</v>
      </c>
      <c r="DG401" s="33" t="e">
        <f t="shared" si="98"/>
        <v>#VALUE!</v>
      </c>
      <c r="DH401" s="53" t="e">
        <f t="shared" si="99"/>
        <v>#VALUE!</v>
      </c>
    </row>
    <row r="402" spans="1:112">
      <c r="A402" s="28">
        <v>302</v>
      </c>
      <c r="B402" s="47" t="e">
        <f>'935'!B402</f>
        <v>#VALUE!</v>
      </c>
      <c r="C402" s="48" t="e">
        <f>OR('935'!E402&lt;&gt;"VOID",'935'!F402&lt;&gt;"VOID",'935'!G402&lt;&gt;"VOID")</f>
        <v>#VALUE!</v>
      </c>
      <c r="D402" s="32" t="e">
        <f>IF('935'!D402="VOID",0,'935'!D402*(1-'935'!X402/'11'!B$17))</f>
        <v>#VALUE!</v>
      </c>
      <c r="E402" s="32" t="e">
        <f>IF('935'!E402="VOID",0,'935'!E402*(1-'935'!X402/'11'!B$17))</f>
        <v>#VALUE!</v>
      </c>
      <c r="F402" s="32" t="e">
        <f>IF('935'!F402="VOID",0,'935'!F402*(1-'935'!X402/'11'!B$17))</f>
        <v>#VALUE!</v>
      </c>
      <c r="G402" s="32" t="e">
        <f>IF('935'!G402="VOID",0,'935'!G402*(1-'935'!X402/'11'!B$17))</f>
        <v>#VALUE!</v>
      </c>
      <c r="H402" s="49" t="e">
        <f t="shared" si="80"/>
        <v>#VALUE!</v>
      </c>
      <c r="I402" s="50" t="e">
        <f>MATCH('935'!J402,'913'!$B$6:$B$1205,0)</f>
        <v>#VALUE!</v>
      </c>
      <c r="J402" s="50" t="e">
        <f>MATCH(INDEX('913'!$D$6:$D$1205,I402),'913'!$B$6:$B$1205,0)</f>
        <v>#VALUE!</v>
      </c>
      <c r="K402" s="50" t="e">
        <f>MATCH(INDEX('913'!$D$6:$D$1205,J402),'913'!$B$6:$B$1205,0)</f>
        <v>#VALUE!</v>
      </c>
      <c r="L402" s="50" t="e">
        <f>MATCH(INDEX('913'!$D$6:$D$1205,K402),'913'!$B$6:$B$1205,0)</f>
        <v>#VALUE!</v>
      </c>
      <c r="M402" s="50" t="e">
        <f>MATCH(INDEX('913'!$D$6:$D$1205,L402),'913'!$B$6:$B$1205,0)</f>
        <v>#VALUE!</v>
      </c>
      <c r="N402" s="50" t="e">
        <f>MATCH(INDEX('913'!$D$6:$D$1205,M402),'913'!$B$6:$B$1205,0)</f>
        <v>#VALUE!</v>
      </c>
      <c r="O402" s="50" t="e">
        <f>MATCH(INDEX('913'!$D$6:$D$1205,N402),'913'!$B$6:$B$1205,0)</f>
        <v>#VALUE!</v>
      </c>
      <c r="P402" s="51" t="e">
        <f>MATCH(INDEX('913'!$D$6:$D$1205,O402),'913'!$B$6:$B$1205,0)</f>
        <v>#VALUE!</v>
      </c>
      <c r="Q402" s="37">
        <f>IF(ISNUMBER(I402),MAX(0,INDEX('913'!$E$6:$E$1205,I402)),0)</f>
        <v>0</v>
      </c>
      <c r="R402" s="37">
        <f>IF(ISNUMBER(J402),MAX(0,INDEX('913'!$E$6:$E$1205,J402)),0)</f>
        <v>0</v>
      </c>
      <c r="S402" s="37">
        <f>IF(ISNUMBER(K402),MAX(0,INDEX('913'!$E$6:$E$1205,K402)),0)</f>
        <v>0</v>
      </c>
      <c r="T402" s="37">
        <f>IF(ISNUMBER(L402),MAX(0,INDEX('913'!$E$6:$E$1205,L402)),0)</f>
        <v>0</v>
      </c>
      <c r="U402" s="37">
        <f>IF(ISNUMBER(M402),MAX(0,INDEX('913'!$E$6:$E$1205,M402)),0)</f>
        <v>0</v>
      </c>
      <c r="V402" s="37">
        <f>IF(ISNUMBER(N402),MAX(0,INDEX('913'!$E$6:$E$1205,N402)),0)</f>
        <v>0</v>
      </c>
      <c r="W402" s="37">
        <f>IF(ISNUMBER(O402),MAX(0,INDEX('913'!$E$6:$E$1205,O402)),0)</f>
        <v>0</v>
      </c>
      <c r="X402" s="52">
        <f>IF(ISNUMBER(P402),MAX(0,INDEX('913'!$E$6:$E$1205,P402)),0)</f>
        <v>0</v>
      </c>
      <c r="Y402" s="37">
        <f>IF(ISNUMBER(I402),MAX(0,INDEX('913'!$F$6:$F$1205,I402)),0)</f>
        <v>0</v>
      </c>
      <c r="Z402" s="37">
        <f>IF(ISNUMBER(J402),MAX(0,INDEX('913'!$F$6:$F$1205,J402)),0)</f>
        <v>0</v>
      </c>
      <c r="AA402" s="37">
        <f>IF(ISNUMBER(K402),MAX(0,INDEX('913'!$F$6:$F$1205,K402)),0)</f>
        <v>0</v>
      </c>
      <c r="AB402" s="37">
        <f>IF(ISNUMBER(L402),MAX(0,INDEX('913'!$F$6:$F$1205,L402)),0)</f>
        <v>0</v>
      </c>
      <c r="AC402" s="37">
        <f>IF(ISNUMBER(M402),MAX(0,INDEX('913'!$F$6:$F$1205,M402)),0)</f>
        <v>0</v>
      </c>
      <c r="AD402" s="37">
        <f>IF(ISNUMBER(N402),MAX(0,INDEX('913'!$F$6:$F$1205,N402)),0)</f>
        <v>0</v>
      </c>
      <c r="AE402" s="37">
        <f>IF(ISNUMBER(O402),MAX(0,INDEX('913'!$F$6:$F$1205,O402)),0)</f>
        <v>0</v>
      </c>
      <c r="AF402" s="37">
        <f>IF(ISNUMBER(P402),MAX(0,INDEX('913'!$F$6:$F$1205,P402)),0)</f>
        <v>0</v>
      </c>
      <c r="AG402" s="32">
        <f>IF(ISNUMBER(I402),SQRT(INDEX('913'!$I$6:$I$1205,I402)^2+INDEX('913'!$J$6:$J$1205,I402)^2),0)</f>
        <v>0</v>
      </c>
      <c r="AH402" s="32">
        <f>IF(ISNUMBER(J402),SQRT(INDEX('913'!$I$6:$I$1205,J402)^2+INDEX('913'!$J$6:$J$1205,J402)^2),0)</f>
        <v>0</v>
      </c>
      <c r="AI402" s="32">
        <f>IF(ISNUMBER(K402),SQRT(INDEX('913'!$I$6:$I$1205,K402)^2+INDEX('913'!$J$6:$J$1205,K402)^2),0)</f>
        <v>0</v>
      </c>
      <c r="AJ402" s="32">
        <f>IF(ISNUMBER(L402),SQRT(INDEX('913'!$I$6:$I$1205,L402)^2+INDEX('913'!$J$6:$J$1205,L402)^2),0)</f>
        <v>0</v>
      </c>
      <c r="AK402" s="32">
        <f>IF(ISNUMBER(M402),SQRT(INDEX('913'!$I$6:$I$1205,M402)^2+INDEX('913'!$J$6:$J$1205,M402)^2),0)</f>
        <v>0</v>
      </c>
      <c r="AL402" s="32">
        <f>IF(ISNUMBER(N402),SQRT(INDEX('913'!$I$6:$I$1205,N402)^2+INDEX('913'!$J$6:$J$1205,N402)^2),0)</f>
        <v>0</v>
      </c>
      <c r="AM402" s="32">
        <f>IF(ISNUMBER(O402),SQRT(INDEX('913'!$I$6:$I$1205,O402)^2+INDEX('913'!$J$6:$J$1205,O402)^2),0)</f>
        <v>0</v>
      </c>
      <c r="AN402" s="49">
        <f>IF(ISNUMBER(P402),SQRT(INDEX('913'!$I$6:$I$1205,P402)^2+INDEX('913'!$J$6:$J$1205,P402)^2),0)</f>
        <v>0</v>
      </c>
      <c r="AO402" s="37">
        <f t="shared" si="81"/>
        <v>0</v>
      </c>
      <c r="AP402" s="37">
        <f t="shared" si="82"/>
        <v>0</v>
      </c>
      <c r="AQ402" s="33" t="e">
        <f>-100*'935'!W402*(AO402+AP402)/'11'!C$17</f>
        <v>#VALUE!</v>
      </c>
      <c r="AR402" s="37" t="e">
        <f t="shared" si="83"/>
        <v>#VALUE!</v>
      </c>
      <c r="AS402" s="52" t="e">
        <f t="shared" si="84"/>
        <v>#VALUE!</v>
      </c>
      <c r="AT402" s="32" t="e">
        <f>IF('935'!C402="VOID",0,('935'!C402*(1-'935'!X402/'11'!B$17)))</f>
        <v>#VALUE!</v>
      </c>
      <c r="AU402" s="52" t="e">
        <f>'935'!Q402*(1-'935'!Y402/'11'!C$17)/(1-'935'!X402/'11'!B$17)</f>
        <v>#VALUE!</v>
      </c>
      <c r="AV402" s="37" t="e">
        <f>INDEX('DNO totals'!$B$57:$G$57,IF('935'!K402,IF(MOD('935'!K402,1000),IF(MOD('935'!K402,100),IF(MOD('935'!K402,10),IF(MOD('935'!K402,1000)=1,6,5),4),3),2),1))</f>
        <v>#VALUE!</v>
      </c>
      <c r="AW402" s="52" t="e">
        <f t="shared" si="85"/>
        <v>#VALUE!</v>
      </c>
      <c r="AX402" s="32" t="e">
        <f>IF('935'!V402="VOID",0,'935'!V402*(1-'935'!X402/'11'!B$17))</f>
        <v>#VALUE!</v>
      </c>
      <c r="AY402" s="33" t="e">
        <f>IF(H402,-100*'Charging rates'!B$10/'11'!B$17*AX402/H402,0)</f>
        <v>#VALUE!</v>
      </c>
      <c r="AZ402" s="33" t="e">
        <f>IF(C402,'DNO totals'!B$41,0)</f>
        <v>#VALUE!</v>
      </c>
      <c r="BA402" s="33" t="e">
        <f t="shared" si="86"/>
        <v>#VALUE!</v>
      </c>
      <c r="BB402" s="33" t="e">
        <f t="shared" si="87"/>
        <v>#VALUE!</v>
      </c>
      <c r="BC402" s="53" t="e">
        <f t="shared" si="88"/>
        <v>#VALUE!</v>
      </c>
      <c r="BD402" s="32" t="e">
        <f>IF(AT402,'935'!H402*AT402/(AT402+D402+H402),0)</f>
        <v>#VALUE!</v>
      </c>
      <c r="BE402" s="32" t="e">
        <f>IF(H402,'935'!H402*H402/(AT402+D402+H402),0)</f>
        <v>#VALUE!</v>
      </c>
      <c r="BF402" s="32" t="e">
        <f>BD402*(1-'935'!X402/'11'!B$17)</f>
        <v>#VALUE!</v>
      </c>
      <c r="BG402" s="49" t="e">
        <f>BE402*(1-'935'!X402/'11'!B$17)</f>
        <v>#VALUE!</v>
      </c>
      <c r="BH402" s="52" t="e">
        <f>AV402*Parameters!B$6</f>
        <v>#VALUE!</v>
      </c>
      <c r="BI402" s="37" t="e">
        <f>IF('935'!$K402=1000,'Charging rates'!$C$38*$BH402/(1+'DNO totals'!$C$99)*'935'!$L402,0)</f>
        <v>#VALUE!</v>
      </c>
      <c r="BJ402" s="37" t="e">
        <f>IF(MOD('935'!$K402,1000)=100,'Charging rates'!$D$38*$BH402/(1+'DNO totals'!$D$99)*'935'!$M402,0)</f>
        <v>#VALUE!</v>
      </c>
      <c r="BK402" s="37" t="e">
        <f>IF(MOD('935'!$K402,100)=10,'Charging rates'!$E$38*$BH402/(1+'DNO totals'!$E$99)*'935'!$N402,0)</f>
        <v>#VALUE!</v>
      </c>
      <c r="BL402" s="37" t="e">
        <f>IF(AND(MOD('935'!$K402,10)&gt;0,MOD('935'!$K402,1000)&gt;1),'Charging rates'!$F$38*$BH402/(1+'DNO totals'!$F$99)*'935'!$O402,0)</f>
        <v>#VALUE!</v>
      </c>
      <c r="BM402" s="37" t="e">
        <f>IF(MOD('935'!$K402,1000)=1,'Charging rates'!$G$38*$BH402/(1+'DNO totals'!$G$99)*'935'!$P402,0)</f>
        <v>#VALUE!</v>
      </c>
      <c r="BN402" s="52" t="e">
        <f t="shared" si="89"/>
        <v>#VALUE!</v>
      </c>
      <c r="BO402" s="37" t="e">
        <f>IF('935'!$K402&gt;1000,'Charging rates'!$C$38*$AW402*'935'!$L402,0)</f>
        <v>#VALUE!</v>
      </c>
      <c r="BP402" s="37" t="e">
        <f>IF(MOD('935'!$K402,1000)&gt;100,'Charging rates'!$D$38*$AW402*'935'!$M402,0)</f>
        <v>#VALUE!</v>
      </c>
      <c r="BQ402" s="37" t="e">
        <f>IF(MOD('935'!$K402,100)&gt;10,'Charging rates'!$E$38*$AW402*'935'!$N402,0)</f>
        <v>#VALUE!</v>
      </c>
      <c r="BR402" s="52" t="e">
        <f t="shared" si="90"/>
        <v>#VALUE!</v>
      </c>
      <c r="BS402" s="48" t="e">
        <f>'935'!C402&lt;&gt;"VOID"</f>
        <v>#VALUE!</v>
      </c>
      <c r="BT402" s="33" t="e">
        <f>IF(BS402,(100/'11'!B$17*BD402*((1-'935'!I402)*'Charging rates'!B$51+'Charging rates'!B$63)),0)</f>
        <v>#VALUE!</v>
      </c>
      <c r="BU402" s="33" t="e">
        <f>100/'11'!B$17*BG402*('Charging rates'!B$51+'Charging rates'!B$63)</f>
        <v>#VALUE!</v>
      </c>
      <c r="BV402" s="33" t="e">
        <f>100/'11'!B$17*BE402*('Charging rates'!B$51+'Charging rates'!B$63)</f>
        <v>#VALUE!</v>
      </c>
      <c r="BW402" s="53" t="e">
        <f t="shared" si="91"/>
        <v>#VALUE!</v>
      </c>
      <c r="BX402" s="32" t="e">
        <f>AT402-('935'!T402*(1-'935'!X402/'11'!B$17))</f>
        <v>#VALUE!</v>
      </c>
      <c r="BY402" s="32">
        <f>0-IF(ISNUMBER(I402),INDEX('913'!$I$6:$I$1205,I402),0)-IF(ISNUMBER(J402),INDEX('913'!$I$6:$I$1205,J402),0)-IF(ISNUMBER(K402),INDEX('913'!$I$6:$I$1205,K402),0)-IF(ISNUMBER(L402),INDEX('913'!$I$6:$I$1205,L402),0)-IF(ISNUMBER(M402),INDEX('913'!$I$6:$I$1205,M402),0)-IF(ISNUMBER(N402),INDEX('913'!$I$6:$I$1205,N402),0)-IF(ISNUMBER(O402),INDEX('913'!$I$6:$I$1205,O402),0)-IF(ISNUMBER(P402),INDEX('913'!$I$6:$I$1205,P402),0)</f>
        <v>0</v>
      </c>
      <c r="BZ402" s="37">
        <f>IF(BY402=0,1,MAX(1,SQRT(BY402^2+(IF(ISNUMBER(I402),INDEX('913'!$J$6:$J$1205,I402),0)+IF(ISNUMBER(J402),INDEX('913'!$J$6:$J$1205,J402),0)+IF(ISNUMBER(K402),INDEX('913'!$J$6:$J$1205,K402),0)+IF(ISNUMBER(L402),INDEX('913'!$J$6:$J$1205,L402),0)+IF(ISNUMBER(M402),INDEX('913'!$J$6:$J$1205,M402),0)+IF(ISNUMBER(N402),INDEX('913'!$J$6:$J$1205,N402),0)+IF(ISNUMBER(O402),INDEX('913'!$J$6:$J$1205,O402),0)+IF(ISNUMBER(P402),INDEX('913'!$J$6:$J$1205,P402),0))^2)/BY402))</f>
        <v>1</v>
      </c>
      <c r="CA402" s="33" t="e">
        <f>100*AO402/'11'!B$17</f>
        <v>#VALUE!</v>
      </c>
      <c r="CB402" s="37" t="e">
        <f>100*(AP402*BZ402)/'11'!C$17</f>
        <v>#VALUE!</v>
      </c>
      <c r="CC402" s="37" t="e">
        <f t="shared" si="92"/>
        <v>#VALUE!</v>
      </c>
      <c r="CD402" s="33" t="e">
        <f t="shared" si="93"/>
        <v>#VALUE!</v>
      </c>
      <c r="CE402" s="54" t="e">
        <f>'11'!C$17-'935'!Y402</f>
        <v>#VALUE!</v>
      </c>
      <c r="CF402" s="37" t="e">
        <f>MAX('DNO totals'!B$312+0,MIN('935'!L402+0,'DNO totals'!B$304+0))</f>
        <v>#VALUE!</v>
      </c>
      <c r="CG402" s="37" t="e">
        <f>MAX('DNO totals'!C$312+0,MIN('935'!M402+0,'DNO totals'!C$304+0))</f>
        <v>#VALUE!</v>
      </c>
      <c r="CH402" s="37" t="e">
        <f>MAX('DNO totals'!D$312+0,MIN('935'!N402+0,'DNO totals'!D$304+0))</f>
        <v>#VALUE!</v>
      </c>
      <c r="CI402" s="37" t="e">
        <f>MAX('DNO totals'!E$312+0,MIN('935'!O402+0,'DNO totals'!E$304+0))</f>
        <v>#VALUE!</v>
      </c>
      <c r="CJ402" s="52" t="e">
        <f>MAX('DNO totals'!F$312+0,MIN('935'!P402+0,'DNO totals'!F$304+0))</f>
        <v>#VALUE!</v>
      </c>
      <c r="CK402" s="37" t="e">
        <f>IF('935'!$K402=1000,'Charging rates'!$C$38*$BH402/(1+'DNO totals'!$C$99)*$CF402,0)</f>
        <v>#VALUE!</v>
      </c>
      <c r="CL402" s="37" t="e">
        <f>IF(MOD('935'!$K402,1000)=100,'Charging rates'!$D$38*$BH402/(1+'DNO totals'!$D$99)*$CG402,0)</f>
        <v>#VALUE!</v>
      </c>
      <c r="CM402" s="37" t="e">
        <f>IF(MOD('935'!$K402,100)=10,'Charging rates'!$E$38*$BH402/(1+'DNO totals'!$E$99)*$CH402,0)</f>
        <v>#VALUE!</v>
      </c>
      <c r="CN402" s="37" t="e">
        <f>IF(AND(MOD('935'!$K402,10)&gt;0,MOD('935'!$K402,1000)&gt;1),'Charging rates'!$F$38*$BH402/(1+'DNO totals'!$F$99)*$CI402,0)</f>
        <v>#VALUE!</v>
      </c>
      <c r="CO402" s="37" t="e">
        <f>IF(MOD('935'!$K402,1000)=1,'Charging rates'!$G$38*$BH402/(1+'DNO totals'!$G$99)*$CJ402,0)</f>
        <v>#VALUE!</v>
      </c>
      <c r="CP402" s="52" t="e">
        <f t="shared" si="94"/>
        <v>#VALUE!</v>
      </c>
      <c r="CQ402" s="37" t="e">
        <f>IF('935'!$K402&gt;1000,'Charging rates'!$C$38*$AW402*$CF402,0)</f>
        <v>#VALUE!</v>
      </c>
      <c r="CR402" s="37" t="e">
        <f>IF(MOD('935'!$K402,1000)&gt;100,'Charging rates'!$D$38*$AW402*$CG402,0)</f>
        <v>#VALUE!</v>
      </c>
      <c r="CS402" s="37" t="e">
        <f>IF(MOD('935'!$K402,100)&gt;10,'Charging rates'!$E$38*$AW402*$CH402,0)</f>
        <v>#VALUE!</v>
      </c>
      <c r="CT402" s="52" t="e">
        <f t="shared" si="95"/>
        <v>#VALUE!</v>
      </c>
      <c r="CU402" s="33" t="e">
        <f>100*(AP402*'935'!Q402*BZ402)/'11'!B$17</f>
        <v>#VALUE!</v>
      </c>
      <c r="CV402" s="33" t="e">
        <f>100/'11'!B$17*'Charging rates'!B$10*AW402</f>
        <v>#VALUE!</v>
      </c>
      <c r="CW402" s="33" t="e">
        <f>IF(AT402=0,0,(1-BX402/AT402)*(CA402+IF('935'!Q402=0,0,(CB402*'935'!Q402*('11'!C$17-'935'!Y402)/('11'!B$17-'935'!X402)))))</f>
        <v>#VALUE!</v>
      </c>
      <c r="CX402" s="33" t="e">
        <f t="shared" si="96"/>
        <v>#VALUE!</v>
      </c>
      <c r="CY402" s="49" t="e">
        <f t="shared" si="97"/>
        <v>#VALUE!</v>
      </c>
      <c r="CZ402" s="32" t="e">
        <f>AT402*(Parameters!B$21+AU402)*IF('DNO totals'!B$323&lt;0,1,'935'!S402)</f>
        <v>#VALUE!</v>
      </c>
      <c r="DA402" s="52" t="e">
        <f>IF('DNO totals'!B$323&lt;0,1,'935'!S402)*(Parameters!B$21+AU402)</f>
        <v>#VALUE!</v>
      </c>
      <c r="DB402" s="37" t="e">
        <f>CX402+'Charging rates'!B$106*DA402*100/'11'!B$17</f>
        <v>#VALUE!</v>
      </c>
      <c r="DC402" s="37" t="e">
        <f>DB402+'Charging rates'!B$116*(Parameters!B$21+AU402)*100/'11'!B$17*IF('DNO totals'!B$323&lt;0,1,'935'!S402)</f>
        <v>#VALUE!</v>
      </c>
      <c r="DD402" s="37" t="e">
        <f>'Charging rates'!B$97*(CP402+CT402)*100/'11'!B$17</f>
        <v>#VALUE!</v>
      </c>
      <c r="DE402" s="33" t="e">
        <f>MAX(0-(CB402*AU402*'11'!C$17/'11'!B$17),DC402+DD402)</f>
        <v>#VALUE!</v>
      </c>
      <c r="DF402" s="37" t="e">
        <f>IF(BS402,IF(AU402=0,CC402,MAX(0,MIN(CC402,CC402+(DE402/'935'!Q402*('11'!B$17-'935'!X402)/('11'!C$17-'935'!Y402))))),0)</f>
        <v>#VALUE!</v>
      </c>
      <c r="DG402" s="33" t="e">
        <f t="shared" si="98"/>
        <v>#VALUE!</v>
      </c>
      <c r="DH402" s="53" t="e">
        <f t="shared" si="99"/>
        <v>#VALUE!</v>
      </c>
    </row>
    <row r="403" spans="1:112">
      <c r="A403" s="28">
        <v>303</v>
      </c>
      <c r="B403" s="47" t="e">
        <f>'935'!B403</f>
        <v>#VALUE!</v>
      </c>
      <c r="C403" s="48" t="e">
        <f>OR('935'!E403&lt;&gt;"VOID",'935'!F403&lt;&gt;"VOID",'935'!G403&lt;&gt;"VOID")</f>
        <v>#VALUE!</v>
      </c>
      <c r="D403" s="32" t="e">
        <f>IF('935'!D403="VOID",0,'935'!D403*(1-'935'!X403/'11'!B$17))</f>
        <v>#VALUE!</v>
      </c>
      <c r="E403" s="32" t="e">
        <f>IF('935'!E403="VOID",0,'935'!E403*(1-'935'!X403/'11'!B$17))</f>
        <v>#VALUE!</v>
      </c>
      <c r="F403" s="32" t="e">
        <f>IF('935'!F403="VOID",0,'935'!F403*(1-'935'!X403/'11'!B$17))</f>
        <v>#VALUE!</v>
      </c>
      <c r="G403" s="32" t="e">
        <f>IF('935'!G403="VOID",0,'935'!G403*(1-'935'!X403/'11'!B$17))</f>
        <v>#VALUE!</v>
      </c>
      <c r="H403" s="49" t="e">
        <f t="shared" si="80"/>
        <v>#VALUE!</v>
      </c>
      <c r="I403" s="50" t="e">
        <f>MATCH('935'!J403,'913'!$B$6:$B$1205,0)</f>
        <v>#VALUE!</v>
      </c>
      <c r="J403" s="50" t="e">
        <f>MATCH(INDEX('913'!$D$6:$D$1205,I403),'913'!$B$6:$B$1205,0)</f>
        <v>#VALUE!</v>
      </c>
      <c r="K403" s="50" t="e">
        <f>MATCH(INDEX('913'!$D$6:$D$1205,J403),'913'!$B$6:$B$1205,0)</f>
        <v>#VALUE!</v>
      </c>
      <c r="L403" s="50" t="e">
        <f>MATCH(INDEX('913'!$D$6:$D$1205,K403),'913'!$B$6:$B$1205,0)</f>
        <v>#VALUE!</v>
      </c>
      <c r="M403" s="50" t="e">
        <f>MATCH(INDEX('913'!$D$6:$D$1205,L403),'913'!$B$6:$B$1205,0)</f>
        <v>#VALUE!</v>
      </c>
      <c r="N403" s="50" t="e">
        <f>MATCH(INDEX('913'!$D$6:$D$1205,M403),'913'!$B$6:$B$1205,0)</f>
        <v>#VALUE!</v>
      </c>
      <c r="O403" s="50" t="e">
        <f>MATCH(INDEX('913'!$D$6:$D$1205,N403),'913'!$B$6:$B$1205,0)</f>
        <v>#VALUE!</v>
      </c>
      <c r="P403" s="51" t="e">
        <f>MATCH(INDEX('913'!$D$6:$D$1205,O403),'913'!$B$6:$B$1205,0)</f>
        <v>#VALUE!</v>
      </c>
      <c r="Q403" s="37">
        <f>IF(ISNUMBER(I403),MAX(0,INDEX('913'!$E$6:$E$1205,I403)),0)</f>
        <v>0</v>
      </c>
      <c r="R403" s="37">
        <f>IF(ISNUMBER(J403),MAX(0,INDEX('913'!$E$6:$E$1205,J403)),0)</f>
        <v>0</v>
      </c>
      <c r="S403" s="37">
        <f>IF(ISNUMBER(K403),MAX(0,INDEX('913'!$E$6:$E$1205,K403)),0)</f>
        <v>0</v>
      </c>
      <c r="T403" s="37">
        <f>IF(ISNUMBER(L403),MAX(0,INDEX('913'!$E$6:$E$1205,L403)),0)</f>
        <v>0</v>
      </c>
      <c r="U403" s="37">
        <f>IF(ISNUMBER(M403),MAX(0,INDEX('913'!$E$6:$E$1205,M403)),0)</f>
        <v>0</v>
      </c>
      <c r="V403" s="37">
        <f>IF(ISNUMBER(N403),MAX(0,INDEX('913'!$E$6:$E$1205,N403)),0)</f>
        <v>0</v>
      </c>
      <c r="W403" s="37">
        <f>IF(ISNUMBER(O403),MAX(0,INDEX('913'!$E$6:$E$1205,O403)),0)</f>
        <v>0</v>
      </c>
      <c r="X403" s="52">
        <f>IF(ISNUMBER(P403),MAX(0,INDEX('913'!$E$6:$E$1205,P403)),0)</f>
        <v>0</v>
      </c>
      <c r="Y403" s="37">
        <f>IF(ISNUMBER(I403),MAX(0,INDEX('913'!$F$6:$F$1205,I403)),0)</f>
        <v>0</v>
      </c>
      <c r="Z403" s="37">
        <f>IF(ISNUMBER(J403),MAX(0,INDEX('913'!$F$6:$F$1205,J403)),0)</f>
        <v>0</v>
      </c>
      <c r="AA403" s="37">
        <f>IF(ISNUMBER(K403),MAX(0,INDEX('913'!$F$6:$F$1205,K403)),0)</f>
        <v>0</v>
      </c>
      <c r="AB403" s="37">
        <f>IF(ISNUMBER(L403),MAX(0,INDEX('913'!$F$6:$F$1205,L403)),0)</f>
        <v>0</v>
      </c>
      <c r="AC403" s="37">
        <f>IF(ISNUMBER(M403),MAX(0,INDEX('913'!$F$6:$F$1205,M403)),0)</f>
        <v>0</v>
      </c>
      <c r="AD403" s="37">
        <f>IF(ISNUMBER(N403),MAX(0,INDEX('913'!$F$6:$F$1205,N403)),0)</f>
        <v>0</v>
      </c>
      <c r="AE403" s="37">
        <f>IF(ISNUMBER(O403),MAX(0,INDEX('913'!$F$6:$F$1205,O403)),0)</f>
        <v>0</v>
      </c>
      <c r="AF403" s="37">
        <f>IF(ISNUMBER(P403),MAX(0,INDEX('913'!$F$6:$F$1205,P403)),0)</f>
        <v>0</v>
      </c>
      <c r="AG403" s="32">
        <f>IF(ISNUMBER(I403),SQRT(INDEX('913'!$I$6:$I$1205,I403)^2+INDEX('913'!$J$6:$J$1205,I403)^2),0)</f>
        <v>0</v>
      </c>
      <c r="AH403" s="32">
        <f>IF(ISNUMBER(J403),SQRT(INDEX('913'!$I$6:$I$1205,J403)^2+INDEX('913'!$J$6:$J$1205,J403)^2),0)</f>
        <v>0</v>
      </c>
      <c r="AI403" s="32">
        <f>IF(ISNUMBER(K403),SQRT(INDEX('913'!$I$6:$I$1205,K403)^2+INDEX('913'!$J$6:$J$1205,K403)^2),0)</f>
        <v>0</v>
      </c>
      <c r="AJ403" s="32">
        <f>IF(ISNUMBER(L403),SQRT(INDEX('913'!$I$6:$I$1205,L403)^2+INDEX('913'!$J$6:$J$1205,L403)^2),0)</f>
        <v>0</v>
      </c>
      <c r="AK403" s="32">
        <f>IF(ISNUMBER(M403),SQRT(INDEX('913'!$I$6:$I$1205,M403)^2+INDEX('913'!$J$6:$J$1205,M403)^2),0)</f>
        <v>0</v>
      </c>
      <c r="AL403" s="32">
        <f>IF(ISNUMBER(N403),SQRT(INDEX('913'!$I$6:$I$1205,N403)^2+INDEX('913'!$J$6:$J$1205,N403)^2),0)</f>
        <v>0</v>
      </c>
      <c r="AM403" s="32">
        <f>IF(ISNUMBER(O403),SQRT(INDEX('913'!$I$6:$I$1205,O403)^2+INDEX('913'!$J$6:$J$1205,O403)^2),0)</f>
        <v>0</v>
      </c>
      <c r="AN403" s="49">
        <f>IF(ISNUMBER(P403),SQRT(INDEX('913'!$I$6:$I$1205,P403)^2+INDEX('913'!$J$6:$J$1205,P403)^2),0)</f>
        <v>0</v>
      </c>
      <c r="AO403" s="37">
        <f t="shared" si="81"/>
        <v>0</v>
      </c>
      <c r="AP403" s="37">
        <f t="shared" si="82"/>
        <v>0</v>
      </c>
      <c r="AQ403" s="33" t="e">
        <f>-100*'935'!W403*(AO403+AP403)/'11'!C$17</f>
        <v>#VALUE!</v>
      </c>
      <c r="AR403" s="37" t="e">
        <f t="shared" si="83"/>
        <v>#VALUE!</v>
      </c>
      <c r="AS403" s="52" t="e">
        <f t="shared" si="84"/>
        <v>#VALUE!</v>
      </c>
      <c r="AT403" s="32" t="e">
        <f>IF('935'!C403="VOID",0,('935'!C403*(1-'935'!X403/'11'!B$17)))</f>
        <v>#VALUE!</v>
      </c>
      <c r="AU403" s="52" t="e">
        <f>'935'!Q403*(1-'935'!Y403/'11'!C$17)/(1-'935'!X403/'11'!B$17)</f>
        <v>#VALUE!</v>
      </c>
      <c r="AV403" s="37" t="e">
        <f>INDEX('DNO totals'!$B$57:$G$57,IF('935'!K403,IF(MOD('935'!K403,1000),IF(MOD('935'!K403,100),IF(MOD('935'!K403,10),IF(MOD('935'!K403,1000)=1,6,5),4),3),2),1))</f>
        <v>#VALUE!</v>
      </c>
      <c r="AW403" s="52" t="e">
        <f t="shared" si="85"/>
        <v>#VALUE!</v>
      </c>
      <c r="AX403" s="32" t="e">
        <f>IF('935'!V403="VOID",0,'935'!V403*(1-'935'!X403/'11'!B$17))</f>
        <v>#VALUE!</v>
      </c>
      <c r="AY403" s="33" t="e">
        <f>IF(H403,-100*'Charging rates'!B$10/'11'!B$17*AX403/H403,0)</f>
        <v>#VALUE!</v>
      </c>
      <c r="AZ403" s="33" t="e">
        <f>IF(C403,'DNO totals'!B$41,0)</f>
        <v>#VALUE!</v>
      </c>
      <c r="BA403" s="33" t="e">
        <f t="shared" si="86"/>
        <v>#VALUE!</v>
      </c>
      <c r="BB403" s="33" t="e">
        <f t="shared" si="87"/>
        <v>#VALUE!</v>
      </c>
      <c r="BC403" s="53" t="e">
        <f t="shared" si="88"/>
        <v>#VALUE!</v>
      </c>
      <c r="BD403" s="32" t="e">
        <f>IF(AT403,'935'!H403*AT403/(AT403+D403+H403),0)</f>
        <v>#VALUE!</v>
      </c>
      <c r="BE403" s="32" t="e">
        <f>IF(H403,'935'!H403*H403/(AT403+D403+H403),0)</f>
        <v>#VALUE!</v>
      </c>
      <c r="BF403" s="32" t="e">
        <f>BD403*(1-'935'!X403/'11'!B$17)</f>
        <v>#VALUE!</v>
      </c>
      <c r="BG403" s="49" t="e">
        <f>BE403*(1-'935'!X403/'11'!B$17)</f>
        <v>#VALUE!</v>
      </c>
      <c r="BH403" s="52" t="e">
        <f>AV403*Parameters!B$6</f>
        <v>#VALUE!</v>
      </c>
      <c r="BI403" s="37" t="e">
        <f>IF('935'!$K403=1000,'Charging rates'!$C$38*$BH403/(1+'DNO totals'!$C$99)*'935'!$L403,0)</f>
        <v>#VALUE!</v>
      </c>
      <c r="BJ403" s="37" t="e">
        <f>IF(MOD('935'!$K403,1000)=100,'Charging rates'!$D$38*$BH403/(1+'DNO totals'!$D$99)*'935'!$M403,0)</f>
        <v>#VALUE!</v>
      </c>
      <c r="BK403" s="37" t="e">
        <f>IF(MOD('935'!$K403,100)=10,'Charging rates'!$E$38*$BH403/(1+'DNO totals'!$E$99)*'935'!$N403,0)</f>
        <v>#VALUE!</v>
      </c>
      <c r="BL403" s="37" t="e">
        <f>IF(AND(MOD('935'!$K403,10)&gt;0,MOD('935'!$K403,1000)&gt;1),'Charging rates'!$F$38*$BH403/(1+'DNO totals'!$F$99)*'935'!$O403,0)</f>
        <v>#VALUE!</v>
      </c>
      <c r="BM403" s="37" t="e">
        <f>IF(MOD('935'!$K403,1000)=1,'Charging rates'!$G$38*$BH403/(1+'DNO totals'!$G$99)*'935'!$P403,0)</f>
        <v>#VALUE!</v>
      </c>
      <c r="BN403" s="52" t="e">
        <f t="shared" si="89"/>
        <v>#VALUE!</v>
      </c>
      <c r="BO403" s="37" t="e">
        <f>IF('935'!$K403&gt;1000,'Charging rates'!$C$38*$AW403*'935'!$L403,0)</f>
        <v>#VALUE!</v>
      </c>
      <c r="BP403" s="37" t="e">
        <f>IF(MOD('935'!$K403,1000)&gt;100,'Charging rates'!$D$38*$AW403*'935'!$M403,0)</f>
        <v>#VALUE!</v>
      </c>
      <c r="BQ403" s="37" t="e">
        <f>IF(MOD('935'!$K403,100)&gt;10,'Charging rates'!$E$38*$AW403*'935'!$N403,0)</f>
        <v>#VALUE!</v>
      </c>
      <c r="BR403" s="52" t="e">
        <f t="shared" si="90"/>
        <v>#VALUE!</v>
      </c>
      <c r="BS403" s="48" t="e">
        <f>'935'!C403&lt;&gt;"VOID"</f>
        <v>#VALUE!</v>
      </c>
      <c r="BT403" s="33" t="e">
        <f>IF(BS403,(100/'11'!B$17*BD403*((1-'935'!I403)*'Charging rates'!B$51+'Charging rates'!B$63)),0)</f>
        <v>#VALUE!</v>
      </c>
      <c r="BU403" s="33" t="e">
        <f>100/'11'!B$17*BG403*('Charging rates'!B$51+'Charging rates'!B$63)</f>
        <v>#VALUE!</v>
      </c>
      <c r="BV403" s="33" t="e">
        <f>100/'11'!B$17*BE403*('Charging rates'!B$51+'Charging rates'!B$63)</f>
        <v>#VALUE!</v>
      </c>
      <c r="BW403" s="53" t="e">
        <f t="shared" si="91"/>
        <v>#VALUE!</v>
      </c>
      <c r="BX403" s="32" t="e">
        <f>AT403-('935'!T403*(1-'935'!X403/'11'!B$17))</f>
        <v>#VALUE!</v>
      </c>
      <c r="BY403" s="32">
        <f>0-IF(ISNUMBER(I403),INDEX('913'!$I$6:$I$1205,I403),0)-IF(ISNUMBER(J403),INDEX('913'!$I$6:$I$1205,J403),0)-IF(ISNUMBER(K403),INDEX('913'!$I$6:$I$1205,K403),0)-IF(ISNUMBER(L403),INDEX('913'!$I$6:$I$1205,L403),0)-IF(ISNUMBER(M403),INDEX('913'!$I$6:$I$1205,M403),0)-IF(ISNUMBER(N403),INDEX('913'!$I$6:$I$1205,N403),0)-IF(ISNUMBER(O403),INDEX('913'!$I$6:$I$1205,O403),0)-IF(ISNUMBER(P403),INDEX('913'!$I$6:$I$1205,P403),0)</f>
        <v>0</v>
      </c>
      <c r="BZ403" s="37">
        <f>IF(BY403=0,1,MAX(1,SQRT(BY403^2+(IF(ISNUMBER(I403),INDEX('913'!$J$6:$J$1205,I403),0)+IF(ISNUMBER(J403),INDEX('913'!$J$6:$J$1205,J403),0)+IF(ISNUMBER(K403),INDEX('913'!$J$6:$J$1205,K403),0)+IF(ISNUMBER(L403),INDEX('913'!$J$6:$J$1205,L403),0)+IF(ISNUMBER(M403),INDEX('913'!$J$6:$J$1205,M403),0)+IF(ISNUMBER(N403),INDEX('913'!$J$6:$J$1205,N403),0)+IF(ISNUMBER(O403),INDEX('913'!$J$6:$J$1205,O403),0)+IF(ISNUMBER(P403),INDEX('913'!$J$6:$J$1205,P403),0))^2)/BY403))</f>
        <v>1</v>
      </c>
      <c r="CA403" s="33" t="e">
        <f>100*AO403/'11'!B$17</f>
        <v>#VALUE!</v>
      </c>
      <c r="CB403" s="37" t="e">
        <f>100*(AP403*BZ403)/'11'!C$17</f>
        <v>#VALUE!</v>
      </c>
      <c r="CC403" s="37" t="e">
        <f t="shared" si="92"/>
        <v>#VALUE!</v>
      </c>
      <c r="CD403" s="33" t="e">
        <f t="shared" si="93"/>
        <v>#VALUE!</v>
      </c>
      <c r="CE403" s="54" t="e">
        <f>'11'!C$17-'935'!Y403</f>
        <v>#VALUE!</v>
      </c>
      <c r="CF403" s="37" t="e">
        <f>MAX('DNO totals'!B$312+0,MIN('935'!L403+0,'DNO totals'!B$304+0))</f>
        <v>#VALUE!</v>
      </c>
      <c r="CG403" s="37" t="e">
        <f>MAX('DNO totals'!C$312+0,MIN('935'!M403+0,'DNO totals'!C$304+0))</f>
        <v>#VALUE!</v>
      </c>
      <c r="CH403" s="37" t="e">
        <f>MAX('DNO totals'!D$312+0,MIN('935'!N403+0,'DNO totals'!D$304+0))</f>
        <v>#VALUE!</v>
      </c>
      <c r="CI403" s="37" t="e">
        <f>MAX('DNO totals'!E$312+0,MIN('935'!O403+0,'DNO totals'!E$304+0))</f>
        <v>#VALUE!</v>
      </c>
      <c r="CJ403" s="52" t="e">
        <f>MAX('DNO totals'!F$312+0,MIN('935'!P403+0,'DNO totals'!F$304+0))</f>
        <v>#VALUE!</v>
      </c>
      <c r="CK403" s="37" t="e">
        <f>IF('935'!$K403=1000,'Charging rates'!$C$38*$BH403/(1+'DNO totals'!$C$99)*$CF403,0)</f>
        <v>#VALUE!</v>
      </c>
      <c r="CL403" s="37" t="e">
        <f>IF(MOD('935'!$K403,1000)=100,'Charging rates'!$D$38*$BH403/(1+'DNO totals'!$D$99)*$CG403,0)</f>
        <v>#VALUE!</v>
      </c>
      <c r="CM403" s="37" t="e">
        <f>IF(MOD('935'!$K403,100)=10,'Charging rates'!$E$38*$BH403/(1+'DNO totals'!$E$99)*$CH403,0)</f>
        <v>#VALUE!</v>
      </c>
      <c r="CN403" s="37" t="e">
        <f>IF(AND(MOD('935'!$K403,10)&gt;0,MOD('935'!$K403,1000)&gt;1),'Charging rates'!$F$38*$BH403/(1+'DNO totals'!$F$99)*$CI403,0)</f>
        <v>#VALUE!</v>
      </c>
      <c r="CO403" s="37" t="e">
        <f>IF(MOD('935'!$K403,1000)=1,'Charging rates'!$G$38*$BH403/(1+'DNO totals'!$G$99)*$CJ403,0)</f>
        <v>#VALUE!</v>
      </c>
      <c r="CP403" s="52" t="e">
        <f t="shared" si="94"/>
        <v>#VALUE!</v>
      </c>
      <c r="CQ403" s="37" t="e">
        <f>IF('935'!$K403&gt;1000,'Charging rates'!$C$38*$AW403*$CF403,0)</f>
        <v>#VALUE!</v>
      </c>
      <c r="CR403" s="37" t="e">
        <f>IF(MOD('935'!$K403,1000)&gt;100,'Charging rates'!$D$38*$AW403*$CG403,0)</f>
        <v>#VALUE!</v>
      </c>
      <c r="CS403" s="37" t="e">
        <f>IF(MOD('935'!$K403,100)&gt;10,'Charging rates'!$E$38*$AW403*$CH403,0)</f>
        <v>#VALUE!</v>
      </c>
      <c r="CT403" s="52" t="e">
        <f t="shared" si="95"/>
        <v>#VALUE!</v>
      </c>
      <c r="CU403" s="33" t="e">
        <f>100*(AP403*'935'!Q403*BZ403)/'11'!B$17</f>
        <v>#VALUE!</v>
      </c>
      <c r="CV403" s="33" t="e">
        <f>100/'11'!B$17*'Charging rates'!B$10*AW403</f>
        <v>#VALUE!</v>
      </c>
      <c r="CW403" s="33" t="e">
        <f>IF(AT403=0,0,(1-BX403/AT403)*(CA403+IF('935'!Q403=0,0,(CB403*'935'!Q403*('11'!C$17-'935'!Y403)/('11'!B$17-'935'!X403)))))</f>
        <v>#VALUE!</v>
      </c>
      <c r="CX403" s="33" t="e">
        <f t="shared" si="96"/>
        <v>#VALUE!</v>
      </c>
      <c r="CY403" s="49" t="e">
        <f t="shared" si="97"/>
        <v>#VALUE!</v>
      </c>
      <c r="CZ403" s="32" t="e">
        <f>AT403*(Parameters!B$21+AU403)*IF('DNO totals'!B$323&lt;0,1,'935'!S403)</f>
        <v>#VALUE!</v>
      </c>
      <c r="DA403" s="52" t="e">
        <f>IF('DNO totals'!B$323&lt;0,1,'935'!S403)*(Parameters!B$21+AU403)</f>
        <v>#VALUE!</v>
      </c>
      <c r="DB403" s="37" t="e">
        <f>CX403+'Charging rates'!B$106*DA403*100/'11'!B$17</f>
        <v>#VALUE!</v>
      </c>
      <c r="DC403" s="37" t="e">
        <f>DB403+'Charging rates'!B$116*(Parameters!B$21+AU403)*100/'11'!B$17*IF('DNO totals'!B$323&lt;0,1,'935'!S403)</f>
        <v>#VALUE!</v>
      </c>
      <c r="DD403" s="37" t="e">
        <f>'Charging rates'!B$97*(CP403+CT403)*100/'11'!B$17</f>
        <v>#VALUE!</v>
      </c>
      <c r="DE403" s="33" t="e">
        <f>MAX(0-(CB403*AU403*'11'!C$17/'11'!B$17),DC403+DD403)</f>
        <v>#VALUE!</v>
      </c>
      <c r="DF403" s="37" t="e">
        <f>IF(BS403,IF(AU403=0,CC403,MAX(0,MIN(CC403,CC403+(DE403/'935'!Q403*('11'!B$17-'935'!X403)/('11'!C$17-'935'!Y403))))),0)</f>
        <v>#VALUE!</v>
      </c>
      <c r="DG403" s="33" t="e">
        <f t="shared" si="98"/>
        <v>#VALUE!</v>
      </c>
      <c r="DH403" s="53" t="e">
        <f t="shared" si="99"/>
        <v>#VALUE!</v>
      </c>
    </row>
    <row r="404" spans="1:112">
      <c r="A404" s="28">
        <v>304</v>
      </c>
      <c r="B404" s="47" t="e">
        <f>'935'!B404</f>
        <v>#VALUE!</v>
      </c>
      <c r="C404" s="48" t="e">
        <f>OR('935'!E404&lt;&gt;"VOID",'935'!F404&lt;&gt;"VOID",'935'!G404&lt;&gt;"VOID")</f>
        <v>#VALUE!</v>
      </c>
      <c r="D404" s="32" t="e">
        <f>IF('935'!D404="VOID",0,'935'!D404*(1-'935'!X404/'11'!B$17))</f>
        <v>#VALUE!</v>
      </c>
      <c r="E404" s="32" t="e">
        <f>IF('935'!E404="VOID",0,'935'!E404*(1-'935'!X404/'11'!B$17))</f>
        <v>#VALUE!</v>
      </c>
      <c r="F404" s="32" t="e">
        <f>IF('935'!F404="VOID",0,'935'!F404*(1-'935'!X404/'11'!B$17))</f>
        <v>#VALUE!</v>
      </c>
      <c r="G404" s="32" t="e">
        <f>IF('935'!G404="VOID",0,'935'!G404*(1-'935'!X404/'11'!B$17))</f>
        <v>#VALUE!</v>
      </c>
      <c r="H404" s="49" t="e">
        <f t="shared" si="80"/>
        <v>#VALUE!</v>
      </c>
      <c r="I404" s="50" t="e">
        <f>MATCH('935'!J404,'913'!$B$6:$B$1205,0)</f>
        <v>#VALUE!</v>
      </c>
      <c r="J404" s="50" t="e">
        <f>MATCH(INDEX('913'!$D$6:$D$1205,I404),'913'!$B$6:$B$1205,0)</f>
        <v>#VALUE!</v>
      </c>
      <c r="K404" s="50" t="e">
        <f>MATCH(INDEX('913'!$D$6:$D$1205,J404),'913'!$B$6:$B$1205,0)</f>
        <v>#VALUE!</v>
      </c>
      <c r="L404" s="50" t="e">
        <f>MATCH(INDEX('913'!$D$6:$D$1205,K404),'913'!$B$6:$B$1205,0)</f>
        <v>#VALUE!</v>
      </c>
      <c r="M404" s="50" t="e">
        <f>MATCH(INDEX('913'!$D$6:$D$1205,L404),'913'!$B$6:$B$1205,0)</f>
        <v>#VALUE!</v>
      </c>
      <c r="N404" s="50" t="e">
        <f>MATCH(INDEX('913'!$D$6:$D$1205,M404),'913'!$B$6:$B$1205,0)</f>
        <v>#VALUE!</v>
      </c>
      <c r="O404" s="50" t="e">
        <f>MATCH(INDEX('913'!$D$6:$D$1205,N404),'913'!$B$6:$B$1205,0)</f>
        <v>#VALUE!</v>
      </c>
      <c r="P404" s="51" t="e">
        <f>MATCH(INDEX('913'!$D$6:$D$1205,O404),'913'!$B$6:$B$1205,0)</f>
        <v>#VALUE!</v>
      </c>
      <c r="Q404" s="37">
        <f>IF(ISNUMBER(I404),MAX(0,INDEX('913'!$E$6:$E$1205,I404)),0)</f>
        <v>0</v>
      </c>
      <c r="R404" s="37">
        <f>IF(ISNUMBER(J404),MAX(0,INDEX('913'!$E$6:$E$1205,J404)),0)</f>
        <v>0</v>
      </c>
      <c r="S404" s="37">
        <f>IF(ISNUMBER(K404),MAX(0,INDEX('913'!$E$6:$E$1205,K404)),0)</f>
        <v>0</v>
      </c>
      <c r="T404" s="37">
        <f>IF(ISNUMBER(L404),MAX(0,INDEX('913'!$E$6:$E$1205,L404)),0)</f>
        <v>0</v>
      </c>
      <c r="U404" s="37">
        <f>IF(ISNUMBER(M404),MAX(0,INDEX('913'!$E$6:$E$1205,M404)),0)</f>
        <v>0</v>
      </c>
      <c r="V404" s="37">
        <f>IF(ISNUMBER(N404),MAX(0,INDEX('913'!$E$6:$E$1205,N404)),0)</f>
        <v>0</v>
      </c>
      <c r="W404" s="37">
        <f>IF(ISNUMBER(O404),MAX(0,INDEX('913'!$E$6:$E$1205,O404)),0)</f>
        <v>0</v>
      </c>
      <c r="X404" s="52">
        <f>IF(ISNUMBER(P404),MAX(0,INDEX('913'!$E$6:$E$1205,P404)),0)</f>
        <v>0</v>
      </c>
      <c r="Y404" s="37">
        <f>IF(ISNUMBER(I404),MAX(0,INDEX('913'!$F$6:$F$1205,I404)),0)</f>
        <v>0</v>
      </c>
      <c r="Z404" s="37">
        <f>IF(ISNUMBER(J404),MAX(0,INDEX('913'!$F$6:$F$1205,J404)),0)</f>
        <v>0</v>
      </c>
      <c r="AA404" s="37">
        <f>IF(ISNUMBER(K404),MAX(0,INDEX('913'!$F$6:$F$1205,K404)),0)</f>
        <v>0</v>
      </c>
      <c r="AB404" s="37">
        <f>IF(ISNUMBER(L404),MAX(0,INDEX('913'!$F$6:$F$1205,L404)),0)</f>
        <v>0</v>
      </c>
      <c r="AC404" s="37">
        <f>IF(ISNUMBER(M404),MAX(0,INDEX('913'!$F$6:$F$1205,M404)),0)</f>
        <v>0</v>
      </c>
      <c r="AD404" s="37">
        <f>IF(ISNUMBER(N404),MAX(0,INDEX('913'!$F$6:$F$1205,N404)),0)</f>
        <v>0</v>
      </c>
      <c r="AE404" s="37">
        <f>IF(ISNUMBER(O404),MAX(0,INDEX('913'!$F$6:$F$1205,O404)),0)</f>
        <v>0</v>
      </c>
      <c r="AF404" s="37">
        <f>IF(ISNUMBER(P404),MAX(0,INDEX('913'!$F$6:$F$1205,P404)),0)</f>
        <v>0</v>
      </c>
      <c r="AG404" s="32">
        <f>IF(ISNUMBER(I404),SQRT(INDEX('913'!$I$6:$I$1205,I404)^2+INDEX('913'!$J$6:$J$1205,I404)^2),0)</f>
        <v>0</v>
      </c>
      <c r="AH404" s="32">
        <f>IF(ISNUMBER(J404),SQRT(INDEX('913'!$I$6:$I$1205,J404)^2+INDEX('913'!$J$6:$J$1205,J404)^2),0)</f>
        <v>0</v>
      </c>
      <c r="AI404" s="32">
        <f>IF(ISNUMBER(K404),SQRT(INDEX('913'!$I$6:$I$1205,K404)^2+INDEX('913'!$J$6:$J$1205,K404)^2),0)</f>
        <v>0</v>
      </c>
      <c r="AJ404" s="32">
        <f>IF(ISNUMBER(L404),SQRT(INDEX('913'!$I$6:$I$1205,L404)^2+INDEX('913'!$J$6:$J$1205,L404)^2),0)</f>
        <v>0</v>
      </c>
      <c r="AK404" s="32">
        <f>IF(ISNUMBER(M404),SQRT(INDEX('913'!$I$6:$I$1205,M404)^2+INDEX('913'!$J$6:$J$1205,M404)^2),0)</f>
        <v>0</v>
      </c>
      <c r="AL404" s="32">
        <f>IF(ISNUMBER(N404),SQRT(INDEX('913'!$I$6:$I$1205,N404)^2+INDEX('913'!$J$6:$J$1205,N404)^2),0)</f>
        <v>0</v>
      </c>
      <c r="AM404" s="32">
        <f>IF(ISNUMBER(O404),SQRT(INDEX('913'!$I$6:$I$1205,O404)^2+INDEX('913'!$J$6:$J$1205,O404)^2),0)</f>
        <v>0</v>
      </c>
      <c r="AN404" s="49">
        <f>IF(ISNUMBER(P404),SQRT(INDEX('913'!$I$6:$I$1205,P404)^2+INDEX('913'!$J$6:$J$1205,P404)^2),0)</f>
        <v>0</v>
      </c>
      <c r="AO404" s="37">
        <f t="shared" si="81"/>
        <v>0</v>
      </c>
      <c r="AP404" s="37">
        <f t="shared" si="82"/>
        <v>0</v>
      </c>
      <c r="AQ404" s="33" t="e">
        <f>-100*'935'!W404*(AO404+AP404)/'11'!C$17</f>
        <v>#VALUE!</v>
      </c>
      <c r="AR404" s="37" t="e">
        <f t="shared" si="83"/>
        <v>#VALUE!</v>
      </c>
      <c r="AS404" s="52" t="e">
        <f t="shared" si="84"/>
        <v>#VALUE!</v>
      </c>
      <c r="AT404" s="32" t="e">
        <f>IF('935'!C404="VOID",0,('935'!C404*(1-'935'!X404/'11'!B$17)))</f>
        <v>#VALUE!</v>
      </c>
      <c r="AU404" s="52" t="e">
        <f>'935'!Q404*(1-'935'!Y404/'11'!C$17)/(1-'935'!X404/'11'!B$17)</f>
        <v>#VALUE!</v>
      </c>
      <c r="AV404" s="37" t="e">
        <f>INDEX('DNO totals'!$B$57:$G$57,IF('935'!K404,IF(MOD('935'!K404,1000),IF(MOD('935'!K404,100),IF(MOD('935'!K404,10),IF(MOD('935'!K404,1000)=1,6,5),4),3),2),1))</f>
        <v>#VALUE!</v>
      </c>
      <c r="AW404" s="52" t="e">
        <f t="shared" si="85"/>
        <v>#VALUE!</v>
      </c>
      <c r="AX404" s="32" t="e">
        <f>IF('935'!V404="VOID",0,'935'!V404*(1-'935'!X404/'11'!B$17))</f>
        <v>#VALUE!</v>
      </c>
      <c r="AY404" s="33" t="e">
        <f>IF(H404,-100*'Charging rates'!B$10/'11'!B$17*AX404/H404,0)</f>
        <v>#VALUE!</v>
      </c>
      <c r="AZ404" s="33" t="e">
        <f>IF(C404,'DNO totals'!B$41,0)</f>
        <v>#VALUE!</v>
      </c>
      <c r="BA404" s="33" t="e">
        <f t="shared" si="86"/>
        <v>#VALUE!</v>
      </c>
      <c r="BB404" s="33" t="e">
        <f t="shared" si="87"/>
        <v>#VALUE!</v>
      </c>
      <c r="BC404" s="53" t="e">
        <f t="shared" si="88"/>
        <v>#VALUE!</v>
      </c>
      <c r="BD404" s="32" t="e">
        <f>IF(AT404,'935'!H404*AT404/(AT404+D404+H404),0)</f>
        <v>#VALUE!</v>
      </c>
      <c r="BE404" s="32" t="e">
        <f>IF(H404,'935'!H404*H404/(AT404+D404+H404),0)</f>
        <v>#VALUE!</v>
      </c>
      <c r="BF404" s="32" t="e">
        <f>BD404*(1-'935'!X404/'11'!B$17)</f>
        <v>#VALUE!</v>
      </c>
      <c r="BG404" s="49" t="e">
        <f>BE404*(1-'935'!X404/'11'!B$17)</f>
        <v>#VALUE!</v>
      </c>
      <c r="BH404" s="52" t="e">
        <f>AV404*Parameters!B$6</f>
        <v>#VALUE!</v>
      </c>
      <c r="BI404" s="37" t="e">
        <f>IF('935'!$K404=1000,'Charging rates'!$C$38*$BH404/(1+'DNO totals'!$C$99)*'935'!$L404,0)</f>
        <v>#VALUE!</v>
      </c>
      <c r="BJ404" s="37" t="e">
        <f>IF(MOD('935'!$K404,1000)=100,'Charging rates'!$D$38*$BH404/(1+'DNO totals'!$D$99)*'935'!$M404,0)</f>
        <v>#VALUE!</v>
      </c>
      <c r="BK404" s="37" t="e">
        <f>IF(MOD('935'!$K404,100)=10,'Charging rates'!$E$38*$BH404/(1+'DNO totals'!$E$99)*'935'!$N404,0)</f>
        <v>#VALUE!</v>
      </c>
      <c r="BL404" s="37" t="e">
        <f>IF(AND(MOD('935'!$K404,10)&gt;0,MOD('935'!$K404,1000)&gt;1),'Charging rates'!$F$38*$BH404/(1+'DNO totals'!$F$99)*'935'!$O404,0)</f>
        <v>#VALUE!</v>
      </c>
      <c r="BM404" s="37" t="e">
        <f>IF(MOD('935'!$K404,1000)=1,'Charging rates'!$G$38*$BH404/(1+'DNO totals'!$G$99)*'935'!$P404,0)</f>
        <v>#VALUE!</v>
      </c>
      <c r="BN404" s="52" t="e">
        <f t="shared" si="89"/>
        <v>#VALUE!</v>
      </c>
      <c r="BO404" s="37" t="e">
        <f>IF('935'!$K404&gt;1000,'Charging rates'!$C$38*$AW404*'935'!$L404,0)</f>
        <v>#VALUE!</v>
      </c>
      <c r="BP404" s="37" t="e">
        <f>IF(MOD('935'!$K404,1000)&gt;100,'Charging rates'!$D$38*$AW404*'935'!$M404,0)</f>
        <v>#VALUE!</v>
      </c>
      <c r="BQ404" s="37" t="e">
        <f>IF(MOD('935'!$K404,100)&gt;10,'Charging rates'!$E$38*$AW404*'935'!$N404,0)</f>
        <v>#VALUE!</v>
      </c>
      <c r="BR404" s="52" t="e">
        <f t="shared" si="90"/>
        <v>#VALUE!</v>
      </c>
      <c r="BS404" s="48" t="e">
        <f>'935'!C404&lt;&gt;"VOID"</f>
        <v>#VALUE!</v>
      </c>
      <c r="BT404" s="33" t="e">
        <f>IF(BS404,(100/'11'!B$17*BD404*((1-'935'!I404)*'Charging rates'!B$51+'Charging rates'!B$63)),0)</f>
        <v>#VALUE!</v>
      </c>
      <c r="BU404" s="33" t="e">
        <f>100/'11'!B$17*BG404*('Charging rates'!B$51+'Charging rates'!B$63)</f>
        <v>#VALUE!</v>
      </c>
      <c r="BV404" s="33" t="e">
        <f>100/'11'!B$17*BE404*('Charging rates'!B$51+'Charging rates'!B$63)</f>
        <v>#VALUE!</v>
      </c>
      <c r="BW404" s="53" t="e">
        <f t="shared" si="91"/>
        <v>#VALUE!</v>
      </c>
      <c r="BX404" s="32" t="e">
        <f>AT404-('935'!T404*(1-'935'!X404/'11'!B$17))</f>
        <v>#VALUE!</v>
      </c>
      <c r="BY404" s="32">
        <f>0-IF(ISNUMBER(I404),INDEX('913'!$I$6:$I$1205,I404),0)-IF(ISNUMBER(J404),INDEX('913'!$I$6:$I$1205,J404),0)-IF(ISNUMBER(K404),INDEX('913'!$I$6:$I$1205,K404),0)-IF(ISNUMBER(L404),INDEX('913'!$I$6:$I$1205,L404),0)-IF(ISNUMBER(M404),INDEX('913'!$I$6:$I$1205,M404),0)-IF(ISNUMBER(N404),INDEX('913'!$I$6:$I$1205,N404),0)-IF(ISNUMBER(O404),INDEX('913'!$I$6:$I$1205,O404),0)-IF(ISNUMBER(P404),INDEX('913'!$I$6:$I$1205,P404),0)</f>
        <v>0</v>
      </c>
      <c r="BZ404" s="37">
        <f>IF(BY404=0,1,MAX(1,SQRT(BY404^2+(IF(ISNUMBER(I404),INDEX('913'!$J$6:$J$1205,I404),0)+IF(ISNUMBER(J404),INDEX('913'!$J$6:$J$1205,J404),0)+IF(ISNUMBER(K404),INDEX('913'!$J$6:$J$1205,K404),0)+IF(ISNUMBER(L404),INDEX('913'!$J$6:$J$1205,L404),0)+IF(ISNUMBER(M404),INDEX('913'!$J$6:$J$1205,M404),0)+IF(ISNUMBER(N404),INDEX('913'!$J$6:$J$1205,N404),0)+IF(ISNUMBER(O404),INDEX('913'!$J$6:$J$1205,O404),0)+IF(ISNUMBER(P404),INDEX('913'!$J$6:$J$1205,P404),0))^2)/BY404))</f>
        <v>1</v>
      </c>
      <c r="CA404" s="33" t="e">
        <f>100*AO404/'11'!B$17</f>
        <v>#VALUE!</v>
      </c>
      <c r="CB404" s="37" t="e">
        <f>100*(AP404*BZ404)/'11'!C$17</f>
        <v>#VALUE!</v>
      </c>
      <c r="CC404" s="37" t="e">
        <f t="shared" si="92"/>
        <v>#VALUE!</v>
      </c>
      <c r="CD404" s="33" t="e">
        <f t="shared" si="93"/>
        <v>#VALUE!</v>
      </c>
      <c r="CE404" s="54" t="e">
        <f>'11'!C$17-'935'!Y404</f>
        <v>#VALUE!</v>
      </c>
      <c r="CF404" s="37" t="e">
        <f>MAX('DNO totals'!B$312+0,MIN('935'!L404+0,'DNO totals'!B$304+0))</f>
        <v>#VALUE!</v>
      </c>
      <c r="CG404" s="37" t="e">
        <f>MAX('DNO totals'!C$312+0,MIN('935'!M404+0,'DNO totals'!C$304+0))</f>
        <v>#VALUE!</v>
      </c>
      <c r="CH404" s="37" t="e">
        <f>MAX('DNO totals'!D$312+0,MIN('935'!N404+0,'DNO totals'!D$304+0))</f>
        <v>#VALUE!</v>
      </c>
      <c r="CI404" s="37" t="e">
        <f>MAX('DNO totals'!E$312+0,MIN('935'!O404+0,'DNO totals'!E$304+0))</f>
        <v>#VALUE!</v>
      </c>
      <c r="CJ404" s="52" t="e">
        <f>MAX('DNO totals'!F$312+0,MIN('935'!P404+0,'DNO totals'!F$304+0))</f>
        <v>#VALUE!</v>
      </c>
      <c r="CK404" s="37" t="e">
        <f>IF('935'!$K404=1000,'Charging rates'!$C$38*$BH404/(1+'DNO totals'!$C$99)*$CF404,0)</f>
        <v>#VALUE!</v>
      </c>
      <c r="CL404" s="37" t="e">
        <f>IF(MOD('935'!$K404,1000)=100,'Charging rates'!$D$38*$BH404/(1+'DNO totals'!$D$99)*$CG404,0)</f>
        <v>#VALUE!</v>
      </c>
      <c r="CM404" s="37" t="e">
        <f>IF(MOD('935'!$K404,100)=10,'Charging rates'!$E$38*$BH404/(1+'DNO totals'!$E$99)*$CH404,0)</f>
        <v>#VALUE!</v>
      </c>
      <c r="CN404" s="37" t="e">
        <f>IF(AND(MOD('935'!$K404,10)&gt;0,MOD('935'!$K404,1000)&gt;1),'Charging rates'!$F$38*$BH404/(1+'DNO totals'!$F$99)*$CI404,0)</f>
        <v>#VALUE!</v>
      </c>
      <c r="CO404" s="37" t="e">
        <f>IF(MOD('935'!$K404,1000)=1,'Charging rates'!$G$38*$BH404/(1+'DNO totals'!$G$99)*$CJ404,0)</f>
        <v>#VALUE!</v>
      </c>
      <c r="CP404" s="52" t="e">
        <f t="shared" si="94"/>
        <v>#VALUE!</v>
      </c>
      <c r="CQ404" s="37" t="e">
        <f>IF('935'!$K404&gt;1000,'Charging rates'!$C$38*$AW404*$CF404,0)</f>
        <v>#VALUE!</v>
      </c>
      <c r="CR404" s="37" t="e">
        <f>IF(MOD('935'!$K404,1000)&gt;100,'Charging rates'!$D$38*$AW404*$CG404,0)</f>
        <v>#VALUE!</v>
      </c>
      <c r="CS404" s="37" t="e">
        <f>IF(MOD('935'!$K404,100)&gt;10,'Charging rates'!$E$38*$AW404*$CH404,0)</f>
        <v>#VALUE!</v>
      </c>
      <c r="CT404" s="52" t="e">
        <f t="shared" si="95"/>
        <v>#VALUE!</v>
      </c>
      <c r="CU404" s="33" t="e">
        <f>100*(AP404*'935'!Q404*BZ404)/'11'!B$17</f>
        <v>#VALUE!</v>
      </c>
      <c r="CV404" s="33" t="e">
        <f>100/'11'!B$17*'Charging rates'!B$10*AW404</f>
        <v>#VALUE!</v>
      </c>
      <c r="CW404" s="33" t="e">
        <f>IF(AT404=0,0,(1-BX404/AT404)*(CA404+IF('935'!Q404=0,0,(CB404*'935'!Q404*('11'!C$17-'935'!Y404)/('11'!B$17-'935'!X404)))))</f>
        <v>#VALUE!</v>
      </c>
      <c r="CX404" s="33" t="e">
        <f t="shared" si="96"/>
        <v>#VALUE!</v>
      </c>
      <c r="CY404" s="49" t="e">
        <f t="shared" si="97"/>
        <v>#VALUE!</v>
      </c>
      <c r="CZ404" s="32" t="e">
        <f>AT404*(Parameters!B$21+AU404)*IF('DNO totals'!B$323&lt;0,1,'935'!S404)</f>
        <v>#VALUE!</v>
      </c>
      <c r="DA404" s="52" t="e">
        <f>IF('DNO totals'!B$323&lt;0,1,'935'!S404)*(Parameters!B$21+AU404)</f>
        <v>#VALUE!</v>
      </c>
      <c r="DB404" s="37" t="e">
        <f>CX404+'Charging rates'!B$106*DA404*100/'11'!B$17</f>
        <v>#VALUE!</v>
      </c>
      <c r="DC404" s="37" t="e">
        <f>DB404+'Charging rates'!B$116*(Parameters!B$21+AU404)*100/'11'!B$17*IF('DNO totals'!B$323&lt;0,1,'935'!S404)</f>
        <v>#VALUE!</v>
      </c>
      <c r="DD404" s="37" t="e">
        <f>'Charging rates'!B$97*(CP404+CT404)*100/'11'!B$17</f>
        <v>#VALUE!</v>
      </c>
      <c r="DE404" s="33" t="e">
        <f>MAX(0-(CB404*AU404*'11'!C$17/'11'!B$17),DC404+DD404)</f>
        <v>#VALUE!</v>
      </c>
      <c r="DF404" s="37" t="e">
        <f>IF(BS404,IF(AU404=0,CC404,MAX(0,MIN(CC404,CC404+(DE404/'935'!Q404*('11'!B$17-'935'!X404)/('11'!C$17-'935'!Y404))))),0)</f>
        <v>#VALUE!</v>
      </c>
      <c r="DG404" s="33" t="e">
        <f t="shared" si="98"/>
        <v>#VALUE!</v>
      </c>
      <c r="DH404" s="53" t="e">
        <f t="shared" si="99"/>
        <v>#VALUE!</v>
      </c>
    </row>
    <row r="405" spans="1:112">
      <c r="A405" s="28">
        <v>305</v>
      </c>
      <c r="B405" s="47" t="e">
        <f>'935'!B405</f>
        <v>#VALUE!</v>
      </c>
      <c r="C405" s="48" t="e">
        <f>OR('935'!E405&lt;&gt;"VOID",'935'!F405&lt;&gt;"VOID",'935'!G405&lt;&gt;"VOID")</f>
        <v>#VALUE!</v>
      </c>
      <c r="D405" s="32" t="e">
        <f>IF('935'!D405="VOID",0,'935'!D405*(1-'935'!X405/'11'!B$17))</f>
        <v>#VALUE!</v>
      </c>
      <c r="E405" s="32" t="e">
        <f>IF('935'!E405="VOID",0,'935'!E405*(1-'935'!X405/'11'!B$17))</f>
        <v>#VALUE!</v>
      </c>
      <c r="F405" s="32" t="e">
        <f>IF('935'!F405="VOID",0,'935'!F405*(1-'935'!X405/'11'!B$17))</f>
        <v>#VALUE!</v>
      </c>
      <c r="G405" s="32" t="e">
        <f>IF('935'!G405="VOID",0,'935'!G405*(1-'935'!X405/'11'!B$17))</f>
        <v>#VALUE!</v>
      </c>
      <c r="H405" s="49" t="e">
        <f t="shared" si="80"/>
        <v>#VALUE!</v>
      </c>
      <c r="I405" s="50" t="e">
        <f>MATCH('935'!J405,'913'!$B$6:$B$1205,0)</f>
        <v>#VALUE!</v>
      </c>
      <c r="J405" s="50" t="e">
        <f>MATCH(INDEX('913'!$D$6:$D$1205,I405),'913'!$B$6:$B$1205,0)</f>
        <v>#VALUE!</v>
      </c>
      <c r="K405" s="50" t="e">
        <f>MATCH(INDEX('913'!$D$6:$D$1205,J405),'913'!$B$6:$B$1205,0)</f>
        <v>#VALUE!</v>
      </c>
      <c r="L405" s="50" t="e">
        <f>MATCH(INDEX('913'!$D$6:$D$1205,K405),'913'!$B$6:$B$1205,0)</f>
        <v>#VALUE!</v>
      </c>
      <c r="M405" s="50" t="e">
        <f>MATCH(INDEX('913'!$D$6:$D$1205,L405),'913'!$B$6:$B$1205,0)</f>
        <v>#VALUE!</v>
      </c>
      <c r="N405" s="50" t="e">
        <f>MATCH(INDEX('913'!$D$6:$D$1205,M405),'913'!$B$6:$B$1205,0)</f>
        <v>#VALUE!</v>
      </c>
      <c r="O405" s="50" t="e">
        <f>MATCH(INDEX('913'!$D$6:$D$1205,N405),'913'!$B$6:$B$1205,0)</f>
        <v>#VALUE!</v>
      </c>
      <c r="P405" s="51" t="e">
        <f>MATCH(INDEX('913'!$D$6:$D$1205,O405),'913'!$B$6:$B$1205,0)</f>
        <v>#VALUE!</v>
      </c>
      <c r="Q405" s="37">
        <f>IF(ISNUMBER(I405),MAX(0,INDEX('913'!$E$6:$E$1205,I405)),0)</f>
        <v>0</v>
      </c>
      <c r="R405" s="37">
        <f>IF(ISNUMBER(J405),MAX(0,INDEX('913'!$E$6:$E$1205,J405)),0)</f>
        <v>0</v>
      </c>
      <c r="S405" s="37">
        <f>IF(ISNUMBER(K405),MAX(0,INDEX('913'!$E$6:$E$1205,K405)),0)</f>
        <v>0</v>
      </c>
      <c r="T405" s="37">
        <f>IF(ISNUMBER(L405),MAX(0,INDEX('913'!$E$6:$E$1205,L405)),0)</f>
        <v>0</v>
      </c>
      <c r="U405" s="37">
        <f>IF(ISNUMBER(M405),MAX(0,INDEX('913'!$E$6:$E$1205,M405)),0)</f>
        <v>0</v>
      </c>
      <c r="V405" s="37">
        <f>IF(ISNUMBER(N405),MAX(0,INDEX('913'!$E$6:$E$1205,N405)),0)</f>
        <v>0</v>
      </c>
      <c r="W405" s="37">
        <f>IF(ISNUMBER(O405),MAX(0,INDEX('913'!$E$6:$E$1205,O405)),0)</f>
        <v>0</v>
      </c>
      <c r="X405" s="52">
        <f>IF(ISNUMBER(P405),MAX(0,INDEX('913'!$E$6:$E$1205,P405)),0)</f>
        <v>0</v>
      </c>
      <c r="Y405" s="37">
        <f>IF(ISNUMBER(I405),MAX(0,INDEX('913'!$F$6:$F$1205,I405)),0)</f>
        <v>0</v>
      </c>
      <c r="Z405" s="37">
        <f>IF(ISNUMBER(J405),MAX(0,INDEX('913'!$F$6:$F$1205,J405)),0)</f>
        <v>0</v>
      </c>
      <c r="AA405" s="37">
        <f>IF(ISNUMBER(K405),MAX(0,INDEX('913'!$F$6:$F$1205,K405)),0)</f>
        <v>0</v>
      </c>
      <c r="AB405" s="37">
        <f>IF(ISNUMBER(L405),MAX(0,INDEX('913'!$F$6:$F$1205,L405)),0)</f>
        <v>0</v>
      </c>
      <c r="AC405" s="37">
        <f>IF(ISNUMBER(M405),MAX(0,INDEX('913'!$F$6:$F$1205,M405)),0)</f>
        <v>0</v>
      </c>
      <c r="AD405" s="37">
        <f>IF(ISNUMBER(N405),MAX(0,INDEX('913'!$F$6:$F$1205,N405)),0)</f>
        <v>0</v>
      </c>
      <c r="AE405" s="37">
        <f>IF(ISNUMBER(O405),MAX(0,INDEX('913'!$F$6:$F$1205,O405)),0)</f>
        <v>0</v>
      </c>
      <c r="AF405" s="37">
        <f>IF(ISNUMBER(P405),MAX(0,INDEX('913'!$F$6:$F$1205,P405)),0)</f>
        <v>0</v>
      </c>
      <c r="AG405" s="32">
        <f>IF(ISNUMBER(I405),SQRT(INDEX('913'!$I$6:$I$1205,I405)^2+INDEX('913'!$J$6:$J$1205,I405)^2),0)</f>
        <v>0</v>
      </c>
      <c r="AH405" s="32">
        <f>IF(ISNUMBER(J405),SQRT(INDEX('913'!$I$6:$I$1205,J405)^2+INDEX('913'!$J$6:$J$1205,J405)^2),0)</f>
        <v>0</v>
      </c>
      <c r="AI405" s="32">
        <f>IF(ISNUMBER(K405),SQRT(INDEX('913'!$I$6:$I$1205,K405)^2+INDEX('913'!$J$6:$J$1205,K405)^2),0)</f>
        <v>0</v>
      </c>
      <c r="AJ405" s="32">
        <f>IF(ISNUMBER(L405),SQRT(INDEX('913'!$I$6:$I$1205,L405)^2+INDEX('913'!$J$6:$J$1205,L405)^2),0)</f>
        <v>0</v>
      </c>
      <c r="AK405" s="32">
        <f>IF(ISNUMBER(M405),SQRT(INDEX('913'!$I$6:$I$1205,M405)^2+INDEX('913'!$J$6:$J$1205,M405)^2),0)</f>
        <v>0</v>
      </c>
      <c r="AL405" s="32">
        <f>IF(ISNUMBER(N405),SQRT(INDEX('913'!$I$6:$I$1205,N405)^2+INDEX('913'!$J$6:$J$1205,N405)^2),0)</f>
        <v>0</v>
      </c>
      <c r="AM405" s="32">
        <f>IF(ISNUMBER(O405),SQRT(INDEX('913'!$I$6:$I$1205,O405)^2+INDEX('913'!$J$6:$J$1205,O405)^2),0)</f>
        <v>0</v>
      </c>
      <c r="AN405" s="49">
        <f>IF(ISNUMBER(P405),SQRT(INDEX('913'!$I$6:$I$1205,P405)^2+INDEX('913'!$J$6:$J$1205,P405)^2),0)</f>
        <v>0</v>
      </c>
      <c r="AO405" s="37">
        <f t="shared" si="81"/>
        <v>0</v>
      </c>
      <c r="AP405" s="37">
        <f t="shared" si="82"/>
        <v>0</v>
      </c>
      <c r="AQ405" s="33" t="e">
        <f>-100*'935'!W405*(AO405+AP405)/'11'!C$17</f>
        <v>#VALUE!</v>
      </c>
      <c r="AR405" s="37" t="e">
        <f t="shared" si="83"/>
        <v>#VALUE!</v>
      </c>
      <c r="AS405" s="52" t="e">
        <f t="shared" si="84"/>
        <v>#VALUE!</v>
      </c>
      <c r="AT405" s="32" t="e">
        <f>IF('935'!C405="VOID",0,('935'!C405*(1-'935'!X405/'11'!B$17)))</f>
        <v>#VALUE!</v>
      </c>
      <c r="AU405" s="52" t="e">
        <f>'935'!Q405*(1-'935'!Y405/'11'!C$17)/(1-'935'!X405/'11'!B$17)</f>
        <v>#VALUE!</v>
      </c>
      <c r="AV405" s="37" t="e">
        <f>INDEX('DNO totals'!$B$57:$G$57,IF('935'!K405,IF(MOD('935'!K405,1000),IF(MOD('935'!K405,100),IF(MOD('935'!K405,10),IF(MOD('935'!K405,1000)=1,6,5),4),3),2),1))</f>
        <v>#VALUE!</v>
      </c>
      <c r="AW405" s="52" t="e">
        <f t="shared" si="85"/>
        <v>#VALUE!</v>
      </c>
      <c r="AX405" s="32" t="e">
        <f>IF('935'!V405="VOID",0,'935'!V405*(1-'935'!X405/'11'!B$17))</f>
        <v>#VALUE!</v>
      </c>
      <c r="AY405" s="33" t="e">
        <f>IF(H405,-100*'Charging rates'!B$10/'11'!B$17*AX405/H405,0)</f>
        <v>#VALUE!</v>
      </c>
      <c r="AZ405" s="33" t="e">
        <f>IF(C405,'DNO totals'!B$41,0)</f>
        <v>#VALUE!</v>
      </c>
      <c r="BA405" s="33" t="e">
        <f t="shared" si="86"/>
        <v>#VALUE!</v>
      </c>
      <c r="BB405" s="33" t="e">
        <f t="shared" si="87"/>
        <v>#VALUE!</v>
      </c>
      <c r="BC405" s="53" t="e">
        <f t="shared" si="88"/>
        <v>#VALUE!</v>
      </c>
      <c r="BD405" s="32" t="e">
        <f>IF(AT405,'935'!H405*AT405/(AT405+D405+H405),0)</f>
        <v>#VALUE!</v>
      </c>
      <c r="BE405" s="32" t="e">
        <f>IF(H405,'935'!H405*H405/(AT405+D405+H405),0)</f>
        <v>#VALUE!</v>
      </c>
      <c r="BF405" s="32" t="e">
        <f>BD405*(1-'935'!X405/'11'!B$17)</f>
        <v>#VALUE!</v>
      </c>
      <c r="BG405" s="49" t="e">
        <f>BE405*(1-'935'!X405/'11'!B$17)</f>
        <v>#VALUE!</v>
      </c>
      <c r="BH405" s="52" t="e">
        <f>AV405*Parameters!B$6</f>
        <v>#VALUE!</v>
      </c>
      <c r="BI405" s="37" t="e">
        <f>IF('935'!$K405=1000,'Charging rates'!$C$38*$BH405/(1+'DNO totals'!$C$99)*'935'!$L405,0)</f>
        <v>#VALUE!</v>
      </c>
      <c r="BJ405" s="37" t="e">
        <f>IF(MOD('935'!$K405,1000)=100,'Charging rates'!$D$38*$BH405/(1+'DNO totals'!$D$99)*'935'!$M405,0)</f>
        <v>#VALUE!</v>
      </c>
      <c r="BK405" s="37" t="e">
        <f>IF(MOD('935'!$K405,100)=10,'Charging rates'!$E$38*$BH405/(1+'DNO totals'!$E$99)*'935'!$N405,0)</f>
        <v>#VALUE!</v>
      </c>
      <c r="BL405" s="37" t="e">
        <f>IF(AND(MOD('935'!$K405,10)&gt;0,MOD('935'!$K405,1000)&gt;1),'Charging rates'!$F$38*$BH405/(1+'DNO totals'!$F$99)*'935'!$O405,0)</f>
        <v>#VALUE!</v>
      </c>
      <c r="BM405" s="37" t="e">
        <f>IF(MOD('935'!$K405,1000)=1,'Charging rates'!$G$38*$BH405/(1+'DNO totals'!$G$99)*'935'!$P405,0)</f>
        <v>#VALUE!</v>
      </c>
      <c r="BN405" s="52" t="e">
        <f t="shared" si="89"/>
        <v>#VALUE!</v>
      </c>
      <c r="BO405" s="37" t="e">
        <f>IF('935'!$K405&gt;1000,'Charging rates'!$C$38*$AW405*'935'!$L405,0)</f>
        <v>#VALUE!</v>
      </c>
      <c r="BP405" s="37" t="e">
        <f>IF(MOD('935'!$K405,1000)&gt;100,'Charging rates'!$D$38*$AW405*'935'!$M405,0)</f>
        <v>#VALUE!</v>
      </c>
      <c r="BQ405" s="37" t="e">
        <f>IF(MOD('935'!$K405,100)&gt;10,'Charging rates'!$E$38*$AW405*'935'!$N405,0)</f>
        <v>#VALUE!</v>
      </c>
      <c r="BR405" s="52" t="e">
        <f t="shared" si="90"/>
        <v>#VALUE!</v>
      </c>
      <c r="BS405" s="48" t="e">
        <f>'935'!C405&lt;&gt;"VOID"</f>
        <v>#VALUE!</v>
      </c>
      <c r="BT405" s="33" t="e">
        <f>IF(BS405,(100/'11'!B$17*BD405*((1-'935'!I405)*'Charging rates'!B$51+'Charging rates'!B$63)),0)</f>
        <v>#VALUE!</v>
      </c>
      <c r="BU405" s="33" t="e">
        <f>100/'11'!B$17*BG405*('Charging rates'!B$51+'Charging rates'!B$63)</f>
        <v>#VALUE!</v>
      </c>
      <c r="BV405" s="33" t="e">
        <f>100/'11'!B$17*BE405*('Charging rates'!B$51+'Charging rates'!B$63)</f>
        <v>#VALUE!</v>
      </c>
      <c r="BW405" s="53" t="e">
        <f t="shared" si="91"/>
        <v>#VALUE!</v>
      </c>
      <c r="BX405" s="32" t="e">
        <f>AT405-('935'!T405*(1-'935'!X405/'11'!B$17))</f>
        <v>#VALUE!</v>
      </c>
      <c r="BY405" s="32">
        <f>0-IF(ISNUMBER(I405),INDEX('913'!$I$6:$I$1205,I405),0)-IF(ISNUMBER(J405),INDEX('913'!$I$6:$I$1205,J405),0)-IF(ISNUMBER(K405),INDEX('913'!$I$6:$I$1205,K405),0)-IF(ISNUMBER(L405),INDEX('913'!$I$6:$I$1205,L405),0)-IF(ISNUMBER(M405),INDEX('913'!$I$6:$I$1205,M405),0)-IF(ISNUMBER(N405),INDEX('913'!$I$6:$I$1205,N405),0)-IF(ISNUMBER(O405),INDEX('913'!$I$6:$I$1205,O405),0)-IF(ISNUMBER(P405),INDEX('913'!$I$6:$I$1205,P405),0)</f>
        <v>0</v>
      </c>
      <c r="BZ405" s="37">
        <f>IF(BY405=0,1,MAX(1,SQRT(BY405^2+(IF(ISNUMBER(I405),INDEX('913'!$J$6:$J$1205,I405),0)+IF(ISNUMBER(J405),INDEX('913'!$J$6:$J$1205,J405),0)+IF(ISNUMBER(K405),INDEX('913'!$J$6:$J$1205,K405),0)+IF(ISNUMBER(L405),INDEX('913'!$J$6:$J$1205,L405),0)+IF(ISNUMBER(M405),INDEX('913'!$J$6:$J$1205,M405),0)+IF(ISNUMBER(N405),INDEX('913'!$J$6:$J$1205,N405),0)+IF(ISNUMBER(O405),INDEX('913'!$J$6:$J$1205,O405),0)+IF(ISNUMBER(P405),INDEX('913'!$J$6:$J$1205,P405),0))^2)/BY405))</f>
        <v>1</v>
      </c>
      <c r="CA405" s="33" t="e">
        <f>100*AO405/'11'!B$17</f>
        <v>#VALUE!</v>
      </c>
      <c r="CB405" s="37" t="e">
        <f>100*(AP405*BZ405)/'11'!C$17</f>
        <v>#VALUE!</v>
      </c>
      <c r="CC405" s="37" t="e">
        <f t="shared" si="92"/>
        <v>#VALUE!</v>
      </c>
      <c r="CD405" s="33" t="e">
        <f t="shared" si="93"/>
        <v>#VALUE!</v>
      </c>
      <c r="CE405" s="54" t="e">
        <f>'11'!C$17-'935'!Y405</f>
        <v>#VALUE!</v>
      </c>
      <c r="CF405" s="37" t="e">
        <f>MAX('DNO totals'!B$312+0,MIN('935'!L405+0,'DNO totals'!B$304+0))</f>
        <v>#VALUE!</v>
      </c>
      <c r="CG405" s="37" t="e">
        <f>MAX('DNO totals'!C$312+0,MIN('935'!M405+0,'DNO totals'!C$304+0))</f>
        <v>#VALUE!</v>
      </c>
      <c r="CH405" s="37" t="e">
        <f>MAX('DNO totals'!D$312+0,MIN('935'!N405+0,'DNO totals'!D$304+0))</f>
        <v>#VALUE!</v>
      </c>
      <c r="CI405" s="37" t="e">
        <f>MAX('DNO totals'!E$312+0,MIN('935'!O405+0,'DNO totals'!E$304+0))</f>
        <v>#VALUE!</v>
      </c>
      <c r="CJ405" s="52" t="e">
        <f>MAX('DNO totals'!F$312+0,MIN('935'!P405+0,'DNO totals'!F$304+0))</f>
        <v>#VALUE!</v>
      </c>
      <c r="CK405" s="37" t="e">
        <f>IF('935'!$K405=1000,'Charging rates'!$C$38*$BH405/(1+'DNO totals'!$C$99)*$CF405,0)</f>
        <v>#VALUE!</v>
      </c>
      <c r="CL405" s="37" t="e">
        <f>IF(MOD('935'!$K405,1000)=100,'Charging rates'!$D$38*$BH405/(1+'DNO totals'!$D$99)*$CG405,0)</f>
        <v>#VALUE!</v>
      </c>
      <c r="CM405" s="37" t="e">
        <f>IF(MOD('935'!$K405,100)=10,'Charging rates'!$E$38*$BH405/(1+'DNO totals'!$E$99)*$CH405,0)</f>
        <v>#VALUE!</v>
      </c>
      <c r="CN405" s="37" t="e">
        <f>IF(AND(MOD('935'!$K405,10)&gt;0,MOD('935'!$K405,1000)&gt;1),'Charging rates'!$F$38*$BH405/(1+'DNO totals'!$F$99)*$CI405,0)</f>
        <v>#VALUE!</v>
      </c>
      <c r="CO405" s="37" t="e">
        <f>IF(MOD('935'!$K405,1000)=1,'Charging rates'!$G$38*$BH405/(1+'DNO totals'!$G$99)*$CJ405,0)</f>
        <v>#VALUE!</v>
      </c>
      <c r="CP405" s="52" t="e">
        <f t="shared" si="94"/>
        <v>#VALUE!</v>
      </c>
      <c r="CQ405" s="37" t="e">
        <f>IF('935'!$K405&gt;1000,'Charging rates'!$C$38*$AW405*$CF405,0)</f>
        <v>#VALUE!</v>
      </c>
      <c r="CR405" s="37" t="e">
        <f>IF(MOD('935'!$K405,1000)&gt;100,'Charging rates'!$D$38*$AW405*$CG405,0)</f>
        <v>#VALUE!</v>
      </c>
      <c r="CS405" s="37" t="e">
        <f>IF(MOD('935'!$K405,100)&gt;10,'Charging rates'!$E$38*$AW405*$CH405,0)</f>
        <v>#VALUE!</v>
      </c>
      <c r="CT405" s="52" t="e">
        <f t="shared" si="95"/>
        <v>#VALUE!</v>
      </c>
      <c r="CU405" s="33" t="e">
        <f>100*(AP405*'935'!Q405*BZ405)/'11'!B$17</f>
        <v>#VALUE!</v>
      </c>
      <c r="CV405" s="33" t="e">
        <f>100/'11'!B$17*'Charging rates'!B$10*AW405</f>
        <v>#VALUE!</v>
      </c>
      <c r="CW405" s="33" t="e">
        <f>IF(AT405=0,0,(1-BX405/AT405)*(CA405+IF('935'!Q405=0,0,(CB405*'935'!Q405*('11'!C$17-'935'!Y405)/('11'!B$17-'935'!X405)))))</f>
        <v>#VALUE!</v>
      </c>
      <c r="CX405" s="33" t="e">
        <f t="shared" si="96"/>
        <v>#VALUE!</v>
      </c>
      <c r="CY405" s="49" t="e">
        <f t="shared" si="97"/>
        <v>#VALUE!</v>
      </c>
      <c r="CZ405" s="32" t="e">
        <f>AT405*(Parameters!B$21+AU405)*IF('DNO totals'!B$323&lt;0,1,'935'!S405)</f>
        <v>#VALUE!</v>
      </c>
      <c r="DA405" s="52" t="e">
        <f>IF('DNO totals'!B$323&lt;0,1,'935'!S405)*(Parameters!B$21+AU405)</f>
        <v>#VALUE!</v>
      </c>
      <c r="DB405" s="37" t="e">
        <f>CX405+'Charging rates'!B$106*DA405*100/'11'!B$17</f>
        <v>#VALUE!</v>
      </c>
      <c r="DC405" s="37" t="e">
        <f>DB405+'Charging rates'!B$116*(Parameters!B$21+AU405)*100/'11'!B$17*IF('DNO totals'!B$323&lt;0,1,'935'!S405)</f>
        <v>#VALUE!</v>
      </c>
      <c r="DD405" s="37" t="e">
        <f>'Charging rates'!B$97*(CP405+CT405)*100/'11'!B$17</f>
        <v>#VALUE!</v>
      </c>
      <c r="DE405" s="33" t="e">
        <f>MAX(0-(CB405*AU405*'11'!C$17/'11'!B$17),DC405+DD405)</f>
        <v>#VALUE!</v>
      </c>
      <c r="DF405" s="37" t="e">
        <f>IF(BS405,IF(AU405=0,CC405,MAX(0,MIN(CC405,CC405+(DE405/'935'!Q405*('11'!B$17-'935'!X405)/('11'!C$17-'935'!Y405))))),0)</f>
        <v>#VALUE!</v>
      </c>
      <c r="DG405" s="33" t="e">
        <f t="shared" si="98"/>
        <v>#VALUE!</v>
      </c>
      <c r="DH405" s="53" t="e">
        <f t="shared" si="99"/>
        <v>#VALUE!</v>
      </c>
    </row>
    <row r="406" spans="1:112">
      <c r="A406" s="28">
        <v>306</v>
      </c>
      <c r="B406" s="47" t="e">
        <f>'935'!B406</f>
        <v>#VALUE!</v>
      </c>
      <c r="C406" s="48" t="e">
        <f>OR('935'!E406&lt;&gt;"VOID",'935'!F406&lt;&gt;"VOID",'935'!G406&lt;&gt;"VOID")</f>
        <v>#VALUE!</v>
      </c>
      <c r="D406" s="32" t="e">
        <f>IF('935'!D406="VOID",0,'935'!D406*(1-'935'!X406/'11'!B$17))</f>
        <v>#VALUE!</v>
      </c>
      <c r="E406" s="32" t="e">
        <f>IF('935'!E406="VOID",0,'935'!E406*(1-'935'!X406/'11'!B$17))</f>
        <v>#VALUE!</v>
      </c>
      <c r="F406" s="32" t="e">
        <f>IF('935'!F406="VOID",0,'935'!F406*(1-'935'!X406/'11'!B$17))</f>
        <v>#VALUE!</v>
      </c>
      <c r="G406" s="32" t="e">
        <f>IF('935'!G406="VOID",0,'935'!G406*(1-'935'!X406/'11'!B$17))</f>
        <v>#VALUE!</v>
      </c>
      <c r="H406" s="49" t="e">
        <f t="shared" si="80"/>
        <v>#VALUE!</v>
      </c>
      <c r="I406" s="50" t="e">
        <f>MATCH('935'!J406,'913'!$B$6:$B$1205,0)</f>
        <v>#VALUE!</v>
      </c>
      <c r="J406" s="50" t="e">
        <f>MATCH(INDEX('913'!$D$6:$D$1205,I406),'913'!$B$6:$B$1205,0)</f>
        <v>#VALUE!</v>
      </c>
      <c r="K406" s="50" t="e">
        <f>MATCH(INDEX('913'!$D$6:$D$1205,J406),'913'!$B$6:$B$1205,0)</f>
        <v>#VALUE!</v>
      </c>
      <c r="L406" s="50" t="e">
        <f>MATCH(INDEX('913'!$D$6:$D$1205,K406),'913'!$B$6:$B$1205,0)</f>
        <v>#VALUE!</v>
      </c>
      <c r="M406" s="50" t="e">
        <f>MATCH(INDEX('913'!$D$6:$D$1205,L406),'913'!$B$6:$B$1205,0)</f>
        <v>#VALUE!</v>
      </c>
      <c r="N406" s="50" t="e">
        <f>MATCH(INDEX('913'!$D$6:$D$1205,M406),'913'!$B$6:$B$1205,0)</f>
        <v>#VALUE!</v>
      </c>
      <c r="O406" s="50" t="e">
        <f>MATCH(INDEX('913'!$D$6:$D$1205,N406),'913'!$B$6:$B$1205,0)</f>
        <v>#VALUE!</v>
      </c>
      <c r="P406" s="51" t="e">
        <f>MATCH(INDEX('913'!$D$6:$D$1205,O406),'913'!$B$6:$B$1205,0)</f>
        <v>#VALUE!</v>
      </c>
      <c r="Q406" s="37">
        <f>IF(ISNUMBER(I406),MAX(0,INDEX('913'!$E$6:$E$1205,I406)),0)</f>
        <v>0</v>
      </c>
      <c r="R406" s="37">
        <f>IF(ISNUMBER(J406),MAX(0,INDEX('913'!$E$6:$E$1205,J406)),0)</f>
        <v>0</v>
      </c>
      <c r="S406" s="37">
        <f>IF(ISNUMBER(K406),MAX(0,INDEX('913'!$E$6:$E$1205,K406)),0)</f>
        <v>0</v>
      </c>
      <c r="T406" s="37">
        <f>IF(ISNUMBER(L406),MAX(0,INDEX('913'!$E$6:$E$1205,L406)),0)</f>
        <v>0</v>
      </c>
      <c r="U406" s="37">
        <f>IF(ISNUMBER(M406),MAX(0,INDEX('913'!$E$6:$E$1205,M406)),0)</f>
        <v>0</v>
      </c>
      <c r="V406" s="37">
        <f>IF(ISNUMBER(N406),MAX(0,INDEX('913'!$E$6:$E$1205,N406)),0)</f>
        <v>0</v>
      </c>
      <c r="W406" s="37">
        <f>IF(ISNUMBER(O406),MAX(0,INDEX('913'!$E$6:$E$1205,O406)),0)</f>
        <v>0</v>
      </c>
      <c r="X406" s="52">
        <f>IF(ISNUMBER(P406),MAX(0,INDEX('913'!$E$6:$E$1205,P406)),0)</f>
        <v>0</v>
      </c>
      <c r="Y406" s="37">
        <f>IF(ISNUMBER(I406),MAX(0,INDEX('913'!$F$6:$F$1205,I406)),0)</f>
        <v>0</v>
      </c>
      <c r="Z406" s="37">
        <f>IF(ISNUMBER(J406),MAX(0,INDEX('913'!$F$6:$F$1205,J406)),0)</f>
        <v>0</v>
      </c>
      <c r="AA406" s="37">
        <f>IF(ISNUMBER(K406),MAX(0,INDEX('913'!$F$6:$F$1205,K406)),0)</f>
        <v>0</v>
      </c>
      <c r="AB406" s="37">
        <f>IF(ISNUMBER(L406),MAX(0,INDEX('913'!$F$6:$F$1205,L406)),0)</f>
        <v>0</v>
      </c>
      <c r="AC406" s="37">
        <f>IF(ISNUMBER(M406),MAX(0,INDEX('913'!$F$6:$F$1205,M406)),0)</f>
        <v>0</v>
      </c>
      <c r="AD406" s="37">
        <f>IF(ISNUMBER(N406),MAX(0,INDEX('913'!$F$6:$F$1205,N406)),0)</f>
        <v>0</v>
      </c>
      <c r="AE406" s="37">
        <f>IF(ISNUMBER(O406),MAX(0,INDEX('913'!$F$6:$F$1205,O406)),0)</f>
        <v>0</v>
      </c>
      <c r="AF406" s="37">
        <f>IF(ISNUMBER(P406),MAX(0,INDEX('913'!$F$6:$F$1205,P406)),0)</f>
        <v>0</v>
      </c>
      <c r="AG406" s="32">
        <f>IF(ISNUMBER(I406),SQRT(INDEX('913'!$I$6:$I$1205,I406)^2+INDEX('913'!$J$6:$J$1205,I406)^2),0)</f>
        <v>0</v>
      </c>
      <c r="AH406" s="32">
        <f>IF(ISNUMBER(J406),SQRT(INDEX('913'!$I$6:$I$1205,J406)^2+INDEX('913'!$J$6:$J$1205,J406)^2),0)</f>
        <v>0</v>
      </c>
      <c r="AI406" s="32">
        <f>IF(ISNUMBER(K406),SQRT(INDEX('913'!$I$6:$I$1205,K406)^2+INDEX('913'!$J$6:$J$1205,K406)^2),0)</f>
        <v>0</v>
      </c>
      <c r="AJ406" s="32">
        <f>IF(ISNUMBER(L406),SQRT(INDEX('913'!$I$6:$I$1205,L406)^2+INDEX('913'!$J$6:$J$1205,L406)^2),0)</f>
        <v>0</v>
      </c>
      <c r="AK406" s="32">
        <f>IF(ISNUMBER(M406),SQRT(INDEX('913'!$I$6:$I$1205,M406)^2+INDEX('913'!$J$6:$J$1205,M406)^2),0)</f>
        <v>0</v>
      </c>
      <c r="AL406" s="32">
        <f>IF(ISNUMBER(N406),SQRT(INDEX('913'!$I$6:$I$1205,N406)^2+INDEX('913'!$J$6:$J$1205,N406)^2),0)</f>
        <v>0</v>
      </c>
      <c r="AM406" s="32">
        <f>IF(ISNUMBER(O406),SQRT(INDEX('913'!$I$6:$I$1205,O406)^2+INDEX('913'!$J$6:$J$1205,O406)^2),0)</f>
        <v>0</v>
      </c>
      <c r="AN406" s="49">
        <f>IF(ISNUMBER(P406),SQRT(INDEX('913'!$I$6:$I$1205,P406)^2+INDEX('913'!$J$6:$J$1205,P406)^2),0)</f>
        <v>0</v>
      </c>
      <c r="AO406" s="37">
        <f t="shared" si="81"/>
        <v>0</v>
      </c>
      <c r="AP406" s="37">
        <f t="shared" si="82"/>
        <v>0</v>
      </c>
      <c r="AQ406" s="33" t="e">
        <f>-100*'935'!W406*(AO406+AP406)/'11'!C$17</f>
        <v>#VALUE!</v>
      </c>
      <c r="AR406" s="37" t="e">
        <f t="shared" si="83"/>
        <v>#VALUE!</v>
      </c>
      <c r="AS406" s="52" t="e">
        <f t="shared" si="84"/>
        <v>#VALUE!</v>
      </c>
      <c r="AT406" s="32" t="e">
        <f>IF('935'!C406="VOID",0,('935'!C406*(1-'935'!X406/'11'!B$17)))</f>
        <v>#VALUE!</v>
      </c>
      <c r="AU406" s="52" t="e">
        <f>'935'!Q406*(1-'935'!Y406/'11'!C$17)/(1-'935'!X406/'11'!B$17)</f>
        <v>#VALUE!</v>
      </c>
      <c r="AV406" s="37" t="e">
        <f>INDEX('DNO totals'!$B$57:$G$57,IF('935'!K406,IF(MOD('935'!K406,1000),IF(MOD('935'!K406,100),IF(MOD('935'!K406,10),IF(MOD('935'!K406,1000)=1,6,5),4),3),2),1))</f>
        <v>#VALUE!</v>
      </c>
      <c r="AW406" s="52" t="e">
        <f t="shared" si="85"/>
        <v>#VALUE!</v>
      </c>
      <c r="AX406" s="32" t="e">
        <f>IF('935'!V406="VOID",0,'935'!V406*(1-'935'!X406/'11'!B$17))</f>
        <v>#VALUE!</v>
      </c>
      <c r="AY406" s="33" t="e">
        <f>IF(H406,-100*'Charging rates'!B$10/'11'!B$17*AX406/H406,0)</f>
        <v>#VALUE!</v>
      </c>
      <c r="AZ406" s="33" t="e">
        <f>IF(C406,'DNO totals'!B$41,0)</f>
        <v>#VALUE!</v>
      </c>
      <c r="BA406" s="33" t="e">
        <f t="shared" si="86"/>
        <v>#VALUE!</v>
      </c>
      <c r="BB406" s="33" t="e">
        <f t="shared" si="87"/>
        <v>#VALUE!</v>
      </c>
      <c r="BC406" s="53" t="e">
        <f t="shared" si="88"/>
        <v>#VALUE!</v>
      </c>
      <c r="BD406" s="32" t="e">
        <f>IF(AT406,'935'!H406*AT406/(AT406+D406+H406),0)</f>
        <v>#VALUE!</v>
      </c>
      <c r="BE406" s="32" t="e">
        <f>IF(H406,'935'!H406*H406/(AT406+D406+H406),0)</f>
        <v>#VALUE!</v>
      </c>
      <c r="BF406" s="32" t="e">
        <f>BD406*(1-'935'!X406/'11'!B$17)</f>
        <v>#VALUE!</v>
      </c>
      <c r="BG406" s="49" t="e">
        <f>BE406*(1-'935'!X406/'11'!B$17)</f>
        <v>#VALUE!</v>
      </c>
      <c r="BH406" s="52" t="e">
        <f>AV406*Parameters!B$6</f>
        <v>#VALUE!</v>
      </c>
      <c r="BI406" s="37" t="e">
        <f>IF('935'!$K406=1000,'Charging rates'!$C$38*$BH406/(1+'DNO totals'!$C$99)*'935'!$L406,0)</f>
        <v>#VALUE!</v>
      </c>
      <c r="BJ406" s="37" t="e">
        <f>IF(MOD('935'!$K406,1000)=100,'Charging rates'!$D$38*$BH406/(1+'DNO totals'!$D$99)*'935'!$M406,0)</f>
        <v>#VALUE!</v>
      </c>
      <c r="BK406" s="37" t="e">
        <f>IF(MOD('935'!$K406,100)=10,'Charging rates'!$E$38*$BH406/(1+'DNO totals'!$E$99)*'935'!$N406,0)</f>
        <v>#VALUE!</v>
      </c>
      <c r="BL406" s="37" t="e">
        <f>IF(AND(MOD('935'!$K406,10)&gt;0,MOD('935'!$K406,1000)&gt;1),'Charging rates'!$F$38*$BH406/(1+'DNO totals'!$F$99)*'935'!$O406,0)</f>
        <v>#VALUE!</v>
      </c>
      <c r="BM406" s="37" t="e">
        <f>IF(MOD('935'!$K406,1000)=1,'Charging rates'!$G$38*$BH406/(1+'DNO totals'!$G$99)*'935'!$P406,0)</f>
        <v>#VALUE!</v>
      </c>
      <c r="BN406" s="52" t="e">
        <f t="shared" si="89"/>
        <v>#VALUE!</v>
      </c>
      <c r="BO406" s="37" t="e">
        <f>IF('935'!$K406&gt;1000,'Charging rates'!$C$38*$AW406*'935'!$L406,0)</f>
        <v>#VALUE!</v>
      </c>
      <c r="BP406" s="37" t="e">
        <f>IF(MOD('935'!$K406,1000)&gt;100,'Charging rates'!$D$38*$AW406*'935'!$M406,0)</f>
        <v>#VALUE!</v>
      </c>
      <c r="BQ406" s="37" t="e">
        <f>IF(MOD('935'!$K406,100)&gt;10,'Charging rates'!$E$38*$AW406*'935'!$N406,0)</f>
        <v>#VALUE!</v>
      </c>
      <c r="BR406" s="52" t="e">
        <f t="shared" si="90"/>
        <v>#VALUE!</v>
      </c>
      <c r="BS406" s="48" t="e">
        <f>'935'!C406&lt;&gt;"VOID"</f>
        <v>#VALUE!</v>
      </c>
      <c r="BT406" s="33" t="e">
        <f>IF(BS406,(100/'11'!B$17*BD406*((1-'935'!I406)*'Charging rates'!B$51+'Charging rates'!B$63)),0)</f>
        <v>#VALUE!</v>
      </c>
      <c r="BU406" s="33" t="e">
        <f>100/'11'!B$17*BG406*('Charging rates'!B$51+'Charging rates'!B$63)</f>
        <v>#VALUE!</v>
      </c>
      <c r="BV406" s="33" t="e">
        <f>100/'11'!B$17*BE406*('Charging rates'!B$51+'Charging rates'!B$63)</f>
        <v>#VALUE!</v>
      </c>
      <c r="BW406" s="53" t="e">
        <f t="shared" si="91"/>
        <v>#VALUE!</v>
      </c>
      <c r="BX406" s="32" t="e">
        <f>AT406-('935'!T406*(1-'935'!X406/'11'!B$17))</f>
        <v>#VALUE!</v>
      </c>
      <c r="BY406" s="32">
        <f>0-IF(ISNUMBER(I406),INDEX('913'!$I$6:$I$1205,I406),0)-IF(ISNUMBER(J406),INDEX('913'!$I$6:$I$1205,J406),0)-IF(ISNUMBER(K406),INDEX('913'!$I$6:$I$1205,K406),0)-IF(ISNUMBER(L406),INDEX('913'!$I$6:$I$1205,L406),0)-IF(ISNUMBER(M406),INDEX('913'!$I$6:$I$1205,M406),0)-IF(ISNUMBER(N406),INDEX('913'!$I$6:$I$1205,N406),0)-IF(ISNUMBER(O406),INDEX('913'!$I$6:$I$1205,O406),0)-IF(ISNUMBER(P406),INDEX('913'!$I$6:$I$1205,P406),0)</f>
        <v>0</v>
      </c>
      <c r="BZ406" s="37">
        <f>IF(BY406=0,1,MAX(1,SQRT(BY406^2+(IF(ISNUMBER(I406),INDEX('913'!$J$6:$J$1205,I406),0)+IF(ISNUMBER(J406),INDEX('913'!$J$6:$J$1205,J406),0)+IF(ISNUMBER(K406),INDEX('913'!$J$6:$J$1205,K406),0)+IF(ISNUMBER(L406),INDEX('913'!$J$6:$J$1205,L406),0)+IF(ISNUMBER(M406),INDEX('913'!$J$6:$J$1205,M406),0)+IF(ISNUMBER(N406),INDEX('913'!$J$6:$J$1205,N406),0)+IF(ISNUMBER(O406),INDEX('913'!$J$6:$J$1205,O406),0)+IF(ISNUMBER(P406),INDEX('913'!$J$6:$J$1205,P406),0))^2)/BY406))</f>
        <v>1</v>
      </c>
      <c r="CA406" s="33" t="e">
        <f>100*AO406/'11'!B$17</f>
        <v>#VALUE!</v>
      </c>
      <c r="CB406" s="37" t="e">
        <f>100*(AP406*BZ406)/'11'!C$17</f>
        <v>#VALUE!</v>
      </c>
      <c r="CC406" s="37" t="e">
        <f t="shared" si="92"/>
        <v>#VALUE!</v>
      </c>
      <c r="CD406" s="33" t="e">
        <f t="shared" si="93"/>
        <v>#VALUE!</v>
      </c>
      <c r="CE406" s="54" t="e">
        <f>'11'!C$17-'935'!Y406</f>
        <v>#VALUE!</v>
      </c>
      <c r="CF406" s="37" t="e">
        <f>MAX('DNO totals'!B$312+0,MIN('935'!L406+0,'DNO totals'!B$304+0))</f>
        <v>#VALUE!</v>
      </c>
      <c r="CG406" s="37" t="e">
        <f>MAX('DNO totals'!C$312+0,MIN('935'!M406+0,'DNO totals'!C$304+0))</f>
        <v>#VALUE!</v>
      </c>
      <c r="CH406" s="37" t="e">
        <f>MAX('DNO totals'!D$312+0,MIN('935'!N406+0,'DNO totals'!D$304+0))</f>
        <v>#VALUE!</v>
      </c>
      <c r="CI406" s="37" t="e">
        <f>MAX('DNO totals'!E$312+0,MIN('935'!O406+0,'DNO totals'!E$304+0))</f>
        <v>#VALUE!</v>
      </c>
      <c r="CJ406" s="52" t="e">
        <f>MAX('DNO totals'!F$312+0,MIN('935'!P406+0,'DNO totals'!F$304+0))</f>
        <v>#VALUE!</v>
      </c>
      <c r="CK406" s="37" t="e">
        <f>IF('935'!$K406=1000,'Charging rates'!$C$38*$BH406/(1+'DNO totals'!$C$99)*$CF406,0)</f>
        <v>#VALUE!</v>
      </c>
      <c r="CL406" s="37" t="e">
        <f>IF(MOD('935'!$K406,1000)=100,'Charging rates'!$D$38*$BH406/(1+'DNO totals'!$D$99)*$CG406,0)</f>
        <v>#VALUE!</v>
      </c>
      <c r="CM406" s="37" t="e">
        <f>IF(MOD('935'!$K406,100)=10,'Charging rates'!$E$38*$BH406/(1+'DNO totals'!$E$99)*$CH406,0)</f>
        <v>#VALUE!</v>
      </c>
      <c r="CN406" s="37" t="e">
        <f>IF(AND(MOD('935'!$K406,10)&gt;0,MOD('935'!$K406,1000)&gt;1),'Charging rates'!$F$38*$BH406/(1+'DNO totals'!$F$99)*$CI406,0)</f>
        <v>#VALUE!</v>
      </c>
      <c r="CO406" s="37" t="e">
        <f>IF(MOD('935'!$K406,1000)=1,'Charging rates'!$G$38*$BH406/(1+'DNO totals'!$G$99)*$CJ406,0)</f>
        <v>#VALUE!</v>
      </c>
      <c r="CP406" s="52" t="e">
        <f t="shared" si="94"/>
        <v>#VALUE!</v>
      </c>
      <c r="CQ406" s="37" t="e">
        <f>IF('935'!$K406&gt;1000,'Charging rates'!$C$38*$AW406*$CF406,0)</f>
        <v>#VALUE!</v>
      </c>
      <c r="CR406" s="37" t="e">
        <f>IF(MOD('935'!$K406,1000)&gt;100,'Charging rates'!$D$38*$AW406*$CG406,0)</f>
        <v>#VALUE!</v>
      </c>
      <c r="CS406" s="37" t="e">
        <f>IF(MOD('935'!$K406,100)&gt;10,'Charging rates'!$E$38*$AW406*$CH406,0)</f>
        <v>#VALUE!</v>
      </c>
      <c r="CT406" s="52" t="e">
        <f t="shared" si="95"/>
        <v>#VALUE!</v>
      </c>
      <c r="CU406" s="33" t="e">
        <f>100*(AP406*'935'!Q406*BZ406)/'11'!B$17</f>
        <v>#VALUE!</v>
      </c>
      <c r="CV406" s="33" t="e">
        <f>100/'11'!B$17*'Charging rates'!B$10*AW406</f>
        <v>#VALUE!</v>
      </c>
      <c r="CW406" s="33" t="e">
        <f>IF(AT406=0,0,(1-BX406/AT406)*(CA406+IF('935'!Q406=0,0,(CB406*'935'!Q406*('11'!C$17-'935'!Y406)/('11'!B$17-'935'!X406)))))</f>
        <v>#VALUE!</v>
      </c>
      <c r="CX406" s="33" t="e">
        <f t="shared" si="96"/>
        <v>#VALUE!</v>
      </c>
      <c r="CY406" s="49" t="e">
        <f t="shared" si="97"/>
        <v>#VALUE!</v>
      </c>
      <c r="CZ406" s="32" t="e">
        <f>AT406*(Parameters!B$21+AU406)*IF('DNO totals'!B$323&lt;0,1,'935'!S406)</f>
        <v>#VALUE!</v>
      </c>
      <c r="DA406" s="52" t="e">
        <f>IF('DNO totals'!B$323&lt;0,1,'935'!S406)*(Parameters!B$21+AU406)</f>
        <v>#VALUE!</v>
      </c>
      <c r="DB406" s="37" t="e">
        <f>CX406+'Charging rates'!B$106*DA406*100/'11'!B$17</f>
        <v>#VALUE!</v>
      </c>
      <c r="DC406" s="37" t="e">
        <f>DB406+'Charging rates'!B$116*(Parameters!B$21+AU406)*100/'11'!B$17*IF('DNO totals'!B$323&lt;0,1,'935'!S406)</f>
        <v>#VALUE!</v>
      </c>
      <c r="DD406" s="37" t="e">
        <f>'Charging rates'!B$97*(CP406+CT406)*100/'11'!B$17</f>
        <v>#VALUE!</v>
      </c>
      <c r="DE406" s="33" t="e">
        <f>MAX(0-(CB406*AU406*'11'!C$17/'11'!B$17),DC406+DD406)</f>
        <v>#VALUE!</v>
      </c>
      <c r="DF406" s="37" t="e">
        <f>IF(BS406,IF(AU406=0,CC406,MAX(0,MIN(CC406,CC406+(DE406/'935'!Q406*('11'!B$17-'935'!X406)/('11'!C$17-'935'!Y406))))),0)</f>
        <v>#VALUE!</v>
      </c>
      <c r="DG406" s="33" t="e">
        <f t="shared" si="98"/>
        <v>#VALUE!</v>
      </c>
      <c r="DH406" s="53" t="e">
        <f t="shared" si="99"/>
        <v>#VALUE!</v>
      </c>
    </row>
    <row r="407" spans="1:112">
      <c r="A407" s="28">
        <v>307</v>
      </c>
      <c r="B407" s="47" t="e">
        <f>'935'!B407</f>
        <v>#VALUE!</v>
      </c>
      <c r="C407" s="48" t="e">
        <f>OR('935'!E407&lt;&gt;"VOID",'935'!F407&lt;&gt;"VOID",'935'!G407&lt;&gt;"VOID")</f>
        <v>#VALUE!</v>
      </c>
      <c r="D407" s="32" t="e">
        <f>IF('935'!D407="VOID",0,'935'!D407*(1-'935'!X407/'11'!B$17))</f>
        <v>#VALUE!</v>
      </c>
      <c r="E407" s="32" t="e">
        <f>IF('935'!E407="VOID",0,'935'!E407*(1-'935'!X407/'11'!B$17))</f>
        <v>#VALUE!</v>
      </c>
      <c r="F407" s="32" t="e">
        <f>IF('935'!F407="VOID",0,'935'!F407*(1-'935'!X407/'11'!B$17))</f>
        <v>#VALUE!</v>
      </c>
      <c r="G407" s="32" t="e">
        <f>IF('935'!G407="VOID",0,'935'!G407*(1-'935'!X407/'11'!B$17))</f>
        <v>#VALUE!</v>
      </c>
      <c r="H407" s="49" t="e">
        <f t="shared" si="80"/>
        <v>#VALUE!</v>
      </c>
      <c r="I407" s="50" t="e">
        <f>MATCH('935'!J407,'913'!$B$6:$B$1205,0)</f>
        <v>#VALUE!</v>
      </c>
      <c r="J407" s="50" t="e">
        <f>MATCH(INDEX('913'!$D$6:$D$1205,I407),'913'!$B$6:$B$1205,0)</f>
        <v>#VALUE!</v>
      </c>
      <c r="K407" s="50" t="e">
        <f>MATCH(INDEX('913'!$D$6:$D$1205,J407),'913'!$B$6:$B$1205,0)</f>
        <v>#VALUE!</v>
      </c>
      <c r="L407" s="50" t="e">
        <f>MATCH(INDEX('913'!$D$6:$D$1205,K407),'913'!$B$6:$B$1205,0)</f>
        <v>#VALUE!</v>
      </c>
      <c r="M407" s="50" t="e">
        <f>MATCH(INDEX('913'!$D$6:$D$1205,L407),'913'!$B$6:$B$1205,0)</f>
        <v>#VALUE!</v>
      </c>
      <c r="N407" s="50" t="e">
        <f>MATCH(INDEX('913'!$D$6:$D$1205,M407),'913'!$B$6:$B$1205,0)</f>
        <v>#VALUE!</v>
      </c>
      <c r="O407" s="50" t="e">
        <f>MATCH(INDEX('913'!$D$6:$D$1205,N407),'913'!$B$6:$B$1205,0)</f>
        <v>#VALUE!</v>
      </c>
      <c r="P407" s="51" t="e">
        <f>MATCH(INDEX('913'!$D$6:$D$1205,O407),'913'!$B$6:$B$1205,0)</f>
        <v>#VALUE!</v>
      </c>
      <c r="Q407" s="37">
        <f>IF(ISNUMBER(I407),MAX(0,INDEX('913'!$E$6:$E$1205,I407)),0)</f>
        <v>0</v>
      </c>
      <c r="R407" s="37">
        <f>IF(ISNUMBER(J407),MAX(0,INDEX('913'!$E$6:$E$1205,J407)),0)</f>
        <v>0</v>
      </c>
      <c r="S407" s="37">
        <f>IF(ISNUMBER(K407),MAX(0,INDEX('913'!$E$6:$E$1205,K407)),0)</f>
        <v>0</v>
      </c>
      <c r="T407" s="37">
        <f>IF(ISNUMBER(L407),MAX(0,INDEX('913'!$E$6:$E$1205,L407)),0)</f>
        <v>0</v>
      </c>
      <c r="U407" s="37">
        <f>IF(ISNUMBER(M407),MAX(0,INDEX('913'!$E$6:$E$1205,M407)),0)</f>
        <v>0</v>
      </c>
      <c r="V407" s="37">
        <f>IF(ISNUMBER(N407),MAX(0,INDEX('913'!$E$6:$E$1205,N407)),0)</f>
        <v>0</v>
      </c>
      <c r="W407" s="37">
        <f>IF(ISNUMBER(O407),MAX(0,INDEX('913'!$E$6:$E$1205,O407)),0)</f>
        <v>0</v>
      </c>
      <c r="X407" s="52">
        <f>IF(ISNUMBER(P407),MAX(0,INDEX('913'!$E$6:$E$1205,P407)),0)</f>
        <v>0</v>
      </c>
      <c r="Y407" s="37">
        <f>IF(ISNUMBER(I407),MAX(0,INDEX('913'!$F$6:$F$1205,I407)),0)</f>
        <v>0</v>
      </c>
      <c r="Z407" s="37">
        <f>IF(ISNUMBER(J407),MAX(0,INDEX('913'!$F$6:$F$1205,J407)),0)</f>
        <v>0</v>
      </c>
      <c r="AA407" s="37">
        <f>IF(ISNUMBER(K407),MAX(0,INDEX('913'!$F$6:$F$1205,K407)),0)</f>
        <v>0</v>
      </c>
      <c r="AB407" s="37">
        <f>IF(ISNUMBER(L407),MAX(0,INDEX('913'!$F$6:$F$1205,L407)),0)</f>
        <v>0</v>
      </c>
      <c r="AC407" s="37">
        <f>IF(ISNUMBER(M407),MAX(0,INDEX('913'!$F$6:$F$1205,M407)),0)</f>
        <v>0</v>
      </c>
      <c r="AD407" s="37">
        <f>IF(ISNUMBER(N407),MAX(0,INDEX('913'!$F$6:$F$1205,N407)),0)</f>
        <v>0</v>
      </c>
      <c r="AE407" s="37">
        <f>IF(ISNUMBER(O407),MAX(0,INDEX('913'!$F$6:$F$1205,O407)),0)</f>
        <v>0</v>
      </c>
      <c r="AF407" s="37">
        <f>IF(ISNUMBER(P407),MAX(0,INDEX('913'!$F$6:$F$1205,P407)),0)</f>
        <v>0</v>
      </c>
      <c r="AG407" s="32">
        <f>IF(ISNUMBER(I407),SQRT(INDEX('913'!$I$6:$I$1205,I407)^2+INDEX('913'!$J$6:$J$1205,I407)^2),0)</f>
        <v>0</v>
      </c>
      <c r="AH407" s="32">
        <f>IF(ISNUMBER(J407),SQRT(INDEX('913'!$I$6:$I$1205,J407)^2+INDEX('913'!$J$6:$J$1205,J407)^2),0)</f>
        <v>0</v>
      </c>
      <c r="AI407" s="32">
        <f>IF(ISNUMBER(K407),SQRT(INDEX('913'!$I$6:$I$1205,K407)^2+INDEX('913'!$J$6:$J$1205,K407)^2),0)</f>
        <v>0</v>
      </c>
      <c r="AJ407" s="32">
        <f>IF(ISNUMBER(L407),SQRT(INDEX('913'!$I$6:$I$1205,L407)^2+INDEX('913'!$J$6:$J$1205,L407)^2),0)</f>
        <v>0</v>
      </c>
      <c r="AK407" s="32">
        <f>IF(ISNUMBER(M407),SQRT(INDEX('913'!$I$6:$I$1205,M407)^2+INDEX('913'!$J$6:$J$1205,M407)^2),0)</f>
        <v>0</v>
      </c>
      <c r="AL407" s="32">
        <f>IF(ISNUMBER(N407),SQRT(INDEX('913'!$I$6:$I$1205,N407)^2+INDEX('913'!$J$6:$J$1205,N407)^2),0)</f>
        <v>0</v>
      </c>
      <c r="AM407" s="32">
        <f>IF(ISNUMBER(O407),SQRT(INDEX('913'!$I$6:$I$1205,O407)^2+INDEX('913'!$J$6:$J$1205,O407)^2),0)</f>
        <v>0</v>
      </c>
      <c r="AN407" s="49">
        <f>IF(ISNUMBER(P407),SQRT(INDEX('913'!$I$6:$I$1205,P407)^2+INDEX('913'!$J$6:$J$1205,P407)^2),0)</f>
        <v>0</v>
      </c>
      <c r="AO407" s="37">
        <f t="shared" si="81"/>
        <v>0</v>
      </c>
      <c r="AP407" s="37">
        <f t="shared" si="82"/>
        <v>0</v>
      </c>
      <c r="AQ407" s="33" t="e">
        <f>-100*'935'!W407*(AO407+AP407)/'11'!C$17</f>
        <v>#VALUE!</v>
      </c>
      <c r="AR407" s="37" t="e">
        <f t="shared" si="83"/>
        <v>#VALUE!</v>
      </c>
      <c r="AS407" s="52" t="e">
        <f t="shared" si="84"/>
        <v>#VALUE!</v>
      </c>
      <c r="AT407" s="32" t="e">
        <f>IF('935'!C407="VOID",0,('935'!C407*(1-'935'!X407/'11'!B$17)))</f>
        <v>#VALUE!</v>
      </c>
      <c r="AU407" s="52" t="e">
        <f>'935'!Q407*(1-'935'!Y407/'11'!C$17)/(1-'935'!X407/'11'!B$17)</f>
        <v>#VALUE!</v>
      </c>
      <c r="AV407" s="37" t="e">
        <f>INDEX('DNO totals'!$B$57:$G$57,IF('935'!K407,IF(MOD('935'!K407,1000),IF(MOD('935'!K407,100),IF(MOD('935'!K407,10),IF(MOD('935'!K407,1000)=1,6,5),4),3),2),1))</f>
        <v>#VALUE!</v>
      </c>
      <c r="AW407" s="52" t="e">
        <f t="shared" si="85"/>
        <v>#VALUE!</v>
      </c>
      <c r="AX407" s="32" t="e">
        <f>IF('935'!V407="VOID",0,'935'!V407*(1-'935'!X407/'11'!B$17))</f>
        <v>#VALUE!</v>
      </c>
      <c r="AY407" s="33" t="e">
        <f>IF(H407,-100*'Charging rates'!B$10/'11'!B$17*AX407/H407,0)</f>
        <v>#VALUE!</v>
      </c>
      <c r="AZ407" s="33" t="e">
        <f>IF(C407,'DNO totals'!B$41,0)</f>
        <v>#VALUE!</v>
      </c>
      <c r="BA407" s="33" t="e">
        <f t="shared" si="86"/>
        <v>#VALUE!</v>
      </c>
      <c r="BB407" s="33" t="e">
        <f t="shared" si="87"/>
        <v>#VALUE!</v>
      </c>
      <c r="BC407" s="53" t="e">
        <f t="shared" si="88"/>
        <v>#VALUE!</v>
      </c>
      <c r="BD407" s="32" t="e">
        <f>IF(AT407,'935'!H407*AT407/(AT407+D407+H407),0)</f>
        <v>#VALUE!</v>
      </c>
      <c r="BE407" s="32" t="e">
        <f>IF(H407,'935'!H407*H407/(AT407+D407+H407),0)</f>
        <v>#VALUE!</v>
      </c>
      <c r="BF407" s="32" t="e">
        <f>BD407*(1-'935'!X407/'11'!B$17)</f>
        <v>#VALUE!</v>
      </c>
      <c r="BG407" s="49" t="e">
        <f>BE407*(1-'935'!X407/'11'!B$17)</f>
        <v>#VALUE!</v>
      </c>
      <c r="BH407" s="52" t="e">
        <f>AV407*Parameters!B$6</f>
        <v>#VALUE!</v>
      </c>
      <c r="BI407" s="37" t="e">
        <f>IF('935'!$K407=1000,'Charging rates'!$C$38*$BH407/(1+'DNO totals'!$C$99)*'935'!$L407,0)</f>
        <v>#VALUE!</v>
      </c>
      <c r="BJ407" s="37" t="e">
        <f>IF(MOD('935'!$K407,1000)=100,'Charging rates'!$D$38*$BH407/(1+'DNO totals'!$D$99)*'935'!$M407,0)</f>
        <v>#VALUE!</v>
      </c>
      <c r="BK407" s="37" t="e">
        <f>IF(MOD('935'!$K407,100)=10,'Charging rates'!$E$38*$BH407/(1+'DNO totals'!$E$99)*'935'!$N407,0)</f>
        <v>#VALUE!</v>
      </c>
      <c r="BL407" s="37" t="e">
        <f>IF(AND(MOD('935'!$K407,10)&gt;0,MOD('935'!$K407,1000)&gt;1),'Charging rates'!$F$38*$BH407/(1+'DNO totals'!$F$99)*'935'!$O407,0)</f>
        <v>#VALUE!</v>
      </c>
      <c r="BM407" s="37" t="e">
        <f>IF(MOD('935'!$K407,1000)=1,'Charging rates'!$G$38*$BH407/(1+'DNO totals'!$G$99)*'935'!$P407,0)</f>
        <v>#VALUE!</v>
      </c>
      <c r="BN407" s="52" t="e">
        <f t="shared" si="89"/>
        <v>#VALUE!</v>
      </c>
      <c r="BO407" s="37" t="e">
        <f>IF('935'!$K407&gt;1000,'Charging rates'!$C$38*$AW407*'935'!$L407,0)</f>
        <v>#VALUE!</v>
      </c>
      <c r="BP407" s="37" t="e">
        <f>IF(MOD('935'!$K407,1000)&gt;100,'Charging rates'!$D$38*$AW407*'935'!$M407,0)</f>
        <v>#VALUE!</v>
      </c>
      <c r="BQ407" s="37" t="e">
        <f>IF(MOD('935'!$K407,100)&gt;10,'Charging rates'!$E$38*$AW407*'935'!$N407,0)</f>
        <v>#VALUE!</v>
      </c>
      <c r="BR407" s="52" t="e">
        <f t="shared" si="90"/>
        <v>#VALUE!</v>
      </c>
      <c r="BS407" s="48" t="e">
        <f>'935'!C407&lt;&gt;"VOID"</f>
        <v>#VALUE!</v>
      </c>
      <c r="BT407" s="33" t="e">
        <f>IF(BS407,(100/'11'!B$17*BD407*((1-'935'!I407)*'Charging rates'!B$51+'Charging rates'!B$63)),0)</f>
        <v>#VALUE!</v>
      </c>
      <c r="BU407" s="33" t="e">
        <f>100/'11'!B$17*BG407*('Charging rates'!B$51+'Charging rates'!B$63)</f>
        <v>#VALUE!</v>
      </c>
      <c r="BV407" s="33" t="e">
        <f>100/'11'!B$17*BE407*('Charging rates'!B$51+'Charging rates'!B$63)</f>
        <v>#VALUE!</v>
      </c>
      <c r="BW407" s="53" t="e">
        <f t="shared" si="91"/>
        <v>#VALUE!</v>
      </c>
      <c r="BX407" s="32" t="e">
        <f>AT407-('935'!T407*(1-'935'!X407/'11'!B$17))</f>
        <v>#VALUE!</v>
      </c>
      <c r="BY407" s="32">
        <f>0-IF(ISNUMBER(I407),INDEX('913'!$I$6:$I$1205,I407),0)-IF(ISNUMBER(J407),INDEX('913'!$I$6:$I$1205,J407),0)-IF(ISNUMBER(K407),INDEX('913'!$I$6:$I$1205,K407),0)-IF(ISNUMBER(L407),INDEX('913'!$I$6:$I$1205,L407),0)-IF(ISNUMBER(M407),INDEX('913'!$I$6:$I$1205,M407),0)-IF(ISNUMBER(N407),INDEX('913'!$I$6:$I$1205,N407),0)-IF(ISNUMBER(O407),INDEX('913'!$I$6:$I$1205,O407),0)-IF(ISNUMBER(P407),INDEX('913'!$I$6:$I$1205,P407),0)</f>
        <v>0</v>
      </c>
      <c r="BZ407" s="37">
        <f>IF(BY407=0,1,MAX(1,SQRT(BY407^2+(IF(ISNUMBER(I407),INDEX('913'!$J$6:$J$1205,I407),0)+IF(ISNUMBER(J407),INDEX('913'!$J$6:$J$1205,J407),0)+IF(ISNUMBER(K407),INDEX('913'!$J$6:$J$1205,K407),0)+IF(ISNUMBER(L407),INDEX('913'!$J$6:$J$1205,L407),0)+IF(ISNUMBER(M407),INDEX('913'!$J$6:$J$1205,M407),0)+IF(ISNUMBER(N407),INDEX('913'!$J$6:$J$1205,N407),0)+IF(ISNUMBER(O407),INDEX('913'!$J$6:$J$1205,O407),0)+IF(ISNUMBER(P407),INDEX('913'!$J$6:$J$1205,P407),0))^2)/BY407))</f>
        <v>1</v>
      </c>
      <c r="CA407" s="33" t="e">
        <f>100*AO407/'11'!B$17</f>
        <v>#VALUE!</v>
      </c>
      <c r="CB407" s="37" t="e">
        <f>100*(AP407*BZ407)/'11'!C$17</f>
        <v>#VALUE!</v>
      </c>
      <c r="CC407" s="37" t="e">
        <f t="shared" si="92"/>
        <v>#VALUE!</v>
      </c>
      <c r="CD407" s="33" t="e">
        <f t="shared" si="93"/>
        <v>#VALUE!</v>
      </c>
      <c r="CE407" s="54" t="e">
        <f>'11'!C$17-'935'!Y407</f>
        <v>#VALUE!</v>
      </c>
      <c r="CF407" s="37" t="e">
        <f>MAX('DNO totals'!B$312+0,MIN('935'!L407+0,'DNO totals'!B$304+0))</f>
        <v>#VALUE!</v>
      </c>
      <c r="CG407" s="37" t="e">
        <f>MAX('DNO totals'!C$312+0,MIN('935'!M407+0,'DNO totals'!C$304+0))</f>
        <v>#VALUE!</v>
      </c>
      <c r="CH407" s="37" t="e">
        <f>MAX('DNO totals'!D$312+0,MIN('935'!N407+0,'DNO totals'!D$304+0))</f>
        <v>#VALUE!</v>
      </c>
      <c r="CI407" s="37" t="e">
        <f>MAX('DNO totals'!E$312+0,MIN('935'!O407+0,'DNO totals'!E$304+0))</f>
        <v>#VALUE!</v>
      </c>
      <c r="CJ407" s="52" t="e">
        <f>MAX('DNO totals'!F$312+0,MIN('935'!P407+0,'DNO totals'!F$304+0))</f>
        <v>#VALUE!</v>
      </c>
      <c r="CK407" s="37" t="e">
        <f>IF('935'!$K407=1000,'Charging rates'!$C$38*$BH407/(1+'DNO totals'!$C$99)*$CF407,0)</f>
        <v>#VALUE!</v>
      </c>
      <c r="CL407" s="37" t="e">
        <f>IF(MOD('935'!$K407,1000)=100,'Charging rates'!$D$38*$BH407/(1+'DNO totals'!$D$99)*$CG407,0)</f>
        <v>#VALUE!</v>
      </c>
      <c r="CM407" s="37" t="e">
        <f>IF(MOD('935'!$K407,100)=10,'Charging rates'!$E$38*$BH407/(1+'DNO totals'!$E$99)*$CH407,0)</f>
        <v>#VALUE!</v>
      </c>
      <c r="CN407" s="37" t="e">
        <f>IF(AND(MOD('935'!$K407,10)&gt;0,MOD('935'!$K407,1000)&gt;1),'Charging rates'!$F$38*$BH407/(1+'DNO totals'!$F$99)*$CI407,0)</f>
        <v>#VALUE!</v>
      </c>
      <c r="CO407" s="37" t="e">
        <f>IF(MOD('935'!$K407,1000)=1,'Charging rates'!$G$38*$BH407/(1+'DNO totals'!$G$99)*$CJ407,0)</f>
        <v>#VALUE!</v>
      </c>
      <c r="CP407" s="52" t="e">
        <f t="shared" si="94"/>
        <v>#VALUE!</v>
      </c>
      <c r="CQ407" s="37" t="e">
        <f>IF('935'!$K407&gt;1000,'Charging rates'!$C$38*$AW407*$CF407,0)</f>
        <v>#VALUE!</v>
      </c>
      <c r="CR407" s="37" t="e">
        <f>IF(MOD('935'!$K407,1000)&gt;100,'Charging rates'!$D$38*$AW407*$CG407,0)</f>
        <v>#VALUE!</v>
      </c>
      <c r="CS407" s="37" t="e">
        <f>IF(MOD('935'!$K407,100)&gt;10,'Charging rates'!$E$38*$AW407*$CH407,0)</f>
        <v>#VALUE!</v>
      </c>
      <c r="CT407" s="52" t="e">
        <f t="shared" si="95"/>
        <v>#VALUE!</v>
      </c>
      <c r="CU407" s="33" t="e">
        <f>100*(AP407*'935'!Q407*BZ407)/'11'!B$17</f>
        <v>#VALUE!</v>
      </c>
      <c r="CV407" s="33" t="e">
        <f>100/'11'!B$17*'Charging rates'!B$10*AW407</f>
        <v>#VALUE!</v>
      </c>
      <c r="CW407" s="33" t="e">
        <f>IF(AT407=0,0,(1-BX407/AT407)*(CA407+IF('935'!Q407=0,0,(CB407*'935'!Q407*('11'!C$17-'935'!Y407)/('11'!B$17-'935'!X407)))))</f>
        <v>#VALUE!</v>
      </c>
      <c r="CX407" s="33" t="e">
        <f t="shared" si="96"/>
        <v>#VALUE!</v>
      </c>
      <c r="CY407" s="49" t="e">
        <f t="shared" si="97"/>
        <v>#VALUE!</v>
      </c>
      <c r="CZ407" s="32" t="e">
        <f>AT407*(Parameters!B$21+AU407)*IF('DNO totals'!B$323&lt;0,1,'935'!S407)</f>
        <v>#VALUE!</v>
      </c>
      <c r="DA407" s="52" t="e">
        <f>IF('DNO totals'!B$323&lt;0,1,'935'!S407)*(Parameters!B$21+AU407)</f>
        <v>#VALUE!</v>
      </c>
      <c r="DB407" s="37" t="e">
        <f>CX407+'Charging rates'!B$106*DA407*100/'11'!B$17</f>
        <v>#VALUE!</v>
      </c>
      <c r="DC407" s="37" t="e">
        <f>DB407+'Charging rates'!B$116*(Parameters!B$21+AU407)*100/'11'!B$17*IF('DNO totals'!B$323&lt;0,1,'935'!S407)</f>
        <v>#VALUE!</v>
      </c>
      <c r="DD407" s="37" t="e">
        <f>'Charging rates'!B$97*(CP407+CT407)*100/'11'!B$17</f>
        <v>#VALUE!</v>
      </c>
      <c r="DE407" s="33" t="e">
        <f>MAX(0-(CB407*AU407*'11'!C$17/'11'!B$17),DC407+DD407)</f>
        <v>#VALUE!</v>
      </c>
      <c r="DF407" s="37" t="e">
        <f>IF(BS407,IF(AU407=0,CC407,MAX(0,MIN(CC407,CC407+(DE407/'935'!Q407*('11'!B$17-'935'!X407)/('11'!C$17-'935'!Y407))))),0)</f>
        <v>#VALUE!</v>
      </c>
      <c r="DG407" s="33" t="e">
        <f t="shared" si="98"/>
        <v>#VALUE!</v>
      </c>
      <c r="DH407" s="53" t="e">
        <f t="shared" si="99"/>
        <v>#VALUE!</v>
      </c>
    </row>
    <row r="408" spans="1:112">
      <c r="A408" s="28">
        <v>308</v>
      </c>
      <c r="B408" s="47" t="e">
        <f>'935'!B408</f>
        <v>#VALUE!</v>
      </c>
      <c r="C408" s="48" t="e">
        <f>OR('935'!E408&lt;&gt;"VOID",'935'!F408&lt;&gt;"VOID",'935'!G408&lt;&gt;"VOID")</f>
        <v>#VALUE!</v>
      </c>
      <c r="D408" s="32" t="e">
        <f>IF('935'!D408="VOID",0,'935'!D408*(1-'935'!X408/'11'!B$17))</f>
        <v>#VALUE!</v>
      </c>
      <c r="E408" s="32" t="e">
        <f>IF('935'!E408="VOID",0,'935'!E408*(1-'935'!X408/'11'!B$17))</f>
        <v>#VALUE!</v>
      </c>
      <c r="F408" s="32" t="e">
        <f>IF('935'!F408="VOID",0,'935'!F408*(1-'935'!X408/'11'!B$17))</f>
        <v>#VALUE!</v>
      </c>
      <c r="G408" s="32" t="e">
        <f>IF('935'!G408="VOID",0,'935'!G408*(1-'935'!X408/'11'!B$17))</f>
        <v>#VALUE!</v>
      </c>
      <c r="H408" s="49" t="e">
        <f t="shared" si="80"/>
        <v>#VALUE!</v>
      </c>
      <c r="I408" s="50" t="e">
        <f>MATCH('935'!J408,'913'!$B$6:$B$1205,0)</f>
        <v>#VALUE!</v>
      </c>
      <c r="J408" s="50" t="e">
        <f>MATCH(INDEX('913'!$D$6:$D$1205,I408),'913'!$B$6:$B$1205,0)</f>
        <v>#VALUE!</v>
      </c>
      <c r="K408" s="50" t="e">
        <f>MATCH(INDEX('913'!$D$6:$D$1205,J408),'913'!$B$6:$B$1205,0)</f>
        <v>#VALUE!</v>
      </c>
      <c r="L408" s="50" t="e">
        <f>MATCH(INDEX('913'!$D$6:$D$1205,K408),'913'!$B$6:$B$1205,0)</f>
        <v>#VALUE!</v>
      </c>
      <c r="M408" s="50" t="e">
        <f>MATCH(INDEX('913'!$D$6:$D$1205,L408),'913'!$B$6:$B$1205,0)</f>
        <v>#VALUE!</v>
      </c>
      <c r="N408" s="50" t="e">
        <f>MATCH(INDEX('913'!$D$6:$D$1205,M408),'913'!$B$6:$B$1205,0)</f>
        <v>#VALUE!</v>
      </c>
      <c r="O408" s="50" t="e">
        <f>MATCH(INDEX('913'!$D$6:$D$1205,N408),'913'!$B$6:$B$1205,0)</f>
        <v>#VALUE!</v>
      </c>
      <c r="P408" s="51" t="e">
        <f>MATCH(INDEX('913'!$D$6:$D$1205,O408),'913'!$B$6:$B$1205,0)</f>
        <v>#VALUE!</v>
      </c>
      <c r="Q408" s="37">
        <f>IF(ISNUMBER(I408),MAX(0,INDEX('913'!$E$6:$E$1205,I408)),0)</f>
        <v>0</v>
      </c>
      <c r="R408" s="37">
        <f>IF(ISNUMBER(J408),MAX(0,INDEX('913'!$E$6:$E$1205,J408)),0)</f>
        <v>0</v>
      </c>
      <c r="S408" s="37">
        <f>IF(ISNUMBER(K408),MAX(0,INDEX('913'!$E$6:$E$1205,K408)),0)</f>
        <v>0</v>
      </c>
      <c r="T408" s="37">
        <f>IF(ISNUMBER(L408),MAX(0,INDEX('913'!$E$6:$E$1205,L408)),0)</f>
        <v>0</v>
      </c>
      <c r="U408" s="37">
        <f>IF(ISNUMBER(M408),MAX(0,INDEX('913'!$E$6:$E$1205,M408)),0)</f>
        <v>0</v>
      </c>
      <c r="V408" s="37">
        <f>IF(ISNUMBER(N408),MAX(0,INDEX('913'!$E$6:$E$1205,N408)),0)</f>
        <v>0</v>
      </c>
      <c r="W408" s="37">
        <f>IF(ISNUMBER(O408),MAX(0,INDEX('913'!$E$6:$E$1205,O408)),0)</f>
        <v>0</v>
      </c>
      <c r="X408" s="52">
        <f>IF(ISNUMBER(P408),MAX(0,INDEX('913'!$E$6:$E$1205,P408)),0)</f>
        <v>0</v>
      </c>
      <c r="Y408" s="37">
        <f>IF(ISNUMBER(I408),MAX(0,INDEX('913'!$F$6:$F$1205,I408)),0)</f>
        <v>0</v>
      </c>
      <c r="Z408" s="37">
        <f>IF(ISNUMBER(J408),MAX(0,INDEX('913'!$F$6:$F$1205,J408)),0)</f>
        <v>0</v>
      </c>
      <c r="AA408" s="37">
        <f>IF(ISNUMBER(K408),MAX(0,INDEX('913'!$F$6:$F$1205,K408)),0)</f>
        <v>0</v>
      </c>
      <c r="AB408" s="37">
        <f>IF(ISNUMBER(L408),MAX(0,INDEX('913'!$F$6:$F$1205,L408)),0)</f>
        <v>0</v>
      </c>
      <c r="AC408" s="37">
        <f>IF(ISNUMBER(M408),MAX(0,INDEX('913'!$F$6:$F$1205,M408)),0)</f>
        <v>0</v>
      </c>
      <c r="AD408" s="37">
        <f>IF(ISNUMBER(N408),MAX(0,INDEX('913'!$F$6:$F$1205,N408)),0)</f>
        <v>0</v>
      </c>
      <c r="AE408" s="37">
        <f>IF(ISNUMBER(O408),MAX(0,INDEX('913'!$F$6:$F$1205,O408)),0)</f>
        <v>0</v>
      </c>
      <c r="AF408" s="37">
        <f>IF(ISNUMBER(P408),MAX(0,INDEX('913'!$F$6:$F$1205,P408)),0)</f>
        <v>0</v>
      </c>
      <c r="AG408" s="32">
        <f>IF(ISNUMBER(I408),SQRT(INDEX('913'!$I$6:$I$1205,I408)^2+INDEX('913'!$J$6:$J$1205,I408)^2),0)</f>
        <v>0</v>
      </c>
      <c r="AH408" s="32">
        <f>IF(ISNUMBER(J408),SQRT(INDEX('913'!$I$6:$I$1205,J408)^2+INDEX('913'!$J$6:$J$1205,J408)^2),0)</f>
        <v>0</v>
      </c>
      <c r="AI408" s="32">
        <f>IF(ISNUMBER(K408),SQRT(INDEX('913'!$I$6:$I$1205,K408)^2+INDEX('913'!$J$6:$J$1205,K408)^2),0)</f>
        <v>0</v>
      </c>
      <c r="AJ408" s="32">
        <f>IF(ISNUMBER(L408),SQRT(INDEX('913'!$I$6:$I$1205,L408)^2+INDEX('913'!$J$6:$J$1205,L408)^2),0)</f>
        <v>0</v>
      </c>
      <c r="AK408" s="32">
        <f>IF(ISNUMBER(M408),SQRT(INDEX('913'!$I$6:$I$1205,M408)^2+INDEX('913'!$J$6:$J$1205,M408)^2),0)</f>
        <v>0</v>
      </c>
      <c r="AL408" s="32">
        <f>IF(ISNUMBER(N408),SQRT(INDEX('913'!$I$6:$I$1205,N408)^2+INDEX('913'!$J$6:$J$1205,N408)^2),0)</f>
        <v>0</v>
      </c>
      <c r="AM408" s="32">
        <f>IF(ISNUMBER(O408),SQRT(INDEX('913'!$I$6:$I$1205,O408)^2+INDEX('913'!$J$6:$J$1205,O408)^2),0)</f>
        <v>0</v>
      </c>
      <c r="AN408" s="49">
        <f>IF(ISNUMBER(P408),SQRT(INDEX('913'!$I$6:$I$1205,P408)^2+INDEX('913'!$J$6:$J$1205,P408)^2),0)</f>
        <v>0</v>
      </c>
      <c r="AO408" s="37">
        <f t="shared" si="81"/>
        <v>0</v>
      </c>
      <c r="AP408" s="37">
        <f t="shared" si="82"/>
        <v>0</v>
      </c>
      <c r="AQ408" s="33" t="e">
        <f>-100*'935'!W408*(AO408+AP408)/'11'!C$17</f>
        <v>#VALUE!</v>
      </c>
      <c r="AR408" s="37" t="e">
        <f t="shared" si="83"/>
        <v>#VALUE!</v>
      </c>
      <c r="AS408" s="52" t="e">
        <f t="shared" si="84"/>
        <v>#VALUE!</v>
      </c>
      <c r="AT408" s="32" t="e">
        <f>IF('935'!C408="VOID",0,('935'!C408*(1-'935'!X408/'11'!B$17)))</f>
        <v>#VALUE!</v>
      </c>
      <c r="AU408" s="52" t="e">
        <f>'935'!Q408*(1-'935'!Y408/'11'!C$17)/(1-'935'!X408/'11'!B$17)</f>
        <v>#VALUE!</v>
      </c>
      <c r="AV408" s="37" t="e">
        <f>INDEX('DNO totals'!$B$57:$G$57,IF('935'!K408,IF(MOD('935'!K408,1000),IF(MOD('935'!K408,100),IF(MOD('935'!K408,10),IF(MOD('935'!K408,1000)=1,6,5),4),3),2),1))</f>
        <v>#VALUE!</v>
      </c>
      <c r="AW408" s="52" t="e">
        <f t="shared" si="85"/>
        <v>#VALUE!</v>
      </c>
      <c r="AX408" s="32" t="e">
        <f>IF('935'!V408="VOID",0,'935'!V408*(1-'935'!X408/'11'!B$17))</f>
        <v>#VALUE!</v>
      </c>
      <c r="AY408" s="33" t="e">
        <f>IF(H408,-100*'Charging rates'!B$10/'11'!B$17*AX408/H408,0)</f>
        <v>#VALUE!</v>
      </c>
      <c r="AZ408" s="33" t="e">
        <f>IF(C408,'DNO totals'!B$41,0)</f>
        <v>#VALUE!</v>
      </c>
      <c r="BA408" s="33" t="e">
        <f t="shared" si="86"/>
        <v>#VALUE!</v>
      </c>
      <c r="BB408" s="33" t="e">
        <f t="shared" si="87"/>
        <v>#VALUE!</v>
      </c>
      <c r="BC408" s="53" t="e">
        <f t="shared" si="88"/>
        <v>#VALUE!</v>
      </c>
      <c r="BD408" s="32" t="e">
        <f>IF(AT408,'935'!H408*AT408/(AT408+D408+H408),0)</f>
        <v>#VALUE!</v>
      </c>
      <c r="BE408" s="32" t="e">
        <f>IF(H408,'935'!H408*H408/(AT408+D408+H408),0)</f>
        <v>#VALUE!</v>
      </c>
      <c r="BF408" s="32" t="e">
        <f>BD408*(1-'935'!X408/'11'!B$17)</f>
        <v>#VALUE!</v>
      </c>
      <c r="BG408" s="49" t="e">
        <f>BE408*(1-'935'!X408/'11'!B$17)</f>
        <v>#VALUE!</v>
      </c>
      <c r="BH408" s="52" t="e">
        <f>AV408*Parameters!B$6</f>
        <v>#VALUE!</v>
      </c>
      <c r="BI408" s="37" t="e">
        <f>IF('935'!$K408=1000,'Charging rates'!$C$38*$BH408/(1+'DNO totals'!$C$99)*'935'!$L408,0)</f>
        <v>#VALUE!</v>
      </c>
      <c r="BJ408" s="37" t="e">
        <f>IF(MOD('935'!$K408,1000)=100,'Charging rates'!$D$38*$BH408/(1+'DNO totals'!$D$99)*'935'!$M408,0)</f>
        <v>#VALUE!</v>
      </c>
      <c r="BK408" s="37" t="e">
        <f>IF(MOD('935'!$K408,100)=10,'Charging rates'!$E$38*$BH408/(1+'DNO totals'!$E$99)*'935'!$N408,0)</f>
        <v>#VALUE!</v>
      </c>
      <c r="BL408" s="37" t="e">
        <f>IF(AND(MOD('935'!$K408,10)&gt;0,MOD('935'!$K408,1000)&gt;1),'Charging rates'!$F$38*$BH408/(1+'DNO totals'!$F$99)*'935'!$O408,0)</f>
        <v>#VALUE!</v>
      </c>
      <c r="BM408" s="37" t="e">
        <f>IF(MOD('935'!$K408,1000)=1,'Charging rates'!$G$38*$BH408/(1+'DNO totals'!$G$99)*'935'!$P408,0)</f>
        <v>#VALUE!</v>
      </c>
      <c r="BN408" s="52" t="e">
        <f t="shared" si="89"/>
        <v>#VALUE!</v>
      </c>
      <c r="BO408" s="37" t="e">
        <f>IF('935'!$K408&gt;1000,'Charging rates'!$C$38*$AW408*'935'!$L408,0)</f>
        <v>#VALUE!</v>
      </c>
      <c r="BP408" s="37" t="e">
        <f>IF(MOD('935'!$K408,1000)&gt;100,'Charging rates'!$D$38*$AW408*'935'!$M408,0)</f>
        <v>#VALUE!</v>
      </c>
      <c r="BQ408" s="37" t="e">
        <f>IF(MOD('935'!$K408,100)&gt;10,'Charging rates'!$E$38*$AW408*'935'!$N408,0)</f>
        <v>#VALUE!</v>
      </c>
      <c r="BR408" s="52" t="e">
        <f t="shared" si="90"/>
        <v>#VALUE!</v>
      </c>
      <c r="BS408" s="48" t="e">
        <f>'935'!C408&lt;&gt;"VOID"</f>
        <v>#VALUE!</v>
      </c>
      <c r="BT408" s="33" t="e">
        <f>IF(BS408,(100/'11'!B$17*BD408*((1-'935'!I408)*'Charging rates'!B$51+'Charging rates'!B$63)),0)</f>
        <v>#VALUE!</v>
      </c>
      <c r="BU408" s="33" t="e">
        <f>100/'11'!B$17*BG408*('Charging rates'!B$51+'Charging rates'!B$63)</f>
        <v>#VALUE!</v>
      </c>
      <c r="BV408" s="33" t="e">
        <f>100/'11'!B$17*BE408*('Charging rates'!B$51+'Charging rates'!B$63)</f>
        <v>#VALUE!</v>
      </c>
      <c r="BW408" s="53" t="e">
        <f t="shared" si="91"/>
        <v>#VALUE!</v>
      </c>
      <c r="BX408" s="32" t="e">
        <f>AT408-('935'!T408*(1-'935'!X408/'11'!B$17))</f>
        <v>#VALUE!</v>
      </c>
      <c r="BY408" s="32">
        <f>0-IF(ISNUMBER(I408),INDEX('913'!$I$6:$I$1205,I408),0)-IF(ISNUMBER(J408),INDEX('913'!$I$6:$I$1205,J408),0)-IF(ISNUMBER(K408),INDEX('913'!$I$6:$I$1205,K408),0)-IF(ISNUMBER(L408),INDEX('913'!$I$6:$I$1205,L408),0)-IF(ISNUMBER(M408),INDEX('913'!$I$6:$I$1205,M408),0)-IF(ISNUMBER(N408),INDEX('913'!$I$6:$I$1205,N408),0)-IF(ISNUMBER(O408),INDEX('913'!$I$6:$I$1205,O408),0)-IF(ISNUMBER(P408),INDEX('913'!$I$6:$I$1205,P408),0)</f>
        <v>0</v>
      </c>
      <c r="BZ408" s="37">
        <f>IF(BY408=0,1,MAX(1,SQRT(BY408^2+(IF(ISNUMBER(I408),INDEX('913'!$J$6:$J$1205,I408),0)+IF(ISNUMBER(J408),INDEX('913'!$J$6:$J$1205,J408),0)+IF(ISNUMBER(K408),INDEX('913'!$J$6:$J$1205,K408),0)+IF(ISNUMBER(L408),INDEX('913'!$J$6:$J$1205,L408),0)+IF(ISNUMBER(M408),INDEX('913'!$J$6:$J$1205,M408),0)+IF(ISNUMBER(N408),INDEX('913'!$J$6:$J$1205,N408),0)+IF(ISNUMBER(O408),INDEX('913'!$J$6:$J$1205,O408),0)+IF(ISNUMBER(P408),INDEX('913'!$J$6:$J$1205,P408),0))^2)/BY408))</f>
        <v>1</v>
      </c>
      <c r="CA408" s="33" t="e">
        <f>100*AO408/'11'!B$17</f>
        <v>#VALUE!</v>
      </c>
      <c r="CB408" s="37" t="e">
        <f>100*(AP408*BZ408)/'11'!C$17</f>
        <v>#VALUE!</v>
      </c>
      <c r="CC408" s="37" t="e">
        <f t="shared" si="92"/>
        <v>#VALUE!</v>
      </c>
      <c r="CD408" s="33" t="e">
        <f t="shared" si="93"/>
        <v>#VALUE!</v>
      </c>
      <c r="CE408" s="54" t="e">
        <f>'11'!C$17-'935'!Y408</f>
        <v>#VALUE!</v>
      </c>
      <c r="CF408" s="37" t="e">
        <f>MAX('DNO totals'!B$312+0,MIN('935'!L408+0,'DNO totals'!B$304+0))</f>
        <v>#VALUE!</v>
      </c>
      <c r="CG408" s="37" t="e">
        <f>MAX('DNO totals'!C$312+0,MIN('935'!M408+0,'DNO totals'!C$304+0))</f>
        <v>#VALUE!</v>
      </c>
      <c r="CH408" s="37" t="e">
        <f>MAX('DNO totals'!D$312+0,MIN('935'!N408+0,'DNO totals'!D$304+0))</f>
        <v>#VALUE!</v>
      </c>
      <c r="CI408" s="37" t="e">
        <f>MAX('DNO totals'!E$312+0,MIN('935'!O408+0,'DNO totals'!E$304+0))</f>
        <v>#VALUE!</v>
      </c>
      <c r="CJ408" s="52" t="e">
        <f>MAX('DNO totals'!F$312+0,MIN('935'!P408+0,'DNO totals'!F$304+0))</f>
        <v>#VALUE!</v>
      </c>
      <c r="CK408" s="37" t="e">
        <f>IF('935'!$K408=1000,'Charging rates'!$C$38*$BH408/(1+'DNO totals'!$C$99)*$CF408,0)</f>
        <v>#VALUE!</v>
      </c>
      <c r="CL408" s="37" t="e">
        <f>IF(MOD('935'!$K408,1000)=100,'Charging rates'!$D$38*$BH408/(1+'DNO totals'!$D$99)*$CG408,0)</f>
        <v>#VALUE!</v>
      </c>
      <c r="CM408" s="37" t="e">
        <f>IF(MOD('935'!$K408,100)=10,'Charging rates'!$E$38*$BH408/(1+'DNO totals'!$E$99)*$CH408,0)</f>
        <v>#VALUE!</v>
      </c>
      <c r="CN408" s="37" t="e">
        <f>IF(AND(MOD('935'!$K408,10)&gt;0,MOD('935'!$K408,1000)&gt;1),'Charging rates'!$F$38*$BH408/(1+'DNO totals'!$F$99)*$CI408,0)</f>
        <v>#VALUE!</v>
      </c>
      <c r="CO408" s="37" t="e">
        <f>IF(MOD('935'!$K408,1000)=1,'Charging rates'!$G$38*$BH408/(1+'DNO totals'!$G$99)*$CJ408,0)</f>
        <v>#VALUE!</v>
      </c>
      <c r="CP408" s="52" t="e">
        <f t="shared" si="94"/>
        <v>#VALUE!</v>
      </c>
      <c r="CQ408" s="37" t="e">
        <f>IF('935'!$K408&gt;1000,'Charging rates'!$C$38*$AW408*$CF408,0)</f>
        <v>#VALUE!</v>
      </c>
      <c r="CR408" s="37" t="e">
        <f>IF(MOD('935'!$K408,1000)&gt;100,'Charging rates'!$D$38*$AW408*$CG408,0)</f>
        <v>#VALUE!</v>
      </c>
      <c r="CS408" s="37" t="e">
        <f>IF(MOD('935'!$K408,100)&gt;10,'Charging rates'!$E$38*$AW408*$CH408,0)</f>
        <v>#VALUE!</v>
      </c>
      <c r="CT408" s="52" t="e">
        <f t="shared" si="95"/>
        <v>#VALUE!</v>
      </c>
      <c r="CU408" s="33" t="e">
        <f>100*(AP408*'935'!Q408*BZ408)/'11'!B$17</f>
        <v>#VALUE!</v>
      </c>
      <c r="CV408" s="33" t="e">
        <f>100/'11'!B$17*'Charging rates'!B$10*AW408</f>
        <v>#VALUE!</v>
      </c>
      <c r="CW408" s="33" t="e">
        <f>IF(AT408=0,0,(1-BX408/AT408)*(CA408+IF('935'!Q408=0,0,(CB408*'935'!Q408*('11'!C$17-'935'!Y408)/('11'!B$17-'935'!X408)))))</f>
        <v>#VALUE!</v>
      </c>
      <c r="CX408" s="33" t="e">
        <f t="shared" si="96"/>
        <v>#VALUE!</v>
      </c>
      <c r="CY408" s="49" t="e">
        <f t="shared" si="97"/>
        <v>#VALUE!</v>
      </c>
      <c r="CZ408" s="32" t="e">
        <f>AT408*(Parameters!B$21+AU408)*IF('DNO totals'!B$323&lt;0,1,'935'!S408)</f>
        <v>#VALUE!</v>
      </c>
      <c r="DA408" s="52" t="e">
        <f>IF('DNO totals'!B$323&lt;0,1,'935'!S408)*(Parameters!B$21+AU408)</f>
        <v>#VALUE!</v>
      </c>
      <c r="DB408" s="37" t="e">
        <f>CX408+'Charging rates'!B$106*DA408*100/'11'!B$17</f>
        <v>#VALUE!</v>
      </c>
      <c r="DC408" s="37" t="e">
        <f>DB408+'Charging rates'!B$116*(Parameters!B$21+AU408)*100/'11'!B$17*IF('DNO totals'!B$323&lt;0,1,'935'!S408)</f>
        <v>#VALUE!</v>
      </c>
      <c r="DD408" s="37" t="e">
        <f>'Charging rates'!B$97*(CP408+CT408)*100/'11'!B$17</f>
        <v>#VALUE!</v>
      </c>
      <c r="DE408" s="33" t="e">
        <f>MAX(0-(CB408*AU408*'11'!C$17/'11'!B$17),DC408+DD408)</f>
        <v>#VALUE!</v>
      </c>
      <c r="DF408" s="37" t="e">
        <f>IF(BS408,IF(AU408=0,CC408,MAX(0,MIN(CC408,CC408+(DE408/'935'!Q408*('11'!B$17-'935'!X408)/('11'!C$17-'935'!Y408))))),0)</f>
        <v>#VALUE!</v>
      </c>
      <c r="DG408" s="33" t="e">
        <f t="shared" si="98"/>
        <v>#VALUE!</v>
      </c>
      <c r="DH408" s="53" t="e">
        <f t="shared" si="99"/>
        <v>#VALUE!</v>
      </c>
    </row>
    <row r="409" spans="1:112">
      <c r="A409" s="28">
        <v>309</v>
      </c>
      <c r="B409" s="47" t="e">
        <f>'935'!B409</f>
        <v>#VALUE!</v>
      </c>
      <c r="C409" s="48" t="e">
        <f>OR('935'!E409&lt;&gt;"VOID",'935'!F409&lt;&gt;"VOID",'935'!G409&lt;&gt;"VOID")</f>
        <v>#VALUE!</v>
      </c>
      <c r="D409" s="32" t="e">
        <f>IF('935'!D409="VOID",0,'935'!D409*(1-'935'!X409/'11'!B$17))</f>
        <v>#VALUE!</v>
      </c>
      <c r="E409" s="32" t="e">
        <f>IF('935'!E409="VOID",0,'935'!E409*(1-'935'!X409/'11'!B$17))</f>
        <v>#VALUE!</v>
      </c>
      <c r="F409" s="32" t="e">
        <f>IF('935'!F409="VOID",0,'935'!F409*(1-'935'!X409/'11'!B$17))</f>
        <v>#VALUE!</v>
      </c>
      <c r="G409" s="32" t="e">
        <f>IF('935'!G409="VOID",0,'935'!G409*(1-'935'!X409/'11'!B$17))</f>
        <v>#VALUE!</v>
      </c>
      <c r="H409" s="49" t="e">
        <f t="shared" si="80"/>
        <v>#VALUE!</v>
      </c>
      <c r="I409" s="50" t="e">
        <f>MATCH('935'!J409,'913'!$B$6:$B$1205,0)</f>
        <v>#VALUE!</v>
      </c>
      <c r="J409" s="50" t="e">
        <f>MATCH(INDEX('913'!$D$6:$D$1205,I409),'913'!$B$6:$B$1205,0)</f>
        <v>#VALUE!</v>
      </c>
      <c r="K409" s="50" t="e">
        <f>MATCH(INDEX('913'!$D$6:$D$1205,J409),'913'!$B$6:$B$1205,0)</f>
        <v>#VALUE!</v>
      </c>
      <c r="L409" s="50" t="e">
        <f>MATCH(INDEX('913'!$D$6:$D$1205,K409),'913'!$B$6:$B$1205,0)</f>
        <v>#VALUE!</v>
      </c>
      <c r="M409" s="50" t="e">
        <f>MATCH(INDEX('913'!$D$6:$D$1205,L409),'913'!$B$6:$B$1205,0)</f>
        <v>#VALUE!</v>
      </c>
      <c r="N409" s="50" t="e">
        <f>MATCH(INDEX('913'!$D$6:$D$1205,M409),'913'!$B$6:$B$1205,0)</f>
        <v>#VALUE!</v>
      </c>
      <c r="O409" s="50" t="e">
        <f>MATCH(INDEX('913'!$D$6:$D$1205,N409),'913'!$B$6:$B$1205,0)</f>
        <v>#VALUE!</v>
      </c>
      <c r="P409" s="51" t="e">
        <f>MATCH(INDEX('913'!$D$6:$D$1205,O409),'913'!$B$6:$B$1205,0)</f>
        <v>#VALUE!</v>
      </c>
      <c r="Q409" s="37">
        <f>IF(ISNUMBER(I409),MAX(0,INDEX('913'!$E$6:$E$1205,I409)),0)</f>
        <v>0</v>
      </c>
      <c r="R409" s="37">
        <f>IF(ISNUMBER(J409),MAX(0,INDEX('913'!$E$6:$E$1205,J409)),0)</f>
        <v>0</v>
      </c>
      <c r="S409" s="37">
        <f>IF(ISNUMBER(K409),MAX(0,INDEX('913'!$E$6:$E$1205,K409)),0)</f>
        <v>0</v>
      </c>
      <c r="T409" s="37">
        <f>IF(ISNUMBER(L409),MAX(0,INDEX('913'!$E$6:$E$1205,L409)),0)</f>
        <v>0</v>
      </c>
      <c r="U409" s="37">
        <f>IF(ISNUMBER(M409),MAX(0,INDEX('913'!$E$6:$E$1205,M409)),0)</f>
        <v>0</v>
      </c>
      <c r="V409" s="37">
        <f>IF(ISNUMBER(N409),MAX(0,INDEX('913'!$E$6:$E$1205,N409)),0)</f>
        <v>0</v>
      </c>
      <c r="W409" s="37">
        <f>IF(ISNUMBER(O409),MAX(0,INDEX('913'!$E$6:$E$1205,O409)),0)</f>
        <v>0</v>
      </c>
      <c r="X409" s="52">
        <f>IF(ISNUMBER(P409),MAX(0,INDEX('913'!$E$6:$E$1205,P409)),0)</f>
        <v>0</v>
      </c>
      <c r="Y409" s="37">
        <f>IF(ISNUMBER(I409),MAX(0,INDEX('913'!$F$6:$F$1205,I409)),0)</f>
        <v>0</v>
      </c>
      <c r="Z409" s="37">
        <f>IF(ISNUMBER(J409),MAX(0,INDEX('913'!$F$6:$F$1205,J409)),0)</f>
        <v>0</v>
      </c>
      <c r="AA409" s="37">
        <f>IF(ISNUMBER(K409),MAX(0,INDEX('913'!$F$6:$F$1205,K409)),0)</f>
        <v>0</v>
      </c>
      <c r="AB409" s="37">
        <f>IF(ISNUMBER(L409),MAX(0,INDEX('913'!$F$6:$F$1205,L409)),0)</f>
        <v>0</v>
      </c>
      <c r="AC409" s="37">
        <f>IF(ISNUMBER(M409),MAX(0,INDEX('913'!$F$6:$F$1205,M409)),0)</f>
        <v>0</v>
      </c>
      <c r="AD409" s="37">
        <f>IF(ISNUMBER(N409),MAX(0,INDEX('913'!$F$6:$F$1205,N409)),0)</f>
        <v>0</v>
      </c>
      <c r="AE409" s="37">
        <f>IF(ISNUMBER(O409),MAX(0,INDEX('913'!$F$6:$F$1205,O409)),0)</f>
        <v>0</v>
      </c>
      <c r="AF409" s="37">
        <f>IF(ISNUMBER(P409),MAX(0,INDEX('913'!$F$6:$F$1205,P409)),0)</f>
        <v>0</v>
      </c>
      <c r="AG409" s="32">
        <f>IF(ISNUMBER(I409),SQRT(INDEX('913'!$I$6:$I$1205,I409)^2+INDEX('913'!$J$6:$J$1205,I409)^2),0)</f>
        <v>0</v>
      </c>
      <c r="AH409" s="32">
        <f>IF(ISNUMBER(J409),SQRT(INDEX('913'!$I$6:$I$1205,J409)^2+INDEX('913'!$J$6:$J$1205,J409)^2),0)</f>
        <v>0</v>
      </c>
      <c r="AI409" s="32">
        <f>IF(ISNUMBER(K409),SQRT(INDEX('913'!$I$6:$I$1205,K409)^2+INDEX('913'!$J$6:$J$1205,K409)^2),0)</f>
        <v>0</v>
      </c>
      <c r="AJ409" s="32">
        <f>IF(ISNUMBER(L409),SQRT(INDEX('913'!$I$6:$I$1205,L409)^2+INDEX('913'!$J$6:$J$1205,L409)^2),0)</f>
        <v>0</v>
      </c>
      <c r="AK409" s="32">
        <f>IF(ISNUMBER(M409),SQRT(INDEX('913'!$I$6:$I$1205,M409)^2+INDEX('913'!$J$6:$J$1205,M409)^2),0)</f>
        <v>0</v>
      </c>
      <c r="AL409" s="32">
        <f>IF(ISNUMBER(N409),SQRT(INDEX('913'!$I$6:$I$1205,N409)^2+INDEX('913'!$J$6:$J$1205,N409)^2),0)</f>
        <v>0</v>
      </c>
      <c r="AM409" s="32">
        <f>IF(ISNUMBER(O409),SQRT(INDEX('913'!$I$6:$I$1205,O409)^2+INDEX('913'!$J$6:$J$1205,O409)^2),0)</f>
        <v>0</v>
      </c>
      <c r="AN409" s="49">
        <f>IF(ISNUMBER(P409),SQRT(INDEX('913'!$I$6:$I$1205,P409)^2+INDEX('913'!$J$6:$J$1205,P409)^2),0)</f>
        <v>0</v>
      </c>
      <c r="AO409" s="37">
        <f t="shared" si="81"/>
        <v>0</v>
      </c>
      <c r="AP409" s="37">
        <f t="shared" si="82"/>
        <v>0</v>
      </c>
      <c r="AQ409" s="33" t="e">
        <f>-100*'935'!W409*(AO409+AP409)/'11'!C$17</f>
        <v>#VALUE!</v>
      </c>
      <c r="AR409" s="37" t="e">
        <f t="shared" si="83"/>
        <v>#VALUE!</v>
      </c>
      <c r="AS409" s="52" t="e">
        <f t="shared" si="84"/>
        <v>#VALUE!</v>
      </c>
      <c r="AT409" s="32" t="e">
        <f>IF('935'!C409="VOID",0,('935'!C409*(1-'935'!X409/'11'!B$17)))</f>
        <v>#VALUE!</v>
      </c>
      <c r="AU409" s="52" t="e">
        <f>'935'!Q409*(1-'935'!Y409/'11'!C$17)/(1-'935'!X409/'11'!B$17)</f>
        <v>#VALUE!</v>
      </c>
      <c r="AV409" s="37" t="e">
        <f>INDEX('DNO totals'!$B$57:$G$57,IF('935'!K409,IF(MOD('935'!K409,1000),IF(MOD('935'!K409,100),IF(MOD('935'!K409,10),IF(MOD('935'!K409,1000)=1,6,5),4),3),2),1))</f>
        <v>#VALUE!</v>
      </c>
      <c r="AW409" s="52" t="e">
        <f t="shared" si="85"/>
        <v>#VALUE!</v>
      </c>
      <c r="AX409" s="32" t="e">
        <f>IF('935'!V409="VOID",0,'935'!V409*(1-'935'!X409/'11'!B$17))</f>
        <v>#VALUE!</v>
      </c>
      <c r="AY409" s="33" t="e">
        <f>IF(H409,-100*'Charging rates'!B$10/'11'!B$17*AX409/H409,0)</f>
        <v>#VALUE!</v>
      </c>
      <c r="AZ409" s="33" t="e">
        <f>IF(C409,'DNO totals'!B$41,0)</f>
        <v>#VALUE!</v>
      </c>
      <c r="BA409" s="33" t="e">
        <f t="shared" si="86"/>
        <v>#VALUE!</v>
      </c>
      <c r="BB409" s="33" t="e">
        <f t="shared" si="87"/>
        <v>#VALUE!</v>
      </c>
      <c r="BC409" s="53" t="e">
        <f t="shared" si="88"/>
        <v>#VALUE!</v>
      </c>
      <c r="BD409" s="32" t="e">
        <f>IF(AT409,'935'!H409*AT409/(AT409+D409+H409),0)</f>
        <v>#VALUE!</v>
      </c>
      <c r="BE409" s="32" t="e">
        <f>IF(H409,'935'!H409*H409/(AT409+D409+H409),0)</f>
        <v>#VALUE!</v>
      </c>
      <c r="BF409" s="32" t="e">
        <f>BD409*(1-'935'!X409/'11'!B$17)</f>
        <v>#VALUE!</v>
      </c>
      <c r="BG409" s="49" t="e">
        <f>BE409*(1-'935'!X409/'11'!B$17)</f>
        <v>#VALUE!</v>
      </c>
      <c r="BH409" s="52" t="e">
        <f>AV409*Parameters!B$6</f>
        <v>#VALUE!</v>
      </c>
      <c r="BI409" s="37" t="e">
        <f>IF('935'!$K409=1000,'Charging rates'!$C$38*$BH409/(1+'DNO totals'!$C$99)*'935'!$L409,0)</f>
        <v>#VALUE!</v>
      </c>
      <c r="BJ409" s="37" t="e">
        <f>IF(MOD('935'!$K409,1000)=100,'Charging rates'!$D$38*$BH409/(1+'DNO totals'!$D$99)*'935'!$M409,0)</f>
        <v>#VALUE!</v>
      </c>
      <c r="BK409" s="37" t="e">
        <f>IF(MOD('935'!$K409,100)=10,'Charging rates'!$E$38*$BH409/(1+'DNO totals'!$E$99)*'935'!$N409,0)</f>
        <v>#VALUE!</v>
      </c>
      <c r="BL409" s="37" t="e">
        <f>IF(AND(MOD('935'!$K409,10)&gt;0,MOD('935'!$K409,1000)&gt;1),'Charging rates'!$F$38*$BH409/(1+'DNO totals'!$F$99)*'935'!$O409,0)</f>
        <v>#VALUE!</v>
      </c>
      <c r="BM409" s="37" t="e">
        <f>IF(MOD('935'!$K409,1000)=1,'Charging rates'!$G$38*$BH409/(1+'DNO totals'!$G$99)*'935'!$P409,0)</f>
        <v>#VALUE!</v>
      </c>
      <c r="BN409" s="52" t="e">
        <f t="shared" si="89"/>
        <v>#VALUE!</v>
      </c>
      <c r="BO409" s="37" t="e">
        <f>IF('935'!$K409&gt;1000,'Charging rates'!$C$38*$AW409*'935'!$L409,0)</f>
        <v>#VALUE!</v>
      </c>
      <c r="BP409" s="37" t="e">
        <f>IF(MOD('935'!$K409,1000)&gt;100,'Charging rates'!$D$38*$AW409*'935'!$M409,0)</f>
        <v>#VALUE!</v>
      </c>
      <c r="BQ409" s="37" t="e">
        <f>IF(MOD('935'!$K409,100)&gt;10,'Charging rates'!$E$38*$AW409*'935'!$N409,0)</f>
        <v>#VALUE!</v>
      </c>
      <c r="BR409" s="52" t="e">
        <f t="shared" si="90"/>
        <v>#VALUE!</v>
      </c>
      <c r="BS409" s="48" t="e">
        <f>'935'!C409&lt;&gt;"VOID"</f>
        <v>#VALUE!</v>
      </c>
      <c r="BT409" s="33" t="e">
        <f>IF(BS409,(100/'11'!B$17*BD409*((1-'935'!I409)*'Charging rates'!B$51+'Charging rates'!B$63)),0)</f>
        <v>#VALUE!</v>
      </c>
      <c r="BU409" s="33" t="e">
        <f>100/'11'!B$17*BG409*('Charging rates'!B$51+'Charging rates'!B$63)</f>
        <v>#VALUE!</v>
      </c>
      <c r="BV409" s="33" t="e">
        <f>100/'11'!B$17*BE409*('Charging rates'!B$51+'Charging rates'!B$63)</f>
        <v>#VALUE!</v>
      </c>
      <c r="BW409" s="53" t="e">
        <f t="shared" si="91"/>
        <v>#VALUE!</v>
      </c>
      <c r="BX409" s="32" t="e">
        <f>AT409-('935'!T409*(1-'935'!X409/'11'!B$17))</f>
        <v>#VALUE!</v>
      </c>
      <c r="BY409" s="32">
        <f>0-IF(ISNUMBER(I409),INDEX('913'!$I$6:$I$1205,I409),0)-IF(ISNUMBER(J409),INDEX('913'!$I$6:$I$1205,J409),0)-IF(ISNUMBER(K409),INDEX('913'!$I$6:$I$1205,K409),0)-IF(ISNUMBER(L409),INDEX('913'!$I$6:$I$1205,L409),0)-IF(ISNUMBER(M409),INDEX('913'!$I$6:$I$1205,M409),0)-IF(ISNUMBER(N409),INDEX('913'!$I$6:$I$1205,N409),0)-IF(ISNUMBER(O409),INDEX('913'!$I$6:$I$1205,O409),0)-IF(ISNUMBER(P409),INDEX('913'!$I$6:$I$1205,P409),0)</f>
        <v>0</v>
      </c>
      <c r="BZ409" s="37">
        <f>IF(BY409=0,1,MAX(1,SQRT(BY409^2+(IF(ISNUMBER(I409),INDEX('913'!$J$6:$J$1205,I409),0)+IF(ISNUMBER(J409),INDEX('913'!$J$6:$J$1205,J409),0)+IF(ISNUMBER(K409),INDEX('913'!$J$6:$J$1205,K409),0)+IF(ISNUMBER(L409),INDEX('913'!$J$6:$J$1205,L409),0)+IF(ISNUMBER(M409),INDEX('913'!$J$6:$J$1205,M409),0)+IF(ISNUMBER(N409),INDEX('913'!$J$6:$J$1205,N409),0)+IF(ISNUMBER(O409),INDEX('913'!$J$6:$J$1205,O409),0)+IF(ISNUMBER(P409),INDEX('913'!$J$6:$J$1205,P409),0))^2)/BY409))</f>
        <v>1</v>
      </c>
      <c r="CA409" s="33" t="e">
        <f>100*AO409/'11'!B$17</f>
        <v>#VALUE!</v>
      </c>
      <c r="CB409" s="37" t="e">
        <f>100*(AP409*BZ409)/'11'!C$17</f>
        <v>#VALUE!</v>
      </c>
      <c r="CC409" s="37" t="e">
        <f t="shared" si="92"/>
        <v>#VALUE!</v>
      </c>
      <c r="CD409" s="33" t="e">
        <f t="shared" si="93"/>
        <v>#VALUE!</v>
      </c>
      <c r="CE409" s="54" t="e">
        <f>'11'!C$17-'935'!Y409</f>
        <v>#VALUE!</v>
      </c>
      <c r="CF409" s="37" t="e">
        <f>MAX('DNO totals'!B$312+0,MIN('935'!L409+0,'DNO totals'!B$304+0))</f>
        <v>#VALUE!</v>
      </c>
      <c r="CG409" s="37" t="e">
        <f>MAX('DNO totals'!C$312+0,MIN('935'!M409+0,'DNO totals'!C$304+0))</f>
        <v>#VALUE!</v>
      </c>
      <c r="CH409" s="37" t="e">
        <f>MAX('DNO totals'!D$312+0,MIN('935'!N409+0,'DNO totals'!D$304+0))</f>
        <v>#VALUE!</v>
      </c>
      <c r="CI409" s="37" t="e">
        <f>MAX('DNO totals'!E$312+0,MIN('935'!O409+0,'DNO totals'!E$304+0))</f>
        <v>#VALUE!</v>
      </c>
      <c r="CJ409" s="52" t="e">
        <f>MAX('DNO totals'!F$312+0,MIN('935'!P409+0,'DNO totals'!F$304+0))</f>
        <v>#VALUE!</v>
      </c>
      <c r="CK409" s="37" t="e">
        <f>IF('935'!$K409=1000,'Charging rates'!$C$38*$BH409/(1+'DNO totals'!$C$99)*$CF409,0)</f>
        <v>#VALUE!</v>
      </c>
      <c r="CL409" s="37" t="e">
        <f>IF(MOD('935'!$K409,1000)=100,'Charging rates'!$D$38*$BH409/(1+'DNO totals'!$D$99)*$CG409,0)</f>
        <v>#VALUE!</v>
      </c>
      <c r="CM409" s="37" t="e">
        <f>IF(MOD('935'!$K409,100)=10,'Charging rates'!$E$38*$BH409/(1+'DNO totals'!$E$99)*$CH409,0)</f>
        <v>#VALUE!</v>
      </c>
      <c r="CN409" s="37" t="e">
        <f>IF(AND(MOD('935'!$K409,10)&gt;0,MOD('935'!$K409,1000)&gt;1),'Charging rates'!$F$38*$BH409/(1+'DNO totals'!$F$99)*$CI409,0)</f>
        <v>#VALUE!</v>
      </c>
      <c r="CO409" s="37" t="e">
        <f>IF(MOD('935'!$K409,1000)=1,'Charging rates'!$G$38*$BH409/(1+'DNO totals'!$G$99)*$CJ409,0)</f>
        <v>#VALUE!</v>
      </c>
      <c r="CP409" s="52" t="e">
        <f t="shared" si="94"/>
        <v>#VALUE!</v>
      </c>
      <c r="CQ409" s="37" t="e">
        <f>IF('935'!$K409&gt;1000,'Charging rates'!$C$38*$AW409*$CF409,0)</f>
        <v>#VALUE!</v>
      </c>
      <c r="CR409" s="37" t="e">
        <f>IF(MOD('935'!$K409,1000)&gt;100,'Charging rates'!$D$38*$AW409*$CG409,0)</f>
        <v>#VALUE!</v>
      </c>
      <c r="CS409" s="37" t="e">
        <f>IF(MOD('935'!$K409,100)&gt;10,'Charging rates'!$E$38*$AW409*$CH409,0)</f>
        <v>#VALUE!</v>
      </c>
      <c r="CT409" s="52" t="e">
        <f t="shared" si="95"/>
        <v>#VALUE!</v>
      </c>
      <c r="CU409" s="33" t="e">
        <f>100*(AP409*'935'!Q409*BZ409)/'11'!B$17</f>
        <v>#VALUE!</v>
      </c>
      <c r="CV409" s="33" t="e">
        <f>100/'11'!B$17*'Charging rates'!B$10*AW409</f>
        <v>#VALUE!</v>
      </c>
      <c r="CW409" s="33" t="e">
        <f>IF(AT409=0,0,(1-BX409/AT409)*(CA409+IF('935'!Q409=0,0,(CB409*'935'!Q409*('11'!C$17-'935'!Y409)/('11'!B$17-'935'!X409)))))</f>
        <v>#VALUE!</v>
      </c>
      <c r="CX409" s="33" t="e">
        <f t="shared" si="96"/>
        <v>#VALUE!</v>
      </c>
      <c r="CY409" s="49" t="e">
        <f t="shared" si="97"/>
        <v>#VALUE!</v>
      </c>
      <c r="CZ409" s="32" t="e">
        <f>AT409*(Parameters!B$21+AU409)*IF('DNO totals'!B$323&lt;0,1,'935'!S409)</f>
        <v>#VALUE!</v>
      </c>
      <c r="DA409" s="52" t="e">
        <f>IF('DNO totals'!B$323&lt;0,1,'935'!S409)*(Parameters!B$21+AU409)</f>
        <v>#VALUE!</v>
      </c>
      <c r="DB409" s="37" t="e">
        <f>CX409+'Charging rates'!B$106*DA409*100/'11'!B$17</f>
        <v>#VALUE!</v>
      </c>
      <c r="DC409" s="37" t="e">
        <f>DB409+'Charging rates'!B$116*(Parameters!B$21+AU409)*100/'11'!B$17*IF('DNO totals'!B$323&lt;0,1,'935'!S409)</f>
        <v>#VALUE!</v>
      </c>
      <c r="DD409" s="37" t="e">
        <f>'Charging rates'!B$97*(CP409+CT409)*100/'11'!B$17</f>
        <v>#VALUE!</v>
      </c>
      <c r="DE409" s="33" t="e">
        <f>MAX(0-(CB409*AU409*'11'!C$17/'11'!B$17),DC409+DD409)</f>
        <v>#VALUE!</v>
      </c>
      <c r="DF409" s="37" t="e">
        <f>IF(BS409,IF(AU409=0,CC409,MAX(0,MIN(CC409,CC409+(DE409/'935'!Q409*('11'!B$17-'935'!X409)/('11'!C$17-'935'!Y409))))),0)</f>
        <v>#VALUE!</v>
      </c>
      <c r="DG409" s="33" t="e">
        <f t="shared" si="98"/>
        <v>#VALUE!</v>
      </c>
      <c r="DH409" s="53" t="e">
        <f t="shared" si="99"/>
        <v>#VALUE!</v>
      </c>
    </row>
    <row r="410" spans="1:112">
      <c r="A410" s="28">
        <v>310</v>
      </c>
      <c r="B410" s="47" t="e">
        <f>'935'!B410</f>
        <v>#VALUE!</v>
      </c>
      <c r="C410" s="48" t="e">
        <f>OR('935'!E410&lt;&gt;"VOID",'935'!F410&lt;&gt;"VOID",'935'!G410&lt;&gt;"VOID")</f>
        <v>#VALUE!</v>
      </c>
      <c r="D410" s="32" t="e">
        <f>IF('935'!D410="VOID",0,'935'!D410*(1-'935'!X410/'11'!B$17))</f>
        <v>#VALUE!</v>
      </c>
      <c r="E410" s="32" t="e">
        <f>IF('935'!E410="VOID",0,'935'!E410*(1-'935'!X410/'11'!B$17))</f>
        <v>#VALUE!</v>
      </c>
      <c r="F410" s="32" t="e">
        <f>IF('935'!F410="VOID",0,'935'!F410*(1-'935'!X410/'11'!B$17))</f>
        <v>#VALUE!</v>
      </c>
      <c r="G410" s="32" t="e">
        <f>IF('935'!G410="VOID",0,'935'!G410*(1-'935'!X410/'11'!B$17))</f>
        <v>#VALUE!</v>
      </c>
      <c r="H410" s="49" t="e">
        <f t="shared" si="80"/>
        <v>#VALUE!</v>
      </c>
      <c r="I410" s="50" t="e">
        <f>MATCH('935'!J410,'913'!$B$6:$B$1205,0)</f>
        <v>#VALUE!</v>
      </c>
      <c r="J410" s="50" t="e">
        <f>MATCH(INDEX('913'!$D$6:$D$1205,I410),'913'!$B$6:$B$1205,0)</f>
        <v>#VALUE!</v>
      </c>
      <c r="K410" s="50" t="e">
        <f>MATCH(INDEX('913'!$D$6:$D$1205,J410),'913'!$B$6:$B$1205,0)</f>
        <v>#VALUE!</v>
      </c>
      <c r="L410" s="50" t="e">
        <f>MATCH(INDEX('913'!$D$6:$D$1205,K410),'913'!$B$6:$B$1205,0)</f>
        <v>#VALUE!</v>
      </c>
      <c r="M410" s="50" t="e">
        <f>MATCH(INDEX('913'!$D$6:$D$1205,L410),'913'!$B$6:$B$1205,0)</f>
        <v>#VALUE!</v>
      </c>
      <c r="N410" s="50" t="e">
        <f>MATCH(INDEX('913'!$D$6:$D$1205,M410),'913'!$B$6:$B$1205,0)</f>
        <v>#VALUE!</v>
      </c>
      <c r="O410" s="50" t="e">
        <f>MATCH(INDEX('913'!$D$6:$D$1205,N410),'913'!$B$6:$B$1205,0)</f>
        <v>#VALUE!</v>
      </c>
      <c r="P410" s="51" t="e">
        <f>MATCH(INDEX('913'!$D$6:$D$1205,O410),'913'!$B$6:$B$1205,0)</f>
        <v>#VALUE!</v>
      </c>
      <c r="Q410" s="37">
        <f>IF(ISNUMBER(I410),MAX(0,INDEX('913'!$E$6:$E$1205,I410)),0)</f>
        <v>0</v>
      </c>
      <c r="R410" s="37">
        <f>IF(ISNUMBER(J410),MAX(0,INDEX('913'!$E$6:$E$1205,J410)),0)</f>
        <v>0</v>
      </c>
      <c r="S410" s="37">
        <f>IF(ISNUMBER(K410),MAX(0,INDEX('913'!$E$6:$E$1205,K410)),0)</f>
        <v>0</v>
      </c>
      <c r="T410" s="37">
        <f>IF(ISNUMBER(L410),MAX(0,INDEX('913'!$E$6:$E$1205,L410)),0)</f>
        <v>0</v>
      </c>
      <c r="U410" s="37">
        <f>IF(ISNUMBER(M410),MAX(0,INDEX('913'!$E$6:$E$1205,M410)),0)</f>
        <v>0</v>
      </c>
      <c r="V410" s="37">
        <f>IF(ISNUMBER(N410),MAX(0,INDEX('913'!$E$6:$E$1205,N410)),0)</f>
        <v>0</v>
      </c>
      <c r="W410" s="37">
        <f>IF(ISNUMBER(O410),MAX(0,INDEX('913'!$E$6:$E$1205,O410)),0)</f>
        <v>0</v>
      </c>
      <c r="X410" s="52">
        <f>IF(ISNUMBER(P410),MAX(0,INDEX('913'!$E$6:$E$1205,P410)),0)</f>
        <v>0</v>
      </c>
      <c r="Y410" s="37">
        <f>IF(ISNUMBER(I410),MAX(0,INDEX('913'!$F$6:$F$1205,I410)),0)</f>
        <v>0</v>
      </c>
      <c r="Z410" s="37">
        <f>IF(ISNUMBER(J410),MAX(0,INDEX('913'!$F$6:$F$1205,J410)),0)</f>
        <v>0</v>
      </c>
      <c r="AA410" s="37">
        <f>IF(ISNUMBER(K410),MAX(0,INDEX('913'!$F$6:$F$1205,K410)),0)</f>
        <v>0</v>
      </c>
      <c r="AB410" s="37">
        <f>IF(ISNUMBER(L410),MAX(0,INDEX('913'!$F$6:$F$1205,L410)),0)</f>
        <v>0</v>
      </c>
      <c r="AC410" s="37">
        <f>IF(ISNUMBER(M410),MAX(0,INDEX('913'!$F$6:$F$1205,M410)),0)</f>
        <v>0</v>
      </c>
      <c r="AD410" s="37">
        <f>IF(ISNUMBER(N410),MAX(0,INDEX('913'!$F$6:$F$1205,N410)),0)</f>
        <v>0</v>
      </c>
      <c r="AE410" s="37">
        <f>IF(ISNUMBER(O410),MAX(0,INDEX('913'!$F$6:$F$1205,O410)),0)</f>
        <v>0</v>
      </c>
      <c r="AF410" s="37">
        <f>IF(ISNUMBER(P410),MAX(0,INDEX('913'!$F$6:$F$1205,P410)),0)</f>
        <v>0</v>
      </c>
      <c r="AG410" s="32">
        <f>IF(ISNUMBER(I410),SQRT(INDEX('913'!$I$6:$I$1205,I410)^2+INDEX('913'!$J$6:$J$1205,I410)^2),0)</f>
        <v>0</v>
      </c>
      <c r="AH410" s="32">
        <f>IF(ISNUMBER(J410),SQRT(INDEX('913'!$I$6:$I$1205,J410)^2+INDEX('913'!$J$6:$J$1205,J410)^2),0)</f>
        <v>0</v>
      </c>
      <c r="AI410" s="32">
        <f>IF(ISNUMBER(K410),SQRT(INDEX('913'!$I$6:$I$1205,K410)^2+INDEX('913'!$J$6:$J$1205,K410)^2),0)</f>
        <v>0</v>
      </c>
      <c r="AJ410" s="32">
        <f>IF(ISNUMBER(L410),SQRT(INDEX('913'!$I$6:$I$1205,L410)^2+INDEX('913'!$J$6:$J$1205,L410)^2),0)</f>
        <v>0</v>
      </c>
      <c r="AK410" s="32">
        <f>IF(ISNUMBER(M410),SQRT(INDEX('913'!$I$6:$I$1205,M410)^2+INDEX('913'!$J$6:$J$1205,M410)^2),0)</f>
        <v>0</v>
      </c>
      <c r="AL410" s="32">
        <f>IF(ISNUMBER(N410),SQRT(INDEX('913'!$I$6:$I$1205,N410)^2+INDEX('913'!$J$6:$J$1205,N410)^2),0)</f>
        <v>0</v>
      </c>
      <c r="AM410" s="32">
        <f>IF(ISNUMBER(O410),SQRT(INDEX('913'!$I$6:$I$1205,O410)^2+INDEX('913'!$J$6:$J$1205,O410)^2),0)</f>
        <v>0</v>
      </c>
      <c r="AN410" s="49">
        <f>IF(ISNUMBER(P410),SQRT(INDEX('913'!$I$6:$I$1205,P410)^2+INDEX('913'!$J$6:$J$1205,P410)^2),0)</f>
        <v>0</v>
      </c>
      <c r="AO410" s="37">
        <f t="shared" si="81"/>
        <v>0</v>
      </c>
      <c r="AP410" s="37">
        <f t="shared" si="82"/>
        <v>0</v>
      </c>
      <c r="AQ410" s="33" t="e">
        <f>-100*'935'!W410*(AO410+AP410)/'11'!C$17</f>
        <v>#VALUE!</v>
      </c>
      <c r="AR410" s="37" t="e">
        <f t="shared" si="83"/>
        <v>#VALUE!</v>
      </c>
      <c r="AS410" s="52" t="e">
        <f t="shared" si="84"/>
        <v>#VALUE!</v>
      </c>
      <c r="AT410" s="32" t="e">
        <f>IF('935'!C410="VOID",0,('935'!C410*(1-'935'!X410/'11'!B$17)))</f>
        <v>#VALUE!</v>
      </c>
      <c r="AU410" s="52" t="e">
        <f>'935'!Q410*(1-'935'!Y410/'11'!C$17)/(1-'935'!X410/'11'!B$17)</f>
        <v>#VALUE!</v>
      </c>
      <c r="AV410" s="37" t="e">
        <f>INDEX('DNO totals'!$B$57:$G$57,IF('935'!K410,IF(MOD('935'!K410,1000),IF(MOD('935'!K410,100),IF(MOD('935'!K410,10),IF(MOD('935'!K410,1000)=1,6,5),4),3),2),1))</f>
        <v>#VALUE!</v>
      </c>
      <c r="AW410" s="52" t="e">
        <f t="shared" si="85"/>
        <v>#VALUE!</v>
      </c>
      <c r="AX410" s="32" t="e">
        <f>IF('935'!V410="VOID",0,'935'!V410*(1-'935'!X410/'11'!B$17))</f>
        <v>#VALUE!</v>
      </c>
      <c r="AY410" s="33" t="e">
        <f>IF(H410,-100*'Charging rates'!B$10/'11'!B$17*AX410/H410,0)</f>
        <v>#VALUE!</v>
      </c>
      <c r="AZ410" s="33" t="e">
        <f>IF(C410,'DNO totals'!B$41,0)</f>
        <v>#VALUE!</v>
      </c>
      <c r="BA410" s="33" t="e">
        <f t="shared" si="86"/>
        <v>#VALUE!</v>
      </c>
      <c r="BB410" s="33" t="e">
        <f t="shared" si="87"/>
        <v>#VALUE!</v>
      </c>
      <c r="BC410" s="53" t="e">
        <f t="shared" si="88"/>
        <v>#VALUE!</v>
      </c>
      <c r="BD410" s="32" t="e">
        <f>IF(AT410,'935'!H410*AT410/(AT410+D410+H410),0)</f>
        <v>#VALUE!</v>
      </c>
      <c r="BE410" s="32" t="e">
        <f>IF(H410,'935'!H410*H410/(AT410+D410+H410),0)</f>
        <v>#VALUE!</v>
      </c>
      <c r="BF410" s="32" t="e">
        <f>BD410*(1-'935'!X410/'11'!B$17)</f>
        <v>#VALUE!</v>
      </c>
      <c r="BG410" s="49" t="e">
        <f>BE410*(1-'935'!X410/'11'!B$17)</f>
        <v>#VALUE!</v>
      </c>
      <c r="BH410" s="52" t="e">
        <f>AV410*Parameters!B$6</f>
        <v>#VALUE!</v>
      </c>
      <c r="BI410" s="37" t="e">
        <f>IF('935'!$K410=1000,'Charging rates'!$C$38*$BH410/(1+'DNO totals'!$C$99)*'935'!$L410,0)</f>
        <v>#VALUE!</v>
      </c>
      <c r="BJ410" s="37" t="e">
        <f>IF(MOD('935'!$K410,1000)=100,'Charging rates'!$D$38*$BH410/(1+'DNO totals'!$D$99)*'935'!$M410,0)</f>
        <v>#VALUE!</v>
      </c>
      <c r="BK410" s="37" t="e">
        <f>IF(MOD('935'!$K410,100)=10,'Charging rates'!$E$38*$BH410/(1+'DNO totals'!$E$99)*'935'!$N410,0)</f>
        <v>#VALUE!</v>
      </c>
      <c r="BL410" s="37" t="e">
        <f>IF(AND(MOD('935'!$K410,10)&gt;0,MOD('935'!$K410,1000)&gt;1),'Charging rates'!$F$38*$BH410/(1+'DNO totals'!$F$99)*'935'!$O410,0)</f>
        <v>#VALUE!</v>
      </c>
      <c r="BM410" s="37" t="e">
        <f>IF(MOD('935'!$K410,1000)=1,'Charging rates'!$G$38*$BH410/(1+'DNO totals'!$G$99)*'935'!$P410,0)</f>
        <v>#VALUE!</v>
      </c>
      <c r="BN410" s="52" t="e">
        <f t="shared" si="89"/>
        <v>#VALUE!</v>
      </c>
      <c r="BO410" s="37" t="e">
        <f>IF('935'!$K410&gt;1000,'Charging rates'!$C$38*$AW410*'935'!$L410,0)</f>
        <v>#VALUE!</v>
      </c>
      <c r="BP410" s="37" t="e">
        <f>IF(MOD('935'!$K410,1000)&gt;100,'Charging rates'!$D$38*$AW410*'935'!$M410,0)</f>
        <v>#VALUE!</v>
      </c>
      <c r="BQ410" s="37" t="e">
        <f>IF(MOD('935'!$K410,100)&gt;10,'Charging rates'!$E$38*$AW410*'935'!$N410,0)</f>
        <v>#VALUE!</v>
      </c>
      <c r="BR410" s="52" t="e">
        <f t="shared" si="90"/>
        <v>#VALUE!</v>
      </c>
      <c r="BS410" s="48" t="e">
        <f>'935'!C410&lt;&gt;"VOID"</f>
        <v>#VALUE!</v>
      </c>
      <c r="BT410" s="33" t="e">
        <f>IF(BS410,(100/'11'!B$17*BD410*((1-'935'!I410)*'Charging rates'!B$51+'Charging rates'!B$63)),0)</f>
        <v>#VALUE!</v>
      </c>
      <c r="BU410" s="33" t="e">
        <f>100/'11'!B$17*BG410*('Charging rates'!B$51+'Charging rates'!B$63)</f>
        <v>#VALUE!</v>
      </c>
      <c r="BV410" s="33" t="e">
        <f>100/'11'!B$17*BE410*('Charging rates'!B$51+'Charging rates'!B$63)</f>
        <v>#VALUE!</v>
      </c>
      <c r="BW410" s="53" t="e">
        <f t="shared" si="91"/>
        <v>#VALUE!</v>
      </c>
      <c r="BX410" s="32" t="e">
        <f>AT410-('935'!T410*(1-'935'!X410/'11'!B$17))</f>
        <v>#VALUE!</v>
      </c>
      <c r="BY410" s="32">
        <f>0-IF(ISNUMBER(I410),INDEX('913'!$I$6:$I$1205,I410),0)-IF(ISNUMBER(J410),INDEX('913'!$I$6:$I$1205,J410),0)-IF(ISNUMBER(K410),INDEX('913'!$I$6:$I$1205,K410),0)-IF(ISNUMBER(L410),INDEX('913'!$I$6:$I$1205,L410),0)-IF(ISNUMBER(M410),INDEX('913'!$I$6:$I$1205,M410),0)-IF(ISNUMBER(N410),INDEX('913'!$I$6:$I$1205,N410),0)-IF(ISNUMBER(O410),INDEX('913'!$I$6:$I$1205,O410),0)-IF(ISNUMBER(P410),INDEX('913'!$I$6:$I$1205,P410),0)</f>
        <v>0</v>
      </c>
      <c r="BZ410" s="37">
        <f>IF(BY410=0,1,MAX(1,SQRT(BY410^2+(IF(ISNUMBER(I410),INDEX('913'!$J$6:$J$1205,I410),0)+IF(ISNUMBER(J410),INDEX('913'!$J$6:$J$1205,J410),0)+IF(ISNUMBER(K410),INDEX('913'!$J$6:$J$1205,K410),0)+IF(ISNUMBER(L410),INDEX('913'!$J$6:$J$1205,L410),0)+IF(ISNUMBER(M410),INDEX('913'!$J$6:$J$1205,M410),0)+IF(ISNUMBER(N410),INDEX('913'!$J$6:$J$1205,N410),0)+IF(ISNUMBER(O410),INDEX('913'!$J$6:$J$1205,O410),0)+IF(ISNUMBER(P410),INDEX('913'!$J$6:$J$1205,P410),0))^2)/BY410))</f>
        <v>1</v>
      </c>
      <c r="CA410" s="33" t="e">
        <f>100*AO410/'11'!B$17</f>
        <v>#VALUE!</v>
      </c>
      <c r="CB410" s="37" t="e">
        <f>100*(AP410*BZ410)/'11'!C$17</f>
        <v>#VALUE!</v>
      </c>
      <c r="CC410" s="37" t="e">
        <f t="shared" si="92"/>
        <v>#VALUE!</v>
      </c>
      <c r="CD410" s="33" t="e">
        <f t="shared" si="93"/>
        <v>#VALUE!</v>
      </c>
      <c r="CE410" s="54" t="e">
        <f>'11'!C$17-'935'!Y410</f>
        <v>#VALUE!</v>
      </c>
      <c r="CF410" s="37" t="e">
        <f>MAX('DNO totals'!B$312+0,MIN('935'!L410+0,'DNO totals'!B$304+0))</f>
        <v>#VALUE!</v>
      </c>
      <c r="CG410" s="37" t="e">
        <f>MAX('DNO totals'!C$312+0,MIN('935'!M410+0,'DNO totals'!C$304+0))</f>
        <v>#VALUE!</v>
      </c>
      <c r="CH410" s="37" t="e">
        <f>MAX('DNO totals'!D$312+0,MIN('935'!N410+0,'DNO totals'!D$304+0))</f>
        <v>#VALUE!</v>
      </c>
      <c r="CI410" s="37" t="e">
        <f>MAX('DNO totals'!E$312+0,MIN('935'!O410+0,'DNO totals'!E$304+0))</f>
        <v>#VALUE!</v>
      </c>
      <c r="CJ410" s="52" t="e">
        <f>MAX('DNO totals'!F$312+0,MIN('935'!P410+0,'DNO totals'!F$304+0))</f>
        <v>#VALUE!</v>
      </c>
      <c r="CK410" s="37" t="e">
        <f>IF('935'!$K410=1000,'Charging rates'!$C$38*$BH410/(1+'DNO totals'!$C$99)*$CF410,0)</f>
        <v>#VALUE!</v>
      </c>
      <c r="CL410" s="37" t="e">
        <f>IF(MOD('935'!$K410,1000)=100,'Charging rates'!$D$38*$BH410/(1+'DNO totals'!$D$99)*$CG410,0)</f>
        <v>#VALUE!</v>
      </c>
      <c r="CM410" s="37" t="e">
        <f>IF(MOD('935'!$K410,100)=10,'Charging rates'!$E$38*$BH410/(1+'DNO totals'!$E$99)*$CH410,0)</f>
        <v>#VALUE!</v>
      </c>
      <c r="CN410" s="37" t="e">
        <f>IF(AND(MOD('935'!$K410,10)&gt;0,MOD('935'!$K410,1000)&gt;1),'Charging rates'!$F$38*$BH410/(1+'DNO totals'!$F$99)*$CI410,0)</f>
        <v>#VALUE!</v>
      </c>
      <c r="CO410" s="37" t="e">
        <f>IF(MOD('935'!$K410,1000)=1,'Charging rates'!$G$38*$BH410/(1+'DNO totals'!$G$99)*$CJ410,0)</f>
        <v>#VALUE!</v>
      </c>
      <c r="CP410" s="52" t="e">
        <f t="shared" si="94"/>
        <v>#VALUE!</v>
      </c>
      <c r="CQ410" s="37" t="e">
        <f>IF('935'!$K410&gt;1000,'Charging rates'!$C$38*$AW410*$CF410,0)</f>
        <v>#VALUE!</v>
      </c>
      <c r="CR410" s="37" t="e">
        <f>IF(MOD('935'!$K410,1000)&gt;100,'Charging rates'!$D$38*$AW410*$CG410,0)</f>
        <v>#VALUE!</v>
      </c>
      <c r="CS410" s="37" t="e">
        <f>IF(MOD('935'!$K410,100)&gt;10,'Charging rates'!$E$38*$AW410*$CH410,0)</f>
        <v>#VALUE!</v>
      </c>
      <c r="CT410" s="52" t="e">
        <f t="shared" si="95"/>
        <v>#VALUE!</v>
      </c>
      <c r="CU410" s="33" t="e">
        <f>100*(AP410*'935'!Q410*BZ410)/'11'!B$17</f>
        <v>#VALUE!</v>
      </c>
      <c r="CV410" s="33" t="e">
        <f>100/'11'!B$17*'Charging rates'!B$10*AW410</f>
        <v>#VALUE!</v>
      </c>
      <c r="CW410" s="33" t="e">
        <f>IF(AT410=0,0,(1-BX410/AT410)*(CA410+IF('935'!Q410=0,0,(CB410*'935'!Q410*('11'!C$17-'935'!Y410)/('11'!B$17-'935'!X410)))))</f>
        <v>#VALUE!</v>
      </c>
      <c r="CX410" s="33" t="e">
        <f t="shared" si="96"/>
        <v>#VALUE!</v>
      </c>
      <c r="CY410" s="49" t="e">
        <f t="shared" si="97"/>
        <v>#VALUE!</v>
      </c>
      <c r="CZ410" s="32" t="e">
        <f>AT410*(Parameters!B$21+AU410)*IF('DNO totals'!B$323&lt;0,1,'935'!S410)</f>
        <v>#VALUE!</v>
      </c>
      <c r="DA410" s="52" t="e">
        <f>IF('DNO totals'!B$323&lt;0,1,'935'!S410)*(Parameters!B$21+AU410)</f>
        <v>#VALUE!</v>
      </c>
      <c r="DB410" s="37" t="e">
        <f>CX410+'Charging rates'!B$106*DA410*100/'11'!B$17</f>
        <v>#VALUE!</v>
      </c>
      <c r="DC410" s="37" t="e">
        <f>DB410+'Charging rates'!B$116*(Parameters!B$21+AU410)*100/'11'!B$17*IF('DNO totals'!B$323&lt;0,1,'935'!S410)</f>
        <v>#VALUE!</v>
      </c>
      <c r="DD410" s="37" t="e">
        <f>'Charging rates'!B$97*(CP410+CT410)*100/'11'!B$17</f>
        <v>#VALUE!</v>
      </c>
      <c r="DE410" s="33" t="e">
        <f>MAX(0-(CB410*AU410*'11'!C$17/'11'!B$17),DC410+DD410)</f>
        <v>#VALUE!</v>
      </c>
      <c r="DF410" s="37" t="e">
        <f>IF(BS410,IF(AU410=0,CC410,MAX(0,MIN(CC410,CC410+(DE410/'935'!Q410*('11'!B$17-'935'!X410)/('11'!C$17-'935'!Y410))))),0)</f>
        <v>#VALUE!</v>
      </c>
      <c r="DG410" s="33" t="e">
        <f t="shared" si="98"/>
        <v>#VALUE!</v>
      </c>
      <c r="DH410" s="53" t="e">
        <f t="shared" si="99"/>
        <v>#VALUE!</v>
      </c>
    </row>
    <row r="411" spans="1:112">
      <c r="A411" s="28">
        <v>311</v>
      </c>
      <c r="B411" s="47" t="e">
        <f>'935'!B411</f>
        <v>#VALUE!</v>
      </c>
      <c r="C411" s="48" t="e">
        <f>OR('935'!E411&lt;&gt;"VOID",'935'!F411&lt;&gt;"VOID",'935'!G411&lt;&gt;"VOID")</f>
        <v>#VALUE!</v>
      </c>
      <c r="D411" s="32" t="e">
        <f>IF('935'!D411="VOID",0,'935'!D411*(1-'935'!X411/'11'!B$17))</f>
        <v>#VALUE!</v>
      </c>
      <c r="E411" s="32" t="e">
        <f>IF('935'!E411="VOID",0,'935'!E411*(1-'935'!X411/'11'!B$17))</f>
        <v>#VALUE!</v>
      </c>
      <c r="F411" s="32" t="e">
        <f>IF('935'!F411="VOID",0,'935'!F411*(1-'935'!X411/'11'!B$17))</f>
        <v>#VALUE!</v>
      </c>
      <c r="G411" s="32" t="e">
        <f>IF('935'!G411="VOID",0,'935'!G411*(1-'935'!X411/'11'!B$17))</f>
        <v>#VALUE!</v>
      </c>
      <c r="H411" s="49" t="e">
        <f t="shared" si="80"/>
        <v>#VALUE!</v>
      </c>
      <c r="I411" s="50" t="e">
        <f>MATCH('935'!J411,'913'!$B$6:$B$1205,0)</f>
        <v>#VALUE!</v>
      </c>
      <c r="J411" s="50" t="e">
        <f>MATCH(INDEX('913'!$D$6:$D$1205,I411),'913'!$B$6:$B$1205,0)</f>
        <v>#VALUE!</v>
      </c>
      <c r="K411" s="50" t="e">
        <f>MATCH(INDEX('913'!$D$6:$D$1205,J411),'913'!$B$6:$B$1205,0)</f>
        <v>#VALUE!</v>
      </c>
      <c r="L411" s="50" t="e">
        <f>MATCH(INDEX('913'!$D$6:$D$1205,K411),'913'!$B$6:$B$1205,0)</f>
        <v>#VALUE!</v>
      </c>
      <c r="M411" s="50" t="e">
        <f>MATCH(INDEX('913'!$D$6:$D$1205,L411),'913'!$B$6:$B$1205,0)</f>
        <v>#VALUE!</v>
      </c>
      <c r="N411" s="50" t="e">
        <f>MATCH(INDEX('913'!$D$6:$D$1205,M411),'913'!$B$6:$B$1205,0)</f>
        <v>#VALUE!</v>
      </c>
      <c r="O411" s="50" t="e">
        <f>MATCH(INDEX('913'!$D$6:$D$1205,N411),'913'!$B$6:$B$1205,0)</f>
        <v>#VALUE!</v>
      </c>
      <c r="P411" s="51" t="e">
        <f>MATCH(INDEX('913'!$D$6:$D$1205,O411),'913'!$B$6:$B$1205,0)</f>
        <v>#VALUE!</v>
      </c>
      <c r="Q411" s="37">
        <f>IF(ISNUMBER(I411),MAX(0,INDEX('913'!$E$6:$E$1205,I411)),0)</f>
        <v>0</v>
      </c>
      <c r="R411" s="37">
        <f>IF(ISNUMBER(J411),MAX(0,INDEX('913'!$E$6:$E$1205,J411)),0)</f>
        <v>0</v>
      </c>
      <c r="S411" s="37">
        <f>IF(ISNUMBER(K411),MAX(0,INDEX('913'!$E$6:$E$1205,K411)),0)</f>
        <v>0</v>
      </c>
      <c r="T411" s="37">
        <f>IF(ISNUMBER(L411),MAX(0,INDEX('913'!$E$6:$E$1205,L411)),0)</f>
        <v>0</v>
      </c>
      <c r="U411" s="37">
        <f>IF(ISNUMBER(M411),MAX(0,INDEX('913'!$E$6:$E$1205,M411)),0)</f>
        <v>0</v>
      </c>
      <c r="V411" s="37">
        <f>IF(ISNUMBER(N411),MAX(0,INDEX('913'!$E$6:$E$1205,N411)),0)</f>
        <v>0</v>
      </c>
      <c r="W411" s="37">
        <f>IF(ISNUMBER(O411),MAX(0,INDEX('913'!$E$6:$E$1205,O411)),0)</f>
        <v>0</v>
      </c>
      <c r="X411" s="52">
        <f>IF(ISNUMBER(P411),MAX(0,INDEX('913'!$E$6:$E$1205,P411)),0)</f>
        <v>0</v>
      </c>
      <c r="Y411" s="37">
        <f>IF(ISNUMBER(I411),MAX(0,INDEX('913'!$F$6:$F$1205,I411)),0)</f>
        <v>0</v>
      </c>
      <c r="Z411" s="37">
        <f>IF(ISNUMBER(J411),MAX(0,INDEX('913'!$F$6:$F$1205,J411)),0)</f>
        <v>0</v>
      </c>
      <c r="AA411" s="37">
        <f>IF(ISNUMBER(K411),MAX(0,INDEX('913'!$F$6:$F$1205,K411)),0)</f>
        <v>0</v>
      </c>
      <c r="AB411" s="37">
        <f>IF(ISNUMBER(L411),MAX(0,INDEX('913'!$F$6:$F$1205,L411)),0)</f>
        <v>0</v>
      </c>
      <c r="AC411" s="37">
        <f>IF(ISNUMBER(M411),MAX(0,INDEX('913'!$F$6:$F$1205,M411)),0)</f>
        <v>0</v>
      </c>
      <c r="AD411" s="37">
        <f>IF(ISNUMBER(N411),MAX(0,INDEX('913'!$F$6:$F$1205,N411)),0)</f>
        <v>0</v>
      </c>
      <c r="AE411" s="37">
        <f>IF(ISNUMBER(O411),MAX(0,INDEX('913'!$F$6:$F$1205,O411)),0)</f>
        <v>0</v>
      </c>
      <c r="AF411" s="37">
        <f>IF(ISNUMBER(P411),MAX(0,INDEX('913'!$F$6:$F$1205,P411)),0)</f>
        <v>0</v>
      </c>
      <c r="AG411" s="32">
        <f>IF(ISNUMBER(I411),SQRT(INDEX('913'!$I$6:$I$1205,I411)^2+INDEX('913'!$J$6:$J$1205,I411)^2),0)</f>
        <v>0</v>
      </c>
      <c r="AH411" s="32">
        <f>IF(ISNUMBER(J411),SQRT(INDEX('913'!$I$6:$I$1205,J411)^2+INDEX('913'!$J$6:$J$1205,J411)^2),0)</f>
        <v>0</v>
      </c>
      <c r="AI411" s="32">
        <f>IF(ISNUMBER(K411),SQRT(INDEX('913'!$I$6:$I$1205,K411)^2+INDEX('913'!$J$6:$J$1205,K411)^2),0)</f>
        <v>0</v>
      </c>
      <c r="AJ411" s="32">
        <f>IF(ISNUMBER(L411),SQRT(INDEX('913'!$I$6:$I$1205,L411)^2+INDEX('913'!$J$6:$J$1205,L411)^2),0)</f>
        <v>0</v>
      </c>
      <c r="AK411" s="32">
        <f>IF(ISNUMBER(M411),SQRT(INDEX('913'!$I$6:$I$1205,M411)^2+INDEX('913'!$J$6:$J$1205,M411)^2),0)</f>
        <v>0</v>
      </c>
      <c r="AL411" s="32">
        <f>IF(ISNUMBER(N411),SQRT(INDEX('913'!$I$6:$I$1205,N411)^2+INDEX('913'!$J$6:$J$1205,N411)^2),0)</f>
        <v>0</v>
      </c>
      <c r="AM411" s="32">
        <f>IF(ISNUMBER(O411),SQRT(INDEX('913'!$I$6:$I$1205,O411)^2+INDEX('913'!$J$6:$J$1205,O411)^2),0)</f>
        <v>0</v>
      </c>
      <c r="AN411" s="49">
        <f>IF(ISNUMBER(P411),SQRT(INDEX('913'!$I$6:$I$1205,P411)^2+INDEX('913'!$J$6:$J$1205,P411)^2),0)</f>
        <v>0</v>
      </c>
      <c r="AO411" s="37">
        <f t="shared" si="81"/>
        <v>0</v>
      </c>
      <c r="AP411" s="37">
        <f t="shared" si="82"/>
        <v>0</v>
      </c>
      <c r="AQ411" s="33" t="e">
        <f>-100*'935'!W411*(AO411+AP411)/'11'!C$17</f>
        <v>#VALUE!</v>
      </c>
      <c r="AR411" s="37" t="e">
        <f t="shared" si="83"/>
        <v>#VALUE!</v>
      </c>
      <c r="AS411" s="52" t="e">
        <f t="shared" si="84"/>
        <v>#VALUE!</v>
      </c>
      <c r="AT411" s="32" t="e">
        <f>IF('935'!C411="VOID",0,('935'!C411*(1-'935'!X411/'11'!B$17)))</f>
        <v>#VALUE!</v>
      </c>
      <c r="AU411" s="52" t="e">
        <f>'935'!Q411*(1-'935'!Y411/'11'!C$17)/(1-'935'!X411/'11'!B$17)</f>
        <v>#VALUE!</v>
      </c>
      <c r="AV411" s="37" t="e">
        <f>INDEX('DNO totals'!$B$57:$G$57,IF('935'!K411,IF(MOD('935'!K411,1000),IF(MOD('935'!K411,100),IF(MOD('935'!K411,10),IF(MOD('935'!K411,1000)=1,6,5),4),3),2),1))</f>
        <v>#VALUE!</v>
      </c>
      <c r="AW411" s="52" t="e">
        <f t="shared" si="85"/>
        <v>#VALUE!</v>
      </c>
      <c r="AX411" s="32" t="e">
        <f>IF('935'!V411="VOID",0,'935'!V411*(1-'935'!X411/'11'!B$17))</f>
        <v>#VALUE!</v>
      </c>
      <c r="AY411" s="33" t="e">
        <f>IF(H411,-100*'Charging rates'!B$10/'11'!B$17*AX411/H411,0)</f>
        <v>#VALUE!</v>
      </c>
      <c r="AZ411" s="33" t="e">
        <f>IF(C411,'DNO totals'!B$41,0)</f>
        <v>#VALUE!</v>
      </c>
      <c r="BA411" s="33" t="e">
        <f t="shared" si="86"/>
        <v>#VALUE!</v>
      </c>
      <c r="BB411" s="33" t="e">
        <f t="shared" si="87"/>
        <v>#VALUE!</v>
      </c>
      <c r="BC411" s="53" t="e">
        <f t="shared" si="88"/>
        <v>#VALUE!</v>
      </c>
      <c r="BD411" s="32" t="e">
        <f>IF(AT411,'935'!H411*AT411/(AT411+D411+H411),0)</f>
        <v>#VALUE!</v>
      </c>
      <c r="BE411" s="32" t="e">
        <f>IF(H411,'935'!H411*H411/(AT411+D411+H411),0)</f>
        <v>#VALUE!</v>
      </c>
      <c r="BF411" s="32" t="e">
        <f>BD411*(1-'935'!X411/'11'!B$17)</f>
        <v>#VALUE!</v>
      </c>
      <c r="BG411" s="49" t="e">
        <f>BE411*(1-'935'!X411/'11'!B$17)</f>
        <v>#VALUE!</v>
      </c>
      <c r="BH411" s="52" t="e">
        <f>AV411*Parameters!B$6</f>
        <v>#VALUE!</v>
      </c>
      <c r="BI411" s="37" t="e">
        <f>IF('935'!$K411=1000,'Charging rates'!$C$38*$BH411/(1+'DNO totals'!$C$99)*'935'!$L411,0)</f>
        <v>#VALUE!</v>
      </c>
      <c r="BJ411" s="37" t="e">
        <f>IF(MOD('935'!$K411,1000)=100,'Charging rates'!$D$38*$BH411/(1+'DNO totals'!$D$99)*'935'!$M411,0)</f>
        <v>#VALUE!</v>
      </c>
      <c r="BK411" s="37" t="e">
        <f>IF(MOD('935'!$K411,100)=10,'Charging rates'!$E$38*$BH411/(1+'DNO totals'!$E$99)*'935'!$N411,0)</f>
        <v>#VALUE!</v>
      </c>
      <c r="BL411" s="37" t="e">
        <f>IF(AND(MOD('935'!$K411,10)&gt;0,MOD('935'!$K411,1000)&gt;1),'Charging rates'!$F$38*$BH411/(1+'DNO totals'!$F$99)*'935'!$O411,0)</f>
        <v>#VALUE!</v>
      </c>
      <c r="BM411" s="37" t="e">
        <f>IF(MOD('935'!$K411,1000)=1,'Charging rates'!$G$38*$BH411/(1+'DNO totals'!$G$99)*'935'!$P411,0)</f>
        <v>#VALUE!</v>
      </c>
      <c r="BN411" s="52" t="e">
        <f t="shared" si="89"/>
        <v>#VALUE!</v>
      </c>
      <c r="BO411" s="37" t="e">
        <f>IF('935'!$K411&gt;1000,'Charging rates'!$C$38*$AW411*'935'!$L411,0)</f>
        <v>#VALUE!</v>
      </c>
      <c r="BP411" s="37" t="e">
        <f>IF(MOD('935'!$K411,1000)&gt;100,'Charging rates'!$D$38*$AW411*'935'!$M411,0)</f>
        <v>#VALUE!</v>
      </c>
      <c r="BQ411" s="37" t="e">
        <f>IF(MOD('935'!$K411,100)&gt;10,'Charging rates'!$E$38*$AW411*'935'!$N411,0)</f>
        <v>#VALUE!</v>
      </c>
      <c r="BR411" s="52" t="e">
        <f t="shared" si="90"/>
        <v>#VALUE!</v>
      </c>
      <c r="BS411" s="48" t="e">
        <f>'935'!C411&lt;&gt;"VOID"</f>
        <v>#VALUE!</v>
      </c>
      <c r="BT411" s="33" t="e">
        <f>IF(BS411,(100/'11'!B$17*BD411*((1-'935'!I411)*'Charging rates'!B$51+'Charging rates'!B$63)),0)</f>
        <v>#VALUE!</v>
      </c>
      <c r="BU411" s="33" t="e">
        <f>100/'11'!B$17*BG411*('Charging rates'!B$51+'Charging rates'!B$63)</f>
        <v>#VALUE!</v>
      </c>
      <c r="BV411" s="33" t="e">
        <f>100/'11'!B$17*BE411*('Charging rates'!B$51+'Charging rates'!B$63)</f>
        <v>#VALUE!</v>
      </c>
      <c r="BW411" s="53" t="e">
        <f t="shared" si="91"/>
        <v>#VALUE!</v>
      </c>
      <c r="BX411" s="32" t="e">
        <f>AT411-('935'!T411*(1-'935'!X411/'11'!B$17))</f>
        <v>#VALUE!</v>
      </c>
      <c r="BY411" s="32">
        <f>0-IF(ISNUMBER(I411),INDEX('913'!$I$6:$I$1205,I411),0)-IF(ISNUMBER(J411),INDEX('913'!$I$6:$I$1205,J411),0)-IF(ISNUMBER(K411),INDEX('913'!$I$6:$I$1205,K411),0)-IF(ISNUMBER(L411),INDEX('913'!$I$6:$I$1205,L411),0)-IF(ISNUMBER(M411),INDEX('913'!$I$6:$I$1205,M411),0)-IF(ISNUMBER(N411),INDEX('913'!$I$6:$I$1205,N411),0)-IF(ISNUMBER(O411),INDEX('913'!$I$6:$I$1205,O411),0)-IF(ISNUMBER(P411),INDEX('913'!$I$6:$I$1205,P411),0)</f>
        <v>0</v>
      </c>
      <c r="BZ411" s="37">
        <f>IF(BY411=0,1,MAX(1,SQRT(BY411^2+(IF(ISNUMBER(I411),INDEX('913'!$J$6:$J$1205,I411),0)+IF(ISNUMBER(J411),INDEX('913'!$J$6:$J$1205,J411),0)+IF(ISNUMBER(K411),INDEX('913'!$J$6:$J$1205,K411),0)+IF(ISNUMBER(L411),INDEX('913'!$J$6:$J$1205,L411),0)+IF(ISNUMBER(M411),INDEX('913'!$J$6:$J$1205,M411),0)+IF(ISNUMBER(N411),INDEX('913'!$J$6:$J$1205,N411),0)+IF(ISNUMBER(O411),INDEX('913'!$J$6:$J$1205,O411),0)+IF(ISNUMBER(P411),INDEX('913'!$J$6:$J$1205,P411),0))^2)/BY411))</f>
        <v>1</v>
      </c>
      <c r="CA411" s="33" t="e">
        <f>100*AO411/'11'!B$17</f>
        <v>#VALUE!</v>
      </c>
      <c r="CB411" s="37" t="e">
        <f>100*(AP411*BZ411)/'11'!C$17</f>
        <v>#VALUE!</v>
      </c>
      <c r="CC411" s="37" t="e">
        <f t="shared" si="92"/>
        <v>#VALUE!</v>
      </c>
      <c r="CD411" s="33" t="e">
        <f t="shared" si="93"/>
        <v>#VALUE!</v>
      </c>
      <c r="CE411" s="54" t="e">
        <f>'11'!C$17-'935'!Y411</f>
        <v>#VALUE!</v>
      </c>
      <c r="CF411" s="37" t="e">
        <f>MAX('DNO totals'!B$312+0,MIN('935'!L411+0,'DNO totals'!B$304+0))</f>
        <v>#VALUE!</v>
      </c>
      <c r="CG411" s="37" t="e">
        <f>MAX('DNO totals'!C$312+0,MIN('935'!M411+0,'DNO totals'!C$304+0))</f>
        <v>#VALUE!</v>
      </c>
      <c r="CH411" s="37" t="e">
        <f>MAX('DNO totals'!D$312+0,MIN('935'!N411+0,'DNO totals'!D$304+0))</f>
        <v>#VALUE!</v>
      </c>
      <c r="CI411" s="37" t="e">
        <f>MAX('DNO totals'!E$312+0,MIN('935'!O411+0,'DNO totals'!E$304+0))</f>
        <v>#VALUE!</v>
      </c>
      <c r="CJ411" s="52" t="e">
        <f>MAX('DNO totals'!F$312+0,MIN('935'!P411+0,'DNO totals'!F$304+0))</f>
        <v>#VALUE!</v>
      </c>
      <c r="CK411" s="37" t="e">
        <f>IF('935'!$K411=1000,'Charging rates'!$C$38*$BH411/(1+'DNO totals'!$C$99)*$CF411,0)</f>
        <v>#VALUE!</v>
      </c>
      <c r="CL411" s="37" t="e">
        <f>IF(MOD('935'!$K411,1000)=100,'Charging rates'!$D$38*$BH411/(1+'DNO totals'!$D$99)*$CG411,0)</f>
        <v>#VALUE!</v>
      </c>
      <c r="CM411" s="37" t="e">
        <f>IF(MOD('935'!$K411,100)=10,'Charging rates'!$E$38*$BH411/(1+'DNO totals'!$E$99)*$CH411,0)</f>
        <v>#VALUE!</v>
      </c>
      <c r="CN411" s="37" t="e">
        <f>IF(AND(MOD('935'!$K411,10)&gt;0,MOD('935'!$K411,1000)&gt;1),'Charging rates'!$F$38*$BH411/(1+'DNO totals'!$F$99)*$CI411,0)</f>
        <v>#VALUE!</v>
      </c>
      <c r="CO411" s="37" t="e">
        <f>IF(MOD('935'!$K411,1000)=1,'Charging rates'!$G$38*$BH411/(1+'DNO totals'!$G$99)*$CJ411,0)</f>
        <v>#VALUE!</v>
      </c>
      <c r="CP411" s="52" t="e">
        <f t="shared" si="94"/>
        <v>#VALUE!</v>
      </c>
      <c r="CQ411" s="37" t="e">
        <f>IF('935'!$K411&gt;1000,'Charging rates'!$C$38*$AW411*$CF411,0)</f>
        <v>#VALUE!</v>
      </c>
      <c r="CR411" s="37" t="e">
        <f>IF(MOD('935'!$K411,1000)&gt;100,'Charging rates'!$D$38*$AW411*$CG411,0)</f>
        <v>#VALUE!</v>
      </c>
      <c r="CS411" s="37" t="e">
        <f>IF(MOD('935'!$K411,100)&gt;10,'Charging rates'!$E$38*$AW411*$CH411,0)</f>
        <v>#VALUE!</v>
      </c>
      <c r="CT411" s="52" t="e">
        <f t="shared" si="95"/>
        <v>#VALUE!</v>
      </c>
      <c r="CU411" s="33" t="e">
        <f>100*(AP411*'935'!Q411*BZ411)/'11'!B$17</f>
        <v>#VALUE!</v>
      </c>
      <c r="CV411" s="33" t="e">
        <f>100/'11'!B$17*'Charging rates'!B$10*AW411</f>
        <v>#VALUE!</v>
      </c>
      <c r="CW411" s="33" t="e">
        <f>IF(AT411=0,0,(1-BX411/AT411)*(CA411+IF('935'!Q411=0,0,(CB411*'935'!Q411*('11'!C$17-'935'!Y411)/('11'!B$17-'935'!X411)))))</f>
        <v>#VALUE!</v>
      </c>
      <c r="CX411" s="33" t="e">
        <f t="shared" si="96"/>
        <v>#VALUE!</v>
      </c>
      <c r="CY411" s="49" t="e">
        <f t="shared" si="97"/>
        <v>#VALUE!</v>
      </c>
      <c r="CZ411" s="32" t="e">
        <f>AT411*(Parameters!B$21+AU411)*IF('DNO totals'!B$323&lt;0,1,'935'!S411)</f>
        <v>#VALUE!</v>
      </c>
      <c r="DA411" s="52" t="e">
        <f>IF('DNO totals'!B$323&lt;0,1,'935'!S411)*(Parameters!B$21+AU411)</f>
        <v>#VALUE!</v>
      </c>
      <c r="DB411" s="37" t="e">
        <f>CX411+'Charging rates'!B$106*DA411*100/'11'!B$17</f>
        <v>#VALUE!</v>
      </c>
      <c r="DC411" s="37" t="e">
        <f>DB411+'Charging rates'!B$116*(Parameters!B$21+AU411)*100/'11'!B$17*IF('DNO totals'!B$323&lt;0,1,'935'!S411)</f>
        <v>#VALUE!</v>
      </c>
      <c r="DD411" s="37" t="e">
        <f>'Charging rates'!B$97*(CP411+CT411)*100/'11'!B$17</f>
        <v>#VALUE!</v>
      </c>
      <c r="DE411" s="33" t="e">
        <f>MAX(0-(CB411*AU411*'11'!C$17/'11'!B$17),DC411+DD411)</f>
        <v>#VALUE!</v>
      </c>
      <c r="DF411" s="37" t="e">
        <f>IF(BS411,IF(AU411=0,CC411,MAX(0,MIN(CC411,CC411+(DE411/'935'!Q411*('11'!B$17-'935'!X411)/('11'!C$17-'935'!Y411))))),0)</f>
        <v>#VALUE!</v>
      </c>
      <c r="DG411" s="33" t="e">
        <f t="shared" si="98"/>
        <v>#VALUE!</v>
      </c>
      <c r="DH411" s="53" t="e">
        <f t="shared" si="99"/>
        <v>#VALUE!</v>
      </c>
    </row>
    <row r="412" spans="1:112">
      <c r="A412" s="28">
        <v>312</v>
      </c>
      <c r="B412" s="47" t="e">
        <f>'935'!B412</f>
        <v>#VALUE!</v>
      </c>
      <c r="C412" s="48" t="e">
        <f>OR('935'!E412&lt;&gt;"VOID",'935'!F412&lt;&gt;"VOID",'935'!G412&lt;&gt;"VOID")</f>
        <v>#VALUE!</v>
      </c>
      <c r="D412" s="32" t="e">
        <f>IF('935'!D412="VOID",0,'935'!D412*(1-'935'!X412/'11'!B$17))</f>
        <v>#VALUE!</v>
      </c>
      <c r="E412" s="32" t="e">
        <f>IF('935'!E412="VOID",0,'935'!E412*(1-'935'!X412/'11'!B$17))</f>
        <v>#VALUE!</v>
      </c>
      <c r="F412" s="32" t="e">
        <f>IF('935'!F412="VOID",0,'935'!F412*(1-'935'!X412/'11'!B$17))</f>
        <v>#VALUE!</v>
      </c>
      <c r="G412" s="32" t="e">
        <f>IF('935'!G412="VOID",0,'935'!G412*(1-'935'!X412/'11'!B$17))</f>
        <v>#VALUE!</v>
      </c>
      <c r="H412" s="49" t="e">
        <f t="shared" si="80"/>
        <v>#VALUE!</v>
      </c>
      <c r="I412" s="50" t="e">
        <f>MATCH('935'!J412,'913'!$B$6:$B$1205,0)</f>
        <v>#VALUE!</v>
      </c>
      <c r="J412" s="50" t="e">
        <f>MATCH(INDEX('913'!$D$6:$D$1205,I412),'913'!$B$6:$B$1205,0)</f>
        <v>#VALUE!</v>
      </c>
      <c r="K412" s="50" t="e">
        <f>MATCH(INDEX('913'!$D$6:$D$1205,J412),'913'!$B$6:$B$1205,0)</f>
        <v>#VALUE!</v>
      </c>
      <c r="L412" s="50" t="e">
        <f>MATCH(INDEX('913'!$D$6:$D$1205,K412),'913'!$B$6:$B$1205,0)</f>
        <v>#VALUE!</v>
      </c>
      <c r="M412" s="50" t="e">
        <f>MATCH(INDEX('913'!$D$6:$D$1205,L412),'913'!$B$6:$B$1205,0)</f>
        <v>#VALUE!</v>
      </c>
      <c r="N412" s="50" t="e">
        <f>MATCH(INDEX('913'!$D$6:$D$1205,M412),'913'!$B$6:$B$1205,0)</f>
        <v>#VALUE!</v>
      </c>
      <c r="O412" s="50" t="e">
        <f>MATCH(INDEX('913'!$D$6:$D$1205,N412),'913'!$B$6:$B$1205,0)</f>
        <v>#VALUE!</v>
      </c>
      <c r="P412" s="51" t="e">
        <f>MATCH(INDEX('913'!$D$6:$D$1205,O412),'913'!$B$6:$B$1205,0)</f>
        <v>#VALUE!</v>
      </c>
      <c r="Q412" s="37">
        <f>IF(ISNUMBER(I412),MAX(0,INDEX('913'!$E$6:$E$1205,I412)),0)</f>
        <v>0</v>
      </c>
      <c r="R412" s="37">
        <f>IF(ISNUMBER(J412),MAX(0,INDEX('913'!$E$6:$E$1205,J412)),0)</f>
        <v>0</v>
      </c>
      <c r="S412" s="37">
        <f>IF(ISNUMBER(K412),MAX(0,INDEX('913'!$E$6:$E$1205,K412)),0)</f>
        <v>0</v>
      </c>
      <c r="T412" s="37">
        <f>IF(ISNUMBER(L412),MAX(0,INDEX('913'!$E$6:$E$1205,L412)),0)</f>
        <v>0</v>
      </c>
      <c r="U412" s="37">
        <f>IF(ISNUMBER(M412),MAX(0,INDEX('913'!$E$6:$E$1205,M412)),0)</f>
        <v>0</v>
      </c>
      <c r="V412" s="37">
        <f>IF(ISNUMBER(N412),MAX(0,INDEX('913'!$E$6:$E$1205,N412)),0)</f>
        <v>0</v>
      </c>
      <c r="W412" s="37">
        <f>IF(ISNUMBER(O412),MAX(0,INDEX('913'!$E$6:$E$1205,O412)),0)</f>
        <v>0</v>
      </c>
      <c r="X412" s="52">
        <f>IF(ISNUMBER(P412),MAX(0,INDEX('913'!$E$6:$E$1205,P412)),0)</f>
        <v>0</v>
      </c>
      <c r="Y412" s="37">
        <f>IF(ISNUMBER(I412),MAX(0,INDEX('913'!$F$6:$F$1205,I412)),0)</f>
        <v>0</v>
      </c>
      <c r="Z412" s="37">
        <f>IF(ISNUMBER(J412),MAX(0,INDEX('913'!$F$6:$F$1205,J412)),0)</f>
        <v>0</v>
      </c>
      <c r="AA412" s="37">
        <f>IF(ISNUMBER(K412),MAX(0,INDEX('913'!$F$6:$F$1205,K412)),0)</f>
        <v>0</v>
      </c>
      <c r="AB412" s="37">
        <f>IF(ISNUMBER(L412),MAX(0,INDEX('913'!$F$6:$F$1205,L412)),0)</f>
        <v>0</v>
      </c>
      <c r="AC412" s="37">
        <f>IF(ISNUMBER(M412),MAX(0,INDEX('913'!$F$6:$F$1205,M412)),0)</f>
        <v>0</v>
      </c>
      <c r="AD412" s="37">
        <f>IF(ISNUMBER(N412),MAX(0,INDEX('913'!$F$6:$F$1205,N412)),0)</f>
        <v>0</v>
      </c>
      <c r="AE412" s="37">
        <f>IF(ISNUMBER(O412),MAX(0,INDEX('913'!$F$6:$F$1205,O412)),0)</f>
        <v>0</v>
      </c>
      <c r="AF412" s="37">
        <f>IF(ISNUMBER(P412),MAX(0,INDEX('913'!$F$6:$F$1205,P412)),0)</f>
        <v>0</v>
      </c>
      <c r="AG412" s="32">
        <f>IF(ISNUMBER(I412),SQRT(INDEX('913'!$I$6:$I$1205,I412)^2+INDEX('913'!$J$6:$J$1205,I412)^2),0)</f>
        <v>0</v>
      </c>
      <c r="AH412" s="32">
        <f>IF(ISNUMBER(J412),SQRT(INDEX('913'!$I$6:$I$1205,J412)^2+INDEX('913'!$J$6:$J$1205,J412)^2),0)</f>
        <v>0</v>
      </c>
      <c r="AI412" s="32">
        <f>IF(ISNUMBER(K412),SQRT(INDEX('913'!$I$6:$I$1205,K412)^2+INDEX('913'!$J$6:$J$1205,K412)^2),0)</f>
        <v>0</v>
      </c>
      <c r="AJ412" s="32">
        <f>IF(ISNUMBER(L412),SQRT(INDEX('913'!$I$6:$I$1205,L412)^2+INDEX('913'!$J$6:$J$1205,L412)^2),0)</f>
        <v>0</v>
      </c>
      <c r="AK412" s="32">
        <f>IF(ISNUMBER(M412),SQRT(INDEX('913'!$I$6:$I$1205,M412)^2+INDEX('913'!$J$6:$J$1205,M412)^2),0)</f>
        <v>0</v>
      </c>
      <c r="AL412" s="32">
        <f>IF(ISNUMBER(N412),SQRT(INDEX('913'!$I$6:$I$1205,N412)^2+INDEX('913'!$J$6:$J$1205,N412)^2),0)</f>
        <v>0</v>
      </c>
      <c r="AM412" s="32">
        <f>IF(ISNUMBER(O412),SQRT(INDEX('913'!$I$6:$I$1205,O412)^2+INDEX('913'!$J$6:$J$1205,O412)^2),0)</f>
        <v>0</v>
      </c>
      <c r="AN412" s="49">
        <f>IF(ISNUMBER(P412),SQRT(INDEX('913'!$I$6:$I$1205,P412)^2+INDEX('913'!$J$6:$J$1205,P412)^2),0)</f>
        <v>0</v>
      </c>
      <c r="AO412" s="37">
        <f t="shared" si="81"/>
        <v>0</v>
      </c>
      <c r="AP412" s="37">
        <f t="shared" si="82"/>
        <v>0</v>
      </c>
      <c r="AQ412" s="33" t="e">
        <f>-100*'935'!W412*(AO412+AP412)/'11'!C$17</f>
        <v>#VALUE!</v>
      </c>
      <c r="AR412" s="37" t="e">
        <f t="shared" si="83"/>
        <v>#VALUE!</v>
      </c>
      <c r="AS412" s="52" t="e">
        <f t="shared" si="84"/>
        <v>#VALUE!</v>
      </c>
      <c r="AT412" s="32" t="e">
        <f>IF('935'!C412="VOID",0,('935'!C412*(1-'935'!X412/'11'!B$17)))</f>
        <v>#VALUE!</v>
      </c>
      <c r="AU412" s="52" t="e">
        <f>'935'!Q412*(1-'935'!Y412/'11'!C$17)/(1-'935'!X412/'11'!B$17)</f>
        <v>#VALUE!</v>
      </c>
      <c r="AV412" s="37" t="e">
        <f>INDEX('DNO totals'!$B$57:$G$57,IF('935'!K412,IF(MOD('935'!K412,1000),IF(MOD('935'!K412,100),IF(MOD('935'!K412,10),IF(MOD('935'!K412,1000)=1,6,5),4),3),2),1))</f>
        <v>#VALUE!</v>
      </c>
      <c r="AW412" s="52" t="e">
        <f t="shared" si="85"/>
        <v>#VALUE!</v>
      </c>
      <c r="AX412" s="32" t="e">
        <f>IF('935'!V412="VOID",0,'935'!V412*(1-'935'!X412/'11'!B$17))</f>
        <v>#VALUE!</v>
      </c>
      <c r="AY412" s="33" t="e">
        <f>IF(H412,-100*'Charging rates'!B$10/'11'!B$17*AX412/H412,0)</f>
        <v>#VALUE!</v>
      </c>
      <c r="AZ412" s="33" t="e">
        <f>IF(C412,'DNO totals'!B$41,0)</f>
        <v>#VALUE!</v>
      </c>
      <c r="BA412" s="33" t="e">
        <f t="shared" si="86"/>
        <v>#VALUE!</v>
      </c>
      <c r="BB412" s="33" t="e">
        <f t="shared" si="87"/>
        <v>#VALUE!</v>
      </c>
      <c r="BC412" s="53" t="e">
        <f t="shared" si="88"/>
        <v>#VALUE!</v>
      </c>
      <c r="BD412" s="32" t="e">
        <f>IF(AT412,'935'!H412*AT412/(AT412+D412+H412),0)</f>
        <v>#VALUE!</v>
      </c>
      <c r="BE412" s="32" t="e">
        <f>IF(H412,'935'!H412*H412/(AT412+D412+H412),0)</f>
        <v>#VALUE!</v>
      </c>
      <c r="BF412" s="32" t="e">
        <f>BD412*(1-'935'!X412/'11'!B$17)</f>
        <v>#VALUE!</v>
      </c>
      <c r="BG412" s="49" t="e">
        <f>BE412*(1-'935'!X412/'11'!B$17)</f>
        <v>#VALUE!</v>
      </c>
      <c r="BH412" s="52" t="e">
        <f>AV412*Parameters!B$6</f>
        <v>#VALUE!</v>
      </c>
      <c r="BI412" s="37" t="e">
        <f>IF('935'!$K412=1000,'Charging rates'!$C$38*$BH412/(1+'DNO totals'!$C$99)*'935'!$L412,0)</f>
        <v>#VALUE!</v>
      </c>
      <c r="BJ412" s="37" t="e">
        <f>IF(MOD('935'!$K412,1000)=100,'Charging rates'!$D$38*$BH412/(1+'DNO totals'!$D$99)*'935'!$M412,0)</f>
        <v>#VALUE!</v>
      </c>
      <c r="BK412" s="37" t="e">
        <f>IF(MOD('935'!$K412,100)=10,'Charging rates'!$E$38*$BH412/(1+'DNO totals'!$E$99)*'935'!$N412,0)</f>
        <v>#VALUE!</v>
      </c>
      <c r="BL412" s="37" t="e">
        <f>IF(AND(MOD('935'!$K412,10)&gt;0,MOD('935'!$K412,1000)&gt;1),'Charging rates'!$F$38*$BH412/(1+'DNO totals'!$F$99)*'935'!$O412,0)</f>
        <v>#VALUE!</v>
      </c>
      <c r="BM412" s="37" t="e">
        <f>IF(MOD('935'!$K412,1000)=1,'Charging rates'!$G$38*$BH412/(1+'DNO totals'!$G$99)*'935'!$P412,0)</f>
        <v>#VALUE!</v>
      </c>
      <c r="BN412" s="52" t="e">
        <f t="shared" si="89"/>
        <v>#VALUE!</v>
      </c>
      <c r="BO412" s="37" t="e">
        <f>IF('935'!$K412&gt;1000,'Charging rates'!$C$38*$AW412*'935'!$L412,0)</f>
        <v>#VALUE!</v>
      </c>
      <c r="BP412" s="37" t="e">
        <f>IF(MOD('935'!$K412,1000)&gt;100,'Charging rates'!$D$38*$AW412*'935'!$M412,0)</f>
        <v>#VALUE!</v>
      </c>
      <c r="BQ412" s="37" t="e">
        <f>IF(MOD('935'!$K412,100)&gt;10,'Charging rates'!$E$38*$AW412*'935'!$N412,0)</f>
        <v>#VALUE!</v>
      </c>
      <c r="BR412" s="52" t="e">
        <f t="shared" si="90"/>
        <v>#VALUE!</v>
      </c>
      <c r="BS412" s="48" t="e">
        <f>'935'!C412&lt;&gt;"VOID"</f>
        <v>#VALUE!</v>
      </c>
      <c r="BT412" s="33" t="e">
        <f>IF(BS412,(100/'11'!B$17*BD412*((1-'935'!I412)*'Charging rates'!B$51+'Charging rates'!B$63)),0)</f>
        <v>#VALUE!</v>
      </c>
      <c r="BU412" s="33" t="e">
        <f>100/'11'!B$17*BG412*('Charging rates'!B$51+'Charging rates'!B$63)</f>
        <v>#VALUE!</v>
      </c>
      <c r="BV412" s="33" t="e">
        <f>100/'11'!B$17*BE412*('Charging rates'!B$51+'Charging rates'!B$63)</f>
        <v>#VALUE!</v>
      </c>
      <c r="BW412" s="53" t="e">
        <f t="shared" si="91"/>
        <v>#VALUE!</v>
      </c>
      <c r="BX412" s="32" t="e">
        <f>AT412-('935'!T412*(1-'935'!X412/'11'!B$17))</f>
        <v>#VALUE!</v>
      </c>
      <c r="BY412" s="32">
        <f>0-IF(ISNUMBER(I412),INDEX('913'!$I$6:$I$1205,I412),0)-IF(ISNUMBER(J412),INDEX('913'!$I$6:$I$1205,J412),0)-IF(ISNUMBER(K412),INDEX('913'!$I$6:$I$1205,K412),0)-IF(ISNUMBER(L412),INDEX('913'!$I$6:$I$1205,L412),0)-IF(ISNUMBER(M412),INDEX('913'!$I$6:$I$1205,M412),0)-IF(ISNUMBER(N412),INDEX('913'!$I$6:$I$1205,N412),0)-IF(ISNUMBER(O412),INDEX('913'!$I$6:$I$1205,O412),0)-IF(ISNUMBER(P412),INDEX('913'!$I$6:$I$1205,P412),0)</f>
        <v>0</v>
      </c>
      <c r="BZ412" s="37">
        <f>IF(BY412=0,1,MAX(1,SQRT(BY412^2+(IF(ISNUMBER(I412),INDEX('913'!$J$6:$J$1205,I412),0)+IF(ISNUMBER(J412),INDEX('913'!$J$6:$J$1205,J412),0)+IF(ISNUMBER(K412),INDEX('913'!$J$6:$J$1205,K412),0)+IF(ISNUMBER(L412),INDEX('913'!$J$6:$J$1205,L412),0)+IF(ISNUMBER(M412),INDEX('913'!$J$6:$J$1205,M412),0)+IF(ISNUMBER(N412),INDEX('913'!$J$6:$J$1205,N412),0)+IF(ISNUMBER(O412),INDEX('913'!$J$6:$J$1205,O412),0)+IF(ISNUMBER(P412),INDEX('913'!$J$6:$J$1205,P412),0))^2)/BY412))</f>
        <v>1</v>
      </c>
      <c r="CA412" s="33" t="e">
        <f>100*AO412/'11'!B$17</f>
        <v>#VALUE!</v>
      </c>
      <c r="CB412" s="37" t="e">
        <f>100*(AP412*BZ412)/'11'!C$17</f>
        <v>#VALUE!</v>
      </c>
      <c r="CC412" s="37" t="e">
        <f t="shared" si="92"/>
        <v>#VALUE!</v>
      </c>
      <c r="CD412" s="33" t="e">
        <f t="shared" si="93"/>
        <v>#VALUE!</v>
      </c>
      <c r="CE412" s="54" t="e">
        <f>'11'!C$17-'935'!Y412</f>
        <v>#VALUE!</v>
      </c>
      <c r="CF412" s="37" t="e">
        <f>MAX('DNO totals'!B$312+0,MIN('935'!L412+0,'DNO totals'!B$304+0))</f>
        <v>#VALUE!</v>
      </c>
      <c r="CG412" s="37" t="e">
        <f>MAX('DNO totals'!C$312+0,MIN('935'!M412+0,'DNO totals'!C$304+0))</f>
        <v>#VALUE!</v>
      </c>
      <c r="CH412" s="37" t="e">
        <f>MAX('DNO totals'!D$312+0,MIN('935'!N412+0,'DNO totals'!D$304+0))</f>
        <v>#VALUE!</v>
      </c>
      <c r="CI412" s="37" t="e">
        <f>MAX('DNO totals'!E$312+0,MIN('935'!O412+0,'DNO totals'!E$304+0))</f>
        <v>#VALUE!</v>
      </c>
      <c r="CJ412" s="52" t="e">
        <f>MAX('DNO totals'!F$312+0,MIN('935'!P412+0,'DNO totals'!F$304+0))</f>
        <v>#VALUE!</v>
      </c>
      <c r="CK412" s="37" t="e">
        <f>IF('935'!$K412=1000,'Charging rates'!$C$38*$BH412/(1+'DNO totals'!$C$99)*$CF412,0)</f>
        <v>#VALUE!</v>
      </c>
      <c r="CL412" s="37" t="e">
        <f>IF(MOD('935'!$K412,1000)=100,'Charging rates'!$D$38*$BH412/(1+'DNO totals'!$D$99)*$CG412,0)</f>
        <v>#VALUE!</v>
      </c>
      <c r="CM412" s="37" t="e">
        <f>IF(MOD('935'!$K412,100)=10,'Charging rates'!$E$38*$BH412/(1+'DNO totals'!$E$99)*$CH412,0)</f>
        <v>#VALUE!</v>
      </c>
      <c r="CN412" s="37" t="e">
        <f>IF(AND(MOD('935'!$K412,10)&gt;0,MOD('935'!$K412,1000)&gt;1),'Charging rates'!$F$38*$BH412/(1+'DNO totals'!$F$99)*$CI412,0)</f>
        <v>#VALUE!</v>
      </c>
      <c r="CO412" s="37" t="e">
        <f>IF(MOD('935'!$K412,1000)=1,'Charging rates'!$G$38*$BH412/(1+'DNO totals'!$G$99)*$CJ412,0)</f>
        <v>#VALUE!</v>
      </c>
      <c r="CP412" s="52" t="e">
        <f t="shared" si="94"/>
        <v>#VALUE!</v>
      </c>
      <c r="CQ412" s="37" t="e">
        <f>IF('935'!$K412&gt;1000,'Charging rates'!$C$38*$AW412*$CF412,0)</f>
        <v>#VALUE!</v>
      </c>
      <c r="CR412" s="37" t="e">
        <f>IF(MOD('935'!$K412,1000)&gt;100,'Charging rates'!$D$38*$AW412*$CG412,0)</f>
        <v>#VALUE!</v>
      </c>
      <c r="CS412" s="37" t="e">
        <f>IF(MOD('935'!$K412,100)&gt;10,'Charging rates'!$E$38*$AW412*$CH412,0)</f>
        <v>#VALUE!</v>
      </c>
      <c r="CT412" s="52" t="e">
        <f t="shared" si="95"/>
        <v>#VALUE!</v>
      </c>
      <c r="CU412" s="33" t="e">
        <f>100*(AP412*'935'!Q412*BZ412)/'11'!B$17</f>
        <v>#VALUE!</v>
      </c>
      <c r="CV412" s="33" t="e">
        <f>100/'11'!B$17*'Charging rates'!B$10*AW412</f>
        <v>#VALUE!</v>
      </c>
      <c r="CW412" s="33" t="e">
        <f>IF(AT412=0,0,(1-BX412/AT412)*(CA412+IF('935'!Q412=0,0,(CB412*'935'!Q412*('11'!C$17-'935'!Y412)/('11'!B$17-'935'!X412)))))</f>
        <v>#VALUE!</v>
      </c>
      <c r="CX412" s="33" t="e">
        <f t="shared" si="96"/>
        <v>#VALUE!</v>
      </c>
      <c r="CY412" s="49" t="e">
        <f t="shared" si="97"/>
        <v>#VALUE!</v>
      </c>
      <c r="CZ412" s="32" t="e">
        <f>AT412*(Parameters!B$21+AU412)*IF('DNO totals'!B$323&lt;0,1,'935'!S412)</f>
        <v>#VALUE!</v>
      </c>
      <c r="DA412" s="52" t="e">
        <f>IF('DNO totals'!B$323&lt;0,1,'935'!S412)*(Parameters!B$21+AU412)</f>
        <v>#VALUE!</v>
      </c>
      <c r="DB412" s="37" t="e">
        <f>CX412+'Charging rates'!B$106*DA412*100/'11'!B$17</f>
        <v>#VALUE!</v>
      </c>
      <c r="DC412" s="37" t="e">
        <f>DB412+'Charging rates'!B$116*(Parameters!B$21+AU412)*100/'11'!B$17*IF('DNO totals'!B$323&lt;0,1,'935'!S412)</f>
        <v>#VALUE!</v>
      </c>
      <c r="DD412" s="37" t="e">
        <f>'Charging rates'!B$97*(CP412+CT412)*100/'11'!B$17</f>
        <v>#VALUE!</v>
      </c>
      <c r="DE412" s="33" t="e">
        <f>MAX(0-(CB412*AU412*'11'!C$17/'11'!B$17),DC412+DD412)</f>
        <v>#VALUE!</v>
      </c>
      <c r="DF412" s="37" t="e">
        <f>IF(BS412,IF(AU412=0,CC412,MAX(0,MIN(CC412,CC412+(DE412/'935'!Q412*('11'!B$17-'935'!X412)/('11'!C$17-'935'!Y412))))),0)</f>
        <v>#VALUE!</v>
      </c>
      <c r="DG412" s="33" t="e">
        <f t="shared" si="98"/>
        <v>#VALUE!</v>
      </c>
      <c r="DH412" s="53" t="e">
        <f t="shared" si="99"/>
        <v>#VALUE!</v>
      </c>
    </row>
    <row r="413" spans="1:112">
      <c r="A413" s="28">
        <v>313</v>
      </c>
      <c r="B413" s="47" t="e">
        <f>'935'!B413</f>
        <v>#VALUE!</v>
      </c>
      <c r="C413" s="48" t="e">
        <f>OR('935'!E413&lt;&gt;"VOID",'935'!F413&lt;&gt;"VOID",'935'!G413&lt;&gt;"VOID")</f>
        <v>#VALUE!</v>
      </c>
      <c r="D413" s="32" t="e">
        <f>IF('935'!D413="VOID",0,'935'!D413*(1-'935'!X413/'11'!B$17))</f>
        <v>#VALUE!</v>
      </c>
      <c r="E413" s="32" t="e">
        <f>IF('935'!E413="VOID",0,'935'!E413*(1-'935'!X413/'11'!B$17))</f>
        <v>#VALUE!</v>
      </c>
      <c r="F413" s="32" t="e">
        <f>IF('935'!F413="VOID",0,'935'!F413*(1-'935'!X413/'11'!B$17))</f>
        <v>#VALUE!</v>
      </c>
      <c r="G413" s="32" t="e">
        <f>IF('935'!G413="VOID",0,'935'!G413*(1-'935'!X413/'11'!B$17))</f>
        <v>#VALUE!</v>
      </c>
      <c r="H413" s="49" t="e">
        <f t="shared" si="80"/>
        <v>#VALUE!</v>
      </c>
      <c r="I413" s="50" t="e">
        <f>MATCH('935'!J413,'913'!$B$6:$B$1205,0)</f>
        <v>#VALUE!</v>
      </c>
      <c r="J413" s="50" t="e">
        <f>MATCH(INDEX('913'!$D$6:$D$1205,I413),'913'!$B$6:$B$1205,0)</f>
        <v>#VALUE!</v>
      </c>
      <c r="K413" s="50" t="e">
        <f>MATCH(INDEX('913'!$D$6:$D$1205,J413),'913'!$B$6:$B$1205,0)</f>
        <v>#VALUE!</v>
      </c>
      <c r="L413" s="50" t="e">
        <f>MATCH(INDEX('913'!$D$6:$D$1205,K413),'913'!$B$6:$B$1205,0)</f>
        <v>#VALUE!</v>
      </c>
      <c r="M413" s="50" t="e">
        <f>MATCH(INDEX('913'!$D$6:$D$1205,L413),'913'!$B$6:$B$1205,0)</f>
        <v>#VALUE!</v>
      </c>
      <c r="N413" s="50" t="e">
        <f>MATCH(INDEX('913'!$D$6:$D$1205,M413),'913'!$B$6:$B$1205,0)</f>
        <v>#VALUE!</v>
      </c>
      <c r="O413" s="50" t="e">
        <f>MATCH(INDEX('913'!$D$6:$D$1205,N413),'913'!$B$6:$B$1205,0)</f>
        <v>#VALUE!</v>
      </c>
      <c r="P413" s="51" t="e">
        <f>MATCH(INDEX('913'!$D$6:$D$1205,O413),'913'!$B$6:$B$1205,0)</f>
        <v>#VALUE!</v>
      </c>
      <c r="Q413" s="37">
        <f>IF(ISNUMBER(I413),MAX(0,INDEX('913'!$E$6:$E$1205,I413)),0)</f>
        <v>0</v>
      </c>
      <c r="R413" s="37">
        <f>IF(ISNUMBER(J413),MAX(0,INDEX('913'!$E$6:$E$1205,J413)),0)</f>
        <v>0</v>
      </c>
      <c r="S413" s="37">
        <f>IF(ISNUMBER(K413),MAX(0,INDEX('913'!$E$6:$E$1205,K413)),0)</f>
        <v>0</v>
      </c>
      <c r="T413" s="37">
        <f>IF(ISNUMBER(L413),MAX(0,INDEX('913'!$E$6:$E$1205,L413)),0)</f>
        <v>0</v>
      </c>
      <c r="U413" s="37">
        <f>IF(ISNUMBER(M413),MAX(0,INDEX('913'!$E$6:$E$1205,M413)),0)</f>
        <v>0</v>
      </c>
      <c r="V413" s="37">
        <f>IF(ISNUMBER(N413),MAX(0,INDEX('913'!$E$6:$E$1205,N413)),0)</f>
        <v>0</v>
      </c>
      <c r="W413" s="37">
        <f>IF(ISNUMBER(O413),MAX(0,INDEX('913'!$E$6:$E$1205,O413)),0)</f>
        <v>0</v>
      </c>
      <c r="X413" s="52">
        <f>IF(ISNUMBER(P413),MAX(0,INDEX('913'!$E$6:$E$1205,P413)),0)</f>
        <v>0</v>
      </c>
      <c r="Y413" s="37">
        <f>IF(ISNUMBER(I413),MAX(0,INDEX('913'!$F$6:$F$1205,I413)),0)</f>
        <v>0</v>
      </c>
      <c r="Z413" s="37">
        <f>IF(ISNUMBER(J413),MAX(0,INDEX('913'!$F$6:$F$1205,J413)),0)</f>
        <v>0</v>
      </c>
      <c r="AA413" s="37">
        <f>IF(ISNUMBER(K413),MAX(0,INDEX('913'!$F$6:$F$1205,K413)),0)</f>
        <v>0</v>
      </c>
      <c r="AB413" s="37">
        <f>IF(ISNUMBER(L413),MAX(0,INDEX('913'!$F$6:$F$1205,L413)),0)</f>
        <v>0</v>
      </c>
      <c r="AC413" s="37">
        <f>IF(ISNUMBER(M413),MAX(0,INDEX('913'!$F$6:$F$1205,M413)),0)</f>
        <v>0</v>
      </c>
      <c r="AD413" s="37">
        <f>IF(ISNUMBER(N413),MAX(0,INDEX('913'!$F$6:$F$1205,N413)),0)</f>
        <v>0</v>
      </c>
      <c r="AE413" s="37">
        <f>IF(ISNUMBER(O413),MAX(0,INDEX('913'!$F$6:$F$1205,O413)),0)</f>
        <v>0</v>
      </c>
      <c r="AF413" s="37">
        <f>IF(ISNUMBER(P413),MAX(0,INDEX('913'!$F$6:$F$1205,P413)),0)</f>
        <v>0</v>
      </c>
      <c r="AG413" s="32">
        <f>IF(ISNUMBER(I413),SQRT(INDEX('913'!$I$6:$I$1205,I413)^2+INDEX('913'!$J$6:$J$1205,I413)^2),0)</f>
        <v>0</v>
      </c>
      <c r="AH413" s="32">
        <f>IF(ISNUMBER(J413),SQRT(INDEX('913'!$I$6:$I$1205,J413)^2+INDEX('913'!$J$6:$J$1205,J413)^2),0)</f>
        <v>0</v>
      </c>
      <c r="AI413" s="32">
        <f>IF(ISNUMBER(K413),SQRT(INDEX('913'!$I$6:$I$1205,K413)^2+INDEX('913'!$J$6:$J$1205,K413)^2),0)</f>
        <v>0</v>
      </c>
      <c r="AJ413" s="32">
        <f>IF(ISNUMBER(L413),SQRT(INDEX('913'!$I$6:$I$1205,L413)^2+INDEX('913'!$J$6:$J$1205,L413)^2),0)</f>
        <v>0</v>
      </c>
      <c r="AK413" s="32">
        <f>IF(ISNUMBER(M413),SQRT(INDEX('913'!$I$6:$I$1205,M413)^2+INDEX('913'!$J$6:$J$1205,M413)^2),0)</f>
        <v>0</v>
      </c>
      <c r="AL413" s="32">
        <f>IF(ISNUMBER(N413),SQRT(INDEX('913'!$I$6:$I$1205,N413)^2+INDEX('913'!$J$6:$J$1205,N413)^2),0)</f>
        <v>0</v>
      </c>
      <c r="AM413" s="32">
        <f>IF(ISNUMBER(O413),SQRT(INDEX('913'!$I$6:$I$1205,O413)^2+INDEX('913'!$J$6:$J$1205,O413)^2),0)</f>
        <v>0</v>
      </c>
      <c r="AN413" s="49">
        <f>IF(ISNUMBER(P413),SQRT(INDEX('913'!$I$6:$I$1205,P413)^2+INDEX('913'!$J$6:$J$1205,P413)^2),0)</f>
        <v>0</v>
      </c>
      <c r="AO413" s="37">
        <f t="shared" si="81"/>
        <v>0</v>
      </c>
      <c r="AP413" s="37">
        <f t="shared" si="82"/>
        <v>0</v>
      </c>
      <c r="AQ413" s="33" t="e">
        <f>-100*'935'!W413*(AO413+AP413)/'11'!C$17</f>
        <v>#VALUE!</v>
      </c>
      <c r="AR413" s="37" t="e">
        <f t="shared" si="83"/>
        <v>#VALUE!</v>
      </c>
      <c r="AS413" s="52" t="e">
        <f t="shared" si="84"/>
        <v>#VALUE!</v>
      </c>
      <c r="AT413" s="32" t="e">
        <f>IF('935'!C413="VOID",0,('935'!C413*(1-'935'!X413/'11'!B$17)))</f>
        <v>#VALUE!</v>
      </c>
      <c r="AU413" s="52" t="e">
        <f>'935'!Q413*(1-'935'!Y413/'11'!C$17)/(1-'935'!X413/'11'!B$17)</f>
        <v>#VALUE!</v>
      </c>
      <c r="AV413" s="37" t="e">
        <f>INDEX('DNO totals'!$B$57:$G$57,IF('935'!K413,IF(MOD('935'!K413,1000),IF(MOD('935'!K413,100),IF(MOD('935'!K413,10),IF(MOD('935'!K413,1000)=1,6,5),4),3),2),1))</f>
        <v>#VALUE!</v>
      </c>
      <c r="AW413" s="52" t="e">
        <f t="shared" si="85"/>
        <v>#VALUE!</v>
      </c>
      <c r="AX413" s="32" t="e">
        <f>IF('935'!V413="VOID",0,'935'!V413*(1-'935'!X413/'11'!B$17))</f>
        <v>#VALUE!</v>
      </c>
      <c r="AY413" s="33" t="e">
        <f>IF(H413,-100*'Charging rates'!B$10/'11'!B$17*AX413/H413,0)</f>
        <v>#VALUE!</v>
      </c>
      <c r="AZ413" s="33" t="e">
        <f>IF(C413,'DNO totals'!B$41,0)</f>
        <v>#VALUE!</v>
      </c>
      <c r="BA413" s="33" t="e">
        <f t="shared" si="86"/>
        <v>#VALUE!</v>
      </c>
      <c r="BB413" s="33" t="e">
        <f t="shared" si="87"/>
        <v>#VALUE!</v>
      </c>
      <c r="BC413" s="53" t="e">
        <f t="shared" si="88"/>
        <v>#VALUE!</v>
      </c>
      <c r="BD413" s="32" t="e">
        <f>IF(AT413,'935'!H413*AT413/(AT413+D413+H413),0)</f>
        <v>#VALUE!</v>
      </c>
      <c r="BE413" s="32" t="e">
        <f>IF(H413,'935'!H413*H413/(AT413+D413+H413),0)</f>
        <v>#VALUE!</v>
      </c>
      <c r="BF413" s="32" t="e">
        <f>BD413*(1-'935'!X413/'11'!B$17)</f>
        <v>#VALUE!</v>
      </c>
      <c r="BG413" s="49" t="e">
        <f>BE413*(1-'935'!X413/'11'!B$17)</f>
        <v>#VALUE!</v>
      </c>
      <c r="BH413" s="52" t="e">
        <f>AV413*Parameters!B$6</f>
        <v>#VALUE!</v>
      </c>
      <c r="BI413" s="37" t="e">
        <f>IF('935'!$K413=1000,'Charging rates'!$C$38*$BH413/(1+'DNO totals'!$C$99)*'935'!$L413,0)</f>
        <v>#VALUE!</v>
      </c>
      <c r="BJ413" s="37" t="e">
        <f>IF(MOD('935'!$K413,1000)=100,'Charging rates'!$D$38*$BH413/(1+'DNO totals'!$D$99)*'935'!$M413,0)</f>
        <v>#VALUE!</v>
      </c>
      <c r="BK413" s="37" t="e">
        <f>IF(MOD('935'!$K413,100)=10,'Charging rates'!$E$38*$BH413/(1+'DNO totals'!$E$99)*'935'!$N413,0)</f>
        <v>#VALUE!</v>
      </c>
      <c r="BL413" s="37" t="e">
        <f>IF(AND(MOD('935'!$K413,10)&gt;0,MOD('935'!$K413,1000)&gt;1),'Charging rates'!$F$38*$BH413/(1+'DNO totals'!$F$99)*'935'!$O413,0)</f>
        <v>#VALUE!</v>
      </c>
      <c r="BM413" s="37" t="e">
        <f>IF(MOD('935'!$K413,1000)=1,'Charging rates'!$G$38*$BH413/(1+'DNO totals'!$G$99)*'935'!$P413,0)</f>
        <v>#VALUE!</v>
      </c>
      <c r="BN413" s="52" t="e">
        <f t="shared" si="89"/>
        <v>#VALUE!</v>
      </c>
      <c r="BO413" s="37" t="e">
        <f>IF('935'!$K413&gt;1000,'Charging rates'!$C$38*$AW413*'935'!$L413,0)</f>
        <v>#VALUE!</v>
      </c>
      <c r="BP413" s="37" t="e">
        <f>IF(MOD('935'!$K413,1000)&gt;100,'Charging rates'!$D$38*$AW413*'935'!$M413,0)</f>
        <v>#VALUE!</v>
      </c>
      <c r="BQ413" s="37" t="e">
        <f>IF(MOD('935'!$K413,100)&gt;10,'Charging rates'!$E$38*$AW413*'935'!$N413,0)</f>
        <v>#VALUE!</v>
      </c>
      <c r="BR413" s="52" t="e">
        <f t="shared" si="90"/>
        <v>#VALUE!</v>
      </c>
      <c r="BS413" s="48" t="e">
        <f>'935'!C413&lt;&gt;"VOID"</f>
        <v>#VALUE!</v>
      </c>
      <c r="BT413" s="33" t="e">
        <f>IF(BS413,(100/'11'!B$17*BD413*((1-'935'!I413)*'Charging rates'!B$51+'Charging rates'!B$63)),0)</f>
        <v>#VALUE!</v>
      </c>
      <c r="BU413" s="33" t="e">
        <f>100/'11'!B$17*BG413*('Charging rates'!B$51+'Charging rates'!B$63)</f>
        <v>#VALUE!</v>
      </c>
      <c r="BV413" s="33" t="e">
        <f>100/'11'!B$17*BE413*('Charging rates'!B$51+'Charging rates'!B$63)</f>
        <v>#VALUE!</v>
      </c>
      <c r="BW413" s="53" t="e">
        <f t="shared" si="91"/>
        <v>#VALUE!</v>
      </c>
      <c r="BX413" s="32" t="e">
        <f>AT413-('935'!T413*(1-'935'!X413/'11'!B$17))</f>
        <v>#VALUE!</v>
      </c>
      <c r="BY413" s="32">
        <f>0-IF(ISNUMBER(I413),INDEX('913'!$I$6:$I$1205,I413),0)-IF(ISNUMBER(J413),INDEX('913'!$I$6:$I$1205,J413),0)-IF(ISNUMBER(K413),INDEX('913'!$I$6:$I$1205,K413),0)-IF(ISNUMBER(L413),INDEX('913'!$I$6:$I$1205,L413),0)-IF(ISNUMBER(M413),INDEX('913'!$I$6:$I$1205,M413),0)-IF(ISNUMBER(N413),INDEX('913'!$I$6:$I$1205,N413),0)-IF(ISNUMBER(O413),INDEX('913'!$I$6:$I$1205,O413),0)-IF(ISNUMBER(P413),INDEX('913'!$I$6:$I$1205,P413),0)</f>
        <v>0</v>
      </c>
      <c r="BZ413" s="37">
        <f>IF(BY413=0,1,MAX(1,SQRT(BY413^2+(IF(ISNUMBER(I413),INDEX('913'!$J$6:$J$1205,I413),0)+IF(ISNUMBER(J413),INDEX('913'!$J$6:$J$1205,J413),0)+IF(ISNUMBER(K413),INDEX('913'!$J$6:$J$1205,K413),0)+IF(ISNUMBER(L413),INDEX('913'!$J$6:$J$1205,L413),0)+IF(ISNUMBER(M413),INDEX('913'!$J$6:$J$1205,M413),0)+IF(ISNUMBER(N413),INDEX('913'!$J$6:$J$1205,N413),0)+IF(ISNUMBER(O413),INDEX('913'!$J$6:$J$1205,O413),0)+IF(ISNUMBER(P413),INDEX('913'!$J$6:$J$1205,P413),0))^2)/BY413))</f>
        <v>1</v>
      </c>
      <c r="CA413" s="33" t="e">
        <f>100*AO413/'11'!B$17</f>
        <v>#VALUE!</v>
      </c>
      <c r="CB413" s="37" t="e">
        <f>100*(AP413*BZ413)/'11'!C$17</f>
        <v>#VALUE!</v>
      </c>
      <c r="CC413" s="37" t="e">
        <f t="shared" si="92"/>
        <v>#VALUE!</v>
      </c>
      <c r="CD413" s="33" t="e">
        <f t="shared" si="93"/>
        <v>#VALUE!</v>
      </c>
      <c r="CE413" s="54" t="e">
        <f>'11'!C$17-'935'!Y413</f>
        <v>#VALUE!</v>
      </c>
      <c r="CF413" s="37" t="e">
        <f>MAX('DNO totals'!B$312+0,MIN('935'!L413+0,'DNO totals'!B$304+0))</f>
        <v>#VALUE!</v>
      </c>
      <c r="CG413" s="37" t="e">
        <f>MAX('DNO totals'!C$312+0,MIN('935'!M413+0,'DNO totals'!C$304+0))</f>
        <v>#VALUE!</v>
      </c>
      <c r="CH413" s="37" t="e">
        <f>MAX('DNO totals'!D$312+0,MIN('935'!N413+0,'DNO totals'!D$304+0))</f>
        <v>#VALUE!</v>
      </c>
      <c r="CI413" s="37" t="e">
        <f>MAX('DNO totals'!E$312+0,MIN('935'!O413+0,'DNO totals'!E$304+0))</f>
        <v>#VALUE!</v>
      </c>
      <c r="CJ413" s="52" t="e">
        <f>MAX('DNO totals'!F$312+0,MIN('935'!P413+0,'DNO totals'!F$304+0))</f>
        <v>#VALUE!</v>
      </c>
      <c r="CK413" s="37" t="e">
        <f>IF('935'!$K413=1000,'Charging rates'!$C$38*$BH413/(1+'DNO totals'!$C$99)*$CF413,0)</f>
        <v>#VALUE!</v>
      </c>
      <c r="CL413" s="37" t="e">
        <f>IF(MOD('935'!$K413,1000)=100,'Charging rates'!$D$38*$BH413/(1+'DNO totals'!$D$99)*$CG413,0)</f>
        <v>#VALUE!</v>
      </c>
      <c r="CM413" s="37" t="e">
        <f>IF(MOD('935'!$K413,100)=10,'Charging rates'!$E$38*$BH413/(1+'DNO totals'!$E$99)*$CH413,0)</f>
        <v>#VALUE!</v>
      </c>
      <c r="CN413" s="37" t="e">
        <f>IF(AND(MOD('935'!$K413,10)&gt;0,MOD('935'!$K413,1000)&gt;1),'Charging rates'!$F$38*$BH413/(1+'DNO totals'!$F$99)*$CI413,0)</f>
        <v>#VALUE!</v>
      </c>
      <c r="CO413" s="37" t="e">
        <f>IF(MOD('935'!$K413,1000)=1,'Charging rates'!$G$38*$BH413/(1+'DNO totals'!$G$99)*$CJ413,0)</f>
        <v>#VALUE!</v>
      </c>
      <c r="CP413" s="52" t="e">
        <f t="shared" si="94"/>
        <v>#VALUE!</v>
      </c>
      <c r="CQ413" s="37" t="e">
        <f>IF('935'!$K413&gt;1000,'Charging rates'!$C$38*$AW413*$CF413,0)</f>
        <v>#VALUE!</v>
      </c>
      <c r="CR413" s="37" t="e">
        <f>IF(MOD('935'!$K413,1000)&gt;100,'Charging rates'!$D$38*$AW413*$CG413,0)</f>
        <v>#VALUE!</v>
      </c>
      <c r="CS413" s="37" t="e">
        <f>IF(MOD('935'!$K413,100)&gt;10,'Charging rates'!$E$38*$AW413*$CH413,0)</f>
        <v>#VALUE!</v>
      </c>
      <c r="CT413" s="52" t="e">
        <f t="shared" si="95"/>
        <v>#VALUE!</v>
      </c>
      <c r="CU413" s="33" t="e">
        <f>100*(AP413*'935'!Q413*BZ413)/'11'!B$17</f>
        <v>#VALUE!</v>
      </c>
      <c r="CV413" s="33" t="e">
        <f>100/'11'!B$17*'Charging rates'!B$10*AW413</f>
        <v>#VALUE!</v>
      </c>
      <c r="CW413" s="33" t="e">
        <f>IF(AT413=0,0,(1-BX413/AT413)*(CA413+IF('935'!Q413=0,0,(CB413*'935'!Q413*('11'!C$17-'935'!Y413)/('11'!B$17-'935'!X413)))))</f>
        <v>#VALUE!</v>
      </c>
      <c r="CX413" s="33" t="e">
        <f t="shared" si="96"/>
        <v>#VALUE!</v>
      </c>
      <c r="CY413" s="49" t="e">
        <f t="shared" si="97"/>
        <v>#VALUE!</v>
      </c>
      <c r="CZ413" s="32" t="e">
        <f>AT413*(Parameters!B$21+AU413)*IF('DNO totals'!B$323&lt;0,1,'935'!S413)</f>
        <v>#VALUE!</v>
      </c>
      <c r="DA413" s="52" t="e">
        <f>IF('DNO totals'!B$323&lt;0,1,'935'!S413)*(Parameters!B$21+AU413)</f>
        <v>#VALUE!</v>
      </c>
      <c r="DB413" s="37" t="e">
        <f>CX413+'Charging rates'!B$106*DA413*100/'11'!B$17</f>
        <v>#VALUE!</v>
      </c>
      <c r="DC413" s="37" t="e">
        <f>DB413+'Charging rates'!B$116*(Parameters!B$21+AU413)*100/'11'!B$17*IF('DNO totals'!B$323&lt;0,1,'935'!S413)</f>
        <v>#VALUE!</v>
      </c>
      <c r="DD413" s="37" t="e">
        <f>'Charging rates'!B$97*(CP413+CT413)*100/'11'!B$17</f>
        <v>#VALUE!</v>
      </c>
      <c r="DE413" s="33" t="e">
        <f>MAX(0-(CB413*AU413*'11'!C$17/'11'!B$17),DC413+DD413)</f>
        <v>#VALUE!</v>
      </c>
      <c r="DF413" s="37" t="e">
        <f>IF(BS413,IF(AU413=0,CC413,MAX(0,MIN(CC413,CC413+(DE413/'935'!Q413*('11'!B$17-'935'!X413)/('11'!C$17-'935'!Y413))))),0)</f>
        <v>#VALUE!</v>
      </c>
      <c r="DG413" s="33" t="e">
        <f t="shared" si="98"/>
        <v>#VALUE!</v>
      </c>
      <c r="DH413" s="53" t="e">
        <f t="shared" si="99"/>
        <v>#VALUE!</v>
      </c>
    </row>
    <row r="414" spans="1:112">
      <c r="A414" s="28">
        <v>314</v>
      </c>
      <c r="B414" s="47" t="e">
        <f>'935'!B414</f>
        <v>#VALUE!</v>
      </c>
      <c r="C414" s="48" t="e">
        <f>OR('935'!E414&lt;&gt;"VOID",'935'!F414&lt;&gt;"VOID",'935'!G414&lt;&gt;"VOID")</f>
        <v>#VALUE!</v>
      </c>
      <c r="D414" s="32" t="e">
        <f>IF('935'!D414="VOID",0,'935'!D414*(1-'935'!X414/'11'!B$17))</f>
        <v>#VALUE!</v>
      </c>
      <c r="E414" s="32" t="e">
        <f>IF('935'!E414="VOID",0,'935'!E414*(1-'935'!X414/'11'!B$17))</f>
        <v>#VALUE!</v>
      </c>
      <c r="F414" s="32" t="e">
        <f>IF('935'!F414="VOID",0,'935'!F414*(1-'935'!X414/'11'!B$17))</f>
        <v>#VALUE!</v>
      </c>
      <c r="G414" s="32" t="e">
        <f>IF('935'!G414="VOID",0,'935'!G414*(1-'935'!X414/'11'!B$17))</f>
        <v>#VALUE!</v>
      </c>
      <c r="H414" s="49" t="e">
        <f t="shared" si="80"/>
        <v>#VALUE!</v>
      </c>
      <c r="I414" s="50" t="e">
        <f>MATCH('935'!J414,'913'!$B$6:$B$1205,0)</f>
        <v>#VALUE!</v>
      </c>
      <c r="J414" s="50" t="e">
        <f>MATCH(INDEX('913'!$D$6:$D$1205,I414),'913'!$B$6:$B$1205,0)</f>
        <v>#VALUE!</v>
      </c>
      <c r="K414" s="50" t="e">
        <f>MATCH(INDEX('913'!$D$6:$D$1205,J414),'913'!$B$6:$B$1205,0)</f>
        <v>#VALUE!</v>
      </c>
      <c r="L414" s="50" t="e">
        <f>MATCH(INDEX('913'!$D$6:$D$1205,K414),'913'!$B$6:$B$1205,0)</f>
        <v>#VALUE!</v>
      </c>
      <c r="M414" s="50" t="e">
        <f>MATCH(INDEX('913'!$D$6:$D$1205,L414),'913'!$B$6:$B$1205,0)</f>
        <v>#VALUE!</v>
      </c>
      <c r="N414" s="50" t="e">
        <f>MATCH(INDEX('913'!$D$6:$D$1205,M414),'913'!$B$6:$B$1205,0)</f>
        <v>#VALUE!</v>
      </c>
      <c r="O414" s="50" t="e">
        <f>MATCH(INDEX('913'!$D$6:$D$1205,N414),'913'!$B$6:$B$1205,0)</f>
        <v>#VALUE!</v>
      </c>
      <c r="P414" s="51" t="e">
        <f>MATCH(INDEX('913'!$D$6:$D$1205,O414),'913'!$B$6:$B$1205,0)</f>
        <v>#VALUE!</v>
      </c>
      <c r="Q414" s="37">
        <f>IF(ISNUMBER(I414),MAX(0,INDEX('913'!$E$6:$E$1205,I414)),0)</f>
        <v>0</v>
      </c>
      <c r="R414" s="37">
        <f>IF(ISNUMBER(J414),MAX(0,INDEX('913'!$E$6:$E$1205,J414)),0)</f>
        <v>0</v>
      </c>
      <c r="S414" s="37">
        <f>IF(ISNUMBER(K414),MAX(0,INDEX('913'!$E$6:$E$1205,K414)),0)</f>
        <v>0</v>
      </c>
      <c r="T414" s="37">
        <f>IF(ISNUMBER(L414),MAX(0,INDEX('913'!$E$6:$E$1205,L414)),0)</f>
        <v>0</v>
      </c>
      <c r="U414" s="37">
        <f>IF(ISNUMBER(M414),MAX(0,INDEX('913'!$E$6:$E$1205,M414)),0)</f>
        <v>0</v>
      </c>
      <c r="V414" s="37">
        <f>IF(ISNUMBER(N414),MAX(0,INDEX('913'!$E$6:$E$1205,N414)),0)</f>
        <v>0</v>
      </c>
      <c r="W414" s="37">
        <f>IF(ISNUMBER(O414),MAX(0,INDEX('913'!$E$6:$E$1205,O414)),0)</f>
        <v>0</v>
      </c>
      <c r="X414" s="52">
        <f>IF(ISNUMBER(P414),MAX(0,INDEX('913'!$E$6:$E$1205,P414)),0)</f>
        <v>0</v>
      </c>
      <c r="Y414" s="37">
        <f>IF(ISNUMBER(I414),MAX(0,INDEX('913'!$F$6:$F$1205,I414)),0)</f>
        <v>0</v>
      </c>
      <c r="Z414" s="37">
        <f>IF(ISNUMBER(J414),MAX(0,INDEX('913'!$F$6:$F$1205,J414)),0)</f>
        <v>0</v>
      </c>
      <c r="AA414" s="37">
        <f>IF(ISNUMBER(K414),MAX(0,INDEX('913'!$F$6:$F$1205,K414)),0)</f>
        <v>0</v>
      </c>
      <c r="AB414" s="37">
        <f>IF(ISNUMBER(L414),MAX(0,INDEX('913'!$F$6:$F$1205,L414)),0)</f>
        <v>0</v>
      </c>
      <c r="AC414" s="37">
        <f>IF(ISNUMBER(M414),MAX(0,INDEX('913'!$F$6:$F$1205,M414)),0)</f>
        <v>0</v>
      </c>
      <c r="AD414" s="37">
        <f>IF(ISNUMBER(N414),MAX(0,INDEX('913'!$F$6:$F$1205,N414)),0)</f>
        <v>0</v>
      </c>
      <c r="AE414" s="37">
        <f>IF(ISNUMBER(O414),MAX(0,INDEX('913'!$F$6:$F$1205,O414)),0)</f>
        <v>0</v>
      </c>
      <c r="AF414" s="37">
        <f>IF(ISNUMBER(P414),MAX(0,INDEX('913'!$F$6:$F$1205,P414)),0)</f>
        <v>0</v>
      </c>
      <c r="AG414" s="32">
        <f>IF(ISNUMBER(I414),SQRT(INDEX('913'!$I$6:$I$1205,I414)^2+INDEX('913'!$J$6:$J$1205,I414)^2),0)</f>
        <v>0</v>
      </c>
      <c r="AH414" s="32">
        <f>IF(ISNUMBER(J414),SQRT(INDEX('913'!$I$6:$I$1205,J414)^2+INDEX('913'!$J$6:$J$1205,J414)^2),0)</f>
        <v>0</v>
      </c>
      <c r="AI414" s="32">
        <f>IF(ISNUMBER(K414),SQRT(INDEX('913'!$I$6:$I$1205,K414)^2+INDEX('913'!$J$6:$J$1205,K414)^2),0)</f>
        <v>0</v>
      </c>
      <c r="AJ414" s="32">
        <f>IF(ISNUMBER(L414),SQRT(INDEX('913'!$I$6:$I$1205,L414)^2+INDEX('913'!$J$6:$J$1205,L414)^2),0)</f>
        <v>0</v>
      </c>
      <c r="AK414" s="32">
        <f>IF(ISNUMBER(M414),SQRT(INDEX('913'!$I$6:$I$1205,M414)^2+INDEX('913'!$J$6:$J$1205,M414)^2),0)</f>
        <v>0</v>
      </c>
      <c r="AL414" s="32">
        <f>IF(ISNUMBER(N414),SQRT(INDEX('913'!$I$6:$I$1205,N414)^2+INDEX('913'!$J$6:$J$1205,N414)^2),0)</f>
        <v>0</v>
      </c>
      <c r="AM414" s="32">
        <f>IF(ISNUMBER(O414),SQRT(INDEX('913'!$I$6:$I$1205,O414)^2+INDEX('913'!$J$6:$J$1205,O414)^2),0)</f>
        <v>0</v>
      </c>
      <c r="AN414" s="49">
        <f>IF(ISNUMBER(P414),SQRT(INDEX('913'!$I$6:$I$1205,P414)^2+INDEX('913'!$J$6:$J$1205,P414)^2),0)</f>
        <v>0</v>
      </c>
      <c r="AO414" s="37">
        <f t="shared" si="81"/>
        <v>0</v>
      </c>
      <c r="AP414" s="37">
        <f t="shared" si="82"/>
        <v>0</v>
      </c>
      <c r="AQ414" s="33" t="e">
        <f>-100*'935'!W414*(AO414+AP414)/'11'!C$17</f>
        <v>#VALUE!</v>
      </c>
      <c r="AR414" s="37" t="e">
        <f t="shared" si="83"/>
        <v>#VALUE!</v>
      </c>
      <c r="AS414" s="52" t="e">
        <f t="shared" si="84"/>
        <v>#VALUE!</v>
      </c>
      <c r="AT414" s="32" t="e">
        <f>IF('935'!C414="VOID",0,('935'!C414*(1-'935'!X414/'11'!B$17)))</f>
        <v>#VALUE!</v>
      </c>
      <c r="AU414" s="52" t="e">
        <f>'935'!Q414*(1-'935'!Y414/'11'!C$17)/(1-'935'!X414/'11'!B$17)</f>
        <v>#VALUE!</v>
      </c>
      <c r="AV414" s="37" t="e">
        <f>INDEX('DNO totals'!$B$57:$G$57,IF('935'!K414,IF(MOD('935'!K414,1000),IF(MOD('935'!K414,100),IF(MOD('935'!K414,10),IF(MOD('935'!K414,1000)=1,6,5),4),3),2),1))</f>
        <v>#VALUE!</v>
      </c>
      <c r="AW414" s="52" t="e">
        <f t="shared" si="85"/>
        <v>#VALUE!</v>
      </c>
      <c r="AX414" s="32" t="e">
        <f>IF('935'!V414="VOID",0,'935'!V414*(1-'935'!X414/'11'!B$17))</f>
        <v>#VALUE!</v>
      </c>
      <c r="AY414" s="33" t="e">
        <f>IF(H414,-100*'Charging rates'!B$10/'11'!B$17*AX414/H414,0)</f>
        <v>#VALUE!</v>
      </c>
      <c r="AZ414" s="33" t="e">
        <f>IF(C414,'DNO totals'!B$41,0)</f>
        <v>#VALUE!</v>
      </c>
      <c r="BA414" s="33" t="e">
        <f t="shared" si="86"/>
        <v>#VALUE!</v>
      </c>
      <c r="BB414" s="33" t="e">
        <f t="shared" si="87"/>
        <v>#VALUE!</v>
      </c>
      <c r="BC414" s="53" t="e">
        <f t="shared" si="88"/>
        <v>#VALUE!</v>
      </c>
      <c r="BD414" s="32" t="e">
        <f>IF(AT414,'935'!H414*AT414/(AT414+D414+H414),0)</f>
        <v>#VALUE!</v>
      </c>
      <c r="BE414" s="32" t="e">
        <f>IF(H414,'935'!H414*H414/(AT414+D414+H414),0)</f>
        <v>#VALUE!</v>
      </c>
      <c r="BF414" s="32" t="e">
        <f>BD414*(1-'935'!X414/'11'!B$17)</f>
        <v>#VALUE!</v>
      </c>
      <c r="BG414" s="49" t="e">
        <f>BE414*(1-'935'!X414/'11'!B$17)</f>
        <v>#VALUE!</v>
      </c>
      <c r="BH414" s="52" t="e">
        <f>AV414*Parameters!B$6</f>
        <v>#VALUE!</v>
      </c>
      <c r="BI414" s="37" t="e">
        <f>IF('935'!$K414=1000,'Charging rates'!$C$38*$BH414/(1+'DNO totals'!$C$99)*'935'!$L414,0)</f>
        <v>#VALUE!</v>
      </c>
      <c r="BJ414" s="37" t="e">
        <f>IF(MOD('935'!$K414,1000)=100,'Charging rates'!$D$38*$BH414/(1+'DNO totals'!$D$99)*'935'!$M414,0)</f>
        <v>#VALUE!</v>
      </c>
      <c r="BK414" s="37" t="e">
        <f>IF(MOD('935'!$K414,100)=10,'Charging rates'!$E$38*$BH414/(1+'DNO totals'!$E$99)*'935'!$N414,0)</f>
        <v>#VALUE!</v>
      </c>
      <c r="BL414" s="37" t="e">
        <f>IF(AND(MOD('935'!$K414,10)&gt;0,MOD('935'!$K414,1000)&gt;1),'Charging rates'!$F$38*$BH414/(1+'DNO totals'!$F$99)*'935'!$O414,0)</f>
        <v>#VALUE!</v>
      </c>
      <c r="BM414" s="37" t="e">
        <f>IF(MOD('935'!$K414,1000)=1,'Charging rates'!$G$38*$BH414/(1+'DNO totals'!$G$99)*'935'!$P414,0)</f>
        <v>#VALUE!</v>
      </c>
      <c r="BN414" s="52" t="e">
        <f t="shared" si="89"/>
        <v>#VALUE!</v>
      </c>
      <c r="BO414" s="37" t="e">
        <f>IF('935'!$K414&gt;1000,'Charging rates'!$C$38*$AW414*'935'!$L414,0)</f>
        <v>#VALUE!</v>
      </c>
      <c r="BP414" s="37" t="e">
        <f>IF(MOD('935'!$K414,1000)&gt;100,'Charging rates'!$D$38*$AW414*'935'!$M414,0)</f>
        <v>#VALUE!</v>
      </c>
      <c r="BQ414" s="37" t="e">
        <f>IF(MOD('935'!$K414,100)&gt;10,'Charging rates'!$E$38*$AW414*'935'!$N414,0)</f>
        <v>#VALUE!</v>
      </c>
      <c r="BR414" s="52" t="e">
        <f t="shared" si="90"/>
        <v>#VALUE!</v>
      </c>
      <c r="BS414" s="48" t="e">
        <f>'935'!C414&lt;&gt;"VOID"</f>
        <v>#VALUE!</v>
      </c>
      <c r="BT414" s="33" t="e">
        <f>IF(BS414,(100/'11'!B$17*BD414*((1-'935'!I414)*'Charging rates'!B$51+'Charging rates'!B$63)),0)</f>
        <v>#VALUE!</v>
      </c>
      <c r="BU414" s="33" t="e">
        <f>100/'11'!B$17*BG414*('Charging rates'!B$51+'Charging rates'!B$63)</f>
        <v>#VALUE!</v>
      </c>
      <c r="BV414" s="33" t="e">
        <f>100/'11'!B$17*BE414*('Charging rates'!B$51+'Charging rates'!B$63)</f>
        <v>#VALUE!</v>
      </c>
      <c r="BW414" s="53" t="e">
        <f t="shared" si="91"/>
        <v>#VALUE!</v>
      </c>
      <c r="BX414" s="32" t="e">
        <f>AT414-('935'!T414*(1-'935'!X414/'11'!B$17))</f>
        <v>#VALUE!</v>
      </c>
      <c r="BY414" s="32">
        <f>0-IF(ISNUMBER(I414),INDEX('913'!$I$6:$I$1205,I414),0)-IF(ISNUMBER(J414),INDEX('913'!$I$6:$I$1205,J414),0)-IF(ISNUMBER(K414),INDEX('913'!$I$6:$I$1205,K414),0)-IF(ISNUMBER(L414),INDEX('913'!$I$6:$I$1205,L414),0)-IF(ISNUMBER(M414),INDEX('913'!$I$6:$I$1205,M414),0)-IF(ISNUMBER(N414),INDEX('913'!$I$6:$I$1205,N414),0)-IF(ISNUMBER(O414),INDEX('913'!$I$6:$I$1205,O414),0)-IF(ISNUMBER(P414),INDEX('913'!$I$6:$I$1205,P414),0)</f>
        <v>0</v>
      </c>
      <c r="BZ414" s="37">
        <f>IF(BY414=0,1,MAX(1,SQRT(BY414^2+(IF(ISNUMBER(I414),INDEX('913'!$J$6:$J$1205,I414),0)+IF(ISNUMBER(J414),INDEX('913'!$J$6:$J$1205,J414),0)+IF(ISNUMBER(K414),INDEX('913'!$J$6:$J$1205,K414),0)+IF(ISNUMBER(L414),INDEX('913'!$J$6:$J$1205,L414),0)+IF(ISNUMBER(M414),INDEX('913'!$J$6:$J$1205,M414),0)+IF(ISNUMBER(N414),INDEX('913'!$J$6:$J$1205,N414),0)+IF(ISNUMBER(O414),INDEX('913'!$J$6:$J$1205,O414),0)+IF(ISNUMBER(P414),INDEX('913'!$J$6:$J$1205,P414),0))^2)/BY414))</f>
        <v>1</v>
      </c>
      <c r="CA414" s="33" t="e">
        <f>100*AO414/'11'!B$17</f>
        <v>#VALUE!</v>
      </c>
      <c r="CB414" s="37" t="e">
        <f>100*(AP414*BZ414)/'11'!C$17</f>
        <v>#VALUE!</v>
      </c>
      <c r="CC414" s="37" t="e">
        <f t="shared" si="92"/>
        <v>#VALUE!</v>
      </c>
      <c r="CD414" s="33" t="e">
        <f t="shared" si="93"/>
        <v>#VALUE!</v>
      </c>
      <c r="CE414" s="54" t="e">
        <f>'11'!C$17-'935'!Y414</f>
        <v>#VALUE!</v>
      </c>
      <c r="CF414" s="37" t="e">
        <f>MAX('DNO totals'!B$312+0,MIN('935'!L414+0,'DNO totals'!B$304+0))</f>
        <v>#VALUE!</v>
      </c>
      <c r="CG414" s="37" t="e">
        <f>MAX('DNO totals'!C$312+0,MIN('935'!M414+0,'DNO totals'!C$304+0))</f>
        <v>#VALUE!</v>
      </c>
      <c r="CH414" s="37" t="e">
        <f>MAX('DNO totals'!D$312+0,MIN('935'!N414+0,'DNO totals'!D$304+0))</f>
        <v>#VALUE!</v>
      </c>
      <c r="CI414" s="37" t="e">
        <f>MAX('DNO totals'!E$312+0,MIN('935'!O414+0,'DNO totals'!E$304+0))</f>
        <v>#VALUE!</v>
      </c>
      <c r="CJ414" s="52" t="e">
        <f>MAX('DNO totals'!F$312+0,MIN('935'!P414+0,'DNO totals'!F$304+0))</f>
        <v>#VALUE!</v>
      </c>
      <c r="CK414" s="37" t="e">
        <f>IF('935'!$K414=1000,'Charging rates'!$C$38*$BH414/(1+'DNO totals'!$C$99)*$CF414,0)</f>
        <v>#VALUE!</v>
      </c>
      <c r="CL414" s="37" t="e">
        <f>IF(MOD('935'!$K414,1000)=100,'Charging rates'!$D$38*$BH414/(1+'DNO totals'!$D$99)*$CG414,0)</f>
        <v>#VALUE!</v>
      </c>
      <c r="CM414" s="37" t="e">
        <f>IF(MOD('935'!$K414,100)=10,'Charging rates'!$E$38*$BH414/(1+'DNO totals'!$E$99)*$CH414,0)</f>
        <v>#VALUE!</v>
      </c>
      <c r="CN414" s="37" t="e">
        <f>IF(AND(MOD('935'!$K414,10)&gt;0,MOD('935'!$K414,1000)&gt;1),'Charging rates'!$F$38*$BH414/(1+'DNO totals'!$F$99)*$CI414,0)</f>
        <v>#VALUE!</v>
      </c>
      <c r="CO414" s="37" t="e">
        <f>IF(MOD('935'!$K414,1000)=1,'Charging rates'!$G$38*$BH414/(1+'DNO totals'!$G$99)*$CJ414,0)</f>
        <v>#VALUE!</v>
      </c>
      <c r="CP414" s="52" t="e">
        <f t="shared" si="94"/>
        <v>#VALUE!</v>
      </c>
      <c r="CQ414" s="37" t="e">
        <f>IF('935'!$K414&gt;1000,'Charging rates'!$C$38*$AW414*$CF414,0)</f>
        <v>#VALUE!</v>
      </c>
      <c r="CR414" s="37" t="e">
        <f>IF(MOD('935'!$K414,1000)&gt;100,'Charging rates'!$D$38*$AW414*$CG414,0)</f>
        <v>#VALUE!</v>
      </c>
      <c r="CS414" s="37" t="e">
        <f>IF(MOD('935'!$K414,100)&gt;10,'Charging rates'!$E$38*$AW414*$CH414,0)</f>
        <v>#VALUE!</v>
      </c>
      <c r="CT414" s="52" t="e">
        <f t="shared" si="95"/>
        <v>#VALUE!</v>
      </c>
      <c r="CU414" s="33" t="e">
        <f>100*(AP414*'935'!Q414*BZ414)/'11'!B$17</f>
        <v>#VALUE!</v>
      </c>
      <c r="CV414" s="33" t="e">
        <f>100/'11'!B$17*'Charging rates'!B$10*AW414</f>
        <v>#VALUE!</v>
      </c>
      <c r="CW414" s="33" t="e">
        <f>IF(AT414=0,0,(1-BX414/AT414)*(CA414+IF('935'!Q414=0,0,(CB414*'935'!Q414*('11'!C$17-'935'!Y414)/('11'!B$17-'935'!X414)))))</f>
        <v>#VALUE!</v>
      </c>
      <c r="CX414" s="33" t="e">
        <f t="shared" si="96"/>
        <v>#VALUE!</v>
      </c>
      <c r="CY414" s="49" t="e">
        <f t="shared" si="97"/>
        <v>#VALUE!</v>
      </c>
      <c r="CZ414" s="32" t="e">
        <f>AT414*(Parameters!B$21+AU414)*IF('DNO totals'!B$323&lt;0,1,'935'!S414)</f>
        <v>#VALUE!</v>
      </c>
      <c r="DA414" s="52" t="e">
        <f>IF('DNO totals'!B$323&lt;0,1,'935'!S414)*(Parameters!B$21+AU414)</f>
        <v>#VALUE!</v>
      </c>
      <c r="DB414" s="37" t="e">
        <f>CX414+'Charging rates'!B$106*DA414*100/'11'!B$17</f>
        <v>#VALUE!</v>
      </c>
      <c r="DC414" s="37" t="e">
        <f>DB414+'Charging rates'!B$116*(Parameters!B$21+AU414)*100/'11'!B$17*IF('DNO totals'!B$323&lt;0,1,'935'!S414)</f>
        <v>#VALUE!</v>
      </c>
      <c r="DD414" s="37" t="e">
        <f>'Charging rates'!B$97*(CP414+CT414)*100/'11'!B$17</f>
        <v>#VALUE!</v>
      </c>
      <c r="DE414" s="33" t="e">
        <f>MAX(0-(CB414*AU414*'11'!C$17/'11'!B$17),DC414+DD414)</f>
        <v>#VALUE!</v>
      </c>
      <c r="DF414" s="37" t="e">
        <f>IF(BS414,IF(AU414=0,CC414,MAX(0,MIN(CC414,CC414+(DE414/'935'!Q414*('11'!B$17-'935'!X414)/('11'!C$17-'935'!Y414))))),0)</f>
        <v>#VALUE!</v>
      </c>
      <c r="DG414" s="33" t="e">
        <f t="shared" si="98"/>
        <v>#VALUE!</v>
      </c>
      <c r="DH414" s="53" t="e">
        <f t="shared" si="99"/>
        <v>#VALUE!</v>
      </c>
    </row>
    <row r="415" spans="1:112">
      <c r="A415" s="28">
        <v>315</v>
      </c>
      <c r="B415" s="47" t="e">
        <f>'935'!B415</f>
        <v>#VALUE!</v>
      </c>
      <c r="C415" s="48" t="e">
        <f>OR('935'!E415&lt;&gt;"VOID",'935'!F415&lt;&gt;"VOID",'935'!G415&lt;&gt;"VOID")</f>
        <v>#VALUE!</v>
      </c>
      <c r="D415" s="32" t="e">
        <f>IF('935'!D415="VOID",0,'935'!D415*(1-'935'!X415/'11'!B$17))</f>
        <v>#VALUE!</v>
      </c>
      <c r="E415" s="32" t="e">
        <f>IF('935'!E415="VOID",0,'935'!E415*(1-'935'!X415/'11'!B$17))</f>
        <v>#VALUE!</v>
      </c>
      <c r="F415" s="32" t="e">
        <f>IF('935'!F415="VOID",0,'935'!F415*(1-'935'!X415/'11'!B$17))</f>
        <v>#VALUE!</v>
      </c>
      <c r="G415" s="32" t="e">
        <f>IF('935'!G415="VOID",0,'935'!G415*(1-'935'!X415/'11'!B$17))</f>
        <v>#VALUE!</v>
      </c>
      <c r="H415" s="49" t="e">
        <f t="shared" si="80"/>
        <v>#VALUE!</v>
      </c>
      <c r="I415" s="50" t="e">
        <f>MATCH('935'!J415,'913'!$B$6:$B$1205,0)</f>
        <v>#VALUE!</v>
      </c>
      <c r="J415" s="50" t="e">
        <f>MATCH(INDEX('913'!$D$6:$D$1205,I415),'913'!$B$6:$B$1205,0)</f>
        <v>#VALUE!</v>
      </c>
      <c r="K415" s="50" t="e">
        <f>MATCH(INDEX('913'!$D$6:$D$1205,J415),'913'!$B$6:$B$1205,0)</f>
        <v>#VALUE!</v>
      </c>
      <c r="L415" s="50" t="e">
        <f>MATCH(INDEX('913'!$D$6:$D$1205,K415),'913'!$B$6:$B$1205,0)</f>
        <v>#VALUE!</v>
      </c>
      <c r="M415" s="50" t="e">
        <f>MATCH(INDEX('913'!$D$6:$D$1205,L415),'913'!$B$6:$B$1205,0)</f>
        <v>#VALUE!</v>
      </c>
      <c r="N415" s="50" t="e">
        <f>MATCH(INDEX('913'!$D$6:$D$1205,M415),'913'!$B$6:$B$1205,0)</f>
        <v>#VALUE!</v>
      </c>
      <c r="O415" s="50" t="e">
        <f>MATCH(INDEX('913'!$D$6:$D$1205,N415),'913'!$B$6:$B$1205,0)</f>
        <v>#VALUE!</v>
      </c>
      <c r="P415" s="51" t="e">
        <f>MATCH(INDEX('913'!$D$6:$D$1205,O415),'913'!$B$6:$B$1205,0)</f>
        <v>#VALUE!</v>
      </c>
      <c r="Q415" s="37">
        <f>IF(ISNUMBER(I415),MAX(0,INDEX('913'!$E$6:$E$1205,I415)),0)</f>
        <v>0</v>
      </c>
      <c r="R415" s="37">
        <f>IF(ISNUMBER(J415),MAX(0,INDEX('913'!$E$6:$E$1205,J415)),0)</f>
        <v>0</v>
      </c>
      <c r="S415" s="37">
        <f>IF(ISNUMBER(K415),MAX(0,INDEX('913'!$E$6:$E$1205,K415)),0)</f>
        <v>0</v>
      </c>
      <c r="T415" s="37">
        <f>IF(ISNUMBER(L415),MAX(0,INDEX('913'!$E$6:$E$1205,L415)),0)</f>
        <v>0</v>
      </c>
      <c r="U415" s="37">
        <f>IF(ISNUMBER(M415),MAX(0,INDEX('913'!$E$6:$E$1205,M415)),0)</f>
        <v>0</v>
      </c>
      <c r="V415" s="37">
        <f>IF(ISNUMBER(N415),MAX(0,INDEX('913'!$E$6:$E$1205,N415)),0)</f>
        <v>0</v>
      </c>
      <c r="W415" s="37">
        <f>IF(ISNUMBER(O415),MAX(0,INDEX('913'!$E$6:$E$1205,O415)),0)</f>
        <v>0</v>
      </c>
      <c r="X415" s="52">
        <f>IF(ISNUMBER(P415),MAX(0,INDEX('913'!$E$6:$E$1205,P415)),0)</f>
        <v>0</v>
      </c>
      <c r="Y415" s="37">
        <f>IF(ISNUMBER(I415),MAX(0,INDEX('913'!$F$6:$F$1205,I415)),0)</f>
        <v>0</v>
      </c>
      <c r="Z415" s="37">
        <f>IF(ISNUMBER(J415),MAX(0,INDEX('913'!$F$6:$F$1205,J415)),0)</f>
        <v>0</v>
      </c>
      <c r="AA415" s="37">
        <f>IF(ISNUMBER(K415),MAX(0,INDEX('913'!$F$6:$F$1205,K415)),0)</f>
        <v>0</v>
      </c>
      <c r="AB415" s="37">
        <f>IF(ISNUMBER(L415),MAX(0,INDEX('913'!$F$6:$F$1205,L415)),0)</f>
        <v>0</v>
      </c>
      <c r="AC415" s="37">
        <f>IF(ISNUMBER(M415),MAX(0,INDEX('913'!$F$6:$F$1205,M415)),0)</f>
        <v>0</v>
      </c>
      <c r="AD415" s="37">
        <f>IF(ISNUMBER(N415),MAX(0,INDEX('913'!$F$6:$F$1205,N415)),0)</f>
        <v>0</v>
      </c>
      <c r="AE415" s="37">
        <f>IF(ISNUMBER(O415),MAX(0,INDEX('913'!$F$6:$F$1205,O415)),0)</f>
        <v>0</v>
      </c>
      <c r="AF415" s="37">
        <f>IF(ISNUMBER(P415),MAX(0,INDEX('913'!$F$6:$F$1205,P415)),0)</f>
        <v>0</v>
      </c>
      <c r="AG415" s="32">
        <f>IF(ISNUMBER(I415),SQRT(INDEX('913'!$I$6:$I$1205,I415)^2+INDEX('913'!$J$6:$J$1205,I415)^2),0)</f>
        <v>0</v>
      </c>
      <c r="AH415" s="32">
        <f>IF(ISNUMBER(J415),SQRT(INDEX('913'!$I$6:$I$1205,J415)^2+INDEX('913'!$J$6:$J$1205,J415)^2),0)</f>
        <v>0</v>
      </c>
      <c r="AI415" s="32">
        <f>IF(ISNUMBER(K415),SQRT(INDEX('913'!$I$6:$I$1205,K415)^2+INDEX('913'!$J$6:$J$1205,K415)^2),0)</f>
        <v>0</v>
      </c>
      <c r="AJ415" s="32">
        <f>IF(ISNUMBER(L415),SQRT(INDEX('913'!$I$6:$I$1205,L415)^2+INDEX('913'!$J$6:$J$1205,L415)^2),0)</f>
        <v>0</v>
      </c>
      <c r="AK415" s="32">
        <f>IF(ISNUMBER(M415),SQRT(INDEX('913'!$I$6:$I$1205,M415)^2+INDEX('913'!$J$6:$J$1205,M415)^2),0)</f>
        <v>0</v>
      </c>
      <c r="AL415" s="32">
        <f>IF(ISNUMBER(N415),SQRT(INDEX('913'!$I$6:$I$1205,N415)^2+INDEX('913'!$J$6:$J$1205,N415)^2),0)</f>
        <v>0</v>
      </c>
      <c r="AM415" s="32">
        <f>IF(ISNUMBER(O415),SQRT(INDEX('913'!$I$6:$I$1205,O415)^2+INDEX('913'!$J$6:$J$1205,O415)^2),0)</f>
        <v>0</v>
      </c>
      <c r="AN415" s="49">
        <f>IF(ISNUMBER(P415),SQRT(INDEX('913'!$I$6:$I$1205,P415)^2+INDEX('913'!$J$6:$J$1205,P415)^2),0)</f>
        <v>0</v>
      </c>
      <c r="AO415" s="37">
        <f t="shared" si="81"/>
        <v>0</v>
      </c>
      <c r="AP415" s="37">
        <f t="shared" si="82"/>
        <v>0</v>
      </c>
      <c r="AQ415" s="33" t="e">
        <f>-100*'935'!W415*(AO415+AP415)/'11'!C$17</f>
        <v>#VALUE!</v>
      </c>
      <c r="AR415" s="37" t="e">
        <f t="shared" si="83"/>
        <v>#VALUE!</v>
      </c>
      <c r="AS415" s="52" t="e">
        <f t="shared" si="84"/>
        <v>#VALUE!</v>
      </c>
      <c r="AT415" s="32" t="e">
        <f>IF('935'!C415="VOID",0,('935'!C415*(1-'935'!X415/'11'!B$17)))</f>
        <v>#VALUE!</v>
      </c>
      <c r="AU415" s="52" t="e">
        <f>'935'!Q415*(1-'935'!Y415/'11'!C$17)/(1-'935'!X415/'11'!B$17)</f>
        <v>#VALUE!</v>
      </c>
      <c r="AV415" s="37" t="e">
        <f>INDEX('DNO totals'!$B$57:$G$57,IF('935'!K415,IF(MOD('935'!K415,1000),IF(MOD('935'!K415,100),IF(MOD('935'!K415,10),IF(MOD('935'!K415,1000)=1,6,5),4),3),2),1))</f>
        <v>#VALUE!</v>
      </c>
      <c r="AW415" s="52" t="e">
        <f t="shared" si="85"/>
        <v>#VALUE!</v>
      </c>
      <c r="AX415" s="32" t="e">
        <f>IF('935'!V415="VOID",0,'935'!V415*(1-'935'!X415/'11'!B$17))</f>
        <v>#VALUE!</v>
      </c>
      <c r="AY415" s="33" t="e">
        <f>IF(H415,-100*'Charging rates'!B$10/'11'!B$17*AX415/H415,0)</f>
        <v>#VALUE!</v>
      </c>
      <c r="AZ415" s="33" t="e">
        <f>IF(C415,'DNO totals'!B$41,0)</f>
        <v>#VALUE!</v>
      </c>
      <c r="BA415" s="33" t="e">
        <f t="shared" si="86"/>
        <v>#VALUE!</v>
      </c>
      <c r="BB415" s="33" t="e">
        <f t="shared" si="87"/>
        <v>#VALUE!</v>
      </c>
      <c r="BC415" s="53" t="e">
        <f t="shared" si="88"/>
        <v>#VALUE!</v>
      </c>
      <c r="BD415" s="32" t="e">
        <f>IF(AT415,'935'!H415*AT415/(AT415+D415+H415),0)</f>
        <v>#VALUE!</v>
      </c>
      <c r="BE415" s="32" t="e">
        <f>IF(H415,'935'!H415*H415/(AT415+D415+H415),0)</f>
        <v>#VALUE!</v>
      </c>
      <c r="BF415" s="32" t="e">
        <f>BD415*(1-'935'!X415/'11'!B$17)</f>
        <v>#VALUE!</v>
      </c>
      <c r="BG415" s="49" t="e">
        <f>BE415*(1-'935'!X415/'11'!B$17)</f>
        <v>#VALUE!</v>
      </c>
      <c r="BH415" s="52" t="e">
        <f>AV415*Parameters!B$6</f>
        <v>#VALUE!</v>
      </c>
      <c r="BI415" s="37" t="e">
        <f>IF('935'!$K415=1000,'Charging rates'!$C$38*$BH415/(1+'DNO totals'!$C$99)*'935'!$L415,0)</f>
        <v>#VALUE!</v>
      </c>
      <c r="BJ415" s="37" t="e">
        <f>IF(MOD('935'!$K415,1000)=100,'Charging rates'!$D$38*$BH415/(1+'DNO totals'!$D$99)*'935'!$M415,0)</f>
        <v>#VALUE!</v>
      </c>
      <c r="BK415" s="37" t="e">
        <f>IF(MOD('935'!$K415,100)=10,'Charging rates'!$E$38*$BH415/(1+'DNO totals'!$E$99)*'935'!$N415,0)</f>
        <v>#VALUE!</v>
      </c>
      <c r="BL415" s="37" t="e">
        <f>IF(AND(MOD('935'!$K415,10)&gt;0,MOD('935'!$K415,1000)&gt;1),'Charging rates'!$F$38*$BH415/(1+'DNO totals'!$F$99)*'935'!$O415,0)</f>
        <v>#VALUE!</v>
      </c>
      <c r="BM415" s="37" t="e">
        <f>IF(MOD('935'!$K415,1000)=1,'Charging rates'!$G$38*$BH415/(1+'DNO totals'!$G$99)*'935'!$P415,0)</f>
        <v>#VALUE!</v>
      </c>
      <c r="BN415" s="52" t="e">
        <f t="shared" si="89"/>
        <v>#VALUE!</v>
      </c>
      <c r="BO415" s="37" t="e">
        <f>IF('935'!$K415&gt;1000,'Charging rates'!$C$38*$AW415*'935'!$L415,0)</f>
        <v>#VALUE!</v>
      </c>
      <c r="BP415" s="37" t="e">
        <f>IF(MOD('935'!$K415,1000)&gt;100,'Charging rates'!$D$38*$AW415*'935'!$M415,0)</f>
        <v>#VALUE!</v>
      </c>
      <c r="BQ415" s="37" t="e">
        <f>IF(MOD('935'!$K415,100)&gt;10,'Charging rates'!$E$38*$AW415*'935'!$N415,0)</f>
        <v>#VALUE!</v>
      </c>
      <c r="BR415" s="52" t="e">
        <f t="shared" si="90"/>
        <v>#VALUE!</v>
      </c>
      <c r="BS415" s="48" t="e">
        <f>'935'!C415&lt;&gt;"VOID"</f>
        <v>#VALUE!</v>
      </c>
      <c r="BT415" s="33" t="e">
        <f>IF(BS415,(100/'11'!B$17*BD415*((1-'935'!I415)*'Charging rates'!B$51+'Charging rates'!B$63)),0)</f>
        <v>#VALUE!</v>
      </c>
      <c r="BU415" s="33" t="e">
        <f>100/'11'!B$17*BG415*('Charging rates'!B$51+'Charging rates'!B$63)</f>
        <v>#VALUE!</v>
      </c>
      <c r="BV415" s="33" t="e">
        <f>100/'11'!B$17*BE415*('Charging rates'!B$51+'Charging rates'!B$63)</f>
        <v>#VALUE!</v>
      </c>
      <c r="BW415" s="53" t="e">
        <f t="shared" si="91"/>
        <v>#VALUE!</v>
      </c>
      <c r="BX415" s="32" t="e">
        <f>AT415-('935'!T415*(1-'935'!X415/'11'!B$17))</f>
        <v>#VALUE!</v>
      </c>
      <c r="BY415" s="32">
        <f>0-IF(ISNUMBER(I415),INDEX('913'!$I$6:$I$1205,I415),0)-IF(ISNUMBER(J415),INDEX('913'!$I$6:$I$1205,J415),0)-IF(ISNUMBER(K415),INDEX('913'!$I$6:$I$1205,K415),0)-IF(ISNUMBER(L415),INDEX('913'!$I$6:$I$1205,L415),0)-IF(ISNUMBER(M415),INDEX('913'!$I$6:$I$1205,M415),0)-IF(ISNUMBER(N415),INDEX('913'!$I$6:$I$1205,N415),0)-IF(ISNUMBER(O415),INDEX('913'!$I$6:$I$1205,O415),0)-IF(ISNUMBER(P415),INDEX('913'!$I$6:$I$1205,P415),0)</f>
        <v>0</v>
      </c>
      <c r="BZ415" s="37">
        <f>IF(BY415=0,1,MAX(1,SQRT(BY415^2+(IF(ISNUMBER(I415),INDEX('913'!$J$6:$J$1205,I415),0)+IF(ISNUMBER(J415),INDEX('913'!$J$6:$J$1205,J415),0)+IF(ISNUMBER(K415),INDEX('913'!$J$6:$J$1205,K415),0)+IF(ISNUMBER(L415),INDEX('913'!$J$6:$J$1205,L415),0)+IF(ISNUMBER(M415),INDEX('913'!$J$6:$J$1205,M415),0)+IF(ISNUMBER(N415),INDEX('913'!$J$6:$J$1205,N415),0)+IF(ISNUMBER(O415),INDEX('913'!$J$6:$J$1205,O415),0)+IF(ISNUMBER(P415),INDEX('913'!$J$6:$J$1205,P415),0))^2)/BY415))</f>
        <v>1</v>
      </c>
      <c r="CA415" s="33" t="e">
        <f>100*AO415/'11'!B$17</f>
        <v>#VALUE!</v>
      </c>
      <c r="CB415" s="37" t="e">
        <f>100*(AP415*BZ415)/'11'!C$17</f>
        <v>#VALUE!</v>
      </c>
      <c r="CC415" s="37" t="e">
        <f t="shared" si="92"/>
        <v>#VALUE!</v>
      </c>
      <c r="CD415" s="33" t="e">
        <f t="shared" si="93"/>
        <v>#VALUE!</v>
      </c>
      <c r="CE415" s="54" t="e">
        <f>'11'!C$17-'935'!Y415</f>
        <v>#VALUE!</v>
      </c>
      <c r="CF415" s="37" t="e">
        <f>MAX('DNO totals'!B$312+0,MIN('935'!L415+0,'DNO totals'!B$304+0))</f>
        <v>#VALUE!</v>
      </c>
      <c r="CG415" s="37" t="e">
        <f>MAX('DNO totals'!C$312+0,MIN('935'!M415+0,'DNO totals'!C$304+0))</f>
        <v>#VALUE!</v>
      </c>
      <c r="CH415" s="37" t="e">
        <f>MAX('DNO totals'!D$312+0,MIN('935'!N415+0,'DNO totals'!D$304+0))</f>
        <v>#VALUE!</v>
      </c>
      <c r="CI415" s="37" t="e">
        <f>MAX('DNO totals'!E$312+0,MIN('935'!O415+0,'DNO totals'!E$304+0))</f>
        <v>#VALUE!</v>
      </c>
      <c r="CJ415" s="52" t="e">
        <f>MAX('DNO totals'!F$312+0,MIN('935'!P415+0,'DNO totals'!F$304+0))</f>
        <v>#VALUE!</v>
      </c>
      <c r="CK415" s="37" t="e">
        <f>IF('935'!$K415=1000,'Charging rates'!$C$38*$BH415/(1+'DNO totals'!$C$99)*$CF415,0)</f>
        <v>#VALUE!</v>
      </c>
      <c r="CL415" s="37" t="e">
        <f>IF(MOD('935'!$K415,1000)=100,'Charging rates'!$D$38*$BH415/(1+'DNO totals'!$D$99)*$CG415,0)</f>
        <v>#VALUE!</v>
      </c>
      <c r="CM415" s="37" t="e">
        <f>IF(MOD('935'!$K415,100)=10,'Charging rates'!$E$38*$BH415/(1+'DNO totals'!$E$99)*$CH415,0)</f>
        <v>#VALUE!</v>
      </c>
      <c r="CN415" s="37" t="e">
        <f>IF(AND(MOD('935'!$K415,10)&gt;0,MOD('935'!$K415,1000)&gt;1),'Charging rates'!$F$38*$BH415/(1+'DNO totals'!$F$99)*$CI415,0)</f>
        <v>#VALUE!</v>
      </c>
      <c r="CO415" s="37" t="e">
        <f>IF(MOD('935'!$K415,1000)=1,'Charging rates'!$G$38*$BH415/(1+'DNO totals'!$G$99)*$CJ415,0)</f>
        <v>#VALUE!</v>
      </c>
      <c r="CP415" s="52" t="e">
        <f t="shared" si="94"/>
        <v>#VALUE!</v>
      </c>
      <c r="CQ415" s="37" t="e">
        <f>IF('935'!$K415&gt;1000,'Charging rates'!$C$38*$AW415*$CF415,0)</f>
        <v>#VALUE!</v>
      </c>
      <c r="CR415" s="37" t="e">
        <f>IF(MOD('935'!$K415,1000)&gt;100,'Charging rates'!$D$38*$AW415*$CG415,0)</f>
        <v>#VALUE!</v>
      </c>
      <c r="CS415" s="37" t="e">
        <f>IF(MOD('935'!$K415,100)&gt;10,'Charging rates'!$E$38*$AW415*$CH415,0)</f>
        <v>#VALUE!</v>
      </c>
      <c r="CT415" s="52" t="e">
        <f t="shared" si="95"/>
        <v>#VALUE!</v>
      </c>
      <c r="CU415" s="33" t="e">
        <f>100*(AP415*'935'!Q415*BZ415)/'11'!B$17</f>
        <v>#VALUE!</v>
      </c>
      <c r="CV415" s="33" t="e">
        <f>100/'11'!B$17*'Charging rates'!B$10*AW415</f>
        <v>#VALUE!</v>
      </c>
      <c r="CW415" s="33" t="e">
        <f>IF(AT415=0,0,(1-BX415/AT415)*(CA415+IF('935'!Q415=0,0,(CB415*'935'!Q415*('11'!C$17-'935'!Y415)/('11'!B$17-'935'!X415)))))</f>
        <v>#VALUE!</v>
      </c>
      <c r="CX415" s="33" t="e">
        <f t="shared" si="96"/>
        <v>#VALUE!</v>
      </c>
      <c r="CY415" s="49" t="e">
        <f t="shared" si="97"/>
        <v>#VALUE!</v>
      </c>
      <c r="CZ415" s="32" t="e">
        <f>AT415*(Parameters!B$21+AU415)*IF('DNO totals'!B$323&lt;0,1,'935'!S415)</f>
        <v>#VALUE!</v>
      </c>
      <c r="DA415" s="52" t="e">
        <f>IF('DNO totals'!B$323&lt;0,1,'935'!S415)*(Parameters!B$21+AU415)</f>
        <v>#VALUE!</v>
      </c>
      <c r="DB415" s="37" t="e">
        <f>CX415+'Charging rates'!B$106*DA415*100/'11'!B$17</f>
        <v>#VALUE!</v>
      </c>
      <c r="DC415" s="37" t="e">
        <f>DB415+'Charging rates'!B$116*(Parameters!B$21+AU415)*100/'11'!B$17*IF('DNO totals'!B$323&lt;0,1,'935'!S415)</f>
        <v>#VALUE!</v>
      </c>
      <c r="DD415" s="37" t="e">
        <f>'Charging rates'!B$97*(CP415+CT415)*100/'11'!B$17</f>
        <v>#VALUE!</v>
      </c>
      <c r="DE415" s="33" t="e">
        <f>MAX(0-(CB415*AU415*'11'!C$17/'11'!B$17),DC415+DD415)</f>
        <v>#VALUE!</v>
      </c>
      <c r="DF415" s="37" t="e">
        <f>IF(BS415,IF(AU415=0,CC415,MAX(0,MIN(CC415,CC415+(DE415/'935'!Q415*('11'!B$17-'935'!X415)/('11'!C$17-'935'!Y415))))),0)</f>
        <v>#VALUE!</v>
      </c>
      <c r="DG415" s="33" t="e">
        <f t="shared" si="98"/>
        <v>#VALUE!</v>
      </c>
      <c r="DH415" s="53" t="e">
        <f t="shared" si="99"/>
        <v>#VALUE!</v>
      </c>
    </row>
    <row r="416" spans="1:112">
      <c r="A416" s="28">
        <v>316</v>
      </c>
      <c r="B416" s="47" t="e">
        <f>'935'!B416</f>
        <v>#VALUE!</v>
      </c>
      <c r="C416" s="48" t="e">
        <f>OR('935'!E416&lt;&gt;"VOID",'935'!F416&lt;&gt;"VOID",'935'!G416&lt;&gt;"VOID")</f>
        <v>#VALUE!</v>
      </c>
      <c r="D416" s="32" t="e">
        <f>IF('935'!D416="VOID",0,'935'!D416*(1-'935'!X416/'11'!B$17))</f>
        <v>#VALUE!</v>
      </c>
      <c r="E416" s="32" t="e">
        <f>IF('935'!E416="VOID",0,'935'!E416*(1-'935'!X416/'11'!B$17))</f>
        <v>#VALUE!</v>
      </c>
      <c r="F416" s="32" t="e">
        <f>IF('935'!F416="VOID",0,'935'!F416*(1-'935'!X416/'11'!B$17))</f>
        <v>#VALUE!</v>
      </c>
      <c r="G416" s="32" t="e">
        <f>IF('935'!G416="VOID",0,'935'!G416*(1-'935'!X416/'11'!B$17))</f>
        <v>#VALUE!</v>
      </c>
      <c r="H416" s="49" t="e">
        <f t="shared" si="80"/>
        <v>#VALUE!</v>
      </c>
      <c r="I416" s="50" t="e">
        <f>MATCH('935'!J416,'913'!$B$6:$B$1205,0)</f>
        <v>#VALUE!</v>
      </c>
      <c r="J416" s="50" t="e">
        <f>MATCH(INDEX('913'!$D$6:$D$1205,I416),'913'!$B$6:$B$1205,0)</f>
        <v>#VALUE!</v>
      </c>
      <c r="K416" s="50" t="e">
        <f>MATCH(INDEX('913'!$D$6:$D$1205,J416),'913'!$B$6:$B$1205,0)</f>
        <v>#VALUE!</v>
      </c>
      <c r="L416" s="50" t="e">
        <f>MATCH(INDEX('913'!$D$6:$D$1205,K416),'913'!$B$6:$B$1205,0)</f>
        <v>#VALUE!</v>
      </c>
      <c r="M416" s="50" t="e">
        <f>MATCH(INDEX('913'!$D$6:$D$1205,L416),'913'!$B$6:$B$1205,0)</f>
        <v>#VALUE!</v>
      </c>
      <c r="N416" s="50" t="e">
        <f>MATCH(INDEX('913'!$D$6:$D$1205,M416),'913'!$B$6:$B$1205,0)</f>
        <v>#VALUE!</v>
      </c>
      <c r="O416" s="50" t="e">
        <f>MATCH(INDEX('913'!$D$6:$D$1205,N416),'913'!$B$6:$B$1205,0)</f>
        <v>#VALUE!</v>
      </c>
      <c r="P416" s="51" t="e">
        <f>MATCH(INDEX('913'!$D$6:$D$1205,O416),'913'!$B$6:$B$1205,0)</f>
        <v>#VALUE!</v>
      </c>
      <c r="Q416" s="37">
        <f>IF(ISNUMBER(I416),MAX(0,INDEX('913'!$E$6:$E$1205,I416)),0)</f>
        <v>0</v>
      </c>
      <c r="R416" s="37">
        <f>IF(ISNUMBER(J416),MAX(0,INDEX('913'!$E$6:$E$1205,J416)),0)</f>
        <v>0</v>
      </c>
      <c r="S416" s="37">
        <f>IF(ISNUMBER(K416),MAX(0,INDEX('913'!$E$6:$E$1205,K416)),0)</f>
        <v>0</v>
      </c>
      <c r="T416" s="37">
        <f>IF(ISNUMBER(L416),MAX(0,INDEX('913'!$E$6:$E$1205,L416)),0)</f>
        <v>0</v>
      </c>
      <c r="U416" s="37">
        <f>IF(ISNUMBER(M416),MAX(0,INDEX('913'!$E$6:$E$1205,M416)),0)</f>
        <v>0</v>
      </c>
      <c r="V416" s="37">
        <f>IF(ISNUMBER(N416),MAX(0,INDEX('913'!$E$6:$E$1205,N416)),0)</f>
        <v>0</v>
      </c>
      <c r="W416" s="37">
        <f>IF(ISNUMBER(O416),MAX(0,INDEX('913'!$E$6:$E$1205,O416)),0)</f>
        <v>0</v>
      </c>
      <c r="X416" s="52">
        <f>IF(ISNUMBER(P416),MAX(0,INDEX('913'!$E$6:$E$1205,P416)),0)</f>
        <v>0</v>
      </c>
      <c r="Y416" s="37">
        <f>IF(ISNUMBER(I416),MAX(0,INDEX('913'!$F$6:$F$1205,I416)),0)</f>
        <v>0</v>
      </c>
      <c r="Z416" s="37">
        <f>IF(ISNUMBER(J416),MAX(0,INDEX('913'!$F$6:$F$1205,J416)),0)</f>
        <v>0</v>
      </c>
      <c r="AA416" s="37">
        <f>IF(ISNUMBER(K416),MAX(0,INDEX('913'!$F$6:$F$1205,K416)),0)</f>
        <v>0</v>
      </c>
      <c r="AB416" s="37">
        <f>IF(ISNUMBER(L416),MAX(0,INDEX('913'!$F$6:$F$1205,L416)),0)</f>
        <v>0</v>
      </c>
      <c r="AC416" s="37">
        <f>IF(ISNUMBER(M416),MAX(0,INDEX('913'!$F$6:$F$1205,M416)),0)</f>
        <v>0</v>
      </c>
      <c r="AD416" s="37">
        <f>IF(ISNUMBER(N416),MAX(0,INDEX('913'!$F$6:$F$1205,N416)),0)</f>
        <v>0</v>
      </c>
      <c r="AE416" s="37">
        <f>IF(ISNUMBER(O416),MAX(0,INDEX('913'!$F$6:$F$1205,O416)),0)</f>
        <v>0</v>
      </c>
      <c r="AF416" s="37">
        <f>IF(ISNUMBER(P416),MAX(0,INDEX('913'!$F$6:$F$1205,P416)),0)</f>
        <v>0</v>
      </c>
      <c r="AG416" s="32">
        <f>IF(ISNUMBER(I416),SQRT(INDEX('913'!$I$6:$I$1205,I416)^2+INDEX('913'!$J$6:$J$1205,I416)^2),0)</f>
        <v>0</v>
      </c>
      <c r="AH416" s="32">
        <f>IF(ISNUMBER(J416),SQRT(INDEX('913'!$I$6:$I$1205,J416)^2+INDEX('913'!$J$6:$J$1205,J416)^2),0)</f>
        <v>0</v>
      </c>
      <c r="AI416" s="32">
        <f>IF(ISNUMBER(K416),SQRT(INDEX('913'!$I$6:$I$1205,K416)^2+INDEX('913'!$J$6:$J$1205,K416)^2),0)</f>
        <v>0</v>
      </c>
      <c r="AJ416" s="32">
        <f>IF(ISNUMBER(L416),SQRT(INDEX('913'!$I$6:$I$1205,L416)^2+INDEX('913'!$J$6:$J$1205,L416)^2),0)</f>
        <v>0</v>
      </c>
      <c r="AK416" s="32">
        <f>IF(ISNUMBER(M416),SQRT(INDEX('913'!$I$6:$I$1205,M416)^2+INDEX('913'!$J$6:$J$1205,M416)^2),0)</f>
        <v>0</v>
      </c>
      <c r="AL416" s="32">
        <f>IF(ISNUMBER(N416),SQRT(INDEX('913'!$I$6:$I$1205,N416)^2+INDEX('913'!$J$6:$J$1205,N416)^2),0)</f>
        <v>0</v>
      </c>
      <c r="AM416" s="32">
        <f>IF(ISNUMBER(O416),SQRT(INDEX('913'!$I$6:$I$1205,O416)^2+INDEX('913'!$J$6:$J$1205,O416)^2),0)</f>
        <v>0</v>
      </c>
      <c r="AN416" s="49">
        <f>IF(ISNUMBER(P416),SQRT(INDEX('913'!$I$6:$I$1205,P416)^2+INDEX('913'!$J$6:$J$1205,P416)^2),0)</f>
        <v>0</v>
      </c>
      <c r="AO416" s="37">
        <f t="shared" si="81"/>
        <v>0</v>
      </c>
      <c r="AP416" s="37">
        <f t="shared" si="82"/>
        <v>0</v>
      </c>
      <c r="AQ416" s="33" t="e">
        <f>-100*'935'!W416*(AO416+AP416)/'11'!C$17</f>
        <v>#VALUE!</v>
      </c>
      <c r="AR416" s="37" t="e">
        <f t="shared" si="83"/>
        <v>#VALUE!</v>
      </c>
      <c r="AS416" s="52" t="e">
        <f t="shared" si="84"/>
        <v>#VALUE!</v>
      </c>
      <c r="AT416" s="32" t="e">
        <f>IF('935'!C416="VOID",0,('935'!C416*(1-'935'!X416/'11'!B$17)))</f>
        <v>#VALUE!</v>
      </c>
      <c r="AU416" s="52" t="e">
        <f>'935'!Q416*(1-'935'!Y416/'11'!C$17)/(1-'935'!X416/'11'!B$17)</f>
        <v>#VALUE!</v>
      </c>
      <c r="AV416" s="37" t="e">
        <f>INDEX('DNO totals'!$B$57:$G$57,IF('935'!K416,IF(MOD('935'!K416,1000),IF(MOD('935'!K416,100),IF(MOD('935'!K416,10),IF(MOD('935'!K416,1000)=1,6,5),4),3),2),1))</f>
        <v>#VALUE!</v>
      </c>
      <c r="AW416" s="52" t="e">
        <f t="shared" si="85"/>
        <v>#VALUE!</v>
      </c>
      <c r="AX416" s="32" t="e">
        <f>IF('935'!V416="VOID",0,'935'!V416*(1-'935'!X416/'11'!B$17))</f>
        <v>#VALUE!</v>
      </c>
      <c r="AY416" s="33" t="e">
        <f>IF(H416,-100*'Charging rates'!B$10/'11'!B$17*AX416/H416,0)</f>
        <v>#VALUE!</v>
      </c>
      <c r="AZ416" s="33" t="e">
        <f>IF(C416,'DNO totals'!B$41,0)</f>
        <v>#VALUE!</v>
      </c>
      <c r="BA416" s="33" t="e">
        <f t="shared" si="86"/>
        <v>#VALUE!</v>
      </c>
      <c r="BB416" s="33" t="e">
        <f t="shared" si="87"/>
        <v>#VALUE!</v>
      </c>
      <c r="BC416" s="53" t="e">
        <f t="shared" si="88"/>
        <v>#VALUE!</v>
      </c>
      <c r="BD416" s="32" t="e">
        <f>IF(AT416,'935'!H416*AT416/(AT416+D416+H416),0)</f>
        <v>#VALUE!</v>
      </c>
      <c r="BE416" s="32" t="e">
        <f>IF(H416,'935'!H416*H416/(AT416+D416+H416),0)</f>
        <v>#VALUE!</v>
      </c>
      <c r="BF416" s="32" t="e">
        <f>BD416*(1-'935'!X416/'11'!B$17)</f>
        <v>#VALUE!</v>
      </c>
      <c r="BG416" s="49" t="e">
        <f>BE416*(1-'935'!X416/'11'!B$17)</f>
        <v>#VALUE!</v>
      </c>
      <c r="BH416" s="52" t="e">
        <f>AV416*Parameters!B$6</f>
        <v>#VALUE!</v>
      </c>
      <c r="BI416" s="37" t="e">
        <f>IF('935'!$K416=1000,'Charging rates'!$C$38*$BH416/(1+'DNO totals'!$C$99)*'935'!$L416,0)</f>
        <v>#VALUE!</v>
      </c>
      <c r="BJ416" s="37" t="e">
        <f>IF(MOD('935'!$K416,1000)=100,'Charging rates'!$D$38*$BH416/(1+'DNO totals'!$D$99)*'935'!$M416,0)</f>
        <v>#VALUE!</v>
      </c>
      <c r="BK416" s="37" t="e">
        <f>IF(MOD('935'!$K416,100)=10,'Charging rates'!$E$38*$BH416/(1+'DNO totals'!$E$99)*'935'!$N416,0)</f>
        <v>#VALUE!</v>
      </c>
      <c r="BL416" s="37" t="e">
        <f>IF(AND(MOD('935'!$K416,10)&gt;0,MOD('935'!$K416,1000)&gt;1),'Charging rates'!$F$38*$BH416/(1+'DNO totals'!$F$99)*'935'!$O416,0)</f>
        <v>#VALUE!</v>
      </c>
      <c r="BM416" s="37" t="e">
        <f>IF(MOD('935'!$K416,1000)=1,'Charging rates'!$G$38*$BH416/(1+'DNO totals'!$G$99)*'935'!$P416,0)</f>
        <v>#VALUE!</v>
      </c>
      <c r="BN416" s="52" t="e">
        <f t="shared" si="89"/>
        <v>#VALUE!</v>
      </c>
      <c r="BO416" s="37" t="e">
        <f>IF('935'!$K416&gt;1000,'Charging rates'!$C$38*$AW416*'935'!$L416,0)</f>
        <v>#VALUE!</v>
      </c>
      <c r="BP416" s="37" t="e">
        <f>IF(MOD('935'!$K416,1000)&gt;100,'Charging rates'!$D$38*$AW416*'935'!$M416,0)</f>
        <v>#VALUE!</v>
      </c>
      <c r="BQ416" s="37" t="e">
        <f>IF(MOD('935'!$K416,100)&gt;10,'Charging rates'!$E$38*$AW416*'935'!$N416,0)</f>
        <v>#VALUE!</v>
      </c>
      <c r="BR416" s="52" t="e">
        <f t="shared" si="90"/>
        <v>#VALUE!</v>
      </c>
      <c r="BS416" s="48" t="e">
        <f>'935'!C416&lt;&gt;"VOID"</f>
        <v>#VALUE!</v>
      </c>
      <c r="BT416" s="33" t="e">
        <f>IF(BS416,(100/'11'!B$17*BD416*((1-'935'!I416)*'Charging rates'!B$51+'Charging rates'!B$63)),0)</f>
        <v>#VALUE!</v>
      </c>
      <c r="BU416" s="33" t="e">
        <f>100/'11'!B$17*BG416*('Charging rates'!B$51+'Charging rates'!B$63)</f>
        <v>#VALUE!</v>
      </c>
      <c r="BV416" s="33" t="e">
        <f>100/'11'!B$17*BE416*('Charging rates'!B$51+'Charging rates'!B$63)</f>
        <v>#VALUE!</v>
      </c>
      <c r="BW416" s="53" t="e">
        <f t="shared" si="91"/>
        <v>#VALUE!</v>
      </c>
      <c r="BX416" s="32" t="e">
        <f>AT416-('935'!T416*(1-'935'!X416/'11'!B$17))</f>
        <v>#VALUE!</v>
      </c>
      <c r="BY416" s="32">
        <f>0-IF(ISNUMBER(I416),INDEX('913'!$I$6:$I$1205,I416),0)-IF(ISNUMBER(J416),INDEX('913'!$I$6:$I$1205,J416),0)-IF(ISNUMBER(K416),INDEX('913'!$I$6:$I$1205,K416),0)-IF(ISNUMBER(L416),INDEX('913'!$I$6:$I$1205,L416),0)-IF(ISNUMBER(M416),INDEX('913'!$I$6:$I$1205,M416),0)-IF(ISNUMBER(N416),INDEX('913'!$I$6:$I$1205,N416),0)-IF(ISNUMBER(O416),INDEX('913'!$I$6:$I$1205,O416),0)-IF(ISNUMBER(P416),INDEX('913'!$I$6:$I$1205,P416),0)</f>
        <v>0</v>
      </c>
      <c r="BZ416" s="37">
        <f>IF(BY416=0,1,MAX(1,SQRT(BY416^2+(IF(ISNUMBER(I416),INDEX('913'!$J$6:$J$1205,I416),0)+IF(ISNUMBER(J416),INDEX('913'!$J$6:$J$1205,J416),0)+IF(ISNUMBER(K416),INDEX('913'!$J$6:$J$1205,K416),0)+IF(ISNUMBER(L416),INDEX('913'!$J$6:$J$1205,L416),0)+IF(ISNUMBER(M416),INDEX('913'!$J$6:$J$1205,M416),0)+IF(ISNUMBER(N416),INDEX('913'!$J$6:$J$1205,N416),0)+IF(ISNUMBER(O416),INDEX('913'!$J$6:$J$1205,O416),0)+IF(ISNUMBER(P416),INDEX('913'!$J$6:$J$1205,P416),0))^2)/BY416))</f>
        <v>1</v>
      </c>
      <c r="CA416" s="33" t="e">
        <f>100*AO416/'11'!B$17</f>
        <v>#VALUE!</v>
      </c>
      <c r="CB416" s="37" t="e">
        <f>100*(AP416*BZ416)/'11'!C$17</f>
        <v>#VALUE!</v>
      </c>
      <c r="CC416" s="37" t="e">
        <f t="shared" si="92"/>
        <v>#VALUE!</v>
      </c>
      <c r="CD416" s="33" t="e">
        <f t="shared" si="93"/>
        <v>#VALUE!</v>
      </c>
      <c r="CE416" s="54" t="e">
        <f>'11'!C$17-'935'!Y416</f>
        <v>#VALUE!</v>
      </c>
      <c r="CF416" s="37" t="e">
        <f>MAX('DNO totals'!B$312+0,MIN('935'!L416+0,'DNO totals'!B$304+0))</f>
        <v>#VALUE!</v>
      </c>
      <c r="CG416" s="37" t="e">
        <f>MAX('DNO totals'!C$312+0,MIN('935'!M416+0,'DNO totals'!C$304+0))</f>
        <v>#VALUE!</v>
      </c>
      <c r="CH416" s="37" t="e">
        <f>MAX('DNO totals'!D$312+0,MIN('935'!N416+0,'DNO totals'!D$304+0))</f>
        <v>#VALUE!</v>
      </c>
      <c r="CI416" s="37" t="e">
        <f>MAX('DNO totals'!E$312+0,MIN('935'!O416+0,'DNO totals'!E$304+0))</f>
        <v>#VALUE!</v>
      </c>
      <c r="CJ416" s="52" t="e">
        <f>MAX('DNO totals'!F$312+0,MIN('935'!P416+0,'DNO totals'!F$304+0))</f>
        <v>#VALUE!</v>
      </c>
      <c r="CK416" s="37" t="e">
        <f>IF('935'!$K416=1000,'Charging rates'!$C$38*$BH416/(1+'DNO totals'!$C$99)*$CF416,0)</f>
        <v>#VALUE!</v>
      </c>
      <c r="CL416" s="37" t="e">
        <f>IF(MOD('935'!$K416,1000)=100,'Charging rates'!$D$38*$BH416/(1+'DNO totals'!$D$99)*$CG416,0)</f>
        <v>#VALUE!</v>
      </c>
      <c r="CM416" s="37" t="e">
        <f>IF(MOD('935'!$K416,100)=10,'Charging rates'!$E$38*$BH416/(1+'DNO totals'!$E$99)*$CH416,0)</f>
        <v>#VALUE!</v>
      </c>
      <c r="CN416" s="37" t="e">
        <f>IF(AND(MOD('935'!$K416,10)&gt;0,MOD('935'!$K416,1000)&gt;1),'Charging rates'!$F$38*$BH416/(1+'DNO totals'!$F$99)*$CI416,0)</f>
        <v>#VALUE!</v>
      </c>
      <c r="CO416" s="37" t="e">
        <f>IF(MOD('935'!$K416,1000)=1,'Charging rates'!$G$38*$BH416/(1+'DNO totals'!$G$99)*$CJ416,0)</f>
        <v>#VALUE!</v>
      </c>
      <c r="CP416" s="52" t="e">
        <f t="shared" si="94"/>
        <v>#VALUE!</v>
      </c>
      <c r="CQ416" s="37" t="e">
        <f>IF('935'!$K416&gt;1000,'Charging rates'!$C$38*$AW416*$CF416,0)</f>
        <v>#VALUE!</v>
      </c>
      <c r="CR416" s="37" t="e">
        <f>IF(MOD('935'!$K416,1000)&gt;100,'Charging rates'!$D$38*$AW416*$CG416,0)</f>
        <v>#VALUE!</v>
      </c>
      <c r="CS416" s="37" t="e">
        <f>IF(MOD('935'!$K416,100)&gt;10,'Charging rates'!$E$38*$AW416*$CH416,0)</f>
        <v>#VALUE!</v>
      </c>
      <c r="CT416" s="52" t="e">
        <f t="shared" si="95"/>
        <v>#VALUE!</v>
      </c>
      <c r="CU416" s="33" t="e">
        <f>100*(AP416*'935'!Q416*BZ416)/'11'!B$17</f>
        <v>#VALUE!</v>
      </c>
      <c r="CV416" s="33" t="e">
        <f>100/'11'!B$17*'Charging rates'!B$10*AW416</f>
        <v>#VALUE!</v>
      </c>
      <c r="CW416" s="33" t="e">
        <f>IF(AT416=0,0,(1-BX416/AT416)*(CA416+IF('935'!Q416=0,0,(CB416*'935'!Q416*('11'!C$17-'935'!Y416)/('11'!B$17-'935'!X416)))))</f>
        <v>#VALUE!</v>
      </c>
      <c r="CX416" s="33" t="e">
        <f t="shared" si="96"/>
        <v>#VALUE!</v>
      </c>
      <c r="CY416" s="49" t="e">
        <f t="shared" si="97"/>
        <v>#VALUE!</v>
      </c>
      <c r="CZ416" s="32" t="e">
        <f>AT416*(Parameters!B$21+AU416)*IF('DNO totals'!B$323&lt;0,1,'935'!S416)</f>
        <v>#VALUE!</v>
      </c>
      <c r="DA416" s="52" t="e">
        <f>IF('DNO totals'!B$323&lt;0,1,'935'!S416)*(Parameters!B$21+AU416)</f>
        <v>#VALUE!</v>
      </c>
      <c r="DB416" s="37" t="e">
        <f>CX416+'Charging rates'!B$106*DA416*100/'11'!B$17</f>
        <v>#VALUE!</v>
      </c>
      <c r="DC416" s="37" t="e">
        <f>DB416+'Charging rates'!B$116*(Parameters!B$21+AU416)*100/'11'!B$17*IF('DNO totals'!B$323&lt;0,1,'935'!S416)</f>
        <v>#VALUE!</v>
      </c>
      <c r="DD416" s="37" t="e">
        <f>'Charging rates'!B$97*(CP416+CT416)*100/'11'!B$17</f>
        <v>#VALUE!</v>
      </c>
      <c r="DE416" s="33" t="e">
        <f>MAX(0-(CB416*AU416*'11'!C$17/'11'!B$17),DC416+DD416)</f>
        <v>#VALUE!</v>
      </c>
      <c r="DF416" s="37" t="e">
        <f>IF(BS416,IF(AU416=0,CC416,MAX(0,MIN(CC416,CC416+(DE416/'935'!Q416*('11'!B$17-'935'!X416)/('11'!C$17-'935'!Y416))))),0)</f>
        <v>#VALUE!</v>
      </c>
      <c r="DG416" s="33" t="e">
        <f t="shared" si="98"/>
        <v>#VALUE!</v>
      </c>
      <c r="DH416" s="53" t="e">
        <f t="shared" si="99"/>
        <v>#VALUE!</v>
      </c>
    </row>
    <row r="417" spans="1:112">
      <c r="A417" s="28">
        <v>317</v>
      </c>
      <c r="B417" s="47" t="e">
        <f>'935'!B417</f>
        <v>#VALUE!</v>
      </c>
      <c r="C417" s="48" t="e">
        <f>OR('935'!E417&lt;&gt;"VOID",'935'!F417&lt;&gt;"VOID",'935'!G417&lt;&gt;"VOID")</f>
        <v>#VALUE!</v>
      </c>
      <c r="D417" s="32" t="e">
        <f>IF('935'!D417="VOID",0,'935'!D417*(1-'935'!X417/'11'!B$17))</f>
        <v>#VALUE!</v>
      </c>
      <c r="E417" s="32" t="e">
        <f>IF('935'!E417="VOID",0,'935'!E417*(1-'935'!X417/'11'!B$17))</f>
        <v>#VALUE!</v>
      </c>
      <c r="F417" s="32" t="e">
        <f>IF('935'!F417="VOID",0,'935'!F417*(1-'935'!X417/'11'!B$17))</f>
        <v>#VALUE!</v>
      </c>
      <c r="G417" s="32" t="e">
        <f>IF('935'!G417="VOID",0,'935'!G417*(1-'935'!X417/'11'!B$17))</f>
        <v>#VALUE!</v>
      </c>
      <c r="H417" s="49" t="e">
        <f t="shared" si="80"/>
        <v>#VALUE!</v>
      </c>
      <c r="I417" s="50" t="e">
        <f>MATCH('935'!J417,'913'!$B$6:$B$1205,0)</f>
        <v>#VALUE!</v>
      </c>
      <c r="J417" s="50" t="e">
        <f>MATCH(INDEX('913'!$D$6:$D$1205,I417),'913'!$B$6:$B$1205,0)</f>
        <v>#VALUE!</v>
      </c>
      <c r="K417" s="50" t="e">
        <f>MATCH(INDEX('913'!$D$6:$D$1205,J417),'913'!$B$6:$B$1205,0)</f>
        <v>#VALUE!</v>
      </c>
      <c r="L417" s="50" t="e">
        <f>MATCH(INDEX('913'!$D$6:$D$1205,K417),'913'!$B$6:$B$1205,0)</f>
        <v>#VALUE!</v>
      </c>
      <c r="M417" s="50" t="e">
        <f>MATCH(INDEX('913'!$D$6:$D$1205,L417),'913'!$B$6:$B$1205,0)</f>
        <v>#VALUE!</v>
      </c>
      <c r="N417" s="50" t="e">
        <f>MATCH(INDEX('913'!$D$6:$D$1205,M417),'913'!$B$6:$B$1205,0)</f>
        <v>#VALUE!</v>
      </c>
      <c r="O417" s="50" t="e">
        <f>MATCH(INDEX('913'!$D$6:$D$1205,N417),'913'!$B$6:$B$1205,0)</f>
        <v>#VALUE!</v>
      </c>
      <c r="P417" s="51" t="e">
        <f>MATCH(INDEX('913'!$D$6:$D$1205,O417),'913'!$B$6:$B$1205,0)</f>
        <v>#VALUE!</v>
      </c>
      <c r="Q417" s="37">
        <f>IF(ISNUMBER(I417),MAX(0,INDEX('913'!$E$6:$E$1205,I417)),0)</f>
        <v>0</v>
      </c>
      <c r="R417" s="37">
        <f>IF(ISNUMBER(J417),MAX(0,INDEX('913'!$E$6:$E$1205,J417)),0)</f>
        <v>0</v>
      </c>
      <c r="S417" s="37">
        <f>IF(ISNUMBER(K417),MAX(0,INDEX('913'!$E$6:$E$1205,K417)),0)</f>
        <v>0</v>
      </c>
      <c r="T417" s="37">
        <f>IF(ISNUMBER(L417),MAX(0,INDEX('913'!$E$6:$E$1205,L417)),0)</f>
        <v>0</v>
      </c>
      <c r="U417" s="37">
        <f>IF(ISNUMBER(M417),MAX(0,INDEX('913'!$E$6:$E$1205,M417)),0)</f>
        <v>0</v>
      </c>
      <c r="V417" s="37">
        <f>IF(ISNUMBER(N417),MAX(0,INDEX('913'!$E$6:$E$1205,N417)),0)</f>
        <v>0</v>
      </c>
      <c r="W417" s="37">
        <f>IF(ISNUMBER(O417),MAX(0,INDEX('913'!$E$6:$E$1205,O417)),0)</f>
        <v>0</v>
      </c>
      <c r="X417" s="52">
        <f>IF(ISNUMBER(P417),MAX(0,INDEX('913'!$E$6:$E$1205,P417)),0)</f>
        <v>0</v>
      </c>
      <c r="Y417" s="37">
        <f>IF(ISNUMBER(I417),MAX(0,INDEX('913'!$F$6:$F$1205,I417)),0)</f>
        <v>0</v>
      </c>
      <c r="Z417" s="37">
        <f>IF(ISNUMBER(J417),MAX(0,INDEX('913'!$F$6:$F$1205,J417)),0)</f>
        <v>0</v>
      </c>
      <c r="AA417" s="37">
        <f>IF(ISNUMBER(K417),MAX(0,INDEX('913'!$F$6:$F$1205,K417)),0)</f>
        <v>0</v>
      </c>
      <c r="AB417" s="37">
        <f>IF(ISNUMBER(L417),MAX(0,INDEX('913'!$F$6:$F$1205,L417)),0)</f>
        <v>0</v>
      </c>
      <c r="AC417" s="37">
        <f>IF(ISNUMBER(M417),MAX(0,INDEX('913'!$F$6:$F$1205,M417)),0)</f>
        <v>0</v>
      </c>
      <c r="AD417" s="37">
        <f>IF(ISNUMBER(N417),MAX(0,INDEX('913'!$F$6:$F$1205,N417)),0)</f>
        <v>0</v>
      </c>
      <c r="AE417" s="37">
        <f>IF(ISNUMBER(O417),MAX(0,INDEX('913'!$F$6:$F$1205,O417)),0)</f>
        <v>0</v>
      </c>
      <c r="AF417" s="37">
        <f>IF(ISNUMBER(P417),MAX(0,INDEX('913'!$F$6:$F$1205,P417)),0)</f>
        <v>0</v>
      </c>
      <c r="AG417" s="32">
        <f>IF(ISNUMBER(I417),SQRT(INDEX('913'!$I$6:$I$1205,I417)^2+INDEX('913'!$J$6:$J$1205,I417)^2),0)</f>
        <v>0</v>
      </c>
      <c r="AH417" s="32">
        <f>IF(ISNUMBER(J417),SQRT(INDEX('913'!$I$6:$I$1205,J417)^2+INDEX('913'!$J$6:$J$1205,J417)^2),0)</f>
        <v>0</v>
      </c>
      <c r="AI417" s="32">
        <f>IF(ISNUMBER(K417),SQRT(INDEX('913'!$I$6:$I$1205,K417)^2+INDEX('913'!$J$6:$J$1205,K417)^2),0)</f>
        <v>0</v>
      </c>
      <c r="AJ417" s="32">
        <f>IF(ISNUMBER(L417),SQRT(INDEX('913'!$I$6:$I$1205,L417)^2+INDEX('913'!$J$6:$J$1205,L417)^2),0)</f>
        <v>0</v>
      </c>
      <c r="AK417" s="32">
        <f>IF(ISNUMBER(M417),SQRT(INDEX('913'!$I$6:$I$1205,M417)^2+INDEX('913'!$J$6:$J$1205,M417)^2),0)</f>
        <v>0</v>
      </c>
      <c r="AL417" s="32">
        <f>IF(ISNUMBER(N417),SQRT(INDEX('913'!$I$6:$I$1205,N417)^2+INDEX('913'!$J$6:$J$1205,N417)^2),0)</f>
        <v>0</v>
      </c>
      <c r="AM417" s="32">
        <f>IF(ISNUMBER(O417),SQRT(INDEX('913'!$I$6:$I$1205,O417)^2+INDEX('913'!$J$6:$J$1205,O417)^2),0)</f>
        <v>0</v>
      </c>
      <c r="AN417" s="49">
        <f>IF(ISNUMBER(P417),SQRT(INDEX('913'!$I$6:$I$1205,P417)^2+INDEX('913'!$J$6:$J$1205,P417)^2),0)</f>
        <v>0</v>
      </c>
      <c r="AO417" s="37">
        <f t="shared" si="81"/>
        <v>0</v>
      </c>
      <c r="AP417" s="37">
        <f t="shared" si="82"/>
        <v>0</v>
      </c>
      <c r="AQ417" s="33" t="e">
        <f>-100*'935'!W417*(AO417+AP417)/'11'!C$17</f>
        <v>#VALUE!</v>
      </c>
      <c r="AR417" s="37" t="e">
        <f t="shared" si="83"/>
        <v>#VALUE!</v>
      </c>
      <c r="AS417" s="52" t="e">
        <f t="shared" si="84"/>
        <v>#VALUE!</v>
      </c>
      <c r="AT417" s="32" t="e">
        <f>IF('935'!C417="VOID",0,('935'!C417*(1-'935'!X417/'11'!B$17)))</f>
        <v>#VALUE!</v>
      </c>
      <c r="AU417" s="52" t="e">
        <f>'935'!Q417*(1-'935'!Y417/'11'!C$17)/(1-'935'!X417/'11'!B$17)</f>
        <v>#VALUE!</v>
      </c>
      <c r="AV417" s="37" t="e">
        <f>INDEX('DNO totals'!$B$57:$G$57,IF('935'!K417,IF(MOD('935'!K417,1000),IF(MOD('935'!K417,100),IF(MOD('935'!K417,10),IF(MOD('935'!K417,1000)=1,6,5),4),3),2),1))</f>
        <v>#VALUE!</v>
      </c>
      <c r="AW417" s="52" t="e">
        <f t="shared" si="85"/>
        <v>#VALUE!</v>
      </c>
      <c r="AX417" s="32" t="e">
        <f>IF('935'!V417="VOID",0,'935'!V417*(1-'935'!X417/'11'!B$17))</f>
        <v>#VALUE!</v>
      </c>
      <c r="AY417" s="33" t="e">
        <f>IF(H417,-100*'Charging rates'!B$10/'11'!B$17*AX417/H417,0)</f>
        <v>#VALUE!</v>
      </c>
      <c r="AZ417" s="33" t="e">
        <f>IF(C417,'DNO totals'!B$41,0)</f>
        <v>#VALUE!</v>
      </c>
      <c r="BA417" s="33" t="e">
        <f t="shared" si="86"/>
        <v>#VALUE!</v>
      </c>
      <c r="BB417" s="33" t="e">
        <f t="shared" si="87"/>
        <v>#VALUE!</v>
      </c>
      <c r="BC417" s="53" t="e">
        <f t="shared" si="88"/>
        <v>#VALUE!</v>
      </c>
      <c r="BD417" s="32" t="e">
        <f>IF(AT417,'935'!H417*AT417/(AT417+D417+H417),0)</f>
        <v>#VALUE!</v>
      </c>
      <c r="BE417" s="32" t="e">
        <f>IF(H417,'935'!H417*H417/(AT417+D417+H417),0)</f>
        <v>#VALUE!</v>
      </c>
      <c r="BF417" s="32" t="e">
        <f>BD417*(1-'935'!X417/'11'!B$17)</f>
        <v>#VALUE!</v>
      </c>
      <c r="BG417" s="49" t="e">
        <f>BE417*(1-'935'!X417/'11'!B$17)</f>
        <v>#VALUE!</v>
      </c>
      <c r="BH417" s="52" t="e">
        <f>AV417*Parameters!B$6</f>
        <v>#VALUE!</v>
      </c>
      <c r="BI417" s="37" t="e">
        <f>IF('935'!$K417=1000,'Charging rates'!$C$38*$BH417/(1+'DNO totals'!$C$99)*'935'!$L417,0)</f>
        <v>#VALUE!</v>
      </c>
      <c r="BJ417" s="37" t="e">
        <f>IF(MOD('935'!$K417,1000)=100,'Charging rates'!$D$38*$BH417/(1+'DNO totals'!$D$99)*'935'!$M417,0)</f>
        <v>#VALUE!</v>
      </c>
      <c r="BK417" s="37" t="e">
        <f>IF(MOD('935'!$K417,100)=10,'Charging rates'!$E$38*$BH417/(1+'DNO totals'!$E$99)*'935'!$N417,0)</f>
        <v>#VALUE!</v>
      </c>
      <c r="BL417" s="37" t="e">
        <f>IF(AND(MOD('935'!$K417,10)&gt;0,MOD('935'!$K417,1000)&gt;1),'Charging rates'!$F$38*$BH417/(1+'DNO totals'!$F$99)*'935'!$O417,0)</f>
        <v>#VALUE!</v>
      </c>
      <c r="BM417" s="37" t="e">
        <f>IF(MOD('935'!$K417,1000)=1,'Charging rates'!$G$38*$BH417/(1+'DNO totals'!$G$99)*'935'!$P417,0)</f>
        <v>#VALUE!</v>
      </c>
      <c r="BN417" s="52" t="e">
        <f t="shared" si="89"/>
        <v>#VALUE!</v>
      </c>
      <c r="BO417" s="37" t="e">
        <f>IF('935'!$K417&gt;1000,'Charging rates'!$C$38*$AW417*'935'!$L417,0)</f>
        <v>#VALUE!</v>
      </c>
      <c r="BP417" s="37" t="e">
        <f>IF(MOD('935'!$K417,1000)&gt;100,'Charging rates'!$D$38*$AW417*'935'!$M417,0)</f>
        <v>#VALUE!</v>
      </c>
      <c r="BQ417" s="37" t="e">
        <f>IF(MOD('935'!$K417,100)&gt;10,'Charging rates'!$E$38*$AW417*'935'!$N417,0)</f>
        <v>#VALUE!</v>
      </c>
      <c r="BR417" s="52" t="e">
        <f t="shared" si="90"/>
        <v>#VALUE!</v>
      </c>
      <c r="BS417" s="48" t="e">
        <f>'935'!C417&lt;&gt;"VOID"</f>
        <v>#VALUE!</v>
      </c>
      <c r="BT417" s="33" t="e">
        <f>IF(BS417,(100/'11'!B$17*BD417*((1-'935'!I417)*'Charging rates'!B$51+'Charging rates'!B$63)),0)</f>
        <v>#VALUE!</v>
      </c>
      <c r="BU417" s="33" t="e">
        <f>100/'11'!B$17*BG417*('Charging rates'!B$51+'Charging rates'!B$63)</f>
        <v>#VALUE!</v>
      </c>
      <c r="BV417" s="33" t="e">
        <f>100/'11'!B$17*BE417*('Charging rates'!B$51+'Charging rates'!B$63)</f>
        <v>#VALUE!</v>
      </c>
      <c r="BW417" s="53" t="e">
        <f t="shared" si="91"/>
        <v>#VALUE!</v>
      </c>
      <c r="BX417" s="32" t="e">
        <f>AT417-('935'!T417*(1-'935'!X417/'11'!B$17))</f>
        <v>#VALUE!</v>
      </c>
      <c r="BY417" s="32">
        <f>0-IF(ISNUMBER(I417),INDEX('913'!$I$6:$I$1205,I417),0)-IF(ISNUMBER(J417),INDEX('913'!$I$6:$I$1205,J417),0)-IF(ISNUMBER(K417),INDEX('913'!$I$6:$I$1205,K417),0)-IF(ISNUMBER(L417),INDEX('913'!$I$6:$I$1205,L417),0)-IF(ISNUMBER(M417),INDEX('913'!$I$6:$I$1205,M417),0)-IF(ISNUMBER(N417),INDEX('913'!$I$6:$I$1205,N417),0)-IF(ISNUMBER(O417),INDEX('913'!$I$6:$I$1205,O417),0)-IF(ISNUMBER(P417),INDEX('913'!$I$6:$I$1205,P417),0)</f>
        <v>0</v>
      </c>
      <c r="BZ417" s="37">
        <f>IF(BY417=0,1,MAX(1,SQRT(BY417^2+(IF(ISNUMBER(I417),INDEX('913'!$J$6:$J$1205,I417),0)+IF(ISNUMBER(J417),INDEX('913'!$J$6:$J$1205,J417),0)+IF(ISNUMBER(K417),INDEX('913'!$J$6:$J$1205,K417),0)+IF(ISNUMBER(L417),INDEX('913'!$J$6:$J$1205,L417),0)+IF(ISNUMBER(M417),INDEX('913'!$J$6:$J$1205,M417),0)+IF(ISNUMBER(N417),INDEX('913'!$J$6:$J$1205,N417),0)+IF(ISNUMBER(O417),INDEX('913'!$J$6:$J$1205,O417),0)+IF(ISNUMBER(P417),INDEX('913'!$J$6:$J$1205,P417),0))^2)/BY417))</f>
        <v>1</v>
      </c>
      <c r="CA417" s="33" t="e">
        <f>100*AO417/'11'!B$17</f>
        <v>#VALUE!</v>
      </c>
      <c r="CB417" s="37" t="e">
        <f>100*(AP417*BZ417)/'11'!C$17</f>
        <v>#VALUE!</v>
      </c>
      <c r="CC417" s="37" t="e">
        <f t="shared" si="92"/>
        <v>#VALUE!</v>
      </c>
      <c r="CD417" s="33" t="e">
        <f t="shared" si="93"/>
        <v>#VALUE!</v>
      </c>
      <c r="CE417" s="54" t="e">
        <f>'11'!C$17-'935'!Y417</f>
        <v>#VALUE!</v>
      </c>
      <c r="CF417" s="37" t="e">
        <f>MAX('DNO totals'!B$312+0,MIN('935'!L417+0,'DNO totals'!B$304+0))</f>
        <v>#VALUE!</v>
      </c>
      <c r="CG417" s="37" t="e">
        <f>MAX('DNO totals'!C$312+0,MIN('935'!M417+0,'DNO totals'!C$304+0))</f>
        <v>#VALUE!</v>
      </c>
      <c r="CH417" s="37" t="e">
        <f>MAX('DNO totals'!D$312+0,MIN('935'!N417+0,'DNO totals'!D$304+0))</f>
        <v>#VALUE!</v>
      </c>
      <c r="CI417" s="37" t="e">
        <f>MAX('DNO totals'!E$312+0,MIN('935'!O417+0,'DNO totals'!E$304+0))</f>
        <v>#VALUE!</v>
      </c>
      <c r="CJ417" s="52" t="e">
        <f>MAX('DNO totals'!F$312+0,MIN('935'!P417+0,'DNO totals'!F$304+0))</f>
        <v>#VALUE!</v>
      </c>
      <c r="CK417" s="37" t="e">
        <f>IF('935'!$K417=1000,'Charging rates'!$C$38*$BH417/(1+'DNO totals'!$C$99)*$CF417,0)</f>
        <v>#VALUE!</v>
      </c>
      <c r="CL417" s="37" t="e">
        <f>IF(MOD('935'!$K417,1000)=100,'Charging rates'!$D$38*$BH417/(1+'DNO totals'!$D$99)*$CG417,0)</f>
        <v>#VALUE!</v>
      </c>
      <c r="CM417" s="37" t="e">
        <f>IF(MOD('935'!$K417,100)=10,'Charging rates'!$E$38*$BH417/(1+'DNO totals'!$E$99)*$CH417,0)</f>
        <v>#VALUE!</v>
      </c>
      <c r="CN417" s="37" t="e">
        <f>IF(AND(MOD('935'!$K417,10)&gt;0,MOD('935'!$K417,1000)&gt;1),'Charging rates'!$F$38*$BH417/(1+'DNO totals'!$F$99)*$CI417,0)</f>
        <v>#VALUE!</v>
      </c>
      <c r="CO417" s="37" t="e">
        <f>IF(MOD('935'!$K417,1000)=1,'Charging rates'!$G$38*$BH417/(1+'DNO totals'!$G$99)*$CJ417,0)</f>
        <v>#VALUE!</v>
      </c>
      <c r="CP417" s="52" t="e">
        <f t="shared" si="94"/>
        <v>#VALUE!</v>
      </c>
      <c r="CQ417" s="37" t="e">
        <f>IF('935'!$K417&gt;1000,'Charging rates'!$C$38*$AW417*$CF417,0)</f>
        <v>#VALUE!</v>
      </c>
      <c r="CR417" s="37" t="e">
        <f>IF(MOD('935'!$K417,1000)&gt;100,'Charging rates'!$D$38*$AW417*$CG417,0)</f>
        <v>#VALUE!</v>
      </c>
      <c r="CS417" s="37" t="e">
        <f>IF(MOD('935'!$K417,100)&gt;10,'Charging rates'!$E$38*$AW417*$CH417,0)</f>
        <v>#VALUE!</v>
      </c>
      <c r="CT417" s="52" t="e">
        <f t="shared" si="95"/>
        <v>#VALUE!</v>
      </c>
      <c r="CU417" s="33" t="e">
        <f>100*(AP417*'935'!Q417*BZ417)/'11'!B$17</f>
        <v>#VALUE!</v>
      </c>
      <c r="CV417" s="33" t="e">
        <f>100/'11'!B$17*'Charging rates'!B$10*AW417</f>
        <v>#VALUE!</v>
      </c>
      <c r="CW417" s="33" t="e">
        <f>IF(AT417=0,0,(1-BX417/AT417)*(CA417+IF('935'!Q417=0,0,(CB417*'935'!Q417*('11'!C$17-'935'!Y417)/('11'!B$17-'935'!X417)))))</f>
        <v>#VALUE!</v>
      </c>
      <c r="CX417" s="33" t="e">
        <f t="shared" si="96"/>
        <v>#VALUE!</v>
      </c>
      <c r="CY417" s="49" t="e">
        <f t="shared" si="97"/>
        <v>#VALUE!</v>
      </c>
      <c r="CZ417" s="32" t="e">
        <f>AT417*(Parameters!B$21+AU417)*IF('DNO totals'!B$323&lt;0,1,'935'!S417)</f>
        <v>#VALUE!</v>
      </c>
      <c r="DA417" s="52" t="e">
        <f>IF('DNO totals'!B$323&lt;0,1,'935'!S417)*(Parameters!B$21+AU417)</f>
        <v>#VALUE!</v>
      </c>
      <c r="DB417" s="37" t="e">
        <f>CX417+'Charging rates'!B$106*DA417*100/'11'!B$17</f>
        <v>#VALUE!</v>
      </c>
      <c r="DC417" s="37" t="e">
        <f>DB417+'Charging rates'!B$116*(Parameters!B$21+AU417)*100/'11'!B$17*IF('DNO totals'!B$323&lt;0,1,'935'!S417)</f>
        <v>#VALUE!</v>
      </c>
      <c r="DD417" s="37" t="e">
        <f>'Charging rates'!B$97*(CP417+CT417)*100/'11'!B$17</f>
        <v>#VALUE!</v>
      </c>
      <c r="DE417" s="33" t="e">
        <f>MAX(0-(CB417*AU417*'11'!C$17/'11'!B$17),DC417+DD417)</f>
        <v>#VALUE!</v>
      </c>
      <c r="DF417" s="37" t="e">
        <f>IF(BS417,IF(AU417=0,CC417,MAX(0,MIN(CC417,CC417+(DE417/'935'!Q417*('11'!B$17-'935'!X417)/('11'!C$17-'935'!Y417))))),0)</f>
        <v>#VALUE!</v>
      </c>
      <c r="DG417" s="33" t="e">
        <f t="shared" si="98"/>
        <v>#VALUE!</v>
      </c>
      <c r="DH417" s="53" t="e">
        <f t="shared" si="99"/>
        <v>#VALUE!</v>
      </c>
    </row>
    <row r="418" spans="1:112">
      <c r="A418" s="28">
        <v>318</v>
      </c>
      <c r="B418" s="47" t="e">
        <f>'935'!B418</f>
        <v>#VALUE!</v>
      </c>
      <c r="C418" s="48" t="e">
        <f>OR('935'!E418&lt;&gt;"VOID",'935'!F418&lt;&gt;"VOID",'935'!G418&lt;&gt;"VOID")</f>
        <v>#VALUE!</v>
      </c>
      <c r="D418" s="32" t="e">
        <f>IF('935'!D418="VOID",0,'935'!D418*(1-'935'!X418/'11'!B$17))</f>
        <v>#VALUE!</v>
      </c>
      <c r="E418" s="32" t="e">
        <f>IF('935'!E418="VOID",0,'935'!E418*(1-'935'!X418/'11'!B$17))</f>
        <v>#VALUE!</v>
      </c>
      <c r="F418" s="32" t="e">
        <f>IF('935'!F418="VOID",0,'935'!F418*(1-'935'!X418/'11'!B$17))</f>
        <v>#VALUE!</v>
      </c>
      <c r="G418" s="32" t="e">
        <f>IF('935'!G418="VOID",0,'935'!G418*(1-'935'!X418/'11'!B$17))</f>
        <v>#VALUE!</v>
      </c>
      <c r="H418" s="49" t="e">
        <f t="shared" si="80"/>
        <v>#VALUE!</v>
      </c>
      <c r="I418" s="50" t="e">
        <f>MATCH('935'!J418,'913'!$B$6:$B$1205,0)</f>
        <v>#VALUE!</v>
      </c>
      <c r="J418" s="50" t="e">
        <f>MATCH(INDEX('913'!$D$6:$D$1205,I418),'913'!$B$6:$B$1205,0)</f>
        <v>#VALUE!</v>
      </c>
      <c r="K418" s="50" t="e">
        <f>MATCH(INDEX('913'!$D$6:$D$1205,J418),'913'!$B$6:$B$1205,0)</f>
        <v>#VALUE!</v>
      </c>
      <c r="L418" s="50" t="e">
        <f>MATCH(INDEX('913'!$D$6:$D$1205,K418),'913'!$B$6:$B$1205,0)</f>
        <v>#VALUE!</v>
      </c>
      <c r="M418" s="50" t="e">
        <f>MATCH(INDEX('913'!$D$6:$D$1205,L418),'913'!$B$6:$B$1205,0)</f>
        <v>#VALUE!</v>
      </c>
      <c r="N418" s="50" t="e">
        <f>MATCH(INDEX('913'!$D$6:$D$1205,M418),'913'!$B$6:$B$1205,0)</f>
        <v>#VALUE!</v>
      </c>
      <c r="O418" s="50" t="e">
        <f>MATCH(INDEX('913'!$D$6:$D$1205,N418),'913'!$B$6:$B$1205,0)</f>
        <v>#VALUE!</v>
      </c>
      <c r="P418" s="51" t="e">
        <f>MATCH(INDEX('913'!$D$6:$D$1205,O418),'913'!$B$6:$B$1205,0)</f>
        <v>#VALUE!</v>
      </c>
      <c r="Q418" s="37">
        <f>IF(ISNUMBER(I418),MAX(0,INDEX('913'!$E$6:$E$1205,I418)),0)</f>
        <v>0</v>
      </c>
      <c r="R418" s="37">
        <f>IF(ISNUMBER(J418),MAX(0,INDEX('913'!$E$6:$E$1205,J418)),0)</f>
        <v>0</v>
      </c>
      <c r="S418" s="37">
        <f>IF(ISNUMBER(K418),MAX(0,INDEX('913'!$E$6:$E$1205,K418)),0)</f>
        <v>0</v>
      </c>
      <c r="T418" s="37">
        <f>IF(ISNUMBER(L418),MAX(0,INDEX('913'!$E$6:$E$1205,L418)),0)</f>
        <v>0</v>
      </c>
      <c r="U418" s="37">
        <f>IF(ISNUMBER(M418),MAX(0,INDEX('913'!$E$6:$E$1205,M418)),0)</f>
        <v>0</v>
      </c>
      <c r="V418" s="37">
        <f>IF(ISNUMBER(N418),MAX(0,INDEX('913'!$E$6:$E$1205,N418)),0)</f>
        <v>0</v>
      </c>
      <c r="W418" s="37">
        <f>IF(ISNUMBER(O418),MAX(0,INDEX('913'!$E$6:$E$1205,O418)),0)</f>
        <v>0</v>
      </c>
      <c r="X418" s="52">
        <f>IF(ISNUMBER(P418),MAX(0,INDEX('913'!$E$6:$E$1205,P418)),0)</f>
        <v>0</v>
      </c>
      <c r="Y418" s="37">
        <f>IF(ISNUMBER(I418),MAX(0,INDEX('913'!$F$6:$F$1205,I418)),0)</f>
        <v>0</v>
      </c>
      <c r="Z418" s="37">
        <f>IF(ISNUMBER(J418),MAX(0,INDEX('913'!$F$6:$F$1205,J418)),0)</f>
        <v>0</v>
      </c>
      <c r="AA418" s="37">
        <f>IF(ISNUMBER(K418),MAX(0,INDEX('913'!$F$6:$F$1205,K418)),0)</f>
        <v>0</v>
      </c>
      <c r="AB418" s="37">
        <f>IF(ISNUMBER(L418),MAX(0,INDEX('913'!$F$6:$F$1205,L418)),0)</f>
        <v>0</v>
      </c>
      <c r="AC418" s="37">
        <f>IF(ISNUMBER(M418),MAX(0,INDEX('913'!$F$6:$F$1205,M418)),0)</f>
        <v>0</v>
      </c>
      <c r="AD418" s="37">
        <f>IF(ISNUMBER(N418),MAX(0,INDEX('913'!$F$6:$F$1205,N418)),0)</f>
        <v>0</v>
      </c>
      <c r="AE418" s="37">
        <f>IF(ISNUMBER(O418),MAX(0,INDEX('913'!$F$6:$F$1205,O418)),0)</f>
        <v>0</v>
      </c>
      <c r="AF418" s="37">
        <f>IF(ISNUMBER(P418),MAX(0,INDEX('913'!$F$6:$F$1205,P418)),0)</f>
        <v>0</v>
      </c>
      <c r="AG418" s="32">
        <f>IF(ISNUMBER(I418),SQRT(INDEX('913'!$I$6:$I$1205,I418)^2+INDEX('913'!$J$6:$J$1205,I418)^2),0)</f>
        <v>0</v>
      </c>
      <c r="AH418" s="32">
        <f>IF(ISNUMBER(J418),SQRT(INDEX('913'!$I$6:$I$1205,J418)^2+INDEX('913'!$J$6:$J$1205,J418)^2),0)</f>
        <v>0</v>
      </c>
      <c r="AI418" s="32">
        <f>IF(ISNUMBER(K418),SQRT(INDEX('913'!$I$6:$I$1205,K418)^2+INDEX('913'!$J$6:$J$1205,K418)^2),0)</f>
        <v>0</v>
      </c>
      <c r="AJ418" s="32">
        <f>IF(ISNUMBER(L418),SQRT(INDEX('913'!$I$6:$I$1205,L418)^2+INDEX('913'!$J$6:$J$1205,L418)^2),0)</f>
        <v>0</v>
      </c>
      <c r="AK418" s="32">
        <f>IF(ISNUMBER(M418),SQRT(INDEX('913'!$I$6:$I$1205,M418)^2+INDEX('913'!$J$6:$J$1205,M418)^2),0)</f>
        <v>0</v>
      </c>
      <c r="AL418" s="32">
        <f>IF(ISNUMBER(N418),SQRT(INDEX('913'!$I$6:$I$1205,N418)^2+INDEX('913'!$J$6:$J$1205,N418)^2),0)</f>
        <v>0</v>
      </c>
      <c r="AM418" s="32">
        <f>IF(ISNUMBER(O418),SQRT(INDEX('913'!$I$6:$I$1205,O418)^2+INDEX('913'!$J$6:$J$1205,O418)^2),0)</f>
        <v>0</v>
      </c>
      <c r="AN418" s="49">
        <f>IF(ISNUMBER(P418),SQRT(INDEX('913'!$I$6:$I$1205,P418)^2+INDEX('913'!$J$6:$J$1205,P418)^2),0)</f>
        <v>0</v>
      </c>
      <c r="AO418" s="37">
        <f t="shared" si="81"/>
        <v>0</v>
      </c>
      <c r="AP418" s="37">
        <f t="shared" si="82"/>
        <v>0</v>
      </c>
      <c r="AQ418" s="33" t="e">
        <f>-100*'935'!W418*(AO418+AP418)/'11'!C$17</f>
        <v>#VALUE!</v>
      </c>
      <c r="AR418" s="37" t="e">
        <f t="shared" si="83"/>
        <v>#VALUE!</v>
      </c>
      <c r="AS418" s="52" t="e">
        <f t="shared" si="84"/>
        <v>#VALUE!</v>
      </c>
      <c r="AT418" s="32" t="e">
        <f>IF('935'!C418="VOID",0,('935'!C418*(1-'935'!X418/'11'!B$17)))</f>
        <v>#VALUE!</v>
      </c>
      <c r="AU418" s="52" t="e">
        <f>'935'!Q418*(1-'935'!Y418/'11'!C$17)/(1-'935'!X418/'11'!B$17)</f>
        <v>#VALUE!</v>
      </c>
      <c r="AV418" s="37" t="e">
        <f>INDEX('DNO totals'!$B$57:$G$57,IF('935'!K418,IF(MOD('935'!K418,1000),IF(MOD('935'!K418,100),IF(MOD('935'!K418,10),IF(MOD('935'!K418,1000)=1,6,5),4),3),2),1))</f>
        <v>#VALUE!</v>
      </c>
      <c r="AW418" s="52" t="e">
        <f t="shared" si="85"/>
        <v>#VALUE!</v>
      </c>
      <c r="AX418" s="32" t="e">
        <f>IF('935'!V418="VOID",0,'935'!V418*(1-'935'!X418/'11'!B$17))</f>
        <v>#VALUE!</v>
      </c>
      <c r="AY418" s="33" t="e">
        <f>IF(H418,-100*'Charging rates'!B$10/'11'!B$17*AX418/H418,0)</f>
        <v>#VALUE!</v>
      </c>
      <c r="AZ418" s="33" t="e">
        <f>IF(C418,'DNO totals'!B$41,0)</f>
        <v>#VALUE!</v>
      </c>
      <c r="BA418" s="33" t="e">
        <f t="shared" si="86"/>
        <v>#VALUE!</v>
      </c>
      <c r="BB418" s="33" t="e">
        <f t="shared" si="87"/>
        <v>#VALUE!</v>
      </c>
      <c r="BC418" s="53" t="e">
        <f t="shared" si="88"/>
        <v>#VALUE!</v>
      </c>
      <c r="BD418" s="32" t="e">
        <f>IF(AT418,'935'!H418*AT418/(AT418+D418+H418),0)</f>
        <v>#VALUE!</v>
      </c>
      <c r="BE418" s="32" t="e">
        <f>IF(H418,'935'!H418*H418/(AT418+D418+H418),0)</f>
        <v>#VALUE!</v>
      </c>
      <c r="BF418" s="32" t="e">
        <f>BD418*(1-'935'!X418/'11'!B$17)</f>
        <v>#VALUE!</v>
      </c>
      <c r="BG418" s="49" t="e">
        <f>BE418*(1-'935'!X418/'11'!B$17)</f>
        <v>#VALUE!</v>
      </c>
      <c r="BH418" s="52" t="e">
        <f>AV418*Parameters!B$6</f>
        <v>#VALUE!</v>
      </c>
      <c r="BI418" s="37" t="e">
        <f>IF('935'!$K418=1000,'Charging rates'!$C$38*$BH418/(1+'DNO totals'!$C$99)*'935'!$L418,0)</f>
        <v>#VALUE!</v>
      </c>
      <c r="BJ418" s="37" t="e">
        <f>IF(MOD('935'!$K418,1000)=100,'Charging rates'!$D$38*$BH418/(1+'DNO totals'!$D$99)*'935'!$M418,0)</f>
        <v>#VALUE!</v>
      </c>
      <c r="BK418" s="37" t="e">
        <f>IF(MOD('935'!$K418,100)=10,'Charging rates'!$E$38*$BH418/(1+'DNO totals'!$E$99)*'935'!$N418,0)</f>
        <v>#VALUE!</v>
      </c>
      <c r="BL418" s="37" t="e">
        <f>IF(AND(MOD('935'!$K418,10)&gt;0,MOD('935'!$K418,1000)&gt;1),'Charging rates'!$F$38*$BH418/(1+'DNO totals'!$F$99)*'935'!$O418,0)</f>
        <v>#VALUE!</v>
      </c>
      <c r="BM418" s="37" t="e">
        <f>IF(MOD('935'!$K418,1000)=1,'Charging rates'!$G$38*$BH418/(1+'DNO totals'!$G$99)*'935'!$P418,0)</f>
        <v>#VALUE!</v>
      </c>
      <c r="BN418" s="52" t="e">
        <f t="shared" si="89"/>
        <v>#VALUE!</v>
      </c>
      <c r="BO418" s="37" t="e">
        <f>IF('935'!$K418&gt;1000,'Charging rates'!$C$38*$AW418*'935'!$L418,0)</f>
        <v>#VALUE!</v>
      </c>
      <c r="BP418" s="37" t="e">
        <f>IF(MOD('935'!$K418,1000)&gt;100,'Charging rates'!$D$38*$AW418*'935'!$M418,0)</f>
        <v>#VALUE!</v>
      </c>
      <c r="BQ418" s="37" t="e">
        <f>IF(MOD('935'!$K418,100)&gt;10,'Charging rates'!$E$38*$AW418*'935'!$N418,0)</f>
        <v>#VALUE!</v>
      </c>
      <c r="BR418" s="52" t="e">
        <f t="shared" si="90"/>
        <v>#VALUE!</v>
      </c>
      <c r="BS418" s="48" t="e">
        <f>'935'!C418&lt;&gt;"VOID"</f>
        <v>#VALUE!</v>
      </c>
      <c r="BT418" s="33" t="e">
        <f>IF(BS418,(100/'11'!B$17*BD418*((1-'935'!I418)*'Charging rates'!B$51+'Charging rates'!B$63)),0)</f>
        <v>#VALUE!</v>
      </c>
      <c r="BU418" s="33" t="e">
        <f>100/'11'!B$17*BG418*('Charging rates'!B$51+'Charging rates'!B$63)</f>
        <v>#VALUE!</v>
      </c>
      <c r="BV418" s="33" t="e">
        <f>100/'11'!B$17*BE418*('Charging rates'!B$51+'Charging rates'!B$63)</f>
        <v>#VALUE!</v>
      </c>
      <c r="BW418" s="53" t="e">
        <f t="shared" si="91"/>
        <v>#VALUE!</v>
      </c>
      <c r="BX418" s="32" t="e">
        <f>AT418-('935'!T418*(1-'935'!X418/'11'!B$17))</f>
        <v>#VALUE!</v>
      </c>
      <c r="BY418" s="32">
        <f>0-IF(ISNUMBER(I418),INDEX('913'!$I$6:$I$1205,I418),0)-IF(ISNUMBER(J418),INDEX('913'!$I$6:$I$1205,J418),0)-IF(ISNUMBER(K418),INDEX('913'!$I$6:$I$1205,K418),0)-IF(ISNUMBER(L418),INDEX('913'!$I$6:$I$1205,L418),0)-IF(ISNUMBER(M418),INDEX('913'!$I$6:$I$1205,M418),0)-IF(ISNUMBER(N418),INDEX('913'!$I$6:$I$1205,N418),0)-IF(ISNUMBER(O418),INDEX('913'!$I$6:$I$1205,O418),0)-IF(ISNUMBER(P418),INDEX('913'!$I$6:$I$1205,P418),0)</f>
        <v>0</v>
      </c>
      <c r="BZ418" s="37">
        <f>IF(BY418=0,1,MAX(1,SQRT(BY418^2+(IF(ISNUMBER(I418),INDEX('913'!$J$6:$J$1205,I418),0)+IF(ISNUMBER(J418),INDEX('913'!$J$6:$J$1205,J418),0)+IF(ISNUMBER(K418),INDEX('913'!$J$6:$J$1205,K418),0)+IF(ISNUMBER(L418),INDEX('913'!$J$6:$J$1205,L418),0)+IF(ISNUMBER(M418),INDEX('913'!$J$6:$J$1205,M418),0)+IF(ISNUMBER(N418),INDEX('913'!$J$6:$J$1205,N418),0)+IF(ISNUMBER(O418),INDEX('913'!$J$6:$J$1205,O418),0)+IF(ISNUMBER(P418),INDEX('913'!$J$6:$J$1205,P418),0))^2)/BY418))</f>
        <v>1</v>
      </c>
      <c r="CA418" s="33" t="e">
        <f>100*AO418/'11'!B$17</f>
        <v>#VALUE!</v>
      </c>
      <c r="CB418" s="37" t="e">
        <f>100*(AP418*BZ418)/'11'!C$17</f>
        <v>#VALUE!</v>
      </c>
      <c r="CC418" s="37" t="e">
        <f t="shared" si="92"/>
        <v>#VALUE!</v>
      </c>
      <c r="CD418" s="33" t="e">
        <f t="shared" si="93"/>
        <v>#VALUE!</v>
      </c>
      <c r="CE418" s="54" t="e">
        <f>'11'!C$17-'935'!Y418</f>
        <v>#VALUE!</v>
      </c>
      <c r="CF418" s="37" t="e">
        <f>MAX('DNO totals'!B$312+0,MIN('935'!L418+0,'DNO totals'!B$304+0))</f>
        <v>#VALUE!</v>
      </c>
      <c r="CG418" s="37" t="e">
        <f>MAX('DNO totals'!C$312+0,MIN('935'!M418+0,'DNO totals'!C$304+0))</f>
        <v>#VALUE!</v>
      </c>
      <c r="CH418" s="37" t="e">
        <f>MAX('DNO totals'!D$312+0,MIN('935'!N418+0,'DNO totals'!D$304+0))</f>
        <v>#VALUE!</v>
      </c>
      <c r="CI418" s="37" t="e">
        <f>MAX('DNO totals'!E$312+0,MIN('935'!O418+0,'DNO totals'!E$304+0))</f>
        <v>#VALUE!</v>
      </c>
      <c r="CJ418" s="52" t="e">
        <f>MAX('DNO totals'!F$312+0,MIN('935'!P418+0,'DNO totals'!F$304+0))</f>
        <v>#VALUE!</v>
      </c>
      <c r="CK418" s="37" t="e">
        <f>IF('935'!$K418=1000,'Charging rates'!$C$38*$BH418/(1+'DNO totals'!$C$99)*$CF418,0)</f>
        <v>#VALUE!</v>
      </c>
      <c r="CL418" s="37" t="e">
        <f>IF(MOD('935'!$K418,1000)=100,'Charging rates'!$D$38*$BH418/(1+'DNO totals'!$D$99)*$CG418,0)</f>
        <v>#VALUE!</v>
      </c>
      <c r="CM418" s="37" t="e">
        <f>IF(MOD('935'!$K418,100)=10,'Charging rates'!$E$38*$BH418/(1+'DNO totals'!$E$99)*$CH418,0)</f>
        <v>#VALUE!</v>
      </c>
      <c r="CN418" s="37" t="e">
        <f>IF(AND(MOD('935'!$K418,10)&gt;0,MOD('935'!$K418,1000)&gt;1),'Charging rates'!$F$38*$BH418/(1+'DNO totals'!$F$99)*$CI418,0)</f>
        <v>#VALUE!</v>
      </c>
      <c r="CO418" s="37" t="e">
        <f>IF(MOD('935'!$K418,1000)=1,'Charging rates'!$G$38*$BH418/(1+'DNO totals'!$G$99)*$CJ418,0)</f>
        <v>#VALUE!</v>
      </c>
      <c r="CP418" s="52" t="e">
        <f t="shared" si="94"/>
        <v>#VALUE!</v>
      </c>
      <c r="CQ418" s="37" t="e">
        <f>IF('935'!$K418&gt;1000,'Charging rates'!$C$38*$AW418*$CF418,0)</f>
        <v>#VALUE!</v>
      </c>
      <c r="CR418" s="37" t="e">
        <f>IF(MOD('935'!$K418,1000)&gt;100,'Charging rates'!$D$38*$AW418*$CG418,0)</f>
        <v>#VALUE!</v>
      </c>
      <c r="CS418" s="37" t="e">
        <f>IF(MOD('935'!$K418,100)&gt;10,'Charging rates'!$E$38*$AW418*$CH418,0)</f>
        <v>#VALUE!</v>
      </c>
      <c r="CT418" s="52" t="e">
        <f t="shared" si="95"/>
        <v>#VALUE!</v>
      </c>
      <c r="CU418" s="33" t="e">
        <f>100*(AP418*'935'!Q418*BZ418)/'11'!B$17</f>
        <v>#VALUE!</v>
      </c>
      <c r="CV418" s="33" t="e">
        <f>100/'11'!B$17*'Charging rates'!B$10*AW418</f>
        <v>#VALUE!</v>
      </c>
      <c r="CW418" s="33" t="e">
        <f>IF(AT418=0,0,(1-BX418/AT418)*(CA418+IF('935'!Q418=0,0,(CB418*'935'!Q418*('11'!C$17-'935'!Y418)/('11'!B$17-'935'!X418)))))</f>
        <v>#VALUE!</v>
      </c>
      <c r="CX418" s="33" t="e">
        <f t="shared" si="96"/>
        <v>#VALUE!</v>
      </c>
      <c r="CY418" s="49" t="e">
        <f t="shared" si="97"/>
        <v>#VALUE!</v>
      </c>
      <c r="CZ418" s="32" t="e">
        <f>AT418*(Parameters!B$21+AU418)*IF('DNO totals'!B$323&lt;0,1,'935'!S418)</f>
        <v>#VALUE!</v>
      </c>
      <c r="DA418" s="52" t="e">
        <f>IF('DNO totals'!B$323&lt;0,1,'935'!S418)*(Parameters!B$21+AU418)</f>
        <v>#VALUE!</v>
      </c>
      <c r="DB418" s="37" t="e">
        <f>CX418+'Charging rates'!B$106*DA418*100/'11'!B$17</f>
        <v>#VALUE!</v>
      </c>
      <c r="DC418" s="37" t="e">
        <f>DB418+'Charging rates'!B$116*(Parameters!B$21+AU418)*100/'11'!B$17*IF('DNO totals'!B$323&lt;0,1,'935'!S418)</f>
        <v>#VALUE!</v>
      </c>
      <c r="DD418" s="37" t="e">
        <f>'Charging rates'!B$97*(CP418+CT418)*100/'11'!B$17</f>
        <v>#VALUE!</v>
      </c>
      <c r="DE418" s="33" t="e">
        <f>MAX(0-(CB418*AU418*'11'!C$17/'11'!B$17),DC418+DD418)</f>
        <v>#VALUE!</v>
      </c>
      <c r="DF418" s="37" t="e">
        <f>IF(BS418,IF(AU418=0,CC418,MAX(0,MIN(CC418,CC418+(DE418/'935'!Q418*('11'!B$17-'935'!X418)/('11'!C$17-'935'!Y418))))),0)</f>
        <v>#VALUE!</v>
      </c>
      <c r="DG418" s="33" t="e">
        <f t="shared" si="98"/>
        <v>#VALUE!</v>
      </c>
      <c r="DH418" s="53" t="e">
        <f t="shared" si="99"/>
        <v>#VALUE!</v>
      </c>
    </row>
    <row r="419" spans="1:112">
      <c r="A419" s="28">
        <v>319</v>
      </c>
      <c r="B419" s="47" t="e">
        <f>'935'!B419</f>
        <v>#VALUE!</v>
      </c>
      <c r="C419" s="48" t="e">
        <f>OR('935'!E419&lt;&gt;"VOID",'935'!F419&lt;&gt;"VOID",'935'!G419&lt;&gt;"VOID")</f>
        <v>#VALUE!</v>
      </c>
      <c r="D419" s="32" t="e">
        <f>IF('935'!D419="VOID",0,'935'!D419*(1-'935'!X419/'11'!B$17))</f>
        <v>#VALUE!</v>
      </c>
      <c r="E419" s="32" t="e">
        <f>IF('935'!E419="VOID",0,'935'!E419*(1-'935'!X419/'11'!B$17))</f>
        <v>#VALUE!</v>
      </c>
      <c r="F419" s="32" t="e">
        <f>IF('935'!F419="VOID",0,'935'!F419*(1-'935'!X419/'11'!B$17))</f>
        <v>#VALUE!</v>
      </c>
      <c r="G419" s="32" t="e">
        <f>IF('935'!G419="VOID",0,'935'!G419*(1-'935'!X419/'11'!B$17))</f>
        <v>#VALUE!</v>
      </c>
      <c r="H419" s="49" t="e">
        <f t="shared" si="80"/>
        <v>#VALUE!</v>
      </c>
      <c r="I419" s="50" t="e">
        <f>MATCH('935'!J419,'913'!$B$6:$B$1205,0)</f>
        <v>#VALUE!</v>
      </c>
      <c r="J419" s="50" t="e">
        <f>MATCH(INDEX('913'!$D$6:$D$1205,I419),'913'!$B$6:$B$1205,0)</f>
        <v>#VALUE!</v>
      </c>
      <c r="K419" s="50" t="e">
        <f>MATCH(INDEX('913'!$D$6:$D$1205,J419),'913'!$B$6:$B$1205,0)</f>
        <v>#VALUE!</v>
      </c>
      <c r="L419" s="50" t="e">
        <f>MATCH(INDEX('913'!$D$6:$D$1205,K419),'913'!$B$6:$B$1205,0)</f>
        <v>#VALUE!</v>
      </c>
      <c r="M419" s="50" t="e">
        <f>MATCH(INDEX('913'!$D$6:$D$1205,L419),'913'!$B$6:$B$1205,0)</f>
        <v>#VALUE!</v>
      </c>
      <c r="N419" s="50" t="e">
        <f>MATCH(INDEX('913'!$D$6:$D$1205,M419),'913'!$B$6:$B$1205,0)</f>
        <v>#VALUE!</v>
      </c>
      <c r="O419" s="50" t="e">
        <f>MATCH(INDEX('913'!$D$6:$D$1205,N419),'913'!$B$6:$B$1205,0)</f>
        <v>#VALUE!</v>
      </c>
      <c r="P419" s="51" t="e">
        <f>MATCH(INDEX('913'!$D$6:$D$1205,O419),'913'!$B$6:$B$1205,0)</f>
        <v>#VALUE!</v>
      </c>
      <c r="Q419" s="37">
        <f>IF(ISNUMBER(I419),MAX(0,INDEX('913'!$E$6:$E$1205,I419)),0)</f>
        <v>0</v>
      </c>
      <c r="R419" s="37">
        <f>IF(ISNUMBER(J419),MAX(0,INDEX('913'!$E$6:$E$1205,J419)),0)</f>
        <v>0</v>
      </c>
      <c r="S419" s="37">
        <f>IF(ISNUMBER(K419),MAX(0,INDEX('913'!$E$6:$E$1205,K419)),0)</f>
        <v>0</v>
      </c>
      <c r="T419" s="37">
        <f>IF(ISNUMBER(L419),MAX(0,INDEX('913'!$E$6:$E$1205,L419)),0)</f>
        <v>0</v>
      </c>
      <c r="U419" s="37">
        <f>IF(ISNUMBER(M419),MAX(0,INDEX('913'!$E$6:$E$1205,M419)),0)</f>
        <v>0</v>
      </c>
      <c r="V419" s="37">
        <f>IF(ISNUMBER(N419),MAX(0,INDEX('913'!$E$6:$E$1205,N419)),0)</f>
        <v>0</v>
      </c>
      <c r="W419" s="37">
        <f>IF(ISNUMBER(O419),MAX(0,INDEX('913'!$E$6:$E$1205,O419)),0)</f>
        <v>0</v>
      </c>
      <c r="X419" s="52">
        <f>IF(ISNUMBER(P419),MAX(0,INDEX('913'!$E$6:$E$1205,P419)),0)</f>
        <v>0</v>
      </c>
      <c r="Y419" s="37">
        <f>IF(ISNUMBER(I419),MAX(0,INDEX('913'!$F$6:$F$1205,I419)),0)</f>
        <v>0</v>
      </c>
      <c r="Z419" s="37">
        <f>IF(ISNUMBER(J419),MAX(0,INDEX('913'!$F$6:$F$1205,J419)),0)</f>
        <v>0</v>
      </c>
      <c r="AA419" s="37">
        <f>IF(ISNUMBER(K419),MAX(0,INDEX('913'!$F$6:$F$1205,K419)),0)</f>
        <v>0</v>
      </c>
      <c r="AB419" s="37">
        <f>IF(ISNUMBER(L419),MAX(0,INDEX('913'!$F$6:$F$1205,L419)),0)</f>
        <v>0</v>
      </c>
      <c r="AC419" s="37">
        <f>IF(ISNUMBER(M419),MAX(0,INDEX('913'!$F$6:$F$1205,M419)),0)</f>
        <v>0</v>
      </c>
      <c r="AD419" s="37">
        <f>IF(ISNUMBER(N419),MAX(0,INDEX('913'!$F$6:$F$1205,N419)),0)</f>
        <v>0</v>
      </c>
      <c r="AE419" s="37">
        <f>IF(ISNUMBER(O419),MAX(0,INDEX('913'!$F$6:$F$1205,O419)),0)</f>
        <v>0</v>
      </c>
      <c r="AF419" s="37">
        <f>IF(ISNUMBER(P419),MAX(0,INDEX('913'!$F$6:$F$1205,P419)),0)</f>
        <v>0</v>
      </c>
      <c r="AG419" s="32">
        <f>IF(ISNUMBER(I419),SQRT(INDEX('913'!$I$6:$I$1205,I419)^2+INDEX('913'!$J$6:$J$1205,I419)^2),0)</f>
        <v>0</v>
      </c>
      <c r="AH419" s="32">
        <f>IF(ISNUMBER(J419),SQRT(INDEX('913'!$I$6:$I$1205,J419)^2+INDEX('913'!$J$6:$J$1205,J419)^2),0)</f>
        <v>0</v>
      </c>
      <c r="AI419" s="32">
        <f>IF(ISNUMBER(K419),SQRT(INDEX('913'!$I$6:$I$1205,K419)^2+INDEX('913'!$J$6:$J$1205,K419)^2),0)</f>
        <v>0</v>
      </c>
      <c r="AJ419" s="32">
        <f>IF(ISNUMBER(L419),SQRT(INDEX('913'!$I$6:$I$1205,L419)^2+INDEX('913'!$J$6:$J$1205,L419)^2),0)</f>
        <v>0</v>
      </c>
      <c r="AK419" s="32">
        <f>IF(ISNUMBER(M419),SQRT(INDEX('913'!$I$6:$I$1205,M419)^2+INDEX('913'!$J$6:$J$1205,M419)^2),0)</f>
        <v>0</v>
      </c>
      <c r="AL419" s="32">
        <f>IF(ISNUMBER(N419),SQRT(INDEX('913'!$I$6:$I$1205,N419)^2+INDEX('913'!$J$6:$J$1205,N419)^2),0)</f>
        <v>0</v>
      </c>
      <c r="AM419" s="32">
        <f>IF(ISNUMBER(O419),SQRT(INDEX('913'!$I$6:$I$1205,O419)^2+INDEX('913'!$J$6:$J$1205,O419)^2),0)</f>
        <v>0</v>
      </c>
      <c r="AN419" s="49">
        <f>IF(ISNUMBER(P419),SQRT(INDEX('913'!$I$6:$I$1205,P419)^2+INDEX('913'!$J$6:$J$1205,P419)^2),0)</f>
        <v>0</v>
      </c>
      <c r="AO419" s="37">
        <f t="shared" si="81"/>
        <v>0</v>
      </c>
      <c r="AP419" s="37">
        <f t="shared" si="82"/>
        <v>0</v>
      </c>
      <c r="AQ419" s="33" t="e">
        <f>-100*'935'!W419*(AO419+AP419)/'11'!C$17</f>
        <v>#VALUE!</v>
      </c>
      <c r="AR419" s="37" t="e">
        <f t="shared" si="83"/>
        <v>#VALUE!</v>
      </c>
      <c r="AS419" s="52" t="e">
        <f t="shared" si="84"/>
        <v>#VALUE!</v>
      </c>
      <c r="AT419" s="32" t="e">
        <f>IF('935'!C419="VOID",0,('935'!C419*(1-'935'!X419/'11'!B$17)))</f>
        <v>#VALUE!</v>
      </c>
      <c r="AU419" s="52" t="e">
        <f>'935'!Q419*(1-'935'!Y419/'11'!C$17)/(1-'935'!X419/'11'!B$17)</f>
        <v>#VALUE!</v>
      </c>
      <c r="AV419" s="37" t="e">
        <f>INDEX('DNO totals'!$B$57:$G$57,IF('935'!K419,IF(MOD('935'!K419,1000),IF(MOD('935'!K419,100),IF(MOD('935'!K419,10),IF(MOD('935'!K419,1000)=1,6,5),4),3),2),1))</f>
        <v>#VALUE!</v>
      </c>
      <c r="AW419" s="52" t="e">
        <f t="shared" si="85"/>
        <v>#VALUE!</v>
      </c>
      <c r="AX419" s="32" t="e">
        <f>IF('935'!V419="VOID",0,'935'!V419*(1-'935'!X419/'11'!B$17))</f>
        <v>#VALUE!</v>
      </c>
      <c r="AY419" s="33" t="e">
        <f>IF(H419,-100*'Charging rates'!B$10/'11'!B$17*AX419/H419,0)</f>
        <v>#VALUE!</v>
      </c>
      <c r="AZ419" s="33" t="e">
        <f>IF(C419,'DNO totals'!B$41,0)</f>
        <v>#VALUE!</v>
      </c>
      <c r="BA419" s="33" t="e">
        <f t="shared" si="86"/>
        <v>#VALUE!</v>
      </c>
      <c r="BB419" s="33" t="e">
        <f t="shared" si="87"/>
        <v>#VALUE!</v>
      </c>
      <c r="BC419" s="53" t="e">
        <f t="shared" si="88"/>
        <v>#VALUE!</v>
      </c>
      <c r="BD419" s="32" t="e">
        <f>IF(AT419,'935'!H419*AT419/(AT419+D419+H419),0)</f>
        <v>#VALUE!</v>
      </c>
      <c r="BE419" s="32" t="e">
        <f>IF(H419,'935'!H419*H419/(AT419+D419+H419),0)</f>
        <v>#VALUE!</v>
      </c>
      <c r="BF419" s="32" t="e">
        <f>BD419*(1-'935'!X419/'11'!B$17)</f>
        <v>#VALUE!</v>
      </c>
      <c r="BG419" s="49" t="e">
        <f>BE419*(1-'935'!X419/'11'!B$17)</f>
        <v>#VALUE!</v>
      </c>
      <c r="BH419" s="52" t="e">
        <f>AV419*Parameters!B$6</f>
        <v>#VALUE!</v>
      </c>
      <c r="BI419" s="37" t="e">
        <f>IF('935'!$K419=1000,'Charging rates'!$C$38*$BH419/(1+'DNO totals'!$C$99)*'935'!$L419,0)</f>
        <v>#VALUE!</v>
      </c>
      <c r="BJ419" s="37" t="e">
        <f>IF(MOD('935'!$K419,1000)=100,'Charging rates'!$D$38*$BH419/(1+'DNO totals'!$D$99)*'935'!$M419,0)</f>
        <v>#VALUE!</v>
      </c>
      <c r="BK419" s="37" t="e">
        <f>IF(MOD('935'!$K419,100)=10,'Charging rates'!$E$38*$BH419/(1+'DNO totals'!$E$99)*'935'!$N419,0)</f>
        <v>#VALUE!</v>
      </c>
      <c r="BL419" s="37" t="e">
        <f>IF(AND(MOD('935'!$K419,10)&gt;0,MOD('935'!$K419,1000)&gt;1),'Charging rates'!$F$38*$BH419/(1+'DNO totals'!$F$99)*'935'!$O419,0)</f>
        <v>#VALUE!</v>
      </c>
      <c r="BM419" s="37" t="e">
        <f>IF(MOD('935'!$K419,1000)=1,'Charging rates'!$G$38*$BH419/(1+'DNO totals'!$G$99)*'935'!$P419,0)</f>
        <v>#VALUE!</v>
      </c>
      <c r="BN419" s="52" t="e">
        <f t="shared" si="89"/>
        <v>#VALUE!</v>
      </c>
      <c r="BO419" s="37" t="e">
        <f>IF('935'!$K419&gt;1000,'Charging rates'!$C$38*$AW419*'935'!$L419,0)</f>
        <v>#VALUE!</v>
      </c>
      <c r="BP419" s="37" t="e">
        <f>IF(MOD('935'!$K419,1000)&gt;100,'Charging rates'!$D$38*$AW419*'935'!$M419,0)</f>
        <v>#VALUE!</v>
      </c>
      <c r="BQ419" s="37" t="e">
        <f>IF(MOD('935'!$K419,100)&gt;10,'Charging rates'!$E$38*$AW419*'935'!$N419,0)</f>
        <v>#VALUE!</v>
      </c>
      <c r="BR419" s="52" t="e">
        <f t="shared" si="90"/>
        <v>#VALUE!</v>
      </c>
      <c r="BS419" s="48" t="e">
        <f>'935'!C419&lt;&gt;"VOID"</f>
        <v>#VALUE!</v>
      </c>
      <c r="BT419" s="33" t="e">
        <f>IF(BS419,(100/'11'!B$17*BD419*((1-'935'!I419)*'Charging rates'!B$51+'Charging rates'!B$63)),0)</f>
        <v>#VALUE!</v>
      </c>
      <c r="BU419" s="33" t="e">
        <f>100/'11'!B$17*BG419*('Charging rates'!B$51+'Charging rates'!B$63)</f>
        <v>#VALUE!</v>
      </c>
      <c r="BV419" s="33" t="e">
        <f>100/'11'!B$17*BE419*('Charging rates'!B$51+'Charging rates'!B$63)</f>
        <v>#VALUE!</v>
      </c>
      <c r="BW419" s="53" t="e">
        <f t="shared" si="91"/>
        <v>#VALUE!</v>
      </c>
      <c r="BX419" s="32" t="e">
        <f>AT419-('935'!T419*(1-'935'!X419/'11'!B$17))</f>
        <v>#VALUE!</v>
      </c>
      <c r="BY419" s="32">
        <f>0-IF(ISNUMBER(I419),INDEX('913'!$I$6:$I$1205,I419),0)-IF(ISNUMBER(J419),INDEX('913'!$I$6:$I$1205,J419),0)-IF(ISNUMBER(K419),INDEX('913'!$I$6:$I$1205,K419),0)-IF(ISNUMBER(L419),INDEX('913'!$I$6:$I$1205,L419),0)-IF(ISNUMBER(M419),INDEX('913'!$I$6:$I$1205,M419),0)-IF(ISNUMBER(N419),INDEX('913'!$I$6:$I$1205,N419),0)-IF(ISNUMBER(O419),INDEX('913'!$I$6:$I$1205,O419),0)-IF(ISNUMBER(P419),INDEX('913'!$I$6:$I$1205,P419),0)</f>
        <v>0</v>
      </c>
      <c r="BZ419" s="37">
        <f>IF(BY419=0,1,MAX(1,SQRT(BY419^2+(IF(ISNUMBER(I419),INDEX('913'!$J$6:$J$1205,I419),0)+IF(ISNUMBER(J419),INDEX('913'!$J$6:$J$1205,J419),0)+IF(ISNUMBER(K419),INDEX('913'!$J$6:$J$1205,K419),0)+IF(ISNUMBER(L419),INDEX('913'!$J$6:$J$1205,L419),0)+IF(ISNUMBER(M419),INDEX('913'!$J$6:$J$1205,M419),0)+IF(ISNUMBER(N419),INDEX('913'!$J$6:$J$1205,N419),0)+IF(ISNUMBER(O419),INDEX('913'!$J$6:$J$1205,O419),0)+IF(ISNUMBER(P419),INDEX('913'!$J$6:$J$1205,P419),0))^2)/BY419))</f>
        <v>1</v>
      </c>
      <c r="CA419" s="33" t="e">
        <f>100*AO419/'11'!B$17</f>
        <v>#VALUE!</v>
      </c>
      <c r="CB419" s="37" t="e">
        <f>100*(AP419*BZ419)/'11'!C$17</f>
        <v>#VALUE!</v>
      </c>
      <c r="CC419" s="37" t="e">
        <f t="shared" si="92"/>
        <v>#VALUE!</v>
      </c>
      <c r="CD419" s="33" t="e">
        <f t="shared" si="93"/>
        <v>#VALUE!</v>
      </c>
      <c r="CE419" s="54" t="e">
        <f>'11'!C$17-'935'!Y419</f>
        <v>#VALUE!</v>
      </c>
      <c r="CF419" s="37" t="e">
        <f>MAX('DNO totals'!B$312+0,MIN('935'!L419+0,'DNO totals'!B$304+0))</f>
        <v>#VALUE!</v>
      </c>
      <c r="CG419" s="37" t="e">
        <f>MAX('DNO totals'!C$312+0,MIN('935'!M419+0,'DNO totals'!C$304+0))</f>
        <v>#VALUE!</v>
      </c>
      <c r="CH419" s="37" t="e">
        <f>MAX('DNO totals'!D$312+0,MIN('935'!N419+0,'DNO totals'!D$304+0))</f>
        <v>#VALUE!</v>
      </c>
      <c r="CI419" s="37" t="e">
        <f>MAX('DNO totals'!E$312+0,MIN('935'!O419+0,'DNO totals'!E$304+0))</f>
        <v>#VALUE!</v>
      </c>
      <c r="CJ419" s="52" t="e">
        <f>MAX('DNO totals'!F$312+0,MIN('935'!P419+0,'DNO totals'!F$304+0))</f>
        <v>#VALUE!</v>
      </c>
      <c r="CK419" s="37" t="e">
        <f>IF('935'!$K419=1000,'Charging rates'!$C$38*$BH419/(1+'DNO totals'!$C$99)*$CF419,0)</f>
        <v>#VALUE!</v>
      </c>
      <c r="CL419" s="37" t="e">
        <f>IF(MOD('935'!$K419,1000)=100,'Charging rates'!$D$38*$BH419/(1+'DNO totals'!$D$99)*$CG419,0)</f>
        <v>#VALUE!</v>
      </c>
      <c r="CM419" s="37" t="e">
        <f>IF(MOD('935'!$K419,100)=10,'Charging rates'!$E$38*$BH419/(1+'DNO totals'!$E$99)*$CH419,0)</f>
        <v>#VALUE!</v>
      </c>
      <c r="CN419" s="37" t="e">
        <f>IF(AND(MOD('935'!$K419,10)&gt;0,MOD('935'!$K419,1000)&gt;1),'Charging rates'!$F$38*$BH419/(1+'DNO totals'!$F$99)*$CI419,0)</f>
        <v>#VALUE!</v>
      </c>
      <c r="CO419" s="37" t="e">
        <f>IF(MOD('935'!$K419,1000)=1,'Charging rates'!$G$38*$BH419/(1+'DNO totals'!$G$99)*$CJ419,0)</f>
        <v>#VALUE!</v>
      </c>
      <c r="CP419" s="52" t="e">
        <f t="shared" si="94"/>
        <v>#VALUE!</v>
      </c>
      <c r="CQ419" s="37" t="e">
        <f>IF('935'!$K419&gt;1000,'Charging rates'!$C$38*$AW419*$CF419,0)</f>
        <v>#VALUE!</v>
      </c>
      <c r="CR419" s="37" t="e">
        <f>IF(MOD('935'!$K419,1000)&gt;100,'Charging rates'!$D$38*$AW419*$CG419,0)</f>
        <v>#VALUE!</v>
      </c>
      <c r="CS419" s="37" t="e">
        <f>IF(MOD('935'!$K419,100)&gt;10,'Charging rates'!$E$38*$AW419*$CH419,0)</f>
        <v>#VALUE!</v>
      </c>
      <c r="CT419" s="52" t="e">
        <f t="shared" si="95"/>
        <v>#VALUE!</v>
      </c>
      <c r="CU419" s="33" t="e">
        <f>100*(AP419*'935'!Q419*BZ419)/'11'!B$17</f>
        <v>#VALUE!</v>
      </c>
      <c r="CV419" s="33" t="e">
        <f>100/'11'!B$17*'Charging rates'!B$10*AW419</f>
        <v>#VALUE!</v>
      </c>
      <c r="CW419" s="33" t="e">
        <f>IF(AT419=0,0,(1-BX419/AT419)*(CA419+IF('935'!Q419=0,0,(CB419*'935'!Q419*('11'!C$17-'935'!Y419)/('11'!B$17-'935'!X419)))))</f>
        <v>#VALUE!</v>
      </c>
      <c r="CX419" s="33" t="e">
        <f t="shared" si="96"/>
        <v>#VALUE!</v>
      </c>
      <c r="CY419" s="49" t="e">
        <f t="shared" si="97"/>
        <v>#VALUE!</v>
      </c>
      <c r="CZ419" s="32" t="e">
        <f>AT419*(Parameters!B$21+AU419)*IF('DNO totals'!B$323&lt;0,1,'935'!S419)</f>
        <v>#VALUE!</v>
      </c>
      <c r="DA419" s="52" t="e">
        <f>IF('DNO totals'!B$323&lt;0,1,'935'!S419)*(Parameters!B$21+AU419)</f>
        <v>#VALUE!</v>
      </c>
      <c r="DB419" s="37" t="e">
        <f>CX419+'Charging rates'!B$106*DA419*100/'11'!B$17</f>
        <v>#VALUE!</v>
      </c>
      <c r="DC419" s="37" t="e">
        <f>DB419+'Charging rates'!B$116*(Parameters!B$21+AU419)*100/'11'!B$17*IF('DNO totals'!B$323&lt;0,1,'935'!S419)</f>
        <v>#VALUE!</v>
      </c>
      <c r="DD419" s="37" t="e">
        <f>'Charging rates'!B$97*(CP419+CT419)*100/'11'!B$17</f>
        <v>#VALUE!</v>
      </c>
      <c r="DE419" s="33" t="e">
        <f>MAX(0-(CB419*AU419*'11'!C$17/'11'!B$17),DC419+DD419)</f>
        <v>#VALUE!</v>
      </c>
      <c r="DF419" s="37" t="e">
        <f>IF(BS419,IF(AU419=0,CC419,MAX(0,MIN(CC419,CC419+(DE419/'935'!Q419*('11'!B$17-'935'!X419)/('11'!C$17-'935'!Y419))))),0)</f>
        <v>#VALUE!</v>
      </c>
      <c r="DG419" s="33" t="e">
        <f t="shared" si="98"/>
        <v>#VALUE!</v>
      </c>
      <c r="DH419" s="53" t="e">
        <f t="shared" si="99"/>
        <v>#VALUE!</v>
      </c>
    </row>
    <row r="420" spans="1:112">
      <c r="A420" s="28">
        <v>320</v>
      </c>
      <c r="B420" s="47" t="e">
        <f>'935'!B420</f>
        <v>#VALUE!</v>
      </c>
      <c r="C420" s="48" t="e">
        <f>OR('935'!E420&lt;&gt;"VOID",'935'!F420&lt;&gt;"VOID",'935'!G420&lt;&gt;"VOID")</f>
        <v>#VALUE!</v>
      </c>
      <c r="D420" s="32" t="e">
        <f>IF('935'!D420="VOID",0,'935'!D420*(1-'935'!X420/'11'!B$17))</f>
        <v>#VALUE!</v>
      </c>
      <c r="E420" s="32" t="e">
        <f>IF('935'!E420="VOID",0,'935'!E420*(1-'935'!X420/'11'!B$17))</f>
        <v>#VALUE!</v>
      </c>
      <c r="F420" s="32" t="e">
        <f>IF('935'!F420="VOID",0,'935'!F420*(1-'935'!X420/'11'!B$17))</f>
        <v>#VALUE!</v>
      </c>
      <c r="G420" s="32" t="e">
        <f>IF('935'!G420="VOID",0,'935'!G420*(1-'935'!X420/'11'!B$17))</f>
        <v>#VALUE!</v>
      </c>
      <c r="H420" s="49" t="e">
        <f t="shared" si="80"/>
        <v>#VALUE!</v>
      </c>
      <c r="I420" s="50" t="e">
        <f>MATCH('935'!J420,'913'!$B$6:$B$1205,0)</f>
        <v>#VALUE!</v>
      </c>
      <c r="J420" s="50" t="e">
        <f>MATCH(INDEX('913'!$D$6:$D$1205,I420),'913'!$B$6:$B$1205,0)</f>
        <v>#VALUE!</v>
      </c>
      <c r="K420" s="50" t="e">
        <f>MATCH(INDEX('913'!$D$6:$D$1205,J420),'913'!$B$6:$B$1205,0)</f>
        <v>#VALUE!</v>
      </c>
      <c r="L420" s="50" t="e">
        <f>MATCH(INDEX('913'!$D$6:$D$1205,K420),'913'!$B$6:$B$1205,0)</f>
        <v>#VALUE!</v>
      </c>
      <c r="M420" s="50" t="e">
        <f>MATCH(INDEX('913'!$D$6:$D$1205,L420),'913'!$B$6:$B$1205,0)</f>
        <v>#VALUE!</v>
      </c>
      <c r="N420" s="50" t="e">
        <f>MATCH(INDEX('913'!$D$6:$D$1205,M420),'913'!$B$6:$B$1205,0)</f>
        <v>#VALUE!</v>
      </c>
      <c r="O420" s="50" t="e">
        <f>MATCH(INDEX('913'!$D$6:$D$1205,N420),'913'!$B$6:$B$1205,0)</f>
        <v>#VALUE!</v>
      </c>
      <c r="P420" s="51" t="e">
        <f>MATCH(INDEX('913'!$D$6:$D$1205,O420),'913'!$B$6:$B$1205,0)</f>
        <v>#VALUE!</v>
      </c>
      <c r="Q420" s="37">
        <f>IF(ISNUMBER(I420),MAX(0,INDEX('913'!$E$6:$E$1205,I420)),0)</f>
        <v>0</v>
      </c>
      <c r="R420" s="37">
        <f>IF(ISNUMBER(J420),MAX(0,INDEX('913'!$E$6:$E$1205,J420)),0)</f>
        <v>0</v>
      </c>
      <c r="S420" s="37">
        <f>IF(ISNUMBER(K420),MAX(0,INDEX('913'!$E$6:$E$1205,K420)),0)</f>
        <v>0</v>
      </c>
      <c r="T420" s="37">
        <f>IF(ISNUMBER(L420),MAX(0,INDEX('913'!$E$6:$E$1205,L420)),0)</f>
        <v>0</v>
      </c>
      <c r="U420" s="37">
        <f>IF(ISNUMBER(M420),MAX(0,INDEX('913'!$E$6:$E$1205,M420)),0)</f>
        <v>0</v>
      </c>
      <c r="V420" s="37">
        <f>IF(ISNUMBER(N420),MAX(0,INDEX('913'!$E$6:$E$1205,N420)),0)</f>
        <v>0</v>
      </c>
      <c r="W420" s="37">
        <f>IF(ISNUMBER(O420),MAX(0,INDEX('913'!$E$6:$E$1205,O420)),0)</f>
        <v>0</v>
      </c>
      <c r="X420" s="52">
        <f>IF(ISNUMBER(P420),MAX(0,INDEX('913'!$E$6:$E$1205,P420)),0)</f>
        <v>0</v>
      </c>
      <c r="Y420" s="37">
        <f>IF(ISNUMBER(I420),MAX(0,INDEX('913'!$F$6:$F$1205,I420)),0)</f>
        <v>0</v>
      </c>
      <c r="Z420" s="37">
        <f>IF(ISNUMBER(J420),MAX(0,INDEX('913'!$F$6:$F$1205,J420)),0)</f>
        <v>0</v>
      </c>
      <c r="AA420" s="37">
        <f>IF(ISNUMBER(K420),MAX(0,INDEX('913'!$F$6:$F$1205,K420)),0)</f>
        <v>0</v>
      </c>
      <c r="AB420" s="37">
        <f>IF(ISNUMBER(L420),MAX(0,INDEX('913'!$F$6:$F$1205,L420)),0)</f>
        <v>0</v>
      </c>
      <c r="AC420" s="37">
        <f>IF(ISNUMBER(M420),MAX(0,INDEX('913'!$F$6:$F$1205,M420)),0)</f>
        <v>0</v>
      </c>
      <c r="AD420" s="37">
        <f>IF(ISNUMBER(N420),MAX(0,INDEX('913'!$F$6:$F$1205,N420)),0)</f>
        <v>0</v>
      </c>
      <c r="AE420" s="37">
        <f>IF(ISNUMBER(O420),MAX(0,INDEX('913'!$F$6:$F$1205,O420)),0)</f>
        <v>0</v>
      </c>
      <c r="AF420" s="37">
        <f>IF(ISNUMBER(P420),MAX(0,INDEX('913'!$F$6:$F$1205,P420)),0)</f>
        <v>0</v>
      </c>
      <c r="AG420" s="32">
        <f>IF(ISNUMBER(I420),SQRT(INDEX('913'!$I$6:$I$1205,I420)^2+INDEX('913'!$J$6:$J$1205,I420)^2),0)</f>
        <v>0</v>
      </c>
      <c r="AH420" s="32">
        <f>IF(ISNUMBER(J420),SQRT(INDEX('913'!$I$6:$I$1205,J420)^2+INDEX('913'!$J$6:$J$1205,J420)^2),0)</f>
        <v>0</v>
      </c>
      <c r="AI420" s="32">
        <f>IF(ISNUMBER(K420),SQRT(INDEX('913'!$I$6:$I$1205,K420)^2+INDEX('913'!$J$6:$J$1205,K420)^2),0)</f>
        <v>0</v>
      </c>
      <c r="AJ420" s="32">
        <f>IF(ISNUMBER(L420),SQRT(INDEX('913'!$I$6:$I$1205,L420)^2+INDEX('913'!$J$6:$J$1205,L420)^2),0)</f>
        <v>0</v>
      </c>
      <c r="AK420" s="32">
        <f>IF(ISNUMBER(M420),SQRT(INDEX('913'!$I$6:$I$1205,M420)^2+INDEX('913'!$J$6:$J$1205,M420)^2),0)</f>
        <v>0</v>
      </c>
      <c r="AL420" s="32">
        <f>IF(ISNUMBER(N420),SQRT(INDEX('913'!$I$6:$I$1205,N420)^2+INDEX('913'!$J$6:$J$1205,N420)^2),0)</f>
        <v>0</v>
      </c>
      <c r="AM420" s="32">
        <f>IF(ISNUMBER(O420),SQRT(INDEX('913'!$I$6:$I$1205,O420)^2+INDEX('913'!$J$6:$J$1205,O420)^2),0)</f>
        <v>0</v>
      </c>
      <c r="AN420" s="49">
        <f>IF(ISNUMBER(P420),SQRT(INDEX('913'!$I$6:$I$1205,P420)^2+INDEX('913'!$J$6:$J$1205,P420)^2),0)</f>
        <v>0</v>
      </c>
      <c r="AO420" s="37">
        <f t="shared" si="81"/>
        <v>0</v>
      </c>
      <c r="AP420" s="37">
        <f t="shared" si="82"/>
        <v>0</v>
      </c>
      <c r="AQ420" s="33" t="e">
        <f>-100*'935'!W420*(AO420+AP420)/'11'!C$17</f>
        <v>#VALUE!</v>
      </c>
      <c r="AR420" s="37" t="e">
        <f t="shared" si="83"/>
        <v>#VALUE!</v>
      </c>
      <c r="AS420" s="52" t="e">
        <f t="shared" si="84"/>
        <v>#VALUE!</v>
      </c>
      <c r="AT420" s="32" t="e">
        <f>IF('935'!C420="VOID",0,('935'!C420*(1-'935'!X420/'11'!B$17)))</f>
        <v>#VALUE!</v>
      </c>
      <c r="AU420" s="52" t="e">
        <f>'935'!Q420*(1-'935'!Y420/'11'!C$17)/(1-'935'!X420/'11'!B$17)</f>
        <v>#VALUE!</v>
      </c>
      <c r="AV420" s="37" t="e">
        <f>INDEX('DNO totals'!$B$57:$G$57,IF('935'!K420,IF(MOD('935'!K420,1000),IF(MOD('935'!K420,100),IF(MOD('935'!K420,10),IF(MOD('935'!K420,1000)=1,6,5),4),3),2),1))</f>
        <v>#VALUE!</v>
      </c>
      <c r="AW420" s="52" t="e">
        <f t="shared" si="85"/>
        <v>#VALUE!</v>
      </c>
      <c r="AX420" s="32" t="e">
        <f>IF('935'!V420="VOID",0,'935'!V420*(1-'935'!X420/'11'!B$17))</f>
        <v>#VALUE!</v>
      </c>
      <c r="AY420" s="33" t="e">
        <f>IF(H420,-100*'Charging rates'!B$10/'11'!B$17*AX420/H420,0)</f>
        <v>#VALUE!</v>
      </c>
      <c r="AZ420" s="33" t="e">
        <f>IF(C420,'DNO totals'!B$41,0)</f>
        <v>#VALUE!</v>
      </c>
      <c r="BA420" s="33" t="e">
        <f t="shared" si="86"/>
        <v>#VALUE!</v>
      </c>
      <c r="BB420" s="33" t="e">
        <f t="shared" si="87"/>
        <v>#VALUE!</v>
      </c>
      <c r="BC420" s="53" t="e">
        <f t="shared" si="88"/>
        <v>#VALUE!</v>
      </c>
      <c r="BD420" s="32" t="e">
        <f>IF(AT420,'935'!H420*AT420/(AT420+D420+H420),0)</f>
        <v>#VALUE!</v>
      </c>
      <c r="BE420" s="32" t="e">
        <f>IF(H420,'935'!H420*H420/(AT420+D420+H420),0)</f>
        <v>#VALUE!</v>
      </c>
      <c r="BF420" s="32" t="e">
        <f>BD420*(1-'935'!X420/'11'!B$17)</f>
        <v>#VALUE!</v>
      </c>
      <c r="BG420" s="49" t="e">
        <f>BE420*(1-'935'!X420/'11'!B$17)</f>
        <v>#VALUE!</v>
      </c>
      <c r="BH420" s="52" t="e">
        <f>AV420*Parameters!B$6</f>
        <v>#VALUE!</v>
      </c>
      <c r="BI420" s="37" t="e">
        <f>IF('935'!$K420=1000,'Charging rates'!$C$38*$BH420/(1+'DNO totals'!$C$99)*'935'!$L420,0)</f>
        <v>#VALUE!</v>
      </c>
      <c r="BJ420" s="37" t="e">
        <f>IF(MOD('935'!$K420,1000)=100,'Charging rates'!$D$38*$BH420/(1+'DNO totals'!$D$99)*'935'!$M420,0)</f>
        <v>#VALUE!</v>
      </c>
      <c r="BK420" s="37" t="e">
        <f>IF(MOD('935'!$K420,100)=10,'Charging rates'!$E$38*$BH420/(1+'DNO totals'!$E$99)*'935'!$N420,0)</f>
        <v>#VALUE!</v>
      </c>
      <c r="BL420" s="37" t="e">
        <f>IF(AND(MOD('935'!$K420,10)&gt;0,MOD('935'!$K420,1000)&gt;1),'Charging rates'!$F$38*$BH420/(1+'DNO totals'!$F$99)*'935'!$O420,0)</f>
        <v>#VALUE!</v>
      </c>
      <c r="BM420" s="37" t="e">
        <f>IF(MOD('935'!$K420,1000)=1,'Charging rates'!$G$38*$BH420/(1+'DNO totals'!$G$99)*'935'!$P420,0)</f>
        <v>#VALUE!</v>
      </c>
      <c r="BN420" s="52" t="e">
        <f t="shared" si="89"/>
        <v>#VALUE!</v>
      </c>
      <c r="BO420" s="37" t="e">
        <f>IF('935'!$K420&gt;1000,'Charging rates'!$C$38*$AW420*'935'!$L420,0)</f>
        <v>#VALUE!</v>
      </c>
      <c r="BP420" s="37" t="e">
        <f>IF(MOD('935'!$K420,1000)&gt;100,'Charging rates'!$D$38*$AW420*'935'!$M420,0)</f>
        <v>#VALUE!</v>
      </c>
      <c r="BQ420" s="37" t="e">
        <f>IF(MOD('935'!$K420,100)&gt;10,'Charging rates'!$E$38*$AW420*'935'!$N420,0)</f>
        <v>#VALUE!</v>
      </c>
      <c r="BR420" s="52" t="e">
        <f t="shared" si="90"/>
        <v>#VALUE!</v>
      </c>
      <c r="BS420" s="48" t="e">
        <f>'935'!C420&lt;&gt;"VOID"</f>
        <v>#VALUE!</v>
      </c>
      <c r="BT420" s="33" t="e">
        <f>IF(BS420,(100/'11'!B$17*BD420*((1-'935'!I420)*'Charging rates'!B$51+'Charging rates'!B$63)),0)</f>
        <v>#VALUE!</v>
      </c>
      <c r="BU420" s="33" t="e">
        <f>100/'11'!B$17*BG420*('Charging rates'!B$51+'Charging rates'!B$63)</f>
        <v>#VALUE!</v>
      </c>
      <c r="BV420" s="33" t="e">
        <f>100/'11'!B$17*BE420*('Charging rates'!B$51+'Charging rates'!B$63)</f>
        <v>#VALUE!</v>
      </c>
      <c r="BW420" s="53" t="e">
        <f t="shared" si="91"/>
        <v>#VALUE!</v>
      </c>
      <c r="BX420" s="32" t="e">
        <f>AT420-('935'!T420*(1-'935'!X420/'11'!B$17))</f>
        <v>#VALUE!</v>
      </c>
      <c r="BY420" s="32">
        <f>0-IF(ISNUMBER(I420),INDEX('913'!$I$6:$I$1205,I420),0)-IF(ISNUMBER(J420),INDEX('913'!$I$6:$I$1205,J420),0)-IF(ISNUMBER(K420),INDEX('913'!$I$6:$I$1205,K420),0)-IF(ISNUMBER(L420),INDEX('913'!$I$6:$I$1205,L420),0)-IF(ISNUMBER(M420),INDEX('913'!$I$6:$I$1205,M420),0)-IF(ISNUMBER(N420),INDEX('913'!$I$6:$I$1205,N420),0)-IF(ISNUMBER(O420),INDEX('913'!$I$6:$I$1205,O420),0)-IF(ISNUMBER(P420),INDEX('913'!$I$6:$I$1205,P420),0)</f>
        <v>0</v>
      </c>
      <c r="BZ420" s="37">
        <f>IF(BY420=0,1,MAX(1,SQRT(BY420^2+(IF(ISNUMBER(I420),INDEX('913'!$J$6:$J$1205,I420),0)+IF(ISNUMBER(J420),INDEX('913'!$J$6:$J$1205,J420),0)+IF(ISNUMBER(K420),INDEX('913'!$J$6:$J$1205,K420),0)+IF(ISNUMBER(L420),INDEX('913'!$J$6:$J$1205,L420),0)+IF(ISNUMBER(M420),INDEX('913'!$J$6:$J$1205,M420),0)+IF(ISNUMBER(N420),INDEX('913'!$J$6:$J$1205,N420),0)+IF(ISNUMBER(O420),INDEX('913'!$J$6:$J$1205,O420),0)+IF(ISNUMBER(P420),INDEX('913'!$J$6:$J$1205,P420),0))^2)/BY420))</f>
        <v>1</v>
      </c>
      <c r="CA420" s="33" t="e">
        <f>100*AO420/'11'!B$17</f>
        <v>#VALUE!</v>
      </c>
      <c r="CB420" s="37" t="e">
        <f>100*(AP420*BZ420)/'11'!C$17</f>
        <v>#VALUE!</v>
      </c>
      <c r="CC420" s="37" t="e">
        <f t="shared" si="92"/>
        <v>#VALUE!</v>
      </c>
      <c r="CD420" s="33" t="e">
        <f t="shared" si="93"/>
        <v>#VALUE!</v>
      </c>
      <c r="CE420" s="54" t="e">
        <f>'11'!C$17-'935'!Y420</f>
        <v>#VALUE!</v>
      </c>
      <c r="CF420" s="37" t="e">
        <f>MAX('DNO totals'!B$312+0,MIN('935'!L420+0,'DNO totals'!B$304+0))</f>
        <v>#VALUE!</v>
      </c>
      <c r="CG420" s="37" t="e">
        <f>MAX('DNO totals'!C$312+0,MIN('935'!M420+0,'DNO totals'!C$304+0))</f>
        <v>#VALUE!</v>
      </c>
      <c r="CH420" s="37" t="e">
        <f>MAX('DNO totals'!D$312+0,MIN('935'!N420+0,'DNO totals'!D$304+0))</f>
        <v>#VALUE!</v>
      </c>
      <c r="CI420" s="37" t="e">
        <f>MAX('DNO totals'!E$312+0,MIN('935'!O420+0,'DNO totals'!E$304+0))</f>
        <v>#VALUE!</v>
      </c>
      <c r="CJ420" s="52" t="e">
        <f>MAX('DNO totals'!F$312+0,MIN('935'!P420+0,'DNO totals'!F$304+0))</f>
        <v>#VALUE!</v>
      </c>
      <c r="CK420" s="37" t="e">
        <f>IF('935'!$K420=1000,'Charging rates'!$C$38*$BH420/(1+'DNO totals'!$C$99)*$CF420,0)</f>
        <v>#VALUE!</v>
      </c>
      <c r="CL420" s="37" t="e">
        <f>IF(MOD('935'!$K420,1000)=100,'Charging rates'!$D$38*$BH420/(1+'DNO totals'!$D$99)*$CG420,0)</f>
        <v>#VALUE!</v>
      </c>
      <c r="CM420" s="37" t="e">
        <f>IF(MOD('935'!$K420,100)=10,'Charging rates'!$E$38*$BH420/(1+'DNO totals'!$E$99)*$CH420,0)</f>
        <v>#VALUE!</v>
      </c>
      <c r="CN420" s="37" t="e">
        <f>IF(AND(MOD('935'!$K420,10)&gt;0,MOD('935'!$K420,1000)&gt;1),'Charging rates'!$F$38*$BH420/(1+'DNO totals'!$F$99)*$CI420,0)</f>
        <v>#VALUE!</v>
      </c>
      <c r="CO420" s="37" t="e">
        <f>IF(MOD('935'!$K420,1000)=1,'Charging rates'!$G$38*$BH420/(1+'DNO totals'!$G$99)*$CJ420,0)</f>
        <v>#VALUE!</v>
      </c>
      <c r="CP420" s="52" t="e">
        <f t="shared" si="94"/>
        <v>#VALUE!</v>
      </c>
      <c r="CQ420" s="37" t="e">
        <f>IF('935'!$K420&gt;1000,'Charging rates'!$C$38*$AW420*$CF420,0)</f>
        <v>#VALUE!</v>
      </c>
      <c r="CR420" s="37" t="e">
        <f>IF(MOD('935'!$K420,1000)&gt;100,'Charging rates'!$D$38*$AW420*$CG420,0)</f>
        <v>#VALUE!</v>
      </c>
      <c r="CS420" s="37" t="e">
        <f>IF(MOD('935'!$K420,100)&gt;10,'Charging rates'!$E$38*$AW420*$CH420,0)</f>
        <v>#VALUE!</v>
      </c>
      <c r="CT420" s="52" t="e">
        <f t="shared" si="95"/>
        <v>#VALUE!</v>
      </c>
      <c r="CU420" s="33" t="e">
        <f>100*(AP420*'935'!Q420*BZ420)/'11'!B$17</f>
        <v>#VALUE!</v>
      </c>
      <c r="CV420" s="33" t="e">
        <f>100/'11'!B$17*'Charging rates'!B$10*AW420</f>
        <v>#VALUE!</v>
      </c>
      <c r="CW420" s="33" t="e">
        <f>IF(AT420=0,0,(1-BX420/AT420)*(CA420+IF('935'!Q420=0,0,(CB420*'935'!Q420*('11'!C$17-'935'!Y420)/('11'!B$17-'935'!X420)))))</f>
        <v>#VALUE!</v>
      </c>
      <c r="CX420" s="33" t="e">
        <f t="shared" si="96"/>
        <v>#VALUE!</v>
      </c>
      <c r="CY420" s="49" t="e">
        <f t="shared" si="97"/>
        <v>#VALUE!</v>
      </c>
      <c r="CZ420" s="32" t="e">
        <f>AT420*(Parameters!B$21+AU420)*IF('DNO totals'!B$323&lt;0,1,'935'!S420)</f>
        <v>#VALUE!</v>
      </c>
      <c r="DA420" s="52" t="e">
        <f>IF('DNO totals'!B$323&lt;0,1,'935'!S420)*(Parameters!B$21+AU420)</f>
        <v>#VALUE!</v>
      </c>
      <c r="DB420" s="37" t="e">
        <f>CX420+'Charging rates'!B$106*DA420*100/'11'!B$17</f>
        <v>#VALUE!</v>
      </c>
      <c r="DC420" s="37" t="e">
        <f>DB420+'Charging rates'!B$116*(Parameters!B$21+AU420)*100/'11'!B$17*IF('DNO totals'!B$323&lt;0,1,'935'!S420)</f>
        <v>#VALUE!</v>
      </c>
      <c r="DD420" s="37" t="e">
        <f>'Charging rates'!B$97*(CP420+CT420)*100/'11'!B$17</f>
        <v>#VALUE!</v>
      </c>
      <c r="DE420" s="33" t="e">
        <f>MAX(0-(CB420*AU420*'11'!C$17/'11'!B$17),DC420+DD420)</f>
        <v>#VALUE!</v>
      </c>
      <c r="DF420" s="37" t="e">
        <f>IF(BS420,IF(AU420=0,CC420,MAX(0,MIN(CC420,CC420+(DE420/'935'!Q420*('11'!B$17-'935'!X420)/('11'!C$17-'935'!Y420))))),0)</f>
        <v>#VALUE!</v>
      </c>
      <c r="DG420" s="33" t="e">
        <f t="shared" si="98"/>
        <v>#VALUE!</v>
      </c>
      <c r="DH420" s="53" t="e">
        <f t="shared" si="99"/>
        <v>#VALUE!</v>
      </c>
    </row>
    <row r="421" spans="1:112">
      <c r="A421" s="28">
        <v>321</v>
      </c>
      <c r="B421" s="47" t="e">
        <f>'935'!B421</f>
        <v>#VALUE!</v>
      </c>
      <c r="C421" s="48" t="e">
        <f>OR('935'!E421&lt;&gt;"VOID",'935'!F421&lt;&gt;"VOID",'935'!G421&lt;&gt;"VOID")</f>
        <v>#VALUE!</v>
      </c>
      <c r="D421" s="32" t="e">
        <f>IF('935'!D421="VOID",0,'935'!D421*(1-'935'!X421/'11'!B$17))</f>
        <v>#VALUE!</v>
      </c>
      <c r="E421" s="32" t="e">
        <f>IF('935'!E421="VOID",0,'935'!E421*(1-'935'!X421/'11'!B$17))</f>
        <v>#VALUE!</v>
      </c>
      <c r="F421" s="32" t="e">
        <f>IF('935'!F421="VOID",0,'935'!F421*(1-'935'!X421/'11'!B$17))</f>
        <v>#VALUE!</v>
      </c>
      <c r="G421" s="32" t="e">
        <f>IF('935'!G421="VOID",0,'935'!G421*(1-'935'!X421/'11'!B$17))</f>
        <v>#VALUE!</v>
      </c>
      <c r="H421" s="49" t="e">
        <f t="shared" ref="H421:H484" si="100">E421+F421+G421</f>
        <v>#VALUE!</v>
      </c>
      <c r="I421" s="50" t="e">
        <f>MATCH('935'!J421,'913'!$B$6:$B$1205,0)</f>
        <v>#VALUE!</v>
      </c>
      <c r="J421" s="50" t="e">
        <f>MATCH(INDEX('913'!$D$6:$D$1205,I421),'913'!$B$6:$B$1205,0)</f>
        <v>#VALUE!</v>
      </c>
      <c r="K421" s="50" t="e">
        <f>MATCH(INDEX('913'!$D$6:$D$1205,J421),'913'!$B$6:$B$1205,0)</f>
        <v>#VALUE!</v>
      </c>
      <c r="L421" s="50" t="e">
        <f>MATCH(INDEX('913'!$D$6:$D$1205,K421),'913'!$B$6:$B$1205,0)</f>
        <v>#VALUE!</v>
      </c>
      <c r="M421" s="50" t="e">
        <f>MATCH(INDEX('913'!$D$6:$D$1205,L421),'913'!$B$6:$B$1205,0)</f>
        <v>#VALUE!</v>
      </c>
      <c r="N421" s="50" t="e">
        <f>MATCH(INDEX('913'!$D$6:$D$1205,M421),'913'!$B$6:$B$1205,0)</f>
        <v>#VALUE!</v>
      </c>
      <c r="O421" s="50" t="e">
        <f>MATCH(INDEX('913'!$D$6:$D$1205,N421),'913'!$B$6:$B$1205,0)</f>
        <v>#VALUE!</v>
      </c>
      <c r="P421" s="51" t="e">
        <f>MATCH(INDEX('913'!$D$6:$D$1205,O421),'913'!$B$6:$B$1205,0)</f>
        <v>#VALUE!</v>
      </c>
      <c r="Q421" s="37">
        <f>IF(ISNUMBER(I421),MAX(0,INDEX('913'!$E$6:$E$1205,I421)),0)</f>
        <v>0</v>
      </c>
      <c r="R421" s="37">
        <f>IF(ISNUMBER(J421),MAX(0,INDEX('913'!$E$6:$E$1205,J421)),0)</f>
        <v>0</v>
      </c>
      <c r="S421" s="37">
        <f>IF(ISNUMBER(K421),MAX(0,INDEX('913'!$E$6:$E$1205,K421)),0)</f>
        <v>0</v>
      </c>
      <c r="T421" s="37">
        <f>IF(ISNUMBER(L421),MAX(0,INDEX('913'!$E$6:$E$1205,L421)),0)</f>
        <v>0</v>
      </c>
      <c r="U421" s="37">
        <f>IF(ISNUMBER(M421),MAX(0,INDEX('913'!$E$6:$E$1205,M421)),0)</f>
        <v>0</v>
      </c>
      <c r="V421" s="37">
        <f>IF(ISNUMBER(N421),MAX(0,INDEX('913'!$E$6:$E$1205,N421)),0)</f>
        <v>0</v>
      </c>
      <c r="W421" s="37">
        <f>IF(ISNUMBER(O421),MAX(0,INDEX('913'!$E$6:$E$1205,O421)),0)</f>
        <v>0</v>
      </c>
      <c r="X421" s="52">
        <f>IF(ISNUMBER(P421),MAX(0,INDEX('913'!$E$6:$E$1205,P421)),0)</f>
        <v>0</v>
      </c>
      <c r="Y421" s="37">
        <f>IF(ISNUMBER(I421),MAX(0,INDEX('913'!$F$6:$F$1205,I421)),0)</f>
        <v>0</v>
      </c>
      <c r="Z421" s="37">
        <f>IF(ISNUMBER(J421),MAX(0,INDEX('913'!$F$6:$F$1205,J421)),0)</f>
        <v>0</v>
      </c>
      <c r="AA421" s="37">
        <f>IF(ISNUMBER(K421),MAX(0,INDEX('913'!$F$6:$F$1205,K421)),0)</f>
        <v>0</v>
      </c>
      <c r="AB421" s="37">
        <f>IF(ISNUMBER(L421),MAX(0,INDEX('913'!$F$6:$F$1205,L421)),0)</f>
        <v>0</v>
      </c>
      <c r="AC421" s="37">
        <f>IF(ISNUMBER(M421),MAX(0,INDEX('913'!$F$6:$F$1205,M421)),0)</f>
        <v>0</v>
      </c>
      <c r="AD421" s="37">
        <f>IF(ISNUMBER(N421),MAX(0,INDEX('913'!$F$6:$F$1205,N421)),0)</f>
        <v>0</v>
      </c>
      <c r="AE421" s="37">
        <f>IF(ISNUMBER(O421),MAX(0,INDEX('913'!$F$6:$F$1205,O421)),0)</f>
        <v>0</v>
      </c>
      <c r="AF421" s="37">
        <f>IF(ISNUMBER(P421),MAX(0,INDEX('913'!$F$6:$F$1205,P421)),0)</f>
        <v>0</v>
      </c>
      <c r="AG421" s="32">
        <f>IF(ISNUMBER(I421),SQRT(INDEX('913'!$I$6:$I$1205,I421)^2+INDEX('913'!$J$6:$J$1205,I421)^2),0)</f>
        <v>0</v>
      </c>
      <c r="AH421" s="32">
        <f>IF(ISNUMBER(J421),SQRT(INDEX('913'!$I$6:$I$1205,J421)^2+INDEX('913'!$J$6:$J$1205,J421)^2),0)</f>
        <v>0</v>
      </c>
      <c r="AI421" s="32">
        <f>IF(ISNUMBER(K421),SQRT(INDEX('913'!$I$6:$I$1205,K421)^2+INDEX('913'!$J$6:$J$1205,K421)^2),0)</f>
        <v>0</v>
      </c>
      <c r="AJ421" s="32">
        <f>IF(ISNUMBER(L421),SQRT(INDEX('913'!$I$6:$I$1205,L421)^2+INDEX('913'!$J$6:$J$1205,L421)^2),0)</f>
        <v>0</v>
      </c>
      <c r="AK421" s="32">
        <f>IF(ISNUMBER(M421),SQRT(INDEX('913'!$I$6:$I$1205,M421)^2+INDEX('913'!$J$6:$J$1205,M421)^2),0)</f>
        <v>0</v>
      </c>
      <c r="AL421" s="32">
        <f>IF(ISNUMBER(N421),SQRT(INDEX('913'!$I$6:$I$1205,N421)^2+INDEX('913'!$J$6:$J$1205,N421)^2),0)</f>
        <v>0</v>
      </c>
      <c r="AM421" s="32">
        <f>IF(ISNUMBER(O421),SQRT(INDEX('913'!$I$6:$I$1205,O421)^2+INDEX('913'!$J$6:$J$1205,O421)^2),0)</f>
        <v>0</v>
      </c>
      <c r="AN421" s="49">
        <f>IF(ISNUMBER(P421),SQRT(INDEX('913'!$I$6:$I$1205,P421)^2+INDEX('913'!$J$6:$J$1205,P421)^2),0)</f>
        <v>0</v>
      </c>
      <c r="AO421" s="37">
        <f t="shared" ref="AO421:AO484" si="101">IF(AG421+AH421+AI421+AJ421+AK421+AL421+AM421+AN421=0,IF(COUNT(I421,J421,K421,L421,M421,N421,O421,P421),(Q421+R421+S421+T421+U421+V421+W421+X421)/COUNT(I421,J421,K421,L421,M421,N421,O421,P421),0),(AG421*Q421+AH421*R421+AI421*S421+AJ421*T421+AK421*U421+AL421*V421+AM421*W421+AN421*X421)/(AG421+AH421+AI421+AJ421+AK421+AL421+AM421+AN421))</f>
        <v>0</v>
      </c>
      <c r="AP421" s="37">
        <f t="shared" ref="AP421:AP484" si="102">IF(AG421+AH421+AI421+AJ421+AK421+AL421+AM421+AN421=0,IF(COUNT(I421,J421,K421,L421,M421,N421,O421,P421),(Y421+Z421+AA421+AB421+AC421+AD421+AE421+AF421)/COUNT(I421,J421,K421,L421,M421,N421,O421,P421),0),(AG421*Y421+AH421*Z421+AI421*AA421+AJ421*AB421+AK421*AC421+AL421*AD421+AM421*AE421+AN421*AF421)/(AG421+AH421+AI421+AJ421+AK421+AL421+AM421+AN421))</f>
        <v>0</v>
      </c>
      <c r="AQ421" s="33" t="e">
        <f>-100*'935'!W421*(AO421+AP421)/'11'!C$17</f>
        <v>#VALUE!</v>
      </c>
      <c r="AR421" s="37" t="e">
        <f t="shared" ref="AR421:AR484" si="103">IF(H421,(AQ421*H421/(H421+D421)),0)</f>
        <v>#VALUE!</v>
      </c>
      <c r="AS421" s="52" t="e">
        <f t="shared" ref="AS421:AS484" si="104">ROUND(AR421,3)</f>
        <v>#VALUE!</v>
      </c>
      <c r="AT421" s="32" t="e">
        <f>IF('935'!C421="VOID",0,('935'!C421*(1-'935'!X421/'11'!B$17)))</f>
        <v>#VALUE!</v>
      </c>
      <c r="AU421" s="52" t="e">
        <f>'935'!Q421*(1-'935'!Y421/'11'!C$17)/(1-'935'!X421/'11'!B$17)</f>
        <v>#VALUE!</v>
      </c>
      <c r="AV421" s="37" t="e">
        <f>INDEX('DNO totals'!$B$57:$G$57,IF('935'!K421,IF(MOD('935'!K421,1000),IF(MOD('935'!K421,100),IF(MOD('935'!K421,10),IF(MOD('935'!K421,1000)=1,6,5),4),3),2),1))</f>
        <v>#VALUE!</v>
      </c>
      <c r="AW421" s="52" t="e">
        <f t="shared" ref="AW421:AW484" si="105">AU421*AV421</f>
        <v>#VALUE!</v>
      </c>
      <c r="AX421" s="32" t="e">
        <f>IF('935'!V421="VOID",0,'935'!V421*(1-'935'!X421/'11'!B$17))</f>
        <v>#VALUE!</v>
      </c>
      <c r="AY421" s="33" t="e">
        <f>IF(H421,-100*'Charging rates'!B$10/'11'!B$17*AX421/H421,0)</f>
        <v>#VALUE!</v>
      </c>
      <c r="AZ421" s="33" t="e">
        <f>IF(C421,'DNO totals'!B$41,0)</f>
        <v>#VALUE!</v>
      </c>
      <c r="BA421" s="33" t="e">
        <f t="shared" ref="BA421:BA484" si="106">ROUND(AZ421,2)</f>
        <v>#VALUE!</v>
      </c>
      <c r="BB421" s="33" t="e">
        <f t="shared" ref="BB421:BB484" si="107">IF(C421,(AZ421+AY421),0)</f>
        <v>#VALUE!</v>
      </c>
      <c r="BC421" s="53" t="e">
        <f t="shared" ref="BC421:BC484" si="108">ROUND(BB421,2)</f>
        <v>#VALUE!</v>
      </c>
      <c r="BD421" s="32" t="e">
        <f>IF(AT421,'935'!H421*AT421/(AT421+D421+H421),0)</f>
        <v>#VALUE!</v>
      </c>
      <c r="BE421" s="32" t="e">
        <f>IF(H421,'935'!H421*H421/(AT421+D421+H421),0)</f>
        <v>#VALUE!</v>
      </c>
      <c r="BF421" s="32" t="e">
        <f>BD421*(1-'935'!X421/'11'!B$17)</f>
        <v>#VALUE!</v>
      </c>
      <c r="BG421" s="49" t="e">
        <f>BE421*(1-'935'!X421/'11'!B$17)</f>
        <v>#VALUE!</v>
      </c>
      <c r="BH421" s="52" t="e">
        <f>AV421*Parameters!B$6</f>
        <v>#VALUE!</v>
      </c>
      <c r="BI421" s="37" t="e">
        <f>IF('935'!$K421=1000,'Charging rates'!$C$38*$BH421/(1+'DNO totals'!$C$99)*'935'!$L421,0)</f>
        <v>#VALUE!</v>
      </c>
      <c r="BJ421" s="37" t="e">
        <f>IF(MOD('935'!$K421,1000)=100,'Charging rates'!$D$38*$BH421/(1+'DNO totals'!$D$99)*'935'!$M421,0)</f>
        <v>#VALUE!</v>
      </c>
      <c r="BK421" s="37" t="e">
        <f>IF(MOD('935'!$K421,100)=10,'Charging rates'!$E$38*$BH421/(1+'DNO totals'!$E$99)*'935'!$N421,0)</f>
        <v>#VALUE!</v>
      </c>
      <c r="BL421" s="37" t="e">
        <f>IF(AND(MOD('935'!$K421,10)&gt;0,MOD('935'!$K421,1000)&gt;1),'Charging rates'!$F$38*$BH421/(1+'DNO totals'!$F$99)*'935'!$O421,0)</f>
        <v>#VALUE!</v>
      </c>
      <c r="BM421" s="37" t="e">
        <f>IF(MOD('935'!$K421,1000)=1,'Charging rates'!$G$38*$BH421/(1+'DNO totals'!$G$99)*'935'!$P421,0)</f>
        <v>#VALUE!</v>
      </c>
      <c r="BN421" s="52" t="e">
        <f t="shared" ref="BN421:BN484" si="109">$BI421+$BJ421+$BK421+$BL421+$BM421</f>
        <v>#VALUE!</v>
      </c>
      <c r="BO421" s="37" t="e">
        <f>IF('935'!$K421&gt;1000,'Charging rates'!$C$38*$AW421*'935'!$L421,0)</f>
        <v>#VALUE!</v>
      </c>
      <c r="BP421" s="37" t="e">
        <f>IF(MOD('935'!$K421,1000)&gt;100,'Charging rates'!$D$38*$AW421*'935'!$M421,0)</f>
        <v>#VALUE!</v>
      </c>
      <c r="BQ421" s="37" t="e">
        <f>IF(MOD('935'!$K421,100)&gt;10,'Charging rates'!$E$38*$AW421*'935'!$N421,0)</f>
        <v>#VALUE!</v>
      </c>
      <c r="BR421" s="52" t="e">
        <f t="shared" ref="BR421:BR484" si="110">$BO421+$BP421+$BQ421</f>
        <v>#VALUE!</v>
      </c>
      <c r="BS421" s="48" t="e">
        <f>'935'!C421&lt;&gt;"VOID"</f>
        <v>#VALUE!</v>
      </c>
      <c r="BT421" s="33" t="e">
        <f>IF(BS421,(100/'11'!B$17*BD421*((1-'935'!I421)*'Charging rates'!B$51+'Charging rates'!B$63)),0)</f>
        <v>#VALUE!</v>
      </c>
      <c r="BU421" s="33" t="e">
        <f>100/'11'!B$17*BG421*('Charging rates'!B$51+'Charging rates'!B$63)</f>
        <v>#VALUE!</v>
      </c>
      <c r="BV421" s="33" t="e">
        <f>100/'11'!B$17*BE421*('Charging rates'!B$51+'Charging rates'!B$63)</f>
        <v>#VALUE!</v>
      </c>
      <c r="BW421" s="53" t="e">
        <f t="shared" ref="BW421:BW484" si="111">ROUND(BV421,2)</f>
        <v>#VALUE!</v>
      </c>
      <c r="BX421" s="32" t="e">
        <f>AT421-('935'!T421*(1-'935'!X421/'11'!B$17))</f>
        <v>#VALUE!</v>
      </c>
      <c r="BY421" s="32">
        <f>0-IF(ISNUMBER(I421),INDEX('913'!$I$6:$I$1205,I421),0)-IF(ISNUMBER(J421),INDEX('913'!$I$6:$I$1205,J421),0)-IF(ISNUMBER(K421),INDEX('913'!$I$6:$I$1205,K421),0)-IF(ISNUMBER(L421),INDEX('913'!$I$6:$I$1205,L421),0)-IF(ISNUMBER(M421),INDEX('913'!$I$6:$I$1205,M421),0)-IF(ISNUMBER(N421),INDEX('913'!$I$6:$I$1205,N421),0)-IF(ISNUMBER(O421),INDEX('913'!$I$6:$I$1205,O421),0)-IF(ISNUMBER(P421),INDEX('913'!$I$6:$I$1205,P421),0)</f>
        <v>0</v>
      </c>
      <c r="BZ421" s="37">
        <f>IF(BY421=0,1,MAX(1,SQRT(BY421^2+(IF(ISNUMBER(I421),INDEX('913'!$J$6:$J$1205,I421),0)+IF(ISNUMBER(J421),INDEX('913'!$J$6:$J$1205,J421),0)+IF(ISNUMBER(K421),INDEX('913'!$J$6:$J$1205,K421),0)+IF(ISNUMBER(L421),INDEX('913'!$J$6:$J$1205,L421),0)+IF(ISNUMBER(M421),INDEX('913'!$J$6:$J$1205,M421),0)+IF(ISNUMBER(N421),INDEX('913'!$J$6:$J$1205,N421),0)+IF(ISNUMBER(O421),INDEX('913'!$J$6:$J$1205,O421),0)+IF(ISNUMBER(P421),INDEX('913'!$J$6:$J$1205,P421),0))^2)/BY421))</f>
        <v>1</v>
      </c>
      <c r="CA421" s="33" t="e">
        <f>100*AO421/'11'!B$17</f>
        <v>#VALUE!</v>
      </c>
      <c r="CB421" s="37" t="e">
        <f>100*(AP421*BZ421)/'11'!C$17</f>
        <v>#VALUE!</v>
      </c>
      <c r="CC421" s="37" t="e">
        <f t="shared" ref="CC421:CC484" si="112">IF(AT421=0,1,BX421/AT421)*CB421</f>
        <v>#VALUE!</v>
      </c>
      <c r="CD421" s="33" t="e">
        <f t="shared" ref="CD421:CD484" si="113">IF(AT421=0,1,BX421/AT421)*CA421</f>
        <v>#VALUE!</v>
      </c>
      <c r="CE421" s="54" t="e">
        <f>'11'!C$17-'935'!Y421</f>
        <v>#VALUE!</v>
      </c>
      <c r="CF421" s="37" t="e">
        <f>MAX('DNO totals'!B$312+0,MIN('935'!L421+0,'DNO totals'!B$304+0))</f>
        <v>#VALUE!</v>
      </c>
      <c r="CG421" s="37" t="e">
        <f>MAX('DNO totals'!C$312+0,MIN('935'!M421+0,'DNO totals'!C$304+0))</f>
        <v>#VALUE!</v>
      </c>
      <c r="CH421" s="37" t="e">
        <f>MAX('DNO totals'!D$312+0,MIN('935'!N421+0,'DNO totals'!D$304+0))</f>
        <v>#VALUE!</v>
      </c>
      <c r="CI421" s="37" t="e">
        <f>MAX('DNO totals'!E$312+0,MIN('935'!O421+0,'DNO totals'!E$304+0))</f>
        <v>#VALUE!</v>
      </c>
      <c r="CJ421" s="52" t="e">
        <f>MAX('DNO totals'!F$312+0,MIN('935'!P421+0,'DNO totals'!F$304+0))</f>
        <v>#VALUE!</v>
      </c>
      <c r="CK421" s="37" t="e">
        <f>IF('935'!$K421=1000,'Charging rates'!$C$38*$BH421/(1+'DNO totals'!$C$99)*$CF421,0)</f>
        <v>#VALUE!</v>
      </c>
      <c r="CL421" s="37" t="e">
        <f>IF(MOD('935'!$K421,1000)=100,'Charging rates'!$D$38*$BH421/(1+'DNO totals'!$D$99)*$CG421,0)</f>
        <v>#VALUE!</v>
      </c>
      <c r="CM421" s="37" t="e">
        <f>IF(MOD('935'!$K421,100)=10,'Charging rates'!$E$38*$BH421/(1+'DNO totals'!$E$99)*$CH421,0)</f>
        <v>#VALUE!</v>
      </c>
      <c r="CN421" s="37" t="e">
        <f>IF(AND(MOD('935'!$K421,10)&gt;0,MOD('935'!$K421,1000)&gt;1),'Charging rates'!$F$38*$BH421/(1+'DNO totals'!$F$99)*$CI421,0)</f>
        <v>#VALUE!</v>
      </c>
      <c r="CO421" s="37" t="e">
        <f>IF(MOD('935'!$K421,1000)=1,'Charging rates'!$G$38*$BH421/(1+'DNO totals'!$G$99)*$CJ421,0)</f>
        <v>#VALUE!</v>
      </c>
      <c r="CP421" s="52" t="e">
        <f t="shared" ref="CP421:CP484" si="114">$CK421+$CL421+$CM421+$CN421+$CO421</f>
        <v>#VALUE!</v>
      </c>
      <c r="CQ421" s="37" t="e">
        <f>IF('935'!$K421&gt;1000,'Charging rates'!$C$38*$AW421*$CF421,0)</f>
        <v>#VALUE!</v>
      </c>
      <c r="CR421" s="37" t="e">
        <f>IF(MOD('935'!$K421,1000)&gt;100,'Charging rates'!$D$38*$AW421*$CG421,0)</f>
        <v>#VALUE!</v>
      </c>
      <c r="CS421" s="37" t="e">
        <f>IF(MOD('935'!$K421,100)&gt;10,'Charging rates'!$E$38*$AW421*$CH421,0)</f>
        <v>#VALUE!</v>
      </c>
      <c r="CT421" s="52" t="e">
        <f t="shared" ref="CT421:CT484" si="115">$CQ421+$CR421+$CS421</f>
        <v>#VALUE!</v>
      </c>
      <c r="CU421" s="33" t="e">
        <f>100*(AP421*'935'!Q421*BZ421)/'11'!B$17</f>
        <v>#VALUE!</v>
      </c>
      <c r="CV421" s="33" t="e">
        <f>100/'11'!B$17*'Charging rates'!B$10*AW421</f>
        <v>#VALUE!</v>
      </c>
      <c r="CW421" s="33" t="e">
        <f>IF(AT421=0,0,(1-BX421/AT421)*(CA421+IF('935'!Q421=0,0,(CB421*'935'!Q421*('11'!C$17-'935'!Y421)/('11'!B$17-'935'!X421)))))</f>
        <v>#VALUE!</v>
      </c>
      <c r="CX421" s="33" t="e">
        <f t="shared" ref="CX421:CX484" si="116">CV421+CD421</f>
        <v>#VALUE!</v>
      </c>
      <c r="CY421" s="49" t="e">
        <f t="shared" ref="CY421:CY484" si="117">(CP421+CT421)*AT421</f>
        <v>#VALUE!</v>
      </c>
      <c r="CZ421" s="32" t="e">
        <f>AT421*(Parameters!B$21+AU421)*IF('DNO totals'!B$323&lt;0,1,'935'!S421)</f>
        <v>#VALUE!</v>
      </c>
      <c r="DA421" s="52" t="e">
        <f>IF('DNO totals'!B$323&lt;0,1,'935'!S421)*(Parameters!B$21+AU421)</f>
        <v>#VALUE!</v>
      </c>
      <c r="DB421" s="37" t="e">
        <f>CX421+'Charging rates'!B$106*DA421*100/'11'!B$17</f>
        <v>#VALUE!</v>
      </c>
      <c r="DC421" s="37" t="e">
        <f>DB421+'Charging rates'!B$116*(Parameters!B$21+AU421)*100/'11'!B$17*IF('DNO totals'!B$323&lt;0,1,'935'!S421)</f>
        <v>#VALUE!</v>
      </c>
      <c r="DD421" s="37" t="e">
        <f>'Charging rates'!B$97*(CP421+CT421)*100/'11'!B$17</f>
        <v>#VALUE!</v>
      </c>
      <c r="DE421" s="33" t="e">
        <f>MAX(0-(CB421*AU421*'11'!C$17/'11'!B$17),DC421+DD421)</f>
        <v>#VALUE!</v>
      </c>
      <c r="DF421" s="37" t="e">
        <f>IF(BS421,IF(AU421=0,CC421,MAX(0,MIN(CC421,CC421+(DE421/'935'!Q421*('11'!B$17-'935'!X421)/('11'!C$17-'935'!Y421))))),0)</f>
        <v>#VALUE!</v>
      </c>
      <c r="DG421" s="33" t="e">
        <f t="shared" ref="DG421:DG484" si="118">IF(BS421,MAX(0,DE421),0)</f>
        <v>#VALUE!</v>
      </c>
      <c r="DH421" s="53" t="e">
        <f t="shared" ref="DH421:DH484" si="119">DG421+CW421</f>
        <v>#VALUE!</v>
      </c>
    </row>
    <row r="422" spans="1:112">
      <c r="A422" s="28">
        <v>322</v>
      </c>
      <c r="B422" s="47" t="e">
        <f>'935'!B422</f>
        <v>#VALUE!</v>
      </c>
      <c r="C422" s="48" t="e">
        <f>OR('935'!E422&lt;&gt;"VOID",'935'!F422&lt;&gt;"VOID",'935'!G422&lt;&gt;"VOID")</f>
        <v>#VALUE!</v>
      </c>
      <c r="D422" s="32" t="e">
        <f>IF('935'!D422="VOID",0,'935'!D422*(1-'935'!X422/'11'!B$17))</f>
        <v>#VALUE!</v>
      </c>
      <c r="E422" s="32" t="e">
        <f>IF('935'!E422="VOID",0,'935'!E422*(1-'935'!X422/'11'!B$17))</f>
        <v>#VALUE!</v>
      </c>
      <c r="F422" s="32" t="e">
        <f>IF('935'!F422="VOID",0,'935'!F422*(1-'935'!X422/'11'!B$17))</f>
        <v>#VALUE!</v>
      </c>
      <c r="G422" s="32" t="e">
        <f>IF('935'!G422="VOID",0,'935'!G422*(1-'935'!X422/'11'!B$17))</f>
        <v>#VALUE!</v>
      </c>
      <c r="H422" s="49" t="e">
        <f t="shared" si="100"/>
        <v>#VALUE!</v>
      </c>
      <c r="I422" s="50" t="e">
        <f>MATCH('935'!J422,'913'!$B$6:$B$1205,0)</f>
        <v>#VALUE!</v>
      </c>
      <c r="J422" s="50" t="e">
        <f>MATCH(INDEX('913'!$D$6:$D$1205,I422),'913'!$B$6:$B$1205,0)</f>
        <v>#VALUE!</v>
      </c>
      <c r="K422" s="50" t="e">
        <f>MATCH(INDEX('913'!$D$6:$D$1205,J422),'913'!$B$6:$B$1205,0)</f>
        <v>#VALUE!</v>
      </c>
      <c r="L422" s="50" t="e">
        <f>MATCH(INDEX('913'!$D$6:$D$1205,K422),'913'!$B$6:$B$1205,0)</f>
        <v>#VALUE!</v>
      </c>
      <c r="M422" s="50" t="e">
        <f>MATCH(INDEX('913'!$D$6:$D$1205,L422),'913'!$B$6:$B$1205,0)</f>
        <v>#VALUE!</v>
      </c>
      <c r="N422" s="50" t="e">
        <f>MATCH(INDEX('913'!$D$6:$D$1205,M422),'913'!$B$6:$B$1205,0)</f>
        <v>#VALUE!</v>
      </c>
      <c r="O422" s="50" t="e">
        <f>MATCH(INDEX('913'!$D$6:$D$1205,N422),'913'!$B$6:$B$1205,0)</f>
        <v>#VALUE!</v>
      </c>
      <c r="P422" s="51" t="e">
        <f>MATCH(INDEX('913'!$D$6:$D$1205,O422),'913'!$B$6:$B$1205,0)</f>
        <v>#VALUE!</v>
      </c>
      <c r="Q422" s="37">
        <f>IF(ISNUMBER(I422),MAX(0,INDEX('913'!$E$6:$E$1205,I422)),0)</f>
        <v>0</v>
      </c>
      <c r="R422" s="37">
        <f>IF(ISNUMBER(J422),MAX(0,INDEX('913'!$E$6:$E$1205,J422)),0)</f>
        <v>0</v>
      </c>
      <c r="S422" s="37">
        <f>IF(ISNUMBER(K422),MAX(0,INDEX('913'!$E$6:$E$1205,K422)),0)</f>
        <v>0</v>
      </c>
      <c r="T422" s="37">
        <f>IF(ISNUMBER(L422),MAX(0,INDEX('913'!$E$6:$E$1205,L422)),0)</f>
        <v>0</v>
      </c>
      <c r="U422" s="37">
        <f>IF(ISNUMBER(M422),MAX(0,INDEX('913'!$E$6:$E$1205,M422)),0)</f>
        <v>0</v>
      </c>
      <c r="V422" s="37">
        <f>IF(ISNUMBER(N422),MAX(0,INDEX('913'!$E$6:$E$1205,N422)),0)</f>
        <v>0</v>
      </c>
      <c r="W422" s="37">
        <f>IF(ISNUMBER(O422),MAX(0,INDEX('913'!$E$6:$E$1205,O422)),0)</f>
        <v>0</v>
      </c>
      <c r="X422" s="52">
        <f>IF(ISNUMBER(P422),MAX(0,INDEX('913'!$E$6:$E$1205,P422)),0)</f>
        <v>0</v>
      </c>
      <c r="Y422" s="37">
        <f>IF(ISNUMBER(I422),MAX(0,INDEX('913'!$F$6:$F$1205,I422)),0)</f>
        <v>0</v>
      </c>
      <c r="Z422" s="37">
        <f>IF(ISNUMBER(J422),MAX(0,INDEX('913'!$F$6:$F$1205,J422)),0)</f>
        <v>0</v>
      </c>
      <c r="AA422" s="37">
        <f>IF(ISNUMBER(K422),MAX(0,INDEX('913'!$F$6:$F$1205,K422)),0)</f>
        <v>0</v>
      </c>
      <c r="AB422" s="37">
        <f>IF(ISNUMBER(L422),MAX(0,INDEX('913'!$F$6:$F$1205,L422)),0)</f>
        <v>0</v>
      </c>
      <c r="AC422" s="37">
        <f>IF(ISNUMBER(M422),MAX(0,INDEX('913'!$F$6:$F$1205,M422)),0)</f>
        <v>0</v>
      </c>
      <c r="AD422" s="37">
        <f>IF(ISNUMBER(N422),MAX(0,INDEX('913'!$F$6:$F$1205,N422)),0)</f>
        <v>0</v>
      </c>
      <c r="AE422" s="37">
        <f>IF(ISNUMBER(O422),MAX(0,INDEX('913'!$F$6:$F$1205,O422)),0)</f>
        <v>0</v>
      </c>
      <c r="AF422" s="37">
        <f>IF(ISNUMBER(P422),MAX(0,INDEX('913'!$F$6:$F$1205,P422)),0)</f>
        <v>0</v>
      </c>
      <c r="AG422" s="32">
        <f>IF(ISNUMBER(I422),SQRT(INDEX('913'!$I$6:$I$1205,I422)^2+INDEX('913'!$J$6:$J$1205,I422)^2),0)</f>
        <v>0</v>
      </c>
      <c r="AH422" s="32">
        <f>IF(ISNUMBER(J422),SQRT(INDEX('913'!$I$6:$I$1205,J422)^2+INDEX('913'!$J$6:$J$1205,J422)^2),0)</f>
        <v>0</v>
      </c>
      <c r="AI422" s="32">
        <f>IF(ISNUMBER(K422),SQRT(INDEX('913'!$I$6:$I$1205,K422)^2+INDEX('913'!$J$6:$J$1205,K422)^2),0)</f>
        <v>0</v>
      </c>
      <c r="AJ422" s="32">
        <f>IF(ISNUMBER(L422),SQRT(INDEX('913'!$I$6:$I$1205,L422)^2+INDEX('913'!$J$6:$J$1205,L422)^2),0)</f>
        <v>0</v>
      </c>
      <c r="AK422" s="32">
        <f>IF(ISNUMBER(M422),SQRT(INDEX('913'!$I$6:$I$1205,M422)^2+INDEX('913'!$J$6:$J$1205,M422)^2),0)</f>
        <v>0</v>
      </c>
      <c r="AL422" s="32">
        <f>IF(ISNUMBER(N422),SQRT(INDEX('913'!$I$6:$I$1205,N422)^2+INDEX('913'!$J$6:$J$1205,N422)^2),0)</f>
        <v>0</v>
      </c>
      <c r="AM422" s="32">
        <f>IF(ISNUMBER(O422),SQRT(INDEX('913'!$I$6:$I$1205,O422)^2+INDEX('913'!$J$6:$J$1205,O422)^2),0)</f>
        <v>0</v>
      </c>
      <c r="AN422" s="49">
        <f>IF(ISNUMBER(P422),SQRT(INDEX('913'!$I$6:$I$1205,P422)^2+INDEX('913'!$J$6:$J$1205,P422)^2),0)</f>
        <v>0</v>
      </c>
      <c r="AO422" s="37">
        <f t="shared" si="101"/>
        <v>0</v>
      </c>
      <c r="AP422" s="37">
        <f t="shared" si="102"/>
        <v>0</v>
      </c>
      <c r="AQ422" s="33" t="e">
        <f>-100*'935'!W422*(AO422+AP422)/'11'!C$17</f>
        <v>#VALUE!</v>
      </c>
      <c r="AR422" s="37" t="e">
        <f t="shared" si="103"/>
        <v>#VALUE!</v>
      </c>
      <c r="AS422" s="52" t="e">
        <f t="shared" si="104"/>
        <v>#VALUE!</v>
      </c>
      <c r="AT422" s="32" t="e">
        <f>IF('935'!C422="VOID",0,('935'!C422*(1-'935'!X422/'11'!B$17)))</f>
        <v>#VALUE!</v>
      </c>
      <c r="AU422" s="52" t="e">
        <f>'935'!Q422*(1-'935'!Y422/'11'!C$17)/(1-'935'!X422/'11'!B$17)</f>
        <v>#VALUE!</v>
      </c>
      <c r="AV422" s="37" t="e">
        <f>INDEX('DNO totals'!$B$57:$G$57,IF('935'!K422,IF(MOD('935'!K422,1000),IF(MOD('935'!K422,100),IF(MOD('935'!K422,10),IF(MOD('935'!K422,1000)=1,6,5),4),3),2),1))</f>
        <v>#VALUE!</v>
      </c>
      <c r="AW422" s="52" t="e">
        <f t="shared" si="105"/>
        <v>#VALUE!</v>
      </c>
      <c r="AX422" s="32" t="e">
        <f>IF('935'!V422="VOID",0,'935'!V422*(1-'935'!X422/'11'!B$17))</f>
        <v>#VALUE!</v>
      </c>
      <c r="AY422" s="33" t="e">
        <f>IF(H422,-100*'Charging rates'!B$10/'11'!B$17*AX422/H422,0)</f>
        <v>#VALUE!</v>
      </c>
      <c r="AZ422" s="33" t="e">
        <f>IF(C422,'DNO totals'!B$41,0)</f>
        <v>#VALUE!</v>
      </c>
      <c r="BA422" s="33" t="e">
        <f t="shared" si="106"/>
        <v>#VALUE!</v>
      </c>
      <c r="BB422" s="33" t="e">
        <f t="shared" si="107"/>
        <v>#VALUE!</v>
      </c>
      <c r="BC422" s="53" t="e">
        <f t="shared" si="108"/>
        <v>#VALUE!</v>
      </c>
      <c r="BD422" s="32" t="e">
        <f>IF(AT422,'935'!H422*AT422/(AT422+D422+H422),0)</f>
        <v>#VALUE!</v>
      </c>
      <c r="BE422" s="32" t="e">
        <f>IF(H422,'935'!H422*H422/(AT422+D422+H422),0)</f>
        <v>#VALUE!</v>
      </c>
      <c r="BF422" s="32" t="e">
        <f>BD422*(1-'935'!X422/'11'!B$17)</f>
        <v>#VALUE!</v>
      </c>
      <c r="BG422" s="49" t="e">
        <f>BE422*(1-'935'!X422/'11'!B$17)</f>
        <v>#VALUE!</v>
      </c>
      <c r="BH422" s="52" t="e">
        <f>AV422*Parameters!B$6</f>
        <v>#VALUE!</v>
      </c>
      <c r="BI422" s="37" t="e">
        <f>IF('935'!$K422=1000,'Charging rates'!$C$38*$BH422/(1+'DNO totals'!$C$99)*'935'!$L422,0)</f>
        <v>#VALUE!</v>
      </c>
      <c r="BJ422" s="37" t="e">
        <f>IF(MOD('935'!$K422,1000)=100,'Charging rates'!$D$38*$BH422/(1+'DNO totals'!$D$99)*'935'!$M422,0)</f>
        <v>#VALUE!</v>
      </c>
      <c r="BK422" s="37" t="e">
        <f>IF(MOD('935'!$K422,100)=10,'Charging rates'!$E$38*$BH422/(1+'DNO totals'!$E$99)*'935'!$N422,0)</f>
        <v>#VALUE!</v>
      </c>
      <c r="BL422" s="37" t="e">
        <f>IF(AND(MOD('935'!$K422,10)&gt;0,MOD('935'!$K422,1000)&gt;1),'Charging rates'!$F$38*$BH422/(1+'DNO totals'!$F$99)*'935'!$O422,0)</f>
        <v>#VALUE!</v>
      </c>
      <c r="BM422" s="37" t="e">
        <f>IF(MOD('935'!$K422,1000)=1,'Charging rates'!$G$38*$BH422/(1+'DNO totals'!$G$99)*'935'!$P422,0)</f>
        <v>#VALUE!</v>
      </c>
      <c r="BN422" s="52" t="e">
        <f t="shared" si="109"/>
        <v>#VALUE!</v>
      </c>
      <c r="BO422" s="37" t="e">
        <f>IF('935'!$K422&gt;1000,'Charging rates'!$C$38*$AW422*'935'!$L422,0)</f>
        <v>#VALUE!</v>
      </c>
      <c r="BP422" s="37" t="e">
        <f>IF(MOD('935'!$K422,1000)&gt;100,'Charging rates'!$D$38*$AW422*'935'!$M422,0)</f>
        <v>#VALUE!</v>
      </c>
      <c r="BQ422" s="37" t="e">
        <f>IF(MOD('935'!$K422,100)&gt;10,'Charging rates'!$E$38*$AW422*'935'!$N422,0)</f>
        <v>#VALUE!</v>
      </c>
      <c r="BR422" s="52" t="e">
        <f t="shared" si="110"/>
        <v>#VALUE!</v>
      </c>
      <c r="BS422" s="48" t="e">
        <f>'935'!C422&lt;&gt;"VOID"</f>
        <v>#VALUE!</v>
      </c>
      <c r="BT422" s="33" t="e">
        <f>IF(BS422,(100/'11'!B$17*BD422*((1-'935'!I422)*'Charging rates'!B$51+'Charging rates'!B$63)),0)</f>
        <v>#VALUE!</v>
      </c>
      <c r="BU422" s="33" t="e">
        <f>100/'11'!B$17*BG422*('Charging rates'!B$51+'Charging rates'!B$63)</f>
        <v>#VALUE!</v>
      </c>
      <c r="BV422" s="33" t="e">
        <f>100/'11'!B$17*BE422*('Charging rates'!B$51+'Charging rates'!B$63)</f>
        <v>#VALUE!</v>
      </c>
      <c r="BW422" s="53" t="e">
        <f t="shared" si="111"/>
        <v>#VALUE!</v>
      </c>
      <c r="BX422" s="32" t="e">
        <f>AT422-('935'!T422*(1-'935'!X422/'11'!B$17))</f>
        <v>#VALUE!</v>
      </c>
      <c r="BY422" s="32">
        <f>0-IF(ISNUMBER(I422),INDEX('913'!$I$6:$I$1205,I422),0)-IF(ISNUMBER(J422),INDEX('913'!$I$6:$I$1205,J422),0)-IF(ISNUMBER(K422),INDEX('913'!$I$6:$I$1205,K422),0)-IF(ISNUMBER(L422),INDEX('913'!$I$6:$I$1205,L422),0)-IF(ISNUMBER(M422),INDEX('913'!$I$6:$I$1205,M422),0)-IF(ISNUMBER(N422),INDEX('913'!$I$6:$I$1205,N422),0)-IF(ISNUMBER(O422),INDEX('913'!$I$6:$I$1205,O422),0)-IF(ISNUMBER(P422),INDEX('913'!$I$6:$I$1205,P422),0)</f>
        <v>0</v>
      </c>
      <c r="BZ422" s="37">
        <f>IF(BY422=0,1,MAX(1,SQRT(BY422^2+(IF(ISNUMBER(I422),INDEX('913'!$J$6:$J$1205,I422),0)+IF(ISNUMBER(J422),INDEX('913'!$J$6:$J$1205,J422),0)+IF(ISNUMBER(K422),INDEX('913'!$J$6:$J$1205,K422),0)+IF(ISNUMBER(L422),INDEX('913'!$J$6:$J$1205,L422),0)+IF(ISNUMBER(M422),INDEX('913'!$J$6:$J$1205,M422),0)+IF(ISNUMBER(N422),INDEX('913'!$J$6:$J$1205,N422),0)+IF(ISNUMBER(O422),INDEX('913'!$J$6:$J$1205,O422),0)+IF(ISNUMBER(P422),INDEX('913'!$J$6:$J$1205,P422),0))^2)/BY422))</f>
        <v>1</v>
      </c>
      <c r="CA422" s="33" t="e">
        <f>100*AO422/'11'!B$17</f>
        <v>#VALUE!</v>
      </c>
      <c r="CB422" s="37" t="e">
        <f>100*(AP422*BZ422)/'11'!C$17</f>
        <v>#VALUE!</v>
      </c>
      <c r="CC422" s="37" t="e">
        <f t="shared" si="112"/>
        <v>#VALUE!</v>
      </c>
      <c r="CD422" s="33" t="e">
        <f t="shared" si="113"/>
        <v>#VALUE!</v>
      </c>
      <c r="CE422" s="54" t="e">
        <f>'11'!C$17-'935'!Y422</f>
        <v>#VALUE!</v>
      </c>
      <c r="CF422" s="37" t="e">
        <f>MAX('DNO totals'!B$312+0,MIN('935'!L422+0,'DNO totals'!B$304+0))</f>
        <v>#VALUE!</v>
      </c>
      <c r="CG422" s="37" t="e">
        <f>MAX('DNO totals'!C$312+0,MIN('935'!M422+0,'DNO totals'!C$304+0))</f>
        <v>#VALUE!</v>
      </c>
      <c r="CH422" s="37" t="e">
        <f>MAX('DNO totals'!D$312+0,MIN('935'!N422+0,'DNO totals'!D$304+0))</f>
        <v>#VALUE!</v>
      </c>
      <c r="CI422" s="37" t="e">
        <f>MAX('DNO totals'!E$312+0,MIN('935'!O422+0,'DNO totals'!E$304+0))</f>
        <v>#VALUE!</v>
      </c>
      <c r="CJ422" s="52" t="e">
        <f>MAX('DNO totals'!F$312+0,MIN('935'!P422+0,'DNO totals'!F$304+0))</f>
        <v>#VALUE!</v>
      </c>
      <c r="CK422" s="37" t="e">
        <f>IF('935'!$K422=1000,'Charging rates'!$C$38*$BH422/(1+'DNO totals'!$C$99)*$CF422,0)</f>
        <v>#VALUE!</v>
      </c>
      <c r="CL422" s="37" t="e">
        <f>IF(MOD('935'!$K422,1000)=100,'Charging rates'!$D$38*$BH422/(1+'DNO totals'!$D$99)*$CG422,0)</f>
        <v>#VALUE!</v>
      </c>
      <c r="CM422" s="37" t="e">
        <f>IF(MOD('935'!$K422,100)=10,'Charging rates'!$E$38*$BH422/(1+'DNO totals'!$E$99)*$CH422,0)</f>
        <v>#VALUE!</v>
      </c>
      <c r="CN422" s="37" t="e">
        <f>IF(AND(MOD('935'!$K422,10)&gt;0,MOD('935'!$K422,1000)&gt;1),'Charging rates'!$F$38*$BH422/(1+'DNO totals'!$F$99)*$CI422,0)</f>
        <v>#VALUE!</v>
      </c>
      <c r="CO422" s="37" t="e">
        <f>IF(MOD('935'!$K422,1000)=1,'Charging rates'!$G$38*$BH422/(1+'DNO totals'!$G$99)*$CJ422,0)</f>
        <v>#VALUE!</v>
      </c>
      <c r="CP422" s="52" t="e">
        <f t="shared" si="114"/>
        <v>#VALUE!</v>
      </c>
      <c r="CQ422" s="37" t="e">
        <f>IF('935'!$K422&gt;1000,'Charging rates'!$C$38*$AW422*$CF422,0)</f>
        <v>#VALUE!</v>
      </c>
      <c r="CR422" s="37" t="e">
        <f>IF(MOD('935'!$K422,1000)&gt;100,'Charging rates'!$D$38*$AW422*$CG422,0)</f>
        <v>#VALUE!</v>
      </c>
      <c r="CS422" s="37" t="e">
        <f>IF(MOD('935'!$K422,100)&gt;10,'Charging rates'!$E$38*$AW422*$CH422,0)</f>
        <v>#VALUE!</v>
      </c>
      <c r="CT422" s="52" t="e">
        <f t="shared" si="115"/>
        <v>#VALUE!</v>
      </c>
      <c r="CU422" s="33" t="e">
        <f>100*(AP422*'935'!Q422*BZ422)/'11'!B$17</f>
        <v>#VALUE!</v>
      </c>
      <c r="CV422" s="33" t="e">
        <f>100/'11'!B$17*'Charging rates'!B$10*AW422</f>
        <v>#VALUE!</v>
      </c>
      <c r="CW422" s="33" t="e">
        <f>IF(AT422=0,0,(1-BX422/AT422)*(CA422+IF('935'!Q422=0,0,(CB422*'935'!Q422*('11'!C$17-'935'!Y422)/('11'!B$17-'935'!X422)))))</f>
        <v>#VALUE!</v>
      </c>
      <c r="CX422" s="33" t="e">
        <f t="shared" si="116"/>
        <v>#VALUE!</v>
      </c>
      <c r="CY422" s="49" t="e">
        <f t="shared" si="117"/>
        <v>#VALUE!</v>
      </c>
      <c r="CZ422" s="32" t="e">
        <f>AT422*(Parameters!B$21+AU422)*IF('DNO totals'!B$323&lt;0,1,'935'!S422)</f>
        <v>#VALUE!</v>
      </c>
      <c r="DA422" s="52" t="e">
        <f>IF('DNO totals'!B$323&lt;0,1,'935'!S422)*(Parameters!B$21+AU422)</f>
        <v>#VALUE!</v>
      </c>
      <c r="DB422" s="37" t="e">
        <f>CX422+'Charging rates'!B$106*DA422*100/'11'!B$17</f>
        <v>#VALUE!</v>
      </c>
      <c r="DC422" s="37" t="e">
        <f>DB422+'Charging rates'!B$116*(Parameters!B$21+AU422)*100/'11'!B$17*IF('DNO totals'!B$323&lt;0,1,'935'!S422)</f>
        <v>#VALUE!</v>
      </c>
      <c r="DD422" s="37" t="e">
        <f>'Charging rates'!B$97*(CP422+CT422)*100/'11'!B$17</f>
        <v>#VALUE!</v>
      </c>
      <c r="DE422" s="33" t="e">
        <f>MAX(0-(CB422*AU422*'11'!C$17/'11'!B$17),DC422+DD422)</f>
        <v>#VALUE!</v>
      </c>
      <c r="DF422" s="37" t="e">
        <f>IF(BS422,IF(AU422=0,CC422,MAX(0,MIN(CC422,CC422+(DE422/'935'!Q422*('11'!B$17-'935'!X422)/('11'!C$17-'935'!Y422))))),0)</f>
        <v>#VALUE!</v>
      </c>
      <c r="DG422" s="33" t="e">
        <f t="shared" si="118"/>
        <v>#VALUE!</v>
      </c>
      <c r="DH422" s="53" t="e">
        <f t="shared" si="119"/>
        <v>#VALUE!</v>
      </c>
    </row>
    <row r="423" spans="1:112">
      <c r="A423" s="28">
        <v>323</v>
      </c>
      <c r="B423" s="47" t="e">
        <f>'935'!B423</f>
        <v>#VALUE!</v>
      </c>
      <c r="C423" s="48" t="e">
        <f>OR('935'!E423&lt;&gt;"VOID",'935'!F423&lt;&gt;"VOID",'935'!G423&lt;&gt;"VOID")</f>
        <v>#VALUE!</v>
      </c>
      <c r="D423" s="32" t="e">
        <f>IF('935'!D423="VOID",0,'935'!D423*(1-'935'!X423/'11'!B$17))</f>
        <v>#VALUE!</v>
      </c>
      <c r="E423" s="32" t="e">
        <f>IF('935'!E423="VOID",0,'935'!E423*(1-'935'!X423/'11'!B$17))</f>
        <v>#VALUE!</v>
      </c>
      <c r="F423" s="32" t="e">
        <f>IF('935'!F423="VOID",0,'935'!F423*(1-'935'!X423/'11'!B$17))</f>
        <v>#VALUE!</v>
      </c>
      <c r="G423" s="32" t="e">
        <f>IF('935'!G423="VOID",0,'935'!G423*(1-'935'!X423/'11'!B$17))</f>
        <v>#VALUE!</v>
      </c>
      <c r="H423" s="49" t="e">
        <f t="shared" si="100"/>
        <v>#VALUE!</v>
      </c>
      <c r="I423" s="50" t="e">
        <f>MATCH('935'!J423,'913'!$B$6:$B$1205,0)</f>
        <v>#VALUE!</v>
      </c>
      <c r="J423" s="50" t="e">
        <f>MATCH(INDEX('913'!$D$6:$D$1205,I423),'913'!$B$6:$B$1205,0)</f>
        <v>#VALUE!</v>
      </c>
      <c r="K423" s="50" t="e">
        <f>MATCH(INDEX('913'!$D$6:$D$1205,J423),'913'!$B$6:$B$1205,0)</f>
        <v>#VALUE!</v>
      </c>
      <c r="L423" s="50" t="e">
        <f>MATCH(INDEX('913'!$D$6:$D$1205,K423),'913'!$B$6:$B$1205,0)</f>
        <v>#VALUE!</v>
      </c>
      <c r="M423" s="50" t="e">
        <f>MATCH(INDEX('913'!$D$6:$D$1205,L423),'913'!$B$6:$B$1205,0)</f>
        <v>#VALUE!</v>
      </c>
      <c r="N423" s="50" t="e">
        <f>MATCH(INDEX('913'!$D$6:$D$1205,M423),'913'!$B$6:$B$1205,0)</f>
        <v>#VALUE!</v>
      </c>
      <c r="O423" s="50" t="e">
        <f>MATCH(INDEX('913'!$D$6:$D$1205,N423),'913'!$B$6:$B$1205,0)</f>
        <v>#VALUE!</v>
      </c>
      <c r="P423" s="51" t="e">
        <f>MATCH(INDEX('913'!$D$6:$D$1205,O423),'913'!$B$6:$B$1205,0)</f>
        <v>#VALUE!</v>
      </c>
      <c r="Q423" s="37">
        <f>IF(ISNUMBER(I423),MAX(0,INDEX('913'!$E$6:$E$1205,I423)),0)</f>
        <v>0</v>
      </c>
      <c r="R423" s="37">
        <f>IF(ISNUMBER(J423),MAX(0,INDEX('913'!$E$6:$E$1205,J423)),0)</f>
        <v>0</v>
      </c>
      <c r="S423" s="37">
        <f>IF(ISNUMBER(K423),MAX(0,INDEX('913'!$E$6:$E$1205,K423)),0)</f>
        <v>0</v>
      </c>
      <c r="T423" s="37">
        <f>IF(ISNUMBER(L423),MAX(0,INDEX('913'!$E$6:$E$1205,L423)),0)</f>
        <v>0</v>
      </c>
      <c r="U423" s="37">
        <f>IF(ISNUMBER(M423),MAX(0,INDEX('913'!$E$6:$E$1205,M423)),0)</f>
        <v>0</v>
      </c>
      <c r="V423" s="37">
        <f>IF(ISNUMBER(N423),MAX(0,INDEX('913'!$E$6:$E$1205,N423)),0)</f>
        <v>0</v>
      </c>
      <c r="W423" s="37">
        <f>IF(ISNUMBER(O423),MAX(0,INDEX('913'!$E$6:$E$1205,O423)),0)</f>
        <v>0</v>
      </c>
      <c r="X423" s="52">
        <f>IF(ISNUMBER(P423),MAX(0,INDEX('913'!$E$6:$E$1205,P423)),0)</f>
        <v>0</v>
      </c>
      <c r="Y423" s="37">
        <f>IF(ISNUMBER(I423),MAX(0,INDEX('913'!$F$6:$F$1205,I423)),0)</f>
        <v>0</v>
      </c>
      <c r="Z423" s="37">
        <f>IF(ISNUMBER(J423),MAX(0,INDEX('913'!$F$6:$F$1205,J423)),0)</f>
        <v>0</v>
      </c>
      <c r="AA423" s="37">
        <f>IF(ISNUMBER(K423),MAX(0,INDEX('913'!$F$6:$F$1205,K423)),0)</f>
        <v>0</v>
      </c>
      <c r="AB423" s="37">
        <f>IF(ISNUMBER(L423),MAX(0,INDEX('913'!$F$6:$F$1205,L423)),0)</f>
        <v>0</v>
      </c>
      <c r="AC423" s="37">
        <f>IF(ISNUMBER(M423),MAX(0,INDEX('913'!$F$6:$F$1205,M423)),0)</f>
        <v>0</v>
      </c>
      <c r="AD423" s="37">
        <f>IF(ISNUMBER(N423),MAX(0,INDEX('913'!$F$6:$F$1205,N423)),0)</f>
        <v>0</v>
      </c>
      <c r="AE423" s="37">
        <f>IF(ISNUMBER(O423),MAX(0,INDEX('913'!$F$6:$F$1205,O423)),0)</f>
        <v>0</v>
      </c>
      <c r="AF423" s="37">
        <f>IF(ISNUMBER(P423),MAX(0,INDEX('913'!$F$6:$F$1205,P423)),0)</f>
        <v>0</v>
      </c>
      <c r="AG423" s="32">
        <f>IF(ISNUMBER(I423),SQRT(INDEX('913'!$I$6:$I$1205,I423)^2+INDEX('913'!$J$6:$J$1205,I423)^2),0)</f>
        <v>0</v>
      </c>
      <c r="AH423" s="32">
        <f>IF(ISNUMBER(J423),SQRT(INDEX('913'!$I$6:$I$1205,J423)^2+INDEX('913'!$J$6:$J$1205,J423)^2),0)</f>
        <v>0</v>
      </c>
      <c r="AI423" s="32">
        <f>IF(ISNUMBER(K423),SQRT(INDEX('913'!$I$6:$I$1205,K423)^2+INDEX('913'!$J$6:$J$1205,K423)^2),0)</f>
        <v>0</v>
      </c>
      <c r="AJ423" s="32">
        <f>IF(ISNUMBER(L423),SQRT(INDEX('913'!$I$6:$I$1205,L423)^2+INDEX('913'!$J$6:$J$1205,L423)^2),0)</f>
        <v>0</v>
      </c>
      <c r="AK423" s="32">
        <f>IF(ISNUMBER(M423),SQRT(INDEX('913'!$I$6:$I$1205,M423)^2+INDEX('913'!$J$6:$J$1205,M423)^2),0)</f>
        <v>0</v>
      </c>
      <c r="AL423" s="32">
        <f>IF(ISNUMBER(N423),SQRT(INDEX('913'!$I$6:$I$1205,N423)^2+INDEX('913'!$J$6:$J$1205,N423)^2),0)</f>
        <v>0</v>
      </c>
      <c r="AM423" s="32">
        <f>IF(ISNUMBER(O423),SQRT(INDEX('913'!$I$6:$I$1205,O423)^2+INDEX('913'!$J$6:$J$1205,O423)^2),0)</f>
        <v>0</v>
      </c>
      <c r="AN423" s="49">
        <f>IF(ISNUMBER(P423),SQRT(INDEX('913'!$I$6:$I$1205,P423)^2+INDEX('913'!$J$6:$J$1205,P423)^2),0)</f>
        <v>0</v>
      </c>
      <c r="AO423" s="37">
        <f t="shared" si="101"/>
        <v>0</v>
      </c>
      <c r="AP423" s="37">
        <f t="shared" si="102"/>
        <v>0</v>
      </c>
      <c r="AQ423" s="33" t="e">
        <f>-100*'935'!W423*(AO423+AP423)/'11'!C$17</f>
        <v>#VALUE!</v>
      </c>
      <c r="AR423" s="37" t="e">
        <f t="shared" si="103"/>
        <v>#VALUE!</v>
      </c>
      <c r="AS423" s="52" t="e">
        <f t="shared" si="104"/>
        <v>#VALUE!</v>
      </c>
      <c r="AT423" s="32" t="e">
        <f>IF('935'!C423="VOID",0,('935'!C423*(1-'935'!X423/'11'!B$17)))</f>
        <v>#VALUE!</v>
      </c>
      <c r="AU423" s="52" t="e">
        <f>'935'!Q423*(1-'935'!Y423/'11'!C$17)/(1-'935'!X423/'11'!B$17)</f>
        <v>#VALUE!</v>
      </c>
      <c r="AV423" s="37" t="e">
        <f>INDEX('DNO totals'!$B$57:$G$57,IF('935'!K423,IF(MOD('935'!K423,1000),IF(MOD('935'!K423,100),IF(MOD('935'!K423,10),IF(MOD('935'!K423,1000)=1,6,5),4),3),2),1))</f>
        <v>#VALUE!</v>
      </c>
      <c r="AW423" s="52" t="e">
        <f t="shared" si="105"/>
        <v>#VALUE!</v>
      </c>
      <c r="AX423" s="32" t="e">
        <f>IF('935'!V423="VOID",0,'935'!V423*(1-'935'!X423/'11'!B$17))</f>
        <v>#VALUE!</v>
      </c>
      <c r="AY423" s="33" t="e">
        <f>IF(H423,-100*'Charging rates'!B$10/'11'!B$17*AX423/H423,0)</f>
        <v>#VALUE!</v>
      </c>
      <c r="AZ423" s="33" t="e">
        <f>IF(C423,'DNO totals'!B$41,0)</f>
        <v>#VALUE!</v>
      </c>
      <c r="BA423" s="33" t="e">
        <f t="shared" si="106"/>
        <v>#VALUE!</v>
      </c>
      <c r="BB423" s="33" t="e">
        <f t="shared" si="107"/>
        <v>#VALUE!</v>
      </c>
      <c r="BC423" s="53" t="e">
        <f t="shared" si="108"/>
        <v>#VALUE!</v>
      </c>
      <c r="BD423" s="32" t="e">
        <f>IF(AT423,'935'!H423*AT423/(AT423+D423+H423),0)</f>
        <v>#VALUE!</v>
      </c>
      <c r="BE423" s="32" t="e">
        <f>IF(H423,'935'!H423*H423/(AT423+D423+H423),0)</f>
        <v>#VALUE!</v>
      </c>
      <c r="BF423" s="32" t="e">
        <f>BD423*(1-'935'!X423/'11'!B$17)</f>
        <v>#VALUE!</v>
      </c>
      <c r="BG423" s="49" t="e">
        <f>BE423*(1-'935'!X423/'11'!B$17)</f>
        <v>#VALUE!</v>
      </c>
      <c r="BH423" s="52" t="e">
        <f>AV423*Parameters!B$6</f>
        <v>#VALUE!</v>
      </c>
      <c r="BI423" s="37" t="e">
        <f>IF('935'!$K423=1000,'Charging rates'!$C$38*$BH423/(1+'DNO totals'!$C$99)*'935'!$L423,0)</f>
        <v>#VALUE!</v>
      </c>
      <c r="BJ423" s="37" t="e">
        <f>IF(MOD('935'!$K423,1000)=100,'Charging rates'!$D$38*$BH423/(1+'DNO totals'!$D$99)*'935'!$M423,0)</f>
        <v>#VALUE!</v>
      </c>
      <c r="BK423" s="37" t="e">
        <f>IF(MOD('935'!$K423,100)=10,'Charging rates'!$E$38*$BH423/(1+'DNO totals'!$E$99)*'935'!$N423,0)</f>
        <v>#VALUE!</v>
      </c>
      <c r="BL423" s="37" t="e">
        <f>IF(AND(MOD('935'!$K423,10)&gt;0,MOD('935'!$K423,1000)&gt;1),'Charging rates'!$F$38*$BH423/(1+'DNO totals'!$F$99)*'935'!$O423,0)</f>
        <v>#VALUE!</v>
      </c>
      <c r="BM423" s="37" t="e">
        <f>IF(MOD('935'!$K423,1000)=1,'Charging rates'!$G$38*$BH423/(1+'DNO totals'!$G$99)*'935'!$P423,0)</f>
        <v>#VALUE!</v>
      </c>
      <c r="BN423" s="52" t="e">
        <f t="shared" si="109"/>
        <v>#VALUE!</v>
      </c>
      <c r="BO423" s="37" t="e">
        <f>IF('935'!$K423&gt;1000,'Charging rates'!$C$38*$AW423*'935'!$L423,0)</f>
        <v>#VALUE!</v>
      </c>
      <c r="BP423" s="37" t="e">
        <f>IF(MOD('935'!$K423,1000)&gt;100,'Charging rates'!$D$38*$AW423*'935'!$M423,0)</f>
        <v>#VALUE!</v>
      </c>
      <c r="BQ423" s="37" t="e">
        <f>IF(MOD('935'!$K423,100)&gt;10,'Charging rates'!$E$38*$AW423*'935'!$N423,0)</f>
        <v>#VALUE!</v>
      </c>
      <c r="BR423" s="52" t="e">
        <f t="shared" si="110"/>
        <v>#VALUE!</v>
      </c>
      <c r="BS423" s="48" t="e">
        <f>'935'!C423&lt;&gt;"VOID"</f>
        <v>#VALUE!</v>
      </c>
      <c r="BT423" s="33" t="e">
        <f>IF(BS423,(100/'11'!B$17*BD423*((1-'935'!I423)*'Charging rates'!B$51+'Charging rates'!B$63)),0)</f>
        <v>#VALUE!</v>
      </c>
      <c r="BU423" s="33" t="e">
        <f>100/'11'!B$17*BG423*('Charging rates'!B$51+'Charging rates'!B$63)</f>
        <v>#VALUE!</v>
      </c>
      <c r="BV423" s="33" t="e">
        <f>100/'11'!B$17*BE423*('Charging rates'!B$51+'Charging rates'!B$63)</f>
        <v>#VALUE!</v>
      </c>
      <c r="BW423" s="53" t="e">
        <f t="shared" si="111"/>
        <v>#VALUE!</v>
      </c>
      <c r="BX423" s="32" t="e">
        <f>AT423-('935'!T423*(1-'935'!X423/'11'!B$17))</f>
        <v>#VALUE!</v>
      </c>
      <c r="BY423" s="32">
        <f>0-IF(ISNUMBER(I423),INDEX('913'!$I$6:$I$1205,I423),0)-IF(ISNUMBER(J423),INDEX('913'!$I$6:$I$1205,J423),0)-IF(ISNUMBER(K423),INDEX('913'!$I$6:$I$1205,K423),0)-IF(ISNUMBER(L423),INDEX('913'!$I$6:$I$1205,L423),0)-IF(ISNUMBER(M423),INDEX('913'!$I$6:$I$1205,M423),0)-IF(ISNUMBER(N423),INDEX('913'!$I$6:$I$1205,N423),0)-IF(ISNUMBER(O423),INDEX('913'!$I$6:$I$1205,O423),0)-IF(ISNUMBER(P423),INDEX('913'!$I$6:$I$1205,P423),0)</f>
        <v>0</v>
      </c>
      <c r="BZ423" s="37">
        <f>IF(BY423=0,1,MAX(1,SQRT(BY423^2+(IF(ISNUMBER(I423),INDEX('913'!$J$6:$J$1205,I423),0)+IF(ISNUMBER(J423),INDEX('913'!$J$6:$J$1205,J423),0)+IF(ISNUMBER(K423),INDEX('913'!$J$6:$J$1205,K423),0)+IF(ISNUMBER(L423),INDEX('913'!$J$6:$J$1205,L423),0)+IF(ISNUMBER(M423),INDEX('913'!$J$6:$J$1205,M423),0)+IF(ISNUMBER(N423),INDEX('913'!$J$6:$J$1205,N423),0)+IF(ISNUMBER(O423),INDEX('913'!$J$6:$J$1205,O423),0)+IF(ISNUMBER(P423),INDEX('913'!$J$6:$J$1205,P423),0))^2)/BY423))</f>
        <v>1</v>
      </c>
      <c r="CA423" s="33" t="e">
        <f>100*AO423/'11'!B$17</f>
        <v>#VALUE!</v>
      </c>
      <c r="CB423" s="37" t="e">
        <f>100*(AP423*BZ423)/'11'!C$17</f>
        <v>#VALUE!</v>
      </c>
      <c r="CC423" s="37" t="e">
        <f t="shared" si="112"/>
        <v>#VALUE!</v>
      </c>
      <c r="CD423" s="33" t="e">
        <f t="shared" si="113"/>
        <v>#VALUE!</v>
      </c>
      <c r="CE423" s="54" t="e">
        <f>'11'!C$17-'935'!Y423</f>
        <v>#VALUE!</v>
      </c>
      <c r="CF423" s="37" t="e">
        <f>MAX('DNO totals'!B$312+0,MIN('935'!L423+0,'DNO totals'!B$304+0))</f>
        <v>#VALUE!</v>
      </c>
      <c r="CG423" s="37" t="e">
        <f>MAX('DNO totals'!C$312+0,MIN('935'!M423+0,'DNO totals'!C$304+0))</f>
        <v>#VALUE!</v>
      </c>
      <c r="CH423" s="37" t="e">
        <f>MAX('DNO totals'!D$312+0,MIN('935'!N423+0,'DNO totals'!D$304+0))</f>
        <v>#VALUE!</v>
      </c>
      <c r="CI423" s="37" t="e">
        <f>MAX('DNO totals'!E$312+0,MIN('935'!O423+0,'DNO totals'!E$304+0))</f>
        <v>#VALUE!</v>
      </c>
      <c r="CJ423" s="52" t="e">
        <f>MAX('DNO totals'!F$312+0,MIN('935'!P423+0,'DNO totals'!F$304+0))</f>
        <v>#VALUE!</v>
      </c>
      <c r="CK423" s="37" t="e">
        <f>IF('935'!$K423=1000,'Charging rates'!$C$38*$BH423/(1+'DNO totals'!$C$99)*$CF423,0)</f>
        <v>#VALUE!</v>
      </c>
      <c r="CL423" s="37" t="e">
        <f>IF(MOD('935'!$K423,1000)=100,'Charging rates'!$D$38*$BH423/(1+'DNO totals'!$D$99)*$CG423,0)</f>
        <v>#VALUE!</v>
      </c>
      <c r="CM423" s="37" t="e">
        <f>IF(MOD('935'!$K423,100)=10,'Charging rates'!$E$38*$BH423/(1+'DNO totals'!$E$99)*$CH423,0)</f>
        <v>#VALUE!</v>
      </c>
      <c r="CN423" s="37" t="e">
        <f>IF(AND(MOD('935'!$K423,10)&gt;0,MOD('935'!$K423,1000)&gt;1),'Charging rates'!$F$38*$BH423/(1+'DNO totals'!$F$99)*$CI423,0)</f>
        <v>#VALUE!</v>
      </c>
      <c r="CO423" s="37" t="e">
        <f>IF(MOD('935'!$K423,1000)=1,'Charging rates'!$G$38*$BH423/(1+'DNO totals'!$G$99)*$CJ423,0)</f>
        <v>#VALUE!</v>
      </c>
      <c r="CP423" s="52" t="e">
        <f t="shared" si="114"/>
        <v>#VALUE!</v>
      </c>
      <c r="CQ423" s="37" t="e">
        <f>IF('935'!$K423&gt;1000,'Charging rates'!$C$38*$AW423*$CF423,0)</f>
        <v>#VALUE!</v>
      </c>
      <c r="CR423" s="37" t="e">
        <f>IF(MOD('935'!$K423,1000)&gt;100,'Charging rates'!$D$38*$AW423*$CG423,0)</f>
        <v>#VALUE!</v>
      </c>
      <c r="CS423" s="37" t="e">
        <f>IF(MOD('935'!$K423,100)&gt;10,'Charging rates'!$E$38*$AW423*$CH423,0)</f>
        <v>#VALUE!</v>
      </c>
      <c r="CT423" s="52" t="e">
        <f t="shared" si="115"/>
        <v>#VALUE!</v>
      </c>
      <c r="CU423" s="33" t="e">
        <f>100*(AP423*'935'!Q423*BZ423)/'11'!B$17</f>
        <v>#VALUE!</v>
      </c>
      <c r="CV423" s="33" t="e">
        <f>100/'11'!B$17*'Charging rates'!B$10*AW423</f>
        <v>#VALUE!</v>
      </c>
      <c r="CW423" s="33" t="e">
        <f>IF(AT423=0,0,(1-BX423/AT423)*(CA423+IF('935'!Q423=0,0,(CB423*'935'!Q423*('11'!C$17-'935'!Y423)/('11'!B$17-'935'!X423)))))</f>
        <v>#VALUE!</v>
      </c>
      <c r="CX423" s="33" t="e">
        <f t="shared" si="116"/>
        <v>#VALUE!</v>
      </c>
      <c r="CY423" s="49" t="e">
        <f t="shared" si="117"/>
        <v>#VALUE!</v>
      </c>
      <c r="CZ423" s="32" t="e">
        <f>AT423*(Parameters!B$21+AU423)*IF('DNO totals'!B$323&lt;0,1,'935'!S423)</f>
        <v>#VALUE!</v>
      </c>
      <c r="DA423" s="52" t="e">
        <f>IF('DNO totals'!B$323&lt;0,1,'935'!S423)*(Parameters!B$21+AU423)</f>
        <v>#VALUE!</v>
      </c>
      <c r="DB423" s="37" t="e">
        <f>CX423+'Charging rates'!B$106*DA423*100/'11'!B$17</f>
        <v>#VALUE!</v>
      </c>
      <c r="DC423" s="37" t="e">
        <f>DB423+'Charging rates'!B$116*(Parameters!B$21+AU423)*100/'11'!B$17*IF('DNO totals'!B$323&lt;0,1,'935'!S423)</f>
        <v>#VALUE!</v>
      </c>
      <c r="DD423" s="37" t="e">
        <f>'Charging rates'!B$97*(CP423+CT423)*100/'11'!B$17</f>
        <v>#VALUE!</v>
      </c>
      <c r="DE423" s="33" t="e">
        <f>MAX(0-(CB423*AU423*'11'!C$17/'11'!B$17),DC423+DD423)</f>
        <v>#VALUE!</v>
      </c>
      <c r="DF423" s="37" t="e">
        <f>IF(BS423,IF(AU423=0,CC423,MAX(0,MIN(CC423,CC423+(DE423/'935'!Q423*('11'!B$17-'935'!X423)/('11'!C$17-'935'!Y423))))),0)</f>
        <v>#VALUE!</v>
      </c>
      <c r="DG423" s="33" t="e">
        <f t="shared" si="118"/>
        <v>#VALUE!</v>
      </c>
      <c r="DH423" s="53" t="e">
        <f t="shared" si="119"/>
        <v>#VALUE!</v>
      </c>
    </row>
    <row r="424" spans="1:112">
      <c r="A424" s="28">
        <v>324</v>
      </c>
      <c r="B424" s="47" t="e">
        <f>'935'!B424</f>
        <v>#VALUE!</v>
      </c>
      <c r="C424" s="48" t="e">
        <f>OR('935'!E424&lt;&gt;"VOID",'935'!F424&lt;&gt;"VOID",'935'!G424&lt;&gt;"VOID")</f>
        <v>#VALUE!</v>
      </c>
      <c r="D424" s="32" t="e">
        <f>IF('935'!D424="VOID",0,'935'!D424*(1-'935'!X424/'11'!B$17))</f>
        <v>#VALUE!</v>
      </c>
      <c r="E424" s="32" t="e">
        <f>IF('935'!E424="VOID",0,'935'!E424*(1-'935'!X424/'11'!B$17))</f>
        <v>#VALUE!</v>
      </c>
      <c r="F424" s="32" t="e">
        <f>IF('935'!F424="VOID",0,'935'!F424*(1-'935'!X424/'11'!B$17))</f>
        <v>#VALUE!</v>
      </c>
      <c r="G424" s="32" t="e">
        <f>IF('935'!G424="VOID",0,'935'!G424*(1-'935'!X424/'11'!B$17))</f>
        <v>#VALUE!</v>
      </c>
      <c r="H424" s="49" t="e">
        <f t="shared" si="100"/>
        <v>#VALUE!</v>
      </c>
      <c r="I424" s="50" t="e">
        <f>MATCH('935'!J424,'913'!$B$6:$B$1205,0)</f>
        <v>#VALUE!</v>
      </c>
      <c r="J424" s="50" t="e">
        <f>MATCH(INDEX('913'!$D$6:$D$1205,I424),'913'!$B$6:$B$1205,0)</f>
        <v>#VALUE!</v>
      </c>
      <c r="K424" s="50" t="e">
        <f>MATCH(INDEX('913'!$D$6:$D$1205,J424),'913'!$B$6:$B$1205,0)</f>
        <v>#VALUE!</v>
      </c>
      <c r="L424" s="50" t="e">
        <f>MATCH(INDEX('913'!$D$6:$D$1205,K424),'913'!$B$6:$B$1205,0)</f>
        <v>#VALUE!</v>
      </c>
      <c r="M424" s="50" t="e">
        <f>MATCH(INDEX('913'!$D$6:$D$1205,L424),'913'!$B$6:$B$1205,0)</f>
        <v>#VALUE!</v>
      </c>
      <c r="N424" s="50" t="e">
        <f>MATCH(INDEX('913'!$D$6:$D$1205,M424),'913'!$B$6:$B$1205,0)</f>
        <v>#VALUE!</v>
      </c>
      <c r="O424" s="50" t="e">
        <f>MATCH(INDEX('913'!$D$6:$D$1205,N424),'913'!$B$6:$B$1205,0)</f>
        <v>#VALUE!</v>
      </c>
      <c r="P424" s="51" t="e">
        <f>MATCH(INDEX('913'!$D$6:$D$1205,O424),'913'!$B$6:$B$1205,0)</f>
        <v>#VALUE!</v>
      </c>
      <c r="Q424" s="37">
        <f>IF(ISNUMBER(I424),MAX(0,INDEX('913'!$E$6:$E$1205,I424)),0)</f>
        <v>0</v>
      </c>
      <c r="R424" s="37">
        <f>IF(ISNUMBER(J424),MAX(0,INDEX('913'!$E$6:$E$1205,J424)),0)</f>
        <v>0</v>
      </c>
      <c r="S424" s="37">
        <f>IF(ISNUMBER(K424),MAX(0,INDEX('913'!$E$6:$E$1205,K424)),0)</f>
        <v>0</v>
      </c>
      <c r="T424" s="37">
        <f>IF(ISNUMBER(L424),MAX(0,INDEX('913'!$E$6:$E$1205,L424)),0)</f>
        <v>0</v>
      </c>
      <c r="U424" s="37">
        <f>IF(ISNUMBER(M424),MAX(0,INDEX('913'!$E$6:$E$1205,M424)),0)</f>
        <v>0</v>
      </c>
      <c r="V424" s="37">
        <f>IF(ISNUMBER(N424),MAX(0,INDEX('913'!$E$6:$E$1205,N424)),0)</f>
        <v>0</v>
      </c>
      <c r="W424" s="37">
        <f>IF(ISNUMBER(O424),MAX(0,INDEX('913'!$E$6:$E$1205,O424)),0)</f>
        <v>0</v>
      </c>
      <c r="X424" s="52">
        <f>IF(ISNUMBER(P424),MAX(0,INDEX('913'!$E$6:$E$1205,P424)),0)</f>
        <v>0</v>
      </c>
      <c r="Y424" s="37">
        <f>IF(ISNUMBER(I424),MAX(0,INDEX('913'!$F$6:$F$1205,I424)),0)</f>
        <v>0</v>
      </c>
      <c r="Z424" s="37">
        <f>IF(ISNUMBER(J424),MAX(0,INDEX('913'!$F$6:$F$1205,J424)),0)</f>
        <v>0</v>
      </c>
      <c r="AA424" s="37">
        <f>IF(ISNUMBER(K424),MAX(0,INDEX('913'!$F$6:$F$1205,K424)),0)</f>
        <v>0</v>
      </c>
      <c r="AB424" s="37">
        <f>IF(ISNUMBER(L424),MAX(0,INDEX('913'!$F$6:$F$1205,L424)),0)</f>
        <v>0</v>
      </c>
      <c r="AC424" s="37">
        <f>IF(ISNUMBER(M424),MAX(0,INDEX('913'!$F$6:$F$1205,M424)),0)</f>
        <v>0</v>
      </c>
      <c r="AD424" s="37">
        <f>IF(ISNUMBER(N424),MAX(0,INDEX('913'!$F$6:$F$1205,N424)),0)</f>
        <v>0</v>
      </c>
      <c r="AE424" s="37">
        <f>IF(ISNUMBER(O424),MAX(0,INDEX('913'!$F$6:$F$1205,O424)),0)</f>
        <v>0</v>
      </c>
      <c r="AF424" s="37">
        <f>IF(ISNUMBER(P424),MAX(0,INDEX('913'!$F$6:$F$1205,P424)),0)</f>
        <v>0</v>
      </c>
      <c r="AG424" s="32">
        <f>IF(ISNUMBER(I424),SQRT(INDEX('913'!$I$6:$I$1205,I424)^2+INDEX('913'!$J$6:$J$1205,I424)^2),0)</f>
        <v>0</v>
      </c>
      <c r="AH424" s="32">
        <f>IF(ISNUMBER(J424),SQRT(INDEX('913'!$I$6:$I$1205,J424)^2+INDEX('913'!$J$6:$J$1205,J424)^2),0)</f>
        <v>0</v>
      </c>
      <c r="AI424" s="32">
        <f>IF(ISNUMBER(K424),SQRT(INDEX('913'!$I$6:$I$1205,K424)^2+INDEX('913'!$J$6:$J$1205,K424)^2),0)</f>
        <v>0</v>
      </c>
      <c r="AJ424" s="32">
        <f>IF(ISNUMBER(L424),SQRT(INDEX('913'!$I$6:$I$1205,L424)^2+INDEX('913'!$J$6:$J$1205,L424)^2),0)</f>
        <v>0</v>
      </c>
      <c r="AK424" s="32">
        <f>IF(ISNUMBER(M424),SQRT(INDEX('913'!$I$6:$I$1205,M424)^2+INDEX('913'!$J$6:$J$1205,M424)^2),0)</f>
        <v>0</v>
      </c>
      <c r="AL424" s="32">
        <f>IF(ISNUMBER(N424),SQRT(INDEX('913'!$I$6:$I$1205,N424)^2+INDEX('913'!$J$6:$J$1205,N424)^2),0)</f>
        <v>0</v>
      </c>
      <c r="AM424" s="32">
        <f>IF(ISNUMBER(O424),SQRT(INDEX('913'!$I$6:$I$1205,O424)^2+INDEX('913'!$J$6:$J$1205,O424)^2),0)</f>
        <v>0</v>
      </c>
      <c r="AN424" s="49">
        <f>IF(ISNUMBER(P424),SQRT(INDEX('913'!$I$6:$I$1205,P424)^2+INDEX('913'!$J$6:$J$1205,P424)^2),0)</f>
        <v>0</v>
      </c>
      <c r="AO424" s="37">
        <f t="shared" si="101"/>
        <v>0</v>
      </c>
      <c r="AP424" s="37">
        <f t="shared" si="102"/>
        <v>0</v>
      </c>
      <c r="AQ424" s="33" t="e">
        <f>-100*'935'!W424*(AO424+AP424)/'11'!C$17</f>
        <v>#VALUE!</v>
      </c>
      <c r="AR424" s="37" t="e">
        <f t="shared" si="103"/>
        <v>#VALUE!</v>
      </c>
      <c r="AS424" s="52" t="e">
        <f t="shared" si="104"/>
        <v>#VALUE!</v>
      </c>
      <c r="AT424" s="32" t="e">
        <f>IF('935'!C424="VOID",0,('935'!C424*(1-'935'!X424/'11'!B$17)))</f>
        <v>#VALUE!</v>
      </c>
      <c r="AU424" s="52" t="e">
        <f>'935'!Q424*(1-'935'!Y424/'11'!C$17)/(1-'935'!X424/'11'!B$17)</f>
        <v>#VALUE!</v>
      </c>
      <c r="AV424" s="37" t="e">
        <f>INDEX('DNO totals'!$B$57:$G$57,IF('935'!K424,IF(MOD('935'!K424,1000),IF(MOD('935'!K424,100),IF(MOD('935'!K424,10),IF(MOD('935'!K424,1000)=1,6,5),4),3),2),1))</f>
        <v>#VALUE!</v>
      </c>
      <c r="AW424" s="52" t="e">
        <f t="shared" si="105"/>
        <v>#VALUE!</v>
      </c>
      <c r="AX424" s="32" t="e">
        <f>IF('935'!V424="VOID",0,'935'!V424*(1-'935'!X424/'11'!B$17))</f>
        <v>#VALUE!</v>
      </c>
      <c r="AY424" s="33" t="e">
        <f>IF(H424,-100*'Charging rates'!B$10/'11'!B$17*AX424/H424,0)</f>
        <v>#VALUE!</v>
      </c>
      <c r="AZ424" s="33" t="e">
        <f>IF(C424,'DNO totals'!B$41,0)</f>
        <v>#VALUE!</v>
      </c>
      <c r="BA424" s="33" t="e">
        <f t="shared" si="106"/>
        <v>#VALUE!</v>
      </c>
      <c r="BB424" s="33" t="e">
        <f t="shared" si="107"/>
        <v>#VALUE!</v>
      </c>
      <c r="BC424" s="53" t="e">
        <f t="shared" si="108"/>
        <v>#VALUE!</v>
      </c>
      <c r="BD424" s="32" t="e">
        <f>IF(AT424,'935'!H424*AT424/(AT424+D424+H424),0)</f>
        <v>#VALUE!</v>
      </c>
      <c r="BE424" s="32" t="e">
        <f>IF(H424,'935'!H424*H424/(AT424+D424+H424),0)</f>
        <v>#VALUE!</v>
      </c>
      <c r="BF424" s="32" t="e">
        <f>BD424*(1-'935'!X424/'11'!B$17)</f>
        <v>#VALUE!</v>
      </c>
      <c r="BG424" s="49" t="e">
        <f>BE424*(1-'935'!X424/'11'!B$17)</f>
        <v>#VALUE!</v>
      </c>
      <c r="BH424" s="52" t="e">
        <f>AV424*Parameters!B$6</f>
        <v>#VALUE!</v>
      </c>
      <c r="BI424" s="37" t="e">
        <f>IF('935'!$K424=1000,'Charging rates'!$C$38*$BH424/(1+'DNO totals'!$C$99)*'935'!$L424,0)</f>
        <v>#VALUE!</v>
      </c>
      <c r="BJ424" s="37" t="e">
        <f>IF(MOD('935'!$K424,1000)=100,'Charging rates'!$D$38*$BH424/(1+'DNO totals'!$D$99)*'935'!$M424,0)</f>
        <v>#VALUE!</v>
      </c>
      <c r="BK424" s="37" t="e">
        <f>IF(MOD('935'!$K424,100)=10,'Charging rates'!$E$38*$BH424/(1+'DNO totals'!$E$99)*'935'!$N424,0)</f>
        <v>#VALUE!</v>
      </c>
      <c r="BL424" s="37" t="e">
        <f>IF(AND(MOD('935'!$K424,10)&gt;0,MOD('935'!$K424,1000)&gt;1),'Charging rates'!$F$38*$BH424/(1+'DNO totals'!$F$99)*'935'!$O424,0)</f>
        <v>#VALUE!</v>
      </c>
      <c r="BM424" s="37" t="e">
        <f>IF(MOD('935'!$K424,1000)=1,'Charging rates'!$G$38*$BH424/(1+'DNO totals'!$G$99)*'935'!$P424,0)</f>
        <v>#VALUE!</v>
      </c>
      <c r="BN424" s="52" t="e">
        <f t="shared" si="109"/>
        <v>#VALUE!</v>
      </c>
      <c r="BO424" s="37" t="e">
        <f>IF('935'!$K424&gt;1000,'Charging rates'!$C$38*$AW424*'935'!$L424,0)</f>
        <v>#VALUE!</v>
      </c>
      <c r="BP424" s="37" t="e">
        <f>IF(MOD('935'!$K424,1000)&gt;100,'Charging rates'!$D$38*$AW424*'935'!$M424,0)</f>
        <v>#VALUE!</v>
      </c>
      <c r="BQ424" s="37" t="e">
        <f>IF(MOD('935'!$K424,100)&gt;10,'Charging rates'!$E$38*$AW424*'935'!$N424,0)</f>
        <v>#VALUE!</v>
      </c>
      <c r="BR424" s="52" t="e">
        <f t="shared" si="110"/>
        <v>#VALUE!</v>
      </c>
      <c r="BS424" s="48" t="e">
        <f>'935'!C424&lt;&gt;"VOID"</f>
        <v>#VALUE!</v>
      </c>
      <c r="BT424" s="33" t="e">
        <f>IF(BS424,(100/'11'!B$17*BD424*((1-'935'!I424)*'Charging rates'!B$51+'Charging rates'!B$63)),0)</f>
        <v>#VALUE!</v>
      </c>
      <c r="BU424" s="33" t="e">
        <f>100/'11'!B$17*BG424*('Charging rates'!B$51+'Charging rates'!B$63)</f>
        <v>#VALUE!</v>
      </c>
      <c r="BV424" s="33" t="e">
        <f>100/'11'!B$17*BE424*('Charging rates'!B$51+'Charging rates'!B$63)</f>
        <v>#VALUE!</v>
      </c>
      <c r="BW424" s="53" t="e">
        <f t="shared" si="111"/>
        <v>#VALUE!</v>
      </c>
      <c r="BX424" s="32" t="e">
        <f>AT424-('935'!T424*(1-'935'!X424/'11'!B$17))</f>
        <v>#VALUE!</v>
      </c>
      <c r="BY424" s="32">
        <f>0-IF(ISNUMBER(I424),INDEX('913'!$I$6:$I$1205,I424),0)-IF(ISNUMBER(J424),INDEX('913'!$I$6:$I$1205,J424),0)-IF(ISNUMBER(K424),INDEX('913'!$I$6:$I$1205,K424),0)-IF(ISNUMBER(L424),INDEX('913'!$I$6:$I$1205,L424),0)-IF(ISNUMBER(M424),INDEX('913'!$I$6:$I$1205,M424),0)-IF(ISNUMBER(N424),INDEX('913'!$I$6:$I$1205,N424),0)-IF(ISNUMBER(O424),INDEX('913'!$I$6:$I$1205,O424),0)-IF(ISNUMBER(P424),INDEX('913'!$I$6:$I$1205,P424),0)</f>
        <v>0</v>
      </c>
      <c r="BZ424" s="37">
        <f>IF(BY424=0,1,MAX(1,SQRT(BY424^2+(IF(ISNUMBER(I424),INDEX('913'!$J$6:$J$1205,I424),0)+IF(ISNUMBER(J424),INDEX('913'!$J$6:$J$1205,J424),0)+IF(ISNUMBER(K424),INDEX('913'!$J$6:$J$1205,K424),0)+IF(ISNUMBER(L424),INDEX('913'!$J$6:$J$1205,L424),0)+IF(ISNUMBER(M424),INDEX('913'!$J$6:$J$1205,M424),0)+IF(ISNUMBER(N424),INDEX('913'!$J$6:$J$1205,N424),0)+IF(ISNUMBER(O424),INDEX('913'!$J$6:$J$1205,O424),0)+IF(ISNUMBER(P424),INDEX('913'!$J$6:$J$1205,P424),0))^2)/BY424))</f>
        <v>1</v>
      </c>
      <c r="CA424" s="33" t="e">
        <f>100*AO424/'11'!B$17</f>
        <v>#VALUE!</v>
      </c>
      <c r="CB424" s="37" t="e">
        <f>100*(AP424*BZ424)/'11'!C$17</f>
        <v>#VALUE!</v>
      </c>
      <c r="CC424" s="37" t="e">
        <f t="shared" si="112"/>
        <v>#VALUE!</v>
      </c>
      <c r="CD424" s="33" t="e">
        <f t="shared" si="113"/>
        <v>#VALUE!</v>
      </c>
      <c r="CE424" s="54" t="e">
        <f>'11'!C$17-'935'!Y424</f>
        <v>#VALUE!</v>
      </c>
      <c r="CF424" s="37" t="e">
        <f>MAX('DNO totals'!B$312+0,MIN('935'!L424+0,'DNO totals'!B$304+0))</f>
        <v>#VALUE!</v>
      </c>
      <c r="CG424" s="37" t="e">
        <f>MAX('DNO totals'!C$312+0,MIN('935'!M424+0,'DNO totals'!C$304+0))</f>
        <v>#VALUE!</v>
      </c>
      <c r="CH424" s="37" t="e">
        <f>MAX('DNO totals'!D$312+0,MIN('935'!N424+0,'DNO totals'!D$304+0))</f>
        <v>#VALUE!</v>
      </c>
      <c r="CI424" s="37" t="e">
        <f>MAX('DNO totals'!E$312+0,MIN('935'!O424+0,'DNO totals'!E$304+0))</f>
        <v>#VALUE!</v>
      </c>
      <c r="CJ424" s="52" t="e">
        <f>MAX('DNO totals'!F$312+0,MIN('935'!P424+0,'DNO totals'!F$304+0))</f>
        <v>#VALUE!</v>
      </c>
      <c r="CK424" s="37" t="e">
        <f>IF('935'!$K424=1000,'Charging rates'!$C$38*$BH424/(1+'DNO totals'!$C$99)*$CF424,0)</f>
        <v>#VALUE!</v>
      </c>
      <c r="CL424" s="37" t="e">
        <f>IF(MOD('935'!$K424,1000)=100,'Charging rates'!$D$38*$BH424/(1+'DNO totals'!$D$99)*$CG424,0)</f>
        <v>#VALUE!</v>
      </c>
      <c r="CM424" s="37" t="e">
        <f>IF(MOD('935'!$K424,100)=10,'Charging rates'!$E$38*$BH424/(1+'DNO totals'!$E$99)*$CH424,0)</f>
        <v>#VALUE!</v>
      </c>
      <c r="CN424" s="37" t="e">
        <f>IF(AND(MOD('935'!$K424,10)&gt;0,MOD('935'!$K424,1000)&gt;1),'Charging rates'!$F$38*$BH424/(1+'DNO totals'!$F$99)*$CI424,0)</f>
        <v>#VALUE!</v>
      </c>
      <c r="CO424" s="37" t="e">
        <f>IF(MOD('935'!$K424,1000)=1,'Charging rates'!$G$38*$BH424/(1+'DNO totals'!$G$99)*$CJ424,0)</f>
        <v>#VALUE!</v>
      </c>
      <c r="CP424" s="52" t="e">
        <f t="shared" si="114"/>
        <v>#VALUE!</v>
      </c>
      <c r="CQ424" s="37" t="e">
        <f>IF('935'!$K424&gt;1000,'Charging rates'!$C$38*$AW424*$CF424,0)</f>
        <v>#VALUE!</v>
      </c>
      <c r="CR424" s="37" t="e">
        <f>IF(MOD('935'!$K424,1000)&gt;100,'Charging rates'!$D$38*$AW424*$CG424,0)</f>
        <v>#VALUE!</v>
      </c>
      <c r="CS424" s="37" t="e">
        <f>IF(MOD('935'!$K424,100)&gt;10,'Charging rates'!$E$38*$AW424*$CH424,0)</f>
        <v>#VALUE!</v>
      </c>
      <c r="CT424" s="52" t="e">
        <f t="shared" si="115"/>
        <v>#VALUE!</v>
      </c>
      <c r="CU424" s="33" t="e">
        <f>100*(AP424*'935'!Q424*BZ424)/'11'!B$17</f>
        <v>#VALUE!</v>
      </c>
      <c r="CV424" s="33" t="e">
        <f>100/'11'!B$17*'Charging rates'!B$10*AW424</f>
        <v>#VALUE!</v>
      </c>
      <c r="CW424" s="33" t="e">
        <f>IF(AT424=0,0,(1-BX424/AT424)*(CA424+IF('935'!Q424=0,0,(CB424*'935'!Q424*('11'!C$17-'935'!Y424)/('11'!B$17-'935'!X424)))))</f>
        <v>#VALUE!</v>
      </c>
      <c r="CX424" s="33" t="e">
        <f t="shared" si="116"/>
        <v>#VALUE!</v>
      </c>
      <c r="CY424" s="49" t="e">
        <f t="shared" si="117"/>
        <v>#VALUE!</v>
      </c>
      <c r="CZ424" s="32" t="e">
        <f>AT424*(Parameters!B$21+AU424)*IF('DNO totals'!B$323&lt;0,1,'935'!S424)</f>
        <v>#VALUE!</v>
      </c>
      <c r="DA424" s="52" t="e">
        <f>IF('DNO totals'!B$323&lt;0,1,'935'!S424)*(Parameters!B$21+AU424)</f>
        <v>#VALUE!</v>
      </c>
      <c r="DB424" s="37" t="e">
        <f>CX424+'Charging rates'!B$106*DA424*100/'11'!B$17</f>
        <v>#VALUE!</v>
      </c>
      <c r="DC424" s="37" t="e">
        <f>DB424+'Charging rates'!B$116*(Parameters!B$21+AU424)*100/'11'!B$17*IF('DNO totals'!B$323&lt;0,1,'935'!S424)</f>
        <v>#VALUE!</v>
      </c>
      <c r="DD424" s="37" t="e">
        <f>'Charging rates'!B$97*(CP424+CT424)*100/'11'!B$17</f>
        <v>#VALUE!</v>
      </c>
      <c r="DE424" s="33" t="e">
        <f>MAX(0-(CB424*AU424*'11'!C$17/'11'!B$17),DC424+DD424)</f>
        <v>#VALUE!</v>
      </c>
      <c r="DF424" s="37" t="e">
        <f>IF(BS424,IF(AU424=0,CC424,MAX(0,MIN(CC424,CC424+(DE424/'935'!Q424*('11'!B$17-'935'!X424)/('11'!C$17-'935'!Y424))))),0)</f>
        <v>#VALUE!</v>
      </c>
      <c r="DG424" s="33" t="e">
        <f t="shared" si="118"/>
        <v>#VALUE!</v>
      </c>
      <c r="DH424" s="53" t="e">
        <f t="shared" si="119"/>
        <v>#VALUE!</v>
      </c>
    </row>
    <row r="425" spans="1:112">
      <c r="A425" s="28">
        <v>325</v>
      </c>
      <c r="B425" s="47" t="e">
        <f>'935'!B425</f>
        <v>#VALUE!</v>
      </c>
      <c r="C425" s="48" t="e">
        <f>OR('935'!E425&lt;&gt;"VOID",'935'!F425&lt;&gt;"VOID",'935'!G425&lt;&gt;"VOID")</f>
        <v>#VALUE!</v>
      </c>
      <c r="D425" s="32" t="e">
        <f>IF('935'!D425="VOID",0,'935'!D425*(1-'935'!X425/'11'!B$17))</f>
        <v>#VALUE!</v>
      </c>
      <c r="E425" s="32" t="e">
        <f>IF('935'!E425="VOID",0,'935'!E425*(1-'935'!X425/'11'!B$17))</f>
        <v>#VALUE!</v>
      </c>
      <c r="F425" s="32" t="e">
        <f>IF('935'!F425="VOID",0,'935'!F425*(1-'935'!X425/'11'!B$17))</f>
        <v>#VALUE!</v>
      </c>
      <c r="G425" s="32" t="e">
        <f>IF('935'!G425="VOID",0,'935'!G425*(1-'935'!X425/'11'!B$17))</f>
        <v>#VALUE!</v>
      </c>
      <c r="H425" s="49" t="e">
        <f t="shared" si="100"/>
        <v>#VALUE!</v>
      </c>
      <c r="I425" s="50" t="e">
        <f>MATCH('935'!J425,'913'!$B$6:$B$1205,0)</f>
        <v>#VALUE!</v>
      </c>
      <c r="J425" s="50" t="e">
        <f>MATCH(INDEX('913'!$D$6:$D$1205,I425),'913'!$B$6:$B$1205,0)</f>
        <v>#VALUE!</v>
      </c>
      <c r="K425" s="50" t="e">
        <f>MATCH(INDEX('913'!$D$6:$D$1205,J425),'913'!$B$6:$B$1205,0)</f>
        <v>#VALUE!</v>
      </c>
      <c r="L425" s="50" t="e">
        <f>MATCH(INDEX('913'!$D$6:$D$1205,K425),'913'!$B$6:$B$1205,0)</f>
        <v>#VALUE!</v>
      </c>
      <c r="M425" s="50" t="e">
        <f>MATCH(INDEX('913'!$D$6:$D$1205,L425),'913'!$B$6:$B$1205,0)</f>
        <v>#VALUE!</v>
      </c>
      <c r="N425" s="50" t="e">
        <f>MATCH(INDEX('913'!$D$6:$D$1205,M425),'913'!$B$6:$B$1205,0)</f>
        <v>#VALUE!</v>
      </c>
      <c r="O425" s="50" t="e">
        <f>MATCH(INDEX('913'!$D$6:$D$1205,N425),'913'!$B$6:$B$1205,0)</f>
        <v>#VALUE!</v>
      </c>
      <c r="P425" s="51" t="e">
        <f>MATCH(INDEX('913'!$D$6:$D$1205,O425),'913'!$B$6:$B$1205,0)</f>
        <v>#VALUE!</v>
      </c>
      <c r="Q425" s="37">
        <f>IF(ISNUMBER(I425),MAX(0,INDEX('913'!$E$6:$E$1205,I425)),0)</f>
        <v>0</v>
      </c>
      <c r="R425" s="37">
        <f>IF(ISNUMBER(J425),MAX(0,INDEX('913'!$E$6:$E$1205,J425)),0)</f>
        <v>0</v>
      </c>
      <c r="S425" s="37">
        <f>IF(ISNUMBER(K425),MAX(0,INDEX('913'!$E$6:$E$1205,K425)),0)</f>
        <v>0</v>
      </c>
      <c r="T425" s="37">
        <f>IF(ISNUMBER(L425),MAX(0,INDEX('913'!$E$6:$E$1205,L425)),0)</f>
        <v>0</v>
      </c>
      <c r="U425" s="37">
        <f>IF(ISNUMBER(M425),MAX(0,INDEX('913'!$E$6:$E$1205,M425)),0)</f>
        <v>0</v>
      </c>
      <c r="V425" s="37">
        <f>IF(ISNUMBER(N425),MAX(0,INDEX('913'!$E$6:$E$1205,N425)),0)</f>
        <v>0</v>
      </c>
      <c r="W425" s="37">
        <f>IF(ISNUMBER(O425),MAX(0,INDEX('913'!$E$6:$E$1205,O425)),0)</f>
        <v>0</v>
      </c>
      <c r="X425" s="52">
        <f>IF(ISNUMBER(P425),MAX(0,INDEX('913'!$E$6:$E$1205,P425)),0)</f>
        <v>0</v>
      </c>
      <c r="Y425" s="37">
        <f>IF(ISNUMBER(I425),MAX(0,INDEX('913'!$F$6:$F$1205,I425)),0)</f>
        <v>0</v>
      </c>
      <c r="Z425" s="37">
        <f>IF(ISNUMBER(J425),MAX(0,INDEX('913'!$F$6:$F$1205,J425)),0)</f>
        <v>0</v>
      </c>
      <c r="AA425" s="37">
        <f>IF(ISNUMBER(K425),MAX(0,INDEX('913'!$F$6:$F$1205,K425)),0)</f>
        <v>0</v>
      </c>
      <c r="AB425" s="37">
        <f>IF(ISNUMBER(L425),MAX(0,INDEX('913'!$F$6:$F$1205,L425)),0)</f>
        <v>0</v>
      </c>
      <c r="AC425" s="37">
        <f>IF(ISNUMBER(M425),MAX(0,INDEX('913'!$F$6:$F$1205,M425)),0)</f>
        <v>0</v>
      </c>
      <c r="AD425" s="37">
        <f>IF(ISNUMBER(N425),MAX(0,INDEX('913'!$F$6:$F$1205,N425)),0)</f>
        <v>0</v>
      </c>
      <c r="AE425" s="37">
        <f>IF(ISNUMBER(O425),MAX(0,INDEX('913'!$F$6:$F$1205,O425)),0)</f>
        <v>0</v>
      </c>
      <c r="AF425" s="37">
        <f>IF(ISNUMBER(P425),MAX(0,INDEX('913'!$F$6:$F$1205,P425)),0)</f>
        <v>0</v>
      </c>
      <c r="AG425" s="32">
        <f>IF(ISNUMBER(I425),SQRT(INDEX('913'!$I$6:$I$1205,I425)^2+INDEX('913'!$J$6:$J$1205,I425)^2),0)</f>
        <v>0</v>
      </c>
      <c r="AH425" s="32">
        <f>IF(ISNUMBER(J425),SQRT(INDEX('913'!$I$6:$I$1205,J425)^2+INDEX('913'!$J$6:$J$1205,J425)^2),0)</f>
        <v>0</v>
      </c>
      <c r="AI425" s="32">
        <f>IF(ISNUMBER(K425),SQRT(INDEX('913'!$I$6:$I$1205,K425)^2+INDEX('913'!$J$6:$J$1205,K425)^2),0)</f>
        <v>0</v>
      </c>
      <c r="AJ425" s="32">
        <f>IF(ISNUMBER(L425),SQRT(INDEX('913'!$I$6:$I$1205,L425)^2+INDEX('913'!$J$6:$J$1205,L425)^2),0)</f>
        <v>0</v>
      </c>
      <c r="AK425" s="32">
        <f>IF(ISNUMBER(M425),SQRT(INDEX('913'!$I$6:$I$1205,M425)^2+INDEX('913'!$J$6:$J$1205,M425)^2),0)</f>
        <v>0</v>
      </c>
      <c r="AL425" s="32">
        <f>IF(ISNUMBER(N425),SQRT(INDEX('913'!$I$6:$I$1205,N425)^2+INDEX('913'!$J$6:$J$1205,N425)^2),0)</f>
        <v>0</v>
      </c>
      <c r="AM425" s="32">
        <f>IF(ISNUMBER(O425),SQRT(INDEX('913'!$I$6:$I$1205,O425)^2+INDEX('913'!$J$6:$J$1205,O425)^2),0)</f>
        <v>0</v>
      </c>
      <c r="AN425" s="49">
        <f>IF(ISNUMBER(P425),SQRT(INDEX('913'!$I$6:$I$1205,P425)^2+INDEX('913'!$J$6:$J$1205,P425)^2),0)</f>
        <v>0</v>
      </c>
      <c r="AO425" s="37">
        <f t="shared" si="101"/>
        <v>0</v>
      </c>
      <c r="AP425" s="37">
        <f t="shared" si="102"/>
        <v>0</v>
      </c>
      <c r="AQ425" s="33" t="e">
        <f>-100*'935'!W425*(AO425+AP425)/'11'!C$17</f>
        <v>#VALUE!</v>
      </c>
      <c r="AR425" s="37" t="e">
        <f t="shared" si="103"/>
        <v>#VALUE!</v>
      </c>
      <c r="AS425" s="52" t="e">
        <f t="shared" si="104"/>
        <v>#VALUE!</v>
      </c>
      <c r="AT425" s="32" t="e">
        <f>IF('935'!C425="VOID",0,('935'!C425*(1-'935'!X425/'11'!B$17)))</f>
        <v>#VALUE!</v>
      </c>
      <c r="AU425" s="52" t="e">
        <f>'935'!Q425*(1-'935'!Y425/'11'!C$17)/(1-'935'!X425/'11'!B$17)</f>
        <v>#VALUE!</v>
      </c>
      <c r="AV425" s="37" t="e">
        <f>INDEX('DNO totals'!$B$57:$G$57,IF('935'!K425,IF(MOD('935'!K425,1000),IF(MOD('935'!K425,100),IF(MOD('935'!K425,10),IF(MOD('935'!K425,1000)=1,6,5),4),3),2),1))</f>
        <v>#VALUE!</v>
      </c>
      <c r="AW425" s="52" t="e">
        <f t="shared" si="105"/>
        <v>#VALUE!</v>
      </c>
      <c r="AX425" s="32" t="e">
        <f>IF('935'!V425="VOID",0,'935'!V425*(1-'935'!X425/'11'!B$17))</f>
        <v>#VALUE!</v>
      </c>
      <c r="AY425" s="33" t="e">
        <f>IF(H425,-100*'Charging rates'!B$10/'11'!B$17*AX425/H425,0)</f>
        <v>#VALUE!</v>
      </c>
      <c r="AZ425" s="33" t="e">
        <f>IF(C425,'DNO totals'!B$41,0)</f>
        <v>#VALUE!</v>
      </c>
      <c r="BA425" s="33" t="e">
        <f t="shared" si="106"/>
        <v>#VALUE!</v>
      </c>
      <c r="BB425" s="33" t="e">
        <f t="shared" si="107"/>
        <v>#VALUE!</v>
      </c>
      <c r="BC425" s="53" t="e">
        <f t="shared" si="108"/>
        <v>#VALUE!</v>
      </c>
      <c r="BD425" s="32" t="e">
        <f>IF(AT425,'935'!H425*AT425/(AT425+D425+H425),0)</f>
        <v>#VALUE!</v>
      </c>
      <c r="BE425" s="32" t="e">
        <f>IF(H425,'935'!H425*H425/(AT425+D425+H425),0)</f>
        <v>#VALUE!</v>
      </c>
      <c r="BF425" s="32" t="e">
        <f>BD425*(1-'935'!X425/'11'!B$17)</f>
        <v>#VALUE!</v>
      </c>
      <c r="BG425" s="49" t="e">
        <f>BE425*(1-'935'!X425/'11'!B$17)</f>
        <v>#VALUE!</v>
      </c>
      <c r="BH425" s="52" t="e">
        <f>AV425*Parameters!B$6</f>
        <v>#VALUE!</v>
      </c>
      <c r="BI425" s="37" t="e">
        <f>IF('935'!$K425=1000,'Charging rates'!$C$38*$BH425/(1+'DNO totals'!$C$99)*'935'!$L425,0)</f>
        <v>#VALUE!</v>
      </c>
      <c r="BJ425" s="37" t="e">
        <f>IF(MOD('935'!$K425,1000)=100,'Charging rates'!$D$38*$BH425/(1+'DNO totals'!$D$99)*'935'!$M425,0)</f>
        <v>#VALUE!</v>
      </c>
      <c r="BK425" s="37" t="e">
        <f>IF(MOD('935'!$K425,100)=10,'Charging rates'!$E$38*$BH425/(1+'DNO totals'!$E$99)*'935'!$N425,0)</f>
        <v>#VALUE!</v>
      </c>
      <c r="BL425" s="37" t="e">
        <f>IF(AND(MOD('935'!$K425,10)&gt;0,MOD('935'!$K425,1000)&gt;1),'Charging rates'!$F$38*$BH425/(1+'DNO totals'!$F$99)*'935'!$O425,0)</f>
        <v>#VALUE!</v>
      </c>
      <c r="BM425" s="37" t="e">
        <f>IF(MOD('935'!$K425,1000)=1,'Charging rates'!$G$38*$BH425/(1+'DNO totals'!$G$99)*'935'!$P425,0)</f>
        <v>#VALUE!</v>
      </c>
      <c r="BN425" s="52" t="e">
        <f t="shared" si="109"/>
        <v>#VALUE!</v>
      </c>
      <c r="BO425" s="37" t="e">
        <f>IF('935'!$K425&gt;1000,'Charging rates'!$C$38*$AW425*'935'!$L425,0)</f>
        <v>#VALUE!</v>
      </c>
      <c r="BP425" s="37" t="e">
        <f>IF(MOD('935'!$K425,1000)&gt;100,'Charging rates'!$D$38*$AW425*'935'!$M425,0)</f>
        <v>#VALUE!</v>
      </c>
      <c r="BQ425" s="37" t="e">
        <f>IF(MOD('935'!$K425,100)&gt;10,'Charging rates'!$E$38*$AW425*'935'!$N425,0)</f>
        <v>#VALUE!</v>
      </c>
      <c r="BR425" s="52" t="e">
        <f t="shared" si="110"/>
        <v>#VALUE!</v>
      </c>
      <c r="BS425" s="48" t="e">
        <f>'935'!C425&lt;&gt;"VOID"</f>
        <v>#VALUE!</v>
      </c>
      <c r="BT425" s="33" t="e">
        <f>IF(BS425,(100/'11'!B$17*BD425*((1-'935'!I425)*'Charging rates'!B$51+'Charging rates'!B$63)),0)</f>
        <v>#VALUE!</v>
      </c>
      <c r="BU425" s="33" t="e">
        <f>100/'11'!B$17*BG425*('Charging rates'!B$51+'Charging rates'!B$63)</f>
        <v>#VALUE!</v>
      </c>
      <c r="BV425" s="33" t="e">
        <f>100/'11'!B$17*BE425*('Charging rates'!B$51+'Charging rates'!B$63)</f>
        <v>#VALUE!</v>
      </c>
      <c r="BW425" s="53" t="e">
        <f t="shared" si="111"/>
        <v>#VALUE!</v>
      </c>
      <c r="BX425" s="32" t="e">
        <f>AT425-('935'!T425*(1-'935'!X425/'11'!B$17))</f>
        <v>#VALUE!</v>
      </c>
      <c r="BY425" s="32">
        <f>0-IF(ISNUMBER(I425),INDEX('913'!$I$6:$I$1205,I425),0)-IF(ISNUMBER(J425),INDEX('913'!$I$6:$I$1205,J425),0)-IF(ISNUMBER(K425),INDEX('913'!$I$6:$I$1205,K425),0)-IF(ISNUMBER(L425),INDEX('913'!$I$6:$I$1205,L425),0)-IF(ISNUMBER(M425),INDEX('913'!$I$6:$I$1205,M425),0)-IF(ISNUMBER(N425),INDEX('913'!$I$6:$I$1205,N425),0)-IF(ISNUMBER(O425),INDEX('913'!$I$6:$I$1205,O425),0)-IF(ISNUMBER(P425),INDEX('913'!$I$6:$I$1205,P425),0)</f>
        <v>0</v>
      </c>
      <c r="BZ425" s="37">
        <f>IF(BY425=0,1,MAX(1,SQRT(BY425^2+(IF(ISNUMBER(I425),INDEX('913'!$J$6:$J$1205,I425),0)+IF(ISNUMBER(J425),INDEX('913'!$J$6:$J$1205,J425),0)+IF(ISNUMBER(K425),INDEX('913'!$J$6:$J$1205,K425),0)+IF(ISNUMBER(L425),INDEX('913'!$J$6:$J$1205,L425),0)+IF(ISNUMBER(M425),INDEX('913'!$J$6:$J$1205,M425),0)+IF(ISNUMBER(N425),INDEX('913'!$J$6:$J$1205,N425),0)+IF(ISNUMBER(O425),INDEX('913'!$J$6:$J$1205,O425),0)+IF(ISNUMBER(P425),INDEX('913'!$J$6:$J$1205,P425),0))^2)/BY425))</f>
        <v>1</v>
      </c>
      <c r="CA425" s="33" t="e">
        <f>100*AO425/'11'!B$17</f>
        <v>#VALUE!</v>
      </c>
      <c r="CB425" s="37" t="e">
        <f>100*(AP425*BZ425)/'11'!C$17</f>
        <v>#VALUE!</v>
      </c>
      <c r="CC425" s="37" t="e">
        <f t="shared" si="112"/>
        <v>#VALUE!</v>
      </c>
      <c r="CD425" s="33" t="e">
        <f t="shared" si="113"/>
        <v>#VALUE!</v>
      </c>
      <c r="CE425" s="54" t="e">
        <f>'11'!C$17-'935'!Y425</f>
        <v>#VALUE!</v>
      </c>
      <c r="CF425" s="37" t="e">
        <f>MAX('DNO totals'!B$312+0,MIN('935'!L425+0,'DNO totals'!B$304+0))</f>
        <v>#VALUE!</v>
      </c>
      <c r="CG425" s="37" t="e">
        <f>MAX('DNO totals'!C$312+0,MIN('935'!M425+0,'DNO totals'!C$304+0))</f>
        <v>#VALUE!</v>
      </c>
      <c r="CH425" s="37" t="e">
        <f>MAX('DNO totals'!D$312+0,MIN('935'!N425+0,'DNO totals'!D$304+0))</f>
        <v>#VALUE!</v>
      </c>
      <c r="CI425" s="37" t="e">
        <f>MAX('DNO totals'!E$312+0,MIN('935'!O425+0,'DNO totals'!E$304+0))</f>
        <v>#VALUE!</v>
      </c>
      <c r="CJ425" s="52" t="e">
        <f>MAX('DNO totals'!F$312+0,MIN('935'!P425+0,'DNO totals'!F$304+0))</f>
        <v>#VALUE!</v>
      </c>
      <c r="CK425" s="37" t="e">
        <f>IF('935'!$K425=1000,'Charging rates'!$C$38*$BH425/(1+'DNO totals'!$C$99)*$CF425,0)</f>
        <v>#VALUE!</v>
      </c>
      <c r="CL425" s="37" t="e">
        <f>IF(MOD('935'!$K425,1000)=100,'Charging rates'!$D$38*$BH425/(1+'DNO totals'!$D$99)*$CG425,0)</f>
        <v>#VALUE!</v>
      </c>
      <c r="CM425" s="37" t="e">
        <f>IF(MOD('935'!$K425,100)=10,'Charging rates'!$E$38*$BH425/(1+'DNO totals'!$E$99)*$CH425,0)</f>
        <v>#VALUE!</v>
      </c>
      <c r="CN425" s="37" t="e">
        <f>IF(AND(MOD('935'!$K425,10)&gt;0,MOD('935'!$K425,1000)&gt;1),'Charging rates'!$F$38*$BH425/(1+'DNO totals'!$F$99)*$CI425,0)</f>
        <v>#VALUE!</v>
      </c>
      <c r="CO425" s="37" t="e">
        <f>IF(MOD('935'!$K425,1000)=1,'Charging rates'!$G$38*$BH425/(1+'DNO totals'!$G$99)*$CJ425,0)</f>
        <v>#VALUE!</v>
      </c>
      <c r="CP425" s="52" t="e">
        <f t="shared" si="114"/>
        <v>#VALUE!</v>
      </c>
      <c r="CQ425" s="37" t="e">
        <f>IF('935'!$K425&gt;1000,'Charging rates'!$C$38*$AW425*$CF425,0)</f>
        <v>#VALUE!</v>
      </c>
      <c r="CR425" s="37" t="e">
        <f>IF(MOD('935'!$K425,1000)&gt;100,'Charging rates'!$D$38*$AW425*$CG425,0)</f>
        <v>#VALUE!</v>
      </c>
      <c r="CS425" s="37" t="e">
        <f>IF(MOD('935'!$K425,100)&gt;10,'Charging rates'!$E$38*$AW425*$CH425,0)</f>
        <v>#VALUE!</v>
      </c>
      <c r="CT425" s="52" t="e">
        <f t="shared" si="115"/>
        <v>#VALUE!</v>
      </c>
      <c r="CU425" s="33" t="e">
        <f>100*(AP425*'935'!Q425*BZ425)/'11'!B$17</f>
        <v>#VALUE!</v>
      </c>
      <c r="CV425" s="33" t="e">
        <f>100/'11'!B$17*'Charging rates'!B$10*AW425</f>
        <v>#VALUE!</v>
      </c>
      <c r="CW425" s="33" t="e">
        <f>IF(AT425=0,0,(1-BX425/AT425)*(CA425+IF('935'!Q425=0,0,(CB425*'935'!Q425*('11'!C$17-'935'!Y425)/('11'!B$17-'935'!X425)))))</f>
        <v>#VALUE!</v>
      </c>
      <c r="CX425" s="33" t="e">
        <f t="shared" si="116"/>
        <v>#VALUE!</v>
      </c>
      <c r="CY425" s="49" t="e">
        <f t="shared" si="117"/>
        <v>#VALUE!</v>
      </c>
      <c r="CZ425" s="32" t="e">
        <f>AT425*(Parameters!B$21+AU425)*IF('DNO totals'!B$323&lt;0,1,'935'!S425)</f>
        <v>#VALUE!</v>
      </c>
      <c r="DA425" s="52" t="e">
        <f>IF('DNO totals'!B$323&lt;0,1,'935'!S425)*(Parameters!B$21+AU425)</f>
        <v>#VALUE!</v>
      </c>
      <c r="DB425" s="37" t="e">
        <f>CX425+'Charging rates'!B$106*DA425*100/'11'!B$17</f>
        <v>#VALUE!</v>
      </c>
      <c r="DC425" s="37" t="e">
        <f>DB425+'Charging rates'!B$116*(Parameters!B$21+AU425)*100/'11'!B$17*IF('DNO totals'!B$323&lt;0,1,'935'!S425)</f>
        <v>#VALUE!</v>
      </c>
      <c r="DD425" s="37" t="e">
        <f>'Charging rates'!B$97*(CP425+CT425)*100/'11'!B$17</f>
        <v>#VALUE!</v>
      </c>
      <c r="DE425" s="33" t="e">
        <f>MAX(0-(CB425*AU425*'11'!C$17/'11'!B$17),DC425+DD425)</f>
        <v>#VALUE!</v>
      </c>
      <c r="DF425" s="37" t="e">
        <f>IF(BS425,IF(AU425=0,CC425,MAX(0,MIN(CC425,CC425+(DE425/'935'!Q425*('11'!B$17-'935'!X425)/('11'!C$17-'935'!Y425))))),0)</f>
        <v>#VALUE!</v>
      </c>
      <c r="DG425" s="33" t="e">
        <f t="shared" si="118"/>
        <v>#VALUE!</v>
      </c>
      <c r="DH425" s="53" t="e">
        <f t="shared" si="119"/>
        <v>#VALUE!</v>
      </c>
    </row>
    <row r="426" spans="1:112">
      <c r="A426" s="28">
        <v>326</v>
      </c>
      <c r="B426" s="47" t="e">
        <f>'935'!B426</f>
        <v>#VALUE!</v>
      </c>
      <c r="C426" s="48" t="e">
        <f>OR('935'!E426&lt;&gt;"VOID",'935'!F426&lt;&gt;"VOID",'935'!G426&lt;&gt;"VOID")</f>
        <v>#VALUE!</v>
      </c>
      <c r="D426" s="32" t="e">
        <f>IF('935'!D426="VOID",0,'935'!D426*(1-'935'!X426/'11'!B$17))</f>
        <v>#VALUE!</v>
      </c>
      <c r="E426" s="32" t="e">
        <f>IF('935'!E426="VOID",0,'935'!E426*(1-'935'!X426/'11'!B$17))</f>
        <v>#VALUE!</v>
      </c>
      <c r="F426" s="32" t="e">
        <f>IF('935'!F426="VOID",0,'935'!F426*(1-'935'!X426/'11'!B$17))</f>
        <v>#VALUE!</v>
      </c>
      <c r="G426" s="32" t="e">
        <f>IF('935'!G426="VOID",0,'935'!G426*(1-'935'!X426/'11'!B$17))</f>
        <v>#VALUE!</v>
      </c>
      <c r="H426" s="49" t="e">
        <f t="shared" si="100"/>
        <v>#VALUE!</v>
      </c>
      <c r="I426" s="50" t="e">
        <f>MATCH('935'!J426,'913'!$B$6:$B$1205,0)</f>
        <v>#VALUE!</v>
      </c>
      <c r="J426" s="50" t="e">
        <f>MATCH(INDEX('913'!$D$6:$D$1205,I426),'913'!$B$6:$B$1205,0)</f>
        <v>#VALUE!</v>
      </c>
      <c r="K426" s="50" t="e">
        <f>MATCH(INDEX('913'!$D$6:$D$1205,J426),'913'!$B$6:$B$1205,0)</f>
        <v>#VALUE!</v>
      </c>
      <c r="L426" s="50" t="e">
        <f>MATCH(INDEX('913'!$D$6:$D$1205,K426),'913'!$B$6:$B$1205,0)</f>
        <v>#VALUE!</v>
      </c>
      <c r="M426" s="50" t="e">
        <f>MATCH(INDEX('913'!$D$6:$D$1205,L426),'913'!$B$6:$B$1205,0)</f>
        <v>#VALUE!</v>
      </c>
      <c r="N426" s="50" t="e">
        <f>MATCH(INDEX('913'!$D$6:$D$1205,M426),'913'!$B$6:$B$1205,0)</f>
        <v>#VALUE!</v>
      </c>
      <c r="O426" s="50" t="e">
        <f>MATCH(INDEX('913'!$D$6:$D$1205,N426),'913'!$B$6:$B$1205,0)</f>
        <v>#VALUE!</v>
      </c>
      <c r="P426" s="51" t="e">
        <f>MATCH(INDEX('913'!$D$6:$D$1205,O426),'913'!$B$6:$B$1205,0)</f>
        <v>#VALUE!</v>
      </c>
      <c r="Q426" s="37">
        <f>IF(ISNUMBER(I426),MAX(0,INDEX('913'!$E$6:$E$1205,I426)),0)</f>
        <v>0</v>
      </c>
      <c r="R426" s="37">
        <f>IF(ISNUMBER(J426),MAX(0,INDEX('913'!$E$6:$E$1205,J426)),0)</f>
        <v>0</v>
      </c>
      <c r="S426" s="37">
        <f>IF(ISNUMBER(K426),MAX(0,INDEX('913'!$E$6:$E$1205,K426)),0)</f>
        <v>0</v>
      </c>
      <c r="T426" s="37">
        <f>IF(ISNUMBER(L426),MAX(0,INDEX('913'!$E$6:$E$1205,L426)),0)</f>
        <v>0</v>
      </c>
      <c r="U426" s="37">
        <f>IF(ISNUMBER(M426),MAX(0,INDEX('913'!$E$6:$E$1205,M426)),0)</f>
        <v>0</v>
      </c>
      <c r="V426" s="37">
        <f>IF(ISNUMBER(N426),MAX(0,INDEX('913'!$E$6:$E$1205,N426)),0)</f>
        <v>0</v>
      </c>
      <c r="W426" s="37">
        <f>IF(ISNUMBER(O426),MAX(0,INDEX('913'!$E$6:$E$1205,O426)),0)</f>
        <v>0</v>
      </c>
      <c r="X426" s="52">
        <f>IF(ISNUMBER(P426),MAX(0,INDEX('913'!$E$6:$E$1205,P426)),0)</f>
        <v>0</v>
      </c>
      <c r="Y426" s="37">
        <f>IF(ISNUMBER(I426),MAX(0,INDEX('913'!$F$6:$F$1205,I426)),0)</f>
        <v>0</v>
      </c>
      <c r="Z426" s="37">
        <f>IF(ISNUMBER(J426),MAX(0,INDEX('913'!$F$6:$F$1205,J426)),0)</f>
        <v>0</v>
      </c>
      <c r="AA426" s="37">
        <f>IF(ISNUMBER(K426),MAX(0,INDEX('913'!$F$6:$F$1205,K426)),0)</f>
        <v>0</v>
      </c>
      <c r="AB426" s="37">
        <f>IF(ISNUMBER(L426),MAX(0,INDEX('913'!$F$6:$F$1205,L426)),0)</f>
        <v>0</v>
      </c>
      <c r="AC426" s="37">
        <f>IF(ISNUMBER(M426),MAX(0,INDEX('913'!$F$6:$F$1205,M426)),0)</f>
        <v>0</v>
      </c>
      <c r="AD426" s="37">
        <f>IF(ISNUMBER(N426),MAX(0,INDEX('913'!$F$6:$F$1205,N426)),0)</f>
        <v>0</v>
      </c>
      <c r="AE426" s="37">
        <f>IF(ISNUMBER(O426),MAX(0,INDEX('913'!$F$6:$F$1205,O426)),0)</f>
        <v>0</v>
      </c>
      <c r="AF426" s="37">
        <f>IF(ISNUMBER(P426),MAX(0,INDEX('913'!$F$6:$F$1205,P426)),0)</f>
        <v>0</v>
      </c>
      <c r="AG426" s="32">
        <f>IF(ISNUMBER(I426),SQRT(INDEX('913'!$I$6:$I$1205,I426)^2+INDEX('913'!$J$6:$J$1205,I426)^2),0)</f>
        <v>0</v>
      </c>
      <c r="AH426" s="32">
        <f>IF(ISNUMBER(J426),SQRT(INDEX('913'!$I$6:$I$1205,J426)^2+INDEX('913'!$J$6:$J$1205,J426)^2),0)</f>
        <v>0</v>
      </c>
      <c r="AI426" s="32">
        <f>IF(ISNUMBER(K426),SQRT(INDEX('913'!$I$6:$I$1205,K426)^2+INDEX('913'!$J$6:$J$1205,K426)^2),0)</f>
        <v>0</v>
      </c>
      <c r="AJ426" s="32">
        <f>IF(ISNUMBER(L426),SQRT(INDEX('913'!$I$6:$I$1205,L426)^2+INDEX('913'!$J$6:$J$1205,L426)^2),0)</f>
        <v>0</v>
      </c>
      <c r="AK426" s="32">
        <f>IF(ISNUMBER(M426),SQRT(INDEX('913'!$I$6:$I$1205,M426)^2+INDEX('913'!$J$6:$J$1205,M426)^2),0)</f>
        <v>0</v>
      </c>
      <c r="AL426" s="32">
        <f>IF(ISNUMBER(N426),SQRT(INDEX('913'!$I$6:$I$1205,N426)^2+INDEX('913'!$J$6:$J$1205,N426)^2),0)</f>
        <v>0</v>
      </c>
      <c r="AM426" s="32">
        <f>IF(ISNUMBER(O426),SQRT(INDEX('913'!$I$6:$I$1205,O426)^2+INDEX('913'!$J$6:$J$1205,O426)^2),0)</f>
        <v>0</v>
      </c>
      <c r="AN426" s="49">
        <f>IF(ISNUMBER(P426),SQRT(INDEX('913'!$I$6:$I$1205,P426)^2+INDEX('913'!$J$6:$J$1205,P426)^2),0)</f>
        <v>0</v>
      </c>
      <c r="AO426" s="37">
        <f t="shared" si="101"/>
        <v>0</v>
      </c>
      <c r="AP426" s="37">
        <f t="shared" si="102"/>
        <v>0</v>
      </c>
      <c r="AQ426" s="33" t="e">
        <f>-100*'935'!W426*(AO426+AP426)/'11'!C$17</f>
        <v>#VALUE!</v>
      </c>
      <c r="AR426" s="37" t="e">
        <f t="shared" si="103"/>
        <v>#VALUE!</v>
      </c>
      <c r="AS426" s="52" t="e">
        <f t="shared" si="104"/>
        <v>#VALUE!</v>
      </c>
      <c r="AT426" s="32" t="e">
        <f>IF('935'!C426="VOID",0,('935'!C426*(1-'935'!X426/'11'!B$17)))</f>
        <v>#VALUE!</v>
      </c>
      <c r="AU426" s="52" t="e">
        <f>'935'!Q426*(1-'935'!Y426/'11'!C$17)/(1-'935'!X426/'11'!B$17)</f>
        <v>#VALUE!</v>
      </c>
      <c r="AV426" s="37" t="e">
        <f>INDEX('DNO totals'!$B$57:$G$57,IF('935'!K426,IF(MOD('935'!K426,1000),IF(MOD('935'!K426,100),IF(MOD('935'!K426,10),IF(MOD('935'!K426,1000)=1,6,5),4),3),2),1))</f>
        <v>#VALUE!</v>
      </c>
      <c r="AW426" s="52" t="e">
        <f t="shared" si="105"/>
        <v>#VALUE!</v>
      </c>
      <c r="AX426" s="32" t="e">
        <f>IF('935'!V426="VOID",0,'935'!V426*(1-'935'!X426/'11'!B$17))</f>
        <v>#VALUE!</v>
      </c>
      <c r="AY426" s="33" t="e">
        <f>IF(H426,-100*'Charging rates'!B$10/'11'!B$17*AX426/H426,0)</f>
        <v>#VALUE!</v>
      </c>
      <c r="AZ426" s="33" t="e">
        <f>IF(C426,'DNO totals'!B$41,0)</f>
        <v>#VALUE!</v>
      </c>
      <c r="BA426" s="33" t="e">
        <f t="shared" si="106"/>
        <v>#VALUE!</v>
      </c>
      <c r="BB426" s="33" t="e">
        <f t="shared" si="107"/>
        <v>#VALUE!</v>
      </c>
      <c r="BC426" s="53" t="e">
        <f t="shared" si="108"/>
        <v>#VALUE!</v>
      </c>
      <c r="BD426" s="32" t="e">
        <f>IF(AT426,'935'!H426*AT426/(AT426+D426+H426),0)</f>
        <v>#VALUE!</v>
      </c>
      <c r="BE426" s="32" t="e">
        <f>IF(H426,'935'!H426*H426/(AT426+D426+H426),0)</f>
        <v>#VALUE!</v>
      </c>
      <c r="BF426" s="32" t="e">
        <f>BD426*(1-'935'!X426/'11'!B$17)</f>
        <v>#VALUE!</v>
      </c>
      <c r="BG426" s="49" t="e">
        <f>BE426*(1-'935'!X426/'11'!B$17)</f>
        <v>#VALUE!</v>
      </c>
      <c r="BH426" s="52" t="e">
        <f>AV426*Parameters!B$6</f>
        <v>#VALUE!</v>
      </c>
      <c r="BI426" s="37" t="e">
        <f>IF('935'!$K426=1000,'Charging rates'!$C$38*$BH426/(1+'DNO totals'!$C$99)*'935'!$L426,0)</f>
        <v>#VALUE!</v>
      </c>
      <c r="BJ426" s="37" t="e">
        <f>IF(MOD('935'!$K426,1000)=100,'Charging rates'!$D$38*$BH426/(1+'DNO totals'!$D$99)*'935'!$M426,0)</f>
        <v>#VALUE!</v>
      </c>
      <c r="BK426" s="37" t="e">
        <f>IF(MOD('935'!$K426,100)=10,'Charging rates'!$E$38*$BH426/(1+'DNO totals'!$E$99)*'935'!$N426,0)</f>
        <v>#VALUE!</v>
      </c>
      <c r="BL426" s="37" t="e">
        <f>IF(AND(MOD('935'!$K426,10)&gt;0,MOD('935'!$K426,1000)&gt;1),'Charging rates'!$F$38*$BH426/(1+'DNO totals'!$F$99)*'935'!$O426,0)</f>
        <v>#VALUE!</v>
      </c>
      <c r="BM426" s="37" t="e">
        <f>IF(MOD('935'!$K426,1000)=1,'Charging rates'!$G$38*$BH426/(1+'DNO totals'!$G$99)*'935'!$P426,0)</f>
        <v>#VALUE!</v>
      </c>
      <c r="BN426" s="52" t="e">
        <f t="shared" si="109"/>
        <v>#VALUE!</v>
      </c>
      <c r="BO426" s="37" t="e">
        <f>IF('935'!$K426&gt;1000,'Charging rates'!$C$38*$AW426*'935'!$L426,0)</f>
        <v>#VALUE!</v>
      </c>
      <c r="BP426" s="37" t="e">
        <f>IF(MOD('935'!$K426,1000)&gt;100,'Charging rates'!$D$38*$AW426*'935'!$M426,0)</f>
        <v>#VALUE!</v>
      </c>
      <c r="BQ426" s="37" t="e">
        <f>IF(MOD('935'!$K426,100)&gt;10,'Charging rates'!$E$38*$AW426*'935'!$N426,0)</f>
        <v>#VALUE!</v>
      </c>
      <c r="BR426" s="52" t="e">
        <f t="shared" si="110"/>
        <v>#VALUE!</v>
      </c>
      <c r="BS426" s="48" t="e">
        <f>'935'!C426&lt;&gt;"VOID"</f>
        <v>#VALUE!</v>
      </c>
      <c r="BT426" s="33" t="e">
        <f>IF(BS426,(100/'11'!B$17*BD426*((1-'935'!I426)*'Charging rates'!B$51+'Charging rates'!B$63)),0)</f>
        <v>#VALUE!</v>
      </c>
      <c r="BU426" s="33" t="e">
        <f>100/'11'!B$17*BG426*('Charging rates'!B$51+'Charging rates'!B$63)</f>
        <v>#VALUE!</v>
      </c>
      <c r="BV426" s="33" t="e">
        <f>100/'11'!B$17*BE426*('Charging rates'!B$51+'Charging rates'!B$63)</f>
        <v>#VALUE!</v>
      </c>
      <c r="BW426" s="53" t="e">
        <f t="shared" si="111"/>
        <v>#VALUE!</v>
      </c>
      <c r="BX426" s="32" t="e">
        <f>AT426-('935'!T426*(1-'935'!X426/'11'!B$17))</f>
        <v>#VALUE!</v>
      </c>
      <c r="BY426" s="32">
        <f>0-IF(ISNUMBER(I426),INDEX('913'!$I$6:$I$1205,I426),0)-IF(ISNUMBER(J426),INDEX('913'!$I$6:$I$1205,J426),0)-IF(ISNUMBER(K426),INDEX('913'!$I$6:$I$1205,K426),0)-IF(ISNUMBER(L426),INDEX('913'!$I$6:$I$1205,L426),0)-IF(ISNUMBER(M426),INDEX('913'!$I$6:$I$1205,M426),0)-IF(ISNUMBER(N426),INDEX('913'!$I$6:$I$1205,N426),0)-IF(ISNUMBER(O426),INDEX('913'!$I$6:$I$1205,O426),0)-IF(ISNUMBER(P426),INDEX('913'!$I$6:$I$1205,P426),0)</f>
        <v>0</v>
      </c>
      <c r="BZ426" s="37">
        <f>IF(BY426=0,1,MAX(1,SQRT(BY426^2+(IF(ISNUMBER(I426),INDEX('913'!$J$6:$J$1205,I426),0)+IF(ISNUMBER(J426),INDEX('913'!$J$6:$J$1205,J426),0)+IF(ISNUMBER(K426),INDEX('913'!$J$6:$J$1205,K426),0)+IF(ISNUMBER(L426),INDEX('913'!$J$6:$J$1205,L426),0)+IF(ISNUMBER(M426),INDEX('913'!$J$6:$J$1205,M426),0)+IF(ISNUMBER(N426),INDEX('913'!$J$6:$J$1205,N426),0)+IF(ISNUMBER(O426),INDEX('913'!$J$6:$J$1205,O426),0)+IF(ISNUMBER(P426),INDEX('913'!$J$6:$J$1205,P426),0))^2)/BY426))</f>
        <v>1</v>
      </c>
      <c r="CA426" s="33" t="e">
        <f>100*AO426/'11'!B$17</f>
        <v>#VALUE!</v>
      </c>
      <c r="CB426" s="37" t="e">
        <f>100*(AP426*BZ426)/'11'!C$17</f>
        <v>#VALUE!</v>
      </c>
      <c r="CC426" s="37" t="e">
        <f t="shared" si="112"/>
        <v>#VALUE!</v>
      </c>
      <c r="CD426" s="33" t="e">
        <f t="shared" si="113"/>
        <v>#VALUE!</v>
      </c>
      <c r="CE426" s="54" t="e">
        <f>'11'!C$17-'935'!Y426</f>
        <v>#VALUE!</v>
      </c>
      <c r="CF426" s="37" t="e">
        <f>MAX('DNO totals'!B$312+0,MIN('935'!L426+0,'DNO totals'!B$304+0))</f>
        <v>#VALUE!</v>
      </c>
      <c r="CG426" s="37" t="e">
        <f>MAX('DNO totals'!C$312+0,MIN('935'!M426+0,'DNO totals'!C$304+0))</f>
        <v>#VALUE!</v>
      </c>
      <c r="CH426" s="37" t="e">
        <f>MAX('DNO totals'!D$312+0,MIN('935'!N426+0,'DNO totals'!D$304+0))</f>
        <v>#VALUE!</v>
      </c>
      <c r="CI426" s="37" t="e">
        <f>MAX('DNO totals'!E$312+0,MIN('935'!O426+0,'DNO totals'!E$304+0))</f>
        <v>#VALUE!</v>
      </c>
      <c r="CJ426" s="52" t="e">
        <f>MAX('DNO totals'!F$312+0,MIN('935'!P426+0,'DNO totals'!F$304+0))</f>
        <v>#VALUE!</v>
      </c>
      <c r="CK426" s="37" t="e">
        <f>IF('935'!$K426=1000,'Charging rates'!$C$38*$BH426/(1+'DNO totals'!$C$99)*$CF426,0)</f>
        <v>#VALUE!</v>
      </c>
      <c r="CL426" s="37" t="e">
        <f>IF(MOD('935'!$K426,1000)=100,'Charging rates'!$D$38*$BH426/(1+'DNO totals'!$D$99)*$CG426,0)</f>
        <v>#VALUE!</v>
      </c>
      <c r="CM426" s="37" t="e">
        <f>IF(MOD('935'!$K426,100)=10,'Charging rates'!$E$38*$BH426/(1+'DNO totals'!$E$99)*$CH426,0)</f>
        <v>#VALUE!</v>
      </c>
      <c r="CN426" s="37" t="e">
        <f>IF(AND(MOD('935'!$K426,10)&gt;0,MOD('935'!$K426,1000)&gt;1),'Charging rates'!$F$38*$BH426/(1+'DNO totals'!$F$99)*$CI426,0)</f>
        <v>#VALUE!</v>
      </c>
      <c r="CO426" s="37" t="e">
        <f>IF(MOD('935'!$K426,1000)=1,'Charging rates'!$G$38*$BH426/(1+'DNO totals'!$G$99)*$CJ426,0)</f>
        <v>#VALUE!</v>
      </c>
      <c r="CP426" s="52" t="e">
        <f t="shared" si="114"/>
        <v>#VALUE!</v>
      </c>
      <c r="CQ426" s="37" t="e">
        <f>IF('935'!$K426&gt;1000,'Charging rates'!$C$38*$AW426*$CF426,0)</f>
        <v>#VALUE!</v>
      </c>
      <c r="CR426" s="37" t="e">
        <f>IF(MOD('935'!$K426,1000)&gt;100,'Charging rates'!$D$38*$AW426*$CG426,0)</f>
        <v>#VALUE!</v>
      </c>
      <c r="CS426" s="37" t="e">
        <f>IF(MOD('935'!$K426,100)&gt;10,'Charging rates'!$E$38*$AW426*$CH426,0)</f>
        <v>#VALUE!</v>
      </c>
      <c r="CT426" s="52" t="e">
        <f t="shared" si="115"/>
        <v>#VALUE!</v>
      </c>
      <c r="CU426" s="33" t="e">
        <f>100*(AP426*'935'!Q426*BZ426)/'11'!B$17</f>
        <v>#VALUE!</v>
      </c>
      <c r="CV426" s="33" t="e">
        <f>100/'11'!B$17*'Charging rates'!B$10*AW426</f>
        <v>#VALUE!</v>
      </c>
      <c r="CW426" s="33" t="e">
        <f>IF(AT426=0,0,(1-BX426/AT426)*(CA426+IF('935'!Q426=0,0,(CB426*'935'!Q426*('11'!C$17-'935'!Y426)/('11'!B$17-'935'!X426)))))</f>
        <v>#VALUE!</v>
      </c>
      <c r="CX426" s="33" t="e">
        <f t="shared" si="116"/>
        <v>#VALUE!</v>
      </c>
      <c r="CY426" s="49" t="e">
        <f t="shared" si="117"/>
        <v>#VALUE!</v>
      </c>
      <c r="CZ426" s="32" t="e">
        <f>AT426*(Parameters!B$21+AU426)*IF('DNO totals'!B$323&lt;0,1,'935'!S426)</f>
        <v>#VALUE!</v>
      </c>
      <c r="DA426" s="52" t="e">
        <f>IF('DNO totals'!B$323&lt;0,1,'935'!S426)*(Parameters!B$21+AU426)</f>
        <v>#VALUE!</v>
      </c>
      <c r="DB426" s="37" t="e">
        <f>CX426+'Charging rates'!B$106*DA426*100/'11'!B$17</f>
        <v>#VALUE!</v>
      </c>
      <c r="DC426" s="37" t="e">
        <f>DB426+'Charging rates'!B$116*(Parameters!B$21+AU426)*100/'11'!B$17*IF('DNO totals'!B$323&lt;0,1,'935'!S426)</f>
        <v>#VALUE!</v>
      </c>
      <c r="DD426" s="37" t="e">
        <f>'Charging rates'!B$97*(CP426+CT426)*100/'11'!B$17</f>
        <v>#VALUE!</v>
      </c>
      <c r="DE426" s="33" t="e">
        <f>MAX(0-(CB426*AU426*'11'!C$17/'11'!B$17),DC426+DD426)</f>
        <v>#VALUE!</v>
      </c>
      <c r="DF426" s="37" t="e">
        <f>IF(BS426,IF(AU426=0,CC426,MAX(0,MIN(CC426,CC426+(DE426/'935'!Q426*('11'!B$17-'935'!X426)/('11'!C$17-'935'!Y426))))),0)</f>
        <v>#VALUE!</v>
      </c>
      <c r="DG426" s="33" t="e">
        <f t="shared" si="118"/>
        <v>#VALUE!</v>
      </c>
      <c r="DH426" s="53" t="e">
        <f t="shared" si="119"/>
        <v>#VALUE!</v>
      </c>
    </row>
    <row r="427" spans="1:112">
      <c r="A427" s="28">
        <v>327</v>
      </c>
      <c r="B427" s="47" t="e">
        <f>'935'!B427</f>
        <v>#VALUE!</v>
      </c>
      <c r="C427" s="48" t="e">
        <f>OR('935'!E427&lt;&gt;"VOID",'935'!F427&lt;&gt;"VOID",'935'!G427&lt;&gt;"VOID")</f>
        <v>#VALUE!</v>
      </c>
      <c r="D427" s="32" t="e">
        <f>IF('935'!D427="VOID",0,'935'!D427*(1-'935'!X427/'11'!B$17))</f>
        <v>#VALUE!</v>
      </c>
      <c r="E427" s="32" t="e">
        <f>IF('935'!E427="VOID",0,'935'!E427*(1-'935'!X427/'11'!B$17))</f>
        <v>#VALUE!</v>
      </c>
      <c r="F427" s="32" t="e">
        <f>IF('935'!F427="VOID",0,'935'!F427*(1-'935'!X427/'11'!B$17))</f>
        <v>#VALUE!</v>
      </c>
      <c r="G427" s="32" t="e">
        <f>IF('935'!G427="VOID",0,'935'!G427*(1-'935'!X427/'11'!B$17))</f>
        <v>#VALUE!</v>
      </c>
      <c r="H427" s="49" t="e">
        <f t="shared" si="100"/>
        <v>#VALUE!</v>
      </c>
      <c r="I427" s="50" t="e">
        <f>MATCH('935'!J427,'913'!$B$6:$B$1205,0)</f>
        <v>#VALUE!</v>
      </c>
      <c r="J427" s="50" t="e">
        <f>MATCH(INDEX('913'!$D$6:$D$1205,I427),'913'!$B$6:$B$1205,0)</f>
        <v>#VALUE!</v>
      </c>
      <c r="K427" s="50" t="e">
        <f>MATCH(INDEX('913'!$D$6:$D$1205,J427),'913'!$B$6:$B$1205,0)</f>
        <v>#VALUE!</v>
      </c>
      <c r="L427" s="50" t="e">
        <f>MATCH(INDEX('913'!$D$6:$D$1205,K427),'913'!$B$6:$B$1205,0)</f>
        <v>#VALUE!</v>
      </c>
      <c r="M427" s="50" t="e">
        <f>MATCH(INDEX('913'!$D$6:$D$1205,L427),'913'!$B$6:$B$1205,0)</f>
        <v>#VALUE!</v>
      </c>
      <c r="N427" s="50" t="e">
        <f>MATCH(INDEX('913'!$D$6:$D$1205,M427),'913'!$B$6:$B$1205,0)</f>
        <v>#VALUE!</v>
      </c>
      <c r="O427" s="50" t="e">
        <f>MATCH(INDEX('913'!$D$6:$D$1205,N427),'913'!$B$6:$B$1205,0)</f>
        <v>#VALUE!</v>
      </c>
      <c r="P427" s="51" t="e">
        <f>MATCH(INDEX('913'!$D$6:$D$1205,O427),'913'!$B$6:$B$1205,0)</f>
        <v>#VALUE!</v>
      </c>
      <c r="Q427" s="37">
        <f>IF(ISNUMBER(I427),MAX(0,INDEX('913'!$E$6:$E$1205,I427)),0)</f>
        <v>0</v>
      </c>
      <c r="R427" s="37">
        <f>IF(ISNUMBER(J427),MAX(0,INDEX('913'!$E$6:$E$1205,J427)),0)</f>
        <v>0</v>
      </c>
      <c r="S427" s="37">
        <f>IF(ISNUMBER(K427),MAX(0,INDEX('913'!$E$6:$E$1205,K427)),0)</f>
        <v>0</v>
      </c>
      <c r="T427" s="37">
        <f>IF(ISNUMBER(L427),MAX(0,INDEX('913'!$E$6:$E$1205,L427)),0)</f>
        <v>0</v>
      </c>
      <c r="U427" s="37">
        <f>IF(ISNUMBER(M427),MAX(0,INDEX('913'!$E$6:$E$1205,M427)),0)</f>
        <v>0</v>
      </c>
      <c r="V427" s="37">
        <f>IF(ISNUMBER(N427),MAX(0,INDEX('913'!$E$6:$E$1205,N427)),0)</f>
        <v>0</v>
      </c>
      <c r="W427" s="37">
        <f>IF(ISNUMBER(O427),MAX(0,INDEX('913'!$E$6:$E$1205,O427)),0)</f>
        <v>0</v>
      </c>
      <c r="X427" s="52">
        <f>IF(ISNUMBER(P427),MAX(0,INDEX('913'!$E$6:$E$1205,P427)),0)</f>
        <v>0</v>
      </c>
      <c r="Y427" s="37">
        <f>IF(ISNUMBER(I427),MAX(0,INDEX('913'!$F$6:$F$1205,I427)),0)</f>
        <v>0</v>
      </c>
      <c r="Z427" s="37">
        <f>IF(ISNUMBER(J427),MAX(0,INDEX('913'!$F$6:$F$1205,J427)),0)</f>
        <v>0</v>
      </c>
      <c r="AA427" s="37">
        <f>IF(ISNUMBER(K427),MAX(0,INDEX('913'!$F$6:$F$1205,K427)),0)</f>
        <v>0</v>
      </c>
      <c r="AB427" s="37">
        <f>IF(ISNUMBER(L427),MAX(0,INDEX('913'!$F$6:$F$1205,L427)),0)</f>
        <v>0</v>
      </c>
      <c r="AC427" s="37">
        <f>IF(ISNUMBER(M427),MAX(0,INDEX('913'!$F$6:$F$1205,M427)),0)</f>
        <v>0</v>
      </c>
      <c r="AD427" s="37">
        <f>IF(ISNUMBER(N427),MAX(0,INDEX('913'!$F$6:$F$1205,N427)),0)</f>
        <v>0</v>
      </c>
      <c r="AE427" s="37">
        <f>IF(ISNUMBER(O427),MAX(0,INDEX('913'!$F$6:$F$1205,O427)),0)</f>
        <v>0</v>
      </c>
      <c r="AF427" s="37">
        <f>IF(ISNUMBER(P427),MAX(0,INDEX('913'!$F$6:$F$1205,P427)),0)</f>
        <v>0</v>
      </c>
      <c r="AG427" s="32">
        <f>IF(ISNUMBER(I427),SQRT(INDEX('913'!$I$6:$I$1205,I427)^2+INDEX('913'!$J$6:$J$1205,I427)^2),0)</f>
        <v>0</v>
      </c>
      <c r="AH427" s="32">
        <f>IF(ISNUMBER(J427),SQRT(INDEX('913'!$I$6:$I$1205,J427)^2+INDEX('913'!$J$6:$J$1205,J427)^2),0)</f>
        <v>0</v>
      </c>
      <c r="AI427" s="32">
        <f>IF(ISNUMBER(K427),SQRT(INDEX('913'!$I$6:$I$1205,K427)^2+INDEX('913'!$J$6:$J$1205,K427)^2),0)</f>
        <v>0</v>
      </c>
      <c r="AJ427" s="32">
        <f>IF(ISNUMBER(L427),SQRT(INDEX('913'!$I$6:$I$1205,L427)^2+INDEX('913'!$J$6:$J$1205,L427)^2),0)</f>
        <v>0</v>
      </c>
      <c r="AK427" s="32">
        <f>IF(ISNUMBER(M427),SQRT(INDEX('913'!$I$6:$I$1205,M427)^2+INDEX('913'!$J$6:$J$1205,M427)^2),0)</f>
        <v>0</v>
      </c>
      <c r="AL427" s="32">
        <f>IF(ISNUMBER(N427),SQRT(INDEX('913'!$I$6:$I$1205,N427)^2+INDEX('913'!$J$6:$J$1205,N427)^2),0)</f>
        <v>0</v>
      </c>
      <c r="AM427" s="32">
        <f>IF(ISNUMBER(O427),SQRT(INDEX('913'!$I$6:$I$1205,O427)^2+INDEX('913'!$J$6:$J$1205,O427)^2),0)</f>
        <v>0</v>
      </c>
      <c r="AN427" s="49">
        <f>IF(ISNUMBER(P427),SQRT(INDEX('913'!$I$6:$I$1205,P427)^2+INDEX('913'!$J$6:$J$1205,P427)^2),0)</f>
        <v>0</v>
      </c>
      <c r="AO427" s="37">
        <f t="shared" si="101"/>
        <v>0</v>
      </c>
      <c r="AP427" s="37">
        <f t="shared" si="102"/>
        <v>0</v>
      </c>
      <c r="AQ427" s="33" t="e">
        <f>-100*'935'!W427*(AO427+AP427)/'11'!C$17</f>
        <v>#VALUE!</v>
      </c>
      <c r="AR427" s="37" t="e">
        <f t="shared" si="103"/>
        <v>#VALUE!</v>
      </c>
      <c r="AS427" s="52" t="e">
        <f t="shared" si="104"/>
        <v>#VALUE!</v>
      </c>
      <c r="AT427" s="32" t="e">
        <f>IF('935'!C427="VOID",0,('935'!C427*(1-'935'!X427/'11'!B$17)))</f>
        <v>#VALUE!</v>
      </c>
      <c r="AU427" s="52" t="e">
        <f>'935'!Q427*(1-'935'!Y427/'11'!C$17)/(1-'935'!X427/'11'!B$17)</f>
        <v>#VALUE!</v>
      </c>
      <c r="AV427" s="37" t="e">
        <f>INDEX('DNO totals'!$B$57:$G$57,IF('935'!K427,IF(MOD('935'!K427,1000),IF(MOD('935'!K427,100),IF(MOD('935'!K427,10),IF(MOD('935'!K427,1000)=1,6,5),4),3),2),1))</f>
        <v>#VALUE!</v>
      </c>
      <c r="AW427" s="52" t="e">
        <f t="shared" si="105"/>
        <v>#VALUE!</v>
      </c>
      <c r="AX427" s="32" t="e">
        <f>IF('935'!V427="VOID",0,'935'!V427*(1-'935'!X427/'11'!B$17))</f>
        <v>#VALUE!</v>
      </c>
      <c r="AY427" s="33" t="e">
        <f>IF(H427,-100*'Charging rates'!B$10/'11'!B$17*AX427/H427,0)</f>
        <v>#VALUE!</v>
      </c>
      <c r="AZ427" s="33" t="e">
        <f>IF(C427,'DNO totals'!B$41,0)</f>
        <v>#VALUE!</v>
      </c>
      <c r="BA427" s="33" t="e">
        <f t="shared" si="106"/>
        <v>#VALUE!</v>
      </c>
      <c r="BB427" s="33" t="e">
        <f t="shared" si="107"/>
        <v>#VALUE!</v>
      </c>
      <c r="BC427" s="53" t="e">
        <f t="shared" si="108"/>
        <v>#VALUE!</v>
      </c>
      <c r="BD427" s="32" t="e">
        <f>IF(AT427,'935'!H427*AT427/(AT427+D427+H427),0)</f>
        <v>#VALUE!</v>
      </c>
      <c r="BE427" s="32" t="e">
        <f>IF(H427,'935'!H427*H427/(AT427+D427+H427),0)</f>
        <v>#VALUE!</v>
      </c>
      <c r="BF427" s="32" t="e">
        <f>BD427*(1-'935'!X427/'11'!B$17)</f>
        <v>#VALUE!</v>
      </c>
      <c r="BG427" s="49" t="e">
        <f>BE427*(1-'935'!X427/'11'!B$17)</f>
        <v>#VALUE!</v>
      </c>
      <c r="BH427" s="52" t="e">
        <f>AV427*Parameters!B$6</f>
        <v>#VALUE!</v>
      </c>
      <c r="BI427" s="37" t="e">
        <f>IF('935'!$K427=1000,'Charging rates'!$C$38*$BH427/(1+'DNO totals'!$C$99)*'935'!$L427,0)</f>
        <v>#VALUE!</v>
      </c>
      <c r="BJ427" s="37" t="e">
        <f>IF(MOD('935'!$K427,1000)=100,'Charging rates'!$D$38*$BH427/(1+'DNO totals'!$D$99)*'935'!$M427,0)</f>
        <v>#VALUE!</v>
      </c>
      <c r="BK427" s="37" t="e">
        <f>IF(MOD('935'!$K427,100)=10,'Charging rates'!$E$38*$BH427/(1+'DNO totals'!$E$99)*'935'!$N427,0)</f>
        <v>#VALUE!</v>
      </c>
      <c r="BL427" s="37" t="e">
        <f>IF(AND(MOD('935'!$K427,10)&gt;0,MOD('935'!$K427,1000)&gt;1),'Charging rates'!$F$38*$BH427/(1+'DNO totals'!$F$99)*'935'!$O427,0)</f>
        <v>#VALUE!</v>
      </c>
      <c r="BM427" s="37" t="e">
        <f>IF(MOD('935'!$K427,1000)=1,'Charging rates'!$G$38*$BH427/(1+'DNO totals'!$G$99)*'935'!$P427,0)</f>
        <v>#VALUE!</v>
      </c>
      <c r="BN427" s="52" t="e">
        <f t="shared" si="109"/>
        <v>#VALUE!</v>
      </c>
      <c r="BO427" s="37" t="e">
        <f>IF('935'!$K427&gt;1000,'Charging rates'!$C$38*$AW427*'935'!$L427,0)</f>
        <v>#VALUE!</v>
      </c>
      <c r="BP427" s="37" t="e">
        <f>IF(MOD('935'!$K427,1000)&gt;100,'Charging rates'!$D$38*$AW427*'935'!$M427,0)</f>
        <v>#VALUE!</v>
      </c>
      <c r="BQ427" s="37" t="e">
        <f>IF(MOD('935'!$K427,100)&gt;10,'Charging rates'!$E$38*$AW427*'935'!$N427,0)</f>
        <v>#VALUE!</v>
      </c>
      <c r="BR427" s="52" t="e">
        <f t="shared" si="110"/>
        <v>#VALUE!</v>
      </c>
      <c r="BS427" s="48" t="e">
        <f>'935'!C427&lt;&gt;"VOID"</f>
        <v>#VALUE!</v>
      </c>
      <c r="BT427" s="33" t="e">
        <f>IF(BS427,(100/'11'!B$17*BD427*((1-'935'!I427)*'Charging rates'!B$51+'Charging rates'!B$63)),0)</f>
        <v>#VALUE!</v>
      </c>
      <c r="BU427" s="33" t="e">
        <f>100/'11'!B$17*BG427*('Charging rates'!B$51+'Charging rates'!B$63)</f>
        <v>#VALUE!</v>
      </c>
      <c r="BV427" s="33" t="e">
        <f>100/'11'!B$17*BE427*('Charging rates'!B$51+'Charging rates'!B$63)</f>
        <v>#VALUE!</v>
      </c>
      <c r="BW427" s="53" t="e">
        <f t="shared" si="111"/>
        <v>#VALUE!</v>
      </c>
      <c r="BX427" s="32" t="e">
        <f>AT427-('935'!T427*(1-'935'!X427/'11'!B$17))</f>
        <v>#VALUE!</v>
      </c>
      <c r="BY427" s="32">
        <f>0-IF(ISNUMBER(I427),INDEX('913'!$I$6:$I$1205,I427),0)-IF(ISNUMBER(J427),INDEX('913'!$I$6:$I$1205,J427),0)-IF(ISNUMBER(K427),INDEX('913'!$I$6:$I$1205,K427),0)-IF(ISNUMBER(L427),INDEX('913'!$I$6:$I$1205,L427),0)-IF(ISNUMBER(M427),INDEX('913'!$I$6:$I$1205,M427),0)-IF(ISNUMBER(N427),INDEX('913'!$I$6:$I$1205,N427),0)-IF(ISNUMBER(O427),INDEX('913'!$I$6:$I$1205,O427),0)-IF(ISNUMBER(P427),INDEX('913'!$I$6:$I$1205,P427),0)</f>
        <v>0</v>
      </c>
      <c r="BZ427" s="37">
        <f>IF(BY427=0,1,MAX(1,SQRT(BY427^2+(IF(ISNUMBER(I427),INDEX('913'!$J$6:$J$1205,I427),0)+IF(ISNUMBER(J427),INDEX('913'!$J$6:$J$1205,J427),0)+IF(ISNUMBER(K427),INDEX('913'!$J$6:$J$1205,K427),0)+IF(ISNUMBER(L427),INDEX('913'!$J$6:$J$1205,L427),0)+IF(ISNUMBER(M427),INDEX('913'!$J$6:$J$1205,M427),0)+IF(ISNUMBER(N427),INDEX('913'!$J$6:$J$1205,N427),0)+IF(ISNUMBER(O427),INDEX('913'!$J$6:$J$1205,O427),0)+IF(ISNUMBER(P427),INDEX('913'!$J$6:$J$1205,P427),0))^2)/BY427))</f>
        <v>1</v>
      </c>
      <c r="CA427" s="33" t="e">
        <f>100*AO427/'11'!B$17</f>
        <v>#VALUE!</v>
      </c>
      <c r="CB427" s="37" t="e">
        <f>100*(AP427*BZ427)/'11'!C$17</f>
        <v>#VALUE!</v>
      </c>
      <c r="CC427" s="37" t="e">
        <f t="shared" si="112"/>
        <v>#VALUE!</v>
      </c>
      <c r="CD427" s="33" t="e">
        <f t="shared" si="113"/>
        <v>#VALUE!</v>
      </c>
      <c r="CE427" s="54" t="e">
        <f>'11'!C$17-'935'!Y427</f>
        <v>#VALUE!</v>
      </c>
      <c r="CF427" s="37" t="e">
        <f>MAX('DNO totals'!B$312+0,MIN('935'!L427+0,'DNO totals'!B$304+0))</f>
        <v>#VALUE!</v>
      </c>
      <c r="CG427" s="37" t="e">
        <f>MAX('DNO totals'!C$312+0,MIN('935'!M427+0,'DNO totals'!C$304+0))</f>
        <v>#VALUE!</v>
      </c>
      <c r="CH427" s="37" t="e">
        <f>MAX('DNO totals'!D$312+0,MIN('935'!N427+0,'DNO totals'!D$304+0))</f>
        <v>#VALUE!</v>
      </c>
      <c r="CI427" s="37" t="e">
        <f>MAX('DNO totals'!E$312+0,MIN('935'!O427+0,'DNO totals'!E$304+0))</f>
        <v>#VALUE!</v>
      </c>
      <c r="CJ427" s="52" t="e">
        <f>MAX('DNO totals'!F$312+0,MIN('935'!P427+0,'DNO totals'!F$304+0))</f>
        <v>#VALUE!</v>
      </c>
      <c r="CK427" s="37" t="e">
        <f>IF('935'!$K427=1000,'Charging rates'!$C$38*$BH427/(1+'DNO totals'!$C$99)*$CF427,0)</f>
        <v>#VALUE!</v>
      </c>
      <c r="CL427" s="37" t="e">
        <f>IF(MOD('935'!$K427,1000)=100,'Charging rates'!$D$38*$BH427/(1+'DNO totals'!$D$99)*$CG427,0)</f>
        <v>#VALUE!</v>
      </c>
      <c r="CM427" s="37" t="e">
        <f>IF(MOD('935'!$K427,100)=10,'Charging rates'!$E$38*$BH427/(1+'DNO totals'!$E$99)*$CH427,0)</f>
        <v>#VALUE!</v>
      </c>
      <c r="CN427" s="37" t="e">
        <f>IF(AND(MOD('935'!$K427,10)&gt;0,MOD('935'!$K427,1000)&gt;1),'Charging rates'!$F$38*$BH427/(1+'DNO totals'!$F$99)*$CI427,0)</f>
        <v>#VALUE!</v>
      </c>
      <c r="CO427" s="37" t="e">
        <f>IF(MOD('935'!$K427,1000)=1,'Charging rates'!$G$38*$BH427/(1+'DNO totals'!$G$99)*$CJ427,0)</f>
        <v>#VALUE!</v>
      </c>
      <c r="CP427" s="52" t="e">
        <f t="shared" si="114"/>
        <v>#VALUE!</v>
      </c>
      <c r="CQ427" s="37" t="e">
        <f>IF('935'!$K427&gt;1000,'Charging rates'!$C$38*$AW427*$CF427,0)</f>
        <v>#VALUE!</v>
      </c>
      <c r="CR427" s="37" t="e">
        <f>IF(MOD('935'!$K427,1000)&gt;100,'Charging rates'!$D$38*$AW427*$CG427,0)</f>
        <v>#VALUE!</v>
      </c>
      <c r="CS427" s="37" t="e">
        <f>IF(MOD('935'!$K427,100)&gt;10,'Charging rates'!$E$38*$AW427*$CH427,0)</f>
        <v>#VALUE!</v>
      </c>
      <c r="CT427" s="52" t="e">
        <f t="shared" si="115"/>
        <v>#VALUE!</v>
      </c>
      <c r="CU427" s="33" t="e">
        <f>100*(AP427*'935'!Q427*BZ427)/'11'!B$17</f>
        <v>#VALUE!</v>
      </c>
      <c r="CV427" s="33" t="e">
        <f>100/'11'!B$17*'Charging rates'!B$10*AW427</f>
        <v>#VALUE!</v>
      </c>
      <c r="CW427" s="33" t="e">
        <f>IF(AT427=0,0,(1-BX427/AT427)*(CA427+IF('935'!Q427=0,0,(CB427*'935'!Q427*('11'!C$17-'935'!Y427)/('11'!B$17-'935'!X427)))))</f>
        <v>#VALUE!</v>
      </c>
      <c r="CX427" s="33" t="e">
        <f t="shared" si="116"/>
        <v>#VALUE!</v>
      </c>
      <c r="CY427" s="49" t="e">
        <f t="shared" si="117"/>
        <v>#VALUE!</v>
      </c>
      <c r="CZ427" s="32" t="e">
        <f>AT427*(Parameters!B$21+AU427)*IF('DNO totals'!B$323&lt;0,1,'935'!S427)</f>
        <v>#VALUE!</v>
      </c>
      <c r="DA427" s="52" t="e">
        <f>IF('DNO totals'!B$323&lt;0,1,'935'!S427)*(Parameters!B$21+AU427)</f>
        <v>#VALUE!</v>
      </c>
      <c r="DB427" s="37" t="e">
        <f>CX427+'Charging rates'!B$106*DA427*100/'11'!B$17</f>
        <v>#VALUE!</v>
      </c>
      <c r="DC427" s="37" t="e">
        <f>DB427+'Charging rates'!B$116*(Parameters!B$21+AU427)*100/'11'!B$17*IF('DNO totals'!B$323&lt;0,1,'935'!S427)</f>
        <v>#VALUE!</v>
      </c>
      <c r="DD427" s="37" t="e">
        <f>'Charging rates'!B$97*(CP427+CT427)*100/'11'!B$17</f>
        <v>#VALUE!</v>
      </c>
      <c r="DE427" s="33" t="e">
        <f>MAX(0-(CB427*AU427*'11'!C$17/'11'!B$17),DC427+DD427)</f>
        <v>#VALUE!</v>
      </c>
      <c r="DF427" s="37" t="e">
        <f>IF(BS427,IF(AU427=0,CC427,MAX(0,MIN(CC427,CC427+(DE427/'935'!Q427*('11'!B$17-'935'!X427)/('11'!C$17-'935'!Y427))))),0)</f>
        <v>#VALUE!</v>
      </c>
      <c r="DG427" s="33" t="e">
        <f t="shared" si="118"/>
        <v>#VALUE!</v>
      </c>
      <c r="DH427" s="53" t="e">
        <f t="shared" si="119"/>
        <v>#VALUE!</v>
      </c>
    </row>
    <row r="428" spans="1:112">
      <c r="A428" s="28">
        <v>328</v>
      </c>
      <c r="B428" s="47" t="e">
        <f>'935'!B428</f>
        <v>#VALUE!</v>
      </c>
      <c r="C428" s="48" t="e">
        <f>OR('935'!E428&lt;&gt;"VOID",'935'!F428&lt;&gt;"VOID",'935'!G428&lt;&gt;"VOID")</f>
        <v>#VALUE!</v>
      </c>
      <c r="D428" s="32" t="e">
        <f>IF('935'!D428="VOID",0,'935'!D428*(1-'935'!X428/'11'!B$17))</f>
        <v>#VALUE!</v>
      </c>
      <c r="E428" s="32" t="e">
        <f>IF('935'!E428="VOID",0,'935'!E428*(1-'935'!X428/'11'!B$17))</f>
        <v>#VALUE!</v>
      </c>
      <c r="F428" s="32" t="e">
        <f>IF('935'!F428="VOID",0,'935'!F428*(1-'935'!X428/'11'!B$17))</f>
        <v>#VALUE!</v>
      </c>
      <c r="G428" s="32" t="e">
        <f>IF('935'!G428="VOID",0,'935'!G428*(1-'935'!X428/'11'!B$17))</f>
        <v>#VALUE!</v>
      </c>
      <c r="H428" s="49" t="e">
        <f t="shared" si="100"/>
        <v>#VALUE!</v>
      </c>
      <c r="I428" s="50" t="e">
        <f>MATCH('935'!J428,'913'!$B$6:$B$1205,0)</f>
        <v>#VALUE!</v>
      </c>
      <c r="J428" s="50" t="e">
        <f>MATCH(INDEX('913'!$D$6:$D$1205,I428),'913'!$B$6:$B$1205,0)</f>
        <v>#VALUE!</v>
      </c>
      <c r="K428" s="50" t="e">
        <f>MATCH(INDEX('913'!$D$6:$D$1205,J428),'913'!$B$6:$B$1205,0)</f>
        <v>#VALUE!</v>
      </c>
      <c r="L428" s="50" t="e">
        <f>MATCH(INDEX('913'!$D$6:$D$1205,K428),'913'!$B$6:$B$1205,0)</f>
        <v>#VALUE!</v>
      </c>
      <c r="M428" s="50" t="e">
        <f>MATCH(INDEX('913'!$D$6:$D$1205,L428),'913'!$B$6:$B$1205,0)</f>
        <v>#VALUE!</v>
      </c>
      <c r="N428" s="50" t="e">
        <f>MATCH(INDEX('913'!$D$6:$D$1205,M428),'913'!$B$6:$B$1205,0)</f>
        <v>#VALUE!</v>
      </c>
      <c r="O428" s="50" t="e">
        <f>MATCH(INDEX('913'!$D$6:$D$1205,N428),'913'!$B$6:$B$1205,0)</f>
        <v>#VALUE!</v>
      </c>
      <c r="P428" s="51" t="e">
        <f>MATCH(INDEX('913'!$D$6:$D$1205,O428),'913'!$B$6:$B$1205,0)</f>
        <v>#VALUE!</v>
      </c>
      <c r="Q428" s="37">
        <f>IF(ISNUMBER(I428),MAX(0,INDEX('913'!$E$6:$E$1205,I428)),0)</f>
        <v>0</v>
      </c>
      <c r="R428" s="37">
        <f>IF(ISNUMBER(J428),MAX(0,INDEX('913'!$E$6:$E$1205,J428)),0)</f>
        <v>0</v>
      </c>
      <c r="S428" s="37">
        <f>IF(ISNUMBER(K428),MAX(0,INDEX('913'!$E$6:$E$1205,K428)),0)</f>
        <v>0</v>
      </c>
      <c r="T428" s="37">
        <f>IF(ISNUMBER(L428),MAX(0,INDEX('913'!$E$6:$E$1205,L428)),0)</f>
        <v>0</v>
      </c>
      <c r="U428" s="37">
        <f>IF(ISNUMBER(M428),MAX(0,INDEX('913'!$E$6:$E$1205,M428)),0)</f>
        <v>0</v>
      </c>
      <c r="V428" s="37">
        <f>IF(ISNUMBER(N428),MAX(0,INDEX('913'!$E$6:$E$1205,N428)),0)</f>
        <v>0</v>
      </c>
      <c r="W428" s="37">
        <f>IF(ISNUMBER(O428),MAX(0,INDEX('913'!$E$6:$E$1205,O428)),0)</f>
        <v>0</v>
      </c>
      <c r="X428" s="52">
        <f>IF(ISNUMBER(P428),MAX(0,INDEX('913'!$E$6:$E$1205,P428)),0)</f>
        <v>0</v>
      </c>
      <c r="Y428" s="37">
        <f>IF(ISNUMBER(I428),MAX(0,INDEX('913'!$F$6:$F$1205,I428)),0)</f>
        <v>0</v>
      </c>
      <c r="Z428" s="37">
        <f>IF(ISNUMBER(J428),MAX(0,INDEX('913'!$F$6:$F$1205,J428)),0)</f>
        <v>0</v>
      </c>
      <c r="AA428" s="37">
        <f>IF(ISNUMBER(K428),MAX(0,INDEX('913'!$F$6:$F$1205,K428)),0)</f>
        <v>0</v>
      </c>
      <c r="AB428" s="37">
        <f>IF(ISNUMBER(L428),MAX(0,INDEX('913'!$F$6:$F$1205,L428)),0)</f>
        <v>0</v>
      </c>
      <c r="AC428" s="37">
        <f>IF(ISNUMBER(M428),MAX(0,INDEX('913'!$F$6:$F$1205,M428)),0)</f>
        <v>0</v>
      </c>
      <c r="AD428" s="37">
        <f>IF(ISNUMBER(N428),MAX(0,INDEX('913'!$F$6:$F$1205,N428)),0)</f>
        <v>0</v>
      </c>
      <c r="AE428" s="37">
        <f>IF(ISNUMBER(O428),MAX(0,INDEX('913'!$F$6:$F$1205,O428)),0)</f>
        <v>0</v>
      </c>
      <c r="AF428" s="37">
        <f>IF(ISNUMBER(P428),MAX(0,INDEX('913'!$F$6:$F$1205,P428)),0)</f>
        <v>0</v>
      </c>
      <c r="AG428" s="32">
        <f>IF(ISNUMBER(I428),SQRT(INDEX('913'!$I$6:$I$1205,I428)^2+INDEX('913'!$J$6:$J$1205,I428)^2),0)</f>
        <v>0</v>
      </c>
      <c r="AH428" s="32">
        <f>IF(ISNUMBER(J428),SQRT(INDEX('913'!$I$6:$I$1205,J428)^2+INDEX('913'!$J$6:$J$1205,J428)^2),0)</f>
        <v>0</v>
      </c>
      <c r="AI428" s="32">
        <f>IF(ISNUMBER(K428),SQRT(INDEX('913'!$I$6:$I$1205,K428)^2+INDEX('913'!$J$6:$J$1205,K428)^2),0)</f>
        <v>0</v>
      </c>
      <c r="AJ428" s="32">
        <f>IF(ISNUMBER(L428),SQRT(INDEX('913'!$I$6:$I$1205,L428)^2+INDEX('913'!$J$6:$J$1205,L428)^2),0)</f>
        <v>0</v>
      </c>
      <c r="AK428" s="32">
        <f>IF(ISNUMBER(M428),SQRT(INDEX('913'!$I$6:$I$1205,M428)^2+INDEX('913'!$J$6:$J$1205,M428)^2),0)</f>
        <v>0</v>
      </c>
      <c r="AL428" s="32">
        <f>IF(ISNUMBER(N428),SQRT(INDEX('913'!$I$6:$I$1205,N428)^2+INDEX('913'!$J$6:$J$1205,N428)^2),0)</f>
        <v>0</v>
      </c>
      <c r="AM428" s="32">
        <f>IF(ISNUMBER(O428),SQRT(INDEX('913'!$I$6:$I$1205,O428)^2+INDEX('913'!$J$6:$J$1205,O428)^2),0)</f>
        <v>0</v>
      </c>
      <c r="AN428" s="49">
        <f>IF(ISNUMBER(P428),SQRT(INDEX('913'!$I$6:$I$1205,P428)^2+INDEX('913'!$J$6:$J$1205,P428)^2),0)</f>
        <v>0</v>
      </c>
      <c r="AO428" s="37">
        <f t="shared" si="101"/>
        <v>0</v>
      </c>
      <c r="AP428" s="37">
        <f t="shared" si="102"/>
        <v>0</v>
      </c>
      <c r="AQ428" s="33" t="e">
        <f>-100*'935'!W428*(AO428+AP428)/'11'!C$17</f>
        <v>#VALUE!</v>
      </c>
      <c r="AR428" s="37" t="e">
        <f t="shared" si="103"/>
        <v>#VALUE!</v>
      </c>
      <c r="AS428" s="52" t="e">
        <f t="shared" si="104"/>
        <v>#VALUE!</v>
      </c>
      <c r="AT428" s="32" t="e">
        <f>IF('935'!C428="VOID",0,('935'!C428*(1-'935'!X428/'11'!B$17)))</f>
        <v>#VALUE!</v>
      </c>
      <c r="AU428" s="52" t="e">
        <f>'935'!Q428*(1-'935'!Y428/'11'!C$17)/(1-'935'!X428/'11'!B$17)</f>
        <v>#VALUE!</v>
      </c>
      <c r="AV428" s="37" t="e">
        <f>INDEX('DNO totals'!$B$57:$G$57,IF('935'!K428,IF(MOD('935'!K428,1000),IF(MOD('935'!K428,100),IF(MOD('935'!K428,10),IF(MOD('935'!K428,1000)=1,6,5),4),3),2),1))</f>
        <v>#VALUE!</v>
      </c>
      <c r="AW428" s="52" t="e">
        <f t="shared" si="105"/>
        <v>#VALUE!</v>
      </c>
      <c r="AX428" s="32" t="e">
        <f>IF('935'!V428="VOID",0,'935'!V428*(1-'935'!X428/'11'!B$17))</f>
        <v>#VALUE!</v>
      </c>
      <c r="AY428" s="33" t="e">
        <f>IF(H428,-100*'Charging rates'!B$10/'11'!B$17*AX428/H428,0)</f>
        <v>#VALUE!</v>
      </c>
      <c r="AZ428" s="33" t="e">
        <f>IF(C428,'DNO totals'!B$41,0)</f>
        <v>#VALUE!</v>
      </c>
      <c r="BA428" s="33" t="e">
        <f t="shared" si="106"/>
        <v>#VALUE!</v>
      </c>
      <c r="BB428" s="33" t="e">
        <f t="shared" si="107"/>
        <v>#VALUE!</v>
      </c>
      <c r="BC428" s="53" t="e">
        <f t="shared" si="108"/>
        <v>#VALUE!</v>
      </c>
      <c r="BD428" s="32" t="e">
        <f>IF(AT428,'935'!H428*AT428/(AT428+D428+H428),0)</f>
        <v>#VALUE!</v>
      </c>
      <c r="BE428" s="32" t="e">
        <f>IF(H428,'935'!H428*H428/(AT428+D428+H428),0)</f>
        <v>#VALUE!</v>
      </c>
      <c r="BF428" s="32" t="e">
        <f>BD428*(1-'935'!X428/'11'!B$17)</f>
        <v>#VALUE!</v>
      </c>
      <c r="BG428" s="49" t="e">
        <f>BE428*(1-'935'!X428/'11'!B$17)</f>
        <v>#VALUE!</v>
      </c>
      <c r="BH428" s="52" t="e">
        <f>AV428*Parameters!B$6</f>
        <v>#VALUE!</v>
      </c>
      <c r="BI428" s="37" t="e">
        <f>IF('935'!$K428=1000,'Charging rates'!$C$38*$BH428/(1+'DNO totals'!$C$99)*'935'!$L428,0)</f>
        <v>#VALUE!</v>
      </c>
      <c r="BJ428" s="37" t="e">
        <f>IF(MOD('935'!$K428,1000)=100,'Charging rates'!$D$38*$BH428/(1+'DNO totals'!$D$99)*'935'!$M428,0)</f>
        <v>#VALUE!</v>
      </c>
      <c r="BK428" s="37" t="e">
        <f>IF(MOD('935'!$K428,100)=10,'Charging rates'!$E$38*$BH428/(1+'DNO totals'!$E$99)*'935'!$N428,0)</f>
        <v>#VALUE!</v>
      </c>
      <c r="BL428" s="37" t="e">
        <f>IF(AND(MOD('935'!$K428,10)&gt;0,MOD('935'!$K428,1000)&gt;1),'Charging rates'!$F$38*$BH428/(1+'DNO totals'!$F$99)*'935'!$O428,0)</f>
        <v>#VALUE!</v>
      </c>
      <c r="BM428" s="37" t="e">
        <f>IF(MOD('935'!$K428,1000)=1,'Charging rates'!$G$38*$BH428/(1+'DNO totals'!$G$99)*'935'!$P428,0)</f>
        <v>#VALUE!</v>
      </c>
      <c r="BN428" s="52" t="e">
        <f t="shared" si="109"/>
        <v>#VALUE!</v>
      </c>
      <c r="BO428" s="37" t="e">
        <f>IF('935'!$K428&gt;1000,'Charging rates'!$C$38*$AW428*'935'!$L428,0)</f>
        <v>#VALUE!</v>
      </c>
      <c r="BP428" s="37" t="e">
        <f>IF(MOD('935'!$K428,1000)&gt;100,'Charging rates'!$D$38*$AW428*'935'!$M428,0)</f>
        <v>#VALUE!</v>
      </c>
      <c r="BQ428" s="37" t="e">
        <f>IF(MOD('935'!$K428,100)&gt;10,'Charging rates'!$E$38*$AW428*'935'!$N428,0)</f>
        <v>#VALUE!</v>
      </c>
      <c r="BR428" s="52" t="e">
        <f t="shared" si="110"/>
        <v>#VALUE!</v>
      </c>
      <c r="BS428" s="48" t="e">
        <f>'935'!C428&lt;&gt;"VOID"</f>
        <v>#VALUE!</v>
      </c>
      <c r="BT428" s="33" t="e">
        <f>IF(BS428,(100/'11'!B$17*BD428*((1-'935'!I428)*'Charging rates'!B$51+'Charging rates'!B$63)),0)</f>
        <v>#VALUE!</v>
      </c>
      <c r="BU428" s="33" t="e">
        <f>100/'11'!B$17*BG428*('Charging rates'!B$51+'Charging rates'!B$63)</f>
        <v>#VALUE!</v>
      </c>
      <c r="BV428" s="33" t="e">
        <f>100/'11'!B$17*BE428*('Charging rates'!B$51+'Charging rates'!B$63)</f>
        <v>#VALUE!</v>
      </c>
      <c r="BW428" s="53" t="e">
        <f t="shared" si="111"/>
        <v>#VALUE!</v>
      </c>
      <c r="BX428" s="32" t="e">
        <f>AT428-('935'!T428*(1-'935'!X428/'11'!B$17))</f>
        <v>#VALUE!</v>
      </c>
      <c r="BY428" s="32">
        <f>0-IF(ISNUMBER(I428),INDEX('913'!$I$6:$I$1205,I428),0)-IF(ISNUMBER(J428),INDEX('913'!$I$6:$I$1205,J428),0)-IF(ISNUMBER(K428),INDEX('913'!$I$6:$I$1205,K428),0)-IF(ISNUMBER(L428),INDEX('913'!$I$6:$I$1205,L428),0)-IF(ISNUMBER(M428),INDEX('913'!$I$6:$I$1205,M428),0)-IF(ISNUMBER(N428),INDEX('913'!$I$6:$I$1205,N428),0)-IF(ISNUMBER(O428),INDEX('913'!$I$6:$I$1205,O428),0)-IF(ISNUMBER(P428),INDEX('913'!$I$6:$I$1205,P428),0)</f>
        <v>0</v>
      </c>
      <c r="BZ428" s="37">
        <f>IF(BY428=0,1,MAX(1,SQRT(BY428^2+(IF(ISNUMBER(I428),INDEX('913'!$J$6:$J$1205,I428),0)+IF(ISNUMBER(J428),INDEX('913'!$J$6:$J$1205,J428),0)+IF(ISNUMBER(K428),INDEX('913'!$J$6:$J$1205,K428),0)+IF(ISNUMBER(L428),INDEX('913'!$J$6:$J$1205,L428),0)+IF(ISNUMBER(M428),INDEX('913'!$J$6:$J$1205,M428),0)+IF(ISNUMBER(N428),INDEX('913'!$J$6:$J$1205,N428),0)+IF(ISNUMBER(O428),INDEX('913'!$J$6:$J$1205,O428),0)+IF(ISNUMBER(P428),INDEX('913'!$J$6:$J$1205,P428),0))^2)/BY428))</f>
        <v>1</v>
      </c>
      <c r="CA428" s="33" t="e">
        <f>100*AO428/'11'!B$17</f>
        <v>#VALUE!</v>
      </c>
      <c r="CB428" s="37" t="e">
        <f>100*(AP428*BZ428)/'11'!C$17</f>
        <v>#VALUE!</v>
      </c>
      <c r="CC428" s="37" t="e">
        <f t="shared" si="112"/>
        <v>#VALUE!</v>
      </c>
      <c r="CD428" s="33" t="e">
        <f t="shared" si="113"/>
        <v>#VALUE!</v>
      </c>
      <c r="CE428" s="54" t="e">
        <f>'11'!C$17-'935'!Y428</f>
        <v>#VALUE!</v>
      </c>
      <c r="CF428" s="37" t="e">
        <f>MAX('DNO totals'!B$312+0,MIN('935'!L428+0,'DNO totals'!B$304+0))</f>
        <v>#VALUE!</v>
      </c>
      <c r="CG428" s="37" t="e">
        <f>MAX('DNO totals'!C$312+0,MIN('935'!M428+0,'DNO totals'!C$304+0))</f>
        <v>#VALUE!</v>
      </c>
      <c r="CH428" s="37" t="e">
        <f>MAX('DNO totals'!D$312+0,MIN('935'!N428+0,'DNO totals'!D$304+0))</f>
        <v>#VALUE!</v>
      </c>
      <c r="CI428" s="37" t="e">
        <f>MAX('DNO totals'!E$312+0,MIN('935'!O428+0,'DNO totals'!E$304+0))</f>
        <v>#VALUE!</v>
      </c>
      <c r="CJ428" s="52" t="e">
        <f>MAX('DNO totals'!F$312+0,MIN('935'!P428+0,'DNO totals'!F$304+0))</f>
        <v>#VALUE!</v>
      </c>
      <c r="CK428" s="37" t="e">
        <f>IF('935'!$K428=1000,'Charging rates'!$C$38*$BH428/(1+'DNO totals'!$C$99)*$CF428,0)</f>
        <v>#VALUE!</v>
      </c>
      <c r="CL428" s="37" t="e">
        <f>IF(MOD('935'!$K428,1000)=100,'Charging rates'!$D$38*$BH428/(1+'DNO totals'!$D$99)*$CG428,0)</f>
        <v>#VALUE!</v>
      </c>
      <c r="CM428" s="37" t="e">
        <f>IF(MOD('935'!$K428,100)=10,'Charging rates'!$E$38*$BH428/(1+'DNO totals'!$E$99)*$CH428,0)</f>
        <v>#VALUE!</v>
      </c>
      <c r="CN428" s="37" t="e">
        <f>IF(AND(MOD('935'!$K428,10)&gt;0,MOD('935'!$K428,1000)&gt;1),'Charging rates'!$F$38*$BH428/(1+'DNO totals'!$F$99)*$CI428,0)</f>
        <v>#VALUE!</v>
      </c>
      <c r="CO428" s="37" t="e">
        <f>IF(MOD('935'!$K428,1000)=1,'Charging rates'!$G$38*$BH428/(1+'DNO totals'!$G$99)*$CJ428,0)</f>
        <v>#VALUE!</v>
      </c>
      <c r="CP428" s="52" t="e">
        <f t="shared" si="114"/>
        <v>#VALUE!</v>
      </c>
      <c r="CQ428" s="37" t="e">
        <f>IF('935'!$K428&gt;1000,'Charging rates'!$C$38*$AW428*$CF428,0)</f>
        <v>#VALUE!</v>
      </c>
      <c r="CR428" s="37" t="e">
        <f>IF(MOD('935'!$K428,1000)&gt;100,'Charging rates'!$D$38*$AW428*$CG428,0)</f>
        <v>#VALUE!</v>
      </c>
      <c r="CS428" s="37" t="e">
        <f>IF(MOD('935'!$K428,100)&gt;10,'Charging rates'!$E$38*$AW428*$CH428,0)</f>
        <v>#VALUE!</v>
      </c>
      <c r="CT428" s="52" t="e">
        <f t="shared" si="115"/>
        <v>#VALUE!</v>
      </c>
      <c r="CU428" s="33" t="e">
        <f>100*(AP428*'935'!Q428*BZ428)/'11'!B$17</f>
        <v>#VALUE!</v>
      </c>
      <c r="CV428" s="33" t="e">
        <f>100/'11'!B$17*'Charging rates'!B$10*AW428</f>
        <v>#VALUE!</v>
      </c>
      <c r="CW428" s="33" t="e">
        <f>IF(AT428=0,0,(1-BX428/AT428)*(CA428+IF('935'!Q428=0,0,(CB428*'935'!Q428*('11'!C$17-'935'!Y428)/('11'!B$17-'935'!X428)))))</f>
        <v>#VALUE!</v>
      </c>
      <c r="CX428" s="33" t="e">
        <f t="shared" si="116"/>
        <v>#VALUE!</v>
      </c>
      <c r="CY428" s="49" t="e">
        <f t="shared" si="117"/>
        <v>#VALUE!</v>
      </c>
      <c r="CZ428" s="32" t="e">
        <f>AT428*(Parameters!B$21+AU428)*IF('DNO totals'!B$323&lt;0,1,'935'!S428)</f>
        <v>#VALUE!</v>
      </c>
      <c r="DA428" s="52" t="e">
        <f>IF('DNO totals'!B$323&lt;0,1,'935'!S428)*(Parameters!B$21+AU428)</f>
        <v>#VALUE!</v>
      </c>
      <c r="DB428" s="37" t="e">
        <f>CX428+'Charging rates'!B$106*DA428*100/'11'!B$17</f>
        <v>#VALUE!</v>
      </c>
      <c r="DC428" s="37" t="e">
        <f>DB428+'Charging rates'!B$116*(Parameters!B$21+AU428)*100/'11'!B$17*IF('DNO totals'!B$323&lt;0,1,'935'!S428)</f>
        <v>#VALUE!</v>
      </c>
      <c r="DD428" s="37" t="e">
        <f>'Charging rates'!B$97*(CP428+CT428)*100/'11'!B$17</f>
        <v>#VALUE!</v>
      </c>
      <c r="DE428" s="33" t="e">
        <f>MAX(0-(CB428*AU428*'11'!C$17/'11'!B$17),DC428+DD428)</f>
        <v>#VALUE!</v>
      </c>
      <c r="DF428" s="37" t="e">
        <f>IF(BS428,IF(AU428=0,CC428,MAX(0,MIN(CC428,CC428+(DE428/'935'!Q428*('11'!B$17-'935'!X428)/('11'!C$17-'935'!Y428))))),0)</f>
        <v>#VALUE!</v>
      </c>
      <c r="DG428" s="33" t="e">
        <f t="shared" si="118"/>
        <v>#VALUE!</v>
      </c>
      <c r="DH428" s="53" t="e">
        <f t="shared" si="119"/>
        <v>#VALUE!</v>
      </c>
    </row>
    <row r="429" spans="1:112">
      <c r="A429" s="28">
        <v>329</v>
      </c>
      <c r="B429" s="47" t="e">
        <f>'935'!B429</f>
        <v>#VALUE!</v>
      </c>
      <c r="C429" s="48" t="e">
        <f>OR('935'!E429&lt;&gt;"VOID",'935'!F429&lt;&gt;"VOID",'935'!G429&lt;&gt;"VOID")</f>
        <v>#VALUE!</v>
      </c>
      <c r="D429" s="32" t="e">
        <f>IF('935'!D429="VOID",0,'935'!D429*(1-'935'!X429/'11'!B$17))</f>
        <v>#VALUE!</v>
      </c>
      <c r="E429" s="32" t="e">
        <f>IF('935'!E429="VOID",0,'935'!E429*(1-'935'!X429/'11'!B$17))</f>
        <v>#VALUE!</v>
      </c>
      <c r="F429" s="32" t="e">
        <f>IF('935'!F429="VOID",0,'935'!F429*(1-'935'!X429/'11'!B$17))</f>
        <v>#VALUE!</v>
      </c>
      <c r="G429" s="32" t="e">
        <f>IF('935'!G429="VOID",0,'935'!G429*(1-'935'!X429/'11'!B$17))</f>
        <v>#VALUE!</v>
      </c>
      <c r="H429" s="49" t="e">
        <f t="shared" si="100"/>
        <v>#VALUE!</v>
      </c>
      <c r="I429" s="50" t="e">
        <f>MATCH('935'!J429,'913'!$B$6:$B$1205,0)</f>
        <v>#VALUE!</v>
      </c>
      <c r="J429" s="50" t="e">
        <f>MATCH(INDEX('913'!$D$6:$D$1205,I429),'913'!$B$6:$B$1205,0)</f>
        <v>#VALUE!</v>
      </c>
      <c r="K429" s="50" t="e">
        <f>MATCH(INDEX('913'!$D$6:$D$1205,J429),'913'!$B$6:$B$1205,0)</f>
        <v>#VALUE!</v>
      </c>
      <c r="L429" s="50" t="e">
        <f>MATCH(INDEX('913'!$D$6:$D$1205,K429),'913'!$B$6:$B$1205,0)</f>
        <v>#VALUE!</v>
      </c>
      <c r="M429" s="50" t="e">
        <f>MATCH(INDEX('913'!$D$6:$D$1205,L429),'913'!$B$6:$B$1205,0)</f>
        <v>#VALUE!</v>
      </c>
      <c r="N429" s="50" t="e">
        <f>MATCH(INDEX('913'!$D$6:$D$1205,M429),'913'!$B$6:$B$1205,0)</f>
        <v>#VALUE!</v>
      </c>
      <c r="O429" s="50" t="e">
        <f>MATCH(INDEX('913'!$D$6:$D$1205,N429),'913'!$B$6:$B$1205,0)</f>
        <v>#VALUE!</v>
      </c>
      <c r="P429" s="51" t="e">
        <f>MATCH(INDEX('913'!$D$6:$D$1205,O429),'913'!$B$6:$B$1205,0)</f>
        <v>#VALUE!</v>
      </c>
      <c r="Q429" s="37">
        <f>IF(ISNUMBER(I429),MAX(0,INDEX('913'!$E$6:$E$1205,I429)),0)</f>
        <v>0</v>
      </c>
      <c r="R429" s="37">
        <f>IF(ISNUMBER(J429),MAX(0,INDEX('913'!$E$6:$E$1205,J429)),0)</f>
        <v>0</v>
      </c>
      <c r="S429" s="37">
        <f>IF(ISNUMBER(K429),MAX(0,INDEX('913'!$E$6:$E$1205,K429)),0)</f>
        <v>0</v>
      </c>
      <c r="T429" s="37">
        <f>IF(ISNUMBER(L429),MAX(0,INDEX('913'!$E$6:$E$1205,L429)),0)</f>
        <v>0</v>
      </c>
      <c r="U429" s="37">
        <f>IF(ISNUMBER(M429),MAX(0,INDEX('913'!$E$6:$E$1205,M429)),0)</f>
        <v>0</v>
      </c>
      <c r="V429" s="37">
        <f>IF(ISNUMBER(N429),MAX(0,INDEX('913'!$E$6:$E$1205,N429)),0)</f>
        <v>0</v>
      </c>
      <c r="W429" s="37">
        <f>IF(ISNUMBER(O429),MAX(0,INDEX('913'!$E$6:$E$1205,O429)),0)</f>
        <v>0</v>
      </c>
      <c r="X429" s="52">
        <f>IF(ISNUMBER(P429),MAX(0,INDEX('913'!$E$6:$E$1205,P429)),0)</f>
        <v>0</v>
      </c>
      <c r="Y429" s="37">
        <f>IF(ISNUMBER(I429),MAX(0,INDEX('913'!$F$6:$F$1205,I429)),0)</f>
        <v>0</v>
      </c>
      <c r="Z429" s="37">
        <f>IF(ISNUMBER(J429),MAX(0,INDEX('913'!$F$6:$F$1205,J429)),0)</f>
        <v>0</v>
      </c>
      <c r="AA429" s="37">
        <f>IF(ISNUMBER(K429),MAX(0,INDEX('913'!$F$6:$F$1205,K429)),0)</f>
        <v>0</v>
      </c>
      <c r="AB429" s="37">
        <f>IF(ISNUMBER(L429),MAX(0,INDEX('913'!$F$6:$F$1205,L429)),0)</f>
        <v>0</v>
      </c>
      <c r="AC429" s="37">
        <f>IF(ISNUMBER(M429),MAX(0,INDEX('913'!$F$6:$F$1205,M429)),0)</f>
        <v>0</v>
      </c>
      <c r="AD429" s="37">
        <f>IF(ISNUMBER(N429),MAX(0,INDEX('913'!$F$6:$F$1205,N429)),0)</f>
        <v>0</v>
      </c>
      <c r="AE429" s="37">
        <f>IF(ISNUMBER(O429),MAX(0,INDEX('913'!$F$6:$F$1205,O429)),0)</f>
        <v>0</v>
      </c>
      <c r="AF429" s="37">
        <f>IF(ISNUMBER(P429),MAX(0,INDEX('913'!$F$6:$F$1205,P429)),0)</f>
        <v>0</v>
      </c>
      <c r="AG429" s="32">
        <f>IF(ISNUMBER(I429),SQRT(INDEX('913'!$I$6:$I$1205,I429)^2+INDEX('913'!$J$6:$J$1205,I429)^2),0)</f>
        <v>0</v>
      </c>
      <c r="AH429" s="32">
        <f>IF(ISNUMBER(J429),SQRT(INDEX('913'!$I$6:$I$1205,J429)^2+INDEX('913'!$J$6:$J$1205,J429)^2),0)</f>
        <v>0</v>
      </c>
      <c r="AI429" s="32">
        <f>IF(ISNUMBER(K429),SQRT(INDEX('913'!$I$6:$I$1205,K429)^2+INDEX('913'!$J$6:$J$1205,K429)^2),0)</f>
        <v>0</v>
      </c>
      <c r="AJ429" s="32">
        <f>IF(ISNUMBER(L429),SQRT(INDEX('913'!$I$6:$I$1205,L429)^2+INDEX('913'!$J$6:$J$1205,L429)^2),0)</f>
        <v>0</v>
      </c>
      <c r="AK429" s="32">
        <f>IF(ISNUMBER(M429),SQRT(INDEX('913'!$I$6:$I$1205,M429)^2+INDEX('913'!$J$6:$J$1205,M429)^2),0)</f>
        <v>0</v>
      </c>
      <c r="AL429" s="32">
        <f>IF(ISNUMBER(N429),SQRT(INDEX('913'!$I$6:$I$1205,N429)^2+INDEX('913'!$J$6:$J$1205,N429)^2),0)</f>
        <v>0</v>
      </c>
      <c r="AM429" s="32">
        <f>IF(ISNUMBER(O429),SQRT(INDEX('913'!$I$6:$I$1205,O429)^2+INDEX('913'!$J$6:$J$1205,O429)^2),0)</f>
        <v>0</v>
      </c>
      <c r="AN429" s="49">
        <f>IF(ISNUMBER(P429),SQRT(INDEX('913'!$I$6:$I$1205,P429)^2+INDEX('913'!$J$6:$J$1205,P429)^2),0)</f>
        <v>0</v>
      </c>
      <c r="AO429" s="37">
        <f t="shared" si="101"/>
        <v>0</v>
      </c>
      <c r="AP429" s="37">
        <f t="shared" si="102"/>
        <v>0</v>
      </c>
      <c r="AQ429" s="33" t="e">
        <f>-100*'935'!W429*(AO429+AP429)/'11'!C$17</f>
        <v>#VALUE!</v>
      </c>
      <c r="AR429" s="37" t="e">
        <f t="shared" si="103"/>
        <v>#VALUE!</v>
      </c>
      <c r="AS429" s="52" t="e">
        <f t="shared" si="104"/>
        <v>#VALUE!</v>
      </c>
      <c r="AT429" s="32" t="e">
        <f>IF('935'!C429="VOID",0,('935'!C429*(1-'935'!X429/'11'!B$17)))</f>
        <v>#VALUE!</v>
      </c>
      <c r="AU429" s="52" t="e">
        <f>'935'!Q429*(1-'935'!Y429/'11'!C$17)/(1-'935'!X429/'11'!B$17)</f>
        <v>#VALUE!</v>
      </c>
      <c r="AV429" s="37" t="e">
        <f>INDEX('DNO totals'!$B$57:$G$57,IF('935'!K429,IF(MOD('935'!K429,1000),IF(MOD('935'!K429,100),IF(MOD('935'!K429,10),IF(MOD('935'!K429,1000)=1,6,5),4),3),2),1))</f>
        <v>#VALUE!</v>
      </c>
      <c r="AW429" s="52" t="e">
        <f t="shared" si="105"/>
        <v>#VALUE!</v>
      </c>
      <c r="AX429" s="32" t="e">
        <f>IF('935'!V429="VOID",0,'935'!V429*(1-'935'!X429/'11'!B$17))</f>
        <v>#VALUE!</v>
      </c>
      <c r="AY429" s="33" t="e">
        <f>IF(H429,-100*'Charging rates'!B$10/'11'!B$17*AX429/H429,0)</f>
        <v>#VALUE!</v>
      </c>
      <c r="AZ429" s="33" t="e">
        <f>IF(C429,'DNO totals'!B$41,0)</f>
        <v>#VALUE!</v>
      </c>
      <c r="BA429" s="33" t="e">
        <f t="shared" si="106"/>
        <v>#VALUE!</v>
      </c>
      <c r="BB429" s="33" t="e">
        <f t="shared" si="107"/>
        <v>#VALUE!</v>
      </c>
      <c r="BC429" s="53" t="e">
        <f t="shared" si="108"/>
        <v>#VALUE!</v>
      </c>
      <c r="BD429" s="32" t="e">
        <f>IF(AT429,'935'!H429*AT429/(AT429+D429+H429),0)</f>
        <v>#VALUE!</v>
      </c>
      <c r="BE429" s="32" t="e">
        <f>IF(H429,'935'!H429*H429/(AT429+D429+H429),0)</f>
        <v>#VALUE!</v>
      </c>
      <c r="BF429" s="32" t="e">
        <f>BD429*(1-'935'!X429/'11'!B$17)</f>
        <v>#VALUE!</v>
      </c>
      <c r="BG429" s="49" t="e">
        <f>BE429*(1-'935'!X429/'11'!B$17)</f>
        <v>#VALUE!</v>
      </c>
      <c r="BH429" s="52" t="e">
        <f>AV429*Parameters!B$6</f>
        <v>#VALUE!</v>
      </c>
      <c r="BI429" s="37" t="e">
        <f>IF('935'!$K429=1000,'Charging rates'!$C$38*$BH429/(1+'DNO totals'!$C$99)*'935'!$L429,0)</f>
        <v>#VALUE!</v>
      </c>
      <c r="BJ429" s="37" t="e">
        <f>IF(MOD('935'!$K429,1000)=100,'Charging rates'!$D$38*$BH429/(1+'DNO totals'!$D$99)*'935'!$M429,0)</f>
        <v>#VALUE!</v>
      </c>
      <c r="BK429" s="37" t="e">
        <f>IF(MOD('935'!$K429,100)=10,'Charging rates'!$E$38*$BH429/(1+'DNO totals'!$E$99)*'935'!$N429,0)</f>
        <v>#VALUE!</v>
      </c>
      <c r="BL429" s="37" t="e">
        <f>IF(AND(MOD('935'!$K429,10)&gt;0,MOD('935'!$K429,1000)&gt;1),'Charging rates'!$F$38*$BH429/(1+'DNO totals'!$F$99)*'935'!$O429,0)</f>
        <v>#VALUE!</v>
      </c>
      <c r="BM429" s="37" t="e">
        <f>IF(MOD('935'!$K429,1000)=1,'Charging rates'!$G$38*$BH429/(1+'DNO totals'!$G$99)*'935'!$P429,0)</f>
        <v>#VALUE!</v>
      </c>
      <c r="BN429" s="52" t="e">
        <f t="shared" si="109"/>
        <v>#VALUE!</v>
      </c>
      <c r="BO429" s="37" t="e">
        <f>IF('935'!$K429&gt;1000,'Charging rates'!$C$38*$AW429*'935'!$L429,0)</f>
        <v>#VALUE!</v>
      </c>
      <c r="BP429" s="37" t="e">
        <f>IF(MOD('935'!$K429,1000)&gt;100,'Charging rates'!$D$38*$AW429*'935'!$M429,0)</f>
        <v>#VALUE!</v>
      </c>
      <c r="BQ429" s="37" t="e">
        <f>IF(MOD('935'!$K429,100)&gt;10,'Charging rates'!$E$38*$AW429*'935'!$N429,0)</f>
        <v>#VALUE!</v>
      </c>
      <c r="BR429" s="52" t="e">
        <f t="shared" si="110"/>
        <v>#VALUE!</v>
      </c>
      <c r="BS429" s="48" t="e">
        <f>'935'!C429&lt;&gt;"VOID"</f>
        <v>#VALUE!</v>
      </c>
      <c r="BT429" s="33" t="e">
        <f>IF(BS429,(100/'11'!B$17*BD429*((1-'935'!I429)*'Charging rates'!B$51+'Charging rates'!B$63)),0)</f>
        <v>#VALUE!</v>
      </c>
      <c r="BU429" s="33" t="e">
        <f>100/'11'!B$17*BG429*('Charging rates'!B$51+'Charging rates'!B$63)</f>
        <v>#VALUE!</v>
      </c>
      <c r="BV429" s="33" t="e">
        <f>100/'11'!B$17*BE429*('Charging rates'!B$51+'Charging rates'!B$63)</f>
        <v>#VALUE!</v>
      </c>
      <c r="BW429" s="53" t="e">
        <f t="shared" si="111"/>
        <v>#VALUE!</v>
      </c>
      <c r="BX429" s="32" t="e">
        <f>AT429-('935'!T429*(1-'935'!X429/'11'!B$17))</f>
        <v>#VALUE!</v>
      </c>
      <c r="BY429" s="32">
        <f>0-IF(ISNUMBER(I429),INDEX('913'!$I$6:$I$1205,I429),0)-IF(ISNUMBER(J429),INDEX('913'!$I$6:$I$1205,J429),0)-IF(ISNUMBER(K429),INDEX('913'!$I$6:$I$1205,K429),0)-IF(ISNUMBER(L429),INDEX('913'!$I$6:$I$1205,L429),0)-IF(ISNUMBER(M429),INDEX('913'!$I$6:$I$1205,M429),0)-IF(ISNUMBER(N429),INDEX('913'!$I$6:$I$1205,N429),0)-IF(ISNUMBER(O429),INDEX('913'!$I$6:$I$1205,O429),0)-IF(ISNUMBER(P429),INDEX('913'!$I$6:$I$1205,P429),0)</f>
        <v>0</v>
      </c>
      <c r="BZ429" s="37">
        <f>IF(BY429=0,1,MAX(1,SQRT(BY429^2+(IF(ISNUMBER(I429),INDEX('913'!$J$6:$J$1205,I429),0)+IF(ISNUMBER(J429),INDEX('913'!$J$6:$J$1205,J429),0)+IF(ISNUMBER(K429),INDEX('913'!$J$6:$J$1205,K429),0)+IF(ISNUMBER(L429),INDEX('913'!$J$6:$J$1205,L429),0)+IF(ISNUMBER(M429),INDEX('913'!$J$6:$J$1205,M429),0)+IF(ISNUMBER(N429),INDEX('913'!$J$6:$J$1205,N429),0)+IF(ISNUMBER(O429),INDEX('913'!$J$6:$J$1205,O429),0)+IF(ISNUMBER(P429),INDEX('913'!$J$6:$J$1205,P429),0))^2)/BY429))</f>
        <v>1</v>
      </c>
      <c r="CA429" s="33" t="e">
        <f>100*AO429/'11'!B$17</f>
        <v>#VALUE!</v>
      </c>
      <c r="CB429" s="37" t="e">
        <f>100*(AP429*BZ429)/'11'!C$17</f>
        <v>#VALUE!</v>
      </c>
      <c r="CC429" s="37" t="e">
        <f t="shared" si="112"/>
        <v>#VALUE!</v>
      </c>
      <c r="CD429" s="33" t="e">
        <f t="shared" si="113"/>
        <v>#VALUE!</v>
      </c>
      <c r="CE429" s="54" t="e">
        <f>'11'!C$17-'935'!Y429</f>
        <v>#VALUE!</v>
      </c>
      <c r="CF429" s="37" t="e">
        <f>MAX('DNO totals'!B$312+0,MIN('935'!L429+0,'DNO totals'!B$304+0))</f>
        <v>#VALUE!</v>
      </c>
      <c r="CG429" s="37" t="e">
        <f>MAX('DNO totals'!C$312+0,MIN('935'!M429+0,'DNO totals'!C$304+0))</f>
        <v>#VALUE!</v>
      </c>
      <c r="CH429" s="37" t="e">
        <f>MAX('DNO totals'!D$312+0,MIN('935'!N429+0,'DNO totals'!D$304+0))</f>
        <v>#VALUE!</v>
      </c>
      <c r="CI429" s="37" t="e">
        <f>MAX('DNO totals'!E$312+0,MIN('935'!O429+0,'DNO totals'!E$304+0))</f>
        <v>#VALUE!</v>
      </c>
      <c r="CJ429" s="52" t="e">
        <f>MAX('DNO totals'!F$312+0,MIN('935'!P429+0,'DNO totals'!F$304+0))</f>
        <v>#VALUE!</v>
      </c>
      <c r="CK429" s="37" t="e">
        <f>IF('935'!$K429=1000,'Charging rates'!$C$38*$BH429/(1+'DNO totals'!$C$99)*$CF429,0)</f>
        <v>#VALUE!</v>
      </c>
      <c r="CL429" s="37" t="e">
        <f>IF(MOD('935'!$K429,1000)=100,'Charging rates'!$D$38*$BH429/(1+'DNO totals'!$D$99)*$CG429,0)</f>
        <v>#VALUE!</v>
      </c>
      <c r="CM429" s="37" t="e">
        <f>IF(MOD('935'!$K429,100)=10,'Charging rates'!$E$38*$BH429/(1+'DNO totals'!$E$99)*$CH429,0)</f>
        <v>#VALUE!</v>
      </c>
      <c r="CN429" s="37" t="e">
        <f>IF(AND(MOD('935'!$K429,10)&gt;0,MOD('935'!$K429,1000)&gt;1),'Charging rates'!$F$38*$BH429/(1+'DNO totals'!$F$99)*$CI429,0)</f>
        <v>#VALUE!</v>
      </c>
      <c r="CO429" s="37" t="e">
        <f>IF(MOD('935'!$K429,1000)=1,'Charging rates'!$G$38*$BH429/(1+'DNO totals'!$G$99)*$CJ429,0)</f>
        <v>#VALUE!</v>
      </c>
      <c r="CP429" s="52" t="e">
        <f t="shared" si="114"/>
        <v>#VALUE!</v>
      </c>
      <c r="CQ429" s="37" t="e">
        <f>IF('935'!$K429&gt;1000,'Charging rates'!$C$38*$AW429*$CF429,0)</f>
        <v>#VALUE!</v>
      </c>
      <c r="CR429" s="37" t="e">
        <f>IF(MOD('935'!$K429,1000)&gt;100,'Charging rates'!$D$38*$AW429*$CG429,0)</f>
        <v>#VALUE!</v>
      </c>
      <c r="CS429" s="37" t="e">
        <f>IF(MOD('935'!$K429,100)&gt;10,'Charging rates'!$E$38*$AW429*$CH429,0)</f>
        <v>#VALUE!</v>
      </c>
      <c r="CT429" s="52" t="e">
        <f t="shared" si="115"/>
        <v>#VALUE!</v>
      </c>
      <c r="CU429" s="33" t="e">
        <f>100*(AP429*'935'!Q429*BZ429)/'11'!B$17</f>
        <v>#VALUE!</v>
      </c>
      <c r="CV429" s="33" t="e">
        <f>100/'11'!B$17*'Charging rates'!B$10*AW429</f>
        <v>#VALUE!</v>
      </c>
      <c r="CW429" s="33" t="e">
        <f>IF(AT429=0,0,(1-BX429/AT429)*(CA429+IF('935'!Q429=0,0,(CB429*'935'!Q429*('11'!C$17-'935'!Y429)/('11'!B$17-'935'!X429)))))</f>
        <v>#VALUE!</v>
      </c>
      <c r="CX429" s="33" t="e">
        <f t="shared" si="116"/>
        <v>#VALUE!</v>
      </c>
      <c r="CY429" s="49" t="e">
        <f t="shared" si="117"/>
        <v>#VALUE!</v>
      </c>
      <c r="CZ429" s="32" t="e">
        <f>AT429*(Parameters!B$21+AU429)*IF('DNO totals'!B$323&lt;0,1,'935'!S429)</f>
        <v>#VALUE!</v>
      </c>
      <c r="DA429" s="52" t="e">
        <f>IF('DNO totals'!B$323&lt;0,1,'935'!S429)*(Parameters!B$21+AU429)</f>
        <v>#VALUE!</v>
      </c>
      <c r="DB429" s="37" t="e">
        <f>CX429+'Charging rates'!B$106*DA429*100/'11'!B$17</f>
        <v>#VALUE!</v>
      </c>
      <c r="DC429" s="37" t="e">
        <f>DB429+'Charging rates'!B$116*(Parameters!B$21+AU429)*100/'11'!B$17*IF('DNO totals'!B$323&lt;0,1,'935'!S429)</f>
        <v>#VALUE!</v>
      </c>
      <c r="DD429" s="37" t="e">
        <f>'Charging rates'!B$97*(CP429+CT429)*100/'11'!B$17</f>
        <v>#VALUE!</v>
      </c>
      <c r="DE429" s="33" t="e">
        <f>MAX(0-(CB429*AU429*'11'!C$17/'11'!B$17),DC429+DD429)</f>
        <v>#VALUE!</v>
      </c>
      <c r="DF429" s="37" t="e">
        <f>IF(BS429,IF(AU429=0,CC429,MAX(0,MIN(CC429,CC429+(DE429/'935'!Q429*('11'!B$17-'935'!X429)/('11'!C$17-'935'!Y429))))),0)</f>
        <v>#VALUE!</v>
      </c>
      <c r="DG429" s="33" t="e">
        <f t="shared" si="118"/>
        <v>#VALUE!</v>
      </c>
      <c r="DH429" s="53" t="e">
        <f t="shared" si="119"/>
        <v>#VALUE!</v>
      </c>
    </row>
    <row r="430" spans="1:112">
      <c r="A430" s="28">
        <v>330</v>
      </c>
      <c r="B430" s="47" t="e">
        <f>'935'!B430</f>
        <v>#VALUE!</v>
      </c>
      <c r="C430" s="48" t="e">
        <f>OR('935'!E430&lt;&gt;"VOID",'935'!F430&lt;&gt;"VOID",'935'!G430&lt;&gt;"VOID")</f>
        <v>#VALUE!</v>
      </c>
      <c r="D430" s="32" t="e">
        <f>IF('935'!D430="VOID",0,'935'!D430*(1-'935'!X430/'11'!B$17))</f>
        <v>#VALUE!</v>
      </c>
      <c r="E430" s="32" t="e">
        <f>IF('935'!E430="VOID",0,'935'!E430*(1-'935'!X430/'11'!B$17))</f>
        <v>#VALUE!</v>
      </c>
      <c r="F430" s="32" t="e">
        <f>IF('935'!F430="VOID",0,'935'!F430*(1-'935'!X430/'11'!B$17))</f>
        <v>#VALUE!</v>
      </c>
      <c r="G430" s="32" t="e">
        <f>IF('935'!G430="VOID",0,'935'!G430*(1-'935'!X430/'11'!B$17))</f>
        <v>#VALUE!</v>
      </c>
      <c r="H430" s="49" t="e">
        <f t="shared" si="100"/>
        <v>#VALUE!</v>
      </c>
      <c r="I430" s="50" t="e">
        <f>MATCH('935'!J430,'913'!$B$6:$B$1205,0)</f>
        <v>#VALUE!</v>
      </c>
      <c r="J430" s="50" t="e">
        <f>MATCH(INDEX('913'!$D$6:$D$1205,I430),'913'!$B$6:$B$1205,0)</f>
        <v>#VALUE!</v>
      </c>
      <c r="K430" s="50" t="e">
        <f>MATCH(INDEX('913'!$D$6:$D$1205,J430),'913'!$B$6:$B$1205,0)</f>
        <v>#VALUE!</v>
      </c>
      <c r="L430" s="50" t="e">
        <f>MATCH(INDEX('913'!$D$6:$D$1205,K430),'913'!$B$6:$B$1205,0)</f>
        <v>#VALUE!</v>
      </c>
      <c r="M430" s="50" t="e">
        <f>MATCH(INDEX('913'!$D$6:$D$1205,L430),'913'!$B$6:$B$1205,0)</f>
        <v>#VALUE!</v>
      </c>
      <c r="N430" s="50" t="e">
        <f>MATCH(INDEX('913'!$D$6:$D$1205,M430),'913'!$B$6:$B$1205,0)</f>
        <v>#VALUE!</v>
      </c>
      <c r="O430" s="50" t="e">
        <f>MATCH(INDEX('913'!$D$6:$D$1205,N430),'913'!$B$6:$B$1205,0)</f>
        <v>#VALUE!</v>
      </c>
      <c r="P430" s="51" t="e">
        <f>MATCH(INDEX('913'!$D$6:$D$1205,O430),'913'!$B$6:$B$1205,0)</f>
        <v>#VALUE!</v>
      </c>
      <c r="Q430" s="37">
        <f>IF(ISNUMBER(I430),MAX(0,INDEX('913'!$E$6:$E$1205,I430)),0)</f>
        <v>0</v>
      </c>
      <c r="R430" s="37">
        <f>IF(ISNUMBER(J430),MAX(0,INDEX('913'!$E$6:$E$1205,J430)),0)</f>
        <v>0</v>
      </c>
      <c r="S430" s="37">
        <f>IF(ISNUMBER(K430),MAX(0,INDEX('913'!$E$6:$E$1205,K430)),0)</f>
        <v>0</v>
      </c>
      <c r="T430" s="37">
        <f>IF(ISNUMBER(L430),MAX(0,INDEX('913'!$E$6:$E$1205,L430)),0)</f>
        <v>0</v>
      </c>
      <c r="U430" s="37">
        <f>IF(ISNUMBER(M430),MAX(0,INDEX('913'!$E$6:$E$1205,M430)),0)</f>
        <v>0</v>
      </c>
      <c r="V430" s="37">
        <f>IF(ISNUMBER(N430),MAX(0,INDEX('913'!$E$6:$E$1205,N430)),0)</f>
        <v>0</v>
      </c>
      <c r="W430" s="37">
        <f>IF(ISNUMBER(O430),MAX(0,INDEX('913'!$E$6:$E$1205,O430)),0)</f>
        <v>0</v>
      </c>
      <c r="X430" s="52">
        <f>IF(ISNUMBER(P430),MAX(0,INDEX('913'!$E$6:$E$1205,P430)),0)</f>
        <v>0</v>
      </c>
      <c r="Y430" s="37">
        <f>IF(ISNUMBER(I430),MAX(0,INDEX('913'!$F$6:$F$1205,I430)),0)</f>
        <v>0</v>
      </c>
      <c r="Z430" s="37">
        <f>IF(ISNUMBER(J430),MAX(0,INDEX('913'!$F$6:$F$1205,J430)),0)</f>
        <v>0</v>
      </c>
      <c r="AA430" s="37">
        <f>IF(ISNUMBER(K430),MAX(0,INDEX('913'!$F$6:$F$1205,K430)),0)</f>
        <v>0</v>
      </c>
      <c r="AB430" s="37">
        <f>IF(ISNUMBER(L430),MAX(0,INDEX('913'!$F$6:$F$1205,L430)),0)</f>
        <v>0</v>
      </c>
      <c r="AC430" s="37">
        <f>IF(ISNUMBER(M430),MAX(0,INDEX('913'!$F$6:$F$1205,M430)),0)</f>
        <v>0</v>
      </c>
      <c r="AD430" s="37">
        <f>IF(ISNUMBER(N430),MAX(0,INDEX('913'!$F$6:$F$1205,N430)),0)</f>
        <v>0</v>
      </c>
      <c r="AE430" s="37">
        <f>IF(ISNUMBER(O430),MAX(0,INDEX('913'!$F$6:$F$1205,O430)),0)</f>
        <v>0</v>
      </c>
      <c r="AF430" s="37">
        <f>IF(ISNUMBER(P430),MAX(0,INDEX('913'!$F$6:$F$1205,P430)),0)</f>
        <v>0</v>
      </c>
      <c r="AG430" s="32">
        <f>IF(ISNUMBER(I430),SQRT(INDEX('913'!$I$6:$I$1205,I430)^2+INDEX('913'!$J$6:$J$1205,I430)^2),0)</f>
        <v>0</v>
      </c>
      <c r="AH430" s="32">
        <f>IF(ISNUMBER(J430),SQRT(INDEX('913'!$I$6:$I$1205,J430)^2+INDEX('913'!$J$6:$J$1205,J430)^2),0)</f>
        <v>0</v>
      </c>
      <c r="AI430" s="32">
        <f>IF(ISNUMBER(K430),SQRT(INDEX('913'!$I$6:$I$1205,K430)^2+INDEX('913'!$J$6:$J$1205,K430)^2),0)</f>
        <v>0</v>
      </c>
      <c r="AJ430" s="32">
        <f>IF(ISNUMBER(L430),SQRT(INDEX('913'!$I$6:$I$1205,L430)^2+INDEX('913'!$J$6:$J$1205,L430)^2),0)</f>
        <v>0</v>
      </c>
      <c r="AK430" s="32">
        <f>IF(ISNUMBER(M430),SQRT(INDEX('913'!$I$6:$I$1205,M430)^2+INDEX('913'!$J$6:$J$1205,M430)^2),0)</f>
        <v>0</v>
      </c>
      <c r="AL430" s="32">
        <f>IF(ISNUMBER(N430),SQRT(INDEX('913'!$I$6:$I$1205,N430)^2+INDEX('913'!$J$6:$J$1205,N430)^2),0)</f>
        <v>0</v>
      </c>
      <c r="AM430" s="32">
        <f>IF(ISNUMBER(O430),SQRT(INDEX('913'!$I$6:$I$1205,O430)^2+INDEX('913'!$J$6:$J$1205,O430)^2),0)</f>
        <v>0</v>
      </c>
      <c r="AN430" s="49">
        <f>IF(ISNUMBER(P430),SQRT(INDEX('913'!$I$6:$I$1205,P430)^2+INDEX('913'!$J$6:$J$1205,P430)^2),0)</f>
        <v>0</v>
      </c>
      <c r="AO430" s="37">
        <f t="shared" si="101"/>
        <v>0</v>
      </c>
      <c r="AP430" s="37">
        <f t="shared" si="102"/>
        <v>0</v>
      </c>
      <c r="AQ430" s="33" t="e">
        <f>-100*'935'!W430*(AO430+AP430)/'11'!C$17</f>
        <v>#VALUE!</v>
      </c>
      <c r="AR430" s="37" t="e">
        <f t="shared" si="103"/>
        <v>#VALUE!</v>
      </c>
      <c r="AS430" s="52" t="e">
        <f t="shared" si="104"/>
        <v>#VALUE!</v>
      </c>
      <c r="AT430" s="32" t="e">
        <f>IF('935'!C430="VOID",0,('935'!C430*(1-'935'!X430/'11'!B$17)))</f>
        <v>#VALUE!</v>
      </c>
      <c r="AU430" s="52" t="e">
        <f>'935'!Q430*(1-'935'!Y430/'11'!C$17)/(1-'935'!X430/'11'!B$17)</f>
        <v>#VALUE!</v>
      </c>
      <c r="AV430" s="37" t="e">
        <f>INDEX('DNO totals'!$B$57:$G$57,IF('935'!K430,IF(MOD('935'!K430,1000),IF(MOD('935'!K430,100),IF(MOD('935'!K430,10),IF(MOD('935'!K430,1000)=1,6,5),4),3),2),1))</f>
        <v>#VALUE!</v>
      </c>
      <c r="AW430" s="52" t="e">
        <f t="shared" si="105"/>
        <v>#VALUE!</v>
      </c>
      <c r="AX430" s="32" t="e">
        <f>IF('935'!V430="VOID",0,'935'!V430*(1-'935'!X430/'11'!B$17))</f>
        <v>#VALUE!</v>
      </c>
      <c r="AY430" s="33" t="e">
        <f>IF(H430,-100*'Charging rates'!B$10/'11'!B$17*AX430/H430,0)</f>
        <v>#VALUE!</v>
      </c>
      <c r="AZ430" s="33" t="e">
        <f>IF(C430,'DNO totals'!B$41,0)</f>
        <v>#VALUE!</v>
      </c>
      <c r="BA430" s="33" t="e">
        <f t="shared" si="106"/>
        <v>#VALUE!</v>
      </c>
      <c r="BB430" s="33" t="e">
        <f t="shared" si="107"/>
        <v>#VALUE!</v>
      </c>
      <c r="BC430" s="53" t="e">
        <f t="shared" si="108"/>
        <v>#VALUE!</v>
      </c>
      <c r="BD430" s="32" t="e">
        <f>IF(AT430,'935'!H430*AT430/(AT430+D430+H430),0)</f>
        <v>#VALUE!</v>
      </c>
      <c r="BE430" s="32" t="e">
        <f>IF(H430,'935'!H430*H430/(AT430+D430+H430),0)</f>
        <v>#VALUE!</v>
      </c>
      <c r="BF430" s="32" t="e">
        <f>BD430*(1-'935'!X430/'11'!B$17)</f>
        <v>#VALUE!</v>
      </c>
      <c r="BG430" s="49" t="e">
        <f>BE430*(1-'935'!X430/'11'!B$17)</f>
        <v>#VALUE!</v>
      </c>
      <c r="BH430" s="52" t="e">
        <f>AV430*Parameters!B$6</f>
        <v>#VALUE!</v>
      </c>
      <c r="BI430" s="37" t="e">
        <f>IF('935'!$K430=1000,'Charging rates'!$C$38*$BH430/(1+'DNO totals'!$C$99)*'935'!$L430,0)</f>
        <v>#VALUE!</v>
      </c>
      <c r="BJ430" s="37" t="e">
        <f>IF(MOD('935'!$K430,1000)=100,'Charging rates'!$D$38*$BH430/(1+'DNO totals'!$D$99)*'935'!$M430,0)</f>
        <v>#VALUE!</v>
      </c>
      <c r="BK430" s="37" t="e">
        <f>IF(MOD('935'!$K430,100)=10,'Charging rates'!$E$38*$BH430/(1+'DNO totals'!$E$99)*'935'!$N430,0)</f>
        <v>#VALUE!</v>
      </c>
      <c r="BL430" s="37" t="e">
        <f>IF(AND(MOD('935'!$K430,10)&gt;0,MOD('935'!$K430,1000)&gt;1),'Charging rates'!$F$38*$BH430/(1+'DNO totals'!$F$99)*'935'!$O430,0)</f>
        <v>#VALUE!</v>
      </c>
      <c r="BM430" s="37" t="e">
        <f>IF(MOD('935'!$K430,1000)=1,'Charging rates'!$G$38*$BH430/(1+'DNO totals'!$G$99)*'935'!$P430,0)</f>
        <v>#VALUE!</v>
      </c>
      <c r="BN430" s="52" t="e">
        <f t="shared" si="109"/>
        <v>#VALUE!</v>
      </c>
      <c r="BO430" s="37" t="e">
        <f>IF('935'!$K430&gt;1000,'Charging rates'!$C$38*$AW430*'935'!$L430,0)</f>
        <v>#VALUE!</v>
      </c>
      <c r="BP430" s="37" t="e">
        <f>IF(MOD('935'!$K430,1000)&gt;100,'Charging rates'!$D$38*$AW430*'935'!$M430,0)</f>
        <v>#VALUE!</v>
      </c>
      <c r="BQ430" s="37" t="e">
        <f>IF(MOD('935'!$K430,100)&gt;10,'Charging rates'!$E$38*$AW430*'935'!$N430,0)</f>
        <v>#VALUE!</v>
      </c>
      <c r="BR430" s="52" t="e">
        <f t="shared" si="110"/>
        <v>#VALUE!</v>
      </c>
      <c r="BS430" s="48" t="e">
        <f>'935'!C430&lt;&gt;"VOID"</f>
        <v>#VALUE!</v>
      </c>
      <c r="BT430" s="33" t="e">
        <f>IF(BS430,(100/'11'!B$17*BD430*((1-'935'!I430)*'Charging rates'!B$51+'Charging rates'!B$63)),0)</f>
        <v>#VALUE!</v>
      </c>
      <c r="BU430" s="33" t="e">
        <f>100/'11'!B$17*BG430*('Charging rates'!B$51+'Charging rates'!B$63)</f>
        <v>#VALUE!</v>
      </c>
      <c r="BV430" s="33" t="e">
        <f>100/'11'!B$17*BE430*('Charging rates'!B$51+'Charging rates'!B$63)</f>
        <v>#VALUE!</v>
      </c>
      <c r="BW430" s="53" t="e">
        <f t="shared" si="111"/>
        <v>#VALUE!</v>
      </c>
      <c r="BX430" s="32" t="e">
        <f>AT430-('935'!T430*(1-'935'!X430/'11'!B$17))</f>
        <v>#VALUE!</v>
      </c>
      <c r="BY430" s="32">
        <f>0-IF(ISNUMBER(I430),INDEX('913'!$I$6:$I$1205,I430),0)-IF(ISNUMBER(J430),INDEX('913'!$I$6:$I$1205,J430),0)-IF(ISNUMBER(K430),INDEX('913'!$I$6:$I$1205,K430),0)-IF(ISNUMBER(L430),INDEX('913'!$I$6:$I$1205,L430),0)-IF(ISNUMBER(M430),INDEX('913'!$I$6:$I$1205,M430),0)-IF(ISNUMBER(N430),INDEX('913'!$I$6:$I$1205,N430),0)-IF(ISNUMBER(O430),INDEX('913'!$I$6:$I$1205,O430),0)-IF(ISNUMBER(P430),INDEX('913'!$I$6:$I$1205,P430),0)</f>
        <v>0</v>
      </c>
      <c r="BZ430" s="37">
        <f>IF(BY430=0,1,MAX(1,SQRT(BY430^2+(IF(ISNUMBER(I430),INDEX('913'!$J$6:$J$1205,I430),0)+IF(ISNUMBER(J430),INDEX('913'!$J$6:$J$1205,J430),0)+IF(ISNUMBER(K430),INDEX('913'!$J$6:$J$1205,K430),0)+IF(ISNUMBER(L430),INDEX('913'!$J$6:$J$1205,L430),0)+IF(ISNUMBER(M430),INDEX('913'!$J$6:$J$1205,M430),0)+IF(ISNUMBER(N430),INDEX('913'!$J$6:$J$1205,N430),0)+IF(ISNUMBER(O430),INDEX('913'!$J$6:$J$1205,O430),0)+IF(ISNUMBER(P430),INDEX('913'!$J$6:$J$1205,P430),0))^2)/BY430))</f>
        <v>1</v>
      </c>
      <c r="CA430" s="33" t="e">
        <f>100*AO430/'11'!B$17</f>
        <v>#VALUE!</v>
      </c>
      <c r="CB430" s="37" t="e">
        <f>100*(AP430*BZ430)/'11'!C$17</f>
        <v>#VALUE!</v>
      </c>
      <c r="CC430" s="37" t="e">
        <f t="shared" si="112"/>
        <v>#VALUE!</v>
      </c>
      <c r="CD430" s="33" t="e">
        <f t="shared" si="113"/>
        <v>#VALUE!</v>
      </c>
      <c r="CE430" s="54" t="e">
        <f>'11'!C$17-'935'!Y430</f>
        <v>#VALUE!</v>
      </c>
      <c r="CF430" s="37" t="e">
        <f>MAX('DNO totals'!B$312+0,MIN('935'!L430+0,'DNO totals'!B$304+0))</f>
        <v>#VALUE!</v>
      </c>
      <c r="CG430" s="37" t="e">
        <f>MAX('DNO totals'!C$312+0,MIN('935'!M430+0,'DNO totals'!C$304+0))</f>
        <v>#VALUE!</v>
      </c>
      <c r="CH430" s="37" t="e">
        <f>MAX('DNO totals'!D$312+0,MIN('935'!N430+0,'DNO totals'!D$304+0))</f>
        <v>#VALUE!</v>
      </c>
      <c r="CI430" s="37" t="e">
        <f>MAX('DNO totals'!E$312+0,MIN('935'!O430+0,'DNO totals'!E$304+0))</f>
        <v>#VALUE!</v>
      </c>
      <c r="CJ430" s="52" t="e">
        <f>MAX('DNO totals'!F$312+0,MIN('935'!P430+0,'DNO totals'!F$304+0))</f>
        <v>#VALUE!</v>
      </c>
      <c r="CK430" s="37" t="e">
        <f>IF('935'!$K430=1000,'Charging rates'!$C$38*$BH430/(1+'DNO totals'!$C$99)*$CF430,0)</f>
        <v>#VALUE!</v>
      </c>
      <c r="CL430" s="37" t="e">
        <f>IF(MOD('935'!$K430,1000)=100,'Charging rates'!$D$38*$BH430/(1+'DNO totals'!$D$99)*$CG430,0)</f>
        <v>#VALUE!</v>
      </c>
      <c r="CM430" s="37" t="e">
        <f>IF(MOD('935'!$K430,100)=10,'Charging rates'!$E$38*$BH430/(1+'DNO totals'!$E$99)*$CH430,0)</f>
        <v>#VALUE!</v>
      </c>
      <c r="CN430" s="37" t="e">
        <f>IF(AND(MOD('935'!$K430,10)&gt;0,MOD('935'!$K430,1000)&gt;1),'Charging rates'!$F$38*$BH430/(1+'DNO totals'!$F$99)*$CI430,0)</f>
        <v>#VALUE!</v>
      </c>
      <c r="CO430" s="37" t="e">
        <f>IF(MOD('935'!$K430,1000)=1,'Charging rates'!$G$38*$BH430/(1+'DNO totals'!$G$99)*$CJ430,0)</f>
        <v>#VALUE!</v>
      </c>
      <c r="CP430" s="52" t="e">
        <f t="shared" si="114"/>
        <v>#VALUE!</v>
      </c>
      <c r="CQ430" s="37" t="e">
        <f>IF('935'!$K430&gt;1000,'Charging rates'!$C$38*$AW430*$CF430,0)</f>
        <v>#VALUE!</v>
      </c>
      <c r="CR430" s="37" t="e">
        <f>IF(MOD('935'!$K430,1000)&gt;100,'Charging rates'!$D$38*$AW430*$CG430,0)</f>
        <v>#VALUE!</v>
      </c>
      <c r="CS430" s="37" t="e">
        <f>IF(MOD('935'!$K430,100)&gt;10,'Charging rates'!$E$38*$AW430*$CH430,0)</f>
        <v>#VALUE!</v>
      </c>
      <c r="CT430" s="52" t="e">
        <f t="shared" si="115"/>
        <v>#VALUE!</v>
      </c>
      <c r="CU430" s="33" t="e">
        <f>100*(AP430*'935'!Q430*BZ430)/'11'!B$17</f>
        <v>#VALUE!</v>
      </c>
      <c r="CV430" s="33" t="e">
        <f>100/'11'!B$17*'Charging rates'!B$10*AW430</f>
        <v>#VALUE!</v>
      </c>
      <c r="CW430" s="33" t="e">
        <f>IF(AT430=0,0,(1-BX430/AT430)*(CA430+IF('935'!Q430=0,0,(CB430*'935'!Q430*('11'!C$17-'935'!Y430)/('11'!B$17-'935'!X430)))))</f>
        <v>#VALUE!</v>
      </c>
      <c r="CX430" s="33" t="e">
        <f t="shared" si="116"/>
        <v>#VALUE!</v>
      </c>
      <c r="CY430" s="49" t="e">
        <f t="shared" si="117"/>
        <v>#VALUE!</v>
      </c>
      <c r="CZ430" s="32" t="e">
        <f>AT430*(Parameters!B$21+AU430)*IF('DNO totals'!B$323&lt;0,1,'935'!S430)</f>
        <v>#VALUE!</v>
      </c>
      <c r="DA430" s="52" t="e">
        <f>IF('DNO totals'!B$323&lt;0,1,'935'!S430)*(Parameters!B$21+AU430)</f>
        <v>#VALUE!</v>
      </c>
      <c r="DB430" s="37" t="e">
        <f>CX430+'Charging rates'!B$106*DA430*100/'11'!B$17</f>
        <v>#VALUE!</v>
      </c>
      <c r="DC430" s="37" t="e">
        <f>DB430+'Charging rates'!B$116*(Parameters!B$21+AU430)*100/'11'!B$17*IF('DNO totals'!B$323&lt;0,1,'935'!S430)</f>
        <v>#VALUE!</v>
      </c>
      <c r="DD430" s="37" t="e">
        <f>'Charging rates'!B$97*(CP430+CT430)*100/'11'!B$17</f>
        <v>#VALUE!</v>
      </c>
      <c r="DE430" s="33" t="e">
        <f>MAX(0-(CB430*AU430*'11'!C$17/'11'!B$17),DC430+DD430)</f>
        <v>#VALUE!</v>
      </c>
      <c r="DF430" s="37" t="e">
        <f>IF(BS430,IF(AU430=0,CC430,MAX(0,MIN(CC430,CC430+(DE430/'935'!Q430*('11'!B$17-'935'!X430)/('11'!C$17-'935'!Y430))))),0)</f>
        <v>#VALUE!</v>
      </c>
      <c r="DG430" s="33" t="e">
        <f t="shared" si="118"/>
        <v>#VALUE!</v>
      </c>
      <c r="DH430" s="53" t="e">
        <f t="shared" si="119"/>
        <v>#VALUE!</v>
      </c>
    </row>
    <row r="431" spans="1:112">
      <c r="A431" s="28">
        <v>331</v>
      </c>
      <c r="B431" s="47" t="e">
        <f>'935'!B431</f>
        <v>#VALUE!</v>
      </c>
      <c r="C431" s="48" t="e">
        <f>OR('935'!E431&lt;&gt;"VOID",'935'!F431&lt;&gt;"VOID",'935'!G431&lt;&gt;"VOID")</f>
        <v>#VALUE!</v>
      </c>
      <c r="D431" s="32" t="e">
        <f>IF('935'!D431="VOID",0,'935'!D431*(1-'935'!X431/'11'!B$17))</f>
        <v>#VALUE!</v>
      </c>
      <c r="E431" s="32" t="e">
        <f>IF('935'!E431="VOID",0,'935'!E431*(1-'935'!X431/'11'!B$17))</f>
        <v>#VALUE!</v>
      </c>
      <c r="F431" s="32" t="e">
        <f>IF('935'!F431="VOID",0,'935'!F431*(1-'935'!X431/'11'!B$17))</f>
        <v>#VALUE!</v>
      </c>
      <c r="G431" s="32" t="e">
        <f>IF('935'!G431="VOID",0,'935'!G431*(1-'935'!X431/'11'!B$17))</f>
        <v>#VALUE!</v>
      </c>
      <c r="H431" s="49" t="e">
        <f t="shared" si="100"/>
        <v>#VALUE!</v>
      </c>
      <c r="I431" s="50" t="e">
        <f>MATCH('935'!J431,'913'!$B$6:$B$1205,0)</f>
        <v>#VALUE!</v>
      </c>
      <c r="J431" s="50" t="e">
        <f>MATCH(INDEX('913'!$D$6:$D$1205,I431),'913'!$B$6:$B$1205,0)</f>
        <v>#VALUE!</v>
      </c>
      <c r="K431" s="50" t="e">
        <f>MATCH(INDEX('913'!$D$6:$D$1205,J431),'913'!$B$6:$B$1205,0)</f>
        <v>#VALUE!</v>
      </c>
      <c r="L431" s="50" t="e">
        <f>MATCH(INDEX('913'!$D$6:$D$1205,K431),'913'!$B$6:$B$1205,0)</f>
        <v>#VALUE!</v>
      </c>
      <c r="M431" s="50" t="e">
        <f>MATCH(INDEX('913'!$D$6:$D$1205,L431),'913'!$B$6:$B$1205,0)</f>
        <v>#VALUE!</v>
      </c>
      <c r="N431" s="50" t="e">
        <f>MATCH(INDEX('913'!$D$6:$D$1205,M431),'913'!$B$6:$B$1205,0)</f>
        <v>#VALUE!</v>
      </c>
      <c r="O431" s="50" t="e">
        <f>MATCH(INDEX('913'!$D$6:$D$1205,N431),'913'!$B$6:$B$1205,0)</f>
        <v>#VALUE!</v>
      </c>
      <c r="P431" s="51" t="e">
        <f>MATCH(INDEX('913'!$D$6:$D$1205,O431),'913'!$B$6:$B$1205,0)</f>
        <v>#VALUE!</v>
      </c>
      <c r="Q431" s="37">
        <f>IF(ISNUMBER(I431),MAX(0,INDEX('913'!$E$6:$E$1205,I431)),0)</f>
        <v>0</v>
      </c>
      <c r="R431" s="37">
        <f>IF(ISNUMBER(J431),MAX(0,INDEX('913'!$E$6:$E$1205,J431)),0)</f>
        <v>0</v>
      </c>
      <c r="S431" s="37">
        <f>IF(ISNUMBER(K431),MAX(0,INDEX('913'!$E$6:$E$1205,K431)),0)</f>
        <v>0</v>
      </c>
      <c r="T431" s="37">
        <f>IF(ISNUMBER(L431),MAX(0,INDEX('913'!$E$6:$E$1205,L431)),0)</f>
        <v>0</v>
      </c>
      <c r="U431" s="37">
        <f>IF(ISNUMBER(M431),MAX(0,INDEX('913'!$E$6:$E$1205,M431)),0)</f>
        <v>0</v>
      </c>
      <c r="V431" s="37">
        <f>IF(ISNUMBER(N431),MAX(0,INDEX('913'!$E$6:$E$1205,N431)),0)</f>
        <v>0</v>
      </c>
      <c r="W431" s="37">
        <f>IF(ISNUMBER(O431),MAX(0,INDEX('913'!$E$6:$E$1205,O431)),0)</f>
        <v>0</v>
      </c>
      <c r="X431" s="52">
        <f>IF(ISNUMBER(P431),MAX(0,INDEX('913'!$E$6:$E$1205,P431)),0)</f>
        <v>0</v>
      </c>
      <c r="Y431" s="37">
        <f>IF(ISNUMBER(I431),MAX(0,INDEX('913'!$F$6:$F$1205,I431)),0)</f>
        <v>0</v>
      </c>
      <c r="Z431" s="37">
        <f>IF(ISNUMBER(J431),MAX(0,INDEX('913'!$F$6:$F$1205,J431)),0)</f>
        <v>0</v>
      </c>
      <c r="AA431" s="37">
        <f>IF(ISNUMBER(K431),MAX(0,INDEX('913'!$F$6:$F$1205,K431)),0)</f>
        <v>0</v>
      </c>
      <c r="AB431" s="37">
        <f>IF(ISNUMBER(L431),MAX(0,INDEX('913'!$F$6:$F$1205,L431)),0)</f>
        <v>0</v>
      </c>
      <c r="AC431" s="37">
        <f>IF(ISNUMBER(M431),MAX(0,INDEX('913'!$F$6:$F$1205,M431)),0)</f>
        <v>0</v>
      </c>
      <c r="AD431" s="37">
        <f>IF(ISNUMBER(N431),MAX(0,INDEX('913'!$F$6:$F$1205,N431)),0)</f>
        <v>0</v>
      </c>
      <c r="AE431" s="37">
        <f>IF(ISNUMBER(O431),MAX(0,INDEX('913'!$F$6:$F$1205,O431)),0)</f>
        <v>0</v>
      </c>
      <c r="AF431" s="37">
        <f>IF(ISNUMBER(P431),MAX(0,INDEX('913'!$F$6:$F$1205,P431)),0)</f>
        <v>0</v>
      </c>
      <c r="AG431" s="32">
        <f>IF(ISNUMBER(I431),SQRT(INDEX('913'!$I$6:$I$1205,I431)^2+INDEX('913'!$J$6:$J$1205,I431)^2),0)</f>
        <v>0</v>
      </c>
      <c r="AH431" s="32">
        <f>IF(ISNUMBER(J431),SQRT(INDEX('913'!$I$6:$I$1205,J431)^2+INDEX('913'!$J$6:$J$1205,J431)^2),0)</f>
        <v>0</v>
      </c>
      <c r="AI431" s="32">
        <f>IF(ISNUMBER(K431),SQRT(INDEX('913'!$I$6:$I$1205,K431)^2+INDEX('913'!$J$6:$J$1205,K431)^2),0)</f>
        <v>0</v>
      </c>
      <c r="AJ431" s="32">
        <f>IF(ISNUMBER(L431),SQRT(INDEX('913'!$I$6:$I$1205,L431)^2+INDEX('913'!$J$6:$J$1205,L431)^2),0)</f>
        <v>0</v>
      </c>
      <c r="AK431" s="32">
        <f>IF(ISNUMBER(M431),SQRT(INDEX('913'!$I$6:$I$1205,M431)^2+INDEX('913'!$J$6:$J$1205,M431)^2),0)</f>
        <v>0</v>
      </c>
      <c r="AL431" s="32">
        <f>IF(ISNUMBER(N431),SQRT(INDEX('913'!$I$6:$I$1205,N431)^2+INDEX('913'!$J$6:$J$1205,N431)^2),0)</f>
        <v>0</v>
      </c>
      <c r="AM431" s="32">
        <f>IF(ISNUMBER(O431),SQRT(INDEX('913'!$I$6:$I$1205,O431)^2+INDEX('913'!$J$6:$J$1205,O431)^2),0)</f>
        <v>0</v>
      </c>
      <c r="AN431" s="49">
        <f>IF(ISNUMBER(P431),SQRT(INDEX('913'!$I$6:$I$1205,P431)^2+INDEX('913'!$J$6:$J$1205,P431)^2),0)</f>
        <v>0</v>
      </c>
      <c r="AO431" s="37">
        <f t="shared" si="101"/>
        <v>0</v>
      </c>
      <c r="AP431" s="37">
        <f t="shared" si="102"/>
        <v>0</v>
      </c>
      <c r="AQ431" s="33" t="e">
        <f>-100*'935'!W431*(AO431+AP431)/'11'!C$17</f>
        <v>#VALUE!</v>
      </c>
      <c r="AR431" s="37" t="e">
        <f t="shared" si="103"/>
        <v>#VALUE!</v>
      </c>
      <c r="AS431" s="52" t="e">
        <f t="shared" si="104"/>
        <v>#VALUE!</v>
      </c>
      <c r="AT431" s="32" t="e">
        <f>IF('935'!C431="VOID",0,('935'!C431*(1-'935'!X431/'11'!B$17)))</f>
        <v>#VALUE!</v>
      </c>
      <c r="AU431" s="52" t="e">
        <f>'935'!Q431*(1-'935'!Y431/'11'!C$17)/(1-'935'!X431/'11'!B$17)</f>
        <v>#VALUE!</v>
      </c>
      <c r="AV431" s="37" t="e">
        <f>INDEX('DNO totals'!$B$57:$G$57,IF('935'!K431,IF(MOD('935'!K431,1000),IF(MOD('935'!K431,100),IF(MOD('935'!K431,10),IF(MOD('935'!K431,1000)=1,6,5),4),3),2),1))</f>
        <v>#VALUE!</v>
      </c>
      <c r="AW431" s="52" t="e">
        <f t="shared" si="105"/>
        <v>#VALUE!</v>
      </c>
      <c r="AX431" s="32" t="e">
        <f>IF('935'!V431="VOID",0,'935'!V431*(1-'935'!X431/'11'!B$17))</f>
        <v>#VALUE!</v>
      </c>
      <c r="AY431" s="33" t="e">
        <f>IF(H431,-100*'Charging rates'!B$10/'11'!B$17*AX431/H431,0)</f>
        <v>#VALUE!</v>
      </c>
      <c r="AZ431" s="33" t="e">
        <f>IF(C431,'DNO totals'!B$41,0)</f>
        <v>#VALUE!</v>
      </c>
      <c r="BA431" s="33" t="e">
        <f t="shared" si="106"/>
        <v>#VALUE!</v>
      </c>
      <c r="BB431" s="33" t="e">
        <f t="shared" si="107"/>
        <v>#VALUE!</v>
      </c>
      <c r="BC431" s="53" t="e">
        <f t="shared" si="108"/>
        <v>#VALUE!</v>
      </c>
      <c r="BD431" s="32" t="e">
        <f>IF(AT431,'935'!H431*AT431/(AT431+D431+H431),0)</f>
        <v>#VALUE!</v>
      </c>
      <c r="BE431" s="32" t="e">
        <f>IF(H431,'935'!H431*H431/(AT431+D431+H431),0)</f>
        <v>#VALUE!</v>
      </c>
      <c r="BF431" s="32" t="e">
        <f>BD431*(1-'935'!X431/'11'!B$17)</f>
        <v>#VALUE!</v>
      </c>
      <c r="BG431" s="49" t="e">
        <f>BE431*(1-'935'!X431/'11'!B$17)</f>
        <v>#VALUE!</v>
      </c>
      <c r="BH431" s="52" t="e">
        <f>AV431*Parameters!B$6</f>
        <v>#VALUE!</v>
      </c>
      <c r="BI431" s="37" t="e">
        <f>IF('935'!$K431=1000,'Charging rates'!$C$38*$BH431/(1+'DNO totals'!$C$99)*'935'!$L431,0)</f>
        <v>#VALUE!</v>
      </c>
      <c r="BJ431" s="37" t="e">
        <f>IF(MOD('935'!$K431,1000)=100,'Charging rates'!$D$38*$BH431/(1+'DNO totals'!$D$99)*'935'!$M431,0)</f>
        <v>#VALUE!</v>
      </c>
      <c r="BK431" s="37" t="e">
        <f>IF(MOD('935'!$K431,100)=10,'Charging rates'!$E$38*$BH431/(1+'DNO totals'!$E$99)*'935'!$N431,0)</f>
        <v>#VALUE!</v>
      </c>
      <c r="BL431" s="37" t="e">
        <f>IF(AND(MOD('935'!$K431,10)&gt;0,MOD('935'!$K431,1000)&gt;1),'Charging rates'!$F$38*$BH431/(1+'DNO totals'!$F$99)*'935'!$O431,0)</f>
        <v>#VALUE!</v>
      </c>
      <c r="BM431" s="37" t="e">
        <f>IF(MOD('935'!$K431,1000)=1,'Charging rates'!$G$38*$BH431/(1+'DNO totals'!$G$99)*'935'!$P431,0)</f>
        <v>#VALUE!</v>
      </c>
      <c r="BN431" s="52" t="e">
        <f t="shared" si="109"/>
        <v>#VALUE!</v>
      </c>
      <c r="BO431" s="37" t="e">
        <f>IF('935'!$K431&gt;1000,'Charging rates'!$C$38*$AW431*'935'!$L431,0)</f>
        <v>#VALUE!</v>
      </c>
      <c r="BP431" s="37" t="e">
        <f>IF(MOD('935'!$K431,1000)&gt;100,'Charging rates'!$D$38*$AW431*'935'!$M431,0)</f>
        <v>#VALUE!</v>
      </c>
      <c r="BQ431" s="37" t="e">
        <f>IF(MOD('935'!$K431,100)&gt;10,'Charging rates'!$E$38*$AW431*'935'!$N431,0)</f>
        <v>#VALUE!</v>
      </c>
      <c r="BR431" s="52" t="e">
        <f t="shared" si="110"/>
        <v>#VALUE!</v>
      </c>
      <c r="BS431" s="48" t="e">
        <f>'935'!C431&lt;&gt;"VOID"</f>
        <v>#VALUE!</v>
      </c>
      <c r="BT431" s="33" t="e">
        <f>IF(BS431,(100/'11'!B$17*BD431*((1-'935'!I431)*'Charging rates'!B$51+'Charging rates'!B$63)),0)</f>
        <v>#VALUE!</v>
      </c>
      <c r="BU431" s="33" t="e">
        <f>100/'11'!B$17*BG431*('Charging rates'!B$51+'Charging rates'!B$63)</f>
        <v>#VALUE!</v>
      </c>
      <c r="BV431" s="33" t="e">
        <f>100/'11'!B$17*BE431*('Charging rates'!B$51+'Charging rates'!B$63)</f>
        <v>#VALUE!</v>
      </c>
      <c r="BW431" s="53" t="e">
        <f t="shared" si="111"/>
        <v>#VALUE!</v>
      </c>
      <c r="BX431" s="32" t="e">
        <f>AT431-('935'!T431*(1-'935'!X431/'11'!B$17))</f>
        <v>#VALUE!</v>
      </c>
      <c r="BY431" s="32">
        <f>0-IF(ISNUMBER(I431),INDEX('913'!$I$6:$I$1205,I431),0)-IF(ISNUMBER(J431),INDEX('913'!$I$6:$I$1205,J431),0)-IF(ISNUMBER(K431),INDEX('913'!$I$6:$I$1205,K431),0)-IF(ISNUMBER(L431),INDEX('913'!$I$6:$I$1205,L431),0)-IF(ISNUMBER(M431),INDEX('913'!$I$6:$I$1205,M431),0)-IF(ISNUMBER(N431),INDEX('913'!$I$6:$I$1205,N431),0)-IF(ISNUMBER(O431),INDEX('913'!$I$6:$I$1205,O431),0)-IF(ISNUMBER(P431),INDEX('913'!$I$6:$I$1205,P431),0)</f>
        <v>0</v>
      </c>
      <c r="BZ431" s="37">
        <f>IF(BY431=0,1,MAX(1,SQRT(BY431^2+(IF(ISNUMBER(I431),INDEX('913'!$J$6:$J$1205,I431),0)+IF(ISNUMBER(J431),INDEX('913'!$J$6:$J$1205,J431),0)+IF(ISNUMBER(K431),INDEX('913'!$J$6:$J$1205,K431),0)+IF(ISNUMBER(L431),INDEX('913'!$J$6:$J$1205,L431),0)+IF(ISNUMBER(M431),INDEX('913'!$J$6:$J$1205,M431),0)+IF(ISNUMBER(N431),INDEX('913'!$J$6:$J$1205,N431),0)+IF(ISNUMBER(O431),INDEX('913'!$J$6:$J$1205,O431),0)+IF(ISNUMBER(P431),INDEX('913'!$J$6:$J$1205,P431),0))^2)/BY431))</f>
        <v>1</v>
      </c>
      <c r="CA431" s="33" t="e">
        <f>100*AO431/'11'!B$17</f>
        <v>#VALUE!</v>
      </c>
      <c r="CB431" s="37" t="e">
        <f>100*(AP431*BZ431)/'11'!C$17</f>
        <v>#VALUE!</v>
      </c>
      <c r="CC431" s="37" t="e">
        <f t="shared" si="112"/>
        <v>#VALUE!</v>
      </c>
      <c r="CD431" s="33" t="e">
        <f t="shared" si="113"/>
        <v>#VALUE!</v>
      </c>
      <c r="CE431" s="54" t="e">
        <f>'11'!C$17-'935'!Y431</f>
        <v>#VALUE!</v>
      </c>
      <c r="CF431" s="37" t="e">
        <f>MAX('DNO totals'!B$312+0,MIN('935'!L431+0,'DNO totals'!B$304+0))</f>
        <v>#VALUE!</v>
      </c>
      <c r="CG431" s="37" t="e">
        <f>MAX('DNO totals'!C$312+0,MIN('935'!M431+0,'DNO totals'!C$304+0))</f>
        <v>#VALUE!</v>
      </c>
      <c r="CH431" s="37" t="e">
        <f>MAX('DNO totals'!D$312+0,MIN('935'!N431+0,'DNO totals'!D$304+0))</f>
        <v>#VALUE!</v>
      </c>
      <c r="CI431" s="37" t="e">
        <f>MAX('DNO totals'!E$312+0,MIN('935'!O431+0,'DNO totals'!E$304+0))</f>
        <v>#VALUE!</v>
      </c>
      <c r="CJ431" s="52" t="e">
        <f>MAX('DNO totals'!F$312+0,MIN('935'!P431+0,'DNO totals'!F$304+0))</f>
        <v>#VALUE!</v>
      </c>
      <c r="CK431" s="37" t="e">
        <f>IF('935'!$K431=1000,'Charging rates'!$C$38*$BH431/(1+'DNO totals'!$C$99)*$CF431,0)</f>
        <v>#VALUE!</v>
      </c>
      <c r="CL431" s="37" t="e">
        <f>IF(MOD('935'!$K431,1000)=100,'Charging rates'!$D$38*$BH431/(1+'DNO totals'!$D$99)*$CG431,0)</f>
        <v>#VALUE!</v>
      </c>
      <c r="CM431" s="37" t="e">
        <f>IF(MOD('935'!$K431,100)=10,'Charging rates'!$E$38*$BH431/(1+'DNO totals'!$E$99)*$CH431,0)</f>
        <v>#VALUE!</v>
      </c>
      <c r="CN431" s="37" t="e">
        <f>IF(AND(MOD('935'!$K431,10)&gt;0,MOD('935'!$K431,1000)&gt;1),'Charging rates'!$F$38*$BH431/(1+'DNO totals'!$F$99)*$CI431,0)</f>
        <v>#VALUE!</v>
      </c>
      <c r="CO431" s="37" t="e">
        <f>IF(MOD('935'!$K431,1000)=1,'Charging rates'!$G$38*$BH431/(1+'DNO totals'!$G$99)*$CJ431,0)</f>
        <v>#VALUE!</v>
      </c>
      <c r="CP431" s="52" t="e">
        <f t="shared" si="114"/>
        <v>#VALUE!</v>
      </c>
      <c r="CQ431" s="37" t="e">
        <f>IF('935'!$K431&gt;1000,'Charging rates'!$C$38*$AW431*$CF431,0)</f>
        <v>#VALUE!</v>
      </c>
      <c r="CR431" s="37" t="e">
        <f>IF(MOD('935'!$K431,1000)&gt;100,'Charging rates'!$D$38*$AW431*$CG431,0)</f>
        <v>#VALUE!</v>
      </c>
      <c r="CS431" s="37" t="e">
        <f>IF(MOD('935'!$K431,100)&gt;10,'Charging rates'!$E$38*$AW431*$CH431,0)</f>
        <v>#VALUE!</v>
      </c>
      <c r="CT431" s="52" t="e">
        <f t="shared" si="115"/>
        <v>#VALUE!</v>
      </c>
      <c r="CU431" s="33" t="e">
        <f>100*(AP431*'935'!Q431*BZ431)/'11'!B$17</f>
        <v>#VALUE!</v>
      </c>
      <c r="CV431" s="33" t="e">
        <f>100/'11'!B$17*'Charging rates'!B$10*AW431</f>
        <v>#VALUE!</v>
      </c>
      <c r="CW431" s="33" t="e">
        <f>IF(AT431=0,0,(1-BX431/AT431)*(CA431+IF('935'!Q431=0,0,(CB431*'935'!Q431*('11'!C$17-'935'!Y431)/('11'!B$17-'935'!X431)))))</f>
        <v>#VALUE!</v>
      </c>
      <c r="CX431" s="33" t="e">
        <f t="shared" si="116"/>
        <v>#VALUE!</v>
      </c>
      <c r="CY431" s="49" t="e">
        <f t="shared" si="117"/>
        <v>#VALUE!</v>
      </c>
      <c r="CZ431" s="32" t="e">
        <f>AT431*(Parameters!B$21+AU431)*IF('DNO totals'!B$323&lt;0,1,'935'!S431)</f>
        <v>#VALUE!</v>
      </c>
      <c r="DA431" s="52" t="e">
        <f>IF('DNO totals'!B$323&lt;0,1,'935'!S431)*(Parameters!B$21+AU431)</f>
        <v>#VALUE!</v>
      </c>
      <c r="DB431" s="37" t="e">
        <f>CX431+'Charging rates'!B$106*DA431*100/'11'!B$17</f>
        <v>#VALUE!</v>
      </c>
      <c r="DC431" s="37" t="e">
        <f>DB431+'Charging rates'!B$116*(Parameters!B$21+AU431)*100/'11'!B$17*IF('DNO totals'!B$323&lt;0,1,'935'!S431)</f>
        <v>#VALUE!</v>
      </c>
      <c r="DD431" s="37" t="e">
        <f>'Charging rates'!B$97*(CP431+CT431)*100/'11'!B$17</f>
        <v>#VALUE!</v>
      </c>
      <c r="DE431" s="33" t="e">
        <f>MAX(0-(CB431*AU431*'11'!C$17/'11'!B$17),DC431+DD431)</f>
        <v>#VALUE!</v>
      </c>
      <c r="DF431" s="37" t="e">
        <f>IF(BS431,IF(AU431=0,CC431,MAX(0,MIN(CC431,CC431+(DE431/'935'!Q431*('11'!B$17-'935'!X431)/('11'!C$17-'935'!Y431))))),0)</f>
        <v>#VALUE!</v>
      </c>
      <c r="DG431" s="33" t="e">
        <f t="shared" si="118"/>
        <v>#VALUE!</v>
      </c>
      <c r="DH431" s="53" t="e">
        <f t="shared" si="119"/>
        <v>#VALUE!</v>
      </c>
    </row>
    <row r="432" spans="1:112">
      <c r="A432" s="28">
        <v>332</v>
      </c>
      <c r="B432" s="47" t="e">
        <f>'935'!B432</f>
        <v>#VALUE!</v>
      </c>
      <c r="C432" s="48" t="e">
        <f>OR('935'!E432&lt;&gt;"VOID",'935'!F432&lt;&gt;"VOID",'935'!G432&lt;&gt;"VOID")</f>
        <v>#VALUE!</v>
      </c>
      <c r="D432" s="32" t="e">
        <f>IF('935'!D432="VOID",0,'935'!D432*(1-'935'!X432/'11'!B$17))</f>
        <v>#VALUE!</v>
      </c>
      <c r="E432" s="32" t="e">
        <f>IF('935'!E432="VOID",0,'935'!E432*(1-'935'!X432/'11'!B$17))</f>
        <v>#VALUE!</v>
      </c>
      <c r="F432" s="32" t="e">
        <f>IF('935'!F432="VOID",0,'935'!F432*(1-'935'!X432/'11'!B$17))</f>
        <v>#VALUE!</v>
      </c>
      <c r="G432" s="32" t="e">
        <f>IF('935'!G432="VOID",0,'935'!G432*(1-'935'!X432/'11'!B$17))</f>
        <v>#VALUE!</v>
      </c>
      <c r="H432" s="49" t="e">
        <f t="shared" si="100"/>
        <v>#VALUE!</v>
      </c>
      <c r="I432" s="50" t="e">
        <f>MATCH('935'!J432,'913'!$B$6:$B$1205,0)</f>
        <v>#VALUE!</v>
      </c>
      <c r="J432" s="50" t="e">
        <f>MATCH(INDEX('913'!$D$6:$D$1205,I432),'913'!$B$6:$B$1205,0)</f>
        <v>#VALUE!</v>
      </c>
      <c r="K432" s="50" t="e">
        <f>MATCH(INDEX('913'!$D$6:$D$1205,J432),'913'!$B$6:$B$1205,0)</f>
        <v>#VALUE!</v>
      </c>
      <c r="L432" s="50" t="e">
        <f>MATCH(INDEX('913'!$D$6:$D$1205,K432),'913'!$B$6:$B$1205,0)</f>
        <v>#VALUE!</v>
      </c>
      <c r="M432" s="50" t="e">
        <f>MATCH(INDEX('913'!$D$6:$D$1205,L432),'913'!$B$6:$B$1205,0)</f>
        <v>#VALUE!</v>
      </c>
      <c r="N432" s="50" t="e">
        <f>MATCH(INDEX('913'!$D$6:$D$1205,M432),'913'!$B$6:$B$1205,0)</f>
        <v>#VALUE!</v>
      </c>
      <c r="O432" s="50" t="e">
        <f>MATCH(INDEX('913'!$D$6:$D$1205,N432),'913'!$B$6:$B$1205,0)</f>
        <v>#VALUE!</v>
      </c>
      <c r="P432" s="51" t="e">
        <f>MATCH(INDEX('913'!$D$6:$D$1205,O432),'913'!$B$6:$B$1205,0)</f>
        <v>#VALUE!</v>
      </c>
      <c r="Q432" s="37">
        <f>IF(ISNUMBER(I432),MAX(0,INDEX('913'!$E$6:$E$1205,I432)),0)</f>
        <v>0</v>
      </c>
      <c r="R432" s="37">
        <f>IF(ISNUMBER(J432),MAX(0,INDEX('913'!$E$6:$E$1205,J432)),0)</f>
        <v>0</v>
      </c>
      <c r="S432" s="37">
        <f>IF(ISNUMBER(K432),MAX(0,INDEX('913'!$E$6:$E$1205,K432)),0)</f>
        <v>0</v>
      </c>
      <c r="T432" s="37">
        <f>IF(ISNUMBER(L432),MAX(0,INDEX('913'!$E$6:$E$1205,L432)),0)</f>
        <v>0</v>
      </c>
      <c r="U432" s="37">
        <f>IF(ISNUMBER(M432),MAX(0,INDEX('913'!$E$6:$E$1205,M432)),0)</f>
        <v>0</v>
      </c>
      <c r="V432" s="37">
        <f>IF(ISNUMBER(N432),MAX(0,INDEX('913'!$E$6:$E$1205,N432)),0)</f>
        <v>0</v>
      </c>
      <c r="W432" s="37">
        <f>IF(ISNUMBER(O432),MAX(0,INDEX('913'!$E$6:$E$1205,O432)),0)</f>
        <v>0</v>
      </c>
      <c r="X432" s="52">
        <f>IF(ISNUMBER(P432),MAX(0,INDEX('913'!$E$6:$E$1205,P432)),0)</f>
        <v>0</v>
      </c>
      <c r="Y432" s="37">
        <f>IF(ISNUMBER(I432),MAX(0,INDEX('913'!$F$6:$F$1205,I432)),0)</f>
        <v>0</v>
      </c>
      <c r="Z432" s="37">
        <f>IF(ISNUMBER(J432),MAX(0,INDEX('913'!$F$6:$F$1205,J432)),0)</f>
        <v>0</v>
      </c>
      <c r="AA432" s="37">
        <f>IF(ISNUMBER(K432),MAX(0,INDEX('913'!$F$6:$F$1205,K432)),0)</f>
        <v>0</v>
      </c>
      <c r="AB432" s="37">
        <f>IF(ISNUMBER(L432),MAX(0,INDEX('913'!$F$6:$F$1205,L432)),0)</f>
        <v>0</v>
      </c>
      <c r="AC432" s="37">
        <f>IF(ISNUMBER(M432),MAX(0,INDEX('913'!$F$6:$F$1205,M432)),0)</f>
        <v>0</v>
      </c>
      <c r="AD432" s="37">
        <f>IF(ISNUMBER(N432),MAX(0,INDEX('913'!$F$6:$F$1205,N432)),0)</f>
        <v>0</v>
      </c>
      <c r="AE432" s="37">
        <f>IF(ISNUMBER(O432),MAX(0,INDEX('913'!$F$6:$F$1205,O432)),0)</f>
        <v>0</v>
      </c>
      <c r="AF432" s="37">
        <f>IF(ISNUMBER(P432),MAX(0,INDEX('913'!$F$6:$F$1205,P432)),0)</f>
        <v>0</v>
      </c>
      <c r="AG432" s="32">
        <f>IF(ISNUMBER(I432),SQRT(INDEX('913'!$I$6:$I$1205,I432)^2+INDEX('913'!$J$6:$J$1205,I432)^2),0)</f>
        <v>0</v>
      </c>
      <c r="AH432" s="32">
        <f>IF(ISNUMBER(J432),SQRT(INDEX('913'!$I$6:$I$1205,J432)^2+INDEX('913'!$J$6:$J$1205,J432)^2),0)</f>
        <v>0</v>
      </c>
      <c r="AI432" s="32">
        <f>IF(ISNUMBER(K432),SQRT(INDEX('913'!$I$6:$I$1205,K432)^2+INDEX('913'!$J$6:$J$1205,K432)^2),0)</f>
        <v>0</v>
      </c>
      <c r="AJ432" s="32">
        <f>IF(ISNUMBER(L432),SQRT(INDEX('913'!$I$6:$I$1205,L432)^2+INDEX('913'!$J$6:$J$1205,L432)^2),0)</f>
        <v>0</v>
      </c>
      <c r="AK432" s="32">
        <f>IF(ISNUMBER(M432),SQRT(INDEX('913'!$I$6:$I$1205,M432)^2+INDEX('913'!$J$6:$J$1205,M432)^2),0)</f>
        <v>0</v>
      </c>
      <c r="AL432" s="32">
        <f>IF(ISNUMBER(N432),SQRT(INDEX('913'!$I$6:$I$1205,N432)^2+INDEX('913'!$J$6:$J$1205,N432)^2),0)</f>
        <v>0</v>
      </c>
      <c r="AM432" s="32">
        <f>IF(ISNUMBER(O432),SQRT(INDEX('913'!$I$6:$I$1205,O432)^2+INDEX('913'!$J$6:$J$1205,O432)^2),0)</f>
        <v>0</v>
      </c>
      <c r="AN432" s="49">
        <f>IF(ISNUMBER(P432),SQRT(INDEX('913'!$I$6:$I$1205,P432)^2+INDEX('913'!$J$6:$J$1205,P432)^2),0)</f>
        <v>0</v>
      </c>
      <c r="AO432" s="37">
        <f t="shared" si="101"/>
        <v>0</v>
      </c>
      <c r="AP432" s="37">
        <f t="shared" si="102"/>
        <v>0</v>
      </c>
      <c r="AQ432" s="33" t="e">
        <f>-100*'935'!W432*(AO432+AP432)/'11'!C$17</f>
        <v>#VALUE!</v>
      </c>
      <c r="AR432" s="37" t="e">
        <f t="shared" si="103"/>
        <v>#VALUE!</v>
      </c>
      <c r="AS432" s="52" t="e">
        <f t="shared" si="104"/>
        <v>#VALUE!</v>
      </c>
      <c r="AT432" s="32" t="e">
        <f>IF('935'!C432="VOID",0,('935'!C432*(1-'935'!X432/'11'!B$17)))</f>
        <v>#VALUE!</v>
      </c>
      <c r="AU432" s="52" t="e">
        <f>'935'!Q432*(1-'935'!Y432/'11'!C$17)/(1-'935'!X432/'11'!B$17)</f>
        <v>#VALUE!</v>
      </c>
      <c r="AV432" s="37" t="e">
        <f>INDEX('DNO totals'!$B$57:$G$57,IF('935'!K432,IF(MOD('935'!K432,1000),IF(MOD('935'!K432,100),IF(MOD('935'!K432,10),IF(MOD('935'!K432,1000)=1,6,5),4),3),2),1))</f>
        <v>#VALUE!</v>
      </c>
      <c r="AW432" s="52" t="e">
        <f t="shared" si="105"/>
        <v>#VALUE!</v>
      </c>
      <c r="AX432" s="32" t="e">
        <f>IF('935'!V432="VOID",0,'935'!V432*(1-'935'!X432/'11'!B$17))</f>
        <v>#VALUE!</v>
      </c>
      <c r="AY432" s="33" t="e">
        <f>IF(H432,-100*'Charging rates'!B$10/'11'!B$17*AX432/H432,0)</f>
        <v>#VALUE!</v>
      </c>
      <c r="AZ432" s="33" t="e">
        <f>IF(C432,'DNO totals'!B$41,0)</f>
        <v>#VALUE!</v>
      </c>
      <c r="BA432" s="33" t="e">
        <f t="shared" si="106"/>
        <v>#VALUE!</v>
      </c>
      <c r="BB432" s="33" t="e">
        <f t="shared" si="107"/>
        <v>#VALUE!</v>
      </c>
      <c r="BC432" s="53" t="e">
        <f t="shared" si="108"/>
        <v>#VALUE!</v>
      </c>
      <c r="BD432" s="32" t="e">
        <f>IF(AT432,'935'!H432*AT432/(AT432+D432+H432),0)</f>
        <v>#VALUE!</v>
      </c>
      <c r="BE432" s="32" t="e">
        <f>IF(H432,'935'!H432*H432/(AT432+D432+H432),0)</f>
        <v>#VALUE!</v>
      </c>
      <c r="BF432" s="32" t="e">
        <f>BD432*(1-'935'!X432/'11'!B$17)</f>
        <v>#VALUE!</v>
      </c>
      <c r="BG432" s="49" t="e">
        <f>BE432*(1-'935'!X432/'11'!B$17)</f>
        <v>#VALUE!</v>
      </c>
      <c r="BH432" s="52" t="e">
        <f>AV432*Parameters!B$6</f>
        <v>#VALUE!</v>
      </c>
      <c r="BI432" s="37" t="e">
        <f>IF('935'!$K432=1000,'Charging rates'!$C$38*$BH432/(1+'DNO totals'!$C$99)*'935'!$L432,0)</f>
        <v>#VALUE!</v>
      </c>
      <c r="BJ432" s="37" t="e">
        <f>IF(MOD('935'!$K432,1000)=100,'Charging rates'!$D$38*$BH432/(1+'DNO totals'!$D$99)*'935'!$M432,0)</f>
        <v>#VALUE!</v>
      </c>
      <c r="BK432" s="37" t="e">
        <f>IF(MOD('935'!$K432,100)=10,'Charging rates'!$E$38*$BH432/(1+'DNO totals'!$E$99)*'935'!$N432,0)</f>
        <v>#VALUE!</v>
      </c>
      <c r="BL432" s="37" t="e">
        <f>IF(AND(MOD('935'!$K432,10)&gt;0,MOD('935'!$K432,1000)&gt;1),'Charging rates'!$F$38*$BH432/(1+'DNO totals'!$F$99)*'935'!$O432,0)</f>
        <v>#VALUE!</v>
      </c>
      <c r="BM432" s="37" t="e">
        <f>IF(MOD('935'!$K432,1000)=1,'Charging rates'!$G$38*$BH432/(1+'DNO totals'!$G$99)*'935'!$P432,0)</f>
        <v>#VALUE!</v>
      </c>
      <c r="BN432" s="52" t="e">
        <f t="shared" si="109"/>
        <v>#VALUE!</v>
      </c>
      <c r="BO432" s="37" t="e">
        <f>IF('935'!$K432&gt;1000,'Charging rates'!$C$38*$AW432*'935'!$L432,0)</f>
        <v>#VALUE!</v>
      </c>
      <c r="BP432" s="37" t="e">
        <f>IF(MOD('935'!$K432,1000)&gt;100,'Charging rates'!$D$38*$AW432*'935'!$M432,0)</f>
        <v>#VALUE!</v>
      </c>
      <c r="BQ432" s="37" t="e">
        <f>IF(MOD('935'!$K432,100)&gt;10,'Charging rates'!$E$38*$AW432*'935'!$N432,0)</f>
        <v>#VALUE!</v>
      </c>
      <c r="BR432" s="52" t="e">
        <f t="shared" si="110"/>
        <v>#VALUE!</v>
      </c>
      <c r="BS432" s="48" t="e">
        <f>'935'!C432&lt;&gt;"VOID"</f>
        <v>#VALUE!</v>
      </c>
      <c r="BT432" s="33" t="e">
        <f>IF(BS432,(100/'11'!B$17*BD432*((1-'935'!I432)*'Charging rates'!B$51+'Charging rates'!B$63)),0)</f>
        <v>#VALUE!</v>
      </c>
      <c r="BU432" s="33" t="e">
        <f>100/'11'!B$17*BG432*('Charging rates'!B$51+'Charging rates'!B$63)</f>
        <v>#VALUE!</v>
      </c>
      <c r="BV432" s="33" t="e">
        <f>100/'11'!B$17*BE432*('Charging rates'!B$51+'Charging rates'!B$63)</f>
        <v>#VALUE!</v>
      </c>
      <c r="BW432" s="53" t="e">
        <f t="shared" si="111"/>
        <v>#VALUE!</v>
      </c>
      <c r="BX432" s="32" t="e">
        <f>AT432-('935'!T432*(1-'935'!X432/'11'!B$17))</f>
        <v>#VALUE!</v>
      </c>
      <c r="BY432" s="32">
        <f>0-IF(ISNUMBER(I432),INDEX('913'!$I$6:$I$1205,I432),0)-IF(ISNUMBER(J432),INDEX('913'!$I$6:$I$1205,J432),0)-IF(ISNUMBER(K432),INDEX('913'!$I$6:$I$1205,K432),0)-IF(ISNUMBER(L432),INDEX('913'!$I$6:$I$1205,L432),0)-IF(ISNUMBER(M432),INDEX('913'!$I$6:$I$1205,M432),0)-IF(ISNUMBER(N432),INDEX('913'!$I$6:$I$1205,N432),0)-IF(ISNUMBER(O432),INDEX('913'!$I$6:$I$1205,O432),0)-IF(ISNUMBER(P432),INDEX('913'!$I$6:$I$1205,P432),0)</f>
        <v>0</v>
      </c>
      <c r="BZ432" s="37">
        <f>IF(BY432=0,1,MAX(1,SQRT(BY432^2+(IF(ISNUMBER(I432),INDEX('913'!$J$6:$J$1205,I432),0)+IF(ISNUMBER(J432),INDEX('913'!$J$6:$J$1205,J432),0)+IF(ISNUMBER(K432),INDEX('913'!$J$6:$J$1205,K432),0)+IF(ISNUMBER(L432),INDEX('913'!$J$6:$J$1205,L432),0)+IF(ISNUMBER(M432),INDEX('913'!$J$6:$J$1205,M432),0)+IF(ISNUMBER(N432),INDEX('913'!$J$6:$J$1205,N432),0)+IF(ISNUMBER(O432),INDEX('913'!$J$6:$J$1205,O432),0)+IF(ISNUMBER(P432),INDEX('913'!$J$6:$J$1205,P432),0))^2)/BY432))</f>
        <v>1</v>
      </c>
      <c r="CA432" s="33" t="e">
        <f>100*AO432/'11'!B$17</f>
        <v>#VALUE!</v>
      </c>
      <c r="CB432" s="37" t="e">
        <f>100*(AP432*BZ432)/'11'!C$17</f>
        <v>#VALUE!</v>
      </c>
      <c r="CC432" s="37" t="e">
        <f t="shared" si="112"/>
        <v>#VALUE!</v>
      </c>
      <c r="CD432" s="33" t="e">
        <f t="shared" si="113"/>
        <v>#VALUE!</v>
      </c>
      <c r="CE432" s="54" t="e">
        <f>'11'!C$17-'935'!Y432</f>
        <v>#VALUE!</v>
      </c>
      <c r="CF432" s="37" t="e">
        <f>MAX('DNO totals'!B$312+0,MIN('935'!L432+0,'DNO totals'!B$304+0))</f>
        <v>#VALUE!</v>
      </c>
      <c r="CG432" s="37" t="e">
        <f>MAX('DNO totals'!C$312+0,MIN('935'!M432+0,'DNO totals'!C$304+0))</f>
        <v>#VALUE!</v>
      </c>
      <c r="CH432" s="37" t="e">
        <f>MAX('DNO totals'!D$312+0,MIN('935'!N432+0,'DNO totals'!D$304+0))</f>
        <v>#VALUE!</v>
      </c>
      <c r="CI432" s="37" t="e">
        <f>MAX('DNO totals'!E$312+0,MIN('935'!O432+0,'DNO totals'!E$304+0))</f>
        <v>#VALUE!</v>
      </c>
      <c r="CJ432" s="52" t="e">
        <f>MAX('DNO totals'!F$312+0,MIN('935'!P432+0,'DNO totals'!F$304+0))</f>
        <v>#VALUE!</v>
      </c>
      <c r="CK432" s="37" t="e">
        <f>IF('935'!$K432=1000,'Charging rates'!$C$38*$BH432/(1+'DNO totals'!$C$99)*$CF432,0)</f>
        <v>#VALUE!</v>
      </c>
      <c r="CL432" s="37" t="e">
        <f>IF(MOD('935'!$K432,1000)=100,'Charging rates'!$D$38*$BH432/(1+'DNO totals'!$D$99)*$CG432,0)</f>
        <v>#VALUE!</v>
      </c>
      <c r="CM432" s="37" t="e">
        <f>IF(MOD('935'!$K432,100)=10,'Charging rates'!$E$38*$BH432/(1+'DNO totals'!$E$99)*$CH432,0)</f>
        <v>#VALUE!</v>
      </c>
      <c r="CN432" s="37" t="e">
        <f>IF(AND(MOD('935'!$K432,10)&gt;0,MOD('935'!$K432,1000)&gt;1),'Charging rates'!$F$38*$BH432/(1+'DNO totals'!$F$99)*$CI432,0)</f>
        <v>#VALUE!</v>
      </c>
      <c r="CO432" s="37" t="e">
        <f>IF(MOD('935'!$K432,1000)=1,'Charging rates'!$G$38*$BH432/(1+'DNO totals'!$G$99)*$CJ432,0)</f>
        <v>#VALUE!</v>
      </c>
      <c r="CP432" s="52" t="e">
        <f t="shared" si="114"/>
        <v>#VALUE!</v>
      </c>
      <c r="CQ432" s="37" t="e">
        <f>IF('935'!$K432&gt;1000,'Charging rates'!$C$38*$AW432*$CF432,0)</f>
        <v>#VALUE!</v>
      </c>
      <c r="CR432" s="37" t="e">
        <f>IF(MOD('935'!$K432,1000)&gt;100,'Charging rates'!$D$38*$AW432*$CG432,0)</f>
        <v>#VALUE!</v>
      </c>
      <c r="CS432" s="37" t="e">
        <f>IF(MOD('935'!$K432,100)&gt;10,'Charging rates'!$E$38*$AW432*$CH432,0)</f>
        <v>#VALUE!</v>
      </c>
      <c r="CT432" s="52" t="e">
        <f t="shared" si="115"/>
        <v>#VALUE!</v>
      </c>
      <c r="CU432" s="33" t="e">
        <f>100*(AP432*'935'!Q432*BZ432)/'11'!B$17</f>
        <v>#VALUE!</v>
      </c>
      <c r="CV432" s="33" t="e">
        <f>100/'11'!B$17*'Charging rates'!B$10*AW432</f>
        <v>#VALUE!</v>
      </c>
      <c r="CW432" s="33" t="e">
        <f>IF(AT432=0,0,(1-BX432/AT432)*(CA432+IF('935'!Q432=0,0,(CB432*'935'!Q432*('11'!C$17-'935'!Y432)/('11'!B$17-'935'!X432)))))</f>
        <v>#VALUE!</v>
      </c>
      <c r="CX432" s="33" t="e">
        <f t="shared" si="116"/>
        <v>#VALUE!</v>
      </c>
      <c r="CY432" s="49" t="e">
        <f t="shared" si="117"/>
        <v>#VALUE!</v>
      </c>
      <c r="CZ432" s="32" t="e">
        <f>AT432*(Parameters!B$21+AU432)*IF('DNO totals'!B$323&lt;0,1,'935'!S432)</f>
        <v>#VALUE!</v>
      </c>
      <c r="DA432" s="52" t="e">
        <f>IF('DNO totals'!B$323&lt;0,1,'935'!S432)*(Parameters!B$21+AU432)</f>
        <v>#VALUE!</v>
      </c>
      <c r="DB432" s="37" t="e">
        <f>CX432+'Charging rates'!B$106*DA432*100/'11'!B$17</f>
        <v>#VALUE!</v>
      </c>
      <c r="DC432" s="37" t="e">
        <f>DB432+'Charging rates'!B$116*(Parameters!B$21+AU432)*100/'11'!B$17*IF('DNO totals'!B$323&lt;0,1,'935'!S432)</f>
        <v>#VALUE!</v>
      </c>
      <c r="DD432" s="37" t="e">
        <f>'Charging rates'!B$97*(CP432+CT432)*100/'11'!B$17</f>
        <v>#VALUE!</v>
      </c>
      <c r="DE432" s="33" t="e">
        <f>MAX(0-(CB432*AU432*'11'!C$17/'11'!B$17),DC432+DD432)</f>
        <v>#VALUE!</v>
      </c>
      <c r="DF432" s="37" t="e">
        <f>IF(BS432,IF(AU432=0,CC432,MAX(0,MIN(CC432,CC432+(DE432/'935'!Q432*('11'!B$17-'935'!X432)/('11'!C$17-'935'!Y432))))),0)</f>
        <v>#VALUE!</v>
      </c>
      <c r="DG432" s="33" t="e">
        <f t="shared" si="118"/>
        <v>#VALUE!</v>
      </c>
      <c r="DH432" s="53" t="e">
        <f t="shared" si="119"/>
        <v>#VALUE!</v>
      </c>
    </row>
    <row r="433" spans="1:112">
      <c r="A433" s="28">
        <v>333</v>
      </c>
      <c r="B433" s="47" t="e">
        <f>'935'!B433</f>
        <v>#VALUE!</v>
      </c>
      <c r="C433" s="48" t="e">
        <f>OR('935'!E433&lt;&gt;"VOID",'935'!F433&lt;&gt;"VOID",'935'!G433&lt;&gt;"VOID")</f>
        <v>#VALUE!</v>
      </c>
      <c r="D433" s="32" t="e">
        <f>IF('935'!D433="VOID",0,'935'!D433*(1-'935'!X433/'11'!B$17))</f>
        <v>#VALUE!</v>
      </c>
      <c r="E433" s="32" t="e">
        <f>IF('935'!E433="VOID",0,'935'!E433*(1-'935'!X433/'11'!B$17))</f>
        <v>#VALUE!</v>
      </c>
      <c r="F433" s="32" t="e">
        <f>IF('935'!F433="VOID",0,'935'!F433*(1-'935'!X433/'11'!B$17))</f>
        <v>#VALUE!</v>
      </c>
      <c r="G433" s="32" t="e">
        <f>IF('935'!G433="VOID",0,'935'!G433*(1-'935'!X433/'11'!B$17))</f>
        <v>#VALUE!</v>
      </c>
      <c r="H433" s="49" t="e">
        <f t="shared" si="100"/>
        <v>#VALUE!</v>
      </c>
      <c r="I433" s="50" t="e">
        <f>MATCH('935'!J433,'913'!$B$6:$B$1205,0)</f>
        <v>#VALUE!</v>
      </c>
      <c r="J433" s="50" t="e">
        <f>MATCH(INDEX('913'!$D$6:$D$1205,I433),'913'!$B$6:$B$1205,0)</f>
        <v>#VALUE!</v>
      </c>
      <c r="K433" s="50" t="e">
        <f>MATCH(INDEX('913'!$D$6:$D$1205,J433),'913'!$B$6:$B$1205,0)</f>
        <v>#VALUE!</v>
      </c>
      <c r="L433" s="50" t="e">
        <f>MATCH(INDEX('913'!$D$6:$D$1205,K433),'913'!$B$6:$B$1205,0)</f>
        <v>#VALUE!</v>
      </c>
      <c r="M433" s="50" t="e">
        <f>MATCH(INDEX('913'!$D$6:$D$1205,L433),'913'!$B$6:$B$1205,0)</f>
        <v>#VALUE!</v>
      </c>
      <c r="N433" s="50" t="e">
        <f>MATCH(INDEX('913'!$D$6:$D$1205,M433),'913'!$B$6:$B$1205,0)</f>
        <v>#VALUE!</v>
      </c>
      <c r="O433" s="50" t="e">
        <f>MATCH(INDEX('913'!$D$6:$D$1205,N433),'913'!$B$6:$B$1205,0)</f>
        <v>#VALUE!</v>
      </c>
      <c r="P433" s="51" t="e">
        <f>MATCH(INDEX('913'!$D$6:$D$1205,O433),'913'!$B$6:$B$1205,0)</f>
        <v>#VALUE!</v>
      </c>
      <c r="Q433" s="37">
        <f>IF(ISNUMBER(I433),MAX(0,INDEX('913'!$E$6:$E$1205,I433)),0)</f>
        <v>0</v>
      </c>
      <c r="R433" s="37">
        <f>IF(ISNUMBER(J433),MAX(0,INDEX('913'!$E$6:$E$1205,J433)),0)</f>
        <v>0</v>
      </c>
      <c r="S433" s="37">
        <f>IF(ISNUMBER(K433),MAX(0,INDEX('913'!$E$6:$E$1205,K433)),0)</f>
        <v>0</v>
      </c>
      <c r="T433" s="37">
        <f>IF(ISNUMBER(L433),MAX(0,INDEX('913'!$E$6:$E$1205,L433)),0)</f>
        <v>0</v>
      </c>
      <c r="U433" s="37">
        <f>IF(ISNUMBER(M433),MAX(0,INDEX('913'!$E$6:$E$1205,M433)),0)</f>
        <v>0</v>
      </c>
      <c r="V433" s="37">
        <f>IF(ISNUMBER(N433),MAX(0,INDEX('913'!$E$6:$E$1205,N433)),0)</f>
        <v>0</v>
      </c>
      <c r="W433" s="37">
        <f>IF(ISNUMBER(O433),MAX(0,INDEX('913'!$E$6:$E$1205,O433)),0)</f>
        <v>0</v>
      </c>
      <c r="X433" s="52">
        <f>IF(ISNUMBER(P433),MAX(0,INDEX('913'!$E$6:$E$1205,P433)),0)</f>
        <v>0</v>
      </c>
      <c r="Y433" s="37">
        <f>IF(ISNUMBER(I433),MAX(0,INDEX('913'!$F$6:$F$1205,I433)),0)</f>
        <v>0</v>
      </c>
      <c r="Z433" s="37">
        <f>IF(ISNUMBER(J433),MAX(0,INDEX('913'!$F$6:$F$1205,J433)),0)</f>
        <v>0</v>
      </c>
      <c r="AA433" s="37">
        <f>IF(ISNUMBER(K433),MAX(0,INDEX('913'!$F$6:$F$1205,K433)),0)</f>
        <v>0</v>
      </c>
      <c r="AB433" s="37">
        <f>IF(ISNUMBER(L433),MAX(0,INDEX('913'!$F$6:$F$1205,L433)),0)</f>
        <v>0</v>
      </c>
      <c r="AC433" s="37">
        <f>IF(ISNUMBER(M433),MAX(0,INDEX('913'!$F$6:$F$1205,M433)),0)</f>
        <v>0</v>
      </c>
      <c r="AD433" s="37">
        <f>IF(ISNUMBER(N433),MAX(0,INDEX('913'!$F$6:$F$1205,N433)),0)</f>
        <v>0</v>
      </c>
      <c r="AE433" s="37">
        <f>IF(ISNUMBER(O433),MAX(0,INDEX('913'!$F$6:$F$1205,O433)),0)</f>
        <v>0</v>
      </c>
      <c r="AF433" s="37">
        <f>IF(ISNUMBER(P433),MAX(0,INDEX('913'!$F$6:$F$1205,P433)),0)</f>
        <v>0</v>
      </c>
      <c r="AG433" s="32">
        <f>IF(ISNUMBER(I433),SQRT(INDEX('913'!$I$6:$I$1205,I433)^2+INDEX('913'!$J$6:$J$1205,I433)^2),0)</f>
        <v>0</v>
      </c>
      <c r="AH433" s="32">
        <f>IF(ISNUMBER(J433),SQRT(INDEX('913'!$I$6:$I$1205,J433)^2+INDEX('913'!$J$6:$J$1205,J433)^2),0)</f>
        <v>0</v>
      </c>
      <c r="AI433" s="32">
        <f>IF(ISNUMBER(K433),SQRT(INDEX('913'!$I$6:$I$1205,K433)^2+INDEX('913'!$J$6:$J$1205,K433)^2),0)</f>
        <v>0</v>
      </c>
      <c r="AJ433" s="32">
        <f>IF(ISNUMBER(L433),SQRT(INDEX('913'!$I$6:$I$1205,L433)^2+INDEX('913'!$J$6:$J$1205,L433)^2),0)</f>
        <v>0</v>
      </c>
      <c r="AK433" s="32">
        <f>IF(ISNUMBER(M433),SQRT(INDEX('913'!$I$6:$I$1205,M433)^2+INDEX('913'!$J$6:$J$1205,M433)^2),0)</f>
        <v>0</v>
      </c>
      <c r="AL433" s="32">
        <f>IF(ISNUMBER(N433),SQRT(INDEX('913'!$I$6:$I$1205,N433)^2+INDEX('913'!$J$6:$J$1205,N433)^2),0)</f>
        <v>0</v>
      </c>
      <c r="AM433" s="32">
        <f>IF(ISNUMBER(O433),SQRT(INDEX('913'!$I$6:$I$1205,O433)^2+INDEX('913'!$J$6:$J$1205,O433)^2),0)</f>
        <v>0</v>
      </c>
      <c r="AN433" s="49">
        <f>IF(ISNUMBER(P433),SQRT(INDEX('913'!$I$6:$I$1205,P433)^2+INDEX('913'!$J$6:$J$1205,P433)^2),0)</f>
        <v>0</v>
      </c>
      <c r="AO433" s="37">
        <f t="shared" si="101"/>
        <v>0</v>
      </c>
      <c r="AP433" s="37">
        <f t="shared" si="102"/>
        <v>0</v>
      </c>
      <c r="AQ433" s="33" t="e">
        <f>-100*'935'!W433*(AO433+AP433)/'11'!C$17</f>
        <v>#VALUE!</v>
      </c>
      <c r="AR433" s="37" t="e">
        <f t="shared" si="103"/>
        <v>#VALUE!</v>
      </c>
      <c r="AS433" s="52" t="e">
        <f t="shared" si="104"/>
        <v>#VALUE!</v>
      </c>
      <c r="AT433" s="32" t="e">
        <f>IF('935'!C433="VOID",0,('935'!C433*(1-'935'!X433/'11'!B$17)))</f>
        <v>#VALUE!</v>
      </c>
      <c r="AU433" s="52" t="e">
        <f>'935'!Q433*(1-'935'!Y433/'11'!C$17)/(1-'935'!X433/'11'!B$17)</f>
        <v>#VALUE!</v>
      </c>
      <c r="AV433" s="37" t="e">
        <f>INDEX('DNO totals'!$B$57:$G$57,IF('935'!K433,IF(MOD('935'!K433,1000),IF(MOD('935'!K433,100),IF(MOD('935'!K433,10),IF(MOD('935'!K433,1000)=1,6,5),4),3),2),1))</f>
        <v>#VALUE!</v>
      </c>
      <c r="AW433" s="52" t="e">
        <f t="shared" si="105"/>
        <v>#VALUE!</v>
      </c>
      <c r="AX433" s="32" t="e">
        <f>IF('935'!V433="VOID",0,'935'!V433*(1-'935'!X433/'11'!B$17))</f>
        <v>#VALUE!</v>
      </c>
      <c r="AY433" s="33" t="e">
        <f>IF(H433,-100*'Charging rates'!B$10/'11'!B$17*AX433/H433,0)</f>
        <v>#VALUE!</v>
      </c>
      <c r="AZ433" s="33" t="e">
        <f>IF(C433,'DNO totals'!B$41,0)</f>
        <v>#VALUE!</v>
      </c>
      <c r="BA433" s="33" t="e">
        <f t="shared" si="106"/>
        <v>#VALUE!</v>
      </c>
      <c r="BB433" s="33" t="e">
        <f t="shared" si="107"/>
        <v>#VALUE!</v>
      </c>
      <c r="BC433" s="53" t="e">
        <f t="shared" si="108"/>
        <v>#VALUE!</v>
      </c>
      <c r="BD433" s="32" t="e">
        <f>IF(AT433,'935'!H433*AT433/(AT433+D433+H433),0)</f>
        <v>#VALUE!</v>
      </c>
      <c r="BE433" s="32" t="e">
        <f>IF(H433,'935'!H433*H433/(AT433+D433+H433),0)</f>
        <v>#VALUE!</v>
      </c>
      <c r="BF433" s="32" t="e">
        <f>BD433*(1-'935'!X433/'11'!B$17)</f>
        <v>#VALUE!</v>
      </c>
      <c r="BG433" s="49" t="e">
        <f>BE433*(1-'935'!X433/'11'!B$17)</f>
        <v>#VALUE!</v>
      </c>
      <c r="BH433" s="52" t="e">
        <f>AV433*Parameters!B$6</f>
        <v>#VALUE!</v>
      </c>
      <c r="BI433" s="37" t="e">
        <f>IF('935'!$K433=1000,'Charging rates'!$C$38*$BH433/(1+'DNO totals'!$C$99)*'935'!$L433,0)</f>
        <v>#VALUE!</v>
      </c>
      <c r="BJ433" s="37" t="e">
        <f>IF(MOD('935'!$K433,1000)=100,'Charging rates'!$D$38*$BH433/(1+'DNO totals'!$D$99)*'935'!$M433,0)</f>
        <v>#VALUE!</v>
      </c>
      <c r="BK433" s="37" t="e">
        <f>IF(MOD('935'!$K433,100)=10,'Charging rates'!$E$38*$BH433/(1+'DNO totals'!$E$99)*'935'!$N433,0)</f>
        <v>#VALUE!</v>
      </c>
      <c r="BL433" s="37" t="e">
        <f>IF(AND(MOD('935'!$K433,10)&gt;0,MOD('935'!$K433,1000)&gt;1),'Charging rates'!$F$38*$BH433/(1+'DNO totals'!$F$99)*'935'!$O433,0)</f>
        <v>#VALUE!</v>
      </c>
      <c r="BM433" s="37" t="e">
        <f>IF(MOD('935'!$K433,1000)=1,'Charging rates'!$G$38*$BH433/(1+'DNO totals'!$G$99)*'935'!$P433,0)</f>
        <v>#VALUE!</v>
      </c>
      <c r="BN433" s="52" t="e">
        <f t="shared" si="109"/>
        <v>#VALUE!</v>
      </c>
      <c r="BO433" s="37" t="e">
        <f>IF('935'!$K433&gt;1000,'Charging rates'!$C$38*$AW433*'935'!$L433,0)</f>
        <v>#VALUE!</v>
      </c>
      <c r="BP433" s="37" t="e">
        <f>IF(MOD('935'!$K433,1000)&gt;100,'Charging rates'!$D$38*$AW433*'935'!$M433,0)</f>
        <v>#VALUE!</v>
      </c>
      <c r="BQ433" s="37" t="e">
        <f>IF(MOD('935'!$K433,100)&gt;10,'Charging rates'!$E$38*$AW433*'935'!$N433,0)</f>
        <v>#VALUE!</v>
      </c>
      <c r="BR433" s="52" t="e">
        <f t="shared" si="110"/>
        <v>#VALUE!</v>
      </c>
      <c r="BS433" s="48" t="e">
        <f>'935'!C433&lt;&gt;"VOID"</f>
        <v>#VALUE!</v>
      </c>
      <c r="BT433" s="33" t="e">
        <f>IF(BS433,(100/'11'!B$17*BD433*((1-'935'!I433)*'Charging rates'!B$51+'Charging rates'!B$63)),0)</f>
        <v>#VALUE!</v>
      </c>
      <c r="BU433" s="33" t="e">
        <f>100/'11'!B$17*BG433*('Charging rates'!B$51+'Charging rates'!B$63)</f>
        <v>#VALUE!</v>
      </c>
      <c r="BV433" s="33" t="e">
        <f>100/'11'!B$17*BE433*('Charging rates'!B$51+'Charging rates'!B$63)</f>
        <v>#VALUE!</v>
      </c>
      <c r="BW433" s="53" t="e">
        <f t="shared" si="111"/>
        <v>#VALUE!</v>
      </c>
      <c r="BX433" s="32" t="e">
        <f>AT433-('935'!T433*(1-'935'!X433/'11'!B$17))</f>
        <v>#VALUE!</v>
      </c>
      <c r="BY433" s="32">
        <f>0-IF(ISNUMBER(I433),INDEX('913'!$I$6:$I$1205,I433),0)-IF(ISNUMBER(J433),INDEX('913'!$I$6:$I$1205,J433),0)-IF(ISNUMBER(K433),INDEX('913'!$I$6:$I$1205,K433),0)-IF(ISNUMBER(L433),INDEX('913'!$I$6:$I$1205,L433),0)-IF(ISNUMBER(M433),INDEX('913'!$I$6:$I$1205,M433),0)-IF(ISNUMBER(N433),INDEX('913'!$I$6:$I$1205,N433),0)-IF(ISNUMBER(O433),INDEX('913'!$I$6:$I$1205,O433),0)-IF(ISNUMBER(P433),INDEX('913'!$I$6:$I$1205,P433),0)</f>
        <v>0</v>
      </c>
      <c r="BZ433" s="37">
        <f>IF(BY433=0,1,MAX(1,SQRT(BY433^2+(IF(ISNUMBER(I433),INDEX('913'!$J$6:$J$1205,I433),0)+IF(ISNUMBER(J433),INDEX('913'!$J$6:$J$1205,J433),0)+IF(ISNUMBER(K433),INDEX('913'!$J$6:$J$1205,K433),0)+IF(ISNUMBER(L433),INDEX('913'!$J$6:$J$1205,L433),0)+IF(ISNUMBER(M433),INDEX('913'!$J$6:$J$1205,M433),0)+IF(ISNUMBER(N433),INDEX('913'!$J$6:$J$1205,N433),0)+IF(ISNUMBER(O433),INDEX('913'!$J$6:$J$1205,O433),0)+IF(ISNUMBER(P433),INDEX('913'!$J$6:$J$1205,P433),0))^2)/BY433))</f>
        <v>1</v>
      </c>
      <c r="CA433" s="33" t="e">
        <f>100*AO433/'11'!B$17</f>
        <v>#VALUE!</v>
      </c>
      <c r="CB433" s="37" t="e">
        <f>100*(AP433*BZ433)/'11'!C$17</f>
        <v>#VALUE!</v>
      </c>
      <c r="CC433" s="37" t="e">
        <f t="shared" si="112"/>
        <v>#VALUE!</v>
      </c>
      <c r="CD433" s="33" t="e">
        <f t="shared" si="113"/>
        <v>#VALUE!</v>
      </c>
      <c r="CE433" s="54" t="e">
        <f>'11'!C$17-'935'!Y433</f>
        <v>#VALUE!</v>
      </c>
      <c r="CF433" s="37" t="e">
        <f>MAX('DNO totals'!B$312+0,MIN('935'!L433+0,'DNO totals'!B$304+0))</f>
        <v>#VALUE!</v>
      </c>
      <c r="CG433" s="37" t="e">
        <f>MAX('DNO totals'!C$312+0,MIN('935'!M433+0,'DNO totals'!C$304+0))</f>
        <v>#VALUE!</v>
      </c>
      <c r="CH433" s="37" t="e">
        <f>MAX('DNO totals'!D$312+0,MIN('935'!N433+0,'DNO totals'!D$304+0))</f>
        <v>#VALUE!</v>
      </c>
      <c r="CI433" s="37" t="e">
        <f>MAX('DNO totals'!E$312+0,MIN('935'!O433+0,'DNO totals'!E$304+0))</f>
        <v>#VALUE!</v>
      </c>
      <c r="CJ433" s="52" t="e">
        <f>MAX('DNO totals'!F$312+0,MIN('935'!P433+0,'DNO totals'!F$304+0))</f>
        <v>#VALUE!</v>
      </c>
      <c r="CK433" s="37" t="e">
        <f>IF('935'!$K433=1000,'Charging rates'!$C$38*$BH433/(1+'DNO totals'!$C$99)*$CF433,0)</f>
        <v>#VALUE!</v>
      </c>
      <c r="CL433" s="37" t="e">
        <f>IF(MOD('935'!$K433,1000)=100,'Charging rates'!$D$38*$BH433/(1+'DNO totals'!$D$99)*$CG433,0)</f>
        <v>#VALUE!</v>
      </c>
      <c r="CM433" s="37" t="e">
        <f>IF(MOD('935'!$K433,100)=10,'Charging rates'!$E$38*$BH433/(1+'DNO totals'!$E$99)*$CH433,0)</f>
        <v>#VALUE!</v>
      </c>
      <c r="CN433" s="37" t="e">
        <f>IF(AND(MOD('935'!$K433,10)&gt;0,MOD('935'!$K433,1000)&gt;1),'Charging rates'!$F$38*$BH433/(1+'DNO totals'!$F$99)*$CI433,0)</f>
        <v>#VALUE!</v>
      </c>
      <c r="CO433" s="37" t="e">
        <f>IF(MOD('935'!$K433,1000)=1,'Charging rates'!$G$38*$BH433/(1+'DNO totals'!$G$99)*$CJ433,0)</f>
        <v>#VALUE!</v>
      </c>
      <c r="CP433" s="52" t="e">
        <f t="shared" si="114"/>
        <v>#VALUE!</v>
      </c>
      <c r="CQ433" s="37" t="e">
        <f>IF('935'!$K433&gt;1000,'Charging rates'!$C$38*$AW433*$CF433,0)</f>
        <v>#VALUE!</v>
      </c>
      <c r="CR433" s="37" t="e">
        <f>IF(MOD('935'!$K433,1000)&gt;100,'Charging rates'!$D$38*$AW433*$CG433,0)</f>
        <v>#VALUE!</v>
      </c>
      <c r="CS433" s="37" t="e">
        <f>IF(MOD('935'!$K433,100)&gt;10,'Charging rates'!$E$38*$AW433*$CH433,0)</f>
        <v>#VALUE!</v>
      </c>
      <c r="CT433" s="52" t="e">
        <f t="shared" si="115"/>
        <v>#VALUE!</v>
      </c>
      <c r="CU433" s="33" t="e">
        <f>100*(AP433*'935'!Q433*BZ433)/'11'!B$17</f>
        <v>#VALUE!</v>
      </c>
      <c r="CV433" s="33" t="e">
        <f>100/'11'!B$17*'Charging rates'!B$10*AW433</f>
        <v>#VALUE!</v>
      </c>
      <c r="CW433" s="33" t="e">
        <f>IF(AT433=0,0,(1-BX433/AT433)*(CA433+IF('935'!Q433=0,0,(CB433*'935'!Q433*('11'!C$17-'935'!Y433)/('11'!B$17-'935'!X433)))))</f>
        <v>#VALUE!</v>
      </c>
      <c r="CX433" s="33" t="e">
        <f t="shared" si="116"/>
        <v>#VALUE!</v>
      </c>
      <c r="CY433" s="49" t="e">
        <f t="shared" si="117"/>
        <v>#VALUE!</v>
      </c>
      <c r="CZ433" s="32" t="e">
        <f>AT433*(Parameters!B$21+AU433)*IF('DNO totals'!B$323&lt;0,1,'935'!S433)</f>
        <v>#VALUE!</v>
      </c>
      <c r="DA433" s="52" t="e">
        <f>IF('DNO totals'!B$323&lt;0,1,'935'!S433)*(Parameters!B$21+AU433)</f>
        <v>#VALUE!</v>
      </c>
      <c r="DB433" s="37" t="e">
        <f>CX433+'Charging rates'!B$106*DA433*100/'11'!B$17</f>
        <v>#VALUE!</v>
      </c>
      <c r="DC433" s="37" t="e">
        <f>DB433+'Charging rates'!B$116*(Parameters!B$21+AU433)*100/'11'!B$17*IF('DNO totals'!B$323&lt;0,1,'935'!S433)</f>
        <v>#VALUE!</v>
      </c>
      <c r="DD433" s="37" t="e">
        <f>'Charging rates'!B$97*(CP433+CT433)*100/'11'!B$17</f>
        <v>#VALUE!</v>
      </c>
      <c r="DE433" s="33" t="e">
        <f>MAX(0-(CB433*AU433*'11'!C$17/'11'!B$17),DC433+DD433)</f>
        <v>#VALUE!</v>
      </c>
      <c r="DF433" s="37" t="e">
        <f>IF(BS433,IF(AU433=0,CC433,MAX(0,MIN(CC433,CC433+(DE433/'935'!Q433*('11'!B$17-'935'!X433)/('11'!C$17-'935'!Y433))))),0)</f>
        <v>#VALUE!</v>
      </c>
      <c r="DG433" s="33" t="e">
        <f t="shared" si="118"/>
        <v>#VALUE!</v>
      </c>
      <c r="DH433" s="53" t="e">
        <f t="shared" si="119"/>
        <v>#VALUE!</v>
      </c>
    </row>
    <row r="434" spans="1:112">
      <c r="A434" s="28">
        <v>334</v>
      </c>
      <c r="B434" s="47" t="e">
        <f>'935'!B434</f>
        <v>#VALUE!</v>
      </c>
      <c r="C434" s="48" t="e">
        <f>OR('935'!E434&lt;&gt;"VOID",'935'!F434&lt;&gt;"VOID",'935'!G434&lt;&gt;"VOID")</f>
        <v>#VALUE!</v>
      </c>
      <c r="D434" s="32" t="e">
        <f>IF('935'!D434="VOID",0,'935'!D434*(1-'935'!X434/'11'!B$17))</f>
        <v>#VALUE!</v>
      </c>
      <c r="E434" s="32" t="e">
        <f>IF('935'!E434="VOID",0,'935'!E434*(1-'935'!X434/'11'!B$17))</f>
        <v>#VALUE!</v>
      </c>
      <c r="F434" s="32" t="e">
        <f>IF('935'!F434="VOID",0,'935'!F434*(1-'935'!X434/'11'!B$17))</f>
        <v>#VALUE!</v>
      </c>
      <c r="G434" s="32" t="e">
        <f>IF('935'!G434="VOID",0,'935'!G434*(1-'935'!X434/'11'!B$17))</f>
        <v>#VALUE!</v>
      </c>
      <c r="H434" s="49" t="e">
        <f t="shared" si="100"/>
        <v>#VALUE!</v>
      </c>
      <c r="I434" s="50" t="e">
        <f>MATCH('935'!J434,'913'!$B$6:$B$1205,0)</f>
        <v>#VALUE!</v>
      </c>
      <c r="J434" s="50" t="e">
        <f>MATCH(INDEX('913'!$D$6:$D$1205,I434),'913'!$B$6:$B$1205,0)</f>
        <v>#VALUE!</v>
      </c>
      <c r="K434" s="50" t="e">
        <f>MATCH(INDEX('913'!$D$6:$D$1205,J434),'913'!$B$6:$B$1205,0)</f>
        <v>#VALUE!</v>
      </c>
      <c r="L434" s="50" t="e">
        <f>MATCH(INDEX('913'!$D$6:$D$1205,K434),'913'!$B$6:$B$1205,0)</f>
        <v>#VALUE!</v>
      </c>
      <c r="M434" s="50" t="e">
        <f>MATCH(INDEX('913'!$D$6:$D$1205,L434),'913'!$B$6:$B$1205,0)</f>
        <v>#VALUE!</v>
      </c>
      <c r="N434" s="50" t="e">
        <f>MATCH(INDEX('913'!$D$6:$D$1205,M434),'913'!$B$6:$B$1205,0)</f>
        <v>#VALUE!</v>
      </c>
      <c r="O434" s="50" t="e">
        <f>MATCH(INDEX('913'!$D$6:$D$1205,N434),'913'!$B$6:$B$1205,0)</f>
        <v>#VALUE!</v>
      </c>
      <c r="P434" s="51" t="e">
        <f>MATCH(INDEX('913'!$D$6:$D$1205,O434),'913'!$B$6:$B$1205,0)</f>
        <v>#VALUE!</v>
      </c>
      <c r="Q434" s="37">
        <f>IF(ISNUMBER(I434),MAX(0,INDEX('913'!$E$6:$E$1205,I434)),0)</f>
        <v>0</v>
      </c>
      <c r="R434" s="37">
        <f>IF(ISNUMBER(J434),MAX(0,INDEX('913'!$E$6:$E$1205,J434)),0)</f>
        <v>0</v>
      </c>
      <c r="S434" s="37">
        <f>IF(ISNUMBER(K434),MAX(0,INDEX('913'!$E$6:$E$1205,K434)),0)</f>
        <v>0</v>
      </c>
      <c r="T434" s="37">
        <f>IF(ISNUMBER(L434),MAX(0,INDEX('913'!$E$6:$E$1205,L434)),0)</f>
        <v>0</v>
      </c>
      <c r="U434" s="37">
        <f>IF(ISNUMBER(M434),MAX(0,INDEX('913'!$E$6:$E$1205,M434)),0)</f>
        <v>0</v>
      </c>
      <c r="V434" s="37">
        <f>IF(ISNUMBER(N434),MAX(0,INDEX('913'!$E$6:$E$1205,N434)),0)</f>
        <v>0</v>
      </c>
      <c r="W434" s="37">
        <f>IF(ISNUMBER(O434),MAX(0,INDEX('913'!$E$6:$E$1205,O434)),0)</f>
        <v>0</v>
      </c>
      <c r="X434" s="52">
        <f>IF(ISNUMBER(P434),MAX(0,INDEX('913'!$E$6:$E$1205,P434)),0)</f>
        <v>0</v>
      </c>
      <c r="Y434" s="37">
        <f>IF(ISNUMBER(I434),MAX(0,INDEX('913'!$F$6:$F$1205,I434)),0)</f>
        <v>0</v>
      </c>
      <c r="Z434" s="37">
        <f>IF(ISNUMBER(J434),MAX(0,INDEX('913'!$F$6:$F$1205,J434)),0)</f>
        <v>0</v>
      </c>
      <c r="AA434" s="37">
        <f>IF(ISNUMBER(K434),MAX(0,INDEX('913'!$F$6:$F$1205,K434)),0)</f>
        <v>0</v>
      </c>
      <c r="AB434" s="37">
        <f>IF(ISNUMBER(L434),MAX(0,INDEX('913'!$F$6:$F$1205,L434)),0)</f>
        <v>0</v>
      </c>
      <c r="AC434" s="37">
        <f>IF(ISNUMBER(M434),MAX(0,INDEX('913'!$F$6:$F$1205,M434)),0)</f>
        <v>0</v>
      </c>
      <c r="AD434" s="37">
        <f>IF(ISNUMBER(N434),MAX(0,INDEX('913'!$F$6:$F$1205,N434)),0)</f>
        <v>0</v>
      </c>
      <c r="AE434" s="37">
        <f>IF(ISNUMBER(O434),MAX(0,INDEX('913'!$F$6:$F$1205,O434)),0)</f>
        <v>0</v>
      </c>
      <c r="AF434" s="37">
        <f>IF(ISNUMBER(P434),MAX(0,INDEX('913'!$F$6:$F$1205,P434)),0)</f>
        <v>0</v>
      </c>
      <c r="AG434" s="32">
        <f>IF(ISNUMBER(I434),SQRT(INDEX('913'!$I$6:$I$1205,I434)^2+INDEX('913'!$J$6:$J$1205,I434)^2),0)</f>
        <v>0</v>
      </c>
      <c r="AH434" s="32">
        <f>IF(ISNUMBER(J434),SQRT(INDEX('913'!$I$6:$I$1205,J434)^2+INDEX('913'!$J$6:$J$1205,J434)^2),0)</f>
        <v>0</v>
      </c>
      <c r="AI434" s="32">
        <f>IF(ISNUMBER(K434),SQRT(INDEX('913'!$I$6:$I$1205,K434)^2+INDEX('913'!$J$6:$J$1205,K434)^2),0)</f>
        <v>0</v>
      </c>
      <c r="AJ434" s="32">
        <f>IF(ISNUMBER(L434),SQRT(INDEX('913'!$I$6:$I$1205,L434)^2+INDEX('913'!$J$6:$J$1205,L434)^2),0)</f>
        <v>0</v>
      </c>
      <c r="AK434" s="32">
        <f>IF(ISNUMBER(M434),SQRT(INDEX('913'!$I$6:$I$1205,M434)^2+INDEX('913'!$J$6:$J$1205,M434)^2),0)</f>
        <v>0</v>
      </c>
      <c r="AL434" s="32">
        <f>IF(ISNUMBER(N434),SQRT(INDEX('913'!$I$6:$I$1205,N434)^2+INDEX('913'!$J$6:$J$1205,N434)^2),0)</f>
        <v>0</v>
      </c>
      <c r="AM434" s="32">
        <f>IF(ISNUMBER(O434),SQRT(INDEX('913'!$I$6:$I$1205,O434)^2+INDEX('913'!$J$6:$J$1205,O434)^2),0)</f>
        <v>0</v>
      </c>
      <c r="AN434" s="49">
        <f>IF(ISNUMBER(P434),SQRT(INDEX('913'!$I$6:$I$1205,P434)^2+INDEX('913'!$J$6:$J$1205,P434)^2),0)</f>
        <v>0</v>
      </c>
      <c r="AO434" s="37">
        <f t="shared" si="101"/>
        <v>0</v>
      </c>
      <c r="AP434" s="37">
        <f t="shared" si="102"/>
        <v>0</v>
      </c>
      <c r="AQ434" s="33" t="e">
        <f>-100*'935'!W434*(AO434+AP434)/'11'!C$17</f>
        <v>#VALUE!</v>
      </c>
      <c r="AR434" s="37" t="e">
        <f t="shared" si="103"/>
        <v>#VALUE!</v>
      </c>
      <c r="AS434" s="52" t="e">
        <f t="shared" si="104"/>
        <v>#VALUE!</v>
      </c>
      <c r="AT434" s="32" t="e">
        <f>IF('935'!C434="VOID",0,('935'!C434*(1-'935'!X434/'11'!B$17)))</f>
        <v>#VALUE!</v>
      </c>
      <c r="AU434" s="52" t="e">
        <f>'935'!Q434*(1-'935'!Y434/'11'!C$17)/(1-'935'!X434/'11'!B$17)</f>
        <v>#VALUE!</v>
      </c>
      <c r="AV434" s="37" t="e">
        <f>INDEX('DNO totals'!$B$57:$G$57,IF('935'!K434,IF(MOD('935'!K434,1000),IF(MOD('935'!K434,100),IF(MOD('935'!K434,10),IF(MOD('935'!K434,1000)=1,6,5),4),3),2),1))</f>
        <v>#VALUE!</v>
      </c>
      <c r="AW434" s="52" t="e">
        <f t="shared" si="105"/>
        <v>#VALUE!</v>
      </c>
      <c r="AX434" s="32" t="e">
        <f>IF('935'!V434="VOID",0,'935'!V434*(1-'935'!X434/'11'!B$17))</f>
        <v>#VALUE!</v>
      </c>
      <c r="AY434" s="33" t="e">
        <f>IF(H434,-100*'Charging rates'!B$10/'11'!B$17*AX434/H434,0)</f>
        <v>#VALUE!</v>
      </c>
      <c r="AZ434" s="33" t="e">
        <f>IF(C434,'DNO totals'!B$41,0)</f>
        <v>#VALUE!</v>
      </c>
      <c r="BA434" s="33" t="e">
        <f t="shared" si="106"/>
        <v>#VALUE!</v>
      </c>
      <c r="BB434" s="33" t="e">
        <f t="shared" si="107"/>
        <v>#VALUE!</v>
      </c>
      <c r="BC434" s="53" t="e">
        <f t="shared" si="108"/>
        <v>#VALUE!</v>
      </c>
      <c r="BD434" s="32" t="e">
        <f>IF(AT434,'935'!H434*AT434/(AT434+D434+H434),0)</f>
        <v>#VALUE!</v>
      </c>
      <c r="BE434" s="32" t="e">
        <f>IF(H434,'935'!H434*H434/(AT434+D434+H434),0)</f>
        <v>#VALUE!</v>
      </c>
      <c r="BF434" s="32" t="e">
        <f>BD434*(1-'935'!X434/'11'!B$17)</f>
        <v>#VALUE!</v>
      </c>
      <c r="BG434" s="49" t="e">
        <f>BE434*(1-'935'!X434/'11'!B$17)</f>
        <v>#VALUE!</v>
      </c>
      <c r="BH434" s="52" t="e">
        <f>AV434*Parameters!B$6</f>
        <v>#VALUE!</v>
      </c>
      <c r="BI434" s="37" t="e">
        <f>IF('935'!$K434=1000,'Charging rates'!$C$38*$BH434/(1+'DNO totals'!$C$99)*'935'!$L434,0)</f>
        <v>#VALUE!</v>
      </c>
      <c r="BJ434" s="37" t="e">
        <f>IF(MOD('935'!$K434,1000)=100,'Charging rates'!$D$38*$BH434/(1+'DNO totals'!$D$99)*'935'!$M434,0)</f>
        <v>#VALUE!</v>
      </c>
      <c r="BK434" s="37" t="e">
        <f>IF(MOD('935'!$K434,100)=10,'Charging rates'!$E$38*$BH434/(1+'DNO totals'!$E$99)*'935'!$N434,0)</f>
        <v>#VALUE!</v>
      </c>
      <c r="BL434" s="37" t="e">
        <f>IF(AND(MOD('935'!$K434,10)&gt;0,MOD('935'!$K434,1000)&gt;1),'Charging rates'!$F$38*$BH434/(1+'DNO totals'!$F$99)*'935'!$O434,0)</f>
        <v>#VALUE!</v>
      </c>
      <c r="BM434" s="37" t="e">
        <f>IF(MOD('935'!$K434,1000)=1,'Charging rates'!$G$38*$BH434/(1+'DNO totals'!$G$99)*'935'!$P434,0)</f>
        <v>#VALUE!</v>
      </c>
      <c r="BN434" s="52" t="e">
        <f t="shared" si="109"/>
        <v>#VALUE!</v>
      </c>
      <c r="BO434" s="37" t="e">
        <f>IF('935'!$K434&gt;1000,'Charging rates'!$C$38*$AW434*'935'!$L434,0)</f>
        <v>#VALUE!</v>
      </c>
      <c r="BP434" s="37" t="e">
        <f>IF(MOD('935'!$K434,1000)&gt;100,'Charging rates'!$D$38*$AW434*'935'!$M434,0)</f>
        <v>#VALUE!</v>
      </c>
      <c r="BQ434" s="37" t="e">
        <f>IF(MOD('935'!$K434,100)&gt;10,'Charging rates'!$E$38*$AW434*'935'!$N434,0)</f>
        <v>#VALUE!</v>
      </c>
      <c r="BR434" s="52" t="e">
        <f t="shared" si="110"/>
        <v>#VALUE!</v>
      </c>
      <c r="BS434" s="48" t="e">
        <f>'935'!C434&lt;&gt;"VOID"</f>
        <v>#VALUE!</v>
      </c>
      <c r="BT434" s="33" t="e">
        <f>IF(BS434,(100/'11'!B$17*BD434*((1-'935'!I434)*'Charging rates'!B$51+'Charging rates'!B$63)),0)</f>
        <v>#VALUE!</v>
      </c>
      <c r="BU434" s="33" t="e">
        <f>100/'11'!B$17*BG434*('Charging rates'!B$51+'Charging rates'!B$63)</f>
        <v>#VALUE!</v>
      </c>
      <c r="BV434" s="33" t="e">
        <f>100/'11'!B$17*BE434*('Charging rates'!B$51+'Charging rates'!B$63)</f>
        <v>#VALUE!</v>
      </c>
      <c r="BW434" s="53" t="e">
        <f t="shared" si="111"/>
        <v>#VALUE!</v>
      </c>
      <c r="BX434" s="32" t="e">
        <f>AT434-('935'!T434*(1-'935'!X434/'11'!B$17))</f>
        <v>#VALUE!</v>
      </c>
      <c r="BY434" s="32">
        <f>0-IF(ISNUMBER(I434),INDEX('913'!$I$6:$I$1205,I434),0)-IF(ISNUMBER(J434),INDEX('913'!$I$6:$I$1205,J434),0)-IF(ISNUMBER(K434),INDEX('913'!$I$6:$I$1205,K434),0)-IF(ISNUMBER(L434),INDEX('913'!$I$6:$I$1205,L434),0)-IF(ISNUMBER(M434),INDEX('913'!$I$6:$I$1205,M434),0)-IF(ISNUMBER(N434),INDEX('913'!$I$6:$I$1205,N434),0)-IF(ISNUMBER(O434),INDEX('913'!$I$6:$I$1205,O434),0)-IF(ISNUMBER(P434),INDEX('913'!$I$6:$I$1205,P434),0)</f>
        <v>0</v>
      </c>
      <c r="BZ434" s="37">
        <f>IF(BY434=0,1,MAX(1,SQRT(BY434^2+(IF(ISNUMBER(I434),INDEX('913'!$J$6:$J$1205,I434),0)+IF(ISNUMBER(J434),INDEX('913'!$J$6:$J$1205,J434),0)+IF(ISNUMBER(K434),INDEX('913'!$J$6:$J$1205,K434),0)+IF(ISNUMBER(L434),INDEX('913'!$J$6:$J$1205,L434),0)+IF(ISNUMBER(M434),INDEX('913'!$J$6:$J$1205,M434),0)+IF(ISNUMBER(N434),INDEX('913'!$J$6:$J$1205,N434),0)+IF(ISNUMBER(O434),INDEX('913'!$J$6:$J$1205,O434),0)+IF(ISNUMBER(P434),INDEX('913'!$J$6:$J$1205,P434),0))^2)/BY434))</f>
        <v>1</v>
      </c>
      <c r="CA434" s="33" t="e">
        <f>100*AO434/'11'!B$17</f>
        <v>#VALUE!</v>
      </c>
      <c r="CB434" s="37" t="e">
        <f>100*(AP434*BZ434)/'11'!C$17</f>
        <v>#VALUE!</v>
      </c>
      <c r="CC434" s="37" t="e">
        <f t="shared" si="112"/>
        <v>#VALUE!</v>
      </c>
      <c r="CD434" s="33" t="e">
        <f t="shared" si="113"/>
        <v>#VALUE!</v>
      </c>
      <c r="CE434" s="54" t="e">
        <f>'11'!C$17-'935'!Y434</f>
        <v>#VALUE!</v>
      </c>
      <c r="CF434" s="37" t="e">
        <f>MAX('DNO totals'!B$312+0,MIN('935'!L434+0,'DNO totals'!B$304+0))</f>
        <v>#VALUE!</v>
      </c>
      <c r="CG434" s="37" t="e">
        <f>MAX('DNO totals'!C$312+0,MIN('935'!M434+0,'DNO totals'!C$304+0))</f>
        <v>#VALUE!</v>
      </c>
      <c r="CH434" s="37" t="e">
        <f>MAX('DNO totals'!D$312+0,MIN('935'!N434+0,'DNO totals'!D$304+0))</f>
        <v>#VALUE!</v>
      </c>
      <c r="CI434" s="37" t="e">
        <f>MAX('DNO totals'!E$312+0,MIN('935'!O434+0,'DNO totals'!E$304+0))</f>
        <v>#VALUE!</v>
      </c>
      <c r="CJ434" s="52" t="e">
        <f>MAX('DNO totals'!F$312+0,MIN('935'!P434+0,'DNO totals'!F$304+0))</f>
        <v>#VALUE!</v>
      </c>
      <c r="CK434" s="37" t="e">
        <f>IF('935'!$K434=1000,'Charging rates'!$C$38*$BH434/(1+'DNO totals'!$C$99)*$CF434,0)</f>
        <v>#VALUE!</v>
      </c>
      <c r="CL434" s="37" t="e">
        <f>IF(MOD('935'!$K434,1000)=100,'Charging rates'!$D$38*$BH434/(1+'DNO totals'!$D$99)*$CG434,0)</f>
        <v>#VALUE!</v>
      </c>
      <c r="CM434" s="37" t="e">
        <f>IF(MOD('935'!$K434,100)=10,'Charging rates'!$E$38*$BH434/(1+'DNO totals'!$E$99)*$CH434,0)</f>
        <v>#VALUE!</v>
      </c>
      <c r="CN434" s="37" t="e">
        <f>IF(AND(MOD('935'!$K434,10)&gt;0,MOD('935'!$K434,1000)&gt;1),'Charging rates'!$F$38*$BH434/(1+'DNO totals'!$F$99)*$CI434,0)</f>
        <v>#VALUE!</v>
      </c>
      <c r="CO434" s="37" t="e">
        <f>IF(MOD('935'!$K434,1000)=1,'Charging rates'!$G$38*$BH434/(1+'DNO totals'!$G$99)*$CJ434,0)</f>
        <v>#VALUE!</v>
      </c>
      <c r="CP434" s="52" t="e">
        <f t="shared" si="114"/>
        <v>#VALUE!</v>
      </c>
      <c r="CQ434" s="37" t="e">
        <f>IF('935'!$K434&gt;1000,'Charging rates'!$C$38*$AW434*$CF434,0)</f>
        <v>#VALUE!</v>
      </c>
      <c r="CR434" s="37" t="e">
        <f>IF(MOD('935'!$K434,1000)&gt;100,'Charging rates'!$D$38*$AW434*$CG434,0)</f>
        <v>#VALUE!</v>
      </c>
      <c r="CS434" s="37" t="e">
        <f>IF(MOD('935'!$K434,100)&gt;10,'Charging rates'!$E$38*$AW434*$CH434,0)</f>
        <v>#VALUE!</v>
      </c>
      <c r="CT434" s="52" t="e">
        <f t="shared" si="115"/>
        <v>#VALUE!</v>
      </c>
      <c r="CU434" s="33" t="e">
        <f>100*(AP434*'935'!Q434*BZ434)/'11'!B$17</f>
        <v>#VALUE!</v>
      </c>
      <c r="CV434" s="33" t="e">
        <f>100/'11'!B$17*'Charging rates'!B$10*AW434</f>
        <v>#VALUE!</v>
      </c>
      <c r="CW434" s="33" t="e">
        <f>IF(AT434=0,0,(1-BX434/AT434)*(CA434+IF('935'!Q434=0,0,(CB434*'935'!Q434*('11'!C$17-'935'!Y434)/('11'!B$17-'935'!X434)))))</f>
        <v>#VALUE!</v>
      </c>
      <c r="CX434" s="33" t="e">
        <f t="shared" si="116"/>
        <v>#VALUE!</v>
      </c>
      <c r="CY434" s="49" t="e">
        <f t="shared" si="117"/>
        <v>#VALUE!</v>
      </c>
      <c r="CZ434" s="32" t="e">
        <f>AT434*(Parameters!B$21+AU434)*IF('DNO totals'!B$323&lt;0,1,'935'!S434)</f>
        <v>#VALUE!</v>
      </c>
      <c r="DA434" s="52" t="e">
        <f>IF('DNO totals'!B$323&lt;0,1,'935'!S434)*(Parameters!B$21+AU434)</f>
        <v>#VALUE!</v>
      </c>
      <c r="DB434" s="37" t="e">
        <f>CX434+'Charging rates'!B$106*DA434*100/'11'!B$17</f>
        <v>#VALUE!</v>
      </c>
      <c r="DC434" s="37" t="e">
        <f>DB434+'Charging rates'!B$116*(Parameters!B$21+AU434)*100/'11'!B$17*IF('DNO totals'!B$323&lt;0,1,'935'!S434)</f>
        <v>#VALUE!</v>
      </c>
      <c r="DD434" s="37" t="e">
        <f>'Charging rates'!B$97*(CP434+CT434)*100/'11'!B$17</f>
        <v>#VALUE!</v>
      </c>
      <c r="DE434" s="33" t="e">
        <f>MAX(0-(CB434*AU434*'11'!C$17/'11'!B$17),DC434+DD434)</f>
        <v>#VALUE!</v>
      </c>
      <c r="DF434" s="37" t="e">
        <f>IF(BS434,IF(AU434=0,CC434,MAX(0,MIN(CC434,CC434+(DE434/'935'!Q434*('11'!B$17-'935'!X434)/('11'!C$17-'935'!Y434))))),0)</f>
        <v>#VALUE!</v>
      </c>
      <c r="DG434" s="33" t="e">
        <f t="shared" si="118"/>
        <v>#VALUE!</v>
      </c>
      <c r="DH434" s="53" t="e">
        <f t="shared" si="119"/>
        <v>#VALUE!</v>
      </c>
    </row>
    <row r="435" spans="1:112">
      <c r="A435" s="28">
        <v>335</v>
      </c>
      <c r="B435" s="47" t="e">
        <f>'935'!B435</f>
        <v>#VALUE!</v>
      </c>
      <c r="C435" s="48" t="e">
        <f>OR('935'!E435&lt;&gt;"VOID",'935'!F435&lt;&gt;"VOID",'935'!G435&lt;&gt;"VOID")</f>
        <v>#VALUE!</v>
      </c>
      <c r="D435" s="32" t="e">
        <f>IF('935'!D435="VOID",0,'935'!D435*(1-'935'!X435/'11'!B$17))</f>
        <v>#VALUE!</v>
      </c>
      <c r="E435" s="32" t="e">
        <f>IF('935'!E435="VOID",0,'935'!E435*(1-'935'!X435/'11'!B$17))</f>
        <v>#VALUE!</v>
      </c>
      <c r="F435" s="32" t="e">
        <f>IF('935'!F435="VOID",0,'935'!F435*(1-'935'!X435/'11'!B$17))</f>
        <v>#VALUE!</v>
      </c>
      <c r="G435" s="32" t="e">
        <f>IF('935'!G435="VOID",0,'935'!G435*(1-'935'!X435/'11'!B$17))</f>
        <v>#VALUE!</v>
      </c>
      <c r="H435" s="49" t="e">
        <f t="shared" si="100"/>
        <v>#VALUE!</v>
      </c>
      <c r="I435" s="50" t="e">
        <f>MATCH('935'!J435,'913'!$B$6:$B$1205,0)</f>
        <v>#VALUE!</v>
      </c>
      <c r="J435" s="50" t="e">
        <f>MATCH(INDEX('913'!$D$6:$D$1205,I435),'913'!$B$6:$B$1205,0)</f>
        <v>#VALUE!</v>
      </c>
      <c r="K435" s="50" t="e">
        <f>MATCH(INDEX('913'!$D$6:$D$1205,J435),'913'!$B$6:$B$1205,0)</f>
        <v>#VALUE!</v>
      </c>
      <c r="L435" s="50" t="e">
        <f>MATCH(INDEX('913'!$D$6:$D$1205,K435),'913'!$B$6:$B$1205,0)</f>
        <v>#VALUE!</v>
      </c>
      <c r="M435" s="50" t="e">
        <f>MATCH(INDEX('913'!$D$6:$D$1205,L435),'913'!$B$6:$B$1205,0)</f>
        <v>#VALUE!</v>
      </c>
      <c r="N435" s="50" t="e">
        <f>MATCH(INDEX('913'!$D$6:$D$1205,M435),'913'!$B$6:$B$1205,0)</f>
        <v>#VALUE!</v>
      </c>
      <c r="O435" s="50" t="e">
        <f>MATCH(INDEX('913'!$D$6:$D$1205,N435),'913'!$B$6:$B$1205,0)</f>
        <v>#VALUE!</v>
      </c>
      <c r="P435" s="51" t="e">
        <f>MATCH(INDEX('913'!$D$6:$D$1205,O435),'913'!$B$6:$B$1205,0)</f>
        <v>#VALUE!</v>
      </c>
      <c r="Q435" s="37">
        <f>IF(ISNUMBER(I435),MAX(0,INDEX('913'!$E$6:$E$1205,I435)),0)</f>
        <v>0</v>
      </c>
      <c r="R435" s="37">
        <f>IF(ISNUMBER(J435),MAX(0,INDEX('913'!$E$6:$E$1205,J435)),0)</f>
        <v>0</v>
      </c>
      <c r="S435" s="37">
        <f>IF(ISNUMBER(K435),MAX(0,INDEX('913'!$E$6:$E$1205,K435)),0)</f>
        <v>0</v>
      </c>
      <c r="T435" s="37">
        <f>IF(ISNUMBER(L435),MAX(0,INDEX('913'!$E$6:$E$1205,L435)),0)</f>
        <v>0</v>
      </c>
      <c r="U435" s="37">
        <f>IF(ISNUMBER(M435),MAX(0,INDEX('913'!$E$6:$E$1205,M435)),0)</f>
        <v>0</v>
      </c>
      <c r="V435" s="37">
        <f>IF(ISNUMBER(N435),MAX(0,INDEX('913'!$E$6:$E$1205,N435)),0)</f>
        <v>0</v>
      </c>
      <c r="W435" s="37">
        <f>IF(ISNUMBER(O435),MAX(0,INDEX('913'!$E$6:$E$1205,O435)),0)</f>
        <v>0</v>
      </c>
      <c r="X435" s="52">
        <f>IF(ISNUMBER(P435),MAX(0,INDEX('913'!$E$6:$E$1205,P435)),0)</f>
        <v>0</v>
      </c>
      <c r="Y435" s="37">
        <f>IF(ISNUMBER(I435),MAX(0,INDEX('913'!$F$6:$F$1205,I435)),0)</f>
        <v>0</v>
      </c>
      <c r="Z435" s="37">
        <f>IF(ISNUMBER(J435),MAX(0,INDEX('913'!$F$6:$F$1205,J435)),0)</f>
        <v>0</v>
      </c>
      <c r="AA435" s="37">
        <f>IF(ISNUMBER(K435),MAX(0,INDEX('913'!$F$6:$F$1205,K435)),0)</f>
        <v>0</v>
      </c>
      <c r="AB435" s="37">
        <f>IF(ISNUMBER(L435),MAX(0,INDEX('913'!$F$6:$F$1205,L435)),0)</f>
        <v>0</v>
      </c>
      <c r="AC435" s="37">
        <f>IF(ISNUMBER(M435),MAX(0,INDEX('913'!$F$6:$F$1205,M435)),0)</f>
        <v>0</v>
      </c>
      <c r="AD435" s="37">
        <f>IF(ISNUMBER(N435),MAX(0,INDEX('913'!$F$6:$F$1205,N435)),0)</f>
        <v>0</v>
      </c>
      <c r="AE435" s="37">
        <f>IF(ISNUMBER(O435),MAX(0,INDEX('913'!$F$6:$F$1205,O435)),0)</f>
        <v>0</v>
      </c>
      <c r="AF435" s="37">
        <f>IF(ISNUMBER(P435),MAX(0,INDEX('913'!$F$6:$F$1205,P435)),0)</f>
        <v>0</v>
      </c>
      <c r="AG435" s="32">
        <f>IF(ISNUMBER(I435),SQRT(INDEX('913'!$I$6:$I$1205,I435)^2+INDEX('913'!$J$6:$J$1205,I435)^2),0)</f>
        <v>0</v>
      </c>
      <c r="AH435" s="32">
        <f>IF(ISNUMBER(J435),SQRT(INDEX('913'!$I$6:$I$1205,J435)^2+INDEX('913'!$J$6:$J$1205,J435)^2),0)</f>
        <v>0</v>
      </c>
      <c r="AI435" s="32">
        <f>IF(ISNUMBER(K435),SQRT(INDEX('913'!$I$6:$I$1205,K435)^2+INDEX('913'!$J$6:$J$1205,K435)^2),0)</f>
        <v>0</v>
      </c>
      <c r="AJ435" s="32">
        <f>IF(ISNUMBER(L435),SQRT(INDEX('913'!$I$6:$I$1205,L435)^2+INDEX('913'!$J$6:$J$1205,L435)^2),0)</f>
        <v>0</v>
      </c>
      <c r="AK435" s="32">
        <f>IF(ISNUMBER(M435),SQRT(INDEX('913'!$I$6:$I$1205,M435)^2+INDEX('913'!$J$6:$J$1205,M435)^2),0)</f>
        <v>0</v>
      </c>
      <c r="AL435" s="32">
        <f>IF(ISNUMBER(N435),SQRT(INDEX('913'!$I$6:$I$1205,N435)^2+INDEX('913'!$J$6:$J$1205,N435)^2),0)</f>
        <v>0</v>
      </c>
      <c r="AM435" s="32">
        <f>IF(ISNUMBER(O435),SQRT(INDEX('913'!$I$6:$I$1205,O435)^2+INDEX('913'!$J$6:$J$1205,O435)^2),0)</f>
        <v>0</v>
      </c>
      <c r="AN435" s="49">
        <f>IF(ISNUMBER(P435),SQRT(INDEX('913'!$I$6:$I$1205,P435)^2+INDEX('913'!$J$6:$J$1205,P435)^2),0)</f>
        <v>0</v>
      </c>
      <c r="AO435" s="37">
        <f t="shared" si="101"/>
        <v>0</v>
      </c>
      <c r="AP435" s="37">
        <f t="shared" si="102"/>
        <v>0</v>
      </c>
      <c r="AQ435" s="33" t="e">
        <f>-100*'935'!W435*(AO435+AP435)/'11'!C$17</f>
        <v>#VALUE!</v>
      </c>
      <c r="AR435" s="37" t="e">
        <f t="shared" si="103"/>
        <v>#VALUE!</v>
      </c>
      <c r="AS435" s="52" t="e">
        <f t="shared" si="104"/>
        <v>#VALUE!</v>
      </c>
      <c r="AT435" s="32" t="e">
        <f>IF('935'!C435="VOID",0,('935'!C435*(1-'935'!X435/'11'!B$17)))</f>
        <v>#VALUE!</v>
      </c>
      <c r="AU435" s="52" t="e">
        <f>'935'!Q435*(1-'935'!Y435/'11'!C$17)/(1-'935'!X435/'11'!B$17)</f>
        <v>#VALUE!</v>
      </c>
      <c r="AV435" s="37" t="e">
        <f>INDEX('DNO totals'!$B$57:$G$57,IF('935'!K435,IF(MOD('935'!K435,1000),IF(MOD('935'!K435,100),IF(MOD('935'!K435,10),IF(MOD('935'!K435,1000)=1,6,5),4),3),2),1))</f>
        <v>#VALUE!</v>
      </c>
      <c r="AW435" s="52" t="e">
        <f t="shared" si="105"/>
        <v>#VALUE!</v>
      </c>
      <c r="AX435" s="32" t="e">
        <f>IF('935'!V435="VOID",0,'935'!V435*(1-'935'!X435/'11'!B$17))</f>
        <v>#VALUE!</v>
      </c>
      <c r="AY435" s="33" t="e">
        <f>IF(H435,-100*'Charging rates'!B$10/'11'!B$17*AX435/H435,0)</f>
        <v>#VALUE!</v>
      </c>
      <c r="AZ435" s="33" t="e">
        <f>IF(C435,'DNO totals'!B$41,0)</f>
        <v>#VALUE!</v>
      </c>
      <c r="BA435" s="33" t="e">
        <f t="shared" si="106"/>
        <v>#VALUE!</v>
      </c>
      <c r="BB435" s="33" t="e">
        <f t="shared" si="107"/>
        <v>#VALUE!</v>
      </c>
      <c r="BC435" s="53" t="e">
        <f t="shared" si="108"/>
        <v>#VALUE!</v>
      </c>
      <c r="BD435" s="32" t="e">
        <f>IF(AT435,'935'!H435*AT435/(AT435+D435+H435),0)</f>
        <v>#VALUE!</v>
      </c>
      <c r="BE435" s="32" t="e">
        <f>IF(H435,'935'!H435*H435/(AT435+D435+H435),0)</f>
        <v>#VALUE!</v>
      </c>
      <c r="BF435" s="32" t="e">
        <f>BD435*(1-'935'!X435/'11'!B$17)</f>
        <v>#VALUE!</v>
      </c>
      <c r="BG435" s="49" t="e">
        <f>BE435*(1-'935'!X435/'11'!B$17)</f>
        <v>#VALUE!</v>
      </c>
      <c r="BH435" s="52" t="e">
        <f>AV435*Parameters!B$6</f>
        <v>#VALUE!</v>
      </c>
      <c r="BI435" s="37" t="e">
        <f>IF('935'!$K435=1000,'Charging rates'!$C$38*$BH435/(1+'DNO totals'!$C$99)*'935'!$L435,0)</f>
        <v>#VALUE!</v>
      </c>
      <c r="BJ435" s="37" t="e">
        <f>IF(MOD('935'!$K435,1000)=100,'Charging rates'!$D$38*$BH435/(1+'DNO totals'!$D$99)*'935'!$M435,0)</f>
        <v>#VALUE!</v>
      </c>
      <c r="BK435" s="37" t="e">
        <f>IF(MOD('935'!$K435,100)=10,'Charging rates'!$E$38*$BH435/(1+'DNO totals'!$E$99)*'935'!$N435,0)</f>
        <v>#VALUE!</v>
      </c>
      <c r="BL435" s="37" t="e">
        <f>IF(AND(MOD('935'!$K435,10)&gt;0,MOD('935'!$K435,1000)&gt;1),'Charging rates'!$F$38*$BH435/(1+'DNO totals'!$F$99)*'935'!$O435,0)</f>
        <v>#VALUE!</v>
      </c>
      <c r="BM435" s="37" t="e">
        <f>IF(MOD('935'!$K435,1000)=1,'Charging rates'!$G$38*$BH435/(1+'DNO totals'!$G$99)*'935'!$P435,0)</f>
        <v>#VALUE!</v>
      </c>
      <c r="BN435" s="52" t="e">
        <f t="shared" si="109"/>
        <v>#VALUE!</v>
      </c>
      <c r="BO435" s="37" t="e">
        <f>IF('935'!$K435&gt;1000,'Charging rates'!$C$38*$AW435*'935'!$L435,0)</f>
        <v>#VALUE!</v>
      </c>
      <c r="BP435" s="37" t="e">
        <f>IF(MOD('935'!$K435,1000)&gt;100,'Charging rates'!$D$38*$AW435*'935'!$M435,0)</f>
        <v>#VALUE!</v>
      </c>
      <c r="BQ435" s="37" t="e">
        <f>IF(MOD('935'!$K435,100)&gt;10,'Charging rates'!$E$38*$AW435*'935'!$N435,0)</f>
        <v>#VALUE!</v>
      </c>
      <c r="BR435" s="52" t="e">
        <f t="shared" si="110"/>
        <v>#VALUE!</v>
      </c>
      <c r="BS435" s="48" t="e">
        <f>'935'!C435&lt;&gt;"VOID"</f>
        <v>#VALUE!</v>
      </c>
      <c r="BT435" s="33" t="e">
        <f>IF(BS435,(100/'11'!B$17*BD435*((1-'935'!I435)*'Charging rates'!B$51+'Charging rates'!B$63)),0)</f>
        <v>#VALUE!</v>
      </c>
      <c r="BU435" s="33" t="e">
        <f>100/'11'!B$17*BG435*('Charging rates'!B$51+'Charging rates'!B$63)</f>
        <v>#VALUE!</v>
      </c>
      <c r="BV435" s="33" t="e">
        <f>100/'11'!B$17*BE435*('Charging rates'!B$51+'Charging rates'!B$63)</f>
        <v>#VALUE!</v>
      </c>
      <c r="BW435" s="53" t="e">
        <f t="shared" si="111"/>
        <v>#VALUE!</v>
      </c>
      <c r="BX435" s="32" t="e">
        <f>AT435-('935'!T435*(1-'935'!X435/'11'!B$17))</f>
        <v>#VALUE!</v>
      </c>
      <c r="BY435" s="32">
        <f>0-IF(ISNUMBER(I435),INDEX('913'!$I$6:$I$1205,I435),0)-IF(ISNUMBER(J435),INDEX('913'!$I$6:$I$1205,J435),0)-IF(ISNUMBER(K435),INDEX('913'!$I$6:$I$1205,K435),0)-IF(ISNUMBER(L435),INDEX('913'!$I$6:$I$1205,L435),0)-IF(ISNUMBER(M435),INDEX('913'!$I$6:$I$1205,M435),0)-IF(ISNUMBER(N435),INDEX('913'!$I$6:$I$1205,N435),0)-IF(ISNUMBER(O435),INDEX('913'!$I$6:$I$1205,O435),0)-IF(ISNUMBER(P435),INDEX('913'!$I$6:$I$1205,P435),0)</f>
        <v>0</v>
      </c>
      <c r="BZ435" s="37">
        <f>IF(BY435=0,1,MAX(1,SQRT(BY435^2+(IF(ISNUMBER(I435),INDEX('913'!$J$6:$J$1205,I435),0)+IF(ISNUMBER(J435),INDEX('913'!$J$6:$J$1205,J435),0)+IF(ISNUMBER(K435),INDEX('913'!$J$6:$J$1205,K435),0)+IF(ISNUMBER(L435),INDEX('913'!$J$6:$J$1205,L435),0)+IF(ISNUMBER(M435),INDEX('913'!$J$6:$J$1205,M435),0)+IF(ISNUMBER(N435),INDEX('913'!$J$6:$J$1205,N435),0)+IF(ISNUMBER(O435),INDEX('913'!$J$6:$J$1205,O435),0)+IF(ISNUMBER(P435),INDEX('913'!$J$6:$J$1205,P435),0))^2)/BY435))</f>
        <v>1</v>
      </c>
      <c r="CA435" s="33" t="e">
        <f>100*AO435/'11'!B$17</f>
        <v>#VALUE!</v>
      </c>
      <c r="CB435" s="37" t="e">
        <f>100*(AP435*BZ435)/'11'!C$17</f>
        <v>#VALUE!</v>
      </c>
      <c r="CC435" s="37" t="e">
        <f t="shared" si="112"/>
        <v>#VALUE!</v>
      </c>
      <c r="CD435" s="33" t="e">
        <f t="shared" si="113"/>
        <v>#VALUE!</v>
      </c>
      <c r="CE435" s="54" t="e">
        <f>'11'!C$17-'935'!Y435</f>
        <v>#VALUE!</v>
      </c>
      <c r="CF435" s="37" t="e">
        <f>MAX('DNO totals'!B$312+0,MIN('935'!L435+0,'DNO totals'!B$304+0))</f>
        <v>#VALUE!</v>
      </c>
      <c r="CG435" s="37" t="e">
        <f>MAX('DNO totals'!C$312+0,MIN('935'!M435+0,'DNO totals'!C$304+0))</f>
        <v>#VALUE!</v>
      </c>
      <c r="CH435" s="37" t="e">
        <f>MAX('DNO totals'!D$312+0,MIN('935'!N435+0,'DNO totals'!D$304+0))</f>
        <v>#VALUE!</v>
      </c>
      <c r="CI435" s="37" t="e">
        <f>MAX('DNO totals'!E$312+0,MIN('935'!O435+0,'DNO totals'!E$304+0))</f>
        <v>#VALUE!</v>
      </c>
      <c r="CJ435" s="52" t="e">
        <f>MAX('DNO totals'!F$312+0,MIN('935'!P435+0,'DNO totals'!F$304+0))</f>
        <v>#VALUE!</v>
      </c>
      <c r="CK435" s="37" t="e">
        <f>IF('935'!$K435=1000,'Charging rates'!$C$38*$BH435/(1+'DNO totals'!$C$99)*$CF435,0)</f>
        <v>#VALUE!</v>
      </c>
      <c r="CL435" s="37" t="e">
        <f>IF(MOD('935'!$K435,1000)=100,'Charging rates'!$D$38*$BH435/(1+'DNO totals'!$D$99)*$CG435,0)</f>
        <v>#VALUE!</v>
      </c>
      <c r="CM435" s="37" t="e">
        <f>IF(MOD('935'!$K435,100)=10,'Charging rates'!$E$38*$BH435/(1+'DNO totals'!$E$99)*$CH435,0)</f>
        <v>#VALUE!</v>
      </c>
      <c r="CN435" s="37" t="e">
        <f>IF(AND(MOD('935'!$K435,10)&gt;0,MOD('935'!$K435,1000)&gt;1),'Charging rates'!$F$38*$BH435/(1+'DNO totals'!$F$99)*$CI435,0)</f>
        <v>#VALUE!</v>
      </c>
      <c r="CO435" s="37" t="e">
        <f>IF(MOD('935'!$K435,1000)=1,'Charging rates'!$G$38*$BH435/(1+'DNO totals'!$G$99)*$CJ435,0)</f>
        <v>#VALUE!</v>
      </c>
      <c r="CP435" s="52" t="e">
        <f t="shared" si="114"/>
        <v>#VALUE!</v>
      </c>
      <c r="CQ435" s="37" t="e">
        <f>IF('935'!$K435&gt;1000,'Charging rates'!$C$38*$AW435*$CF435,0)</f>
        <v>#VALUE!</v>
      </c>
      <c r="CR435" s="37" t="e">
        <f>IF(MOD('935'!$K435,1000)&gt;100,'Charging rates'!$D$38*$AW435*$CG435,0)</f>
        <v>#VALUE!</v>
      </c>
      <c r="CS435" s="37" t="e">
        <f>IF(MOD('935'!$K435,100)&gt;10,'Charging rates'!$E$38*$AW435*$CH435,0)</f>
        <v>#VALUE!</v>
      </c>
      <c r="CT435" s="52" t="e">
        <f t="shared" si="115"/>
        <v>#VALUE!</v>
      </c>
      <c r="CU435" s="33" t="e">
        <f>100*(AP435*'935'!Q435*BZ435)/'11'!B$17</f>
        <v>#VALUE!</v>
      </c>
      <c r="CV435" s="33" t="e">
        <f>100/'11'!B$17*'Charging rates'!B$10*AW435</f>
        <v>#VALUE!</v>
      </c>
      <c r="CW435" s="33" t="e">
        <f>IF(AT435=0,0,(1-BX435/AT435)*(CA435+IF('935'!Q435=0,0,(CB435*'935'!Q435*('11'!C$17-'935'!Y435)/('11'!B$17-'935'!X435)))))</f>
        <v>#VALUE!</v>
      </c>
      <c r="CX435" s="33" t="e">
        <f t="shared" si="116"/>
        <v>#VALUE!</v>
      </c>
      <c r="CY435" s="49" t="e">
        <f t="shared" si="117"/>
        <v>#VALUE!</v>
      </c>
      <c r="CZ435" s="32" t="e">
        <f>AT435*(Parameters!B$21+AU435)*IF('DNO totals'!B$323&lt;0,1,'935'!S435)</f>
        <v>#VALUE!</v>
      </c>
      <c r="DA435" s="52" t="e">
        <f>IF('DNO totals'!B$323&lt;0,1,'935'!S435)*(Parameters!B$21+AU435)</f>
        <v>#VALUE!</v>
      </c>
      <c r="DB435" s="37" t="e">
        <f>CX435+'Charging rates'!B$106*DA435*100/'11'!B$17</f>
        <v>#VALUE!</v>
      </c>
      <c r="DC435" s="37" t="e">
        <f>DB435+'Charging rates'!B$116*(Parameters!B$21+AU435)*100/'11'!B$17*IF('DNO totals'!B$323&lt;0,1,'935'!S435)</f>
        <v>#VALUE!</v>
      </c>
      <c r="DD435" s="37" t="e">
        <f>'Charging rates'!B$97*(CP435+CT435)*100/'11'!B$17</f>
        <v>#VALUE!</v>
      </c>
      <c r="DE435" s="33" t="e">
        <f>MAX(0-(CB435*AU435*'11'!C$17/'11'!B$17),DC435+DD435)</f>
        <v>#VALUE!</v>
      </c>
      <c r="DF435" s="37" t="e">
        <f>IF(BS435,IF(AU435=0,CC435,MAX(0,MIN(CC435,CC435+(DE435/'935'!Q435*('11'!B$17-'935'!X435)/('11'!C$17-'935'!Y435))))),0)</f>
        <v>#VALUE!</v>
      </c>
      <c r="DG435" s="33" t="e">
        <f t="shared" si="118"/>
        <v>#VALUE!</v>
      </c>
      <c r="DH435" s="53" t="e">
        <f t="shared" si="119"/>
        <v>#VALUE!</v>
      </c>
    </row>
    <row r="436" spans="1:112">
      <c r="A436" s="28">
        <v>336</v>
      </c>
      <c r="B436" s="47" t="e">
        <f>'935'!B436</f>
        <v>#VALUE!</v>
      </c>
      <c r="C436" s="48" t="e">
        <f>OR('935'!E436&lt;&gt;"VOID",'935'!F436&lt;&gt;"VOID",'935'!G436&lt;&gt;"VOID")</f>
        <v>#VALUE!</v>
      </c>
      <c r="D436" s="32" t="e">
        <f>IF('935'!D436="VOID",0,'935'!D436*(1-'935'!X436/'11'!B$17))</f>
        <v>#VALUE!</v>
      </c>
      <c r="E436" s="32" t="e">
        <f>IF('935'!E436="VOID",0,'935'!E436*(1-'935'!X436/'11'!B$17))</f>
        <v>#VALUE!</v>
      </c>
      <c r="F436" s="32" t="e">
        <f>IF('935'!F436="VOID",0,'935'!F436*(1-'935'!X436/'11'!B$17))</f>
        <v>#VALUE!</v>
      </c>
      <c r="G436" s="32" t="e">
        <f>IF('935'!G436="VOID",0,'935'!G436*(1-'935'!X436/'11'!B$17))</f>
        <v>#VALUE!</v>
      </c>
      <c r="H436" s="49" t="e">
        <f t="shared" si="100"/>
        <v>#VALUE!</v>
      </c>
      <c r="I436" s="50" t="e">
        <f>MATCH('935'!J436,'913'!$B$6:$B$1205,0)</f>
        <v>#VALUE!</v>
      </c>
      <c r="J436" s="50" t="e">
        <f>MATCH(INDEX('913'!$D$6:$D$1205,I436),'913'!$B$6:$B$1205,0)</f>
        <v>#VALUE!</v>
      </c>
      <c r="K436" s="50" t="e">
        <f>MATCH(INDEX('913'!$D$6:$D$1205,J436),'913'!$B$6:$B$1205,0)</f>
        <v>#VALUE!</v>
      </c>
      <c r="L436" s="50" t="e">
        <f>MATCH(INDEX('913'!$D$6:$D$1205,K436),'913'!$B$6:$B$1205,0)</f>
        <v>#VALUE!</v>
      </c>
      <c r="M436" s="50" t="e">
        <f>MATCH(INDEX('913'!$D$6:$D$1205,L436),'913'!$B$6:$B$1205,0)</f>
        <v>#VALUE!</v>
      </c>
      <c r="N436" s="50" t="e">
        <f>MATCH(INDEX('913'!$D$6:$D$1205,M436),'913'!$B$6:$B$1205,0)</f>
        <v>#VALUE!</v>
      </c>
      <c r="O436" s="50" t="e">
        <f>MATCH(INDEX('913'!$D$6:$D$1205,N436),'913'!$B$6:$B$1205,0)</f>
        <v>#VALUE!</v>
      </c>
      <c r="P436" s="51" t="e">
        <f>MATCH(INDEX('913'!$D$6:$D$1205,O436),'913'!$B$6:$B$1205,0)</f>
        <v>#VALUE!</v>
      </c>
      <c r="Q436" s="37">
        <f>IF(ISNUMBER(I436),MAX(0,INDEX('913'!$E$6:$E$1205,I436)),0)</f>
        <v>0</v>
      </c>
      <c r="R436" s="37">
        <f>IF(ISNUMBER(J436),MAX(0,INDEX('913'!$E$6:$E$1205,J436)),0)</f>
        <v>0</v>
      </c>
      <c r="S436" s="37">
        <f>IF(ISNUMBER(K436),MAX(0,INDEX('913'!$E$6:$E$1205,K436)),0)</f>
        <v>0</v>
      </c>
      <c r="T436" s="37">
        <f>IF(ISNUMBER(L436),MAX(0,INDEX('913'!$E$6:$E$1205,L436)),0)</f>
        <v>0</v>
      </c>
      <c r="U436" s="37">
        <f>IF(ISNUMBER(M436),MAX(0,INDEX('913'!$E$6:$E$1205,M436)),0)</f>
        <v>0</v>
      </c>
      <c r="V436" s="37">
        <f>IF(ISNUMBER(N436),MAX(0,INDEX('913'!$E$6:$E$1205,N436)),0)</f>
        <v>0</v>
      </c>
      <c r="W436" s="37">
        <f>IF(ISNUMBER(O436),MAX(0,INDEX('913'!$E$6:$E$1205,O436)),0)</f>
        <v>0</v>
      </c>
      <c r="X436" s="52">
        <f>IF(ISNUMBER(P436),MAX(0,INDEX('913'!$E$6:$E$1205,P436)),0)</f>
        <v>0</v>
      </c>
      <c r="Y436" s="37">
        <f>IF(ISNUMBER(I436),MAX(0,INDEX('913'!$F$6:$F$1205,I436)),0)</f>
        <v>0</v>
      </c>
      <c r="Z436" s="37">
        <f>IF(ISNUMBER(J436),MAX(0,INDEX('913'!$F$6:$F$1205,J436)),0)</f>
        <v>0</v>
      </c>
      <c r="AA436" s="37">
        <f>IF(ISNUMBER(K436),MAX(0,INDEX('913'!$F$6:$F$1205,K436)),0)</f>
        <v>0</v>
      </c>
      <c r="AB436" s="37">
        <f>IF(ISNUMBER(L436),MAX(0,INDEX('913'!$F$6:$F$1205,L436)),0)</f>
        <v>0</v>
      </c>
      <c r="AC436" s="37">
        <f>IF(ISNUMBER(M436),MAX(0,INDEX('913'!$F$6:$F$1205,M436)),0)</f>
        <v>0</v>
      </c>
      <c r="AD436" s="37">
        <f>IF(ISNUMBER(N436),MAX(0,INDEX('913'!$F$6:$F$1205,N436)),0)</f>
        <v>0</v>
      </c>
      <c r="AE436" s="37">
        <f>IF(ISNUMBER(O436),MAX(0,INDEX('913'!$F$6:$F$1205,O436)),0)</f>
        <v>0</v>
      </c>
      <c r="AF436" s="37">
        <f>IF(ISNUMBER(P436),MAX(0,INDEX('913'!$F$6:$F$1205,P436)),0)</f>
        <v>0</v>
      </c>
      <c r="AG436" s="32">
        <f>IF(ISNUMBER(I436),SQRT(INDEX('913'!$I$6:$I$1205,I436)^2+INDEX('913'!$J$6:$J$1205,I436)^2),0)</f>
        <v>0</v>
      </c>
      <c r="AH436" s="32">
        <f>IF(ISNUMBER(J436),SQRT(INDEX('913'!$I$6:$I$1205,J436)^2+INDEX('913'!$J$6:$J$1205,J436)^2),0)</f>
        <v>0</v>
      </c>
      <c r="AI436" s="32">
        <f>IF(ISNUMBER(K436),SQRT(INDEX('913'!$I$6:$I$1205,K436)^2+INDEX('913'!$J$6:$J$1205,K436)^2),0)</f>
        <v>0</v>
      </c>
      <c r="AJ436" s="32">
        <f>IF(ISNUMBER(L436),SQRT(INDEX('913'!$I$6:$I$1205,L436)^2+INDEX('913'!$J$6:$J$1205,L436)^2),0)</f>
        <v>0</v>
      </c>
      <c r="AK436" s="32">
        <f>IF(ISNUMBER(M436),SQRT(INDEX('913'!$I$6:$I$1205,M436)^2+INDEX('913'!$J$6:$J$1205,M436)^2),0)</f>
        <v>0</v>
      </c>
      <c r="AL436" s="32">
        <f>IF(ISNUMBER(N436),SQRT(INDEX('913'!$I$6:$I$1205,N436)^2+INDEX('913'!$J$6:$J$1205,N436)^2),0)</f>
        <v>0</v>
      </c>
      <c r="AM436" s="32">
        <f>IF(ISNUMBER(O436),SQRT(INDEX('913'!$I$6:$I$1205,O436)^2+INDEX('913'!$J$6:$J$1205,O436)^2),0)</f>
        <v>0</v>
      </c>
      <c r="AN436" s="49">
        <f>IF(ISNUMBER(P436),SQRT(INDEX('913'!$I$6:$I$1205,P436)^2+INDEX('913'!$J$6:$J$1205,P436)^2),0)</f>
        <v>0</v>
      </c>
      <c r="AO436" s="37">
        <f t="shared" si="101"/>
        <v>0</v>
      </c>
      <c r="AP436" s="37">
        <f t="shared" si="102"/>
        <v>0</v>
      </c>
      <c r="AQ436" s="33" t="e">
        <f>-100*'935'!W436*(AO436+AP436)/'11'!C$17</f>
        <v>#VALUE!</v>
      </c>
      <c r="AR436" s="37" t="e">
        <f t="shared" si="103"/>
        <v>#VALUE!</v>
      </c>
      <c r="AS436" s="52" t="e">
        <f t="shared" si="104"/>
        <v>#VALUE!</v>
      </c>
      <c r="AT436" s="32" t="e">
        <f>IF('935'!C436="VOID",0,('935'!C436*(1-'935'!X436/'11'!B$17)))</f>
        <v>#VALUE!</v>
      </c>
      <c r="AU436" s="52" t="e">
        <f>'935'!Q436*(1-'935'!Y436/'11'!C$17)/(1-'935'!X436/'11'!B$17)</f>
        <v>#VALUE!</v>
      </c>
      <c r="AV436" s="37" t="e">
        <f>INDEX('DNO totals'!$B$57:$G$57,IF('935'!K436,IF(MOD('935'!K436,1000),IF(MOD('935'!K436,100),IF(MOD('935'!K436,10),IF(MOD('935'!K436,1000)=1,6,5),4),3),2),1))</f>
        <v>#VALUE!</v>
      </c>
      <c r="AW436" s="52" t="e">
        <f t="shared" si="105"/>
        <v>#VALUE!</v>
      </c>
      <c r="AX436" s="32" t="e">
        <f>IF('935'!V436="VOID",0,'935'!V436*(1-'935'!X436/'11'!B$17))</f>
        <v>#VALUE!</v>
      </c>
      <c r="AY436" s="33" t="e">
        <f>IF(H436,-100*'Charging rates'!B$10/'11'!B$17*AX436/H436,0)</f>
        <v>#VALUE!</v>
      </c>
      <c r="AZ436" s="33" t="e">
        <f>IF(C436,'DNO totals'!B$41,0)</f>
        <v>#VALUE!</v>
      </c>
      <c r="BA436" s="33" t="e">
        <f t="shared" si="106"/>
        <v>#VALUE!</v>
      </c>
      <c r="BB436" s="33" t="e">
        <f t="shared" si="107"/>
        <v>#VALUE!</v>
      </c>
      <c r="BC436" s="53" t="e">
        <f t="shared" si="108"/>
        <v>#VALUE!</v>
      </c>
      <c r="BD436" s="32" t="e">
        <f>IF(AT436,'935'!H436*AT436/(AT436+D436+H436),0)</f>
        <v>#VALUE!</v>
      </c>
      <c r="BE436" s="32" t="e">
        <f>IF(H436,'935'!H436*H436/(AT436+D436+H436),0)</f>
        <v>#VALUE!</v>
      </c>
      <c r="BF436" s="32" t="e">
        <f>BD436*(1-'935'!X436/'11'!B$17)</f>
        <v>#VALUE!</v>
      </c>
      <c r="BG436" s="49" t="e">
        <f>BE436*(1-'935'!X436/'11'!B$17)</f>
        <v>#VALUE!</v>
      </c>
      <c r="BH436" s="52" t="e">
        <f>AV436*Parameters!B$6</f>
        <v>#VALUE!</v>
      </c>
      <c r="BI436" s="37" t="e">
        <f>IF('935'!$K436=1000,'Charging rates'!$C$38*$BH436/(1+'DNO totals'!$C$99)*'935'!$L436,0)</f>
        <v>#VALUE!</v>
      </c>
      <c r="BJ436" s="37" t="e">
        <f>IF(MOD('935'!$K436,1000)=100,'Charging rates'!$D$38*$BH436/(1+'DNO totals'!$D$99)*'935'!$M436,0)</f>
        <v>#VALUE!</v>
      </c>
      <c r="BK436" s="37" t="e">
        <f>IF(MOD('935'!$K436,100)=10,'Charging rates'!$E$38*$BH436/(1+'DNO totals'!$E$99)*'935'!$N436,0)</f>
        <v>#VALUE!</v>
      </c>
      <c r="BL436" s="37" t="e">
        <f>IF(AND(MOD('935'!$K436,10)&gt;0,MOD('935'!$K436,1000)&gt;1),'Charging rates'!$F$38*$BH436/(1+'DNO totals'!$F$99)*'935'!$O436,0)</f>
        <v>#VALUE!</v>
      </c>
      <c r="BM436" s="37" t="e">
        <f>IF(MOD('935'!$K436,1000)=1,'Charging rates'!$G$38*$BH436/(1+'DNO totals'!$G$99)*'935'!$P436,0)</f>
        <v>#VALUE!</v>
      </c>
      <c r="BN436" s="52" t="e">
        <f t="shared" si="109"/>
        <v>#VALUE!</v>
      </c>
      <c r="BO436" s="37" t="e">
        <f>IF('935'!$K436&gt;1000,'Charging rates'!$C$38*$AW436*'935'!$L436,0)</f>
        <v>#VALUE!</v>
      </c>
      <c r="BP436" s="37" t="e">
        <f>IF(MOD('935'!$K436,1000)&gt;100,'Charging rates'!$D$38*$AW436*'935'!$M436,0)</f>
        <v>#VALUE!</v>
      </c>
      <c r="BQ436" s="37" t="e">
        <f>IF(MOD('935'!$K436,100)&gt;10,'Charging rates'!$E$38*$AW436*'935'!$N436,0)</f>
        <v>#VALUE!</v>
      </c>
      <c r="BR436" s="52" t="e">
        <f t="shared" si="110"/>
        <v>#VALUE!</v>
      </c>
      <c r="BS436" s="48" t="e">
        <f>'935'!C436&lt;&gt;"VOID"</f>
        <v>#VALUE!</v>
      </c>
      <c r="BT436" s="33" t="e">
        <f>IF(BS436,(100/'11'!B$17*BD436*((1-'935'!I436)*'Charging rates'!B$51+'Charging rates'!B$63)),0)</f>
        <v>#VALUE!</v>
      </c>
      <c r="BU436" s="33" t="e">
        <f>100/'11'!B$17*BG436*('Charging rates'!B$51+'Charging rates'!B$63)</f>
        <v>#VALUE!</v>
      </c>
      <c r="BV436" s="33" t="e">
        <f>100/'11'!B$17*BE436*('Charging rates'!B$51+'Charging rates'!B$63)</f>
        <v>#VALUE!</v>
      </c>
      <c r="BW436" s="53" t="e">
        <f t="shared" si="111"/>
        <v>#VALUE!</v>
      </c>
      <c r="BX436" s="32" t="e">
        <f>AT436-('935'!T436*(1-'935'!X436/'11'!B$17))</f>
        <v>#VALUE!</v>
      </c>
      <c r="BY436" s="32">
        <f>0-IF(ISNUMBER(I436),INDEX('913'!$I$6:$I$1205,I436),0)-IF(ISNUMBER(J436),INDEX('913'!$I$6:$I$1205,J436),0)-IF(ISNUMBER(K436),INDEX('913'!$I$6:$I$1205,K436),0)-IF(ISNUMBER(L436),INDEX('913'!$I$6:$I$1205,L436),0)-IF(ISNUMBER(M436),INDEX('913'!$I$6:$I$1205,M436),0)-IF(ISNUMBER(N436),INDEX('913'!$I$6:$I$1205,N436),0)-IF(ISNUMBER(O436),INDEX('913'!$I$6:$I$1205,O436),0)-IF(ISNUMBER(P436),INDEX('913'!$I$6:$I$1205,P436),0)</f>
        <v>0</v>
      </c>
      <c r="BZ436" s="37">
        <f>IF(BY436=0,1,MAX(1,SQRT(BY436^2+(IF(ISNUMBER(I436),INDEX('913'!$J$6:$J$1205,I436),0)+IF(ISNUMBER(J436),INDEX('913'!$J$6:$J$1205,J436),0)+IF(ISNUMBER(K436),INDEX('913'!$J$6:$J$1205,K436),0)+IF(ISNUMBER(L436),INDEX('913'!$J$6:$J$1205,L436),0)+IF(ISNUMBER(M436),INDEX('913'!$J$6:$J$1205,M436),0)+IF(ISNUMBER(N436),INDEX('913'!$J$6:$J$1205,N436),0)+IF(ISNUMBER(O436),INDEX('913'!$J$6:$J$1205,O436),0)+IF(ISNUMBER(P436),INDEX('913'!$J$6:$J$1205,P436),0))^2)/BY436))</f>
        <v>1</v>
      </c>
      <c r="CA436" s="33" t="e">
        <f>100*AO436/'11'!B$17</f>
        <v>#VALUE!</v>
      </c>
      <c r="CB436" s="37" t="e">
        <f>100*(AP436*BZ436)/'11'!C$17</f>
        <v>#VALUE!</v>
      </c>
      <c r="CC436" s="37" t="e">
        <f t="shared" si="112"/>
        <v>#VALUE!</v>
      </c>
      <c r="CD436" s="33" t="e">
        <f t="shared" si="113"/>
        <v>#VALUE!</v>
      </c>
      <c r="CE436" s="54" t="e">
        <f>'11'!C$17-'935'!Y436</f>
        <v>#VALUE!</v>
      </c>
      <c r="CF436" s="37" t="e">
        <f>MAX('DNO totals'!B$312+0,MIN('935'!L436+0,'DNO totals'!B$304+0))</f>
        <v>#VALUE!</v>
      </c>
      <c r="CG436" s="37" t="e">
        <f>MAX('DNO totals'!C$312+0,MIN('935'!M436+0,'DNO totals'!C$304+0))</f>
        <v>#VALUE!</v>
      </c>
      <c r="CH436" s="37" t="e">
        <f>MAX('DNO totals'!D$312+0,MIN('935'!N436+0,'DNO totals'!D$304+0))</f>
        <v>#VALUE!</v>
      </c>
      <c r="CI436" s="37" t="e">
        <f>MAX('DNO totals'!E$312+0,MIN('935'!O436+0,'DNO totals'!E$304+0))</f>
        <v>#VALUE!</v>
      </c>
      <c r="CJ436" s="52" t="e">
        <f>MAX('DNO totals'!F$312+0,MIN('935'!P436+0,'DNO totals'!F$304+0))</f>
        <v>#VALUE!</v>
      </c>
      <c r="CK436" s="37" t="e">
        <f>IF('935'!$K436=1000,'Charging rates'!$C$38*$BH436/(1+'DNO totals'!$C$99)*$CF436,0)</f>
        <v>#VALUE!</v>
      </c>
      <c r="CL436" s="37" t="e">
        <f>IF(MOD('935'!$K436,1000)=100,'Charging rates'!$D$38*$BH436/(1+'DNO totals'!$D$99)*$CG436,0)</f>
        <v>#VALUE!</v>
      </c>
      <c r="CM436" s="37" t="e">
        <f>IF(MOD('935'!$K436,100)=10,'Charging rates'!$E$38*$BH436/(1+'DNO totals'!$E$99)*$CH436,0)</f>
        <v>#VALUE!</v>
      </c>
      <c r="CN436" s="37" t="e">
        <f>IF(AND(MOD('935'!$K436,10)&gt;0,MOD('935'!$K436,1000)&gt;1),'Charging rates'!$F$38*$BH436/(1+'DNO totals'!$F$99)*$CI436,0)</f>
        <v>#VALUE!</v>
      </c>
      <c r="CO436" s="37" t="e">
        <f>IF(MOD('935'!$K436,1000)=1,'Charging rates'!$G$38*$BH436/(1+'DNO totals'!$G$99)*$CJ436,0)</f>
        <v>#VALUE!</v>
      </c>
      <c r="CP436" s="52" t="e">
        <f t="shared" si="114"/>
        <v>#VALUE!</v>
      </c>
      <c r="CQ436" s="37" t="e">
        <f>IF('935'!$K436&gt;1000,'Charging rates'!$C$38*$AW436*$CF436,0)</f>
        <v>#VALUE!</v>
      </c>
      <c r="CR436" s="37" t="e">
        <f>IF(MOD('935'!$K436,1000)&gt;100,'Charging rates'!$D$38*$AW436*$CG436,0)</f>
        <v>#VALUE!</v>
      </c>
      <c r="CS436" s="37" t="e">
        <f>IF(MOD('935'!$K436,100)&gt;10,'Charging rates'!$E$38*$AW436*$CH436,0)</f>
        <v>#VALUE!</v>
      </c>
      <c r="CT436" s="52" t="e">
        <f t="shared" si="115"/>
        <v>#VALUE!</v>
      </c>
      <c r="CU436" s="33" t="e">
        <f>100*(AP436*'935'!Q436*BZ436)/'11'!B$17</f>
        <v>#VALUE!</v>
      </c>
      <c r="CV436" s="33" t="e">
        <f>100/'11'!B$17*'Charging rates'!B$10*AW436</f>
        <v>#VALUE!</v>
      </c>
      <c r="CW436" s="33" t="e">
        <f>IF(AT436=0,0,(1-BX436/AT436)*(CA436+IF('935'!Q436=0,0,(CB436*'935'!Q436*('11'!C$17-'935'!Y436)/('11'!B$17-'935'!X436)))))</f>
        <v>#VALUE!</v>
      </c>
      <c r="CX436" s="33" t="e">
        <f t="shared" si="116"/>
        <v>#VALUE!</v>
      </c>
      <c r="CY436" s="49" t="e">
        <f t="shared" si="117"/>
        <v>#VALUE!</v>
      </c>
      <c r="CZ436" s="32" t="e">
        <f>AT436*(Parameters!B$21+AU436)*IF('DNO totals'!B$323&lt;0,1,'935'!S436)</f>
        <v>#VALUE!</v>
      </c>
      <c r="DA436" s="52" t="e">
        <f>IF('DNO totals'!B$323&lt;0,1,'935'!S436)*(Parameters!B$21+AU436)</f>
        <v>#VALUE!</v>
      </c>
      <c r="DB436" s="37" t="e">
        <f>CX436+'Charging rates'!B$106*DA436*100/'11'!B$17</f>
        <v>#VALUE!</v>
      </c>
      <c r="DC436" s="37" t="e">
        <f>DB436+'Charging rates'!B$116*(Parameters!B$21+AU436)*100/'11'!B$17*IF('DNO totals'!B$323&lt;0,1,'935'!S436)</f>
        <v>#VALUE!</v>
      </c>
      <c r="DD436" s="37" t="e">
        <f>'Charging rates'!B$97*(CP436+CT436)*100/'11'!B$17</f>
        <v>#VALUE!</v>
      </c>
      <c r="DE436" s="33" t="e">
        <f>MAX(0-(CB436*AU436*'11'!C$17/'11'!B$17),DC436+DD436)</f>
        <v>#VALUE!</v>
      </c>
      <c r="DF436" s="37" t="e">
        <f>IF(BS436,IF(AU436=0,CC436,MAX(0,MIN(CC436,CC436+(DE436/'935'!Q436*('11'!B$17-'935'!X436)/('11'!C$17-'935'!Y436))))),0)</f>
        <v>#VALUE!</v>
      </c>
      <c r="DG436" s="33" t="e">
        <f t="shared" si="118"/>
        <v>#VALUE!</v>
      </c>
      <c r="DH436" s="53" t="e">
        <f t="shared" si="119"/>
        <v>#VALUE!</v>
      </c>
    </row>
    <row r="437" spans="1:112">
      <c r="A437" s="28">
        <v>337</v>
      </c>
      <c r="B437" s="47" t="e">
        <f>'935'!B437</f>
        <v>#VALUE!</v>
      </c>
      <c r="C437" s="48" t="e">
        <f>OR('935'!E437&lt;&gt;"VOID",'935'!F437&lt;&gt;"VOID",'935'!G437&lt;&gt;"VOID")</f>
        <v>#VALUE!</v>
      </c>
      <c r="D437" s="32" t="e">
        <f>IF('935'!D437="VOID",0,'935'!D437*(1-'935'!X437/'11'!B$17))</f>
        <v>#VALUE!</v>
      </c>
      <c r="E437" s="32" t="e">
        <f>IF('935'!E437="VOID",0,'935'!E437*(1-'935'!X437/'11'!B$17))</f>
        <v>#VALUE!</v>
      </c>
      <c r="F437" s="32" t="e">
        <f>IF('935'!F437="VOID",0,'935'!F437*(1-'935'!X437/'11'!B$17))</f>
        <v>#VALUE!</v>
      </c>
      <c r="G437" s="32" t="e">
        <f>IF('935'!G437="VOID",0,'935'!G437*(1-'935'!X437/'11'!B$17))</f>
        <v>#VALUE!</v>
      </c>
      <c r="H437" s="49" t="e">
        <f t="shared" si="100"/>
        <v>#VALUE!</v>
      </c>
      <c r="I437" s="50" t="e">
        <f>MATCH('935'!J437,'913'!$B$6:$B$1205,0)</f>
        <v>#VALUE!</v>
      </c>
      <c r="J437" s="50" t="e">
        <f>MATCH(INDEX('913'!$D$6:$D$1205,I437),'913'!$B$6:$B$1205,0)</f>
        <v>#VALUE!</v>
      </c>
      <c r="K437" s="50" t="e">
        <f>MATCH(INDEX('913'!$D$6:$D$1205,J437),'913'!$B$6:$B$1205,0)</f>
        <v>#VALUE!</v>
      </c>
      <c r="L437" s="50" t="e">
        <f>MATCH(INDEX('913'!$D$6:$D$1205,K437),'913'!$B$6:$B$1205,0)</f>
        <v>#VALUE!</v>
      </c>
      <c r="M437" s="50" t="e">
        <f>MATCH(INDEX('913'!$D$6:$D$1205,L437),'913'!$B$6:$B$1205,0)</f>
        <v>#VALUE!</v>
      </c>
      <c r="N437" s="50" t="e">
        <f>MATCH(INDEX('913'!$D$6:$D$1205,M437),'913'!$B$6:$B$1205,0)</f>
        <v>#VALUE!</v>
      </c>
      <c r="O437" s="50" t="e">
        <f>MATCH(INDEX('913'!$D$6:$D$1205,N437),'913'!$B$6:$B$1205,0)</f>
        <v>#VALUE!</v>
      </c>
      <c r="P437" s="51" t="e">
        <f>MATCH(INDEX('913'!$D$6:$D$1205,O437),'913'!$B$6:$B$1205,0)</f>
        <v>#VALUE!</v>
      </c>
      <c r="Q437" s="37">
        <f>IF(ISNUMBER(I437),MAX(0,INDEX('913'!$E$6:$E$1205,I437)),0)</f>
        <v>0</v>
      </c>
      <c r="R437" s="37">
        <f>IF(ISNUMBER(J437),MAX(0,INDEX('913'!$E$6:$E$1205,J437)),0)</f>
        <v>0</v>
      </c>
      <c r="S437" s="37">
        <f>IF(ISNUMBER(K437),MAX(0,INDEX('913'!$E$6:$E$1205,K437)),0)</f>
        <v>0</v>
      </c>
      <c r="T437" s="37">
        <f>IF(ISNUMBER(L437),MAX(0,INDEX('913'!$E$6:$E$1205,L437)),0)</f>
        <v>0</v>
      </c>
      <c r="U437" s="37">
        <f>IF(ISNUMBER(M437),MAX(0,INDEX('913'!$E$6:$E$1205,M437)),0)</f>
        <v>0</v>
      </c>
      <c r="V437" s="37">
        <f>IF(ISNUMBER(N437),MAX(0,INDEX('913'!$E$6:$E$1205,N437)),0)</f>
        <v>0</v>
      </c>
      <c r="W437" s="37">
        <f>IF(ISNUMBER(O437),MAX(0,INDEX('913'!$E$6:$E$1205,O437)),0)</f>
        <v>0</v>
      </c>
      <c r="X437" s="52">
        <f>IF(ISNUMBER(P437),MAX(0,INDEX('913'!$E$6:$E$1205,P437)),0)</f>
        <v>0</v>
      </c>
      <c r="Y437" s="37">
        <f>IF(ISNUMBER(I437),MAX(0,INDEX('913'!$F$6:$F$1205,I437)),0)</f>
        <v>0</v>
      </c>
      <c r="Z437" s="37">
        <f>IF(ISNUMBER(J437),MAX(0,INDEX('913'!$F$6:$F$1205,J437)),0)</f>
        <v>0</v>
      </c>
      <c r="AA437" s="37">
        <f>IF(ISNUMBER(K437),MAX(0,INDEX('913'!$F$6:$F$1205,K437)),0)</f>
        <v>0</v>
      </c>
      <c r="AB437" s="37">
        <f>IF(ISNUMBER(L437),MAX(0,INDEX('913'!$F$6:$F$1205,L437)),0)</f>
        <v>0</v>
      </c>
      <c r="AC437" s="37">
        <f>IF(ISNUMBER(M437),MAX(0,INDEX('913'!$F$6:$F$1205,M437)),0)</f>
        <v>0</v>
      </c>
      <c r="AD437" s="37">
        <f>IF(ISNUMBER(N437),MAX(0,INDEX('913'!$F$6:$F$1205,N437)),0)</f>
        <v>0</v>
      </c>
      <c r="AE437" s="37">
        <f>IF(ISNUMBER(O437),MAX(0,INDEX('913'!$F$6:$F$1205,O437)),0)</f>
        <v>0</v>
      </c>
      <c r="AF437" s="37">
        <f>IF(ISNUMBER(P437),MAX(0,INDEX('913'!$F$6:$F$1205,P437)),0)</f>
        <v>0</v>
      </c>
      <c r="AG437" s="32">
        <f>IF(ISNUMBER(I437),SQRT(INDEX('913'!$I$6:$I$1205,I437)^2+INDEX('913'!$J$6:$J$1205,I437)^2),0)</f>
        <v>0</v>
      </c>
      <c r="AH437" s="32">
        <f>IF(ISNUMBER(J437),SQRT(INDEX('913'!$I$6:$I$1205,J437)^2+INDEX('913'!$J$6:$J$1205,J437)^2),0)</f>
        <v>0</v>
      </c>
      <c r="AI437" s="32">
        <f>IF(ISNUMBER(K437),SQRT(INDEX('913'!$I$6:$I$1205,K437)^2+INDEX('913'!$J$6:$J$1205,K437)^2),0)</f>
        <v>0</v>
      </c>
      <c r="AJ437" s="32">
        <f>IF(ISNUMBER(L437),SQRT(INDEX('913'!$I$6:$I$1205,L437)^2+INDEX('913'!$J$6:$J$1205,L437)^2),0)</f>
        <v>0</v>
      </c>
      <c r="AK437" s="32">
        <f>IF(ISNUMBER(M437),SQRT(INDEX('913'!$I$6:$I$1205,M437)^2+INDEX('913'!$J$6:$J$1205,M437)^2),0)</f>
        <v>0</v>
      </c>
      <c r="AL437" s="32">
        <f>IF(ISNUMBER(N437),SQRT(INDEX('913'!$I$6:$I$1205,N437)^2+INDEX('913'!$J$6:$J$1205,N437)^2),0)</f>
        <v>0</v>
      </c>
      <c r="AM437" s="32">
        <f>IF(ISNUMBER(O437),SQRT(INDEX('913'!$I$6:$I$1205,O437)^2+INDEX('913'!$J$6:$J$1205,O437)^2),0)</f>
        <v>0</v>
      </c>
      <c r="AN437" s="49">
        <f>IF(ISNUMBER(P437),SQRT(INDEX('913'!$I$6:$I$1205,P437)^2+INDEX('913'!$J$6:$J$1205,P437)^2),0)</f>
        <v>0</v>
      </c>
      <c r="AO437" s="37">
        <f t="shared" si="101"/>
        <v>0</v>
      </c>
      <c r="AP437" s="37">
        <f t="shared" si="102"/>
        <v>0</v>
      </c>
      <c r="AQ437" s="33" t="e">
        <f>-100*'935'!W437*(AO437+AP437)/'11'!C$17</f>
        <v>#VALUE!</v>
      </c>
      <c r="AR437" s="37" t="e">
        <f t="shared" si="103"/>
        <v>#VALUE!</v>
      </c>
      <c r="AS437" s="52" t="e">
        <f t="shared" si="104"/>
        <v>#VALUE!</v>
      </c>
      <c r="AT437" s="32" t="e">
        <f>IF('935'!C437="VOID",0,('935'!C437*(1-'935'!X437/'11'!B$17)))</f>
        <v>#VALUE!</v>
      </c>
      <c r="AU437" s="52" t="e">
        <f>'935'!Q437*(1-'935'!Y437/'11'!C$17)/(1-'935'!X437/'11'!B$17)</f>
        <v>#VALUE!</v>
      </c>
      <c r="AV437" s="37" t="e">
        <f>INDEX('DNO totals'!$B$57:$G$57,IF('935'!K437,IF(MOD('935'!K437,1000),IF(MOD('935'!K437,100),IF(MOD('935'!K437,10),IF(MOD('935'!K437,1000)=1,6,5),4),3),2),1))</f>
        <v>#VALUE!</v>
      </c>
      <c r="AW437" s="52" t="e">
        <f t="shared" si="105"/>
        <v>#VALUE!</v>
      </c>
      <c r="AX437" s="32" t="e">
        <f>IF('935'!V437="VOID",0,'935'!V437*(1-'935'!X437/'11'!B$17))</f>
        <v>#VALUE!</v>
      </c>
      <c r="AY437" s="33" t="e">
        <f>IF(H437,-100*'Charging rates'!B$10/'11'!B$17*AX437/H437,0)</f>
        <v>#VALUE!</v>
      </c>
      <c r="AZ437" s="33" t="e">
        <f>IF(C437,'DNO totals'!B$41,0)</f>
        <v>#VALUE!</v>
      </c>
      <c r="BA437" s="33" t="e">
        <f t="shared" si="106"/>
        <v>#VALUE!</v>
      </c>
      <c r="BB437" s="33" t="e">
        <f t="shared" si="107"/>
        <v>#VALUE!</v>
      </c>
      <c r="BC437" s="53" t="e">
        <f t="shared" si="108"/>
        <v>#VALUE!</v>
      </c>
      <c r="BD437" s="32" t="e">
        <f>IF(AT437,'935'!H437*AT437/(AT437+D437+H437),0)</f>
        <v>#VALUE!</v>
      </c>
      <c r="BE437" s="32" t="e">
        <f>IF(H437,'935'!H437*H437/(AT437+D437+H437),0)</f>
        <v>#VALUE!</v>
      </c>
      <c r="BF437" s="32" t="e">
        <f>BD437*(1-'935'!X437/'11'!B$17)</f>
        <v>#VALUE!</v>
      </c>
      <c r="BG437" s="49" t="e">
        <f>BE437*(1-'935'!X437/'11'!B$17)</f>
        <v>#VALUE!</v>
      </c>
      <c r="BH437" s="52" t="e">
        <f>AV437*Parameters!B$6</f>
        <v>#VALUE!</v>
      </c>
      <c r="BI437" s="37" t="e">
        <f>IF('935'!$K437=1000,'Charging rates'!$C$38*$BH437/(1+'DNO totals'!$C$99)*'935'!$L437,0)</f>
        <v>#VALUE!</v>
      </c>
      <c r="BJ437" s="37" t="e">
        <f>IF(MOD('935'!$K437,1000)=100,'Charging rates'!$D$38*$BH437/(1+'DNO totals'!$D$99)*'935'!$M437,0)</f>
        <v>#VALUE!</v>
      </c>
      <c r="BK437" s="37" t="e">
        <f>IF(MOD('935'!$K437,100)=10,'Charging rates'!$E$38*$BH437/(1+'DNO totals'!$E$99)*'935'!$N437,0)</f>
        <v>#VALUE!</v>
      </c>
      <c r="BL437" s="37" t="e">
        <f>IF(AND(MOD('935'!$K437,10)&gt;0,MOD('935'!$K437,1000)&gt;1),'Charging rates'!$F$38*$BH437/(1+'DNO totals'!$F$99)*'935'!$O437,0)</f>
        <v>#VALUE!</v>
      </c>
      <c r="BM437" s="37" t="e">
        <f>IF(MOD('935'!$K437,1000)=1,'Charging rates'!$G$38*$BH437/(1+'DNO totals'!$G$99)*'935'!$P437,0)</f>
        <v>#VALUE!</v>
      </c>
      <c r="BN437" s="52" t="e">
        <f t="shared" si="109"/>
        <v>#VALUE!</v>
      </c>
      <c r="BO437" s="37" t="e">
        <f>IF('935'!$K437&gt;1000,'Charging rates'!$C$38*$AW437*'935'!$L437,0)</f>
        <v>#VALUE!</v>
      </c>
      <c r="BP437" s="37" t="e">
        <f>IF(MOD('935'!$K437,1000)&gt;100,'Charging rates'!$D$38*$AW437*'935'!$M437,0)</f>
        <v>#VALUE!</v>
      </c>
      <c r="BQ437" s="37" t="e">
        <f>IF(MOD('935'!$K437,100)&gt;10,'Charging rates'!$E$38*$AW437*'935'!$N437,0)</f>
        <v>#VALUE!</v>
      </c>
      <c r="BR437" s="52" t="e">
        <f t="shared" si="110"/>
        <v>#VALUE!</v>
      </c>
      <c r="BS437" s="48" t="e">
        <f>'935'!C437&lt;&gt;"VOID"</f>
        <v>#VALUE!</v>
      </c>
      <c r="BT437" s="33" t="e">
        <f>IF(BS437,(100/'11'!B$17*BD437*((1-'935'!I437)*'Charging rates'!B$51+'Charging rates'!B$63)),0)</f>
        <v>#VALUE!</v>
      </c>
      <c r="BU437" s="33" t="e">
        <f>100/'11'!B$17*BG437*('Charging rates'!B$51+'Charging rates'!B$63)</f>
        <v>#VALUE!</v>
      </c>
      <c r="BV437" s="33" t="e">
        <f>100/'11'!B$17*BE437*('Charging rates'!B$51+'Charging rates'!B$63)</f>
        <v>#VALUE!</v>
      </c>
      <c r="BW437" s="53" t="e">
        <f t="shared" si="111"/>
        <v>#VALUE!</v>
      </c>
      <c r="BX437" s="32" t="e">
        <f>AT437-('935'!T437*(1-'935'!X437/'11'!B$17))</f>
        <v>#VALUE!</v>
      </c>
      <c r="BY437" s="32">
        <f>0-IF(ISNUMBER(I437),INDEX('913'!$I$6:$I$1205,I437),0)-IF(ISNUMBER(J437),INDEX('913'!$I$6:$I$1205,J437),0)-IF(ISNUMBER(K437),INDEX('913'!$I$6:$I$1205,K437),0)-IF(ISNUMBER(L437),INDEX('913'!$I$6:$I$1205,L437),0)-IF(ISNUMBER(M437),INDEX('913'!$I$6:$I$1205,M437),0)-IF(ISNUMBER(N437),INDEX('913'!$I$6:$I$1205,N437),0)-IF(ISNUMBER(O437),INDEX('913'!$I$6:$I$1205,O437),0)-IF(ISNUMBER(P437),INDEX('913'!$I$6:$I$1205,P437),0)</f>
        <v>0</v>
      </c>
      <c r="BZ437" s="37">
        <f>IF(BY437=0,1,MAX(1,SQRT(BY437^2+(IF(ISNUMBER(I437),INDEX('913'!$J$6:$J$1205,I437),0)+IF(ISNUMBER(J437),INDEX('913'!$J$6:$J$1205,J437),0)+IF(ISNUMBER(K437),INDEX('913'!$J$6:$J$1205,K437),0)+IF(ISNUMBER(L437),INDEX('913'!$J$6:$J$1205,L437),0)+IF(ISNUMBER(M437),INDEX('913'!$J$6:$J$1205,M437),0)+IF(ISNUMBER(N437),INDEX('913'!$J$6:$J$1205,N437),0)+IF(ISNUMBER(O437),INDEX('913'!$J$6:$J$1205,O437),0)+IF(ISNUMBER(P437),INDEX('913'!$J$6:$J$1205,P437),0))^2)/BY437))</f>
        <v>1</v>
      </c>
      <c r="CA437" s="33" t="e">
        <f>100*AO437/'11'!B$17</f>
        <v>#VALUE!</v>
      </c>
      <c r="CB437" s="37" t="e">
        <f>100*(AP437*BZ437)/'11'!C$17</f>
        <v>#VALUE!</v>
      </c>
      <c r="CC437" s="37" t="e">
        <f t="shared" si="112"/>
        <v>#VALUE!</v>
      </c>
      <c r="CD437" s="33" t="e">
        <f t="shared" si="113"/>
        <v>#VALUE!</v>
      </c>
      <c r="CE437" s="54" t="e">
        <f>'11'!C$17-'935'!Y437</f>
        <v>#VALUE!</v>
      </c>
      <c r="CF437" s="37" t="e">
        <f>MAX('DNO totals'!B$312+0,MIN('935'!L437+0,'DNO totals'!B$304+0))</f>
        <v>#VALUE!</v>
      </c>
      <c r="CG437" s="37" t="e">
        <f>MAX('DNO totals'!C$312+0,MIN('935'!M437+0,'DNO totals'!C$304+0))</f>
        <v>#VALUE!</v>
      </c>
      <c r="CH437" s="37" t="e">
        <f>MAX('DNO totals'!D$312+0,MIN('935'!N437+0,'DNO totals'!D$304+0))</f>
        <v>#VALUE!</v>
      </c>
      <c r="CI437" s="37" t="e">
        <f>MAX('DNO totals'!E$312+0,MIN('935'!O437+0,'DNO totals'!E$304+0))</f>
        <v>#VALUE!</v>
      </c>
      <c r="CJ437" s="52" t="e">
        <f>MAX('DNO totals'!F$312+0,MIN('935'!P437+0,'DNO totals'!F$304+0))</f>
        <v>#VALUE!</v>
      </c>
      <c r="CK437" s="37" t="e">
        <f>IF('935'!$K437=1000,'Charging rates'!$C$38*$BH437/(1+'DNO totals'!$C$99)*$CF437,0)</f>
        <v>#VALUE!</v>
      </c>
      <c r="CL437" s="37" t="e">
        <f>IF(MOD('935'!$K437,1000)=100,'Charging rates'!$D$38*$BH437/(1+'DNO totals'!$D$99)*$CG437,0)</f>
        <v>#VALUE!</v>
      </c>
      <c r="CM437" s="37" t="e">
        <f>IF(MOD('935'!$K437,100)=10,'Charging rates'!$E$38*$BH437/(1+'DNO totals'!$E$99)*$CH437,0)</f>
        <v>#VALUE!</v>
      </c>
      <c r="CN437" s="37" t="e">
        <f>IF(AND(MOD('935'!$K437,10)&gt;0,MOD('935'!$K437,1000)&gt;1),'Charging rates'!$F$38*$BH437/(1+'DNO totals'!$F$99)*$CI437,0)</f>
        <v>#VALUE!</v>
      </c>
      <c r="CO437" s="37" t="e">
        <f>IF(MOD('935'!$K437,1000)=1,'Charging rates'!$G$38*$BH437/(1+'DNO totals'!$G$99)*$CJ437,0)</f>
        <v>#VALUE!</v>
      </c>
      <c r="CP437" s="52" t="e">
        <f t="shared" si="114"/>
        <v>#VALUE!</v>
      </c>
      <c r="CQ437" s="37" t="e">
        <f>IF('935'!$K437&gt;1000,'Charging rates'!$C$38*$AW437*$CF437,0)</f>
        <v>#VALUE!</v>
      </c>
      <c r="CR437" s="37" t="e">
        <f>IF(MOD('935'!$K437,1000)&gt;100,'Charging rates'!$D$38*$AW437*$CG437,0)</f>
        <v>#VALUE!</v>
      </c>
      <c r="CS437" s="37" t="e">
        <f>IF(MOD('935'!$K437,100)&gt;10,'Charging rates'!$E$38*$AW437*$CH437,0)</f>
        <v>#VALUE!</v>
      </c>
      <c r="CT437" s="52" t="e">
        <f t="shared" si="115"/>
        <v>#VALUE!</v>
      </c>
      <c r="CU437" s="33" t="e">
        <f>100*(AP437*'935'!Q437*BZ437)/'11'!B$17</f>
        <v>#VALUE!</v>
      </c>
      <c r="CV437" s="33" t="e">
        <f>100/'11'!B$17*'Charging rates'!B$10*AW437</f>
        <v>#VALUE!</v>
      </c>
      <c r="CW437" s="33" t="e">
        <f>IF(AT437=0,0,(1-BX437/AT437)*(CA437+IF('935'!Q437=0,0,(CB437*'935'!Q437*('11'!C$17-'935'!Y437)/('11'!B$17-'935'!X437)))))</f>
        <v>#VALUE!</v>
      </c>
      <c r="CX437" s="33" t="e">
        <f t="shared" si="116"/>
        <v>#VALUE!</v>
      </c>
      <c r="CY437" s="49" t="e">
        <f t="shared" si="117"/>
        <v>#VALUE!</v>
      </c>
      <c r="CZ437" s="32" t="e">
        <f>AT437*(Parameters!B$21+AU437)*IF('DNO totals'!B$323&lt;0,1,'935'!S437)</f>
        <v>#VALUE!</v>
      </c>
      <c r="DA437" s="52" t="e">
        <f>IF('DNO totals'!B$323&lt;0,1,'935'!S437)*(Parameters!B$21+AU437)</f>
        <v>#VALUE!</v>
      </c>
      <c r="DB437" s="37" t="e">
        <f>CX437+'Charging rates'!B$106*DA437*100/'11'!B$17</f>
        <v>#VALUE!</v>
      </c>
      <c r="DC437" s="37" t="e">
        <f>DB437+'Charging rates'!B$116*(Parameters!B$21+AU437)*100/'11'!B$17*IF('DNO totals'!B$323&lt;0,1,'935'!S437)</f>
        <v>#VALUE!</v>
      </c>
      <c r="DD437" s="37" t="e">
        <f>'Charging rates'!B$97*(CP437+CT437)*100/'11'!B$17</f>
        <v>#VALUE!</v>
      </c>
      <c r="DE437" s="33" t="e">
        <f>MAX(0-(CB437*AU437*'11'!C$17/'11'!B$17),DC437+DD437)</f>
        <v>#VALUE!</v>
      </c>
      <c r="DF437" s="37" t="e">
        <f>IF(BS437,IF(AU437=0,CC437,MAX(0,MIN(CC437,CC437+(DE437/'935'!Q437*('11'!B$17-'935'!X437)/('11'!C$17-'935'!Y437))))),0)</f>
        <v>#VALUE!</v>
      </c>
      <c r="DG437" s="33" t="e">
        <f t="shared" si="118"/>
        <v>#VALUE!</v>
      </c>
      <c r="DH437" s="53" t="e">
        <f t="shared" si="119"/>
        <v>#VALUE!</v>
      </c>
    </row>
    <row r="438" spans="1:112">
      <c r="A438" s="28">
        <v>338</v>
      </c>
      <c r="B438" s="47" t="e">
        <f>'935'!B438</f>
        <v>#VALUE!</v>
      </c>
      <c r="C438" s="48" t="e">
        <f>OR('935'!E438&lt;&gt;"VOID",'935'!F438&lt;&gt;"VOID",'935'!G438&lt;&gt;"VOID")</f>
        <v>#VALUE!</v>
      </c>
      <c r="D438" s="32" t="e">
        <f>IF('935'!D438="VOID",0,'935'!D438*(1-'935'!X438/'11'!B$17))</f>
        <v>#VALUE!</v>
      </c>
      <c r="E438" s="32" t="e">
        <f>IF('935'!E438="VOID",0,'935'!E438*(1-'935'!X438/'11'!B$17))</f>
        <v>#VALUE!</v>
      </c>
      <c r="F438" s="32" t="e">
        <f>IF('935'!F438="VOID",0,'935'!F438*(1-'935'!X438/'11'!B$17))</f>
        <v>#VALUE!</v>
      </c>
      <c r="G438" s="32" t="e">
        <f>IF('935'!G438="VOID",0,'935'!G438*(1-'935'!X438/'11'!B$17))</f>
        <v>#VALUE!</v>
      </c>
      <c r="H438" s="49" t="e">
        <f t="shared" si="100"/>
        <v>#VALUE!</v>
      </c>
      <c r="I438" s="50" t="e">
        <f>MATCH('935'!J438,'913'!$B$6:$B$1205,0)</f>
        <v>#VALUE!</v>
      </c>
      <c r="J438" s="50" t="e">
        <f>MATCH(INDEX('913'!$D$6:$D$1205,I438),'913'!$B$6:$B$1205,0)</f>
        <v>#VALUE!</v>
      </c>
      <c r="K438" s="50" t="e">
        <f>MATCH(INDEX('913'!$D$6:$D$1205,J438),'913'!$B$6:$B$1205,0)</f>
        <v>#VALUE!</v>
      </c>
      <c r="L438" s="50" t="e">
        <f>MATCH(INDEX('913'!$D$6:$D$1205,K438),'913'!$B$6:$B$1205,0)</f>
        <v>#VALUE!</v>
      </c>
      <c r="M438" s="50" t="e">
        <f>MATCH(INDEX('913'!$D$6:$D$1205,L438),'913'!$B$6:$B$1205,0)</f>
        <v>#VALUE!</v>
      </c>
      <c r="N438" s="50" t="e">
        <f>MATCH(INDEX('913'!$D$6:$D$1205,M438),'913'!$B$6:$B$1205,0)</f>
        <v>#VALUE!</v>
      </c>
      <c r="O438" s="50" t="e">
        <f>MATCH(INDEX('913'!$D$6:$D$1205,N438),'913'!$B$6:$B$1205,0)</f>
        <v>#VALUE!</v>
      </c>
      <c r="P438" s="51" t="e">
        <f>MATCH(INDEX('913'!$D$6:$D$1205,O438),'913'!$B$6:$B$1205,0)</f>
        <v>#VALUE!</v>
      </c>
      <c r="Q438" s="37">
        <f>IF(ISNUMBER(I438),MAX(0,INDEX('913'!$E$6:$E$1205,I438)),0)</f>
        <v>0</v>
      </c>
      <c r="R438" s="37">
        <f>IF(ISNUMBER(J438),MAX(0,INDEX('913'!$E$6:$E$1205,J438)),0)</f>
        <v>0</v>
      </c>
      <c r="S438" s="37">
        <f>IF(ISNUMBER(K438),MAX(0,INDEX('913'!$E$6:$E$1205,K438)),0)</f>
        <v>0</v>
      </c>
      <c r="T438" s="37">
        <f>IF(ISNUMBER(L438),MAX(0,INDEX('913'!$E$6:$E$1205,L438)),0)</f>
        <v>0</v>
      </c>
      <c r="U438" s="37">
        <f>IF(ISNUMBER(M438),MAX(0,INDEX('913'!$E$6:$E$1205,M438)),0)</f>
        <v>0</v>
      </c>
      <c r="V438" s="37">
        <f>IF(ISNUMBER(N438),MAX(0,INDEX('913'!$E$6:$E$1205,N438)),0)</f>
        <v>0</v>
      </c>
      <c r="W438" s="37">
        <f>IF(ISNUMBER(O438),MAX(0,INDEX('913'!$E$6:$E$1205,O438)),0)</f>
        <v>0</v>
      </c>
      <c r="X438" s="52">
        <f>IF(ISNUMBER(P438),MAX(0,INDEX('913'!$E$6:$E$1205,P438)),0)</f>
        <v>0</v>
      </c>
      <c r="Y438" s="37">
        <f>IF(ISNUMBER(I438),MAX(0,INDEX('913'!$F$6:$F$1205,I438)),0)</f>
        <v>0</v>
      </c>
      <c r="Z438" s="37">
        <f>IF(ISNUMBER(J438),MAX(0,INDEX('913'!$F$6:$F$1205,J438)),0)</f>
        <v>0</v>
      </c>
      <c r="AA438" s="37">
        <f>IF(ISNUMBER(K438),MAX(0,INDEX('913'!$F$6:$F$1205,K438)),0)</f>
        <v>0</v>
      </c>
      <c r="AB438" s="37">
        <f>IF(ISNUMBER(L438),MAX(0,INDEX('913'!$F$6:$F$1205,L438)),0)</f>
        <v>0</v>
      </c>
      <c r="AC438" s="37">
        <f>IF(ISNUMBER(M438),MAX(0,INDEX('913'!$F$6:$F$1205,M438)),0)</f>
        <v>0</v>
      </c>
      <c r="AD438" s="37">
        <f>IF(ISNUMBER(N438),MAX(0,INDEX('913'!$F$6:$F$1205,N438)),0)</f>
        <v>0</v>
      </c>
      <c r="AE438" s="37">
        <f>IF(ISNUMBER(O438),MAX(0,INDEX('913'!$F$6:$F$1205,O438)),0)</f>
        <v>0</v>
      </c>
      <c r="AF438" s="37">
        <f>IF(ISNUMBER(P438),MAX(0,INDEX('913'!$F$6:$F$1205,P438)),0)</f>
        <v>0</v>
      </c>
      <c r="AG438" s="32">
        <f>IF(ISNUMBER(I438),SQRT(INDEX('913'!$I$6:$I$1205,I438)^2+INDEX('913'!$J$6:$J$1205,I438)^2),0)</f>
        <v>0</v>
      </c>
      <c r="AH438" s="32">
        <f>IF(ISNUMBER(J438),SQRT(INDEX('913'!$I$6:$I$1205,J438)^2+INDEX('913'!$J$6:$J$1205,J438)^2),0)</f>
        <v>0</v>
      </c>
      <c r="AI438" s="32">
        <f>IF(ISNUMBER(K438),SQRT(INDEX('913'!$I$6:$I$1205,K438)^2+INDEX('913'!$J$6:$J$1205,K438)^2),0)</f>
        <v>0</v>
      </c>
      <c r="AJ438" s="32">
        <f>IF(ISNUMBER(L438),SQRT(INDEX('913'!$I$6:$I$1205,L438)^2+INDEX('913'!$J$6:$J$1205,L438)^2),0)</f>
        <v>0</v>
      </c>
      <c r="AK438" s="32">
        <f>IF(ISNUMBER(M438),SQRT(INDEX('913'!$I$6:$I$1205,M438)^2+INDEX('913'!$J$6:$J$1205,M438)^2),0)</f>
        <v>0</v>
      </c>
      <c r="AL438" s="32">
        <f>IF(ISNUMBER(N438),SQRT(INDEX('913'!$I$6:$I$1205,N438)^2+INDEX('913'!$J$6:$J$1205,N438)^2),0)</f>
        <v>0</v>
      </c>
      <c r="AM438" s="32">
        <f>IF(ISNUMBER(O438),SQRT(INDEX('913'!$I$6:$I$1205,O438)^2+INDEX('913'!$J$6:$J$1205,O438)^2),0)</f>
        <v>0</v>
      </c>
      <c r="AN438" s="49">
        <f>IF(ISNUMBER(P438),SQRT(INDEX('913'!$I$6:$I$1205,P438)^2+INDEX('913'!$J$6:$J$1205,P438)^2),0)</f>
        <v>0</v>
      </c>
      <c r="AO438" s="37">
        <f t="shared" si="101"/>
        <v>0</v>
      </c>
      <c r="AP438" s="37">
        <f t="shared" si="102"/>
        <v>0</v>
      </c>
      <c r="AQ438" s="33" t="e">
        <f>-100*'935'!W438*(AO438+AP438)/'11'!C$17</f>
        <v>#VALUE!</v>
      </c>
      <c r="AR438" s="37" t="e">
        <f t="shared" si="103"/>
        <v>#VALUE!</v>
      </c>
      <c r="AS438" s="52" t="e">
        <f t="shared" si="104"/>
        <v>#VALUE!</v>
      </c>
      <c r="AT438" s="32" t="e">
        <f>IF('935'!C438="VOID",0,('935'!C438*(1-'935'!X438/'11'!B$17)))</f>
        <v>#VALUE!</v>
      </c>
      <c r="AU438" s="52" t="e">
        <f>'935'!Q438*(1-'935'!Y438/'11'!C$17)/(1-'935'!X438/'11'!B$17)</f>
        <v>#VALUE!</v>
      </c>
      <c r="AV438" s="37" t="e">
        <f>INDEX('DNO totals'!$B$57:$G$57,IF('935'!K438,IF(MOD('935'!K438,1000),IF(MOD('935'!K438,100),IF(MOD('935'!K438,10),IF(MOD('935'!K438,1000)=1,6,5),4),3),2),1))</f>
        <v>#VALUE!</v>
      </c>
      <c r="AW438" s="52" t="e">
        <f t="shared" si="105"/>
        <v>#VALUE!</v>
      </c>
      <c r="AX438" s="32" t="e">
        <f>IF('935'!V438="VOID",0,'935'!V438*(1-'935'!X438/'11'!B$17))</f>
        <v>#VALUE!</v>
      </c>
      <c r="AY438" s="33" t="e">
        <f>IF(H438,-100*'Charging rates'!B$10/'11'!B$17*AX438/H438,0)</f>
        <v>#VALUE!</v>
      </c>
      <c r="AZ438" s="33" t="e">
        <f>IF(C438,'DNO totals'!B$41,0)</f>
        <v>#VALUE!</v>
      </c>
      <c r="BA438" s="33" t="e">
        <f t="shared" si="106"/>
        <v>#VALUE!</v>
      </c>
      <c r="BB438" s="33" t="e">
        <f t="shared" si="107"/>
        <v>#VALUE!</v>
      </c>
      <c r="BC438" s="53" t="e">
        <f t="shared" si="108"/>
        <v>#VALUE!</v>
      </c>
      <c r="BD438" s="32" t="e">
        <f>IF(AT438,'935'!H438*AT438/(AT438+D438+H438),0)</f>
        <v>#VALUE!</v>
      </c>
      <c r="BE438" s="32" t="e">
        <f>IF(H438,'935'!H438*H438/(AT438+D438+H438),0)</f>
        <v>#VALUE!</v>
      </c>
      <c r="BF438" s="32" t="e">
        <f>BD438*(1-'935'!X438/'11'!B$17)</f>
        <v>#VALUE!</v>
      </c>
      <c r="BG438" s="49" t="e">
        <f>BE438*(1-'935'!X438/'11'!B$17)</f>
        <v>#VALUE!</v>
      </c>
      <c r="BH438" s="52" t="e">
        <f>AV438*Parameters!B$6</f>
        <v>#VALUE!</v>
      </c>
      <c r="BI438" s="37" t="e">
        <f>IF('935'!$K438=1000,'Charging rates'!$C$38*$BH438/(1+'DNO totals'!$C$99)*'935'!$L438,0)</f>
        <v>#VALUE!</v>
      </c>
      <c r="BJ438" s="37" t="e">
        <f>IF(MOD('935'!$K438,1000)=100,'Charging rates'!$D$38*$BH438/(1+'DNO totals'!$D$99)*'935'!$M438,0)</f>
        <v>#VALUE!</v>
      </c>
      <c r="BK438" s="37" t="e">
        <f>IF(MOD('935'!$K438,100)=10,'Charging rates'!$E$38*$BH438/(1+'DNO totals'!$E$99)*'935'!$N438,0)</f>
        <v>#VALUE!</v>
      </c>
      <c r="BL438" s="37" t="e">
        <f>IF(AND(MOD('935'!$K438,10)&gt;0,MOD('935'!$K438,1000)&gt;1),'Charging rates'!$F$38*$BH438/(1+'DNO totals'!$F$99)*'935'!$O438,0)</f>
        <v>#VALUE!</v>
      </c>
      <c r="BM438" s="37" t="e">
        <f>IF(MOD('935'!$K438,1000)=1,'Charging rates'!$G$38*$BH438/(1+'DNO totals'!$G$99)*'935'!$P438,0)</f>
        <v>#VALUE!</v>
      </c>
      <c r="BN438" s="52" t="e">
        <f t="shared" si="109"/>
        <v>#VALUE!</v>
      </c>
      <c r="BO438" s="37" t="e">
        <f>IF('935'!$K438&gt;1000,'Charging rates'!$C$38*$AW438*'935'!$L438,0)</f>
        <v>#VALUE!</v>
      </c>
      <c r="BP438" s="37" t="e">
        <f>IF(MOD('935'!$K438,1000)&gt;100,'Charging rates'!$D$38*$AW438*'935'!$M438,0)</f>
        <v>#VALUE!</v>
      </c>
      <c r="BQ438" s="37" t="e">
        <f>IF(MOD('935'!$K438,100)&gt;10,'Charging rates'!$E$38*$AW438*'935'!$N438,0)</f>
        <v>#VALUE!</v>
      </c>
      <c r="BR438" s="52" t="e">
        <f t="shared" si="110"/>
        <v>#VALUE!</v>
      </c>
      <c r="BS438" s="48" t="e">
        <f>'935'!C438&lt;&gt;"VOID"</f>
        <v>#VALUE!</v>
      </c>
      <c r="BT438" s="33" t="e">
        <f>IF(BS438,(100/'11'!B$17*BD438*((1-'935'!I438)*'Charging rates'!B$51+'Charging rates'!B$63)),0)</f>
        <v>#VALUE!</v>
      </c>
      <c r="BU438" s="33" t="e">
        <f>100/'11'!B$17*BG438*('Charging rates'!B$51+'Charging rates'!B$63)</f>
        <v>#VALUE!</v>
      </c>
      <c r="BV438" s="33" t="e">
        <f>100/'11'!B$17*BE438*('Charging rates'!B$51+'Charging rates'!B$63)</f>
        <v>#VALUE!</v>
      </c>
      <c r="BW438" s="53" t="e">
        <f t="shared" si="111"/>
        <v>#VALUE!</v>
      </c>
      <c r="BX438" s="32" t="e">
        <f>AT438-('935'!T438*(1-'935'!X438/'11'!B$17))</f>
        <v>#VALUE!</v>
      </c>
      <c r="BY438" s="32">
        <f>0-IF(ISNUMBER(I438),INDEX('913'!$I$6:$I$1205,I438),0)-IF(ISNUMBER(J438),INDEX('913'!$I$6:$I$1205,J438),0)-IF(ISNUMBER(K438),INDEX('913'!$I$6:$I$1205,K438),0)-IF(ISNUMBER(L438),INDEX('913'!$I$6:$I$1205,L438),0)-IF(ISNUMBER(M438),INDEX('913'!$I$6:$I$1205,M438),0)-IF(ISNUMBER(N438),INDEX('913'!$I$6:$I$1205,N438),0)-IF(ISNUMBER(O438),INDEX('913'!$I$6:$I$1205,O438),0)-IF(ISNUMBER(P438),INDEX('913'!$I$6:$I$1205,P438),0)</f>
        <v>0</v>
      </c>
      <c r="BZ438" s="37">
        <f>IF(BY438=0,1,MAX(1,SQRT(BY438^2+(IF(ISNUMBER(I438),INDEX('913'!$J$6:$J$1205,I438),0)+IF(ISNUMBER(J438),INDEX('913'!$J$6:$J$1205,J438),0)+IF(ISNUMBER(K438),INDEX('913'!$J$6:$J$1205,K438),0)+IF(ISNUMBER(L438),INDEX('913'!$J$6:$J$1205,L438),0)+IF(ISNUMBER(M438),INDEX('913'!$J$6:$J$1205,M438),0)+IF(ISNUMBER(N438),INDEX('913'!$J$6:$J$1205,N438),0)+IF(ISNUMBER(O438),INDEX('913'!$J$6:$J$1205,O438),0)+IF(ISNUMBER(P438),INDEX('913'!$J$6:$J$1205,P438),0))^2)/BY438))</f>
        <v>1</v>
      </c>
      <c r="CA438" s="33" t="e">
        <f>100*AO438/'11'!B$17</f>
        <v>#VALUE!</v>
      </c>
      <c r="CB438" s="37" t="e">
        <f>100*(AP438*BZ438)/'11'!C$17</f>
        <v>#VALUE!</v>
      </c>
      <c r="CC438" s="37" t="e">
        <f t="shared" si="112"/>
        <v>#VALUE!</v>
      </c>
      <c r="CD438" s="33" t="e">
        <f t="shared" si="113"/>
        <v>#VALUE!</v>
      </c>
      <c r="CE438" s="54" t="e">
        <f>'11'!C$17-'935'!Y438</f>
        <v>#VALUE!</v>
      </c>
      <c r="CF438" s="37" t="e">
        <f>MAX('DNO totals'!B$312+0,MIN('935'!L438+0,'DNO totals'!B$304+0))</f>
        <v>#VALUE!</v>
      </c>
      <c r="CG438" s="37" t="e">
        <f>MAX('DNO totals'!C$312+0,MIN('935'!M438+0,'DNO totals'!C$304+0))</f>
        <v>#VALUE!</v>
      </c>
      <c r="CH438" s="37" t="e">
        <f>MAX('DNO totals'!D$312+0,MIN('935'!N438+0,'DNO totals'!D$304+0))</f>
        <v>#VALUE!</v>
      </c>
      <c r="CI438" s="37" t="e">
        <f>MAX('DNO totals'!E$312+0,MIN('935'!O438+0,'DNO totals'!E$304+0))</f>
        <v>#VALUE!</v>
      </c>
      <c r="CJ438" s="52" t="e">
        <f>MAX('DNO totals'!F$312+0,MIN('935'!P438+0,'DNO totals'!F$304+0))</f>
        <v>#VALUE!</v>
      </c>
      <c r="CK438" s="37" t="e">
        <f>IF('935'!$K438=1000,'Charging rates'!$C$38*$BH438/(1+'DNO totals'!$C$99)*$CF438,0)</f>
        <v>#VALUE!</v>
      </c>
      <c r="CL438" s="37" t="e">
        <f>IF(MOD('935'!$K438,1000)=100,'Charging rates'!$D$38*$BH438/(1+'DNO totals'!$D$99)*$CG438,0)</f>
        <v>#VALUE!</v>
      </c>
      <c r="CM438" s="37" t="e">
        <f>IF(MOD('935'!$K438,100)=10,'Charging rates'!$E$38*$BH438/(1+'DNO totals'!$E$99)*$CH438,0)</f>
        <v>#VALUE!</v>
      </c>
      <c r="CN438" s="37" t="e">
        <f>IF(AND(MOD('935'!$K438,10)&gt;0,MOD('935'!$K438,1000)&gt;1),'Charging rates'!$F$38*$BH438/(1+'DNO totals'!$F$99)*$CI438,0)</f>
        <v>#VALUE!</v>
      </c>
      <c r="CO438" s="37" t="e">
        <f>IF(MOD('935'!$K438,1000)=1,'Charging rates'!$G$38*$BH438/(1+'DNO totals'!$G$99)*$CJ438,0)</f>
        <v>#VALUE!</v>
      </c>
      <c r="CP438" s="52" t="e">
        <f t="shared" si="114"/>
        <v>#VALUE!</v>
      </c>
      <c r="CQ438" s="37" t="e">
        <f>IF('935'!$K438&gt;1000,'Charging rates'!$C$38*$AW438*$CF438,0)</f>
        <v>#VALUE!</v>
      </c>
      <c r="CR438" s="37" t="e">
        <f>IF(MOD('935'!$K438,1000)&gt;100,'Charging rates'!$D$38*$AW438*$CG438,0)</f>
        <v>#VALUE!</v>
      </c>
      <c r="CS438" s="37" t="e">
        <f>IF(MOD('935'!$K438,100)&gt;10,'Charging rates'!$E$38*$AW438*$CH438,0)</f>
        <v>#VALUE!</v>
      </c>
      <c r="CT438" s="52" t="e">
        <f t="shared" si="115"/>
        <v>#VALUE!</v>
      </c>
      <c r="CU438" s="33" t="e">
        <f>100*(AP438*'935'!Q438*BZ438)/'11'!B$17</f>
        <v>#VALUE!</v>
      </c>
      <c r="CV438" s="33" t="e">
        <f>100/'11'!B$17*'Charging rates'!B$10*AW438</f>
        <v>#VALUE!</v>
      </c>
      <c r="CW438" s="33" t="e">
        <f>IF(AT438=0,0,(1-BX438/AT438)*(CA438+IF('935'!Q438=0,0,(CB438*'935'!Q438*('11'!C$17-'935'!Y438)/('11'!B$17-'935'!X438)))))</f>
        <v>#VALUE!</v>
      </c>
      <c r="CX438" s="33" t="e">
        <f t="shared" si="116"/>
        <v>#VALUE!</v>
      </c>
      <c r="CY438" s="49" t="e">
        <f t="shared" si="117"/>
        <v>#VALUE!</v>
      </c>
      <c r="CZ438" s="32" t="e">
        <f>AT438*(Parameters!B$21+AU438)*IF('DNO totals'!B$323&lt;0,1,'935'!S438)</f>
        <v>#VALUE!</v>
      </c>
      <c r="DA438" s="52" t="e">
        <f>IF('DNO totals'!B$323&lt;0,1,'935'!S438)*(Parameters!B$21+AU438)</f>
        <v>#VALUE!</v>
      </c>
      <c r="DB438" s="37" t="e">
        <f>CX438+'Charging rates'!B$106*DA438*100/'11'!B$17</f>
        <v>#VALUE!</v>
      </c>
      <c r="DC438" s="37" t="e">
        <f>DB438+'Charging rates'!B$116*(Parameters!B$21+AU438)*100/'11'!B$17*IF('DNO totals'!B$323&lt;0,1,'935'!S438)</f>
        <v>#VALUE!</v>
      </c>
      <c r="DD438" s="37" t="e">
        <f>'Charging rates'!B$97*(CP438+CT438)*100/'11'!B$17</f>
        <v>#VALUE!</v>
      </c>
      <c r="DE438" s="33" t="e">
        <f>MAX(0-(CB438*AU438*'11'!C$17/'11'!B$17),DC438+DD438)</f>
        <v>#VALUE!</v>
      </c>
      <c r="DF438" s="37" t="e">
        <f>IF(BS438,IF(AU438=0,CC438,MAX(0,MIN(CC438,CC438+(DE438/'935'!Q438*('11'!B$17-'935'!X438)/('11'!C$17-'935'!Y438))))),0)</f>
        <v>#VALUE!</v>
      </c>
      <c r="DG438" s="33" t="e">
        <f t="shared" si="118"/>
        <v>#VALUE!</v>
      </c>
      <c r="DH438" s="53" t="e">
        <f t="shared" si="119"/>
        <v>#VALUE!</v>
      </c>
    </row>
    <row r="439" spans="1:112">
      <c r="A439" s="28">
        <v>339</v>
      </c>
      <c r="B439" s="47" t="e">
        <f>'935'!B439</f>
        <v>#VALUE!</v>
      </c>
      <c r="C439" s="48" t="e">
        <f>OR('935'!E439&lt;&gt;"VOID",'935'!F439&lt;&gt;"VOID",'935'!G439&lt;&gt;"VOID")</f>
        <v>#VALUE!</v>
      </c>
      <c r="D439" s="32" t="e">
        <f>IF('935'!D439="VOID",0,'935'!D439*(1-'935'!X439/'11'!B$17))</f>
        <v>#VALUE!</v>
      </c>
      <c r="E439" s="32" t="e">
        <f>IF('935'!E439="VOID",0,'935'!E439*(1-'935'!X439/'11'!B$17))</f>
        <v>#VALUE!</v>
      </c>
      <c r="F439" s="32" t="e">
        <f>IF('935'!F439="VOID",0,'935'!F439*(1-'935'!X439/'11'!B$17))</f>
        <v>#VALUE!</v>
      </c>
      <c r="G439" s="32" t="e">
        <f>IF('935'!G439="VOID",0,'935'!G439*(1-'935'!X439/'11'!B$17))</f>
        <v>#VALUE!</v>
      </c>
      <c r="H439" s="49" t="e">
        <f t="shared" si="100"/>
        <v>#VALUE!</v>
      </c>
      <c r="I439" s="50" t="e">
        <f>MATCH('935'!J439,'913'!$B$6:$B$1205,0)</f>
        <v>#VALUE!</v>
      </c>
      <c r="J439" s="50" t="e">
        <f>MATCH(INDEX('913'!$D$6:$D$1205,I439),'913'!$B$6:$B$1205,0)</f>
        <v>#VALUE!</v>
      </c>
      <c r="K439" s="50" t="e">
        <f>MATCH(INDEX('913'!$D$6:$D$1205,J439),'913'!$B$6:$B$1205,0)</f>
        <v>#VALUE!</v>
      </c>
      <c r="L439" s="50" t="e">
        <f>MATCH(INDEX('913'!$D$6:$D$1205,K439),'913'!$B$6:$B$1205,0)</f>
        <v>#VALUE!</v>
      </c>
      <c r="M439" s="50" t="e">
        <f>MATCH(INDEX('913'!$D$6:$D$1205,L439),'913'!$B$6:$B$1205,0)</f>
        <v>#VALUE!</v>
      </c>
      <c r="N439" s="50" t="e">
        <f>MATCH(INDEX('913'!$D$6:$D$1205,M439),'913'!$B$6:$B$1205,0)</f>
        <v>#VALUE!</v>
      </c>
      <c r="O439" s="50" t="e">
        <f>MATCH(INDEX('913'!$D$6:$D$1205,N439),'913'!$B$6:$B$1205,0)</f>
        <v>#VALUE!</v>
      </c>
      <c r="P439" s="51" t="e">
        <f>MATCH(INDEX('913'!$D$6:$D$1205,O439),'913'!$B$6:$B$1205,0)</f>
        <v>#VALUE!</v>
      </c>
      <c r="Q439" s="37">
        <f>IF(ISNUMBER(I439),MAX(0,INDEX('913'!$E$6:$E$1205,I439)),0)</f>
        <v>0</v>
      </c>
      <c r="R439" s="37">
        <f>IF(ISNUMBER(J439),MAX(0,INDEX('913'!$E$6:$E$1205,J439)),0)</f>
        <v>0</v>
      </c>
      <c r="S439" s="37">
        <f>IF(ISNUMBER(K439),MAX(0,INDEX('913'!$E$6:$E$1205,K439)),0)</f>
        <v>0</v>
      </c>
      <c r="T439" s="37">
        <f>IF(ISNUMBER(L439),MAX(0,INDEX('913'!$E$6:$E$1205,L439)),0)</f>
        <v>0</v>
      </c>
      <c r="U439" s="37">
        <f>IF(ISNUMBER(M439),MAX(0,INDEX('913'!$E$6:$E$1205,M439)),0)</f>
        <v>0</v>
      </c>
      <c r="V439" s="37">
        <f>IF(ISNUMBER(N439),MAX(0,INDEX('913'!$E$6:$E$1205,N439)),0)</f>
        <v>0</v>
      </c>
      <c r="W439" s="37">
        <f>IF(ISNUMBER(O439),MAX(0,INDEX('913'!$E$6:$E$1205,O439)),0)</f>
        <v>0</v>
      </c>
      <c r="X439" s="52">
        <f>IF(ISNUMBER(P439),MAX(0,INDEX('913'!$E$6:$E$1205,P439)),0)</f>
        <v>0</v>
      </c>
      <c r="Y439" s="37">
        <f>IF(ISNUMBER(I439),MAX(0,INDEX('913'!$F$6:$F$1205,I439)),0)</f>
        <v>0</v>
      </c>
      <c r="Z439" s="37">
        <f>IF(ISNUMBER(J439),MAX(0,INDEX('913'!$F$6:$F$1205,J439)),0)</f>
        <v>0</v>
      </c>
      <c r="AA439" s="37">
        <f>IF(ISNUMBER(K439),MAX(0,INDEX('913'!$F$6:$F$1205,K439)),0)</f>
        <v>0</v>
      </c>
      <c r="AB439" s="37">
        <f>IF(ISNUMBER(L439),MAX(0,INDEX('913'!$F$6:$F$1205,L439)),0)</f>
        <v>0</v>
      </c>
      <c r="AC439" s="37">
        <f>IF(ISNUMBER(M439),MAX(0,INDEX('913'!$F$6:$F$1205,M439)),0)</f>
        <v>0</v>
      </c>
      <c r="AD439" s="37">
        <f>IF(ISNUMBER(N439),MAX(0,INDEX('913'!$F$6:$F$1205,N439)),0)</f>
        <v>0</v>
      </c>
      <c r="AE439" s="37">
        <f>IF(ISNUMBER(O439),MAX(0,INDEX('913'!$F$6:$F$1205,O439)),0)</f>
        <v>0</v>
      </c>
      <c r="AF439" s="37">
        <f>IF(ISNUMBER(P439),MAX(0,INDEX('913'!$F$6:$F$1205,P439)),0)</f>
        <v>0</v>
      </c>
      <c r="AG439" s="32">
        <f>IF(ISNUMBER(I439),SQRT(INDEX('913'!$I$6:$I$1205,I439)^2+INDEX('913'!$J$6:$J$1205,I439)^2),0)</f>
        <v>0</v>
      </c>
      <c r="AH439" s="32">
        <f>IF(ISNUMBER(J439),SQRT(INDEX('913'!$I$6:$I$1205,J439)^2+INDEX('913'!$J$6:$J$1205,J439)^2),0)</f>
        <v>0</v>
      </c>
      <c r="AI439" s="32">
        <f>IF(ISNUMBER(K439),SQRT(INDEX('913'!$I$6:$I$1205,K439)^2+INDEX('913'!$J$6:$J$1205,K439)^2),0)</f>
        <v>0</v>
      </c>
      <c r="AJ439" s="32">
        <f>IF(ISNUMBER(L439),SQRT(INDEX('913'!$I$6:$I$1205,L439)^2+INDEX('913'!$J$6:$J$1205,L439)^2),0)</f>
        <v>0</v>
      </c>
      <c r="AK439" s="32">
        <f>IF(ISNUMBER(M439),SQRT(INDEX('913'!$I$6:$I$1205,M439)^2+INDEX('913'!$J$6:$J$1205,M439)^2),0)</f>
        <v>0</v>
      </c>
      <c r="AL439" s="32">
        <f>IF(ISNUMBER(N439),SQRT(INDEX('913'!$I$6:$I$1205,N439)^2+INDEX('913'!$J$6:$J$1205,N439)^2),0)</f>
        <v>0</v>
      </c>
      <c r="AM439" s="32">
        <f>IF(ISNUMBER(O439),SQRT(INDEX('913'!$I$6:$I$1205,O439)^2+INDEX('913'!$J$6:$J$1205,O439)^2),0)</f>
        <v>0</v>
      </c>
      <c r="AN439" s="49">
        <f>IF(ISNUMBER(P439),SQRT(INDEX('913'!$I$6:$I$1205,P439)^2+INDEX('913'!$J$6:$J$1205,P439)^2),0)</f>
        <v>0</v>
      </c>
      <c r="AO439" s="37">
        <f t="shared" si="101"/>
        <v>0</v>
      </c>
      <c r="AP439" s="37">
        <f t="shared" si="102"/>
        <v>0</v>
      </c>
      <c r="AQ439" s="33" t="e">
        <f>-100*'935'!W439*(AO439+AP439)/'11'!C$17</f>
        <v>#VALUE!</v>
      </c>
      <c r="AR439" s="37" t="e">
        <f t="shared" si="103"/>
        <v>#VALUE!</v>
      </c>
      <c r="AS439" s="52" t="e">
        <f t="shared" si="104"/>
        <v>#VALUE!</v>
      </c>
      <c r="AT439" s="32" t="e">
        <f>IF('935'!C439="VOID",0,('935'!C439*(1-'935'!X439/'11'!B$17)))</f>
        <v>#VALUE!</v>
      </c>
      <c r="AU439" s="52" t="e">
        <f>'935'!Q439*(1-'935'!Y439/'11'!C$17)/(1-'935'!X439/'11'!B$17)</f>
        <v>#VALUE!</v>
      </c>
      <c r="AV439" s="37" t="e">
        <f>INDEX('DNO totals'!$B$57:$G$57,IF('935'!K439,IF(MOD('935'!K439,1000),IF(MOD('935'!K439,100),IF(MOD('935'!K439,10),IF(MOD('935'!K439,1000)=1,6,5),4),3),2),1))</f>
        <v>#VALUE!</v>
      </c>
      <c r="AW439" s="52" t="e">
        <f t="shared" si="105"/>
        <v>#VALUE!</v>
      </c>
      <c r="AX439" s="32" t="e">
        <f>IF('935'!V439="VOID",0,'935'!V439*(1-'935'!X439/'11'!B$17))</f>
        <v>#VALUE!</v>
      </c>
      <c r="AY439" s="33" t="e">
        <f>IF(H439,-100*'Charging rates'!B$10/'11'!B$17*AX439/H439,0)</f>
        <v>#VALUE!</v>
      </c>
      <c r="AZ439" s="33" t="e">
        <f>IF(C439,'DNO totals'!B$41,0)</f>
        <v>#VALUE!</v>
      </c>
      <c r="BA439" s="33" t="e">
        <f t="shared" si="106"/>
        <v>#VALUE!</v>
      </c>
      <c r="BB439" s="33" t="e">
        <f t="shared" si="107"/>
        <v>#VALUE!</v>
      </c>
      <c r="BC439" s="53" t="e">
        <f t="shared" si="108"/>
        <v>#VALUE!</v>
      </c>
      <c r="BD439" s="32" t="e">
        <f>IF(AT439,'935'!H439*AT439/(AT439+D439+H439),0)</f>
        <v>#VALUE!</v>
      </c>
      <c r="BE439" s="32" t="e">
        <f>IF(H439,'935'!H439*H439/(AT439+D439+H439),0)</f>
        <v>#VALUE!</v>
      </c>
      <c r="BF439" s="32" t="e">
        <f>BD439*(1-'935'!X439/'11'!B$17)</f>
        <v>#VALUE!</v>
      </c>
      <c r="BG439" s="49" t="e">
        <f>BE439*(1-'935'!X439/'11'!B$17)</f>
        <v>#VALUE!</v>
      </c>
      <c r="BH439" s="52" t="e">
        <f>AV439*Parameters!B$6</f>
        <v>#VALUE!</v>
      </c>
      <c r="BI439" s="37" t="e">
        <f>IF('935'!$K439=1000,'Charging rates'!$C$38*$BH439/(1+'DNO totals'!$C$99)*'935'!$L439,0)</f>
        <v>#VALUE!</v>
      </c>
      <c r="BJ439" s="37" t="e">
        <f>IF(MOD('935'!$K439,1000)=100,'Charging rates'!$D$38*$BH439/(1+'DNO totals'!$D$99)*'935'!$M439,0)</f>
        <v>#VALUE!</v>
      </c>
      <c r="BK439" s="37" t="e">
        <f>IF(MOD('935'!$K439,100)=10,'Charging rates'!$E$38*$BH439/(1+'DNO totals'!$E$99)*'935'!$N439,0)</f>
        <v>#VALUE!</v>
      </c>
      <c r="BL439" s="37" t="e">
        <f>IF(AND(MOD('935'!$K439,10)&gt;0,MOD('935'!$K439,1000)&gt;1),'Charging rates'!$F$38*$BH439/(1+'DNO totals'!$F$99)*'935'!$O439,0)</f>
        <v>#VALUE!</v>
      </c>
      <c r="BM439" s="37" t="e">
        <f>IF(MOD('935'!$K439,1000)=1,'Charging rates'!$G$38*$BH439/(1+'DNO totals'!$G$99)*'935'!$P439,0)</f>
        <v>#VALUE!</v>
      </c>
      <c r="BN439" s="52" t="e">
        <f t="shared" si="109"/>
        <v>#VALUE!</v>
      </c>
      <c r="BO439" s="37" t="e">
        <f>IF('935'!$K439&gt;1000,'Charging rates'!$C$38*$AW439*'935'!$L439,0)</f>
        <v>#VALUE!</v>
      </c>
      <c r="BP439" s="37" t="e">
        <f>IF(MOD('935'!$K439,1000)&gt;100,'Charging rates'!$D$38*$AW439*'935'!$M439,0)</f>
        <v>#VALUE!</v>
      </c>
      <c r="BQ439" s="37" t="e">
        <f>IF(MOD('935'!$K439,100)&gt;10,'Charging rates'!$E$38*$AW439*'935'!$N439,0)</f>
        <v>#VALUE!</v>
      </c>
      <c r="BR439" s="52" t="e">
        <f t="shared" si="110"/>
        <v>#VALUE!</v>
      </c>
      <c r="BS439" s="48" t="e">
        <f>'935'!C439&lt;&gt;"VOID"</f>
        <v>#VALUE!</v>
      </c>
      <c r="BT439" s="33" t="e">
        <f>IF(BS439,(100/'11'!B$17*BD439*((1-'935'!I439)*'Charging rates'!B$51+'Charging rates'!B$63)),0)</f>
        <v>#VALUE!</v>
      </c>
      <c r="BU439" s="33" t="e">
        <f>100/'11'!B$17*BG439*('Charging rates'!B$51+'Charging rates'!B$63)</f>
        <v>#VALUE!</v>
      </c>
      <c r="BV439" s="33" t="e">
        <f>100/'11'!B$17*BE439*('Charging rates'!B$51+'Charging rates'!B$63)</f>
        <v>#VALUE!</v>
      </c>
      <c r="BW439" s="53" t="e">
        <f t="shared" si="111"/>
        <v>#VALUE!</v>
      </c>
      <c r="BX439" s="32" t="e">
        <f>AT439-('935'!T439*(1-'935'!X439/'11'!B$17))</f>
        <v>#VALUE!</v>
      </c>
      <c r="BY439" s="32">
        <f>0-IF(ISNUMBER(I439),INDEX('913'!$I$6:$I$1205,I439),0)-IF(ISNUMBER(J439),INDEX('913'!$I$6:$I$1205,J439),0)-IF(ISNUMBER(K439),INDEX('913'!$I$6:$I$1205,K439),0)-IF(ISNUMBER(L439),INDEX('913'!$I$6:$I$1205,L439),0)-IF(ISNUMBER(M439),INDEX('913'!$I$6:$I$1205,M439),0)-IF(ISNUMBER(N439),INDEX('913'!$I$6:$I$1205,N439),0)-IF(ISNUMBER(O439),INDEX('913'!$I$6:$I$1205,O439),0)-IF(ISNUMBER(P439),INDEX('913'!$I$6:$I$1205,P439),0)</f>
        <v>0</v>
      </c>
      <c r="BZ439" s="37">
        <f>IF(BY439=0,1,MAX(1,SQRT(BY439^2+(IF(ISNUMBER(I439),INDEX('913'!$J$6:$J$1205,I439),0)+IF(ISNUMBER(J439),INDEX('913'!$J$6:$J$1205,J439),0)+IF(ISNUMBER(K439),INDEX('913'!$J$6:$J$1205,K439),0)+IF(ISNUMBER(L439),INDEX('913'!$J$6:$J$1205,L439),0)+IF(ISNUMBER(M439),INDEX('913'!$J$6:$J$1205,M439),0)+IF(ISNUMBER(N439),INDEX('913'!$J$6:$J$1205,N439),0)+IF(ISNUMBER(O439),INDEX('913'!$J$6:$J$1205,O439),0)+IF(ISNUMBER(P439),INDEX('913'!$J$6:$J$1205,P439),0))^2)/BY439))</f>
        <v>1</v>
      </c>
      <c r="CA439" s="33" t="e">
        <f>100*AO439/'11'!B$17</f>
        <v>#VALUE!</v>
      </c>
      <c r="CB439" s="37" t="e">
        <f>100*(AP439*BZ439)/'11'!C$17</f>
        <v>#VALUE!</v>
      </c>
      <c r="CC439" s="37" t="e">
        <f t="shared" si="112"/>
        <v>#VALUE!</v>
      </c>
      <c r="CD439" s="33" t="e">
        <f t="shared" si="113"/>
        <v>#VALUE!</v>
      </c>
      <c r="CE439" s="54" t="e">
        <f>'11'!C$17-'935'!Y439</f>
        <v>#VALUE!</v>
      </c>
      <c r="CF439" s="37" t="e">
        <f>MAX('DNO totals'!B$312+0,MIN('935'!L439+0,'DNO totals'!B$304+0))</f>
        <v>#VALUE!</v>
      </c>
      <c r="CG439" s="37" t="e">
        <f>MAX('DNO totals'!C$312+0,MIN('935'!M439+0,'DNO totals'!C$304+0))</f>
        <v>#VALUE!</v>
      </c>
      <c r="CH439" s="37" t="e">
        <f>MAX('DNO totals'!D$312+0,MIN('935'!N439+0,'DNO totals'!D$304+0))</f>
        <v>#VALUE!</v>
      </c>
      <c r="CI439" s="37" t="e">
        <f>MAX('DNO totals'!E$312+0,MIN('935'!O439+0,'DNO totals'!E$304+0))</f>
        <v>#VALUE!</v>
      </c>
      <c r="CJ439" s="52" t="e">
        <f>MAX('DNO totals'!F$312+0,MIN('935'!P439+0,'DNO totals'!F$304+0))</f>
        <v>#VALUE!</v>
      </c>
      <c r="CK439" s="37" t="e">
        <f>IF('935'!$K439=1000,'Charging rates'!$C$38*$BH439/(1+'DNO totals'!$C$99)*$CF439,0)</f>
        <v>#VALUE!</v>
      </c>
      <c r="CL439" s="37" t="e">
        <f>IF(MOD('935'!$K439,1000)=100,'Charging rates'!$D$38*$BH439/(1+'DNO totals'!$D$99)*$CG439,0)</f>
        <v>#VALUE!</v>
      </c>
      <c r="CM439" s="37" t="e">
        <f>IF(MOD('935'!$K439,100)=10,'Charging rates'!$E$38*$BH439/(1+'DNO totals'!$E$99)*$CH439,0)</f>
        <v>#VALUE!</v>
      </c>
      <c r="CN439" s="37" t="e">
        <f>IF(AND(MOD('935'!$K439,10)&gt;0,MOD('935'!$K439,1000)&gt;1),'Charging rates'!$F$38*$BH439/(1+'DNO totals'!$F$99)*$CI439,0)</f>
        <v>#VALUE!</v>
      </c>
      <c r="CO439" s="37" t="e">
        <f>IF(MOD('935'!$K439,1000)=1,'Charging rates'!$G$38*$BH439/(1+'DNO totals'!$G$99)*$CJ439,0)</f>
        <v>#VALUE!</v>
      </c>
      <c r="CP439" s="52" t="e">
        <f t="shared" si="114"/>
        <v>#VALUE!</v>
      </c>
      <c r="CQ439" s="37" t="e">
        <f>IF('935'!$K439&gt;1000,'Charging rates'!$C$38*$AW439*$CF439,0)</f>
        <v>#VALUE!</v>
      </c>
      <c r="CR439" s="37" t="e">
        <f>IF(MOD('935'!$K439,1000)&gt;100,'Charging rates'!$D$38*$AW439*$CG439,0)</f>
        <v>#VALUE!</v>
      </c>
      <c r="CS439" s="37" t="e">
        <f>IF(MOD('935'!$K439,100)&gt;10,'Charging rates'!$E$38*$AW439*$CH439,0)</f>
        <v>#VALUE!</v>
      </c>
      <c r="CT439" s="52" t="e">
        <f t="shared" si="115"/>
        <v>#VALUE!</v>
      </c>
      <c r="CU439" s="33" t="e">
        <f>100*(AP439*'935'!Q439*BZ439)/'11'!B$17</f>
        <v>#VALUE!</v>
      </c>
      <c r="CV439" s="33" t="e">
        <f>100/'11'!B$17*'Charging rates'!B$10*AW439</f>
        <v>#VALUE!</v>
      </c>
      <c r="CW439" s="33" t="e">
        <f>IF(AT439=0,0,(1-BX439/AT439)*(CA439+IF('935'!Q439=0,0,(CB439*'935'!Q439*('11'!C$17-'935'!Y439)/('11'!B$17-'935'!X439)))))</f>
        <v>#VALUE!</v>
      </c>
      <c r="CX439" s="33" t="e">
        <f t="shared" si="116"/>
        <v>#VALUE!</v>
      </c>
      <c r="CY439" s="49" t="e">
        <f t="shared" si="117"/>
        <v>#VALUE!</v>
      </c>
      <c r="CZ439" s="32" t="e">
        <f>AT439*(Parameters!B$21+AU439)*IF('DNO totals'!B$323&lt;0,1,'935'!S439)</f>
        <v>#VALUE!</v>
      </c>
      <c r="DA439" s="52" t="e">
        <f>IF('DNO totals'!B$323&lt;0,1,'935'!S439)*(Parameters!B$21+AU439)</f>
        <v>#VALUE!</v>
      </c>
      <c r="DB439" s="37" t="e">
        <f>CX439+'Charging rates'!B$106*DA439*100/'11'!B$17</f>
        <v>#VALUE!</v>
      </c>
      <c r="DC439" s="37" t="e">
        <f>DB439+'Charging rates'!B$116*(Parameters!B$21+AU439)*100/'11'!B$17*IF('DNO totals'!B$323&lt;0,1,'935'!S439)</f>
        <v>#VALUE!</v>
      </c>
      <c r="DD439" s="37" t="e">
        <f>'Charging rates'!B$97*(CP439+CT439)*100/'11'!B$17</f>
        <v>#VALUE!</v>
      </c>
      <c r="DE439" s="33" t="e">
        <f>MAX(0-(CB439*AU439*'11'!C$17/'11'!B$17),DC439+DD439)</f>
        <v>#VALUE!</v>
      </c>
      <c r="DF439" s="37" t="e">
        <f>IF(BS439,IF(AU439=0,CC439,MAX(0,MIN(CC439,CC439+(DE439/'935'!Q439*('11'!B$17-'935'!X439)/('11'!C$17-'935'!Y439))))),0)</f>
        <v>#VALUE!</v>
      </c>
      <c r="DG439" s="33" t="e">
        <f t="shared" si="118"/>
        <v>#VALUE!</v>
      </c>
      <c r="DH439" s="53" t="e">
        <f t="shared" si="119"/>
        <v>#VALUE!</v>
      </c>
    </row>
    <row r="440" spans="1:112">
      <c r="A440" s="28">
        <v>340</v>
      </c>
      <c r="B440" s="47" t="e">
        <f>'935'!B440</f>
        <v>#VALUE!</v>
      </c>
      <c r="C440" s="48" t="e">
        <f>OR('935'!E440&lt;&gt;"VOID",'935'!F440&lt;&gt;"VOID",'935'!G440&lt;&gt;"VOID")</f>
        <v>#VALUE!</v>
      </c>
      <c r="D440" s="32" t="e">
        <f>IF('935'!D440="VOID",0,'935'!D440*(1-'935'!X440/'11'!B$17))</f>
        <v>#VALUE!</v>
      </c>
      <c r="E440" s="32" t="e">
        <f>IF('935'!E440="VOID",0,'935'!E440*(1-'935'!X440/'11'!B$17))</f>
        <v>#VALUE!</v>
      </c>
      <c r="F440" s="32" t="e">
        <f>IF('935'!F440="VOID",0,'935'!F440*(1-'935'!X440/'11'!B$17))</f>
        <v>#VALUE!</v>
      </c>
      <c r="G440" s="32" t="e">
        <f>IF('935'!G440="VOID",0,'935'!G440*(1-'935'!X440/'11'!B$17))</f>
        <v>#VALUE!</v>
      </c>
      <c r="H440" s="49" t="e">
        <f t="shared" si="100"/>
        <v>#VALUE!</v>
      </c>
      <c r="I440" s="50" t="e">
        <f>MATCH('935'!J440,'913'!$B$6:$B$1205,0)</f>
        <v>#VALUE!</v>
      </c>
      <c r="J440" s="50" t="e">
        <f>MATCH(INDEX('913'!$D$6:$D$1205,I440),'913'!$B$6:$B$1205,0)</f>
        <v>#VALUE!</v>
      </c>
      <c r="K440" s="50" t="e">
        <f>MATCH(INDEX('913'!$D$6:$D$1205,J440),'913'!$B$6:$B$1205,0)</f>
        <v>#VALUE!</v>
      </c>
      <c r="L440" s="50" t="e">
        <f>MATCH(INDEX('913'!$D$6:$D$1205,K440),'913'!$B$6:$B$1205,0)</f>
        <v>#VALUE!</v>
      </c>
      <c r="M440" s="50" t="e">
        <f>MATCH(INDEX('913'!$D$6:$D$1205,L440),'913'!$B$6:$B$1205,0)</f>
        <v>#VALUE!</v>
      </c>
      <c r="N440" s="50" t="e">
        <f>MATCH(INDEX('913'!$D$6:$D$1205,M440),'913'!$B$6:$B$1205,0)</f>
        <v>#VALUE!</v>
      </c>
      <c r="O440" s="50" t="e">
        <f>MATCH(INDEX('913'!$D$6:$D$1205,N440),'913'!$B$6:$B$1205,0)</f>
        <v>#VALUE!</v>
      </c>
      <c r="P440" s="51" t="e">
        <f>MATCH(INDEX('913'!$D$6:$D$1205,O440),'913'!$B$6:$B$1205,0)</f>
        <v>#VALUE!</v>
      </c>
      <c r="Q440" s="37">
        <f>IF(ISNUMBER(I440),MAX(0,INDEX('913'!$E$6:$E$1205,I440)),0)</f>
        <v>0</v>
      </c>
      <c r="R440" s="37">
        <f>IF(ISNUMBER(J440),MAX(0,INDEX('913'!$E$6:$E$1205,J440)),0)</f>
        <v>0</v>
      </c>
      <c r="S440" s="37">
        <f>IF(ISNUMBER(K440),MAX(0,INDEX('913'!$E$6:$E$1205,K440)),0)</f>
        <v>0</v>
      </c>
      <c r="T440" s="37">
        <f>IF(ISNUMBER(L440),MAX(0,INDEX('913'!$E$6:$E$1205,L440)),0)</f>
        <v>0</v>
      </c>
      <c r="U440" s="37">
        <f>IF(ISNUMBER(M440),MAX(0,INDEX('913'!$E$6:$E$1205,M440)),0)</f>
        <v>0</v>
      </c>
      <c r="V440" s="37">
        <f>IF(ISNUMBER(N440),MAX(0,INDEX('913'!$E$6:$E$1205,N440)),0)</f>
        <v>0</v>
      </c>
      <c r="W440" s="37">
        <f>IF(ISNUMBER(O440),MAX(0,INDEX('913'!$E$6:$E$1205,O440)),0)</f>
        <v>0</v>
      </c>
      <c r="X440" s="52">
        <f>IF(ISNUMBER(P440),MAX(0,INDEX('913'!$E$6:$E$1205,P440)),0)</f>
        <v>0</v>
      </c>
      <c r="Y440" s="37">
        <f>IF(ISNUMBER(I440),MAX(0,INDEX('913'!$F$6:$F$1205,I440)),0)</f>
        <v>0</v>
      </c>
      <c r="Z440" s="37">
        <f>IF(ISNUMBER(J440),MAX(0,INDEX('913'!$F$6:$F$1205,J440)),0)</f>
        <v>0</v>
      </c>
      <c r="AA440" s="37">
        <f>IF(ISNUMBER(K440),MAX(0,INDEX('913'!$F$6:$F$1205,K440)),0)</f>
        <v>0</v>
      </c>
      <c r="AB440" s="37">
        <f>IF(ISNUMBER(L440),MAX(0,INDEX('913'!$F$6:$F$1205,L440)),0)</f>
        <v>0</v>
      </c>
      <c r="AC440" s="37">
        <f>IF(ISNUMBER(M440),MAX(0,INDEX('913'!$F$6:$F$1205,M440)),0)</f>
        <v>0</v>
      </c>
      <c r="AD440" s="37">
        <f>IF(ISNUMBER(N440),MAX(0,INDEX('913'!$F$6:$F$1205,N440)),0)</f>
        <v>0</v>
      </c>
      <c r="AE440" s="37">
        <f>IF(ISNUMBER(O440),MAX(0,INDEX('913'!$F$6:$F$1205,O440)),0)</f>
        <v>0</v>
      </c>
      <c r="AF440" s="37">
        <f>IF(ISNUMBER(P440),MAX(0,INDEX('913'!$F$6:$F$1205,P440)),0)</f>
        <v>0</v>
      </c>
      <c r="AG440" s="32">
        <f>IF(ISNUMBER(I440),SQRT(INDEX('913'!$I$6:$I$1205,I440)^2+INDEX('913'!$J$6:$J$1205,I440)^2),0)</f>
        <v>0</v>
      </c>
      <c r="AH440" s="32">
        <f>IF(ISNUMBER(J440),SQRT(INDEX('913'!$I$6:$I$1205,J440)^2+INDEX('913'!$J$6:$J$1205,J440)^2),0)</f>
        <v>0</v>
      </c>
      <c r="AI440" s="32">
        <f>IF(ISNUMBER(K440),SQRT(INDEX('913'!$I$6:$I$1205,K440)^2+INDEX('913'!$J$6:$J$1205,K440)^2),0)</f>
        <v>0</v>
      </c>
      <c r="AJ440" s="32">
        <f>IF(ISNUMBER(L440),SQRT(INDEX('913'!$I$6:$I$1205,L440)^2+INDEX('913'!$J$6:$J$1205,L440)^2),0)</f>
        <v>0</v>
      </c>
      <c r="AK440" s="32">
        <f>IF(ISNUMBER(M440),SQRT(INDEX('913'!$I$6:$I$1205,M440)^2+INDEX('913'!$J$6:$J$1205,M440)^2),0)</f>
        <v>0</v>
      </c>
      <c r="AL440" s="32">
        <f>IF(ISNUMBER(N440),SQRT(INDEX('913'!$I$6:$I$1205,N440)^2+INDEX('913'!$J$6:$J$1205,N440)^2),0)</f>
        <v>0</v>
      </c>
      <c r="AM440" s="32">
        <f>IF(ISNUMBER(O440),SQRT(INDEX('913'!$I$6:$I$1205,O440)^2+INDEX('913'!$J$6:$J$1205,O440)^2),0)</f>
        <v>0</v>
      </c>
      <c r="AN440" s="49">
        <f>IF(ISNUMBER(P440),SQRT(INDEX('913'!$I$6:$I$1205,P440)^2+INDEX('913'!$J$6:$J$1205,P440)^2),0)</f>
        <v>0</v>
      </c>
      <c r="AO440" s="37">
        <f t="shared" si="101"/>
        <v>0</v>
      </c>
      <c r="AP440" s="37">
        <f t="shared" si="102"/>
        <v>0</v>
      </c>
      <c r="AQ440" s="33" t="e">
        <f>-100*'935'!W440*(AO440+AP440)/'11'!C$17</f>
        <v>#VALUE!</v>
      </c>
      <c r="AR440" s="37" t="e">
        <f t="shared" si="103"/>
        <v>#VALUE!</v>
      </c>
      <c r="AS440" s="52" t="e">
        <f t="shared" si="104"/>
        <v>#VALUE!</v>
      </c>
      <c r="AT440" s="32" t="e">
        <f>IF('935'!C440="VOID",0,('935'!C440*(1-'935'!X440/'11'!B$17)))</f>
        <v>#VALUE!</v>
      </c>
      <c r="AU440" s="52" t="e">
        <f>'935'!Q440*(1-'935'!Y440/'11'!C$17)/(1-'935'!X440/'11'!B$17)</f>
        <v>#VALUE!</v>
      </c>
      <c r="AV440" s="37" t="e">
        <f>INDEX('DNO totals'!$B$57:$G$57,IF('935'!K440,IF(MOD('935'!K440,1000),IF(MOD('935'!K440,100),IF(MOD('935'!K440,10),IF(MOD('935'!K440,1000)=1,6,5),4),3),2),1))</f>
        <v>#VALUE!</v>
      </c>
      <c r="AW440" s="52" t="e">
        <f t="shared" si="105"/>
        <v>#VALUE!</v>
      </c>
      <c r="AX440" s="32" t="e">
        <f>IF('935'!V440="VOID",0,'935'!V440*(1-'935'!X440/'11'!B$17))</f>
        <v>#VALUE!</v>
      </c>
      <c r="AY440" s="33" t="e">
        <f>IF(H440,-100*'Charging rates'!B$10/'11'!B$17*AX440/H440,0)</f>
        <v>#VALUE!</v>
      </c>
      <c r="AZ440" s="33" t="e">
        <f>IF(C440,'DNO totals'!B$41,0)</f>
        <v>#VALUE!</v>
      </c>
      <c r="BA440" s="33" t="e">
        <f t="shared" si="106"/>
        <v>#VALUE!</v>
      </c>
      <c r="BB440" s="33" t="e">
        <f t="shared" si="107"/>
        <v>#VALUE!</v>
      </c>
      <c r="BC440" s="53" t="e">
        <f t="shared" si="108"/>
        <v>#VALUE!</v>
      </c>
      <c r="BD440" s="32" t="e">
        <f>IF(AT440,'935'!H440*AT440/(AT440+D440+H440),0)</f>
        <v>#VALUE!</v>
      </c>
      <c r="BE440" s="32" t="e">
        <f>IF(H440,'935'!H440*H440/(AT440+D440+H440),0)</f>
        <v>#VALUE!</v>
      </c>
      <c r="BF440" s="32" t="e">
        <f>BD440*(1-'935'!X440/'11'!B$17)</f>
        <v>#VALUE!</v>
      </c>
      <c r="BG440" s="49" t="e">
        <f>BE440*(1-'935'!X440/'11'!B$17)</f>
        <v>#VALUE!</v>
      </c>
      <c r="BH440" s="52" t="e">
        <f>AV440*Parameters!B$6</f>
        <v>#VALUE!</v>
      </c>
      <c r="BI440" s="37" t="e">
        <f>IF('935'!$K440=1000,'Charging rates'!$C$38*$BH440/(1+'DNO totals'!$C$99)*'935'!$L440,0)</f>
        <v>#VALUE!</v>
      </c>
      <c r="BJ440" s="37" t="e">
        <f>IF(MOD('935'!$K440,1000)=100,'Charging rates'!$D$38*$BH440/(1+'DNO totals'!$D$99)*'935'!$M440,0)</f>
        <v>#VALUE!</v>
      </c>
      <c r="BK440" s="37" t="e">
        <f>IF(MOD('935'!$K440,100)=10,'Charging rates'!$E$38*$BH440/(1+'DNO totals'!$E$99)*'935'!$N440,0)</f>
        <v>#VALUE!</v>
      </c>
      <c r="BL440" s="37" t="e">
        <f>IF(AND(MOD('935'!$K440,10)&gt;0,MOD('935'!$K440,1000)&gt;1),'Charging rates'!$F$38*$BH440/(1+'DNO totals'!$F$99)*'935'!$O440,0)</f>
        <v>#VALUE!</v>
      </c>
      <c r="BM440" s="37" t="e">
        <f>IF(MOD('935'!$K440,1000)=1,'Charging rates'!$G$38*$BH440/(1+'DNO totals'!$G$99)*'935'!$P440,0)</f>
        <v>#VALUE!</v>
      </c>
      <c r="BN440" s="52" t="e">
        <f t="shared" si="109"/>
        <v>#VALUE!</v>
      </c>
      <c r="BO440" s="37" t="e">
        <f>IF('935'!$K440&gt;1000,'Charging rates'!$C$38*$AW440*'935'!$L440,0)</f>
        <v>#VALUE!</v>
      </c>
      <c r="BP440" s="37" t="e">
        <f>IF(MOD('935'!$K440,1000)&gt;100,'Charging rates'!$D$38*$AW440*'935'!$M440,0)</f>
        <v>#VALUE!</v>
      </c>
      <c r="BQ440" s="37" t="e">
        <f>IF(MOD('935'!$K440,100)&gt;10,'Charging rates'!$E$38*$AW440*'935'!$N440,0)</f>
        <v>#VALUE!</v>
      </c>
      <c r="BR440" s="52" t="e">
        <f t="shared" si="110"/>
        <v>#VALUE!</v>
      </c>
      <c r="BS440" s="48" t="e">
        <f>'935'!C440&lt;&gt;"VOID"</f>
        <v>#VALUE!</v>
      </c>
      <c r="BT440" s="33" t="e">
        <f>IF(BS440,(100/'11'!B$17*BD440*((1-'935'!I440)*'Charging rates'!B$51+'Charging rates'!B$63)),0)</f>
        <v>#VALUE!</v>
      </c>
      <c r="BU440" s="33" t="e">
        <f>100/'11'!B$17*BG440*('Charging rates'!B$51+'Charging rates'!B$63)</f>
        <v>#VALUE!</v>
      </c>
      <c r="BV440" s="33" t="e">
        <f>100/'11'!B$17*BE440*('Charging rates'!B$51+'Charging rates'!B$63)</f>
        <v>#VALUE!</v>
      </c>
      <c r="BW440" s="53" t="e">
        <f t="shared" si="111"/>
        <v>#VALUE!</v>
      </c>
      <c r="BX440" s="32" t="e">
        <f>AT440-('935'!T440*(1-'935'!X440/'11'!B$17))</f>
        <v>#VALUE!</v>
      </c>
      <c r="BY440" s="32">
        <f>0-IF(ISNUMBER(I440),INDEX('913'!$I$6:$I$1205,I440),0)-IF(ISNUMBER(J440),INDEX('913'!$I$6:$I$1205,J440),0)-IF(ISNUMBER(K440),INDEX('913'!$I$6:$I$1205,K440),0)-IF(ISNUMBER(L440),INDEX('913'!$I$6:$I$1205,L440),0)-IF(ISNUMBER(M440),INDEX('913'!$I$6:$I$1205,M440),0)-IF(ISNUMBER(N440),INDEX('913'!$I$6:$I$1205,N440),0)-IF(ISNUMBER(O440),INDEX('913'!$I$6:$I$1205,O440),0)-IF(ISNUMBER(P440),INDEX('913'!$I$6:$I$1205,P440),0)</f>
        <v>0</v>
      </c>
      <c r="BZ440" s="37">
        <f>IF(BY440=0,1,MAX(1,SQRT(BY440^2+(IF(ISNUMBER(I440),INDEX('913'!$J$6:$J$1205,I440),0)+IF(ISNUMBER(J440),INDEX('913'!$J$6:$J$1205,J440),0)+IF(ISNUMBER(K440),INDEX('913'!$J$6:$J$1205,K440),0)+IF(ISNUMBER(L440),INDEX('913'!$J$6:$J$1205,L440),0)+IF(ISNUMBER(M440),INDEX('913'!$J$6:$J$1205,M440),0)+IF(ISNUMBER(N440),INDEX('913'!$J$6:$J$1205,N440),0)+IF(ISNUMBER(O440),INDEX('913'!$J$6:$J$1205,O440),0)+IF(ISNUMBER(P440),INDEX('913'!$J$6:$J$1205,P440),0))^2)/BY440))</f>
        <v>1</v>
      </c>
      <c r="CA440" s="33" t="e">
        <f>100*AO440/'11'!B$17</f>
        <v>#VALUE!</v>
      </c>
      <c r="CB440" s="37" t="e">
        <f>100*(AP440*BZ440)/'11'!C$17</f>
        <v>#VALUE!</v>
      </c>
      <c r="CC440" s="37" t="e">
        <f t="shared" si="112"/>
        <v>#VALUE!</v>
      </c>
      <c r="CD440" s="33" t="e">
        <f t="shared" si="113"/>
        <v>#VALUE!</v>
      </c>
      <c r="CE440" s="54" t="e">
        <f>'11'!C$17-'935'!Y440</f>
        <v>#VALUE!</v>
      </c>
      <c r="CF440" s="37" t="e">
        <f>MAX('DNO totals'!B$312+0,MIN('935'!L440+0,'DNO totals'!B$304+0))</f>
        <v>#VALUE!</v>
      </c>
      <c r="CG440" s="37" t="e">
        <f>MAX('DNO totals'!C$312+0,MIN('935'!M440+0,'DNO totals'!C$304+0))</f>
        <v>#VALUE!</v>
      </c>
      <c r="CH440" s="37" t="e">
        <f>MAX('DNO totals'!D$312+0,MIN('935'!N440+0,'DNO totals'!D$304+0))</f>
        <v>#VALUE!</v>
      </c>
      <c r="CI440" s="37" t="e">
        <f>MAX('DNO totals'!E$312+0,MIN('935'!O440+0,'DNO totals'!E$304+0))</f>
        <v>#VALUE!</v>
      </c>
      <c r="CJ440" s="52" t="e">
        <f>MAX('DNO totals'!F$312+0,MIN('935'!P440+0,'DNO totals'!F$304+0))</f>
        <v>#VALUE!</v>
      </c>
      <c r="CK440" s="37" t="e">
        <f>IF('935'!$K440=1000,'Charging rates'!$C$38*$BH440/(1+'DNO totals'!$C$99)*$CF440,0)</f>
        <v>#VALUE!</v>
      </c>
      <c r="CL440" s="37" t="e">
        <f>IF(MOD('935'!$K440,1000)=100,'Charging rates'!$D$38*$BH440/(1+'DNO totals'!$D$99)*$CG440,0)</f>
        <v>#VALUE!</v>
      </c>
      <c r="CM440" s="37" t="e">
        <f>IF(MOD('935'!$K440,100)=10,'Charging rates'!$E$38*$BH440/(1+'DNO totals'!$E$99)*$CH440,0)</f>
        <v>#VALUE!</v>
      </c>
      <c r="CN440" s="37" t="e">
        <f>IF(AND(MOD('935'!$K440,10)&gt;0,MOD('935'!$K440,1000)&gt;1),'Charging rates'!$F$38*$BH440/(1+'DNO totals'!$F$99)*$CI440,0)</f>
        <v>#VALUE!</v>
      </c>
      <c r="CO440" s="37" t="e">
        <f>IF(MOD('935'!$K440,1000)=1,'Charging rates'!$G$38*$BH440/(1+'DNO totals'!$G$99)*$CJ440,0)</f>
        <v>#VALUE!</v>
      </c>
      <c r="CP440" s="52" t="e">
        <f t="shared" si="114"/>
        <v>#VALUE!</v>
      </c>
      <c r="CQ440" s="37" t="e">
        <f>IF('935'!$K440&gt;1000,'Charging rates'!$C$38*$AW440*$CF440,0)</f>
        <v>#VALUE!</v>
      </c>
      <c r="CR440" s="37" t="e">
        <f>IF(MOD('935'!$K440,1000)&gt;100,'Charging rates'!$D$38*$AW440*$CG440,0)</f>
        <v>#VALUE!</v>
      </c>
      <c r="CS440" s="37" t="e">
        <f>IF(MOD('935'!$K440,100)&gt;10,'Charging rates'!$E$38*$AW440*$CH440,0)</f>
        <v>#VALUE!</v>
      </c>
      <c r="CT440" s="52" t="e">
        <f t="shared" si="115"/>
        <v>#VALUE!</v>
      </c>
      <c r="CU440" s="33" t="e">
        <f>100*(AP440*'935'!Q440*BZ440)/'11'!B$17</f>
        <v>#VALUE!</v>
      </c>
      <c r="CV440" s="33" t="e">
        <f>100/'11'!B$17*'Charging rates'!B$10*AW440</f>
        <v>#VALUE!</v>
      </c>
      <c r="CW440" s="33" t="e">
        <f>IF(AT440=0,0,(1-BX440/AT440)*(CA440+IF('935'!Q440=0,0,(CB440*'935'!Q440*('11'!C$17-'935'!Y440)/('11'!B$17-'935'!X440)))))</f>
        <v>#VALUE!</v>
      </c>
      <c r="CX440" s="33" t="e">
        <f t="shared" si="116"/>
        <v>#VALUE!</v>
      </c>
      <c r="CY440" s="49" t="e">
        <f t="shared" si="117"/>
        <v>#VALUE!</v>
      </c>
      <c r="CZ440" s="32" t="e">
        <f>AT440*(Parameters!B$21+AU440)*IF('DNO totals'!B$323&lt;0,1,'935'!S440)</f>
        <v>#VALUE!</v>
      </c>
      <c r="DA440" s="52" t="e">
        <f>IF('DNO totals'!B$323&lt;0,1,'935'!S440)*(Parameters!B$21+AU440)</f>
        <v>#VALUE!</v>
      </c>
      <c r="DB440" s="37" t="e">
        <f>CX440+'Charging rates'!B$106*DA440*100/'11'!B$17</f>
        <v>#VALUE!</v>
      </c>
      <c r="DC440" s="37" t="e">
        <f>DB440+'Charging rates'!B$116*(Parameters!B$21+AU440)*100/'11'!B$17*IF('DNO totals'!B$323&lt;0,1,'935'!S440)</f>
        <v>#VALUE!</v>
      </c>
      <c r="DD440" s="37" t="e">
        <f>'Charging rates'!B$97*(CP440+CT440)*100/'11'!B$17</f>
        <v>#VALUE!</v>
      </c>
      <c r="DE440" s="33" t="e">
        <f>MAX(0-(CB440*AU440*'11'!C$17/'11'!B$17),DC440+DD440)</f>
        <v>#VALUE!</v>
      </c>
      <c r="DF440" s="37" t="e">
        <f>IF(BS440,IF(AU440=0,CC440,MAX(0,MIN(CC440,CC440+(DE440/'935'!Q440*('11'!B$17-'935'!X440)/('11'!C$17-'935'!Y440))))),0)</f>
        <v>#VALUE!</v>
      </c>
      <c r="DG440" s="33" t="e">
        <f t="shared" si="118"/>
        <v>#VALUE!</v>
      </c>
      <c r="DH440" s="53" t="e">
        <f t="shared" si="119"/>
        <v>#VALUE!</v>
      </c>
    </row>
    <row r="441" spans="1:112">
      <c r="A441" s="28">
        <v>341</v>
      </c>
      <c r="B441" s="47" t="e">
        <f>'935'!B441</f>
        <v>#VALUE!</v>
      </c>
      <c r="C441" s="48" t="e">
        <f>OR('935'!E441&lt;&gt;"VOID",'935'!F441&lt;&gt;"VOID",'935'!G441&lt;&gt;"VOID")</f>
        <v>#VALUE!</v>
      </c>
      <c r="D441" s="32" t="e">
        <f>IF('935'!D441="VOID",0,'935'!D441*(1-'935'!X441/'11'!B$17))</f>
        <v>#VALUE!</v>
      </c>
      <c r="E441" s="32" t="e">
        <f>IF('935'!E441="VOID",0,'935'!E441*(1-'935'!X441/'11'!B$17))</f>
        <v>#VALUE!</v>
      </c>
      <c r="F441" s="32" t="e">
        <f>IF('935'!F441="VOID",0,'935'!F441*(1-'935'!X441/'11'!B$17))</f>
        <v>#VALUE!</v>
      </c>
      <c r="G441" s="32" t="e">
        <f>IF('935'!G441="VOID",0,'935'!G441*(1-'935'!X441/'11'!B$17))</f>
        <v>#VALUE!</v>
      </c>
      <c r="H441" s="49" t="e">
        <f t="shared" si="100"/>
        <v>#VALUE!</v>
      </c>
      <c r="I441" s="50" t="e">
        <f>MATCH('935'!J441,'913'!$B$6:$B$1205,0)</f>
        <v>#VALUE!</v>
      </c>
      <c r="J441" s="50" t="e">
        <f>MATCH(INDEX('913'!$D$6:$D$1205,I441),'913'!$B$6:$B$1205,0)</f>
        <v>#VALUE!</v>
      </c>
      <c r="K441" s="50" t="e">
        <f>MATCH(INDEX('913'!$D$6:$D$1205,J441),'913'!$B$6:$B$1205,0)</f>
        <v>#VALUE!</v>
      </c>
      <c r="L441" s="50" t="e">
        <f>MATCH(INDEX('913'!$D$6:$D$1205,K441),'913'!$B$6:$B$1205,0)</f>
        <v>#VALUE!</v>
      </c>
      <c r="M441" s="50" t="e">
        <f>MATCH(INDEX('913'!$D$6:$D$1205,L441),'913'!$B$6:$B$1205,0)</f>
        <v>#VALUE!</v>
      </c>
      <c r="N441" s="50" t="e">
        <f>MATCH(INDEX('913'!$D$6:$D$1205,M441),'913'!$B$6:$B$1205,0)</f>
        <v>#VALUE!</v>
      </c>
      <c r="O441" s="50" t="e">
        <f>MATCH(INDEX('913'!$D$6:$D$1205,N441),'913'!$B$6:$B$1205,0)</f>
        <v>#VALUE!</v>
      </c>
      <c r="P441" s="51" t="e">
        <f>MATCH(INDEX('913'!$D$6:$D$1205,O441),'913'!$B$6:$B$1205,0)</f>
        <v>#VALUE!</v>
      </c>
      <c r="Q441" s="37">
        <f>IF(ISNUMBER(I441),MAX(0,INDEX('913'!$E$6:$E$1205,I441)),0)</f>
        <v>0</v>
      </c>
      <c r="R441" s="37">
        <f>IF(ISNUMBER(J441),MAX(0,INDEX('913'!$E$6:$E$1205,J441)),0)</f>
        <v>0</v>
      </c>
      <c r="S441" s="37">
        <f>IF(ISNUMBER(K441),MAX(0,INDEX('913'!$E$6:$E$1205,K441)),0)</f>
        <v>0</v>
      </c>
      <c r="T441" s="37">
        <f>IF(ISNUMBER(L441),MAX(0,INDEX('913'!$E$6:$E$1205,L441)),0)</f>
        <v>0</v>
      </c>
      <c r="U441" s="37">
        <f>IF(ISNUMBER(M441),MAX(0,INDEX('913'!$E$6:$E$1205,M441)),0)</f>
        <v>0</v>
      </c>
      <c r="V441" s="37">
        <f>IF(ISNUMBER(N441),MAX(0,INDEX('913'!$E$6:$E$1205,N441)),0)</f>
        <v>0</v>
      </c>
      <c r="W441" s="37">
        <f>IF(ISNUMBER(O441),MAX(0,INDEX('913'!$E$6:$E$1205,O441)),0)</f>
        <v>0</v>
      </c>
      <c r="X441" s="52">
        <f>IF(ISNUMBER(P441),MAX(0,INDEX('913'!$E$6:$E$1205,P441)),0)</f>
        <v>0</v>
      </c>
      <c r="Y441" s="37">
        <f>IF(ISNUMBER(I441),MAX(0,INDEX('913'!$F$6:$F$1205,I441)),0)</f>
        <v>0</v>
      </c>
      <c r="Z441" s="37">
        <f>IF(ISNUMBER(J441),MAX(0,INDEX('913'!$F$6:$F$1205,J441)),0)</f>
        <v>0</v>
      </c>
      <c r="AA441" s="37">
        <f>IF(ISNUMBER(K441),MAX(0,INDEX('913'!$F$6:$F$1205,K441)),0)</f>
        <v>0</v>
      </c>
      <c r="AB441" s="37">
        <f>IF(ISNUMBER(L441),MAX(0,INDEX('913'!$F$6:$F$1205,L441)),0)</f>
        <v>0</v>
      </c>
      <c r="AC441" s="37">
        <f>IF(ISNUMBER(M441),MAX(0,INDEX('913'!$F$6:$F$1205,M441)),0)</f>
        <v>0</v>
      </c>
      <c r="AD441" s="37">
        <f>IF(ISNUMBER(N441),MAX(0,INDEX('913'!$F$6:$F$1205,N441)),0)</f>
        <v>0</v>
      </c>
      <c r="AE441" s="37">
        <f>IF(ISNUMBER(O441),MAX(0,INDEX('913'!$F$6:$F$1205,O441)),0)</f>
        <v>0</v>
      </c>
      <c r="AF441" s="37">
        <f>IF(ISNUMBER(P441),MAX(0,INDEX('913'!$F$6:$F$1205,P441)),0)</f>
        <v>0</v>
      </c>
      <c r="AG441" s="32">
        <f>IF(ISNUMBER(I441),SQRT(INDEX('913'!$I$6:$I$1205,I441)^2+INDEX('913'!$J$6:$J$1205,I441)^2),0)</f>
        <v>0</v>
      </c>
      <c r="AH441" s="32">
        <f>IF(ISNUMBER(J441),SQRT(INDEX('913'!$I$6:$I$1205,J441)^2+INDEX('913'!$J$6:$J$1205,J441)^2),0)</f>
        <v>0</v>
      </c>
      <c r="AI441" s="32">
        <f>IF(ISNUMBER(K441),SQRT(INDEX('913'!$I$6:$I$1205,K441)^2+INDEX('913'!$J$6:$J$1205,K441)^2),0)</f>
        <v>0</v>
      </c>
      <c r="AJ441" s="32">
        <f>IF(ISNUMBER(L441),SQRT(INDEX('913'!$I$6:$I$1205,L441)^2+INDEX('913'!$J$6:$J$1205,L441)^2),0)</f>
        <v>0</v>
      </c>
      <c r="AK441" s="32">
        <f>IF(ISNUMBER(M441),SQRT(INDEX('913'!$I$6:$I$1205,M441)^2+INDEX('913'!$J$6:$J$1205,M441)^2),0)</f>
        <v>0</v>
      </c>
      <c r="AL441" s="32">
        <f>IF(ISNUMBER(N441),SQRT(INDEX('913'!$I$6:$I$1205,N441)^2+INDEX('913'!$J$6:$J$1205,N441)^2),0)</f>
        <v>0</v>
      </c>
      <c r="AM441" s="32">
        <f>IF(ISNUMBER(O441),SQRT(INDEX('913'!$I$6:$I$1205,O441)^2+INDEX('913'!$J$6:$J$1205,O441)^2),0)</f>
        <v>0</v>
      </c>
      <c r="AN441" s="49">
        <f>IF(ISNUMBER(P441),SQRT(INDEX('913'!$I$6:$I$1205,P441)^2+INDEX('913'!$J$6:$J$1205,P441)^2),0)</f>
        <v>0</v>
      </c>
      <c r="AO441" s="37">
        <f t="shared" si="101"/>
        <v>0</v>
      </c>
      <c r="AP441" s="37">
        <f t="shared" si="102"/>
        <v>0</v>
      </c>
      <c r="AQ441" s="33" t="e">
        <f>-100*'935'!W441*(AO441+AP441)/'11'!C$17</f>
        <v>#VALUE!</v>
      </c>
      <c r="AR441" s="37" t="e">
        <f t="shared" si="103"/>
        <v>#VALUE!</v>
      </c>
      <c r="AS441" s="52" t="e">
        <f t="shared" si="104"/>
        <v>#VALUE!</v>
      </c>
      <c r="AT441" s="32" t="e">
        <f>IF('935'!C441="VOID",0,('935'!C441*(1-'935'!X441/'11'!B$17)))</f>
        <v>#VALUE!</v>
      </c>
      <c r="AU441" s="52" t="e">
        <f>'935'!Q441*(1-'935'!Y441/'11'!C$17)/(1-'935'!X441/'11'!B$17)</f>
        <v>#VALUE!</v>
      </c>
      <c r="AV441" s="37" t="e">
        <f>INDEX('DNO totals'!$B$57:$G$57,IF('935'!K441,IF(MOD('935'!K441,1000),IF(MOD('935'!K441,100),IF(MOD('935'!K441,10),IF(MOD('935'!K441,1000)=1,6,5),4),3),2),1))</f>
        <v>#VALUE!</v>
      </c>
      <c r="AW441" s="52" t="e">
        <f t="shared" si="105"/>
        <v>#VALUE!</v>
      </c>
      <c r="AX441" s="32" t="e">
        <f>IF('935'!V441="VOID",0,'935'!V441*(1-'935'!X441/'11'!B$17))</f>
        <v>#VALUE!</v>
      </c>
      <c r="AY441" s="33" t="e">
        <f>IF(H441,-100*'Charging rates'!B$10/'11'!B$17*AX441/H441,0)</f>
        <v>#VALUE!</v>
      </c>
      <c r="AZ441" s="33" t="e">
        <f>IF(C441,'DNO totals'!B$41,0)</f>
        <v>#VALUE!</v>
      </c>
      <c r="BA441" s="33" t="e">
        <f t="shared" si="106"/>
        <v>#VALUE!</v>
      </c>
      <c r="BB441" s="33" t="e">
        <f t="shared" si="107"/>
        <v>#VALUE!</v>
      </c>
      <c r="BC441" s="53" t="e">
        <f t="shared" si="108"/>
        <v>#VALUE!</v>
      </c>
      <c r="BD441" s="32" t="e">
        <f>IF(AT441,'935'!H441*AT441/(AT441+D441+H441),0)</f>
        <v>#VALUE!</v>
      </c>
      <c r="BE441" s="32" t="e">
        <f>IF(H441,'935'!H441*H441/(AT441+D441+H441),0)</f>
        <v>#VALUE!</v>
      </c>
      <c r="BF441" s="32" t="e">
        <f>BD441*(1-'935'!X441/'11'!B$17)</f>
        <v>#VALUE!</v>
      </c>
      <c r="BG441" s="49" t="e">
        <f>BE441*(1-'935'!X441/'11'!B$17)</f>
        <v>#VALUE!</v>
      </c>
      <c r="BH441" s="52" t="e">
        <f>AV441*Parameters!B$6</f>
        <v>#VALUE!</v>
      </c>
      <c r="BI441" s="37" t="e">
        <f>IF('935'!$K441=1000,'Charging rates'!$C$38*$BH441/(1+'DNO totals'!$C$99)*'935'!$L441,0)</f>
        <v>#VALUE!</v>
      </c>
      <c r="BJ441" s="37" t="e">
        <f>IF(MOD('935'!$K441,1000)=100,'Charging rates'!$D$38*$BH441/(1+'DNO totals'!$D$99)*'935'!$M441,0)</f>
        <v>#VALUE!</v>
      </c>
      <c r="BK441" s="37" t="e">
        <f>IF(MOD('935'!$K441,100)=10,'Charging rates'!$E$38*$BH441/(1+'DNO totals'!$E$99)*'935'!$N441,0)</f>
        <v>#VALUE!</v>
      </c>
      <c r="BL441" s="37" t="e">
        <f>IF(AND(MOD('935'!$K441,10)&gt;0,MOD('935'!$K441,1000)&gt;1),'Charging rates'!$F$38*$BH441/(1+'DNO totals'!$F$99)*'935'!$O441,0)</f>
        <v>#VALUE!</v>
      </c>
      <c r="BM441" s="37" t="e">
        <f>IF(MOD('935'!$K441,1000)=1,'Charging rates'!$G$38*$BH441/(1+'DNO totals'!$G$99)*'935'!$P441,0)</f>
        <v>#VALUE!</v>
      </c>
      <c r="BN441" s="52" t="e">
        <f t="shared" si="109"/>
        <v>#VALUE!</v>
      </c>
      <c r="BO441" s="37" t="e">
        <f>IF('935'!$K441&gt;1000,'Charging rates'!$C$38*$AW441*'935'!$L441,0)</f>
        <v>#VALUE!</v>
      </c>
      <c r="BP441" s="37" t="e">
        <f>IF(MOD('935'!$K441,1000)&gt;100,'Charging rates'!$D$38*$AW441*'935'!$M441,0)</f>
        <v>#VALUE!</v>
      </c>
      <c r="BQ441" s="37" t="e">
        <f>IF(MOD('935'!$K441,100)&gt;10,'Charging rates'!$E$38*$AW441*'935'!$N441,0)</f>
        <v>#VALUE!</v>
      </c>
      <c r="BR441" s="52" t="e">
        <f t="shared" si="110"/>
        <v>#VALUE!</v>
      </c>
      <c r="BS441" s="48" t="e">
        <f>'935'!C441&lt;&gt;"VOID"</f>
        <v>#VALUE!</v>
      </c>
      <c r="BT441" s="33" t="e">
        <f>IF(BS441,(100/'11'!B$17*BD441*((1-'935'!I441)*'Charging rates'!B$51+'Charging rates'!B$63)),0)</f>
        <v>#VALUE!</v>
      </c>
      <c r="BU441" s="33" t="e">
        <f>100/'11'!B$17*BG441*('Charging rates'!B$51+'Charging rates'!B$63)</f>
        <v>#VALUE!</v>
      </c>
      <c r="BV441" s="33" t="e">
        <f>100/'11'!B$17*BE441*('Charging rates'!B$51+'Charging rates'!B$63)</f>
        <v>#VALUE!</v>
      </c>
      <c r="BW441" s="53" t="e">
        <f t="shared" si="111"/>
        <v>#VALUE!</v>
      </c>
      <c r="BX441" s="32" t="e">
        <f>AT441-('935'!T441*(1-'935'!X441/'11'!B$17))</f>
        <v>#VALUE!</v>
      </c>
      <c r="BY441" s="32">
        <f>0-IF(ISNUMBER(I441),INDEX('913'!$I$6:$I$1205,I441),0)-IF(ISNUMBER(J441),INDEX('913'!$I$6:$I$1205,J441),0)-IF(ISNUMBER(K441),INDEX('913'!$I$6:$I$1205,K441),0)-IF(ISNUMBER(L441),INDEX('913'!$I$6:$I$1205,L441),0)-IF(ISNUMBER(M441),INDEX('913'!$I$6:$I$1205,M441),0)-IF(ISNUMBER(N441),INDEX('913'!$I$6:$I$1205,N441),0)-IF(ISNUMBER(O441),INDEX('913'!$I$6:$I$1205,O441),0)-IF(ISNUMBER(P441),INDEX('913'!$I$6:$I$1205,P441),0)</f>
        <v>0</v>
      </c>
      <c r="BZ441" s="37">
        <f>IF(BY441=0,1,MAX(1,SQRT(BY441^2+(IF(ISNUMBER(I441),INDEX('913'!$J$6:$J$1205,I441),0)+IF(ISNUMBER(J441),INDEX('913'!$J$6:$J$1205,J441),0)+IF(ISNUMBER(K441),INDEX('913'!$J$6:$J$1205,K441),0)+IF(ISNUMBER(L441),INDEX('913'!$J$6:$J$1205,L441),0)+IF(ISNUMBER(M441),INDEX('913'!$J$6:$J$1205,M441),0)+IF(ISNUMBER(N441),INDEX('913'!$J$6:$J$1205,N441),0)+IF(ISNUMBER(O441),INDEX('913'!$J$6:$J$1205,O441),0)+IF(ISNUMBER(P441),INDEX('913'!$J$6:$J$1205,P441),0))^2)/BY441))</f>
        <v>1</v>
      </c>
      <c r="CA441" s="33" t="e">
        <f>100*AO441/'11'!B$17</f>
        <v>#VALUE!</v>
      </c>
      <c r="CB441" s="37" t="e">
        <f>100*(AP441*BZ441)/'11'!C$17</f>
        <v>#VALUE!</v>
      </c>
      <c r="CC441" s="37" t="e">
        <f t="shared" si="112"/>
        <v>#VALUE!</v>
      </c>
      <c r="CD441" s="33" t="e">
        <f t="shared" si="113"/>
        <v>#VALUE!</v>
      </c>
      <c r="CE441" s="54" t="e">
        <f>'11'!C$17-'935'!Y441</f>
        <v>#VALUE!</v>
      </c>
      <c r="CF441" s="37" t="e">
        <f>MAX('DNO totals'!B$312+0,MIN('935'!L441+0,'DNO totals'!B$304+0))</f>
        <v>#VALUE!</v>
      </c>
      <c r="CG441" s="37" t="e">
        <f>MAX('DNO totals'!C$312+0,MIN('935'!M441+0,'DNO totals'!C$304+0))</f>
        <v>#VALUE!</v>
      </c>
      <c r="CH441" s="37" t="e">
        <f>MAX('DNO totals'!D$312+0,MIN('935'!N441+0,'DNO totals'!D$304+0))</f>
        <v>#VALUE!</v>
      </c>
      <c r="CI441" s="37" t="e">
        <f>MAX('DNO totals'!E$312+0,MIN('935'!O441+0,'DNO totals'!E$304+0))</f>
        <v>#VALUE!</v>
      </c>
      <c r="CJ441" s="52" t="e">
        <f>MAX('DNO totals'!F$312+0,MIN('935'!P441+0,'DNO totals'!F$304+0))</f>
        <v>#VALUE!</v>
      </c>
      <c r="CK441" s="37" t="e">
        <f>IF('935'!$K441=1000,'Charging rates'!$C$38*$BH441/(1+'DNO totals'!$C$99)*$CF441,0)</f>
        <v>#VALUE!</v>
      </c>
      <c r="CL441" s="37" t="e">
        <f>IF(MOD('935'!$K441,1000)=100,'Charging rates'!$D$38*$BH441/(1+'DNO totals'!$D$99)*$CG441,0)</f>
        <v>#VALUE!</v>
      </c>
      <c r="CM441" s="37" t="e">
        <f>IF(MOD('935'!$K441,100)=10,'Charging rates'!$E$38*$BH441/(1+'DNO totals'!$E$99)*$CH441,0)</f>
        <v>#VALUE!</v>
      </c>
      <c r="CN441" s="37" t="e">
        <f>IF(AND(MOD('935'!$K441,10)&gt;0,MOD('935'!$K441,1000)&gt;1),'Charging rates'!$F$38*$BH441/(1+'DNO totals'!$F$99)*$CI441,0)</f>
        <v>#VALUE!</v>
      </c>
      <c r="CO441" s="37" t="e">
        <f>IF(MOD('935'!$K441,1000)=1,'Charging rates'!$G$38*$BH441/(1+'DNO totals'!$G$99)*$CJ441,0)</f>
        <v>#VALUE!</v>
      </c>
      <c r="CP441" s="52" t="e">
        <f t="shared" si="114"/>
        <v>#VALUE!</v>
      </c>
      <c r="CQ441" s="37" t="e">
        <f>IF('935'!$K441&gt;1000,'Charging rates'!$C$38*$AW441*$CF441,0)</f>
        <v>#VALUE!</v>
      </c>
      <c r="CR441" s="37" t="e">
        <f>IF(MOD('935'!$K441,1000)&gt;100,'Charging rates'!$D$38*$AW441*$CG441,0)</f>
        <v>#VALUE!</v>
      </c>
      <c r="CS441" s="37" t="e">
        <f>IF(MOD('935'!$K441,100)&gt;10,'Charging rates'!$E$38*$AW441*$CH441,0)</f>
        <v>#VALUE!</v>
      </c>
      <c r="CT441" s="52" t="e">
        <f t="shared" si="115"/>
        <v>#VALUE!</v>
      </c>
      <c r="CU441" s="33" t="e">
        <f>100*(AP441*'935'!Q441*BZ441)/'11'!B$17</f>
        <v>#VALUE!</v>
      </c>
      <c r="CV441" s="33" t="e">
        <f>100/'11'!B$17*'Charging rates'!B$10*AW441</f>
        <v>#VALUE!</v>
      </c>
      <c r="CW441" s="33" t="e">
        <f>IF(AT441=0,0,(1-BX441/AT441)*(CA441+IF('935'!Q441=0,0,(CB441*'935'!Q441*('11'!C$17-'935'!Y441)/('11'!B$17-'935'!X441)))))</f>
        <v>#VALUE!</v>
      </c>
      <c r="CX441" s="33" t="e">
        <f t="shared" si="116"/>
        <v>#VALUE!</v>
      </c>
      <c r="CY441" s="49" t="e">
        <f t="shared" si="117"/>
        <v>#VALUE!</v>
      </c>
      <c r="CZ441" s="32" t="e">
        <f>AT441*(Parameters!B$21+AU441)*IF('DNO totals'!B$323&lt;0,1,'935'!S441)</f>
        <v>#VALUE!</v>
      </c>
      <c r="DA441" s="52" t="e">
        <f>IF('DNO totals'!B$323&lt;0,1,'935'!S441)*(Parameters!B$21+AU441)</f>
        <v>#VALUE!</v>
      </c>
      <c r="DB441" s="37" t="e">
        <f>CX441+'Charging rates'!B$106*DA441*100/'11'!B$17</f>
        <v>#VALUE!</v>
      </c>
      <c r="DC441" s="37" t="e">
        <f>DB441+'Charging rates'!B$116*(Parameters!B$21+AU441)*100/'11'!B$17*IF('DNO totals'!B$323&lt;0,1,'935'!S441)</f>
        <v>#VALUE!</v>
      </c>
      <c r="DD441" s="37" t="e">
        <f>'Charging rates'!B$97*(CP441+CT441)*100/'11'!B$17</f>
        <v>#VALUE!</v>
      </c>
      <c r="DE441" s="33" t="e">
        <f>MAX(0-(CB441*AU441*'11'!C$17/'11'!B$17),DC441+DD441)</f>
        <v>#VALUE!</v>
      </c>
      <c r="DF441" s="37" t="e">
        <f>IF(BS441,IF(AU441=0,CC441,MAX(0,MIN(CC441,CC441+(DE441/'935'!Q441*('11'!B$17-'935'!X441)/('11'!C$17-'935'!Y441))))),0)</f>
        <v>#VALUE!</v>
      </c>
      <c r="DG441" s="33" t="e">
        <f t="shared" si="118"/>
        <v>#VALUE!</v>
      </c>
      <c r="DH441" s="53" t="e">
        <f t="shared" si="119"/>
        <v>#VALUE!</v>
      </c>
    </row>
    <row r="442" spans="1:112">
      <c r="A442" s="28">
        <v>342</v>
      </c>
      <c r="B442" s="47" t="e">
        <f>'935'!B442</f>
        <v>#VALUE!</v>
      </c>
      <c r="C442" s="48" t="e">
        <f>OR('935'!E442&lt;&gt;"VOID",'935'!F442&lt;&gt;"VOID",'935'!G442&lt;&gt;"VOID")</f>
        <v>#VALUE!</v>
      </c>
      <c r="D442" s="32" t="e">
        <f>IF('935'!D442="VOID",0,'935'!D442*(1-'935'!X442/'11'!B$17))</f>
        <v>#VALUE!</v>
      </c>
      <c r="E442" s="32" t="e">
        <f>IF('935'!E442="VOID",0,'935'!E442*(1-'935'!X442/'11'!B$17))</f>
        <v>#VALUE!</v>
      </c>
      <c r="F442" s="32" t="e">
        <f>IF('935'!F442="VOID",0,'935'!F442*(1-'935'!X442/'11'!B$17))</f>
        <v>#VALUE!</v>
      </c>
      <c r="G442" s="32" t="e">
        <f>IF('935'!G442="VOID",0,'935'!G442*(1-'935'!X442/'11'!B$17))</f>
        <v>#VALUE!</v>
      </c>
      <c r="H442" s="49" t="e">
        <f t="shared" si="100"/>
        <v>#VALUE!</v>
      </c>
      <c r="I442" s="50" t="e">
        <f>MATCH('935'!J442,'913'!$B$6:$B$1205,0)</f>
        <v>#VALUE!</v>
      </c>
      <c r="J442" s="50" t="e">
        <f>MATCH(INDEX('913'!$D$6:$D$1205,I442),'913'!$B$6:$B$1205,0)</f>
        <v>#VALUE!</v>
      </c>
      <c r="K442" s="50" t="e">
        <f>MATCH(INDEX('913'!$D$6:$D$1205,J442),'913'!$B$6:$B$1205,0)</f>
        <v>#VALUE!</v>
      </c>
      <c r="L442" s="50" t="e">
        <f>MATCH(INDEX('913'!$D$6:$D$1205,K442),'913'!$B$6:$B$1205,0)</f>
        <v>#VALUE!</v>
      </c>
      <c r="M442" s="50" t="e">
        <f>MATCH(INDEX('913'!$D$6:$D$1205,L442),'913'!$B$6:$B$1205,0)</f>
        <v>#VALUE!</v>
      </c>
      <c r="N442" s="50" t="e">
        <f>MATCH(INDEX('913'!$D$6:$D$1205,M442),'913'!$B$6:$B$1205,0)</f>
        <v>#VALUE!</v>
      </c>
      <c r="O442" s="50" t="e">
        <f>MATCH(INDEX('913'!$D$6:$D$1205,N442),'913'!$B$6:$B$1205,0)</f>
        <v>#VALUE!</v>
      </c>
      <c r="P442" s="51" t="e">
        <f>MATCH(INDEX('913'!$D$6:$D$1205,O442),'913'!$B$6:$B$1205,0)</f>
        <v>#VALUE!</v>
      </c>
      <c r="Q442" s="37">
        <f>IF(ISNUMBER(I442),MAX(0,INDEX('913'!$E$6:$E$1205,I442)),0)</f>
        <v>0</v>
      </c>
      <c r="R442" s="37">
        <f>IF(ISNUMBER(J442),MAX(0,INDEX('913'!$E$6:$E$1205,J442)),0)</f>
        <v>0</v>
      </c>
      <c r="S442" s="37">
        <f>IF(ISNUMBER(K442),MAX(0,INDEX('913'!$E$6:$E$1205,K442)),0)</f>
        <v>0</v>
      </c>
      <c r="T442" s="37">
        <f>IF(ISNUMBER(L442),MAX(0,INDEX('913'!$E$6:$E$1205,L442)),0)</f>
        <v>0</v>
      </c>
      <c r="U442" s="37">
        <f>IF(ISNUMBER(M442),MAX(0,INDEX('913'!$E$6:$E$1205,M442)),0)</f>
        <v>0</v>
      </c>
      <c r="V442" s="37">
        <f>IF(ISNUMBER(N442),MAX(0,INDEX('913'!$E$6:$E$1205,N442)),0)</f>
        <v>0</v>
      </c>
      <c r="W442" s="37">
        <f>IF(ISNUMBER(O442),MAX(0,INDEX('913'!$E$6:$E$1205,O442)),0)</f>
        <v>0</v>
      </c>
      <c r="X442" s="52">
        <f>IF(ISNUMBER(P442),MAX(0,INDEX('913'!$E$6:$E$1205,P442)),0)</f>
        <v>0</v>
      </c>
      <c r="Y442" s="37">
        <f>IF(ISNUMBER(I442),MAX(0,INDEX('913'!$F$6:$F$1205,I442)),0)</f>
        <v>0</v>
      </c>
      <c r="Z442" s="37">
        <f>IF(ISNUMBER(J442),MAX(0,INDEX('913'!$F$6:$F$1205,J442)),0)</f>
        <v>0</v>
      </c>
      <c r="AA442" s="37">
        <f>IF(ISNUMBER(K442),MAX(0,INDEX('913'!$F$6:$F$1205,K442)),0)</f>
        <v>0</v>
      </c>
      <c r="AB442" s="37">
        <f>IF(ISNUMBER(L442),MAX(0,INDEX('913'!$F$6:$F$1205,L442)),0)</f>
        <v>0</v>
      </c>
      <c r="AC442" s="37">
        <f>IF(ISNUMBER(M442),MAX(0,INDEX('913'!$F$6:$F$1205,M442)),0)</f>
        <v>0</v>
      </c>
      <c r="AD442" s="37">
        <f>IF(ISNUMBER(N442),MAX(0,INDEX('913'!$F$6:$F$1205,N442)),0)</f>
        <v>0</v>
      </c>
      <c r="AE442" s="37">
        <f>IF(ISNUMBER(O442),MAX(0,INDEX('913'!$F$6:$F$1205,O442)),0)</f>
        <v>0</v>
      </c>
      <c r="AF442" s="37">
        <f>IF(ISNUMBER(P442),MAX(0,INDEX('913'!$F$6:$F$1205,P442)),0)</f>
        <v>0</v>
      </c>
      <c r="AG442" s="32">
        <f>IF(ISNUMBER(I442),SQRT(INDEX('913'!$I$6:$I$1205,I442)^2+INDEX('913'!$J$6:$J$1205,I442)^2),0)</f>
        <v>0</v>
      </c>
      <c r="AH442" s="32">
        <f>IF(ISNUMBER(J442),SQRT(INDEX('913'!$I$6:$I$1205,J442)^2+INDEX('913'!$J$6:$J$1205,J442)^2),0)</f>
        <v>0</v>
      </c>
      <c r="AI442" s="32">
        <f>IF(ISNUMBER(K442),SQRT(INDEX('913'!$I$6:$I$1205,K442)^2+INDEX('913'!$J$6:$J$1205,K442)^2),0)</f>
        <v>0</v>
      </c>
      <c r="AJ442" s="32">
        <f>IF(ISNUMBER(L442),SQRT(INDEX('913'!$I$6:$I$1205,L442)^2+INDEX('913'!$J$6:$J$1205,L442)^2),0)</f>
        <v>0</v>
      </c>
      <c r="AK442" s="32">
        <f>IF(ISNUMBER(M442),SQRT(INDEX('913'!$I$6:$I$1205,M442)^2+INDEX('913'!$J$6:$J$1205,M442)^2),0)</f>
        <v>0</v>
      </c>
      <c r="AL442" s="32">
        <f>IF(ISNUMBER(N442),SQRT(INDEX('913'!$I$6:$I$1205,N442)^2+INDEX('913'!$J$6:$J$1205,N442)^2),0)</f>
        <v>0</v>
      </c>
      <c r="AM442" s="32">
        <f>IF(ISNUMBER(O442),SQRT(INDEX('913'!$I$6:$I$1205,O442)^2+INDEX('913'!$J$6:$J$1205,O442)^2),0)</f>
        <v>0</v>
      </c>
      <c r="AN442" s="49">
        <f>IF(ISNUMBER(P442),SQRT(INDEX('913'!$I$6:$I$1205,P442)^2+INDEX('913'!$J$6:$J$1205,P442)^2),0)</f>
        <v>0</v>
      </c>
      <c r="AO442" s="37">
        <f t="shared" si="101"/>
        <v>0</v>
      </c>
      <c r="AP442" s="37">
        <f t="shared" si="102"/>
        <v>0</v>
      </c>
      <c r="AQ442" s="33" t="e">
        <f>-100*'935'!W442*(AO442+AP442)/'11'!C$17</f>
        <v>#VALUE!</v>
      </c>
      <c r="AR442" s="37" t="e">
        <f t="shared" si="103"/>
        <v>#VALUE!</v>
      </c>
      <c r="AS442" s="52" t="e">
        <f t="shared" si="104"/>
        <v>#VALUE!</v>
      </c>
      <c r="AT442" s="32" t="e">
        <f>IF('935'!C442="VOID",0,('935'!C442*(1-'935'!X442/'11'!B$17)))</f>
        <v>#VALUE!</v>
      </c>
      <c r="AU442" s="52" t="e">
        <f>'935'!Q442*(1-'935'!Y442/'11'!C$17)/(1-'935'!X442/'11'!B$17)</f>
        <v>#VALUE!</v>
      </c>
      <c r="AV442" s="37" t="e">
        <f>INDEX('DNO totals'!$B$57:$G$57,IF('935'!K442,IF(MOD('935'!K442,1000),IF(MOD('935'!K442,100),IF(MOD('935'!K442,10),IF(MOD('935'!K442,1000)=1,6,5),4),3),2),1))</f>
        <v>#VALUE!</v>
      </c>
      <c r="AW442" s="52" t="e">
        <f t="shared" si="105"/>
        <v>#VALUE!</v>
      </c>
      <c r="AX442" s="32" t="e">
        <f>IF('935'!V442="VOID",0,'935'!V442*(1-'935'!X442/'11'!B$17))</f>
        <v>#VALUE!</v>
      </c>
      <c r="AY442" s="33" t="e">
        <f>IF(H442,-100*'Charging rates'!B$10/'11'!B$17*AX442/H442,0)</f>
        <v>#VALUE!</v>
      </c>
      <c r="AZ442" s="33" t="e">
        <f>IF(C442,'DNO totals'!B$41,0)</f>
        <v>#VALUE!</v>
      </c>
      <c r="BA442" s="33" t="e">
        <f t="shared" si="106"/>
        <v>#VALUE!</v>
      </c>
      <c r="BB442" s="33" t="e">
        <f t="shared" si="107"/>
        <v>#VALUE!</v>
      </c>
      <c r="BC442" s="53" t="e">
        <f t="shared" si="108"/>
        <v>#VALUE!</v>
      </c>
      <c r="BD442" s="32" t="e">
        <f>IF(AT442,'935'!H442*AT442/(AT442+D442+H442),0)</f>
        <v>#VALUE!</v>
      </c>
      <c r="BE442" s="32" t="e">
        <f>IF(H442,'935'!H442*H442/(AT442+D442+H442),0)</f>
        <v>#VALUE!</v>
      </c>
      <c r="BF442" s="32" t="e">
        <f>BD442*(1-'935'!X442/'11'!B$17)</f>
        <v>#VALUE!</v>
      </c>
      <c r="BG442" s="49" t="e">
        <f>BE442*(1-'935'!X442/'11'!B$17)</f>
        <v>#VALUE!</v>
      </c>
      <c r="BH442" s="52" t="e">
        <f>AV442*Parameters!B$6</f>
        <v>#VALUE!</v>
      </c>
      <c r="BI442" s="37" t="e">
        <f>IF('935'!$K442=1000,'Charging rates'!$C$38*$BH442/(1+'DNO totals'!$C$99)*'935'!$L442,0)</f>
        <v>#VALUE!</v>
      </c>
      <c r="BJ442" s="37" t="e">
        <f>IF(MOD('935'!$K442,1000)=100,'Charging rates'!$D$38*$BH442/(1+'DNO totals'!$D$99)*'935'!$M442,0)</f>
        <v>#VALUE!</v>
      </c>
      <c r="BK442" s="37" t="e">
        <f>IF(MOD('935'!$K442,100)=10,'Charging rates'!$E$38*$BH442/(1+'DNO totals'!$E$99)*'935'!$N442,0)</f>
        <v>#VALUE!</v>
      </c>
      <c r="BL442" s="37" t="e">
        <f>IF(AND(MOD('935'!$K442,10)&gt;0,MOD('935'!$K442,1000)&gt;1),'Charging rates'!$F$38*$BH442/(1+'DNO totals'!$F$99)*'935'!$O442,0)</f>
        <v>#VALUE!</v>
      </c>
      <c r="BM442" s="37" t="e">
        <f>IF(MOD('935'!$K442,1000)=1,'Charging rates'!$G$38*$BH442/(1+'DNO totals'!$G$99)*'935'!$P442,0)</f>
        <v>#VALUE!</v>
      </c>
      <c r="BN442" s="52" t="e">
        <f t="shared" si="109"/>
        <v>#VALUE!</v>
      </c>
      <c r="BO442" s="37" t="e">
        <f>IF('935'!$K442&gt;1000,'Charging rates'!$C$38*$AW442*'935'!$L442,0)</f>
        <v>#VALUE!</v>
      </c>
      <c r="BP442" s="37" t="e">
        <f>IF(MOD('935'!$K442,1000)&gt;100,'Charging rates'!$D$38*$AW442*'935'!$M442,0)</f>
        <v>#VALUE!</v>
      </c>
      <c r="BQ442" s="37" t="e">
        <f>IF(MOD('935'!$K442,100)&gt;10,'Charging rates'!$E$38*$AW442*'935'!$N442,0)</f>
        <v>#VALUE!</v>
      </c>
      <c r="BR442" s="52" t="e">
        <f t="shared" si="110"/>
        <v>#VALUE!</v>
      </c>
      <c r="BS442" s="48" t="e">
        <f>'935'!C442&lt;&gt;"VOID"</f>
        <v>#VALUE!</v>
      </c>
      <c r="BT442" s="33" t="e">
        <f>IF(BS442,(100/'11'!B$17*BD442*((1-'935'!I442)*'Charging rates'!B$51+'Charging rates'!B$63)),0)</f>
        <v>#VALUE!</v>
      </c>
      <c r="BU442" s="33" t="e">
        <f>100/'11'!B$17*BG442*('Charging rates'!B$51+'Charging rates'!B$63)</f>
        <v>#VALUE!</v>
      </c>
      <c r="BV442" s="33" t="e">
        <f>100/'11'!B$17*BE442*('Charging rates'!B$51+'Charging rates'!B$63)</f>
        <v>#VALUE!</v>
      </c>
      <c r="BW442" s="53" t="e">
        <f t="shared" si="111"/>
        <v>#VALUE!</v>
      </c>
      <c r="BX442" s="32" t="e">
        <f>AT442-('935'!T442*(1-'935'!X442/'11'!B$17))</f>
        <v>#VALUE!</v>
      </c>
      <c r="BY442" s="32">
        <f>0-IF(ISNUMBER(I442),INDEX('913'!$I$6:$I$1205,I442),0)-IF(ISNUMBER(J442),INDEX('913'!$I$6:$I$1205,J442),0)-IF(ISNUMBER(K442),INDEX('913'!$I$6:$I$1205,K442),0)-IF(ISNUMBER(L442),INDEX('913'!$I$6:$I$1205,L442),0)-IF(ISNUMBER(M442),INDEX('913'!$I$6:$I$1205,M442),0)-IF(ISNUMBER(N442),INDEX('913'!$I$6:$I$1205,N442),0)-IF(ISNUMBER(O442),INDEX('913'!$I$6:$I$1205,O442),0)-IF(ISNUMBER(P442),INDEX('913'!$I$6:$I$1205,P442),0)</f>
        <v>0</v>
      </c>
      <c r="BZ442" s="37">
        <f>IF(BY442=0,1,MAX(1,SQRT(BY442^2+(IF(ISNUMBER(I442),INDEX('913'!$J$6:$J$1205,I442),0)+IF(ISNUMBER(J442),INDEX('913'!$J$6:$J$1205,J442),0)+IF(ISNUMBER(K442),INDEX('913'!$J$6:$J$1205,K442),0)+IF(ISNUMBER(L442),INDEX('913'!$J$6:$J$1205,L442),0)+IF(ISNUMBER(M442),INDEX('913'!$J$6:$J$1205,M442),0)+IF(ISNUMBER(N442),INDEX('913'!$J$6:$J$1205,N442),0)+IF(ISNUMBER(O442),INDEX('913'!$J$6:$J$1205,O442),0)+IF(ISNUMBER(P442),INDEX('913'!$J$6:$J$1205,P442),0))^2)/BY442))</f>
        <v>1</v>
      </c>
      <c r="CA442" s="33" t="e">
        <f>100*AO442/'11'!B$17</f>
        <v>#VALUE!</v>
      </c>
      <c r="CB442" s="37" t="e">
        <f>100*(AP442*BZ442)/'11'!C$17</f>
        <v>#VALUE!</v>
      </c>
      <c r="CC442" s="37" t="e">
        <f t="shared" si="112"/>
        <v>#VALUE!</v>
      </c>
      <c r="CD442" s="33" t="e">
        <f t="shared" si="113"/>
        <v>#VALUE!</v>
      </c>
      <c r="CE442" s="54" t="e">
        <f>'11'!C$17-'935'!Y442</f>
        <v>#VALUE!</v>
      </c>
      <c r="CF442" s="37" t="e">
        <f>MAX('DNO totals'!B$312+0,MIN('935'!L442+0,'DNO totals'!B$304+0))</f>
        <v>#VALUE!</v>
      </c>
      <c r="CG442" s="37" t="e">
        <f>MAX('DNO totals'!C$312+0,MIN('935'!M442+0,'DNO totals'!C$304+0))</f>
        <v>#VALUE!</v>
      </c>
      <c r="CH442" s="37" t="e">
        <f>MAX('DNO totals'!D$312+0,MIN('935'!N442+0,'DNO totals'!D$304+0))</f>
        <v>#VALUE!</v>
      </c>
      <c r="CI442" s="37" t="e">
        <f>MAX('DNO totals'!E$312+0,MIN('935'!O442+0,'DNO totals'!E$304+0))</f>
        <v>#VALUE!</v>
      </c>
      <c r="CJ442" s="52" t="e">
        <f>MAX('DNO totals'!F$312+0,MIN('935'!P442+0,'DNO totals'!F$304+0))</f>
        <v>#VALUE!</v>
      </c>
      <c r="CK442" s="37" t="e">
        <f>IF('935'!$K442=1000,'Charging rates'!$C$38*$BH442/(1+'DNO totals'!$C$99)*$CF442,0)</f>
        <v>#VALUE!</v>
      </c>
      <c r="CL442" s="37" t="e">
        <f>IF(MOD('935'!$K442,1000)=100,'Charging rates'!$D$38*$BH442/(1+'DNO totals'!$D$99)*$CG442,0)</f>
        <v>#VALUE!</v>
      </c>
      <c r="CM442" s="37" t="e">
        <f>IF(MOD('935'!$K442,100)=10,'Charging rates'!$E$38*$BH442/(1+'DNO totals'!$E$99)*$CH442,0)</f>
        <v>#VALUE!</v>
      </c>
      <c r="CN442" s="37" t="e">
        <f>IF(AND(MOD('935'!$K442,10)&gt;0,MOD('935'!$K442,1000)&gt;1),'Charging rates'!$F$38*$BH442/(1+'DNO totals'!$F$99)*$CI442,0)</f>
        <v>#VALUE!</v>
      </c>
      <c r="CO442" s="37" t="e">
        <f>IF(MOD('935'!$K442,1000)=1,'Charging rates'!$G$38*$BH442/(1+'DNO totals'!$G$99)*$CJ442,0)</f>
        <v>#VALUE!</v>
      </c>
      <c r="CP442" s="52" t="e">
        <f t="shared" si="114"/>
        <v>#VALUE!</v>
      </c>
      <c r="CQ442" s="37" t="e">
        <f>IF('935'!$K442&gt;1000,'Charging rates'!$C$38*$AW442*$CF442,0)</f>
        <v>#VALUE!</v>
      </c>
      <c r="CR442" s="37" t="e">
        <f>IF(MOD('935'!$K442,1000)&gt;100,'Charging rates'!$D$38*$AW442*$CG442,0)</f>
        <v>#VALUE!</v>
      </c>
      <c r="CS442" s="37" t="e">
        <f>IF(MOD('935'!$K442,100)&gt;10,'Charging rates'!$E$38*$AW442*$CH442,0)</f>
        <v>#VALUE!</v>
      </c>
      <c r="CT442" s="52" t="e">
        <f t="shared" si="115"/>
        <v>#VALUE!</v>
      </c>
      <c r="CU442" s="33" t="e">
        <f>100*(AP442*'935'!Q442*BZ442)/'11'!B$17</f>
        <v>#VALUE!</v>
      </c>
      <c r="CV442" s="33" t="e">
        <f>100/'11'!B$17*'Charging rates'!B$10*AW442</f>
        <v>#VALUE!</v>
      </c>
      <c r="CW442" s="33" t="e">
        <f>IF(AT442=0,0,(1-BX442/AT442)*(CA442+IF('935'!Q442=0,0,(CB442*'935'!Q442*('11'!C$17-'935'!Y442)/('11'!B$17-'935'!X442)))))</f>
        <v>#VALUE!</v>
      </c>
      <c r="CX442" s="33" t="e">
        <f t="shared" si="116"/>
        <v>#VALUE!</v>
      </c>
      <c r="CY442" s="49" t="e">
        <f t="shared" si="117"/>
        <v>#VALUE!</v>
      </c>
      <c r="CZ442" s="32" t="e">
        <f>AT442*(Parameters!B$21+AU442)*IF('DNO totals'!B$323&lt;0,1,'935'!S442)</f>
        <v>#VALUE!</v>
      </c>
      <c r="DA442" s="52" t="e">
        <f>IF('DNO totals'!B$323&lt;0,1,'935'!S442)*(Parameters!B$21+AU442)</f>
        <v>#VALUE!</v>
      </c>
      <c r="DB442" s="37" t="e">
        <f>CX442+'Charging rates'!B$106*DA442*100/'11'!B$17</f>
        <v>#VALUE!</v>
      </c>
      <c r="DC442" s="37" t="e">
        <f>DB442+'Charging rates'!B$116*(Parameters!B$21+AU442)*100/'11'!B$17*IF('DNO totals'!B$323&lt;0,1,'935'!S442)</f>
        <v>#VALUE!</v>
      </c>
      <c r="DD442" s="37" t="e">
        <f>'Charging rates'!B$97*(CP442+CT442)*100/'11'!B$17</f>
        <v>#VALUE!</v>
      </c>
      <c r="DE442" s="33" t="e">
        <f>MAX(0-(CB442*AU442*'11'!C$17/'11'!B$17),DC442+DD442)</f>
        <v>#VALUE!</v>
      </c>
      <c r="DF442" s="37" t="e">
        <f>IF(BS442,IF(AU442=0,CC442,MAX(0,MIN(CC442,CC442+(DE442/'935'!Q442*('11'!B$17-'935'!X442)/('11'!C$17-'935'!Y442))))),0)</f>
        <v>#VALUE!</v>
      </c>
      <c r="DG442" s="33" t="e">
        <f t="shared" si="118"/>
        <v>#VALUE!</v>
      </c>
      <c r="DH442" s="53" t="e">
        <f t="shared" si="119"/>
        <v>#VALUE!</v>
      </c>
    </row>
    <row r="443" spans="1:112">
      <c r="A443" s="28">
        <v>343</v>
      </c>
      <c r="B443" s="47" t="e">
        <f>'935'!B443</f>
        <v>#VALUE!</v>
      </c>
      <c r="C443" s="48" t="e">
        <f>OR('935'!E443&lt;&gt;"VOID",'935'!F443&lt;&gt;"VOID",'935'!G443&lt;&gt;"VOID")</f>
        <v>#VALUE!</v>
      </c>
      <c r="D443" s="32" t="e">
        <f>IF('935'!D443="VOID",0,'935'!D443*(1-'935'!X443/'11'!B$17))</f>
        <v>#VALUE!</v>
      </c>
      <c r="E443" s="32" t="e">
        <f>IF('935'!E443="VOID",0,'935'!E443*(1-'935'!X443/'11'!B$17))</f>
        <v>#VALUE!</v>
      </c>
      <c r="F443" s="32" t="e">
        <f>IF('935'!F443="VOID",0,'935'!F443*(1-'935'!X443/'11'!B$17))</f>
        <v>#VALUE!</v>
      </c>
      <c r="G443" s="32" t="e">
        <f>IF('935'!G443="VOID",0,'935'!G443*(1-'935'!X443/'11'!B$17))</f>
        <v>#VALUE!</v>
      </c>
      <c r="H443" s="49" t="e">
        <f t="shared" si="100"/>
        <v>#VALUE!</v>
      </c>
      <c r="I443" s="50" t="e">
        <f>MATCH('935'!J443,'913'!$B$6:$B$1205,0)</f>
        <v>#VALUE!</v>
      </c>
      <c r="J443" s="50" t="e">
        <f>MATCH(INDEX('913'!$D$6:$D$1205,I443),'913'!$B$6:$B$1205,0)</f>
        <v>#VALUE!</v>
      </c>
      <c r="K443" s="50" t="e">
        <f>MATCH(INDEX('913'!$D$6:$D$1205,J443),'913'!$B$6:$B$1205,0)</f>
        <v>#VALUE!</v>
      </c>
      <c r="L443" s="50" t="e">
        <f>MATCH(INDEX('913'!$D$6:$D$1205,K443),'913'!$B$6:$B$1205,0)</f>
        <v>#VALUE!</v>
      </c>
      <c r="M443" s="50" t="e">
        <f>MATCH(INDEX('913'!$D$6:$D$1205,L443),'913'!$B$6:$B$1205,0)</f>
        <v>#VALUE!</v>
      </c>
      <c r="N443" s="50" t="e">
        <f>MATCH(INDEX('913'!$D$6:$D$1205,M443),'913'!$B$6:$B$1205,0)</f>
        <v>#VALUE!</v>
      </c>
      <c r="O443" s="50" t="e">
        <f>MATCH(INDEX('913'!$D$6:$D$1205,N443),'913'!$B$6:$B$1205,0)</f>
        <v>#VALUE!</v>
      </c>
      <c r="P443" s="51" t="e">
        <f>MATCH(INDEX('913'!$D$6:$D$1205,O443),'913'!$B$6:$B$1205,0)</f>
        <v>#VALUE!</v>
      </c>
      <c r="Q443" s="37">
        <f>IF(ISNUMBER(I443),MAX(0,INDEX('913'!$E$6:$E$1205,I443)),0)</f>
        <v>0</v>
      </c>
      <c r="R443" s="37">
        <f>IF(ISNUMBER(J443),MAX(0,INDEX('913'!$E$6:$E$1205,J443)),0)</f>
        <v>0</v>
      </c>
      <c r="S443" s="37">
        <f>IF(ISNUMBER(K443),MAX(0,INDEX('913'!$E$6:$E$1205,K443)),0)</f>
        <v>0</v>
      </c>
      <c r="T443" s="37">
        <f>IF(ISNUMBER(L443),MAX(0,INDEX('913'!$E$6:$E$1205,L443)),0)</f>
        <v>0</v>
      </c>
      <c r="U443" s="37">
        <f>IF(ISNUMBER(M443),MAX(0,INDEX('913'!$E$6:$E$1205,M443)),0)</f>
        <v>0</v>
      </c>
      <c r="V443" s="37">
        <f>IF(ISNUMBER(N443),MAX(0,INDEX('913'!$E$6:$E$1205,N443)),0)</f>
        <v>0</v>
      </c>
      <c r="W443" s="37">
        <f>IF(ISNUMBER(O443),MAX(0,INDEX('913'!$E$6:$E$1205,O443)),0)</f>
        <v>0</v>
      </c>
      <c r="X443" s="52">
        <f>IF(ISNUMBER(P443),MAX(0,INDEX('913'!$E$6:$E$1205,P443)),0)</f>
        <v>0</v>
      </c>
      <c r="Y443" s="37">
        <f>IF(ISNUMBER(I443),MAX(0,INDEX('913'!$F$6:$F$1205,I443)),0)</f>
        <v>0</v>
      </c>
      <c r="Z443" s="37">
        <f>IF(ISNUMBER(J443),MAX(0,INDEX('913'!$F$6:$F$1205,J443)),0)</f>
        <v>0</v>
      </c>
      <c r="AA443" s="37">
        <f>IF(ISNUMBER(K443),MAX(0,INDEX('913'!$F$6:$F$1205,K443)),0)</f>
        <v>0</v>
      </c>
      <c r="AB443" s="37">
        <f>IF(ISNUMBER(L443),MAX(0,INDEX('913'!$F$6:$F$1205,L443)),0)</f>
        <v>0</v>
      </c>
      <c r="AC443" s="37">
        <f>IF(ISNUMBER(M443),MAX(0,INDEX('913'!$F$6:$F$1205,M443)),0)</f>
        <v>0</v>
      </c>
      <c r="AD443" s="37">
        <f>IF(ISNUMBER(N443),MAX(0,INDEX('913'!$F$6:$F$1205,N443)),0)</f>
        <v>0</v>
      </c>
      <c r="AE443" s="37">
        <f>IF(ISNUMBER(O443),MAX(0,INDEX('913'!$F$6:$F$1205,O443)),0)</f>
        <v>0</v>
      </c>
      <c r="AF443" s="37">
        <f>IF(ISNUMBER(P443),MAX(0,INDEX('913'!$F$6:$F$1205,P443)),0)</f>
        <v>0</v>
      </c>
      <c r="AG443" s="32">
        <f>IF(ISNUMBER(I443),SQRT(INDEX('913'!$I$6:$I$1205,I443)^2+INDEX('913'!$J$6:$J$1205,I443)^2),0)</f>
        <v>0</v>
      </c>
      <c r="AH443" s="32">
        <f>IF(ISNUMBER(J443),SQRT(INDEX('913'!$I$6:$I$1205,J443)^2+INDEX('913'!$J$6:$J$1205,J443)^2),0)</f>
        <v>0</v>
      </c>
      <c r="AI443" s="32">
        <f>IF(ISNUMBER(K443),SQRT(INDEX('913'!$I$6:$I$1205,K443)^2+INDEX('913'!$J$6:$J$1205,K443)^2),0)</f>
        <v>0</v>
      </c>
      <c r="AJ443" s="32">
        <f>IF(ISNUMBER(L443),SQRT(INDEX('913'!$I$6:$I$1205,L443)^2+INDEX('913'!$J$6:$J$1205,L443)^2),0)</f>
        <v>0</v>
      </c>
      <c r="AK443" s="32">
        <f>IF(ISNUMBER(M443),SQRT(INDEX('913'!$I$6:$I$1205,M443)^2+INDEX('913'!$J$6:$J$1205,M443)^2),0)</f>
        <v>0</v>
      </c>
      <c r="AL443" s="32">
        <f>IF(ISNUMBER(N443),SQRT(INDEX('913'!$I$6:$I$1205,N443)^2+INDEX('913'!$J$6:$J$1205,N443)^2),0)</f>
        <v>0</v>
      </c>
      <c r="AM443" s="32">
        <f>IF(ISNUMBER(O443),SQRT(INDEX('913'!$I$6:$I$1205,O443)^2+INDEX('913'!$J$6:$J$1205,O443)^2),0)</f>
        <v>0</v>
      </c>
      <c r="AN443" s="49">
        <f>IF(ISNUMBER(P443),SQRT(INDEX('913'!$I$6:$I$1205,P443)^2+INDEX('913'!$J$6:$J$1205,P443)^2),0)</f>
        <v>0</v>
      </c>
      <c r="AO443" s="37">
        <f t="shared" si="101"/>
        <v>0</v>
      </c>
      <c r="AP443" s="37">
        <f t="shared" si="102"/>
        <v>0</v>
      </c>
      <c r="AQ443" s="33" t="e">
        <f>-100*'935'!W443*(AO443+AP443)/'11'!C$17</f>
        <v>#VALUE!</v>
      </c>
      <c r="AR443" s="37" t="e">
        <f t="shared" si="103"/>
        <v>#VALUE!</v>
      </c>
      <c r="AS443" s="52" t="e">
        <f t="shared" si="104"/>
        <v>#VALUE!</v>
      </c>
      <c r="AT443" s="32" t="e">
        <f>IF('935'!C443="VOID",0,('935'!C443*(1-'935'!X443/'11'!B$17)))</f>
        <v>#VALUE!</v>
      </c>
      <c r="AU443" s="52" t="e">
        <f>'935'!Q443*(1-'935'!Y443/'11'!C$17)/(1-'935'!X443/'11'!B$17)</f>
        <v>#VALUE!</v>
      </c>
      <c r="AV443" s="37" t="e">
        <f>INDEX('DNO totals'!$B$57:$G$57,IF('935'!K443,IF(MOD('935'!K443,1000),IF(MOD('935'!K443,100),IF(MOD('935'!K443,10),IF(MOD('935'!K443,1000)=1,6,5),4),3),2),1))</f>
        <v>#VALUE!</v>
      </c>
      <c r="AW443" s="52" t="e">
        <f t="shared" si="105"/>
        <v>#VALUE!</v>
      </c>
      <c r="AX443" s="32" t="e">
        <f>IF('935'!V443="VOID",0,'935'!V443*(1-'935'!X443/'11'!B$17))</f>
        <v>#VALUE!</v>
      </c>
      <c r="AY443" s="33" t="e">
        <f>IF(H443,-100*'Charging rates'!B$10/'11'!B$17*AX443/H443,0)</f>
        <v>#VALUE!</v>
      </c>
      <c r="AZ443" s="33" t="e">
        <f>IF(C443,'DNO totals'!B$41,0)</f>
        <v>#VALUE!</v>
      </c>
      <c r="BA443" s="33" t="e">
        <f t="shared" si="106"/>
        <v>#VALUE!</v>
      </c>
      <c r="BB443" s="33" t="e">
        <f t="shared" si="107"/>
        <v>#VALUE!</v>
      </c>
      <c r="BC443" s="53" t="e">
        <f t="shared" si="108"/>
        <v>#VALUE!</v>
      </c>
      <c r="BD443" s="32" t="e">
        <f>IF(AT443,'935'!H443*AT443/(AT443+D443+H443),0)</f>
        <v>#VALUE!</v>
      </c>
      <c r="BE443" s="32" t="e">
        <f>IF(H443,'935'!H443*H443/(AT443+D443+H443),0)</f>
        <v>#VALUE!</v>
      </c>
      <c r="BF443" s="32" t="e">
        <f>BD443*(1-'935'!X443/'11'!B$17)</f>
        <v>#VALUE!</v>
      </c>
      <c r="BG443" s="49" t="e">
        <f>BE443*(1-'935'!X443/'11'!B$17)</f>
        <v>#VALUE!</v>
      </c>
      <c r="BH443" s="52" t="e">
        <f>AV443*Parameters!B$6</f>
        <v>#VALUE!</v>
      </c>
      <c r="BI443" s="37" t="e">
        <f>IF('935'!$K443=1000,'Charging rates'!$C$38*$BH443/(1+'DNO totals'!$C$99)*'935'!$L443,0)</f>
        <v>#VALUE!</v>
      </c>
      <c r="BJ443" s="37" t="e">
        <f>IF(MOD('935'!$K443,1000)=100,'Charging rates'!$D$38*$BH443/(1+'DNO totals'!$D$99)*'935'!$M443,0)</f>
        <v>#VALUE!</v>
      </c>
      <c r="BK443" s="37" t="e">
        <f>IF(MOD('935'!$K443,100)=10,'Charging rates'!$E$38*$BH443/(1+'DNO totals'!$E$99)*'935'!$N443,0)</f>
        <v>#VALUE!</v>
      </c>
      <c r="BL443" s="37" t="e">
        <f>IF(AND(MOD('935'!$K443,10)&gt;0,MOD('935'!$K443,1000)&gt;1),'Charging rates'!$F$38*$BH443/(1+'DNO totals'!$F$99)*'935'!$O443,0)</f>
        <v>#VALUE!</v>
      </c>
      <c r="BM443" s="37" t="e">
        <f>IF(MOD('935'!$K443,1000)=1,'Charging rates'!$G$38*$BH443/(1+'DNO totals'!$G$99)*'935'!$P443,0)</f>
        <v>#VALUE!</v>
      </c>
      <c r="BN443" s="52" t="e">
        <f t="shared" si="109"/>
        <v>#VALUE!</v>
      </c>
      <c r="BO443" s="37" t="e">
        <f>IF('935'!$K443&gt;1000,'Charging rates'!$C$38*$AW443*'935'!$L443,0)</f>
        <v>#VALUE!</v>
      </c>
      <c r="BP443" s="37" t="e">
        <f>IF(MOD('935'!$K443,1000)&gt;100,'Charging rates'!$D$38*$AW443*'935'!$M443,0)</f>
        <v>#VALUE!</v>
      </c>
      <c r="BQ443" s="37" t="e">
        <f>IF(MOD('935'!$K443,100)&gt;10,'Charging rates'!$E$38*$AW443*'935'!$N443,0)</f>
        <v>#VALUE!</v>
      </c>
      <c r="BR443" s="52" t="e">
        <f t="shared" si="110"/>
        <v>#VALUE!</v>
      </c>
      <c r="BS443" s="48" t="e">
        <f>'935'!C443&lt;&gt;"VOID"</f>
        <v>#VALUE!</v>
      </c>
      <c r="BT443" s="33" t="e">
        <f>IF(BS443,(100/'11'!B$17*BD443*((1-'935'!I443)*'Charging rates'!B$51+'Charging rates'!B$63)),0)</f>
        <v>#VALUE!</v>
      </c>
      <c r="BU443" s="33" t="e">
        <f>100/'11'!B$17*BG443*('Charging rates'!B$51+'Charging rates'!B$63)</f>
        <v>#VALUE!</v>
      </c>
      <c r="BV443" s="33" t="e">
        <f>100/'11'!B$17*BE443*('Charging rates'!B$51+'Charging rates'!B$63)</f>
        <v>#VALUE!</v>
      </c>
      <c r="BW443" s="53" t="e">
        <f t="shared" si="111"/>
        <v>#VALUE!</v>
      </c>
      <c r="BX443" s="32" t="e">
        <f>AT443-('935'!T443*(1-'935'!X443/'11'!B$17))</f>
        <v>#VALUE!</v>
      </c>
      <c r="BY443" s="32">
        <f>0-IF(ISNUMBER(I443),INDEX('913'!$I$6:$I$1205,I443),0)-IF(ISNUMBER(J443),INDEX('913'!$I$6:$I$1205,J443),0)-IF(ISNUMBER(K443),INDEX('913'!$I$6:$I$1205,K443),0)-IF(ISNUMBER(L443),INDEX('913'!$I$6:$I$1205,L443),0)-IF(ISNUMBER(M443),INDEX('913'!$I$6:$I$1205,M443),0)-IF(ISNUMBER(N443),INDEX('913'!$I$6:$I$1205,N443),0)-IF(ISNUMBER(O443),INDEX('913'!$I$6:$I$1205,O443),0)-IF(ISNUMBER(P443),INDEX('913'!$I$6:$I$1205,P443),0)</f>
        <v>0</v>
      </c>
      <c r="BZ443" s="37">
        <f>IF(BY443=0,1,MAX(1,SQRT(BY443^2+(IF(ISNUMBER(I443),INDEX('913'!$J$6:$J$1205,I443),0)+IF(ISNUMBER(J443),INDEX('913'!$J$6:$J$1205,J443),0)+IF(ISNUMBER(K443),INDEX('913'!$J$6:$J$1205,K443),0)+IF(ISNUMBER(L443),INDEX('913'!$J$6:$J$1205,L443),0)+IF(ISNUMBER(M443),INDEX('913'!$J$6:$J$1205,M443),0)+IF(ISNUMBER(N443),INDEX('913'!$J$6:$J$1205,N443),0)+IF(ISNUMBER(O443),INDEX('913'!$J$6:$J$1205,O443),0)+IF(ISNUMBER(P443),INDEX('913'!$J$6:$J$1205,P443),0))^2)/BY443))</f>
        <v>1</v>
      </c>
      <c r="CA443" s="33" t="e">
        <f>100*AO443/'11'!B$17</f>
        <v>#VALUE!</v>
      </c>
      <c r="CB443" s="37" t="e">
        <f>100*(AP443*BZ443)/'11'!C$17</f>
        <v>#VALUE!</v>
      </c>
      <c r="CC443" s="37" t="e">
        <f t="shared" si="112"/>
        <v>#VALUE!</v>
      </c>
      <c r="CD443" s="33" t="e">
        <f t="shared" si="113"/>
        <v>#VALUE!</v>
      </c>
      <c r="CE443" s="54" t="e">
        <f>'11'!C$17-'935'!Y443</f>
        <v>#VALUE!</v>
      </c>
      <c r="CF443" s="37" t="e">
        <f>MAX('DNO totals'!B$312+0,MIN('935'!L443+0,'DNO totals'!B$304+0))</f>
        <v>#VALUE!</v>
      </c>
      <c r="CG443" s="37" t="e">
        <f>MAX('DNO totals'!C$312+0,MIN('935'!M443+0,'DNO totals'!C$304+0))</f>
        <v>#VALUE!</v>
      </c>
      <c r="CH443" s="37" t="e">
        <f>MAX('DNO totals'!D$312+0,MIN('935'!N443+0,'DNO totals'!D$304+0))</f>
        <v>#VALUE!</v>
      </c>
      <c r="CI443" s="37" t="e">
        <f>MAX('DNO totals'!E$312+0,MIN('935'!O443+0,'DNO totals'!E$304+0))</f>
        <v>#VALUE!</v>
      </c>
      <c r="CJ443" s="52" t="e">
        <f>MAX('DNO totals'!F$312+0,MIN('935'!P443+0,'DNO totals'!F$304+0))</f>
        <v>#VALUE!</v>
      </c>
      <c r="CK443" s="37" t="e">
        <f>IF('935'!$K443=1000,'Charging rates'!$C$38*$BH443/(1+'DNO totals'!$C$99)*$CF443,0)</f>
        <v>#VALUE!</v>
      </c>
      <c r="CL443" s="37" t="e">
        <f>IF(MOD('935'!$K443,1000)=100,'Charging rates'!$D$38*$BH443/(1+'DNO totals'!$D$99)*$CG443,0)</f>
        <v>#VALUE!</v>
      </c>
      <c r="CM443" s="37" t="e">
        <f>IF(MOD('935'!$K443,100)=10,'Charging rates'!$E$38*$BH443/(1+'DNO totals'!$E$99)*$CH443,0)</f>
        <v>#VALUE!</v>
      </c>
      <c r="CN443" s="37" t="e">
        <f>IF(AND(MOD('935'!$K443,10)&gt;0,MOD('935'!$K443,1000)&gt;1),'Charging rates'!$F$38*$BH443/(1+'DNO totals'!$F$99)*$CI443,0)</f>
        <v>#VALUE!</v>
      </c>
      <c r="CO443" s="37" t="e">
        <f>IF(MOD('935'!$K443,1000)=1,'Charging rates'!$G$38*$BH443/(1+'DNO totals'!$G$99)*$CJ443,0)</f>
        <v>#VALUE!</v>
      </c>
      <c r="CP443" s="52" t="e">
        <f t="shared" si="114"/>
        <v>#VALUE!</v>
      </c>
      <c r="CQ443" s="37" t="e">
        <f>IF('935'!$K443&gt;1000,'Charging rates'!$C$38*$AW443*$CF443,0)</f>
        <v>#VALUE!</v>
      </c>
      <c r="CR443" s="37" t="e">
        <f>IF(MOD('935'!$K443,1000)&gt;100,'Charging rates'!$D$38*$AW443*$CG443,0)</f>
        <v>#VALUE!</v>
      </c>
      <c r="CS443" s="37" t="e">
        <f>IF(MOD('935'!$K443,100)&gt;10,'Charging rates'!$E$38*$AW443*$CH443,0)</f>
        <v>#VALUE!</v>
      </c>
      <c r="CT443" s="52" t="e">
        <f t="shared" si="115"/>
        <v>#VALUE!</v>
      </c>
      <c r="CU443" s="33" t="e">
        <f>100*(AP443*'935'!Q443*BZ443)/'11'!B$17</f>
        <v>#VALUE!</v>
      </c>
      <c r="CV443" s="33" t="e">
        <f>100/'11'!B$17*'Charging rates'!B$10*AW443</f>
        <v>#VALUE!</v>
      </c>
      <c r="CW443" s="33" t="e">
        <f>IF(AT443=0,0,(1-BX443/AT443)*(CA443+IF('935'!Q443=0,0,(CB443*'935'!Q443*('11'!C$17-'935'!Y443)/('11'!B$17-'935'!X443)))))</f>
        <v>#VALUE!</v>
      </c>
      <c r="CX443" s="33" t="e">
        <f t="shared" si="116"/>
        <v>#VALUE!</v>
      </c>
      <c r="CY443" s="49" t="e">
        <f t="shared" si="117"/>
        <v>#VALUE!</v>
      </c>
      <c r="CZ443" s="32" t="e">
        <f>AT443*(Parameters!B$21+AU443)*IF('DNO totals'!B$323&lt;0,1,'935'!S443)</f>
        <v>#VALUE!</v>
      </c>
      <c r="DA443" s="52" t="e">
        <f>IF('DNO totals'!B$323&lt;0,1,'935'!S443)*(Parameters!B$21+AU443)</f>
        <v>#VALUE!</v>
      </c>
      <c r="DB443" s="37" t="e">
        <f>CX443+'Charging rates'!B$106*DA443*100/'11'!B$17</f>
        <v>#VALUE!</v>
      </c>
      <c r="DC443" s="37" t="e">
        <f>DB443+'Charging rates'!B$116*(Parameters!B$21+AU443)*100/'11'!B$17*IF('DNO totals'!B$323&lt;0,1,'935'!S443)</f>
        <v>#VALUE!</v>
      </c>
      <c r="DD443" s="37" t="e">
        <f>'Charging rates'!B$97*(CP443+CT443)*100/'11'!B$17</f>
        <v>#VALUE!</v>
      </c>
      <c r="DE443" s="33" t="e">
        <f>MAX(0-(CB443*AU443*'11'!C$17/'11'!B$17),DC443+DD443)</f>
        <v>#VALUE!</v>
      </c>
      <c r="DF443" s="37" t="e">
        <f>IF(BS443,IF(AU443=0,CC443,MAX(0,MIN(CC443,CC443+(DE443/'935'!Q443*('11'!B$17-'935'!X443)/('11'!C$17-'935'!Y443))))),0)</f>
        <v>#VALUE!</v>
      </c>
      <c r="DG443" s="33" t="e">
        <f t="shared" si="118"/>
        <v>#VALUE!</v>
      </c>
      <c r="DH443" s="53" t="e">
        <f t="shared" si="119"/>
        <v>#VALUE!</v>
      </c>
    </row>
    <row r="444" spans="1:112">
      <c r="A444" s="28">
        <v>344</v>
      </c>
      <c r="B444" s="47" t="e">
        <f>'935'!B444</f>
        <v>#VALUE!</v>
      </c>
      <c r="C444" s="48" t="e">
        <f>OR('935'!E444&lt;&gt;"VOID",'935'!F444&lt;&gt;"VOID",'935'!G444&lt;&gt;"VOID")</f>
        <v>#VALUE!</v>
      </c>
      <c r="D444" s="32" t="e">
        <f>IF('935'!D444="VOID",0,'935'!D444*(1-'935'!X444/'11'!B$17))</f>
        <v>#VALUE!</v>
      </c>
      <c r="E444" s="32" t="e">
        <f>IF('935'!E444="VOID",0,'935'!E444*(1-'935'!X444/'11'!B$17))</f>
        <v>#VALUE!</v>
      </c>
      <c r="F444" s="32" t="e">
        <f>IF('935'!F444="VOID",0,'935'!F444*(1-'935'!X444/'11'!B$17))</f>
        <v>#VALUE!</v>
      </c>
      <c r="G444" s="32" t="e">
        <f>IF('935'!G444="VOID",0,'935'!G444*(1-'935'!X444/'11'!B$17))</f>
        <v>#VALUE!</v>
      </c>
      <c r="H444" s="49" t="e">
        <f t="shared" si="100"/>
        <v>#VALUE!</v>
      </c>
      <c r="I444" s="50" t="e">
        <f>MATCH('935'!J444,'913'!$B$6:$B$1205,0)</f>
        <v>#VALUE!</v>
      </c>
      <c r="J444" s="50" t="e">
        <f>MATCH(INDEX('913'!$D$6:$D$1205,I444),'913'!$B$6:$B$1205,0)</f>
        <v>#VALUE!</v>
      </c>
      <c r="K444" s="50" t="e">
        <f>MATCH(INDEX('913'!$D$6:$D$1205,J444),'913'!$B$6:$B$1205,0)</f>
        <v>#VALUE!</v>
      </c>
      <c r="L444" s="50" t="e">
        <f>MATCH(INDEX('913'!$D$6:$D$1205,K444),'913'!$B$6:$B$1205,0)</f>
        <v>#VALUE!</v>
      </c>
      <c r="M444" s="50" t="e">
        <f>MATCH(INDEX('913'!$D$6:$D$1205,L444),'913'!$B$6:$B$1205,0)</f>
        <v>#VALUE!</v>
      </c>
      <c r="N444" s="50" t="e">
        <f>MATCH(INDEX('913'!$D$6:$D$1205,M444),'913'!$B$6:$B$1205,0)</f>
        <v>#VALUE!</v>
      </c>
      <c r="O444" s="50" t="e">
        <f>MATCH(INDEX('913'!$D$6:$D$1205,N444),'913'!$B$6:$B$1205,0)</f>
        <v>#VALUE!</v>
      </c>
      <c r="P444" s="51" t="e">
        <f>MATCH(INDEX('913'!$D$6:$D$1205,O444),'913'!$B$6:$B$1205,0)</f>
        <v>#VALUE!</v>
      </c>
      <c r="Q444" s="37">
        <f>IF(ISNUMBER(I444),MAX(0,INDEX('913'!$E$6:$E$1205,I444)),0)</f>
        <v>0</v>
      </c>
      <c r="R444" s="37">
        <f>IF(ISNUMBER(J444),MAX(0,INDEX('913'!$E$6:$E$1205,J444)),0)</f>
        <v>0</v>
      </c>
      <c r="S444" s="37">
        <f>IF(ISNUMBER(K444),MAX(0,INDEX('913'!$E$6:$E$1205,K444)),0)</f>
        <v>0</v>
      </c>
      <c r="T444" s="37">
        <f>IF(ISNUMBER(L444),MAX(0,INDEX('913'!$E$6:$E$1205,L444)),0)</f>
        <v>0</v>
      </c>
      <c r="U444" s="37">
        <f>IF(ISNUMBER(M444),MAX(0,INDEX('913'!$E$6:$E$1205,M444)),0)</f>
        <v>0</v>
      </c>
      <c r="V444" s="37">
        <f>IF(ISNUMBER(N444),MAX(0,INDEX('913'!$E$6:$E$1205,N444)),0)</f>
        <v>0</v>
      </c>
      <c r="W444" s="37">
        <f>IF(ISNUMBER(O444),MAX(0,INDEX('913'!$E$6:$E$1205,O444)),0)</f>
        <v>0</v>
      </c>
      <c r="X444" s="52">
        <f>IF(ISNUMBER(P444),MAX(0,INDEX('913'!$E$6:$E$1205,P444)),0)</f>
        <v>0</v>
      </c>
      <c r="Y444" s="37">
        <f>IF(ISNUMBER(I444),MAX(0,INDEX('913'!$F$6:$F$1205,I444)),0)</f>
        <v>0</v>
      </c>
      <c r="Z444" s="37">
        <f>IF(ISNUMBER(J444),MAX(0,INDEX('913'!$F$6:$F$1205,J444)),0)</f>
        <v>0</v>
      </c>
      <c r="AA444" s="37">
        <f>IF(ISNUMBER(K444),MAX(0,INDEX('913'!$F$6:$F$1205,K444)),0)</f>
        <v>0</v>
      </c>
      <c r="AB444" s="37">
        <f>IF(ISNUMBER(L444),MAX(0,INDEX('913'!$F$6:$F$1205,L444)),0)</f>
        <v>0</v>
      </c>
      <c r="AC444" s="37">
        <f>IF(ISNUMBER(M444),MAX(0,INDEX('913'!$F$6:$F$1205,M444)),0)</f>
        <v>0</v>
      </c>
      <c r="AD444" s="37">
        <f>IF(ISNUMBER(N444),MAX(0,INDEX('913'!$F$6:$F$1205,N444)),0)</f>
        <v>0</v>
      </c>
      <c r="AE444" s="37">
        <f>IF(ISNUMBER(O444),MAX(0,INDEX('913'!$F$6:$F$1205,O444)),0)</f>
        <v>0</v>
      </c>
      <c r="AF444" s="37">
        <f>IF(ISNUMBER(P444),MAX(0,INDEX('913'!$F$6:$F$1205,P444)),0)</f>
        <v>0</v>
      </c>
      <c r="AG444" s="32">
        <f>IF(ISNUMBER(I444),SQRT(INDEX('913'!$I$6:$I$1205,I444)^2+INDEX('913'!$J$6:$J$1205,I444)^2),0)</f>
        <v>0</v>
      </c>
      <c r="AH444" s="32">
        <f>IF(ISNUMBER(J444),SQRT(INDEX('913'!$I$6:$I$1205,J444)^2+INDEX('913'!$J$6:$J$1205,J444)^2),0)</f>
        <v>0</v>
      </c>
      <c r="AI444" s="32">
        <f>IF(ISNUMBER(K444),SQRT(INDEX('913'!$I$6:$I$1205,K444)^2+INDEX('913'!$J$6:$J$1205,K444)^2),0)</f>
        <v>0</v>
      </c>
      <c r="AJ444" s="32">
        <f>IF(ISNUMBER(L444),SQRT(INDEX('913'!$I$6:$I$1205,L444)^2+INDEX('913'!$J$6:$J$1205,L444)^2),0)</f>
        <v>0</v>
      </c>
      <c r="AK444" s="32">
        <f>IF(ISNUMBER(M444),SQRT(INDEX('913'!$I$6:$I$1205,M444)^2+INDEX('913'!$J$6:$J$1205,M444)^2),0)</f>
        <v>0</v>
      </c>
      <c r="AL444" s="32">
        <f>IF(ISNUMBER(N444),SQRT(INDEX('913'!$I$6:$I$1205,N444)^2+INDEX('913'!$J$6:$J$1205,N444)^2),0)</f>
        <v>0</v>
      </c>
      <c r="AM444" s="32">
        <f>IF(ISNUMBER(O444),SQRT(INDEX('913'!$I$6:$I$1205,O444)^2+INDEX('913'!$J$6:$J$1205,O444)^2),0)</f>
        <v>0</v>
      </c>
      <c r="AN444" s="49">
        <f>IF(ISNUMBER(P444),SQRT(INDEX('913'!$I$6:$I$1205,P444)^2+INDEX('913'!$J$6:$J$1205,P444)^2),0)</f>
        <v>0</v>
      </c>
      <c r="AO444" s="37">
        <f t="shared" si="101"/>
        <v>0</v>
      </c>
      <c r="AP444" s="37">
        <f t="shared" si="102"/>
        <v>0</v>
      </c>
      <c r="AQ444" s="33" t="e">
        <f>-100*'935'!W444*(AO444+AP444)/'11'!C$17</f>
        <v>#VALUE!</v>
      </c>
      <c r="AR444" s="37" t="e">
        <f t="shared" si="103"/>
        <v>#VALUE!</v>
      </c>
      <c r="AS444" s="52" t="e">
        <f t="shared" si="104"/>
        <v>#VALUE!</v>
      </c>
      <c r="AT444" s="32" t="e">
        <f>IF('935'!C444="VOID",0,('935'!C444*(1-'935'!X444/'11'!B$17)))</f>
        <v>#VALUE!</v>
      </c>
      <c r="AU444" s="52" t="e">
        <f>'935'!Q444*(1-'935'!Y444/'11'!C$17)/(1-'935'!X444/'11'!B$17)</f>
        <v>#VALUE!</v>
      </c>
      <c r="AV444" s="37" t="e">
        <f>INDEX('DNO totals'!$B$57:$G$57,IF('935'!K444,IF(MOD('935'!K444,1000),IF(MOD('935'!K444,100),IF(MOD('935'!K444,10),IF(MOD('935'!K444,1000)=1,6,5),4),3),2),1))</f>
        <v>#VALUE!</v>
      </c>
      <c r="AW444" s="52" t="e">
        <f t="shared" si="105"/>
        <v>#VALUE!</v>
      </c>
      <c r="AX444" s="32" t="e">
        <f>IF('935'!V444="VOID",0,'935'!V444*(1-'935'!X444/'11'!B$17))</f>
        <v>#VALUE!</v>
      </c>
      <c r="AY444" s="33" t="e">
        <f>IF(H444,-100*'Charging rates'!B$10/'11'!B$17*AX444/H444,0)</f>
        <v>#VALUE!</v>
      </c>
      <c r="AZ444" s="33" t="e">
        <f>IF(C444,'DNO totals'!B$41,0)</f>
        <v>#VALUE!</v>
      </c>
      <c r="BA444" s="33" t="e">
        <f t="shared" si="106"/>
        <v>#VALUE!</v>
      </c>
      <c r="BB444" s="33" t="e">
        <f t="shared" si="107"/>
        <v>#VALUE!</v>
      </c>
      <c r="BC444" s="53" t="e">
        <f t="shared" si="108"/>
        <v>#VALUE!</v>
      </c>
      <c r="BD444" s="32" t="e">
        <f>IF(AT444,'935'!H444*AT444/(AT444+D444+H444),0)</f>
        <v>#VALUE!</v>
      </c>
      <c r="BE444" s="32" t="e">
        <f>IF(H444,'935'!H444*H444/(AT444+D444+H444),0)</f>
        <v>#VALUE!</v>
      </c>
      <c r="BF444" s="32" t="e">
        <f>BD444*(1-'935'!X444/'11'!B$17)</f>
        <v>#VALUE!</v>
      </c>
      <c r="BG444" s="49" t="e">
        <f>BE444*(1-'935'!X444/'11'!B$17)</f>
        <v>#VALUE!</v>
      </c>
      <c r="BH444" s="52" t="e">
        <f>AV444*Parameters!B$6</f>
        <v>#VALUE!</v>
      </c>
      <c r="BI444" s="37" t="e">
        <f>IF('935'!$K444=1000,'Charging rates'!$C$38*$BH444/(1+'DNO totals'!$C$99)*'935'!$L444,0)</f>
        <v>#VALUE!</v>
      </c>
      <c r="BJ444" s="37" t="e">
        <f>IF(MOD('935'!$K444,1000)=100,'Charging rates'!$D$38*$BH444/(1+'DNO totals'!$D$99)*'935'!$M444,0)</f>
        <v>#VALUE!</v>
      </c>
      <c r="BK444" s="37" t="e">
        <f>IF(MOD('935'!$K444,100)=10,'Charging rates'!$E$38*$BH444/(1+'DNO totals'!$E$99)*'935'!$N444,0)</f>
        <v>#VALUE!</v>
      </c>
      <c r="BL444" s="37" t="e">
        <f>IF(AND(MOD('935'!$K444,10)&gt;0,MOD('935'!$K444,1000)&gt;1),'Charging rates'!$F$38*$BH444/(1+'DNO totals'!$F$99)*'935'!$O444,0)</f>
        <v>#VALUE!</v>
      </c>
      <c r="BM444" s="37" t="e">
        <f>IF(MOD('935'!$K444,1000)=1,'Charging rates'!$G$38*$BH444/(1+'DNO totals'!$G$99)*'935'!$P444,0)</f>
        <v>#VALUE!</v>
      </c>
      <c r="BN444" s="52" t="e">
        <f t="shared" si="109"/>
        <v>#VALUE!</v>
      </c>
      <c r="BO444" s="37" t="e">
        <f>IF('935'!$K444&gt;1000,'Charging rates'!$C$38*$AW444*'935'!$L444,0)</f>
        <v>#VALUE!</v>
      </c>
      <c r="BP444" s="37" t="e">
        <f>IF(MOD('935'!$K444,1000)&gt;100,'Charging rates'!$D$38*$AW444*'935'!$M444,0)</f>
        <v>#VALUE!</v>
      </c>
      <c r="BQ444" s="37" t="e">
        <f>IF(MOD('935'!$K444,100)&gt;10,'Charging rates'!$E$38*$AW444*'935'!$N444,0)</f>
        <v>#VALUE!</v>
      </c>
      <c r="BR444" s="52" t="e">
        <f t="shared" si="110"/>
        <v>#VALUE!</v>
      </c>
      <c r="BS444" s="48" t="e">
        <f>'935'!C444&lt;&gt;"VOID"</f>
        <v>#VALUE!</v>
      </c>
      <c r="BT444" s="33" t="e">
        <f>IF(BS444,(100/'11'!B$17*BD444*((1-'935'!I444)*'Charging rates'!B$51+'Charging rates'!B$63)),0)</f>
        <v>#VALUE!</v>
      </c>
      <c r="BU444" s="33" t="e">
        <f>100/'11'!B$17*BG444*('Charging rates'!B$51+'Charging rates'!B$63)</f>
        <v>#VALUE!</v>
      </c>
      <c r="BV444" s="33" t="e">
        <f>100/'11'!B$17*BE444*('Charging rates'!B$51+'Charging rates'!B$63)</f>
        <v>#VALUE!</v>
      </c>
      <c r="BW444" s="53" t="e">
        <f t="shared" si="111"/>
        <v>#VALUE!</v>
      </c>
      <c r="BX444" s="32" t="e">
        <f>AT444-('935'!T444*(1-'935'!X444/'11'!B$17))</f>
        <v>#VALUE!</v>
      </c>
      <c r="BY444" s="32">
        <f>0-IF(ISNUMBER(I444),INDEX('913'!$I$6:$I$1205,I444),0)-IF(ISNUMBER(J444),INDEX('913'!$I$6:$I$1205,J444),0)-IF(ISNUMBER(K444),INDEX('913'!$I$6:$I$1205,K444),0)-IF(ISNUMBER(L444),INDEX('913'!$I$6:$I$1205,L444),0)-IF(ISNUMBER(M444),INDEX('913'!$I$6:$I$1205,M444),0)-IF(ISNUMBER(N444),INDEX('913'!$I$6:$I$1205,N444),0)-IF(ISNUMBER(O444),INDEX('913'!$I$6:$I$1205,O444),0)-IF(ISNUMBER(P444),INDEX('913'!$I$6:$I$1205,P444),0)</f>
        <v>0</v>
      </c>
      <c r="BZ444" s="37">
        <f>IF(BY444=0,1,MAX(1,SQRT(BY444^2+(IF(ISNUMBER(I444),INDEX('913'!$J$6:$J$1205,I444),0)+IF(ISNUMBER(J444),INDEX('913'!$J$6:$J$1205,J444),0)+IF(ISNUMBER(K444),INDEX('913'!$J$6:$J$1205,K444),0)+IF(ISNUMBER(L444),INDEX('913'!$J$6:$J$1205,L444),0)+IF(ISNUMBER(M444),INDEX('913'!$J$6:$J$1205,M444),0)+IF(ISNUMBER(N444),INDEX('913'!$J$6:$J$1205,N444),0)+IF(ISNUMBER(O444),INDEX('913'!$J$6:$J$1205,O444),0)+IF(ISNUMBER(P444),INDEX('913'!$J$6:$J$1205,P444),0))^2)/BY444))</f>
        <v>1</v>
      </c>
      <c r="CA444" s="33" t="e">
        <f>100*AO444/'11'!B$17</f>
        <v>#VALUE!</v>
      </c>
      <c r="CB444" s="37" t="e">
        <f>100*(AP444*BZ444)/'11'!C$17</f>
        <v>#VALUE!</v>
      </c>
      <c r="CC444" s="37" t="e">
        <f t="shared" si="112"/>
        <v>#VALUE!</v>
      </c>
      <c r="CD444" s="33" t="e">
        <f t="shared" si="113"/>
        <v>#VALUE!</v>
      </c>
      <c r="CE444" s="54" t="e">
        <f>'11'!C$17-'935'!Y444</f>
        <v>#VALUE!</v>
      </c>
      <c r="CF444" s="37" t="e">
        <f>MAX('DNO totals'!B$312+0,MIN('935'!L444+0,'DNO totals'!B$304+0))</f>
        <v>#VALUE!</v>
      </c>
      <c r="CG444" s="37" t="e">
        <f>MAX('DNO totals'!C$312+0,MIN('935'!M444+0,'DNO totals'!C$304+0))</f>
        <v>#VALUE!</v>
      </c>
      <c r="CH444" s="37" t="e">
        <f>MAX('DNO totals'!D$312+0,MIN('935'!N444+0,'DNO totals'!D$304+0))</f>
        <v>#VALUE!</v>
      </c>
      <c r="CI444" s="37" t="e">
        <f>MAX('DNO totals'!E$312+0,MIN('935'!O444+0,'DNO totals'!E$304+0))</f>
        <v>#VALUE!</v>
      </c>
      <c r="CJ444" s="52" t="e">
        <f>MAX('DNO totals'!F$312+0,MIN('935'!P444+0,'DNO totals'!F$304+0))</f>
        <v>#VALUE!</v>
      </c>
      <c r="CK444" s="37" t="e">
        <f>IF('935'!$K444=1000,'Charging rates'!$C$38*$BH444/(1+'DNO totals'!$C$99)*$CF444,0)</f>
        <v>#VALUE!</v>
      </c>
      <c r="CL444" s="37" t="e">
        <f>IF(MOD('935'!$K444,1000)=100,'Charging rates'!$D$38*$BH444/(1+'DNO totals'!$D$99)*$CG444,0)</f>
        <v>#VALUE!</v>
      </c>
      <c r="CM444" s="37" t="e">
        <f>IF(MOD('935'!$K444,100)=10,'Charging rates'!$E$38*$BH444/(1+'DNO totals'!$E$99)*$CH444,0)</f>
        <v>#VALUE!</v>
      </c>
      <c r="CN444" s="37" t="e">
        <f>IF(AND(MOD('935'!$K444,10)&gt;0,MOD('935'!$K444,1000)&gt;1),'Charging rates'!$F$38*$BH444/(1+'DNO totals'!$F$99)*$CI444,0)</f>
        <v>#VALUE!</v>
      </c>
      <c r="CO444" s="37" t="e">
        <f>IF(MOD('935'!$K444,1000)=1,'Charging rates'!$G$38*$BH444/(1+'DNO totals'!$G$99)*$CJ444,0)</f>
        <v>#VALUE!</v>
      </c>
      <c r="CP444" s="52" t="e">
        <f t="shared" si="114"/>
        <v>#VALUE!</v>
      </c>
      <c r="CQ444" s="37" t="e">
        <f>IF('935'!$K444&gt;1000,'Charging rates'!$C$38*$AW444*$CF444,0)</f>
        <v>#VALUE!</v>
      </c>
      <c r="CR444" s="37" t="e">
        <f>IF(MOD('935'!$K444,1000)&gt;100,'Charging rates'!$D$38*$AW444*$CG444,0)</f>
        <v>#VALUE!</v>
      </c>
      <c r="CS444" s="37" t="e">
        <f>IF(MOD('935'!$K444,100)&gt;10,'Charging rates'!$E$38*$AW444*$CH444,0)</f>
        <v>#VALUE!</v>
      </c>
      <c r="CT444" s="52" t="e">
        <f t="shared" si="115"/>
        <v>#VALUE!</v>
      </c>
      <c r="CU444" s="33" t="e">
        <f>100*(AP444*'935'!Q444*BZ444)/'11'!B$17</f>
        <v>#VALUE!</v>
      </c>
      <c r="CV444" s="33" t="e">
        <f>100/'11'!B$17*'Charging rates'!B$10*AW444</f>
        <v>#VALUE!</v>
      </c>
      <c r="CW444" s="33" t="e">
        <f>IF(AT444=0,0,(1-BX444/AT444)*(CA444+IF('935'!Q444=0,0,(CB444*'935'!Q444*('11'!C$17-'935'!Y444)/('11'!B$17-'935'!X444)))))</f>
        <v>#VALUE!</v>
      </c>
      <c r="CX444" s="33" t="e">
        <f t="shared" si="116"/>
        <v>#VALUE!</v>
      </c>
      <c r="CY444" s="49" t="e">
        <f t="shared" si="117"/>
        <v>#VALUE!</v>
      </c>
      <c r="CZ444" s="32" t="e">
        <f>AT444*(Parameters!B$21+AU444)*IF('DNO totals'!B$323&lt;0,1,'935'!S444)</f>
        <v>#VALUE!</v>
      </c>
      <c r="DA444" s="52" t="e">
        <f>IF('DNO totals'!B$323&lt;0,1,'935'!S444)*(Parameters!B$21+AU444)</f>
        <v>#VALUE!</v>
      </c>
      <c r="DB444" s="37" t="e">
        <f>CX444+'Charging rates'!B$106*DA444*100/'11'!B$17</f>
        <v>#VALUE!</v>
      </c>
      <c r="DC444" s="37" t="e">
        <f>DB444+'Charging rates'!B$116*(Parameters!B$21+AU444)*100/'11'!B$17*IF('DNO totals'!B$323&lt;0,1,'935'!S444)</f>
        <v>#VALUE!</v>
      </c>
      <c r="DD444" s="37" t="e">
        <f>'Charging rates'!B$97*(CP444+CT444)*100/'11'!B$17</f>
        <v>#VALUE!</v>
      </c>
      <c r="DE444" s="33" t="e">
        <f>MAX(0-(CB444*AU444*'11'!C$17/'11'!B$17),DC444+DD444)</f>
        <v>#VALUE!</v>
      </c>
      <c r="DF444" s="37" t="e">
        <f>IF(BS444,IF(AU444=0,CC444,MAX(0,MIN(CC444,CC444+(DE444/'935'!Q444*('11'!B$17-'935'!X444)/('11'!C$17-'935'!Y444))))),0)</f>
        <v>#VALUE!</v>
      </c>
      <c r="DG444" s="33" t="e">
        <f t="shared" si="118"/>
        <v>#VALUE!</v>
      </c>
      <c r="DH444" s="53" t="e">
        <f t="shared" si="119"/>
        <v>#VALUE!</v>
      </c>
    </row>
    <row r="445" spans="1:112">
      <c r="A445" s="28">
        <v>345</v>
      </c>
      <c r="B445" s="47" t="e">
        <f>'935'!B445</f>
        <v>#VALUE!</v>
      </c>
      <c r="C445" s="48" t="e">
        <f>OR('935'!E445&lt;&gt;"VOID",'935'!F445&lt;&gt;"VOID",'935'!G445&lt;&gt;"VOID")</f>
        <v>#VALUE!</v>
      </c>
      <c r="D445" s="32" t="e">
        <f>IF('935'!D445="VOID",0,'935'!D445*(1-'935'!X445/'11'!B$17))</f>
        <v>#VALUE!</v>
      </c>
      <c r="E445" s="32" t="e">
        <f>IF('935'!E445="VOID",0,'935'!E445*(1-'935'!X445/'11'!B$17))</f>
        <v>#VALUE!</v>
      </c>
      <c r="F445" s="32" t="e">
        <f>IF('935'!F445="VOID",0,'935'!F445*(1-'935'!X445/'11'!B$17))</f>
        <v>#VALUE!</v>
      </c>
      <c r="G445" s="32" t="e">
        <f>IF('935'!G445="VOID",0,'935'!G445*(1-'935'!X445/'11'!B$17))</f>
        <v>#VALUE!</v>
      </c>
      <c r="H445" s="49" t="e">
        <f t="shared" si="100"/>
        <v>#VALUE!</v>
      </c>
      <c r="I445" s="50" t="e">
        <f>MATCH('935'!J445,'913'!$B$6:$B$1205,0)</f>
        <v>#VALUE!</v>
      </c>
      <c r="J445" s="50" t="e">
        <f>MATCH(INDEX('913'!$D$6:$D$1205,I445),'913'!$B$6:$B$1205,0)</f>
        <v>#VALUE!</v>
      </c>
      <c r="K445" s="50" t="e">
        <f>MATCH(INDEX('913'!$D$6:$D$1205,J445),'913'!$B$6:$B$1205,0)</f>
        <v>#VALUE!</v>
      </c>
      <c r="L445" s="50" t="e">
        <f>MATCH(INDEX('913'!$D$6:$D$1205,K445),'913'!$B$6:$B$1205,0)</f>
        <v>#VALUE!</v>
      </c>
      <c r="M445" s="50" t="e">
        <f>MATCH(INDEX('913'!$D$6:$D$1205,L445),'913'!$B$6:$B$1205,0)</f>
        <v>#VALUE!</v>
      </c>
      <c r="N445" s="50" t="e">
        <f>MATCH(INDEX('913'!$D$6:$D$1205,M445),'913'!$B$6:$B$1205,0)</f>
        <v>#VALUE!</v>
      </c>
      <c r="O445" s="50" t="e">
        <f>MATCH(INDEX('913'!$D$6:$D$1205,N445),'913'!$B$6:$B$1205,0)</f>
        <v>#VALUE!</v>
      </c>
      <c r="P445" s="51" t="e">
        <f>MATCH(INDEX('913'!$D$6:$D$1205,O445),'913'!$B$6:$B$1205,0)</f>
        <v>#VALUE!</v>
      </c>
      <c r="Q445" s="37">
        <f>IF(ISNUMBER(I445),MAX(0,INDEX('913'!$E$6:$E$1205,I445)),0)</f>
        <v>0</v>
      </c>
      <c r="R445" s="37">
        <f>IF(ISNUMBER(J445),MAX(0,INDEX('913'!$E$6:$E$1205,J445)),0)</f>
        <v>0</v>
      </c>
      <c r="S445" s="37">
        <f>IF(ISNUMBER(K445),MAX(0,INDEX('913'!$E$6:$E$1205,K445)),0)</f>
        <v>0</v>
      </c>
      <c r="T445" s="37">
        <f>IF(ISNUMBER(L445),MAX(0,INDEX('913'!$E$6:$E$1205,L445)),0)</f>
        <v>0</v>
      </c>
      <c r="U445" s="37">
        <f>IF(ISNUMBER(M445),MAX(0,INDEX('913'!$E$6:$E$1205,M445)),0)</f>
        <v>0</v>
      </c>
      <c r="V445" s="37">
        <f>IF(ISNUMBER(N445),MAX(0,INDEX('913'!$E$6:$E$1205,N445)),0)</f>
        <v>0</v>
      </c>
      <c r="W445" s="37">
        <f>IF(ISNUMBER(O445),MAX(0,INDEX('913'!$E$6:$E$1205,O445)),0)</f>
        <v>0</v>
      </c>
      <c r="X445" s="52">
        <f>IF(ISNUMBER(P445),MAX(0,INDEX('913'!$E$6:$E$1205,P445)),0)</f>
        <v>0</v>
      </c>
      <c r="Y445" s="37">
        <f>IF(ISNUMBER(I445),MAX(0,INDEX('913'!$F$6:$F$1205,I445)),0)</f>
        <v>0</v>
      </c>
      <c r="Z445" s="37">
        <f>IF(ISNUMBER(J445),MAX(0,INDEX('913'!$F$6:$F$1205,J445)),0)</f>
        <v>0</v>
      </c>
      <c r="AA445" s="37">
        <f>IF(ISNUMBER(K445),MAX(0,INDEX('913'!$F$6:$F$1205,K445)),0)</f>
        <v>0</v>
      </c>
      <c r="AB445" s="37">
        <f>IF(ISNUMBER(L445),MAX(0,INDEX('913'!$F$6:$F$1205,L445)),0)</f>
        <v>0</v>
      </c>
      <c r="AC445" s="37">
        <f>IF(ISNUMBER(M445),MAX(0,INDEX('913'!$F$6:$F$1205,M445)),0)</f>
        <v>0</v>
      </c>
      <c r="AD445" s="37">
        <f>IF(ISNUMBER(N445),MAX(0,INDEX('913'!$F$6:$F$1205,N445)),0)</f>
        <v>0</v>
      </c>
      <c r="AE445" s="37">
        <f>IF(ISNUMBER(O445),MAX(0,INDEX('913'!$F$6:$F$1205,O445)),0)</f>
        <v>0</v>
      </c>
      <c r="AF445" s="37">
        <f>IF(ISNUMBER(P445),MAX(0,INDEX('913'!$F$6:$F$1205,P445)),0)</f>
        <v>0</v>
      </c>
      <c r="AG445" s="32">
        <f>IF(ISNUMBER(I445),SQRT(INDEX('913'!$I$6:$I$1205,I445)^2+INDEX('913'!$J$6:$J$1205,I445)^2),0)</f>
        <v>0</v>
      </c>
      <c r="AH445" s="32">
        <f>IF(ISNUMBER(J445),SQRT(INDEX('913'!$I$6:$I$1205,J445)^2+INDEX('913'!$J$6:$J$1205,J445)^2),0)</f>
        <v>0</v>
      </c>
      <c r="AI445" s="32">
        <f>IF(ISNUMBER(K445),SQRT(INDEX('913'!$I$6:$I$1205,K445)^2+INDEX('913'!$J$6:$J$1205,K445)^2),0)</f>
        <v>0</v>
      </c>
      <c r="AJ445" s="32">
        <f>IF(ISNUMBER(L445),SQRT(INDEX('913'!$I$6:$I$1205,L445)^2+INDEX('913'!$J$6:$J$1205,L445)^2),0)</f>
        <v>0</v>
      </c>
      <c r="AK445" s="32">
        <f>IF(ISNUMBER(M445),SQRT(INDEX('913'!$I$6:$I$1205,M445)^2+INDEX('913'!$J$6:$J$1205,M445)^2),0)</f>
        <v>0</v>
      </c>
      <c r="AL445" s="32">
        <f>IF(ISNUMBER(N445),SQRT(INDEX('913'!$I$6:$I$1205,N445)^2+INDEX('913'!$J$6:$J$1205,N445)^2),0)</f>
        <v>0</v>
      </c>
      <c r="AM445" s="32">
        <f>IF(ISNUMBER(O445),SQRT(INDEX('913'!$I$6:$I$1205,O445)^2+INDEX('913'!$J$6:$J$1205,O445)^2),0)</f>
        <v>0</v>
      </c>
      <c r="AN445" s="49">
        <f>IF(ISNUMBER(P445),SQRT(INDEX('913'!$I$6:$I$1205,P445)^2+INDEX('913'!$J$6:$J$1205,P445)^2),0)</f>
        <v>0</v>
      </c>
      <c r="AO445" s="37">
        <f t="shared" si="101"/>
        <v>0</v>
      </c>
      <c r="AP445" s="37">
        <f t="shared" si="102"/>
        <v>0</v>
      </c>
      <c r="AQ445" s="33" t="e">
        <f>-100*'935'!W445*(AO445+AP445)/'11'!C$17</f>
        <v>#VALUE!</v>
      </c>
      <c r="AR445" s="37" t="e">
        <f t="shared" si="103"/>
        <v>#VALUE!</v>
      </c>
      <c r="AS445" s="52" t="e">
        <f t="shared" si="104"/>
        <v>#VALUE!</v>
      </c>
      <c r="AT445" s="32" t="e">
        <f>IF('935'!C445="VOID",0,('935'!C445*(1-'935'!X445/'11'!B$17)))</f>
        <v>#VALUE!</v>
      </c>
      <c r="AU445" s="52" t="e">
        <f>'935'!Q445*(1-'935'!Y445/'11'!C$17)/(1-'935'!X445/'11'!B$17)</f>
        <v>#VALUE!</v>
      </c>
      <c r="AV445" s="37" t="e">
        <f>INDEX('DNO totals'!$B$57:$G$57,IF('935'!K445,IF(MOD('935'!K445,1000),IF(MOD('935'!K445,100),IF(MOD('935'!K445,10),IF(MOD('935'!K445,1000)=1,6,5),4),3),2),1))</f>
        <v>#VALUE!</v>
      </c>
      <c r="AW445" s="52" t="e">
        <f t="shared" si="105"/>
        <v>#VALUE!</v>
      </c>
      <c r="AX445" s="32" t="e">
        <f>IF('935'!V445="VOID",0,'935'!V445*(1-'935'!X445/'11'!B$17))</f>
        <v>#VALUE!</v>
      </c>
      <c r="AY445" s="33" t="e">
        <f>IF(H445,-100*'Charging rates'!B$10/'11'!B$17*AX445/H445,0)</f>
        <v>#VALUE!</v>
      </c>
      <c r="AZ445" s="33" t="e">
        <f>IF(C445,'DNO totals'!B$41,0)</f>
        <v>#VALUE!</v>
      </c>
      <c r="BA445" s="33" t="e">
        <f t="shared" si="106"/>
        <v>#VALUE!</v>
      </c>
      <c r="BB445" s="33" t="e">
        <f t="shared" si="107"/>
        <v>#VALUE!</v>
      </c>
      <c r="BC445" s="53" t="e">
        <f t="shared" si="108"/>
        <v>#VALUE!</v>
      </c>
      <c r="BD445" s="32" t="e">
        <f>IF(AT445,'935'!H445*AT445/(AT445+D445+H445),0)</f>
        <v>#VALUE!</v>
      </c>
      <c r="BE445" s="32" t="e">
        <f>IF(H445,'935'!H445*H445/(AT445+D445+H445),0)</f>
        <v>#VALUE!</v>
      </c>
      <c r="BF445" s="32" t="e">
        <f>BD445*(1-'935'!X445/'11'!B$17)</f>
        <v>#VALUE!</v>
      </c>
      <c r="BG445" s="49" t="e">
        <f>BE445*(1-'935'!X445/'11'!B$17)</f>
        <v>#VALUE!</v>
      </c>
      <c r="BH445" s="52" t="e">
        <f>AV445*Parameters!B$6</f>
        <v>#VALUE!</v>
      </c>
      <c r="BI445" s="37" t="e">
        <f>IF('935'!$K445=1000,'Charging rates'!$C$38*$BH445/(1+'DNO totals'!$C$99)*'935'!$L445,0)</f>
        <v>#VALUE!</v>
      </c>
      <c r="BJ445" s="37" t="e">
        <f>IF(MOD('935'!$K445,1000)=100,'Charging rates'!$D$38*$BH445/(1+'DNO totals'!$D$99)*'935'!$M445,0)</f>
        <v>#VALUE!</v>
      </c>
      <c r="BK445" s="37" t="e">
        <f>IF(MOD('935'!$K445,100)=10,'Charging rates'!$E$38*$BH445/(1+'DNO totals'!$E$99)*'935'!$N445,0)</f>
        <v>#VALUE!</v>
      </c>
      <c r="BL445" s="37" t="e">
        <f>IF(AND(MOD('935'!$K445,10)&gt;0,MOD('935'!$K445,1000)&gt;1),'Charging rates'!$F$38*$BH445/(1+'DNO totals'!$F$99)*'935'!$O445,0)</f>
        <v>#VALUE!</v>
      </c>
      <c r="BM445" s="37" t="e">
        <f>IF(MOD('935'!$K445,1000)=1,'Charging rates'!$G$38*$BH445/(1+'DNO totals'!$G$99)*'935'!$P445,0)</f>
        <v>#VALUE!</v>
      </c>
      <c r="BN445" s="52" t="e">
        <f t="shared" si="109"/>
        <v>#VALUE!</v>
      </c>
      <c r="BO445" s="37" t="e">
        <f>IF('935'!$K445&gt;1000,'Charging rates'!$C$38*$AW445*'935'!$L445,0)</f>
        <v>#VALUE!</v>
      </c>
      <c r="BP445" s="37" t="e">
        <f>IF(MOD('935'!$K445,1000)&gt;100,'Charging rates'!$D$38*$AW445*'935'!$M445,0)</f>
        <v>#VALUE!</v>
      </c>
      <c r="BQ445" s="37" t="e">
        <f>IF(MOD('935'!$K445,100)&gt;10,'Charging rates'!$E$38*$AW445*'935'!$N445,0)</f>
        <v>#VALUE!</v>
      </c>
      <c r="BR445" s="52" t="e">
        <f t="shared" si="110"/>
        <v>#VALUE!</v>
      </c>
      <c r="BS445" s="48" t="e">
        <f>'935'!C445&lt;&gt;"VOID"</f>
        <v>#VALUE!</v>
      </c>
      <c r="BT445" s="33" t="e">
        <f>IF(BS445,(100/'11'!B$17*BD445*((1-'935'!I445)*'Charging rates'!B$51+'Charging rates'!B$63)),0)</f>
        <v>#VALUE!</v>
      </c>
      <c r="BU445" s="33" t="e">
        <f>100/'11'!B$17*BG445*('Charging rates'!B$51+'Charging rates'!B$63)</f>
        <v>#VALUE!</v>
      </c>
      <c r="BV445" s="33" t="e">
        <f>100/'11'!B$17*BE445*('Charging rates'!B$51+'Charging rates'!B$63)</f>
        <v>#VALUE!</v>
      </c>
      <c r="BW445" s="53" t="e">
        <f t="shared" si="111"/>
        <v>#VALUE!</v>
      </c>
      <c r="BX445" s="32" t="e">
        <f>AT445-('935'!T445*(1-'935'!X445/'11'!B$17))</f>
        <v>#VALUE!</v>
      </c>
      <c r="BY445" s="32">
        <f>0-IF(ISNUMBER(I445),INDEX('913'!$I$6:$I$1205,I445),0)-IF(ISNUMBER(J445),INDEX('913'!$I$6:$I$1205,J445),0)-IF(ISNUMBER(K445),INDEX('913'!$I$6:$I$1205,K445),0)-IF(ISNUMBER(L445),INDEX('913'!$I$6:$I$1205,L445),0)-IF(ISNUMBER(M445),INDEX('913'!$I$6:$I$1205,M445),0)-IF(ISNUMBER(N445),INDEX('913'!$I$6:$I$1205,N445),0)-IF(ISNUMBER(O445),INDEX('913'!$I$6:$I$1205,O445),0)-IF(ISNUMBER(P445),INDEX('913'!$I$6:$I$1205,P445),0)</f>
        <v>0</v>
      </c>
      <c r="BZ445" s="37">
        <f>IF(BY445=0,1,MAX(1,SQRT(BY445^2+(IF(ISNUMBER(I445),INDEX('913'!$J$6:$J$1205,I445),0)+IF(ISNUMBER(J445),INDEX('913'!$J$6:$J$1205,J445),0)+IF(ISNUMBER(K445),INDEX('913'!$J$6:$J$1205,K445),0)+IF(ISNUMBER(L445),INDEX('913'!$J$6:$J$1205,L445),0)+IF(ISNUMBER(M445),INDEX('913'!$J$6:$J$1205,M445),0)+IF(ISNUMBER(N445),INDEX('913'!$J$6:$J$1205,N445),0)+IF(ISNUMBER(O445),INDEX('913'!$J$6:$J$1205,O445),0)+IF(ISNUMBER(P445),INDEX('913'!$J$6:$J$1205,P445),0))^2)/BY445))</f>
        <v>1</v>
      </c>
      <c r="CA445" s="33" t="e">
        <f>100*AO445/'11'!B$17</f>
        <v>#VALUE!</v>
      </c>
      <c r="CB445" s="37" t="e">
        <f>100*(AP445*BZ445)/'11'!C$17</f>
        <v>#VALUE!</v>
      </c>
      <c r="CC445" s="37" t="e">
        <f t="shared" si="112"/>
        <v>#VALUE!</v>
      </c>
      <c r="CD445" s="33" t="e">
        <f t="shared" si="113"/>
        <v>#VALUE!</v>
      </c>
      <c r="CE445" s="54" t="e">
        <f>'11'!C$17-'935'!Y445</f>
        <v>#VALUE!</v>
      </c>
      <c r="CF445" s="37" t="e">
        <f>MAX('DNO totals'!B$312+0,MIN('935'!L445+0,'DNO totals'!B$304+0))</f>
        <v>#VALUE!</v>
      </c>
      <c r="CG445" s="37" t="e">
        <f>MAX('DNO totals'!C$312+0,MIN('935'!M445+0,'DNO totals'!C$304+0))</f>
        <v>#VALUE!</v>
      </c>
      <c r="CH445" s="37" t="e">
        <f>MAX('DNO totals'!D$312+0,MIN('935'!N445+0,'DNO totals'!D$304+0))</f>
        <v>#VALUE!</v>
      </c>
      <c r="CI445" s="37" t="e">
        <f>MAX('DNO totals'!E$312+0,MIN('935'!O445+0,'DNO totals'!E$304+0))</f>
        <v>#VALUE!</v>
      </c>
      <c r="CJ445" s="52" t="e">
        <f>MAX('DNO totals'!F$312+0,MIN('935'!P445+0,'DNO totals'!F$304+0))</f>
        <v>#VALUE!</v>
      </c>
      <c r="CK445" s="37" t="e">
        <f>IF('935'!$K445=1000,'Charging rates'!$C$38*$BH445/(1+'DNO totals'!$C$99)*$CF445,0)</f>
        <v>#VALUE!</v>
      </c>
      <c r="CL445" s="37" t="e">
        <f>IF(MOD('935'!$K445,1000)=100,'Charging rates'!$D$38*$BH445/(1+'DNO totals'!$D$99)*$CG445,0)</f>
        <v>#VALUE!</v>
      </c>
      <c r="CM445" s="37" t="e">
        <f>IF(MOD('935'!$K445,100)=10,'Charging rates'!$E$38*$BH445/(1+'DNO totals'!$E$99)*$CH445,0)</f>
        <v>#VALUE!</v>
      </c>
      <c r="CN445" s="37" t="e">
        <f>IF(AND(MOD('935'!$K445,10)&gt;0,MOD('935'!$K445,1000)&gt;1),'Charging rates'!$F$38*$BH445/(1+'DNO totals'!$F$99)*$CI445,0)</f>
        <v>#VALUE!</v>
      </c>
      <c r="CO445" s="37" t="e">
        <f>IF(MOD('935'!$K445,1000)=1,'Charging rates'!$G$38*$BH445/(1+'DNO totals'!$G$99)*$CJ445,0)</f>
        <v>#VALUE!</v>
      </c>
      <c r="CP445" s="52" t="e">
        <f t="shared" si="114"/>
        <v>#VALUE!</v>
      </c>
      <c r="CQ445" s="37" t="e">
        <f>IF('935'!$K445&gt;1000,'Charging rates'!$C$38*$AW445*$CF445,0)</f>
        <v>#VALUE!</v>
      </c>
      <c r="CR445" s="37" t="e">
        <f>IF(MOD('935'!$K445,1000)&gt;100,'Charging rates'!$D$38*$AW445*$CG445,0)</f>
        <v>#VALUE!</v>
      </c>
      <c r="CS445" s="37" t="e">
        <f>IF(MOD('935'!$K445,100)&gt;10,'Charging rates'!$E$38*$AW445*$CH445,0)</f>
        <v>#VALUE!</v>
      </c>
      <c r="CT445" s="52" t="e">
        <f t="shared" si="115"/>
        <v>#VALUE!</v>
      </c>
      <c r="CU445" s="33" t="e">
        <f>100*(AP445*'935'!Q445*BZ445)/'11'!B$17</f>
        <v>#VALUE!</v>
      </c>
      <c r="CV445" s="33" t="e">
        <f>100/'11'!B$17*'Charging rates'!B$10*AW445</f>
        <v>#VALUE!</v>
      </c>
      <c r="CW445" s="33" t="e">
        <f>IF(AT445=0,0,(1-BX445/AT445)*(CA445+IF('935'!Q445=0,0,(CB445*'935'!Q445*('11'!C$17-'935'!Y445)/('11'!B$17-'935'!X445)))))</f>
        <v>#VALUE!</v>
      </c>
      <c r="CX445" s="33" t="e">
        <f t="shared" si="116"/>
        <v>#VALUE!</v>
      </c>
      <c r="CY445" s="49" t="e">
        <f t="shared" si="117"/>
        <v>#VALUE!</v>
      </c>
      <c r="CZ445" s="32" t="e">
        <f>AT445*(Parameters!B$21+AU445)*IF('DNO totals'!B$323&lt;0,1,'935'!S445)</f>
        <v>#VALUE!</v>
      </c>
      <c r="DA445" s="52" t="e">
        <f>IF('DNO totals'!B$323&lt;0,1,'935'!S445)*(Parameters!B$21+AU445)</f>
        <v>#VALUE!</v>
      </c>
      <c r="DB445" s="37" t="e">
        <f>CX445+'Charging rates'!B$106*DA445*100/'11'!B$17</f>
        <v>#VALUE!</v>
      </c>
      <c r="DC445" s="37" t="e">
        <f>DB445+'Charging rates'!B$116*(Parameters!B$21+AU445)*100/'11'!B$17*IF('DNO totals'!B$323&lt;0,1,'935'!S445)</f>
        <v>#VALUE!</v>
      </c>
      <c r="DD445" s="37" t="e">
        <f>'Charging rates'!B$97*(CP445+CT445)*100/'11'!B$17</f>
        <v>#VALUE!</v>
      </c>
      <c r="DE445" s="33" t="e">
        <f>MAX(0-(CB445*AU445*'11'!C$17/'11'!B$17),DC445+DD445)</f>
        <v>#VALUE!</v>
      </c>
      <c r="DF445" s="37" t="e">
        <f>IF(BS445,IF(AU445=0,CC445,MAX(0,MIN(CC445,CC445+(DE445/'935'!Q445*('11'!B$17-'935'!X445)/('11'!C$17-'935'!Y445))))),0)</f>
        <v>#VALUE!</v>
      </c>
      <c r="DG445" s="33" t="e">
        <f t="shared" si="118"/>
        <v>#VALUE!</v>
      </c>
      <c r="DH445" s="53" t="e">
        <f t="shared" si="119"/>
        <v>#VALUE!</v>
      </c>
    </row>
    <row r="446" spans="1:112">
      <c r="A446" s="28">
        <v>346</v>
      </c>
      <c r="B446" s="47" t="e">
        <f>'935'!B446</f>
        <v>#VALUE!</v>
      </c>
      <c r="C446" s="48" t="e">
        <f>OR('935'!E446&lt;&gt;"VOID",'935'!F446&lt;&gt;"VOID",'935'!G446&lt;&gt;"VOID")</f>
        <v>#VALUE!</v>
      </c>
      <c r="D446" s="32" t="e">
        <f>IF('935'!D446="VOID",0,'935'!D446*(1-'935'!X446/'11'!B$17))</f>
        <v>#VALUE!</v>
      </c>
      <c r="E446" s="32" t="e">
        <f>IF('935'!E446="VOID",0,'935'!E446*(1-'935'!X446/'11'!B$17))</f>
        <v>#VALUE!</v>
      </c>
      <c r="F446" s="32" t="e">
        <f>IF('935'!F446="VOID",0,'935'!F446*(1-'935'!X446/'11'!B$17))</f>
        <v>#VALUE!</v>
      </c>
      <c r="G446" s="32" t="e">
        <f>IF('935'!G446="VOID",0,'935'!G446*(1-'935'!X446/'11'!B$17))</f>
        <v>#VALUE!</v>
      </c>
      <c r="H446" s="49" t="e">
        <f t="shared" si="100"/>
        <v>#VALUE!</v>
      </c>
      <c r="I446" s="50" t="e">
        <f>MATCH('935'!J446,'913'!$B$6:$B$1205,0)</f>
        <v>#VALUE!</v>
      </c>
      <c r="J446" s="50" t="e">
        <f>MATCH(INDEX('913'!$D$6:$D$1205,I446),'913'!$B$6:$B$1205,0)</f>
        <v>#VALUE!</v>
      </c>
      <c r="K446" s="50" t="e">
        <f>MATCH(INDEX('913'!$D$6:$D$1205,J446),'913'!$B$6:$B$1205,0)</f>
        <v>#VALUE!</v>
      </c>
      <c r="L446" s="50" t="e">
        <f>MATCH(INDEX('913'!$D$6:$D$1205,K446),'913'!$B$6:$B$1205,0)</f>
        <v>#VALUE!</v>
      </c>
      <c r="M446" s="50" t="e">
        <f>MATCH(INDEX('913'!$D$6:$D$1205,L446),'913'!$B$6:$B$1205,0)</f>
        <v>#VALUE!</v>
      </c>
      <c r="N446" s="50" t="e">
        <f>MATCH(INDEX('913'!$D$6:$D$1205,M446),'913'!$B$6:$B$1205,0)</f>
        <v>#VALUE!</v>
      </c>
      <c r="O446" s="50" t="e">
        <f>MATCH(INDEX('913'!$D$6:$D$1205,N446),'913'!$B$6:$B$1205,0)</f>
        <v>#VALUE!</v>
      </c>
      <c r="P446" s="51" t="e">
        <f>MATCH(INDEX('913'!$D$6:$D$1205,O446),'913'!$B$6:$B$1205,0)</f>
        <v>#VALUE!</v>
      </c>
      <c r="Q446" s="37">
        <f>IF(ISNUMBER(I446),MAX(0,INDEX('913'!$E$6:$E$1205,I446)),0)</f>
        <v>0</v>
      </c>
      <c r="R446" s="37">
        <f>IF(ISNUMBER(J446),MAX(0,INDEX('913'!$E$6:$E$1205,J446)),0)</f>
        <v>0</v>
      </c>
      <c r="S446" s="37">
        <f>IF(ISNUMBER(K446),MAX(0,INDEX('913'!$E$6:$E$1205,K446)),0)</f>
        <v>0</v>
      </c>
      <c r="T446" s="37">
        <f>IF(ISNUMBER(L446),MAX(0,INDEX('913'!$E$6:$E$1205,L446)),0)</f>
        <v>0</v>
      </c>
      <c r="U446" s="37">
        <f>IF(ISNUMBER(M446),MAX(0,INDEX('913'!$E$6:$E$1205,M446)),0)</f>
        <v>0</v>
      </c>
      <c r="V446" s="37">
        <f>IF(ISNUMBER(N446),MAX(0,INDEX('913'!$E$6:$E$1205,N446)),0)</f>
        <v>0</v>
      </c>
      <c r="W446" s="37">
        <f>IF(ISNUMBER(O446),MAX(0,INDEX('913'!$E$6:$E$1205,O446)),0)</f>
        <v>0</v>
      </c>
      <c r="X446" s="52">
        <f>IF(ISNUMBER(P446),MAX(0,INDEX('913'!$E$6:$E$1205,P446)),0)</f>
        <v>0</v>
      </c>
      <c r="Y446" s="37">
        <f>IF(ISNUMBER(I446),MAX(0,INDEX('913'!$F$6:$F$1205,I446)),0)</f>
        <v>0</v>
      </c>
      <c r="Z446" s="37">
        <f>IF(ISNUMBER(J446),MAX(0,INDEX('913'!$F$6:$F$1205,J446)),0)</f>
        <v>0</v>
      </c>
      <c r="AA446" s="37">
        <f>IF(ISNUMBER(K446),MAX(0,INDEX('913'!$F$6:$F$1205,K446)),0)</f>
        <v>0</v>
      </c>
      <c r="AB446" s="37">
        <f>IF(ISNUMBER(L446),MAX(0,INDEX('913'!$F$6:$F$1205,L446)),0)</f>
        <v>0</v>
      </c>
      <c r="AC446" s="37">
        <f>IF(ISNUMBER(M446),MAX(0,INDEX('913'!$F$6:$F$1205,M446)),0)</f>
        <v>0</v>
      </c>
      <c r="AD446" s="37">
        <f>IF(ISNUMBER(N446),MAX(0,INDEX('913'!$F$6:$F$1205,N446)),0)</f>
        <v>0</v>
      </c>
      <c r="AE446" s="37">
        <f>IF(ISNUMBER(O446),MAX(0,INDEX('913'!$F$6:$F$1205,O446)),0)</f>
        <v>0</v>
      </c>
      <c r="AF446" s="37">
        <f>IF(ISNUMBER(P446),MAX(0,INDEX('913'!$F$6:$F$1205,P446)),0)</f>
        <v>0</v>
      </c>
      <c r="AG446" s="32">
        <f>IF(ISNUMBER(I446),SQRT(INDEX('913'!$I$6:$I$1205,I446)^2+INDEX('913'!$J$6:$J$1205,I446)^2),0)</f>
        <v>0</v>
      </c>
      <c r="AH446" s="32">
        <f>IF(ISNUMBER(J446),SQRT(INDEX('913'!$I$6:$I$1205,J446)^2+INDEX('913'!$J$6:$J$1205,J446)^2),0)</f>
        <v>0</v>
      </c>
      <c r="AI446" s="32">
        <f>IF(ISNUMBER(K446),SQRT(INDEX('913'!$I$6:$I$1205,K446)^2+INDEX('913'!$J$6:$J$1205,K446)^2),0)</f>
        <v>0</v>
      </c>
      <c r="AJ446" s="32">
        <f>IF(ISNUMBER(L446),SQRT(INDEX('913'!$I$6:$I$1205,L446)^2+INDEX('913'!$J$6:$J$1205,L446)^2),0)</f>
        <v>0</v>
      </c>
      <c r="AK446" s="32">
        <f>IF(ISNUMBER(M446),SQRT(INDEX('913'!$I$6:$I$1205,M446)^2+INDEX('913'!$J$6:$J$1205,M446)^2),0)</f>
        <v>0</v>
      </c>
      <c r="AL446" s="32">
        <f>IF(ISNUMBER(N446),SQRT(INDEX('913'!$I$6:$I$1205,N446)^2+INDEX('913'!$J$6:$J$1205,N446)^2),0)</f>
        <v>0</v>
      </c>
      <c r="AM446" s="32">
        <f>IF(ISNUMBER(O446),SQRT(INDEX('913'!$I$6:$I$1205,O446)^2+INDEX('913'!$J$6:$J$1205,O446)^2),0)</f>
        <v>0</v>
      </c>
      <c r="AN446" s="49">
        <f>IF(ISNUMBER(P446),SQRT(INDEX('913'!$I$6:$I$1205,P446)^2+INDEX('913'!$J$6:$J$1205,P446)^2),0)</f>
        <v>0</v>
      </c>
      <c r="AO446" s="37">
        <f t="shared" si="101"/>
        <v>0</v>
      </c>
      <c r="AP446" s="37">
        <f t="shared" si="102"/>
        <v>0</v>
      </c>
      <c r="AQ446" s="33" t="e">
        <f>-100*'935'!W446*(AO446+AP446)/'11'!C$17</f>
        <v>#VALUE!</v>
      </c>
      <c r="AR446" s="37" t="e">
        <f t="shared" si="103"/>
        <v>#VALUE!</v>
      </c>
      <c r="AS446" s="52" t="e">
        <f t="shared" si="104"/>
        <v>#VALUE!</v>
      </c>
      <c r="AT446" s="32" t="e">
        <f>IF('935'!C446="VOID",0,('935'!C446*(1-'935'!X446/'11'!B$17)))</f>
        <v>#VALUE!</v>
      </c>
      <c r="AU446" s="52" t="e">
        <f>'935'!Q446*(1-'935'!Y446/'11'!C$17)/(1-'935'!X446/'11'!B$17)</f>
        <v>#VALUE!</v>
      </c>
      <c r="AV446" s="37" t="e">
        <f>INDEX('DNO totals'!$B$57:$G$57,IF('935'!K446,IF(MOD('935'!K446,1000),IF(MOD('935'!K446,100),IF(MOD('935'!K446,10),IF(MOD('935'!K446,1000)=1,6,5),4),3),2),1))</f>
        <v>#VALUE!</v>
      </c>
      <c r="AW446" s="52" t="e">
        <f t="shared" si="105"/>
        <v>#VALUE!</v>
      </c>
      <c r="AX446" s="32" t="e">
        <f>IF('935'!V446="VOID",0,'935'!V446*(1-'935'!X446/'11'!B$17))</f>
        <v>#VALUE!</v>
      </c>
      <c r="AY446" s="33" t="e">
        <f>IF(H446,-100*'Charging rates'!B$10/'11'!B$17*AX446/H446,0)</f>
        <v>#VALUE!</v>
      </c>
      <c r="AZ446" s="33" t="e">
        <f>IF(C446,'DNO totals'!B$41,0)</f>
        <v>#VALUE!</v>
      </c>
      <c r="BA446" s="33" t="e">
        <f t="shared" si="106"/>
        <v>#VALUE!</v>
      </c>
      <c r="BB446" s="33" t="e">
        <f t="shared" si="107"/>
        <v>#VALUE!</v>
      </c>
      <c r="BC446" s="53" t="e">
        <f t="shared" si="108"/>
        <v>#VALUE!</v>
      </c>
      <c r="BD446" s="32" t="e">
        <f>IF(AT446,'935'!H446*AT446/(AT446+D446+H446),0)</f>
        <v>#VALUE!</v>
      </c>
      <c r="BE446" s="32" t="e">
        <f>IF(H446,'935'!H446*H446/(AT446+D446+H446),0)</f>
        <v>#VALUE!</v>
      </c>
      <c r="BF446" s="32" t="e">
        <f>BD446*(1-'935'!X446/'11'!B$17)</f>
        <v>#VALUE!</v>
      </c>
      <c r="BG446" s="49" t="e">
        <f>BE446*(1-'935'!X446/'11'!B$17)</f>
        <v>#VALUE!</v>
      </c>
      <c r="BH446" s="52" t="e">
        <f>AV446*Parameters!B$6</f>
        <v>#VALUE!</v>
      </c>
      <c r="BI446" s="37" t="e">
        <f>IF('935'!$K446=1000,'Charging rates'!$C$38*$BH446/(1+'DNO totals'!$C$99)*'935'!$L446,0)</f>
        <v>#VALUE!</v>
      </c>
      <c r="BJ446" s="37" t="e">
        <f>IF(MOD('935'!$K446,1000)=100,'Charging rates'!$D$38*$BH446/(1+'DNO totals'!$D$99)*'935'!$M446,0)</f>
        <v>#VALUE!</v>
      </c>
      <c r="BK446" s="37" t="e">
        <f>IF(MOD('935'!$K446,100)=10,'Charging rates'!$E$38*$BH446/(1+'DNO totals'!$E$99)*'935'!$N446,0)</f>
        <v>#VALUE!</v>
      </c>
      <c r="BL446" s="37" t="e">
        <f>IF(AND(MOD('935'!$K446,10)&gt;0,MOD('935'!$K446,1000)&gt;1),'Charging rates'!$F$38*$BH446/(1+'DNO totals'!$F$99)*'935'!$O446,0)</f>
        <v>#VALUE!</v>
      </c>
      <c r="BM446" s="37" t="e">
        <f>IF(MOD('935'!$K446,1000)=1,'Charging rates'!$G$38*$BH446/(1+'DNO totals'!$G$99)*'935'!$P446,0)</f>
        <v>#VALUE!</v>
      </c>
      <c r="BN446" s="52" t="e">
        <f t="shared" si="109"/>
        <v>#VALUE!</v>
      </c>
      <c r="BO446" s="37" t="e">
        <f>IF('935'!$K446&gt;1000,'Charging rates'!$C$38*$AW446*'935'!$L446,0)</f>
        <v>#VALUE!</v>
      </c>
      <c r="BP446" s="37" t="e">
        <f>IF(MOD('935'!$K446,1000)&gt;100,'Charging rates'!$D$38*$AW446*'935'!$M446,0)</f>
        <v>#VALUE!</v>
      </c>
      <c r="BQ446" s="37" t="e">
        <f>IF(MOD('935'!$K446,100)&gt;10,'Charging rates'!$E$38*$AW446*'935'!$N446,0)</f>
        <v>#VALUE!</v>
      </c>
      <c r="BR446" s="52" t="e">
        <f t="shared" si="110"/>
        <v>#VALUE!</v>
      </c>
      <c r="BS446" s="48" t="e">
        <f>'935'!C446&lt;&gt;"VOID"</f>
        <v>#VALUE!</v>
      </c>
      <c r="BT446" s="33" t="e">
        <f>IF(BS446,(100/'11'!B$17*BD446*((1-'935'!I446)*'Charging rates'!B$51+'Charging rates'!B$63)),0)</f>
        <v>#VALUE!</v>
      </c>
      <c r="BU446" s="33" t="e">
        <f>100/'11'!B$17*BG446*('Charging rates'!B$51+'Charging rates'!B$63)</f>
        <v>#VALUE!</v>
      </c>
      <c r="BV446" s="33" t="e">
        <f>100/'11'!B$17*BE446*('Charging rates'!B$51+'Charging rates'!B$63)</f>
        <v>#VALUE!</v>
      </c>
      <c r="BW446" s="53" t="e">
        <f t="shared" si="111"/>
        <v>#VALUE!</v>
      </c>
      <c r="BX446" s="32" t="e">
        <f>AT446-('935'!T446*(1-'935'!X446/'11'!B$17))</f>
        <v>#VALUE!</v>
      </c>
      <c r="BY446" s="32">
        <f>0-IF(ISNUMBER(I446),INDEX('913'!$I$6:$I$1205,I446),0)-IF(ISNUMBER(J446),INDEX('913'!$I$6:$I$1205,J446),0)-IF(ISNUMBER(K446),INDEX('913'!$I$6:$I$1205,K446),0)-IF(ISNUMBER(L446),INDEX('913'!$I$6:$I$1205,L446),0)-IF(ISNUMBER(M446),INDEX('913'!$I$6:$I$1205,M446),0)-IF(ISNUMBER(N446),INDEX('913'!$I$6:$I$1205,N446),0)-IF(ISNUMBER(O446),INDEX('913'!$I$6:$I$1205,O446),0)-IF(ISNUMBER(P446),INDEX('913'!$I$6:$I$1205,P446),0)</f>
        <v>0</v>
      </c>
      <c r="BZ446" s="37">
        <f>IF(BY446=0,1,MAX(1,SQRT(BY446^2+(IF(ISNUMBER(I446),INDEX('913'!$J$6:$J$1205,I446),0)+IF(ISNUMBER(J446),INDEX('913'!$J$6:$J$1205,J446),0)+IF(ISNUMBER(K446),INDEX('913'!$J$6:$J$1205,K446),0)+IF(ISNUMBER(L446),INDEX('913'!$J$6:$J$1205,L446),0)+IF(ISNUMBER(M446),INDEX('913'!$J$6:$J$1205,M446),0)+IF(ISNUMBER(N446),INDEX('913'!$J$6:$J$1205,N446),0)+IF(ISNUMBER(O446),INDEX('913'!$J$6:$J$1205,O446),0)+IF(ISNUMBER(P446),INDEX('913'!$J$6:$J$1205,P446),0))^2)/BY446))</f>
        <v>1</v>
      </c>
      <c r="CA446" s="33" t="e">
        <f>100*AO446/'11'!B$17</f>
        <v>#VALUE!</v>
      </c>
      <c r="CB446" s="37" t="e">
        <f>100*(AP446*BZ446)/'11'!C$17</f>
        <v>#VALUE!</v>
      </c>
      <c r="CC446" s="37" t="e">
        <f t="shared" si="112"/>
        <v>#VALUE!</v>
      </c>
      <c r="CD446" s="33" t="e">
        <f t="shared" si="113"/>
        <v>#VALUE!</v>
      </c>
      <c r="CE446" s="54" t="e">
        <f>'11'!C$17-'935'!Y446</f>
        <v>#VALUE!</v>
      </c>
      <c r="CF446" s="37" t="e">
        <f>MAX('DNO totals'!B$312+0,MIN('935'!L446+0,'DNO totals'!B$304+0))</f>
        <v>#VALUE!</v>
      </c>
      <c r="CG446" s="37" t="e">
        <f>MAX('DNO totals'!C$312+0,MIN('935'!M446+0,'DNO totals'!C$304+0))</f>
        <v>#VALUE!</v>
      </c>
      <c r="CH446" s="37" t="e">
        <f>MAX('DNO totals'!D$312+0,MIN('935'!N446+0,'DNO totals'!D$304+0))</f>
        <v>#VALUE!</v>
      </c>
      <c r="CI446" s="37" t="e">
        <f>MAX('DNO totals'!E$312+0,MIN('935'!O446+0,'DNO totals'!E$304+0))</f>
        <v>#VALUE!</v>
      </c>
      <c r="CJ446" s="52" t="e">
        <f>MAX('DNO totals'!F$312+0,MIN('935'!P446+0,'DNO totals'!F$304+0))</f>
        <v>#VALUE!</v>
      </c>
      <c r="CK446" s="37" t="e">
        <f>IF('935'!$K446=1000,'Charging rates'!$C$38*$BH446/(1+'DNO totals'!$C$99)*$CF446,0)</f>
        <v>#VALUE!</v>
      </c>
      <c r="CL446" s="37" t="e">
        <f>IF(MOD('935'!$K446,1000)=100,'Charging rates'!$D$38*$BH446/(1+'DNO totals'!$D$99)*$CG446,0)</f>
        <v>#VALUE!</v>
      </c>
      <c r="CM446" s="37" t="e">
        <f>IF(MOD('935'!$K446,100)=10,'Charging rates'!$E$38*$BH446/(1+'DNO totals'!$E$99)*$CH446,0)</f>
        <v>#VALUE!</v>
      </c>
      <c r="CN446" s="37" t="e">
        <f>IF(AND(MOD('935'!$K446,10)&gt;0,MOD('935'!$K446,1000)&gt;1),'Charging rates'!$F$38*$BH446/(1+'DNO totals'!$F$99)*$CI446,0)</f>
        <v>#VALUE!</v>
      </c>
      <c r="CO446" s="37" t="e">
        <f>IF(MOD('935'!$K446,1000)=1,'Charging rates'!$G$38*$BH446/(1+'DNO totals'!$G$99)*$CJ446,0)</f>
        <v>#VALUE!</v>
      </c>
      <c r="CP446" s="52" t="e">
        <f t="shared" si="114"/>
        <v>#VALUE!</v>
      </c>
      <c r="CQ446" s="37" t="e">
        <f>IF('935'!$K446&gt;1000,'Charging rates'!$C$38*$AW446*$CF446,0)</f>
        <v>#VALUE!</v>
      </c>
      <c r="CR446" s="37" t="e">
        <f>IF(MOD('935'!$K446,1000)&gt;100,'Charging rates'!$D$38*$AW446*$CG446,0)</f>
        <v>#VALUE!</v>
      </c>
      <c r="CS446" s="37" t="e">
        <f>IF(MOD('935'!$K446,100)&gt;10,'Charging rates'!$E$38*$AW446*$CH446,0)</f>
        <v>#VALUE!</v>
      </c>
      <c r="CT446" s="52" t="e">
        <f t="shared" si="115"/>
        <v>#VALUE!</v>
      </c>
      <c r="CU446" s="33" t="e">
        <f>100*(AP446*'935'!Q446*BZ446)/'11'!B$17</f>
        <v>#VALUE!</v>
      </c>
      <c r="CV446" s="33" t="e">
        <f>100/'11'!B$17*'Charging rates'!B$10*AW446</f>
        <v>#VALUE!</v>
      </c>
      <c r="CW446" s="33" t="e">
        <f>IF(AT446=0,0,(1-BX446/AT446)*(CA446+IF('935'!Q446=0,0,(CB446*'935'!Q446*('11'!C$17-'935'!Y446)/('11'!B$17-'935'!X446)))))</f>
        <v>#VALUE!</v>
      </c>
      <c r="CX446" s="33" t="e">
        <f t="shared" si="116"/>
        <v>#VALUE!</v>
      </c>
      <c r="CY446" s="49" t="e">
        <f t="shared" si="117"/>
        <v>#VALUE!</v>
      </c>
      <c r="CZ446" s="32" t="e">
        <f>AT446*(Parameters!B$21+AU446)*IF('DNO totals'!B$323&lt;0,1,'935'!S446)</f>
        <v>#VALUE!</v>
      </c>
      <c r="DA446" s="52" t="e">
        <f>IF('DNO totals'!B$323&lt;0,1,'935'!S446)*(Parameters!B$21+AU446)</f>
        <v>#VALUE!</v>
      </c>
      <c r="DB446" s="37" t="e">
        <f>CX446+'Charging rates'!B$106*DA446*100/'11'!B$17</f>
        <v>#VALUE!</v>
      </c>
      <c r="DC446" s="37" t="e">
        <f>DB446+'Charging rates'!B$116*(Parameters!B$21+AU446)*100/'11'!B$17*IF('DNO totals'!B$323&lt;0,1,'935'!S446)</f>
        <v>#VALUE!</v>
      </c>
      <c r="DD446" s="37" t="e">
        <f>'Charging rates'!B$97*(CP446+CT446)*100/'11'!B$17</f>
        <v>#VALUE!</v>
      </c>
      <c r="DE446" s="33" t="e">
        <f>MAX(0-(CB446*AU446*'11'!C$17/'11'!B$17),DC446+DD446)</f>
        <v>#VALUE!</v>
      </c>
      <c r="DF446" s="37" t="e">
        <f>IF(BS446,IF(AU446=0,CC446,MAX(0,MIN(CC446,CC446+(DE446/'935'!Q446*('11'!B$17-'935'!X446)/('11'!C$17-'935'!Y446))))),0)</f>
        <v>#VALUE!</v>
      </c>
      <c r="DG446" s="33" t="e">
        <f t="shared" si="118"/>
        <v>#VALUE!</v>
      </c>
      <c r="DH446" s="53" t="e">
        <f t="shared" si="119"/>
        <v>#VALUE!</v>
      </c>
    </row>
    <row r="447" spans="1:112">
      <c r="A447" s="28">
        <v>347</v>
      </c>
      <c r="B447" s="47" t="e">
        <f>'935'!B447</f>
        <v>#VALUE!</v>
      </c>
      <c r="C447" s="48" t="e">
        <f>OR('935'!E447&lt;&gt;"VOID",'935'!F447&lt;&gt;"VOID",'935'!G447&lt;&gt;"VOID")</f>
        <v>#VALUE!</v>
      </c>
      <c r="D447" s="32" t="e">
        <f>IF('935'!D447="VOID",0,'935'!D447*(1-'935'!X447/'11'!B$17))</f>
        <v>#VALUE!</v>
      </c>
      <c r="E447" s="32" t="e">
        <f>IF('935'!E447="VOID",0,'935'!E447*(1-'935'!X447/'11'!B$17))</f>
        <v>#VALUE!</v>
      </c>
      <c r="F447" s="32" t="e">
        <f>IF('935'!F447="VOID",0,'935'!F447*(1-'935'!X447/'11'!B$17))</f>
        <v>#VALUE!</v>
      </c>
      <c r="G447" s="32" t="e">
        <f>IF('935'!G447="VOID",0,'935'!G447*(1-'935'!X447/'11'!B$17))</f>
        <v>#VALUE!</v>
      </c>
      <c r="H447" s="49" t="e">
        <f t="shared" si="100"/>
        <v>#VALUE!</v>
      </c>
      <c r="I447" s="50" t="e">
        <f>MATCH('935'!J447,'913'!$B$6:$B$1205,0)</f>
        <v>#VALUE!</v>
      </c>
      <c r="J447" s="50" t="e">
        <f>MATCH(INDEX('913'!$D$6:$D$1205,I447),'913'!$B$6:$B$1205,0)</f>
        <v>#VALUE!</v>
      </c>
      <c r="K447" s="50" t="e">
        <f>MATCH(INDEX('913'!$D$6:$D$1205,J447),'913'!$B$6:$B$1205,0)</f>
        <v>#VALUE!</v>
      </c>
      <c r="L447" s="50" t="e">
        <f>MATCH(INDEX('913'!$D$6:$D$1205,K447),'913'!$B$6:$B$1205,0)</f>
        <v>#VALUE!</v>
      </c>
      <c r="M447" s="50" t="e">
        <f>MATCH(INDEX('913'!$D$6:$D$1205,L447),'913'!$B$6:$B$1205,0)</f>
        <v>#VALUE!</v>
      </c>
      <c r="N447" s="50" t="e">
        <f>MATCH(INDEX('913'!$D$6:$D$1205,M447),'913'!$B$6:$B$1205,0)</f>
        <v>#VALUE!</v>
      </c>
      <c r="O447" s="50" t="e">
        <f>MATCH(INDEX('913'!$D$6:$D$1205,N447),'913'!$B$6:$B$1205,0)</f>
        <v>#VALUE!</v>
      </c>
      <c r="P447" s="51" t="e">
        <f>MATCH(INDEX('913'!$D$6:$D$1205,O447),'913'!$B$6:$B$1205,0)</f>
        <v>#VALUE!</v>
      </c>
      <c r="Q447" s="37">
        <f>IF(ISNUMBER(I447),MAX(0,INDEX('913'!$E$6:$E$1205,I447)),0)</f>
        <v>0</v>
      </c>
      <c r="R447" s="37">
        <f>IF(ISNUMBER(J447),MAX(0,INDEX('913'!$E$6:$E$1205,J447)),0)</f>
        <v>0</v>
      </c>
      <c r="S447" s="37">
        <f>IF(ISNUMBER(K447),MAX(0,INDEX('913'!$E$6:$E$1205,K447)),0)</f>
        <v>0</v>
      </c>
      <c r="T447" s="37">
        <f>IF(ISNUMBER(L447),MAX(0,INDEX('913'!$E$6:$E$1205,L447)),0)</f>
        <v>0</v>
      </c>
      <c r="U447" s="37">
        <f>IF(ISNUMBER(M447),MAX(0,INDEX('913'!$E$6:$E$1205,M447)),0)</f>
        <v>0</v>
      </c>
      <c r="V447" s="37">
        <f>IF(ISNUMBER(N447),MAX(0,INDEX('913'!$E$6:$E$1205,N447)),0)</f>
        <v>0</v>
      </c>
      <c r="W447" s="37">
        <f>IF(ISNUMBER(O447),MAX(0,INDEX('913'!$E$6:$E$1205,O447)),0)</f>
        <v>0</v>
      </c>
      <c r="X447" s="52">
        <f>IF(ISNUMBER(P447),MAX(0,INDEX('913'!$E$6:$E$1205,P447)),0)</f>
        <v>0</v>
      </c>
      <c r="Y447" s="37">
        <f>IF(ISNUMBER(I447),MAX(0,INDEX('913'!$F$6:$F$1205,I447)),0)</f>
        <v>0</v>
      </c>
      <c r="Z447" s="37">
        <f>IF(ISNUMBER(J447),MAX(0,INDEX('913'!$F$6:$F$1205,J447)),0)</f>
        <v>0</v>
      </c>
      <c r="AA447" s="37">
        <f>IF(ISNUMBER(K447),MAX(0,INDEX('913'!$F$6:$F$1205,K447)),0)</f>
        <v>0</v>
      </c>
      <c r="AB447" s="37">
        <f>IF(ISNUMBER(L447),MAX(0,INDEX('913'!$F$6:$F$1205,L447)),0)</f>
        <v>0</v>
      </c>
      <c r="AC447" s="37">
        <f>IF(ISNUMBER(M447),MAX(0,INDEX('913'!$F$6:$F$1205,M447)),0)</f>
        <v>0</v>
      </c>
      <c r="AD447" s="37">
        <f>IF(ISNUMBER(N447),MAX(0,INDEX('913'!$F$6:$F$1205,N447)),0)</f>
        <v>0</v>
      </c>
      <c r="AE447" s="37">
        <f>IF(ISNUMBER(O447),MAX(0,INDEX('913'!$F$6:$F$1205,O447)),0)</f>
        <v>0</v>
      </c>
      <c r="AF447" s="37">
        <f>IF(ISNUMBER(P447),MAX(0,INDEX('913'!$F$6:$F$1205,P447)),0)</f>
        <v>0</v>
      </c>
      <c r="AG447" s="32">
        <f>IF(ISNUMBER(I447),SQRT(INDEX('913'!$I$6:$I$1205,I447)^2+INDEX('913'!$J$6:$J$1205,I447)^2),0)</f>
        <v>0</v>
      </c>
      <c r="AH447" s="32">
        <f>IF(ISNUMBER(J447),SQRT(INDEX('913'!$I$6:$I$1205,J447)^2+INDEX('913'!$J$6:$J$1205,J447)^2),0)</f>
        <v>0</v>
      </c>
      <c r="AI447" s="32">
        <f>IF(ISNUMBER(K447),SQRT(INDEX('913'!$I$6:$I$1205,K447)^2+INDEX('913'!$J$6:$J$1205,K447)^2),0)</f>
        <v>0</v>
      </c>
      <c r="AJ447" s="32">
        <f>IF(ISNUMBER(L447),SQRT(INDEX('913'!$I$6:$I$1205,L447)^2+INDEX('913'!$J$6:$J$1205,L447)^2),0)</f>
        <v>0</v>
      </c>
      <c r="AK447" s="32">
        <f>IF(ISNUMBER(M447),SQRT(INDEX('913'!$I$6:$I$1205,M447)^2+INDEX('913'!$J$6:$J$1205,M447)^2),0)</f>
        <v>0</v>
      </c>
      <c r="AL447" s="32">
        <f>IF(ISNUMBER(N447),SQRT(INDEX('913'!$I$6:$I$1205,N447)^2+INDEX('913'!$J$6:$J$1205,N447)^2),0)</f>
        <v>0</v>
      </c>
      <c r="AM447" s="32">
        <f>IF(ISNUMBER(O447),SQRT(INDEX('913'!$I$6:$I$1205,O447)^2+INDEX('913'!$J$6:$J$1205,O447)^2),0)</f>
        <v>0</v>
      </c>
      <c r="AN447" s="49">
        <f>IF(ISNUMBER(P447),SQRT(INDEX('913'!$I$6:$I$1205,P447)^2+INDEX('913'!$J$6:$J$1205,P447)^2),0)</f>
        <v>0</v>
      </c>
      <c r="AO447" s="37">
        <f t="shared" si="101"/>
        <v>0</v>
      </c>
      <c r="AP447" s="37">
        <f t="shared" si="102"/>
        <v>0</v>
      </c>
      <c r="AQ447" s="33" t="e">
        <f>-100*'935'!W447*(AO447+AP447)/'11'!C$17</f>
        <v>#VALUE!</v>
      </c>
      <c r="AR447" s="37" t="e">
        <f t="shared" si="103"/>
        <v>#VALUE!</v>
      </c>
      <c r="AS447" s="52" t="e">
        <f t="shared" si="104"/>
        <v>#VALUE!</v>
      </c>
      <c r="AT447" s="32" t="e">
        <f>IF('935'!C447="VOID",0,('935'!C447*(1-'935'!X447/'11'!B$17)))</f>
        <v>#VALUE!</v>
      </c>
      <c r="AU447" s="52" t="e">
        <f>'935'!Q447*(1-'935'!Y447/'11'!C$17)/(1-'935'!X447/'11'!B$17)</f>
        <v>#VALUE!</v>
      </c>
      <c r="AV447" s="37" t="e">
        <f>INDEX('DNO totals'!$B$57:$G$57,IF('935'!K447,IF(MOD('935'!K447,1000),IF(MOD('935'!K447,100),IF(MOD('935'!K447,10),IF(MOD('935'!K447,1000)=1,6,5),4),3),2),1))</f>
        <v>#VALUE!</v>
      </c>
      <c r="AW447" s="52" t="e">
        <f t="shared" si="105"/>
        <v>#VALUE!</v>
      </c>
      <c r="AX447" s="32" t="e">
        <f>IF('935'!V447="VOID",0,'935'!V447*(1-'935'!X447/'11'!B$17))</f>
        <v>#VALUE!</v>
      </c>
      <c r="AY447" s="33" t="e">
        <f>IF(H447,-100*'Charging rates'!B$10/'11'!B$17*AX447/H447,0)</f>
        <v>#VALUE!</v>
      </c>
      <c r="AZ447" s="33" t="e">
        <f>IF(C447,'DNO totals'!B$41,0)</f>
        <v>#VALUE!</v>
      </c>
      <c r="BA447" s="33" t="e">
        <f t="shared" si="106"/>
        <v>#VALUE!</v>
      </c>
      <c r="BB447" s="33" t="e">
        <f t="shared" si="107"/>
        <v>#VALUE!</v>
      </c>
      <c r="BC447" s="53" t="e">
        <f t="shared" si="108"/>
        <v>#VALUE!</v>
      </c>
      <c r="BD447" s="32" t="e">
        <f>IF(AT447,'935'!H447*AT447/(AT447+D447+H447),0)</f>
        <v>#VALUE!</v>
      </c>
      <c r="BE447" s="32" t="e">
        <f>IF(H447,'935'!H447*H447/(AT447+D447+H447),0)</f>
        <v>#VALUE!</v>
      </c>
      <c r="BF447" s="32" t="e">
        <f>BD447*(1-'935'!X447/'11'!B$17)</f>
        <v>#VALUE!</v>
      </c>
      <c r="BG447" s="49" t="e">
        <f>BE447*(1-'935'!X447/'11'!B$17)</f>
        <v>#VALUE!</v>
      </c>
      <c r="BH447" s="52" t="e">
        <f>AV447*Parameters!B$6</f>
        <v>#VALUE!</v>
      </c>
      <c r="BI447" s="37" t="e">
        <f>IF('935'!$K447=1000,'Charging rates'!$C$38*$BH447/(1+'DNO totals'!$C$99)*'935'!$L447,0)</f>
        <v>#VALUE!</v>
      </c>
      <c r="BJ447" s="37" t="e">
        <f>IF(MOD('935'!$K447,1000)=100,'Charging rates'!$D$38*$BH447/(1+'DNO totals'!$D$99)*'935'!$M447,0)</f>
        <v>#VALUE!</v>
      </c>
      <c r="BK447" s="37" t="e">
        <f>IF(MOD('935'!$K447,100)=10,'Charging rates'!$E$38*$BH447/(1+'DNO totals'!$E$99)*'935'!$N447,0)</f>
        <v>#VALUE!</v>
      </c>
      <c r="BL447" s="37" t="e">
        <f>IF(AND(MOD('935'!$K447,10)&gt;0,MOD('935'!$K447,1000)&gt;1),'Charging rates'!$F$38*$BH447/(1+'DNO totals'!$F$99)*'935'!$O447,0)</f>
        <v>#VALUE!</v>
      </c>
      <c r="BM447" s="37" t="e">
        <f>IF(MOD('935'!$K447,1000)=1,'Charging rates'!$G$38*$BH447/(1+'DNO totals'!$G$99)*'935'!$P447,0)</f>
        <v>#VALUE!</v>
      </c>
      <c r="BN447" s="52" t="e">
        <f t="shared" si="109"/>
        <v>#VALUE!</v>
      </c>
      <c r="BO447" s="37" t="e">
        <f>IF('935'!$K447&gt;1000,'Charging rates'!$C$38*$AW447*'935'!$L447,0)</f>
        <v>#VALUE!</v>
      </c>
      <c r="BP447" s="37" t="e">
        <f>IF(MOD('935'!$K447,1000)&gt;100,'Charging rates'!$D$38*$AW447*'935'!$M447,0)</f>
        <v>#VALUE!</v>
      </c>
      <c r="BQ447" s="37" t="e">
        <f>IF(MOD('935'!$K447,100)&gt;10,'Charging rates'!$E$38*$AW447*'935'!$N447,0)</f>
        <v>#VALUE!</v>
      </c>
      <c r="BR447" s="52" t="e">
        <f t="shared" si="110"/>
        <v>#VALUE!</v>
      </c>
      <c r="BS447" s="48" t="e">
        <f>'935'!C447&lt;&gt;"VOID"</f>
        <v>#VALUE!</v>
      </c>
      <c r="BT447" s="33" t="e">
        <f>IF(BS447,(100/'11'!B$17*BD447*((1-'935'!I447)*'Charging rates'!B$51+'Charging rates'!B$63)),0)</f>
        <v>#VALUE!</v>
      </c>
      <c r="BU447" s="33" t="e">
        <f>100/'11'!B$17*BG447*('Charging rates'!B$51+'Charging rates'!B$63)</f>
        <v>#VALUE!</v>
      </c>
      <c r="BV447" s="33" t="e">
        <f>100/'11'!B$17*BE447*('Charging rates'!B$51+'Charging rates'!B$63)</f>
        <v>#VALUE!</v>
      </c>
      <c r="BW447" s="53" t="e">
        <f t="shared" si="111"/>
        <v>#VALUE!</v>
      </c>
      <c r="BX447" s="32" t="e">
        <f>AT447-('935'!T447*(1-'935'!X447/'11'!B$17))</f>
        <v>#VALUE!</v>
      </c>
      <c r="BY447" s="32">
        <f>0-IF(ISNUMBER(I447),INDEX('913'!$I$6:$I$1205,I447),0)-IF(ISNUMBER(J447),INDEX('913'!$I$6:$I$1205,J447),0)-IF(ISNUMBER(K447),INDEX('913'!$I$6:$I$1205,K447),0)-IF(ISNUMBER(L447),INDEX('913'!$I$6:$I$1205,L447),0)-IF(ISNUMBER(M447),INDEX('913'!$I$6:$I$1205,M447),0)-IF(ISNUMBER(N447),INDEX('913'!$I$6:$I$1205,N447),0)-IF(ISNUMBER(O447),INDEX('913'!$I$6:$I$1205,O447),0)-IF(ISNUMBER(P447),INDEX('913'!$I$6:$I$1205,P447),0)</f>
        <v>0</v>
      </c>
      <c r="BZ447" s="37">
        <f>IF(BY447=0,1,MAX(1,SQRT(BY447^2+(IF(ISNUMBER(I447),INDEX('913'!$J$6:$J$1205,I447),0)+IF(ISNUMBER(J447),INDEX('913'!$J$6:$J$1205,J447),0)+IF(ISNUMBER(K447),INDEX('913'!$J$6:$J$1205,K447),0)+IF(ISNUMBER(L447),INDEX('913'!$J$6:$J$1205,L447),0)+IF(ISNUMBER(M447),INDEX('913'!$J$6:$J$1205,M447),0)+IF(ISNUMBER(N447),INDEX('913'!$J$6:$J$1205,N447),0)+IF(ISNUMBER(O447),INDEX('913'!$J$6:$J$1205,O447),0)+IF(ISNUMBER(P447),INDEX('913'!$J$6:$J$1205,P447),0))^2)/BY447))</f>
        <v>1</v>
      </c>
      <c r="CA447" s="33" t="e">
        <f>100*AO447/'11'!B$17</f>
        <v>#VALUE!</v>
      </c>
      <c r="CB447" s="37" t="e">
        <f>100*(AP447*BZ447)/'11'!C$17</f>
        <v>#VALUE!</v>
      </c>
      <c r="CC447" s="37" t="e">
        <f t="shared" si="112"/>
        <v>#VALUE!</v>
      </c>
      <c r="CD447" s="33" t="e">
        <f t="shared" si="113"/>
        <v>#VALUE!</v>
      </c>
      <c r="CE447" s="54" t="e">
        <f>'11'!C$17-'935'!Y447</f>
        <v>#VALUE!</v>
      </c>
      <c r="CF447" s="37" t="e">
        <f>MAX('DNO totals'!B$312+0,MIN('935'!L447+0,'DNO totals'!B$304+0))</f>
        <v>#VALUE!</v>
      </c>
      <c r="CG447" s="37" t="e">
        <f>MAX('DNO totals'!C$312+0,MIN('935'!M447+0,'DNO totals'!C$304+0))</f>
        <v>#VALUE!</v>
      </c>
      <c r="CH447" s="37" t="e">
        <f>MAX('DNO totals'!D$312+0,MIN('935'!N447+0,'DNO totals'!D$304+0))</f>
        <v>#VALUE!</v>
      </c>
      <c r="CI447" s="37" t="e">
        <f>MAX('DNO totals'!E$312+0,MIN('935'!O447+0,'DNO totals'!E$304+0))</f>
        <v>#VALUE!</v>
      </c>
      <c r="CJ447" s="52" t="e">
        <f>MAX('DNO totals'!F$312+0,MIN('935'!P447+0,'DNO totals'!F$304+0))</f>
        <v>#VALUE!</v>
      </c>
      <c r="CK447" s="37" t="e">
        <f>IF('935'!$K447=1000,'Charging rates'!$C$38*$BH447/(1+'DNO totals'!$C$99)*$CF447,0)</f>
        <v>#VALUE!</v>
      </c>
      <c r="CL447" s="37" t="e">
        <f>IF(MOD('935'!$K447,1000)=100,'Charging rates'!$D$38*$BH447/(1+'DNO totals'!$D$99)*$CG447,0)</f>
        <v>#VALUE!</v>
      </c>
      <c r="CM447" s="37" t="e">
        <f>IF(MOD('935'!$K447,100)=10,'Charging rates'!$E$38*$BH447/(1+'DNO totals'!$E$99)*$CH447,0)</f>
        <v>#VALUE!</v>
      </c>
      <c r="CN447" s="37" t="e">
        <f>IF(AND(MOD('935'!$K447,10)&gt;0,MOD('935'!$K447,1000)&gt;1),'Charging rates'!$F$38*$BH447/(1+'DNO totals'!$F$99)*$CI447,0)</f>
        <v>#VALUE!</v>
      </c>
      <c r="CO447" s="37" t="e">
        <f>IF(MOD('935'!$K447,1000)=1,'Charging rates'!$G$38*$BH447/(1+'DNO totals'!$G$99)*$CJ447,0)</f>
        <v>#VALUE!</v>
      </c>
      <c r="CP447" s="52" t="e">
        <f t="shared" si="114"/>
        <v>#VALUE!</v>
      </c>
      <c r="CQ447" s="37" t="e">
        <f>IF('935'!$K447&gt;1000,'Charging rates'!$C$38*$AW447*$CF447,0)</f>
        <v>#VALUE!</v>
      </c>
      <c r="CR447" s="37" t="e">
        <f>IF(MOD('935'!$K447,1000)&gt;100,'Charging rates'!$D$38*$AW447*$CG447,0)</f>
        <v>#VALUE!</v>
      </c>
      <c r="CS447" s="37" t="e">
        <f>IF(MOD('935'!$K447,100)&gt;10,'Charging rates'!$E$38*$AW447*$CH447,0)</f>
        <v>#VALUE!</v>
      </c>
      <c r="CT447" s="52" t="e">
        <f t="shared" si="115"/>
        <v>#VALUE!</v>
      </c>
      <c r="CU447" s="33" t="e">
        <f>100*(AP447*'935'!Q447*BZ447)/'11'!B$17</f>
        <v>#VALUE!</v>
      </c>
      <c r="CV447" s="33" t="e">
        <f>100/'11'!B$17*'Charging rates'!B$10*AW447</f>
        <v>#VALUE!</v>
      </c>
      <c r="CW447" s="33" t="e">
        <f>IF(AT447=0,0,(1-BX447/AT447)*(CA447+IF('935'!Q447=0,0,(CB447*'935'!Q447*('11'!C$17-'935'!Y447)/('11'!B$17-'935'!X447)))))</f>
        <v>#VALUE!</v>
      </c>
      <c r="CX447" s="33" t="e">
        <f t="shared" si="116"/>
        <v>#VALUE!</v>
      </c>
      <c r="CY447" s="49" t="e">
        <f t="shared" si="117"/>
        <v>#VALUE!</v>
      </c>
      <c r="CZ447" s="32" t="e">
        <f>AT447*(Parameters!B$21+AU447)*IF('DNO totals'!B$323&lt;0,1,'935'!S447)</f>
        <v>#VALUE!</v>
      </c>
      <c r="DA447" s="52" t="e">
        <f>IF('DNO totals'!B$323&lt;0,1,'935'!S447)*(Parameters!B$21+AU447)</f>
        <v>#VALUE!</v>
      </c>
      <c r="DB447" s="37" t="e">
        <f>CX447+'Charging rates'!B$106*DA447*100/'11'!B$17</f>
        <v>#VALUE!</v>
      </c>
      <c r="DC447" s="37" t="e">
        <f>DB447+'Charging rates'!B$116*(Parameters!B$21+AU447)*100/'11'!B$17*IF('DNO totals'!B$323&lt;0,1,'935'!S447)</f>
        <v>#VALUE!</v>
      </c>
      <c r="DD447" s="37" t="e">
        <f>'Charging rates'!B$97*(CP447+CT447)*100/'11'!B$17</f>
        <v>#VALUE!</v>
      </c>
      <c r="DE447" s="33" t="e">
        <f>MAX(0-(CB447*AU447*'11'!C$17/'11'!B$17),DC447+DD447)</f>
        <v>#VALUE!</v>
      </c>
      <c r="DF447" s="37" t="e">
        <f>IF(BS447,IF(AU447=0,CC447,MAX(0,MIN(CC447,CC447+(DE447/'935'!Q447*('11'!B$17-'935'!X447)/('11'!C$17-'935'!Y447))))),0)</f>
        <v>#VALUE!</v>
      </c>
      <c r="DG447" s="33" t="e">
        <f t="shared" si="118"/>
        <v>#VALUE!</v>
      </c>
      <c r="DH447" s="53" t="e">
        <f t="shared" si="119"/>
        <v>#VALUE!</v>
      </c>
    </row>
    <row r="448" spans="1:112">
      <c r="A448" s="28">
        <v>348</v>
      </c>
      <c r="B448" s="47" t="e">
        <f>'935'!B448</f>
        <v>#VALUE!</v>
      </c>
      <c r="C448" s="48" t="e">
        <f>OR('935'!E448&lt;&gt;"VOID",'935'!F448&lt;&gt;"VOID",'935'!G448&lt;&gt;"VOID")</f>
        <v>#VALUE!</v>
      </c>
      <c r="D448" s="32" t="e">
        <f>IF('935'!D448="VOID",0,'935'!D448*(1-'935'!X448/'11'!B$17))</f>
        <v>#VALUE!</v>
      </c>
      <c r="E448" s="32" t="e">
        <f>IF('935'!E448="VOID",0,'935'!E448*(1-'935'!X448/'11'!B$17))</f>
        <v>#VALUE!</v>
      </c>
      <c r="F448" s="32" t="e">
        <f>IF('935'!F448="VOID",0,'935'!F448*(1-'935'!X448/'11'!B$17))</f>
        <v>#VALUE!</v>
      </c>
      <c r="G448" s="32" t="e">
        <f>IF('935'!G448="VOID",0,'935'!G448*(1-'935'!X448/'11'!B$17))</f>
        <v>#VALUE!</v>
      </c>
      <c r="H448" s="49" t="e">
        <f t="shared" si="100"/>
        <v>#VALUE!</v>
      </c>
      <c r="I448" s="50" t="e">
        <f>MATCH('935'!J448,'913'!$B$6:$B$1205,0)</f>
        <v>#VALUE!</v>
      </c>
      <c r="J448" s="50" t="e">
        <f>MATCH(INDEX('913'!$D$6:$D$1205,I448),'913'!$B$6:$B$1205,0)</f>
        <v>#VALUE!</v>
      </c>
      <c r="K448" s="50" t="e">
        <f>MATCH(INDEX('913'!$D$6:$D$1205,J448),'913'!$B$6:$B$1205,0)</f>
        <v>#VALUE!</v>
      </c>
      <c r="L448" s="50" t="e">
        <f>MATCH(INDEX('913'!$D$6:$D$1205,K448),'913'!$B$6:$B$1205,0)</f>
        <v>#VALUE!</v>
      </c>
      <c r="M448" s="50" t="e">
        <f>MATCH(INDEX('913'!$D$6:$D$1205,L448),'913'!$B$6:$B$1205,0)</f>
        <v>#VALUE!</v>
      </c>
      <c r="N448" s="50" t="e">
        <f>MATCH(INDEX('913'!$D$6:$D$1205,M448),'913'!$B$6:$B$1205,0)</f>
        <v>#VALUE!</v>
      </c>
      <c r="O448" s="50" t="e">
        <f>MATCH(INDEX('913'!$D$6:$D$1205,N448),'913'!$B$6:$B$1205,0)</f>
        <v>#VALUE!</v>
      </c>
      <c r="P448" s="51" t="e">
        <f>MATCH(INDEX('913'!$D$6:$D$1205,O448),'913'!$B$6:$B$1205,0)</f>
        <v>#VALUE!</v>
      </c>
      <c r="Q448" s="37">
        <f>IF(ISNUMBER(I448),MAX(0,INDEX('913'!$E$6:$E$1205,I448)),0)</f>
        <v>0</v>
      </c>
      <c r="R448" s="37">
        <f>IF(ISNUMBER(J448),MAX(0,INDEX('913'!$E$6:$E$1205,J448)),0)</f>
        <v>0</v>
      </c>
      <c r="S448" s="37">
        <f>IF(ISNUMBER(K448),MAX(0,INDEX('913'!$E$6:$E$1205,K448)),0)</f>
        <v>0</v>
      </c>
      <c r="T448" s="37">
        <f>IF(ISNUMBER(L448),MAX(0,INDEX('913'!$E$6:$E$1205,L448)),0)</f>
        <v>0</v>
      </c>
      <c r="U448" s="37">
        <f>IF(ISNUMBER(M448),MAX(0,INDEX('913'!$E$6:$E$1205,M448)),0)</f>
        <v>0</v>
      </c>
      <c r="V448" s="37">
        <f>IF(ISNUMBER(N448),MAX(0,INDEX('913'!$E$6:$E$1205,N448)),0)</f>
        <v>0</v>
      </c>
      <c r="W448" s="37">
        <f>IF(ISNUMBER(O448),MAX(0,INDEX('913'!$E$6:$E$1205,O448)),0)</f>
        <v>0</v>
      </c>
      <c r="X448" s="52">
        <f>IF(ISNUMBER(P448),MAX(0,INDEX('913'!$E$6:$E$1205,P448)),0)</f>
        <v>0</v>
      </c>
      <c r="Y448" s="37">
        <f>IF(ISNUMBER(I448),MAX(0,INDEX('913'!$F$6:$F$1205,I448)),0)</f>
        <v>0</v>
      </c>
      <c r="Z448" s="37">
        <f>IF(ISNUMBER(J448),MAX(0,INDEX('913'!$F$6:$F$1205,J448)),0)</f>
        <v>0</v>
      </c>
      <c r="AA448" s="37">
        <f>IF(ISNUMBER(K448),MAX(0,INDEX('913'!$F$6:$F$1205,K448)),0)</f>
        <v>0</v>
      </c>
      <c r="AB448" s="37">
        <f>IF(ISNUMBER(L448),MAX(0,INDEX('913'!$F$6:$F$1205,L448)),0)</f>
        <v>0</v>
      </c>
      <c r="AC448" s="37">
        <f>IF(ISNUMBER(M448),MAX(0,INDEX('913'!$F$6:$F$1205,M448)),0)</f>
        <v>0</v>
      </c>
      <c r="AD448" s="37">
        <f>IF(ISNUMBER(N448),MAX(0,INDEX('913'!$F$6:$F$1205,N448)),0)</f>
        <v>0</v>
      </c>
      <c r="AE448" s="37">
        <f>IF(ISNUMBER(O448),MAX(0,INDEX('913'!$F$6:$F$1205,O448)),0)</f>
        <v>0</v>
      </c>
      <c r="AF448" s="37">
        <f>IF(ISNUMBER(P448),MAX(0,INDEX('913'!$F$6:$F$1205,P448)),0)</f>
        <v>0</v>
      </c>
      <c r="AG448" s="32">
        <f>IF(ISNUMBER(I448),SQRT(INDEX('913'!$I$6:$I$1205,I448)^2+INDEX('913'!$J$6:$J$1205,I448)^2),0)</f>
        <v>0</v>
      </c>
      <c r="AH448" s="32">
        <f>IF(ISNUMBER(J448),SQRT(INDEX('913'!$I$6:$I$1205,J448)^2+INDEX('913'!$J$6:$J$1205,J448)^2),0)</f>
        <v>0</v>
      </c>
      <c r="AI448" s="32">
        <f>IF(ISNUMBER(K448),SQRT(INDEX('913'!$I$6:$I$1205,K448)^2+INDEX('913'!$J$6:$J$1205,K448)^2),0)</f>
        <v>0</v>
      </c>
      <c r="AJ448" s="32">
        <f>IF(ISNUMBER(L448),SQRT(INDEX('913'!$I$6:$I$1205,L448)^2+INDEX('913'!$J$6:$J$1205,L448)^2),0)</f>
        <v>0</v>
      </c>
      <c r="AK448" s="32">
        <f>IF(ISNUMBER(M448),SQRT(INDEX('913'!$I$6:$I$1205,M448)^2+INDEX('913'!$J$6:$J$1205,M448)^2),0)</f>
        <v>0</v>
      </c>
      <c r="AL448" s="32">
        <f>IF(ISNUMBER(N448),SQRT(INDEX('913'!$I$6:$I$1205,N448)^2+INDEX('913'!$J$6:$J$1205,N448)^2),0)</f>
        <v>0</v>
      </c>
      <c r="AM448" s="32">
        <f>IF(ISNUMBER(O448),SQRT(INDEX('913'!$I$6:$I$1205,O448)^2+INDEX('913'!$J$6:$J$1205,O448)^2),0)</f>
        <v>0</v>
      </c>
      <c r="AN448" s="49">
        <f>IF(ISNUMBER(P448),SQRT(INDEX('913'!$I$6:$I$1205,P448)^2+INDEX('913'!$J$6:$J$1205,P448)^2),0)</f>
        <v>0</v>
      </c>
      <c r="AO448" s="37">
        <f t="shared" si="101"/>
        <v>0</v>
      </c>
      <c r="AP448" s="37">
        <f t="shared" si="102"/>
        <v>0</v>
      </c>
      <c r="AQ448" s="33" t="e">
        <f>-100*'935'!W448*(AO448+AP448)/'11'!C$17</f>
        <v>#VALUE!</v>
      </c>
      <c r="AR448" s="37" t="e">
        <f t="shared" si="103"/>
        <v>#VALUE!</v>
      </c>
      <c r="AS448" s="52" t="e">
        <f t="shared" si="104"/>
        <v>#VALUE!</v>
      </c>
      <c r="AT448" s="32" t="e">
        <f>IF('935'!C448="VOID",0,('935'!C448*(1-'935'!X448/'11'!B$17)))</f>
        <v>#VALUE!</v>
      </c>
      <c r="AU448" s="52" t="e">
        <f>'935'!Q448*(1-'935'!Y448/'11'!C$17)/(1-'935'!X448/'11'!B$17)</f>
        <v>#VALUE!</v>
      </c>
      <c r="AV448" s="37" t="e">
        <f>INDEX('DNO totals'!$B$57:$G$57,IF('935'!K448,IF(MOD('935'!K448,1000),IF(MOD('935'!K448,100),IF(MOD('935'!K448,10),IF(MOD('935'!K448,1000)=1,6,5),4),3),2),1))</f>
        <v>#VALUE!</v>
      </c>
      <c r="AW448" s="52" t="e">
        <f t="shared" si="105"/>
        <v>#VALUE!</v>
      </c>
      <c r="AX448" s="32" t="e">
        <f>IF('935'!V448="VOID",0,'935'!V448*(1-'935'!X448/'11'!B$17))</f>
        <v>#VALUE!</v>
      </c>
      <c r="AY448" s="33" t="e">
        <f>IF(H448,-100*'Charging rates'!B$10/'11'!B$17*AX448/H448,0)</f>
        <v>#VALUE!</v>
      </c>
      <c r="AZ448" s="33" t="e">
        <f>IF(C448,'DNO totals'!B$41,0)</f>
        <v>#VALUE!</v>
      </c>
      <c r="BA448" s="33" t="e">
        <f t="shared" si="106"/>
        <v>#VALUE!</v>
      </c>
      <c r="BB448" s="33" t="e">
        <f t="shared" si="107"/>
        <v>#VALUE!</v>
      </c>
      <c r="BC448" s="53" t="e">
        <f t="shared" si="108"/>
        <v>#VALUE!</v>
      </c>
      <c r="BD448" s="32" t="e">
        <f>IF(AT448,'935'!H448*AT448/(AT448+D448+H448),0)</f>
        <v>#VALUE!</v>
      </c>
      <c r="BE448" s="32" t="e">
        <f>IF(H448,'935'!H448*H448/(AT448+D448+H448),0)</f>
        <v>#VALUE!</v>
      </c>
      <c r="BF448" s="32" t="e">
        <f>BD448*(1-'935'!X448/'11'!B$17)</f>
        <v>#VALUE!</v>
      </c>
      <c r="BG448" s="49" t="e">
        <f>BE448*(1-'935'!X448/'11'!B$17)</f>
        <v>#VALUE!</v>
      </c>
      <c r="BH448" s="52" t="e">
        <f>AV448*Parameters!B$6</f>
        <v>#VALUE!</v>
      </c>
      <c r="BI448" s="37" t="e">
        <f>IF('935'!$K448=1000,'Charging rates'!$C$38*$BH448/(1+'DNO totals'!$C$99)*'935'!$L448,0)</f>
        <v>#VALUE!</v>
      </c>
      <c r="BJ448" s="37" t="e">
        <f>IF(MOD('935'!$K448,1000)=100,'Charging rates'!$D$38*$BH448/(1+'DNO totals'!$D$99)*'935'!$M448,0)</f>
        <v>#VALUE!</v>
      </c>
      <c r="BK448" s="37" t="e">
        <f>IF(MOD('935'!$K448,100)=10,'Charging rates'!$E$38*$BH448/(1+'DNO totals'!$E$99)*'935'!$N448,0)</f>
        <v>#VALUE!</v>
      </c>
      <c r="BL448" s="37" t="e">
        <f>IF(AND(MOD('935'!$K448,10)&gt;0,MOD('935'!$K448,1000)&gt;1),'Charging rates'!$F$38*$BH448/(1+'DNO totals'!$F$99)*'935'!$O448,0)</f>
        <v>#VALUE!</v>
      </c>
      <c r="BM448" s="37" t="e">
        <f>IF(MOD('935'!$K448,1000)=1,'Charging rates'!$G$38*$BH448/(1+'DNO totals'!$G$99)*'935'!$P448,0)</f>
        <v>#VALUE!</v>
      </c>
      <c r="BN448" s="52" t="e">
        <f t="shared" si="109"/>
        <v>#VALUE!</v>
      </c>
      <c r="BO448" s="37" t="e">
        <f>IF('935'!$K448&gt;1000,'Charging rates'!$C$38*$AW448*'935'!$L448,0)</f>
        <v>#VALUE!</v>
      </c>
      <c r="BP448" s="37" t="e">
        <f>IF(MOD('935'!$K448,1000)&gt;100,'Charging rates'!$D$38*$AW448*'935'!$M448,0)</f>
        <v>#VALUE!</v>
      </c>
      <c r="BQ448" s="37" t="e">
        <f>IF(MOD('935'!$K448,100)&gt;10,'Charging rates'!$E$38*$AW448*'935'!$N448,0)</f>
        <v>#VALUE!</v>
      </c>
      <c r="BR448" s="52" t="e">
        <f t="shared" si="110"/>
        <v>#VALUE!</v>
      </c>
      <c r="BS448" s="48" t="e">
        <f>'935'!C448&lt;&gt;"VOID"</f>
        <v>#VALUE!</v>
      </c>
      <c r="BT448" s="33" t="e">
        <f>IF(BS448,(100/'11'!B$17*BD448*((1-'935'!I448)*'Charging rates'!B$51+'Charging rates'!B$63)),0)</f>
        <v>#VALUE!</v>
      </c>
      <c r="BU448" s="33" t="e">
        <f>100/'11'!B$17*BG448*('Charging rates'!B$51+'Charging rates'!B$63)</f>
        <v>#VALUE!</v>
      </c>
      <c r="BV448" s="33" t="e">
        <f>100/'11'!B$17*BE448*('Charging rates'!B$51+'Charging rates'!B$63)</f>
        <v>#VALUE!</v>
      </c>
      <c r="BW448" s="53" t="e">
        <f t="shared" si="111"/>
        <v>#VALUE!</v>
      </c>
      <c r="BX448" s="32" t="e">
        <f>AT448-('935'!T448*(1-'935'!X448/'11'!B$17))</f>
        <v>#VALUE!</v>
      </c>
      <c r="BY448" s="32">
        <f>0-IF(ISNUMBER(I448),INDEX('913'!$I$6:$I$1205,I448),0)-IF(ISNUMBER(J448),INDEX('913'!$I$6:$I$1205,J448),0)-IF(ISNUMBER(K448),INDEX('913'!$I$6:$I$1205,K448),0)-IF(ISNUMBER(L448),INDEX('913'!$I$6:$I$1205,L448),0)-IF(ISNUMBER(M448),INDEX('913'!$I$6:$I$1205,M448),0)-IF(ISNUMBER(N448),INDEX('913'!$I$6:$I$1205,N448),0)-IF(ISNUMBER(O448),INDEX('913'!$I$6:$I$1205,O448),0)-IF(ISNUMBER(P448),INDEX('913'!$I$6:$I$1205,P448),0)</f>
        <v>0</v>
      </c>
      <c r="BZ448" s="37">
        <f>IF(BY448=0,1,MAX(1,SQRT(BY448^2+(IF(ISNUMBER(I448),INDEX('913'!$J$6:$J$1205,I448),0)+IF(ISNUMBER(J448),INDEX('913'!$J$6:$J$1205,J448),0)+IF(ISNUMBER(K448),INDEX('913'!$J$6:$J$1205,K448),0)+IF(ISNUMBER(L448),INDEX('913'!$J$6:$J$1205,L448),0)+IF(ISNUMBER(M448),INDEX('913'!$J$6:$J$1205,M448),0)+IF(ISNUMBER(N448),INDEX('913'!$J$6:$J$1205,N448),0)+IF(ISNUMBER(O448),INDEX('913'!$J$6:$J$1205,O448),0)+IF(ISNUMBER(P448),INDEX('913'!$J$6:$J$1205,P448),0))^2)/BY448))</f>
        <v>1</v>
      </c>
      <c r="CA448" s="33" t="e">
        <f>100*AO448/'11'!B$17</f>
        <v>#VALUE!</v>
      </c>
      <c r="CB448" s="37" t="e">
        <f>100*(AP448*BZ448)/'11'!C$17</f>
        <v>#VALUE!</v>
      </c>
      <c r="CC448" s="37" t="e">
        <f t="shared" si="112"/>
        <v>#VALUE!</v>
      </c>
      <c r="CD448" s="33" t="e">
        <f t="shared" si="113"/>
        <v>#VALUE!</v>
      </c>
      <c r="CE448" s="54" t="e">
        <f>'11'!C$17-'935'!Y448</f>
        <v>#VALUE!</v>
      </c>
      <c r="CF448" s="37" t="e">
        <f>MAX('DNO totals'!B$312+0,MIN('935'!L448+0,'DNO totals'!B$304+0))</f>
        <v>#VALUE!</v>
      </c>
      <c r="CG448" s="37" t="e">
        <f>MAX('DNO totals'!C$312+0,MIN('935'!M448+0,'DNO totals'!C$304+0))</f>
        <v>#VALUE!</v>
      </c>
      <c r="CH448" s="37" t="e">
        <f>MAX('DNO totals'!D$312+0,MIN('935'!N448+0,'DNO totals'!D$304+0))</f>
        <v>#VALUE!</v>
      </c>
      <c r="CI448" s="37" t="e">
        <f>MAX('DNO totals'!E$312+0,MIN('935'!O448+0,'DNO totals'!E$304+0))</f>
        <v>#VALUE!</v>
      </c>
      <c r="CJ448" s="52" t="e">
        <f>MAX('DNO totals'!F$312+0,MIN('935'!P448+0,'DNO totals'!F$304+0))</f>
        <v>#VALUE!</v>
      </c>
      <c r="CK448" s="37" t="e">
        <f>IF('935'!$K448=1000,'Charging rates'!$C$38*$BH448/(1+'DNO totals'!$C$99)*$CF448,0)</f>
        <v>#VALUE!</v>
      </c>
      <c r="CL448" s="37" t="e">
        <f>IF(MOD('935'!$K448,1000)=100,'Charging rates'!$D$38*$BH448/(1+'DNO totals'!$D$99)*$CG448,0)</f>
        <v>#VALUE!</v>
      </c>
      <c r="CM448" s="37" t="e">
        <f>IF(MOD('935'!$K448,100)=10,'Charging rates'!$E$38*$BH448/(1+'DNO totals'!$E$99)*$CH448,0)</f>
        <v>#VALUE!</v>
      </c>
      <c r="CN448" s="37" t="e">
        <f>IF(AND(MOD('935'!$K448,10)&gt;0,MOD('935'!$K448,1000)&gt;1),'Charging rates'!$F$38*$BH448/(1+'DNO totals'!$F$99)*$CI448,0)</f>
        <v>#VALUE!</v>
      </c>
      <c r="CO448" s="37" t="e">
        <f>IF(MOD('935'!$K448,1000)=1,'Charging rates'!$G$38*$BH448/(1+'DNO totals'!$G$99)*$CJ448,0)</f>
        <v>#VALUE!</v>
      </c>
      <c r="CP448" s="52" t="e">
        <f t="shared" si="114"/>
        <v>#VALUE!</v>
      </c>
      <c r="CQ448" s="37" t="e">
        <f>IF('935'!$K448&gt;1000,'Charging rates'!$C$38*$AW448*$CF448,0)</f>
        <v>#VALUE!</v>
      </c>
      <c r="CR448" s="37" t="e">
        <f>IF(MOD('935'!$K448,1000)&gt;100,'Charging rates'!$D$38*$AW448*$CG448,0)</f>
        <v>#VALUE!</v>
      </c>
      <c r="CS448" s="37" t="e">
        <f>IF(MOD('935'!$K448,100)&gt;10,'Charging rates'!$E$38*$AW448*$CH448,0)</f>
        <v>#VALUE!</v>
      </c>
      <c r="CT448" s="52" t="e">
        <f t="shared" si="115"/>
        <v>#VALUE!</v>
      </c>
      <c r="CU448" s="33" t="e">
        <f>100*(AP448*'935'!Q448*BZ448)/'11'!B$17</f>
        <v>#VALUE!</v>
      </c>
      <c r="CV448" s="33" t="e">
        <f>100/'11'!B$17*'Charging rates'!B$10*AW448</f>
        <v>#VALUE!</v>
      </c>
      <c r="CW448" s="33" t="e">
        <f>IF(AT448=0,0,(1-BX448/AT448)*(CA448+IF('935'!Q448=0,0,(CB448*'935'!Q448*('11'!C$17-'935'!Y448)/('11'!B$17-'935'!X448)))))</f>
        <v>#VALUE!</v>
      </c>
      <c r="CX448" s="33" t="e">
        <f t="shared" si="116"/>
        <v>#VALUE!</v>
      </c>
      <c r="CY448" s="49" t="e">
        <f t="shared" si="117"/>
        <v>#VALUE!</v>
      </c>
      <c r="CZ448" s="32" t="e">
        <f>AT448*(Parameters!B$21+AU448)*IF('DNO totals'!B$323&lt;0,1,'935'!S448)</f>
        <v>#VALUE!</v>
      </c>
      <c r="DA448" s="52" t="e">
        <f>IF('DNO totals'!B$323&lt;0,1,'935'!S448)*(Parameters!B$21+AU448)</f>
        <v>#VALUE!</v>
      </c>
      <c r="DB448" s="37" t="e">
        <f>CX448+'Charging rates'!B$106*DA448*100/'11'!B$17</f>
        <v>#VALUE!</v>
      </c>
      <c r="DC448" s="37" t="e">
        <f>DB448+'Charging rates'!B$116*(Parameters!B$21+AU448)*100/'11'!B$17*IF('DNO totals'!B$323&lt;0,1,'935'!S448)</f>
        <v>#VALUE!</v>
      </c>
      <c r="DD448" s="37" t="e">
        <f>'Charging rates'!B$97*(CP448+CT448)*100/'11'!B$17</f>
        <v>#VALUE!</v>
      </c>
      <c r="DE448" s="33" t="e">
        <f>MAX(0-(CB448*AU448*'11'!C$17/'11'!B$17),DC448+DD448)</f>
        <v>#VALUE!</v>
      </c>
      <c r="DF448" s="37" t="e">
        <f>IF(BS448,IF(AU448=0,CC448,MAX(0,MIN(CC448,CC448+(DE448/'935'!Q448*('11'!B$17-'935'!X448)/('11'!C$17-'935'!Y448))))),0)</f>
        <v>#VALUE!</v>
      </c>
      <c r="DG448" s="33" t="e">
        <f t="shared" si="118"/>
        <v>#VALUE!</v>
      </c>
      <c r="DH448" s="53" t="e">
        <f t="shared" si="119"/>
        <v>#VALUE!</v>
      </c>
    </row>
    <row r="449" spans="1:112">
      <c r="A449" s="28">
        <v>349</v>
      </c>
      <c r="B449" s="47" t="e">
        <f>'935'!B449</f>
        <v>#VALUE!</v>
      </c>
      <c r="C449" s="48" t="e">
        <f>OR('935'!E449&lt;&gt;"VOID",'935'!F449&lt;&gt;"VOID",'935'!G449&lt;&gt;"VOID")</f>
        <v>#VALUE!</v>
      </c>
      <c r="D449" s="32" t="e">
        <f>IF('935'!D449="VOID",0,'935'!D449*(1-'935'!X449/'11'!B$17))</f>
        <v>#VALUE!</v>
      </c>
      <c r="E449" s="32" t="e">
        <f>IF('935'!E449="VOID",0,'935'!E449*(1-'935'!X449/'11'!B$17))</f>
        <v>#VALUE!</v>
      </c>
      <c r="F449" s="32" t="e">
        <f>IF('935'!F449="VOID",0,'935'!F449*(1-'935'!X449/'11'!B$17))</f>
        <v>#VALUE!</v>
      </c>
      <c r="G449" s="32" t="e">
        <f>IF('935'!G449="VOID",0,'935'!G449*(1-'935'!X449/'11'!B$17))</f>
        <v>#VALUE!</v>
      </c>
      <c r="H449" s="49" t="e">
        <f t="shared" si="100"/>
        <v>#VALUE!</v>
      </c>
      <c r="I449" s="50" t="e">
        <f>MATCH('935'!J449,'913'!$B$6:$B$1205,0)</f>
        <v>#VALUE!</v>
      </c>
      <c r="J449" s="50" t="e">
        <f>MATCH(INDEX('913'!$D$6:$D$1205,I449),'913'!$B$6:$B$1205,0)</f>
        <v>#VALUE!</v>
      </c>
      <c r="K449" s="50" t="e">
        <f>MATCH(INDEX('913'!$D$6:$D$1205,J449),'913'!$B$6:$B$1205,0)</f>
        <v>#VALUE!</v>
      </c>
      <c r="L449" s="50" t="e">
        <f>MATCH(INDEX('913'!$D$6:$D$1205,K449),'913'!$B$6:$B$1205,0)</f>
        <v>#VALUE!</v>
      </c>
      <c r="M449" s="50" t="e">
        <f>MATCH(INDEX('913'!$D$6:$D$1205,L449),'913'!$B$6:$B$1205,0)</f>
        <v>#VALUE!</v>
      </c>
      <c r="N449" s="50" t="e">
        <f>MATCH(INDEX('913'!$D$6:$D$1205,M449),'913'!$B$6:$B$1205,0)</f>
        <v>#VALUE!</v>
      </c>
      <c r="O449" s="50" t="e">
        <f>MATCH(INDEX('913'!$D$6:$D$1205,N449),'913'!$B$6:$B$1205,0)</f>
        <v>#VALUE!</v>
      </c>
      <c r="P449" s="51" t="e">
        <f>MATCH(INDEX('913'!$D$6:$D$1205,O449),'913'!$B$6:$B$1205,0)</f>
        <v>#VALUE!</v>
      </c>
      <c r="Q449" s="37">
        <f>IF(ISNUMBER(I449),MAX(0,INDEX('913'!$E$6:$E$1205,I449)),0)</f>
        <v>0</v>
      </c>
      <c r="R449" s="37">
        <f>IF(ISNUMBER(J449),MAX(0,INDEX('913'!$E$6:$E$1205,J449)),0)</f>
        <v>0</v>
      </c>
      <c r="S449" s="37">
        <f>IF(ISNUMBER(K449),MAX(0,INDEX('913'!$E$6:$E$1205,K449)),0)</f>
        <v>0</v>
      </c>
      <c r="T449" s="37">
        <f>IF(ISNUMBER(L449),MAX(0,INDEX('913'!$E$6:$E$1205,L449)),0)</f>
        <v>0</v>
      </c>
      <c r="U449" s="37">
        <f>IF(ISNUMBER(M449),MAX(0,INDEX('913'!$E$6:$E$1205,M449)),0)</f>
        <v>0</v>
      </c>
      <c r="V449" s="37">
        <f>IF(ISNUMBER(N449),MAX(0,INDEX('913'!$E$6:$E$1205,N449)),0)</f>
        <v>0</v>
      </c>
      <c r="W449" s="37">
        <f>IF(ISNUMBER(O449),MAX(0,INDEX('913'!$E$6:$E$1205,O449)),0)</f>
        <v>0</v>
      </c>
      <c r="X449" s="52">
        <f>IF(ISNUMBER(P449),MAX(0,INDEX('913'!$E$6:$E$1205,P449)),0)</f>
        <v>0</v>
      </c>
      <c r="Y449" s="37">
        <f>IF(ISNUMBER(I449),MAX(0,INDEX('913'!$F$6:$F$1205,I449)),0)</f>
        <v>0</v>
      </c>
      <c r="Z449" s="37">
        <f>IF(ISNUMBER(J449),MAX(0,INDEX('913'!$F$6:$F$1205,J449)),0)</f>
        <v>0</v>
      </c>
      <c r="AA449" s="37">
        <f>IF(ISNUMBER(K449),MAX(0,INDEX('913'!$F$6:$F$1205,K449)),0)</f>
        <v>0</v>
      </c>
      <c r="AB449" s="37">
        <f>IF(ISNUMBER(L449),MAX(0,INDEX('913'!$F$6:$F$1205,L449)),0)</f>
        <v>0</v>
      </c>
      <c r="AC449" s="37">
        <f>IF(ISNUMBER(M449),MAX(0,INDEX('913'!$F$6:$F$1205,M449)),0)</f>
        <v>0</v>
      </c>
      <c r="AD449" s="37">
        <f>IF(ISNUMBER(N449),MAX(0,INDEX('913'!$F$6:$F$1205,N449)),0)</f>
        <v>0</v>
      </c>
      <c r="AE449" s="37">
        <f>IF(ISNUMBER(O449),MAX(0,INDEX('913'!$F$6:$F$1205,O449)),0)</f>
        <v>0</v>
      </c>
      <c r="AF449" s="37">
        <f>IF(ISNUMBER(P449),MAX(0,INDEX('913'!$F$6:$F$1205,P449)),0)</f>
        <v>0</v>
      </c>
      <c r="AG449" s="32">
        <f>IF(ISNUMBER(I449),SQRT(INDEX('913'!$I$6:$I$1205,I449)^2+INDEX('913'!$J$6:$J$1205,I449)^2),0)</f>
        <v>0</v>
      </c>
      <c r="AH449" s="32">
        <f>IF(ISNUMBER(J449),SQRT(INDEX('913'!$I$6:$I$1205,J449)^2+INDEX('913'!$J$6:$J$1205,J449)^2),0)</f>
        <v>0</v>
      </c>
      <c r="AI449" s="32">
        <f>IF(ISNUMBER(K449),SQRT(INDEX('913'!$I$6:$I$1205,K449)^2+INDEX('913'!$J$6:$J$1205,K449)^2),0)</f>
        <v>0</v>
      </c>
      <c r="AJ449" s="32">
        <f>IF(ISNUMBER(L449),SQRT(INDEX('913'!$I$6:$I$1205,L449)^2+INDEX('913'!$J$6:$J$1205,L449)^2),0)</f>
        <v>0</v>
      </c>
      <c r="AK449" s="32">
        <f>IF(ISNUMBER(M449),SQRT(INDEX('913'!$I$6:$I$1205,M449)^2+INDEX('913'!$J$6:$J$1205,M449)^2),0)</f>
        <v>0</v>
      </c>
      <c r="AL449" s="32">
        <f>IF(ISNUMBER(N449),SQRT(INDEX('913'!$I$6:$I$1205,N449)^2+INDEX('913'!$J$6:$J$1205,N449)^2),0)</f>
        <v>0</v>
      </c>
      <c r="AM449" s="32">
        <f>IF(ISNUMBER(O449),SQRT(INDEX('913'!$I$6:$I$1205,O449)^2+INDEX('913'!$J$6:$J$1205,O449)^2),0)</f>
        <v>0</v>
      </c>
      <c r="AN449" s="49">
        <f>IF(ISNUMBER(P449),SQRT(INDEX('913'!$I$6:$I$1205,P449)^2+INDEX('913'!$J$6:$J$1205,P449)^2),0)</f>
        <v>0</v>
      </c>
      <c r="AO449" s="37">
        <f t="shared" si="101"/>
        <v>0</v>
      </c>
      <c r="AP449" s="37">
        <f t="shared" si="102"/>
        <v>0</v>
      </c>
      <c r="AQ449" s="33" t="e">
        <f>-100*'935'!W449*(AO449+AP449)/'11'!C$17</f>
        <v>#VALUE!</v>
      </c>
      <c r="AR449" s="37" t="e">
        <f t="shared" si="103"/>
        <v>#VALUE!</v>
      </c>
      <c r="AS449" s="52" t="e">
        <f t="shared" si="104"/>
        <v>#VALUE!</v>
      </c>
      <c r="AT449" s="32" t="e">
        <f>IF('935'!C449="VOID",0,('935'!C449*(1-'935'!X449/'11'!B$17)))</f>
        <v>#VALUE!</v>
      </c>
      <c r="AU449" s="52" t="e">
        <f>'935'!Q449*(1-'935'!Y449/'11'!C$17)/(1-'935'!X449/'11'!B$17)</f>
        <v>#VALUE!</v>
      </c>
      <c r="AV449" s="37" t="e">
        <f>INDEX('DNO totals'!$B$57:$G$57,IF('935'!K449,IF(MOD('935'!K449,1000),IF(MOD('935'!K449,100),IF(MOD('935'!K449,10),IF(MOD('935'!K449,1000)=1,6,5),4),3),2),1))</f>
        <v>#VALUE!</v>
      </c>
      <c r="AW449" s="52" t="e">
        <f t="shared" si="105"/>
        <v>#VALUE!</v>
      </c>
      <c r="AX449" s="32" t="e">
        <f>IF('935'!V449="VOID",0,'935'!V449*(1-'935'!X449/'11'!B$17))</f>
        <v>#VALUE!</v>
      </c>
      <c r="AY449" s="33" t="e">
        <f>IF(H449,-100*'Charging rates'!B$10/'11'!B$17*AX449/H449,0)</f>
        <v>#VALUE!</v>
      </c>
      <c r="AZ449" s="33" t="e">
        <f>IF(C449,'DNO totals'!B$41,0)</f>
        <v>#VALUE!</v>
      </c>
      <c r="BA449" s="33" t="e">
        <f t="shared" si="106"/>
        <v>#VALUE!</v>
      </c>
      <c r="BB449" s="33" t="e">
        <f t="shared" si="107"/>
        <v>#VALUE!</v>
      </c>
      <c r="BC449" s="53" t="e">
        <f t="shared" si="108"/>
        <v>#VALUE!</v>
      </c>
      <c r="BD449" s="32" t="e">
        <f>IF(AT449,'935'!H449*AT449/(AT449+D449+H449),0)</f>
        <v>#VALUE!</v>
      </c>
      <c r="BE449" s="32" t="e">
        <f>IF(H449,'935'!H449*H449/(AT449+D449+H449),0)</f>
        <v>#VALUE!</v>
      </c>
      <c r="BF449" s="32" t="e">
        <f>BD449*(1-'935'!X449/'11'!B$17)</f>
        <v>#VALUE!</v>
      </c>
      <c r="BG449" s="49" t="e">
        <f>BE449*(1-'935'!X449/'11'!B$17)</f>
        <v>#VALUE!</v>
      </c>
      <c r="BH449" s="52" t="e">
        <f>AV449*Parameters!B$6</f>
        <v>#VALUE!</v>
      </c>
      <c r="BI449" s="37" t="e">
        <f>IF('935'!$K449=1000,'Charging rates'!$C$38*$BH449/(1+'DNO totals'!$C$99)*'935'!$L449,0)</f>
        <v>#VALUE!</v>
      </c>
      <c r="BJ449" s="37" t="e">
        <f>IF(MOD('935'!$K449,1000)=100,'Charging rates'!$D$38*$BH449/(1+'DNO totals'!$D$99)*'935'!$M449,0)</f>
        <v>#VALUE!</v>
      </c>
      <c r="BK449" s="37" t="e">
        <f>IF(MOD('935'!$K449,100)=10,'Charging rates'!$E$38*$BH449/(1+'DNO totals'!$E$99)*'935'!$N449,0)</f>
        <v>#VALUE!</v>
      </c>
      <c r="BL449" s="37" t="e">
        <f>IF(AND(MOD('935'!$K449,10)&gt;0,MOD('935'!$K449,1000)&gt;1),'Charging rates'!$F$38*$BH449/(1+'DNO totals'!$F$99)*'935'!$O449,0)</f>
        <v>#VALUE!</v>
      </c>
      <c r="BM449" s="37" t="e">
        <f>IF(MOD('935'!$K449,1000)=1,'Charging rates'!$G$38*$BH449/(1+'DNO totals'!$G$99)*'935'!$P449,0)</f>
        <v>#VALUE!</v>
      </c>
      <c r="BN449" s="52" t="e">
        <f t="shared" si="109"/>
        <v>#VALUE!</v>
      </c>
      <c r="BO449" s="37" t="e">
        <f>IF('935'!$K449&gt;1000,'Charging rates'!$C$38*$AW449*'935'!$L449,0)</f>
        <v>#VALUE!</v>
      </c>
      <c r="BP449" s="37" t="e">
        <f>IF(MOD('935'!$K449,1000)&gt;100,'Charging rates'!$D$38*$AW449*'935'!$M449,0)</f>
        <v>#VALUE!</v>
      </c>
      <c r="BQ449" s="37" t="e">
        <f>IF(MOD('935'!$K449,100)&gt;10,'Charging rates'!$E$38*$AW449*'935'!$N449,0)</f>
        <v>#VALUE!</v>
      </c>
      <c r="BR449" s="52" t="e">
        <f t="shared" si="110"/>
        <v>#VALUE!</v>
      </c>
      <c r="BS449" s="48" t="e">
        <f>'935'!C449&lt;&gt;"VOID"</f>
        <v>#VALUE!</v>
      </c>
      <c r="BT449" s="33" t="e">
        <f>IF(BS449,(100/'11'!B$17*BD449*((1-'935'!I449)*'Charging rates'!B$51+'Charging rates'!B$63)),0)</f>
        <v>#VALUE!</v>
      </c>
      <c r="BU449" s="33" t="e">
        <f>100/'11'!B$17*BG449*('Charging rates'!B$51+'Charging rates'!B$63)</f>
        <v>#VALUE!</v>
      </c>
      <c r="BV449" s="33" t="e">
        <f>100/'11'!B$17*BE449*('Charging rates'!B$51+'Charging rates'!B$63)</f>
        <v>#VALUE!</v>
      </c>
      <c r="BW449" s="53" t="e">
        <f t="shared" si="111"/>
        <v>#VALUE!</v>
      </c>
      <c r="BX449" s="32" t="e">
        <f>AT449-('935'!T449*(1-'935'!X449/'11'!B$17))</f>
        <v>#VALUE!</v>
      </c>
      <c r="BY449" s="32">
        <f>0-IF(ISNUMBER(I449),INDEX('913'!$I$6:$I$1205,I449),0)-IF(ISNUMBER(J449),INDEX('913'!$I$6:$I$1205,J449),0)-IF(ISNUMBER(K449),INDEX('913'!$I$6:$I$1205,K449),0)-IF(ISNUMBER(L449),INDEX('913'!$I$6:$I$1205,L449),0)-IF(ISNUMBER(M449),INDEX('913'!$I$6:$I$1205,M449),0)-IF(ISNUMBER(N449),INDEX('913'!$I$6:$I$1205,N449),0)-IF(ISNUMBER(O449),INDEX('913'!$I$6:$I$1205,O449),0)-IF(ISNUMBER(P449),INDEX('913'!$I$6:$I$1205,P449),0)</f>
        <v>0</v>
      </c>
      <c r="BZ449" s="37">
        <f>IF(BY449=0,1,MAX(1,SQRT(BY449^2+(IF(ISNUMBER(I449),INDEX('913'!$J$6:$J$1205,I449),0)+IF(ISNUMBER(J449),INDEX('913'!$J$6:$J$1205,J449),0)+IF(ISNUMBER(K449),INDEX('913'!$J$6:$J$1205,K449),0)+IF(ISNUMBER(L449),INDEX('913'!$J$6:$J$1205,L449),0)+IF(ISNUMBER(M449),INDEX('913'!$J$6:$J$1205,M449),0)+IF(ISNUMBER(N449),INDEX('913'!$J$6:$J$1205,N449),0)+IF(ISNUMBER(O449),INDEX('913'!$J$6:$J$1205,O449),0)+IF(ISNUMBER(P449),INDEX('913'!$J$6:$J$1205,P449),0))^2)/BY449))</f>
        <v>1</v>
      </c>
      <c r="CA449" s="33" t="e">
        <f>100*AO449/'11'!B$17</f>
        <v>#VALUE!</v>
      </c>
      <c r="CB449" s="37" t="e">
        <f>100*(AP449*BZ449)/'11'!C$17</f>
        <v>#VALUE!</v>
      </c>
      <c r="CC449" s="37" t="e">
        <f t="shared" si="112"/>
        <v>#VALUE!</v>
      </c>
      <c r="CD449" s="33" t="e">
        <f t="shared" si="113"/>
        <v>#VALUE!</v>
      </c>
      <c r="CE449" s="54" t="e">
        <f>'11'!C$17-'935'!Y449</f>
        <v>#VALUE!</v>
      </c>
      <c r="CF449" s="37" t="e">
        <f>MAX('DNO totals'!B$312+0,MIN('935'!L449+0,'DNO totals'!B$304+0))</f>
        <v>#VALUE!</v>
      </c>
      <c r="CG449" s="37" t="e">
        <f>MAX('DNO totals'!C$312+0,MIN('935'!M449+0,'DNO totals'!C$304+0))</f>
        <v>#VALUE!</v>
      </c>
      <c r="CH449" s="37" t="e">
        <f>MAX('DNO totals'!D$312+0,MIN('935'!N449+0,'DNO totals'!D$304+0))</f>
        <v>#VALUE!</v>
      </c>
      <c r="CI449" s="37" t="e">
        <f>MAX('DNO totals'!E$312+0,MIN('935'!O449+0,'DNO totals'!E$304+0))</f>
        <v>#VALUE!</v>
      </c>
      <c r="CJ449" s="52" t="e">
        <f>MAX('DNO totals'!F$312+0,MIN('935'!P449+0,'DNO totals'!F$304+0))</f>
        <v>#VALUE!</v>
      </c>
      <c r="CK449" s="37" t="e">
        <f>IF('935'!$K449=1000,'Charging rates'!$C$38*$BH449/(1+'DNO totals'!$C$99)*$CF449,0)</f>
        <v>#VALUE!</v>
      </c>
      <c r="CL449" s="37" t="e">
        <f>IF(MOD('935'!$K449,1000)=100,'Charging rates'!$D$38*$BH449/(1+'DNO totals'!$D$99)*$CG449,0)</f>
        <v>#VALUE!</v>
      </c>
      <c r="CM449" s="37" t="e">
        <f>IF(MOD('935'!$K449,100)=10,'Charging rates'!$E$38*$BH449/(1+'DNO totals'!$E$99)*$CH449,0)</f>
        <v>#VALUE!</v>
      </c>
      <c r="CN449" s="37" t="e">
        <f>IF(AND(MOD('935'!$K449,10)&gt;0,MOD('935'!$K449,1000)&gt;1),'Charging rates'!$F$38*$BH449/(1+'DNO totals'!$F$99)*$CI449,0)</f>
        <v>#VALUE!</v>
      </c>
      <c r="CO449" s="37" t="e">
        <f>IF(MOD('935'!$K449,1000)=1,'Charging rates'!$G$38*$BH449/(1+'DNO totals'!$G$99)*$CJ449,0)</f>
        <v>#VALUE!</v>
      </c>
      <c r="CP449" s="52" t="e">
        <f t="shared" si="114"/>
        <v>#VALUE!</v>
      </c>
      <c r="CQ449" s="37" t="e">
        <f>IF('935'!$K449&gt;1000,'Charging rates'!$C$38*$AW449*$CF449,0)</f>
        <v>#VALUE!</v>
      </c>
      <c r="CR449" s="37" t="e">
        <f>IF(MOD('935'!$K449,1000)&gt;100,'Charging rates'!$D$38*$AW449*$CG449,0)</f>
        <v>#VALUE!</v>
      </c>
      <c r="CS449" s="37" t="e">
        <f>IF(MOD('935'!$K449,100)&gt;10,'Charging rates'!$E$38*$AW449*$CH449,0)</f>
        <v>#VALUE!</v>
      </c>
      <c r="CT449" s="52" t="e">
        <f t="shared" si="115"/>
        <v>#VALUE!</v>
      </c>
      <c r="CU449" s="33" t="e">
        <f>100*(AP449*'935'!Q449*BZ449)/'11'!B$17</f>
        <v>#VALUE!</v>
      </c>
      <c r="CV449" s="33" t="e">
        <f>100/'11'!B$17*'Charging rates'!B$10*AW449</f>
        <v>#VALUE!</v>
      </c>
      <c r="CW449" s="33" t="e">
        <f>IF(AT449=0,0,(1-BX449/AT449)*(CA449+IF('935'!Q449=0,0,(CB449*'935'!Q449*('11'!C$17-'935'!Y449)/('11'!B$17-'935'!X449)))))</f>
        <v>#VALUE!</v>
      </c>
      <c r="CX449" s="33" t="e">
        <f t="shared" si="116"/>
        <v>#VALUE!</v>
      </c>
      <c r="CY449" s="49" t="e">
        <f t="shared" si="117"/>
        <v>#VALUE!</v>
      </c>
      <c r="CZ449" s="32" t="e">
        <f>AT449*(Parameters!B$21+AU449)*IF('DNO totals'!B$323&lt;0,1,'935'!S449)</f>
        <v>#VALUE!</v>
      </c>
      <c r="DA449" s="52" t="e">
        <f>IF('DNO totals'!B$323&lt;0,1,'935'!S449)*(Parameters!B$21+AU449)</f>
        <v>#VALUE!</v>
      </c>
      <c r="DB449" s="37" t="e">
        <f>CX449+'Charging rates'!B$106*DA449*100/'11'!B$17</f>
        <v>#VALUE!</v>
      </c>
      <c r="DC449" s="37" t="e">
        <f>DB449+'Charging rates'!B$116*(Parameters!B$21+AU449)*100/'11'!B$17*IF('DNO totals'!B$323&lt;0,1,'935'!S449)</f>
        <v>#VALUE!</v>
      </c>
      <c r="DD449" s="37" t="e">
        <f>'Charging rates'!B$97*(CP449+CT449)*100/'11'!B$17</f>
        <v>#VALUE!</v>
      </c>
      <c r="DE449" s="33" t="e">
        <f>MAX(0-(CB449*AU449*'11'!C$17/'11'!B$17),DC449+DD449)</f>
        <v>#VALUE!</v>
      </c>
      <c r="DF449" s="37" t="e">
        <f>IF(BS449,IF(AU449=0,CC449,MAX(0,MIN(CC449,CC449+(DE449/'935'!Q449*('11'!B$17-'935'!X449)/('11'!C$17-'935'!Y449))))),0)</f>
        <v>#VALUE!</v>
      </c>
      <c r="DG449" s="33" t="e">
        <f t="shared" si="118"/>
        <v>#VALUE!</v>
      </c>
      <c r="DH449" s="53" t="e">
        <f t="shared" si="119"/>
        <v>#VALUE!</v>
      </c>
    </row>
    <row r="450" spans="1:112">
      <c r="A450" s="28">
        <v>350</v>
      </c>
      <c r="B450" s="47" t="e">
        <f>'935'!B450</f>
        <v>#VALUE!</v>
      </c>
      <c r="C450" s="48" t="e">
        <f>OR('935'!E450&lt;&gt;"VOID",'935'!F450&lt;&gt;"VOID",'935'!G450&lt;&gt;"VOID")</f>
        <v>#VALUE!</v>
      </c>
      <c r="D450" s="32" t="e">
        <f>IF('935'!D450="VOID",0,'935'!D450*(1-'935'!X450/'11'!B$17))</f>
        <v>#VALUE!</v>
      </c>
      <c r="E450" s="32" t="e">
        <f>IF('935'!E450="VOID",0,'935'!E450*(1-'935'!X450/'11'!B$17))</f>
        <v>#VALUE!</v>
      </c>
      <c r="F450" s="32" t="e">
        <f>IF('935'!F450="VOID",0,'935'!F450*(1-'935'!X450/'11'!B$17))</f>
        <v>#VALUE!</v>
      </c>
      <c r="G450" s="32" t="e">
        <f>IF('935'!G450="VOID",0,'935'!G450*(1-'935'!X450/'11'!B$17))</f>
        <v>#VALUE!</v>
      </c>
      <c r="H450" s="49" t="e">
        <f t="shared" si="100"/>
        <v>#VALUE!</v>
      </c>
      <c r="I450" s="50" t="e">
        <f>MATCH('935'!J450,'913'!$B$6:$B$1205,0)</f>
        <v>#VALUE!</v>
      </c>
      <c r="J450" s="50" t="e">
        <f>MATCH(INDEX('913'!$D$6:$D$1205,I450),'913'!$B$6:$B$1205,0)</f>
        <v>#VALUE!</v>
      </c>
      <c r="K450" s="50" t="e">
        <f>MATCH(INDEX('913'!$D$6:$D$1205,J450),'913'!$B$6:$B$1205,0)</f>
        <v>#VALUE!</v>
      </c>
      <c r="L450" s="50" t="e">
        <f>MATCH(INDEX('913'!$D$6:$D$1205,K450),'913'!$B$6:$B$1205,0)</f>
        <v>#VALUE!</v>
      </c>
      <c r="M450" s="50" t="e">
        <f>MATCH(INDEX('913'!$D$6:$D$1205,L450),'913'!$B$6:$B$1205,0)</f>
        <v>#VALUE!</v>
      </c>
      <c r="N450" s="50" t="e">
        <f>MATCH(INDEX('913'!$D$6:$D$1205,M450),'913'!$B$6:$B$1205,0)</f>
        <v>#VALUE!</v>
      </c>
      <c r="O450" s="50" t="e">
        <f>MATCH(INDEX('913'!$D$6:$D$1205,N450),'913'!$B$6:$B$1205,0)</f>
        <v>#VALUE!</v>
      </c>
      <c r="P450" s="51" t="e">
        <f>MATCH(INDEX('913'!$D$6:$D$1205,O450),'913'!$B$6:$B$1205,0)</f>
        <v>#VALUE!</v>
      </c>
      <c r="Q450" s="37">
        <f>IF(ISNUMBER(I450),MAX(0,INDEX('913'!$E$6:$E$1205,I450)),0)</f>
        <v>0</v>
      </c>
      <c r="R450" s="37">
        <f>IF(ISNUMBER(J450),MAX(0,INDEX('913'!$E$6:$E$1205,J450)),0)</f>
        <v>0</v>
      </c>
      <c r="S450" s="37">
        <f>IF(ISNUMBER(K450),MAX(0,INDEX('913'!$E$6:$E$1205,K450)),0)</f>
        <v>0</v>
      </c>
      <c r="T450" s="37">
        <f>IF(ISNUMBER(L450),MAX(0,INDEX('913'!$E$6:$E$1205,L450)),0)</f>
        <v>0</v>
      </c>
      <c r="U450" s="37">
        <f>IF(ISNUMBER(M450),MAX(0,INDEX('913'!$E$6:$E$1205,M450)),0)</f>
        <v>0</v>
      </c>
      <c r="V450" s="37">
        <f>IF(ISNUMBER(N450),MAX(0,INDEX('913'!$E$6:$E$1205,N450)),0)</f>
        <v>0</v>
      </c>
      <c r="W450" s="37">
        <f>IF(ISNUMBER(O450),MAX(0,INDEX('913'!$E$6:$E$1205,O450)),0)</f>
        <v>0</v>
      </c>
      <c r="X450" s="52">
        <f>IF(ISNUMBER(P450),MAX(0,INDEX('913'!$E$6:$E$1205,P450)),0)</f>
        <v>0</v>
      </c>
      <c r="Y450" s="37">
        <f>IF(ISNUMBER(I450),MAX(0,INDEX('913'!$F$6:$F$1205,I450)),0)</f>
        <v>0</v>
      </c>
      <c r="Z450" s="37">
        <f>IF(ISNUMBER(J450),MAX(0,INDEX('913'!$F$6:$F$1205,J450)),0)</f>
        <v>0</v>
      </c>
      <c r="AA450" s="37">
        <f>IF(ISNUMBER(K450),MAX(0,INDEX('913'!$F$6:$F$1205,K450)),0)</f>
        <v>0</v>
      </c>
      <c r="AB450" s="37">
        <f>IF(ISNUMBER(L450),MAX(0,INDEX('913'!$F$6:$F$1205,L450)),0)</f>
        <v>0</v>
      </c>
      <c r="AC450" s="37">
        <f>IF(ISNUMBER(M450),MAX(0,INDEX('913'!$F$6:$F$1205,M450)),0)</f>
        <v>0</v>
      </c>
      <c r="AD450" s="37">
        <f>IF(ISNUMBER(N450),MAX(0,INDEX('913'!$F$6:$F$1205,N450)),0)</f>
        <v>0</v>
      </c>
      <c r="AE450" s="37">
        <f>IF(ISNUMBER(O450),MAX(0,INDEX('913'!$F$6:$F$1205,O450)),0)</f>
        <v>0</v>
      </c>
      <c r="AF450" s="37">
        <f>IF(ISNUMBER(P450),MAX(0,INDEX('913'!$F$6:$F$1205,P450)),0)</f>
        <v>0</v>
      </c>
      <c r="AG450" s="32">
        <f>IF(ISNUMBER(I450),SQRT(INDEX('913'!$I$6:$I$1205,I450)^2+INDEX('913'!$J$6:$J$1205,I450)^2),0)</f>
        <v>0</v>
      </c>
      <c r="AH450" s="32">
        <f>IF(ISNUMBER(J450),SQRT(INDEX('913'!$I$6:$I$1205,J450)^2+INDEX('913'!$J$6:$J$1205,J450)^2),0)</f>
        <v>0</v>
      </c>
      <c r="AI450" s="32">
        <f>IF(ISNUMBER(K450),SQRT(INDEX('913'!$I$6:$I$1205,K450)^2+INDEX('913'!$J$6:$J$1205,K450)^2),0)</f>
        <v>0</v>
      </c>
      <c r="AJ450" s="32">
        <f>IF(ISNUMBER(L450),SQRT(INDEX('913'!$I$6:$I$1205,L450)^2+INDEX('913'!$J$6:$J$1205,L450)^2),0)</f>
        <v>0</v>
      </c>
      <c r="AK450" s="32">
        <f>IF(ISNUMBER(M450),SQRT(INDEX('913'!$I$6:$I$1205,M450)^2+INDEX('913'!$J$6:$J$1205,M450)^2),0)</f>
        <v>0</v>
      </c>
      <c r="AL450" s="32">
        <f>IF(ISNUMBER(N450),SQRT(INDEX('913'!$I$6:$I$1205,N450)^2+INDEX('913'!$J$6:$J$1205,N450)^2),0)</f>
        <v>0</v>
      </c>
      <c r="AM450" s="32">
        <f>IF(ISNUMBER(O450),SQRT(INDEX('913'!$I$6:$I$1205,O450)^2+INDEX('913'!$J$6:$J$1205,O450)^2),0)</f>
        <v>0</v>
      </c>
      <c r="AN450" s="49">
        <f>IF(ISNUMBER(P450),SQRT(INDEX('913'!$I$6:$I$1205,P450)^2+INDEX('913'!$J$6:$J$1205,P450)^2),0)</f>
        <v>0</v>
      </c>
      <c r="AO450" s="37">
        <f t="shared" si="101"/>
        <v>0</v>
      </c>
      <c r="AP450" s="37">
        <f t="shared" si="102"/>
        <v>0</v>
      </c>
      <c r="AQ450" s="33" t="e">
        <f>-100*'935'!W450*(AO450+AP450)/'11'!C$17</f>
        <v>#VALUE!</v>
      </c>
      <c r="AR450" s="37" t="e">
        <f t="shared" si="103"/>
        <v>#VALUE!</v>
      </c>
      <c r="AS450" s="52" t="e">
        <f t="shared" si="104"/>
        <v>#VALUE!</v>
      </c>
      <c r="AT450" s="32" t="e">
        <f>IF('935'!C450="VOID",0,('935'!C450*(1-'935'!X450/'11'!B$17)))</f>
        <v>#VALUE!</v>
      </c>
      <c r="AU450" s="52" t="e">
        <f>'935'!Q450*(1-'935'!Y450/'11'!C$17)/(1-'935'!X450/'11'!B$17)</f>
        <v>#VALUE!</v>
      </c>
      <c r="AV450" s="37" t="e">
        <f>INDEX('DNO totals'!$B$57:$G$57,IF('935'!K450,IF(MOD('935'!K450,1000),IF(MOD('935'!K450,100),IF(MOD('935'!K450,10),IF(MOD('935'!K450,1000)=1,6,5),4),3),2),1))</f>
        <v>#VALUE!</v>
      </c>
      <c r="AW450" s="52" t="e">
        <f t="shared" si="105"/>
        <v>#VALUE!</v>
      </c>
      <c r="AX450" s="32" t="e">
        <f>IF('935'!V450="VOID",0,'935'!V450*(1-'935'!X450/'11'!B$17))</f>
        <v>#VALUE!</v>
      </c>
      <c r="AY450" s="33" t="e">
        <f>IF(H450,-100*'Charging rates'!B$10/'11'!B$17*AX450/H450,0)</f>
        <v>#VALUE!</v>
      </c>
      <c r="AZ450" s="33" t="e">
        <f>IF(C450,'DNO totals'!B$41,0)</f>
        <v>#VALUE!</v>
      </c>
      <c r="BA450" s="33" t="e">
        <f t="shared" si="106"/>
        <v>#VALUE!</v>
      </c>
      <c r="BB450" s="33" t="e">
        <f t="shared" si="107"/>
        <v>#VALUE!</v>
      </c>
      <c r="BC450" s="53" t="e">
        <f t="shared" si="108"/>
        <v>#VALUE!</v>
      </c>
      <c r="BD450" s="32" t="e">
        <f>IF(AT450,'935'!H450*AT450/(AT450+D450+H450),0)</f>
        <v>#VALUE!</v>
      </c>
      <c r="BE450" s="32" t="e">
        <f>IF(H450,'935'!H450*H450/(AT450+D450+H450),0)</f>
        <v>#VALUE!</v>
      </c>
      <c r="BF450" s="32" t="e">
        <f>BD450*(1-'935'!X450/'11'!B$17)</f>
        <v>#VALUE!</v>
      </c>
      <c r="BG450" s="49" t="e">
        <f>BE450*(1-'935'!X450/'11'!B$17)</f>
        <v>#VALUE!</v>
      </c>
      <c r="BH450" s="52" t="e">
        <f>AV450*Parameters!B$6</f>
        <v>#VALUE!</v>
      </c>
      <c r="BI450" s="37" t="e">
        <f>IF('935'!$K450=1000,'Charging rates'!$C$38*$BH450/(1+'DNO totals'!$C$99)*'935'!$L450,0)</f>
        <v>#VALUE!</v>
      </c>
      <c r="BJ450" s="37" t="e">
        <f>IF(MOD('935'!$K450,1000)=100,'Charging rates'!$D$38*$BH450/(1+'DNO totals'!$D$99)*'935'!$M450,0)</f>
        <v>#VALUE!</v>
      </c>
      <c r="BK450" s="37" t="e">
        <f>IF(MOD('935'!$K450,100)=10,'Charging rates'!$E$38*$BH450/(1+'DNO totals'!$E$99)*'935'!$N450,0)</f>
        <v>#VALUE!</v>
      </c>
      <c r="BL450" s="37" t="e">
        <f>IF(AND(MOD('935'!$K450,10)&gt;0,MOD('935'!$K450,1000)&gt;1),'Charging rates'!$F$38*$BH450/(1+'DNO totals'!$F$99)*'935'!$O450,0)</f>
        <v>#VALUE!</v>
      </c>
      <c r="BM450" s="37" t="e">
        <f>IF(MOD('935'!$K450,1000)=1,'Charging rates'!$G$38*$BH450/(1+'DNO totals'!$G$99)*'935'!$P450,0)</f>
        <v>#VALUE!</v>
      </c>
      <c r="BN450" s="52" t="e">
        <f t="shared" si="109"/>
        <v>#VALUE!</v>
      </c>
      <c r="BO450" s="37" t="e">
        <f>IF('935'!$K450&gt;1000,'Charging rates'!$C$38*$AW450*'935'!$L450,0)</f>
        <v>#VALUE!</v>
      </c>
      <c r="BP450" s="37" t="e">
        <f>IF(MOD('935'!$K450,1000)&gt;100,'Charging rates'!$D$38*$AW450*'935'!$M450,0)</f>
        <v>#VALUE!</v>
      </c>
      <c r="BQ450" s="37" t="e">
        <f>IF(MOD('935'!$K450,100)&gt;10,'Charging rates'!$E$38*$AW450*'935'!$N450,0)</f>
        <v>#VALUE!</v>
      </c>
      <c r="BR450" s="52" t="e">
        <f t="shared" si="110"/>
        <v>#VALUE!</v>
      </c>
      <c r="BS450" s="48" t="e">
        <f>'935'!C450&lt;&gt;"VOID"</f>
        <v>#VALUE!</v>
      </c>
      <c r="BT450" s="33" t="e">
        <f>IF(BS450,(100/'11'!B$17*BD450*((1-'935'!I450)*'Charging rates'!B$51+'Charging rates'!B$63)),0)</f>
        <v>#VALUE!</v>
      </c>
      <c r="BU450" s="33" t="e">
        <f>100/'11'!B$17*BG450*('Charging rates'!B$51+'Charging rates'!B$63)</f>
        <v>#VALUE!</v>
      </c>
      <c r="BV450" s="33" t="e">
        <f>100/'11'!B$17*BE450*('Charging rates'!B$51+'Charging rates'!B$63)</f>
        <v>#VALUE!</v>
      </c>
      <c r="BW450" s="53" t="e">
        <f t="shared" si="111"/>
        <v>#VALUE!</v>
      </c>
      <c r="BX450" s="32" t="e">
        <f>AT450-('935'!T450*(1-'935'!X450/'11'!B$17))</f>
        <v>#VALUE!</v>
      </c>
      <c r="BY450" s="32">
        <f>0-IF(ISNUMBER(I450),INDEX('913'!$I$6:$I$1205,I450),0)-IF(ISNUMBER(J450),INDEX('913'!$I$6:$I$1205,J450),0)-IF(ISNUMBER(K450),INDEX('913'!$I$6:$I$1205,K450),0)-IF(ISNUMBER(L450),INDEX('913'!$I$6:$I$1205,L450),0)-IF(ISNUMBER(M450),INDEX('913'!$I$6:$I$1205,M450),0)-IF(ISNUMBER(N450),INDEX('913'!$I$6:$I$1205,N450),0)-IF(ISNUMBER(O450),INDEX('913'!$I$6:$I$1205,O450),0)-IF(ISNUMBER(P450),INDEX('913'!$I$6:$I$1205,P450),0)</f>
        <v>0</v>
      </c>
      <c r="BZ450" s="37">
        <f>IF(BY450=0,1,MAX(1,SQRT(BY450^2+(IF(ISNUMBER(I450),INDEX('913'!$J$6:$J$1205,I450),0)+IF(ISNUMBER(J450),INDEX('913'!$J$6:$J$1205,J450),0)+IF(ISNUMBER(K450),INDEX('913'!$J$6:$J$1205,K450),0)+IF(ISNUMBER(L450),INDEX('913'!$J$6:$J$1205,L450),0)+IF(ISNUMBER(M450),INDEX('913'!$J$6:$J$1205,M450),0)+IF(ISNUMBER(N450),INDEX('913'!$J$6:$J$1205,N450),0)+IF(ISNUMBER(O450),INDEX('913'!$J$6:$J$1205,O450),0)+IF(ISNUMBER(P450),INDEX('913'!$J$6:$J$1205,P450),0))^2)/BY450))</f>
        <v>1</v>
      </c>
      <c r="CA450" s="33" t="e">
        <f>100*AO450/'11'!B$17</f>
        <v>#VALUE!</v>
      </c>
      <c r="CB450" s="37" t="e">
        <f>100*(AP450*BZ450)/'11'!C$17</f>
        <v>#VALUE!</v>
      </c>
      <c r="CC450" s="37" t="e">
        <f t="shared" si="112"/>
        <v>#VALUE!</v>
      </c>
      <c r="CD450" s="33" t="e">
        <f t="shared" si="113"/>
        <v>#VALUE!</v>
      </c>
      <c r="CE450" s="54" t="e">
        <f>'11'!C$17-'935'!Y450</f>
        <v>#VALUE!</v>
      </c>
      <c r="CF450" s="37" t="e">
        <f>MAX('DNO totals'!B$312+0,MIN('935'!L450+0,'DNO totals'!B$304+0))</f>
        <v>#VALUE!</v>
      </c>
      <c r="CG450" s="37" t="e">
        <f>MAX('DNO totals'!C$312+0,MIN('935'!M450+0,'DNO totals'!C$304+0))</f>
        <v>#VALUE!</v>
      </c>
      <c r="CH450" s="37" t="e">
        <f>MAX('DNO totals'!D$312+0,MIN('935'!N450+0,'DNO totals'!D$304+0))</f>
        <v>#VALUE!</v>
      </c>
      <c r="CI450" s="37" t="e">
        <f>MAX('DNO totals'!E$312+0,MIN('935'!O450+0,'DNO totals'!E$304+0))</f>
        <v>#VALUE!</v>
      </c>
      <c r="CJ450" s="52" t="e">
        <f>MAX('DNO totals'!F$312+0,MIN('935'!P450+0,'DNO totals'!F$304+0))</f>
        <v>#VALUE!</v>
      </c>
      <c r="CK450" s="37" t="e">
        <f>IF('935'!$K450=1000,'Charging rates'!$C$38*$BH450/(1+'DNO totals'!$C$99)*$CF450,0)</f>
        <v>#VALUE!</v>
      </c>
      <c r="CL450" s="37" t="e">
        <f>IF(MOD('935'!$K450,1000)=100,'Charging rates'!$D$38*$BH450/(1+'DNO totals'!$D$99)*$CG450,0)</f>
        <v>#VALUE!</v>
      </c>
      <c r="CM450" s="37" t="e">
        <f>IF(MOD('935'!$K450,100)=10,'Charging rates'!$E$38*$BH450/(1+'DNO totals'!$E$99)*$CH450,0)</f>
        <v>#VALUE!</v>
      </c>
      <c r="CN450" s="37" t="e">
        <f>IF(AND(MOD('935'!$K450,10)&gt;0,MOD('935'!$K450,1000)&gt;1),'Charging rates'!$F$38*$BH450/(1+'DNO totals'!$F$99)*$CI450,0)</f>
        <v>#VALUE!</v>
      </c>
      <c r="CO450" s="37" t="e">
        <f>IF(MOD('935'!$K450,1000)=1,'Charging rates'!$G$38*$BH450/(1+'DNO totals'!$G$99)*$CJ450,0)</f>
        <v>#VALUE!</v>
      </c>
      <c r="CP450" s="52" t="e">
        <f t="shared" si="114"/>
        <v>#VALUE!</v>
      </c>
      <c r="CQ450" s="37" t="e">
        <f>IF('935'!$K450&gt;1000,'Charging rates'!$C$38*$AW450*$CF450,0)</f>
        <v>#VALUE!</v>
      </c>
      <c r="CR450" s="37" t="e">
        <f>IF(MOD('935'!$K450,1000)&gt;100,'Charging rates'!$D$38*$AW450*$CG450,0)</f>
        <v>#VALUE!</v>
      </c>
      <c r="CS450" s="37" t="e">
        <f>IF(MOD('935'!$K450,100)&gt;10,'Charging rates'!$E$38*$AW450*$CH450,0)</f>
        <v>#VALUE!</v>
      </c>
      <c r="CT450" s="52" t="e">
        <f t="shared" si="115"/>
        <v>#VALUE!</v>
      </c>
      <c r="CU450" s="33" t="e">
        <f>100*(AP450*'935'!Q450*BZ450)/'11'!B$17</f>
        <v>#VALUE!</v>
      </c>
      <c r="CV450" s="33" t="e">
        <f>100/'11'!B$17*'Charging rates'!B$10*AW450</f>
        <v>#VALUE!</v>
      </c>
      <c r="CW450" s="33" t="e">
        <f>IF(AT450=0,0,(1-BX450/AT450)*(CA450+IF('935'!Q450=0,0,(CB450*'935'!Q450*('11'!C$17-'935'!Y450)/('11'!B$17-'935'!X450)))))</f>
        <v>#VALUE!</v>
      </c>
      <c r="CX450" s="33" t="e">
        <f t="shared" si="116"/>
        <v>#VALUE!</v>
      </c>
      <c r="CY450" s="49" t="e">
        <f t="shared" si="117"/>
        <v>#VALUE!</v>
      </c>
      <c r="CZ450" s="32" t="e">
        <f>AT450*(Parameters!B$21+AU450)*IF('DNO totals'!B$323&lt;0,1,'935'!S450)</f>
        <v>#VALUE!</v>
      </c>
      <c r="DA450" s="52" t="e">
        <f>IF('DNO totals'!B$323&lt;0,1,'935'!S450)*(Parameters!B$21+AU450)</f>
        <v>#VALUE!</v>
      </c>
      <c r="DB450" s="37" t="e">
        <f>CX450+'Charging rates'!B$106*DA450*100/'11'!B$17</f>
        <v>#VALUE!</v>
      </c>
      <c r="DC450" s="37" t="e">
        <f>DB450+'Charging rates'!B$116*(Parameters!B$21+AU450)*100/'11'!B$17*IF('DNO totals'!B$323&lt;0,1,'935'!S450)</f>
        <v>#VALUE!</v>
      </c>
      <c r="DD450" s="37" t="e">
        <f>'Charging rates'!B$97*(CP450+CT450)*100/'11'!B$17</f>
        <v>#VALUE!</v>
      </c>
      <c r="DE450" s="33" t="e">
        <f>MAX(0-(CB450*AU450*'11'!C$17/'11'!B$17),DC450+DD450)</f>
        <v>#VALUE!</v>
      </c>
      <c r="DF450" s="37" t="e">
        <f>IF(BS450,IF(AU450=0,CC450,MAX(0,MIN(CC450,CC450+(DE450/'935'!Q450*('11'!B$17-'935'!X450)/('11'!C$17-'935'!Y450))))),0)</f>
        <v>#VALUE!</v>
      </c>
      <c r="DG450" s="33" t="e">
        <f t="shared" si="118"/>
        <v>#VALUE!</v>
      </c>
      <c r="DH450" s="53" t="e">
        <f t="shared" si="119"/>
        <v>#VALUE!</v>
      </c>
    </row>
    <row r="451" spans="1:112">
      <c r="A451" s="28">
        <v>351</v>
      </c>
      <c r="B451" s="47" t="e">
        <f>'935'!B451</f>
        <v>#VALUE!</v>
      </c>
      <c r="C451" s="48" t="e">
        <f>OR('935'!E451&lt;&gt;"VOID",'935'!F451&lt;&gt;"VOID",'935'!G451&lt;&gt;"VOID")</f>
        <v>#VALUE!</v>
      </c>
      <c r="D451" s="32" t="e">
        <f>IF('935'!D451="VOID",0,'935'!D451*(1-'935'!X451/'11'!B$17))</f>
        <v>#VALUE!</v>
      </c>
      <c r="E451" s="32" t="e">
        <f>IF('935'!E451="VOID",0,'935'!E451*(1-'935'!X451/'11'!B$17))</f>
        <v>#VALUE!</v>
      </c>
      <c r="F451" s="32" t="e">
        <f>IF('935'!F451="VOID",0,'935'!F451*(1-'935'!X451/'11'!B$17))</f>
        <v>#VALUE!</v>
      </c>
      <c r="G451" s="32" t="e">
        <f>IF('935'!G451="VOID",0,'935'!G451*(1-'935'!X451/'11'!B$17))</f>
        <v>#VALUE!</v>
      </c>
      <c r="H451" s="49" t="e">
        <f t="shared" si="100"/>
        <v>#VALUE!</v>
      </c>
      <c r="I451" s="50" t="e">
        <f>MATCH('935'!J451,'913'!$B$6:$B$1205,0)</f>
        <v>#VALUE!</v>
      </c>
      <c r="J451" s="50" t="e">
        <f>MATCH(INDEX('913'!$D$6:$D$1205,I451),'913'!$B$6:$B$1205,0)</f>
        <v>#VALUE!</v>
      </c>
      <c r="K451" s="50" t="e">
        <f>MATCH(INDEX('913'!$D$6:$D$1205,J451),'913'!$B$6:$B$1205,0)</f>
        <v>#VALUE!</v>
      </c>
      <c r="L451" s="50" t="e">
        <f>MATCH(INDEX('913'!$D$6:$D$1205,K451),'913'!$B$6:$B$1205,0)</f>
        <v>#VALUE!</v>
      </c>
      <c r="M451" s="50" t="e">
        <f>MATCH(INDEX('913'!$D$6:$D$1205,L451),'913'!$B$6:$B$1205,0)</f>
        <v>#VALUE!</v>
      </c>
      <c r="N451" s="50" t="e">
        <f>MATCH(INDEX('913'!$D$6:$D$1205,M451),'913'!$B$6:$B$1205,0)</f>
        <v>#VALUE!</v>
      </c>
      <c r="O451" s="50" t="e">
        <f>MATCH(INDEX('913'!$D$6:$D$1205,N451),'913'!$B$6:$B$1205,0)</f>
        <v>#VALUE!</v>
      </c>
      <c r="P451" s="51" t="e">
        <f>MATCH(INDEX('913'!$D$6:$D$1205,O451),'913'!$B$6:$B$1205,0)</f>
        <v>#VALUE!</v>
      </c>
      <c r="Q451" s="37">
        <f>IF(ISNUMBER(I451),MAX(0,INDEX('913'!$E$6:$E$1205,I451)),0)</f>
        <v>0</v>
      </c>
      <c r="R451" s="37">
        <f>IF(ISNUMBER(J451),MAX(0,INDEX('913'!$E$6:$E$1205,J451)),0)</f>
        <v>0</v>
      </c>
      <c r="S451" s="37">
        <f>IF(ISNUMBER(K451),MAX(0,INDEX('913'!$E$6:$E$1205,K451)),0)</f>
        <v>0</v>
      </c>
      <c r="T451" s="37">
        <f>IF(ISNUMBER(L451),MAX(0,INDEX('913'!$E$6:$E$1205,L451)),0)</f>
        <v>0</v>
      </c>
      <c r="U451" s="37">
        <f>IF(ISNUMBER(M451),MAX(0,INDEX('913'!$E$6:$E$1205,M451)),0)</f>
        <v>0</v>
      </c>
      <c r="V451" s="37">
        <f>IF(ISNUMBER(N451),MAX(0,INDEX('913'!$E$6:$E$1205,N451)),0)</f>
        <v>0</v>
      </c>
      <c r="W451" s="37">
        <f>IF(ISNUMBER(O451),MAX(0,INDEX('913'!$E$6:$E$1205,O451)),0)</f>
        <v>0</v>
      </c>
      <c r="X451" s="52">
        <f>IF(ISNUMBER(P451),MAX(0,INDEX('913'!$E$6:$E$1205,P451)),0)</f>
        <v>0</v>
      </c>
      <c r="Y451" s="37">
        <f>IF(ISNUMBER(I451),MAX(0,INDEX('913'!$F$6:$F$1205,I451)),0)</f>
        <v>0</v>
      </c>
      <c r="Z451" s="37">
        <f>IF(ISNUMBER(J451),MAX(0,INDEX('913'!$F$6:$F$1205,J451)),0)</f>
        <v>0</v>
      </c>
      <c r="AA451" s="37">
        <f>IF(ISNUMBER(K451),MAX(0,INDEX('913'!$F$6:$F$1205,K451)),0)</f>
        <v>0</v>
      </c>
      <c r="AB451" s="37">
        <f>IF(ISNUMBER(L451),MAX(0,INDEX('913'!$F$6:$F$1205,L451)),0)</f>
        <v>0</v>
      </c>
      <c r="AC451" s="37">
        <f>IF(ISNUMBER(M451),MAX(0,INDEX('913'!$F$6:$F$1205,M451)),0)</f>
        <v>0</v>
      </c>
      <c r="AD451" s="37">
        <f>IF(ISNUMBER(N451),MAX(0,INDEX('913'!$F$6:$F$1205,N451)),0)</f>
        <v>0</v>
      </c>
      <c r="AE451" s="37">
        <f>IF(ISNUMBER(O451),MAX(0,INDEX('913'!$F$6:$F$1205,O451)),0)</f>
        <v>0</v>
      </c>
      <c r="AF451" s="37">
        <f>IF(ISNUMBER(P451),MAX(0,INDEX('913'!$F$6:$F$1205,P451)),0)</f>
        <v>0</v>
      </c>
      <c r="AG451" s="32">
        <f>IF(ISNUMBER(I451),SQRT(INDEX('913'!$I$6:$I$1205,I451)^2+INDEX('913'!$J$6:$J$1205,I451)^2),0)</f>
        <v>0</v>
      </c>
      <c r="AH451" s="32">
        <f>IF(ISNUMBER(J451),SQRT(INDEX('913'!$I$6:$I$1205,J451)^2+INDEX('913'!$J$6:$J$1205,J451)^2),0)</f>
        <v>0</v>
      </c>
      <c r="AI451" s="32">
        <f>IF(ISNUMBER(K451),SQRT(INDEX('913'!$I$6:$I$1205,K451)^2+INDEX('913'!$J$6:$J$1205,K451)^2),0)</f>
        <v>0</v>
      </c>
      <c r="AJ451" s="32">
        <f>IF(ISNUMBER(L451),SQRT(INDEX('913'!$I$6:$I$1205,L451)^2+INDEX('913'!$J$6:$J$1205,L451)^2),0)</f>
        <v>0</v>
      </c>
      <c r="AK451" s="32">
        <f>IF(ISNUMBER(M451),SQRT(INDEX('913'!$I$6:$I$1205,M451)^2+INDEX('913'!$J$6:$J$1205,M451)^2),0)</f>
        <v>0</v>
      </c>
      <c r="AL451" s="32">
        <f>IF(ISNUMBER(N451),SQRT(INDEX('913'!$I$6:$I$1205,N451)^2+INDEX('913'!$J$6:$J$1205,N451)^2),0)</f>
        <v>0</v>
      </c>
      <c r="AM451" s="32">
        <f>IF(ISNUMBER(O451),SQRT(INDEX('913'!$I$6:$I$1205,O451)^2+INDEX('913'!$J$6:$J$1205,O451)^2),0)</f>
        <v>0</v>
      </c>
      <c r="AN451" s="49">
        <f>IF(ISNUMBER(P451),SQRT(INDEX('913'!$I$6:$I$1205,P451)^2+INDEX('913'!$J$6:$J$1205,P451)^2),0)</f>
        <v>0</v>
      </c>
      <c r="AO451" s="37">
        <f t="shared" si="101"/>
        <v>0</v>
      </c>
      <c r="AP451" s="37">
        <f t="shared" si="102"/>
        <v>0</v>
      </c>
      <c r="AQ451" s="33" t="e">
        <f>-100*'935'!W451*(AO451+AP451)/'11'!C$17</f>
        <v>#VALUE!</v>
      </c>
      <c r="AR451" s="37" t="e">
        <f t="shared" si="103"/>
        <v>#VALUE!</v>
      </c>
      <c r="AS451" s="52" t="e">
        <f t="shared" si="104"/>
        <v>#VALUE!</v>
      </c>
      <c r="AT451" s="32" t="e">
        <f>IF('935'!C451="VOID",0,('935'!C451*(1-'935'!X451/'11'!B$17)))</f>
        <v>#VALUE!</v>
      </c>
      <c r="AU451" s="52" t="e">
        <f>'935'!Q451*(1-'935'!Y451/'11'!C$17)/(1-'935'!X451/'11'!B$17)</f>
        <v>#VALUE!</v>
      </c>
      <c r="AV451" s="37" t="e">
        <f>INDEX('DNO totals'!$B$57:$G$57,IF('935'!K451,IF(MOD('935'!K451,1000),IF(MOD('935'!K451,100),IF(MOD('935'!K451,10),IF(MOD('935'!K451,1000)=1,6,5),4),3),2),1))</f>
        <v>#VALUE!</v>
      </c>
      <c r="AW451" s="52" t="e">
        <f t="shared" si="105"/>
        <v>#VALUE!</v>
      </c>
      <c r="AX451" s="32" t="e">
        <f>IF('935'!V451="VOID",0,'935'!V451*(1-'935'!X451/'11'!B$17))</f>
        <v>#VALUE!</v>
      </c>
      <c r="AY451" s="33" t="e">
        <f>IF(H451,-100*'Charging rates'!B$10/'11'!B$17*AX451/H451,0)</f>
        <v>#VALUE!</v>
      </c>
      <c r="AZ451" s="33" t="e">
        <f>IF(C451,'DNO totals'!B$41,0)</f>
        <v>#VALUE!</v>
      </c>
      <c r="BA451" s="33" t="e">
        <f t="shared" si="106"/>
        <v>#VALUE!</v>
      </c>
      <c r="BB451" s="33" t="e">
        <f t="shared" si="107"/>
        <v>#VALUE!</v>
      </c>
      <c r="BC451" s="53" t="e">
        <f t="shared" si="108"/>
        <v>#VALUE!</v>
      </c>
      <c r="BD451" s="32" t="e">
        <f>IF(AT451,'935'!H451*AT451/(AT451+D451+H451),0)</f>
        <v>#VALUE!</v>
      </c>
      <c r="BE451" s="32" t="e">
        <f>IF(H451,'935'!H451*H451/(AT451+D451+H451),0)</f>
        <v>#VALUE!</v>
      </c>
      <c r="BF451" s="32" t="e">
        <f>BD451*(1-'935'!X451/'11'!B$17)</f>
        <v>#VALUE!</v>
      </c>
      <c r="BG451" s="49" t="e">
        <f>BE451*(1-'935'!X451/'11'!B$17)</f>
        <v>#VALUE!</v>
      </c>
      <c r="BH451" s="52" t="e">
        <f>AV451*Parameters!B$6</f>
        <v>#VALUE!</v>
      </c>
      <c r="BI451" s="37" t="e">
        <f>IF('935'!$K451=1000,'Charging rates'!$C$38*$BH451/(1+'DNO totals'!$C$99)*'935'!$L451,0)</f>
        <v>#VALUE!</v>
      </c>
      <c r="BJ451" s="37" t="e">
        <f>IF(MOD('935'!$K451,1000)=100,'Charging rates'!$D$38*$BH451/(1+'DNO totals'!$D$99)*'935'!$M451,0)</f>
        <v>#VALUE!</v>
      </c>
      <c r="BK451" s="37" t="e">
        <f>IF(MOD('935'!$K451,100)=10,'Charging rates'!$E$38*$BH451/(1+'DNO totals'!$E$99)*'935'!$N451,0)</f>
        <v>#VALUE!</v>
      </c>
      <c r="BL451" s="37" t="e">
        <f>IF(AND(MOD('935'!$K451,10)&gt;0,MOD('935'!$K451,1000)&gt;1),'Charging rates'!$F$38*$BH451/(1+'DNO totals'!$F$99)*'935'!$O451,0)</f>
        <v>#VALUE!</v>
      </c>
      <c r="BM451" s="37" t="e">
        <f>IF(MOD('935'!$K451,1000)=1,'Charging rates'!$G$38*$BH451/(1+'DNO totals'!$G$99)*'935'!$P451,0)</f>
        <v>#VALUE!</v>
      </c>
      <c r="BN451" s="52" t="e">
        <f t="shared" si="109"/>
        <v>#VALUE!</v>
      </c>
      <c r="BO451" s="37" t="e">
        <f>IF('935'!$K451&gt;1000,'Charging rates'!$C$38*$AW451*'935'!$L451,0)</f>
        <v>#VALUE!</v>
      </c>
      <c r="BP451" s="37" t="e">
        <f>IF(MOD('935'!$K451,1000)&gt;100,'Charging rates'!$D$38*$AW451*'935'!$M451,0)</f>
        <v>#VALUE!</v>
      </c>
      <c r="BQ451" s="37" t="e">
        <f>IF(MOD('935'!$K451,100)&gt;10,'Charging rates'!$E$38*$AW451*'935'!$N451,0)</f>
        <v>#VALUE!</v>
      </c>
      <c r="BR451" s="52" t="e">
        <f t="shared" si="110"/>
        <v>#VALUE!</v>
      </c>
      <c r="BS451" s="48" t="e">
        <f>'935'!C451&lt;&gt;"VOID"</f>
        <v>#VALUE!</v>
      </c>
      <c r="BT451" s="33" t="e">
        <f>IF(BS451,(100/'11'!B$17*BD451*((1-'935'!I451)*'Charging rates'!B$51+'Charging rates'!B$63)),0)</f>
        <v>#VALUE!</v>
      </c>
      <c r="BU451" s="33" t="e">
        <f>100/'11'!B$17*BG451*('Charging rates'!B$51+'Charging rates'!B$63)</f>
        <v>#VALUE!</v>
      </c>
      <c r="BV451" s="33" t="e">
        <f>100/'11'!B$17*BE451*('Charging rates'!B$51+'Charging rates'!B$63)</f>
        <v>#VALUE!</v>
      </c>
      <c r="BW451" s="53" t="e">
        <f t="shared" si="111"/>
        <v>#VALUE!</v>
      </c>
      <c r="BX451" s="32" t="e">
        <f>AT451-('935'!T451*(1-'935'!X451/'11'!B$17))</f>
        <v>#VALUE!</v>
      </c>
      <c r="BY451" s="32">
        <f>0-IF(ISNUMBER(I451),INDEX('913'!$I$6:$I$1205,I451),0)-IF(ISNUMBER(J451),INDEX('913'!$I$6:$I$1205,J451),0)-IF(ISNUMBER(K451),INDEX('913'!$I$6:$I$1205,K451),0)-IF(ISNUMBER(L451),INDEX('913'!$I$6:$I$1205,L451),0)-IF(ISNUMBER(M451),INDEX('913'!$I$6:$I$1205,M451),0)-IF(ISNUMBER(N451),INDEX('913'!$I$6:$I$1205,N451),0)-IF(ISNUMBER(O451),INDEX('913'!$I$6:$I$1205,O451),0)-IF(ISNUMBER(P451),INDEX('913'!$I$6:$I$1205,P451),0)</f>
        <v>0</v>
      </c>
      <c r="BZ451" s="37">
        <f>IF(BY451=0,1,MAX(1,SQRT(BY451^2+(IF(ISNUMBER(I451),INDEX('913'!$J$6:$J$1205,I451),0)+IF(ISNUMBER(J451),INDEX('913'!$J$6:$J$1205,J451),0)+IF(ISNUMBER(K451),INDEX('913'!$J$6:$J$1205,K451),0)+IF(ISNUMBER(L451),INDEX('913'!$J$6:$J$1205,L451),0)+IF(ISNUMBER(M451),INDEX('913'!$J$6:$J$1205,M451),0)+IF(ISNUMBER(N451),INDEX('913'!$J$6:$J$1205,N451),0)+IF(ISNUMBER(O451),INDEX('913'!$J$6:$J$1205,O451),0)+IF(ISNUMBER(P451),INDEX('913'!$J$6:$J$1205,P451),0))^2)/BY451))</f>
        <v>1</v>
      </c>
      <c r="CA451" s="33" t="e">
        <f>100*AO451/'11'!B$17</f>
        <v>#VALUE!</v>
      </c>
      <c r="CB451" s="37" t="e">
        <f>100*(AP451*BZ451)/'11'!C$17</f>
        <v>#VALUE!</v>
      </c>
      <c r="CC451" s="37" t="e">
        <f t="shared" si="112"/>
        <v>#VALUE!</v>
      </c>
      <c r="CD451" s="33" t="e">
        <f t="shared" si="113"/>
        <v>#VALUE!</v>
      </c>
      <c r="CE451" s="54" t="e">
        <f>'11'!C$17-'935'!Y451</f>
        <v>#VALUE!</v>
      </c>
      <c r="CF451" s="37" t="e">
        <f>MAX('DNO totals'!B$312+0,MIN('935'!L451+0,'DNO totals'!B$304+0))</f>
        <v>#VALUE!</v>
      </c>
      <c r="CG451" s="37" t="e">
        <f>MAX('DNO totals'!C$312+0,MIN('935'!M451+0,'DNO totals'!C$304+0))</f>
        <v>#VALUE!</v>
      </c>
      <c r="CH451" s="37" t="e">
        <f>MAX('DNO totals'!D$312+0,MIN('935'!N451+0,'DNO totals'!D$304+0))</f>
        <v>#VALUE!</v>
      </c>
      <c r="CI451" s="37" t="e">
        <f>MAX('DNO totals'!E$312+0,MIN('935'!O451+0,'DNO totals'!E$304+0))</f>
        <v>#VALUE!</v>
      </c>
      <c r="CJ451" s="52" t="e">
        <f>MAX('DNO totals'!F$312+0,MIN('935'!P451+0,'DNO totals'!F$304+0))</f>
        <v>#VALUE!</v>
      </c>
      <c r="CK451" s="37" t="e">
        <f>IF('935'!$K451=1000,'Charging rates'!$C$38*$BH451/(1+'DNO totals'!$C$99)*$CF451,0)</f>
        <v>#VALUE!</v>
      </c>
      <c r="CL451" s="37" t="e">
        <f>IF(MOD('935'!$K451,1000)=100,'Charging rates'!$D$38*$BH451/(1+'DNO totals'!$D$99)*$CG451,0)</f>
        <v>#VALUE!</v>
      </c>
      <c r="CM451" s="37" t="e">
        <f>IF(MOD('935'!$K451,100)=10,'Charging rates'!$E$38*$BH451/(1+'DNO totals'!$E$99)*$CH451,0)</f>
        <v>#VALUE!</v>
      </c>
      <c r="CN451" s="37" t="e">
        <f>IF(AND(MOD('935'!$K451,10)&gt;0,MOD('935'!$K451,1000)&gt;1),'Charging rates'!$F$38*$BH451/(1+'DNO totals'!$F$99)*$CI451,0)</f>
        <v>#VALUE!</v>
      </c>
      <c r="CO451" s="37" t="e">
        <f>IF(MOD('935'!$K451,1000)=1,'Charging rates'!$G$38*$BH451/(1+'DNO totals'!$G$99)*$CJ451,0)</f>
        <v>#VALUE!</v>
      </c>
      <c r="CP451" s="52" t="e">
        <f t="shared" si="114"/>
        <v>#VALUE!</v>
      </c>
      <c r="CQ451" s="37" t="e">
        <f>IF('935'!$K451&gt;1000,'Charging rates'!$C$38*$AW451*$CF451,0)</f>
        <v>#VALUE!</v>
      </c>
      <c r="CR451" s="37" t="e">
        <f>IF(MOD('935'!$K451,1000)&gt;100,'Charging rates'!$D$38*$AW451*$CG451,0)</f>
        <v>#VALUE!</v>
      </c>
      <c r="CS451" s="37" t="e">
        <f>IF(MOD('935'!$K451,100)&gt;10,'Charging rates'!$E$38*$AW451*$CH451,0)</f>
        <v>#VALUE!</v>
      </c>
      <c r="CT451" s="52" t="e">
        <f t="shared" si="115"/>
        <v>#VALUE!</v>
      </c>
      <c r="CU451" s="33" t="e">
        <f>100*(AP451*'935'!Q451*BZ451)/'11'!B$17</f>
        <v>#VALUE!</v>
      </c>
      <c r="CV451" s="33" t="e">
        <f>100/'11'!B$17*'Charging rates'!B$10*AW451</f>
        <v>#VALUE!</v>
      </c>
      <c r="CW451" s="33" t="e">
        <f>IF(AT451=0,0,(1-BX451/AT451)*(CA451+IF('935'!Q451=0,0,(CB451*'935'!Q451*('11'!C$17-'935'!Y451)/('11'!B$17-'935'!X451)))))</f>
        <v>#VALUE!</v>
      </c>
      <c r="CX451" s="33" t="e">
        <f t="shared" si="116"/>
        <v>#VALUE!</v>
      </c>
      <c r="CY451" s="49" t="e">
        <f t="shared" si="117"/>
        <v>#VALUE!</v>
      </c>
      <c r="CZ451" s="32" t="e">
        <f>AT451*(Parameters!B$21+AU451)*IF('DNO totals'!B$323&lt;0,1,'935'!S451)</f>
        <v>#VALUE!</v>
      </c>
      <c r="DA451" s="52" t="e">
        <f>IF('DNO totals'!B$323&lt;0,1,'935'!S451)*(Parameters!B$21+AU451)</f>
        <v>#VALUE!</v>
      </c>
      <c r="DB451" s="37" t="e">
        <f>CX451+'Charging rates'!B$106*DA451*100/'11'!B$17</f>
        <v>#VALUE!</v>
      </c>
      <c r="DC451" s="37" t="e">
        <f>DB451+'Charging rates'!B$116*(Parameters!B$21+AU451)*100/'11'!B$17*IF('DNO totals'!B$323&lt;0,1,'935'!S451)</f>
        <v>#VALUE!</v>
      </c>
      <c r="DD451" s="37" t="e">
        <f>'Charging rates'!B$97*(CP451+CT451)*100/'11'!B$17</f>
        <v>#VALUE!</v>
      </c>
      <c r="DE451" s="33" t="e">
        <f>MAX(0-(CB451*AU451*'11'!C$17/'11'!B$17),DC451+DD451)</f>
        <v>#VALUE!</v>
      </c>
      <c r="DF451" s="37" t="e">
        <f>IF(BS451,IF(AU451=0,CC451,MAX(0,MIN(CC451,CC451+(DE451/'935'!Q451*('11'!B$17-'935'!X451)/('11'!C$17-'935'!Y451))))),0)</f>
        <v>#VALUE!</v>
      </c>
      <c r="DG451" s="33" t="e">
        <f t="shared" si="118"/>
        <v>#VALUE!</v>
      </c>
      <c r="DH451" s="53" t="e">
        <f t="shared" si="119"/>
        <v>#VALUE!</v>
      </c>
    </row>
    <row r="452" spans="1:112">
      <c r="A452" s="28">
        <v>352</v>
      </c>
      <c r="B452" s="47" t="e">
        <f>'935'!B452</f>
        <v>#VALUE!</v>
      </c>
      <c r="C452" s="48" t="e">
        <f>OR('935'!E452&lt;&gt;"VOID",'935'!F452&lt;&gt;"VOID",'935'!G452&lt;&gt;"VOID")</f>
        <v>#VALUE!</v>
      </c>
      <c r="D452" s="32" t="e">
        <f>IF('935'!D452="VOID",0,'935'!D452*(1-'935'!X452/'11'!B$17))</f>
        <v>#VALUE!</v>
      </c>
      <c r="E452" s="32" t="e">
        <f>IF('935'!E452="VOID",0,'935'!E452*(1-'935'!X452/'11'!B$17))</f>
        <v>#VALUE!</v>
      </c>
      <c r="F452" s="32" t="e">
        <f>IF('935'!F452="VOID",0,'935'!F452*(1-'935'!X452/'11'!B$17))</f>
        <v>#VALUE!</v>
      </c>
      <c r="G452" s="32" t="e">
        <f>IF('935'!G452="VOID",0,'935'!G452*(1-'935'!X452/'11'!B$17))</f>
        <v>#VALUE!</v>
      </c>
      <c r="H452" s="49" t="e">
        <f t="shared" si="100"/>
        <v>#VALUE!</v>
      </c>
      <c r="I452" s="50" t="e">
        <f>MATCH('935'!J452,'913'!$B$6:$B$1205,0)</f>
        <v>#VALUE!</v>
      </c>
      <c r="J452" s="50" t="e">
        <f>MATCH(INDEX('913'!$D$6:$D$1205,I452),'913'!$B$6:$B$1205,0)</f>
        <v>#VALUE!</v>
      </c>
      <c r="K452" s="50" t="e">
        <f>MATCH(INDEX('913'!$D$6:$D$1205,J452),'913'!$B$6:$B$1205,0)</f>
        <v>#VALUE!</v>
      </c>
      <c r="L452" s="50" t="e">
        <f>MATCH(INDEX('913'!$D$6:$D$1205,K452),'913'!$B$6:$B$1205,0)</f>
        <v>#VALUE!</v>
      </c>
      <c r="M452" s="50" t="e">
        <f>MATCH(INDEX('913'!$D$6:$D$1205,L452),'913'!$B$6:$B$1205,0)</f>
        <v>#VALUE!</v>
      </c>
      <c r="N452" s="50" t="e">
        <f>MATCH(INDEX('913'!$D$6:$D$1205,M452),'913'!$B$6:$B$1205,0)</f>
        <v>#VALUE!</v>
      </c>
      <c r="O452" s="50" t="e">
        <f>MATCH(INDEX('913'!$D$6:$D$1205,N452),'913'!$B$6:$B$1205,0)</f>
        <v>#VALUE!</v>
      </c>
      <c r="P452" s="51" t="e">
        <f>MATCH(INDEX('913'!$D$6:$D$1205,O452),'913'!$B$6:$B$1205,0)</f>
        <v>#VALUE!</v>
      </c>
      <c r="Q452" s="37">
        <f>IF(ISNUMBER(I452),MAX(0,INDEX('913'!$E$6:$E$1205,I452)),0)</f>
        <v>0</v>
      </c>
      <c r="R452" s="37">
        <f>IF(ISNUMBER(J452),MAX(0,INDEX('913'!$E$6:$E$1205,J452)),0)</f>
        <v>0</v>
      </c>
      <c r="S452" s="37">
        <f>IF(ISNUMBER(K452),MAX(0,INDEX('913'!$E$6:$E$1205,K452)),0)</f>
        <v>0</v>
      </c>
      <c r="T452" s="37">
        <f>IF(ISNUMBER(L452),MAX(0,INDEX('913'!$E$6:$E$1205,L452)),0)</f>
        <v>0</v>
      </c>
      <c r="U452" s="37">
        <f>IF(ISNUMBER(M452),MAX(0,INDEX('913'!$E$6:$E$1205,M452)),0)</f>
        <v>0</v>
      </c>
      <c r="V452" s="37">
        <f>IF(ISNUMBER(N452),MAX(0,INDEX('913'!$E$6:$E$1205,N452)),0)</f>
        <v>0</v>
      </c>
      <c r="W452" s="37">
        <f>IF(ISNUMBER(O452),MAX(0,INDEX('913'!$E$6:$E$1205,O452)),0)</f>
        <v>0</v>
      </c>
      <c r="X452" s="52">
        <f>IF(ISNUMBER(P452),MAX(0,INDEX('913'!$E$6:$E$1205,P452)),0)</f>
        <v>0</v>
      </c>
      <c r="Y452" s="37">
        <f>IF(ISNUMBER(I452),MAX(0,INDEX('913'!$F$6:$F$1205,I452)),0)</f>
        <v>0</v>
      </c>
      <c r="Z452" s="37">
        <f>IF(ISNUMBER(J452),MAX(0,INDEX('913'!$F$6:$F$1205,J452)),0)</f>
        <v>0</v>
      </c>
      <c r="AA452" s="37">
        <f>IF(ISNUMBER(K452),MAX(0,INDEX('913'!$F$6:$F$1205,K452)),0)</f>
        <v>0</v>
      </c>
      <c r="AB452" s="37">
        <f>IF(ISNUMBER(L452),MAX(0,INDEX('913'!$F$6:$F$1205,L452)),0)</f>
        <v>0</v>
      </c>
      <c r="AC452" s="37">
        <f>IF(ISNUMBER(M452),MAX(0,INDEX('913'!$F$6:$F$1205,M452)),0)</f>
        <v>0</v>
      </c>
      <c r="AD452" s="37">
        <f>IF(ISNUMBER(N452),MAX(0,INDEX('913'!$F$6:$F$1205,N452)),0)</f>
        <v>0</v>
      </c>
      <c r="AE452" s="37">
        <f>IF(ISNUMBER(O452),MAX(0,INDEX('913'!$F$6:$F$1205,O452)),0)</f>
        <v>0</v>
      </c>
      <c r="AF452" s="37">
        <f>IF(ISNUMBER(P452),MAX(0,INDEX('913'!$F$6:$F$1205,P452)),0)</f>
        <v>0</v>
      </c>
      <c r="AG452" s="32">
        <f>IF(ISNUMBER(I452),SQRT(INDEX('913'!$I$6:$I$1205,I452)^2+INDEX('913'!$J$6:$J$1205,I452)^2),0)</f>
        <v>0</v>
      </c>
      <c r="AH452" s="32">
        <f>IF(ISNUMBER(J452),SQRT(INDEX('913'!$I$6:$I$1205,J452)^2+INDEX('913'!$J$6:$J$1205,J452)^2),0)</f>
        <v>0</v>
      </c>
      <c r="AI452" s="32">
        <f>IF(ISNUMBER(K452),SQRT(INDEX('913'!$I$6:$I$1205,K452)^2+INDEX('913'!$J$6:$J$1205,K452)^2),0)</f>
        <v>0</v>
      </c>
      <c r="AJ452" s="32">
        <f>IF(ISNUMBER(L452),SQRT(INDEX('913'!$I$6:$I$1205,L452)^2+INDEX('913'!$J$6:$J$1205,L452)^2),0)</f>
        <v>0</v>
      </c>
      <c r="AK452" s="32">
        <f>IF(ISNUMBER(M452),SQRT(INDEX('913'!$I$6:$I$1205,M452)^2+INDEX('913'!$J$6:$J$1205,M452)^2),0)</f>
        <v>0</v>
      </c>
      <c r="AL452" s="32">
        <f>IF(ISNUMBER(N452),SQRT(INDEX('913'!$I$6:$I$1205,N452)^2+INDEX('913'!$J$6:$J$1205,N452)^2),0)</f>
        <v>0</v>
      </c>
      <c r="AM452" s="32">
        <f>IF(ISNUMBER(O452),SQRT(INDEX('913'!$I$6:$I$1205,O452)^2+INDEX('913'!$J$6:$J$1205,O452)^2),0)</f>
        <v>0</v>
      </c>
      <c r="AN452" s="49">
        <f>IF(ISNUMBER(P452),SQRT(INDEX('913'!$I$6:$I$1205,P452)^2+INDEX('913'!$J$6:$J$1205,P452)^2),0)</f>
        <v>0</v>
      </c>
      <c r="AO452" s="37">
        <f t="shared" si="101"/>
        <v>0</v>
      </c>
      <c r="AP452" s="37">
        <f t="shared" si="102"/>
        <v>0</v>
      </c>
      <c r="AQ452" s="33" t="e">
        <f>-100*'935'!W452*(AO452+AP452)/'11'!C$17</f>
        <v>#VALUE!</v>
      </c>
      <c r="AR452" s="37" t="e">
        <f t="shared" si="103"/>
        <v>#VALUE!</v>
      </c>
      <c r="AS452" s="52" t="e">
        <f t="shared" si="104"/>
        <v>#VALUE!</v>
      </c>
      <c r="AT452" s="32" t="e">
        <f>IF('935'!C452="VOID",0,('935'!C452*(1-'935'!X452/'11'!B$17)))</f>
        <v>#VALUE!</v>
      </c>
      <c r="AU452" s="52" t="e">
        <f>'935'!Q452*(1-'935'!Y452/'11'!C$17)/(1-'935'!X452/'11'!B$17)</f>
        <v>#VALUE!</v>
      </c>
      <c r="AV452" s="37" t="e">
        <f>INDEX('DNO totals'!$B$57:$G$57,IF('935'!K452,IF(MOD('935'!K452,1000),IF(MOD('935'!K452,100),IF(MOD('935'!K452,10),IF(MOD('935'!K452,1000)=1,6,5),4),3),2),1))</f>
        <v>#VALUE!</v>
      </c>
      <c r="AW452" s="52" t="e">
        <f t="shared" si="105"/>
        <v>#VALUE!</v>
      </c>
      <c r="AX452" s="32" t="e">
        <f>IF('935'!V452="VOID",0,'935'!V452*(1-'935'!X452/'11'!B$17))</f>
        <v>#VALUE!</v>
      </c>
      <c r="AY452" s="33" t="e">
        <f>IF(H452,-100*'Charging rates'!B$10/'11'!B$17*AX452/H452,0)</f>
        <v>#VALUE!</v>
      </c>
      <c r="AZ452" s="33" t="e">
        <f>IF(C452,'DNO totals'!B$41,0)</f>
        <v>#VALUE!</v>
      </c>
      <c r="BA452" s="33" t="e">
        <f t="shared" si="106"/>
        <v>#VALUE!</v>
      </c>
      <c r="BB452" s="33" t="e">
        <f t="shared" si="107"/>
        <v>#VALUE!</v>
      </c>
      <c r="BC452" s="53" t="e">
        <f t="shared" si="108"/>
        <v>#VALUE!</v>
      </c>
      <c r="BD452" s="32" t="e">
        <f>IF(AT452,'935'!H452*AT452/(AT452+D452+H452),0)</f>
        <v>#VALUE!</v>
      </c>
      <c r="BE452" s="32" t="e">
        <f>IF(H452,'935'!H452*H452/(AT452+D452+H452),0)</f>
        <v>#VALUE!</v>
      </c>
      <c r="BF452" s="32" t="e">
        <f>BD452*(1-'935'!X452/'11'!B$17)</f>
        <v>#VALUE!</v>
      </c>
      <c r="BG452" s="49" t="e">
        <f>BE452*(1-'935'!X452/'11'!B$17)</f>
        <v>#VALUE!</v>
      </c>
      <c r="BH452" s="52" t="e">
        <f>AV452*Parameters!B$6</f>
        <v>#VALUE!</v>
      </c>
      <c r="BI452" s="37" t="e">
        <f>IF('935'!$K452=1000,'Charging rates'!$C$38*$BH452/(1+'DNO totals'!$C$99)*'935'!$L452,0)</f>
        <v>#VALUE!</v>
      </c>
      <c r="BJ452" s="37" t="e">
        <f>IF(MOD('935'!$K452,1000)=100,'Charging rates'!$D$38*$BH452/(1+'DNO totals'!$D$99)*'935'!$M452,0)</f>
        <v>#VALUE!</v>
      </c>
      <c r="BK452" s="37" t="e">
        <f>IF(MOD('935'!$K452,100)=10,'Charging rates'!$E$38*$BH452/(1+'DNO totals'!$E$99)*'935'!$N452,0)</f>
        <v>#VALUE!</v>
      </c>
      <c r="BL452" s="37" t="e">
        <f>IF(AND(MOD('935'!$K452,10)&gt;0,MOD('935'!$K452,1000)&gt;1),'Charging rates'!$F$38*$BH452/(1+'DNO totals'!$F$99)*'935'!$O452,0)</f>
        <v>#VALUE!</v>
      </c>
      <c r="BM452" s="37" t="e">
        <f>IF(MOD('935'!$K452,1000)=1,'Charging rates'!$G$38*$BH452/(1+'DNO totals'!$G$99)*'935'!$P452,0)</f>
        <v>#VALUE!</v>
      </c>
      <c r="BN452" s="52" t="e">
        <f t="shared" si="109"/>
        <v>#VALUE!</v>
      </c>
      <c r="BO452" s="37" t="e">
        <f>IF('935'!$K452&gt;1000,'Charging rates'!$C$38*$AW452*'935'!$L452,0)</f>
        <v>#VALUE!</v>
      </c>
      <c r="BP452" s="37" t="e">
        <f>IF(MOD('935'!$K452,1000)&gt;100,'Charging rates'!$D$38*$AW452*'935'!$M452,0)</f>
        <v>#VALUE!</v>
      </c>
      <c r="BQ452" s="37" t="e">
        <f>IF(MOD('935'!$K452,100)&gt;10,'Charging rates'!$E$38*$AW452*'935'!$N452,0)</f>
        <v>#VALUE!</v>
      </c>
      <c r="BR452" s="52" t="e">
        <f t="shared" si="110"/>
        <v>#VALUE!</v>
      </c>
      <c r="BS452" s="48" t="e">
        <f>'935'!C452&lt;&gt;"VOID"</f>
        <v>#VALUE!</v>
      </c>
      <c r="BT452" s="33" t="e">
        <f>IF(BS452,(100/'11'!B$17*BD452*((1-'935'!I452)*'Charging rates'!B$51+'Charging rates'!B$63)),0)</f>
        <v>#VALUE!</v>
      </c>
      <c r="BU452" s="33" t="e">
        <f>100/'11'!B$17*BG452*('Charging rates'!B$51+'Charging rates'!B$63)</f>
        <v>#VALUE!</v>
      </c>
      <c r="BV452" s="33" t="e">
        <f>100/'11'!B$17*BE452*('Charging rates'!B$51+'Charging rates'!B$63)</f>
        <v>#VALUE!</v>
      </c>
      <c r="BW452" s="53" t="e">
        <f t="shared" si="111"/>
        <v>#VALUE!</v>
      </c>
      <c r="BX452" s="32" t="e">
        <f>AT452-('935'!T452*(1-'935'!X452/'11'!B$17))</f>
        <v>#VALUE!</v>
      </c>
      <c r="BY452" s="32">
        <f>0-IF(ISNUMBER(I452),INDEX('913'!$I$6:$I$1205,I452),0)-IF(ISNUMBER(J452),INDEX('913'!$I$6:$I$1205,J452),0)-IF(ISNUMBER(K452),INDEX('913'!$I$6:$I$1205,K452),0)-IF(ISNUMBER(L452),INDEX('913'!$I$6:$I$1205,L452),0)-IF(ISNUMBER(M452),INDEX('913'!$I$6:$I$1205,M452),0)-IF(ISNUMBER(N452),INDEX('913'!$I$6:$I$1205,N452),0)-IF(ISNUMBER(O452),INDEX('913'!$I$6:$I$1205,O452),0)-IF(ISNUMBER(P452),INDEX('913'!$I$6:$I$1205,P452),0)</f>
        <v>0</v>
      </c>
      <c r="BZ452" s="37">
        <f>IF(BY452=0,1,MAX(1,SQRT(BY452^2+(IF(ISNUMBER(I452),INDEX('913'!$J$6:$J$1205,I452),0)+IF(ISNUMBER(J452),INDEX('913'!$J$6:$J$1205,J452),0)+IF(ISNUMBER(K452),INDEX('913'!$J$6:$J$1205,K452),0)+IF(ISNUMBER(L452),INDEX('913'!$J$6:$J$1205,L452),0)+IF(ISNUMBER(M452),INDEX('913'!$J$6:$J$1205,M452),0)+IF(ISNUMBER(N452),INDEX('913'!$J$6:$J$1205,N452),0)+IF(ISNUMBER(O452),INDEX('913'!$J$6:$J$1205,O452),0)+IF(ISNUMBER(P452),INDEX('913'!$J$6:$J$1205,P452),0))^2)/BY452))</f>
        <v>1</v>
      </c>
      <c r="CA452" s="33" t="e">
        <f>100*AO452/'11'!B$17</f>
        <v>#VALUE!</v>
      </c>
      <c r="CB452" s="37" t="e">
        <f>100*(AP452*BZ452)/'11'!C$17</f>
        <v>#VALUE!</v>
      </c>
      <c r="CC452" s="37" t="e">
        <f t="shared" si="112"/>
        <v>#VALUE!</v>
      </c>
      <c r="CD452" s="33" t="e">
        <f t="shared" si="113"/>
        <v>#VALUE!</v>
      </c>
      <c r="CE452" s="54" t="e">
        <f>'11'!C$17-'935'!Y452</f>
        <v>#VALUE!</v>
      </c>
      <c r="CF452" s="37" t="e">
        <f>MAX('DNO totals'!B$312+0,MIN('935'!L452+0,'DNO totals'!B$304+0))</f>
        <v>#VALUE!</v>
      </c>
      <c r="CG452" s="37" t="e">
        <f>MAX('DNO totals'!C$312+0,MIN('935'!M452+0,'DNO totals'!C$304+0))</f>
        <v>#VALUE!</v>
      </c>
      <c r="CH452" s="37" t="e">
        <f>MAX('DNO totals'!D$312+0,MIN('935'!N452+0,'DNO totals'!D$304+0))</f>
        <v>#VALUE!</v>
      </c>
      <c r="CI452" s="37" t="e">
        <f>MAX('DNO totals'!E$312+0,MIN('935'!O452+0,'DNO totals'!E$304+0))</f>
        <v>#VALUE!</v>
      </c>
      <c r="CJ452" s="52" t="e">
        <f>MAX('DNO totals'!F$312+0,MIN('935'!P452+0,'DNO totals'!F$304+0))</f>
        <v>#VALUE!</v>
      </c>
      <c r="CK452" s="37" t="e">
        <f>IF('935'!$K452=1000,'Charging rates'!$C$38*$BH452/(1+'DNO totals'!$C$99)*$CF452,0)</f>
        <v>#VALUE!</v>
      </c>
      <c r="CL452" s="37" t="e">
        <f>IF(MOD('935'!$K452,1000)=100,'Charging rates'!$D$38*$BH452/(1+'DNO totals'!$D$99)*$CG452,0)</f>
        <v>#VALUE!</v>
      </c>
      <c r="CM452" s="37" t="e">
        <f>IF(MOD('935'!$K452,100)=10,'Charging rates'!$E$38*$BH452/(1+'DNO totals'!$E$99)*$CH452,0)</f>
        <v>#VALUE!</v>
      </c>
      <c r="CN452" s="37" t="e">
        <f>IF(AND(MOD('935'!$K452,10)&gt;0,MOD('935'!$K452,1000)&gt;1),'Charging rates'!$F$38*$BH452/(1+'DNO totals'!$F$99)*$CI452,0)</f>
        <v>#VALUE!</v>
      </c>
      <c r="CO452" s="37" t="e">
        <f>IF(MOD('935'!$K452,1000)=1,'Charging rates'!$G$38*$BH452/(1+'DNO totals'!$G$99)*$CJ452,0)</f>
        <v>#VALUE!</v>
      </c>
      <c r="CP452" s="52" t="e">
        <f t="shared" si="114"/>
        <v>#VALUE!</v>
      </c>
      <c r="CQ452" s="37" t="e">
        <f>IF('935'!$K452&gt;1000,'Charging rates'!$C$38*$AW452*$CF452,0)</f>
        <v>#VALUE!</v>
      </c>
      <c r="CR452" s="37" t="e">
        <f>IF(MOD('935'!$K452,1000)&gt;100,'Charging rates'!$D$38*$AW452*$CG452,0)</f>
        <v>#VALUE!</v>
      </c>
      <c r="CS452" s="37" t="e">
        <f>IF(MOD('935'!$K452,100)&gt;10,'Charging rates'!$E$38*$AW452*$CH452,0)</f>
        <v>#VALUE!</v>
      </c>
      <c r="CT452" s="52" t="e">
        <f t="shared" si="115"/>
        <v>#VALUE!</v>
      </c>
      <c r="CU452" s="33" t="e">
        <f>100*(AP452*'935'!Q452*BZ452)/'11'!B$17</f>
        <v>#VALUE!</v>
      </c>
      <c r="CV452" s="33" t="e">
        <f>100/'11'!B$17*'Charging rates'!B$10*AW452</f>
        <v>#VALUE!</v>
      </c>
      <c r="CW452" s="33" t="e">
        <f>IF(AT452=0,0,(1-BX452/AT452)*(CA452+IF('935'!Q452=0,0,(CB452*'935'!Q452*('11'!C$17-'935'!Y452)/('11'!B$17-'935'!X452)))))</f>
        <v>#VALUE!</v>
      </c>
      <c r="CX452" s="33" t="e">
        <f t="shared" si="116"/>
        <v>#VALUE!</v>
      </c>
      <c r="CY452" s="49" t="e">
        <f t="shared" si="117"/>
        <v>#VALUE!</v>
      </c>
      <c r="CZ452" s="32" t="e">
        <f>AT452*(Parameters!B$21+AU452)*IF('DNO totals'!B$323&lt;0,1,'935'!S452)</f>
        <v>#VALUE!</v>
      </c>
      <c r="DA452" s="52" t="e">
        <f>IF('DNO totals'!B$323&lt;0,1,'935'!S452)*(Parameters!B$21+AU452)</f>
        <v>#VALUE!</v>
      </c>
      <c r="DB452" s="37" t="e">
        <f>CX452+'Charging rates'!B$106*DA452*100/'11'!B$17</f>
        <v>#VALUE!</v>
      </c>
      <c r="DC452" s="37" t="e">
        <f>DB452+'Charging rates'!B$116*(Parameters!B$21+AU452)*100/'11'!B$17*IF('DNO totals'!B$323&lt;0,1,'935'!S452)</f>
        <v>#VALUE!</v>
      </c>
      <c r="DD452" s="37" t="e">
        <f>'Charging rates'!B$97*(CP452+CT452)*100/'11'!B$17</f>
        <v>#VALUE!</v>
      </c>
      <c r="DE452" s="33" t="e">
        <f>MAX(0-(CB452*AU452*'11'!C$17/'11'!B$17),DC452+DD452)</f>
        <v>#VALUE!</v>
      </c>
      <c r="DF452" s="37" t="e">
        <f>IF(BS452,IF(AU452=0,CC452,MAX(0,MIN(CC452,CC452+(DE452/'935'!Q452*('11'!B$17-'935'!X452)/('11'!C$17-'935'!Y452))))),0)</f>
        <v>#VALUE!</v>
      </c>
      <c r="DG452" s="33" t="e">
        <f t="shared" si="118"/>
        <v>#VALUE!</v>
      </c>
      <c r="DH452" s="53" t="e">
        <f t="shared" si="119"/>
        <v>#VALUE!</v>
      </c>
    </row>
    <row r="453" spans="1:112">
      <c r="A453" s="28">
        <v>353</v>
      </c>
      <c r="B453" s="47" t="e">
        <f>'935'!B453</f>
        <v>#VALUE!</v>
      </c>
      <c r="C453" s="48" t="e">
        <f>OR('935'!E453&lt;&gt;"VOID",'935'!F453&lt;&gt;"VOID",'935'!G453&lt;&gt;"VOID")</f>
        <v>#VALUE!</v>
      </c>
      <c r="D453" s="32" t="e">
        <f>IF('935'!D453="VOID",0,'935'!D453*(1-'935'!X453/'11'!B$17))</f>
        <v>#VALUE!</v>
      </c>
      <c r="E453" s="32" t="e">
        <f>IF('935'!E453="VOID",0,'935'!E453*(1-'935'!X453/'11'!B$17))</f>
        <v>#VALUE!</v>
      </c>
      <c r="F453" s="32" t="e">
        <f>IF('935'!F453="VOID",0,'935'!F453*(1-'935'!X453/'11'!B$17))</f>
        <v>#VALUE!</v>
      </c>
      <c r="G453" s="32" t="e">
        <f>IF('935'!G453="VOID",0,'935'!G453*(1-'935'!X453/'11'!B$17))</f>
        <v>#VALUE!</v>
      </c>
      <c r="H453" s="49" t="e">
        <f t="shared" si="100"/>
        <v>#VALUE!</v>
      </c>
      <c r="I453" s="50" t="e">
        <f>MATCH('935'!J453,'913'!$B$6:$B$1205,0)</f>
        <v>#VALUE!</v>
      </c>
      <c r="J453" s="50" t="e">
        <f>MATCH(INDEX('913'!$D$6:$D$1205,I453),'913'!$B$6:$B$1205,0)</f>
        <v>#VALUE!</v>
      </c>
      <c r="K453" s="50" t="e">
        <f>MATCH(INDEX('913'!$D$6:$D$1205,J453),'913'!$B$6:$B$1205,0)</f>
        <v>#VALUE!</v>
      </c>
      <c r="L453" s="50" t="e">
        <f>MATCH(INDEX('913'!$D$6:$D$1205,K453),'913'!$B$6:$B$1205,0)</f>
        <v>#VALUE!</v>
      </c>
      <c r="M453" s="50" t="e">
        <f>MATCH(INDEX('913'!$D$6:$D$1205,L453),'913'!$B$6:$B$1205,0)</f>
        <v>#VALUE!</v>
      </c>
      <c r="N453" s="50" t="e">
        <f>MATCH(INDEX('913'!$D$6:$D$1205,M453),'913'!$B$6:$B$1205,0)</f>
        <v>#VALUE!</v>
      </c>
      <c r="O453" s="50" t="e">
        <f>MATCH(INDEX('913'!$D$6:$D$1205,N453),'913'!$B$6:$B$1205,0)</f>
        <v>#VALUE!</v>
      </c>
      <c r="P453" s="51" t="e">
        <f>MATCH(INDEX('913'!$D$6:$D$1205,O453),'913'!$B$6:$B$1205,0)</f>
        <v>#VALUE!</v>
      </c>
      <c r="Q453" s="37">
        <f>IF(ISNUMBER(I453),MAX(0,INDEX('913'!$E$6:$E$1205,I453)),0)</f>
        <v>0</v>
      </c>
      <c r="R453" s="37">
        <f>IF(ISNUMBER(J453),MAX(0,INDEX('913'!$E$6:$E$1205,J453)),0)</f>
        <v>0</v>
      </c>
      <c r="S453" s="37">
        <f>IF(ISNUMBER(K453),MAX(0,INDEX('913'!$E$6:$E$1205,K453)),0)</f>
        <v>0</v>
      </c>
      <c r="T453" s="37">
        <f>IF(ISNUMBER(L453),MAX(0,INDEX('913'!$E$6:$E$1205,L453)),0)</f>
        <v>0</v>
      </c>
      <c r="U453" s="37">
        <f>IF(ISNUMBER(M453),MAX(0,INDEX('913'!$E$6:$E$1205,M453)),0)</f>
        <v>0</v>
      </c>
      <c r="V453" s="37">
        <f>IF(ISNUMBER(N453),MAX(0,INDEX('913'!$E$6:$E$1205,N453)),0)</f>
        <v>0</v>
      </c>
      <c r="W453" s="37">
        <f>IF(ISNUMBER(O453),MAX(0,INDEX('913'!$E$6:$E$1205,O453)),0)</f>
        <v>0</v>
      </c>
      <c r="X453" s="52">
        <f>IF(ISNUMBER(P453),MAX(0,INDEX('913'!$E$6:$E$1205,P453)),0)</f>
        <v>0</v>
      </c>
      <c r="Y453" s="37">
        <f>IF(ISNUMBER(I453),MAX(0,INDEX('913'!$F$6:$F$1205,I453)),0)</f>
        <v>0</v>
      </c>
      <c r="Z453" s="37">
        <f>IF(ISNUMBER(J453),MAX(0,INDEX('913'!$F$6:$F$1205,J453)),0)</f>
        <v>0</v>
      </c>
      <c r="AA453" s="37">
        <f>IF(ISNUMBER(K453),MAX(0,INDEX('913'!$F$6:$F$1205,K453)),0)</f>
        <v>0</v>
      </c>
      <c r="AB453" s="37">
        <f>IF(ISNUMBER(L453),MAX(0,INDEX('913'!$F$6:$F$1205,L453)),0)</f>
        <v>0</v>
      </c>
      <c r="AC453" s="37">
        <f>IF(ISNUMBER(M453),MAX(0,INDEX('913'!$F$6:$F$1205,M453)),0)</f>
        <v>0</v>
      </c>
      <c r="AD453" s="37">
        <f>IF(ISNUMBER(N453),MAX(0,INDEX('913'!$F$6:$F$1205,N453)),0)</f>
        <v>0</v>
      </c>
      <c r="AE453" s="37">
        <f>IF(ISNUMBER(O453),MAX(0,INDEX('913'!$F$6:$F$1205,O453)),0)</f>
        <v>0</v>
      </c>
      <c r="AF453" s="37">
        <f>IF(ISNUMBER(P453),MAX(0,INDEX('913'!$F$6:$F$1205,P453)),0)</f>
        <v>0</v>
      </c>
      <c r="AG453" s="32">
        <f>IF(ISNUMBER(I453),SQRT(INDEX('913'!$I$6:$I$1205,I453)^2+INDEX('913'!$J$6:$J$1205,I453)^2),0)</f>
        <v>0</v>
      </c>
      <c r="AH453" s="32">
        <f>IF(ISNUMBER(J453),SQRT(INDEX('913'!$I$6:$I$1205,J453)^2+INDEX('913'!$J$6:$J$1205,J453)^2),0)</f>
        <v>0</v>
      </c>
      <c r="AI453" s="32">
        <f>IF(ISNUMBER(K453),SQRT(INDEX('913'!$I$6:$I$1205,K453)^2+INDEX('913'!$J$6:$J$1205,K453)^2),0)</f>
        <v>0</v>
      </c>
      <c r="AJ453" s="32">
        <f>IF(ISNUMBER(L453),SQRT(INDEX('913'!$I$6:$I$1205,L453)^2+INDEX('913'!$J$6:$J$1205,L453)^2),0)</f>
        <v>0</v>
      </c>
      <c r="AK453" s="32">
        <f>IF(ISNUMBER(M453),SQRT(INDEX('913'!$I$6:$I$1205,M453)^2+INDEX('913'!$J$6:$J$1205,M453)^2),0)</f>
        <v>0</v>
      </c>
      <c r="AL453" s="32">
        <f>IF(ISNUMBER(N453),SQRT(INDEX('913'!$I$6:$I$1205,N453)^2+INDEX('913'!$J$6:$J$1205,N453)^2),0)</f>
        <v>0</v>
      </c>
      <c r="AM453" s="32">
        <f>IF(ISNUMBER(O453),SQRT(INDEX('913'!$I$6:$I$1205,O453)^2+INDEX('913'!$J$6:$J$1205,O453)^2),0)</f>
        <v>0</v>
      </c>
      <c r="AN453" s="49">
        <f>IF(ISNUMBER(P453),SQRT(INDEX('913'!$I$6:$I$1205,P453)^2+INDEX('913'!$J$6:$J$1205,P453)^2),0)</f>
        <v>0</v>
      </c>
      <c r="AO453" s="37">
        <f t="shared" si="101"/>
        <v>0</v>
      </c>
      <c r="AP453" s="37">
        <f t="shared" si="102"/>
        <v>0</v>
      </c>
      <c r="AQ453" s="33" t="e">
        <f>-100*'935'!W453*(AO453+AP453)/'11'!C$17</f>
        <v>#VALUE!</v>
      </c>
      <c r="AR453" s="37" t="e">
        <f t="shared" si="103"/>
        <v>#VALUE!</v>
      </c>
      <c r="AS453" s="52" t="e">
        <f t="shared" si="104"/>
        <v>#VALUE!</v>
      </c>
      <c r="AT453" s="32" t="e">
        <f>IF('935'!C453="VOID",0,('935'!C453*(1-'935'!X453/'11'!B$17)))</f>
        <v>#VALUE!</v>
      </c>
      <c r="AU453" s="52" t="e">
        <f>'935'!Q453*(1-'935'!Y453/'11'!C$17)/(1-'935'!X453/'11'!B$17)</f>
        <v>#VALUE!</v>
      </c>
      <c r="AV453" s="37" t="e">
        <f>INDEX('DNO totals'!$B$57:$G$57,IF('935'!K453,IF(MOD('935'!K453,1000),IF(MOD('935'!K453,100),IF(MOD('935'!K453,10),IF(MOD('935'!K453,1000)=1,6,5),4),3),2),1))</f>
        <v>#VALUE!</v>
      </c>
      <c r="AW453" s="52" t="e">
        <f t="shared" si="105"/>
        <v>#VALUE!</v>
      </c>
      <c r="AX453" s="32" t="e">
        <f>IF('935'!V453="VOID",0,'935'!V453*(1-'935'!X453/'11'!B$17))</f>
        <v>#VALUE!</v>
      </c>
      <c r="AY453" s="33" t="e">
        <f>IF(H453,-100*'Charging rates'!B$10/'11'!B$17*AX453/H453,0)</f>
        <v>#VALUE!</v>
      </c>
      <c r="AZ453" s="33" t="e">
        <f>IF(C453,'DNO totals'!B$41,0)</f>
        <v>#VALUE!</v>
      </c>
      <c r="BA453" s="33" t="e">
        <f t="shared" si="106"/>
        <v>#VALUE!</v>
      </c>
      <c r="BB453" s="33" t="e">
        <f t="shared" si="107"/>
        <v>#VALUE!</v>
      </c>
      <c r="BC453" s="53" t="e">
        <f t="shared" si="108"/>
        <v>#VALUE!</v>
      </c>
      <c r="BD453" s="32" t="e">
        <f>IF(AT453,'935'!H453*AT453/(AT453+D453+H453),0)</f>
        <v>#VALUE!</v>
      </c>
      <c r="BE453" s="32" t="e">
        <f>IF(H453,'935'!H453*H453/(AT453+D453+H453),0)</f>
        <v>#VALUE!</v>
      </c>
      <c r="BF453" s="32" t="e">
        <f>BD453*(1-'935'!X453/'11'!B$17)</f>
        <v>#VALUE!</v>
      </c>
      <c r="BG453" s="49" t="e">
        <f>BE453*(1-'935'!X453/'11'!B$17)</f>
        <v>#VALUE!</v>
      </c>
      <c r="BH453" s="52" t="e">
        <f>AV453*Parameters!B$6</f>
        <v>#VALUE!</v>
      </c>
      <c r="BI453" s="37" t="e">
        <f>IF('935'!$K453=1000,'Charging rates'!$C$38*$BH453/(1+'DNO totals'!$C$99)*'935'!$L453,0)</f>
        <v>#VALUE!</v>
      </c>
      <c r="BJ453" s="37" t="e">
        <f>IF(MOD('935'!$K453,1000)=100,'Charging rates'!$D$38*$BH453/(1+'DNO totals'!$D$99)*'935'!$M453,0)</f>
        <v>#VALUE!</v>
      </c>
      <c r="BK453" s="37" t="e">
        <f>IF(MOD('935'!$K453,100)=10,'Charging rates'!$E$38*$BH453/(1+'DNO totals'!$E$99)*'935'!$N453,0)</f>
        <v>#VALUE!</v>
      </c>
      <c r="BL453" s="37" t="e">
        <f>IF(AND(MOD('935'!$K453,10)&gt;0,MOD('935'!$K453,1000)&gt;1),'Charging rates'!$F$38*$BH453/(1+'DNO totals'!$F$99)*'935'!$O453,0)</f>
        <v>#VALUE!</v>
      </c>
      <c r="BM453" s="37" t="e">
        <f>IF(MOD('935'!$K453,1000)=1,'Charging rates'!$G$38*$BH453/(1+'DNO totals'!$G$99)*'935'!$P453,0)</f>
        <v>#VALUE!</v>
      </c>
      <c r="BN453" s="52" t="e">
        <f t="shared" si="109"/>
        <v>#VALUE!</v>
      </c>
      <c r="BO453" s="37" t="e">
        <f>IF('935'!$K453&gt;1000,'Charging rates'!$C$38*$AW453*'935'!$L453,0)</f>
        <v>#VALUE!</v>
      </c>
      <c r="BP453" s="37" t="e">
        <f>IF(MOD('935'!$K453,1000)&gt;100,'Charging rates'!$D$38*$AW453*'935'!$M453,0)</f>
        <v>#VALUE!</v>
      </c>
      <c r="BQ453" s="37" t="e">
        <f>IF(MOD('935'!$K453,100)&gt;10,'Charging rates'!$E$38*$AW453*'935'!$N453,0)</f>
        <v>#VALUE!</v>
      </c>
      <c r="BR453" s="52" t="e">
        <f t="shared" si="110"/>
        <v>#VALUE!</v>
      </c>
      <c r="BS453" s="48" t="e">
        <f>'935'!C453&lt;&gt;"VOID"</f>
        <v>#VALUE!</v>
      </c>
      <c r="BT453" s="33" t="e">
        <f>IF(BS453,(100/'11'!B$17*BD453*((1-'935'!I453)*'Charging rates'!B$51+'Charging rates'!B$63)),0)</f>
        <v>#VALUE!</v>
      </c>
      <c r="BU453" s="33" t="e">
        <f>100/'11'!B$17*BG453*('Charging rates'!B$51+'Charging rates'!B$63)</f>
        <v>#VALUE!</v>
      </c>
      <c r="BV453" s="33" t="e">
        <f>100/'11'!B$17*BE453*('Charging rates'!B$51+'Charging rates'!B$63)</f>
        <v>#VALUE!</v>
      </c>
      <c r="BW453" s="53" t="e">
        <f t="shared" si="111"/>
        <v>#VALUE!</v>
      </c>
      <c r="BX453" s="32" t="e">
        <f>AT453-('935'!T453*(1-'935'!X453/'11'!B$17))</f>
        <v>#VALUE!</v>
      </c>
      <c r="BY453" s="32">
        <f>0-IF(ISNUMBER(I453),INDEX('913'!$I$6:$I$1205,I453),0)-IF(ISNUMBER(J453),INDEX('913'!$I$6:$I$1205,J453),0)-IF(ISNUMBER(K453),INDEX('913'!$I$6:$I$1205,K453),0)-IF(ISNUMBER(L453),INDEX('913'!$I$6:$I$1205,L453),0)-IF(ISNUMBER(M453),INDEX('913'!$I$6:$I$1205,M453),0)-IF(ISNUMBER(N453),INDEX('913'!$I$6:$I$1205,N453),0)-IF(ISNUMBER(O453),INDEX('913'!$I$6:$I$1205,O453),0)-IF(ISNUMBER(P453),INDEX('913'!$I$6:$I$1205,P453),0)</f>
        <v>0</v>
      </c>
      <c r="BZ453" s="37">
        <f>IF(BY453=0,1,MAX(1,SQRT(BY453^2+(IF(ISNUMBER(I453),INDEX('913'!$J$6:$J$1205,I453),0)+IF(ISNUMBER(J453),INDEX('913'!$J$6:$J$1205,J453),0)+IF(ISNUMBER(K453),INDEX('913'!$J$6:$J$1205,K453),0)+IF(ISNUMBER(L453),INDEX('913'!$J$6:$J$1205,L453),0)+IF(ISNUMBER(M453),INDEX('913'!$J$6:$J$1205,M453),0)+IF(ISNUMBER(N453),INDEX('913'!$J$6:$J$1205,N453),0)+IF(ISNUMBER(O453),INDEX('913'!$J$6:$J$1205,O453),0)+IF(ISNUMBER(P453),INDEX('913'!$J$6:$J$1205,P453),0))^2)/BY453))</f>
        <v>1</v>
      </c>
      <c r="CA453" s="33" t="e">
        <f>100*AO453/'11'!B$17</f>
        <v>#VALUE!</v>
      </c>
      <c r="CB453" s="37" t="e">
        <f>100*(AP453*BZ453)/'11'!C$17</f>
        <v>#VALUE!</v>
      </c>
      <c r="CC453" s="37" t="e">
        <f t="shared" si="112"/>
        <v>#VALUE!</v>
      </c>
      <c r="CD453" s="33" t="e">
        <f t="shared" si="113"/>
        <v>#VALUE!</v>
      </c>
      <c r="CE453" s="54" t="e">
        <f>'11'!C$17-'935'!Y453</f>
        <v>#VALUE!</v>
      </c>
      <c r="CF453" s="37" t="e">
        <f>MAX('DNO totals'!B$312+0,MIN('935'!L453+0,'DNO totals'!B$304+0))</f>
        <v>#VALUE!</v>
      </c>
      <c r="CG453" s="37" t="e">
        <f>MAX('DNO totals'!C$312+0,MIN('935'!M453+0,'DNO totals'!C$304+0))</f>
        <v>#VALUE!</v>
      </c>
      <c r="CH453" s="37" t="e">
        <f>MAX('DNO totals'!D$312+0,MIN('935'!N453+0,'DNO totals'!D$304+0))</f>
        <v>#VALUE!</v>
      </c>
      <c r="CI453" s="37" t="e">
        <f>MAX('DNO totals'!E$312+0,MIN('935'!O453+0,'DNO totals'!E$304+0))</f>
        <v>#VALUE!</v>
      </c>
      <c r="CJ453" s="52" t="e">
        <f>MAX('DNO totals'!F$312+0,MIN('935'!P453+0,'DNO totals'!F$304+0))</f>
        <v>#VALUE!</v>
      </c>
      <c r="CK453" s="37" t="e">
        <f>IF('935'!$K453=1000,'Charging rates'!$C$38*$BH453/(1+'DNO totals'!$C$99)*$CF453,0)</f>
        <v>#VALUE!</v>
      </c>
      <c r="CL453" s="37" t="e">
        <f>IF(MOD('935'!$K453,1000)=100,'Charging rates'!$D$38*$BH453/(1+'DNO totals'!$D$99)*$CG453,0)</f>
        <v>#VALUE!</v>
      </c>
      <c r="CM453" s="37" t="e">
        <f>IF(MOD('935'!$K453,100)=10,'Charging rates'!$E$38*$BH453/(1+'DNO totals'!$E$99)*$CH453,0)</f>
        <v>#VALUE!</v>
      </c>
      <c r="CN453" s="37" t="e">
        <f>IF(AND(MOD('935'!$K453,10)&gt;0,MOD('935'!$K453,1000)&gt;1),'Charging rates'!$F$38*$BH453/(1+'DNO totals'!$F$99)*$CI453,0)</f>
        <v>#VALUE!</v>
      </c>
      <c r="CO453" s="37" t="e">
        <f>IF(MOD('935'!$K453,1000)=1,'Charging rates'!$G$38*$BH453/(1+'DNO totals'!$G$99)*$CJ453,0)</f>
        <v>#VALUE!</v>
      </c>
      <c r="CP453" s="52" t="e">
        <f t="shared" si="114"/>
        <v>#VALUE!</v>
      </c>
      <c r="CQ453" s="37" t="e">
        <f>IF('935'!$K453&gt;1000,'Charging rates'!$C$38*$AW453*$CF453,0)</f>
        <v>#VALUE!</v>
      </c>
      <c r="CR453" s="37" t="e">
        <f>IF(MOD('935'!$K453,1000)&gt;100,'Charging rates'!$D$38*$AW453*$CG453,0)</f>
        <v>#VALUE!</v>
      </c>
      <c r="CS453" s="37" t="e">
        <f>IF(MOD('935'!$K453,100)&gt;10,'Charging rates'!$E$38*$AW453*$CH453,0)</f>
        <v>#VALUE!</v>
      </c>
      <c r="CT453" s="52" t="e">
        <f t="shared" si="115"/>
        <v>#VALUE!</v>
      </c>
      <c r="CU453" s="33" t="e">
        <f>100*(AP453*'935'!Q453*BZ453)/'11'!B$17</f>
        <v>#VALUE!</v>
      </c>
      <c r="CV453" s="33" t="e">
        <f>100/'11'!B$17*'Charging rates'!B$10*AW453</f>
        <v>#VALUE!</v>
      </c>
      <c r="CW453" s="33" t="e">
        <f>IF(AT453=0,0,(1-BX453/AT453)*(CA453+IF('935'!Q453=0,0,(CB453*'935'!Q453*('11'!C$17-'935'!Y453)/('11'!B$17-'935'!X453)))))</f>
        <v>#VALUE!</v>
      </c>
      <c r="CX453" s="33" t="e">
        <f t="shared" si="116"/>
        <v>#VALUE!</v>
      </c>
      <c r="CY453" s="49" t="e">
        <f t="shared" si="117"/>
        <v>#VALUE!</v>
      </c>
      <c r="CZ453" s="32" t="e">
        <f>AT453*(Parameters!B$21+AU453)*IF('DNO totals'!B$323&lt;0,1,'935'!S453)</f>
        <v>#VALUE!</v>
      </c>
      <c r="DA453" s="52" t="e">
        <f>IF('DNO totals'!B$323&lt;0,1,'935'!S453)*(Parameters!B$21+AU453)</f>
        <v>#VALUE!</v>
      </c>
      <c r="DB453" s="37" t="e">
        <f>CX453+'Charging rates'!B$106*DA453*100/'11'!B$17</f>
        <v>#VALUE!</v>
      </c>
      <c r="DC453" s="37" t="e">
        <f>DB453+'Charging rates'!B$116*(Parameters!B$21+AU453)*100/'11'!B$17*IF('DNO totals'!B$323&lt;0,1,'935'!S453)</f>
        <v>#VALUE!</v>
      </c>
      <c r="DD453" s="37" t="e">
        <f>'Charging rates'!B$97*(CP453+CT453)*100/'11'!B$17</f>
        <v>#VALUE!</v>
      </c>
      <c r="DE453" s="33" t="e">
        <f>MAX(0-(CB453*AU453*'11'!C$17/'11'!B$17),DC453+DD453)</f>
        <v>#VALUE!</v>
      </c>
      <c r="DF453" s="37" t="e">
        <f>IF(BS453,IF(AU453=0,CC453,MAX(0,MIN(CC453,CC453+(DE453/'935'!Q453*('11'!B$17-'935'!X453)/('11'!C$17-'935'!Y453))))),0)</f>
        <v>#VALUE!</v>
      </c>
      <c r="DG453" s="33" t="e">
        <f t="shared" si="118"/>
        <v>#VALUE!</v>
      </c>
      <c r="DH453" s="53" t="e">
        <f t="shared" si="119"/>
        <v>#VALUE!</v>
      </c>
    </row>
    <row r="454" spans="1:112">
      <c r="A454" s="28">
        <v>354</v>
      </c>
      <c r="B454" s="47" t="e">
        <f>'935'!B454</f>
        <v>#VALUE!</v>
      </c>
      <c r="C454" s="48" t="e">
        <f>OR('935'!E454&lt;&gt;"VOID",'935'!F454&lt;&gt;"VOID",'935'!G454&lt;&gt;"VOID")</f>
        <v>#VALUE!</v>
      </c>
      <c r="D454" s="32" t="e">
        <f>IF('935'!D454="VOID",0,'935'!D454*(1-'935'!X454/'11'!B$17))</f>
        <v>#VALUE!</v>
      </c>
      <c r="E454" s="32" t="e">
        <f>IF('935'!E454="VOID",0,'935'!E454*(1-'935'!X454/'11'!B$17))</f>
        <v>#VALUE!</v>
      </c>
      <c r="F454" s="32" t="e">
        <f>IF('935'!F454="VOID",0,'935'!F454*(1-'935'!X454/'11'!B$17))</f>
        <v>#VALUE!</v>
      </c>
      <c r="G454" s="32" t="e">
        <f>IF('935'!G454="VOID",0,'935'!G454*(1-'935'!X454/'11'!B$17))</f>
        <v>#VALUE!</v>
      </c>
      <c r="H454" s="49" t="e">
        <f t="shared" si="100"/>
        <v>#VALUE!</v>
      </c>
      <c r="I454" s="50" t="e">
        <f>MATCH('935'!J454,'913'!$B$6:$B$1205,0)</f>
        <v>#VALUE!</v>
      </c>
      <c r="J454" s="50" t="e">
        <f>MATCH(INDEX('913'!$D$6:$D$1205,I454),'913'!$B$6:$B$1205,0)</f>
        <v>#VALUE!</v>
      </c>
      <c r="K454" s="50" t="e">
        <f>MATCH(INDEX('913'!$D$6:$D$1205,J454),'913'!$B$6:$B$1205,0)</f>
        <v>#VALUE!</v>
      </c>
      <c r="L454" s="50" t="e">
        <f>MATCH(INDEX('913'!$D$6:$D$1205,K454),'913'!$B$6:$B$1205,0)</f>
        <v>#VALUE!</v>
      </c>
      <c r="M454" s="50" t="e">
        <f>MATCH(INDEX('913'!$D$6:$D$1205,L454),'913'!$B$6:$B$1205,0)</f>
        <v>#VALUE!</v>
      </c>
      <c r="N454" s="50" t="e">
        <f>MATCH(INDEX('913'!$D$6:$D$1205,M454),'913'!$B$6:$B$1205,0)</f>
        <v>#VALUE!</v>
      </c>
      <c r="O454" s="50" t="e">
        <f>MATCH(INDEX('913'!$D$6:$D$1205,N454),'913'!$B$6:$B$1205,0)</f>
        <v>#VALUE!</v>
      </c>
      <c r="P454" s="51" t="e">
        <f>MATCH(INDEX('913'!$D$6:$D$1205,O454),'913'!$B$6:$B$1205,0)</f>
        <v>#VALUE!</v>
      </c>
      <c r="Q454" s="37">
        <f>IF(ISNUMBER(I454),MAX(0,INDEX('913'!$E$6:$E$1205,I454)),0)</f>
        <v>0</v>
      </c>
      <c r="R454" s="37">
        <f>IF(ISNUMBER(J454),MAX(0,INDEX('913'!$E$6:$E$1205,J454)),0)</f>
        <v>0</v>
      </c>
      <c r="S454" s="37">
        <f>IF(ISNUMBER(K454),MAX(0,INDEX('913'!$E$6:$E$1205,K454)),0)</f>
        <v>0</v>
      </c>
      <c r="T454" s="37">
        <f>IF(ISNUMBER(L454),MAX(0,INDEX('913'!$E$6:$E$1205,L454)),0)</f>
        <v>0</v>
      </c>
      <c r="U454" s="37">
        <f>IF(ISNUMBER(M454),MAX(0,INDEX('913'!$E$6:$E$1205,M454)),0)</f>
        <v>0</v>
      </c>
      <c r="V454" s="37">
        <f>IF(ISNUMBER(N454),MAX(0,INDEX('913'!$E$6:$E$1205,N454)),0)</f>
        <v>0</v>
      </c>
      <c r="W454" s="37">
        <f>IF(ISNUMBER(O454),MAX(0,INDEX('913'!$E$6:$E$1205,O454)),0)</f>
        <v>0</v>
      </c>
      <c r="X454" s="52">
        <f>IF(ISNUMBER(P454),MAX(0,INDEX('913'!$E$6:$E$1205,P454)),0)</f>
        <v>0</v>
      </c>
      <c r="Y454" s="37">
        <f>IF(ISNUMBER(I454),MAX(0,INDEX('913'!$F$6:$F$1205,I454)),0)</f>
        <v>0</v>
      </c>
      <c r="Z454" s="37">
        <f>IF(ISNUMBER(J454),MAX(0,INDEX('913'!$F$6:$F$1205,J454)),0)</f>
        <v>0</v>
      </c>
      <c r="AA454" s="37">
        <f>IF(ISNUMBER(K454),MAX(0,INDEX('913'!$F$6:$F$1205,K454)),0)</f>
        <v>0</v>
      </c>
      <c r="AB454" s="37">
        <f>IF(ISNUMBER(L454),MAX(0,INDEX('913'!$F$6:$F$1205,L454)),0)</f>
        <v>0</v>
      </c>
      <c r="AC454" s="37">
        <f>IF(ISNUMBER(M454),MAX(0,INDEX('913'!$F$6:$F$1205,M454)),0)</f>
        <v>0</v>
      </c>
      <c r="AD454" s="37">
        <f>IF(ISNUMBER(N454),MAX(0,INDEX('913'!$F$6:$F$1205,N454)),0)</f>
        <v>0</v>
      </c>
      <c r="AE454" s="37">
        <f>IF(ISNUMBER(O454),MAX(0,INDEX('913'!$F$6:$F$1205,O454)),0)</f>
        <v>0</v>
      </c>
      <c r="AF454" s="37">
        <f>IF(ISNUMBER(P454),MAX(0,INDEX('913'!$F$6:$F$1205,P454)),0)</f>
        <v>0</v>
      </c>
      <c r="AG454" s="32">
        <f>IF(ISNUMBER(I454),SQRT(INDEX('913'!$I$6:$I$1205,I454)^2+INDEX('913'!$J$6:$J$1205,I454)^2),0)</f>
        <v>0</v>
      </c>
      <c r="AH454" s="32">
        <f>IF(ISNUMBER(J454),SQRT(INDEX('913'!$I$6:$I$1205,J454)^2+INDEX('913'!$J$6:$J$1205,J454)^2),0)</f>
        <v>0</v>
      </c>
      <c r="AI454" s="32">
        <f>IF(ISNUMBER(K454),SQRT(INDEX('913'!$I$6:$I$1205,K454)^2+INDEX('913'!$J$6:$J$1205,K454)^2),0)</f>
        <v>0</v>
      </c>
      <c r="AJ454" s="32">
        <f>IF(ISNUMBER(L454),SQRT(INDEX('913'!$I$6:$I$1205,L454)^2+INDEX('913'!$J$6:$J$1205,L454)^2),0)</f>
        <v>0</v>
      </c>
      <c r="AK454" s="32">
        <f>IF(ISNUMBER(M454),SQRT(INDEX('913'!$I$6:$I$1205,M454)^2+INDEX('913'!$J$6:$J$1205,M454)^2),0)</f>
        <v>0</v>
      </c>
      <c r="AL454" s="32">
        <f>IF(ISNUMBER(N454),SQRT(INDEX('913'!$I$6:$I$1205,N454)^2+INDEX('913'!$J$6:$J$1205,N454)^2),0)</f>
        <v>0</v>
      </c>
      <c r="AM454" s="32">
        <f>IF(ISNUMBER(O454),SQRT(INDEX('913'!$I$6:$I$1205,O454)^2+INDEX('913'!$J$6:$J$1205,O454)^2),0)</f>
        <v>0</v>
      </c>
      <c r="AN454" s="49">
        <f>IF(ISNUMBER(P454),SQRT(INDEX('913'!$I$6:$I$1205,P454)^2+INDEX('913'!$J$6:$J$1205,P454)^2),0)</f>
        <v>0</v>
      </c>
      <c r="AO454" s="37">
        <f t="shared" si="101"/>
        <v>0</v>
      </c>
      <c r="AP454" s="37">
        <f t="shared" si="102"/>
        <v>0</v>
      </c>
      <c r="AQ454" s="33" t="e">
        <f>-100*'935'!W454*(AO454+AP454)/'11'!C$17</f>
        <v>#VALUE!</v>
      </c>
      <c r="AR454" s="37" t="e">
        <f t="shared" si="103"/>
        <v>#VALUE!</v>
      </c>
      <c r="AS454" s="52" t="e">
        <f t="shared" si="104"/>
        <v>#VALUE!</v>
      </c>
      <c r="AT454" s="32" t="e">
        <f>IF('935'!C454="VOID",0,('935'!C454*(1-'935'!X454/'11'!B$17)))</f>
        <v>#VALUE!</v>
      </c>
      <c r="AU454" s="52" t="e">
        <f>'935'!Q454*(1-'935'!Y454/'11'!C$17)/(1-'935'!X454/'11'!B$17)</f>
        <v>#VALUE!</v>
      </c>
      <c r="AV454" s="37" t="e">
        <f>INDEX('DNO totals'!$B$57:$G$57,IF('935'!K454,IF(MOD('935'!K454,1000),IF(MOD('935'!K454,100),IF(MOD('935'!K454,10),IF(MOD('935'!K454,1000)=1,6,5),4),3),2),1))</f>
        <v>#VALUE!</v>
      </c>
      <c r="AW454" s="52" t="e">
        <f t="shared" si="105"/>
        <v>#VALUE!</v>
      </c>
      <c r="AX454" s="32" t="e">
        <f>IF('935'!V454="VOID",0,'935'!V454*(1-'935'!X454/'11'!B$17))</f>
        <v>#VALUE!</v>
      </c>
      <c r="AY454" s="33" t="e">
        <f>IF(H454,-100*'Charging rates'!B$10/'11'!B$17*AX454/H454,0)</f>
        <v>#VALUE!</v>
      </c>
      <c r="AZ454" s="33" t="e">
        <f>IF(C454,'DNO totals'!B$41,0)</f>
        <v>#VALUE!</v>
      </c>
      <c r="BA454" s="33" t="e">
        <f t="shared" si="106"/>
        <v>#VALUE!</v>
      </c>
      <c r="BB454" s="33" t="e">
        <f t="shared" si="107"/>
        <v>#VALUE!</v>
      </c>
      <c r="BC454" s="53" t="e">
        <f t="shared" si="108"/>
        <v>#VALUE!</v>
      </c>
      <c r="BD454" s="32" t="e">
        <f>IF(AT454,'935'!H454*AT454/(AT454+D454+H454),0)</f>
        <v>#VALUE!</v>
      </c>
      <c r="BE454" s="32" t="e">
        <f>IF(H454,'935'!H454*H454/(AT454+D454+H454),0)</f>
        <v>#VALUE!</v>
      </c>
      <c r="BF454" s="32" t="e">
        <f>BD454*(1-'935'!X454/'11'!B$17)</f>
        <v>#VALUE!</v>
      </c>
      <c r="BG454" s="49" t="e">
        <f>BE454*(1-'935'!X454/'11'!B$17)</f>
        <v>#VALUE!</v>
      </c>
      <c r="BH454" s="52" t="e">
        <f>AV454*Parameters!B$6</f>
        <v>#VALUE!</v>
      </c>
      <c r="BI454" s="37" t="e">
        <f>IF('935'!$K454=1000,'Charging rates'!$C$38*$BH454/(1+'DNO totals'!$C$99)*'935'!$L454,0)</f>
        <v>#VALUE!</v>
      </c>
      <c r="BJ454" s="37" t="e">
        <f>IF(MOD('935'!$K454,1000)=100,'Charging rates'!$D$38*$BH454/(1+'DNO totals'!$D$99)*'935'!$M454,0)</f>
        <v>#VALUE!</v>
      </c>
      <c r="BK454" s="37" t="e">
        <f>IF(MOD('935'!$K454,100)=10,'Charging rates'!$E$38*$BH454/(1+'DNO totals'!$E$99)*'935'!$N454,0)</f>
        <v>#VALUE!</v>
      </c>
      <c r="BL454" s="37" t="e">
        <f>IF(AND(MOD('935'!$K454,10)&gt;0,MOD('935'!$K454,1000)&gt;1),'Charging rates'!$F$38*$BH454/(1+'DNO totals'!$F$99)*'935'!$O454,0)</f>
        <v>#VALUE!</v>
      </c>
      <c r="BM454" s="37" t="e">
        <f>IF(MOD('935'!$K454,1000)=1,'Charging rates'!$G$38*$BH454/(1+'DNO totals'!$G$99)*'935'!$P454,0)</f>
        <v>#VALUE!</v>
      </c>
      <c r="BN454" s="52" t="e">
        <f t="shared" si="109"/>
        <v>#VALUE!</v>
      </c>
      <c r="BO454" s="37" t="e">
        <f>IF('935'!$K454&gt;1000,'Charging rates'!$C$38*$AW454*'935'!$L454,0)</f>
        <v>#VALUE!</v>
      </c>
      <c r="BP454" s="37" t="e">
        <f>IF(MOD('935'!$K454,1000)&gt;100,'Charging rates'!$D$38*$AW454*'935'!$M454,0)</f>
        <v>#VALUE!</v>
      </c>
      <c r="BQ454" s="37" t="e">
        <f>IF(MOD('935'!$K454,100)&gt;10,'Charging rates'!$E$38*$AW454*'935'!$N454,0)</f>
        <v>#VALUE!</v>
      </c>
      <c r="BR454" s="52" t="e">
        <f t="shared" si="110"/>
        <v>#VALUE!</v>
      </c>
      <c r="BS454" s="48" t="e">
        <f>'935'!C454&lt;&gt;"VOID"</f>
        <v>#VALUE!</v>
      </c>
      <c r="BT454" s="33" t="e">
        <f>IF(BS454,(100/'11'!B$17*BD454*((1-'935'!I454)*'Charging rates'!B$51+'Charging rates'!B$63)),0)</f>
        <v>#VALUE!</v>
      </c>
      <c r="BU454" s="33" t="e">
        <f>100/'11'!B$17*BG454*('Charging rates'!B$51+'Charging rates'!B$63)</f>
        <v>#VALUE!</v>
      </c>
      <c r="BV454" s="33" t="e">
        <f>100/'11'!B$17*BE454*('Charging rates'!B$51+'Charging rates'!B$63)</f>
        <v>#VALUE!</v>
      </c>
      <c r="BW454" s="53" t="e">
        <f t="shared" si="111"/>
        <v>#VALUE!</v>
      </c>
      <c r="BX454" s="32" t="e">
        <f>AT454-('935'!T454*(1-'935'!X454/'11'!B$17))</f>
        <v>#VALUE!</v>
      </c>
      <c r="BY454" s="32">
        <f>0-IF(ISNUMBER(I454),INDEX('913'!$I$6:$I$1205,I454),0)-IF(ISNUMBER(J454),INDEX('913'!$I$6:$I$1205,J454),0)-IF(ISNUMBER(K454),INDEX('913'!$I$6:$I$1205,K454),0)-IF(ISNUMBER(L454),INDEX('913'!$I$6:$I$1205,L454),0)-IF(ISNUMBER(M454),INDEX('913'!$I$6:$I$1205,M454),0)-IF(ISNUMBER(N454),INDEX('913'!$I$6:$I$1205,N454),0)-IF(ISNUMBER(O454),INDEX('913'!$I$6:$I$1205,O454),0)-IF(ISNUMBER(P454),INDEX('913'!$I$6:$I$1205,P454),0)</f>
        <v>0</v>
      </c>
      <c r="BZ454" s="37">
        <f>IF(BY454=0,1,MAX(1,SQRT(BY454^2+(IF(ISNUMBER(I454),INDEX('913'!$J$6:$J$1205,I454),0)+IF(ISNUMBER(J454),INDEX('913'!$J$6:$J$1205,J454),0)+IF(ISNUMBER(K454),INDEX('913'!$J$6:$J$1205,K454),0)+IF(ISNUMBER(L454),INDEX('913'!$J$6:$J$1205,L454),0)+IF(ISNUMBER(M454),INDEX('913'!$J$6:$J$1205,M454),0)+IF(ISNUMBER(N454),INDEX('913'!$J$6:$J$1205,N454),0)+IF(ISNUMBER(O454),INDEX('913'!$J$6:$J$1205,O454),0)+IF(ISNUMBER(P454),INDEX('913'!$J$6:$J$1205,P454),0))^2)/BY454))</f>
        <v>1</v>
      </c>
      <c r="CA454" s="33" t="e">
        <f>100*AO454/'11'!B$17</f>
        <v>#VALUE!</v>
      </c>
      <c r="CB454" s="37" t="e">
        <f>100*(AP454*BZ454)/'11'!C$17</f>
        <v>#VALUE!</v>
      </c>
      <c r="CC454" s="37" t="e">
        <f t="shared" si="112"/>
        <v>#VALUE!</v>
      </c>
      <c r="CD454" s="33" t="e">
        <f t="shared" si="113"/>
        <v>#VALUE!</v>
      </c>
      <c r="CE454" s="54" t="e">
        <f>'11'!C$17-'935'!Y454</f>
        <v>#VALUE!</v>
      </c>
      <c r="CF454" s="37" t="e">
        <f>MAX('DNO totals'!B$312+0,MIN('935'!L454+0,'DNO totals'!B$304+0))</f>
        <v>#VALUE!</v>
      </c>
      <c r="CG454" s="37" t="e">
        <f>MAX('DNO totals'!C$312+0,MIN('935'!M454+0,'DNO totals'!C$304+0))</f>
        <v>#VALUE!</v>
      </c>
      <c r="CH454" s="37" t="e">
        <f>MAX('DNO totals'!D$312+0,MIN('935'!N454+0,'DNO totals'!D$304+0))</f>
        <v>#VALUE!</v>
      </c>
      <c r="CI454" s="37" t="e">
        <f>MAX('DNO totals'!E$312+0,MIN('935'!O454+0,'DNO totals'!E$304+0))</f>
        <v>#VALUE!</v>
      </c>
      <c r="CJ454" s="52" t="e">
        <f>MAX('DNO totals'!F$312+0,MIN('935'!P454+0,'DNO totals'!F$304+0))</f>
        <v>#VALUE!</v>
      </c>
      <c r="CK454" s="37" t="e">
        <f>IF('935'!$K454=1000,'Charging rates'!$C$38*$BH454/(1+'DNO totals'!$C$99)*$CF454,0)</f>
        <v>#VALUE!</v>
      </c>
      <c r="CL454" s="37" t="e">
        <f>IF(MOD('935'!$K454,1000)=100,'Charging rates'!$D$38*$BH454/(1+'DNO totals'!$D$99)*$CG454,0)</f>
        <v>#VALUE!</v>
      </c>
      <c r="CM454" s="37" t="e">
        <f>IF(MOD('935'!$K454,100)=10,'Charging rates'!$E$38*$BH454/(1+'DNO totals'!$E$99)*$CH454,0)</f>
        <v>#VALUE!</v>
      </c>
      <c r="CN454" s="37" t="e">
        <f>IF(AND(MOD('935'!$K454,10)&gt;0,MOD('935'!$K454,1000)&gt;1),'Charging rates'!$F$38*$BH454/(1+'DNO totals'!$F$99)*$CI454,0)</f>
        <v>#VALUE!</v>
      </c>
      <c r="CO454" s="37" t="e">
        <f>IF(MOD('935'!$K454,1000)=1,'Charging rates'!$G$38*$BH454/(1+'DNO totals'!$G$99)*$CJ454,0)</f>
        <v>#VALUE!</v>
      </c>
      <c r="CP454" s="52" t="e">
        <f t="shared" si="114"/>
        <v>#VALUE!</v>
      </c>
      <c r="CQ454" s="37" t="e">
        <f>IF('935'!$K454&gt;1000,'Charging rates'!$C$38*$AW454*$CF454,0)</f>
        <v>#VALUE!</v>
      </c>
      <c r="CR454" s="37" t="e">
        <f>IF(MOD('935'!$K454,1000)&gt;100,'Charging rates'!$D$38*$AW454*$CG454,0)</f>
        <v>#VALUE!</v>
      </c>
      <c r="CS454" s="37" t="e">
        <f>IF(MOD('935'!$K454,100)&gt;10,'Charging rates'!$E$38*$AW454*$CH454,0)</f>
        <v>#VALUE!</v>
      </c>
      <c r="CT454" s="52" t="e">
        <f t="shared" si="115"/>
        <v>#VALUE!</v>
      </c>
      <c r="CU454" s="33" t="e">
        <f>100*(AP454*'935'!Q454*BZ454)/'11'!B$17</f>
        <v>#VALUE!</v>
      </c>
      <c r="CV454" s="33" t="e">
        <f>100/'11'!B$17*'Charging rates'!B$10*AW454</f>
        <v>#VALUE!</v>
      </c>
      <c r="CW454" s="33" t="e">
        <f>IF(AT454=0,0,(1-BX454/AT454)*(CA454+IF('935'!Q454=0,0,(CB454*'935'!Q454*('11'!C$17-'935'!Y454)/('11'!B$17-'935'!X454)))))</f>
        <v>#VALUE!</v>
      </c>
      <c r="CX454" s="33" t="e">
        <f t="shared" si="116"/>
        <v>#VALUE!</v>
      </c>
      <c r="CY454" s="49" t="e">
        <f t="shared" si="117"/>
        <v>#VALUE!</v>
      </c>
      <c r="CZ454" s="32" t="e">
        <f>AT454*(Parameters!B$21+AU454)*IF('DNO totals'!B$323&lt;0,1,'935'!S454)</f>
        <v>#VALUE!</v>
      </c>
      <c r="DA454" s="52" t="e">
        <f>IF('DNO totals'!B$323&lt;0,1,'935'!S454)*(Parameters!B$21+AU454)</f>
        <v>#VALUE!</v>
      </c>
      <c r="DB454" s="37" t="e">
        <f>CX454+'Charging rates'!B$106*DA454*100/'11'!B$17</f>
        <v>#VALUE!</v>
      </c>
      <c r="DC454" s="37" t="e">
        <f>DB454+'Charging rates'!B$116*(Parameters!B$21+AU454)*100/'11'!B$17*IF('DNO totals'!B$323&lt;0,1,'935'!S454)</f>
        <v>#VALUE!</v>
      </c>
      <c r="DD454" s="37" t="e">
        <f>'Charging rates'!B$97*(CP454+CT454)*100/'11'!B$17</f>
        <v>#VALUE!</v>
      </c>
      <c r="DE454" s="33" t="e">
        <f>MAX(0-(CB454*AU454*'11'!C$17/'11'!B$17),DC454+DD454)</f>
        <v>#VALUE!</v>
      </c>
      <c r="DF454" s="37" t="e">
        <f>IF(BS454,IF(AU454=0,CC454,MAX(0,MIN(CC454,CC454+(DE454/'935'!Q454*('11'!B$17-'935'!X454)/('11'!C$17-'935'!Y454))))),0)</f>
        <v>#VALUE!</v>
      </c>
      <c r="DG454" s="33" t="e">
        <f t="shared" si="118"/>
        <v>#VALUE!</v>
      </c>
      <c r="DH454" s="53" t="e">
        <f t="shared" si="119"/>
        <v>#VALUE!</v>
      </c>
    </row>
    <row r="455" spans="1:112">
      <c r="A455" s="28">
        <v>355</v>
      </c>
      <c r="B455" s="47" t="e">
        <f>'935'!B455</f>
        <v>#VALUE!</v>
      </c>
      <c r="C455" s="48" t="e">
        <f>OR('935'!E455&lt;&gt;"VOID",'935'!F455&lt;&gt;"VOID",'935'!G455&lt;&gt;"VOID")</f>
        <v>#VALUE!</v>
      </c>
      <c r="D455" s="32" t="e">
        <f>IF('935'!D455="VOID",0,'935'!D455*(1-'935'!X455/'11'!B$17))</f>
        <v>#VALUE!</v>
      </c>
      <c r="E455" s="32" t="e">
        <f>IF('935'!E455="VOID",0,'935'!E455*(1-'935'!X455/'11'!B$17))</f>
        <v>#VALUE!</v>
      </c>
      <c r="F455" s="32" t="e">
        <f>IF('935'!F455="VOID",0,'935'!F455*(1-'935'!X455/'11'!B$17))</f>
        <v>#VALUE!</v>
      </c>
      <c r="G455" s="32" t="e">
        <f>IF('935'!G455="VOID",0,'935'!G455*(1-'935'!X455/'11'!B$17))</f>
        <v>#VALUE!</v>
      </c>
      <c r="H455" s="49" t="e">
        <f t="shared" si="100"/>
        <v>#VALUE!</v>
      </c>
      <c r="I455" s="50" t="e">
        <f>MATCH('935'!J455,'913'!$B$6:$B$1205,0)</f>
        <v>#VALUE!</v>
      </c>
      <c r="J455" s="50" t="e">
        <f>MATCH(INDEX('913'!$D$6:$D$1205,I455),'913'!$B$6:$B$1205,0)</f>
        <v>#VALUE!</v>
      </c>
      <c r="K455" s="50" t="e">
        <f>MATCH(INDEX('913'!$D$6:$D$1205,J455),'913'!$B$6:$B$1205,0)</f>
        <v>#VALUE!</v>
      </c>
      <c r="L455" s="50" t="e">
        <f>MATCH(INDEX('913'!$D$6:$D$1205,K455),'913'!$B$6:$B$1205,0)</f>
        <v>#VALUE!</v>
      </c>
      <c r="M455" s="50" t="e">
        <f>MATCH(INDEX('913'!$D$6:$D$1205,L455),'913'!$B$6:$B$1205,0)</f>
        <v>#VALUE!</v>
      </c>
      <c r="N455" s="50" t="e">
        <f>MATCH(INDEX('913'!$D$6:$D$1205,M455),'913'!$B$6:$B$1205,0)</f>
        <v>#VALUE!</v>
      </c>
      <c r="O455" s="50" t="e">
        <f>MATCH(INDEX('913'!$D$6:$D$1205,N455),'913'!$B$6:$B$1205,0)</f>
        <v>#VALUE!</v>
      </c>
      <c r="P455" s="51" t="e">
        <f>MATCH(INDEX('913'!$D$6:$D$1205,O455),'913'!$B$6:$B$1205,0)</f>
        <v>#VALUE!</v>
      </c>
      <c r="Q455" s="37">
        <f>IF(ISNUMBER(I455),MAX(0,INDEX('913'!$E$6:$E$1205,I455)),0)</f>
        <v>0</v>
      </c>
      <c r="R455" s="37">
        <f>IF(ISNUMBER(J455),MAX(0,INDEX('913'!$E$6:$E$1205,J455)),0)</f>
        <v>0</v>
      </c>
      <c r="S455" s="37">
        <f>IF(ISNUMBER(K455),MAX(0,INDEX('913'!$E$6:$E$1205,K455)),0)</f>
        <v>0</v>
      </c>
      <c r="T455" s="37">
        <f>IF(ISNUMBER(L455),MAX(0,INDEX('913'!$E$6:$E$1205,L455)),0)</f>
        <v>0</v>
      </c>
      <c r="U455" s="37">
        <f>IF(ISNUMBER(M455),MAX(0,INDEX('913'!$E$6:$E$1205,M455)),0)</f>
        <v>0</v>
      </c>
      <c r="V455" s="37">
        <f>IF(ISNUMBER(N455),MAX(0,INDEX('913'!$E$6:$E$1205,N455)),0)</f>
        <v>0</v>
      </c>
      <c r="W455" s="37">
        <f>IF(ISNUMBER(O455),MAX(0,INDEX('913'!$E$6:$E$1205,O455)),0)</f>
        <v>0</v>
      </c>
      <c r="X455" s="52">
        <f>IF(ISNUMBER(P455),MAX(0,INDEX('913'!$E$6:$E$1205,P455)),0)</f>
        <v>0</v>
      </c>
      <c r="Y455" s="37">
        <f>IF(ISNUMBER(I455),MAX(0,INDEX('913'!$F$6:$F$1205,I455)),0)</f>
        <v>0</v>
      </c>
      <c r="Z455" s="37">
        <f>IF(ISNUMBER(J455),MAX(0,INDEX('913'!$F$6:$F$1205,J455)),0)</f>
        <v>0</v>
      </c>
      <c r="AA455" s="37">
        <f>IF(ISNUMBER(K455),MAX(0,INDEX('913'!$F$6:$F$1205,K455)),0)</f>
        <v>0</v>
      </c>
      <c r="AB455" s="37">
        <f>IF(ISNUMBER(L455),MAX(0,INDEX('913'!$F$6:$F$1205,L455)),0)</f>
        <v>0</v>
      </c>
      <c r="AC455" s="37">
        <f>IF(ISNUMBER(M455),MAX(0,INDEX('913'!$F$6:$F$1205,M455)),0)</f>
        <v>0</v>
      </c>
      <c r="AD455" s="37">
        <f>IF(ISNUMBER(N455),MAX(0,INDEX('913'!$F$6:$F$1205,N455)),0)</f>
        <v>0</v>
      </c>
      <c r="AE455" s="37">
        <f>IF(ISNUMBER(O455),MAX(0,INDEX('913'!$F$6:$F$1205,O455)),0)</f>
        <v>0</v>
      </c>
      <c r="AF455" s="37">
        <f>IF(ISNUMBER(P455),MAX(0,INDEX('913'!$F$6:$F$1205,P455)),0)</f>
        <v>0</v>
      </c>
      <c r="AG455" s="32">
        <f>IF(ISNUMBER(I455),SQRT(INDEX('913'!$I$6:$I$1205,I455)^2+INDEX('913'!$J$6:$J$1205,I455)^2),0)</f>
        <v>0</v>
      </c>
      <c r="AH455" s="32">
        <f>IF(ISNUMBER(J455),SQRT(INDEX('913'!$I$6:$I$1205,J455)^2+INDEX('913'!$J$6:$J$1205,J455)^2),0)</f>
        <v>0</v>
      </c>
      <c r="AI455" s="32">
        <f>IF(ISNUMBER(K455),SQRT(INDEX('913'!$I$6:$I$1205,K455)^2+INDEX('913'!$J$6:$J$1205,K455)^2),0)</f>
        <v>0</v>
      </c>
      <c r="AJ455" s="32">
        <f>IF(ISNUMBER(L455),SQRT(INDEX('913'!$I$6:$I$1205,L455)^2+INDEX('913'!$J$6:$J$1205,L455)^2),0)</f>
        <v>0</v>
      </c>
      <c r="AK455" s="32">
        <f>IF(ISNUMBER(M455),SQRT(INDEX('913'!$I$6:$I$1205,M455)^2+INDEX('913'!$J$6:$J$1205,M455)^2),0)</f>
        <v>0</v>
      </c>
      <c r="AL455" s="32">
        <f>IF(ISNUMBER(N455),SQRT(INDEX('913'!$I$6:$I$1205,N455)^2+INDEX('913'!$J$6:$J$1205,N455)^2),0)</f>
        <v>0</v>
      </c>
      <c r="AM455" s="32">
        <f>IF(ISNUMBER(O455),SQRT(INDEX('913'!$I$6:$I$1205,O455)^2+INDEX('913'!$J$6:$J$1205,O455)^2),0)</f>
        <v>0</v>
      </c>
      <c r="AN455" s="49">
        <f>IF(ISNUMBER(P455),SQRT(INDEX('913'!$I$6:$I$1205,P455)^2+INDEX('913'!$J$6:$J$1205,P455)^2),0)</f>
        <v>0</v>
      </c>
      <c r="AO455" s="37">
        <f t="shared" si="101"/>
        <v>0</v>
      </c>
      <c r="AP455" s="37">
        <f t="shared" si="102"/>
        <v>0</v>
      </c>
      <c r="AQ455" s="33" t="e">
        <f>-100*'935'!W455*(AO455+AP455)/'11'!C$17</f>
        <v>#VALUE!</v>
      </c>
      <c r="AR455" s="37" t="e">
        <f t="shared" si="103"/>
        <v>#VALUE!</v>
      </c>
      <c r="AS455" s="52" t="e">
        <f t="shared" si="104"/>
        <v>#VALUE!</v>
      </c>
      <c r="AT455" s="32" t="e">
        <f>IF('935'!C455="VOID",0,('935'!C455*(1-'935'!X455/'11'!B$17)))</f>
        <v>#VALUE!</v>
      </c>
      <c r="AU455" s="52" t="e">
        <f>'935'!Q455*(1-'935'!Y455/'11'!C$17)/(1-'935'!X455/'11'!B$17)</f>
        <v>#VALUE!</v>
      </c>
      <c r="AV455" s="37" t="e">
        <f>INDEX('DNO totals'!$B$57:$G$57,IF('935'!K455,IF(MOD('935'!K455,1000),IF(MOD('935'!K455,100),IF(MOD('935'!K455,10),IF(MOD('935'!K455,1000)=1,6,5),4),3),2),1))</f>
        <v>#VALUE!</v>
      </c>
      <c r="AW455" s="52" t="e">
        <f t="shared" si="105"/>
        <v>#VALUE!</v>
      </c>
      <c r="AX455" s="32" t="e">
        <f>IF('935'!V455="VOID",0,'935'!V455*(1-'935'!X455/'11'!B$17))</f>
        <v>#VALUE!</v>
      </c>
      <c r="AY455" s="33" t="e">
        <f>IF(H455,-100*'Charging rates'!B$10/'11'!B$17*AX455/H455,0)</f>
        <v>#VALUE!</v>
      </c>
      <c r="AZ455" s="33" t="e">
        <f>IF(C455,'DNO totals'!B$41,0)</f>
        <v>#VALUE!</v>
      </c>
      <c r="BA455" s="33" t="e">
        <f t="shared" si="106"/>
        <v>#VALUE!</v>
      </c>
      <c r="BB455" s="33" t="e">
        <f t="shared" si="107"/>
        <v>#VALUE!</v>
      </c>
      <c r="BC455" s="53" t="e">
        <f t="shared" si="108"/>
        <v>#VALUE!</v>
      </c>
      <c r="BD455" s="32" t="e">
        <f>IF(AT455,'935'!H455*AT455/(AT455+D455+H455),0)</f>
        <v>#VALUE!</v>
      </c>
      <c r="BE455" s="32" t="e">
        <f>IF(H455,'935'!H455*H455/(AT455+D455+H455),0)</f>
        <v>#VALUE!</v>
      </c>
      <c r="BF455" s="32" t="e">
        <f>BD455*(1-'935'!X455/'11'!B$17)</f>
        <v>#VALUE!</v>
      </c>
      <c r="BG455" s="49" t="e">
        <f>BE455*(1-'935'!X455/'11'!B$17)</f>
        <v>#VALUE!</v>
      </c>
      <c r="BH455" s="52" t="e">
        <f>AV455*Parameters!B$6</f>
        <v>#VALUE!</v>
      </c>
      <c r="BI455" s="37" t="e">
        <f>IF('935'!$K455=1000,'Charging rates'!$C$38*$BH455/(1+'DNO totals'!$C$99)*'935'!$L455,0)</f>
        <v>#VALUE!</v>
      </c>
      <c r="BJ455" s="37" t="e">
        <f>IF(MOD('935'!$K455,1000)=100,'Charging rates'!$D$38*$BH455/(1+'DNO totals'!$D$99)*'935'!$M455,0)</f>
        <v>#VALUE!</v>
      </c>
      <c r="BK455" s="37" t="e">
        <f>IF(MOD('935'!$K455,100)=10,'Charging rates'!$E$38*$BH455/(1+'DNO totals'!$E$99)*'935'!$N455,0)</f>
        <v>#VALUE!</v>
      </c>
      <c r="BL455" s="37" t="e">
        <f>IF(AND(MOD('935'!$K455,10)&gt;0,MOD('935'!$K455,1000)&gt;1),'Charging rates'!$F$38*$BH455/(1+'DNO totals'!$F$99)*'935'!$O455,0)</f>
        <v>#VALUE!</v>
      </c>
      <c r="BM455" s="37" t="e">
        <f>IF(MOD('935'!$K455,1000)=1,'Charging rates'!$G$38*$BH455/(1+'DNO totals'!$G$99)*'935'!$P455,0)</f>
        <v>#VALUE!</v>
      </c>
      <c r="BN455" s="52" t="e">
        <f t="shared" si="109"/>
        <v>#VALUE!</v>
      </c>
      <c r="BO455" s="37" t="e">
        <f>IF('935'!$K455&gt;1000,'Charging rates'!$C$38*$AW455*'935'!$L455,0)</f>
        <v>#VALUE!</v>
      </c>
      <c r="BP455" s="37" t="e">
        <f>IF(MOD('935'!$K455,1000)&gt;100,'Charging rates'!$D$38*$AW455*'935'!$M455,0)</f>
        <v>#VALUE!</v>
      </c>
      <c r="BQ455" s="37" t="e">
        <f>IF(MOD('935'!$K455,100)&gt;10,'Charging rates'!$E$38*$AW455*'935'!$N455,0)</f>
        <v>#VALUE!</v>
      </c>
      <c r="BR455" s="52" t="e">
        <f t="shared" si="110"/>
        <v>#VALUE!</v>
      </c>
      <c r="BS455" s="48" t="e">
        <f>'935'!C455&lt;&gt;"VOID"</f>
        <v>#VALUE!</v>
      </c>
      <c r="BT455" s="33" t="e">
        <f>IF(BS455,(100/'11'!B$17*BD455*((1-'935'!I455)*'Charging rates'!B$51+'Charging rates'!B$63)),0)</f>
        <v>#VALUE!</v>
      </c>
      <c r="BU455" s="33" t="e">
        <f>100/'11'!B$17*BG455*('Charging rates'!B$51+'Charging rates'!B$63)</f>
        <v>#VALUE!</v>
      </c>
      <c r="BV455" s="33" t="e">
        <f>100/'11'!B$17*BE455*('Charging rates'!B$51+'Charging rates'!B$63)</f>
        <v>#VALUE!</v>
      </c>
      <c r="BW455" s="53" t="e">
        <f t="shared" si="111"/>
        <v>#VALUE!</v>
      </c>
      <c r="BX455" s="32" t="e">
        <f>AT455-('935'!T455*(1-'935'!X455/'11'!B$17))</f>
        <v>#VALUE!</v>
      </c>
      <c r="BY455" s="32">
        <f>0-IF(ISNUMBER(I455),INDEX('913'!$I$6:$I$1205,I455),0)-IF(ISNUMBER(J455),INDEX('913'!$I$6:$I$1205,J455),0)-IF(ISNUMBER(K455),INDEX('913'!$I$6:$I$1205,K455),0)-IF(ISNUMBER(L455),INDEX('913'!$I$6:$I$1205,L455),0)-IF(ISNUMBER(M455),INDEX('913'!$I$6:$I$1205,M455),0)-IF(ISNUMBER(N455),INDEX('913'!$I$6:$I$1205,N455),0)-IF(ISNUMBER(O455),INDEX('913'!$I$6:$I$1205,O455),0)-IF(ISNUMBER(P455),INDEX('913'!$I$6:$I$1205,P455),0)</f>
        <v>0</v>
      </c>
      <c r="BZ455" s="37">
        <f>IF(BY455=0,1,MAX(1,SQRT(BY455^2+(IF(ISNUMBER(I455),INDEX('913'!$J$6:$J$1205,I455),0)+IF(ISNUMBER(J455),INDEX('913'!$J$6:$J$1205,J455),0)+IF(ISNUMBER(K455),INDEX('913'!$J$6:$J$1205,K455),0)+IF(ISNUMBER(L455),INDEX('913'!$J$6:$J$1205,L455),0)+IF(ISNUMBER(M455),INDEX('913'!$J$6:$J$1205,M455),0)+IF(ISNUMBER(N455),INDEX('913'!$J$6:$J$1205,N455),0)+IF(ISNUMBER(O455),INDEX('913'!$J$6:$J$1205,O455),0)+IF(ISNUMBER(P455),INDEX('913'!$J$6:$J$1205,P455),0))^2)/BY455))</f>
        <v>1</v>
      </c>
      <c r="CA455" s="33" t="e">
        <f>100*AO455/'11'!B$17</f>
        <v>#VALUE!</v>
      </c>
      <c r="CB455" s="37" t="e">
        <f>100*(AP455*BZ455)/'11'!C$17</f>
        <v>#VALUE!</v>
      </c>
      <c r="CC455" s="37" t="e">
        <f t="shared" si="112"/>
        <v>#VALUE!</v>
      </c>
      <c r="CD455" s="33" t="e">
        <f t="shared" si="113"/>
        <v>#VALUE!</v>
      </c>
      <c r="CE455" s="54" t="e">
        <f>'11'!C$17-'935'!Y455</f>
        <v>#VALUE!</v>
      </c>
      <c r="CF455" s="37" t="e">
        <f>MAX('DNO totals'!B$312+0,MIN('935'!L455+0,'DNO totals'!B$304+0))</f>
        <v>#VALUE!</v>
      </c>
      <c r="CG455" s="37" t="e">
        <f>MAX('DNO totals'!C$312+0,MIN('935'!M455+0,'DNO totals'!C$304+0))</f>
        <v>#VALUE!</v>
      </c>
      <c r="CH455" s="37" t="e">
        <f>MAX('DNO totals'!D$312+0,MIN('935'!N455+0,'DNO totals'!D$304+0))</f>
        <v>#VALUE!</v>
      </c>
      <c r="CI455" s="37" t="e">
        <f>MAX('DNO totals'!E$312+0,MIN('935'!O455+0,'DNO totals'!E$304+0))</f>
        <v>#VALUE!</v>
      </c>
      <c r="CJ455" s="52" t="e">
        <f>MAX('DNO totals'!F$312+0,MIN('935'!P455+0,'DNO totals'!F$304+0))</f>
        <v>#VALUE!</v>
      </c>
      <c r="CK455" s="37" t="e">
        <f>IF('935'!$K455=1000,'Charging rates'!$C$38*$BH455/(1+'DNO totals'!$C$99)*$CF455,0)</f>
        <v>#VALUE!</v>
      </c>
      <c r="CL455" s="37" t="e">
        <f>IF(MOD('935'!$K455,1000)=100,'Charging rates'!$D$38*$BH455/(1+'DNO totals'!$D$99)*$CG455,0)</f>
        <v>#VALUE!</v>
      </c>
      <c r="CM455" s="37" t="e">
        <f>IF(MOD('935'!$K455,100)=10,'Charging rates'!$E$38*$BH455/(1+'DNO totals'!$E$99)*$CH455,0)</f>
        <v>#VALUE!</v>
      </c>
      <c r="CN455" s="37" t="e">
        <f>IF(AND(MOD('935'!$K455,10)&gt;0,MOD('935'!$K455,1000)&gt;1),'Charging rates'!$F$38*$BH455/(1+'DNO totals'!$F$99)*$CI455,0)</f>
        <v>#VALUE!</v>
      </c>
      <c r="CO455" s="37" t="e">
        <f>IF(MOD('935'!$K455,1000)=1,'Charging rates'!$G$38*$BH455/(1+'DNO totals'!$G$99)*$CJ455,0)</f>
        <v>#VALUE!</v>
      </c>
      <c r="CP455" s="52" t="e">
        <f t="shared" si="114"/>
        <v>#VALUE!</v>
      </c>
      <c r="CQ455" s="37" t="e">
        <f>IF('935'!$K455&gt;1000,'Charging rates'!$C$38*$AW455*$CF455,0)</f>
        <v>#VALUE!</v>
      </c>
      <c r="CR455" s="37" t="e">
        <f>IF(MOD('935'!$K455,1000)&gt;100,'Charging rates'!$D$38*$AW455*$CG455,0)</f>
        <v>#VALUE!</v>
      </c>
      <c r="CS455" s="37" t="e">
        <f>IF(MOD('935'!$K455,100)&gt;10,'Charging rates'!$E$38*$AW455*$CH455,0)</f>
        <v>#VALUE!</v>
      </c>
      <c r="CT455" s="52" t="e">
        <f t="shared" si="115"/>
        <v>#VALUE!</v>
      </c>
      <c r="CU455" s="33" t="e">
        <f>100*(AP455*'935'!Q455*BZ455)/'11'!B$17</f>
        <v>#VALUE!</v>
      </c>
      <c r="CV455" s="33" t="e">
        <f>100/'11'!B$17*'Charging rates'!B$10*AW455</f>
        <v>#VALUE!</v>
      </c>
      <c r="CW455" s="33" t="e">
        <f>IF(AT455=0,0,(1-BX455/AT455)*(CA455+IF('935'!Q455=0,0,(CB455*'935'!Q455*('11'!C$17-'935'!Y455)/('11'!B$17-'935'!X455)))))</f>
        <v>#VALUE!</v>
      </c>
      <c r="CX455" s="33" t="e">
        <f t="shared" si="116"/>
        <v>#VALUE!</v>
      </c>
      <c r="CY455" s="49" t="e">
        <f t="shared" si="117"/>
        <v>#VALUE!</v>
      </c>
      <c r="CZ455" s="32" t="e">
        <f>AT455*(Parameters!B$21+AU455)*IF('DNO totals'!B$323&lt;0,1,'935'!S455)</f>
        <v>#VALUE!</v>
      </c>
      <c r="DA455" s="52" t="e">
        <f>IF('DNO totals'!B$323&lt;0,1,'935'!S455)*(Parameters!B$21+AU455)</f>
        <v>#VALUE!</v>
      </c>
      <c r="DB455" s="37" t="e">
        <f>CX455+'Charging rates'!B$106*DA455*100/'11'!B$17</f>
        <v>#VALUE!</v>
      </c>
      <c r="DC455" s="37" t="e">
        <f>DB455+'Charging rates'!B$116*(Parameters!B$21+AU455)*100/'11'!B$17*IF('DNO totals'!B$323&lt;0,1,'935'!S455)</f>
        <v>#VALUE!</v>
      </c>
      <c r="DD455" s="37" t="e">
        <f>'Charging rates'!B$97*(CP455+CT455)*100/'11'!B$17</f>
        <v>#VALUE!</v>
      </c>
      <c r="DE455" s="33" t="e">
        <f>MAX(0-(CB455*AU455*'11'!C$17/'11'!B$17),DC455+DD455)</f>
        <v>#VALUE!</v>
      </c>
      <c r="DF455" s="37" t="e">
        <f>IF(BS455,IF(AU455=0,CC455,MAX(0,MIN(CC455,CC455+(DE455/'935'!Q455*('11'!B$17-'935'!X455)/('11'!C$17-'935'!Y455))))),0)</f>
        <v>#VALUE!</v>
      </c>
      <c r="DG455" s="33" t="e">
        <f t="shared" si="118"/>
        <v>#VALUE!</v>
      </c>
      <c r="DH455" s="53" t="e">
        <f t="shared" si="119"/>
        <v>#VALUE!</v>
      </c>
    </row>
    <row r="456" spans="1:112">
      <c r="A456" s="28">
        <v>356</v>
      </c>
      <c r="B456" s="47" t="e">
        <f>'935'!B456</f>
        <v>#VALUE!</v>
      </c>
      <c r="C456" s="48" t="e">
        <f>OR('935'!E456&lt;&gt;"VOID",'935'!F456&lt;&gt;"VOID",'935'!G456&lt;&gt;"VOID")</f>
        <v>#VALUE!</v>
      </c>
      <c r="D456" s="32" t="e">
        <f>IF('935'!D456="VOID",0,'935'!D456*(1-'935'!X456/'11'!B$17))</f>
        <v>#VALUE!</v>
      </c>
      <c r="E456" s="32" t="e">
        <f>IF('935'!E456="VOID",0,'935'!E456*(1-'935'!X456/'11'!B$17))</f>
        <v>#VALUE!</v>
      </c>
      <c r="F456" s="32" t="e">
        <f>IF('935'!F456="VOID",0,'935'!F456*(1-'935'!X456/'11'!B$17))</f>
        <v>#VALUE!</v>
      </c>
      <c r="G456" s="32" t="e">
        <f>IF('935'!G456="VOID",0,'935'!G456*(1-'935'!X456/'11'!B$17))</f>
        <v>#VALUE!</v>
      </c>
      <c r="H456" s="49" t="e">
        <f t="shared" si="100"/>
        <v>#VALUE!</v>
      </c>
      <c r="I456" s="50" t="e">
        <f>MATCH('935'!J456,'913'!$B$6:$B$1205,0)</f>
        <v>#VALUE!</v>
      </c>
      <c r="J456" s="50" t="e">
        <f>MATCH(INDEX('913'!$D$6:$D$1205,I456),'913'!$B$6:$B$1205,0)</f>
        <v>#VALUE!</v>
      </c>
      <c r="K456" s="50" t="e">
        <f>MATCH(INDEX('913'!$D$6:$D$1205,J456),'913'!$B$6:$B$1205,0)</f>
        <v>#VALUE!</v>
      </c>
      <c r="L456" s="50" t="e">
        <f>MATCH(INDEX('913'!$D$6:$D$1205,K456),'913'!$B$6:$B$1205,0)</f>
        <v>#VALUE!</v>
      </c>
      <c r="M456" s="50" t="e">
        <f>MATCH(INDEX('913'!$D$6:$D$1205,L456),'913'!$B$6:$B$1205,0)</f>
        <v>#VALUE!</v>
      </c>
      <c r="N456" s="50" t="e">
        <f>MATCH(INDEX('913'!$D$6:$D$1205,M456),'913'!$B$6:$B$1205,0)</f>
        <v>#VALUE!</v>
      </c>
      <c r="O456" s="50" t="e">
        <f>MATCH(INDEX('913'!$D$6:$D$1205,N456),'913'!$B$6:$B$1205,0)</f>
        <v>#VALUE!</v>
      </c>
      <c r="P456" s="51" t="e">
        <f>MATCH(INDEX('913'!$D$6:$D$1205,O456),'913'!$B$6:$B$1205,0)</f>
        <v>#VALUE!</v>
      </c>
      <c r="Q456" s="37">
        <f>IF(ISNUMBER(I456),MAX(0,INDEX('913'!$E$6:$E$1205,I456)),0)</f>
        <v>0</v>
      </c>
      <c r="R456" s="37">
        <f>IF(ISNUMBER(J456),MAX(0,INDEX('913'!$E$6:$E$1205,J456)),0)</f>
        <v>0</v>
      </c>
      <c r="S456" s="37">
        <f>IF(ISNUMBER(K456),MAX(0,INDEX('913'!$E$6:$E$1205,K456)),0)</f>
        <v>0</v>
      </c>
      <c r="T456" s="37">
        <f>IF(ISNUMBER(L456),MAX(0,INDEX('913'!$E$6:$E$1205,L456)),0)</f>
        <v>0</v>
      </c>
      <c r="U456" s="37">
        <f>IF(ISNUMBER(M456),MAX(0,INDEX('913'!$E$6:$E$1205,M456)),0)</f>
        <v>0</v>
      </c>
      <c r="V456" s="37">
        <f>IF(ISNUMBER(N456),MAX(0,INDEX('913'!$E$6:$E$1205,N456)),0)</f>
        <v>0</v>
      </c>
      <c r="W456" s="37">
        <f>IF(ISNUMBER(O456),MAX(0,INDEX('913'!$E$6:$E$1205,O456)),0)</f>
        <v>0</v>
      </c>
      <c r="X456" s="52">
        <f>IF(ISNUMBER(P456),MAX(0,INDEX('913'!$E$6:$E$1205,P456)),0)</f>
        <v>0</v>
      </c>
      <c r="Y456" s="37">
        <f>IF(ISNUMBER(I456),MAX(0,INDEX('913'!$F$6:$F$1205,I456)),0)</f>
        <v>0</v>
      </c>
      <c r="Z456" s="37">
        <f>IF(ISNUMBER(J456),MAX(0,INDEX('913'!$F$6:$F$1205,J456)),0)</f>
        <v>0</v>
      </c>
      <c r="AA456" s="37">
        <f>IF(ISNUMBER(K456),MAX(0,INDEX('913'!$F$6:$F$1205,K456)),0)</f>
        <v>0</v>
      </c>
      <c r="AB456" s="37">
        <f>IF(ISNUMBER(L456),MAX(0,INDEX('913'!$F$6:$F$1205,L456)),0)</f>
        <v>0</v>
      </c>
      <c r="AC456" s="37">
        <f>IF(ISNUMBER(M456),MAX(0,INDEX('913'!$F$6:$F$1205,M456)),0)</f>
        <v>0</v>
      </c>
      <c r="AD456" s="37">
        <f>IF(ISNUMBER(N456),MAX(0,INDEX('913'!$F$6:$F$1205,N456)),0)</f>
        <v>0</v>
      </c>
      <c r="AE456" s="37">
        <f>IF(ISNUMBER(O456),MAX(0,INDEX('913'!$F$6:$F$1205,O456)),0)</f>
        <v>0</v>
      </c>
      <c r="AF456" s="37">
        <f>IF(ISNUMBER(P456),MAX(0,INDEX('913'!$F$6:$F$1205,P456)),0)</f>
        <v>0</v>
      </c>
      <c r="AG456" s="32">
        <f>IF(ISNUMBER(I456),SQRT(INDEX('913'!$I$6:$I$1205,I456)^2+INDEX('913'!$J$6:$J$1205,I456)^2),0)</f>
        <v>0</v>
      </c>
      <c r="AH456" s="32">
        <f>IF(ISNUMBER(J456),SQRT(INDEX('913'!$I$6:$I$1205,J456)^2+INDEX('913'!$J$6:$J$1205,J456)^2),0)</f>
        <v>0</v>
      </c>
      <c r="AI456" s="32">
        <f>IF(ISNUMBER(K456),SQRT(INDEX('913'!$I$6:$I$1205,K456)^2+INDEX('913'!$J$6:$J$1205,K456)^2),0)</f>
        <v>0</v>
      </c>
      <c r="AJ456" s="32">
        <f>IF(ISNUMBER(L456),SQRT(INDEX('913'!$I$6:$I$1205,L456)^2+INDEX('913'!$J$6:$J$1205,L456)^2),0)</f>
        <v>0</v>
      </c>
      <c r="AK456" s="32">
        <f>IF(ISNUMBER(M456),SQRT(INDEX('913'!$I$6:$I$1205,M456)^2+INDEX('913'!$J$6:$J$1205,M456)^2),0)</f>
        <v>0</v>
      </c>
      <c r="AL456" s="32">
        <f>IF(ISNUMBER(N456),SQRT(INDEX('913'!$I$6:$I$1205,N456)^2+INDEX('913'!$J$6:$J$1205,N456)^2),0)</f>
        <v>0</v>
      </c>
      <c r="AM456" s="32">
        <f>IF(ISNUMBER(O456),SQRT(INDEX('913'!$I$6:$I$1205,O456)^2+INDEX('913'!$J$6:$J$1205,O456)^2),0)</f>
        <v>0</v>
      </c>
      <c r="AN456" s="49">
        <f>IF(ISNUMBER(P456),SQRT(INDEX('913'!$I$6:$I$1205,P456)^2+INDEX('913'!$J$6:$J$1205,P456)^2),0)</f>
        <v>0</v>
      </c>
      <c r="AO456" s="37">
        <f t="shared" si="101"/>
        <v>0</v>
      </c>
      <c r="AP456" s="37">
        <f t="shared" si="102"/>
        <v>0</v>
      </c>
      <c r="AQ456" s="33" t="e">
        <f>-100*'935'!W456*(AO456+AP456)/'11'!C$17</f>
        <v>#VALUE!</v>
      </c>
      <c r="AR456" s="37" t="e">
        <f t="shared" si="103"/>
        <v>#VALUE!</v>
      </c>
      <c r="AS456" s="52" t="e">
        <f t="shared" si="104"/>
        <v>#VALUE!</v>
      </c>
      <c r="AT456" s="32" t="e">
        <f>IF('935'!C456="VOID",0,('935'!C456*(1-'935'!X456/'11'!B$17)))</f>
        <v>#VALUE!</v>
      </c>
      <c r="AU456" s="52" t="e">
        <f>'935'!Q456*(1-'935'!Y456/'11'!C$17)/(1-'935'!X456/'11'!B$17)</f>
        <v>#VALUE!</v>
      </c>
      <c r="AV456" s="37" t="e">
        <f>INDEX('DNO totals'!$B$57:$G$57,IF('935'!K456,IF(MOD('935'!K456,1000),IF(MOD('935'!K456,100),IF(MOD('935'!K456,10),IF(MOD('935'!K456,1000)=1,6,5),4),3),2),1))</f>
        <v>#VALUE!</v>
      </c>
      <c r="AW456" s="52" t="e">
        <f t="shared" si="105"/>
        <v>#VALUE!</v>
      </c>
      <c r="AX456" s="32" t="e">
        <f>IF('935'!V456="VOID",0,'935'!V456*(1-'935'!X456/'11'!B$17))</f>
        <v>#VALUE!</v>
      </c>
      <c r="AY456" s="33" t="e">
        <f>IF(H456,-100*'Charging rates'!B$10/'11'!B$17*AX456/H456,0)</f>
        <v>#VALUE!</v>
      </c>
      <c r="AZ456" s="33" t="e">
        <f>IF(C456,'DNO totals'!B$41,0)</f>
        <v>#VALUE!</v>
      </c>
      <c r="BA456" s="33" t="e">
        <f t="shared" si="106"/>
        <v>#VALUE!</v>
      </c>
      <c r="BB456" s="33" t="e">
        <f t="shared" si="107"/>
        <v>#VALUE!</v>
      </c>
      <c r="BC456" s="53" t="e">
        <f t="shared" si="108"/>
        <v>#VALUE!</v>
      </c>
      <c r="BD456" s="32" t="e">
        <f>IF(AT456,'935'!H456*AT456/(AT456+D456+H456),0)</f>
        <v>#VALUE!</v>
      </c>
      <c r="BE456" s="32" t="e">
        <f>IF(H456,'935'!H456*H456/(AT456+D456+H456),0)</f>
        <v>#VALUE!</v>
      </c>
      <c r="BF456" s="32" t="e">
        <f>BD456*(1-'935'!X456/'11'!B$17)</f>
        <v>#VALUE!</v>
      </c>
      <c r="BG456" s="49" t="e">
        <f>BE456*(1-'935'!X456/'11'!B$17)</f>
        <v>#VALUE!</v>
      </c>
      <c r="BH456" s="52" t="e">
        <f>AV456*Parameters!B$6</f>
        <v>#VALUE!</v>
      </c>
      <c r="BI456" s="37" t="e">
        <f>IF('935'!$K456=1000,'Charging rates'!$C$38*$BH456/(1+'DNO totals'!$C$99)*'935'!$L456,0)</f>
        <v>#VALUE!</v>
      </c>
      <c r="BJ456" s="37" t="e">
        <f>IF(MOD('935'!$K456,1000)=100,'Charging rates'!$D$38*$BH456/(1+'DNO totals'!$D$99)*'935'!$M456,0)</f>
        <v>#VALUE!</v>
      </c>
      <c r="BK456" s="37" t="e">
        <f>IF(MOD('935'!$K456,100)=10,'Charging rates'!$E$38*$BH456/(1+'DNO totals'!$E$99)*'935'!$N456,0)</f>
        <v>#VALUE!</v>
      </c>
      <c r="BL456" s="37" t="e">
        <f>IF(AND(MOD('935'!$K456,10)&gt;0,MOD('935'!$K456,1000)&gt;1),'Charging rates'!$F$38*$BH456/(1+'DNO totals'!$F$99)*'935'!$O456,0)</f>
        <v>#VALUE!</v>
      </c>
      <c r="BM456" s="37" t="e">
        <f>IF(MOD('935'!$K456,1000)=1,'Charging rates'!$G$38*$BH456/(1+'DNO totals'!$G$99)*'935'!$P456,0)</f>
        <v>#VALUE!</v>
      </c>
      <c r="BN456" s="52" t="e">
        <f t="shared" si="109"/>
        <v>#VALUE!</v>
      </c>
      <c r="BO456" s="37" t="e">
        <f>IF('935'!$K456&gt;1000,'Charging rates'!$C$38*$AW456*'935'!$L456,0)</f>
        <v>#VALUE!</v>
      </c>
      <c r="BP456" s="37" t="e">
        <f>IF(MOD('935'!$K456,1000)&gt;100,'Charging rates'!$D$38*$AW456*'935'!$M456,0)</f>
        <v>#VALUE!</v>
      </c>
      <c r="BQ456" s="37" t="e">
        <f>IF(MOD('935'!$K456,100)&gt;10,'Charging rates'!$E$38*$AW456*'935'!$N456,0)</f>
        <v>#VALUE!</v>
      </c>
      <c r="BR456" s="52" t="e">
        <f t="shared" si="110"/>
        <v>#VALUE!</v>
      </c>
      <c r="BS456" s="48" t="e">
        <f>'935'!C456&lt;&gt;"VOID"</f>
        <v>#VALUE!</v>
      </c>
      <c r="BT456" s="33" t="e">
        <f>IF(BS456,(100/'11'!B$17*BD456*((1-'935'!I456)*'Charging rates'!B$51+'Charging rates'!B$63)),0)</f>
        <v>#VALUE!</v>
      </c>
      <c r="BU456" s="33" t="e">
        <f>100/'11'!B$17*BG456*('Charging rates'!B$51+'Charging rates'!B$63)</f>
        <v>#VALUE!</v>
      </c>
      <c r="BV456" s="33" t="e">
        <f>100/'11'!B$17*BE456*('Charging rates'!B$51+'Charging rates'!B$63)</f>
        <v>#VALUE!</v>
      </c>
      <c r="BW456" s="53" t="e">
        <f t="shared" si="111"/>
        <v>#VALUE!</v>
      </c>
      <c r="BX456" s="32" t="e">
        <f>AT456-('935'!T456*(1-'935'!X456/'11'!B$17))</f>
        <v>#VALUE!</v>
      </c>
      <c r="BY456" s="32">
        <f>0-IF(ISNUMBER(I456),INDEX('913'!$I$6:$I$1205,I456),0)-IF(ISNUMBER(J456),INDEX('913'!$I$6:$I$1205,J456),0)-IF(ISNUMBER(K456),INDEX('913'!$I$6:$I$1205,K456),0)-IF(ISNUMBER(L456),INDEX('913'!$I$6:$I$1205,L456),0)-IF(ISNUMBER(M456),INDEX('913'!$I$6:$I$1205,M456),0)-IF(ISNUMBER(N456),INDEX('913'!$I$6:$I$1205,N456),0)-IF(ISNUMBER(O456),INDEX('913'!$I$6:$I$1205,O456),0)-IF(ISNUMBER(P456),INDEX('913'!$I$6:$I$1205,P456),0)</f>
        <v>0</v>
      </c>
      <c r="BZ456" s="37">
        <f>IF(BY456=0,1,MAX(1,SQRT(BY456^2+(IF(ISNUMBER(I456),INDEX('913'!$J$6:$J$1205,I456),0)+IF(ISNUMBER(J456),INDEX('913'!$J$6:$J$1205,J456),0)+IF(ISNUMBER(K456),INDEX('913'!$J$6:$J$1205,K456),0)+IF(ISNUMBER(L456),INDEX('913'!$J$6:$J$1205,L456),0)+IF(ISNUMBER(M456),INDEX('913'!$J$6:$J$1205,M456),0)+IF(ISNUMBER(N456),INDEX('913'!$J$6:$J$1205,N456),0)+IF(ISNUMBER(O456),INDEX('913'!$J$6:$J$1205,O456),0)+IF(ISNUMBER(P456),INDEX('913'!$J$6:$J$1205,P456),0))^2)/BY456))</f>
        <v>1</v>
      </c>
      <c r="CA456" s="33" t="e">
        <f>100*AO456/'11'!B$17</f>
        <v>#VALUE!</v>
      </c>
      <c r="CB456" s="37" t="e">
        <f>100*(AP456*BZ456)/'11'!C$17</f>
        <v>#VALUE!</v>
      </c>
      <c r="CC456" s="37" t="e">
        <f t="shared" si="112"/>
        <v>#VALUE!</v>
      </c>
      <c r="CD456" s="33" t="e">
        <f t="shared" si="113"/>
        <v>#VALUE!</v>
      </c>
      <c r="CE456" s="54" t="e">
        <f>'11'!C$17-'935'!Y456</f>
        <v>#VALUE!</v>
      </c>
      <c r="CF456" s="37" t="e">
        <f>MAX('DNO totals'!B$312+0,MIN('935'!L456+0,'DNO totals'!B$304+0))</f>
        <v>#VALUE!</v>
      </c>
      <c r="CG456" s="37" t="e">
        <f>MAX('DNO totals'!C$312+0,MIN('935'!M456+0,'DNO totals'!C$304+0))</f>
        <v>#VALUE!</v>
      </c>
      <c r="CH456" s="37" t="e">
        <f>MAX('DNO totals'!D$312+0,MIN('935'!N456+0,'DNO totals'!D$304+0))</f>
        <v>#VALUE!</v>
      </c>
      <c r="CI456" s="37" t="e">
        <f>MAX('DNO totals'!E$312+0,MIN('935'!O456+0,'DNO totals'!E$304+0))</f>
        <v>#VALUE!</v>
      </c>
      <c r="CJ456" s="52" t="e">
        <f>MAX('DNO totals'!F$312+0,MIN('935'!P456+0,'DNO totals'!F$304+0))</f>
        <v>#VALUE!</v>
      </c>
      <c r="CK456" s="37" t="e">
        <f>IF('935'!$K456=1000,'Charging rates'!$C$38*$BH456/(1+'DNO totals'!$C$99)*$CF456,0)</f>
        <v>#VALUE!</v>
      </c>
      <c r="CL456" s="37" t="e">
        <f>IF(MOD('935'!$K456,1000)=100,'Charging rates'!$D$38*$BH456/(1+'DNO totals'!$D$99)*$CG456,0)</f>
        <v>#VALUE!</v>
      </c>
      <c r="CM456" s="37" t="e">
        <f>IF(MOD('935'!$K456,100)=10,'Charging rates'!$E$38*$BH456/(1+'DNO totals'!$E$99)*$CH456,0)</f>
        <v>#VALUE!</v>
      </c>
      <c r="CN456" s="37" t="e">
        <f>IF(AND(MOD('935'!$K456,10)&gt;0,MOD('935'!$K456,1000)&gt;1),'Charging rates'!$F$38*$BH456/(1+'DNO totals'!$F$99)*$CI456,0)</f>
        <v>#VALUE!</v>
      </c>
      <c r="CO456" s="37" t="e">
        <f>IF(MOD('935'!$K456,1000)=1,'Charging rates'!$G$38*$BH456/(1+'DNO totals'!$G$99)*$CJ456,0)</f>
        <v>#VALUE!</v>
      </c>
      <c r="CP456" s="52" t="e">
        <f t="shared" si="114"/>
        <v>#VALUE!</v>
      </c>
      <c r="CQ456" s="37" t="e">
        <f>IF('935'!$K456&gt;1000,'Charging rates'!$C$38*$AW456*$CF456,0)</f>
        <v>#VALUE!</v>
      </c>
      <c r="CR456" s="37" t="e">
        <f>IF(MOD('935'!$K456,1000)&gt;100,'Charging rates'!$D$38*$AW456*$CG456,0)</f>
        <v>#VALUE!</v>
      </c>
      <c r="CS456" s="37" t="e">
        <f>IF(MOD('935'!$K456,100)&gt;10,'Charging rates'!$E$38*$AW456*$CH456,0)</f>
        <v>#VALUE!</v>
      </c>
      <c r="CT456" s="52" t="e">
        <f t="shared" si="115"/>
        <v>#VALUE!</v>
      </c>
      <c r="CU456" s="33" t="e">
        <f>100*(AP456*'935'!Q456*BZ456)/'11'!B$17</f>
        <v>#VALUE!</v>
      </c>
      <c r="CV456" s="33" t="e">
        <f>100/'11'!B$17*'Charging rates'!B$10*AW456</f>
        <v>#VALUE!</v>
      </c>
      <c r="CW456" s="33" t="e">
        <f>IF(AT456=0,0,(1-BX456/AT456)*(CA456+IF('935'!Q456=0,0,(CB456*'935'!Q456*('11'!C$17-'935'!Y456)/('11'!B$17-'935'!X456)))))</f>
        <v>#VALUE!</v>
      </c>
      <c r="CX456" s="33" t="e">
        <f t="shared" si="116"/>
        <v>#VALUE!</v>
      </c>
      <c r="CY456" s="49" t="e">
        <f t="shared" si="117"/>
        <v>#VALUE!</v>
      </c>
      <c r="CZ456" s="32" t="e">
        <f>AT456*(Parameters!B$21+AU456)*IF('DNO totals'!B$323&lt;0,1,'935'!S456)</f>
        <v>#VALUE!</v>
      </c>
      <c r="DA456" s="52" t="e">
        <f>IF('DNO totals'!B$323&lt;0,1,'935'!S456)*(Parameters!B$21+AU456)</f>
        <v>#VALUE!</v>
      </c>
      <c r="DB456" s="37" t="e">
        <f>CX456+'Charging rates'!B$106*DA456*100/'11'!B$17</f>
        <v>#VALUE!</v>
      </c>
      <c r="DC456" s="37" t="e">
        <f>DB456+'Charging rates'!B$116*(Parameters!B$21+AU456)*100/'11'!B$17*IF('DNO totals'!B$323&lt;0,1,'935'!S456)</f>
        <v>#VALUE!</v>
      </c>
      <c r="DD456" s="37" t="e">
        <f>'Charging rates'!B$97*(CP456+CT456)*100/'11'!B$17</f>
        <v>#VALUE!</v>
      </c>
      <c r="DE456" s="33" t="e">
        <f>MAX(0-(CB456*AU456*'11'!C$17/'11'!B$17),DC456+DD456)</f>
        <v>#VALUE!</v>
      </c>
      <c r="DF456" s="37" t="e">
        <f>IF(BS456,IF(AU456=0,CC456,MAX(0,MIN(CC456,CC456+(DE456/'935'!Q456*('11'!B$17-'935'!X456)/('11'!C$17-'935'!Y456))))),0)</f>
        <v>#VALUE!</v>
      </c>
      <c r="DG456" s="33" t="e">
        <f t="shared" si="118"/>
        <v>#VALUE!</v>
      </c>
      <c r="DH456" s="53" t="e">
        <f t="shared" si="119"/>
        <v>#VALUE!</v>
      </c>
    </row>
    <row r="457" spans="1:112">
      <c r="A457" s="28">
        <v>357</v>
      </c>
      <c r="B457" s="47" t="e">
        <f>'935'!B457</f>
        <v>#VALUE!</v>
      </c>
      <c r="C457" s="48" t="e">
        <f>OR('935'!E457&lt;&gt;"VOID",'935'!F457&lt;&gt;"VOID",'935'!G457&lt;&gt;"VOID")</f>
        <v>#VALUE!</v>
      </c>
      <c r="D457" s="32" t="e">
        <f>IF('935'!D457="VOID",0,'935'!D457*(1-'935'!X457/'11'!B$17))</f>
        <v>#VALUE!</v>
      </c>
      <c r="E457" s="32" t="e">
        <f>IF('935'!E457="VOID",0,'935'!E457*(1-'935'!X457/'11'!B$17))</f>
        <v>#VALUE!</v>
      </c>
      <c r="F457" s="32" t="e">
        <f>IF('935'!F457="VOID",0,'935'!F457*(1-'935'!X457/'11'!B$17))</f>
        <v>#VALUE!</v>
      </c>
      <c r="G457" s="32" t="e">
        <f>IF('935'!G457="VOID",0,'935'!G457*(1-'935'!X457/'11'!B$17))</f>
        <v>#VALUE!</v>
      </c>
      <c r="H457" s="49" t="e">
        <f t="shared" si="100"/>
        <v>#VALUE!</v>
      </c>
      <c r="I457" s="50" t="e">
        <f>MATCH('935'!J457,'913'!$B$6:$B$1205,0)</f>
        <v>#VALUE!</v>
      </c>
      <c r="J457" s="50" t="e">
        <f>MATCH(INDEX('913'!$D$6:$D$1205,I457),'913'!$B$6:$B$1205,0)</f>
        <v>#VALUE!</v>
      </c>
      <c r="K457" s="50" t="e">
        <f>MATCH(INDEX('913'!$D$6:$D$1205,J457),'913'!$B$6:$B$1205,0)</f>
        <v>#VALUE!</v>
      </c>
      <c r="L457" s="50" t="e">
        <f>MATCH(INDEX('913'!$D$6:$D$1205,K457),'913'!$B$6:$B$1205,0)</f>
        <v>#VALUE!</v>
      </c>
      <c r="M457" s="50" t="e">
        <f>MATCH(INDEX('913'!$D$6:$D$1205,L457),'913'!$B$6:$B$1205,0)</f>
        <v>#VALUE!</v>
      </c>
      <c r="N457" s="50" t="e">
        <f>MATCH(INDEX('913'!$D$6:$D$1205,M457),'913'!$B$6:$B$1205,0)</f>
        <v>#VALUE!</v>
      </c>
      <c r="O457" s="50" t="e">
        <f>MATCH(INDEX('913'!$D$6:$D$1205,N457),'913'!$B$6:$B$1205,0)</f>
        <v>#VALUE!</v>
      </c>
      <c r="P457" s="51" t="e">
        <f>MATCH(INDEX('913'!$D$6:$D$1205,O457),'913'!$B$6:$B$1205,0)</f>
        <v>#VALUE!</v>
      </c>
      <c r="Q457" s="37">
        <f>IF(ISNUMBER(I457),MAX(0,INDEX('913'!$E$6:$E$1205,I457)),0)</f>
        <v>0</v>
      </c>
      <c r="R457" s="37">
        <f>IF(ISNUMBER(J457),MAX(0,INDEX('913'!$E$6:$E$1205,J457)),0)</f>
        <v>0</v>
      </c>
      <c r="S457" s="37">
        <f>IF(ISNUMBER(K457),MAX(0,INDEX('913'!$E$6:$E$1205,K457)),0)</f>
        <v>0</v>
      </c>
      <c r="T457" s="37">
        <f>IF(ISNUMBER(L457),MAX(0,INDEX('913'!$E$6:$E$1205,L457)),0)</f>
        <v>0</v>
      </c>
      <c r="U457" s="37">
        <f>IF(ISNUMBER(M457),MAX(0,INDEX('913'!$E$6:$E$1205,M457)),0)</f>
        <v>0</v>
      </c>
      <c r="V457" s="37">
        <f>IF(ISNUMBER(N457),MAX(0,INDEX('913'!$E$6:$E$1205,N457)),0)</f>
        <v>0</v>
      </c>
      <c r="W457" s="37">
        <f>IF(ISNUMBER(O457),MAX(0,INDEX('913'!$E$6:$E$1205,O457)),0)</f>
        <v>0</v>
      </c>
      <c r="X457" s="52">
        <f>IF(ISNUMBER(P457),MAX(0,INDEX('913'!$E$6:$E$1205,P457)),0)</f>
        <v>0</v>
      </c>
      <c r="Y457" s="37">
        <f>IF(ISNUMBER(I457),MAX(0,INDEX('913'!$F$6:$F$1205,I457)),0)</f>
        <v>0</v>
      </c>
      <c r="Z457" s="37">
        <f>IF(ISNUMBER(J457),MAX(0,INDEX('913'!$F$6:$F$1205,J457)),0)</f>
        <v>0</v>
      </c>
      <c r="AA457" s="37">
        <f>IF(ISNUMBER(K457),MAX(0,INDEX('913'!$F$6:$F$1205,K457)),0)</f>
        <v>0</v>
      </c>
      <c r="AB457" s="37">
        <f>IF(ISNUMBER(L457),MAX(0,INDEX('913'!$F$6:$F$1205,L457)),0)</f>
        <v>0</v>
      </c>
      <c r="AC457" s="37">
        <f>IF(ISNUMBER(M457),MAX(0,INDEX('913'!$F$6:$F$1205,M457)),0)</f>
        <v>0</v>
      </c>
      <c r="AD457" s="37">
        <f>IF(ISNUMBER(N457),MAX(0,INDEX('913'!$F$6:$F$1205,N457)),0)</f>
        <v>0</v>
      </c>
      <c r="AE457" s="37">
        <f>IF(ISNUMBER(O457),MAX(0,INDEX('913'!$F$6:$F$1205,O457)),0)</f>
        <v>0</v>
      </c>
      <c r="AF457" s="37">
        <f>IF(ISNUMBER(P457),MAX(0,INDEX('913'!$F$6:$F$1205,P457)),0)</f>
        <v>0</v>
      </c>
      <c r="AG457" s="32">
        <f>IF(ISNUMBER(I457),SQRT(INDEX('913'!$I$6:$I$1205,I457)^2+INDEX('913'!$J$6:$J$1205,I457)^2),0)</f>
        <v>0</v>
      </c>
      <c r="AH457" s="32">
        <f>IF(ISNUMBER(J457),SQRT(INDEX('913'!$I$6:$I$1205,J457)^2+INDEX('913'!$J$6:$J$1205,J457)^2),0)</f>
        <v>0</v>
      </c>
      <c r="AI457" s="32">
        <f>IF(ISNUMBER(K457),SQRT(INDEX('913'!$I$6:$I$1205,K457)^2+INDEX('913'!$J$6:$J$1205,K457)^2),0)</f>
        <v>0</v>
      </c>
      <c r="AJ457" s="32">
        <f>IF(ISNUMBER(L457),SQRT(INDEX('913'!$I$6:$I$1205,L457)^2+INDEX('913'!$J$6:$J$1205,L457)^2),0)</f>
        <v>0</v>
      </c>
      <c r="AK457" s="32">
        <f>IF(ISNUMBER(M457),SQRT(INDEX('913'!$I$6:$I$1205,M457)^2+INDEX('913'!$J$6:$J$1205,M457)^2),0)</f>
        <v>0</v>
      </c>
      <c r="AL457" s="32">
        <f>IF(ISNUMBER(N457),SQRT(INDEX('913'!$I$6:$I$1205,N457)^2+INDEX('913'!$J$6:$J$1205,N457)^2),0)</f>
        <v>0</v>
      </c>
      <c r="AM457" s="32">
        <f>IF(ISNUMBER(O457),SQRT(INDEX('913'!$I$6:$I$1205,O457)^2+INDEX('913'!$J$6:$J$1205,O457)^2),0)</f>
        <v>0</v>
      </c>
      <c r="AN457" s="49">
        <f>IF(ISNUMBER(P457),SQRT(INDEX('913'!$I$6:$I$1205,P457)^2+INDEX('913'!$J$6:$J$1205,P457)^2),0)</f>
        <v>0</v>
      </c>
      <c r="AO457" s="37">
        <f t="shared" si="101"/>
        <v>0</v>
      </c>
      <c r="AP457" s="37">
        <f t="shared" si="102"/>
        <v>0</v>
      </c>
      <c r="AQ457" s="33" t="e">
        <f>-100*'935'!W457*(AO457+AP457)/'11'!C$17</f>
        <v>#VALUE!</v>
      </c>
      <c r="AR457" s="37" t="e">
        <f t="shared" si="103"/>
        <v>#VALUE!</v>
      </c>
      <c r="AS457" s="52" t="e">
        <f t="shared" si="104"/>
        <v>#VALUE!</v>
      </c>
      <c r="AT457" s="32" t="e">
        <f>IF('935'!C457="VOID",0,('935'!C457*(1-'935'!X457/'11'!B$17)))</f>
        <v>#VALUE!</v>
      </c>
      <c r="AU457" s="52" t="e">
        <f>'935'!Q457*(1-'935'!Y457/'11'!C$17)/(1-'935'!X457/'11'!B$17)</f>
        <v>#VALUE!</v>
      </c>
      <c r="AV457" s="37" t="e">
        <f>INDEX('DNO totals'!$B$57:$G$57,IF('935'!K457,IF(MOD('935'!K457,1000),IF(MOD('935'!K457,100),IF(MOD('935'!K457,10),IF(MOD('935'!K457,1000)=1,6,5),4),3),2),1))</f>
        <v>#VALUE!</v>
      </c>
      <c r="AW457" s="52" t="e">
        <f t="shared" si="105"/>
        <v>#VALUE!</v>
      </c>
      <c r="AX457" s="32" t="e">
        <f>IF('935'!V457="VOID",0,'935'!V457*(1-'935'!X457/'11'!B$17))</f>
        <v>#VALUE!</v>
      </c>
      <c r="AY457" s="33" t="e">
        <f>IF(H457,-100*'Charging rates'!B$10/'11'!B$17*AX457/H457,0)</f>
        <v>#VALUE!</v>
      </c>
      <c r="AZ457" s="33" t="e">
        <f>IF(C457,'DNO totals'!B$41,0)</f>
        <v>#VALUE!</v>
      </c>
      <c r="BA457" s="33" t="e">
        <f t="shared" si="106"/>
        <v>#VALUE!</v>
      </c>
      <c r="BB457" s="33" t="e">
        <f t="shared" si="107"/>
        <v>#VALUE!</v>
      </c>
      <c r="BC457" s="53" t="e">
        <f t="shared" si="108"/>
        <v>#VALUE!</v>
      </c>
      <c r="BD457" s="32" t="e">
        <f>IF(AT457,'935'!H457*AT457/(AT457+D457+H457),0)</f>
        <v>#VALUE!</v>
      </c>
      <c r="BE457" s="32" t="e">
        <f>IF(H457,'935'!H457*H457/(AT457+D457+H457),0)</f>
        <v>#VALUE!</v>
      </c>
      <c r="BF457" s="32" t="e">
        <f>BD457*(1-'935'!X457/'11'!B$17)</f>
        <v>#VALUE!</v>
      </c>
      <c r="BG457" s="49" t="e">
        <f>BE457*(1-'935'!X457/'11'!B$17)</f>
        <v>#VALUE!</v>
      </c>
      <c r="BH457" s="52" t="e">
        <f>AV457*Parameters!B$6</f>
        <v>#VALUE!</v>
      </c>
      <c r="BI457" s="37" t="e">
        <f>IF('935'!$K457=1000,'Charging rates'!$C$38*$BH457/(1+'DNO totals'!$C$99)*'935'!$L457,0)</f>
        <v>#VALUE!</v>
      </c>
      <c r="BJ457" s="37" t="e">
        <f>IF(MOD('935'!$K457,1000)=100,'Charging rates'!$D$38*$BH457/(1+'DNO totals'!$D$99)*'935'!$M457,0)</f>
        <v>#VALUE!</v>
      </c>
      <c r="BK457" s="37" t="e">
        <f>IF(MOD('935'!$K457,100)=10,'Charging rates'!$E$38*$BH457/(1+'DNO totals'!$E$99)*'935'!$N457,0)</f>
        <v>#VALUE!</v>
      </c>
      <c r="BL457" s="37" t="e">
        <f>IF(AND(MOD('935'!$K457,10)&gt;0,MOD('935'!$K457,1000)&gt;1),'Charging rates'!$F$38*$BH457/(1+'DNO totals'!$F$99)*'935'!$O457,0)</f>
        <v>#VALUE!</v>
      </c>
      <c r="BM457" s="37" t="e">
        <f>IF(MOD('935'!$K457,1000)=1,'Charging rates'!$G$38*$BH457/(1+'DNO totals'!$G$99)*'935'!$P457,0)</f>
        <v>#VALUE!</v>
      </c>
      <c r="BN457" s="52" t="e">
        <f t="shared" si="109"/>
        <v>#VALUE!</v>
      </c>
      <c r="BO457" s="37" t="e">
        <f>IF('935'!$K457&gt;1000,'Charging rates'!$C$38*$AW457*'935'!$L457,0)</f>
        <v>#VALUE!</v>
      </c>
      <c r="BP457" s="37" t="e">
        <f>IF(MOD('935'!$K457,1000)&gt;100,'Charging rates'!$D$38*$AW457*'935'!$M457,0)</f>
        <v>#VALUE!</v>
      </c>
      <c r="BQ457" s="37" t="e">
        <f>IF(MOD('935'!$K457,100)&gt;10,'Charging rates'!$E$38*$AW457*'935'!$N457,0)</f>
        <v>#VALUE!</v>
      </c>
      <c r="BR457" s="52" t="e">
        <f t="shared" si="110"/>
        <v>#VALUE!</v>
      </c>
      <c r="BS457" s="48" t="e">
        <f>'935'!C457&lt;&gt;"VOID"</f>
        <v>#VALUE!</v>
      </c>
      <c r="BT457" s="33" t="e">
        <f>IF(BS457,(100/'11'!B$17*BD457*((1-'935'!I457)*'Charging rates'!B$51+'Charging rates'!B$63)),0)</f>
        <v>#VALUE!</v>
      </c>
      <c r="BU457" s="33" t="e">
        <f>100/'11'!B$17*BG457*('Charging rates'!B$51+'Charging rates'!B$63)</f>
        <v>#VALUE!</v>
      </c>
      <c r="BV457" s="33" t="e">
        <f>100/'11'!B$17*BE457*('Charging rates'!B$51+'Charging rates'!B$63)</f>
        <v>#VALUE!</v>
      </c>
      <c r="BW457" s="53" t="e">
        <f t="shared" si="111"/>
        <v>#VALUE!</v>
      </c>
      <c r="BX457" s="32" t="e">
        <f>AT457-('935'!T457*(1-'935'!X457/'11'!B$17))</f>
        <v>#VALUE!</v>
      </c>
      <c r="BY457" s="32">
        <f>0-IF(ISNUMBER(I457),INDEX('913'!$I$6:$I$1205,I457),0)-IF(ISNUMBER(J457),INDEX('913'!$I$6:$I$1205,J457),0)-IF(ISNUMBER(K457),INDEX('913'!$I$6:$I$1205,K457),0)-IF(ISNUMBER(L457),INDEX('913'!$I$6:$I$1205,L457),0)-IF(ISNUMBER(M457),INDEX('913'!$I$6:$I$1205,M457),0)-IF(ISNUMBER(N457),INDEX('913'!$I$6:$I$1205,N457),0)-IF(ISNUMBER(O457),INDEX('913'!$I$6:$I$1205,O457),0)-IF(ISNUMBER(P457),INDEX('913'!$I$6:$I$1205,P457),0)</f>
        <v>0</v>
      </c>
      <c r="BZ457" s="37">
        <f>IF(BY457=0,1,MAX(1,SQRT(BY457^2+(IF(ISNUMBER(I457),INDEX('913'!$J$6:$J$1205,I457),0)+IF(ISNUMBER(J457),INDEX('913'!$J$6:$J$1205,J457),0)+IF(ISNUMBER(K457),INDEX('913'!$J$6:$J$1205,K457),0)+IF(ISNUMBER(L457),INDEX('913'!$J$6:$J$1205,L457),0)+IF(ISNUMBER(M457),INDEX('913'!$J$6:$J$1205,M457),0)+IF(ISNUMBER(N457),INDEX('913'!$J$6:$J$1205,N457),0)+IF(ISNUMBER(O457),INDEX('913'!$J$6:$J$1205,O457),0)+IF(ISNUMBER(P457),INDEX('913'!$J$6:$J$1205,P457),0))^2)/BY457))</f>
        <v>1</v>
      </c>
      <c r="CA457" s="33" t="e">
        <f>100*AO457/'11'!B$17</f>
        <v>#VALUE!</v>
      </c>
      <c r="CB457" s="37" t="e">
        <f>100*(AP457*BZ457)/'11'!C$17</f>
        <v>#VALUE!</v>
      </c>
      <c r="CC457" s="37" t="e">
        <f t="shared" si="112"/>
        <v>#VALUE!</v>
      </c>
      <c r="CD457" s="33" t="e">
        <f t="shared" si="113"/>
        <v>#VALUE!</v>
      </c>
      <c r="CE457" s="54" t="e">
        <f>'11'!C$17-'935'!Y457</f>
        <v>#VALUE!</v>
      </c>
      <c r="CF457" s="37" t="e">
        <f>MAX('DNO totals'!B$312+0,MIN('935'!L457+0,'DNO totals'!B$304+0))</f>
        <v>#VALUE!</v>
      </c>
      <c r="CG457" s="37" t="e">
        <f>MAX('DNO totals'!C$312+0,MIN('935'!M457+0,'DNO totals'!C$304+0))</f>
        <v>#VALUE!</v>
      </c>
      <c r="CH457" s="37" t="e">
        <f>MAX('DNO totals'!D$312+0,MIN('935'!N457+0,'DNO totals'!D$304+0))</f>
        <v>#VALUE!</v>
      </c>
      <c r="CI457" s="37" t="e">
        <f>MAX('DNO totals'!E$312+0,MIN('935'!O457+0,'DNO totals'!E$304+0))</f>
        <v>#VALUE!</v>
      </c>
      <c r="CJ457" s="52" t="e">
        <f>MAX('DNO totals'!F$312+0,MIN('935'!P457+0,'DNO totals'!F$304+0))</f>
        <v>#VALUE!</v>
      </c>
      <c r="CK457" s="37" t="e">
        <f>IF('935'!$K457=1000,'Charging rates'!$C$38*$BH457/(1+'DNO totals'!$C$99)*$CF457,0)</f>
        <v>#VALUE!</v>
      </c>
      <c r="CL457" s="37" t="e">
        <f>IF(MOD('935'!$K457,1000)=100,'Charging rates'!$D$38*$BH457/(1+'DNO totals'!$D$99)*$CG457,0)</f>
        <v>#VALUE!</v>
      </c>
      <c r="CM457" s="37" t="e">
        <f>IF(MOD('935'!$K457,100)=10,'Charging rates'!$E$38*$BH457/(1+'DNO totals'!$E$99)*$CH457,0)</f>
        <v>#VALUE!</v>
      </c>
      <c r="CN457" s="37" t="e">
        <f>IF(AND(MOD('935'!$K457,10)&gt;0,MOD('935'!$K457,1000)&gt;1),'Charging rates'!$F$38*$BH457/(1+'DNO totals'!$F$99)*$CI457,0)</f>
        <v>#VALUE!</v>
      </c>
      <c r="CO457" s="37" t="e">
        <f>IF(MOD('935'!$K457,1000)=1,'Charging rates'!$G$38*$BH457/(1+'DNO totals'!$G$99)*$CJ457,0)</f>
        <v>#VALUE!</v>
      </c>
      <c r="CP457" s="52" t="e">
        <f t="shared" si="114"/>
        <v>#VALUE!</v>
      </c>
      <c r="CQ457" s="37" t="e">
        <f>IF('935'!$K457&gt;1000,'Charging rates'!$C$38*$AW457*$CF457,0)</f>
        <v>#VALUE!</v>
      </c>
      <c r="CR457" s="37" t="e">
        <f>IF(MOD('935'!$K457,1000)&gt;100,'Charging rates'!$D$38*$AW457*$CG457,0)</f>
        <v>#VALUE!</v>
      </c>
      <c r="CS457" s="37" t="e">
        <f>IF(MOD('935'!$K457,100)&gt;10,'Charging rates'!$E$38*$AW457*$CH457,0)</f>
        <v>#VALUE!</v>
      </c>
      <c r="CT457" s="52" t="e">
        <f t="shared" si="115"/>
        <v>#VALUE!</v>
      </c>
      <c r="CU457" s="33" t="e">
        <f>100*(AP457*'935'!Q457*BZ457)/'11'!B$17</f>
        <v>#VALUE!</v>
      </c>
      <c r="CV457" s="33" t="e">
        <f>100/'11'!B$17*'Charging rates'!B$10*AW457</f>
        <v>#VALUE!</v>
      </c>
      <c r="CW457" s="33" t="e">
        <f>IF(AT457=0,0,(1-BX457/AT457)*(CA457+IF('935'!Q457=0,0,(CB457*'935'!Q457*('11'!C$17-'935'!Y457)/('11'!B$17-'935'!X457)))))</f>
        <v>#VALUE!</v>
      </c>
      <c r="CX457" s="33" t="e">
        <f t="shared" si="116"/>
        <v>#VALUE!</v>
      </c>
      <c r="CY457" s="49" t="e">
        <f t="shared" si="117"/>
        <v>#VALUE!</v>
      </c>
      <c r="CZ457" s="32" t="e">
        <f>AT457*(Parameters!B$21+AU457)*IF('DNO totals'!B$323&lt;0,1,'935'!S457)</f>
        <v>#VALUE!</v>
      </c>
      <c r="DA457" s="52" t="e">
        <f>IF('DNO totals'!B$323&lt;0,1,'935'!S457)*(Parameters!B$21+AU457)</f>
        <v>#VALUE!</v>
      </c>
      <c r="DB457" s="37" t="e">
        <f>CX457+'Charging rates'!B$106*DA457*100/'11'!B$17</f>
        <v>#VALUE!</v>
      </c>
      <c r="DC457" s="37" t="e">
        <f>DB457+'Charging rates'!B$116*(Parameters!B$21+AU457)*100/'11'!B$17*IF('DNO totals'!B$323&lt;0,1,'935'!S457)</f>
        <v>#VALUE!</v>
      </c>
      <c r="DD457" s="37" t="e">
        <f>'Charging rates'!B$97*(CP457+CT457)*100/'11'!B$17</f>
        <v>#VALUE!</v>
      </c>
      <c r="DE457" s="33" t="e">
        <f>MAX(0-(CB457*AU457*'11'!C$17/'11'!B$17),DC457+DD457)</f>
        <v>#VALUE!</v>
      </c>
      <c r="DF457" s="37" t="e">
        <f>IF(BS457,IF(AU457=0,CC457,MAX(0,MIN(CC457,CC457+(DE457/'935'!Q457*('11'!B$17-'935'!X457)/('11'!C$17-'935'!Y457))))),0)</f>
        <v>#VALUE!</v>
      </c>
      <c r="DG457" s="33" t="e">
        <f t="shared" si="118"/>
        <v>#VALUE!</v>
      </c>
      <c r="DH457" s="53" t="e">
        <f t="shared" si="119"/>
        <v>#VALUE!</v>
      </c>
    </row>
    <row r="458" spans="1:112">
      <c r="A458" s="28">
        <v>358</v>
      </c>
      <c r="B458" s="47" t="e">
        <f>'935'!B458</f>
        <v>#VALUE!</v>
      </c>
      <c r="C458" s="48" t="e">
        <f>OR('935'!E458&lt;&gt;"VOID",'935'!F458&lt;&gt;"VOID",'935'!G458&lt;&gt;"VOID")</f>
        <v>#VALUE!</v>
      </c>
      <c r="D458" s="32" t="e">
        <f>IF('935'!D458="VOID",0,'935'!D458*(1-'935'!X458/'11'!B$17))</f>
        <v>#VALUE!</v>
      </c>
      <c r="E458" s="32" t="e">
        <f>IF('935'!E458="VOID",0,'935'!E458*(1-'935'!X458/'11'!B$17))</f>
        <v>#VALUE!</v>
      </c>
      <c r="F458" s="32" t="e">
        <f>IF('935'!F458="VOID",0,'935'!F458*(1-'935'!X458/'11'!B$17))</f>
        <v>#VALUE!</v>
      </c>
      <c r="G458" s="32" t="e">
        <f>IF('935'!G458="VOID",0,'935'!G458*(1-'935'!X458/'11'!B$17))</f>
        <v>#VALUE!</v>
      </c>
      <c r="H458" s="49" t="e">
        <f t="shared" si="100"/>
        <v>#VALUE!</v>
      </c>
      <c r="I458" s="50" t="e">
        <f>MATCH('935'!J458,'913'!$B$6:$B$1205,0)</f>
        <v>#VALUE!</v>
      </c>
      <c r="J458" s="50" t="e">
        <f>MATCH(INDEX('913'!$D$6:$D$1205,I458),'913'!$B$6:$B$1205,0)</f>
        <v>#VALUE!</v>
      </c>
      <c r="K458" s="50" t="e">
        <f>MATCH(INDEX('913'!$D$6:$D$1205,J458),'913'!$B$6:$B$1205,0)</f>
        <v>#VALUE!</v>
      </c>
      <c r="L458" s="50" t="e">
        <f>MATCH(INDEX('913'!$D$6:$D$1205,K458),'913'!$B$6:$B$1205,0)</f>
        <v>#VALUE!</v>
      </c>
      <c r="M458" s="50" t="e">
        <f>MATCH(INDEX('913'!$D$6:$D$1205,L458),'913'!$B$6:$B$1205,0)</f>
        <v>#VALUE!</v>
      </c>
      <c r="N458" s="50" t="e">
        <f>MATCH(INDEX('913'!$D$6:$D$1205,M458),'913'!$B$6:$B$1205,0)</f>
        <v>#VALUE!</v>
      </c>
      <c r="O458" s="50" t="e">
        <f>MATCH(INDEX('913'!$D$6:$D$1205,N458),'913'!$B$6:$B$1205,0)</f>
        <v>#VALUE!</v>
      </c>
      <c r="P458" s="51" t="e">
        <f>MATCH(INDEX('913'!$D$6:$D$1205,O458),'913'!$B$6:$B$1205,0)</f>
        <v>#VALUE!</v>
      </c>
      <c r="Q458" s="37">
        <f>IF(ISNUMBER(I458),MAX(0,INDEX('913'!$E$6:$E$1205,I458)),0)</f>
        <v>0</v>
      </c>
      <c r="R458" s="37">
        <f>IF(ISNUMBER(J458),MAX(0,INDEX('913'!$E$6:$E$1205,J458)),0)</f>
        <v>0</v>
      </c>
      <c r="S458" s="37">
        <f>IF(ISNUMBER(K458),MAX(0,INDEX('913'!$E$6:$E$1205,K458)),0)</f>
        <v>0</v>
      </c>
      <c r="T458" s="37">
        <f>IF(ISNUMBER(L458),MAX(0,INDEX('913'!$E$6:$E$1205,L458)),0)</f>
        <v>0</v>
      </c>
      <c r="U458" s="37">
        <f>IF(ISNUMBER(M458),MAX(0,INDEX('913'!$E$6:$E$1205,M458)),0)</f>
        <v>0</v>
      </c>
      <c r="V458" s="37">
        <f>IF(ISNUMBER(N458),MAX(0,INDEX('913'!$E$6:$E$1205,N458)),0)</f>
        <v>0</v>
      </c>
      <c r="W458" s="37">
        <f>IF(ISNUMBER(O458),MAX(0,INDEX('913'!$E$6:$E$1205,O458)),0)</f>
        <v>0</v>
      </c>
      <c r="X458" s="52">
        <f>IF(ISNUMBER(P458),MAX(0,INDEX('913'!$E$6:$E$1205,P458)),0)</f>
        <v>0</v>
      </c>
      <c r="Y458" s="37">
        <f>IF(ISNUMBER(I458),MAX(0,INDEX('913'!$F$6:$F$1205,I458)),0)</f>
        <v>0</v>
      </c>
      <c r="Z458" s="37">
        <f>IF(ISNUMBER(J458),MAX(0,INDEX('913'!$F$6:$F$1205,J458)),0)</f>
        <v>0</v>
      </c>
      <c r="AA458" s="37">
        <f>IF(ISNUMBER(K458),MAX(0,INDEX('913'!$F$6:$F$1205,K458)),0)</f>
        <v>0</v>
      </c>
      <c r="AB458" s="37">
        <f>IF(ISNUMBER(L458),MAX(0,INDEX('913'!$F$6:$F$1205,L458)),0)</f>
        <v>0</v>
      </c>
      <c r="AC458" s="37">
        <f>IF(ISNUMBER(M458),MAX(0,INDEX('913'!$F$6:$F$1205,M458)),0)</f>
        <v>0</v>
      </c>
      <c r="AD458" s="37">
        <f>IF(ISNUMBER(N458),MAX(0,INDEX('913'!$F$6:$F$1205,N458)),0)</f>
        <v>0</v>
      </c>
      <c r="AE458" s="37">
        <f>IF(ISNUMBER(O458),MAX(0,INDEX('913'!$F$6:$F$1205,O458)),0)</f>
        <v>0</v>
      </c>
      <c r="AF458" s="37">
        <f>IF(ISNUMBER(P458),MAX(0,INDEX('913'!$F$6:$F$1205,P458)),0)</f>
        <v>0</v>
      </c>
      <c r="AG458" s="32">
        <f>IF(ISNUMBER(I458),SQRT(INDEX('913'!$I$6:$I$1205,I458)^2+INDEX('913'!$J$6:$J$1205,I458)^2),0)</f>
        <v>0</v>
      </c>
      <c r="AH458" s="32">
        <f>IF(ISNUMBER(J458),SQRT(INDEX('913'!$I$6:$I$1205,J458)^2+INDEX('913'!$J$6:$J$1205,J458)^2),0)</f>
        <v>0</v>
      </c>
      <c r="AI458" s="32">
        <f>IF(ISNUMBER(K458),SQRT(INDEX('913'!$I$6:$I$1205,K458)^2+INDEX('913'!$J$6:$J$1205,K458)^2),0)</f>
        <v>0</v>
      </c>
      <c r="AJ458" s="32">
        <f>IF(ISNUMBER(L458),SQRT(INDEX('913'!$I$6:$I$1205,L458)^2+INDEX('913'!$J$6:$J$1205,L458)^2),0)</f>
        <v>0</v>
      </c>
      <c r="AK458" s="32">
        <f>IF(ISNUMBER(M458),SQRT(INDEX('913'!$I$6:$I$1205,M458)^2+INDEX('913'!$J$6:$J$1205,M458)^2),0)</f>
        <v>0</v>
      </c>
      <c r="AL458" s="32">
        <f>IF(ISNUMBER(N458),SQRT(INDEX('913'!$I$6:$I$1205,N458)^2+INDEX('913'!$J$6:$J$1205,N458)^2),0)</f>
        <v>0</v>
      </c>
      <c r="AM458" s="32">
        <f>IF(ISNUMBER(O458),SQRT(INDEX('913'!$I$6:$I$1205,O458)^2+INDEX('913'!$J$6:$J$1205,O458)^2),0)</f>
        <v>0</v>
      </c>
      <c r="AN458" s="49">
        <f>IF(ISNUMBER(P458),SQRT(INDEX('913'!$I$6:$I$1205,P458)^2+INDEX('913'!$J$6:$J$1205,P458)^2),0)</f>
        <v>0</v>
      </c>
      <c r="AO458" s="37">
        <f t="shared" si="101"/>
        <v>0</v>
      </c>
      <c r="AP458" s="37">
        <f t="shared" si="102"/>
        <v>0</v>
      </c>
      <c r="AQ458" s="33" t="e">
        <f>-100*'935'!W458*(AO458+AP458)/'11'!C$17</f>
        <v>#VALUE!</v>
      </c>
      <c r="AR458" s="37" t="e">
        <f t="shared" si="103"/>
        <v>#VALUE!</v>
      </c>
      <c r="AS458" s="52" t="e">
        <f t="shared" si="104"/>
        <v>#VALUE!</v>
      </c>
      <c r="AT458" s="32" t="e">
        <f>IF('935'!C458="VOID",0,('935'!C458*(1-'935'!X458/'11'!B$17)))</f>
        <v>#VALUE!</v>
      </c>
      <c r="AU458" s="52" t="e">
        <f>'935'!Q458*(1-'935'!Y458/'11'!C$17)/(1-'935'!X458/'11'!B$17)</f>
        <v>#VALUE!</v>
      </c>
      <c r="AV458" s="37" t="e">
        <f>INDEX('DNO totals'!$B$57:$G$57,IF('935'!K458,IF(MOD('935'!K458,1000),IF(MOD('935'!K458,100),IF(MOD('935'!K458,10),IF(MOD('935'!K458,1000)=1,6,5),4),3),2),1))</f>
        <v>#VALUE!</v>
      </c>
      <c r="AW458" s="52" t="e">
        <f t="shared" si="105"/>
        <v>#VALUE!</v>
      </c>
      <c r="AX458" s="32" t="e">
        <f>IF('935'!V458="VOID",0,'935'!V458*(1-'935'!X458/'11'!B$17))</f>
        <v>#VALUE!</v>
      </c>
      <c r="AY458" s="33" t="e">
        <f>IF(H458,-100*'Charging rates'!B$10/'11'!B$17*AX458/H458,0)</f>
        <v>#VALUE!</v>
      </c>
      <c r="AZ458" s="33" t="e">
        <f>IF(C458,'DNO totals'!B$41,0)</f>
        <v>#VALUE!</v>
      </c>
      <c r="BA458" s="33" t="e">
        <f t="shared" si="106"/>
        <v>#VALUE!</v>
      </c>
      <c r="BB458" s="33" t="e">
        <f t="shared" si="107"/>
        <v>#VALUE!</v>
      </c>
      <c r="BC458" s="53" t="e">
        <f t="shared" si="108"/>
        <v>#VALUE!</v>
      </c>
      <c r="BD458" s="32" t="e">
        <f>IF(AT458,'935'!H458*AT458/(AT458+D458+H458),0)</f>
        <v>#VALUE!</v>
      </c>
      <c r="BE458" s="32" t="e">
        <f>IF(H458,'935'!H458*H458/(AT458+D458+H458),0)</f>
        <v>#VALUE!</v>
      </c>
      <c r="BF458" s="32" t="e">
        <f>BD458*(1-'935'!X458/'11'!B$17)</f>
        <v>#VALUE!</v>
      </c>
      <c r="BG458" s="49" t="e">
        <f>BE458*(1-'935'!X458/'11'!B$17)</f>
        <v>#VALUE!</v>
      </c>
      <c r="BH458" s="52" t="e">
        <f>AV458*Parameters!B$6</f>
        <v>#VALUE!</v>
      </c>
      <c r="BI458" s="37" t="e">
        <f>IF('935'!$K458=1000,'Charging rates'!$C$38*$BH458/(1+'DNO totals'!$C$99)*'935'!$L458,0)</f>
        <v>#VALUE!</v>
      </c>
      <c r="BJ458" s="37" t="e">
        <f>IF(MOD('935'!$K458,1000)=100,'Charging rates'!$D$38*$BH458/(1+'DNO totals'!$D$99)*'935'!$M458,0)</f>
        <v>#VALUE!</v>
      </c>
      <c r="BK458" s="37" t="e">
        <f>IF(MOD('935'!$K458,100)=10,'Charging rates'!$E$38*$BH458/(1+'DNO totals'!$E$99)*'935'!$N458,0)</f>
        <v>#VALUE!</v>
      </c>
      <c r="BL458" s="37" t="e">
        <f>IF(AND(MOD('935'!$K458,10)&gt;0,MOD('935'!$K458,1000)&gt;1),'Charging rates'!$F$38*$BH458/(1+'DNO totals'!$F$99)*'935'!$O458,0)</f>
        <v>#VALUE!</v>
      </c>
      <c r="BM458" s="37" t="e">
        <f>IF(MOD('935'!$K458,1000)=1,'Charging rates'!$G$38*$BH458/(1+'DNO totals'!$G$99)*'935'!$P458,0)</f>
        <v>#VALUE!</v>
      </c>
      <c r="BN458" s="52" t="e">
        <f t="shared" si="109"/>
        <v>#VALUE!</v>
      </c>
      <c r="BO458" s="37" t="e">
        <f>IF('935'!$K458&gt;1000,'Charging rates'!$C$38*$AW458*'935'!$L458,0)</f>
        <v>#VALUE!</v>
      </c>
      <c r="BP458" s="37" t="e">
        <f>IF(MOD('935'!$K458,1000)&gt;100,'Charging rates'!$D$38*$AW458*'935'!$M458,0)</f>
        <v>#VALUE!</v>
      </c>
      <c r="BQ458" s="37" t="e">
        <f>IF(MOD('935'!$K458,100)&gt;10,'Charging rates'!$E$38*$AW458*'935'!$N458,0)</f>
        <v>#VALUE!</v>
      </c>
      <c r="BR458" s="52" t="e">
        <f t="shared" si="110"/>
        <v>#VALUE!</v>
      </c>
      <c r="BS458" s="48" t="e">
        <f>'935'!C458&lt;&gt;"VOID"</f>
        <v>#VALUE!</v>
      </c>
      <c r="BT458" s="33" t="e">
        <f>IF(BS458,(100/'11'!B$17*BD458*((1-'935'!I458)*'Charging rates'!B$51+'Charging rates'!B$63)),0)</f>
        <v>#VALUE!</v>
      </c>
      <c r="BU458" s="33" t="e">
        <f>100/'11'!B$17*BG458*('Charging rates'!B$51+'Charging rates'!B$63)</f>
        <v>#VALUE!</v>
      </c>
      <c r="BV458" s="33" t="e">
        <f>100/'11'!B$17*BE458*('Charging rates'!B$51+'Charging rates'!B$63)</f>
        <v>#VALUE!</v>
      </c>
      <c r="BW458" s="53" t="e">
        <f t="shared" si="111"/>
        <v>#VALUE!</v>
      </c>
      <c r="BX458" s="32" t="e">
        <f>AT458-('935'!T458*(1-'935'!X458/'11'!B$17))</f>
        <v>#VALUE!</v>
      </c>
      <c r="BY458" s="32">
        <f>0-IF(ISNUMBER(I458),INDEX('913'!$I$6:$I$1205,I458),0)-IF(ISNUMBER(J458),INDEX('913'!$I$6:$I$1205,J458),0)-IF(ISNUMBER(K458),INDEX('913'!$I$6:$I$1205,K458),0)-IF(ISNUMBER(L458),INDEX('913'!$I$6:$I$1205,L458),0)-IF(ISNUMBER(M458),INDEX('913'!$I$6:$I$1205,M458),0)-IF(ISNUMBER(N458),INDEX('913'!$I$6:$I$1205,N458),0)-IF(ISNUMBER(O458),INDEX('913'!$I$6:$I$1205,O458),0)-IF(ISNUMBER(P458),INDEX('913'!$I$6:$I$1205,P458),0)</f>
        <v>0</v>
      </c>
      <c r="BZ458" s="37">
        <f>IF(BY458=0,1,MAX(1,SQRT(BY458^2+(IF(ISNUMBER(I458),INDEX('913'!$J$6:$J$1205,I458),0)+IF(ISNUMBER(J458),INDEX('913'!$J$6:$J$1205,J458),0)+IF(ISNUMBER(K458),INDEX('913'!$J$6:$J$1205,K458),0)+IF(ISNUMBER(L458),INDEX('913'!$J$6:$J$1205,L458),0)+IF(ISNUMBER(M458),INDEX('913'!$J$6:$J$1205,M458),0)+IF(ISNUMBER(N458),INDEX('913'!$J$6:$J$1205,N458),0)+IF(ISNUMBER(O458),INDEX('913'!$J$6:$J$1205,O458),0)+IF(ISNUMBER(P458),INDEX('913'!$J$6:$J$1205,P458),0))^2)/BY458))</f>
        <v>1</v>
      </c>
      <c r="CA458" s="33" t="e">
        <f>100*AO458/'11'!B$17</f>
        <v>#VALUE!</v>
      </c>
      <c r="CB458" s="37" t="e">
        <f>100*(AP458*BZ458)/'11'!C$17</f>
        <v>#VALUE!</v>
      </c>
      <c r="CC458" s="37" t="e">
        <f t="shared" si="112"/>
        <v>#VALUE!</v>
      </c>
      <c r="CD458" s="33" t="e">
        <f t="shared" si="113"/>
        <v>#VALUE!</v>
      </c>
      <c r="CE458" s="54" t="e">
        <f>'11'!C$17-'935'!Y458</f>
        <v>#VALUE!</v>
      </c>
      <c r="CF458" s="37" t="e">
        <f>MAX('DNO totals'!B$312+0,MIN('935'!L458+0,'DNO totals'!B$304+0))</f>
        <v>#VALUE!</v>
      </c>
      <c r="CG458" s="37" t="e">
        <f>MAX('DNO totals'!C$312+0,MIN('935'!M458+0,'DNO totals'!C$304+0))</f>
        <v>#VALUE!</v>
      </c>
      <c r="CH458" s="37" t="e">
        <f>MAX('DNO totals'!D$312+0,MIN('935'!N458+0,'DNO totals'!D$304+0))</f>
        <v>#VALUE!</v>
      </c>
      <c r="CI458" s="37" t="e">
        <f>MAX('DNO totals'!E$312+0,MIN('935'!O458+0,'DNO totals'!E$304+0))</f>
        <v>#VALUE!</v>
      </c>
      <c r="CJ458" s="52" t="e">
        <f>MAX('DNO totals'!F$312+0,MIN('935'!P458+0,'DNO totals'!F$304+0))</f>
        <v>#VALUE!</v>
      </c>
      <c r="CK458" s="37" t="e">
        <f>IF('935'!$K458=1000,'Charging rates'!$C$38*$BH458/(1+'DNO totals'!$C$99)*$CF458,0)</f>
        <v>#VALUE!</v>
      </c>
      <c r="CL458" s="37" t="e">
        <f>IF(MOD('935'!$K458,1000)=100,'Charging rates'!$D$38*$BH458/(1+'DNO totals'!$D$99)*$CG458,0)</f>
        <v>#VALUE!</v>
      </c>
      <c r="CM458" s="37" t="e">
        <f>IF(MOD('935'!$K458,100)=10,'Charging rates'!$E$38*$BH458/(1+'DNO totals'!$E$99)*$CH458,0)</f>
        <v>#VALUE!</v>
      </c>
      <c r="CN458" s="37" t="e">
        <f>IF(AND(MOD('935'!$K458,10)&gt;0,MOD('935'!$K458,1000)&gt;1),'Charging rates'!$F$38*$BH458/(1+'DNO totals'!$F$99)*$CI458,0)</f>
        <v>#VALUE!</v>
      </c>
      <c r="CO458" s="37" t="e">
        <f>IF(MOD('935'!$K458,1000)=1,'Charging rates'!$G$38*$BH458/(1+'DNO totals'!$G$99)*$CJ458,0)</f>
        <v>#VALUE!</v>
      </c>
      <c r="CP458" s="52" t="e">
        <f t="shared" si="114"/>
        <v>#VALUE!</v>
      </c>
      <c r="CQ458" s="37" t="e">
        <f>IF('935'!$K458&gt;1000,'Charging rates'!$C$38*$AW458*$CF458,0)</f>
        <v>#VALUE!</v>
      </c>
      <c r="CR458" s="37" t="e">
        <f>IF(MOD('935'!$K458,1000)&gt;100,'Charging rates'!$D$38*$AW458*$CG458,0)</f>
        <v>#VALUE!</v>
      </c>
      <c r="CS458" s="37" t="e">
        <f>IF(MOD('935'!$K458,100)&gt;10,'Charging rates'!$E$38*$AW458*$CH458,0)</f>
        <v>#VALUE!</v>
      </c>
      <c r="CT458" s="52" t="e">
        <f t="shared" si="115"/>
        <v>#VALUE!</v>
      </c>
      <c r="CU458" s="33" t="e">
        <f>100*(AP458*'935'!Q458*BZ458)/'11'!B$17</f>
        <v>#VALUE!</v>
      </c>
      <c r="CV458" s="33" t="e">
        <f>100/'11'!B$17*'Charging rates'!B$10*AW458</f>
        <v>#VALUE!</v>
      </c>
      <c r="CW458" s="33" t="e">
        <f>IF(AT458=0,0,(1-BX458/AT458)*(CA458+IF('935'!Q458=0,0,(CB458*'935'!Q458*('11'!C$17-'935'!Y458)/('11'!B$17-'935'!X458)))))</f>
        <v>#VALUE!</v>
      </c>
      <c r="CX458" s="33" t="e">
        <f t="shared" si="116"/>
        <v>#VALUE!</v>
      </c>
      <c r="CY458" s="49" t="e">
        <f t="shared" si="117"/>
        <v>#VALUE!</v>
      </c>
      <c r="CZ458" s="32" t="e">
        <f>AT458*(Parameters!B$21+AU458)*IF('DNO totals'!B$323&lt;0,1,'935'!S458)</f>
        <v>#VALUE!</v>
      </c>
      <c r="DA458" s="52" t="e">
        <f>IF('DNO totals'!B$323&lt;0,1,'935'!S458)*(Parameters!B$21+AU458)</f>
        <v>#VALUE!</v>
      </c>
      <c r="DB458" s="37" t="e">
        <f>CX458+'Charging rates'!B$106*DA458*100/'11'!B$17</f>
        <v>#VALUE!</v>
      </c>
      <c r="DC458" s="37" t="e">
        <f>DB458+'Charging rates'!B$116*(Parameters!B$21+AU458)*100/'11'!B$17*IF('DNO totals'!B$323&lt;0,1,'935'!S458)</f>
        <v>#VALUE!</v>
      </c>
      <c r="DD458" s="37" t="e">
        <f>'Charging rates'!B$97*(CP458+CT458)*100/'11'!B$17</f>
        <v>#VALUE!</v>
      </c>
      <c r="DE458" s="33" t="e">
        <f>MAX(0-(CB458*AU458*'11'!C$17/'11'!B$17),DC458+DD458)</f>
        <v>#VALUE!</v>
      </c>
      <c r="DF458" s="37" t="e">
        <f>IF(BS458,IF(AU458=0,CC458,MAX(0,MIN(CC458,CC458+(DE458/'935'!Q458*('11'!B$17-'935'!X458)/('11'!C$17-'935'!Y458))))),0)</f>
        <v>#VALUE!</v>
      </c>
      <c r="DG458" s="33" t="e">
        <f t="shared" si="118"/>
        <v>#VALUE!</v>
      </c>
      <c r="DH458" s="53" t="e">
        <f t="shared" si="119"/>
        <v>#VALUE!</v>
      </c>
    </row>
    <row r="459" spans="1:112">
      <c r="A459" s="28">
        <v>359</v>
      </c>
      <c r="B459" s="47" t="e">
        <f>'935'!B459</f>
        <v>#VALUE!</v>
      </c>
      <c r="C459" s="48" t="e">
        <f>OR('935'!E459&lt;&gt;"VOID",'935'!F459&lt;&gt;"VOID",'935'!G459&lt;&gt;"VOID")</f>
        <v>#VALUE!</v>
      </c>
      <c r="D459" s="32" t="e">
        <f>IF('935'!D459="VOID",0,'935'!D459*(1-'935'!X459/'11'!B$17))</f>
        <v>#VALUE!</v>
      </c>
      <c r="E459" s="32" t="e">
        <f>IF('935'!E459="VOID",0,'935'!E459*(1-'935'!X459/'11'!B$17))</f>
        <v>#VALUE!</v>
      </c>
      <c r="F459" s="32" t="e">
        <f>IF('935'!F459="VOID",0,'935'!F459*(1-'935'!X459/'11'!B$17))</f>
        <v>#VALUE!</v>
      </c>
      <c r="G459" s="32" t="e">
        <f>IF('935'!G459="VOID",0,'935'!G459*(1-'935'!X459/'11'!B$17))</f>
        <v>#VALUE!</v>
      </c>
      <c r="H459" s="49" t="e">
        <f t="shared" si="100"/>
        <v>#VALUE!</v>
      </c>
      <c r="I459" s="50" t="e">
        <f>MATCH('935'!J459,'913'!$B$6:$B$1205,0)</f>
        <v>#VALUE!</v>
      </c>
      <c r="J459" s="50" t="e">
        <f>MATCH(INDEX('913'!$D$6:$D$1205,I459),'913'!$B$6:$B$1205,0)</f>
        <v>#VALUE!</v>
      </c>
      <c r="K459" s="50" t="e">
        <f>MATCH(INDEX('913'!$D$6:$D$1205,J459),'913'!$B$6:$B$1205,0)</f>
        <v>#VALUE!</v>
      </c>
      <c r="L459" s="50" t="e">
        <f>MATCH(INDEX('913'!$D$6:$D$1205,K459),'913'!$B$6:$B$1205,0)</f>
        <v>#VALUE!</v>
      </c>
      <c r="M459" s="50" t="e">
        <f>MATCH(INDEX('913'!$D$6:$D$1205,L459),'913'!$B$6:$B$1205,0)</f>
        <v>#VALUE!</v>
      </c>
      <c r="N459" s="50" t="e">
        <f>MATCH(INDEX('913'!$D$6:$D$1205,M459),'913'!$B$6:$B$1205,0)</f>
        <v>#VALUE!</v>
      </c>
      <c r="O459" s="50" t="e">
        <f>MATCH(INDEX('913'!$D$6:$D$1205,N459),'913'!$B$6:$B$1205,0)</f>
        <v>#VALUE!</v>
      </c>
      <c r="P459" s="51" t="e">
        <f>MATCH(INDEX('913'!$D$6:$D$1205,O459),'913'!$B$6:$B$1205,0)</f>
        <v>#VALUE!</v>
      </c>
      <c r="Q459" s="37">
        <f>IF(ISNUMBER(I459),MAX(0,INDEX('913'!$E$6:$E$1205,I459)),0)</f>
        <v>0</v>
      </c>
      <c r="R459" s="37">
        <f>IF(ISNUMBER(J459),MAX(0,INDEX('913'!$E$6:$E$1205,J459)),0)</f>
        <v>0</v>
      </c>
      <c r="S459" s="37">
        <f>IF(ISNUMBER(K459),MAX(0,INDEX('913'!$E$6:$E$1205,K459)),0)</f>
        <v>0</v>
      </c>
      <c r="T459" s="37">
        <f>IF(ISNUMBER(L459),MAX(0,INDEX('913'!$E$6:$E$1205,L459)),0)</f>
        <v>0</v>
      </c>
      <c r="U459" s="37">
        <f>IF(ISNUMBER(M459),MAX(0,INDEX('913'!$E$6:$E$1205,M459)),0)</f>
        <v>0</v>
      </c>
      <c r="V459" s="37">
        <f>IF(ISNUMBER(N459),MAX(0,INDEX('913'!$E$6:$E$1205,N459)),0)</f>
        <v>0</v>
      </c>
      <c r="W459" s="37">
        <f>IF(ISNUMBER(O459),MAX(0,INDEX('913'!$E$6:$E$1205,O459)),0)</f>
        <v>0</v>
      </c>
      <c r="X459" s="52">
        <f>IF(ISNUMBER(P459),MAX(0,INDEX('913'!$E$6:$E$1205,P459)),0)</f>
        <v>0</v>
      </c>
      <c r="Y459" s="37">
        <f>IF(ISNUMBER(I459),MAX(0,INDEX('913'!$F$6:$F$1205,I459)),0)</f>
        <v>0</v>
      </c>
      <c r="Z459" s="37">
        <f>IF(ISNUMBER(J459),MAX(0,INDEX('913'!$F$6:$F$1205,J459)),0)</f>
        <v>0</v>
      </c>
      <c r="AA459" s="37">
        <f>IF(ISNUMBER(K459),MAX(0,INDEX('913'!$F$6:$F$1205,K459)),0)</f>
        <v>0</v>
      </c>
      <c r="AB459" s="37">
        <f>IF(ISNUMBER(L459),MAX(0,INDEX('913'!$F$6:$F$1205,L459)),0)</f>
        <v>0</v>
      </c>
      <c r="AC459" s="37">
        <f>IF(ISNUMBER(M459),MAX(0,INDEX('913'!$F$6:$F$1205,M459)),0)</f>
        <v>0</v>
      </c>
      <c r="AD459" s="37">
        <f>IF(ISNUMBER(N459),MAX(0,INDEX('913'!$F$6:$F$1205,N459)),0)</f>
        <v>0</v>
      </c>
      <c r="AE459" s="37">
        <f>IF(ISNUMBER(O459),MAX(0,INDEX('913'!$F$6:$F$1205,O459)),0)</f>
        <v>0</v>
      </c>
      <c r="AF459" s="37">
        <f>IF(ISNUMBER(P459),MAX(0,INDEX('913'!$F$6:$F$1205,P459)),0)</f>
        <v>0</v>
      </c>
      <c r="AG459" s="32">
        <f>IF(ISNUMBER(I459),SQRT(INDEX('913'!$I$6:$I$1205,I459)^2+INDEX('913'!$J$6:$J$1205,I459)^2),0)</f>
        <v>0</v>
      </c>
      <c r="AH459" s="32">
        <f>IF(ISNUMBER(J459),SQRT(INDEX('913'!$I$6:$I$1205,J459)^2+INDEX('913'!$J$6:$J$1205,J459)^2),0)</f>
        <v>0</v>
      </c>
      <c r="AI459" s="32">
        <f>IF(ISNUMBER(K459),SQRT(INDEX('913'!$I$6:$I$1205,K459)^2+INDEX('913'!$J$6:$J$1205,K459)^2),0)</f>
        <v>0</v>
      </c>
      <c r="AJ459" s="32">
        <f>IF(ISNUMBER(L459),SQRT(INDEX('913'!$I$6:$I$1205,L459)^2+INDEX('913'!$J$6:$J$1205,L459)^2),0)</f>
        <v>0</v>
      </c>
      <c r="AK459" s="32">
        <f>IF(ISNUMBER(M459),SQRT(INDEX('913'!$I$6:$I$1205,M459)^2+INDEX('913'!$J$6:$J$1205,M459)^2),0)</f>
        <v>0</v>
      </c>
      <c r="AL459" s="32">
        <f>IF(ISNUMBER(N459),SQRT(INDEX('913'!$I$6:$I$1205,N459)^2+INDEX('913'!$J$6:$J$1205,N459)^2),0)</f>
        <v>0</v>
      </c>
      <c r="AM459" s="32">
        <f>IF(ISNUMBER(O459),SQRT(INDEX('913'!$I$6:$I$1205,O459)^2+INDEX('913'!$J$6:$J$1205,O459)^2),0)</f>
        <v>0</v>
      </c>
      <c r="AN459" s="49">
        <f>IF(ISNUMBER(P459),SQRT(INDEX('913'!$I$6:$I$1205,P459)^2+INDEX('913'!$J$6:$J$1205,P459)^2),0)</f>
        <v>0</v>
      </c>
      <c r="AO459" s="37">
        <f t="shared" si="101"/>
        <v>0</v>
      </c>
      <c r="AP459" s="37">
        <f t="shared" si="102"/>
        <v>0</v>
      </c>
      <c r="AQ459" s="33" t="e">
        <f>-100*'935'!W459*(AO459+AP459)/'11'!C$17</f>
        <v>#VALUE!</v>
      </c>
      <c r="AR459" s="37" t="e">
        <f t="shared" si="103"/>
        <v>#VALUE!</v>
      </c>
      <c r="AS459" s="52" t="e">
        <f t="shared" si="104"/>
        <v>#VALUE!</v>
      </c>
      <c r="AT459" s="32" t="e">
        <f>IF('935'!C459="VOID",0,('935'!C459*(1-'935'!X459/'11'!B$17)))</f>
        <v>#VALUE!</v>
      </c>
      <c r="AU459" s="52" t="e">
        <f>'935'!Q459*(1-'935'!Y459/'11'!C$17)/(1-'935'!X459/'11'!B$17)</f>
        <v>#VALUE!</v>
      </c>
      <c r="AV459" s="37" t="e">
        <f>INDEX('DNO totals'!$B$57:$G$57,IF('935'!K459,IF(MOD('935'!K459,1000),IF(MOD('935'!K459,100),IF(MOD('935'!K459,10),IF(MOD('935'!K459,1000)=1,6,5),4),3),2),1))</f>
        <v>#VALUE!</v>
      </c>
      <c r="AW459" s="52" t="e">
        <f t="shared" si="105"/>
        <v>#VALUE!</v>
      </c>
      <c r="AX459" s="32" t="e">
        <f>IF('935'!V459="VOID",0,'935'!V459*(1-'935'!X459/'11'!B$17))</f>
        <v>#VALUE!</v>
      </c>
      <c r="AY459" s="33" t="e">
        <f>IF(H459,-100*'Charging rates'!B$10/'11'!B$17*AX459/H459,0)</f>
        <v>#VALUE!</v>
      </c>
      <c r="AZ459" s="33" t="e">
        <f>IF(C459,'DNO totals'!B$41,0)</f>
        <v>#VALUE!</v>
      </c>
      <c r="BA459" s="33" t="e">
        <f t="shared" si="106"/>
        <v>#VALUE!</v>
      </c>
      <c r="BB459" s="33" t="e">
        <f t="shared" si="107"/>
        <v>#VALUE!</v>
      </c>
      <c r="BC459" s="53" t="e">
        <f t="shared" si="108"/>
        <v>#VALUE!</v>
      </c>
      <c r="BD459" s="32" t="e">
        <f>IF(AT459,'935'!H459*AT459/(AT459+D459+H459),0)</f>
        <v>#VALUE!</v>
      </c>
      <c r="BE459" s="32" t="e">
        <f>IF(H459,'935'!H459*H459/(AT459+D459+H459),0)</f>
        <v>#VALUE!</v>
      </c>
      <c r="BF459" s="32" t="e">
        <f>BD459*(1-'935'!X459/'11'!B$17)</f>
        <v>#VALUE!</v>
      </c>
      <c r="BG459" s="49" t="e">
        <f>BE459*(1-'935'!X459/'11'!B$17)</f>
        <v>#VALUE!</v>
      </c>
      <c r="BH459" s="52" t="e">
        <f>AV459*Parameters!B$6</f>
        <v>#VALUE!</v>
      </c>
      <c r="BI459" s="37" t="e">
        <f>IF('935'!$K459=1000,'Charging rates'!$C$38*$BH459/(1+'DNO totals'!$C$99)*'935'!$L459,0)</f>
        <v>#VALUE!</v>
      </c>
      <c r="BJ459" s="37" t="e">
        <f>IF(MOD('935'!$K459,1000)=100,'Charging rates'!$D$38*$BH459/(1+'DNO totals'!$D$99)*'935'!$M459,0)</f>
        <v>#VALUE!</v>
      </c>
      <c r="BK459" s="37" t="e">
        <f>IF(MOD('935'!$K459,100)=10,'Charging rates'!$E$38*$BH459/(1+'DNO totals'!$E$99)*'935'!$N459,0)</f>
        <v>#VALUE!</v>
      </c>
      <c r="BL459" s="37" t="e">
        <f>IF(AND(MOD('935'!$K459,10)&gt;0,MOD('935'!$K459,1000)&gt;1),'Charging rates'!$F$38*$BH459/(1+'DNO totals'!$F$99)*'935'!$O459,0)</f>
        <v>#VALUE!</v>
      </c>
      <c r="BM459" s="37" t="e">
        <f>IF(MOD('935'!$K459,1000)=1,'Charging rates'!$G$38*$BH459/(1+'DNO totals'!$G$99)*'935'!$P459,0)</f>
        <v>#VALUE!</v>
      </c>
      <c r="BN459" s="52" t="e">
        <f t="shared" si="109"/>
        <v>#VALUE!</v>
      </c>
      <c r="BO459" s="37" t="e">
        <f>IF('935'!$K459&gt;1000,'Charging rates'!$C$38*$AW459*'935'!$L459,0)</f>
        <v>#VALUE!</v>
      </c>
      <c r="BP459" s="37" t="e">
        <f>IF(MOD('935'!$K459,1000)&gt;100,'Charging rates'!$D$38*$AW459*'935'!$M459,0)</f>
        <v>#VALUE!</v>
      </c>
      <c r="BQ459" s="37" t="e">
        <f>IF(MOD('935'!$K459,100)&gt;10,'Charging rates'!$E$38*$AW459*'935'!$N459,0)</f>
        <v>#VALUE!</v>
      </c>
      <c r="BR459" s="52" t="e">
        <f t="shared" si="110"/>
        <v>#VALUE!</v>
      </c>
      <c r="BS459" s="48" t="e">
        <f>'935'!C459&lt;&gt;"VOID"</f>
        <v>#VALUE!</v>
      </c>
      <c r="BT459" s="33" t="e">
        <f>IF(BS459,(100/'11'!B$17*BD459*((1-'935'!I459)*'Charging rates'!B$51+'Charging rates'!B$63)),0)</f>
        <v>#VALUE!</v>
      </c>
      <c r="BU459" s="33" t="e">
        <f>100/'11'!B$17*BG459*('Charging rates'!B$51+'Charging rates'!B$63)</f>
        <v>#VALUE!</v>
      </c>
      <c r="BV459" s="33" t="e">
        <f>100/'11'!B$17*BE459*('Charging rates'!B$51+'Charging rates'!B$63)</f>
        <v>#VALUE!</v>
      </c>
      <c r="BW459" s="53" t="e">
        <f t="shared" si="111"/>
        <v>#VALUE!</v>
      </c>
      <c r="BX459" s="32" t="e">
        <f>AT459-('935'!T459*(1-'935'!X459/'11'!B$17))</f>
        <v>#VALUE!</v>
      </c>
      <c r="BY459" s="32">
        <f>0-IF(ISNUMBER(I459),INDEX('913'!$I$6:$I$1205,I459),0)-IF(ISNUMBER(J459),INDEX('913'!$I$6:$I$1205,J459),0)-IF(ISNUMBER(K459),INDEX('913'!$I$6:$I$1205,K459),0)-IF(ISNUMBER(L459),INDEX('913'!$I$6:$I$1205,L459),0)-IF(ISNUMBER(M459),INDEX('913'!$I$6:$I$1205,M459),0)-IF(ISNUMBER(N459),INDEX('913'!$I$6:$I$1205,N459),0)-IF(ISNUMBER(O459),INDEX('913'!$I$6:$I$1205,O459),0)-IF(ISNUMBER(P459),INDEX('913'!$I$6:$I$1205,P459),0)</f>
        <v>0</v>
      </c>
      <c r="BZ459" s="37">
        <f>IF(BY459=0,1,MAX(1,SQRT(BY459^2+(IF(ISNUMBER(I459),INDEX('913'!$J$6:$J$1205,I459),0)+IF(ISNUMBER(J459),INDEX('913'!$J$6:$J$1205,J459),0)+IF(ISNUMBER(K459),INDEX('913'!$J$6:$J$1205,K459),0)+IF(ISNUMBER(L459),INDEX('913'!$J$6:$J$1205,L459),0)+IF(ISNUMBER(M459),INDEX('913'!$J$6:$J$1205,M459),0)+IF(ISNUMBER(N459),INDEX('913'!$J$6:$J$1205,N459),0)+IF(ISNUMBER(O459),INDEX('913'!$J$6:$J$1205,O459),0)+IF(ISNUMBER(P459),INDEX('913'!$J$6:$J$1205,P459),0))^2)/BY459))</f>
        <v>1</v>
      </c>
      <c r="CA459" s="33" t="e">
        <f>100*AO459/'11'!B$17</f>
        <v>#VALUE!</v>
      </c>
      <c r="CB459" s="37" t="e">
        <f>100*(AP459*BZ459)/'11'!C$17</f>
        <v>#VALUE!</v>
      </c>
      <c r="CC459" s="37" t="e">
        <f t="shared" si="112"/>
        <v>#VALUE!</v>
      </c>
      <c r="CD459" s="33" t="e">
        <f t="shared" si="113"/>
        <v>#VALUE!</v>
      </c>
      <c r="CE459" s="54" t="e">
        <f>'11'!C$17-'935'!Y459</f>
        <v>#VALUE!</v>
      </c>
      <c r="CF459" s="37" t="e">
        <f>MAX('DNO totals'!B$312+0,MIN('935'!L459+0,'DNO totals'!B$304+0))</f>
        <v>#VALUE!</v>
      </c>
      <c r="CG459" s="37" t="e">
        <f>MAX('DNO totals'!C$312+0,MIN('935'!M459+0,'DNO totals'!C$304+0))</f>
        <v>#VALUE!</v>
      </c>
      <c r="CH459" s="37" t="e">
        <f>MAX('DNO totals'!D$312+0,MIN('935'!N459+0,'DNO totals'!D$304+0))</f>
        <v>#VALUE!</v>
      </c>
      <c r="CI459" s="37" t="e">
        <f>MAX('DNO totals'!E$312+0,MIN('935'!O459+0,'DNO totals'!E$304+0))</f>
        <v>#VALUE!</v>
      </c>
      <c r="CJ459" s="52" t="e">
        <f>MAX('DNO totals'!F$312+0,MIN('935'!P459+0,'DNO totals'!F$304+0))</f>
        <v>#VALUE!</v>
      </c>
      <c r="CK459" s="37" t="e">
        <f>IF('935'!$K459=1000,'Charging rates'!$C$38*$BH459/(1+'DNO totals'!$C$99)*$CF459,0)</f>
        <v>#VALUE!</v>
      </c>
      <c r="CL459" s="37" t="e">
        <f>IF(MOD('935'!$K459,1000)=100,'Charging rates'!$D$38*$BH459/(1+'DNO totals'!$D$99)*$CG459,0)</f>
        <v>#VALUE!</v>
      </c>
      <c r="CM459" s="37" t="e">
        <f>IF(MOD('935'!$K459,100)=10,'Charging rates'!$E$38*$BH459/(1+'DNO totals'!$E$99)*$CH459,0)</f>
        <v>#VALUE!</v>
      </c>
      <c r="CN459" s="37" t="e">
        <f>IF(AND(MOD('935'!$K459,10)&gt;0,MOD('935'!$K459,1000)&gt;1),'Charging rates'!$F$38*$BH459/(1+'DNO totals'!$F$99)*$CI459,0)</f>
        <v>#VALUE!</v>
      </c>
      <c r="CO459" s="37" t="e">
        <f>IF(MOD('935'!$K459,1000)=1,'Charging rates'!$G$38*$BH459/(1+'DNO totals'!$G$99)*$CJ459,0)</f>
        <v>#VALUE!</v>
      </c>
      <c r="CP459" s="52" t="e">
        <f t="shared" si="114"/>
        <v>#VALUE!</v>
      </c>
      <c r="CQ459" s="37" t="e">
        <f>IF('935'!$K459&gt;1000,'Charging rates'!$C$38*$AW459*$CF459,0)</f>
        <v>#VALUE!</v>
      </c>
      <c r="CR459" s="37" t="e">
        <f>IF(MOD('935'!$K459,1000)&gt;100,'Charging rates'!$D$38*$AW459*$CG459,0)</f>
        <v>#VALUE!</v>
      </c>
      <c r="CS459" s="37" t="e">
        <f>IF(MOD('935'!$K459,100)&gt;10,'Charging rates'!$E$38*$AW459*$CH459,0)</f>
        <v>#VALUE!</v>
      </c>
      <c r="CT459" s="52" t="e">
        <f t="shared" si="115"/>
        <v>#VALUE!</v>
      </c>
      <c r="CU459" s="33" t="e">
        <f>100*(AP459*'935'!Q459*BZ459)/'11'!B$17</f>
        <v>#VALUE!</v>
      </c>
      <c r="CV459" s="33" t="e">
        <f>100/'11'!B$17*'Charging rates'!B$10*AW459</f>
        <v>#VALUE!</v>
      </c>
      <c r="CW459" s="33" t="e">
        <f>IF(AT459=0,0,(1-BX459/AT459)*(CA459+IF('935'!Q459=0,0,(CB459*'935'!Q459*('11'!C$17-'935'!Y459)/('11'!B$17-'935'!X459)))))</f>
        <v>#VALUE!</v>
      </c>
      <c r="CX459" s="33" t="e">
        <f t="shared" si="116"/>
        <v>#VALUE!</v>
      </c>
      <c r="CY459" s="49" t="e">
        <f t="shared" si="117"/>
        <v>#VALUE!</v>
      </c>
      <c r="CZ459" s="32" t="e">
        <f>AT459*(Parameters!B$21+AU459)*IF('DNO totals'!B$323&lt;0,1,'935'!S459)</f>
        <v>#VALUE!</v>
      </c>
      <c r="DA459" s="52" t="e">
        <f>IF('DNO totals'!B$323&lt;0,1,'935'!S459)*(Parameters!B$21+AU459)</f>
        <v>#VALUE!</v>
      </c>
      <c r="DB459" s="37" t="e">
        <f>CX459+'Charging rates'!B$106*DA459*100/'11'!B$17</f>
        <v>#VALUE!</v>
      </c>
      <c r="DC459" s="37" t="e">
        <f>DB459+'Charging rates'!B$116*(Parameters!B$21+AU459)*100/'11'!B$17*IF('DNO totals'!B$323&lt;0,1,'935'!S459)</f>
        <v>#VALUE!</v>
      </c>
      <c r="DD459" s="37" t="e">
        <f>'Charging rates'!B$97*(CP459+CT459)*100/'11'!B$17</f>
        <v>#VALUE!</v>
      </c>
      <c r="DE459" s="33" t="e">
        <f>MAX(0-(CB459*AU459*'11'!C$17/'11'!B$17),DC459+DD459)</f>
        <v>#VALUE!</v>
      </c>
      <c r="DF459" s="37" t="e">
        <f>IF(BS459,IF(AU459=0,CC459,MAX(0,MIN(CC459,CC459+(DE459/'935'!Q459*('11'!B$17-'935'!X459)/('11'!C$17-'935'!Y459))))),0)</f>
        <v>#VALUE!</v>
      </c>
      <c r="DG459" s="33" t="e">
        <f t="shared" si="118"/>
        <v>#VALUE!</v>
      </c>
      <c r="DH459" s="53" t="e">
        <f t="shared" si="119"/>
        <v>#VALUE!</v>
      </c>
    </row>
    <row r="460" spans="1:112">
      <c r="A460" s="28">
        <v>360</v>
      </c>
      <c r="B460" s="47" t="e">
        <f>'935'!B460</f>
        <v>#VALUE!</v>
      </c>
      <c r="C460" s="48" t="e">
        <f>OR('935'!E460&lt;&gt;"VOID",'935'!F460&lt;&gt;"VOID",'935'!G460&lt;&gt;"VOID")</f>
        <v>#VALUE!</v>
      </c>
      <c r="D460" s="32" t="e">
        <f>IF('935'!D460="VOID",0,'935'!D460*(1-'935'!X460/'11'!B$17))</f>
        <v>#VALUE!</v>
      </c>
      <c r="E460" s="32" t="e">
        <f>IF('935'!E460="VOID",0,'935'!E460*(1-'935'!X460/'11'!B$17))</f>
        <v>#VALUE!</v>
      </c>
      <c r="F460" s="32" t="e">
        <f>IF('935'!F460="VOID",0,'935'!F460*(1-'935'!X460/'11'!B$17))</f>
        <v>#VALUE!</v>
      </c>
      <c r="G460" s="32" t="e">
        <f>IF('935'!G460="VOID",0,'935'!G460*(1-'935'!X460/'11'!B$17))</f>
        <v>#VALUE!</v>
      </c>
      <c r="H460" s="49" t="e">
        <f t="shared" si="100"/>
        <v>#VALUE!</v>
      </c>
      <c r="I460" s="50" t="e">
        <f>MATCH('935'!J460,'913'!$B$6:$B$1205,0)</f>
        <v>#VALUE!</v>
      </c>
      <c r="J460" s="50" t="e">
        <f>MATCH(INDEX('913'!$D$6:$D$1205,I460),'913'!$B$6:$B$1205,0)</f>
        <v>#VALUE!</v>
      </c>
      <c r="K460" s="50" t="e">
        <f>MATCH(INDEX('913'!$D$6:$D$1205,J460),'913'!$B$6:$B$1205,0)</f>
        <v>#VALUE!</v>
      </c>
      <c r="L460" s="50" t="e">
        <f>MATCH(INDEX('913'!$D$6:$D$1205,K460),'913'!$B$6:$B$1205,0)</f>
        <v>#VALUE!</v>
      </c>
      <c r="M460" s="50" t="e">
        <f>MATCH(INDEX('913'!$D$6:$D$1205,L460),'913'!$B$6:$B$1205,0)</f>
        <v>#VALUE!</v>
      </c>
      <c r="N460" s="50" t="e">
        <f>MATCH(INDEX('913'!$D$6:$D$1205,M460),'913'!$B$6:$B$1205,0)</f>
        <v>#VALUE!</v>
      </c>
      <c r="O460" s="50" t="e">
        <f>MATCH(INDEX('913'!$D$6:$D$1205,N460),'913'!$B$6:$B$1205,0)</f>
        <v>#VALUE!</v>
      </c>
      <c r="P460" s="51" t="e">
        <f>MATCH(INDEX('913'!$D$6:$D$1205,O460),'913'!$B$6:$B$1205,0)</f>
        <v>#VALUE!</v>
      </c>
      <c r="Q460" s="37">
        <f>IF(ISNUMBER(I460),MAX(0,INDEX('913'!$E$6:$E$1205,I460)),0)</f>
        <v>0</v>
      </c>
      <c r="R460" s="37">
        <f>IF(ISNUMBER(J460),MAX(0,INDEX('913'!$E$6:$E$1205,J460)),0)</f>
        <v>0</v>
      </c>
      <c r="S460" s="37">
        <f>IF(ISNUMBER(K460),MAX(0,INDEX('913'!$E$6:$E$1205,K460)),0)</f>
        <v>0</v>
      </c>
      <c r="T460" s="37">
        <f>IF(ISNUMBER(L460),MAX(0,INDEX('913'!$E$6:$E$1205,L460)),0)</f>
        <v>0</v>
      </c>
      <c r="U460" s="37">
        <f>IF(ISNUMBER(M460),MAX(0,INDEX('913'!$E$6:$E$1205,M460)),0)</f>
        <v>0</v>
      </c>
      <c r="V460" s="37">
        <f>IF(ISNUMBER(N460),MAX(0,INDEX('913'!$E$6:$E$1205,N460)),0)</f>
        <v>0</v>
      </c>
      <c r="W460" s="37">
        <f>IF(ISNUMBER(O460),MAX(0,INDEX('913'!$E$6:$E$1205,O460)),0)</f>
        <v>0</v>
      </c>
      <c r="X460" s="52">
        <f>IF(ISNUMBER(P460),MAX(0,INDEX('913'!$E$6:$E$1205,P460)),0)</f>
        <v>0</v>
      </c>
      <c r="Y460" s="37">
        <f>IF(ISNUMBER(I460),MAX(0,INDEX('913'!$F$6:$F$1205,I460)),0)</f>
        <v>0</v>
      </c>
      <c r="Z460" s="37">
        <f>IF(ISNUMBER(J460),MAX(0,INDEX('913'!$F$6:$F$1205,J460)),0)</f>
        <v>0</v>
      </c>
      <c r="AA460" s="37">
        <f>IF(ISNUMBER(K460),MAX(0,INDEX('913'!$F$6:$F$1205,K460)),0)</f>
        <v>0</v>
      </c>
      <c r="AB460" s="37">
        <f>IF(ISNUMBER(L460),MAX(0,INDEX('913'!$F$6:$F$1205,L460)),0)</f>
        <v>0</v>
      </c>
      <c r="AC460" s="37">
        <f>IF(ISNUMBER(M460),MAX(0,INDEX('913'!$F$6:$F$1205,M460)),0)</f>
        <v>0</v>
      </c>
      <c r="AD460" s="37">
        <f>IF(ISNUMBER(N460),MAX(0,INDEX('913'!$F$6:$F$1205,N460)),0)</f>
        <v>0</v>
      </c>
      <c r="AE460" s="37">
        <f>IF(ISNUMBER(O460),MAX(0,INDEX('913'!$F$6:$F$1205,O460)),0)</f>
        <v>0</v>
      </c>
      <c r="AF460" s="37">
        <f>IF(ISNUMBER(P460),MAX(0,INDEX('913'!$F$6:$F$1205,P460)),0)</f>
        <v>0</v>
      </c>
      <c r="AG460" s="32">
        <f>IF(ISNUMBER(I460),SQRT(INDEX('913'!$I$6:$I$1205,I460)^2+INDEX('913'!$J$6:$J$1205,I460)^2),0)</f>
        <v>0</v>
      </c>
      <c r="AH460" s="32">
        <f>IF(ISNUMBER(J460),SQRT(INDEX('913'!$I$6:$I$1205,J460)^2+INDEX('913'!$J$6:$J$1205,J460)^2),0)</f>
        <v>0</v>
      </c>
      <c r="AI460" s="32">
        <f>IF(ISNUMBER(K460),SQRT(INDEX('913'!$I$6:$I$1205,K460)^2+INDEX('913'!$J$6:$J$1205,K460)^2),0)</f>
        <v>0</v>
      </c>
      <c r="AJ460" s="32">
        <f>IF(ISNUMBER(L460),SQRT(INDEX('913'!$I$6:$I$1205,L460)^2+INDEX('913'!$J$6:$J$1205,L460)^2),0)</f>
        <v>0</v>
      </c>
      <c r="AK460" s="32">
        <f>IF(ISNUMBER(M460),SQRT(INDEX('913'!$I$6:$I$1205,M460)^2+INDEX('913'!$J$6:$J$1205,M460)^2),0)</f>
        <v>0</v>
      </c>
      <c r="AL460" s="32">
        <f>IF(ISNUMBER(N460),SQRT(INDEX('913'!$I$6:$I$1205,N460)^2+INDEX('913'!$J$6:$J$1205,N460)^2),0)</f>
        <v>0</v>
      </c>
      <c r="AM460" s="32">
        <f>IF(ISNUMBER(O460),SQRT(INDEX('913'!$I$6:$I$1205,O460)^2+INDEX('913'!$J$6:$J$1205,O460)^2),0)</f>
        <v>0</v>
      </c>
      <c r="AN460" s="49">
        <f>IF(ISNUMBER(P460),SQRT(INDEX('913'!$I$6:$I$1205,P460)^2+INDEX('913'!$J$6:$J$1205,P460)^2),0)</f>
        <v>0</v>
      </c>
      <c r="AO460" s="37">
        <f t="shared" si="101"/>
        <v>0</v>
      </c>
      <c r="AP460" s="37">
        <f t="shared" si="102"/>
        <v>0</v>
      </c>
      <c r="AQ460" s="33" t="e">
        <f>-100*'935'!W460*(AO460+AP460)/'11'!C$17</f>
        <v>#VALUE!</v>
      </c>
      <c r="AR460" s="37" t="e">
        <f t="shared" si="103"/>
        <v>#VALUE!</v>
      </c>
      <c r="AS460" s="52" t="e">
        <f t="shared" si="104"/>
        <v>#VALUE!</v>
      </c>
      <c r="AT460" s="32" t="e">
        <f>IF('935'!C460="VOID",0,('935'!C460*(1-'935'!X460/'11'!B$17)))</f>
        <v>#VALUE!</v>
      </c>
      <c r="AU460" s="52" t="e">
        <f>'935'!Q460*(1-'935'!Y460/'11'!C$17)/(1-'935'!X460/'11'!B$17)</f>
        <v>#VALUE!</v>
      </c>
      <c r="AV460" s="37" t="e">
        <f>INDEX('DNO totals'!$B$57:$G$57,IF('935'!K460,IF(MOD('935'!K460,1000),IF(MOD('935'!K460,100),IF(MOD('935'!K460,10),IF(MOD('935'!K460,1000)=1,6,5),4),3),2),1))</f>
        <v>#VALUE!</v>
      </c>
      <c r="AW460" s="52" t="e">
        <f t="shared" si="105"/>
        <v>#VALUE!</v>
      </c>
      <c r="AX460" s="32" t="e">
        <f>IF('935'!V460="VOID",0,'935'!V460*(1-'935'!X460/'11'!B$17))</f>
        <v>#VALUE!</v>
      </c>
      <c r="AY460" s="33" t="e">
        <f>IF(H460,-100*'Charging rates'!B$10/'11'!B$17*AX460/H460,0)</f>
        <v>#VALUE!</v>
      </c>
      <c r="AZ460" s="33" t="e">
        <f>IF(C460,'DNO totals'!B$41,0)</f>
        <v>#VALUE!</v>
      </c>
      <c r="BA460" s="33" t="e">
        <f t="shared" si="106"/>
        <v>#VALUE!</v>
      </c>
      <c r="BB460" s="33" t="e">
        <f t="shared" si="107"/>
        <v>#VALUE!</v>
      </c>
      <c r="BC460" s="53" t="e">
        <f t="shared" si="108"/>
        <v>#VALUE!</v>
      </c>
      <c r="BD460" s="32" t="e">
        <f>IF(AT460,'935'!H460*AT460/(AT460+D460+H460),0)</f>
        <v>#VALUE!</v>
      </c>
      <c r="BE460" s="32" t="e">
        <f>IF(H460,'935'!H460*H460/(AT460+D460+H460),0)</f>
        <v>#VALUE!</v>
      </c>
      <c r="BF460" s="32" t="e">
        <f>BD460*(1-'935'!X460/'11'!B$17)</f>
        <v>#VALUE!</v>
      </c>
      <c r="BG460" s="49" t="e">
        <f>BE460*(1-'935'!X460/'11'!B$17)</f>
        <v>#VALUE!</v>
      </c>
      <c r="BH460" s="52" t="e">
        <f>AV460*Parameters!B$6</f>
        <v>#VALUE!</v>
      </c>
      <c r="BI460" s="37" t="e">
        <f>IF('935'!$K460=1000,'Charging rates'!$C$38*$BH460/(1+'DNO totals'!$C$99)*'935'!$L460,0)</f>
        <v>#VALUE!</v>
      </c>
      <c r="BJ460" s="37" t="e">
        <f>IF(MOD('935'!$K460,1000)=100,'Charging rates'!$D$38*$BH460/(1+'DNO totals'!$D$99)*'935'!$M460,0)</f>
        <v>#VALUE!</v>
      </c>
      <c r="BK460" s="37" t="e">
        <f>IF(MOD('935'!$K460,100)=10,'Charging rates'!$E$38*$BH460/(1+'DNO totals'!$E$99)*'935'!$N460,0)</f>
        <v>#VALUE!</v>
      </c>
      <c r="BL460" s="37" t="e">
        <f>IF(AND(MOD('935'!$K460,10)&gt;0,MOD('935'!$K460,1000)&gt;1),'Charging rates'!$F$38*$BH460/(1+'DNO totals'!$F$99)*'935'!$O460,0)</f>
        <v>#VALUE!</v>
      </c>
      <c r="BM460" s="37" t="e">
        <f>IF(MOD('935'!$K460,1000)=1,'Charging rates'!$G$38*$BH460/(1+'DNO totals'!$G$99)*'935'!$P460,0)</f>
        <v>#VALUE!</v>
      </c>
      <c r="BN460" s="52" t="e">
        <f t="shared" si="109"/>
        <v>#VALUE!</v>
      </c>
      <c r="BO460" s="37" t="e">
        <f>IF('935'!$K460&gt;1000,'Charging rates'!$C$38*$AW460*'935'!$L460,0)</f>
        <v>#VALUE!</v>
      </c>
      <c r="BP460" s="37" t="e">
        <f>IF(MOD('935'!$K460,1000)&gt;100,'Charging rates'!$D$38*$AW460*'935'!$M460,0)</f>
        <v>#VALUE!</v>
      </c>
      <c r="BQ460" s="37" t="e">
        <f>IF(MOD('935'!$K460,100)&gt;10,'Charging rates'!$E$38*$AW460*'935'!$N460,0)</f>
        <v>#VALUE!</v>
      </c>
      <c r="BR460" s="52" t="e">
        <f t="shared" si="110"/>
        <v>#VALUE!</v>
      </c>
      <c r="BS460" s="48" t="e">
        <f>'935'!C460&lt;&gt;"VOID"</f>
        <v>#VALUE!</v>
      </c>
      <c r="BT460" s="33" t="e">
        <f>IF(BS460,(100/'11'!B$17*BD460*((1-'935'!I460)*'Charging rates'!B$51+'Charging rates'!B$63)),0)</f>
        <v>#VALUE!</v>
      </c>
      <c r="BU460" s="33" t="e">
        <f>100/'11'!B$17*BG460*('Charging rates'!B$51+'Charging rates'!B$63)</f>
        <v>#VALUE!</v>
      </c>
      <c r="BV460" s="33" t="e">
        <f>100/'11'!B$17*BE460*('Charging rates'!B$51+'Charging rates'!B$63)</f>
        <v>#VALUE!</v>
      </c>
      <c r="BW460" s="53" t="e">
        <f t="shared" si="111"/>
        <v>#VALUE!</v>
      </c>
      <c r="BX460" s="32" t="e">
        <f>AT460-('935'!T460*(1-'935'!X460/'11'!B$17))</f>
        <v>#VALUE!</v>
      </c>
      <c r="BY460" s="32">
        <f>0-IF(ISNUMBER(I460),INDEX('913'!$I$6:$I$1205,I460),0)-IF(ISNUMBER(J460),INDEX('913'!$I$6:$I$1205,J460),0)-IF(ISNUMBER(K460),INDEX('913'!$I$6:$I$1205,K460),0)-IF(ISNUMBER(L460),INDEX('913'!$I$6:$I$1205,L460),0)-IF(ISNUMBER(M460),INDEX('913'!$I$6:$I$1205,M460),0)-IF(ISNUMBER(N460),INDEX('913'!$I$6:$I$1205,N460),0)-IF(ISNUMBER(O460),INDEX('913'!$I$6:$I$1205,O460),0)-IF(ISNUMBER(P460),INDEX('913'!$I$6:$I$1205,P460),0)</f>
        <v>0</v>
      </c>
      <c r="BZ460" s="37">
        <f>IF(BY460=0,1,MAX(1,SQRT(BY460^2+(IF(ISNUMBER(I460),INDEX('913'!$J$6:$J$1205,I460),0)+IF(ISNUMBER(J460),INDEX('913'!$J$6:$J$1205,J460),0)+IF(ISNUMBER(K460),INDEX('913'!$J$6:$J$1205,K460),0)+IF(ISNUMBER(L460),INDEX('913'!$J$6:$J$1205,L460),0)+IF(ISNUMBER(M460),INDEX('913'!$J$6:$J$1205,M460),0)+IF(ISNUMBER(N460),INDEX('913'!$J$6:$J$1205,N460),0)+IF(ISNUMBER(O460),INDEX('913'!$J$6:$J$1205,O460),0)+IF(ISNUMBER(P460),INDEX('913'!$J$6:$J$1205,P460),0))^2)/BY460))</f>
        <v>1</v>
      </c>
      <c r="CA460" s="33" t="e">
        <f>100*AO460/'11'!B$17</f>
        <v>#VALUE!</v>
      </c>
      <c r="CB460" s="37" t="e">
        <f>100*(AP460*BZ460)/'11'!C$17</f>
        <v>#VALUE!</v>
      </c>
      <c r="CC460" s="37" t="e">
        <f t="shared" si="112"/>
        <v>#VALUE!</v>
      </c>
      <c r="CD460" s="33" t="e">
        <f t="shared" si="113"/>
        <v>#VALUE!</v>
      </c>
      <c r="CE460" s="54" t="e">
        <f>'11'!C$17-'935'!Y460</f>
        <v>#VALUE!</v>
      </c>
      <c r="CF460" s="37" t="e">
        <f>MAX('DNO totals'!B$312+0,MIN('935'!L460+0,'DNO totals'!B$304+0))</f>
        <v>#VALUE!</v>
      </c>
      <c r="CG460" s="37" t="e">
        <f>MAX('DNO totals'!C$312+0,MIN('935'!M460+0,'DNO totals'!C$304+0))</f>
        <v>#VALUE!</v>
      </c>
      <c r="CH460" s="37" t="e">
        <f>MAX('DNO totals'!D$312+0,MIN('935'!N460+0,'DNO totals'!D$304+0))</f>
        <v>#VALUE!</v>
      </c>
      <c r="CI460" s="37" t="e">
        <f>MAX('DNO totals'!E$312+0,MIN('935'!O460+0,'DNO totals'!E$304+0))</f>
        <v>#VALUE!</v>
      </c>
      <c r="CJ460" s="52" t="e">
        <f>MAX('DNO totals'!F$312+0,MIN('935'!P460+0,'DNO totals'!F$304+0))</f>
        <v>#VALUE!</v>
      </c>
      <c r="CK460" s="37" t="e">
        <f>IF('935'!$K460=1000,'Charging rates'!$C$38*$BH460/(1+'DNO totals'!$C$99)*$CF460,0)</f>
        <v>#VALUE!</v>
      </c>
      <c r="CL460" s="37" t="e">
        <f>IF(MOD('935'!$K460,1000)=100,'Charging rates'!$D$38*$BH460/(1+'DNO totals'!$D$99)*$CG460,0)</f>
        <v>#VALUE!</v>
      </c>
      <c r="CM460" s="37" t="e">
        <f>IF(MOD('935'!$K460,100)=10,'Charging rates'!$E$38*$BH460/(1+'DNO totals'!$E$99)*$CH460,0)</f>
        <v>#VALUE!</v>
      </c>
      <c r="CN460" s="37" t="e">
        <f>IF(AND(MOD('935'!$K460,10)&gt;0,MOD('935'!$K460,1000)&gt;1),'Charging rates'!$F$38*$BH460/(1+'DNO totals'!$F$99)*$CI460,0)</f>
        <v>#VALUE!</v>
      </c>
      <c r="CO460" s="37" t="e">
        <f>IF(MOD('935'!$K460,1000)=1,'Charging rates'!$G$38*$BH460/(1+'DNO totals'!$G$99)*$CJ460,0)</f>
        <v>#VALUE!</v>
      </c>
      <c r="CP460" s="52" t="e">
        <f t="shared" si="114"/>
        <v>#VALUE!</v>
      </c>
      <c r="CQ460" s="37" t="e">
        <f>IF('935'!$K460&gt;1000,'Charging rates'!$C$38*$AW460*$CF460,0)</f>
        <v>#VALUE!</v>
      </c>
      <c r="CR460" s="37" t="e">
        <f>IF(MOD('935'!$K460,1000)&gt;100,'Charging rates'!$D$38*$AW460*$CG460,0)</f>
        <v>#VALUE!</v>
      </c>
      <c r="CS460" s="37" t="e">
        <f>IF(MOD('935'!$K460,100)&gt;10,'Charging rates'!$E$38*$AW460*$CH460,0)</f>
        <v>#VALUE!</v>
      </c>
      <c r="CT460" s="52" t="e">
        <f t="shared" si="115"/>
        <v>#VALUE!</v>
      </c>
      <c r="CU460" s="33" t="e">
        <f>100*(AP460*'935'!Q460*BZ460)/'11'!B$17</f>
        <v>#VALUE!</v>
      </c>
      <c r="CV460" s="33" t="e">
        <f>100/'11'!B$17*'Charging rates'!B$10*AW460</f>
        <v>#VALUE!</v>
      </c>
      <c r="CW460" s="33" t="e">
        <f>IF(AT460=0,0,(1-BX460/AT460)*(CA460+IF('935'!Q460=0,0,(CB460*'935'!Q460*('11'!C$17-'935'!Y460)/('11'!B$17-'935'!X460)))))</f>
        <v>#VALUE!</v>
      </c>
      <c r="CX460" s="33" t="e">
        <f t="shared" si="116"/>
        <v>#VALUE!</v>
      </c>
      <c r="CY460" s="49" t="e">
        <f t="shared" si="117"/>
        <v>#VALUE!</v>
      </c>
      <c r="CZ460" s="32" t="e">
        <f>AT460*(Parameters!B$21+AU460)*IF('DNO totals'!B$323&lt;0,1,'935'!S460)</f>
        <v>#VALUE!</v>
      </c>
      <c r="DA460" s="52" t="e">
        <f>IF('DNO totals'!B$323&lt;0,1,'935'!S460)*(Parameters!B$21+AU460)</f>
        <v>#VALUE!</v>
      </c>
      <c r="DB460" s="37" t="e">
        <f>CX460+'Charging rates'!B$106*DA460*100/'11'!B$17</f>
        <v>#VALUE!</v>
      </c>
      <c r="DC460" s="37" t="e">
        <f>DB460+'Charging rates'!B$116*(Parameters!B$21+AU460)*100/'11'!B$17*IF('DNO totals'!B$323&lt;0,1,'935'!S460)</f>
        <v>#VALUE!</v>
      </c>
      <c r="DD460" s="37" t="e">
        <f>'Charging rates'!B$97*(CP460+CT460)*100/'11'!B$17</f>
        <v>#VALUE!</v>
      </c>
      <c r="DE460" s="33" t="e">
        <f>MAX(0-(CB460*AU460*'11'!C$17/'11'!B$17),DC460+DD460)</f>
        <v>#VALUE!</v>
      </c>
      <c r="DF460" s="37" t="e">
        <f>IF(BS460,IF(AU460=0,CC460,MAX(0,MIN(CC460,CC460+(DE460/'935'!Q460*('11'!B$17-'935'!X460)/('11'!C$17-'935'!Y460))))),0)</f>
        <v>#VALUE!</v>
      </c>
      <c r="DG460" s="33" t="e">
        <f t="shared" si="118"/>
        <v>#VALUE!</v>
      </c>
      <c r="DH460" s="53" t="e">
        <f t="shared" si="119"/>
        <v>#VALUE!</v>
      </c>
    </row>
    <row r="461" spans="1:112">
      <c r="A461" s="28">
        <v>361</v>
      </c>
      <c r="B461" s="47" t="e">
        <f>'935'!B461</f>
        <v>#VALUE!</v>
      </c>
      <c r="C461" s="48" t="e">
        <f>OR('935'!E461&lt;&gt;"VOID",'935'!F461&lt;&gt;"VOID",'935'!G461&lt;&gt;"VOID")</f>
        <v>#VALUE!</v>
      </c>
      <c r="D461" s="32" t="e">
        <f>IF('935'!D461="VOID",0,'935'!D461*(1-'935'!X461/'11'!B$17))</f>
        <v>#VALUE!</v>
      </c>
      <c r="E461" s="32" t="e">
        <f>IF('935'!E461="VOID",0,'935'!E461*(1-'935'!X461/'11'!B$17))</f>
        <v>#VALUE!</v>
      </c>
      <c r="F461" s="32" t="e">
        <f>IF('935'!F461="VOID",0,'935'!F461*(1-'935'!X461/'11'!B$17))</f>
        <v>#VALUE!</v>
      </c>
      <c r="G461" s="32" t="e">
        <f>IF('935'!G461="VOID",0,'935'!G461*(1-'935'!X461/'11'!B$17))</f>
        <v>#VALUE!</v>
      </c>
      <c r="H461" s="49" t="e">
        <f t="shared" si="100"/>
        <v>#VALUE!</v>
      </c>
      <c r="I461" s="50" t="e">
        <f>MATCH('935'!J461,'913'!$B$6:$B$1205,0)</f>
        <v>#VALUE!</v>
      </c>
      <c r="J461" s="50" t="e">
        <f>MATCH(INDEX('913'!$D$6:$D$1205,I461),'913'!$B$6:$B$1205,0)</f>
        <v>#VALUE!</v>
      </c>
      <c r="K461" s="50" t="e">
        <f>MATCH(INDEX('913'!$D$6:$D$1205,J461),'913'!$B$6:$B$1205,0)</f>
        <v>#VALUE!</v>
      </c>
      <c r="L461" s="50" t="e">
        <f>MATCH(INDEX('913'!$D$6:$D$1205,K461),'913'!$B$6:$B$1205,0)</f>
        <v>#VALUE!</v>
      </c>
      <c r="M461" s="50" t="e">
        <f>MATCH(INDEX('913'!$D$6:$D$1205,L461),'913'!$B$6:$B$1205,0)</f>
        <v>#VALUE!</v>
      </c>
      <c r="N461" s="50" t="e">
        <f>MATCH(INDEX('913'!$D$6:$D$1205,M461),'913'!$B$6:$B$1205,0)</f>
        <v>#VALUE!</v>
      </c>
      <c r="O461" s="50" t="e">
        <f>MATCH(INDEX('913'!$D$6:$D$1205,N461),'913'!$B$6:$B$1205,0)</f>
        <v>#VALUE!</v>
      </c>
      <c r="P461" s="51" t="e">
        <f>MATCH(INDEX('913'!$D$6:$D$1205,O461),'913'!$B$6:$B$1205,0)</f>
        <v>#VALUE!</v>
      </c>
      <c r="Q461" s="37">
        <f>IF(ISNUMBER(I461),MAX(0,INDEX('913'!$E$6:$E$1205,I461)),0)</f>
        <v>0</v>
      </c>
      <c r="R461" s="37">
        <f>IF(ISNUMBER(J461),MAX(0,INDEX('913'!$E$6:$E$1205,J461)),0)</f>
        <v>0</v>
      </c>
      <c r="S461" s="37">
        <f>IF(ISNUMBER(K461),MAX(0,INDEX('913'!$E$6:$E$1205,K461)),0)</f>
        <v>0</v>
      </c>
      <c r="T461" s="37">
        <f>IF(ISNUMBER(L461),MAX(0,INDEX('913'!$E$6:$E$1205,L461)),0)</f>
        <v>0</v>
      </c>
      <c r="U461" s="37">
        <f>IF(ISNUMBER(M461),MAX(0,INDEX('913'!$E$6:$E$1205,M461)),0)</f>
        <v>0</v>
      </c>
      <c r="V461" s="37">
        <f>IF(ISNUMBER(N461),MAX(0,INDEX('913'!$E$6:$E$1205,N461)),0)</f>
        <v>0</v>
      </c>
      <c r="W461" s="37">
        <f>IF(ISNUMBER(O461),MAX(0,INDEX('913'!$E$6:$E$1205,O461)),0)</f>
        <v>0</v>
      </c>
      <c r="X461" s="52">
        <f>IF(ISNUMBER(P461),MAX(0,INDEX('913'!$E$6:$E$1205,P461)),0)</f>
        <v>0</v>
      </c>
      <c r="Y461" s="37">
        <f>IF(ISNUMBER(I461),MAX(0,INDEX('913'!$F$6:$F$1205,I461)),0)</f>
        <v>0</v>
      </c>
      <c r="Z461" s="37">
        <f>IF(ISNUMBER(J461),MAX(0,INDEX('913'!$F$6:$F$1205,J461)),0)</f>
        <v>0</v>
      </c>
      <c r="AA461" s="37">
        <f>IF(ISNUMBER(K461),MAX(0,INDEX('913'!$F$6:$F$1205,K461)),0)</f>
        <v>0</v>
      </c>
      <c r="AB461" s="37">
        <f>IF(ISNUMBER(L461),MAX(0,INDEX('913'!$F$6:$F$1205,L461)),0)</f>
        <v>0</v>
      </c>
      <c r="AC461" s="37">
        <f>IF(ISNUMBER(M461),MAX(0,INDEX('913'!$F$6:$F$1205,M461)),0)</f>
        <v>0</v>
      </c>
      <c r="AD461" s="37">
        <f>IF(ISNUMBER(N461),MAX(0,INDEX('913'!$F$6:$F$1205,N461)),0)</f>
        <v>0</v>
      </c>
      <c r="AE461" s="37">
        <f>IF(ISNUMBER(O461),MAX(0,INDEX('913'!$F$6:$F$1205,O461)),0)</f>
        <v>0</v>
      </c>
      <c r="AF461" s="37">
        <f>IF(ISNUMBER(P461),MAX(0,INDEX('913'!$F$6:$F$1205,P461)),0)</f>
        <v>0</v>
      </c>
      <c r="AG461" s="32">
        <f>IF(ISNUMBER(I461),SQRT(INDEX('913'!$I$6:$I$1205,I461)^2+INDEX('913'!$J$6:$J$1205,I461)^2),0)</f>
        <v>0</v>
      </c>
      <c r="AH461" s="32">
        <f>IF(ISNUMBER(J461),SQRT(INDEX('913'!$I$6:$I$1205,J461)^2+INDEX('913'!$J$6:$J$1205,J461)^2),0)</f>
        <v>0</v>
      </c>
      <c r="AI461" s="32">
        <f>IF(ISNUMBER(K461),SQRT(INDEX('913'!$I$6:$I$1205,K461)^2+INDEX('913'!$J$6:$J$1205,K461)^2),0)</f>
        <v>0</v>
      </c>
      <c r="AJ461" s="32">
        <f>IF(ISNUMBER(L461),SQRT(INDEX('913'!$I$6:$I$1205,L461)^2+INDEX('913'!$J$6:$J$1205,L461)^2),0)</f>
        <v>0</v>
      </c>
      <c r="AK461" s="32">
        <f>IF(ISNUMBER(M461),SQRT(INDEX('913'!$I$6:$I$1205,M461)^2+INDEX('913'!$J$6:$J$1205,M461)^2),0)</f>
        <v>0</v>
      </c>
      <c r="AL461" s="32">
        <f>IF(ISNUMBER(N461),SQRT(INDEX('913'!$I$6:$I$1205,N461)^2+INDEX('913'!$J$6:$J$1205,N461)^2),0)</f>
        <v>0</v>
      </c>
      <c r="AM461" s="32">
        <f>IF(ISNUMBER(O461),SQRT(INDEX('913'!$I$6:$I$1205,O461)^2+INDEX('913'!$J$6:$J$1205,O461)^2),0)</f>
        <v>0</v>
      </c>
      <c r="AN461" s="49">
        <f>IF(ISNUMBER(P461),SQRT(INDEX('913'!$I$6:$I$1205,P461)^2+INDEX('913'!$J$6:$J$1205,P461)^2),0)</f>
        <v>0</v>
      </c>
      <c r="AO461" s="37">
        <f t="shared" si="101"/>
        <v>0</v>
      </c>
      <c r="AP461" s="37">
        <f t="shared" si="102"/>
        <v>0</v>
      </c>
      <c r="AQ461" s="33" t="e">
        <f>-100*'935'!W461*(AO461+AP461)/'11'!C$17</f>
        <v>#VALUE!</v>
      </c>
      <c r="AR461" s="37" t="e">
        <f t="shared" si="103"/>
        <v>#VALUE!</v>
      </c>
      <c r="AS461" s="52" t="e">
        <f t="shared" si="104"/>
        <v>#VALUE!</v>
      </c>
      <c r="AT461" s="32" t="e">
        <f>IF('935'!C461="VOID",0,('935'!C461*(1-'935'!X461/'11'!B$17)))</f>
        <v>#VALUE!</v>
      </c>
      <c r="AU461" s="52" t="e">
        <f>'935'!Q461*(1-'935'!Y461/'11'!C$17)/(1-'935'!X461/'11'!B$17)</f>
        <v>#VALUE!</v>
      </c>
      <c r="AV461" s="37" t="e">
        <f>INDEX('DNO totals'!$B$57:$G$57,IF('935'!K461,IF(MOD('935'!K461,1000),IF(MOD('935'!K461,100),IF(MOD('935'!K461,10),IF(MOD('935'!K461,1000)=1,6,5),4),3),2),1))</f>
        <v>#VALUE!</v>
      </c>
      <c r="AW461" s="52" t="e">
        <f t="shared" si="105"/>
        <v>#VALUE!</v>
      </c>
      <c r="AX461" s="32" t="e">
        <f>IF('935'!V461="VOID",0,'935'!V461*(1-'935'!X461/'11'!B$17))</f>
        <v>#VALUE!</v>
      </c>
      <c r="AY461" s="33" t="e">
        <f>IF(H461,-100*'Charging rates'!B$10/'11'!B$17*AX461/H461,0)</f>
        <v>#VALUE!</v>
      </c>
      <c r="AZ461" s="33" t="e">
        <f>IF(C461,'DNO totals'!B$41,0)</f>
        <v>#VALUE!</v>
      </c>
      <c r="BA461" s="33" t="e">
        <f t="shared" si="106"/>
        <v>#VALUE!</v>
      </c>
      <c r="BB461" s="33" t="e">
        <f t="shared" si="107"/>
        <v>#VALUE!</v>
      </c>
      <c r="BC461" s="53" t="e">
        <f t="shared" si="108"/>
        <v>#VALUE!</v>
      </c>
      <c r="BD461" s="32" t="e">
        <f>IF(AT461,'935'!H461*AT461/(AT461+D461+H461),0)</f>
        <v>#VALUE!</v>
      </c>
      <c r="BE461" s="32" t="e">
        <f>IF(H461,'935'!H461*H461/(AT461+D461+H461),0)</f>
        <v>#VALUE!</v>
      </c>
      <c r="BF461" s="32" t="e">
        <f>BD461*(1-'935'!X461/'11'!B$17)</f>
        <v>#VALUE!</v>
      </c>
      <c r="BG461" s="49" t="e">
        <f>BE461*(1-'935'!X461/'11'!B$17)</f>
        <v>#VALUE!</v>
      </c>
      <c r="BH461" s="52" t="e">
        <f>AV461*Parameters!B$6</f>
        <v>#VALUE!</v>
      </c>
      <c r="BI461" s="37" t="e">
        <f>IF('935'!$K461=1000,'Charging rates'!$C$38*$BH461/(1+'DNO totals'!$C$99)*'935'!$L461,0)</f>
        <v>#VALUE!</v>
      </c>
      <c r="BJ461" s="37" t="e">
        <f>IF(MOD('935'!$K461,1000)=100,'Charging rates'!$D$38*$BH461/(1+'DNO totals'!$D$99)*'935'!$M461,0)</f>
        <v>#VALUE!</v>
      </c>
      <c r="BK461" s="37" t="e">
        <f>IF(MOD('935'!$K461,100)=10,'Charging rates'!$E$38*$BH461/(1+'DNO totals'!$E$99)*'935'!$N461,0)</f>
        <v>#VALUE!</v>
      </c>
      <c r="BL461" s="37" t="e">
        <f>IF(AND(MOD('935'!$K461,10)&gt;0,MOD('935'!$K461,1000)&gt;1),'Charging rates'!$F$38*$BH461/(1+'DNO totals'!$F$99)*'935'!$O461,0)</f>
        <v>#VALUE!</v>
      </c>
      <c r="BM461" s="37" t="e">
        <f>IF(MOD('935'!$K461,1000)=1,'Charging rates'!$G$38*$BH461/(1+'DNO totals'!$G$99)*'935'!$P461,0)</f>
        <v>#VALUE!</v>
      </c>
      <c r="BN461" s="52" t="e">
        <f t="shared" si="109"/>
        <v>#VALUE!</v>
      </c>
      <c r="BO461" s="37" t="e">
        <f>IF('935'!$K461&gt;1000,'Charging rates'!$C$38*$AW461*'935'!$L461,0)</f>
        <v>#VALUE!</v>
      </c>
      <c r="BP461" s="37" t="e">
        <f>IF(MOD('935'!$K461,1000)&gt;100,'Charging rates'!$D$38*$AW461*'935'!$M461,0)</f>
        <v>#VALUE!</v>
      </c>
      <c r="BQ461" s="37" t="e">
        <f>IF(MOD('935'!$K461,100)&gt;10,'Charging rates'!$E$38*$AW461*'935'!$N461,0)</f>
        <v>#VALUE!</v>
      </c>
      <c r="BR461" s="52" t="e">
        <f t="shared" si="110"/>
        <v>#VALUE!</v>
      </c>
      <c r="BS461" s="48" t="e">
        <f>'935'!C461&lt;&gt;"VOID"</f>
        <v>#VALUE!</v>
      </c>
      <c r="BT461" s="33" t="e">
        <f>IF(BS461,(100/'11'!B$17*BD461*((1-'935'!I461)*'Charging rates'!B$51+'Charging rates'!B$63)),0)</f>
        <v>#VALUE!</v>
      </c>
      <c r="BU461" s="33" t="e">
        <f>100/'11'!B$17*BG461*('Charging rates'!B$51+'Charging rates'!B$63)</f>
        <v>#VALUE!</v>
      </c>
      <c r="BV461" s="33" t="e">
        <f>100/'11'!B$17*BE461*('Charging rates'!B$51+'Charging rates'!B$63)</f>
        <v>#VALUE!</v>
      </c>
      <c r="BW461" s="53" t="e">
        <f t="shared" si="111"/>
        <v>#VALUE!</v>
      </c>
      <c r="BX461" s="32" t="e">
        <f>AT461-('935'!T461*(1-'935'!X461/'11'!B$17))</f>
        <v>#VALUE!</v>
      </c>
      <c r="BY461" s="32">
        <f>0-IF(ISNUMBER(I461),INDEX('913'!$I$6:$I$1205,I461),0)-IF(ISNUMBER(J461),INDEX('913'!$I$6:$I$1205,J461),0)-IF(ISNUMBER(K461),INDEX('913'!$I$6:$I$1205,K461),0)-IF(ISNUMBER(L461),INDEX('913'!$I$6:$I$1205,L461),0)-IF(ISNUMBER(M461),INDEX('913'!$I$6:$I$1205,M461),0)-IF(ISNUMBER(N461),INDEX('913'!$I$6:$I$1205,N461),0)-IF(ISNUMBER(O461),INDEX('913'!$I$6:$I$1205,O461),0)-IF(ISNUMBER(P461),INDEX('913'!$I$6:$I$1205,P461),0)</f>
        <v>0</v>
      </c>
      <c r="BZ461" s="37">
        <f>IF(BY461=0,1,MAX(1,SQRT(BY461^2+(IF(ISNUMBER(I461),INDEX('913'!$J$6:$J$1205,I461),0)+IF(ISNUMBER(J461),INDEX('913'!$J$6:$J$1205,J461),0)+IF(ISNUMBER(K461),INDEX('913'!$J$6:$J$1205,K461),0)+IF(ISNUMBER(L461),INDEX('913'!$J$6:$J$1205,L461),0)+IF(ISNUMBER(M461),INDEX('913'!$J$6:$J$1205,M461),0)+IF(ISNUMBER(N461),INDEX('913'!$J$6:$J$1205,N461),0)+IF(ISNUMBER(O461),INDEX('913'!$J$6:$J$1205,O461),0)+IF(ISNUMBER(P461),INDEX('913'!$J$6:$J$1205,P461),0))^2)/BY461))</f>
        <v>1</v>
      </c>
      <c r="CA461" s="33" t="e">
        <f>100*AO461/'11'!B$17</f>
        <v>#VALUE!</v>
      </c>
      <c r="CB461" s="37" t="e">
        <f>100*(AP461*BZ461)/'11'!C$17</f>
        <v>#VALUE!</v>
      </c>
      <c r="CC461" s="37" t="e">
        <f t="shared" si="112"/>
        <v>#VALUE!</v>
      </c>
      <c r="CD461" s="33" t="e">
        <f t="shared" si="113"/>
        <v>#VALUE!</v>
      </c>
      <c r="CE461" s="54" t="e">
        <f>'11'!C$17-'935'!Y461</f>
        <v>#VALUE!</v>
      </c>
      <c r="CF461" s="37" t="e">
        <f>MAX('DNO totals'!B$312+0,MIN('935'!L461+0,'DNO totals'!B$304+0))</f>
        <v>#VALUE!</v>
      </c>
      <c r="CG461" s="37" t="e">
        <f>MAX('DNO totals'!C$312+0,MIN('935'!M461+0,'DNO totals'!C$304+0))</f>
        <v>#VALUE!</v>
      </c>
      <c r="CH461" s="37" t="e">
        <f>MAX('DNO totals'!D$312+0,MIN('935'!N461+0,'DNO totals'!D$304+0))</f>
        <v>#VALUE!</v>
      </c>
      <c r="CI461" s="37" t="e">
        <f>MAX('DNO totals'!E$312+0,MIN('935'!O461+0,'DNO totals'!E$304+0))</f>
        <v>#VALUE!</v>
      </c>
      <c r="CJ461" s="52" t="e">
        <f>MAX('DNO totals'!F$312+0,MIN('935'!P461+0,'DNO totals'!F$304+0))</f>
        <v>#VALUE!</v>
      </c>
      <c r="CK461" s="37" t="e">
        <f>IF('935'!$K461=1000,'Charging rates'!$C$38*$BH461/(1+'DNO totals'!$C$99)*$CF461,0)</f>
        <v>#VALUE!</v>
      </c>
      <c r="CL461" s="37" t="e">
        <f>IF(MOD('935'!$K461,1000)=100,'Charging rates'!$D$38*$BH461/(1+'DNO totals'!$D$99)*$CG461,0)</f>
        <v>#VALUE!</v>
      </c>
      <c r="CM461" s="37" t="e">
        <f>IF(MOD('935'!$K461,100)=10,'Charging rates'!$E$38*$BH461/(1+'DNO totals'!$E$99)*$CH461,0)</f>
        <v>#VALUE!</v>
      </c>
      <c r="CN461" s="37" t="e">
        <f>IF(AND(MOD('935'!$K461,10)&gt;0,MOD('935'!$K461,1000)&gt;1),'Charging rates'!$F$38*$BH461/(1+'DNO totals'!$F$99)*$CI461,0)</f>
        <v>#VALUE!</v>
      </c>
      <c r="CO461" s="37" t="e">
        <f>IF(MOD('935'!$K461,1000)=1,'Charging rates'!$G$38*$BH461/(1+'DNO totals'!$G$99)*$CJ461,0)</f>
        <v>#VALUE!</v>
      </c>
      <c r="CP461" s="52" t="e">
        <f t="shared" si="114"/>
        <v>#VALUE!</v>
      </c>
      <c r="CQ461" s="37" t="e">
        <f>IF('935'!$K461&gt;1000,'Charging rates'!$C$38*$AW461*$CF461,0)</f>
        <v>#VALUE!</v>
      </c>
      <c r="CR461" s="37" t="e">
        <f>IF(MOD('935'!$K461,1000)&gt;100,'Charging rates'!$D$38*$AW461*$CG461,0)</f>
        <v>#VALUE!</v>
      </c>
      <c r="CS461" s="37" t="e">
        <f>IF(MOD('935'!$K461,100)&gt;10,'Charging rates'!$E$38*$AW461*$CH461,0)</f>
        <v>#VALUE!</v>
      </c>
      <c r="CT461" s="52" t="e">
        <f t="shared" si="115"/>
        <v>#VALUE!</v>
      </c>
      <c r="CU461" s="33" t="e">
        <f>100*(AP461*'935'!Q461*BZ461)/'11'!B$17</f>
        <v>#VALUE!</v>
      </c>
      <c r="CV461" s="33" t="e">
        <f>100/'11'!B$17*'Charging rates'!B$10*AW461</f>
        <v>#VALUE!</v>
      </c>
      <c r="CW461" s="33" t="e">
        <f>IF(AT461=0,0,(1-BX461/AT461)*(CA461+IF('935'!Q461=0,0,(CB461*'935'!Q461*('11'!C$17-'935'!Y461)/('11'!B$17-'935'!X461)))))</f>
        <v>#VALUE!</v>
      </c>
      <c r="CX461" s="33" t="e">
        <f t="shared" si="116"/>
        <v>#VALUE!</v>
      </c>
      <c r="CY461" s="49" t="e">
        <f t="shared" si="117"/>
        <v>#VALUE!</v>
      </c>
      <c r="CZ461" s="32" t="e">
        <f>AT461*(Parameters!B$21+AU461)*IF('DNO totals'!B$323&lt;0,1,'935'!S461)</f>
        <v>#VALUE!</v>
      </c>
      <c r="DA461" s="52" t="e">
        <f>IF('DNO totals'!B$323&lt;0,1,'935'!S461)*(Parameters!B$21+AU461)</f>
        <v>#VALUE!</v>
      </c>
      <c r="DB461" s="37" t="e">
        <f>CX461+'Charging rates'!B$106*DA461*100/'11'!B$17</f>
        <v>#VALUE!</v>
      </c>
      <c r="DC461" s="37" t="e">
        <f>DB461+'Charging rates'!B$116*(Parameters!B$21+AU461)*100/'11'!B$17*IF('DNO totals'!B$323&lt;0,1,'935'!S461)</f>
        <v>#VALUE!</v>
      </c>
      <c r="DD461" s="37" t="e">
        <f>'Charging rates'!B$97*(CP461+CT461)*100/'11'!B$17</f>
        <v>#VALUE!</v>
      </c>
      <c r="DE461" s="33" t="e">
        <f>MAX(0-(CB461*AU461*'11'!C$17/'11'!B$17),DC461+DD461)</f>
        <v>#VALUE!</v>
      </c>
      <c r="DF461" s="37" t="e">
        <f>IF(BS461,IF(AU461=0,CC461,MAX(0,MIN(CC461,CC461+(DE461/'935'!Q461*('11'!B$17-'935'!X461)/('11'!C$17-'935'!Y461))))),0)</f>
        <v>#VALUE!</v>
      </c>
      <c r="DG461" s="33" t="e">
        <f t="shared" si="118"/>
        <v>#VALUE!</v>
      </c>
      <c r="DH461" s="53" t="e">
        <f t="shared" si="119"/>
        <v>#VALUE!</v>
      </c>
    </row>
    <row r="462" spans="1:112">
      <c r="A462" s="28">
        <v>362</v>
      </c>
      <c r="B462" s="47" t="e">
        <f>'935'!B462</f>
        <v>#VALUE!</v>
      </c>
      <c r="C462" s="48" t="e">
        <f>OR('935'!E462&lt;&gt;"VOID",'935'!F462&lt;&gt;"VOID",'935'!G462&lt;&gt;"VOID")</f>
        <v>#VALUE!</v>
      </c>
      <c r="D462" s="32" t="e">
        <f>IF('935'!D462="VOID",0,'935'!D462*(1-'935'!X462/'11'!B$17))</f>
        <v>#VALUE!</v>
      </c>
      <c r="E462" s="32" t="e">
        <f>IF('935'!E462="VOID",0,'935'!E462*(1-'935'!X462/'11'!B$17))</f>
        <v>#VALUE!</v>
      </c>
      <c r="F462" s="32" t="e">
        <f>IF('935'!F462="VOID",0,'935'!F462*(1-'935'!X462/'11'!B$17))</f>
        <v>#VALUE!</v>
      </c>
      <c r="G462" s="32" t="e">
        <f>IF('935'!G462="VOID",0,'935'!G462*(1-'935'!X462/'11'!B$17))</f>
        <v>#VALUE!</v>
      </c>
      <c r="H462" s="49" t="e">
        <f t="shared" si="100"/>
        <v>#VALUE!</v>
      </c>
      <c r="I462" s="50" t="e">
        <f>MATCH('935'!J462,'913'!$B$6:$B$1205,0)</f>
        <v>#VALUE!</v>
      </c>
      <c r="J462" s="50" t="e">
        <f>MATCH(INDEX('913'!$D$6:$D$1205,I462),'913'!$B$6:$B$1205,0)</f>
        <v>#VALUE!</v>
      </c>
      <c r="K462" s="50" t="e">
        <f>MATCH(INDEX('913'!$D$6:$D$1205,J462),'913'!$B$6:$B$1205,0)</f>
        <v>#VALUE!</v>
      </c>
      <c r="L462" s="50" t="e">
        <f>MATCH(INDEX('913'!$D$6:$D$1205,K462),'913'!$B$6:$B$1205,0)</f>
        <v>#VALUE!</v>
      </c>
      <c r="M462" s="50" t="e">
        <f>MATCH(INDEX('913'!$D$6:$D$1205,L462),'913'!$B$6:$B$1205,0)</f>
        <v>#VALUE!</v>
      </c>
      <c r="N462" s="50" t="e">
        <f>MATCH(INDEX('913'!$D$6:$D$1205,M462),'913'!$B$6:$B$1205,0)</f>
        <v>#VALUE!</v>
      </c>
      <c r="O462" s="50" t="e">
        <f>MATCH(INDEX('913'!$D$6:$D$1205,N462),'913'!$B$6:$B$1205,0)</f>
        <v>#VALUE!</v>
      </c>
      <c r="P462" s="51" t="e">
        <f>MATCH(INDEX('913'!$D$6:$D$1205,O462),'913'!$B$6:$B$1205,0)</f>
        <v>#VALUE!</v>
      </c>
      <c r="Q462" s="37">
        <f>IF(ISNUMBER(I462),MAX(0,INDEX('913'!$E$6:$E$1205,I462)),0)</f>
        <v>0</v>
      </c>
      <c r="R462" s="37">
        <f>IF(ISNUMBER(J462),MAX(0,INDEX('913'!$E$6:$E$1205,J462)),0)</f>
        <v>0</v>
      </c>
      <c r="S462" s="37">
        <f>IF(ISNUMBER(K462),MAX(0,INDEX('913'!$E$6:$E$1205,K462)),0)</f>
        <v>0</v>
      </c>
      <c r="T462" s="37">
        <f>IF(ISNUMBER(L462),MAX(0,INDEX('913'!$E$6:$E$1205,L462)),0)</f>
        <v>0</v>
      </c>
      <c r="U462" s="37">
        <f>IF(ISNUMBER(M462),MAX(0,INDEX('913'!$E$6:$E$1205,M462)),0)</f>
        <v>0</v>
      </c>
      <c r="V462" s="37">
        <f>IF(ISNUMBER(N462),MAX(0,INDEX('913'!$E$6:$E$1205,N462)),0)</f>
        <v>0</v>
      </c>
      <c r="W462" s="37">
        <f>IF(ISNUMBER(O462),MAX(0,INDEX('913'!$E$6:$E$1205,O462)),0)</f>
        <v>0</v>
      </c>
      <c r="X462" s="52">
        <f>IF(ISNUMBER(P462),MAX(0,INDEX('913'!$E$6:$E$1205,P462)),0)</f>
        <v>0</v>
      </c>
      <c r="Y462" s="37">
        <f>IF(ISNUMBER(I462),MAX(0,INDEX('913'!$F$6:$F$1205,I462)),0)</f>
        <v>0</v>
      </c>
      <c r="Z462" s="37">
        <f>IF(ISNUMBER(J462),MAX(0,INDEX('913'!$F$6:$F$1205,J462)),0)</f>
        <v>0</v>
      </c>
      <c r="AA462" s="37">
        <f>IF(ISNUMBER(K462),MAX(0,INDEX('913'!$F$6:$F$1205,K462)),0)</f>
        <v>0</v>
      </c>
      <c r="AB462" s="37">
        <f>IF(ISNUMBER(L462),MAX(0,INDEX('913'!$F$6:$F$1205,L462)),0)</f>
        <v>0</v>
      </c>
      <c r="AC462" s="37">
        <f>IF(ISNUMBER(M462),MAX(0,INDEX('913'!$F$6:$F$1205,M462)),0)</f>
        <v>0</v>
      </c>
      <c r="AD462" s="37">
        <f>IF(ISNUMBER(N462),MAX(0,INDEX('913'!$F$6:$F$1205,N462)),0)</f>
        <v>0</v>
      </c>
      <c r="AE462" s="37">
        <f>IF(ISNUMBER(O462),MAX(0,INDEX('913'!$F$6:$F$1205,O462)),0)</f>
        <v>0</v>
      </c>
      <c r="AF462" s="37">
        <f>IF(ISNUMBER(P462),MAX(0,INDEX('913'!$F$6:$F$1205,P462)),0)</f>
        <v>0</v>
      </c>
      <c r="AG462" s="32">
        <f>IF(ISNUMBER(I462),SQRT(INDEX('913'!$I$6:$I$1205,I462)^2+INDEX('913'!$J$6:$J$1205,I462)^2),0)</f>
        <v>0</v>
      </c>
      <c r="AH462" s="32">
        <f>IF(ISNUMBER(J462),SQRT(INDEX('913'!$I$6:$I$1205,J462)^2+INDEX('913'!$J$6:$J$1205,J462)^2),0)</f>
        <v>0</v>
      </c>
      <c r="AI462" s="32">
        <f>IF(ISNUMBER(K462),SQRT(INDEX('913'!$I$6:$I$1205,K462)^2+INDEX('913'!$J$6:$J$1205,K462)^2),0)</f>
        <v>0</v>
      </c>
      <c r="AJ462" s="32">
        <f>IF(ISNUMBER(L462),SQRT(INDEX('913'!$I$6:$I$1205,L462)^2+INDEX('913'!$J$6:$J$1205,L462)^2),0)</f>
        <v>0</v>
      </c>
      <c r="AK462" s="32">
        <f>IF(ISNUMBER(M462),SQRT(INDEX('913'!$I$6:$I$1205,M462)^2+INDEX('913'!$J$6:$J$1205,M462)^2),0)</f>
        <v>0</v>
      </c>
      <c r="AL462" s="32">
        <f>IF(ISNUMBER(N462),SQRT(INDEX('913'!$I$6:$I$1205,N462)^2+INDEX('913'!$J$6:$J$1205,N462)^2),0)</f>
        <v>0</v>
      </c>
      <c r="AM462" s="32">
        <f>IF(ISNUMBER(O462),SQRT(INDEX('913'!$I$6:$I$1205,O462)^2+INDEX('913'!$J$6:$J$1205,O462)^2),0)</f>
        <v>0</v>
      </c>
      <c r="AN462" s="49">
        <f>IF(ISNUMBER(P462),SQRT(INDEX('913'!$I$6:$I$1205,P462)^2+INDEX('913'!$J$6:$J$1205,P462)^2),0)</f>
        <v>0</v>
      </c>
      <c r="AO462" s="37">
        <f t="shared" si="101"/>
        <v>0</v>
      </c>
      <c r="AP462" s="37">
        <f t="shared" si="102"/>
        <v>0</v>
      </c>
      <c r="AQ462" s="33" t="e">
        <f>-100*'935'!W462*(AO462+AP462)/'11'!C$17</f>
        <v>#VALUE!</v>
      </c>
      <c r="AR462" s="37" t="e">
        <f t="shared" si="103"/>
        <v>#VALUE!</v>
      </c>
      <c r="AS462" s="52" t="e">
        <f t="shared" si="104"/>
        <v>#VALUE!</v>
      </c>
      <c r="AT462" s="32" t="e">
        <f>IF('935'!C462="VOID",0,('935'!C462*(1-'935'!X462/'11'!B$17)))</f>
        <v>#VALUE!</v>
      </c>
      <c r="AU462" s="52" t="e">
        <f>'935'!Q462*(1-'935'!Y462/'11'!C$17)/(1-'935'!X462/'11'!B$17)</f>
        <v>#VALUE!</v>
      </c>
      <c r="AV462" s="37" t="e">
        <f>INDEX('DNO totals'!$B$57:$G$57,IF('935'!K462,IF(MOD('935'!K462,1000),IF(MOD('935'!K462,100),IF(MOD('935'!K462,10),IF(MOD('935'!K462,1000)=1,6,5),4),3),2),1))</f>
        <v>#VALUE!</v>
      </c>
      <c r="AW462" s="52" t="e">
        <f t="shared" si="105"/>
        <v>#VALUE!</v>
      </c>
      <c r="AX462" s="32" t="e">
        <f>IF('935'!V462="VOID",0,'935'!V462*(1-'935'!X462/'11'!B$17))</f>
        <v>#VALUE!</v>
      </c>
      <c r="AY462" s="33" t="e">
        <f>IF(H462,-100*'Charging rates'!B$10/'11'!B$17*AX462/H462,0)</f>
        <v>#VALUE!</v>
      </c>
      <c r="AZ462" s="33" t="e">
        <f>IF(C462,'DNO totals'!B$41,0)</f>
        <v>#VALUE!</v>
      </c>
      <c r="BA462" s="33" t="e">
        <f t="shared" si="106"/>
        <v>#VALUE!</v>
      </c>
      <c r="BB462" s="33" t="e">
        <f t="shared" si="107"/>
        <v>#VALUE!</v>
      </c>
      <c r="BC462" s="53" t="e">
        <f t="shared" si="108"/>
        <v>#VALUE!</v>
      </c>
      <c r="BD462" s="32" t="e">
        <f>IF(AT462,'935'!H462*AT462/(AT462+D462+H462),0)</f>
        <v>#VALUE!</v>
      </c>
      <c r="BE462" s="32" t="e">
        <f>IF(H462,'935'!H462*H462/(AT462+D462+H462),0)</f>
        <v>#VALUE!</v>
      </c>
      <c r="BF462" s="32" t="e">
        <f>BD462*(1-'935'!X462/'11'!B$17)</f>
        <v>#VALUE!</v>
      </c>
      <c r="BG462" s="49" t="e">
        <f>BE462*(1-'935'!X462/'11'!B$17)</f>
        <v>#VALUE!</v>
      </c>
      <c r="BH462" s="52" t="e">
        <f>AV462*Parameters!B$6</f>
        <v>#VALUE!</v>
      </c>
      <c r="BI462" s="37" t="e">
        <f>IF('935'!$K462=1000,'Charging rates'!$C$38*$BH462/(1+'DNO totals'!$C$99)*'935'!$L462,0)</f>
        <v>#VALUE!</v>
      </c>
      <c r="BJ462" s="37" t="e">
        <f>IF(MOD('935'!$K462,1000)=100,'Charging rates'!$D$38*$BH462/(1+'DNO totals'!$D$99)*'935'!$M462,0)</f>
        <v>#VALUE!</v>
      </c>
      <c r="BK462" s="37" t="e">
        <f>IF(MOD('935'!$K462,100)=10,'Charging rates'!$E$38*$BH462/(1+'DNO totals'!$E$99)*'935'!$N462,0)</f>
        <v>#VALUE!</v>
      </c>
      <c r="BL462" s="37" t="e">
        <f>IF(AND(MOD('935'!$K462,10)&gt;0,MOD('935'!$K462,1000)&gt;1),'Charging rates'!$F$38*$BH462/(1+'DNO totals'!$F$99)*'935'!$O462,0)</f>
        <v>#VALUE!</v>
      </c>
      <c r="BM462" s="37" t="e">
        <f>IF(MOD('935'!$K462,1000)=1,'Charging rates'!$G$38*$BH462/(1+'DNO totals'!$G$99)*'935'!$P462,0)</f>
        <v>#VALUE!</v>
      </c>
      <c r="BN462" s="52" t="e">
        <f t="shared" si="109"/>
        <v>#VALUE!</v>
      </c>
      <c r="BO462" s="37" t="e">
        <f>IF('935'!$K462&gt;1000,'Charging rates'!$C$38*$AW462*'935'!$L462,0)</f>
        <v>#VALUE!</v>
      </c>
      <c r="BP462" s="37" t="e">
        <f>IF(MOD('935'!$K462,1000)&gt;100,'Charging rates'!$D$38*$AW462*'935'!$M462,0)</f>
        <v>#VALUE!</v>
      </c>
      <c r="BQ462" s="37" t="e">
        <f>IF(MOD('935'!$K462,100)&gt;10,'Charging rates'!$E$38*$AW462*'935'!$N462,0)</f>
        <v>#VALUE!</v>
      </c>
      <c r="BR462" s="52" t="e">
        <f t="shared" si="110"/>
        <v>#VALUE!</v>
      </c>
      <c r="BS462" s="48" t="e">
        <f>'935'!C462&lt;&gt;"VOID"</f>
        <v>#VALUE!</v>
      </c>
      <c r="BT462" s="33" t="e">
        <f>IF(BS462,(100/'11'!B$17*BD462*((1-'935'!I462)*'Charging rates'!B$51+'Charging rates'!B$63)),0)</f>
        <v>#VALUE!</v>
      </c>
      <c r="BU462" s="33" t="e">
        <f>100/'11'!B$17*BG462*('Charging rates'!B$51+'Charging rates'!B$63)</f>
        <v>#VALUE!</v>
      </c>
      <c r="BV462" s="33" t="e">
        <f>100/'11'!B$17*BE462*('Charging rates'!B$51+'Charging rates'!B$63)</f>
        <v>#VALUE!</v>
      </c>
      <c r="BW462" s="53" t="e">
        <f t="shared" si="111"/>
        <v>#VALUE!</v>
      </c>
      <c r="BX462" s="32" t="e">
        <f>AT462-('935'!T462*(1-'935'!X462/'11'!B$17))</f>
        <v>#VALUE!</v>
      </c>
      <c r="BY462" s="32">
        <f>0-IF(ISNUMBER(I462),INDEX('913'!$I$6:$I$1205,I462),0)-IF(ISNUMBER(J462),INDEX('913'!$I$6:$I$1205,J462),0)-IF(ISNUMBER(K462),INDEX('913'!$I$6:$I$1205,K462),0)-IF(ISNUMBER(L462),INDEX('913'!$I$6:$I$1205,L462),0)-IF(ISNUMBER(M462),INDEX('913'!$I$6:$I$1205,M462),0)-IF(ISNUMBER(N462),INDEX('913'!$I$6:$I$1205,N462),0)-IF(ISNUMBER(O462),INDEX('913'!$I$6:$I$1205,O462),0)-IF(ISNUMBER(P462),INDEX('913'!$I$6:$I$1205,P462),0)</f>
        <v>0</v>
      </c>
      <c r="BZ462" s="37">
        <f>IF(BY462=0,1,MAX(1,SQRT(BY462^2+(IF(ISNUMBER(I462),INDEX('913'!$J$6:$J$1205,I462),0)+IF(ISNUMBER(J462),INDEX('913'!$J$6:$J$1205,J462),0)+IF(ISNUMBER(K462),INDEX('913'!$J$6:$J$1205,K462),0)+IF(ISNUMBER(L462),INDEX('913'!$J$6:$J$1205,L462),0)+IF(ISNUMBER(M462),INDEX('913'!$J$6:$J$1205,M462),0)+IF(ISNUMBER(N462),INDEX('913'!$J$6:$J$1205,N462),0)+IF(ISNUMBER(O462),INDEX('913'!$J$6:$J$1205,O462),0)+IF(ISNUMBER(P462),INDEX('913'!$J$6:$J$1205,P462),0))^2)/BY462))</f>
        <v>1</v>
      </c>
      <c r="CA462" s="33" t="e">
        <f>100*AO462/'11'!B$17</f>
        <v>#VALUE!</v>
      </c>
      <c r="CB462" s="37" t="e">
        <f>100*(AP462*BZ462)/'11'!C$17</f>
        <v>#VALUE!</v>
      </c>
      <c r="CC462" s="37" t="e">
        <f t="shared" si="112"/>
        <v>#VALUE!</v>
      </c>
      <c r="CD462" s="33" t="e">
        <f t="shared" si="113"/>
        <v>#VALUE!</v>
      </c>
      <c r="CE462" s="54" t="e">
        <f>'11'!C$17-'935'!Y462</f>
        <v>#VALUE!</v>
      </c>
      <c r="CF462" s="37" t="e">
        <f>MAX('DNO totals'!B$312+0,MIN('935'!L462+0,'DNO totals'!B$304+0))</f>
        <v>#VALUE!</v>
      </c>
      <c r="CG462" s="37" t="e">
        <f>MAX('DNO totals'!C$312+0,MIN('935'!M462+0,'DNO totals'!C$304+0))</f>
        <v>#VALUE!</v>
      </c>
      <c r="CH462" s="37" t="e">
        <f>MAX('DNO totals'!D$312+0,MIN('935'!N462+0,'DNO totals'!D$304+0))</f>
        <v>#VALUE!</v>
      </c>
      <c r="CI462" s="37" t="e">
        <f>MAX('DNO totals'!E$312+0,MIN('935'!O462+0,'DNO totals'!E$304+0))</f>
        <v>#VALUE!</v>
      </c>
      <c r="CJ462" s="52" t="e">
        <f>MAX('DNO totals'!F$312+0,MIN('935'!P462+0,'DNO totals'!F$304+0))</f>
        <v>#VALUE!</v>
      </c>
      <c r="CK462" s="37" t="e">
        <f>IF('935'!$K462=1000,'Charging rates'!$C$38*$BH462/(1+'DNO totals'!$C$99)*$CF462,0)</f>
        <v>#VALUE!</v>
      </c>
      <c r="CL462" s="37" t="e">
        <f>IF(MOD('935'!$K462,1000)=100,'Charging rates'!$D$38*$BH462/(1+'DNO totals'!$D$99)*$CG462,0)</f>
        <v>#VALUE!</v>
      </c>
      <c r="CM462" s="37" t="e">
        <f>IF(MOD('935'!$K462,100)=10,'Charging rates'!$E$38*$BH462/(1+'DNO totals'!$E$99)*$CH462,0)</f>
        <v>#VALUE!</v>
      </c>
      <c r="CN462" s="37" t="e">
        <f>IF(AND(MOD('935'!$K462,10)&gt;0,MOD('935'!$K462,1000)&gt;1),'Charging rates'!$F$38*$BH462/(1+'DNO totals'!$F$99)*$CI462,0)</f>
        <v>#VALUE!</v>
      </c>
      <c r="CO462" s="37" t="e">
        <f>IF(MOD('935'!$K462,1000)=1,'Charging rates'!$G$38*$BH462/(1+'DNO totals'!$G$99)*$CJ462,0)</f>
        <v>#VALUE!</v>
      </c>
      <c r="CP462" s="52" t="e">
        <f t="shared" si="114"/>
        <v>#VALUE!</v>
      </c>
      <c r="CQ462" s="37" t="e">
        <f>IF('935'!$K462&gt;1000,'Charging rates'!$C$38*$AW462*$CF462,0)</f>
        <v>#VALUE!</v>
      </c>
      <c r="CR462" s="37" t="e">
        <f>IF(MOD('935'!$K462,1000)&gt;100,'Charging rates'!$D$38*$AW462*$CG462,0)</f>
        <v>#VALUE!</v>
      </c>
      <c r="CS462" s="37" t="e">
        <f>IF(MOD('935'!$K462,100)&gt;10,'Charging rates'!$E$38*$AW462*$CH462,0)</f>
        <v>#VALUE!</v>
      </c>
      <c r="CT462" s="52" t="e">
        <f t="shared" si="115"/>
        <v>#VALUE!</v>
      </c>
      <c r="CU462" s="33" t="e">
        <f>100*(AP462*'935'!Q462*BZ462)/'11'!B$17</f>
        <v>#VALUE!</v>
      </c>
      <c r="CV462" s="33" t="e">
        <f>100/'11'!B$17*'Charging rates'!B$10*AW462</f>
        <v>#VALUE!</v>
      </c>
      <c r="CW462" s="33" t="e">
        <f>IF(AT462=0,0,(1-BX462/AT462)*(CA462+IF('935'!Q462=0,0,(CB462*'935'!Q462*('11'!C$17-'935'!Y462)/('11'!B$17-'935'!X462)))))</f>
        <v>#VALUE!</v>
      </c>
      <c r="CX462" s="33" t="e">
        <f t="shared" si="116"/>
        <v>#VALUE!</v>
      </c>
      <c r="CY462" s="49" t="e">
        <f t="shared" si="117"/>
        <v>#VALUE!</v>
      </c>
      <c r="CZ462" s="32" t="e">
        <f>AT462*(Parameters!B$21+AU462)*IF('DNO totals'!B$323&lt;0,1,'935'!S462)</f>
        <v>#VALUE!</v>
      </c>
      <c r="DA462" s="52" t="e">
        <f>IF('DNO totals'!B$323&lt;0,1,'935'!S462)*(Parameters!B$21+AU462)</f>
        <v>#VALUE!</v>
      </c>
      <c r="DB462" s="37" t="e">
        <f>CX462+'Charging rates'!B$106*DA462*100/'11'!B$17</f>
        <v>#VALUE!</v>
      </c>
      <c r="DC462" s="37" t="e">
        <f>DB462+'Charging rates'!B$116*(Parameters!B$21+AU462)*100/'11'!B$17*IF('DNO totals'!B$323&lt;0,1,'935'!S462)</f>
        <v>#VALUE!</v>
      </c>
      <c r="DD462" s="37" t="e">
        <f>'Charging rates'!B$97*(CP462+CT462)*100/'11'!B$17</f>
        <v>#VALUE!</v>
      </c>
      <c r="DE462" s="33" t="e">
        <f>MAX(0-(CB462*AU462*'11'!C$17/'11'!B$17),DC462+DD462)</f>
        <v>#VALUE!</v>
      </c>
      <c r="DF462" s="37" t="e">
        <f>IF(BS462,IF(AU462=0,CC462,MAX(0,MIN(CC462,CC462+(DE462/'935'!Q462*('11'!B$17-'935'!X462)/('11'!C$17-'935'!Y462))))),0)</f>
        <v>#VALUE!</v>
      </c>
      <c r="DG462" s="33" t="e">
        <f t="shared" si="118"/>
        <v>#VALUE!</v>
      </c>
      <c r="DH462" s="53" t="e">
        <f t="shared" si="119"/>
        <v>#VALUE!</v>
      </c>
    </row>
    <row r="463" spans="1:112">
      <c r="A463" s="28">
        <v>363</v>
      </c>
      <c r="B463" s="47" t="e">
        <f>'935'!B463</f>
        <v>#VALUE!</v>
      </c>
      <c r="C463" s="48" t="e">
        <f>OR('935'!E463&lt;&gt;"VOID",'935'!F463&lt;&gt;"VOID",'935'!G463&lt;&gt;"VOID")</f>
        <v>#VALUE!</v>
      </c>
      <c r="D463" s="32" t="e">
        <f>IF('935'!D463="VOID",0,'935'!D463*(1-'935'!X463/'11'!B$17))</f>
        <v>#VALUE!</v>
      </c>
      <c r="E463" s="32" t="e">
        <f>IF('935'!E463="VOID",0,'935'!E463*(1-'935'!X463/'11'!B$17))</f>
        <v>#VALUE!</v>
      </c>
      <c r="F463" s="32" t="e">
        <f>IF('935'!F463="VOID",0,'935'!F463*(1-'935'!X463/'11'!B$17))</f>
        <v>#VALUE!</v>
      </c>
      <c r="G463" s="32" t="e">
        <f>IF('935'!G463="VOID",0,'935'!G463*(1-'935'!X463/'11'!B$17))</f>
        <v>#VALUE!</v>
      </c>
      <c r="H463" s="49" t="e">
        <f t="shared" si="100"/>
        <v>#VALUE!</v>
      </c>
      <c r="I463" s="50" t="e">
        <f>MATCH('935'!J463,'913'!$B$6:$B$1205,0)</f>
        <v>#VALUE!</v>
      </c>
      <c r="J463" s="50" t="e">
        <f>MATCH(INDEX('913'!$D$6:$D$1205,I463),'913'!$B$6:$B$1205,0)</f>
        <v>#VALUE!</v>
      </c>
      <c r="K463" s="50" t="e">
        <f>MATCH(INDEX('913'!$D$6:$D$1205,J463),'913'!$B$6:$B$1205,0)</f>
        <v>#VALUE!</v>
      </c>
      <c r="L463" s="50" t="e">
        <f>MATCH(INDEX('913'!$D$6:$D$1205,K463),'913'!$B$6:$B$1205,0)</f>
        <v>#VALUE!</v>
      </c>
      <c r="M463" s="50" t="e">
        <f>MATCH(INDEX('913'!$D$6:$D$1205,L463),'913'!$B$6:$B$1205,0)</f>
        <v>#VALUE!</v>
      </c>
      <c r="N463" s="50" t="e">
        <f>MATCH(INDEX('913'!$D$6:$D$1205,M463),'913'!$B$6:$B$1205,0)</f>
        <v>#VALUE!</v>
      </c>
      <c r="O463" s="50" t="e">
        <f>MATCH(INDEX('913'!$D$6:$D$1205,N463),'913'!$B$6:$B$1205,0)</f>
        <v>#VALUE!</v>
      </c>
      <c r="P463" s="51" t="e">
        <f>MATCH(INDEX('913'!$D$6:$D$1205,O463),'913'!$B$6:$B$1205,0)</f>
        <v>#VALUE!</v>
      </c>
      <c r="Q463" s="37">
        <f>IF(ISNUMBER(I463),MAX(0,INDEX('913'!$E$6:$E$1205,I463)),0)</f>
        <v>0</v>
      </c>
      <c r="R463" s="37">
        <f>IF(ISNUMBER(J463),MAX(0,INDEX('913'!$E$6:$E$1205,J463)),0)</f>
        <v>0</v>
      </c>
      <c r="S463" s="37">
        <f>IF(ISNUMBER(K463),MAX(0,INDEX('913'!$E$6:$E$1205,K463)),0)</f>
        <v>0</v>
      </c>
      <c r="T463" s="37">
        <f>IF(ISNUMBER(L463),MAX(0,INDEX('913'!$E$6:$E$1205,L463)),0)</f>
        <v>0</v>
      </c>
      <c r="U463" s="37">
        <f>IF(ISNUMBER(M463),MAX(0,INDEX('913'!$E$6:$E$1205,M463)),0)</f>
        <v>0</v>
      </c>
      <c r="V463" s="37">
        <f>IF(ISNUMBER(N463),MAX(0,INDEX('913'!$E$6:$E$1205,N463)),0)</f>
        <v>0</v>
      </c>
      <c r="W463" s="37">
        <f>IF(ISNUMBER(O463),MAX(0,INDEX('913'!$E$6:$E$1205,O463)),0)</f>
        <v>0</v>
      </c>
      <c r="X463" s="52">
        <f>IF(ISNUMBER(P463),MAX(0,INDEX('913'!$E$6:$E$1205,P463)),0)</f>
        <v>0</v>
      </c>
      <c r="Y463" s="37">
        <f>IF(ISNUMBER(I463),MAX(0,INDEX('913'!$F$6:$F$1205,I463)),0)</f>
        <v>0</v>
      </c>
      <c r="Z463" s="37">
        <f>IF(ISNUMBER(J463),MAX(0,INDEX('913'!$F$6:$F$1205,J463)),0)</f>
        <v>0</v>
      </c>
      <c r="AA463" s="37">
        <f>IF(ISNUMBER(K463),MAX(0,INDEX('913'!$F$6:$F$1205,K463)),0)</f>
        <v>0</v>
      </c>
      <c r="AB463" s="37">
        <f>IF(ISNUMBER(L463),MAX(0,INDEX('913'!$F$6:$F$1205,L463)),0)</f>
        <v>0</v>
      </c>
      <c r="AC463" s="37">
        <f>IF(ISNUMBER(M463),MAX(0,INDEX('913'!$F$6:$F$1205,M463)),0)</f>
        <v>0</v>
      </c>
      <c r="AD463" s="37">
        <f>IF(ISNUMBER(N463),MAX(0,INDEX('913'!$F$6:$F$1205,N463)),0)</f>
        <v>0</v>
      </c>
      <c r="AE463" s="37">
        <f>IF(ISNUMBER(O463),MAX(0,INDEX('913'!$F$6:$F$1205,O463)),0)</f>
        <v>0</v>
      </c>
      <c r="AF463" s="37">
        <f>IF(ISNUMBER(P463),MAX(0,INDEX('913'!$F$6:$F$1205,P463)),0)</f>
        <v>0</v>
      </c>
      <c r="AG463" s="32">
        <f>IF(ISNUMBER(I463),SQRT(INDEX('913'!$I$6:$I$1205,I463)^2+INDEX('913'!$J$6:$J$1205,I463)^2),0)</f>
        <v>0</v>
      </c>
      <c r="AH463" s="32">
        <f>IF(ISNUMBER(J463),SQRT(INDEX('913'!$I$6:$I$1205,J463)^2+INDEX('913'!$J$6:$J$1205,J463)^2),0)</f>
        <v>0</v>
      </c>
      <c r="AI463" s="32">
        <f>IF(ISNUMBER(K463),SQRT(INDEX('913'!$I$6:$I$1205,K463)^2+INDEX('913'!$J$6:$J$1205,K463)^2),0)</f>
        <v>0</v>
      </c>
      <c r="AJ463" s="32">
        <f>IF(ISNUMBER(L463),SQRT(INDEX('913'!$I$6:$I$1205,L463)^2+INDEX('913'!$J$6:$J$1205,L463)^2),0)</f>
        <v>0</v>
      </c>
      <c r="AK463" s="32">
        <f>IF(ISNUMBER(M463),SQRT(INDEX('913'!$I$6:$I$1205,M463)^2+INDEX('913'!$J$6:$J$1205,M463)^2),0)</f>
        <v>0</v>
      </c>
      <c r="AL463" s="32">
        <f>IF(ISNUMBER(N463),SQRT(INDEX('913'!$I$6:$I$1205,N463)^2+INDEX('913'!$J$6:$J$1205,N463)^2),0)</f>
        <v>0</v>
      </c>
      <c r="AM463" s="32">
        <f>IF(ISNUMBER(O463),SQRT(INDEX('913'!$I$6:$I$1205,O463)^2+INDEX('913'!$J$6:$J$1205,O463)^2),0)</f>
        <v>0</v>
      </c>
      <c r="AN463" s="49">
        <f>IF(ISNUMBER(P463),SQRT(INDEX('913'!$I$6:$I$1205,P463)^2+INDEX('913'!$J$6:$J$1205,P463)^2),0)</f>
        <v>0</v>
      </c>
      <c r="AO463" s="37">
        <f t="shared" si="101"/>
        <v>0</v>
      </c>
      <c r="AP463" s="37">
        <f t="shared" si="102"/>
        <v>0</v>
      </c>
      <c r="AQ463" s="33" t="e">
        <f>-100*'935'!W463*(AO463+AP463)/'11'!C$17</f>
        <v>#VALUE!</v>
      </c>
      <c r="AR463" s="37" t="e">
        <f t="shared" si="103"/>
        <v>#VALUE!</v>
      </c>
      <c r="AS463" s="52" t="e">
        <f t="shared" si="104"/>
        <v>#VALUE!</v>
      </c>
      <c r="AT463" s="32" t="e">
        <f>IF('935'!C463="VOID",0,('935'!C463*(1-'935'!X463/'11'!B$17)))</f>
        <v>#VALUE!</v>
      </c>
      <c r="AU463" s="52" t="e">
        <f>'935'!Q463*(1-'935'!Y463/'11'!C$17)/(1-'935'!X463/'11'!B$17)</f>
        <v>#VALUE!</v>
      </c>
      <c r="AV463" s="37" t="e">
        <f>INDEX('DNO totals'!$B$57:$G$57,IF('935'!K463,IF(MOD('935'!K463,1000),IF(MOD('935'!K463,100),IF(MOD('935'!K463,10),IF(MOD('935'!K463,1000)=1,6,5),4),3),2),1))</f>
        <v>#VALUE!</v>
      </c>
      <c r="AW463" s="52" t="e">
        <f t="shared" si="105"/>
        <v>#VALUE!</v>
      </c>
      <c r="AX463" s="32" t="e">
        <f>IF('935'!V463="VOID",0,'935'!V463*(1-'935'!X463/'11'!B$17))</f>
        <v>#VALUE!</v>
      </c>
      <c r="AY463" s="33" t="e">
        <f>IF(H463,-100*'Charging rates'!B$10/'11'!B$17*AX463/H463,0)</f>
        <v>#VALUE!</v>
      </c>
      <c r="AZ463" s="33" t="e">
        <f>IF(C463,'DNO totals'!B$41,0)</f>
        <v>#VALUE!</v>
      </c>
      <c r="BA463" s="33" t="e">
        <f t="shared" si="106"/>
        <v>#VALUE!</v>
      </c>
      <c r="BB463" s="33" t="e">
        <f t="shared" si="107"/>
        <v>#VALUE!</v>
      </c>
      <c r="BC463" s="53" t="e">
        <f t="shared" si="108"/>
        <v>#VALUE!</v>
      </c>
      <c r="BD463" s="32" t="e">
        <f>IF(AT463,'935'!H463*AT463/(AT463+D463+H463),0)</f>
        <v>#VALUE!</v>
      </c>
      <c r="BE463" s="32" t="e">
        <f>IF(H463,'935'!H463*H463/(AT463+D463+H463),0)</f>
        <v>#VALUE!</v>
      </c>
      <c r="BF463" s="32" t="e">
        <f>BD463*(1-'935'!X463/'11'!B$17)</f>
        <v>#VALUE!</v>
      </c>
      <c r="BG463" s="49" t="e">
        <f>BE463*(1-'935'!X463/'11'!B$17)</f>
        <v>#VALUE!</v>
      </c>
      <c r="BH463" s="52" t="e">
        <f>AV463*Parameters!B$6</f>
        <v>#VALUE!</v>
      </c>
      <c r="BI463" s="37" t="e">
        <f>IF('935'!$K463=1000,'Charging rates'!$C$38*$BH463/(1+'DNO totals'!$C$99)*'935'!$L463,0)</f>
        <v>#VALUE!</v>
      </c>
      <c r="BJ463" s="37" t="e">
        <f>IF(MOD('935'!$K463,1000)=100,'Charging rates'!$D$38*$BH463/(1+'DNO totals'!$D$99)*'935'!$M463,0)</f>
        <v>#VALUE!</v>
      </c>
      <c r="BK463" s="37" t="e">
        <f>IF(MOD('935'!$K463,100)=10,'Charging rates'!$E$38*$BH463/(1+'DNO totals'!$E$99)*'935'!$N463,0)</f>
        <v>#VALUE!</v>
      </c>
      <c r="BL463" s="37" t="e">
        <f>IF(AND(MOD('935'!$K463,10)&gt;0,MOD('935'!$K463,1000)&gt;1),'Charging rates'!$F$38*$BH463/(1+'DNO totals'!$F$99)*'935'!$O463,0)</f>
        <v>#VALUE!</v>
      </c>
      <c r="BM463" s="37" t="e">
        <f>IF(MOD('935'!$K463,1000)=1,'Charging rates'!$G$38*$BH463/(1+'DNO totals'!$G$99)*'935'!$P463,0)</f>
        <v>#VALUE!</v>
      </c>
      <c r="BN463" s="52" t="e">
        <f t="shared" si="109"/>
        <v>#VALUE!</v>
      </c>
      <c r="BO463" s="37" t="e">
        <f>IF('935'!$K463&gt;1000,'Charging rates'!$C$38*$AW463*'935'!$L463,0)</f>
        <v>#VALUE!</v>
      </c>
      <c r="BP463" s="37" t="e">
        <f>IF(MOD('935'!$K463,1000)&gt;100,'Charging rates'!$D$38*$AW463*'935'!$M463,0)</f>
        <v>#VALUE!</v>
      </c>
      <c r="BQ463" s="37" t="e">
        <f>IF(MOD('935'!$K463,100)&gt;10,'Charging rates'!$E$38*$AW463*'935'!$N463,0)</f>
        <v>#VALUE!</v>
      </c>
      <c r="BR463" s="52" t="e">
        <f t="shared" si="110"/>
        <v>#VALUE!</v>
      </c>
      <c r="BS463" s="48" t="e">
        <f>'935'!C463&lt;&gt;"VOID"</f>
        <v>#VALUE!</v>
      </c>
      <c r="BT463" s="33" t="e">
        <f>IF(BS463,(100/'11'!B$17*BD463*((1-'935'!I463)*'Charging rates'!B$51+'Charging rates'!B$63)),0)</f>
        <v>#VALUE!</v>
      </c>
      <c r="BU463" s="33" t="e">
        <f>100/'11'!B$17*BG463*('Charging rates'!B$51+'Charging rates'!B$63)</f>
        <v>#VALUE!</v>
      </c>
      <c r="BV463" s="33" t="e">
        <f>100/'11'!B$17*BE463*('Charging rates'!B$51+'Charging rates'!B$63)</f>
        <v>#VALUE!</v>
      </c>
      <c r="BW463" s="53" t="e">
        <f t="shared" si="111"/>
        <v>#VALUE!</v>
      </c>
      <c r="BX463" s="32" t="e">
        <f>AT463-('935'!T463*(1-'935'!X463/'11'!B$17))</f>
        <v>#VALUE!</v>
      </c>
      <c r="BY463" s="32">
        <f>0-IF(ISNUMBER(I463),INDEX('913'!$I$6:$I$1205,I463),0)-IF(ISNUMBER(J463),INDEX('913'!$I$6:$I$1205,J463),0)-IF(ISNUMBER(K463),INDEX('913'!$I$6:$I$1205,K463),0)-IF(ISNUMBER(L463),INDEX('913'!$I$6:$I$1205,L463),0)-IF(ISNUMBER(M463),INDEX('913'!$I$6:$I$1205,M463),0)-IF(ISNUMBER(N463),INDEX('913'!$I$6:$I$1205,N463),0)-IF(ISNUMBER(O463),INDEX('913'!$I$6:$I$1205,O463),0)-IF(ISNUMBER(P463),INDEX('913'!$I$6:$I$1205,P463),0)</f>
        <v>0</v>
      </c>
      <c r="BZ463" s="37">
        <f>IF(BY463=0,1,MAX(1,SQRT(BY463^2+(IF(ISNUMBER(I463),INDEX('913'!$J$6:$J$1205,I463),0)+IF(ISNUMBER(J463),INDEX('913'!$J$6:$J$1205,J463),0)+IF(ISNUMBER(K463),INDEX('913'!$J$6:$J$1205,K463),0)+IF(ISNUMBER(L463),INDEX('913'!$J$6:$J$1205,L463),0)+IF(ISNUMBER(M463),INDEX('913'!$J$6:$J$1205,M463),0)+IF(ISNUMBER(N463),INDEX('913'!$J$6:$J$1205,N463),0)+IF(ISNUMBER(O463),INDEX('913'!$J$6:$J$1205,O463),0)+IF(ISNUMBER(P463),INDEX('913'!$J$6:$J$1205,P463),0))^2)/BY463))</f>
        <v>1</v>
      </c>
      <c r="CA463" s="33" t="e">
        <f>100*AO463/'11'!B$17</f>
        <v>#VALUE!</v>
      </c>
      <c r="CB463" s="37" t="e">
        <f>100*(AP463*BZ463)/'11'!C$17</f>
        <v>#VALUE!</v>
      </c>
      <c r="CC463" s="37" t="e">
        <f t="shared" si="112"/>
        <v>#VALUE!</v>
      </c>
      <c r="CD463" s="33" t="e">
        <f t="shared" si="113"/>
        <v>#VALUE!</v>
      </c>
      <c r="CE463" s="54" t="e">
        <f>'11'!C$17-'935'!Y463</f>
        <v>#VALUE!</v>
      </c>
      <c r="CF463" s="37" t="e">
        <f>MAX('DNO totals'!B$312+0,MIN('935'!L463+0,'DNO totals'!B$304+0))</f>
        <v>#VALUE!</v>
      </c>
      <c r="CG463" s="37" t="e">
        <f>MAX('DNO totals'!C$312+0,MIN('935'!M463+0,'DNO totals'!C$304+0))</f>
        <v>#VALUE!</v>
      </c>
      <c r="CH463" s="37" t="e">
        <f>MAX('DNO totals'!D$312+0,MIN('935'!N463+0,'DNO totals'!D$304+0))</f>
        <v>#VALUE!</v>
      </c>
      <c r="CI463" s="37" t="e">
        <f>MAX('DNO totals'!E$312+0,MIN('935'!O463+0,'DNO totals'!E$304+0))</f>
        <v>#VALUE!</v>
      </c>
      <c r="CJ463" s="52" t="e">
        <f>MAX('DNO totals'!F$312+0,MIN('935'!P463+0,'DNO totals'!F$304+0))</f>
        <v>#VALUE!</v>
      </c>
      <c r="CK463" s="37" t="e">
        <f>IF('935'!$K463=1000,'Charging rates'!$C$38*$BH463/(1+'DNO totals'!$C$99)*$CF463,0)</f>
        <v>#VALUE!</v>
      </c>
      <c r="CL463" s="37" t="e">
        <f>IF(MOD('935'!$K463,1000)=100,'Charging rates'!$D$38*$BH463/(1+'DNO totals'!$D$99)*$CG463,0)</f>
        <v>#VALUE!</v>
      </c>
      <c r="CM463" s="37" t="e">
        <f>IF(MOD('935'!$K463,100)=10,'Charging rates'!$E$38*$BH463/(1+'DNO totals'!$E$99)*$CH463,0)</f>
        <v>#VALUE!</v>
      </c>
      <c r="CN463" s="37" t="e">
        <f>IF(AND(MOD('935'!$K463,10)&gt;0,MOD('935'!$K463,1000)&gt;1),'Charging rates'!$F$38*$BH463/(1+'DNO totals'!$F$99)*$CI463,0)</f>
        <v>#VALUE!</v>
      </c>
      <c r="CO463" s="37" t="e">
        <f>IF(MOD('935'!$K463,1000)=1,'Charging rates'!$G$38*$BH463/(1+'DNO totals'!$G$99)*$CJ463,0)</f>
        <v>#VALUE!</v>
      </c>
      <c r="CP463" s="52" t="e">
        <f t="shared" si="114"/>
        <v>#VALUE!</v>
      </c>
      <c r="CQ463" s="37" t="e">
        <f>IF('935'!$K463&gt;1000,'Charging rates'!$C$38*$AW463*$CF463,0)</f>
        <v>#VALUE!</v>
      </c>
      <c r="CR463" s="37" t="e">
        <f>IF(MOD('935'!$K463,1000)&gt;100,'Charging rates'!$D$38*$AW463*$CG463,0)</f>
        <v>#VALUE!</v>
      </c>
      <c r="CS463" s="37" t="e">
        <f>IF(MOD('935'!$K463,100)&gt;10,'Charging rates'!$E$38*$AW463*$CH463,0)</f>
        <v>#VALUE!</v>
      </c>
      <c r="CT463" s="52" t="e">
        <f t="shared" si="115"/>
        <v>#VALUE!</v>
      </c>
      <c r="CU463" s="33" t="e">
        <f>100*(AP463*'935'!Q463*BZ463)/'11'!B$17</f>
        <v>#VALUE!</v>
      </c>
      <c r="CV463" s="33" t="e">
        <f>100/'11'!B$17*'Charging rates'!B$10*AW463</f>
        <v>#VALUE!</v>
      </c>
      <c r="CW463" s="33" t="e">
        <f>IF(AT463=0,0,(1-BX463/AT463)*(CA463+IF('935'!Q463=0,0,(CB463*'935'!Q463*('11'!C$17-'935'!Y463)/('11'!B$17-'935'!X463)))))</f>
        <v>#VALUE!</v>
      </c>
      <c r="CX463" s="33" t="e">
        <f t="shared" si="116"/>
        <v>#VALUE!</v>
      </c>
      <c r="CY463" s="49" t="e">
        <f t="shared" si="117"/>
        <v>#VALUE!</v>
      </c>
      <c r="CZ463" s="32" t="e">
        <f>AT463*(Parameters!B$21+AU463)*IF('DNO totals'!B$323&lt;0,1,'935'!S463)</f>
        <v>#VALUE!</v>
      </c>
      <c r="DA463" s="52" t="e">
        <f>IF('DNO totals'!B$323&lt;0,1,'935'!S463)*(Parameters!B$21+AU463)</f>
        <v>#VALUE!</v>
      </c>
      <c r="DB463" s="37" t="e">
        <f>CX463+'Charging rates'!B$106*DA463*100/'11'!B$17</f>
        <v>#VALUE!</v>
      </c>
      <c r="DC463" s="37" t="e">
        <f>DB463+'Charging rates'!B$116*(Parameters!B$21+AU463)*100/'11'!B$17*IF('DNO totals'!B$323&lt;0,1,'935'!S463)</f>
        <v>#VALUE!</v>
      </c>
      <c r="DD463" s="37" t="e">
        <f>'Charging rates'!B$97*(CP463+CT463)*100/'11'!B$17</f>
        <v>#VALUE!</v>
      </c>
      <c r="DE463" s="33" t="e">
        <f>MAX(0-(CB463*AU463*'11'!C$17/'11'!B$17),DC463+DD463)</f>
        <v>#VALUE!</v>
      </c>
      <c r="DF463" s="37" t="e">
        <f>IF(BS463,IF(AU463=0,CC463,MAX(0,MIN(CC463,CC463+(DE463/'935'!Q463*('11'!B$17-'935'!X463)/('11'!C$17-'935'!Y463))))),0)</f>
        <v>#VALUE!</v>
      </c>
      <c r="DG463" s="33" t="e">
        <f t="shared" si="118"/>
        <v>#VALUE!</v>
      </c>
      <c r="DH463" s="53" t="e">
        <f t="shared" si="119"/>
        <v>#VALUE!</v>
      </c>
    </row>
    <row r="464" spans="1:112">
      <c r="A464" s="28">
        <v>364</v>
      </c>
      <c r="B464" s="47" t="e">
        <f>'935'!B464</f>
        <v>#VALUE!</v>
      </c>
      <c r="C464" s="48" t="e">
        <f>OR('935'!E464&lt;&gt;"VOID",'935'!F464&lt;&gt;"VOID",'935'!G464&lt;&gt;"VOID")</f>
        <v>#VALUE!</v>
      </c>
      <c r="D464" s="32" t="e">
        <f>IF('935'!D464="VOID",0,'935'!D464*(1-'935'!X464/'11'!B$17))</f>
        <v>#VALUE!</v>
      </c>
      <c r="E464" s="32" t="e">
        <f>IF('935'!E464="VOID",0,'935'!E464*(1-'935'!X464/'11'!B$17))</f>
        <v>#VALUE!</v>
      </c>
      <c r="F464" s="32" t="e">
        <f>IF('935'!F464="VOID",0,'935'!F464*(1-'935'!X464/'11'!B$17))</f>
        <v>#VALUE!</v>
      </c>
      <c r="G464" s="32" t="e">
        <f>IF('935'!G464="VOID",0,'935'!G464*(1-'935'!X464/'11'!B$17))</f>
        <v>#VALUE!</v>
      </c>
      <c r="H464" s="49" t="e">
        <f t="shared" si="100"/>
        <v>#VALUE!</v>
      </c>
      <c r="I464" s="50" t="e">
        <f>MATCH('935'!J464,'913'!$B$6:$B$1205,0)</f>
        <v>#VALUE!</v>
      </c>
      <c r="J464" s="50" t="e">
        <f>MATCH(INDEX('913'!$D$6:$D$1205,I464),'913'!$B$6:$B$1205,0)</f>
        <v>#VALUE!</v>
      </c>
      <c r="K464" s="50" t="e">
        <f>MATCH(INDEX('913'!$D$6:$D$1205,J464),'913'!$B$6:$B$1205,0)</f>
        <v>#VALUE!</v>
      </c>
      <c r="L464" s="50" t="e">
        <f>MATCH(INDEX('913'!$D$6:$D$1205,K464),'913'!$B$6:$B$1205,0)</f>
        <v>#VALUE!</v>
      </c>
      <c r="M464" s="50" t="e">
        <f>MATCH(INDEX('913'!$D$6:$D$1205,L464),'913'!$B$6:$B$1205,0)</f>
        <v>#VALUE!</v>
      </c>
      <c r="N464" s="50" t="e">
        <f>MATCH(INDEX('913'!$D$6:$D$1205,M464),'913'!$B$6:$B$1205,0)</f>
        <v>#VALUE!</v>
      </c>
      <c r="O464" s="50" t="e">
        <f>MATCH(INDEX('913'!$D$6:$D$1205,N464),'913'!$B$6:$B$1205,0)</f>
        <v>#VALUE!</v>
      </c>
      <c r="P464" s="51" t="e">
        <f>MATCH(INDEX('913'!$D$6:$D$1205,O464),'913'!$B$6:$B$1205,0)</f>
        <v>#VALUE!</v>
      </c>
      <c r="Q464" s="37">
        <f>IF(ISNUMBER(I464),MAX(0,INDEX('913'!$E$6:$E$1205,I464)),0)</f>
        <v>0</v>
      </c>
      <c r="R464" s="37">
        <f>IF(ISNUMBER(J464),MAX(0,INDEX('913'!$E$6:$E$1205,J464)),0)</f>
        <v>0</v>
      </c>
      <c r="S464" s="37">
        <f>IF(ISNUMBER(K464),MAX(0,INDEX('913'!$E$6:$E$1205,K464)),0)</f>
        <v>0</v>
      </c>
      <c r="T464" s="37">
        <f>IF(ISNUMBER(L464),MAX(0,INDEX('913'!$E$6:$E$1205,L464)),0)</f>
        <v>0</v>
      </c>
      <c r="U464" s="37">
        <f>IF(ISNUMBER(M464),MAX(0,INDEX('913'!$E$6:$E$1205,M464)),0)</f>
        <v>0</v>
      </c>
      <c r="V464" s="37">
        <f>IF(ISNUMBER(N464),MAX(0,INDEX('913'!$E$6:$E$1205,N464)),0)</f>
        <v>0</v>
      </c>
      <c r="W464" s="37">
        <f>IF(ISNUMBER(O464),MAX(0,INDEX('913'!$E$6:$E$1205,O464)),0)</f>
        <v>0</v>
      </c>
      <c r="X464" s="52">
        <f>IF(ISNUMBER(P464),MAX(0,INDEX('913'!$E$6:$E$1205,P464)),0)</f>
        <v>0</v>
      </c>
      <c r="Y464" s="37">
        <f>IF(ISNUMBER(I464),MAX(0,INDEX('913'!$F$6:$F$1205,I464)),0)</f>
        <v>0</v>
      </c>
      <c r="Z464" s="37">
        <f>IF(ISNUMBER(J464),MAX(0,INDEX('913'!$F$6:$F$1205,J464)),0)</f>
        <v>0</v>
      </c>
      <c r="AA464" s="37">
        <f>IF(ISNUMBER(K464),MAX(0,INDEX('913'!$F$6:$F$1205,K464)),0)</f>
        <v>0</v>
      </c>
      <c r="AB464" s="37">
        <f>IF(ISNUMBER(L464),MAX(0,INDEX('913'!$F$6:$F$1205,L464)),0)</f>
        <v>0</v>
      </c>
      <c r="AC464" s="37">
        <f>IF(ISNUMBER(M464),MAX(0,INDEX('913'!$F$6:$F$1205,M464)),0)</f>
        <v>0</v>
      </c>
      <c r="AD464" s="37">
        <f>IF(ISNUMBER(N464),MAX(0,INDEX('913'!$F$6:$F$1205,N464)),0)</f>
        <v>0</v>
      </c>
      <c r="AE464" s="37">
        <f>IF(ISNUMBER(O464),MAX(0,INDEX('913'!$F$6:$F$1205,O464)),0)</f>
        <v>0</v>
      </c>
      <c r="AF464" s="37">
        <f>IF(ISNUMBER(P464),MAX(0,INDEX('913'!$F$6:$F$1205,P464)),0)</f>
        <v>0</v>
      </c>
      <c r="AG464" s="32">
        <f>IF(ISNUMBER(I464),SQRT(INDEX('913'!$I$6:$I$1205,I464)^2+INDEX('913'!$J$6:$J$1205,I464)^2),0)</f>
        <v>0</v>
      </c>
      <c r="AH464" s="32">
        <f>IF(ISNUMBER(J464),SQRT(INDEX('913'!$I$6:$I$1205,J464)^2+INDEX('913'!$J$6:$J$1205,J464)^2),0)</f>
        <v>0</v>
      </c>
      <c r="AI464" s="32">
        <f>IF(ISNUMBER(K464),SQRT(INDEX('913'!$I$6:$I$1205,K464)^2+INDEX('913'!$J$6:$J$1205,K464)^2),0)</f>
        <v>0</v>
      </c>
      <c r="AJ464" s="32">
        <f>IF(ISNUMBER(L464),SQRT(INDEX('913'!$I$6:$I$1205,L464)^2+INDEX('913'!$J$6:$J$1205,L464)^2),0)</f>
        <v>0</v>
      </c>
      <c r="AK464" s="32">
        <f>IF(ISNUMBER(M464),SQRT(INDEX('913'!$I$6:$I$1205,M464)^2+INDEX('913'!$J$6:$J$1205,M464)^2),0)</f>
        <v>0</v>
      </c>
      <c r="AL464" s="32">
        <f>IF(ISNUMBER(N464),SQRT(INDEX('913'!$I$6:$I$1205,N464)^2+INDEX('913'!$J$6:$J$1205,N464)^2),0)</f>
        <v>0</v>
      </c>
      <c r="AM464" s="32">
        <f>IF(ISNUMBER(O464),SQRT(INDEX('913'!$I$6:$I$1205,O464)^2+INDEX('913'!$J$6:$J$1205,O464)^2),0)</f>
        <v>0</v>
      </c>
      <c r="AN464" s="49">
        <f>IF(ISNUMBER(P464),SQRT(INDEX('913'!$I$6:$I$1205,P464)^2+INDEX('913'!$J$6:$J$1205,P464)^2),0)</f>
        <v>0</v>
      </c>
      <c r="AO464" s="37">
        <f t="shared" si="101"/>
        <v>0</v>
      </c>
      <c r="AP464" s="37">
        <f t="shared" si="102"/>
        <v>0</v>
      </c>
      <c r="AQ464" s="33" t="e">
        <f>-100*'935'!W464*(AO464+AP464)/'11'!C$17</f>
        <v>#VALUE!</v>
      </c>
      <c r="AR464" s="37" t="e">
        <f t="shared" si="103"/>
        <v>#VALUE!</v>
      </c>
      <c r="AS464" s="52" t="e">
        <f t="shared" si="104"/>
        <v>#VALUE!</v>
      </c>
      <c r="AT464" s="32" t="e">
        <f>IF('935'!C464="VOID",0,('935'!C464*(1-'935'!X464/'11'!B$17)))</f>
        <v>#VALUE!</v>
      </c>
      <c r="AU464" s="52" t="e">
        <f>'935'!Q464*(1-'935'!Y464/'11'!C$17)/(1-'935'!X464/'11'!B$17)</f>
        <v>#VALUE!</v>
      </c>
      <c r="AV464" s="37" t="e">
        <f>INDEX('DNO totals'!$B$57:$G$57,IF('935'!K464,IF(MOD('935'!K464,1000),IF(MOD('935'!K464,100),IF(MOD('935'!K464,10),IF(MOD('935'!K464,1000)=1,6,5),4),3),2),1))</f>
        <v>#VALUE!</v>
      </c>
      <c r="AW464" s="52" t="e">
        <f t="shared" si="105"/>
        <v>#VALUE!</v>
      </c>
      <c r="AX464" s="32" t="e">
        <f>IF('935'!V464="VOID",0,'935'!V464*(1-'935'!X464/'11'!B$17))</f>
        <v>#VALUE!</v>
      </c>
      <c r="AY464" s="33" t="e">
        <f>IF(H464,-100*'Charging rates'!B$10/'11'!B$17*AX464/H464,0)</f>
        <v>#VALUE!</v>
      </c>
      <c r="AZ464" s="33" t="e">
        <f>IF(C464,'DNO totals'!B$41,0)</f>
        <v>#VALUE!</v>
      </c>
      <c r="BA464" s="33" t="e">
        <f t="shared" si="106"/>
        <v>#VALUE!</v>
      </c>
      <c r="BB464" s="33" t="e">
        <f t="shared" si="107"/>
        <v>#VALUE!</v>
      </c>
      <c r="BC464" s="53" t="e">
        <f t="shared" si="108"/>
        <v>#VALUE!</v>
      </c>
      <c r="BD464" s="32" t="e">
        <f>IF(AT464,'935'!H464*AT464/(AT464+D464+H464),0)</f>
        <v>#VALUE!</v>
      </c>
      <c r="BE464" s="32" t="e">
        <f>IF(H464,'935'!H464*H464/(AT464+D464+H464),0)</f>
        <v>#VALUE!</v>
      </c>
      <c r="BF464" s="32" t="e">
        <f>BD464*(1-'935'!X464/'11'!B$17)</f>
        <v>#VALUE!</v>
      </c>
      <c r="BG464" s="49" t="e">
        <f>BE464*(1-'935'!X464/'11'!B$17)</f>
        <v>#VALUE!</v>
      </c>
      <c r="BH464" s="52" t="e">
        <f>AV464*Parameters!B$6</f>
        <v>#VALUE!</v>
      </c>
      <c r="BI464" s="37" t="e">
        <f>IF('935'!$K464=1000,'Charging rates'!$C$38*$BH464/(1+'DNO totals'!$C$99)*'935'!$L464,0)</f>
        <v>#VALUE!</v>
      </c>
      <c r="BJ464" s="37" t="e">
        <f>IF(MOD('935'!$K464,1000)=100,'Charging rates'!$D$38*$BH464/(1+'DNO totals'!$D$99)*'935'!$M464,0)</f>
        <v>#VALUE!</v>
      </c>
      <c r="BK464" s="37" t="e">
        <f>IF(MOD('935'!$K464,100)=10,'Charging rates'!$E$38*$BH464/(1+'DNO totals'!$E$99)*'935'!$N464,0)</f>
        <v>#VALUE!</v>
      </c>
      <c r="BL464" s="37" t="e">
        <f>IF(AND(MOD('935'!$K464,10)&gt;0,MOD('935'!$K464,1000)&gt;1),'Charging rates'!$F$38*$BH464/(1+'DNO totals'!$F$99)*'935'!$O464,0)</f>
        <v>#VALUE!</v>
      </c>
      <c r="BM464" s="37" t="e">
        <f>IF(MOD('935'!$K464,1000)=1,'Charging rates'!$G$38*$BH464/(1+'DNO totals'!$G$99)*'935'!$P464,0)</f>
        <v>#VALUE!</v>
      </c>
      <c r="BN464" s="52" t="e">
        <f t="shared" si="109"/>
        <v>#VALUE!</v>
      </c>
      <c r="BO464" s="37" t="e">
        <f>IF('935'!$K464&gt;1000,'Charging rates'!$C$38*$AW464*'935'!$L464,0)</f>
        <v>#VALUE!</v>
      </c>
      <c r="BP464" s="37" t="e">
        <f>IF(MOD('935'!$K464,1000)&gt;100,'Charging rates'!$D$38*$AW464*'935'!$M464,0)</f>
        <v>#VALUE!</v>
      </c>
      <c r="BQ464" s="37" t="e">
        <f>IF(MOD('935'!$K464,100)&gt;10,'Charging rates'!$E$38*$AW464*'935'!$N464,0)</f>
        <v>#VALUE!</v>
      </c>
      <c r="BR464" s="52" t="e">
        <f t="shared" si="110"/>
        <v>#VALUE!</v>
      </c>
      <c r="BS464" s="48" t="e">
        <f>'935'!C464&lt;&gt;"VOID"</f>
        <v>#VALUE!</v>
      </c>
      <c r="BT464" s="33" t="e">
        <f>IF(BS464,(100/'11'!B$17*BD464*((1-'935'!I464)*'Charging rates'!B$51+'Charging rates'!B$63)),0)</f>
        <v>#VALUE!</v>
      </c>
      <c r="BU464" s="33" t="e">
        <f>100/'11'!B$17*BG464*('Charging rates'!B$51+'Charging rates'!B$63)</f>
        <v>#VALUE!</v>
      </c>
      <c r="BV464" s="33" t="e">
        <f>100/'11'!B$17*BE464*('Charging rates'!B$51+'Charging rates'!B$63)</f>
        <v>#VALUE!</v>
      </c>
      <c r="BW464" s="53" t="e">
        <f t="shared" si="111"/>
        <v>#VALUE!</v>
      </c>
      <c r="BX464" s="32" t="e">
        <f>AT464-('935'!T464*(1-'935'!X464/'11'!B$17))</f>
        <v>#VALUE!</v>
      </c>
      <c r="BY464" s="32">
        <f>0-IF(ISNUMBER(I464),INDEX('913'!$I$6:$I$1205,I464),0)-IF(ISNUMBER(J464),INDEX('913'!$I$6:$I$1205,J464),0)-IF(ISNUMBER(K464),INDEX('913'!$I$6:$I$1205,K464),0)-IF(ISNUMBER(L464),INDEX('913'!$I$6:$I$1205,L464),0)-IF(ISNUMBER(M464),INDEX('913'!$I$6:$I$1205,M464),0)-IF(ISNUMBER(N464),INDEX('913'!$I$6:$I$1205,N464),0)-IF(ISNUMBER(O464),INDEX('913'!$I$6:$I$1205,O464),0)-IF(ISNUMBER(P464),INDEX('913'!$I$6:$I$1205,P464),0)</f>
        <v>0</v>
      </c>
      <c r="BZ464" s="37">
        <f>IF(BY464=0,1,MAX(1,SQRT(BY464^2+(IF(ISNUMBER(I464),INDEX('913'!$J$6:$J$1205,I464),0)+IF(ISNUMBER(J464),INDEX('913'!$J$6:$J$1205,J464),0)+IF(ISNUMBER(K464),INDEX('913'!$J$6:$J$1205,K464),0)+IF(ISNUMBER(L464),INDEX('913'!$J$6:$J$1205,L464),0)+IF(ISNUMBER(M464),INDEX('913'!$J$6:$J$1205,M464),0)+IF(ISNUMBER(N464),INDEX('913'!$J$6:$J$1205,N464),0)+IF(ISNUMBER(O464),INDEX('913'!$J$6:$J$1205,O464),0)+IF(ISNUMBER(P464),INDEX('913'!$J$6:$J$1205,P464),0))^2)/BY464))</f>
        <v>1</v>
      </c>
      <c r="CA464" s="33" t="e">
        <f>100*AO464/'11'!B$17</f>
        <v>#VALUE!</v>
      </c>
      <c r="CB464" s="37" t="e">
        <f>100*(AP464*BZ464)/'11'!C$17</f>
        <v>#VALUE!</v>
      </c>
      <c r="CC464" s="37" t="e">
        <f t="shared" si="112"/>
        <v>#VALUE!</v>
      </c>
      <c r="CD464" s="33" t="e">
        <f t="shared" si="113"/>
        <v>#VALUE!</v>
      </c>
      <c r="CE464" s="54" t="e">
        <f>'11'!C$17-'935'!Y464</f>
        <v>#VALUE!</v>
      </c>
      <c r="CF464" s="37" t="e">
        <f>MAX('DNO totals'!B$312+0,MIN('935'!L464+0,'DNO totals'!B$304+0))</f>
        <v>#VALUE!</v>
      </c>
      <c r="CG464" s="37" t="e">
        <f>MAX('DNO totals'!C$312+0,MIN('935'!M464+0,'DNO totals'!C$304+0))</f>
        <v>#VALUE!</v>
      </c>
      <c r="CH464" s="37" t="e">
        <f>MAX('DNO totals'!D$312+0,MIN('935'!N464+0,'DNO totals'!D$304+0))</f>
        <v>#VALUE!</v>
      </c>
      <c r="CI464" s="37" t="e">
        <f>MAX('DNO totals'!E$312+0,MIN('935'!O464+0,'DNO totals'!E$304+0))</f>
        <v>#VALUE!</v>
      </c>
      <c r="CJ464" s="52" t="e">
        <f>MAX('DNO totals'!F$312+0,MIN('935'!P464+0,'DNO totals'!F$304+0))</f>
        <v>#VALUE!</v>
      </c>
      <c r="CK464" s="37" t="e">
        <f>IF('935'!$K464=1000,'Charging rates'!$C$38*$BH464/(1+'DNO totals'!$C$99)*$CF464,0)</f>
        <v>#VALUE!</v>
      </c>
      <c r="CL464" s="37" t="e">
        <f>IF(MOD('935'!$K464,1000)=100,'Charging rates'!$D$38*$BH464/(1+'DNO totals'!$D$99)*$CG464,0)</f>
        <v>#VALUE!</v>
      </c>
      <c r="CM464" s="37" t="e">
        <f>IF(MOD('935'!$K464,100)=10,'Charging rates'!$E$38*$BH464/(1+'DNO totals'!$E$99)*$CH464,0)</f>
        <v>#VALUE!</v>
      </c>
      <c r="CN464" s="37" t="e">
        <f>IF(AND(MOD('935'!$K464,10)&gt;0,MOD('935'!$K464,1000)&gt;1),'Charging rates'!$F$38*$BH464/(1+'DNO totals'!$F$99)*$CI464,0)</f>
        <v>#VALUE!</v>
      </c>
      <c r="CO464" s="37" t="e">
        <f>IF(MOD('935'!$K464,1000)=1,'Charging rates'!$G$38*$BH464/(1+'DNO totals'!$G$99)*$CJ464,0)</f>
        <v>#VALUE!</v>
      </c>
      <c r="CP464" s="52" t="e">
        <f t="shared" si="114"/>
        <v>#VALUE!</v>
      </c>
      <c r="CQ464" s="37" t="e">
        <f>IF('935'!$K464&gt;1000,'Charging rates'!$C$38*$AW464*$CF464,0)</f>
        <v>#VALUE!</v>
      </c>
      <c r="CR464" s="37" t="e">
        <f>IF(MOD('935'!$K464,1000)&gt;100,'Charging rates'!$D$38*$AW464*$CG464,0)</f>
        <v>#VALUE!</v>
      </c>
      <c r="CS464" s="37" t="e">
        <f>IF(MOD('935'!$K464,100)&gt;10,'Charging rates'!$E$38*$AW464*$CH464,0)</f>
        <v>#VALUE!</v>
      </c>
      <c r="CT464" s="52" t="e">
        <f t="shared" si="115"/>
        <v>#VALUE!</v>
      </c>
      <c r="CU464" s="33" t="e">
        <f>100*(AP464*'935'!Q464*BZ464)/'11'!B$17</f>
        <v>#VALUE!</v>
      </c>
      <c r="CV464" s="33" t="e">
        <f>100/'11'!B$17*'Charging rates'!B$10*AW464</f>
        <v>#VALUE!</v>
      </c>
      <c r="CW464" s="33" t="e">
        <f>IF(AT464=0,0,(1-BX464/AT464)*(CA464+IF('935'!Q464=0,0,(CB464*'935'!Q464*('11'!C$17-'935'!Y464)/('11'!B$17-'935'!X464)))))</f>
        <v>#VALUE!</v>
      </c>
      <c r="CX464" s="33" t="e">
        <f t="shared" si="116"/>
        <v>#VALUE!</v>
      </c>
      <c r="CY464" s="49" t="e">
        <f t="shared" si="117"/>
        <v>#VALUE!</v>
      </c>
      <c r="CZ464" s="32" t="e">
        <f>AT464*(Parameters!B$21+AU464)*IF('DNO totals'!B$323&lt;0,1,'935'!S464)</f>
        <v>#VALUE!</v>
      </c>
      <c r="DA464" s="52" t="e">
        <f>IF('DNO totals'!B$323&lt;0,1,'935'!S464)*(Parameters!B$21+AU464)</f>
        <v>#VALUE!</v>
      </c>
      <c r="DB464" s="37" t="e">
        <f>CX464+'Charging rates'!B$106*DA464*100/'11'!B$17</f>
        <v>#VALUE!</v>
      </c>
      <c r="DC464" s="37" t="e">
        <f>DB464+'Charging rates'!B$116*(Parameters!B$21+AU464)*100/'11'!B$17*IF('DNO totals'!B$323&lt;0,1,'935'!S464)</f>
        <v>#VALUE!</v>
      </c>
      <c r="DD464" s="37" t="e">
        <f>'Charging rates'!B$97*(CP464+CT464)*100/'11'!B$17</f>
        <v>#VALUE!</v>
      </c>
      <c r="DE464" s="33" t="e">
        <f>MAX(0-(CB464*AU464*'11'!C$17/'11'!B$17),DC464+DD464)</f>
        <v>#VALUE!</v>
      </c>
      <c r="DF464" s="37" t="e">
        <f>IF(BS464,IF(AU464=0,CC464,MAX(0,MIN(CC464,CC464+(DE464/'935'!Q464*('11'!B$17-'935'!X464)/('11'!C$17-'935'!Y464))))),0)</f>
        <v>#VALUE!</v>
      </c>
      <c r="DG464" s="33" t="e">
        <f t="shared" si="118"/>
        <v>#VALUE!</v>
      </c>
      <c r="DH464" s="53" t="e">
        <f t="shared" si="119"/>
        <v>#VALUE!</v>
      </c>
    </row>
    <row r="465" spans="1:112">
      <c r="A465" s="28">
        <v>365</v>
      </c>
      <c r="B465" s="47" t="e">
        <f>'935'!B465</f>
        <v>#VALUE!</v>
      </c>
      <c r="C465" s="48" t="e">
        <f>OR('935'!E465&lt;&gt;"VOID",'935'!F465&lt;&gt;"VOID",'935'!G465&lt;&gt;"VOID")</f>
        <v>#VALUE!</v>
      </c>
      <c r="D465" s="32" t="e">
        <f>IF('935'!D465="VOID",0,'935'!D465*(1-'935'!X465/'11'!B$17))</f>
        <v>#VALUE!</v>
      </c>
      <c r="E465" s="32" t="e">
        <f>IF('935'!E465="VOID",0,'935'!E465*(1-'935'!X465/'11'!B$17))</f>
        <v>#VALUE!</v>
      </c>
      <c r="F465" s="32" t="e">
        <f>IF('935'!F465="VOID",0,'935'!F465*(1-'935'!X465/'11'!B$17))</f>
        <v>#VALUE!</v>
      </c>
      <c r="G465" s="32" t="e">
        <f>IF('935'!G465="VOID",0,'935'!G465*(1-'935'!X465/'11'!B$17))</f>
        <v>#VALUE!</v>
      </c>
      <c r="H465" s="49" t="e">
        <f t="shared" si="100"/>
        <v>#VALUE!</v>
      </c>
      <c r="I465" s="50" t="e">
        <f>MATCH('935'!J465,'913'!$B$6:$B$1205,0)</f>
        <v>#VALUE!</v>
      </c>
      <c r="J465" s="50" t="e">
        <f>MATCH(INDEX('913'!$D$6:$D$1205,I465),'913'!$B$6:$B$1205,0)</f>
        <v>#VALUE!</v>
      </c>
      <c r="K465" s="50" t="e">
        <f>MATCH(INDEX('913'!$D$6:$D$1205,J465),'913'!$B$6:$B$1205,0)</f>
        <v>#VALUE!</v>
      </c>
      <c r="L465" s="50" t="e">
        <f>MATCH(INDEX('913'!$D$6:$D$1205,K465),'913'!$B$6:$B$1205,0)</f>
        <v>#VALUE!</v>
      </c>
      <c r="M465" s="50" t="e">
        <f>MATCH(INDEX('913'!$D$6:$D$1205,L465),'913'!$B$6:$B$1205,0)</f>
        <v>#VALUE!</v>
      </c>
      <c r="N465" s="50" t="e">
        <f>MATCH(INDEX('913'!$D$6:$D$1205,M465),'913'!$B$6:$B$1205,0)</f>
        <v>#VALUE!</v>
      </c>
      <c r="O465" s="50" t="e">
        <f>MATCH(INDEX('913'!$D$6:$D$1205,N465),'913'!$B$6:$B$1205,0)</f>
        <v>#VALUE!</v>
      </c>
      <c r="P465" s="51" t="e">
        <f>MATCH(INDEX('913'!$D$6:$D$1205,O465),'913'!$B$6:$B$1205,0)</f>
        <v>#VALUE!</v>
      </c>
      <c r="Q465" s="37">
        <f>IF(ISNUMBER(I465),MAX(0,INDEX('913'!$E$6:$E$1205,I465)),0)</f>
        <v>0</v>
      </c>
      <c r="R465" s="37">
        <f>IF(ISNUMBER(J465),MAX(0,INDEX('913'!$E$6:$E$1205,J465)),0)</f>
        <v>0</v>
      </c>
      <c r="S465" s="37">
        <f>IF(ISNUMBER(K465),MAX(0,INDEX('913'!$E$6:$E$1205,K465)),0)</f>
        <v>0</v>
      </c>
      <c r="T465" s="37">
        <f>IF(ISNUMBER(L465),MAX(0,INDEX('913'!$E$6:$E$1205,L465)),0)</f>
        <v>0</v>
      </c>
      <c r="U465" s="37">
        <f>IF(ISNUMBER(M465),MAX(0,INDEX('913'!$E$6:$E$1205,M465)),0)</f>
        <v>0</v>
      </c>
      <c r="V465" s="37">
        <f>IF(ISNUMBER(N465),MAX(0,INDEX('913'!$E$6:$E$1205,N465)),0)</f>
        <v>0</v>
      </c>
      <c r="W465" s="37">
        <f>IF(ISNUMBER(O465),MAX(0,INDEX('913'!$E$6:$E$1205,O465)),0)</f>
        <v>0</v>
      </c>
      <c r="X465" s="52">
        <f>IF(ISNUMBER(P465),MAX(0,INDEX('913'!$E$6:$E$1205,P465)),0)</f>
        <v>0</v>
      </c>
      <c r="Y465" s="37">
        <f>IF(ISNUMBER(I465),MAX(0,INDEX('913'!$F$6:$F$1205,I465)),0)</f>
        <v>0</v>
      </c>
      <c r="Z465" s="37">
        <f>IF(ISNUMBER(J465),MAX(0,INDEX('913'!$F$6:$F$1205,J465)),0)</f>
        <v>0</v>
      </c>
      <c r="AA465" s="37">
        <f>IF(ISNUMBER(K465),MAX(0,INDEX('913'!$F$6:$F$1205,K465)),0)</f>
        <v>0</v>
      </c>
      <c r="AB465" s="37">
        <f>IF(ISNUMBER(L465),MAX(0,INDEX('913'!$F$6:$F$1205,L465)),0)</f>
        <v>0</v>
      </c>
      <c r="AC465" s="37">
        <f>IF(ISNUMBER(M465),MAX(0,INDEX('913'!$F$6:$F$1205,M465)),0)</f>
        <v>0</v>
      </c>
      <c r="AD465" s="37">
        <f>IF(ISNUMBER(N465),MAX(0,INDEX('913'!$F$6:$F$1205,N465)),0)</f>
        <v>0</v>
      </c>
      <c r="AE465" s="37">
        <f>IF(ISNUMBER(O465),MAX(0,INDEX('913'!$F$6:$F$1205,O465)),0)</f>
        <v>0</v>
      </c>
      <c r="AF465" s="37">
        <f>IF(ISNUMBER(P465),MAX(0,INDEX('913'!$F$6:$F$1205,P465)),0)</f>
        <v>0</v>
      </c>
      <c r="AG465" s="32">
        <f>IF(ISNUMBER(I465),SQRT(INDEX('913'!$I$6:$I$1205,I465)^2+INDEX('913'!$J$6:$J$1205,I465)^2),0)</f>
        <v>0</v>
      </c>
      <c r="AH465" s="32">
        <f>IF(ISNUMBER(J465),SQRT(INDEX('913'!$I$6:$I$1205,J465)^2+INDEX('913'!$J$6:$J$1205,J465)^2),0)</f>
        <v>0</v>
      </c>
      <c r="AI465" s="32">
        <f>IF(ISNUMBER(K465),SQRT(INDEX('913'!$I$6:$I$1205,K465)^2+INDEX('913'!$J$6:$J$1205,K465)^2),0)</f>
        <v>0</v>
      </c>
      <c r="AJ465" s="32">
        <f>IF(ISNUMBER(L465),SQRT(INDEX('913'!$I$6:$I$1205,L465)^2+INDEX('913'!$J$6:$J$1205,L465)^2),0)</f>
        <v>0</v>
      </c>
      <c r="AK465" s="32">
        <f>IF(ISNUMBER(M465),SQRT(INDEX('913'!$I$6:$I$1205,M465)^2+INDEX('913'!$J$6:$J$1205,M465)^2),0)</f>
        <v>0</v>
      </c>
      <c r="AL465" s="32">
        <f>IF(ISNUMBER(N465),SQRT(INDEX('913'!$I$6:$I$1205,N465)^2+INDEX('913'!$J$6:$J$1205,N465)^2),0)</f>
        <v>0</v>
      </c>
      <c r="AM465" s="32">
        <f>IF(ISNUMBER(O465),SQRT(INDEX('913'!$I$6:$I$1205,O465)^2+INDEX('913'!$J$6:$J$1205,O465)^2),0)</f>
        <v>0</v>
      </c>
      <c r="AN465" s="49">
        <f>IF(ISNUMBER(P465),SQRT(INDEX('913'!$I$6:$I$1205,P465)^2+INDEX('913'!$J$6:$J$1205,P465)^2),0)</f>
        <v>0</v>
      </c>
      <c r="AO465" s="37">
        <f t="shared" si="101"/>
        <v>0</v>
      </c>
      <c r="AP465" s="37">
        <f t="shared" si="102"/>
        <v>0</v>
      </c>
      <c r="AQ465" s="33" t="e">
        <f>-100*'935'!W465*(AO465+AP465)/'11'!C$17</f>
        <v>#VALUE!</v>
      </c>
      <c r="AR465" s="37" t="e">
        <f t="shared" si="103"/>
        <v>#VALUE!</v>
      </c>
      <c r="AS465" s="52" t="e">
        <f t="shared" si="104"/>
        <v>#VALUE!</v>
      </c>
      <c r="AT465" s="32" t="e">
        <f>IF('935'!C465="VOID",0,('935'!C465*(1-'935'!X465/'11'!B$17)))</f>
        <v>#VALUE!</v>
      </c>
      <c r="AU465" s="52" t="e">
        <f>'935'!Q465*(1-'935'!Y465/'11'!C$17)/(1-'935'!X465/'11'!B$17)</f>
        <v>#VALUE!</v>
      </c>
      <c r="AV465" s="37" t="e">
        <f>INDEX('DNO totals'!$B$57:$G$57,IF('935'!K465,IF(MOD('935'!K465,1000),IF(MOD('935'!K465,100),IF(MOD('935'!K465,10),IF(MOD('935'!K465,1000)=1,6,5),4),3),2),1))</f>
        <v>#VALUE!</v>
      </c>
      <c r="AW465" s="52" t="e">
        <f t="shared" si="105"/>
        <v>#VALUE!</v>
      </c>
      <c r="AX465" s="32" t="e">
        <f>IF('935'!V465="VOID",0,'935'!V465*(1-'935'!X465/'11'!B$17))</f>
        <v>#VALUE!</v>
      </c>
      <c r="AY465" s="33" t="e">
        <f>IF(H465,-100*'Charging rates'!B$10/'11'!B$17*AX465/H465,0)</f>
        <v>#VALUE!</v>
      </c>
      <c r="AZ465" s="33" t="e">
        <f>IF(C465,'DNO totals'!B$41,0)</f>
        <v>#VALUE!</v>
      </c>
      <c r="BA465" s="33" t="e">
        <f t="shared" si="106"/>
        <v>#VALUE!</v>
      </c>
      <c r="BB465" s="33" t="e">
        <f t="shared" si="107"/>
        <v>#VALUE!</v>
      </c>
      <c r="BC465" s="53" t="e">
        <f t="shared" si="108"/>
        <v>#VALUE!</v>
      </c>
      <c r="BD465" s="32" t="e">
        <f>IF(AT465,'935'!H465*AT465/(AT465+D465+H465),0)</f>
        <v>#VALUE!</v>
      </c>
      <c r="BE465" s="32" t="e">
        <f>IF(H465,'935'!H465*H465/(AT465+D465+H465),0)</f>
        <v>#VALUE!</v>
      </c>
      <c r="BF465" s="32" t="e">
        <f>BD465*(1-'935'!X465/'11'!B$17)</f>
        <v>#VALUE!</v>
      </c>
      <c r="BG465" s="49" t="e">
        <f>BE465*(1-'935'!X465/'11'!B$17)</f>
        <v>#VALUE!</v>
      </c>
      <c r="BH465" s="52" t="e">
        <f>AV465*Parameters!B$6</f>
        <v>#VALUE!</v>
      </c>
      <c r="BI465" s="37" t="e">
        <f>IF('935'!$K465=1000,'Charging rates'!$C$38*$BH465/(1+'DNO totals'!$C$99)*'935'!$L465,0)</f>
        <v>#VALUE!</v>
      </c>
      <c r="BJ465" s="37" t="e">
        <f>IF(MOD('935'!$K465,1000)=100,'Charging rates'!$D$38*$BH465/(1+'DNO totals'!$D$99)*'935'!$M465,0)</f>
        <v>#VALUE!</v>
      </c>
      <c r="BK465" s="37" t="e">
        <f>IF(MOD('935'!$K465,100)=10,'Charging rates'!$E$38*$BH465/(1+'DNO totals'!$E$99)*'935'!$N465,0)</f>
        <v>#VALUE!</v>
      </c>
      <c r="BL465" s="37" t="e">
        <f>IF(AND(MOD('935'!$K465,10)&gt;0,MOD('935'!$K465,1000)&gt;1),'Charging rates'!$F$38*$BH465/(1+'DNO totals'!$F$99)*'935'!$O465,0)</f>
        <v>#VALUE!</v>
      </c>
      <c r="BM465" s="37" t="e">
        <f>IF(MOD('935'!$K465,1000)=1,'Charging rates'!$G$38*$BH465/(1+'DNO totals'!$G$99)*'935'!$P465,0)</f>
        <v>#VALUE!</v>
      </c>
      <c r="BN465" s="52" t="e">
        <f t="shared" si="109"/>
        <v>#VALUE!</v>
      </c>
      <c r="BO465" s="37" t="e">
        <f>IF('935'!$K465&gt;1000,'Charging rates'!$C$38*$AW465*'935'!$L465,0)</f>
        <v>#VALUE!</v>
      </c>
      <c r="BP465" s="37" t="e">
        <f>IF(MOD('935'!$K465,1000)&gt;100,'Charging rates'!$D$38*$AW465*'935'!$M465,0)</f>
        <v>#VALUE!</v>
      </c>
      <c r="BQ465" s="37" t="e">
        <f>IF(MOD('935'!$K465,100)&gt;10,'Charging rates'!$E$38*$AW465*'935'!$N465,0)</f>
        <v>#VALUE!</v>
      </c>
      <c r="BR465" s="52" t="e">
        <f t="shared" si="110"/>
        <v>#VALUE!</v>
      </c>
      <c r="BS465" s="48" t="e">
        <f>'935'!C465&lt;&gt;"VOID"</f>
        <v>#VALUE!</v>
      </c>
      <c r="BT465" s="33" t="e">
        <f>IF(BS465,(100/'11'!B$17*BD465*((1-'935'!I465)*'Charging rates'!B$51+'Charging rates'!B$63)),0)</f>
        <v>#VALUE!</v>
      </c>
      <c r="BU465" s="33" t="e">
        <f>100/'11'!B$17*BG465*('Charging rates'!B$51+'Charging rates'!B$63)</f>
        <v>#VALUE!</v>
      </c>
      <c r="BV465" s="33" t="e">
        <f>100/'11'!B$17*BE465*('Charging rates'!B$51+'Charging rates'!B$63)</f>
        <v>#VALUE!</v>
      </c>
      <c r="BW465" s="53" t="e">
        <f t="shared" si="111"/>
        <v>#VALUE!</v>
      </c>
      <c r="BX465" s="32" t="e">
        <f>AT465-('935'!T465*(1-'935'!X465/'11'!B$17))</f>
        <v>#VALUE!</v>
      </c>
      <c r="BY465" s="32">
        <f>0-IF(ISNUMBER(I465),INDEX('913'!$I$6:$I$1205,I465),0)-IF(ISNUMBER(J465),INDEX('913'!$I$6:$I$1205,J465),0)-IF(ISNUMBER(K465),INDEX('913'!$I$6:$I$1205,K465),0)-IF(ISNUMBER(L465),INDEX('913'!$I$6:$I$1205,L465),0)-IF(ISNUMBER(M465),INDEX('913'!$I$6:$I$1205,M465),0)-IF(ISNUMBER(N465),INDEX('913'!$I$6:$I$1205,N465),0)-IF(ISNUMBER(O465),INDEX('913'!$I$6:$I$1205,O465),0)-IF(ISNUMBER(P465),INDEX('913'!$I$6:$I$1205,P465),0)</f>
        <v>0</v>
      </c>
      <c r="BZ465" s="37">
        <f>IF(BY465=0,1,MAX(1,SQRT(BY465^2+(IF(ISNUMBER(I465),INDEX('913'!$J$6:$J$1205,I465),0)+IF(ISNUMBER(J465),INDEX('913'!$J$6:$J$1205,J465),0)+IF(ISNUMBER(K465),INDEX('913'!$J$6:$J$1205,K465),0)+IF(ISNUMBER(L465),INDEX('913'!$J$6:$J$1205,L465),0)+IF(ISNUMBER(M465),INDEX('913'!$J$6:$J$1205,M465),0)+IF(ISNUMBER(N465),INDEX('913'!$J$6:$J$1205,N465),0)+IF(ISNUMBER(O465),INDEX('913'!$J$6:$J$1205,O465),0)+IF(ISNUMBER(P465),INDEX('913'!$J$6:$J$1205,P465),0))^2)/BY465))</f>
        <v>1</v>
      </c>
      <c r="CA465" s="33" t="e">
        <f>100*AO465/'11'!B$17</f>
        <v>#VALUE!</v>
      </c>
      <c r="CB465" s="37" t="e">
        <f>100*(AP465*BZ465)/'11'!C$17</f>
        <v>#VALUE!</v>
      </c>
      <c r="CC465" s="37" t="e">
        <f t="shared" si="112"/>
        <v>#VALUE!</v>
      </c>
      <c r="CD465" s="33" t="e">
        <f t="shared" si="113"/>
        <v>#VALUE!</v>
      </c>
      <c r="CE465" s="54" t="e">
        <f>'11'!C$17-'935'!Y465</f>
        <v>#VALUE!</v>
      </c>
      <c r="CF465" s="37" t="e">
        <f>MAX('DNO totals'!B$312+0,MIN('935'!L465+0,'DNO totals'!B$304+0))</f>
        <v>#VALUE!</v>
      </c>
      <c r="CG465" s="37" t="e">
        <f>MAX('DNO totals'!C$312+0,MIN('935'!M465+0,'DNO totals'!C$304+0))</f>
        <v>#VALUE!</v>
      </c>
      <c r="CH465" s="37" t="e">
        <f>MAX('DNO totals'!D$312+0,MIN('935'!N465+0,'DNO totals'!D$304+0))</f>
        <v>#VALUE!</v>
      </c>
      <c r="CI465" s="37" t="e">
        <f>MAX('DNO totals'!E$312+0,MIN('935'!O465+0,'DNO totals'!E$304+0))</f>
        <v>#VALUE!</v>
      </c>
      <c r="CJ465" s="52" t="e">
        <f>MAX('DNO totals'!F$312+0,MIN('935'!P465+0,'DNO totals'!F$304+0))</f>
        <v>#VALUE!</v>
      </c>
      <c r="CK465" s="37" t="e">
        <f>IF('935'!$K465=1000,'Charging rates'!$C$38*$BH465/(1+'DNO totals'!$C$99)*$CF465,0)</f>
        <v>#VALUE!</v>
      </c>
      <c r="CL465" s="37" t="e">
        <f>IF(MOD('935'!$K465,1000)=100,'Charging rates'!$D$38*$BH465/(1+'DNO totals'!$D$99)*$CG465,0)</f>
        <v>#VALUE!</v>
      </c>
      <c r="CM465" s="37" t="e">
        <f>IF(MOD('935'!$K465,100)=10,'Charging rates'!$E$38*$BH465/(1+'DNO totals'!$E$99)*$CH465,0)</f>
        <v>#VALUE!</v>
      </c>
      <c r="CN465" s="37" t="e">
        <f>IF(AND(MOD('935'!$K465,10)&gt;0,MOD('935'!$K465,1000)&gt;1),'Charging rates'!$F$38*$BH465/(1+'DNO totals'!$F$99)*$CI465,0)</f>
        <v>#VALUE!</v>
      </c>
      <c r="CO465" s="37" t="e">
        <f>IF(MOD('935'!$K465,1000)=1,'Charging rates'!$G$38*$BH465/(1+'DNO totals'!$G$99)*$CJ465,0)</f>
        <v>#VALUE!</v>
      </c>
      <c r="CP465" s="52" t="e">
        <f t="shared" si="114"/>
        <v>#VALUE!</v>
      </c>
      <c r="CQ465" s="37" t="e">
        <f>IF('935'!$K465&gt;1000,'Charging rates'!$C$38*$AW465*$CF465,0)</f>
        <v>#VALUE!</v>
      </c>
      <c r="CR465" s="37" t="e">
        <f>IF(MOD('935'!$K465,1000)&gt;100,'Charging rates'!$D$38*$AW465*$CG465,0)</f>
        <v>#VALUE!</v>
      </c>
      <c r="CS465" s="37" t="e">
        <f>IF(MOD('935'!$K465,100)&gt;10,'Charging rates'!$E$38*$AW465*$CH465,0)</f>
        <v>#VALUE!</v>
      </c>
      <c r="CT465" s="52" t="e">
        <f t="shared" si="115"/>
        <v>#VALUE!</v>
      </c>
      <c r="CU465" s="33" t="e">
        <f>100*(AP465*'935'!Q465*BZ465)/'11'!B$17</f>
        <v>#VALUE!</v>
      </c>
      <c r="CV465" s="33" t="e">
        <f>100/'11'!B$17*'Charging rates'!B$10*AW465</f>
        <v>#VALUE!</v>
      </c>
      <c r="CW465" s="33" t="e">
        <f>IF(AT465=0,0,(1-BX465/AT465)*(CA465+IF('935'!Q465=0,0,(CB465*'935'!Q465*('11'!C$17-'935'!Y465)/('11'!B$17-'935'!X465)))))</f>
        <v>#VALUE!</v>
      </c>
      <c r="CX465" s="33" t="e">
        <f t="shared" si="116"/>
        <v>#VALUE!</v>
      </c>
      <c r="CY465" s="49" t="e">
        <f t="shared" si="117"/>
        <v>#VALUE!</v>
      </c>
      <c r="CZ465" s="32" t="e">
        <f>AT465*(Parameters!B$21+AU465)*IF('DNO totals'!B$323&lt;0,1,'935'!S465)</f>
        <v>#VALUE!</v>
      </c>
      <c r="DA465" s="52" t="e">
        <f>IF('DNO totals'!B$323&lt;0,1,'935'!S465)*(Parameters!B$21+AU465)</f>
        <v>#VALUE!</v>
      </c>
      <c r="DB465" s="37" t="e">
        <f>CX465+'Charging rates'!B$106*DA465*100/'11'!B$17</f>
        <v>#VALUE!</v>
      </c>
      <c r="DC465" s="37" t="e">
        <f>DB465+'Charging rates'!B$116*(Parameters!B$21+AU465)*100/'11'!B$17*IF('DNO totals'!B$323&lt;0,1,'935'!S465)</f>
        <v>#VALUE!</v>
      </c>
      <c r="DD465" s="37" t="e">
        <f>'Charging rates'!B$97*(CP465+CT465)*100/'11'!B$17</f>
        <v>#VALUE!</v>
      </c>
      <c r="DE465" s="33" t="e">
        <f>MAX(0-(CB465*AU465*'11'!C$17/'11'!B$17),DC465+DD465)</f>
        <v>#VALUE!</v>
      </c>
      <c r="DF465" s="37" t="e">
        <f>IF(BS465,IF(AU465=0,CC465,MAX(0,MIN(CC465,CC465+(DE465/'935'!Q465*('11'!B$17-'935'!X465)/('11'!C$17-'935'!Y465))))),0)</f>
        <v>#VALUE!</v>
      </c>
      <c r="DG465" s="33" t="e">
        <f t="shared" si="118"/>
        <v>#VALUE!</v>
      </c>
      <c r="DH465" s="53" t="e">
        <f t="shared" si="119"/>
        <v>#VALUE!</v>
      </c>
    </row>
    <row r="466" spans="1:112">
      <c r="A466" s="28">
        <v>366</v>
      </c>
      <c r="B466" s="47" t="e">
        <f>'935'!B466</f>
        <v>#VALUE!</v>
      </c>
      <c r="C466" s="48" t="e">
        <f>OR('935'!E466&lt;&gt;"VOID",'935'!F466&lt;&gt;"VOID",'935'!G466&lt;&gt;"VOID")</f>
        <v>#VALUE!</v>
      </c>
      <c r="D466" s="32" t="e">
        <f>IF('935'!D466="VOID",0,'935'!D466*(1-'935'!X466/'11'!B$17))</f>
        <v>#VALUE!</v>
      </c>
      <c r="E466" s="32" t="e">
        <f>IF('935'!E466="VOID",0,'935'!E466*(1-'935'!X466/'11'!B$17))</f>
        <v>#VALUE!</v>
      </c>
      <c r="F466" s="32" t="e">
        <f>IF('935'!F466="VOID",0,'935'!F466*(1-'935'!X466/'11'!B$17))</f>
        <v>#VALUE!</v>
      </c>
      <c r="G466" s="32" t="e">
        <f>IF('935'!G466="VOID",0,'935'!G466*(1-'935'!X466/'11'!B$17))</f>
        <v>#VALUE!</v>
      </c>
      <c r="H466" s="49" t="e">
        <f t="shared" si="100"/>
        <v>#VALUE!</v>
      </c>
      <c r="I466" s="50" t="e">
        <f>MATCH('935'!J466,'913'!$B$6:$B$1205,0)</f>
        <v>#VALUE!</v>
      </c>
      <c r="J466" s="50" t="e">
        <f>MATCH(INDEX('913'!$D$6:$D$1205,I466),'913'!$B$6:$B$1205,0)</f>
        <v>#VALUE!</v>
      </c>
      <c r="K466" s="50" t="e">
        <f>MATCH(INDEX('913'!$D$6:$D$1205,J466),'913'!$B$6:$B$1205,0)</f>
        <v>#VALUE!</v>
      </c>
      <c r="L466" s="50" t="e">
        <f>MATCH(INDEX('913'!$D$6:$D$1205,K466),'913'!$B$6:$B$1205,0)</f>
        <v>#VALUE!</v>
      </c>
      <c r="M466" s="50" t="e">
        <f>MATCH(INDEX('913'!$D$6:$D$1205,L466),'913'!$B$6:$B$1205,0)</f>
        <v>#VALUE!</v>
      </c>
      <c r="N466" s="50" t="e">
        <f>MATCH(INDEX('913'!$D$6:$D$1205,M466),'913'!$B$6:$B$1205,0)</f>
        <v>#VALUE!</v>
      </c>
      <c r="O466" s="50" t="e">
        <f>MATCH(INDEX('913'!$D$6:$D$1205,N466),'913'!$B$6:$B$1205,0)</f>
        <v>#VALUE!</v>
      </c>
      <c r="P466" s="51" t="e">
        <f>MATCH(INDEX('913'!$D$6:$D$1205,O466),'913'!$B$6:$B$1205,0)</f>
        <v>#VALUE!</v>
      </c>
      <c r="Q466" s="37">
        <f>IF(ISNUMBER(I466),MAX(0,INDEX('913'!$E$6:$E$1205,I466)),0)</f>
        <v>0</v>
      </c>
      <c r="R466" s="37">
        <f>IF(ISNUMBER(J466),MAX(0,INDEX('913'!$E$6:$E$1205,J466)),0)</f>
        <v>0</v>
      </c>
      <c r="S466" s="37">
        <f>IF(ISNUMBER(K466),MAX(0,INDEX('913'!$E$6:$E$1205,K466)),0)</f>
        <v>0</v>
      </c>
      <c r="T466" s="37">
        <f>IF(ISNUMBER(L466),MAX(0,INDEX('913'!$E$6:$E$1205,L466)),0)</f>
        <v>0</v>
      </c>
      <c r="U466" s="37">
        <f>IF(ISNUMBER(M466),MAX(0,INDEX('913'!$E$6:$E$1205,M466)),0)</f>
        <v>0</v>
      </c>
      <c r="V466" s="37">
        <f>IF(ISNUMBER(N466),MAX(0,INDEX('913'!$E$6:$E$1205,N466)),0)</f>
        <v>0</v>
      </c>
      <c r="W466" s="37">
        <f>IF(ISNUMBER(O466),MAX(0,INDEX('913'!$E$6:$E$1205,O466)),0)</f>
        <v>0</v>
      </c>
      <c r="X466" s="52">
        <f>IF(ISNUMBER(P466),MAX(0,INDEX('913'!$E$6:$E$1205,P466)),0)</f>
        <v>0</v>
      </c>
      <c r="Y466" s="37">
        <f>IF(ISNUMBER(I466),MAX(0,INDEX('913'!$F$6:$F$1205,I466)),0)</f>
        <v>0</v>
      </c>
      <c r="Z466" s="37">
        <f>IF(ISNUMBER(J466),MAX(0,INDEX('913'!$F$6:$F$1205,J466)),0)</f>
        <v>0</v>
      </c>
      <c r="AA466" s="37">
        <f>IF(ISNUMBER(K466),MAX(0,INDEX('913'!$F$6:$F$1205,K466)),0)</f>
        <v>0</v>
      </c>
      <c r="AB466" s="37">
        <f>IF(ISNUMBER(L466),MAX(0,INDEX('913'!$F$6:$F$1205,L466)),0)</f>
        <v>0</v>
      </c>
      <c r="AC466" s="37">
        <f>IF(ISNUMBER(M466),MAX(0,INDEX('913'!$F$6:$F$1205,M466)),0)</f>
        <v>0</v>
      </c>
      <c r="AD466" s="37">
        <f>IF(ISNUMBER(N466),MAX(0,INDEX('913'!$F$6:$F$1205,N466)),0)</f>
        <v>0</v>
      </c>
      <c r="AE466" s="37">
        <f>IF(ISNUMBER(O466),MAX(0,INDEX('913'!$F$6:$F$1205,O466)),0)</f>
        <v>0</v>
      </c>
      <c r="AF466" s="37">
        <f>IF(ISNUMBER(P466),MAX(0,INDEX('913'!$F$6:$F$1205,P466)),0)</f>
        <v>0</v>
      </c>
      <c r="AG466" s="32">
        <f>IF(ISNUMBER(I466),SQRT(INDEX('913'!$I$6:$I$1205,I466)^2+INDEX('913'!$J$6:$J$1205,I466)^2),0)</f>
        <v>0</v>
      </c>
      <c r="AH466" s="32">
        <f>IF(ISNUMBER(J466),SQRT(INDEX('913'!$I$6:$I$1205,J466)^2+INDEX('913'!$J$6:$J$1205,J466)^2),0)</f>
        <v>0</v>
      </c>
      <c r="AI466" s="32">
        <f>IF(ISNUMBER(K466),SQRT(INDEX('913'!$I$6:$I$1205,K466)^2+INDEX('913'!$J$6:$J$1205,K466)^2),0)</f>
        <v>0</v>
      </c>
      <c r="AJ466" s="32">
        <f>IF(ISNUMBER(L466),SQRT(INDEX('913'!$I$6:$I$1205,L466)^2+INDEX('913'!$J$6:$J$1205,L466)^2),0)</f>
        <v>0</v>
      </c>
      <c r="AK466" s="32">
        <f>IF(ISNUMBER(M466),SQRT(INDEX('913'!$I$6:$I$1205,M466)^2+INDEX('913'!$J$6:$J$1205,M466)^2),0)</f>
        <v>0</v>
      </c>
      <c r="AL466" s="32">
        <f>IF(ISNUMBER(N466),SQRT(INDEX('913'!$I$6:$I$1205,N466)^2+INDEX('913'!$J$6:$J$1205,N466)^2),0)</f>
        <v>0</v>
      </c>
      <c r="AM466" s="32">
        <f>IF(ISNUMBER(O466),SQRT(INDEX('913'!$I$6:$I$1205,O466)^2+INDEX('913'!$J$6:$J$1205,O466)^2),0)</f>
        <v>0</v>
      </c>
      <c r="AN466" s="49">
        <f>IF(ISNUMBER(P466),SQRT(INDEX('913'!$I$6:$I$1205,P466)^2+INDEX('913'!$J$6:$J$1205,P466)^2),0)</f>
        <v>0</v>
      </c>
      <c r="AO466" s="37">
        <f t="shared" si="101"/>
        <v>0</v>
      </c>
      <c r="AP466" s="37">
        <f t="shared" si="102"/>
        <v>0</v>
      </c>
      <c r="AQ466" s="33" t="e">
        <f>-100*'935'!W466*(AO466+AP466)/'11'!C$17</f>
        <v>#VALUE!</v>
      </c>
      <c r="AR466" s="37" t="e">
        <f t="shared" si="103"/>
        <v>#VALUE!</v>
      </c>
      <c r="AS466" s="52" t="e">
        <f t="shared" si="104"/>
        <v>#VALUE!</v>
      </c>
      <c r="AT466" s="32" t="e">
        <f>IF('935'!C466="VOID",0,('935'!C466*(1-'935'!X466/'11'!B$17)))</f>
        <v>#VALUE!</v>
      </c>
      <c r="AU466" s="52" t="e">
        <f>'935'!Q466*(1-'935'!Y466/'11'!C$17)/(1-'935'!X466/'11'!B$17)</f>
        <v>#VALUE!</v>
      </c>
      <c r="AV466" s="37" t="e">
        <f>INDEX('DNO totals'!$B$57:$G$57,IF('935'!K466,IF(MOD('935'!K466,1000),IF(MOD('935'!K466,100),IF(MOD('935'!K466,10),IF(MOD('935'!K466,1000)=1,6,5),4),3),2),1))</f>
        <v>#VALUE!</v>
      </c>
      <c r="AW466" s="52" t="e">
        <f t="shared" si="105"/>
        <v>#VALUE!</v>
      </c>
      <c r="AX466" s="32" t="e">
        <f>IF('935'!V466="VOID",0,'935'!V466*(1-'935'!X466/'11'!B$17))</f>
        <v>#VALUE!</v>
      </c>
      <c r="AY466" s="33" t="e">
        <f>IF(H466,-100*'Charging rates'!B$10/'11'!B$17*AX466/H466,0)</f>
        <v>#VALUE!</v>
      </c>
      <c r="AZ466" s="33" t="e">
        <f>IF(C466,'DNO totals'!B$41,0)</f>
        <v>#VALUE!</v>
      </c>
      <c r="BA466" s="33" t="e">
        <f t="shared" si="106"/>
        <v>#VALUE!</v>
      </c>
      <c r="BB466" s="33" t="e">
        <f t="shared" si="107"/>
        <v>#VALUE!</v>
      </c>
      <c r="BC466" s="53" t="e">
        <f t="shared" si="108"/>
        <v>#VALUE!</v>
      </c>
      <c r="BD466" s="32" t="e">
        <f>IF(AT466,'935'!H466*AT466/(AT466+D466+H466),0)</f>
        <v>#VALUE!</v>
      </c>
      <c r="BE466" s="32" t="e">
        <f>IF(H466,'935'!H466*H466/(AT466+D466+H466),0)</f>
        <v>#VALUE!</v>
      </c>
      <c r="BF466" s="32" t="e">
        <f>BD466*(1-'935'!X466/'11'!B$17)</f>
        <v>#VALUE!</v>
      </c>
      <c r="BG466" s="49" t="e">
        <f>BE466*(1-'935'!X466/'11'!B$17)</f>
        <v>#VALUE!</v>
      </c>
      <c r="BH466" s="52" t="e">
        <f>AV466*Parameters!B$6</f>
        <v>#VALUE!</v>
      </c>
      <c r="BI466" s="37" t="e">
        <f>IF('935'!$K466=1000,'Charging rates'!$C$38*$BH466/(1+'DNO totals'!$C$99)*'935'!$L466,0)</f>
        <v>#VALUE!</v>
      </c>
      <c r="BJ466" s="37" t="e">
        <f>IF(MOD('935'!$K466,1000)=100,'Charging rates'!$D$38*$BH466/(1+'DNO totals'!$D$99)*'935'!$M466,0)</f>
        <v>#VALUE!</v>
      </c>
      <c r="BK466" s="37" t="e">
        <f>IF(MOD('935'!$K466,100)=10,'Charging rates'!$E$38*$BH466/(1+'DNO totals'!$E$99)*'935'!$N466,0)</f>
        <v>#VALUE!</v>
      </c>
      <c r="BL466" s="37" t="e">
        <f>IF(AND(MOD('935'!$K466,10)&gt;0,MOD('935'!$K466,1000)&gt;1),'Charging rates'!$F$38*$BH466/(1+'DNO totals'!$F$99)*'935'!$O466,0)</f>
        <v>#VALUE!</v>
      </c>
      <c r="BM466" s="37" t="e">
        <f>IF(MOD('935'!$K466,1000)=1,'Charging rates'!$G$38*$BH466/(1+'DNO totals'!$G$99)*'935'!$P466,0)</f>
        <v>#VALUE!</v>
      </c>
      <c r="BN466" s="52" t="e">
        <f t="shared" si="109"/>
        <v>#VALUE!</v>
      </c>
      <c r="BO466" s="37" t="e">
        <f>IF('935'!$K466&gt;1000,'Charging rates'!$C$38*$AW466*'935'!$L466,0)</f>
        <v>#VALUE!</v>
      </c>
      <c r="BP466" s="37" t="e">
        <f>IF(MOD('935'!$K466,1000)&gt;100,'Charging rates'!$D$38*$AW466*'935'!$M466,0)</f>
        <v>#VALUE!</v>
      </c>
      <c r="BQ466" s="37" t="e">
        <f>IF(MOD('935'!$K466,100)&gt;10,'Charging rates'!$E$38*$AW466*'935'!$N466,0)</f>
        <v>#VALUE!</v>
      </c>
      <c r="BR466" s="52" t="e">
        <f t="shared" si="110"/>
        <v>#VALUE!</v>
      </c>
      <c r="BS466" s="48" t="e">
        <f>'935'!C466&lt;&gt;"VOID"</f>
        <v>#VALUE!</v>
      </c>
      <c r="BT466" s="33" t="e">
        <f>IF(BS466,(100/'11'!B$17*BD466*((1-'935'!I466)*'Charging rates'!B$51+'Charging rates'!B$63)),0)</f>
        <v>#VALUE!</v>
      </c>
      <c r="BU466" s="33" t="e">
        <f>100/'11'!B$17*BG466*('Charging rates'!B$51+'Charging rates'!B$63)</f>
        <v>#VALUE!</v>
      </c>
      <c r="BV466" s="33" t="e">
        <f>100/'11'!B$17*BE466*('Charging rates'!B$51+'Charging rates'!B$63)</f>
        <v>#VALUE!</v>
      </c>
      <c r="BW466" s="53" t="e">
        <f t="shared" si="111"/>
        <v>#VALUE!</v>
      </c>
      <c r="BX466" s="32" t="e">
        <f>AT466-('935'!T466*(1-'935'!X466/'11'!B$17))</f>
        <v>#VALUE!</v>
      </c>
      <c r="BY466" s="32">
        <f>0-IF(ISNUMBER(I466),INDEX('913'!$I$6:$I$1205,I466),0)-IF(ISNUMBER(J466),INDEX('913'!$I$6:$I$1205,J466),0)-IF(ISNUMBER(K466),INDEX('913'!$I$6:$I$1205,K466),0)-IF(ISNUMBER(L466),INDEX('913'!$I$6:$I$1205,L466),0)-IF(ISNUMBER(M466),INDEX('913'!$I$6:$I$1205,M466),0)-IF(ISNUMBER(N466),INDEX('913'!$I$6:$I$1205,N466),0)-IF(ISNUMBER(O466),INDEX('913'!$I$6:$I$1205,O466),0)-IF(ISNUMBER(P466),INDEX('913'!$I$6:$I$1205,P466),0)</f>
        <v>0</v>
      </c>
      <c r="BZ466" s="37">
        <f>IF(BY466=0,1,MAX(1,SQRT(BY466^2+(IF(ISNUMBER(I466),INDEX('913'!$J$6:$J$1205,I466),0)+IF(ISNUMBER(J466),INDEX('913'!$J$6:$J$1205,J466),0)+IF(ISNUMBER(K466),INDEX('913'!$J$6:$J$1205,K466),0)+IF(ISNUMBER(L466),INDEX('913'!$J$6:$J$1205,L466),0)+IF(ISNUMBER(M466),INDEX('913'!$J$6:$J$1205,M466),0)+IF(ISNUMBER(N466),INDEX('913'!$J$6:$J$1205,N466),0)+IF(ISNUMBER(O466),INDEX('913'!$J$6:$J$1205,O466),0)+IF(ISNUMBER(P466),INDEX('913'!$J$6:$J$1205,P466),0))^2)/BY466))</f>
        <v>1</v>
      </c>
      <c r="CA466" s="33" t="e">
        <f>100*AO466/'11'!B$17</f>
        <v>#VALUE!</v>
      </c>
      <c r="CB466" s="37" t="e">
        <f>100*(AP466*BZ466)/'11'!C$17</f>
        <v>#VALUE!</v>
      </c>
      <c r="CC466" s="37" t="e">
        <f t="shared" si="112"/>
        <v>#VALUE!</v>
      </c>
      <c r="CD466" s="33" t="e">
        <f t="shared" si="113"/>
        <v>#VALUE!</v>
      </c>
      <c r="CE466" s="54" t="e">
        <f>'11'!C$17-'935'!Y466</f>
        <v>#VALUE!</v>
      </c>
      <c r="CF466" s="37" t="e">
        <f>MAX('DNO totals'!B$312+0,MIN('935'!L466+0,'DNO totals'!B$304+0))</f>
        <v>#VALUE!</v>
      </c>
      <c r="CG466" s="37" t="e">
        <f>MAX('DNO totals'!C$312+0,MIN('935'!M466+0,'DNO totals'!C$304+0))</f>
        <v>#VALUE!</v>
      </c>
      <c r="CH466" s="37" t="e">
        <f>MAX('DNO totals'!D$312+0,MIN('935'!N466+0,'DNO totals'!D$304+0))</f>
        <v>#VALUE!</v>
      </c>
      <c r="CI466" s="37" t="e">
        <f>MAX('DNO totals'!E$312+0,MIN('935'!O466+0,'DNO totals'!E$304+0))</f>
        <v>#VALUE!</v>
      </c>
      <c r="CJ466" s="52" t="e">
        <f>MAX('DNO totals'!F$312+0,MIN('935'!P466+0,'DNO totals'!F$304+0))</f>
        <v>#VALUE!</v>
      </c>
      <c r="CK466" s="37" t="e">
        <f>IF('935'!$K466=1000,'Charging rates'!$C$38*$BH466/(1+'DNO totals'!$C$99)*$CF466,0)</f>
        <v>#VALUE!</v>
      </c>
      <c r="CL466" s="37" t="e">
        <f>IF(MOD('935'!$K466,1000)=100,'Charging rates'!$D$38*$BH466/(1+'DNO totals'!$D$99)*$CG466,0)</f>
        <v>#VALUE!</v>
      </c>
      <c r="CM466" s="37" t="e">
        <f>IF(MOD('935'!$K466,100)=10,'Charging rates'!$E$38*$BH466/(1+'DNO totals'!$E$99)*$CH466,0)</f>
        <v>#VALUE!</v>
      </c>
      <c r="CN466" s="37" t="e">
        <f>IF(AND(MOD('935'!$K466,10)&gt;0,MOD('935'!$K466,1000)&gt;1),'Charging rates'!$F$38*$BH466/(1+'DNO totals'!$F$99)*$CI466,0)</f>
        <v>#VALUE!</v>
      </c>
      <c r="CO466" s="37" t="e">
        <f>IF(MOD('935'!$K466,1000)=1,'Charging rates'!$G$38*$BH466/(1+'DNO totals'!$G$99)*$CJ466,0)</f>
        <v>#VALUE!</v>
      </c>
      <c r="CP466" s="52" t="e">
        <f t="shared" si="114"/>
        <v>#VALUE!</v>
      </c>
      <c r="CQ466" s="37" t="e">
        <f>IF('935'!$K466&gt;1000,'Charging rates'!$C$38*$AW466*$CF466,0)</f>
        <v>#VALUE!</v>
      </c>
      <c r="CR466" s="37" t="e">
        <f>IF(MOD('935'!$K466,1000)&gt;100,'Charging rates'!$D$38*$AW466*$CG466,0)</f>
        <v>#VALUE!</v>
      </c>
      <c r="CS466" s="37" t="e">
        <f>IF(MOD('935'!$K466,100)&gt;10,'Charging rates'!$E$38*$AW466*$CH466,0)</f>
        <v>#VALUE!</v>
      </c>
      <c r="CT466" s="52" t="e">
        <f t="shared" si="115"/>
        <v>#VALUE!</v>
      </c>
      <c r="CU466" s="33" t="e">
        <f>100*(AP466*'935'!Q466*BZ466)/'11'!B$17</f>
        <v>#VALUE!</v>
      </c>
      <c r="CV466" s="33" t="e">
        <f>100/'11'!B$17*'Charging rates'!B$10*AW466</f>
        <v>#VALUE!</v>
      </c>
      <c r="CW466" s="33" t="e">
        <f>IF(AT466=0,0,(1-BX466/AT466)*(CA466+IF('935'!Q466=0,0,(CB466*'935'!Q466*('11'!C$17-'935'!Y466)/('11'!B$17-'935'!X466)))))</f>
        <v>#VALUE!</v>
      </c>
      <c r="CX466" s="33" t="e">
        <f t="shared" si="116"/>
        <v>#VALUE!</v>
      </c>
      <c r="CY466" s="49" t="e">
        <f t="shared" si="117"/>
        <v>#VALUE!</v>
      </c>
      <c r="CZ466" s="32" t="e">
        <f>AT466*(Parameters!B$21+AU466)*IF('DNO totals'!B$323&lt;0,1,'935'!S466)</f>
        <v>#VALUE!</v>
      </c>
      <c r="DA466" s="52" t="e">
        <f>IF('DNO totals'!B$323&lt;0,1,'935'!S466)*(Parameters!B$21+AU466)</f>
        <v>#VALUE!</v>
      </c>
      <c r="DB466" s="37" t="e">
        <f>CX466+'Charging rates'!B$106*DA466*100/'11'!B$17</f>
        <v>#VALUE!</v>
      </c>
      <c r="DC466" s="37" t="e">
        <f>DB466+'Charging rates'!B$116*(Parameters!B$21+AU466)*100/'11'!B$17*IF('DNO totals'!B$323&lt;0,1,'935'!S466)</f>
        <v>#VALUE!</v>
      </c>
      <c r="DD466" s="37" t="e">
        <f>'Charging rates'!B$97*(CP466+CT466)*100/'11'!B$17</f>
        <v>#VALUE!</v>
      </c>
      <c r="DE466" s="33" t="e">
        <f>MAX(0-(CB466*AU466*'11'!C$17/'11'!B$17),DC466+DD466)</f>
        <v>#VALUE!</v>
      </c>
      <c r="DF466" s="37" t="e">
        <f>IF(BS466,IF(AU466=0,CC466,MAX(0,MIN(CC466,CC466+(DE466/'935'!Q466*('11'!B$17-'935'!X466)/('11'!C$17-'935'!Y466))))),0)</f>
        <v>#VALUE!</v>
      </c>
      <c r="DG466" s="33" t="e">
        <f t="shared" si="118"/>
        <v>#VALUE!</v>
      </c>
      <c r="DH466" s="53" t="e">
        <f t="shared" si="119"/>
        <v>#VALUE!</v>
      </c>
    </row>
    <row r="467" spans="1:112">
      <c r="A467" s="28">
        <v>367</v>
      </c>
      <c r="B467" s="47" t="e">
        <f>'935'!B467</f>
        <v>#VALUE!</v>
      </c>
      <c r="C467" s="48" t="e">
        <f>OR('935'!E467&lt;&gt;"VOID",'935'!F467&lt;&gt;"VOID",'935'!G467&lt;&gt;"VOID")</f>
        <v>#VALUE!</v>
      </c>
      <c r="D467" s="32" t="e">
        <f>IF('935'!D467="VOID",0,'935'!D467*(1-'935'!X467/'11'!B$17))</f>
        <v>#VALUE!</v>
      </c>
      <c r="E467" s="32" t="e">
        <f>IF('935'!E467="VOID",0,'935'!E467*(1-'935'!X467/'11'!B$17))</f>
        <v>#VALUE!</v>
      </c>
      <c r="F467" s="32" t="e">
        <f>IF('935'!F467="VOID",0,'935'!F467*(1-'935'!X467/'11'!B$17))</f>
        <v>#VALUE!</v>
      </c>
      <c r="G467" s="32" t="e">
        <f>IF('935'!G467="VOID",0,'935'!G467*(1-'935'!X467/'11'!B$17))</f>
        <v>#VALUE!</v>
      </c>
      <c r="H467" s="49" t="e">
        <f t="shared" si="100"/>
        <v>#VALUE!</v>
      </c>
      <c r="I467" s="50" t="e">
        <f>MATCH('935'!J467,'913'!$B$6:$B$1205,0)</f>
        <v>#VALUE!</v>
      </c>
      <c r="J467" s="50" t="e">
        <f>MATCH(INDEX('913'!$D$6:$D$1205,I467),'913'!$B$6:$B$1205,0)</f>
        <v>#VALUE!</v>
      </c>
      <c r="K467" s="50" t="e">
        <f>MATCH(INDEX('913'!$D$6:$D$1205,J467),'913'!$B$6:$B$1205,0)</f>
        <v>#VALUE!</v>
      </c>
      <c r="L467" s="50" t="e">
        <f>MATCH(INDEX('913'!$D$6:$D$1205,K467),'913'!$B$6:$B$1205,0)</f>
        <v>#VALUE!</v>
      </c>
      <c r="M467" s="50" t="e">
        <f>MATCH(INDEX('913'!$D$6:$D$1205,L467),'913'!$B$6:$B$1205,0)</f>
        <v>#VALUE!</v>
      </c>
      <c r="N467" s="50" t="e">
        <f>MATCH(INDEX('913'!$D$6:$D$1205,M467),'913'!$B$6:$B$1205,0)</f>
        <v>#VALUE!</v>
      </c>
      <c r="O467" s="50" t="e">
        <f>MATCH(INDEX('913'!$D$6:$D$1205,N467),'913'!$B$6:$B$1205,0)</f>
        <v>#VALUE!</v>
      </c>
      <c r="P467" s="51" t="e">
        <f>MATCH(INDEX('913'!$D$6:$D$1205,O467),'913'!$B$6:$B$1205,0)</f>
        <v>#VALUE!</v>
      </c>
      <c r="Q467" s="37">
        <f>IF(ISNUMBER(I467),MAX(0,INDEX('913'!$E$6:$E$1205,I467)),0)</f>
        <v>0</v>
      </c>
      <c r="R467" s="37">
        <f>IF(ISNUMBER(J467),MAX(0,INDEX('913'!$E$6:$E$1205,J467)),0)</f>
        <v>0</v>
      </c>
      <c r="S467" s="37">
        <f>IF(ISNUMBER(K467),MAX(0,INDEX('913'!$E$6:$E$1205,K467)),0)</f>
        <v>0</v>
      </c>
      <c r="T467" s="37">
        <f>IF(ISNUMBER(L467),MAX(0,INDEX('913'!$E$6:$E$1205,L467)),0)</f>
        <v>0</v>
      </c>
      <c r="U467" s="37">
        <f>IF(ISNUMBER(M467),MAX(0,INDEX('913'!$E$6:$E$1205,M467)),0)</f>
        <v>0</v>
      </c>
      <c r="V467" s="37">
        <f>IF(ISNUMBER(N467),MAX(0,INDEX('913'!$E$6:$E$1205,N467)),0)</f>
        <v>0</v>
      </c>
      <c r="W467" s="37">
        <f>IF(ISNUMBER(O467),MAX(0,INDEX('913'!$E$6:$E$1205,O467)),0)</f>
        <v>0</v>
      </c>
      <c r="X467" s="52">
        <f>IF(ISNUMBER(P467),MAX(0,INDEX('913'!$E$6:$E$1205,P467)),0)</f>
        <v>0</v>
      </c>
      <c r="Y467" s="37">
        <f>IF(ISNUMBER(I467),MAX(0,INDEX('913'!$F$6:$F$1205,I467)),0)</f>
        <v>0</v>
      </c>
      <c r="Z467" s="37">
        <f>IF(ISNUMBER(J467),MAX(0,INDEX('913'!$F$6:$F$1205,J467)),0)</f>
        <v>0</v>
      </c>
      <c r="AA467" s="37">
        <f>IF(ISNUMBER(K467),MAX(0,INDEX('913'!$F$6:$F$1205,K467)),0)</f>
        <v>0</v>
      </c>
      <c r="AB467" s="37">
        <f>IF(ISNUMBER(L467),MAX(0,INDEX('913'!$F$6:$F$1205,L467)),0)</f>
        <v>0</v>
      </c>
      <c r="AC467" s="37">
        <f>IF(ISNUMBER(M467),MAX(0,INDEX('913'!$F$6:$F$1205,M467)),0)</f>
        <v>0</v>
      </c>
      <c r="AD467" s="37">
        <f>IF(ISNUMBER(N467),MAX(0,INDEX('913'!$F$6:$F$1205,N467)),0)</f>
        <v>0</v>
      </c>
      <c r="AE467" s="37">
        <f>IF(ISNUMBER(O467),MAX(0,INDEX('913'!$F$6:$F$1205,O467)),0)</f>
        <v>0</v>
      </c>
      <c r="AF467" s="37">
        <f>IF(ISNUMBER(P467),MAX(0,INDEX('913'!$F$6:$F$1205,P467)),0)</f>
        <v>0</v>
      </c>
      <c r="AG467" s="32">
        <f>IF(ISNUMBER(I467),SQRT(INDEX('913'!$I$6:$I$1205,I467)^2+INDEX('913'!$J$6:$J$1205,I467)^2),0)</f>
        <v>0</v>
      </c>
      <c r="AH467" s="32">
        <f>IF(ISNUMBER(J467),SQRT(INDEX('913'!$I$6:$I$1205,J467)^2+INDEX('913'!$J$6:$J$1205,J467)^2),0)</f>
        <v>0</v>
      </c>
      <c r="AI467" s="32">
        <f>IF(ISNUMBER(K467),SQRT(INDEX('913'!$I$6:$I$1205,K467)^2+INDEX('913'!$J$6:$J$1205,K467)^2),0)</f>
        <v>0</v>
      </c>
      <c r="AJ467" s="32">
        <f>IF(ISNUMBER(L467),SQRT(INDEX('913'!$I$6:$I$1205,L467)^2+INDEX('913'!$J$6:$J$1205,L467)^2),0)</f>
        <v>0</v>
      </c>
      <c r="AK467" s="32">
        <f>IF(ISNUMBER(M467),SQRT(INDEX('913'!$I$6:$I$1205,M467)^2+INDEX('913'!$J$6:$J$1205,M467)^2),0)</f>
        <v>0</v>
      </c>
      <c r="AL467" s="32">
        <f>IF(ISNUMBER(N467),SQRT(INDEX('913'!$I$6:$I$1205,N467)^2+INDEX('913'!$J$6:$J$1205,N467)^2),0)</f>
        <v>0</v>
      </c>
      <c r="AM467" s="32">
        <f>IF(ISNUMBER(O467),SQRT(INDEX('913'!$I$6:$I$1205,O467)^2+INDEX('913'!$J$6:$J$1205,O467)^2),0)</f>
        <v>0</v>
      </c>
      <c r="AN467" s="49">
        <f>IF(ISNUMBER(P467),SQRT(INDEX('913'!$I$6:$I$1205,P467)^2+INDEX('913'!$J$6:$J$1205,P467)^2),0)</f>
        <v>0</v>
      </c>
      <c r="AO467" s="37">
        <f t="shared" si="101"/>
        <v>0</v>
      </c>
      <c r="AP467" s="37">
        <f t="shared" si="102"/>
        <v>0</v>
      </c>
      <c r="AQ467" s="33" t="e">
        <f>-100*'935'!W467*(AO467+AP467)/'11'!C$17</f>
        <v>#VALUE!</v>
      </c>
      <c r="AR467" s="37" t="e">
        <f t="shared" si="103"/>
        <v>#VALUE!</v>
      </c>
      <c r="AS467" s="52" t="e">
        <f t="shared" si="104"/>
        <v>#VALUE!</v>
      </c>
      <c r="AT467" s="32" t="e">
        <f>IF('935'!C467="VOID",0,('935'!C467*(1-'935'!X467/'11'!B$17)))</f>
        <v>#VALUE!</v>
      </c>
      <c r="AU467" s="52" t="e">
        <f>'935'!Q467*(1-'935'!Y467/'11'!C$17)/(1-'935'!X467/'11'!B$17)</f>
        <v>#VALUE!</v>
      </c>
      <c r="AV467" s="37" t="e">
        <f>INDEX('DNO totals'!$B$57:$G$57,IF('935'!K467,IF(MOD('935'!K467,1000),IF(MOD('935'!K467,100),IF(MOD('935'!K467,10),IF(MOD('935'!K467,1000)=1,6,5),4),3),2),1))</f>
        <v>#VALUE!</v>
      </c>
      <c r="AW467" s="52" t="e">
        <f t="shared" si="105"/>
        <v>#VALUE!</v>
      </c>
      <c r="AX467" s="32" t="e">
        <f>IF('935'!V467="VOID",0,'935'!V467*(1-'935'!X467/'11'!B$17))</f>
        <v>#VALUE!</v>
      </c>
      <c r="AY467" s="33" t="e">
        <f>IF(H467,-100*'Charging rates'!B$10/'11'!B$17*AX467/H467,0)</f>
        <v>#VALUE!</v>
      </c>
      <c r="AZ467" s="33" t="e">
        <f>IF(C467,'DNO totals'!B$41,0)</f>
        <v>#VALUE!</v>
      </c>
      <c r="BA467" s="33" t="e">
        <f t="shared" si="106"/>
        <v>#VALUE!</v>
      </c>
      <c r="BB467" s="33" t="e">
        <f t="shared" si="107"/>
        <v>#VALUE!</v>
      </c>
      <c r="BC467" s="53" t="e">
        <f t="shared" si="108"/>
        <v>#VALUE!</v>
      </c>
      <c r="BD467" s="32" t="e">
        <f>IF(AT467,'935'!H467*AT467/(AT467+D467+H467),0)</f>
        <v>#VALUE!</v>
      </c>
      <c r="BE467" s="32" t="e">
        <f>IF(H467,'935'!H467*H467/(AT467+D467+H467),0)</f>
        <v>#VALUE!</v>
      </c>
      <c r="BF467" s="32" t="e">
        <f>BD467*(1-'935'!X467/'11'!B$17)</f>
        <v>#VALUE!</v>
      </c>
      <c r="BG467" s="49" t="e">
        <f>BE467*(1-'935'!X467/'11'!B$17)</f>
        <v>#VALUE!</v>
      </c>
      <c r="BH467" s="52" t="e">
        <f>AV467*Parameters!B$6</f>
        <v>#VALUE!</v>
      </c>
      <c r="BI467" s="37" t="e">
        <f>IF('935'!$K467=1000,'Charging rates'!$C$38*$BH467/(1+'DNO totals'!$C$99)*'935'!$L467,0)</f>
        <v>#VALUE!</v>
      </c>
      <c r="BJ467" s="37" t="e">
        <f>IF(MOD('935'!$K467,1000)=100,'Charging rates'!$D$38*$BH467/(1+'DNO totals'!$D$99)*'935'!$M467,0)</f>
        <v>#VALUE!</v>
      </c>
      <c r="BK467" s="37" t="e">
        <f>IF(MOD('935'!$K467,100)=10,'Charging rates'!$E$38*$BH467/(1+'DNO totals'!$E$99)*'935'!$N467,0)</f>
        <v>#VALUE!</v>
      </c>
      <c r="BL467" s="37" t="e">
        <f>IF(AND(MOD('935'!$K467,10)&gt;0,MOD('935'!$K467,1000)&gt;1),'Charging rates'!$F$38*$BH467/(1+'DNO totals'!$F$99)*'935'!$O467,0)</f>
        <v>#VALUE!</v>
      </c>
      <c r="BM467" s="37" t="e">
        <f>IF(MOD('935'!$K467,1000)=1,'Charging rates'!$G$38*$BH467/(1+'DNO totals'!$G$99)*'935'!$P467,0)</f>
        <v>#VALUE!</v>
      </c>
      <c r="BN467" s="52" t="e">
        <f t="shared" si="109"/>
        <v>#VALUE!</v>
      </c>
      <c r="BO467" s="37" t="e">
        <f>IF('935'!$K467&gt;1000,'Charging rates'!$C$38*$AW467*'935'!$L467,0)</f>
        <v>#VALUE!</v>
      </c>
      <c r="BP467" s="37" t="e">
        <f>IF(MOD('935'!$K467,1000)&gt;100,'Charging rates'!$D$38*$AW467*'935'!$M467,0)</f>
        <v>#VALUE!</v>
      </c>
      <c r="BQ467" s="37" t="e">
        <f>IF(MOD('935'!$K467,100)&gt;10,'Charging rates'!$E$38*$AW467*'935'!$N467,0)</f>
        <v>#VALUE!</v>
      </c>
      <c r="BR467" s="52" t="e">
        <f t="shared" si="110"/>
        <v>#VALUE!</v>
      </c>
      <c r="BS467" s="48" t="e">
        <f>'935'!C467&lt;&gt;"VOID"</f>
        <v>#VALUE!</v>
      </c>
      <c r="BT467" s="33" t="e">
        <f>IF(BS467,(100/'11'!B$17*BD467*((1-'935'!I467)*'Charging rates'!B$51+'Charging rates'!B$63)),0)</f>
        <v>#VALUE!</v>
      </c>
      <c r="BU467" s="33" t="e">
        <f>100/'11'!B$17*BG467*('Charging rates'!B$51+'Charging rates'!B$63)</f>
        <v>#VALUE!</v>
      </c>
      <c r="BV467" s="33" t="e">
        <f>100/'11'!B$17*BE467*('Charging rates'!B$51+'Charging rates'!B$63)</f>
        <v>#VALUE!</v>
      </c>
      <c r="BW467" s="53" t="e">
        <f t="shared" si="111"/>
        <v>#VALUE!</v>
      </c>
      <c r="BX467" s="32" t="e">
        <f>AT467-('935'!T467*(1-'935'!X467/'11'!B$17))</f>
        <v>#VALUE!</v>
      </c>
      <c r="BY467" s="32">
        <f>0-IF(ISNUMBER(I467),INDEX('913'!$I$6:$I$1205,I467),0)-IF(ISNUMBER(J467),INDEX('913'!$I$6:$I$1205,J467),0)-IF(ISNUMBER(K467),INDEX('913'!$I$6:$I$1205,K467),0)-IF(ISNUMBER(L467),INDEX('913'!$I$6:$I$1205,L467),0)-IF(ISNUMBER(M467),INDEX('913'!$I$6:$I$1205,M467),0)-IF(ISNUMBER(N467),INDEX('913'!$I$6:$I$1205,N467),0)-IF(ISNUMBER(O467),INDEX('913'!$I$6:$I$1205,O467),0)-IF(ISNUMBER(P467),INDEX('913'!$I$6:$I$1205,P467),0)</f>
        <v>0</v>
      </c>
      <c r="BZ467" s="37">
        <f>IF(BY467=0,1,MAX(1,SQRT(BY467^2+(IF(ISNUMBER(I467),INDEX('913'!$J$6:$J$1205,I467),0)+IF(ISNUMBER(J467),INDEX('913'!$J$6:$J$1205,J467),0)+IF(ISNUMBER(K467),INDEX('913'!$J$6:$J$1205,K467),0)+IF(ISNUMBER(L467),INDEX('913'!$J$6:$J$1205,L467),0)+IF(ISNUMBER(M467),INDEX('913'!$J$6:$J$1205,M467),0)+IF(ISNUMBER(N467),INDEX('913'!$J$6:$J$1205,N467),0)+IF(ISNUMBER(O467),INDEX('913'!$J$6:$J$1205,O467),0)+IF(ISNUMBER(P467),INDEX('913'!$J$6:$J$1205,P467),0))^2)/BY467))</f>
        <v>1</v>
      </c>
      <c r="CA467" s="33" t="e">
        <f>100*AO467/'11'!B$17</f>
        <v>#VALUE!</v>
      </c>
      <c r="CB467" s="37" t="e">
        <f>100*(AP467*BZ467)/'11'!C$17</f>
        <v>#VALUE!</v>
      </c>
      <c r="CC467" s="37" t="e">
        <f t="shared" si="112"/>
        <v>#VALUE!</v>
      </c>
      <c r="CD467" s="33" t="e">
        <f t="shared" si="113"/>
        <v>#VALUE!</v>
      </c>
      <c r="CE467" s="54" t="e">
        <f>'11'!C$17-'935'!Y467</f>
        <v>#VALUE!</v>
      </c>
      <c r="CF467" s="37" t="e">
        <f>MAX('DNO totals'!B$312+0,MIN('935'!L467+0,'DNO totals'!B$304+0))</f>
        <v>#VALUE!</v>
      </c>
      <c r="CG467" s="37" t="e">
        <f>MAX('DNO totals'!C$312+0,MIN('935'!M467+0,'DNO totals'!C$304+0))</f>
        <v>#VALUE!</v>
      </c>
      <c r="CH467" s="37" t="e">
        <f>MAX('DNO totals'!D$312+0,MIN('935'!N467+0,'DNO totals'!D$304+0))</f>
        <v>#VALUE!</v>
      </c>
      <c r="CI467" s="37" t="e">
        <f>MAX('DNO totals'!E$312+0,MIN('935'!O467+0,'DNO totals'!E$304+0))</f>
        <v>#VALUE!</v>
      </c>
      <c r="CJ467" s="52" t="e">
        <f>MAX('DNO totals'!F$312+0,MIN('935'!P467+0,'DNO totals'!F$304+0))</f>
        <v>#VALUE!</v>
      </c>
      <c r="CK467" s="37" t="e">
        <f>IF('935'!$K467=1000,'Charging rates'!$C$38*$BH467/(1+'DNO totals'!$C$99)*$CF467,0)</f>
        <v>#VALUE!</v>
      </c>
      <c r="CL467" s="37" t="e">
        <f>IF(MOD('935'!$K467,1000)=100,'Charging rates'!$D$38*$BH467/(1+'DNO totals'!$D$99)*$CG467,0)</f>
        <v>#VALUE!</v>
      </c>
      <c r="CM467" s="37" t="e">
        <f>IF(MOD('935'!$K467,100)=10,'Charging rates'!$E$38*$BH467/(1+'DNO totals'!$E$99)*$CH467,0)</f>
        <v>#VALUE!</v>
      </c>
      <c r="CN467" s="37" t="e">
        <f>IF(AND(MOD('935'!$K467,10)&gt;0,MOD('935'!$K467,1000)&gt;1),'Charging rates'!$F$38*$BH467/(1+'DNO totals'!$F$99)*$CI467,0)</f>
        <v>#VALUE!</v>
      </c>
      <c r="CO467" s="37" t="e">
        <f>IF(MOD('935'!$K467,1000)=1,'Charging rates'!$G$38*$BH467/(1+'DNO totals'!$G$99)*$CJ467,0)</f>
        <v>#VALUE!</v>
      </c>
      <c r="CP467" s="52" t="e">
        <f t="shared" si="114"/>
        <v>#VALUE!</v>
      </c>
      <c r="CQ467" s="37" t="e">
        <f>IF('935'!$K467&gt;1000,'Charging rates'!$C$38*$AW467*$CF467,0)</f>
        <v>#VALUE!</v>
      </c>
      <c r="CR467" s="37" t="e">
        <f>IF(MOD('935'!$K467,1000)&gt;100,'Charging rates'!$D$38*$AW467*$CG467,0)</f>
        <v>#VALUE!</v>
      </c>
      <c r="CS467" s="37" t="e">
        <f>IF(MOD('935'!$K467,100)&gt;10,'Charging rates'!$E$38*$AW467*$CH467,0)</f>
        <v>#VALUE!</v>
      </c>
      <c r="CT467" s="52" t="e">
        <f t="shared" si="115"/>
        <v>#VALUE!</v>
      </c>
      <c r="CU467" s="33" t="e">
        <f>100*(AP467*'935'!Q467*BZ467)/'11'!B$17</f>
        <v>#VALUE!</v>
      </c>
      <c r="CV467" s="33" t="e">
        <f>100/'11'!B$17*'Charging rates'!B$10*AW467</f>
        <v>#VALUE!</v>
      </c>
      <c r="CW467" s="33" t="e">
        <f>IF(AT467=0,0,(1-BX467/AT467)*(CA467+IF('935'!Q467=0,0,(CB467*'935'!Q467*('11'!C$17-'935'!Y467)/('11'!B$17-'935'!X467)))))</f>
        <v>#VALUE!</v>
      </c>
      <c r="CX467" s="33" t="e">
        <f t="shared" si="116"/>
        <v>#VALUE!</v>
      </c>
      <c r="CY467" s="49" t="e">
        <f t="shared" si="117"/>
        <v>#VALUE!</v>
      </c>
      <c r="CZ467" s="32" t="e">
        <f>AT467*(Parameters!B$21+AU467)*IF('DNO totals'!B$323&lt;0,1,'935'!S467)</f>
        <v>#VALUE!</v>
      </c>
      <c r="DA467" s="52" t="e">
        <f>IF('DNO totals'!B$323&lt;0,1,'935'!S467)*(Parameters!B$21+AU467)</f>
        <v>#VALUE!</v>
      </c>
      <c r="DB467" s="37" t="e">
        <f>CX467+'Charging rates'!B$106*DA467*100/'11'!B$17</f>
        <v>#VALUE!</v>
      </c>
      <c r="DC467" s="37" t="e">
        <f>DB467+'Charging rates'!B$116*(Parameters!B$21+AU467)*100/'11'!B$17*IF('DNO totals'!B$323&lt;0,1,'935'!S467)</f>
        <v>#VALUE!</v>
      </c>
      <c r="DD467" s="37" t="e">
        <f>'Charging rates'!B$97*(CP467+CT467)*100/'11'!B$17</f>
        <v>#VALUE!</v>
      </c>
      <c r="DE467" s="33" t="e">
        <f>MAX(0-(CB467*AU467*'11'!C$17/'11'!B$17),DC467+DD467)</f>
        <v>#VALUE!</v>
      </c>
      <c r="DF467" s="37" t="e">
        <f>IF(BS467,IF(AU467=0,CC467,MAX(0,MIN(CC467,CC467+(DE467/'935'!Q467*('11'!B$17-'935'!X467)/('11'!C$17-'935'!Y467))))),0)</f>
        <v>#VALUE!</v>
      </c>
      <c r="DG467" s="33" t="e">
        <f t="shared" si="118"/>
        <v>#VALUE!</v>
      </c>
      <c r="DH467" s="53" t="e">
        <f t="shared" si="119"/>
        <v>#VALUE!</v>
      </c>
    </row>
    <row r="468" spans="1:112">
      <c r="A468" s="28">
        <v>368</v>
      </c>
      <c r="B468" s="47" t="e">
        <f>'935'!B468</f>
        <v>#VALUE!</v>
      </c>
      <c r="C468" s="48" t="e">
        <f>OR('935'!E468&lt;&gt;"VOID",'935'!F468&lt;&gt;"VOID",'935'!G468&lt;&gt;"VOID")</f>
        <v>#VALUE!</v>
      </c>
      <c r="D468" s="32" t="e">
        <f>IF('935'!D468="VOID",0,'935'!D468*(1-'935'!X468/'11'!B$17))</f>
        <v>#VALUE!</v>
      </c>
      <c r="E468" s="32" t="e">
        <f>IF('935'!E468="VOID",0,'935'!E468*(1-'935'!X468/'11'!B$17))</f>
        <v>#VALUE!</v>
      </c>
      <c r="F468" s="32" t="e">
        <f>IF('935'!F468="VOID",0,'935'!F468*(1-'935'!X468/'11'!B$17))</f>
        <v>#VALUE!</v>
      </c>
      <c r="G468" s="32" t="e">
        <f>IF('935'!G468="VOID",0,'935'!G468*(1-'935'!X468/'11'!B$17))</f>
        <v>#VALUE!</v>
      </c>
      <c r="H468" s="49" t="e">
        <f t="shared" si="100"/>
        <v>#VALUE!</v>
      </c>
      <c r="I468" s="50" t="e">
        <f>MATCH('935'!J468,'913'!$B$6:$B$1205,0)</f>
        <v>#VALUE!</v>
      </c>
      <c r="J468" s="50" t="e">
        <f>MATCH(INDEX('913'!$D$6:$D$1205,I468),'913'!$B$6:$B$1205,0)</f>
        <v>#VALUE!</v>
      </c>
      <c r="K468" s="50" t="e">
        <f>MATCH(INDEX('913'!$D$6:$D$1205,J468),'913'!$B$6:$B$1205,0)</f>
        <v>#VALUE!</v>
      </c>
      <c r="L468" s="50" t="e">
        <f>MATCH(INDEX('913'!$D$6:$D$1205,K468),'913'!$B$6:$B$1205,0)</f>
        <v>#VALUE!</v>
      </c>
      <c r="M468" s="50" t="e">
        <f>MATCH(INDEX('913'!$D$6:$D$1205,L468),'913'!$B$6:$B$1205,0)</f>
        <v>#VALUE!</v>
      </c>
      <c r="N468" s="50" t="e">
        <f>MATCH(INDEX('913'!$D$6:$D$1205,M468),'913'!$B$6:$B$1205,0)</f>
        <v>#VALUE!</v>
      </c>
      <c r="O468" s="50" t="e">
        <f>MATCH(INDEX('913'!$D$6:$D$1205,N468),'913'!$B$6:$B$1205,0)</f>
        <v>#VALUE!</v>
      </c>
      <c r="P468" s="51" t="e">
        <f>MATCH(INDEX('913'!$D$6:$D$1205,O468),'913'!$B$6:$B$1205,0)</f>
        <v>#VALUE!</v>
      </c>
      <c r="Q468" s="37">
        <f>IF(ISNUMBER(I468),MAX(0,INDEX('913'!$E$6:$E$1205,I468)),0)</f>
        <v>0</v>
      </c>
      <c r="R468" s="37">
        <f>IF(ISNUMBER(J468),MAX(0,INDEX('913'!$E$6:$E$1205,J468)),0)</f>
        <v>0</v>
      </c>
      <c r="S468" s="37">
        <f>IF(ISNUMBER(K468),MAX(0,INDEX('913'!$E$6:$E$1205,K468)),0)</f>
        <v>0</v>
      </c>
      <c r="T468" s="37">
        <f>IF(ISNUMBER(L468),MAX(0,INDEX('913'!$E$6:$E$1205,L468)),0)</f>
        <v>0</v>
      </c>
      <c r="U468" s="37">
        <f>IF(ISNUMBER(M468),MAX(0,INDEX('913'!$E$6:$E$1205,M468)),0)</f>
        <v>0</v>
      </c>
      <c r="V468" s="37">
        <f>IF(ISNUMBER(N468),MAX(0,INDEX('913'!$E$6:$E$1205,N468)),0)</f>
        <v>0</v>
      </c>
      <c r="W468" s="37">
        <f>IF(ISNUMBER(O468),MAX(0,INDEX('913'!$E$6:$E$1205,O468)),0)</f>
        <v>0</v>
      </c>
      <c r="X468" s="52">
        <f>IF(ISNUMBER(P468),MAX(0,INDEX('913'!$E$6:$E$1205,P468)),0)</f>
        <v>0</v>
      </c>
      <c r="Y468" s="37">
        <f>IF(ISNUMBER(I468),MAX(0,INDEX('913'!$F$6:$F$1205,I468)),0)</f>
        <v>0</v>
      </c>
      <c r="Z468" s="37">
        <f>IF(ISNUMBER(J468),MAX(0,INDEX('913'!$F$6:$F$1205,J468)),0)</f>
        <v>0</v>
      </c>
      <c r="AA468" s="37">
        <f>IF(ISNUMBER(K468),MAX(0,INDEX('913'!$F$6:$F$1205,K468)),0)</f>
        <v>0</v>
      </c>
      <c r="AB468" s="37">
        <f>IF(ISNUMBER(L468),MAX(0,INDEX('913'!$F$6:$F$1205,L468)),0)</f>
        <v>0</v>
      </c>
      <c r="AC468" s="37">
        <f>IF(ISNUMBER(M468),MAX(0,INDEX('913'!$F$6:$F$1205,M468)),0)</f>
        <v>0</v>
      </c>
      <c r="AD468" s="37">
        <f>IF(ISNUMBER(N468),MAX(0,INDEX('913'!$F$6:$F$1205,N468)),0)</f>
        <v>0</v>
      </c>
      <c r="AE468" s="37">
        <f>IF(ISNUMBER(O468),MAX(0,INDEX('913'!$F$6:$F$1205,O468)),0)</f>
        <v>0</v>
      </c>
      <c r="AF468" s="37">
        <f>IF(ISNUMBER(P468),MAX(0,INDEX('913'!$F$6:$F$1205,P468)),0)</f>
        <v>0</v>
      </c>
      <c r="AG468" s="32">
        <f>IF(ISNUMBER(I468),SQRT(INDEX('913'!$I$6:$I$1205,I468)^2+INDEX('913'!$J$6:$J$1205,I468)^2),0)</f>
        <v>0</v>
      </c>
      <c r="AH468" s="32">
        <f>IF(ISNUMBER(J468),SQRT(INDEX('913'!$I$6:$I$1205,J468)^2+INDEX('913'!$J$6:$J$1205,J468)^2),0)</f>
        <v>0</v>
      </c>
      <c r="AI468" s="32">
        <f>IF(ISNUMBER(K468),SQRT(INDEX('913'!$I$6:$I$1205,K468)^2+INDEX('913'!$J$6:$J$1205,K468)^2),0)</f>
        <v>0</v>
      </c>
      <c r="AJ468" s="32">
        <f>IF(ISNUMBER(L468),SQRT(INDEX('913'!$I$6:$I$1205,L468)^2+INDEX('913'!$J$6:$J$1205,L468)^2),0)</f>
        <v>0</v>
      </c>
      <c r="AK468" s="32">
        <f>IF(ISNUMBER(M468),SQRT(INDEX('913'!$I$6:$I$1205,M468)^2+INDEX('913'!$J$6:$J$1205,M468)^2),0)</f>
        <v>0</v>
      </c>
      <c r="AL468" s="32">
        <f>IF(ISNUMBER(N468),SQRT(INDEX('913'!$I$6:$I$1205,N468)^2+INDEX('913'!$J$6:$J$1205,N468)^2),0)</f>
        <v>0</v>
      </c>
      <c r="AM468" s="32">
        <f>IF(ISNUMBER(O468),SQRT(INDEX('913'!$I$6:$I$1205,O468)^2+INDEX('913'!$J$6:$J$1205,O468)^2),0)</f>
        <v>0</v>
      </c>
      <c r="AN468" s="49">
        <f>IF(ISNUMBER(P468),SQRT(INDEX('913'!$I$6:$I$1205,P468)^2+INDEX('913'!$J$6:$J$1205,P468)^2),0)</f>
        <v>0</v>
      </c>
      <c r="AO468" s="37">
        <f t="shared" si="101"/>
        <v>0</v>
      </c>
      <c r="AP468" s="37">
        <f t="shared" si="102"/>
        <v>0</v>
      </c>
      <c r="AQ468" s="33" t="e">
        <f>-100*'935'!W468*(AO468+AP468)/'11'!C$17</f>
        <v>#VALUE!</v>
      </c>
      <c r="AR468" s="37" t="e">
        <f t="shared" si="103"/>
        <v>#VALUE!</v>
      </c>
      <c r="AS468" s="52" t="e">
        <f t="shared" si="104"/>
        <v>#VALUE!</v>
      </c>
      <c r="AT468" s="32" t="e">
        <f>IF('935'!C468="VOID",0,('935'!C468*(1-'935'!X468/'11'!B$17)))</f>
        <v>#VALUE!</v>
      </c>
      <c r="AU468" s="52" t="e">
        <f>'935'!Q468*(1-'935'!Y468/'11'!C$17)/(1-'935'!X468/'11'!B$17)</f>
        <v>#VALUE!</v>
      </c>
      <c r="AV468" s="37" t="e">
        <f>INDEX('DNO totals'!$B$57:$G$57,IF('935'!K468,IF(MOD('935'!K468,1000),IF(MOD('935'!K468,100),IF(MOD('935'!K468,10),IF(MOD('935'!K468,1000)=1,6,5),4),3),2),1))</f>
        <v>#VALUE!</v>
      </c>
      <c r="AW468" s="52" t="e">
        <f t="shared" si="105"/>
        <v>#VALUE!</v>
      </c>
      <c r="AX468" s="32" t="e">
        <f>IF('935'!V468="VOID",0,'935'!V468*(1-'935'!X468/'11'!B$17))</f>
        <v>#VALUE!</v>
      </c>
      <c r="AY468" s="33" t="e">
        <f>IF(H468,-100*'Charging rates'!B$10/'11'!B$17*AX468/H468,0)</f>
        <v>#VALUE!</v>
      </c>
      <c r="AZ468" s="33" t="e">
        <f>IF(C468,'DNO totals'!B$41,0)</f>
        <v>#VALUE!</v>
      </c>
      <c r="BA468" s="33" t="e">
        <f t="shared" si="106"/>
        <v>#VALUE!</v>
      </c>
      <c r="BB468" s="33" t="e">
        <f t="shared" si="107"/>
        <v>#VALUE!</v>
      </c>
      <c r="BC468" s="53" t="e">
        <f t="shared" si="108"/>
        <v>#VALUE!</v>
      </c>
      <c r="BD468" s="32" t="e">
        <f>IF(AT468,'935'!H468*AT468/(AT468+D468+H468),0)</f>
        <v>#VALUE!</v>
      </c>
      <c r="BE468" s="32" t="e">
        <f>IF(H468,'935'!H468*H468/(AT468+D468+H468),0)</f>
        <v>#VALUE!</v>
      </c>
      <c r="BF468" s="32" t="e">
        <f>BD468*(1-'935'!X468/'11'!B$17)</f>
        <v>#VALUE!</v>
      </c>
      <c r="BG468" s="49" t="e">
        <f>BE468*(1-'935'!X468/'11'!B$17)</f>
        <v>#VALUE!</v>
      </c>
      <c r="BH468" s="52" t="e">
        <f>AV468*Parameters!B$6</f>
        <v>#VALUE!</v>
      </c>
      <c r="BI468" s="37" t="e">
        <f>IF('935'!$K468=1000,'Charging rates'!$C$38*$BH468/(1+'DNO totals'!$C$99)*'935'!$L468,0)</f>
        <v>#VALUE!</v>
      </c>
      <c r="BJ468" s="37" t="e">
        <f>IF(MOD('935'!$K468,1000)=100,'Charging rates'!$D$38*$BH468/(1+'DNO totals'!$D$99)*'935'!$M468,0)</f>
        <v>#VALUE!</v>
      </c>
      <c r="BK468" s="37" t="e">
        <f>IF(MOD('935'!$K468,100)=10,'Charging rates'!$E$38*$BH468/(1+'DNO totals'!$E$99)*'935'!$N468,0)</f>
        <v>#VALUE!</v>
      </c>
      <c r="BL468" s="37" t="e">
        <f>IF(AND(MOD('935'!$K468,10)&gt;0,MOD('935'!$K468,1000)&gt;1),'Charging rates'!$F$38*$BH468/(1+'DNO totals'!$F$99)*'935'!$O468,0)</f>
        <v>#VALUE!</v>
      </c>
      <c r="BM468" s="37" t="e">
        <f>IF(MOD('935'!$K468,1000)=1,'Charging rates'!$G$38*$BH468/(1+'DNO totals'!$G$99)*'935'!$P468,0)</f>
        <v>#VALUE!</v>
      </c>
      <c r="BN468" s="52" t="e">
        <f t="shared" si="109"/>
        <v>#VALUE!</v>
      </c>
      <c r="BO468" s="37" t="e">
        <f>IF('935'!$K468&gt;1000,'Charging rates'!$C$38*$AW468*'935'!$L468,0)</f>
        <v>#VALUE!</v>
      </c>
      <c r="BP468" s="37" t="e">
        <f>IF(MOD('935'!$K468,1000)&gt;100,'Charging rates'!$D$38*$AW468*'935'!$M468,0)</f>
        <v>#VALUE!</v>
      </c>
      <c r="BQ468" s="37" t="e">
        <f>IF(MOD('935'!$K468,100)&gt;10,'Charging rates'!$E$38*$AW468*'935'!$N468,0)</f>
        <v>#VALUE!</v>
      </c>
      <c r="BR468" s="52" t="e">
        <f t="shared" si="110"/>
        <v>#VALUE!</v>
      </c>
      <c r="BS468" s="48" t="e">
        <f>'935'!C468&lt;&gt;"VOID"</f>
        <v>#VALUE!</v>
      </c>
      <c r="BT468" s="33" t="e">
        <f>IF(BS468,(100/'11'!B$17*BD468*((1-'935'!I468)*'Charging rates'!B$51+'Charging rates'!B$63)),0)</f>
        <v>#VALUE!</v>
      </c>
      <c r="BU468" s="33" t="e">
        <f>100/'11'!B$17*BG468*('Charging rates'!B$51+'Charging rates'!B$63)</f>
        <v>#VALUE!</v>
      </c>
      <c r="BV468" s="33" t="e">
        <f>100/'11'!B$17*BE468*('Charging rates'!B$51+'Charging rates'!B$63)</f>
        <v>#VALUE!</v>
      </c>
      <c r="BW468" s="53" t="e">
        <f t="shared" si="111"/>
        <v>#VALUE!</v>
      </c>
      <c r="BX468" s="32" t="e">
        <f>AT468-('935'!T468*(1-'935'!X468/'11'!B$17))</f>
        <v>#VALUE!</v>
      </c>
      <c r="BY468" s="32">
        <f>0-IF(ISNUMBER(I468),INDEX('913'!$I$6:$I$1205,I468),0)-IF(ISNUMBER(J468),INDEX('913'!$I$6:$I$1205,J468),0)-IF(ISNUMBER(K468),INDEX('913'!$I$6:$I$1205,K468),0)-IF(ISNUMBER(L468),INDEX('913'!$I$6:$I$1205,L468),0)-IF(ISNUMBER(M468),INDEX('913'!$I$6:$I$1205,M468),0)-IF(ISNUMBER(N468),INDEX('913'!$I$6:$I$1205,N468),0)-IF(ISNUMBER(O468),INDEX('913'!$I$6:$I$1205,O468),0)-IF(ISNUMBER(P468),INDEX('913'!$I$6:$I$1205,P468),0)</f>
        <v>0</v>
      </c>
      <c r="BZ468" s="37">
        <f>IF(BY468=0,1,MAX(1,SQRT(BY468^2+(IF(ISNUMBER(I468),INDEX('913'!$J$6:$J$1205,I468),0)+IF(ISNUMBER(J468),INDEX('913'!$J$6:$J$1205,J468),0)+IF(ISNUMBER(K468),INDEX('913'!$J$6:$J$1205,K468),0)+IF(ISNUMBER(L468),INDEX('913'!$J$6:$J$1205,L468),0)+IF(ISNUMBER(M468),INDEX('913'!$J$6:$J$1205,M468),0)+IF(ISNUMBER(N468),INDEX('913'!$J$6:$J$1205,N468),0)+IF(ISNUMBER(O468),INDEX('913'!$J$6:$J$1205,O468),0)+IF(ISNUMBER(P468),INDEX('913'!$J$6:$J$1205,P468),0))^2)/BY468))</f>
        <v>1</v>
      </c>
      <c r="CA468" s="33" t="e">
        <f>100*AO468/'11'!B$17</f>
        <v>#VALUE!</v>
      </c>
      <c r="CB468" s="37" t="e">
        <f>100*(AP468*BZ468)/'11'!C$17</f>
        <v>#VALUE!</v>
      </c>
      <c r="CC468" s="37" t="e">
        <f t="shared" si="112"/>
        <v>#VALUE!</v>
      </c>
      <c r="CD468" s="33" t="e">
        <f t="shared" si="113"/>
        <v>#VALUE!</v>
      </c>
      <c r="CE468" s="54" t="e">
        <f>'11'!C$17-'935'!Y468</f>
        <v>#VALUE!</v>
      </c>
      <c r="CF468" s="37" t="e">
        <f>MAX('DNO totals'!B$312+0,MIN('935'!L468+0,'DNO totals'!B$304+0))</f>
        <v>#VALUE!</v>
      </c>
      <c r="CG468" s="37" t="e">
        <f>MAX('DNO totals'!C$312+0,MIN('935'!M468+0,'DNO totals'!C$304+0))</f>
        <v>#VALUE!</v>
      </c>
      <c r="CH468" s="37" t="e">
        <f>MAX('DNO totals'!D$312+0,MIN('935'!N468+0,'DNO totals'!D$304+0))</f>
        <v>#VALUE!</v>
      </c>
      <c r="CI468" s="37" t="e">
        <f>MAX('DNO totals'!E$312+0,MIN('935'!O468+0,'DNO totals'!E$304+0))</f>
        <v>#VALUE!</v>
      </c>
      <c r="CJ468" s="52" t="e">
        <f>MAX('DNO totals'!F$312+0,MIN('935'!P468+0,'DNO totals'!F$304+0))</f>
        <v>#VALUE!</v>
      </c>
      <c r="CK468" s="37" t="e">
        <f>IF('935'!$K468=1000,'Charging rates'!$C$38*$BH468/(1+'DNO totals'!$C$99)*$CF468,0)</f>
        <v>#VALUE!</v>
      </c>
      <c r="CL468" s="37" t="e">
        <f>IF(MOD('935'!$K468,1000)=100,'Charging rates'!$D$38*$BH468/(1+'DNO totals'!$D$99)*$CG468,0)</f>
        <v>#VALUE!</v>
      </c>
      <c r="CM468" s="37" t="e">
        <f>IF(MOD('935'!$K468,100)=10,'Charging rates'!$E$38*$BH468/(1+'DNO totals'!$E$99)*$CH468,0)</f>
        <v>#VALUE!</v>
      </c>
      <c r="CN468" s="37" t="e">
        <f>IF(AND(MOD('935'!$K468,10)&gt;0,MOD('935'!$K468,1000)&gt;1),'Charging rates'!$F$38*$BH468/(1+'DNO totals'!$F$99)*$CI468,0)</f>
        <v>#VALUE!</v>
      </c>
      <c r="CO468" s="37" t="e">
        <f>IF(MOD('935'!$K468,1000)=1,'Charging rates'!$G$38*$BH468/(1+'DNO totals'!$G$99)*$CJ468,0)</f>
        <v>#VALUE!</v>
      </c>
      <c r="CP468" s="52" t="e">
        <f t="shared" si="114"/>
        <v>#VALUE!</v>
      </c>
      <c r="CQ468" s="37" t="e">
        <f>IF('935'!$K468&gt;1000,'Charging rates'!$C$38*$AW468*$CF468,0)</f>
        <v>#VALUE!</v>
      </c>
      <c r="CR468" s="37" t="e">
        <f>IF(MOD('935'!$K468,1000)&gt;100,'Charging rates'!$D$38*$AW468*$CG468,0)</f>
        <v>#VALUE!</v>
      </c>
      <c r="CS468" s="37" t="e">
        <f>IF(MOD('935'!$K468,100)&gt;10,'Charging rates'!$E$38*$AW468*$CH468,0)</f>
        <v>#VALUE!</v>
      </c>
      <c r="CT468" s="52" t="e">
        <f t="shared" si="115"/>
        <v>#VALUE!</v>
      </c>
      <c r="CU468" s="33" t="e">
        <f>100*(AP468*'935'!Q468*BZ468)/'11'!B$17</f>
        <v>#VALUE!</v>
      </c>
      <c r="CV468" s="33" t="e">
        <f>100/'11'!B$17*'Charging rates'!B$10*AW468</f>
        <v>#VALUE!</v>
      </c>
      <c r="CW468" s="33" t="e">
        <f>IF(AT468=0,0,(1-BX468/AT468)*(CA468+IF('935'!Q468=0,0,(CB468*'935'!Q468*('11'!C$17-'935'!Y468)/('11'!B$17-'935'!X468)))))</f>
        <v>#VALUE!</v>
      </c>
      <c r="CX468" s="33" t="e">
        <f t="shared" si="116"/>
        <v>#VALUE!</v>
      </c>
      <c r="CY468" s="49" t="e">
        <f t="shared" si="117"/>
        <v>#VALUE!</v>
      </c>
      <c r="CZ468" s="32" t="e">
        <f>AT468*(Parameters!B$21+AU468)*IF('DNO totals'!B$323&lt;0,1,'935'!S468)</f>
        <v>#VALUE!</v>
      </c>
      <c r="DA468" s="52" t="e">
        <f>IF('DNO totals'!B$323&lt;0,1,'935'!S468)*(Parameters!B$21+AU468)</f>
        <v>#VALUE!</v>
      </c>
      <c r="DB468" s="37" t="e">
        <f>CX468+'Charging rates'!B$106*DA468*100/'11'!B$17</f>
        <v>#VALUE!</v>
      </c>
      <c r="DC468" s="37" t="e">
        <f>DB468+'Charging rates'!B$116*(Parameters!B$21+AU468)*100/'11'!B$17*IF('DNO totals'!B$323&lt;0,1,'935'!S468)</f>
        <v>#VALUE!</v>
      </c>
      <c r="DD468" s="37" t="e">
        <f>'Charging rates'!B$97*(CP468+CT468)*100/'11'!B$17</f>
        <v>#VALUE!</v>
      </c>
      <c r="DE468" s="33" t="e">
        <f>MAX(0-(CB468*AU468*'11'!C$17/'11'!B$17),DC468+DD468)</f>
        <v>#VALUE!</v>
      </c>
      <c r="DF468" s="37" t="e">
        <f>IF(BS468,IF(AU468=0,CC468,MAX(0,MIN(CC468,CC468+(DE468/'935'!Q468*('11'!B$17-'935'!X468)/('11'!C$17-'935'!Y468))))),0)</f>
        <v>#VALUE!</v>
      </c>
      <c r="DG468" s="33" t="e">
        <f t="shared" si="118"/>
        <v>#VALUE!</v>
      </c>
      <c r="DH468" s="53" t="e">
        <f t="shared" si="119"/>
        <v>#VALUE!</v>
      </c>
    </row>
    <row r="469" spans="1:112">
      <c r="A469" s="28">
        <v>369</v>
      </c>
      <c r="B469" s="47" t="e">
        <f>'935'!B469</f>
        <v>#VALUE!</v>
      </c>
      <c r="C469" s="48" t="e">
        <f>OR('935'!E469&lt;&gt;"VOID",'935'!F469&lt;&gt;"VOID",'935'!G469&lt;&gt;"VOID")</f>
        <v>#VALUE!</v>
      </c>
      <c r="D469" s="32" t="e">
        <f>IF('935'!D469="VOID",0,'935'!D469*(1-'935'!X469/'11'!B$17))</f>
        <v>#VALUE!</v>
      </c>
      <c r="E469" s="32" t="e">
        <f>IF('935'!E469="VOID",0,'935'!E469*(1-'935'!X469/'11'!B$17))</f>
        <v>#VALUE!</v>
      </c>
      <c r="F469" s="32" t="e">
        <f>IF('935'!F469="VOID",0,'935'!F469*(1-'935'!X469/'11'!B$17))</f>
        <v>#VALUE!</v>
      </c>
      <c r="G469" s="32" t="e">
        <f>IF('935'!G469="VOID",0,'935'!G469*(1-'935'!X469/'11'!B$17))</f>
        <v>#VALUE!</v>
      </c>
      <c r="H469" s="49" t="e">
        <f t="shared" si="100"/>
        <v>#VALUE!</v>
      </c>
      <c r="I469" s="50" t="e">
        <f>MATCH('935'!J469,'913'!$B$6:$B$1205,0)</f>
        <v>#VALUE!</v>
      </c>
      <c r="J469" s="50" t="e">
        <f>MATCH(INDEX('913'!$D$6:$D$1205,I469),'913'!$B$6:$B$1205,0)</f>
        <v>#VALUE!</v>
      </c>
      <c r="K469" s="50" t="e">
        <f>MATCH(INDEX('913'!$D$6:$D$1205,J469),'913'!$B$6:$B$1205,0)</f>
        <v>#VALUE!</v>
      </c>
      <c r="L469" s="50" t="e">
        <f>MATCH(INDEX('913'!$D$6:$D$1205,K469),'913'!$B$6:$B$1205,0)</f>
        <v>#VALUE!</v>
      </c>
      <c r="M469" s="50" t="e">
        <f>MATCH(INDEX('913'!$D$6:$D$1205,L469),'913'!$B$6:$B$1205,0)</f>
        <v>#VALUE!</v>
      </c>
      <c r="N469" s="50" t="e">
        <f>MATCH(INDEX('913'!$D$6:$D$1205,M469),'913'!$B$6:$B$1205,0)</f>
        <v>#VALUE!</v>
      </c>
      <c r="O469" s="50" t="e">
        <f>MATCH(INDEX('913'!$D$6:$D$1205,N469),'913'!$B$6:$B$1205,0)</f>
        <v>#VALUE!</v>
      </c>
      <c r="P469" s="51" t="e">
        <f>MATCH(INDEX('913'!$D$6:$D$1205,O469),'913'!$B$6:$B$1205,0)</f>
        <v>#VALUE!</v>
      </c>
      <c r="Q469" s="37">
        <f>IF(ISNUMBER(I469),MAX(0,INDEX('913'!$E$6:$E$1205,I469)),0)</f>
        <v>0</v>
      </c>
      <c r="R469" s="37">
        <f>IF(ISNUMBER(J469),MAX(0,INDEX('913'!$E$6:$E$1205,J469)),0)</f>
        <v>0</v>
      </c>
      <c r="S469" s="37">
        <f>IF(ISNUMBER(K469),MAX(0,INDEX('913'!$E$6:$E$1205,K469)),0)</f>
        <v>0</v>
      </c>
      <c r="T469" s="37">
        <f>IF(ISNUMBER(L469),MAX(0,INDEX('913'!$E$6:$E$1205,L469)),0)</f>
        <v>0</v>
      </c>
      <c r="U469" s="37">
        <f>IF(ISNUMBER(M469),MAX(0,INDEX('913'!$E$6:$E$1205,M469)),0)</f>
        <v>0</v>
      </c>
      <c r="V469" s="37">
        <f>IF(ISNUMBER(N469),MAX(0,INDEX('913'!$E$6:$E$1205,N469)),0)</f>
        <v>0</v>
      </c>
      <c r="W469" s="37">
        <f>IF(ISNUMBER(O469),MAX(0,INDEX('913'!$E$6:$E$1205,O469)),0)</f>
        <v>0</v>
      </c>
      <c r="X469" s="52">
        <f>IF(ISNUMBER(P469),MAX(0,INDEX('913'!$E$6:$E$1205,P469)),0)</f>
        <v>0</v>
      </c>
      <c r="Y469" s="37">
        <f>IF(ISNUMBER(I469),MAX(0,INDEX('913'!$F$6:$F$1205,I469)),0)</f>
        <v>0</v>
      </c>
      <c r="Z469" s="37">
        <f>IF(ISNUMBER(J469),MAX(0,INDEX('913'!$F$6:$F$1205,J469)),0)</f>
        <v>0</v>
      </c>
      <c r="AA469" s="37">
        <f>IF(ISNUMBER(K469),MAX(0,INDEX('913'!$F$6:$F$1205,K469)),0)</f>
        <v>0</v>
      </c>
      <c r="AB469" s="37">
        <f>IF(ISNUMBER(L469),MAX(0,INDEX('913'!$F$6:$F$1205,L469)),0)</f>
        <v>0</v>
      </c>
      <c r="AC469" s="37">
        <f>IF(ISNUMBER(M469),MAX(0,INDEX('913'!$F$6:$F$1205,M469)),0)</f>
        <v>0</v>
      </c>
      <c r="AD469" s="37">
        <f>IF(ISNUMBER(N469),MAX(0,INDEX('913'!$F$6:$F$1205,N469)),0)</f>
        <v>0</v>
      </c>
      <c r="AE469" s="37">
        <f>IF(ISNUMBER(O469),MAX(0,INDEX('913'!$F$6:$F$1205,O469)),0)</f>
        <v>0</v>
      </c>
      <c r="AF469" s="37">
        <f>IF(ISNUMBER(P469),MAX(0,INDEX('913'!$F$6:$F$1205,P469)),0)</f>
        <v>0</v>
      </c>
      <c r="AG469" s="32">
        <f>IF(ISNUMBER(I469),SQRT(INDEX('913'!$I$6:$I$1205,I469)^2+INDEX('913'!$J$6:$J$1205,I469)^2),0)</f>
        <v>0</v>
      </c>
      <c r="AH469" s="32">
        <f>IF(ISNUMBER(J469),SQRT(INDEX('913'!$I$6:$I$1205,J469)^2+INDEX('913'!$J$6:$J$1205,J469)^2),0)</f>
        <v>0</v>
      </c>
      <c r="AI469" s="32">
        <f>IF(ISNUMBER(K469),SQRT(INDEX('913'!$I$6:$I$1205,K469)^2+INDEX('913'!$J$6:$J$1205,K469)^2),0)</f>
        <v>0</v>
      </c>
      <c r="AJ469" s="32">
        <f>IF(ISNUMBER(L469),SQRT(INDEX('913'!$I$6:$I$1205,L469)^2+INDEX('913'!$J$6:$J$1205,L469)^2),0)</f>
        <v>0</v>
      </c>
      <c r="AK469" s="32">
        <f>IF(ISNUMBER(M469),SQRT(INDEX('913'!$I$6:$I$1205,M469)^2+INDEX('913'!$J$6:$J$1205,M469)^2),0)</f>
        <v>0</v>
      </c>
      <c r="AL469" s="32">
        <f>IF(ISNUMBER(N469),SQRT(INDEX('913'!$I$6:$I$1205,N469)^2+INDEX('913'!$J$6:$J$1205,N469)^2),0)</f>
        <v>0</v>
      </c>
      <c r="AM469" s="32">
        <f>IF(ISNUMBER(O469),SQRT(INDEX('913'!$I$6:$I$1205,O469)^2+INDEX('913'!$J$6:$J$1205,O469)^2),0)</f>
        <v>0</v>
      </c>
      <c r="AN469" s="49">
        <f>IF(ISNUMBER(P469),SQRT(INDEX('913'!$I$6:$I$1205,P469)^2+INDEX('913'!$J$6:$J$1205,P469)^2),0)</f>
        <v>0</v>
      </c>
      <c r="AO469" s="37">
        <f t="shared" si="101"/>
        <v>0</v>
      </c>
      <c r="AP469" s="37">
        <f t="shared" si="102"/>
        <v>0</v>
      </c>
      <c r="AQ469" s="33" t="e">
        <f>-100*'935'!W469*(AO469+AP469)/'11'!C$17</f>
        <v>#VALUE!</v>
      </c>
      <c r="AR469" s="37" t="e">
        <f t="shared" si="103"/>
        <v>#VALUE!</v>
      </c>
      <c r="AS469" s="52" t="e">
        <f t="shared" si="104"/>
        <v>#VALUE!</v>
      </c>
      <c r="AT469" s="32" t="e">
        <f>IF('935'!C469="VOID",0,('935'!C469*(1-'935'!X469/'11'!B$17)))</f>
        <v>#VALUE!</v>
      </c>
      <c r="AU469" s="52" t="e">
        <f>'935'!Q469*(1-'935'!Y469/'11'!C$17)/(1-'935'!X469/'11'!B$17)</f>
        <v>#VALUE!</v>
      </c>
      <c r="AV469" s="37" t="e">
        <f>INDEX('DNO totals'!$B$57:$G$57,IF('935'!K469,IF(MOD('935'!K469,1000),IF(MOD('935'!K469,100),IF(MOD('935'!K469,10),IF(MOD('935'!K469,1000)=1,6,5),4),3),2),1))</f>
        <v>#VALUE!</v>
      </c>
      <c r="AW469" s="52" t="e">
        <f t="shared" si="105"/>
        <v>#VALUE!</v>
      </c>
      <c r="AX469" s="32" t="e">
        <f>IF('935'!V469="VOID",0,'935'!V469*(1-'935'!X469/'11'!B$17))</f>
        <v>#VALUE!</v>
      </c>
      <c r="AY469" s="33" t="e">
        <f>IF(H469,-100*'Charging rates'!B$10/'11'!B$17*AX469/H469,0)</f>
        <v>#VALUE!</v>
      </c>
      <c r="AZ469" s="33" t="e">
        <f>IF(C469,'DNO totals'!B$41,0)</f>
        <v>#VALUE!</v>
      </c>
      <c r="BA469" s="33" t="e">
        <f t="shared" si="106"/>
        <v>#VALUE!</v>
      </c>
      <c r="BB469" s="33" t="e">
        <f t="shared" si="107"/>
        <v>#VALUE!</v>
      </c>
      <c r="BC469" s="53" t="e">
        <f t="shared" si="108"/>
        <v>#VALUE!</v>
      </c>
      <c r="BD469" s="32" t="e">
        <f>IF(AT469,'935'!H469*AT469/(AT469+D469+H469),0)</f>
        <v>#VALUE!</v>
      </c>
      <c r="BE469" s="32" t="e">
        <f>IF(H469,'935'!H469*H469/(AT469+D469+H469),0)</f>
        <v>#VALUE!</v>
      </c>
      <c r="BF469" s="32" t="e">
        <f>BD469*(1-'935'!X469/'11'!B$17)</f>
        <v>#VALUE!</v>
      </c>
      <c r="BG469" s="49" t="e">
        <f>BE469*(1-'935'!X469/'11'!B$17)</f>
        <v>#VALUE!</v>
      </c>
      <c r="BH469" s="52" t="e">
        <f>AV469*Parameters!B$6</f>
        <v>#VALUE!</v>
      </c>
      <c r="BI469" s="37" t="e">
        <f>IF('935'!$K469=1000,'Charging rates'!$C$38*$BH469/(1+'DNO totals'!$C$99)*'935'!$L469,0)</f>
        <v>#VALUE!</v>
      </c>
      <c r="BJ469" s="37" t="e">
        <f>IF(MOD('935'!$K469,1000)=100,'Charging rates'!$D$38*$BH469/(1+'DNO totals'!$D$99)*'935'!$M469,0)</f>
        <v>#VALUE!</v>
      </c>
      <c r="BK469" s="37" t="e">
        <f>IF(MOD('935'!$K469,100)=10,'Charging rates'!$E$38*$BH469/(1+'DNO totals'!$E$99)*'935'!$N469,0)</f>
        <v>#VALUE!</v>
      </c>
      <c r="BL469" s="37" t="e">
        <f>IF(AND(MOD('935'!$K469,10)&gt;0,MOD('935'!$K469,1000)&gt;1),'Charging rates'!$F$38*$BH469/(1+'DNO totals'!$F$99)*'935'!$O469,0)</f>
        <v>#VALUE!</v>
      </c>
      <c r="BM469" s="37" t="e">
        <f>IF(MOD('935'!$K469,1000)=1,'Charging rates'!$G$38*$BH469/(1+'DNO totals'!$G$99)*'935'!$P469,0)</f>
        <v>#VALUE!</v>
      </c>
      <c r="BN469" s="52" t="e">
        <f t="shared" si="109"/>
        <v>#VALUE!</v>
      </c>
      <c r="BO469" s="37" t="e">
        <f>IF('935'!$K469&gt;1000,'Charging rates'!$C$38*$AW469*'935'!$L469,0)</f>
        <v>#VALUE!</v>
      </c>
      <c r="BP469" s="37" t="e">
        <f>IF(MOD('935'!$K469,1000)&gt;100,'Charging rates'!$D$38*$AW469*'935'!$M469,0)</f>
        <v>#VALUE!</v>
      </c>
      <c r="BQ469" s="37" t="e">
        <f>IF(MOD('935'!$K469,100)&gt;10,'Charging rates'!$E$38*$AW469*'935'!$N469,0)</f>
        <v>#VALUE!</v>
      </c>
      <c r="BR469" s="52" t="e">
        <f t="shared" si="110"/>
        <v>#VALUE!</v>
      </c>
      <c r="BS469" s="48" t="e">
        <f>'935'!C469&lt;&gt;"VOID"</f>
        <v>#VALUE!</v>
      </c>
      <c r="BT469" s="33" t="e">
        <f>IF(BS469,(100/'11'!B$17*BD469*((1-'935'!I469)*'Charging rates'!B$51+'Charging rates'!B$63)),0)</f>
        <v>#VALUE!</v>
      </c>
      <c r="BU469" s="33" t="e">
        <f>100/'11'!B$17*BG469*('Charging rates'!B$51+'Charging rates'!B$63)</f>
        <v>#VALUE!</v>
      </c>
      <c r="BV469" s="33" t="e">
        <f>100/'11'!B$17*BE469*('Charging rates'!B$51+'Charging rates'!B$63)</f>
        <v>#VALUE!</v>
      </c>
      <c r="BW469" s="53" t="e">
        <f t="shared" si="111"/>
        <v>#VALUE!</v>
      </c>
      <c r="BX469" s="32" t="e">
        <f>AT469-('935'!T469*(1-'935'!X469/'11'!B$17))</f>
        <v>#VALUE!</v>
      </c>
      <c r="BY469" s="32">
        <f>0-IF(ISNUMBER(I469),INDEX('913'!$I$6:$I$1205,I469),0)-IF(ISNUMBER(J469),INDEX('913'!$I$6:$I$1205,J469),0)-IF(ISNUMBER(K469),INDEX('913'!$I$6:$I$1205,K469),0)-IF(ISNUMBER(L469),INDEX('913'!$I$6:$I$1205,L469),0)-IF(ISNUMBER(M469),INDEX('913'!$I$6:$I$1205,M469),0)-IF(ISNUMBER(N469),INDEX('913'!$I$6:$I$1205,N469),0)-IF(ISNUMBER(O469),INDEX('913'!$I$6:$I$1205,O469),0)-IF(ISNUMBER(P469),INDEX('913'!$I$6:$I$1205,P469),0)</f>
        <v>0</v>
      </c>
      <c r="BZ469" s="37">
        <f>IF(BY469=0,1,MAX(1,SQRT(BY469^2+(IF(ISNUMBER(I469),INDEX('913'!$J$6:$J$1205,I469),0)+IF(ISNUMBER(J469),INDEX('913'!$J$6:$J$1205,J469),0)+IF(ISNUMBER(K469),INDEX('913'!$J$6:$J$1205,K469),0)+IF(ISNUMBER(L469),INDEX('913'!$J$6:$J$1205,L469),0)+IF(ISNUMBER(M469),INDEX('913'!$J$6:$J$1205,M469),0)+IF(ISNUMBER(N469),INDEX('913'!$J$6:$J$1205,N469),0)+IF(ISNUMBER(O469),INDEX('913'!$J$6:$J$1205,O469),0)+IF(ISNUMBER(P469),INDEX('913'!$J$6:$J$1205,P469),0))^2)/BY469))</f>
        <v>1</v>
      </c>
      <c r="CA469" s="33" t="e">
        <f>100*AO469/'11'!B$17</f>
        <v>#VALUE!</v>
      </c>
      <c r="CB469" s="37" t="e">
        <f>100*(AP469*BZ469)/'11'!C$17</f>
        <v>#VALUE!</v>
      </c>
      <c r="CC469" s="37" t="e">
        <f t="shared" si="112"/>
        <v>#VALUE!</v>
      </c>
      <c r="CD469" s="33" t="e">
        <f t="shared" si="113"/>
        <v>#VALUE!</v>
      </c>
      <c r="CE469" s="54" t="e">
        <f>'11'!C$17-'935'!Y469</f>
        <v>#VALUE!</v>
      </c>
      <c r="CF469" s="37" t="e">
        <f>MAX('DNO totals'!B$312+0,MIN('935'!L469+0,'DNO totals'!B$304+0))</f>
        <v>#VALUE!</v>
      </c>
      <c r="CG469" s="37" t="e">
        <f>MAX('DNO totals'!C$312+0,MIN('935'!M469+0,'DNO totals'!C$304+0))</f>
        <v>#VALUE!</v>
      </c>
      <c r="CH469" s="37" t="e">
        <f>MAX('DNO totals'!D$312+0,MIN('935'!N469+0,'DNO totals'!D$304+0))</f>
        <v>#VALUE!</v>
      </c>
      <c r="CI469" s="37" t="e">
        <f>MAX('DNO totals'!E$312+0,MIN('935'!O469+0,'DNO totals'!E$304+0))</f>
        <v>#VALUE!</v>
      </c>
      <c r="CJ469" s="52" t="e">
        <f>MAX('DNO totals'!F$312+0,MIN('935'!P469+0,'DNO totals'!F$304+0))</f>
        <v>#VALUE!</v>
      </c>
      <c r="CK469" s="37" t="e">
        <f>IF('935'!$K469=1000,'Charging rates'!$C$38*$BH469/(1+'DNO totals'!$C$99)*$CF469,0)</f>
        <v>#VALUE!</v>
      </c>
      <c r="CL469" s="37" t="e">
        <f>IF(MOD('935'!$K469,1000)=100,'Charging rates'!$D$38*$BH469/(1+'DNO totals'!$D$99)*$CG469,0)</f>
        <v>#VALUE!</v>
      </c>
      <c r="CM469" s="37" t="e">
        <f>IF(MOD('935'!$K469,100)=10,'Charging rates'!$E$38*$BH469/(1+'DNO totals'!$E$99)*$CH469,0)</f>
        <v>#VALUE!</v>
      </c>
      <c r="CN469" s="37" t="e">
        <f>IF(AND(MOD('935'!$K469,10)&gt;0,MOD('935'!$K469,1000)&gt;1),'Charging rates'!$F$38*$BH469/(1+'DNO totals'!$F$99)*$CI469,0)</f>
        <v>#VALUE!</v>
      </c>
      <c r="CO469" s="37" t="e">
        <f>IF(MOD('935'!$K469,1000)=1,'Charging rates'!$G$38*$BH469/(1+'DNO totals'!$G$99)*$CJ469,0)</f>
        <v>#VALUE!</v>
      </c>
      <c r="CP469" s="52" t="e">
        <f t="shared" si="114"/>
        <v>#VALUE!</v>
      </c>
      <c r="CQ469" s="37" t="e">
        <f>IF('935'!$K469&gt;1000,'Charging rates'!$C$38*$AW469*$CF469,0)</f>
        <v>#VALUE!</v>
      </c>
      <c r="CR469" s="37" t="e">
        <f>IF(MOD('935'!$K469,1000)&gt;100,'Charging rates'!$D$38*$AW469*$CG469,0)</f>
        <v>#VALUE!</v>
      </c>
      <c r="CS469" s="37" t="e">
        <f>IF(MOD('935'!$K469,100)&gt;10,'Charging rates'!$E$38*$AW469*$CH469,0)</f>
        <v>#VALUE!</v>
      </c>
      <c r="CT469" s="52" t="e">
        <f t="shared" si="115"/>
        <v>#VALUE!</v>
      </c>
      <c r="CU469" s="33" t="e">
        <f>100*(AP469*'935'!Q469*BZ469)/'11'!B$17</f>
        <v>#VALUE!</v>
      </c>
      <c r="CV469" s="33" t="e">
        <f>100/'11'!B$17*'Charging rates'!B$10*AW469</f>
        <v>#VALUE!</v>
      </c>
      <c r="CW469" s="33" t="e">
        <f>IF(AT469=0,0,(1-BX469/AT469)*(CA469+IF('935'!Q469=0,0,(CB469*'935'!Q469*('11'!C$17-'935'!Y469)/('11'!B$17-'935'!X469)))))</f>
        <v>#VALUE!</v>
      </c>
      <c r="CX469" s="33" t="e">
        <f t="shared" si="116"/>
        <v>#VALUE!</v>
      </c>
      <c r="CY469" s="49" t="e">
        <f t="shared" si="117"/>
        <v>#VALUE!</v>
      </c>
      <c r="CZ469" s="32" t="e">
        <f>AT469*(Parameters!B$21+AU469)*IF('DNO totals'!B$323&lt;0,1,'935'!S469)</f>
        <v>#VALUE!</v>
      </c>
      <c r="DA469" s="52" t="e">
        <f>IF('DNO totals'!B$323&lt;0,1,'935'!S469)*(Parameters!B$21+AU469)</f>
        <v>#VALUE!</v>
      </c>
      <c r="DB469" s="37" t="e">
        <f>CX469+'Charging rates'!B$106*DA469*100/'11'!B$17</f>
        <v>#VALUE!</v>
      </c>
      <c r="DC469" s="37" t="e">
        <f>DB469+'Charging rates'!B$116*(Parameters!B$21+AU469)*100/'11'!B$17*IF('DNO totals'!B$323&lt;0,1,'935'!S469)</f>
        <v>#VALUE!</v>
      </c>
      <c r="DD469" s="37" t="e">
        <f>'Charging rates'!B$97*(CP469+CT469)*100/'11'!B$17</f>
        <v>#VALUE!</v>
      </c>
      <c r="DE469" s="33" t="e">
        <f>MAX(0-(CB469*AU469*'11'!C$17/'11'!B$17),DC469+DD469)</f>
        <v>#VALUE!</v>
      </c>
      <c r="DF469" s="37" t="e">
        <f>IF(BS469,IF(AU469=0,CC469,MAX(0,MIN(CC469,CC469+(DE469/'935'!Q469*('11'!B$17-'935'!X469)/('11'!C$17-'935'!Y469))))),0)</f>
        <v>#VALUE!</v>
      </c>
      <c r="DG469" s="33" t="e">
        <f t="shared" si="118"/>
        <v>#VALUE!</v>
      </c>
      <c r="DH469" s="53" t="e">
        <f t="shared" si="119"/>
        <v>#VALUE!</v>
      </c>
    </row>
    <row r="470" spans="1:112">
      <c r="A470" s="28">
        <v>370</v>
      </c>
      <c r="B470" s="47" t="e">
        <f>'935'!B470</f>
        <v>#VALUE!</v>
      </c>
      <c r="C470" s="48" t="e">
        <f>OR('935'!E470&lt;&gt;"VOID",'935'!F470&lt;&gt;"VOID",'935'!G470&lt;&gt;"VOID")</f>
        <v>#VALUE!</v>
      </c>
      <c r="D470" s="32" t="e">
        <f>IF('935'!D470="VOID",0,'935'!D470*(1-'935'!X470/'11'!B$17))</f>
        <v>#VALUE!</v>
      </c>
      <c r="E470" s="32" t="e">
        <f>IF('935'!E470="VOID",0,'935'!E470*(1-'935'!X470/'11'!B$17))</f>
        <v>#VALUE!</v>
      </c>
      <c r="F470" s="32" t="e">
        <f>IF('935'!F470="VOID",0,'935'!F470*(1-'935'!X470/'11'!B$17))</f>
        <v>#VALUE!</v>
      </c>
      <c r="G470" s="32" t="e">
        <f>IF('935'!G470="VOID",0,'935'!G470*(1-'935'!X470/'11'!B$17))</f>
        <v>#VALUE!</v>
      </c>
      <c r="H470" s="49" t="e">
        <f t="shared" si="100"/>
        <v>#VALUE!</v>
      </c>
      <c r="I470" s="50" t="e">
        <f>MATCH('935'!J470,'913'!$B$6:$B$1205,0)</f>
        <v>#VALUE!</v>
      </c>
      <c r="J470" s="50" t="e">
        <f>MATCH(INDEX('913'!$D$6:$D$1205,I470),'913'!$B$6:$B$1205,0)</f>
        <v>#VALUE!</v>
      </c>
      <c r="K470" s="50" t="e">
        <f>MATCH(INDEX('913'!$D$6:$D$1205,J470),'913'!$B$6:$B$1205,0)</f>
        <v>#VALUE!</v>
      </c>
      <c r="L470" s="50" t="e">
        <f>MATCH(INDEX('913'!$D$6:$D$1205,K470),'913'!$B$6:$B$1205,0)</f>
        <v>#VALUE!</v>
      </c>
      <c r="M470" s="50" t="e">
        <f>MATCH(INDEX('913'!$D$6:$D$1205,L470),'913'!$B$6:$B$1205,0)</f>
        <v>#VALUE!</v>
      </c>
      <c r="N470" s="50" t="e">
        <f>MATCH(INDEX('913'!$D$6:$D$1205,M470),'913'!$B$6:$B$1205,0)</f>
        <v>#VALUE!</v>
      </c>
      <c r="O470" s="50" t="e">
        <f>MATCH(INDEX('913'!$D$6:$D$1205,N470),'913'!$B$6:$B$1205,0)</f>
        <v>#VALUE!</v>
      </c>
      <c r="P470" s="51" t="e">
        <f>MATCH(INDEX('913'!$D$6:$D$1205,O470),'913'!$B$6:$B$1205,0)</f>
        <v>#VALUE!</v>
      </c>
      <c r="Q470" s="37">
        <f>IF(ISNUMBER(I470),MAX(0,INDEX('913'!$E$6:$E$1205,I470)),0)</f>
        <v>0</v>
      </c>
      <c r="R470" s="37">
        <f>IF(ISNUMBER(J470),MAX(0,INDEX('913'!$E$6:$E$1205,J470)),0)</f>
        <v>0</v>
      </c>
      <c r="S470" s="37">
        <f>IF(ISNUMBER(K470),MAX(0,INDEX('913'!$E$6:$E$1205,K470)),0)</f>
        <v>0</v>
      </c>
      <c r="T470" s="37">
        <f>IF(ISNUMBER(L470),MAX(0,INDEX('913'!$E$6:$E$1205,L470)),0)</f>
        <v>0</v>
      </c>
      <c r="U470" s="37">
        <f>IF(ISNUMBER(M470),MAX(0,INDEX('913'!$E$6:$E$1205,M470)),0)</f>
        <v>0</v>
      </c>
      <c r="V470" s="37">
        <f>IF(ISNUMBER(N470),MAX(0,INDEX('913'!$E$6:$E$1205,N470)),0)</f>
        <v>0</v>
      </c>
      <c r="W470" s="37">
        <f>IF(ISNUMBER(O470),MAX(0,INDEX('913'!$E$6:$E$1205,O470)),0)</f>
        <v>0</v>
      </c>
      <c r="X470" s="52">
        <f>IF(ISNUMBER(P470),MAX(0,INDEX('913'!$E$6:$E$1205,P470)),0)</f>
        <v>0</v>
      </c>
      <c r="Y470" s="37">
        <f>IF(ISNUMBER(I470),MAX(0,INDEX('913'!$F$6:$F$1205,I470)),0)</f>
        <v>0</v>
      </c>
      <c r="Z470" s="37">
        <f>IF(ISNUMBER(J470),MAX(0,INDEX('913'!$F$6:$F$1205,J470)),0)</f>
        <v>0</v>
      </c>
      <c r="AA470" s="37">
        <f>IF(ISNUMBER(K470),MAX(0,INDEX('913'!$F$6:$F$1205,K470)),0)</f>
        <v>0</v>
      </c>
      <c r="AB470" s="37">
        <f>IF(ISNUMBER(L470),MAX(0,INDEX('913'!$F$6:$F$1205,L470)),0)</f>
        <v>0</v>
      </c>
      <c r="AC470" s="37">
        <f>IF(ISNUMBER(M470),MAX(0,INDEX('913'!$F$6:$F$1205,M470)),0)</f>
        <v>0</v>
      </c>
      <c r="AD470" s="37">
        <f>IF(ISNUMBER(N470),MAX(0,INDEX('913'!$F$6:$F$1205,N470)),0)</f>
        <v>0</v>
      </c>
      <c r="AE470" s="37">
        <f>IF(ISNUMBER(O470),MAX(0,INDEX('913'!$F$6:$F$1205,O470)),0)</f>
        <v>0</v>
      </c>
      <c r="AF470" s="37">
        <f>IF(ISNUMBER(P470),MAX(0,INDEX('913'!$F$6:$F$1205,P470)),0)</f>
        <v>0</v>
      </c>
      <c r="AG470" s="32">
        <f>IF(ISNUMBER(I470),SQRT(INDEX('913'!$I$6:$I$1205,I470)^2+INDEX('913'!$J$6:$J$1205,I470)^2),0)</f>
        <v>0</v>
      </c>
      <c r="AH470" s="32">
        <f>IF(ISNUMBER(J470),SQRT(INDEX('913'!$I$6:$I$1205,J470)^2+INDEX('913'!$J$6:$J$1205,J470)^2),0)</f>
        <v>0</v>
      </c>
      <c r="AI470" s="32">
        <f>IF(ISNUMBER(K470),SQRT(INDEX('913'!$I$6:$I$1205,K470)^2+INDEX('913'!$J$6:$J$1205,K470)^2),0)</f>
        <v>0</v>
      </c>
      <c r="AJ470" s="32">
        <f>IF(ISNUMBER(L470),SQRT(INDEX('913'!$I$6:$I$1205,L470)^2+INDEX('913'!$J$6:$J$1205,L470)^2),0)</f>
        <v>0</v>
      </c>
      <c r="AK470" s="32">
        <f>IF(ISNUMBER(M470),SQRT(INDEX('913'!$I$6:$I$1205,M470)^2+INDEX('913'!$J$6:$J$1205,M470)^2),0)</f>
        <v>0</v>
      </c>
      <c r="AL470" s="32">
        <f>IF(ISNUMBER(N470),SQRT(INDEX('913'!$I$6:$I$1205,N470)^2+INDEX('913'!$J$6:$J$1205,N470)^2),0)</f>
        <v>0</v>
      </c>
      <c r="AM470" s="32">
        <f>IF(ISNUMBER(O470),SQRT(INDEX('913'!$I$6:$I$1205,O470)^2+INDEX('913'!$J$6:$J$1205,O470)^2),0)</f>
        <v>0</v>
      </c>
      <c r="AN470" s="49">
        <f>IF(ISNUMBER(P470),SQRT(INDEX('913'!$I$6:$I$1205,P470)^2+INDEX('913'!$J$6:$J$1205,P470)^2),0)</f>
        <v>0</v>
      </c>
      <c r="AO470" s="37">
        <f t="shared" si="101"/>
        <v>0</v>
      </c>
      <c r="AP470" s="37">
        <f t="shared" si="102"/>
        <v>0</v>
      </c>
      <c r="AQ470" s="33" t="e">
        <f>-100*'935'!W470*(AO470+AP470)/'11'!C$17</f>
        <v>#VALUE!</v>
      </c>
      <c r="AR470" s="37" t="e">
        <f t="shared" si="103"/>
        <v>#VALUE!</v>
      </c>
      <c r="AS470" s="52" t="e">
        <f t="shared" si="104"/>
        <v>#VALUE!</v>
      </c>
      <c r="AT470" s="32" t="e">
        <f>IF('935'!C470="VOID",0,('935'!C470*(1-'935'!X470/'11'!B$17)))</f>
        <v>#VALUE!</v>
      </c>
      <c r="AU470" s="52" t="e">
        <f>'935'!Q470*(1-'935'!Y470/'11'!C$17)/(1-'935'!X470/'11'!B$17)</f>
        <v>#VALUE!</v>
      </c>
      <c r="AV470" s="37" t="e">
        <f>INDEX('DNO totals'!$B$57:$G$57,IF('935'!K470,IF(MOD('935'!K470,1000),IF(MOD('935'!K470,100),IF(MOD('935'!K470,10),IF(MOD('935'!K470,1000)=1,6,5),4),3),2),1))</f>
        <v>#VALUE!</v>
      </c>
      <c r="AW470" s="52" t="e">
        <f t="shared" si="105"/>
        <v>#VALUE!</v>
      </c>
      <c r="AX470" s="32" t="e">
        <f>IF('935'!V470="VOID",0,'935'!V470*(1-'935'!X470/'11'!B$17))</f>
        <v>#VALUE!</v>
      </c>
      <c r="AY470" s="33" t="e">
        <f>IF(H470,-100*'Charging rates'!B$10/'11'!B$17*AX470/H470,0)</f>
        <v>#VALUE!</v>
      </c>
      <c r="AZ470" s="33" t="e">
        <f>IF(C470,'DNO totals'!B$41,0)</f>
        <v>#VALUE!</v>
      </c>
      <c r="BA470" s="33" t="e">
        <f t="shared" si="106"/>
        <v>#VALUE!</v>
      </c>
      <c r="BB470" s="33" t="e">
        <f t="shared" si="107"/>
        <v>#VALUE!</v>
      </c>
      <c r="BC470" s="53" t="e">
        <f t="shared" si="108"/>
        <v>#VALUE!</v>
      </c>
      <c r="BD470" s="32" t="e">
        <f>IF(AT470,'935'!H470*AT470/(AT470+D470+H470),0)</f>
        <v>#VALUE!</v>
      </c>
      <c r="BE470" s="32" t="e">
        <f>IF(H470,'935'!H470*H470/(AT470+D470+H470),0)</f>
        <v>#VALUE!</v>
      </c>
      <c r="BF470" s="32" t="e">
        <f>BD470*(1-'935'!X470/'11'!B$17)</f>
        <v>#VALUE!</v>
      </c>
      <c r="BG470" s="49" t="e">
        <f>BE470*(1-'935'!X470/'11'!B$17)</f>
        <v>#VALUE!</v>
      </c>
      <c r="BH470" s="52" t="e">
        <f>AV470*Parameters!B$6</f>
        <v>#VALUE!</v>
      </c>
      <c r="BI470" s="37" t="e">
        <f>IF('935'!$K470=1000,'Charging rates'!$C$38*$BH470/(1+'DNO totals'!$C$99)*'935'!$L470,0)</f>
        <v>#VALUE!</v>
      </c>
      <c r="BJ470" s="37" t="e">
        <f>IF(MOD('935'!$K470,1000)=100,'Charging rates'!$D$38*$BH470/(1+'DNO totals'!$D$99)*'935'!$M470,0)</f>
        <v>#VALUE!</v>
      </c>
      <c r="BK470" s="37" t="e">
        <f>IF(MOD('935'!$K470,100)=10,'Charging rates'!$E$38*$BH470/(1+'DNO totals'!$E$99)*'935'!$N470,0)</f>
        <v>#VALUE!</v>
      </c>
      <c r="BL470" s="37" t="e">
        <f>IF(AND(MOD('935'!$K470,10)&gt;0,MOD('935'!$K470,1000)&gt;1),'Charging rates'!$F$38*$BH470/(1+'DNO totals'!$F$99)*'935'!$O470,0)</f>
        <v>#VALUE!</v>
      </c>
      <c r="BM470" s="37" t="e">
        <f>IF(MOD('935'!$K470,1000)=1,'Charging rates'!$G$38*$BH470/(1+'DNO totals'!$G$99)*'935'!$P470,0)</f>
        <v>#VALUE!</v>
      </c>
      <c r="BN470" s="52" t="e">
        <f t="shared" si="109"/>
        <v>#VALUE!</v>
      </c>
      <c r="BO470" s="37" t="e">
        <f>IF('935'!$K470&gt;1000,'Charging rates'!$C$38*$AW470*'935'!$L470,0)</f>
        <v>#VALUE!</v>
      </c>
      <c r="BP470" s="37" t="e">
        <f>IF(MOD('935'!$K470,1000)&gt;100,'Charging rates'!$D$38*$AW470*'935'!$M470,0)</f>
        <v>#VALUE!</v>
      </c>
      <c r="BQ470" s="37" t="e">
        <f>IF(MOD('935'!$K470,100)&gt;10,'Charging rates'!$E$38*$AW470*'935'!$N470,0)</f>
        <v>#VALUE!</v>
      </c>
      <c r="BR470" s="52" t="e">
        <f t="shared" si="110"/>
        <v>#VALUE!</v>
      </c>
      <c r="BS470" s="48" t="e">
        <f>'935'!C470&lt;&gt;"VOID"</f>
        <v>#VALUE!</v>
      </c>
      <c r="BT470" s="33" t="e">
        <f>IF(BS470,(100/'11'!B$17*BD470*((1-'935'!I470)*'Charging rates'!B$51+'Charging rates'!B$63)),0)</f>
        <v>#VALUE!</v>
      </c>
      <c r="BU470" s="33" t="e">
        <f>100/'11'!B$17*BG470*('Charging rates'!B$51+'Charging rates'!B$63)</f>
        <v>#VALUE!</v>
      </c>
      <c r="BV470" s="33" t="e">
        <f>100/'11'!B$17*BE470*('Charging rates'!B$51+'Charging rates'!B$63)</f>
        <v>#VALUE!</v>
      </c>
      <c r="BW470" s="53" t="e">
        <f t="shared" si="111"/>
        <v>#VALUE!</v>
      </c>
      <c r="BX470" s="32" t="e">
        <f>AT470-('935'!T470*(1-'935'!X470/'11'!B$17))</f>
        <v>#VALUE!</v>
      </c>
      <c r="BY470" s="32">
        <f>0-IF(ISNUMBER(I470),INDEX('913'!$I$6:$I$1205,I470),0)-IF(ISNUMBER(J470),INDEX('913'!$I$6:$I$1205,J470),0)-IF(ISNUMBER(K470),INDEX('913'!$I$6:$I$1205,K470),0)-IF(ISNUMBER(L470),INDEX('913'!$I$6:$I$1205,L470),0)-IF(ISNUMBER(M470),INDEX('913'!$I$6:$I$1205,M470),0)-IF(ISNUMBER(N470),INDEX('913'!$I$6:$I$1205,N470),0)-IF(ISNUMBER(O470),INDEX('913'!$I$6:$I$1205,O470),0)-IF(ISNUMBER(P470),INDEX('913'!$I$6:$I$1205,P470),0)</f>
        <v>0</v>
      </c>
      <c r="BZ470" s="37">
        <f>IF(BY470=0,1,MAX(1,SQRT(BY470^2+(IF(ISNUMBER(I470),INDEX('913'!$J$6:$J$1205,I470),0)+IF(ISNUMBER(J470),INDEX('913'!$J$6:$J$1205,J470),0)+IF(ISNUMBER(K470),INDEX('913'!$J$6:$J$1205,K470),0)+IF(ISNUMBER(L470),INDEX('913'!$J$6:$J$1205,L470),0)+IF(ISNUMBER(M470),INDEX('913'!$J$6:$J$1205,M470),0)+IF(ISNUMBER(N470),INDEX('913'!$J$6:$J$1205,N470),0)+IF(ISNUMBER(O470),INDEX('913'!$J$6:$J$1205,O470),0)+IF(ISNUMBER(P470),INDEX('913'!$J$6:$J$1205,P470),0))^2)/BY470))</f>
        <v>1</v>
      </c>
      <c r="CA470" s="33" t="e">
        <f>100*AO470/'11'!B$17</f>
        <v>#VALUE!</v>
      </c>
      <c r="CB470" s="37" t="e">
        <f>100*(AP470*BZ470)/'11'!C$17</f>
        <v>#VALUE!</v>
      </c>
      <c r="CC470" s="37" t="e">
        <f t="shared" si="112"/>
        <v>#VALUE!</v>
      </c>
      <c r="CD470" s="33" t="e">
        <f t="shared" si="113"/>
        <v>#VALUE!</v>
      </c>
      <c r="CE470" s="54" t="e">
        <f>'11'!C$17-'935'!Y470</f>
        <v>#VALUE!</v>
      </c>
      <c r="CF470" s="37" t="e">
        <f>MAX('DNO totals'!B$312+0,MIN('935'!L470+0,'DNO totals'!B$304+0))</f>
        <v>#VALUE!</v>
      </c>
      <c r="CG470" s="37" t="e">
        <f>MAX('DNO totals'!C$312+0,MIN('935'!M470+0,'DNO totals'!C$304+0))</f>
        <v>#VALUE!</v>
      </c>
      <c r="CH470" s="37" t="e">
        <f>MAX('DNO totals'!D$312+0,MIN('935'!N470+0,'DNO totals'!D$304+0))</f>
        <v>#VALUE!</v>
      </c>
      <c r="CI470" s="37" t="e">
        <f>MAX('DNO totals'!E$312+0,MIN('935'!O470+0,'DNO totals'!E$304+0))</f>
        <v>#VALUE!</v>
      </c>
      <c r="CJ470" s="52" t="e">
        <f>MAX('DNO totals'!F$312+0,MIN('935'!P470+0,'DNO totals'!F$304+0))</f>
        <v>#VALUE!</v>
      </c>
      <c r="CK470" s="37" t="e">
        <f>IF('935'!$K470=1000,'Charging rates'!$C$38*$BH470/(1+'DNO totals'!$C$99)*$CF470,0)</f>
        <v>#VALUE!</v>
      </c>
      <c r="CL470" s="37" t="e">
        <f>IF(MOD('935'!$K470,1000)=100,'Charging rates'!$D$38*$BH470/(1+'DNO totals'!$D$99)*$CG470,0)</f>
        <v>#VALUE!</v>
      </c>
      <c r="CM470" s="37" t="e">
        <f>IF(MOD('935'!$K470,100)=10,'Charging rates'!$E$38*$BH470/(1+'DNO totals'!$E$99)*$CH470,0)</f>
        <v>#VALUE!</v>
      </c>
      <c r="CN470" s="37" t="e">
        <f>IF(AND(MOD('935'!$K470,10)&gt;0,MOD('935'!$K470,1000)&gt;1),'Charging rates'!$F$38*$BH470/(1+'DNO totals'!$F$99)*$CI470,0)</f>
        <v>#VALUE!</v>
      </c>
      <c r="CO470" s="37" t="e">
        <f>IF(MOD('935'!$K470,1000)=1,'Charging rates'!$G$38*$BH470/(1+'DNO totals'!$G$99)*$CJ470,0)</f>
        <v>#VALUE!</v>
      </c>
      <c r="CP470" s="52" t="e">
        <f t="shared" si="114"/>
        <v>#VALUE!</v>
      </c>
      <c r="CQ470" s="37" t="e">
        <f>IF('935'!$K470&gt;1000,'Charging rates'!$C$38*$AW470*$CF470,0)</f>
        <v>#VALUE!</v>
      </c>
      <c r="CR470" s="37" t="e">
        <f>IF(MOD('935'!$K470,1000)&gt;100,'Charging rates'!$D$38*$AW470*$CG470,0)</f>
        <v>#VALUE!</v>
      </c>
      <c r="CS470" s="37" t="e">
        <f>IF(MOD('935'!$K470,100)&gt;10,'Charging rates'!$E$38*$AW470*$CH470,0)</f>
        <v>#VALUE!</v>
      </c>
      <c r="CT470" s="52" t="e">
        <f t="shared" si="115"/>
        <v>#VALUE!</v>
      </c>
      <c r="CU470" s="33" t="e">
        <f>100*(AP470*'935'!Q470*BZ470)/'11'!B$17</f>
        <v>#VALUE!</v>
      </c>
      <c r="CV470" s="33" t="e">
        <f>100/'11'!B$17*'Charging rates'!B$10*AW470</f>
        <v>#VALUE!</v>
      </c>
      <c r="CW470" s="33" t="e">
        <f>IF(AT470=0,0,(1-BX470/AT470)*(CA470+IF('935'!Q470=0,0,(CB470*'935'!Q470*('11'!C$17-'935'!Y470)/('11'!B$17-'935'!X470)))))</f>
        <v>#VALUE!</v>
      </c>
      <c r="CX470" s="33" t="e">
        <f t="shared" si="116"/>
        <v>#VALUE!</v>
      </c>
      <c r="CY470" s="49" t="e">
        <f t="shared" si="117"/>
        <v>#VALUE!</v>
      </c>
      <c r="CZ470" s="32" t="e">
        <f>AT470*(Parameters!B$21+AU470)*IF('DNO totals'!B$323&lt;0,1,'935'!S470)</f>
        <v>#VALUE!</v>
      </c>
      <c r="DA470" s="52" t="e">
        <f>IF('DNO totals'!B$323&lt;0,1,'935'!S470)*(Parameters!B$21+AU470)</f>
        <v>#VALUE!</v>
      </c>
      <c r="DB470" s="37" t="e">
        <f>CX470+'Charging rates'!B$106*DA470*100/'11'!B$17</f>
        <v>#VALUE!</v>
      </c>
      <c r="DC470" s="37" t="e">
        <f>DB470+'Charging rates'!B$116*(Parameters!B$21+AU470)*100/'11'!B$17*IF('DNO totals'!B$323&lt;0,1,'935'!S470)</f>
        <v>#VALUE!</v>
      </c>
      <c r="DD470" s="37" t="e">
        <f>'Charging rates'!B$97*(CP470+CT470)*100/'11'!B$17</f>
        <v>#VALUE!</v>
      </c>
      <c r="DE470" s="33" t="e">
        <f>MAX(0-(CB470*AU470*'11'!C$17/'11'!B$17),DC470+DD470)</f>
        <v>#VALUE!</v>
      </c>
      <c r="DF470" s="37" t="e">
        <f>IF(BS470,IF(AU470=0,CC470,MAX(0,MIN(CC470,CC470+(DE470/'935'!Q470*('11'!B$17-'935'!X470)/('11'!C$17-'935'!Y470))))),0)</f>
        <v>#VALUE!</v>
      </c>
      <c r="DG470" s="33" t="e">
        <f t="shared" si="118"/>
        <v>#VALUE!</v>
      </c>
      <c r="DH470" s="53" t="e">
        <f t="shared" si="119"/>
        <v>#VALUE!</v>
      </c>
    </row>
    <row r="471" spans="1:112">
      <c r="A471" s="28">
        <v>371</v>
      </c>
      <c r="B471" s="47" t="e">
        <f>'935'!B471</f>
        <v>#VALUE!</v>
      </c>
      <c r="C471" s="48" t="e">
        <f>OR('935'!E471&lt;&gt;"VOID",'935'!F471&lt;&gt;"VOID",'935'!G471&lt;&gt;"VOID")</f>
        <v>#VALUE!</v>
      </c>
      <c r="D471" s="32" t="e">
        <f>IF('935'!D471="VOID",0,'935'!D471*(1-'935'!X471/'11'!B$17))</f>
        <v>#VALUE!</v>
      </c>
      <c r="E471" s="32" t="e">
        <f>IF('935'!E471="VOID",0,'935'!E471*(1-'935'!X471/'11'!B$17))</f>
        <v>#VALUE!</v>
      </c>
      <c r="F471" s="32" t="e">
        <f>IF('935'!F471="VOID",0,'935'!F471*(1-'935'!X471/'11'!B$17))</f>
        <v>#VALUE!</v>
      </c>
      <c r="G471" s="32" t="e">
        <f>IF('935'!G471="VOID",0,'935'!G471*(1-'935'!X471/'11'!B$17))</f>
        <v>#VALUE!</v>
      </c>
      <c r="H471" s="49" t="e">
        <f t="shared" si="100"/>
        <v>#VALUE!</v>
      </c>
      <c r="I471" s="50" t="e">
        <f>MATCH('935'!J471,'913'!$B$6:$B$1205,0)</f>
        <v>#VALUE!</v>
      </c>
      <c r="J471" s="50" t="e">
        <f>MATCH(INDEX('913'!$D$6:$D$1205,I471),'913'!$B$6:$B$1205,0)</f>
        <v>#VALUE!</v>
      </c>
      <c r="K471" s="50" t="e">
        <f>MATCH(INDEX('913'!$D$6:$D$1205,J471),'913'!$B$6:$B$1205,0)</f>
        <v>#VALUE!</v>
      </c>
      <c r="L471" s="50" t="e">
        <f>MATCH(INDEX('913'!$D$6:$D$1205,K471),'913'!$B$6:$B$1205,0)</f>
        <v>#VALUE!</v>
      </c>
      <c r="M471" s="50" t="e">
        <f>MATCH(INDEX('913'!$D$6:$D$1205,L471),'913'!$B$6:$B$1205,0)</f>
        <v>#VALUE!</v>
      </c>
      <c r="N471" s="50" t="e">
        <f>MATCH(INDEX('913'!$D$6:$D$1205,M471),'913'!$B$6:$B$1205,0)</f>
        <v>#VALUE!</v>
      </c>
      <c r="O471" s="50" t="e">
        <f>MATCH(INDEX('913'!$D$6:$D$1205,N471),'913'!$B$6:$B$1205,0)</f>
        <v>#VALUE!</v>
      </c>
      <c r="P471" s="51" t="e">
        <f>MATCH(INDEX('913'!$D$6:$D$1205,O471),'913'!$B$6:$B$1205,0)</f>
        <v>#VALUE!</v>
      </c>
      <c r="Q471" s="37">
        <f>IF(ISNUMBER(I471),MAX(0,INDEX('913'!$E$6:$E$1205,I471)),0)</f>
        <v>0</v>
      </c>
      <c r="R471" s="37">
        <f>IF(ISNUMBER(J471),MAX(0,INDEX('913'!$E$6:$E$1205,J471)),0)</f>
        <v>0</v>
      </c>
      <c r="S471" s="37">
        <f>IF(ISNUMBER(K471),MAX(0,INDEX('913'!$E$6:$E$1205,K471)),0)</f>
        <v>0</v>
      </c>
      <c r="T471" s="37">
        <f>IF(ISNUMBER(L471),MAX(0,INDEX('913'!$E$6:$E$1205,L471)),0)</f>
        <v>0</v>
      </c>
      <c r="U471" s="37">
        <f>IF(ISNUMBER(M471),MAX(0,INDEX('913'!$E$6:$E$1205,M471)),0)</f>
        <v>0</v>
      </c>
      <c r="V471" s="37">
        <f>IF(ISNUMBER(N471),MAX(0,INDEX('913'!$E$6:$E$1205,N471)),0)</f>
        <v>0</v>
      </c>
      <c r="W471" s="37">
        <f>IF(ISNUMBER(O471),MAX(0,INDEX('913'!$E$6:$E$1205,O471)),0)</f>
        <v>0</v>
      </c>
      <c r="X471" s="52">
        <f>IF(ISNUMBER(P471),MAX(0,INDEX('913'!$E$6:$E$1205,P471)),0)</f>
        <v>0</v>
      </c>
      <c r="Y471" s="37">
        <f>IF(ISNUMBER(I471),MAX(0,INDEX('913'!$F$6:$F$1205,I471)),0)</f>
        <v>0</v>
      </c>
      <c r="Z471" s="37">
        <f>IF(ISNUMBER(J471),MAX(0,INDEX('913'!$F$6:$F$1205,J471)),0)</f>
        <v>0</v>
      </c>
      <c r="AA471" s="37">
        <f>IF(ISNUMBER(K471),MAX(0,INDEX('913'!$F$6:$F$1205,K471)),0)</f>
        <v>0</v>
      </c>
      <c r="AB471" s="37">
        <f>IF(ISNUMBER(L471),MAX(0,INDEX('913'!$F$6:$F$1205,L471)),0)</f>
        <v>0</v>
      </c>
      <c r="AC471" s="37">
        <f>IF(ISNUMBER(M471),MAX(0,INDEX('913'!$F$6:$F$1205,M471)),0)</f>
        <v>0</v>
      </c>
      <c r="AD471" s="37">
        <f>IF(ISNUMBER(N471),MAX(0,INDEX('913'!$F$6:$F$1205,N471)),0)</f>
        <v>0</v>
      </c>
      <c r="AE471" s="37">
        <f>IF(ISNUMBER(O471),MAX(0,INDEX('913'!$F$6:$F$1205,O471)),0)</f>
        <v>0</v>
      </c>
      <c r="AF471" s="37">
        <f>IF(ISNUMBER(P471),MAX(0,INDEX('913'!$F$6:$F$1205,P471)),0)</f>
        <v>0</v>
      </c>
      <c r="AG471" s="32">
        <f>IF(ISNUMBER(I471),SQRT(INDEX('913'!$I$6:$I$1205,I471)^2+INDEX('913'!$J$6:$J$1205,I471)^2),0)</f>
        <v>0</v>
      </c>
      <c r="AH471" s="32">
        <f>IF(ISNUMBER(J471),SQRT(INDEX('913'!$I$6:$I$1205,J471)^2+INDEX('913'!$J$6:$J$1205,J471)^2),0)</f>
        <v>0</v>
      </c>
      <c r="AI471" s="32">
        <f>IF(ISNUMBER(K471),SQRT(INDEX('913'!$I$6:$I$1205,K471)^2+INDEX('913'!$J$6:$J$1205,K471)^2),0)</f>
        <v>0</v>
      </c>
      <c r="AJ471" s="32">
        <f>IF(ISNUMBER(L471),SQRT(INDEX('913'!$I$6:$I$1205,L471)^2+INDEX('913'!$J$6:$J$1205,L471)^2),0)</f>
        <v>0</v>
      </c>
      <c r="AK471" s="32">
        <f>IF(ISNUMBER(M471),SQRT(INDEX('913'!$I$6:$I$1205,M471)^2+INDEX('913'!$J$6:$J$1205,M471)^2),0)</f>
        <v>0</v>
      </c>
      <c r="AL471" s="32">
        <f>IF(ISNUMBER(N471),SQRT(INDEX('913'!$I$6:$I$1205,N471)^2+INDEX('913'!$J$6:$J$1205,N471)^2),0)</f>
        <v>0</v>
      </c>
      <c r="AM471" s="32">
        <f>IF(ISNUMBER(O471),SQRT(INDEX('913'!$I$6:$I$1205,O471)^2+INDEX('913'!$J$6:$J$1205,O471)^2),0)</f>
        <v>0</v>
      </c>
      <c r="AN471" s="49">
        <f>IF(ISNUMBER(P471),SQRT(INDEX('913'!$I$6:$I$1205,P471)^2+INDEX('913'!$J$6:$J$1205,P471)^2),0)</f>
        <v>0</v>
      </c>
      <c r="AO471" s="37">
        <f t="shared" si="101"/>
        <v>0</v>
      </c>
      <c r="AP471" s="37">
        <f t="shared" si="102"/>
        <v>0</v>
      </c>
      <c r="AQ471" s="33" t="e">
        <f>-100*'935'!W471*(AO471+AP471)/'11'!C$17</f>
        <v>#VALUE!</v>
      </c>
      <c r="AR471" s="37" t="e">
        <f t="shared" si="103"/>
        <v>#VALUE!</v>
      </c>
      <c r="AS471" s="52" t="e">
        <f t="shared" si="104"/>
        <v>#VALUE!</v>
      </c>
      <c r="AT471" s="32" t="e">
        <f>IF('935'!C471="VOID",0,('935'!C471*(1-'935'!X471/'11'!B$17)))</f>
        <v>#VALUE!</v>
      </c>
      <c r="AU471" s="52" t="e">
        <f>'935'!Q471*(1-'935'!Y471/'11'!C$17)/(1-'935'!X471/'11'!B$17)</f>
        <v>#VALUE!</v>
      </c>
      <c r="AV471" s="37" t="e">
        <f>INDEX('DNO totals'!$B$57:$G$57,IF('935'!K471,IF(MOD('935'!K471,1000),IF(MOD('935'!K471,100),IF(MOD('935'!K471,10),IF(MOD('935'!K471,1000)=1,6,5),4),3),2),1))</f>
        <v>#VALUE!</v>
      </c>
      <c r="AW471" s="52" t="e">
        <f t="shared" si="105"/>
        <v>#VALUE!</v>
      </c>
      <c r="AX471" s="32" t="e">
        <f>IF('935'!V471="VOID",0,'935'!V471*(1-'935'!X471/'11'!B$17))</f>
        <v>#VALUE!</v>
      </c>
      <c r="AY471" s="33" t="e">
        <f>IF(H471,-100*'Charging rates'!B$10/'11'!B$17*AX471/H471,0)</f>
        <v>#VALUE!</v>
      </c>
      <c r="AZ471" s="33" t="e">
        <f>IF(C471,'DNO totals'!B$41,0)</f>
        <v>#VALUE!</v>
      </c>
      <c r="BA471" s="33" t="e">
        <f t="shared" si="106"/>
        <v>#VALUE!</v>
      </c>
      <c r="BB471" s="33" t="e">
        <f t="shared" si="107"/>
        <v>#VALUE!</v>
      </c>
      <c r="BC471" s="53" t="e">
        <f t="shared" si="108"/>
        <v>#VALUE!</v>
      </c>
      <c r="BD471" s="32" t="e">
        <f>IF(AT471,'935'!H471*AT471/(AT471+D471+H471),0)</f>
        <v>#VALUE!</v>
      </c>
      <c r="BE471" s="32" t="e">
        <f>IF(H471,'935'!H471*H471/(AT471+D471+H471),0)</f>
        <v>#VALUE!</v>
      </c>
      <c r="BF471" s="32" t="e">
        <f>BD471*(1-'935'!X471/'11'!B$17)</f>
        <v>#VALUE!</v>
      </c>
      <c r="BG471" s="49" t="e">
        <f>BE471*(1-'935'!X471/'11'!B$17)</f>
        <v>#VALUE!</v>
      </c>
      <c r="BH471" s="52" t="e">
        <f>AV471*Parameters!B$6</f>
        <v>#VALUE!</v>
      </c>
      <c r="BI471" s="37" t="e">
        <f>IF('935'!$K471=1000,'Charging rates'!$C$38*$BH471/(1+'DNO totals'!$C$99)*'935'!$L471,0)</f>
        <v>#VALUE!</v>
      </c>
      <c r="BJ471" s="37" t="e">
        <f>IF(MOD('935'!$K471,1000)=100,'Charging rates'!$D$38*$BH471/(1+'DNO totals'!$D$99)*'935'!$M471,0)</f>
        <v>#VALUE!</v>
      </c>
      <c r="BK471" s="37" t="e">
        <f>IF(MOD('935'!$K471,100)=10,'Charging rates'!$E$38*$BH471/(1+'DNO totals'!$E$99)*'935'!$N471,0)</f>
        <v>#VALUE!</v>
      </c>
      <c r="BL471" s="37" t="e">
        <f>IF(AND(MOD('935'!$K471,10)&gt;0,MOD('935'!$K471,1000)&gt;1),'Charging rates'!$F$38*$BH471/(1+'DNO totals'!$F$99)*'935'!$O471,0)</f>
        <v>#VALUE!</v>
      </c>
      <c r="BM471" s="37" t="e">
        <f>IF(MOD('935'!$K471,1000)=1,'Charging rates'!$G$38*$BH471/(1+'DNO totals'!$G$99)*'935'!$P471,0)</f>
        <v>#VALUE!</v>
      </c>
      <c r="BN471" s="52" t="e">
        <f t="shared" si="109"/>
        <v>#VALUE!</v>
      </c>
      <c r="BO471" s="37" t="e">
        <f>IF('935'!$K471&gt;1000,'Charging rates'!$C$38*$AW471*'935'!$L471,0)</f>
        <v>#VALUE!</v>
      </c>
      <c r="BP471" s="37" t="e">
        <f>IF(MOD('935'!$K471,1000)&gt;100,'Charging rates'!$D$38*$AW471*'935'!$M471,0)</f>
        <v>#VALUE!</v>
      </c>
      <c r="BQ471" s="37" t="e">
        <f>IF(MOD('935'!$K471,100)&gt;10,'Charging rates'!$E$38*$AW471*'935'!$N471,0)</f>
        <v>#VALUE!</v>
      </c>
      <c r="BR471" s="52" t="e">
        <f t="shared" si="110"/>
        <v>#VALUE!</v>
      </c>
      <c r="BS471" s="48" t="e">
        <f>'935'!C471&lt;&gt;"VOID"</f>
        <v>#VALUE!</v>
      </c>
      <c r="BT471" s="33" t="e">
        <f>IF(BS471,(100/'11'!B$17*BD471*((1-'935'!I471)*'Charging rates'!B$51+'Charging rates'!B$63)),0)</f>
        <v>#VALUE!</v>
      </c>
      <c r="BU471" s="33" t="e">
        <f>100/'11'!B$17*BG471*('Charging rates'!B$51+'Charging rates'!B$63)</f>
        <v>#VALUE!</v>
      </c>
      <c r="BV471" s="33" t="e">
        <f>100/'11'!B$17*BE471*('Charging rates'!B$51+'Charging rates'!B$63)</f>
        <v>#VALUE!</v>
      </c>
      <c r="BW471" s="53" t="e">
        <f t="shared" si="111"/>
        <v>#VALUE!</v>
      </c>
      <c r="BX471" s="32" t="e">
        <f>AT471-('935'!T471*(1-'935'!X471/'11'!B$17))</f>
        <v>#VALUE!</v>
      </c>
      <c r="BY471" s="32">
        <f>0-IF(ISNUMBER(I471),INDEX('913'!$I$6:$I$1205,I471),0)-IF(ISNUMBER(J471),INDEX('913'!$I$6:$I$1205,J471),0)-IF(ISNUMBER(K471),INDEX('913'!$I$6:$I$1205,K471),0)-IF(ISNUMBER(L471),INDEX('913'!$I$6:$I$1205,L471),0)-IF(ISNUMBER(M471),INDEX('913'!$I$6:$I$1205,M471),0)-IF(ISNUMBER(N471),INDEX('913'!$I$6:$I$1205,N471),0)-IF(ISNUMBER(O471),INDEX('913'!$I$6:$I$1205,O471),0)-IF(ISNUMBER(P471),INDEX('913'!$I$6:$I$1205,P471),0)</f>
        <v>0</v>
      </c>
      <c r="BZ471" s="37">
        <f>IF(BY471=0,1,MAX(1,SQRT(BY471^2+(IF(ISNUMBER(I471),INDEX('913'!$J$6:$J$1205,I471),0)+IF(ISNUMBER(J471),INDEX('913'!$J$6:$J$1205,J471),0)+IF(ISNUMBER(K471),INDEX('913'!$J$6:$J$1205,K471),0)+IF(ISNUMBER(L471),INDEX('913'!$J$6:$J$1205,L471),0)+IF(ISNUMBER(M471),INDEX('913'!$J$6:$J$1205,M471),0)+IF(ISNUMBER(N471),INDEX('913'!$J$6:$J$1205,N471),0)+IF(ISNUMBER(O471),INDEX('913'!$J$6:$J$1205,O471),0)+IF(ISNUMBER(P471),INDEX('913'!$J$6:$J$1205,P471),0))^2)/BY471))</f>
        <v>1</v>
      </c>
      <c r="CA471" s="33" t="e">
        <f>100*AO471/'11'!B$17</f>
        <v>#VALUE!</v>
      </c>
      <c r="CB471" s="37" t="e">
        <f>100*(AP471*BZ471)/'11'!C$17</f>
        <v>#VALUE!</v>
      </c>
      <c r="CC471" s="37" t="e">
        <f t="shared" si="112"/>
        <v>#VALUE!</v>
      </c>
      <c r="CD471" s="33" t="e">
        <f t="shared" si="113"/>
        <v>#VALUE!</v>
      </c>
      <c r="CE471" s="54" t="e">
        <f>'11'!C$17-'935'!Y471</f>
        <v>#VALUE!</v>
      </c>
      <c r="CF471" s="37" t="e">
        <f>MAX('DNO totals'!B$312+0,MIN('935'!L471+0,'DNO totals'!B$304+0))</f>
        <v>#VALUE!</v>
      </c>
      <c r="CG471" s="37" t="e">
        <f>MAX('DNO totals'!C$312+0,MIN('935'!M471+0,'DNO totals'!C$304+0))</f>
        <v>#VALUE!</v>
      </c>
      <c r="CH471" s="37" t="e">
        <f>MAX('DNO totals'!D$312+0,MIN('935'!N471+0,'DNO totals'!D$304+0))</f>
        <v>#VALUE!</v>
      </c>
      <c r="CI471" s="37" t="e">
        <f>MAX('DNO totals'!E$312+0,MIN('935'!O471+0,'DNO totals'!E$304+0))</f>
        <v>#VALUE!</v>
      </c>
      <c r="CJ471" s="52" t="e">
        <f>MAX('DNO totals'!F$312+0,MIN('935'!P471+0,'DNO totals'!F$304+0))</f>
        <v>#VALUE!</v>
      </c>
      <c r="CK471" s="37" t="e">
        <f>IF('935'!$K471=1000,'Charging rates'!$C$38*$BH471/(1+'DNO totals'!$C$99)*$CF471,0)</f>
        <v>#VALUE!</v>
      </c>
      <c r="CL471" s="37" t="e">
        <f>IF(MOD('935'!$K471,1000)=100,'Charging rates'!$D$38*$BH471/(1+'DNO totals'!$D$99)*$CG471,0)</f>
        <v>#VALUE!</v>
      </c>
      <c r="CM471" s="37" t="e">
        <f>IF(MOD('935'!$K471,100)=10,'Charging rates'!$E$38*$BH471/(1+'DNO totals'!$E$99)*$CH471,0)</f>
        <v>#VALUE!</v>
      </c>
      <c r="CN471" s="37" t="e">
        <f>IF(AND(MOD('935'!$K471,10)&gt;0,MOD('935'!$K471,1000)&gt;1),'Charging rates'!$F$38*$BH471/(1+'DNO totals'!$F$99)*$CI471,0)</f>
        <v>#VALUE!</v>
      </c>
      <c r="CO471" s="37" t="e">
        <f>IF(MOD('935'!$K471,1000)=1,'Charging rates'!$G$38*$BH471/(1+'DNO totals'!$G$99)*$CJ471,0)</f>
        <v>#VALUE!</v>
      </c>
      <c r="CP471" s="52" t="e">
        <f t="shared" si="114"/>
        <v>#VALUE!</v>
      </c>
      <c r="CQ471" s="37" t="e">
        <f>IF('935'!$K471&gt;1000,'Charging rates'!$C$38*$AW471*$CF471,0)</f>
        <v>#VALUE!</v>
      </c>
      <c r="CR471" s="37" t="e">
        <f>IF(MOD('935'!$K471,1000)&gt;100,'Charging rates'!$D$38*$AW471*$CG471,0)</f>
        <v>#VALUE!</v>
      </c>
      <c r="CS471" s="37" t="e">
        <f>IF(MOD('935'!$K471,100)&gt;10,'Charging rates'!$E$38*$AW471*$CH471,0)</f>
        <v>#VALUE!</v>
      </c>
      <c r="CT471" s="52" t="e">
        <f t="shared" si="115"/>
        <v>#VALUE!</v>
      </c>
      <c r="CU471" s="33" t="e">
        <f>100*(AP471*'935'!Q471*BZ471)/'11'!B$17</f>
        <v>#VALUE!</v>
      </c>
      <c r="CV471" s="33" t="e">
        <f>100/'11'!B$17*'Charging rates'!B$10*AW471</f>
        <v>#VALUE!</v>
      </c>
      <c r="CW471" s="33" t="e">
        <f>IF(AT471=0,0,(1-BX471/AT471)*(CA471+IF('935'!Q471=0,0,(CB471*'935'!Q471*('11'!C$17-'935'!Y471)/('11'!B$17-'935'!X471)))))</f>
        <v>#VALUE!</v>
      </c>
      <c r="CX471" s="33" t="e">
        <f t="shared" si="116"/>
        <v>#VALUE!</v>
      </c>
      <c r="CY471" s="49" t="e">
        <f t="shared" si="117"/>
        <v>#VALUE!</v>
      </c>
      <c r="CZ471" s="32" t="e">
        <f>AT471*(Parameters!B$21+AU471)*IF('DNO totals'!B$323&lt;0,1,'935'!S471)</f>
        <v>#VALUE!</v>
      </c>
      <c r="DA471" s="52" t="e">
        <f>IF('DNO totals'!B$323&lt;0,1,'935'!S471)*(Parameters!B$21+AU471)</f>
        <v>#VALUE!</v>
      </c>
      <c r="DB471" s="37" t="e">
        <f>CX471+'Charging rates'!B$106*DA471*100/'11'!B$17</f>
        <v>#VALUE!</v>
      </c>
      <c r="DC471" s="37" t="e">
        <f>DB471+'Charging rates'!B$116*(Parameters!B$21+AU471)*100/'11'!B$17*IF('DNO totals'!B$323&lt;0,1,'935'!S471)</f>
        <v>#VALUE!</v>
      </c>
      <c r="DD471" s="37" t="e">
        <f>'Charging rates'!B$97*(CP471+CT471)*100/'11'!B$17</f>
        <v>#VALUE!</v>
      </c>
      <c r="DE471" s="33" t="e">
        <f>MAX(0-(CB471*AU471*'11'!C$17/'11'!B$17),DC471+DD471)</f>
        <v>#VALUE!</v>
      </c>
      <c r="DF471" s="37" t="e">
        <f>IF(BS471,IF(AU471=0,CC471,MAX(0,MIN(CC471,CC471+(DE471/'935'!Q471*('11'!B$17-'935'!X471)/('11'!C$17-'935'!Y471))))),0)</f>
        <v>#VALUE!</v>
      </c>
      <c r="DG471" s="33" t="e">
        <f t="shared" si="118"/>
        <v>#VALUE!</v>
      </c>
      <c r="DH471" s="53" t="e">
        <f t="shared" si="119"/>
        <v>#VALUE!</v>
      </c>
    </row>
    <row r="472" spans="1:112">
      <c r="A472" s="28">
        <v>372</v>
      </c>
      <c r="B472" s="47" t="e">
        <f>'935'!B472</f>
        <v>#VALUE!</v>
      </c>
      <c r="C472" s="48" t="e">
        <f>OR('935'!E472&lt;&gt;"VOID",'935'!F472&lt;&gt;"VOID",'935'!G472&lt;&gt;"VOID")</f>
        <v>#VALUE!</v>
      </c>
      <c r="D472" s="32" t="e">
        <f>IF('935'!D472="VOID",0,'935'!D472*(1-'935'!X472/'11'!B$17))</f>
        <v>#VALUE!</v>
      </c>
      <c r="E472" s="32" t="e">
        <f>IF('935'!E472="VOID",0,'935'!E472*(1-'935'!X472/'11'!B$17))</f>
        <v>#VALUE!</v>
      </c>
      <c r="F472" s="32" t="e">
        <f>IF('935'!F472="VOID",0,'935'!F472*(1-'935'!X472/'11'!B$17))</f>
        <v>#VALUE!</v>
      </c>
      <c r="G472" s="32" t="e">
        <f>IF('935'!G472="VOID",0,'935'!G472*(1-'935'!X472/'11'!B$17))</f>
        <v>#VALUE!</v>
      </c>
      <c r="H472" s="49" t="e">
        <f t="shared" si="100"/>
        <v>#VALUE!</v>
      </c>
      <c r="I472" s="50" t="e">
        <f>MATCH('935'!J472,'913'!$B$6:$B$1205,0)</f>
        <v>#VALUE!</v>
      </c>
      <c r="J472" s="50" t="e">
        <f>MATCH(INDEX('913'!$D$6:$D$1205,I472),'913'!$B$6:$B$1205,0)</f>
        <v>#VALUE!</v>
      </c>
      <c r="K472" s="50" t="e">
        <f>MATCH(INDEX('913'!$D$6:$D$1205,J472),'913'!$B$6:$B$1205,0)</f>
        <v>#VALUE!</v>
      </c>
      <c r="L472" s="50" t="e">
        <f>MATCH(INDEX('913'!$D$6:$D$1205,K472),'913'!$B$6:$B$1205,0)</f>
        <v>#VALUE!</v>
      </c>
      <c r="M472" s="50" t="e">
        <f>MATCH(INDEX('913'!$D$6:$D$1205,L472),'913'!$B$6:$B$1205,0)</f>
        <v>#VALUE!</v>
      </c>
      <c r="N472" s="50" t="e">
        <f>MATCH(INDEX('913'!$D$6:$D$1205,M472),'913'!$B$6:$B$1205,0)</f>
        <v>#VALUE!</v>
      </c>
      <c r="O472" s="50" t="e">
        <f>MATCH(INDEX('913'!$D$6:$D$1205,N472),'913'!$B$6:$B$1205,0)</f>
        <v>#VALUE!</v>
      </c>
      <c r="P472" s="51" t="e">
        <f>MATCH(INDEX('913'!$D$6:$D$1205,O472),'913'!$B$6:$B$1205,0)</f>
        <v>#VALUE!</v>
      </c>
      <c r="Q472" s="37">
        <f>IF(ISNUMBER(I472),MAX(0,INDEX('913'!$E$6:$E$1205,I472)),0)</f>
        <v>0</v>
      </c>
      <c r="R472" s="37">
        <f>IF(ISNUMBER(J472),MAX(0,INDEX('913'!$E$6:$E$1205,J472)),0)</f>
        <v>0</v>
      </c>
      <c r="S472" s="37">
        <f>IF(ISNUMBER(K472),MAX(0,INDEX('913'!$E$6:$E$1205,K472)),0)</f>
        <v>0</v>
      </c>
      <c r="T472" s="37">
        <f>IF(ISNUMBER(L472),MAX(0,INDEX('913'!$E$6:$E$1205,L472)),0)</f>
        <v>0</v>
      </c>
      <c r="U472" s="37">
        <f>IF(ISNUMBER(M472),MAX(0,INDEX('913'!$E$6:$E$1205,M472)),0)</f>
        <v>0</v>
      </c>
      <c r="V472" s="37">
        <f>IF(ISNUMBER(N472),MAX(0,INDEX('913'!$E$6:$E$1205,N472)),0)</f>
        <v>0</v>
      </c>
      <c r="W472" s="37">
        <f>IF(ISNUMBER(O472),MAX(0,INDEX('913'!$E$6:$E$1205,O472)),0)</f>
        <v>0</v>
      </c>
      <c r="X472" s="52">
        <f>IF(ISNUMBER(P472),MAX(0,INDEX('913'!$E$6:$E$1205,P472)),0)</f>
        <v>0</v>
      </c>
      <c r="Y472" s="37">
        <f>IF(ISNUMBER(I472),MAX(0,INDEX('913'!$F$6:$F$1205,I472)),0)</f>
        <v>0</v>
      </c>
      <c r="Z472" s="37">
        <f>IF(ISNUMBER(J472),MAX(0,INDEX('913'!$F$6:$F$1205,J472)),0)</f>
        <v>0</v>
      </c>
      <c r="AA472" s="37">
        <f>IF(ISNUMBER(K472),MAX(0,INDEX('913'!$F$6:$F$1205,K472)),0)</f>
        <v>0</v>
      </c>
      <c r="AB472" s="37">
        <f>IF(ISNUMBER(L472),MAX(0,INDEX('913'!$F$6:$F$1205,L472)),0)</f>
        <v>0</v>
      </c>
      <c r="AC472" s="37">
        <f>IF(ISNUMBER(M472),MAX(0,INDEX('913'!$F$6:$F$1205,M472)),0)</f>
        <v>0</v>
      </c>
      <c r="AD472" s="37">
        <f>IF(ISNUMBER(N472),MAX(0,INDEX('913'!$F$6:$F$1205,N472)),0)</f>
        <v>0</v>
      </c>
      <c r="AE472" s="37">
        <f>IF(ISNUMBER(O472),MAX(0,INDEX('913'!$F$6:$F$1205,O472)),0)</f>
        <v>0</v>
      </c>
      <c r="AF472" s="37">
        <f>IF(ISNUMBER(P472),MAX(0,INDEX('913'!$F$6:$F$1205,P472)),0)</f>
        <v>0</v>
      </c>
      <c r="AG472" s="32">
        <f>IF(ISNUMBER(I472),SQRT(INDEX('913'!$I$6:$I$1205,I472)^2+INDEX('913'!$J$6:$J$1205,I472)^2),0)</f>
        <v>0</v>
      </c>
      <c r="AH472" s="32">
        <f>IF(ISNUMBER(J472),SQRT(INDEX('913'!$I$6:$I$1205,J472)^2+INDEX('913'!$J$6:$J$1205,J472)^2),0)</f>
        <v>0</v>
      </c>
      <c r="AI472" s="32">
        <f>IF(ISNUMBER(K472),SQRT(INDEX('913'!$I$6:$I$1205,K472)^2+INDEX('913'!$J$6:$J$1205,K472)^2),0)</f>
        <v>0</v>
      </c>
      <c r="AJ472" s="32">
        <f>IF(ISNUMBER(L472),SQRT(INDEX('913'!$I$6:$I$1205,L472)^2+INDEX('913'!$J$6:$J$1205,L472)^2),0)</f>
        <v>0</v>
      </c>
      <c r="AK472" s="32">
        <f>IF(ISNUMBER(M472),SQRT(INDEX('913'!$I$6:$I$1205,M472)^2+INDEX('913'!$J$6:$J$1205,M472)^2),0)</f>
        <v>0</v>
      </c>
      <c r="AL472" s="32">
        <f>IF(ISNUMBER(N472),SQRT(INDEX('913'!$I$6:$I$1205,N472)^2+INDEX('913'!$J$6:$J$1205,N472)^2),0)</f>
        <v>0</v>
      </c>
      <c r="AM472" s="32">
        <f>IF(ISNUMBER(O472),SQRT(INDEX('913'!$I$6:$I$1205,O472)^2+INDEX('913'!$J$6:$J$1205,O472)^2),0)</f>
        <v>0</v>
      </c>
      <c r="AN472" s="49">
        <f>IF(ISNUMBER(P472),SQRT(INDEX('913'!$I$6:$I$1205,P472)^2+INDEX('913'!$J$6:$J$1205,P472)^2),0)</f>
        <v>0</v>
      </c>
      <c r="AO472" s="37">
        <f t="shared" si="101"/>
        <v>0</v>
      </c>
      <c r="AP472" s="37">
        <f t="shared" si="102"/>
        <v>0</v>
      </c>
      <c r="AQ472" s="33" t="e">
        <f>-100*'935'!W472*(AO472+AP472)/'11'!C$17</f>
        <v>#VALUE!</v>
      </c>
      <c r="AR472" s="37" t="e">
        <f t="shared" si="103"/>
        <v>#VALUE!</v>
      </c>
      <c r="AS472" s="52" t="e">
        <f t="shared" si="104"/>
        <v>#VALUE!</v>
      </c>
      <c r="AT472" s="32" t="e">
        <f>IF('935'!C472="VOID",0,('935'!C472*(1-'935'!X472/'11'!B$17)))</f>
        <v>#VALUE!</v>
      </c>
      <c r="AU472" s="52" t="e">
        <f>'935'!Q472*(1-'935'!Y472/'11'!C$17)/(1-'935'!X472/'11'!B$17)</f>
        <v>#VALUE!</v>
      </c>
      <c r="AV472" s="37" t="e">
        <f>INDEX('DNO totals'!$B$57:$G$57,IF('935'!K472,IF(MOD('935'!K472,1000),IF(MOD('935'!K472,100),IF(MOD('935'!K472,10),IF(MOD('935'!K472,1000)=1,6,5),4),3),2),1))</f>
        <v>#VALUE!</v>
      </c>
      <c r="AW472" s="52" t="e">
        <f t="shared" si="105"/>
        <v>#VALUE!</v>
      </c>
      <c r="AX472" s="32" t="e">
        <f>IF('935'!V472="VOID",0,'935'!V472*(1-'935'!X472/'11'!B$17))</f>
        <v>#VALUE!</v>
      </c>
      <c r="AY472" s="33" t="e">
        <f>IF(H472,-100*'Charging rates'!B$10/'11'!B$17*AX472/H472,0)</f>
        <v>#VALUE!</v>
      </c>
      <c r="AZ472" s="33" t="e">
        <f>IF(C472,'DNO totals'!B$41,0)</f>
        <v>#VALUE!</v>
      </c>
      <c r="BA472" s="33" t="e">
        <f t="shared" si="106"/>
        <v>#VALUE!</v>
      </c>
      <c r="BB472" s="33" t="e">
        <f t="shared" si="107"/>
        <v>#VALUE!</v>
      </c>
      <c r="BC472" s="53" t="e">
        <f t="shared" si="108"/>
        <v>#VALUE!</v>
      </c>
      <c r="BD472" s="32" t="e">
        <f>IF(AT472,'935'!H472*AT472/(AT472+D472+H472),0)</f>
        <v>#VALUE!</v>
      </c>
      <c r="BE472" s="32" t="e">
        <f>IF(H472,'935'!H472*H472/(AT472+D472+H472),0)</f>
        <v>#VALUE!</v>
      </c>
      <c r="BF472" s="32" t="e">
        <f>BD472*(1-'935'!X472/'11'!B$17)</f>
        <v>#VALUE!</v>
      </c>
      <c r="BG472" s="49" t="e">
        <f>BE472*(1-'935'!X472/'11'!B$17)</f>
        <v>#VALUE!</v>
      </c>
      <c r="BH472" s="52" t="e">
        <f>AV472*Parameters!B$6</f>
        <v>#VALUE!</v>
      </c>
      <c r="BI472" s="37" t="e">
        <f>IF('935'!$K472=1000,'Charging rates'!$C$38*$BH472/(1+'DNO totals'!$C$99)*'935'!$L472,0)</f>
        <v>#VALUE!</v>
      </c>
      <c r="BJ472" s="37" t="e">
        <f>IF(MOD('935'!$K472,1000)=100,'Charging rates'!$D$38*$BH472/(1+'DNO totals'!$D$99)*'935'!$M472,0)</f>
        <v>#VALUE!</v>
      </c>
      <c r="BK472" s="37" t="e">
        <f>IF(MOD('935'!$K472,100)=10,'Charging rates'!$E$38*$BH472/(1+'DNO totals'!$E$99)*'935'!$N472,0)</f>
        <v>#VALUE!</v>
      </c>
      <c r="BL472" s="37" t="e">
        <f>IF(AND(MOD('935'!$K472,10)&gt;0,MOD('935'!$K472,1000)&gt;1),'Charging rates'!$F$38*$BH472/(1+'DNO totals'!$F$99)*'935'!$O472,0)</f>
        <v>#VALUE!</v>
      </c>
      <c r="BM472" s="37" t="e">
        <f>IF(MOD('935'!$K472,1000)=1,'Charging rates'!$G$38*$BH472/(1+'DNO totals'!$G$99)*'935'!$P472,0)</f>
        <v>#VALUE!</v>
      </c>
      <c r="BN472" s="52" t="e">
        <f t="shared" si="109"/>
        <v>#VALUE!</v>
      </c>
      <c r="BO472" s="37" t="e">
        <f>IF('935'!$K472&gt;1000,'Charging rates'!$C$38*$AW472*'935'!$L472,0)</f>
        <v>#VALUE!</v>
      </c>
      <c r="BP472" s="37" t="e">
        <f>IF(MOD('935'!$K472,1000)&gt;100,'Charging rates'!$D$38*$AW472*'935'!$M472,0)</f>
        <v>#VALUE!</v>
      </c>
      <c r="BQ472" s="37" t="e">
        <f>IF(MOD('935'!$K472,100)&gt;10,'Charging rates'!$E$38*$AW472*'935'!$N472,0)</f>
        <v>#VALUE!</v>
      </c>
      <c r="BR472" s="52" t="e">
        <f t="shared" si="110"/>
        <v>#VALUE!</v>
      </c>
      <c r="BS472" s="48" t="e">
        <f>'935'!C472&lt;&gt;"VOID"</f>
        <v>#VALUE!</v>
      </c>
      <c r="BT472" s="33" t="e">
        <f>IF(BS472,(100/'11'!B$17*BD472*((1-'935'!I472)*'Charging rates'!B$51+'Charging rates'!B$63)),0)</f>
        <v>#VALUE!</v>
      </c>
      <c r="BU472" s="33" t="e">
        <f>100/'11'!B$17*BG472*('Charging rates'!B$51+'Charging rates'!B$63)</f>
        <v>#VALUE!</v>
      </c>
      <c r="BV472" s="33" t="e">
        <f>100/'11'!B$17*BE472*('Charging rates'!B$51+'Charging rates'!B$63)</f>
        <v>#VALUE!</v>
      </c>
      <c r="BW472" s="53" t="e">
        <f t="shared" si="111"/>
        <v>#VALUE!</v>
      </c>
      <c r="BX472" s="32" t="e">
        <f>AT472-('935'!T472*(1-'935'!X472/'11'!B$17))</f>
        <v>#VALUE!</v>
      </c>
      <c r="BY472" s="32">
        <f>0-IF(ISNUMBER(I472),INDEX('913'!$I$6:$I$1205,I472),0)-IF(ISNUMBER(J472),INDEX('913'!$I$6:$I$1205,J472),0)-IF(ISNUMBER(K472),INDEX('913'!$I$6:$I$1205,K472),0)-IF(ISNUMBER(L472),INDEX('913'!$I$6:$I$1205,L472),0)-IF(ISNUMBER(M472),INDEX('913'!$I$6:$I$1205,M472),0)-IF(ISNUMBER(N472),INDEX('913'!$I$6:$I$1205,N472),0)-IF(ISNUMBER(O472),INDEX('913'!$I$6:$I$1205,O472),0)-IF(ISNUMBER(P472),INDEX('913'!$I$6:$I$1205,P472),0)</f>
        <v>0</v>
      </c>
      <c r="BZ472" s="37">
        <f>IF(BY472=0,1,MAX(1,SQRT(BY472^2+(IF(ISNUMBER(I472),INDEX('913'!$J$6:$J$1205,I472),0)+IF(ISNUMBER(J472),INDEX('913'!$J$6:$J$1205,J472),0)+IF(ISNUMBER(K472),INDEX('913'!$J$6:$J$1205,K472),0)+IF(ISNUMBER(L472),INDEX('913'!$J$6:$J$1205,L472),0)+IF(ISNUMBER(M472),INDEX('913'!$J$6:$J$1205,M472),0)+IF(ISNUMBER(N472),INDEX('913'!$J$6:$J$1205,N472),0)+IF(ISNUMBER(O472),INDEX('913'!$J$6:$J$1205,O472),0)+IF(ISNUMBER(P472),INDEX('913'!$J$6:$J$1205,P472),0))^2)/BY472))</f>
        <v>1</v>
      </c>
      <c r="CA472" s="33" t="e">
        <f>100*AO472/'11'!B$17</f>
        <v>#VALUE!</v>
      </c>
      <c r="CB472" s="37" t="e">
        <f>100*(AP472*BZ472)/'11'!C$17</f>
        <v>#VALUE!</v>
      </c>
      <c r="CC472" s="37" t="e">
        <f t="shared" si="112"/>
        <v>#VALUE!</v>
      </c>
      <c r="CD472" s="33" t="e">
        <f t="shared" si="113"/>
        <v>#VALUE!</v>
      </c>
      <c r="CE472" s="54" t="e">
        <f>'11'!C$17-'935'!Y472</f>
        <v>#VALUE!</v>
      </c>
      <c r="CF472" s="37" t="e">
        <f>MAX('DNO totals'!B$312+0,MIN('935'!L472+0,'DNO totals'!B$304+0))</f>
        <v>#VALUE!</v>
      </c>
      <c r="CG472" s="37" t="e">
        <f>MAX('DNO totals'!C$312+0,MIN('935'!M472+0,'DNO totals'!C$304+0))</f>
        <v>#VALUE!</v>
      </c>
      <c r="CH472" s="37" t="e">
        <f>MAX('DNO totals'!D$312+0,MIN('935'!N472+0,'DNO totals'!D$304+0))</f>
        <v>#VALUE!</v>
      </c>
      <c r="CI472" s="37" t="e">
        <f>MAX('DNO totals'!E$312+0,MIN('935'!O472+0,'DNO totals'!E$304+0))</f>
        <v>#VALUE!</v>
      </c>
      <c r="CJ472" s="52" t="e">
        <f>MAX('DNO totals'!F$312+0,MIN('935'!P472+0,'DNO totals'!F$304+0))</f>
        <v>#VALUE!</v>
      </c>
      <c r="CK472" s="37" t="e">
        <f>IF('935'!$K472=1000,'Charging rates'!$C$38*$BH472/(1+'DNO totals'!$C$99)*$CF472,0)</f>
        <v>#VALUE!</v>
      </c>
      <c r="CL472" s="37" t="e">
        <f>IF(MOD('935'!$K472,1000)=100,'Charging rates'!$D$38*$BH472/(1+'DNO totals'!$D$99)*$CG472,0)</f>
        <v>#VALUE!</v>
      </c>
      <c r="CM472" s="37" t="e">
        <f>IF(MOD('935'!$K472,100)=10,'Charging rates'!$E$38*$BH472/(1+'DNO totals'!$E$99)*$CH472,0)</f>
        <v>#VALUE!</v>
      </c>
      <c r="CN472" s="37" t="e">
        <f>IF(AND(MOD('935'!$K472,10)&gt;0,MOD('935'!$K472,1000)&gt;1),'Charging rates'!$F$38*$BH472/(1+'DNO totals'!$F$99)*$CI472,0)</f>
        <v>#VALUE!</v>
      </c>
      <c r="CO472" s="37" t="e">
        <f>IF(MOD('935'!$K472,1000)=1,'Charging rates'!$G$38*$BH472/(1+'DNO totals'!$G$99)*$CJ472,0)</f>
        <v>#VALUE!</v>
      </c>
      <c r="CP472" s="52" t="e">
        <f t="shared" si="114"/>
        <v>#VALUE!</v>
      </c>
      <c r="CQ472" s="37" t="e">
        <f>IF('935'!$K472&gt;1000,'Charging rates'!$C$38*$AW472*$CF472,0)</f>
        <v>#VALUE!</v>
      </c>
      <c r="CR472" s="37" t="e">
        <f>IF(MOD('935'!$K472,1000)&gt;100,'Charging rates'!$D$38*$AW472*$CG472,0)</f>
        <v>#VALUE!</v>
      </c>
      <c r="CS472" s="37" t="e">
        <f>IF(MOD('935'!$K472,100)&gt;10,'Charging rates'!$E$38*$AW472*$CH472,0)</f>
        <v>#VALUE!</v>
      </c>
      <c r="CT472" s="52" t="e">
        <f t="shared" si="115"/>
        <v>#VALUE!</v>
      </c>
      <c r="CU472" s="33" t="e">
        <f>100*(AP472*'935'!Q472*BZ472)/'11'!B$17</f>
        <v>#VALUE!</v>
      </c>
      <c r="CV472" s="33" t="e">
        <f>100/'11'!B$17*'Charging rates'!B$10*AW472</f>
        <v>#VALUE!</v>
      </c>
      <c r="CW472" s="33" t="e">
        <f>IF(AT472=0,0,(1-BX472/AT472)*(CA472+IF('935'!Q472=0,0,(CB472*'935'!Q472*('11'!C$17-'935'!Y472)/('11'!B$17-'935'!X472)))))</f>
        <v>#VALUE!</v>
      </c>
      <c r="CX472" s="33" t="e">
        <f t="shared" si="116"/>
        <v>#VALUE!</v>
      </c>
      <c r="CY472" s="49" t="e">
        <f t="shared" si="117"/>
        <v>#VALUE!</v>
      </c>
      <c r="CZ472" s="32" t="e">
        <f>AT472*(Parameters!B$21+AU472)*IF('DNO totals'!B$323&lt;0,1,'935'!S472)</f>
        <v>#VALUE!</v>
      </c>
      <c r="DA472" s="52" t="e">
        <f>IF('DNO totals'!B$323&lt;0,1,'935'!S472)*(Parameters!B$21+AU472)</f>
        <v>#VALUE!</v>
      </c>
      <c r="DB472" s="37" t="e">
        <f>CX472+'Charging rates'!B$106*DA472*100/'11'!B$17</f>
        <v>#VALUE!</v>
      </c>
      <c r="DC472" s="37" t="e">
        <f>DB472+'Charging rates'!B$116*(Parameters!B$21+AU472)*100/'11'!B$17*IF('DNO totals'!B$323&lt;0,1,'935'!S472)</f>
        <v>#VALUE!</v>
      </c>
      <c r="DD472" s="37" t="e">
        <f>'Charging rates'!B$97*(CP472+CT472)*100/'11'!B$17</f>
        <v>#VALUE!</v>
      </c>
      <c r="DE472" s="33" t="e">
        <f>MAX(0-(CB472*AU472*'11'!C$17/'11'!B$17),DC472+DD472)</f>
        <v>#VALUE!</v>
      </c>
      <c r="DF472" s="37" t="e">
        <f>IF(BS472,IF(AU472=0,CC472,MAX(0,MIN(CC472,CC472+(DE472/'935'!Q472*('11'!B$17-'935'!X472)/('11'!C$17-'935'!Y472))))),0)</f>
        <v>#VALUE!</v>
      </c>
      <c r="DG472" s="33" t="e">
        <f t="shared" si="118"/>
        <v>#VALUE!</v>
      </c>
      <c r="DH472" s="53" t="e">
        <f t="shared" si="119"/>
        <v>#VALUE!</v>
      </c>
    </row>
    <row r="473" spans="1:112">
      <c r="A473" s="28">
        <v>373</v>
      </c>
      <c r="B473" s="47" t="e">
        <f>'935'!B473</f>
        <v>#VALUE!</v>
      </c>
      <c r="C473" s="48" t="e">
        <f>OR('935'!E473&lt;&gt;"VOID",'935'!F473&lt;&gt;"VOID",'935'!G473&lt;&gt;"VOID")</f>
        <v>#VALUE!</v>
      </c>
      <c r="D473" s="32" t="e">
        <f>IF('935'!D473="VOID",0,'935'!D473*(1-'935'!X473/'11'!B$17))</f>
        <v>#VALUE!</v>
      </c>
      <c r="E473" s="32" t="e">
        <f>IF('935'!E473="VOID",0,'935'!E473*(1-'935'!X473/'11'!B$17))</f>
        <v>#VALUE!</v>
      </c>
      <c r="F473" s="32" t="e">
        <f>IF('935'!F473="VOID",0,'935'!F473*(1-'935'!X473/'11'!B$17))</f>
        <v>#VALUE!</v>
      </c>
      <c r="G473" s="32" t="e">
        <f>IF('935'!G473="VOID",0,'935'!G473*(1-'935'!X473/'11'!B$17))</f>
        <v>#VALUE!</v>
      </c>
      <c r="H473" s="49" t="e">
        <f t="shared" si="100"/>
        <v>#VALUE!</v>
      </c>
      <c r="I473" s="50" t="e">
        <f>MATCH('935'!J473,'913'!$B$6:$B$1205,0)</f>
        <v>#VALUE!</v>
      </c>
      <c r="J473" s="50" t="e">
        <f>MATCH(INDEX('913'!$D$6:$D$1205,I473),'913'!$B$6:$B$1205,0)</f>
        <v>#VALUE!</v>
      </c>
      <c r="K473" s="50" t="e">
        <f>MATCH(INDEX('913'!$D$6:$D$1205,J473),'913'!$B$6:$B$1205,0)</f>
        <v>#VALUE!</v>
      </c>
      <c r="L473" s="50" t="e">
        <f>MATCH(INDEX('913'!$D$6:$D$1205,K473),'913'!$B$6:$B$1205,0)</f>
        <v>#VALUE!</v>
      </c>
      <c r="M473" s="50" t="e">
        <f>MATCH(INDEX('913'!$D$6:$D$1205,L473),'913'!$B$6:$B$1205,0)</f>
        <v>#VALUE!</v>
      </c>
      <c r="N473" s="50" t="e">
        <f>MATCH(INDEX('913'!$D$6:$D$1205,M473),'913'!$B$6:$B$1205,0)</f>
        <v>#VALUE!</v>
      </c>
      <c r="O473" s="50" t="e">
        <f>MATCH(INDEX('913'!$D$6:$D$1205,N473),'913'!$B$6:$B$1205,0)</f>
        <v>#VALUE!</v>
      </c>
      <c r="P473" s="51" t="e">
        <f>MATCH(INDEX('913'!$D$6:$D$1205,O473),'913'!$B$6:$B$1205,0)</f>
        <v>#VALUE!</v>
      </c>
      <c r="Q473" s="37">
        <f>IF(ISNUMBER(I473),MAX(0,INDEX('913'!$E$6:$E$1205,I473)),0)</f>
        <v>0</v>
      </c>
      <c r="R473" s="37">
        <f>IF(ISNUMBER(J473),MAX(0,INDEX('913'!$E$6:$E$1205,J473)),0)</f>
        <v>0</v>
      </c>
      <c r="S473" s="37">
        <f>IF(ISNUMBER(K473),MAX(0,INDEX('913'!$E$6:$E$1205,K473)),0)</f>
        <v>0</v>
      </c>
      <c r="T473" s="37">
        <f>IF(ISNUMBER(L473),MAX(0,INDEX('913'!$E$6:$E$1205,L473)),0)</f>
        <v>0</v>
      </c>
      <c r="U473" s="37">
        <f>IF(ISNUMBER(M473),MAX(0,INDEX('913'!$E$6:$E$1205,M473)),0)</f>
        <v>0</v>
      </c>
      <c r="V473" s="37">
        <f>IF(ISNUMBER(N473),MAX(0,INDEX('913'!$E$6:$E$1205,N473)),0)</f>
        <v>0</v>
      </c>
      <c r="W473" s="37">
        <f>IF(ISNUMBER(O473),MAX(0,INDEX('913'!$E$6:$E$1205,O473)),0)</f>
        <v>0</v>
      </c>
      <c r="X473" s="52">
        <f>IF(ISNUMBER(P473),MAX(0,INDEX('913'!$E$6:$E$1205,P473)),0)</f>
        <v>0</v>
      </c>
      <c r="Y473" s="37">
        <f>IF(ISNUMBER(I473),MAX(0,INDEX('913'!$F$6:$F$1205,I473)),0)</f>
        <v>0</v>
      </c>
      <c r="Z473" s="37">
        <f>IF(ISNUMBER(J473),MAX(0,INDEX('913'!$F$6:$F$1205,J473)),0)</f>
        <v>0</v>
      </c>
      <c r="AA473" s="37">
        <f>IF(ISNUMBER(K473),MAX(0,INDEX('913'!$F$6:$F$1205,K473)),0)</f>
        <v>0</v>
      </c>
      <c r="AB473" s="37">
        <f>IF(ISNUMBER(L473),MAX(0,INDEX('913'!$F$6:$F$1205,L473)),0)</f>
        <v>0</v>
      </c>
      <c r="AC473" s="37">
        <f>IF(ISNUMBER(M473),MAX(0,INDEX('913'!$F$6:$F$1205,M473)),0)</f>
        <v>0</v>
      </c>
      <c r="AD473" s="37">
        <f>IF(ISNUMBER(N473),MAX(0,INDEX('913'!$F$6:$F$1205,N473)),0)</f>
        <v>0</v>
      </c>
      <c r="AE473" s="37">
        <f>IF(ISNUMBER(O473),MAX(0,INDEX('913'!$F$6:$F$1205,O473)),0)</f>
        <v>0</v>
      </c>
      <c r="AF473" s="37">
        <f>IF(ISNUMBER(P473),MAX(0,INDEX('913'!$F$6:$F$1205,P473)),0)</f>
        <v>0</v>
      </c>
      <c r="AG473" s="32">
        <f>IF(ISNUMBER(I473),SQRT(INDEX('913'!$I$6:$I$1205,I473)^2+INDEX('913'!$J$6:$J$1205,I473)^2),0)</f>
        <v>0</v>
      </c>
      <c r="AH473" s="32">
        <f>IF(ISNUMBER(J473),SQRT(INDEX('913'!$I$6:$I$1205,J473)^2+INDEX('913'!$J$6:$J$1205,J473)^2),0)</f>
        <v>0</v>
      </c>
      <c r="AI473" s="32">
        <f>IF(ISNUMBER(K473),SQRT(INDEX('913'!$I$6:$I$1205,K473)^2+INDEX('913'!$J$6:$J$1205,K473)^2),0)</f>
        <v>0</v>
      </c>
      <c r="AJ473" s="32">
        <f>IF(ISNUMBER(L473),SQRT(INDEX('913'!$I$6:$I$1205,L473)^2+INDEX('913'!$J$6:$J$1205,L473)^2),0)</f>
        <v>0</v>
      </c>
      <c r="AK473" s="32">
        <f>IF(ISNUMBER(M473),SQRT(INDEX('913'!$I$6:$I$1205,M473)^2+INDEX('913'!$J$6:$J$1205,M473)^2),0)</f>
        <v>0</v>
      </c>
      <c r="AL473" s="32">
        <f>IF(ISNUMBER(N473),SQRT(INDEX('913'!$I$6:$I$1205,N473)^2+INDEX('913'!$J$6:$J$1205,N473)^2),0)</f>
        <v>0</v>
      </c>
      <c r="AM473" s="32">
        <f>IF(ISNUMBER(O473),SQRT(INDEX('913'!$I$6:$I$1205,O473)^2+INDEX('913'!$J$6:$J$1205,O473)^2),0)</f>
        <v>0</v>
      </c>
      <c r="AN473" s="49">
        <f>IF(ISNUMBER(P473),SQRT(INDEX('913'!$I$6:$I$1205,P473)^2+INDEX('913'!$J$6:$J$1205,P473)^2),0)</f>
        <v>0</v>
      </c>
      <c r="AO473" s="37">
        <f t="shared" si="101"/>
        <v>0</v>
      </c>
      <c r="AP473" s="37">
        <f t="shared" si="102"/>
        <v>0</v>
      </c>
      <c r="AQ473" s="33" t="e">
        <f>-100*'935'!W473*(AO473+AP473)/'11'!C$17</f>
        <v>#VALUE!</v>
      </c>
      <c r="AR473" s="37" t="e">
        <f t="shared" si="103"/>
        <v>#VALUE!</v>
      </c>
      <c r="AS473" s="52" t="e">
        <f t="shared" si="104"/>
        <v>#VALUE!</v>
      </c>
      <c r="AT473" s="32" t="e">
        <f>IF('935'!C473="VOID",0,('935'!C473*(1-'935'!X473/'11'!B$17)))</f>
        <v>#VALUE!</v>
      </c>
      <c r="AU473" s="52" t="e">
        <f>'935'!Q473*(1-'935'!Y473/'11'!C$17)/(1-'935'!X473/'11'!B$17)</f>
        <v>#VALUE!</v>
      </c>
      <c r="AV473" s="37" t="e">
        <f>INDEX('DNO totals'!$B$57:$G$57,IF('935'!K473,IF(MOD('935'!K473,1000),IF(MOD('935'!K473,100),IF(MOD('935'!K473,10),IF(MOD('935'!K473,1000)=1,6,5),4),3),2),1))</f>
        <v>#VALUE!</v>
      </c>
      <c r="AW473" s="52" t="e">
        <f t="shared" si="105"/>
        <v>#VALUE!</v>
      </c>
      <c r="AX473" s="32" t="e">
        <f>IF('935'!V473="VOID",0,'935'!V473*(1-'935'!X473/'11'!B$17))</f>
        <v>#VALUE!</v>
      </c>
      <c r="AY473" s="33" t="e">
        <f>IF(H473,-100*'Charging rates'!B$10/'11'!B$17*AX473/H473,0)</f>
        <v>#VALUE!</v>
      </c>
      <c r="AZ473" s="33" t="e">
        <f>IF(C473,'DNO totals'!B$41,0)</f>
        <v>#VALUE!</v>
      </c>
      <c r="BA473" s="33" t="e">
        <f t="shared" si="106"/>
        <v>#VALUE!</v>
      </c>
      <c r="BB473" s="33" t="e">
        <f t="shared" si="107"/>
        <v>#VALUE!</v>
      </c>
      <c r="BC473" s="53" t="e">
        <f t="shared" si="108"/>
        <v>#VALUE!</v>
      </c>
      <c r="BD473" s="32" t="e">
        <f>IF(AT473,'935'!H473*AT473/(AT473+D473+H473),0)</f>
        <v>#VALUE!</v>
      </c>
      <c r="BE473" s="32" t="e">
        <f>IF(H473,'935'!H473*H473/(AT473+D473+H473),0)</f>
        <v>#VALUE!</v>
      </c>
      <c r="BF473" s="32" t="e">
        <f>BD473*(1-'935'!X473/'11'!B$17)</f>
        <v>#VALUE!</v>
      </c>
      <c r="BG473" s="49" t="e">
        <f>BE473*(1-'935'!X473/'11'!B$17)</f>
        <v>#VALUE!</v>
      </c>
      <c r="BH473" s="52" t="e">
        <f>AV473*Parameters!B$6</f>
        <v>#VALUE!</v>
      </c>
      <c r="BI473" s="37" t="e">
        <f>IF('935'!$K473=1000,'Charging rates'!$C$38*$BH473/(1+'DNO totals'!$C$99)*'935'!$L473,0)</f>
        <v>#VALUE!</v>
      </c>
      <c r="BJ473" s="37" t="e">
        <f>IF(MOD('935'!$K473,1000)=100,'Charging rates'!$D$38*$BH473/(1+'DNO totals'!$D$99)*'935'!$M473,0)</f>
        <v>#VALUE!</v>
      </c>
      <c r="BK473" s="37" t="e">
        <f>IF(MOD('935'!$K473,100)=10,'Charging rates'!$E$38*$BH473/(1+'DNO totals'!$E$99)*'935'!$N473,0)</f>
        <v>#VALUE!</v>
      </c>
      <c r="BL473" s="37" t="e">
        <f>IF(AND(MOD('935'!$K473,10)&gt;0,MOD('935'!$K473,1000)&gt;1),'Charging rates'!$F$38*$BH473/(1+'DNO totals'!$F$99)*'935'!$O473,0)</f>
        <v>#VALUE!</v>
      </c>
      <c r="BM473" s="37" t="e">
        <f>IF(MOD('935'!$K473,1000)=1,'Charging rates'!$G$38*$BH473/(1+'DNO totals'!$G$99)*'935'!$P473,0)</f>
        <v>#VALUE!</v>
      </c>
      <c r="BN473" s="52" t="e">
        <f t="shared" si="109"/>
        <v>#VALUE!</v>
      </c>
      <c r="BO473" s="37" t="e">
        <f>IF('935'!$K473&gt;1000,'Charging rates'!$C$38*$AW473*'935'!$L473,0)</f>
        <v>#VALUE!</v>
      </c>
      <c r="BP473" s="37" t="e">
        <f>IF(MOD('935'!$K473,1000)&gt;100,'Charging rates'!$D$38*$AW473*'935'!$M473,0)</f>
        <v>#VALUE!</v>
      </c>
      <c r="BQ473" s="37" t="e">
        <f>IF(MOD('935'!$K473,100)&gt;10,'Charging rates'!$E$38*$AW473*'935'!$N473,0)</f>
        <v>#VALUE!</v>
      </c>
      <c r="BR473" s="52" t="e">
        <f t="shared" si="110"/>
        <v>#VALUE!</v>
      </c>
      <c r="BS473" s="48" t="e">
        <f>'935'!C473&lt;&gt;"VOID"</f>
        <v>#VALUE!</v>
      </c>
      <c r="BT473" s="33" t="e">
        <f>IF(BS473,(100/'11'!B$17*BD473*((1-'935'!I473)*'Charging rates'!B$51+'Charging rates'!B$63)),0)</f>
        <v>#VALUE!</v>
      </c>
      <c r="BU473" s="33" t="e">
        <f>100/'11'!B$17*BG473*('Charging rates'!B$51+'Charging rates'!B$63)</f>
        <v>#VALUE!</v>
      </c>
      <c r="BV473" s="33" t="e">
        <f>100/'11'!B$17*BE473*('Charging rates'!B$51+'Charging rates'!B$63)</f>
        <v>#VALUE!</v>
      </c>
      <c r="BW473" s="53" t="e">
        <f t="shared" si="111"/>
        <v>#VALUE!</v>
      </c>
      <c r="BX473" s="32" t="e">
        <f>AT473-('935'!T473*(1-'935'!X473/'11'!B$17))</f>
        <v>#VALUE!</v>
      </c>
      <c r="BY473" s="32">
        <f>0-IF(ISNUMBER(I473),INDEX('913'!$I$6:$I$1205,I473),0)-IF(ISNUMBER(J473),INDEX('913'!$I$6:$I$1205,J473),0)-IF(ISNUMBER(K473),INDEX('913'!$I$6:$I$1205,K473),0)-IF(ISNUMBER(L473),INDEX('913'!$I$6:$I$1205,L473),0)-IF(ISNUMBER(M473),INDEX('913'!$I$6:$I$1205,M473),0)-IF(ISNUMBER(N473),INDEX('913'!$I$6:$I$1205,N473),0)-IF(ISNUMBER(O473),INDEX('913'!$I$6:$I$1205,O473),0)-IF(ISNUMBER(P473),INDEX('913'!$I$6:$I$1205,P473),0)</f>
        <v>0</v>
      </c>
      <c r="BZ473" s="37">
        <f>IF(BY473=0,1,MAX(1,SQRT(BY473^2+(IF(ISNUMBER(I473),INDEX('913'!$J$6:$J$1205,I473),0)+IF(ISNUMBER(J473),INDEX('913'!$J$6:$J$1205,J473),0)+IF(ISNUMBER(K473),INDEX('913'!$J$6:$J$1205,K473),0)+IF(ISNUMBER(L473),INDEX('913'!$J$6:$J$1205,L473),0)+IF(ISNUMBER(M473),INDEX('913'!$J$6:$J$1205,M473),0)+IF(ISNUMBER(N473),INDEX('913'!$J$6:$J$1205,N473),0)+IF(ISNUMBER(O473),INDEX('913'!$J$6:$J$1205,O473),0)+IF(ISNUMBER(P473),INDEX('913'!$J$6:$J$1205,P473),0))^2)/BY473))</f>
        <v>1</v>
      </c>
      <c r="CA473" s="33" t="e">
        <f>100*AO473/'11'!B$17</f>
        <v>#VALUE!</v>
      </c>
      <c r="CB473" s="37" t="e">
        <f>100*(AP473*BZ473)/'11'!C$17</f>
        <v>#VALUE!</v>
      </c>
      <c r="CC473" s="37" t="e">
        <f t="shared" si="112"/>
        <v>#VALUE!</v>
      </c>
      <c r="CD473" s="33" t="e">
        <f t="shared" si="113"/>
        <v>#VALUE!</v>
      </c>
      <c r="CE473" s="54" t="e">
        <f>'11'!C$17-'935'!Y473</f>
        <v>#VALUE!</v>
      </c>
      <c r="CF473" s="37" t="e">
        <f>MAX('DNO totals'!B$312+0,MIN('935'!L473+0,'DNO totals'!B$304+0))</f>
        <v>#VALUE!</v>
      </c>
      <c r="CG473" s="37" t="e">
        <f>MAX('DNO totals'!C$312+0,MIN('935'!M473+0,'DNO totals'!C$304+0))</f>
        <v>#VALUE!</v>
      </c>
      <c r="CH473" s="37" t="e">
        <f>MAX('DNO totals'!D$312+0,MIN('935'!N473+0,'DNO totals'!D$304+0))</f>
        <v>#VALUE!</v>
      </c>
      <c r="CI473" s="37" t="e">
        <f>MAX('DNO totals'!E$312+0,MIN('935'!O473+0,'DNO totals'!E$304+0))</f>
        <v>#VALUE!</v>
      </c>
      <c r="CJ473" s="52" t="e">
        <f>MAX('DNO totals'!F$312+0,MIN('935'!P473+0,'DNO totals'!F$304+0))</f>
        <v>#VALUE!</v>
      </c>
      <c r="CK473" s="37" t="e">
        <f>IF('935'!$K473=1000,'Charging rates'!$C$38*$BH473/(1+'DNO totals'!$C$99)*$CF473,0)</f>
        <v>#VALUE!</v>
      </c>
      <c r="CL473" s="37" t="e">
        <f>IF(MOD('935'!$K473,1000)=100,'Charging rates'!$D$38*$BH473/(1+'DNO totals'!$D$99)*$CG473,0)</f>
        <v>#VALUE!</v>
      </c>
      <c r="CM473" s="37" t="e">
        <f>IF(MOD('935'!$K473,100)=10,'Charging rates'!$E$38*$BH473/(1+'DNO totals'!$E$99)*$CH473,0)</f>
        <v>#VALUE!</v>
      </c>
      <c r="CN473" s="37" t="e">
        <f>IF(AND(MOD('935'!$K473,10)&gt;0,MOD('935'!$K473,1000)&gt;1),'Charging rates'!$F$38*$BH473/(1+'DNO totals'!$F$99)*$CI473,0)</f>
        <v>#VALUE!</v>
      </c>
      <c r="CO473" s="37" t="e">
        <f>IF(MOD('935'!$K473,1000)=1,'Charging rates'!$G$38*$BH473/(1+'DNO totals'!$G$99)*$CJ473,0)</f>
        <v>#VALUE!</v>
      </c>
      <c r="CP473" s="52" t="e">
        <f t="shared" si="114"/>
        <v>#VALUE!</v>
      </c>
      <c r="CQ473" s="37" t="e">
        <f>IF('935'!$K473&gt;1000,'Charging rates'!$C$38*$AW473*$CF473,0)</f>
        <v>#VALUE!</v>
      </c>
      <c r="CR473" s="37" t="e">
        <f>IF(MOD('935'!$K473,1000)&gt;100,'Charging rates'!$D$38*$AW473*$CG473,0)</f>
        <v>#VALUE!</v>
      </c>
      <c r="CS473" s="37" t="e">
        <f>IF(MOD('935'!$K473,100)&gt;10,'Charging rates'!$E$38*$AW473*$CH473,0)</f>
        <v>#VALUE!</v>
      </c>
      <c r="CT473" s="52" t="e">
        <f t="shared" si="115"/>
        <v>#VALUE!</v>
      </c>
      <c r="CU473" s="33" t="e">
        <f>100*(AP473*'935'!Q473*BZ473)/'11'!B$17</f>
        <v>#VALUE!</v>
      </c>
      <c r="CV473" s="33" t="e">
        <f>100/'11'!B$17*'Charging rates'!B$10*AW473</f>
        <v>#VALUE!</v>
      </c>
      <c r="CW473" s="33" t="e">
        <f>IF(AT473=0,0,(1-BX473/AT473)*(CA473+IF('935'!Q473=0,0,(CB473*'935'!Q473*('11'!C$17-'935'!Y473)/('11'!B$17-'935'!X473)))))</f>
        <v>#VALUE!</v>
      </c>
      <c r="CX473" s="33" t="e">
        <f t="shared" si="116"/>
        <v>#VALUE!</v>
      </c>
      <c r="CY473" s="49" t="e">
        <f t="shared" si="117"/>
        <v>#VALUE!</v>
      </c>
      <c r="CZ473" s="32" t="e">
        <f>AT473*(Parameters!B$21+AU473)*IF('DNO totals'!B$323&lt;0,1,'935'!S473)</f>
        <v>#VALUE!</v>
      </c>
      <c r="DA473" s="52" t="e">
        <f>IF('DNO totals'!B$323&lt;0,1,'935'!S473)*(Parameters!B$21+AU473)</f>
        <v>#VALUE!</v>
      </c>
      <c r="DB473" s="37" t="e">
        <f>CX473+'Charging rates'!B$106*DA473*100/'11'!B$17</f>
        <v>#VALUE!</v>
      </c>
      <c r="DC473" s="37" t="e">
        <f>DB473+'Charging rates'!B$116*(Parameters!B$21+AU473)*100/'11'!B$17*IF('DNO totals'!B$323&lt;0,1,'935'!S473)</f>
        <v>#VALUE!</v>
      </c>
      <c r="DD473" s="37" t="e">
        <f>'Charging rates'!B$97*(CP473+CT473)*100/'11'!B$17</f>
        <v>#VALUE!</v>
      </c>
      <c r="DE473" s="33" t="e">
        <f>MAX(0-(CB473*AU473*'11'!C$17/'11'!B$17),DC473+DD473)</f>
        <v>#VALUE!</v>
      </c>
      <c r="DF473" s="37" t="e">
        <f>IF(BS473,IF(AU473=0,CC473,MAX(0,MIN(CC473,CC473+(DE473/'935'!Q473*('11'!B$17-'935'!X473)/('11'!C$17-'935'!Y473))))),0)</f>
        <v>#VALUE!</v>
      </c>
      <c r="DG473" s="33" t="e">
        <f t="shared" si="118"/>
        <v>#VALUE!</v>
      </c>
      <c r="DH473" s="53" t="e">
        <f t="shared" si="119"/>
        <v>#VALUE!</v>
      </c>
    </row>
    <row r="474" spans="1:112">
      <c r="A474" s="28">
        <v>374</v>
      </c>
      <c r="B474" s="47" t="e">
        <f>'935'!B474</f>
        <v>#VALUE!</v>
      </c>
      <c r="C474" s="48" t="e">
        <f>OR('935'!E474&lt;&gt;"VOID",'935'!F474&lt;&gt;"VOID",'935'!G474&lt;&gt;"VOID")</f>
        <v>#VALUE!</v>
      </c>
      <c r="D474" s="32" t="e">
        <f>IF('935'!D474="VOID",0,'935'!D474*(1-'935'!X474/'11'!B$17))</f>
        <v>#VALUE!</v>
      </c>
      <c r="E474" s="32" t="e">
        <f>IF('935'!E474="VOID",0,'935'!E474*(1-'935'!X474/'11'!B$17))</f>
        <v>#VALUE!</v>
      </c>
      <c r="F474" s="32" t="e">
        <f>IF('935'!F474="VOID",0,'935'!F474*(1-'935'!X474/'11'!B$17))</f>
        <v>#VALUE!</v>
      </c>
      <c r="G474" s="32" t="e">
        <f>IF('935'!G474="VOID",0,'935'!G474*(1-'935'!X474/'11'!B$17))</f>
        <v>#VALUE!</v>
      </c>
      <c r="H474" s="49" t="e">
        <f t="shared" si="100"/>
        <v>#VALUE!</v>
      </c>
      <c r="I474" s="50" t="e">
        <f>MATCH('935'!J474,'913'!$B$6:$B$1205,0)</f>
        <v>#VALUE!</v>
      </c>
      <c r="J474" s="50" t="e">
        <f>MATCH(INDEX('913'!$D$6:$D$1205,I474),'913'!$B$6:$B$1205,0)</f>
        <v>#VALUE!</v>
      </c>
      <c r="K474" s="50" t="e">
        <f>MATCH(INDEX('913'!$D$6:$D$1205,J474),'913'!$B$6:$B$1205,0)</f>
        <v>#VALUE!</v>
      </c>
      <c r="L474" s="50" t="e">
        <f>MATCH(INDEX('913'!$D$6:$D$1205,K474),'913'!$B$6:$B$1205,0)</f>
        <v>#VALUE!</v>
      </c>
      <c r="M474" s="50" t="e">
        <f>MATCH(INDEX('913'!$D$6:$D$1205,L474),'913'!$B$6:$B$1205,0)</f>
        <v>#VALUE!</v>
      </c>
      <c r="N474" s="50" t="e">
        <f>MATCH(INDEX('913'!$D$6:$D$1205,M474),'913'!$B$6:$B$1205,0)</f>
        <v>#VALUE!</v>
      </c>
      <c r="O474" s="50" t="e">
        <f>MATCH(INDEX('913'!$D$6:$D$1205,N474),'913'!$B$6:$B$1205,0)</f>
        <v>#VALUE!</v>
      </c>
      <c r="P474" s="51" t="e">
        <f>MATCH(INDEX('913'!$D$6:$D$1205,O474),'913'!$B$6:$B$1205,0)</f>
        <v>#VALUE!</v>
      </c>
      <c r="Q474" s="37">
        <f>IF(ISNUMBER(I474),MAX(0,INDEX('913'!$E$6:$E$1205,I474)),0)</f>
        <v>0</v>
      </c>
      <c r="R474" s="37">
        <f>IF(ISNUMBER(J474),MAX(0,INDEX('913'!$E$6:$E$1205,J474)),0)</f>
        <v>0</v>
      </c>
      <c r="S474" s="37">
        <f>IF(ISNUMBER(K474),MAX(0,INDEX('913'!$E$6:$E$1205,K474)),0)</f>
        <v>0</v>
      </c>
      <c r="T474" s="37">
        <f>IF(ISNUMBER(L474),MAX(0,INDEX('913'!$E$6:$E$1205,L474)),0)</f>
        <v>0</v>
      </c>
      <c r="U474" s="37">
        <f>IF(ISNUMBER(M474),MAX(0,INDEX('913'!$E$6:$E$1205,M474)),0)</f>
        <v>0</v>
      </c>
      <c r="V474" s="37">
        <f>IF(ISNUMBER(N474),MAX(0,INDEX('913'!$E$6:$E$1205,N474)),0)</f>
        <v>0</v>
      </c>
      <c r="W474" s="37">
        <f>IF(ISNUMBER(O474),MAX(0,INDEX('913'!$E$6:$E$1205,O474)),0)</f>
        <v>0</v>
      </c>
      <c r="X474" s="52">
        <f>IF(ISNUMBER(P474),MAX(0,INDEX('913'!$E$6:$E$1205,P474)),0)</f>
        <v>0</v>
      </c>
      <c r="Y474" s="37">
        <f>IF(ISNUMBER(I474),MAX(0,INDEX('913'!$F$6:$F$1205,I474)),0)</f>
        <v>0</v>
      </c>
      <c r="Z474" s="37">
        <f>IF(ISNUMBER(J474),MAX(0,INDEX('913'!$F$6:$F$1205,J474)),0)</f>
        <v>0</v>
      </c>
      <c r="AA474" s="37">
        <f>IF(ISNUMBER(K474),MAX(0,INDEX('913'!$F$6:$F$1205,K474)),0)</f>
        <v>0</v>
      </c>
      <c r="AB474" s="37">
        <f>IF(ISNUMBER(L474),MAX(0,INDEX('913'!$F$6:$F$1205,L474)),0)</f>
        <v>0</v>
      </c>
      <c r="AC474" s="37">
        <f>IF(ISNUMBER(M474),MAX(0,INDEX('913'!$F$6:$F$1205,M474)),0)</f>
        <v>0</v>
      </c>
      <c r="AD474" s="37">
        <f>IF(ISNUMBER(N474),MAX(0,INDEX('913'!$F$6:$F$1205,N474)),0)</f>
        <v>0</v>
      </c>
      <c r="AE474" s="37">
        <f>IF(ISNUMBER(O474),MAX(0,INDEX('913'!$F$6:$F$1205,O474)),0)</f>
        <v>0</v>
      </c>
      <c r="AF474" s="37">
        <f>IF(ISNUMBER(P474),MAX(0,INDEX('913'!$F$6:$F$1205,P474)),0)</f>
        <v>0</v>
      </c>
      <c r="AG474" s="32">
        <f>IF(ISNUMBER(I474),SQRT(INDEX('913'!$I$6:$I$1205,I474)^2+INDEX('913'!$J$6:$J$1205,I474)^2),0)</f>
        <v>0</v>
      </c>
      <c r="AH474" s="32">
        <f>IF(ISNUMBER(J474),SQRT(INDEX('913'!$I$6:$I$1205,J474)^2+INDEX('913'!$J$6:$J$1205,J474)^2),0)</f>
        <v>0</v>
      </c>
      <c r="AI474" s="32">
        <f>IF(ISNUMBER(K474),SQRT(INDEX('913'!$I$6:$I$1205,K474)^2+INDEX('913'!$J$6:$J$1205,K474)^2),0)</f>
        <v>0</v>
      </c>
      <c r="AJ474" s="32">
        <f>IF(ISNUMBER(L474),SQRT(INDEX('913'!$I$6:$I$1205,L474)^2+INDEX('913'!$J$6:$J$1205,L474)^2),0)</f>
        <v>0</v>
      </c>
      <c r="AK474" s="32">
        <f>IF(ISNUMBER(M474),SQRT(INDEX('913'!$I$6:$I$1205,M474)^2+INDEX('913'!$J$6:$J$1205,M474)^2),0)</f>
        <v>0</v>
      </c>
      <c r="AL474" s="32">
        <f>IF(ISNUMBER(N474),SQRT(INDEX('913'!$I$6:$I$1205,N474)^2+INDEX('913'!$J$6:$J$1205,N474)^2),0)</f>
        <v>0</v>
      </c>
      <c r="AM474" s="32">
        <f>IF(ISNUMBER(O474),SQRT(INDEX('913'!$I$6:$I$1205,O474)^2+INDEX('913'!$J$6:$J$1205,O474)^2),0)</f>
        <v>0</v>
      </c>
      <c r="AN474" s="49">
        <f>IF(ISNUMBER(P474),SQRT(INDEX('913'!$I$6:$I$1205,P474)^2+INDEX('913'!$J$6:$J$1205,P474)^2),0)</f>
        <v>0</v>
      </c>
      <c r="AO474" s="37">
        <f t="shared" si="101"/>
        <v>0</v>
      </c>
      <c r="AP474" s="37">
        <f t="shared" si="102"/>
        <v>0</v>
      </c>
      <c r="AQ474" s="33" t="e">
        <f>-100*'935'!W474*(AO474+AP474)/'11'!C$17</f>
        <v>#VALUE!</v>
      </c>
      <c r="AR474" s="37" t="e">
        <f t="shared" si="103"/>
        <v>#VALUE!</v>
      </c>
      <c r="AS474" s="52" t="e">
        <f t="shared" si="104"/>
        <v>#VALUE!</v>
      </c>
      <c r="AT474" s="32" t="e">
        <f>IF('935'!C474="VOID",0,('935'!C474*(1-'935'!X474/'11'!B$17)))</f>
        <v>#VALUE!</v>
      </c>
      <c r="AU474" s="52" t="e">
        <f>'935'!Q474*(1-'935'!Y474/'11'!C$17)/(1-'935'!X474/'11'!B$17)</f>
        <v>#VALUE!</v>
      </c>
      <c r="AV474" s="37" t="e">
        <f>INDEX('DNO totals'!$B$57:$G$57,IF('935'!K474,IF(MOD('935'!K474,1000),IF(MOD('935'!K474,100),IF(MOD('935'!K474,10),IF(MOD('935'!K474,1000)=1,6,5),4),3),2),1))</f>
        <v>#VALUE!</v>
      </c>
      <c r="AW474" s="52" t="e">
        <f t="shared" si="105"/>
        <v>#VALUE!</v>
      </c>
      <c r="AX474" s="32" t="e">
        <f>IF('935'!V474="VOID",0,'935'!V474*(1-'935'!X474/'11'!B$17))</f>
        <v>#VALUE!</v>
      </c>
      <c r="AY474" s="33" t="e">
        <f>IF(H474,-100*'Charging rates'!B$10/'11'!B$17*AX474/H474,0)</f>
        <v>#VALUE!</v>
      </c>
      <c r="AZ474" s="33" t="e">
        <f>IF(C474,'DNO totals'!B$41,0)</f>
        <v>#VALUE!</v>
      </c>
      <c r="BA474" s="33" t="e">
        <f t="shared" si="106"/>
        <v>#VALUE!</v>
      </c>
      <c r="BB474" s="33" t="e">
        <f t="shared" si="107"/>
        <v>#VALUE!</v>
      </c>
      <c r="BC474" s="53" t="e">
        <f t="shared" si="108"/>
        <v>#VALUE!</v>
      </c>
      <c r="BD474" s="32" t="e">
        <f>IF(AT474,'935'!H474*AT474/(AT474+D474+H474),0)</f>
        <v>#VALUE!</v>
      </c>
      <c r="BE474" s="32" t="e">
        <f>IF(H474,'935'!H474*H474/(AT474+D474+H474),0)</f>
        <v>#VALUE!</v>
      </c>
      <c r="BF474" s="32" t="e">
        <f>BD474*(1-'935'!X474/'11'!B$17)</f>
        <v>#VALUE!</v>
      </c>
      <c r="BG474" s="49" t="e">
        <f>BE474*(1-'935'!X474/'11'!B$17)</f>
        <v>#VALUE!</v>
      </c>
      <c r="BH474" s="52" t="e">
        <f>AV474*Parameters!B$6</f>
        <v>#VALUE!</v>
      </c>
      <c r="BI474" s="37" t="e">
        <f>IF('935'!$K474=1000,'Charging rates'!$C$38*$BH474/(1+'DNO totals'!$C$99)*'935'!$L474,0)</f>
        <v>#VALUE!</v>
      </c>
      <c r="BJ474" s="37" t="e">
        <f>IF(MOD('935'!$K474,1000)=100,'Charging rates'!$D$38*$BH474/(1+'DNO totals'!$D$99)*'935'!$M474,0)</f>
        <v>#VALUE!</v>
      </c>
      <c r="BK474" s="37" t="e">
        <f>IF(MOD('935'!$K474,100)=10,'Charging rates'!$E$38*$BH474/(1+'DNO totals'!$E$99)*'935'!$N474,0)</f>
        <v>#VALUE!</v>
      </c>
      <c r="BL474" s="37" t="e">
        <f>IF(AND(MOD('935'!$K474,10)&gt;0,MOD('935'!$K474,1000)&gt;1),'Charging rates'!$F$38*$BH474/(1+'DNO totals'!$F$99)*'935'!$O474,0)</f>
        <v>#VALUE!</v>
      </c>
      <c r="BM474" s="37" t="e">
        <f>IF(MOD('935'!$K474,1000)=1,'Charging rates'!$G$38*$BH474/(1+'DNO totals'!$G$99)*'935'!$P474,0)</f>
        <v>#VALUE!</v>
      </c>
      <c r="BN474" s="52" t="e">
        <f t="shared" si="109"/>
        <v>#VALUE!</v>
      </c>
      <c r="BO474" s="37" t="e">
        <f>IF('935'!$K474&gt;1000,'Charging rates'!$C$38*$AW474*'935'!$L474,0)</f>
        <v>#VALUE!</v>
      </c>
      <c r="BP474" s="37" t="e">
        <f>IF(MOD('935'!$K474,1000)&gt;100,'Charging rates'!$D$38*$AW474*'935'!$M474,0)</f>
        <v>#VALUE!</v>
      </c>
      <c r="BQ474" s="37" t="e">
        <f>IF(MOD('935'!$K474,100)&gt;10,'Charging rates'!$E$38*$AW474*'935'!$N474,0)</f>
        <v>#VALUE!</v>
      </c>
      <c r="BR474" s="52" t="e">
        <f t="shared" si="110"/>
        <v>#VALUE!</v>
      </c>
      <c r="BS474" s="48" t="e">
        <f>'935'!C474&lt;&gt;"VOID"</f>
        <v>#VALUE!</v>
      </c>
      <c r="BT474" s="33" t="e">
        <f>IF(BS474,(100/'11'!B$17*BD474*((1-'935'!I474)*'Charging rates'!B$51+'Charging rates'!B$63)),0)</f>
        <v>#VALUE!</v>
      </c>
      <c r="BU474" s="33" t="e">
        <f>100/'11'!B$17*BG474*('Charging rates'!B$51+'Charging rates'!B$63)</f>
        <v>#VALUE!</v>
      </c>
      <c r="BV474" s="33" t="e">
        <f>100/'11'!B$17*BE474*('Charging rates'!B$51+'Charging rates'!B$63)</f>
        <v>#VALUE!</v>
      </c>
      <c r="BW474" s="53" t="e">
        <f t="shared" si="111"/>
        <v>#VALUE!</v>
      </c>
      <c r="BX474" s="32" t="e">
        <f>AT474-('935'!T474*(1-'935'!X474/'11'!B$17))</f>
        <v>#VALUE!</v>
      </c>
      <c r="BY474" s="32">
        <f>0-IF(ISNUMBER(I474),INDEX('913'!$I$6:$I$1205,I474),0)-IF(ISNUMBER(J474),INDEX('913'!$I$6:$I$1205,J474),0)-IF(ISNUMBER(K474),INDEX('913'!$I$6:$I$1205,K474),0)-IF(ISNUMBER(L474),INDEX('913'!$I$6:$I$1205,L474),0)-IF(ISNUMBER(M474),INDEX('913'!$I$6:$I$1205,M474),0)-IF(ISNUMBER(N474),INDEX('913'!$I$6:$I$1205,N474),0)-IF(ISNUMBER(O474),INDEX('913'!$I$6:$I$1205,O474),0)-IF(ISNUMBER(P474),INDEX('913'!$I$6:$I$1205,P474),0)</f>
        <v>0</v>
      </c>
      <c r="BZ474" s="37">
        <f>IF(BY474=0,1,MAX(1,SQRT(BY474^2+(IF(ISNUMBER(I474),INDEX('913'!$J$6:$J$1205,I474),0)+IF(ISNUMBER(J474),INDEX('913'!$J$6:$J$1205,J474),0)+IF(ISNUMBER(K474),INDEX('913'!$J$6:$J$1205,K474),0)+IF(ISNUMBER(L474),INDEX('913'!$J$6:$J$1205,L474),0)+IF(ISNUMBER(M474),INDEX('913'!$J$6:$J$1205,M474),0)+IF(ISNUMBER(N474),INDEX('913'!$J$6:$J$1205,N474),0)+IF(ISNUMBER(O474),INDEX('913'!$J$6:$J$1205,O474),0)+IF(ISNUMBER(P474),INDEX('913'!$J$6:$J$1205,P474),0))^2)/BY474))</f>
        <v>1</v>
      </c>
      <c r="CA474" s="33" t="e">
        <f>100*AO474/'11'!B$17</f>
        <v>#VALUE!</v>
      </c>
      <c r="CB474" s="37" t="e">
        <f>100*(AP474*BZ474)/'11'!C$17</f>
        <v>#VALUE!</v>
      </c>
      <c r="CC474" s="37" t="e">
        <f t="shared" si="112"/>
        <v>#VALUE!</v>
      </c>
      <c r="CD474" s="33" t="e">
        <f t="shared" si="113"/>
        <v>#VALUE!</v>
      </c>
      <c r="CE474" s="54" t="e">
        <f>'11'!C$17-'935'!Y474</f>
        <v>#VALUE!</v>
      </c>
      <c r="CF474" s="37" t="e">
        <f>MAX('DNO totals'!B$312+0,MIN('935'!L474+0,'DNO totals'!B$304+0))</f>
        <v>#VALUE!</v>
      </c>
      <c r="CG474" s="37" t="e">
        <f>MAX('DNO totals'!C$312+0,MIN('935'!M474+0,'DNO totals'!C$304+0))</f>
        <v>#VALUE!</v>
      </c>
      <c r="CH474" s="37" t="e">
        <f>MAX('DNO totals'!D$312+0,MIN('935'!N474+0,'DNO totals'!D$304+0))</f>
        <v>#VALUE!</v>
      </c>
      <c r="CI474" s="37" t="e">
        <f>MAX('DNO totals'!E$312+0,MIN('935'!O474+0,'DNO totals'!E$304+0))</f>
        <v>#VALUE!</v>
      </c>
      <c r="CJ474" s="52" t="e">
        <f>MAX('DNO totals'!F$312+0,MIN('935'!P474+0,'DNO totals'!F$304+0))</f>
        <v>#VALUE!</v>
      </c>
      <c r="CK474" s="37" t="e">
        <f>IF('935'!$K474=1000,'Charging rates'!$C$38*$BH474/(1+'DNO totals'!$C$99)*$CF474,0)</f>
        <v>#VALUE!</v>
      </c>
      <c r="CL474" s="37" t="e">
        <f>IF(MOD('935'!$K474,1000)=100,'Charging rates'!$D$38*$BH474/(1+'DNO totals'!$D$99)*$CG474,0)</f>
        <v>#VALUE!</v>
      </c>
      <c r="CM474" s="37" t="e">
        <f>IF(MOD('935'!$K474,100)=10,'Charging rates'!$E$38*$BH474/(1+'DNO totals'!$E$99)*$CH474,0)</f>
        <v>#VALUE!</v>
      </c>
      <c r="CN474" s="37" t="e">
        <f>IF(AND(MOD('935'!$K474,10)&gt;0,MOD('935'!$K474,1000)&gt;1),'Charging rates'!$F$38*$BH474/(1+'DNO totals'!$F$99)*$CI474,0)</f>
        <v>#VALUE!</v>
      </c>
      <c r="CO474" s="37" t="e">
        <f>IF(MOD('935'!$K474,1000)=1,'Charging rates'!$G$38*$BH474/(1+'DNO totals'!$G$99)*$CJ474,0)</f>
        <v>#VALUE!</v>
      </c>
      <c r="CP474" s="52" t="e">
        <f t="shared" si="114"/>
        <v>#VALUE!</v>
      </c>
      <c r="CQ474" s="37" t="e">
        <f>IF('935'!$K474&gt;1000,'Charging rates'!$C$38*$AW474*$CF474,0)</f>
        <v>#VALUE!</v>
      </c>
      <c r="CR474" s="37" t="e">
        <f>IF(MOD('935'!$K474,1000)&gt;100,'Charging rates'!$D$38*$AW474*$CG474,0)</f>
        <v>#VALUE!</v>
      </c>
      <c r="CS474" s="37" t="e">
        <f>IF(MOD('935'!$K474,100)&gt;10,'Charging rates'!$E$38*$AW474*$CH474,0)</f>
        <v>#VALUE!</v>
      </c>
      <c r="CT474" s="52" t="e">
        <f t="shared" si="115"/>
        <v>#VALUE!</v>
      </c>
      <c r="CU474" s="33" t="e">
        <f>100*(AP474*'935'!Q474*BZ474)/'11'!B$17</f>
        <v>#VALUE!</v>
      </c>
      <c r="CV474" s="33" t="e">
        <f>100/'11'!B$17*'Charging rates'!B$10*AW474</f>
        <v>#VALUE!</v>
      </c>
      <c r="CW474" s="33" t="e">
        <f>IF(AT474=0,0,(1-BX474/AT474)*(CA474+IF('935'!Q474=0,0,(CB474*'935'!Q474*('11'!C$17-'935'!Y474)/('11'!B$17-'935'!X474)))))</f>
        <v>#VALUE!</v>
      </c>
      <c r="CX474" s="33" t="e">
        <f t="shared" si="116"/>
        <v>#VALUE!</v>
      </c>
      <c r="CY474" s="49" t="e">
        <f t="shared" si="117"/>
        <v>#VALUE!</v>
      </c>
      <c r="CZ474" s="32" t="e">
        <f>AT474*(Parameters!B$21+AU474)*IF('DNO totals'!B$323&lt;0,1,'935'!S474)</f>
        <v>#VALUE!</v>
      </c>
      <c r="DA474" s="52" t="e">
        <f>IF('DNO totals'!B$323&lt;0,1,'935'!S474)*(Parameters!B$21+AU474)</f>
        <v>#VALUE!</v>
      </c>
      <c r="DB474" s="37" t="e">
        <f>CX474+'Charging rates'!B$106*DA474*100/'11'!B$17</f>
        <v>#VALUE!</v>
      </c>
      <c r="DC474" s="37" t="e">
        <f>DB474+'Charging rates'!B$116*(Parameters!B$21+AU474)*100/'11'!B$17*IF('DNO totals'!B$323&lt;0,1,'935'!S474)</f>
        <v>#VALUE!</v>
      </c>
      <c r="DD474" s="37" t="e">
        <f>'Charging rates'!B$97*(CP474+CT474)*100/'11'!B$17</f>
        <v>#VALUE!</v>
      </c>
      <c r="DE474" s="33" t="e">
        <f>MAX(0-(CB474*AU474*'11'!C$17/'11'!B$17),DC474+DD474)</f>
        <v>#VALUE!</v>
      </c>
      <c r="DF474" s="37" t="e">
        <f>IF(BS474,IF(AU474=0,CC474,MAX(0,MIN(CC474,CC474+(DE474/'935'!Q474*('11'!B$17-'935'!X474)/('11'!C$17-'935'!Y474))))),0)</f>
        <v>#VALUE!</v>
      </c>
      <c r="DG474" s="33" t="e">
        <f t="shared" si="118"/>
        <v>#VALUE!</v>
      </c>
      <c r="DH474" s="53" t="e">
        <f t="shared" si="119"/>
        <v>#VALUE!</v>
      </c>
    </row>
    <row r="475" spans="1:112">
      <c r="A475" s="28">
        <v>375</v>
      </c>
      <c r="B475" s="47" t="e">
        <f>'935'!B475</f>
        <v>#VALUE!</v>
      </c>
      <c r="C475" s="48" t="e">
        <f>OR('935'!E475&lt;&gt;"VOID",'935'!F475&lt;&gt;"VOID",'935'!G475&lt;&gt;"VOID")</f>
        <v>#VALUE!</v>
      </c>
      <c r="D475" s="32" t="e">
        <f>IF('935'!D475="VOID",0,'935'!D475*(1-'935'!X475/'11'!B$17))</f>
        <v>#VALUE!</v>
      </c>
      <c r="E475" s="32" t="e">
        <f>IF('935'!E475="VOID",0,'935'!E475*(1-'935'!X475/'11'!B$17))</f>
        <v>#VALUE!</v>
      </c>
      <c r="F475" s="32" t="e">
        <f>IF('935'!F475="VOID",0,'935'!F475*(1-'935'!X475/'11'!B$17))</f>
        <v>#VALUE!</v>
      </c>
      <c r="G475" s="32" t="e">
        <f>IF('935'!G475="VOID",0,'935'!G475*(1-'935'!X475/'11'!B$17))</f>
        <v>#VALUE!</v>
      </c>
      <c r="H475" s="49" t="e">
        <f t="shared" si="100"/>
        <v>#VALUE!</v>
      </c>
      <c r="I475" s="50" t="e">
        <f>MATCH('935'!J475,'913'!$B$6:$B$1205,0)</f>
        <v>#VALUE!</v>
      </c>
      <c r="J475" s="50" t="e">
        <f>MATCH(INDEX('913'!$D$6:$D$1205,I475),'913'!$B$6:$B$1205,0)</f>
        <v>#VALUE!</v>
      </c>
      <c r="K475" s="50" t="e">
        <f>MATCH(INDEX('913'!$D$6:$D$1205,J475),'913'!$B$6:$B$1205,0)</f>
        <v>#VALUE!</v>
      </c>
      <c r="L475" s="50" t="e">
        <f>MATCH(INDEX('913'!$D$6:$D$1205,K475),'913'!$B$6:$B$1205,0)</f>
        <v>#VALUE!</v>
      </c>
      <c r="M475" s="50" t="e">
        <f>MATCH(INDEX('913'!$D$6:$D$1205,L475),'913'!$B$6:$B$1205,0)</f>
        <v>#VALUE!</v>
      </c>
      <c r="N475" s="50" t="e">
        <f>MATCH(INDEX('913'!$D$6:$D$1205,M475),'913'!$B$6:$B$1205,0)</f>
        <v>#VALUE!</v>
      </c>
      <c r="O475" s="50" t="e">
        <f>MATCH(INDEX('913'!$D$6:$D$1205,N475),'913'!$B$6:$B$1205,0)</f>
        <v>#VALUE!</v>
      </c>
      <c r="P475" s="51" t="e">
        <f>MATCH(INDEX('913'!$D$6:$D$1205,O475),'913'!$B$6:$B$1205,0)</f>
        <v>#VALUE!</v>
      </c>
      <c r="Q475" s="37">
        <f>IF(ISNUMBER(I475),MAX(0,INDEX('913'!$E$6:$E$1205,I475)),0)</f>
        <v>0</v>
      </c>
      <c r="R475" s="37">
        <f>IF(ISNUMBER(J475),MAX(0,INDEX('913'!$E$6:$E$1205,J475)),0)</f>
        <v>0</v>
      </c>
      <c r="S475" s="37">
        <f>IF(ISNUMBER(K475),MAX(0,INDEX('913'!$E$6:$E$1205,K475)),0)</f>
        <v>0</v>
      </c>
      <c r="T475" s="37">
        <f>IF(ISNUMBER(L475),MAX(0,INDEX('913'!$E$6:$E$1205,L475)),0)</f>
        <v>0</v>
      </c>
      <c r="U475" s="37">
        <f>IF(ISNUMBER(M475),MAX(0,INDEX('913'!$E$6:$E$1205,M475)),0)</f>
        <v>0</v>
      </c>
      <c r="V475" s="37">
        <f>IF(ISNUMBER(N475),MAX(0,INDEX('913'!$E$6:$E$1205,N475)),0)</f>
        <v>0</v>
      </c>
      <c r="W475" s="37">
        <f>IF(ISNUMBER(O475),MAX(0,INDEX('913'!$E$6:$E$1205,O475)),0)</f>
        <v>0</v>
      </c>
      <c r="X475" s="52">
        <f>IF(ISNUMBER(P475),MAX(0,INDEX('913'!$E$6:$E$1205,P475)),0)</f>
        <v>0</v>
      </c>
      <c r="Y475" s="37">
        <f>IF(ISNUMBER(I475),MAX(0,INDEX('913'!$F$6:$F$1205,I475)),0)</f>
        <v>0</v>
      </c>
      <c r="Z475" s="37">
        <f>IF(ISNUMBER(J475),MAX(0,INDEX('913'!$F$6:$F$1205,J475)),0)</f>
        <v>0</v>
      </c>
      <c r="AA475" s="37">
        <f>IF(ISNUMBER(K475),MAX(0,INDEX('913'!$F$6:$F$1205,K475)),0)</f>
        <v>0</v>
      </c>
      <c r="AB475" s="37">
        <f>IF(ISNUMBER(L475),MAX(0,INDEX('913'!$F$6:$F$1205,L475)),0)</f>
        <v>0</v>
      </c>
      <c r="AC475" s="37">
        <f>IF(ISNUMBER(M475),MAX(0,INDEX('913'!$F$6:$F$1205,M475)),0)</f>
        <v>0</v>
      </c>
      <c r="AD475" s="37">
        <f>IF(ISNUMBER(N475),MAX(0,INDEX('913'!$F$6:$F$1205,N475)),0)</f>
        <v>0</v>
      </c>
      <c r="AE475" s="37">
        <f>IF(ISNUMBER(O475),MAX(0,INDEX('913'!$F$6:$F$1205,O475)),0)</f>
        <v>0</v>
      </c>
      <c r="AF475" s="37">
        <f>IF(ISNUMBER(P475),MAX(0,INDEX('913'!$F$6:$F$1205,P475)),0)</f>
        <v>0</v>
      </c>
      <c r="AG475" s="32">
        <f>IF(ISNUMBER(I475),SQRT(INDEX('913'!$I$6:$I$1205,I475)^2+INDEX('913'!$J$6:$J$1205,I475)^2),0)</f>
        <v>0</v>
      </c>
      <c r="AH475" s="32">
        <f>IF(ISNUMBER(J475),SQRT(INDEX('913'!$I$6:$I$1205,J475)^2+INDEX('913'!$J$6:$J$1205,J475)^2),0)</f>
        <v>0</v>
      </c>
      <c r="AI475" s="32">
        <f>IF(ISNUMBER(K475),SQRT(INDEX('913'!$I$6:$I$1205,K475)^2+INDEX('913'!$J$6:$J$1205,K475)^2),0)</f>
        <v>0</v>
      </c>
      <c r="AJ475" s="32">
        <f>IF(ISNUMBER(L475),SQRT(INDEX('913'!$I$6:$I$1205,L475)^2+INDEX('913'!$J$6:$J$1205,L475)^2),0)</f>
        <v>0</v>
      </c>
      <c r="AK475" s="32">
        <f>IF(ISNUMBER(M475),SQRT(INDEX('913'!$I$6:$I$1205,M475)^2+INDEX('913'!$J$6:$J$1205,M475)^2),0)</f>
        <v>0</v>
      </c>
      <c r="AL475" s="32">
        <f>IF(ISNUMBER(N475),SQRT(INDEX('913'!$I$6:$I$1205,N475)^2+INDEX('913'!$J$6:$J$1205,N475)^2),0)</f>
        <v>0</v>
      </c>
      <c r="AM475" s="32">
        <f>IF(ISNUMBER(O475),SQRT(INDEX('913'!$I$6:$I$1205,O475)^2+INDEX('913'!$J$6:$J$1205,O475)^2),0)</f>
        <v>0</v>
      </c>
      <c r="AN475" s="49">
        <f>IF(ISNUMBER(P475),SQRT(INDEX('913'!$I$6:$I$1205,P475)^2+INDEX('913'!$J$6:$J$1205,P475)^2),0)</f>
        <v>0</v>
      </c>
      <c r="AO475" s="37">
        <f t="shared" si="101"/>
        <v>0</v>
      </c>
      <c r="AP475" s="37">
        <f t="shared" si="102"/>
        <v>0</v>
      </c>
      <c r="AQ475" s="33" t="e">
        <f>-100*'935'!W475*(AO475+AP475)/'11'!C$17</f>
        <v>#VALUE!</v>
      </c>
      <c r="AR475" s="37" t="e">
        <f t="shared" si="103"/>
        <v>#VALUE!</v>
      </c>
      <c r="AS475" s="52" t="e">
        <f t="shared" si="104"/>
        <v>#VALUE!</v>
      </c>
      <c r="AT475" s="32" t="e">
        <f>IF('935'!C475="VOID",0,('935'!C475*(1-'935'!X475/'11'!B$17)))</f>
        <v>#VALUE!</v>
      </c>
      <c r="AU475" s="52" t="e">
        <f>'935'!Q475*(1-'935'!Y475/'11'!C$17)/(1-'935'!X475/'11'!B$17)</f>
        <v>#VALUE!</v>
      </c>
      <c r="AV475" s="37" t="e">
        <f>INDEX('DNO totals'!$B$57:$G$57,IF('935'!K475,IF(MOD('935'!K475,1000),IF(MOD('935'!K475,100),IF(MOD('935'!K475,10),IF(MOD('935'!K475,1000)=1,6,5),4),3),2),1))</f>
        <v>#VALUE!</v>
      </c>
      <c r="AW475" s="52" t="e">
        <f t="shared" si="105"/>
        <v>#VALUE!</v>
      </c>
      <c r="AX475" s="32" t="e">
        <f>IF('935'!V475="VOID",0,'935'!V475*(1-'935'!X475/'11'!B$17))</f>
        <v>#VALUE!</v>
      </c>
      <c r="AY475" s="33" t="e">
        <f>IF(H475,-100*'Charging rates'!B$10/'11'!B$17*AX475/H475,0)</f>
        <v>#VALUE!</v>
      </c>
      <c r="AZ475" s="33" t="e">
        <f>IF(C475,'DNO totals'!B$41,0)</f>
        <v>#VALUE!</v>
      </c>
      <c r="BA475" s="33" t="e">
        <f t="shared" si="106"/>
        <v>#VALUE!</v>
      </c>
      <c r="BB475" s="33" t="e">
        <f t="shared" si="107"/>
        <v>#VALUE!</v>
      </c>
      <c r="BC475" s="53" t="e">
        <f t="shared" si="108"/>
        <v>#VALUE!</v>
      </c>
      <c r="BD475" s="32" t="e">
        <f>IF(AT475,'935'!H475*AT475/(AT475+D475+H475),0)</f>
        <v>#VALUE!</v>
      </c>
      <c r="BE475" s="32" t="e">
        <f>IF(H475,'935'!H475*H475/(AT475+D475+H475),0)</f>
        <v>#VALUE!</v>
      </c>
      <c r="BF475" s="32" t="e">
        <f>BD475*(1-'935'!X475/'11'!B$17)</f>
        <v>#VALUE!</v>
      </c>
      <c r="BG475" s="49" t="e">
        <f>BE475*(1-'935'!X475/'11'!B$17)</f>
        <v>#VALUE!</v>
      </c>
      <c r="BH475" s="52" t="e">
        <f>AV475*Parameters!B$6</f>
        <v>#VALUE!</v>
      </c>
      <c r="BI475" s="37" t="e">
        <f>IF('935'!$K475=1000,'Charging rates'!$C$38*$BH475/(1+'DNO totals'!$C$99)*'935'!$L475,0)</f>
        <v>#VALUE!</v>
      </c>
      <c r="BJ475" s="37" t="e">
        <f>IF(MOD('935'!$K475,1000)=100,'Charging rates'!$D$38*$BH475/(1+'DNO totals'!$D$99)*'935'!$M475,0)</f>
        <v>#VALUE!</v>
      </c>
      <c r="BK475" s="37" t="e">
        <f>IF(MOD('935'!$K475,100)=10,'Charging rates'!$E$38*$BH475/(1+'DNO totals'!$E$99)*'935'!$N475,0)</f>
        <v>#VALUE!</v>
      </c>
      <c r="BL475" s="37" t="e">
        <f>IF(AND(MOD('935'!$K475,10)&gt;0,MOD('935'!$K475,1000)&gt;1),'Charging rates'!$F$38*$BH475/(1+'DNO totals'!$F$99)*'935'!$O475,0)</f>
        <v>#VALUE!</v>
      </c>
      <c r="BM475" s="37" t="e">
        <f>IF(MOD('935'!$K475,1000)=1,'Charging rates'!$G$38*$BH475/(1+'DNO totals'!$G$99)*'935'!$P475,0)</f>
        <v>#VALUE!</v>
      </c>
      <c r="BN475" s="52" t="e">
        <f t="shared" si="109"/>
        <v>#VALUE!</v>
      </c>
      <c r="BO475" s="37" t="e">
        <f>IF('935'!$K475&gt;1000,'Charging rates'!$C$38*$AW475*'935'!$L475,0)</f>
        <v>#VALUE!</v>
      </c>
      <c r="BP475" s="37" t="e">
        <f>IF(MOD('935'!$K475,1000)&gt;100,'Charging rates'!$D$38*$AW475*'935'!$M475,0)</f>
        <v>#VALUE!</v>
      </c>
      <c r="BQ475" s="37" t="e">
        <f>IF(MOD('935'!$K475,100)&gt;10,'Charging rates'!$E$38*$AW475*'935'!$N475,0)</f>
        <v>#VALUE!</v>
      </c>
      <c r="BR475" s="52" t="e">
        <f t="shared" si="110"/>
        <v>#VALUE!</v>
      </c>
      <c r="BS475" s="48" t="e">
        <f>'935'!C475&lt;&gt;"VOID"</f>
        <v>#VALUE!</v>
      </c>
      <c r="BT475" s="33" t="e">
        <f>IF(BS475,(100/'11'!B$17*BD475*((1-'935'!I475)*'Charging rates'!B$51+'Charging rates'!B$63)),0)</f>
        <v>#VALUE!</v>
      </c>
      <c r="BU475" s="33" t="e">
        <f>100/'11'!B$17*BG475*('Charging rates'!B$51+'Charging rates'!B$63)</f>
        <v>#VALUE!</v>
      </c>
      <c r="BV475" s="33" t="e">
        <f>100/'11'!B$17*BE475*('Charging rates'!B$51+'Charging rates'!B$63)</f>
        <v>#VALUE!</v>
      </c>
      <c r="BW475" s="53" t="e">
        <f t="shared" si="111"/>
        <v>#VALUE!</v>
      </c>
      <c r="BX475" s="32" t="e">
        <f>AT475-('935'!T475*(1-'935'!X475/'11'!B$17))</f>
        <v>#VALUE!</v>
      </c>
      <c r="BY475" s="32">
        <f>0-IF(ISNUMBER(I475),INDEX('913'!$I$6:$I$1205,I475),0)-IF(ISNUMBER(J475),INDEX('913'!$I$6:$I$1205,J475),0)-IF(ISNUMBER(K475),INDEX('913'!$I$6:$I$1205,K475),0)-IF(ISNUMBER(L475),INDEX('913'!$I$6:$I$1205,L475),0)-IF(ISNUMBER(M475),INDEX('913'!$I$6:$I$1205,M475),0)-IF(ISNUMBER(N475),INDEX('913'!$I$6:$I$1205,N475),0)-IF(ISNUMBER(O475),INDEX('913'!$I$6:$I$1205,O475),0)-IF(ISNUMBER(P475),INDEX('913'!$I$6:$I$1205,P475),0)</f>
        <v>0</v>
      </c>
      <c r="BZ475" s="37">
        <f>IF(BY475=0,1,MAX(1,SQRT(BY475^2+(IF(ISNUMBER(I475),INDEX('913'!$J$6:$J$1205,I475),0)+IF(ISNUMBER(J475),INDEX('913'!$J$6:$J$1205,J475),0)+IF(ISNUMBER(K475),INDEX('913'!$J$6:$J$1205,K475),0)+IF(ISNUMBER(L475),INDEX('913'!$J$6:$J$1205,L475),0)+IF(ISNUMBER(M475),INDEX('913'!$J$6:$J$1205,M475),0)+IF(ISNUMBER(N475),INDEX('913'!$J$6:$J$1205,N475),0)+IF(ISNUMBER(O475),INDEX('913'!$J$6:$J$1205,O475),0)+IF(ISNUMBER(P475),INDEX('913'!$J$6:$J$1205,P475),0))^2)/BY475))</f>
        <v>1</v>
      </c>
      <c r="CA475" s="33" t="e">
        <f>100*AO475/'11'!B$17</f>
        <v>#VALUE!</v>
      </c>
      <c r="CB475" s="37" t="e">
        <f>100*(AP475*BZ475)/'11'!C$17</f>
        <v>#VALUE!</v>
      </c>
      <c r="CC475" s="37" t="e">
        <f t="shared" si="112"/>
        <v>#VALUE!</v>
      </c>
      <c r="CD475" s="33" t="e">
        <f t="shared" si="113"/>
        <v>#VALUE!</v>
      </c>
      <c r="CE475" s="54" t="e">
        <f>'11'!C$17-'935'!Y475</f>
        <v>#VALUE!</v>
      </c>
      <c r="CF475" s="37" t="e">
        <f>MAX('DNO totals'!B$312+0,MIN('935'!L475+0,'DNO totals'!B$304+0))</f>
        <v>#VALUE!</v>
      </c>
      <c r="CG475" s="37" t="e">
        <f>MAX('DNO totals'!C$312+0,MIN('935'!M475+0,'DNO totals'!C$304+0))</f>
        <v>#VALUE!</v>
      </c>
      <c r="CH475" s="37" t="e">
        <f>MAX('DNO totals'!D$312+0,MIN('935'!N475+0,'DNO totals'!D$304+0))</f>
        <v>#VALUE!</v>
      </c>
      <c r="CI475" s="37" t="e">
        <f>MAX('DNO totals'!E$312+0,MIN('935'!O475+0,'DNO totals'!E$304+0))</f>
        <v>#VALUE!</v>
      </c>
      <c r="CJ475" s="52" t="e">
        <f>MAX('DNO totals'!F$312+0,MIN('935'!P475+0,'DNO totals'!F$304+0))</f>
        <v>#VALUE!</v>
      </c>
      <c r="CK475" s="37" t="e">
        <f>IF('935'!$K475=1000,'Charging rates'!$C$38*$BH475/(1+'DNO totals'!$C$99)*$CF475,0)</f>
        <v>#VALUE!</v>
      </c>
      <c r="CL475" s="37" t="e">
        <f>IF(MOD('935'!$K475,1000)=100,'Charging rates'!$D$38*$BH475/(1+'DNO totals'!$D$99)*$CG475,0)</f>
        <v>#VALUE!</v>
      </c>
      <c r="CM475" s="37" t="e">
        <f>IF(MOD('935'!$K475,100)=10,'Charging rates'!$E$38*$BH475/(1+'DNO totals'!$E$99)*$CH475,0)</f>
        <v>#VALUE!</v>
      </c>
      <c r="CN475" s="37" t="e">
        <f>IF(AND(MOD('935'!$K475,10)&gt;0,MOD('935'!$K475,1000)&gt;1),'Charging rates'!$F$38*$BH475/(1+'DNO totals'!$F$99)*$CI475,0)</f>
        <v>#VALUE!</v>
      </c>
      <c r="CO475" s="37" t="e">
        <f>IF(MOD('935'!$K475,1000)=1,'Charging rates'!$G$38*$BH475/(1+'DNO totals'!$G$99)*$CJ475,0)</f>
        <v>#VALUE!</v>
      </c>
      <c r="CP475" s="52" t="e">
        <f t="shared" si="114"/>
        <v>#VALUE!</v>
      </c>
      <c r="CQ475" s="37" t="e">
        <f>IF('935'!$K475&gt;1000,'Charging rates'!$C$38*$AW475*$CF475,0)</f>
        <v>#VALUE!</v>
      </c>
      <c r="CR475" s="37" t="e">
        <f>IF(MOD('935'!$K475,1000)&gt;100,'Charging rates'!$D$38*$AW475*$CG475,0)</f>
        <v>#VALUE!</v>
      </c>
      <c r="CS475" s="37" t="e">
        <f>IF(MOD('935'!$K475,100)&gt;10,'Charging rates'!$E$38*$AW475*$CH475,0)</f>
        <v>#VALUE!</v>
      </c>
      <c r="CT475" s="52" t="e">
        <f t="shared" si="115"/>
        <v>#VALUE!</v>
      </c>
      <c r="CU475" s="33" t="e">
        <f>100*(AP475*'935'!Q475*BZ475)/'11'!B$17</f>
        <v>#VALUE!</v>
      </c>
      <c r="CV475" s="33" t="e">
        <f>100/'11'!B$17*'Charging rates'!B$10*AW475</f>
        <v>#VALUE!</v>
      </c>
      <c r="CW475" s="33" t="e">
        <f>IF(AT475=0,0,(1-BX475/AT475)*(CA475+IF('935'!Q475=0,0,(CB475*'935'!Q475*('11'!C$17-'935'!Y475)/('11'!B$17-'935'!X475)))))</f>
        <v>#VALUE!</v>
      </c>
      <c r="CX475" s="33" t="e">
        <f t="shared" si="116"/>
        <v>#VALUE!</v>
      </c>
      <c r="CY475" s="49" t="e">
        <f t="shared" si="117"/>
        <v>#VALUE!</v>
      </c>
      <c r="CZ475" s="32" t="e">
        <f>AT475*(Parameters!B$21+AU475)*IF('DNO totals'!B$323&lt;0,1,'935'!S475)</f>
        <v>#VALUE!</v>
      </c>
      <c r="DA475" s="52" t="e">
        <f>IF('DNO totals'!B$323&lt;0,1,'935'!S475)*(Parameters!B$21+AU475)</f>
        <v>#VALUE!</v>
      </c>
      <c r="DB475" s="37" t="e">
        <f>CX475+'Charging rates'!B$106*DA475*100/'11'!B$17</f>
        <v>#VALUE!</v>
      </c>
      <c r="DC475" s="37" t="e">
        <f>DB475+'Charging rates'!B$116*(Parameters!B$21+AU475)*100/'11'!B$17*IF('DNO totals'!B$323&lt;0,1,'935'!S475)</f>
        <v>#VALUE!</v>
      </c>
      <c r="DD475" s="37" t="e">
        <f>'Charging rates'!B$97*(CP475+CT475)*100/'11'!B$17</f>
        <v>#VALUE!</v>
      </c>
      <c r="DE475" s="33" t="e">
        <f>MAX(0-(CB475*AU475*'11'!C$17/'11'!B$17),DC475+DD475)</f>
        <v>#VALUE!</v>
      </c>
      <c r="DF475" s="37" t="e">
        <f>IF(BS475,IF(AU475=0,CC475,MAX(0,MIN(CC475,CC475+(DE475/'935'!Q475*('11'!B$17-'935'!X475)/('11'!C$17-'935'!Y475))))),0)</f>
        <v>#VALUE!</v>
      </c>
      <c r="DG475" s="33" t="e">
        <f t="shared" si="118"/>
        <v>#VALUE!</v>
      </c>
      <c r="DH475" s="53" t="e">
        <f t="shared" si="119"/>
        <v>#VALUE!</v>
      </c>
    </row>
    <row r="476" spans="1:112">
      <c r="A476" s="28">
        <v>376</v>
      </c>
      <c r="B476" s="47" t="e">
        <f>'935'!B476</f>
        <v>#VALUE!</v>
      </c>
      <c r="C476" s="48" t="e">
        <f>OR('935'!E476&lt;&gt;"VOID",'935'!F476&lt;&gt;"VOID",'935'!G476&lt;&gt;"VOID")</f>
        <v>#VALUE!</v>
      </c>
      <c r="D476" s="32" t="e">
        <f>IF('935'!D476="VOID",0,'935'!D476*(1-'935'!X476/'11'!B$17))</f>
        <v>#VALUE!</v>
      </c>
      <c r="E476" s="32" t="e">
        <f>IF('935'!E476="VOID",0,'935'!E476*(1-'935'!X476/'11'!B$17))</f>
        <v>#VALUE!</v>
      </c>
      <c r="F476" s="32" t="e">
        <f>IF('935'!F476="VOID",0,'935'!F476*(1-'935'!X476/'11'!B$17))</f>
        <v>#VALUE!</v>
      </c>
      <c r="G476" s="32" t="e">
        <f>IF('935'!G476="VOID",0,'935'!G476*(1-'935'!X476/'11'!B$17))</f>
        <v>#VALUE!</v>
      </c>
      <c r="H476" s="49" t="e">
        <f t="shared" si="100"/>
        <v>#VALUE!</v>
      </c>
      <c r="I476" s="50" t="e">
        <f>MATCH('935'!J476,'913'!$B$6:$B$1205,0)</f>
        <v>#VALUE!</v>
      </c>
      <c r="J476" s="50" t="e">
        <f>MATCH(INDEX('913'!$D$6:$D$1205,I476),'913'!$B$6:$B$1205,0)</f>
        <v>#VALUE!</v>
      </c>
      <c r="K476" s="50" t="e">
        <f>MATCH(INDEX('913'!$D$6:$D$1205,J476),'913'!$B$6:$B$1205,0)</f>
        <v>#VALUE!</v>
      </c>
      <c r="L476" s="50" t="e">
        <f>MATCH(INDEX('913'!$D$6:$D$1205,K476),'913'!$B$6:$B$1205,0)</f>
        <v>#VALUE!</v>
      </c>
      <c r="M476" s="50" t="e">
        <f>MATCH(INDEX('913'!$D$6:$D$1205,L476),'913'!$B$6:$B$1205,0)</f>
        <v>#VALUE!</v>
      </c>
      <c r="N476" s="50" t="e">
        <f>MATCH(INDEX('913'!$D$6:$D$1205,M476),'913'!$B$6:$B$1205,0)</f>
        <v>#VALUE!</v>
      </c>
      <c r="O476" s="50" t="e">
        <f>MATCH(INDEX('913'!$D$6:$D$1205,N476),'913'!$B$6:$B$1205,0)</f>
        <v>#VALUE!</v>
      </c>
      <c r="P476" s="51" t="e">
        <f>MATCH(INDEX('913'!$D$6:$D$1205,O476),'913'!$B$6:$B$1205,0)</f>
        <v>#VALUE!</v>
      </c>
      <c r="Q476" s="37">
        <f>IF(ISNUMBER(I476),MAX(0,INDEX('913'!$E$6:$E$1205,I476)),0)</f>
        <v>0</v>
      </c>
      <c r="R476" s="37">
        <f>IF(ISNUMBER(J476),MAX(0,INDEX('913'!$E$6:$E$1205,J476)),0)</f>
        <v>0</v>
      </c>
      <c r="S476" s="37">
        <f>IF(ISNUMBER(K476),MAX(0,INDEX('913'!$E$6:$E$1205,K476)),0)</f>
        <v>0</v>
      </c>
      <c r="T476" s="37">
        <f>IF(ISNUMBER(L476),MAX(0,INDEX('913'!$E$6:$E$1205,L476)),0)</f>
        <v>0</v>
      </c>
      <c r="U476" s="37">
        <f>IF(ISNUMBER(M476),MAX(0,INDEX('913'!$E$6:$E$1205,M476)),0)</f>
        <v>0</v>
      </c>
      <c r="V476" s="37">
        <f>IF(ISNUMBER(N476),MAX(0,INDEX('913'!$E$6:$E$1205,N476)),0)</f>
        <v>0</v>
      </c>
      <c r="W476" s="37">
        <f>IF(ISNUMBER(O476),MAX(0,INDEX('913'!$E$6:$E$1205,O476)),0)</f>
        <v>0</v>
      </c>
      <c r="X476" s="52">
        <f>IF(ISNUMBER(P476),MAX(0,INDEX('913'!$E$6:$E$1205,P476)),0)</f>
        <v>0</v>
      </c>
      <c r="Y476" s="37">
        <f>IF(ISNUMBER(I476),MAX(0,INDEX('913'!$F$6:$F$1205,I476)),0)</f>
        <v>0</v>
      </c>
      <c r="Z476" s="37">
        <f>IF(ISNUMBER(J476),MAX(0,INDEX('913'!$F$6:$F$1205,J476)),0)</f>
        <v>0</v>
      </c>
      <c r="AA476" s="37">
        <f>IF(ISNUMBER(K476),MAX(0,INDEX('913'!$F$6:$F$1205,K476)),0)</f>
        <v>0</v>
      </c>
      <c r="AB476" s="37">
        <f>IF(ISNUMBER(L476),MAX(0,INDEX('913'!$F$6:$F$1205,L476)),0)</f>
        <v>0</v>
      </c>
      <c r="AC476" s="37">
        <f>IF(ISNUMBER(M476),MAX(0,INDEX('913'!$F$6:$F$1205,M476)),0)</f>
        <v>0</v>
      </c>
      <c r="AD476" s="37">
        <f>IF(ISNUMBER(N476),MAX(0,INDEX('913'!$F$6:$F$1205,N476)),0)</f>
        <v>0</v>
      </c>
      <c r="AE476" s="37">
        <f>IF(ISNUMBER(O476),MAX(0,INDEX('913'!$F$6:$F$1205,O476)),0)</f>
        <v>0</v>
      </c>
      <c r="AF476" s="37">
        <f>IF(ISNUMBER(P476),MAX(0,INDEX('913'!$F$6:$F$1205,P476)),0)</f>
        <v>0</v>
      </c>
      <c r="AG476" s="32">
        <f>IF(ISNUMBER(I476),SQRT(INDEX('913'!$I$6:$I$1205,I476)^2+INDEX('913'!$J$6:$J$1205,I476)^2),0)</f>
        <v>0</v>
      </c>
      <c r="AH476" s="32">
        <f>IF(ISNUMBER(J476),SQRT(INDEX('913'!$I$6:$I$1205,J476)^2+INDEX('913'!$J$6:$J$1205,J476)^2),0)</f>
        <v>0</v>
      </c>
      <c r="AI476" s="32">
        <f>IF(ISNUMBER(K476),SQRT(INDEX('913'!$I$6:$I$1205,K476)^2+INDEX('913'!$J$6:$J$1205,K476)^2),0)</f>
        <v>0</v>
      </c>
      <c r="AJ476" s="32">
        <f>IF(ISNUMBER(L476),SQRT(INDEX('913'!$I$6:$I$1205,L476)^2+INDEX('913'!$J$6:$J$1205,L476)^2),0)</f>
        <v>0</v>
      </c>
      <c r="AK476" s="32">
        <f>IF(ISNUMBER(M476),SQRT(INDEX('913'!$I$6:$I$1205,M476)^2+INDEX('913'!$J$6:$J$1205,M476)^2),0)</f>
        <v>0</v>
      </c>
      <c r="AL476" s="32">
        <f>IF(ISNUMBER(N476),SQRT(INDEX('913'!$I$6:$I$1205,N476)^2+INDEX('913'!$J$6:$J$1205,N476)^2),0)</f>
        <v>0</v>
      </c>
      <c r="AM476" s="32">
        <f>IF(ISNUMBER(O476),SQRT(INDEX('913'!$I$6:$I$1205,O476)^2+INDEX('913'!$J$6:$J$1205,O476)^2),0)</f>
        <v>0</v>
      </c>
      <c r="AN476" s="49">
        <f>IF(ISNUMBER(P476),SQRT(INDEX('913'!$I$6:$I$1205,P476)^2+INDEX('913'!$J$6:$J$1205,P476)^2),0)</f>
        <v>0</v>
      </c>
      <c r="AO476" s="37">
        <f t="shared" si="101"/>
        <v>0</v>
      </c>
      <c r="AP476" s="37">
        <f t="shared" si="102"/>
        <v>0</v>
      </c>
      <c r="AQ476" s="33" t="e">
        <f>-100*'935'!W476*(AO476+AP476)/'11'!C$17</f>
        <v>#VALUE!</v>
      </c>
      <c r="AR476" s="37" t="e">
        <f t="shared" si="103"/>
        <v>#VALUE!</v>
      </c>
      <c r="AS476" s="52" t="e">
        <f t="shared" si="104"/>
        <v>#VALUE!</v>
      </c>
      <c r="AT476" s="32" t="e">
        <f>IF('935'!C476="VOID",0,('935'!C476*(1-'935'!X476/'11'!B$17)))</f>
        <v>#VALUE!</v>
      </c>
      <c r="AU476" s="52" t="e">
        <f>'935'!Q476*(1-'935'!Y476/'11'!C$17)/(1-'935'!X476/'11'!B$17)</f>
        <v>#VALUE!</v>
      </c>
      <c r="AV476" s="37" t="e">
        <f>INDEX('DNO totals'!$B$57:$G$57,IF('935'!K476,IF(MOD('935'!K476,1000),IF(MOD('935'!K476,100),IF(MOD('935'!K476,10),IF(MOD('935'!K476,1000)=1,6,5),4),3),2),1))</f>
        <v>#VALUE!</v>
      </c>
      <c r="AW476" s="52" t="e">
        <f t="shared" si="105"/>
        <v>#VALUE!</v>
      </c>
      <c r="AX476" s="32" t="e">
        <f>IF('935'!V476="VOID",0,'935'!V476*(1-'935'!X476/'11'!B$17))</f>
        <v>#VALUE!</v>
      </c>
      <c r="AY476" s="33" t="e">
        <f>IF(H476,-100*'Charging rates'!B$10/'11'!B$17*AX476/H476,0)</f>
        <v>#VALUE!</v>
      </c>
      <c r="AZ476" s="33" t="e">
        <f>IF(C476,'DNO totals'!B$41,0)</f>
        <v>#VALUE!</v>
      </c>
      <c r="BA476" s="33" t="e">
        <f t="shared" si="106"/>
        <v>#VALUE!</v>
      </c>
      <c r="BB476" s="33" t="e">
        <f t="shared" si="107"/>
        <v>#VALUE!</v>
      </c>
      <c r="BC476" s="53" t="e">
        <f t="shared" si="108"/>
        <v>#VALUE!</v>
      </c>
      <c r="BD476" s="32" t="e">
        <f>IF(AT476,'935'!H476*AT476/(AT476+D476+H476),0)</f>
        <v>#VALUE!</v>
      </c>
      <c r="BE476" s="32" t="e">
        <f>IF(H476,'935'!H476*H476/(AT476+D476+H476),0)</f>
        <v>#VALUE!</v>
      </c>
      <c r="BF476" s="32" t="e">
        <f>BD476*(1-'935'!X476/'11'!B$17)</f>
        <v>#VALUE!</v>
      </c>
      <c r="BG476" s="49" t="e">
        <f>BE476*(1-'935'!X476/'11'!B$17)</f>
        <v>#VALUE!</v>
      </c>
      <c r="BH476" s="52" t="e">
        <f>AV476*Parameters!B$6</f>
        <v>#VALUE!</v>
      </c>
      <c r="BI476" s="37" t="e">
        <f>IF('935'!$K476=1000,'Charging rates'!$C$38*$BH476/(1+'DNO totals'!$C$99)*'935'!$L476,0)</f>
        <v>#VALUE!</v>
      </c>
      <c r="BJ476" s="37" t="e">
        <f>IF(MOD('935'!$K476,1000)=100,'Charging rates'!$D$38*$BH476/(1+'DNO totals'!$D$99)*'935'!$M476,0)</f>
        <v>#VALUE!</v>
      </c>
      <c r="BK476" s="37" t="e">
        <f>IF(MOD('935'!$K476,100)=10,'Charging rates'!$E$38*$BH476/(1+'DNO totals'!$E$99)*'935'!$N476,0)</f>
        <v>#VALUE!</v>
      </c>
      <c r="BL476" s="37" t="e">
        <f>IF(AND(MOD('935'!$K476,10)&gt;0,MOD('935'!$K476,1000)&gt;1),'Charging rates'!$F$38*$BH476/(1+'DNO totals'!$F$99)*'935'!$O476,0)</f>
        <v>#VALUE!</v>
      </c>
      <c r="BM476" s="37" t="e">
        <f>IF(MOD('935'!$K476,1000)=1,'Charging rates'!$G$38*$BH476/(1+'DNO totals'!$G$99)*'935'!$P476,0)</f>
        <v>#VALUE!</v>
      </c>
      <c r="BN476" s="52" t="e">
        <f t="shared" si="109"/>
        <v>#VALUE!</v>
      </c>
      <c r="BO476" s="37" t="e">
        <f>IF('935'!$K476&gt;1000,'Charging rates'!$C$38*$AW476*'935'!$L476,0)</f>
        <v>#VALUE!</v>
      </c>
      <c r="BP476" s="37" t="e">
        <f>IF(MOD('935'!$K476,1000)&gt;100,'Charging rates'!$D$38*$AW476*'935'!$M476,0)</f>
        <v>#VALUE!</v>
      </c>
      <c r="BQ476" s="37" t="e">
        <f>IF(MOD('935'!$K476,100)&gt;10,'Charging rates'!$E$38*$AW476*'935'!$N476,0)</f>
        <v>#VALUE!</v>
      </c>
      <c r="BR476" s="52" t="e">
        <f t="shared" si="110"/>
        <v>#VALUE!</v>
      </c>
      <c r="BS476" s="48" t="e">
        <f>'935'!C476&lt;&gt;"VOID"</f>
        <v>#VALUE!</v>
      </c>
      <c r="BT476" s="33" t="e">
        <f>IF(BS476,(100/'11'!B$17*BD476*((1-'935'!I476)*'Charging rates'!B$51+'Charging rates'!B$63)),0)</f>
        <v>#VALUE!</v>
      </c>
      <c r="BU476" s="33" t="e">
        <f>100/'11'!B$17*BG476*('Charging rates'!B$51+'Charging rates'!B$63)</f>
        <v>#VALUE!</v>
      </c>
      <c r="BV476" s="33" t="e">
        <f>100/'11'!B$17*BE476*('Charging rates'!B$51+'Charging rates'!B$63)</f>
        <v>#VALUE!</v>
      </c>
      <c r="BW476" s="53" t="e">
        <f t="shared" si="111"/>
        <v>#VALUE!</v>
      </c>
      <c r="BX476" s="32" t="e">
        <f>AT476-('935'!T476*(1-'935'!X476/'11'!B$17))</f>
        <v>#VALUE!</v>
      </c>
      <c r="BY476" s="32">
        <f>0-IF(ISNUMBER(I476),INDEX('913'!$I$6:$I$1205,I476),0)-IF(ISNUMBER(J476),INDEX('913'!$I$6:$I$1205,J476),0)-IF(ISNUMBER(K476),INDEX('913'!$I$6:$I$1205,K476),0)-IF(ISNUMBER(L476),INDEX('913'!$I$6:$I$1205,L476),0)-IF(ISNUMBER(M476),INDEX('913'!$I$6:$I$1205,M476),0)-IF(ISNUMBER(N476),INDEX('913'!$I$6:$I$1205,N476),0)-IF(ISNUMBER(O476),INDEX('913'!$I$6:$I$1205,O476),0)-IF(ISNUMBER(P476),INDEX('913'!$I$6:$I$1205,P476),0)</f>
        <v>0</v>
      </c>
      <c r="BZ476" s="37">
        <f>IF(BY476=0,1,MAX(1,SQRT(BY476^2+(IF(ISNUMBER(I476),INDEX('913'!$J$6:$J$1205,I476),0)+IF(ISNUMBER(J476),INDEX('913'!$J$6:$J$1205,J476),0)+IF(ISNUMBER(K476),INDEX('913'!$J$6:$J$1205,K476),0)+IF(ISNUMBER(L476),INDEX('913'!$J$6:$J$1205,L476),0)+IF(ISNUMBER(M476),INDEX('913'!$J$6:$J$1205,M476),0)+IF(ISNUMBER(N476),INDEX('913'!$J$6:$J$1205,N476),0)+IF(ISNUMBER(O476),INDEX('913'!$J$6:$J$1205,O476),0)+IF(ISNUMBER(P476),INDEX('913'!$J$6:$J$1205,P476),0))^2)/BY476))</f>
        <v>1</v>
      </c>
      <c r="CA476" s="33" t="e">
        <f>100*AO476/'11'!B$17</f>
        <v>#VALUE!</v>
      </c>
      <c r="CB476" s="37" t="e">
        <f>100*(AP476*BZ476)/'11'!C$17</f>
        <v>#VALUE!</v>
      </c>
      <c r="CC476" s="37" t="e">
        <f t="shared" si="112"/>
        <v>#VALUE!</v>
      </c>
      <c r="CD476" s="33" t="e">
        <f t="shared" si="113"/>
        <v>#VALUE!</v>
      </c>
      <c r="CE476" s="54" t="e">
        <f>'11'!C$17-'935'!Y476</f>
        <v>#VALUE!</v>
      </c>
      <c r="CF476" s="37" t="e">
        <f>MAX('DNO totals'!B$312+0,MIN('935'!L476+0,'DNO totals'!B$304+0))</f>
        <v>#VALUE!</v>
      </c>
      <c r="CG476" s="37" t="e">
        <f>MAX('DNO totals'!C$312+0,MIN('935'!M476+0,'DNO totals'!C$304+0))</f>
        <v>#VALUE!</v>
      </c>
      <c r="CH476" s="37" t="e">
        <f>MAX('DNO totals'!D$312+0,MIN('935'!N476+0,'DNO totals'!D$304+0))</f>
        <v>#VALUE!</v>
      </c>
      <c r="CI476" s="37" t="e">
        <f>MAX('DNO totals'!E$312+0,MIN('935'!O476+0,'DNO totals'!E$304+0))</f>
        <v>#VALUE!</v>
      </c>
      <c r="CJ476" s="52" t="e">
        <f>MAX('DNO totals'!F$312+0,MIN('935'!P476+0,'DNO totals'!F$304+0))</f>
        <v>#VALUE!</v>
      </c>
      <c r="CK476" s="37" t="e">
        <f>IF('935'!$K476=1000,'Charging rates'!$C$38*$BH476/(1+'DNO totals'!$C$99)*$CF476,0)</f>
        <v>#VALUE!</v>
      </c>
      <c r="CL476" s="37" t="e">
        <f>IF(MOD('935'!$K476,1000)=100,'Charging rates'!$D$38*$BH476/(1+'DNO totals'!$D$99)*$CG476,0)</f>
        <v>#VALUE!</v>
      </c>
      <c r="CM476" s="37" t="e">
        <f>IF(MOD('935'!$K476,100)=10,'Charging rates'!$E$38*$BH476/(1+'DNO totals'!$E$99)*$CH476,0)</f>
        <v>#VALUE!</v>
      </c>
      <c r="CN476" s="37" t="e">
        <f>IF(AND(MOD('935'!$K476,10)&gt;0,MOD('935'!$K476,1000)&gt;1),'Charging rates'!$F$38*$BH476/(1+'DNO totals'!$F$99)*$CI476,0)</f>
        <v>#VALUE!</v>
      </c>
      <c r="CO476" s="37" t="e">
        <f>IF(MOD('935'!$K476,1000)=1,'Charging rates'!$G$38*$BH476/(1+'DNO totals'!$G$99)*$CJ476,0)</f>
        <v>#VALUE!</v>
      </c>
      <c r="CP476" s="52" t="e">
        <f t="shared" si="114"/>
        <v>#VALUE!</v>
      </c>
      <c r="CQ476" s="37" t="e">
        <f>IF('935'!$K476&gt;1000,'Charging rates'!$C$38*$AW476*$CF476,0)</f>
        <v>#VALUE!</v>
      </c>
      <c r="CR476" s="37" t="e">
        <f>IF(MOD('935'!$K476,1000)&gt;100,'Charging rates'!$D$38*$AW476*$CG476,0)</f>
        <v>#VALUE!</v>
      </c>
      <c r="CS476" s="37" t="e">
        <f>IF(MOD('935'!$K476,100)&gt;10,'Charging rates'!$E$38*$AW476*$CH476,0)</f>
        <v>#VALUE!</v>
      </c>
      <c r="CT476" s="52" t="e">
        <f t="shared" si="115"/>
        <v>#VALUE!</v>
      </c>
      <c r="CU476" s="33" t="e">
        <f>100*(AP476*'935'!Q476*BZ476)/'11'!B$17</f>
        <v>#VALUE!</v>
      </c>
      <c r="CV476" s="33" t="e">
        <f>100/'11'!B$17*'Charging rates'!B$10*AW476</f>
        <v>#VALUE!</v>
      </c>
      <c r="CW476" s="33" t="e">
        <f>IF(AT476=0,0,(1-BX476/AT476)*(CA476+IF('935'!Q476=0,0,(CB476*'935'!Q476*('11'!C$17-'935'!Y476)/('11'!B$17-'935'!X476)))))</f>
        <v>#VALUE!</v>
      </c>
      <c r="CX476" s="33" t="e">
        <f t="shared" si="116"/>
        <v>#VALUE!</v>
      </c>
      <c r="CY476" s="49" t="e">
        <f t="shared" si="117"/>
        <v>#VALUE!</v>
      </c>
      <c r="CZ476" s="32" t="e">
        <f>AT476*(Parameters!B$21+AU476)*IF('DNO totals'!B$323&lt;0,1,'935'!S476)</f>
        <v>#VALUE!</v>
      </c>
      <c r="DA476" s="52" t="e">
        <f>IF('DNO totals'!B$323&lt;0,1,'935'!S476)*(Parameters!B$21+AU476)</f>
        <v>#VALUE!</v>
      </c>
      <c r="DB476" s="37" t="e">
        <f>CX476+'Charging rates'!B$106*DA476*100/'11'!B$17</f>
        <v>#VALUE!</v>
      </c>
      <c r="DC476" s="37" t="e">
        <f>DB476+'Charging rates'!B$116*(Parameters!B$21+AU476)*100/'11'!B$17*IF('DNO totals'!B$323&lt;0,1,'935'!S476)</f>
        <v>#VALUE!</v>
      </c>
      <c r="DD476" s="37" t="e">
        <f>'Charging rates'!B$97*(CP476+CT476)*100/'11'!B$17</f>
        <v>#VALUE!</v>
      </c>
      <c r="DE476" s="33" t="e">
        <f>MAX(0-(CB476*AU476*'11'!C$17/'11'!B$17),DC476+DD476)</f>
        <v>#VALUE!</v>
      </c>
      <c r="DF476" s="37" t="e">
        <f>IF(BS476,IF(AU476=0,CC476,MAX(0,MIN(CC476,CC476+(DE476/'935'!Q476*('11'!B$17-'935'!X476)/('11'!C$17-'935'!Y476))))),0)</f>
        <v>#VALUE!</v>
      </c>
      <c r="DG476" s="33" t="e">
        <f t="shared" si="118"/>
        <v>#VALUE!</v>
      </c>
      <c r="DH476" s="53" t="e">
        <f t="shared" si="119"/>
        <v>#VALUE!</v>
      </c>
    </row>
    <row r="477" spans="1:112">
      <c r="A477" s="28">
        <v>377</v>
      </c>
      <c r="B477" s="47" t="e">
        <f>'935'!B477</f>
        <v>#VALUE!</v>
      </c>
      <c r="C477" s="48" t="e">
        <f>OR('935'!E477&lt;&gt;"VOID",'935'!F477&lt;&gt;"VOID",'935'!G477&lt;&gt;"VOID")</f>
        <v>#VALUE!</v>
      </c>
      <c r="D477" s="32" t="e">
        <f>IF('935'!D477="VOID",0,'935'!D477*(1-'935'!X477/'11'!B$17))</f>
        <v>#VALUE!</v>
      </c>
      <c r="E477" s="32" t="e">
        <f>IF('935'!E477="VOID",0,'935'!E477*(1-'935'!X477/'11'!B$17))</f>
        <v>#VALUE!</v>
      </c>
      <c r="F477" s="32" t="e">
        <f>IF('935'!F477="VOID",0,'935'!F477*(1-'935'!X477/'11'!B$17))</f>
        <v>#VALUE!</v>
      </c>
      <c r="G477" s="32" t="e">
        <f>IF('935'!G477="VOID",0,'935'!G477*(1-'935'!X477/'11'!B$17))</f>
        <v>#VALUE!</v>
      </c>
      <c r="H477" s="49" t="e">
        <f t="shared" si="100"/>
        <v>#VALUE!</v>
      </c>
      <c r="I477" s="50" t="e">
        <f>MATCH('935'!J477,'913'!$B$6:$B$1205,0)</f>
        <v>#VALUE!</v>
      </c>
      <c r="J477" s="50" t="e">
        <f>MATCH(INDEX('913'!$D$6:$D$1205,I477),'913'!$B$6:$B$1205,0)</f>
        <v>#VALUE!</v>
      </c>
      <c r="K477" s="50" t="e">
        <f>MATCH(INDEX('913'!$D$6:$D$1205,J477),'913'!$B$6:$B$1205,0)</f>
        <v>#VALUE!</v>
      </c>
      <c r="L477" s="50" t="e">
        <f>MATCH(INDEX('913'!$D$6:$D$1205,K477),'913'!$B$6:$B$1205,0)</f>
        <v>#VALUE!</v>
      </c>
      <c r="M477" s="50" t="e">
        <f>MATCH(INDEX('913'!$D$6:$D$1205,L477),'913'!$B$6:$B$1205,0)</f>
        <v>#VALUE!</v>
      </c>
      <c r="N477" s="50" t="e">
        <f>MATCH(INDEX('913'!$D$6:$D$1205,M477),'913'!$B$6:$B$1205,0)</f>
        <v>#VALUE!</v>
      </c>
      <c r="O477" s="50" t="e">
        <f>MATCH(INDEX('913'!$D$6:$D$1205,N477),'913'!$B$6:$B$1205,0)</f>
        <v>#VALUE!</v>
      </c>
      <c r="P477" s="51" t="e">
        <f>MATCH(INDEX('913'!$D$6:$D$1205,O477),'913'!$B$6:$B$1205,0)</f>
        <v>#VALUE!</v>
      </c>
      <c r="Q477" s="37">
        <f>IF(ISNUMBER(I477),MAX(0,INDEX('913'!$E$6:$E$1205,I477)),0)</f>
        <v>0</v>
      </c>
      <c r="R477" s="37">
        <f>IF(ISNUMBER(J477),MAX(0,INDEX('913'!$E$6:$E$1205,J477)),0)</f>
        <v>0</v>
      </c>
      <c r="S477" s="37">
        <f>IF(ISNUMBER(K477),MAX(0,INDEX('913'!$E$6:$E$1205,K477)),0)</f>
        <v>0</v>
      </c>
      <c r="T477" s="37">
        <f>IF(ISNUMBER(L477),MAX(0,INDEX('913'!$E$6:$E$1205,L477)),0)</f>
        <v>0</v>
      </c>
      <c r="U477" s="37">
        <f>IF(ISNUMBER(M477),MAX(0,INDEX('913'!$E$6:$E$1205,M477)),0)</f>
        <v>0</v>
      </c>
      <c r="V477" s="37">
        <f>IF(ISNUMBER(N477),MAX(0,INDEX('913'!$E$6:$E$1205,N477)),0)</f>
        <v>0</v>
      </c>
      <c r="W477" s="37">
        <f>IF(ISNUMBER(O477),MAX(0,INDEX('913'!$E$6:$E$1205,O477)),0)</f>
        <v>0</v>
      </c>
      <c r="X477" s="52">
        <f>IF(ISNUMBER(P477),MAX(0,INDEX('913'!$E$6:$E$1205,P477)),0)</f>
        <v>0</v>
      </c>
      <c r="Y477" s="37">
        <f>IF(ISNUMBER(I477),MAX(0,INDEX('913'!$F$6:$F$1205,I477)),0)</f>
        <v>0</v>
      </c>
      <c r="Z477" s="37">
        <f>IF(ISNUMBER(J477),MAX(0,INDEX('913'!$F$6:$F$1205,J477)),0)</f>
        <v>0</v>
      </c>
      <c r="AA477" s="37">
        <f>IF(ISNUMBER(K477),MAX(0,INDEX('913'!$F$6:$F$1205,K477)),0)</f>
        <v>0</v>
      </c>
      <c r="AB477" s="37">
        <f>IF(ISNUMBER(L477),MAX(0,INDEX('913'!$F$6:$F$1205,L477)),0)</f>
        <v>0</v>
      </c>
      <c r="AC477" s="37">
        <f>IF(ISNUMBER(M477),MAX(0,INDEX('913'!$F$6:$F$1205,M477)),0)</f>
        <v>0</v>
      </c>
      <c r="AD477" s="37">
        <f>IF(ISNUMBER(N477),MAX(0,INDEX('913'!$F$6:$F$1205,N477)),0)</f>
        <v>0</v>
      </c>
      <c r="AE477" s="37">
        <f>IF(ISNUMBER(O477),MAX(0,INDEX('913'!$F$6:$F$1205,O477)),0)</f>
        <v>0</v>
      </c>
      <c r="AF477" s="37">
        <f>IF(ISNUMBER(P477),MAX(0,INDEX('913'!$F$6:$F$1205,P477)),0)</f>
        <v>0</v>
      </c>
      <c r="AG477" s="32">
        <f>IF(ISNUMBER(I477),SQRT(INDEX('913'!$I$6:$I$1205,I477)^2+INDEX('913'!$J$6:$J$1205,I477)^2),0)</f>
        <v>0</v>
      </c>
      <c r="AH477" s="32">
        <f>IF(ISNUMBER(J477),SQRT(INDEX('913'!$I$6:$I$1205,J477)^2+INDEX('913'!$J$6:$J$1205,J477)^2),0)</f>
        <v>0</v>
      </c>
      <c r="AI477" s="32">
        <f>IF(ISNUMBER(K477),SQRT(INDEX('913'!$I$6:$I$1205,K477)^2+INDEX('913'!$J$6:$J$1205,K477)^2),0)</f>
        <v>0</v>
      </c>
      <c r="AJ477" s="32">
        <f>IF(ISNUMBER(L477),SQRT(INDEX('913'!$I$6:$I$1205,L477)^2+INDEX('913'!$J$6:$J$1205,L477)^2),0)</f>
        <v>0</v>
      </c>
      <c r="AK477" s="32">
        <f>IF(ISNUMBER(M477),SQRT(INDEX('913'!$I$6:$I$1205,M477)^2+INDEX('913'!$J$6:$J$1205,M477)^2),0)</f>
        <v>0</v>
      </c>
      <c r="AL477" s="32">
        <f>IF(ISNUMBER(N477),SQRT(INDEX('913'!$I$6:$I$1205,N477)^2+INDEX('913'!$J$6:$J$1205,N477)^2),0)</f>
        <v>0</v>
      </c>
      <c r="AM477" s="32">
        <f>IF(ISNUMBER(O477),SQRT(INDEX('913'!$I$6:$I$1205,O477)^2+INDEX('913'!$J$6:$J$1205,O477)^2),0)</f>
        <v>0</v>
      </c>
      <c r="AN477" s="49">
        <f>IF(ISNUMBER(P477),SQRT(INDEX('913'!$I$6:$I$1205,P477)^2+INDEX('913'!$J$6:$J$1205,P477)^2),0)</f>
        <v>0</v>
      </c>
      <c r="AO477" s="37">
        <f t="shared" si="101"/>
        <v>0</v>
      </c>
      <c r="AP477" s="37">
        <f t="shared" si="102"/>
        <v>0</v>
      </c>
      <c r="AQ477" s="33" t="e">
        <f>-100*'935'!W477*(AO477+AP477)/'11'!C$17</f>
        <v>#VALUE!</v>
      </c>
      <c r="AR477" s="37" t="e">
        <f t="shared" si="103"/>
        <v>#VALUE!</v>
      </c>
      <c r="AS477" s="52" t="e">
        <f t="shared" si="104"/>
        <v>#VALUE!</v>
      </c>
      <c r="AT477" s="32" t="e">
        <f>IF('935'!C477="VOID",0,('935'!C477*(1-'935'!X477/'11'!B$17)))</f>
        <v>#VALUE!</v>
      </c>
      <c r="AU477" s="52" t="e">
        <f>'935'!Q477*(1-'935'!Y477/'11'!C$17)/(1-'935'!X477/'11'!B$17)</f>
        <v>#VALUE!</v>
      </c>
      <c r="AV477" s="37" t="e">
        <f>INDEX('DNO totals'!$B$57:$G$57,IF('935'!K477,IF(MOD('935'!K477,1000),IF(MOD('935'!K477,100),IF(MOD('935'!K477,10),IF(MOD('935'!K477,1000)=1,6,5),4),3),2),1))</f>
        <v>#VALUE!</v>
      </c>
      <c r="AW477" s="52" t="e">
        <f t="shared" si="105"/>
        <v>#VALUE!</v>
      </c>
      <c r="AX477" s="32" t="e">
        <f>IF('935'!V477="VOID",0,'935'!V477*(1-'935'!X477/'11'!B$17))</f>
        <v>#VALUE!</v>
      </c>
      <c r="AY477" s="33" t="e">
        <f>IF(H477,-100*'Charging rates'!B$10/'11'!B$17*AX477/H477,0)</f>
        <v>#VALUE!</v>
      </c>
      <c r="AZ477" s="33" t="e">
        <f>IF(C477,'DNO totals'!B$41,0)</f>
        <v>#VALUE!</v>
      </c>
      <c r="BA477" s="33" t="e">
        <f t="shared" si="106"/>
        <v>#VALUE!</v>
      </c>
      <c r="BB477" s="33" t="e">
        <f t="shared" si="107"/>
        <v>#VALUE!</v>
      </c>
      <c r="BC477" s="53" t="e">
        <f t="shared" si="108"/>
        <v>#VALUE!</v>
      </c>
      <c r="BD477" s="32" t="e">
        <f>IF(AT477,'935'!H477*AT477/(AT477+D477+H477),0)</f>
        <v>#VALUE!</v>
      </c>
      <c r="BE477" s="32" t="e">
        <f>IF(H477,'935'!H477*H477/(AT477+D477+H477),0)</f>
        <v>#VALUE!</v>
      </c>
      <c r="BF477" s="32" t="e">
        <f>BD477*(1-'935'!X477/'11'!B$17)</f>
        <v>#VALUE!</v>
      </c>
      <c r="BG477" s="49" t="e">
        <f>BE477*(1-'935'!X477/'11'!B$17)</f>
        <v>#VALUE!</v>
      </c>
      <c r="BH477" s="52" t="e">
        <f>AV477*Parameters!B$6</f>
        <v>#VALUE!</v>
      </c>
      <c r="BI477" s="37" t="e">
        <f>IF('935'!$K477=1000,'Charging rates'!$C$38*$BH477/(1+'DNO totals'!$C$99)*'935'!$L477,0)</f>
        <v>#VALUE!</v>
      </c>
      <c r="BJ477" s="37" t="e">
        <f>IF(MOD('935'!$K477,1000)=100,'Charging rates'!$D$38*$BH477/(1+'DNO totals'!$D$99)*'935'!$M477,0)</f>
        <v>#VALUE!</v>
      </c>
      <c r="BK477" s="37" t="e">
        <f>IF(MOD('935'!$K477,100)=10,'Charging rates'!$E$38*$BH477/(1+'DNO totals'!$E$99)*'935'!$N477,0)</f>
        <v>#VALUE!</v>
      </c>
      <c r="BL477" s="37" t="e">
        <f>IF(AND(MOD('935'!$K477,10)&gt;0,MOD('935'!$K477,1000)&gt;1),'Charging rates'!$F$38*$BH477/(1+'DNO totals'!$F$99)*'935'!$O477,0)</f>
        <v>#VALUE!</v>
      </c>
      <c r="BM477" s="37" t="e">
        <f>IF(MOD('935'!$K477,1000)=1,'Charging rates'!$G$38*$BH477/(1+'DNO totals'!$G$99)*'935'!$P477,0)</f>
        <v>#VALUE!</v>
      </c>
      <c r="BN477" s="52" t="e">
        <f t="shared" si="109"/>
        <v>#VALUE!</v>
      </c>
      <c r="BO477" s="37" t="e">
        <f>IF('935'!$K477&gt;1000,'Charging rates'!$C$38*$AW477*'935'!$L477,0)</f>
        <v>#VALUE!</v>
      </c>
      <c r="BP477" s="37" t="e">
        <f>IF(MOD('935'!$K477,1000)&gt;100,'Charging rates'!$D$38*$AW477*'935'!$M477,0)</f>
        <v>#VALUE!</v>
      </c>
      <c r="BQ477" s="37" t="e">
        <f>IF(MOD('935'!$K477,100)&gt;10,'Charging rates'!$E$38*$AW477*'935'!$N477,0)</f>
        <v>#VALUE!</v>
      </c>
      <c r="BR477" s="52" t="e">
        <f t="shared" si="110"/>
        <v>#VALUE!</v>
      </c>
      <c r="BS477" s="48" t="e">
        <f>'935'!C477&lt;&gt;"VOID"</f>
        <v>#VALUE!</v>
      </c>
      <c r="BT477" s="33" t="e">
        <f>IF(BS477,(100/'11'!B$17*BD477*((1-'935'!I477)*'Charging rates'!B$51+'Charging rates'!B$63)),0)</f>
        <v>#VALUE!</v>
      </c>
      <c r="BU477" s="33" t="e">
        <f>100/'11'!B$17*BG477*('Charging rates'!B$51+'Charging rates'!B$63)</f>
        <v>#VALUE!</v>
      </c>
      <c r="BV477" s="33" t="e">
        <f>100/'11'!B$17*BE477*('Charging rates'!B$51+'Charging rates'!B$63)</f>
        <v>#VALUE!</v>
      </c>
      <c r="BW477" s="53" t="e">
        <f t="shared" si="111"/>
        <v>#VALUE!</v>
      </c>
      <c r="BX477" s="32" t="e">
        <f>AT477-('935'!T477*(1-'935'!X477/'11'!B$17))</f>
        <v>#VALUE!</v>
      </c>
      <c r="BY477" s="32">
        <f>0-IF(ISNUMBER(I477),INDEX('913'!$I$6:$I$1205,I477),0)-IF(ISNUMBER(J477),INDEX('913'!$I$6:$I$1205,J477),0)-IF(ISNUMBER(K477),INDEX('913'!$I$6:$I$1205,K477),0)-IF(ISNUMBER(L477),INDEX('913'!$I$6:$I$1205,L477),0)-IF(ISNUMBER(M477),INDEX('913'!$I$6:$I$1205,M477),0)-IF(ISNUMBER(N477),INDEX('913'!$I$6:$I$1205,N477),0)-IF(ISNUMBER(O477),INDEX('913'!$I$6:$I$1205,O477),0)-IF(ISNUMBER(P477),INDEX('913'!$I$6:$I$1205,P477),0)</f>
        <v>0</v>
      </c>
      <c r="BZ477" s="37">
        <f>IF(BY477=0,1,MAX(1,SQRT(BY477^2+(IF(ISNUMBER(I477),INDEX('913'!$J$6:$J$1205,I477),0)+IF(ISNUMBER(J477),INDEX('913'!$J$6:$J$1205,J477),0)+IF(ISNUMBER(K477),INDEX('913'!$J$6:$J$1205,K477),0)+IF(ISNUMBER(L477),INDEX('913'!$J$6:$J$1205,L477),0)+IF(ISNUMBER(M477),INDEX('913'!$J$6:$J$1205,M477),0)+IF(ISNUMBER(N477),INDEX('913'!$J$6:$J$1205,N477),0)+IF(ISNUMBER(O477),INDEX('913'!$J$6:$J$1205,O477),0)+IF(ISNUMBER(P477),INDEX('913'!$J$6:$J$1205,P477),0))^2)/BY477))</f>
        <v>1</v>
      </c>
      <c r="CA477" s="33" t="e">
        <f>100*AO477/'11'!B$17</f>
        <v>#VALUE!</v>
      </c>
      <c r="CB477" s="37" t="e">
        <f>100*(AP477*BZ477)/'11'!C$17</f>
        <v>#VALUE!</v>
      </c>
      <c r="CC477" s="37" t="e">
        <f t="shared" si="112"/>
        <v>#VALUE!</v>
      </c>
      <c r="CD477" s="33" t="e">
        <f t="shared" si="113"/>
        <v>#VALUE!</v>
      </c>
      <c r="CE477" s="54" t="e">
        <f>'11'!C$17-'935'!Y477</f>
        <v>#VALUE!</v>
      </c>
      <c r="CF477" s="37" t="e">
        <f>MAX('DNO totals'!B$312+0,MIN('935'!L477+0,'DNO totals'!B$304+0))</f>
        <v>#VALUE!</v>
      </c>
      <c r="CG477" s="37" t="e">
        <f>MAX('DNO totals'!C$312+0,MIN('935'!M477+0,'DNO totals'!C$304+0))</f>
        <v>#VALUE!</v>
      </c>
      <c r="CH477" s="37" t="e">
        <f>MAX('DNO totals'!D$312+0,MIN('935'!N477+0,'DNO totals'!D$304+0))</f>
        <v>#VALUE!</v>
      </c>
      <c r="CI477" s="37" t="e">
        <f>MAX('DNO totals'!E$312+0,MIN('935'!O477+0,'DNO totals'!E$304+0))</f>
        <v>#VALUE!</v>
      </c>
      <c r="CJ477" s="52" t="e">
        <f>MAX('DNO totals'!F$312+0,MIN('935'!P477+0,'DNO totals'!F$304+0))</f>
        <v>#VALUE!</v>
      </c>
      <c r="CK477" s="37" t="e">
        <f>IF('935'!$K477=1000,'Charging rates'!$C$38*$BH477/(1+'DNO totals'!$C$99)*$CF477,0)</f>
        <v>#VALUE!</v>
      </c>
      <c r="CL477" s="37" t="e">
        <f>IF(MOD('935'!$K477,1000)=100,'Charging rates'!$D$38*$BH477/(1+'DNO totals'!$D$99)*$CG477,0)</f>
        <v>#VALUE!</v>
      </c>
      <c r="CM477" s="37" t="e">
        <f>IF(MOD('935'!$K477,100)=10,'Charging rates'!$E$38*$BH477/(1+'DNO totals'!$E$99)*$CH477,0)</f>
        <v>#VALUE!</v>
      </c>
      <c r="CN477" s="37" t="e">
        <f>IF(AND(MOD('935'!$K477,10)&gt;0,MOD('935'!$K477,1000)&gt;1),'Charging rates'!$F$38*$BH477/(1+'DNO totals'!$F$99)*$CI477,0)</f>
        <v>#VALUE!</v>
      </c>
      <c r="CO477" s="37" t="e">
        <f>IF(MOD('935'!$K477,1000)=1,'Charging rates'!$G$38*$BH477/(1+'DNO totals'!$G$99)*$CJ477,0)</f>
        <v>#VALUE!</v>
      </c>
      <c r="CP477" s="52" t="e">
        <f t="shared" si="114"/>
        <v>#VALUE!</v>
      </c>
      <c r="CQ477" s="37" t="e">
        <f>IF('935'!$K477&gt;1000,'Charging rates'!$C$38*$AW477*$CF477,0)</f>
        <v>#VALUE!</v>
      </c>
      <c r="CR477" s="37" t="e">
        <f>IF(MOD('935'!$K477,1000)&gt;100,'Charging rates'!$D$38*$AW477*$CG477,0)</f>
        <v>#VALUE!</v>
      </c>
      <c r="CS477" s="37" t="e">
        <f>IF(MOD('935'!$K477,100)&gt;10,'Charging rates'!$E$38*$AW477*$CH477,0)</f>
        <v>#VALUE!</v>
      </c>
      <c r="CT477" s="52" t="e">
        <f t="shared" si="115"/>
        <v>#VALUE!</v>
      </c>
      <c r="CU477" s="33" t="e">
        <f>100*(AP477*'935'!Q477*BZ477)/'11'!B$17</f>
        <v>#VALUE!</v>
      </c>
      <c r="CV477" s="33" t="e">
        <f>100/'11'!B$17*'Charging rates'!B$10*AW477</f>
        <v>#VALUE!</v>
      </c>
      <c r="CW477" s="33" t="e">
        <f>IF(AT477=0,0,(1-BX477/AT477)*(CA477+IF('935'!Q477=0,0,(CB477*'935'!Q477*('11'!C$17-'935'!Y477)/('11'!B$17-'935'!X477)))))</f>
        <v>#VALUE!</v>
      </c>
      <c r="CX477" s="33" t="e">
        <f t="shared" si="116"/>
        <v>#VALUE!</v>
      </c>
      <c r="CY477" s="49" t="e">
        <f t="shared" si="117"/>
        <v>#VALUE!</v>
      </c>
      <c r="CZ477" s="32" t="e">
        <f>AT477*(Parameters!B$21+AU477)*IF('DNO totals'!B$323&lt;0,1,'935'!S477)</f>
        <v>#VALUE!</v>
      </c>
      <c r="DA477" s="52" t="e">
        <f>IF('DNO totals'!B$323&lt;0,1,'935'!S477)*(Parameters!B$21+AU477)</f>
        <v>#VALUE!</v>
      </c>
      <c r="DB477" s="37" t="e">
        <f>CX477+'Charging rates'!B$106*DA477*100/'11'!B$17</f>
        <v>#VALUE!</v>
      </c>
      <c r="DC477" s="37" t="e">
        <f>DB477+'Charging rates'!B$116*(Parameters!B$21+AU477)*100/'11'!B$17*IF('DNO totals'!B$323&lt;0,1,'935'!S477)</f>
        <v>#VALUE!</v>
      </c>
      <c r="DD477" s="37" t="e">
        <f>'Charging rates'!B$97*(CP477+CT477)*100/'11'!B$17</f>
        <v>#VALUE!</v>
      </c>
      <c r="DE477" s="33" t="e">
        <f>MAX(0-(CB477*AU477*'11'!C$17/'11'!B$17),DC477+DD477)</f>
        <v>#VALUE!</v>
      </c>
      <c r="DF477" s="37" t="e">
        <f>IF(BS477,IF(AU477=0,CC477,MAX(0,MIN(CC477,CC477+(DE477/'935'!Q477*('11'!B$17-'935'!X477)/('11'!C$17-'935'!Y477))))),0)</f>
        <v>#VALUE!</v>
      </c>
      <c r="DG477" s="33" t="e">
        <f t="shared" si="118"/>
        <v>#VALUE!</v>
      </c>
      <c r="DH477" s="53" t="e">
        <f t="shared" si="119"/>
        <v>#VALUE!</v>
      </c>
    </row>
    <row r="478" spans="1:112">
      <c r="A478" s="28">
        <v>378</v>
      </c>
      <c r="B478" s="47" t="e">
        <f>'935'!B478</f>
        <v>#VALUE!</v>
      </c>
      <c r="C478" s="48" t="e">
        <f>OR('935'!E478&lt;&gt;"VOID",'935'!F478&lt;&gt;"VOID",'935'!G478&lt;&gt;"VOID")</f>
        <v>#VALUE!</v>
      </c>
      <c r="D478" s="32" t="e">
        <f>IF('935'!D478="VOID",0,'935'!D478*(1-'935'!X478/'11'!B$17))</f>
        <v>#VALUE!</v>
      </c>
      <c r="E478" s="32" t="e">
        <f>IF('935'!E478="VOID",0,'935'!E478*(1-'935'!X478/'11'!B$17))</f>
        <v>#VALUE!</v>
      </c>
      <c r="F478" s="32" t="e">
        <f>IF('935'!F478="VOID",0,'935'!F478*(1-'935'!X478/'11'!B$17))</f>
        <v>#VALUE!</v>
      </c>
      <c r="G478" s="32" t="e">
        <f>IF('935'!G478="VOID",0,'935'!G478*(1-'935'!X478/'11'!B$17))</f>
        <v>#VALUE!</v>
      </c>
      <c r="H478" s="49" t="e">
        <f t="shared" si="100"/>
        <v>#VALUE!</v>
      </c>
      <c r="I478" s="50" t="e">
        <f>MATCH('935'!J478,'913'!$B$6:$B$1205,0)</f>
        <v>#VALUE!</v>
      </c>
      <c r="J478" s="50" t="e">
        <f>MATCH(INDEX('913'!$D$6:$D$1205,I478),'913'!$B$6:$B$1205,0)</f>
        <v>#VALUE!</v>
      </c>
      <c r="K478" s="50" t="e">
        <f>MATCH(INDEX('913'!$D$6:$D$1205,J478),'913'!$B$6:$B$1205,0)</f>
        <v>#VALUE!</v>
      </c>
      <c r="L478" s="50" t="e">
        <f>MATCH(INDEX('913'!$D$6:$D$1205,K478),'913'!$B$6:$B$1205,0)</f>
        <v>#VALUE!</v>
      </c>
      <c r="M478" s="50" t="e">
        <f>MATCH(INDEX('913'!$D$6:$D$1205,L478),'913'!$B$6:$B$1205,0)</f>
        <v>#VALUE!</v>
      </c>
      <c r="N478" s="50" t="e">
        <f>MATCH(INDEX('913'!$D$6:$D$1205,M478),'913'!$B$6:$B$1205,0)</f>
        <v>#VALUE!</v>
      </c>
      <c r="O478" s="50" t="e">
        <f>MATCH(INDEX('913'!$D$6:$D$1205,N478),'913'!$B$6:$B$1205,0)</f>
        <v>#VALUE!</v>
      </c>
      <c r="P478" s="51" t="e">
        <f>MATCH(INDEX('913'!$D$6:$D$1205,O478),'913'!$B$6:$B$1205,0)</f>
        <v>#VALUE!</v>
      </c>
      <c r="Q478" s="37">
        <f>IF(ISNUMBER(I478),MAX(0,INDEX('913'!$E$6:$E$1205,I478)),0)</f>
        <v>0</v>
      </c>
      <c r="R478" s="37">
        <f>IF(ISNUMBER(J478),MAX(0,INDEX('913'!$E$6:$E$1205,J478)),0)</f>
        <v>0</v>
      </c>
      <c r="S478" s="37">
        <f>IF(ISNUMBER(K478),MAX(0,INDEX('913'!$E$6:$E$1205,K478)),0)</f>
        <v>0</v>
      </c>
      <c r="T478" s="37">
        <f>IF(ISNUMBER(L478),MAX(0,INDEX('913'!$E$6:$E$1205,L478)),0)</f>
        <v>0</v>
      </c>
      <c r="U478" s="37">
        <f>IF(ISNUMBER(M478),MAX(0,INDEX('913'!$E$6:$E$1205,M478)),0)</f>
        <v>0</v>
      </c>
      <c r="V478" s="37">
        <f>IF(ISNUMBER(N478),MAX(0,INDEX('913'!$E$6:$E$1205,N478)),0)</f>
        <v>0</v>
      </c>
      <c r="W478" s="37">
        <f>IF(ISNUMBER(O478),MAX(0,INDEX('913'!$E$6:$E$1205,O478)),0)</f>
        <v>0</v>
      </c>
      <c r="X478" s="52">
        <f>IF(ISNUMBER(P478),MAX(0,INDEX('913'!$E$6:$E$1205,P478)),0)</f>
        <v>0</v>
      </c>
      <c r="Y478" s="37">
        <f>IF(ISNUMBER(I478),MAX(0,INDEX('913'!$F$6:$F$1205,I478)),0)</f>
        <v>0</v>
      </c>
      <c r="Z478" s="37">
        <f>IF(ISNUMBER(J478),MAX(0,INDEX('913'!$F$6:$F$1205,J478)),0)</f>
        <v>0</v>
      </c>
      <c r="AA478" s="37">
        <f>IF(ISNUMBER(K478),MAX(0,INDEX('913'!$F$6:$F$1205,K478)),0)</f>
        <v>0</v>
      </c>
      <c r="AB478" s="37">
        <f>IF(ISNUMBER(L478),MAX(0,INDEX('913'!$F$6:$F$1205,L478)),0)</f>
        <v>0</v>
      </c>
      <c r="AC478" s="37">
        <f>IF(ISNUMBER(M478),MAX(0,INDEX('913'!$F$6:$F$1205,M478)),0)</f>
        <v>0</v>
      </c>
      <c r="AD478" s="37">
        <f>IF(ISNUMBER(N478),MAX(0,INDEX('913'!$F$6:$F$1205,N478)),0)</f>
        <v>0</v>
      </c>
      <c r="AE478" s="37">
        <f>IF(ISNUMBER(O478),MAX(0,INDEX('913'!$F$6:$F$1205,O478)),0)</f>
        <v>0</v>
      </c>
      <c r="AF478" s="37">
        <f>IF(ISNUMBER(P478),MAX(0,INDEX('913'!$F$6:$F$1205,P478)),0)</f>
        <v>0</v>
      </c>
      <c r="AG478" s="32">
        <f>IF(ISNUMBER(I478),SQRT(INDEX('913'!$I$6:$I$1205,I478)^2+INDEX('913'!$J$6:$J$1205,I478)^2),0)</f>
        <v>0</v>
      </c>
      <c r="AH478" s="32">
        <f>IF(ISNUMBER(J478),SQRT(INDEX('913'!$I$6:$I$1205,J478)^2+INDEX('913'!$J$6:$J$1205,J478)^2),0)</f>
        <v>0</v>
      </c>
      <c r="AI478" s="32">
        <f>IF(ISNUMBER(K478),SQRT(INDEX('913'!$I$6:$I$1205,K478)^2+INDEX('913'!$J$6:$J$1205,K478)^2),0)</f>
        <v>0</v>
      </c>
      <c r="AJ478" s="32">
        <f>IF(ISNUMBER(L478),SQRT(INDEX('913'!$I$6:$I$1205,L478)^2+INDEX('913'!$J$6:$J$1205,L478)^2),0)</f>
        <v>0</v>
      </c>
      <c r="AK478" s="32">
        <f>IF(ISNUMBER(M478),SQRT(INDEX('913'!$I$6:$I$1205,M478)^2+INDEX('913'!$J$6:$J$1205,M478)^2),0)</f>
        <v>0</v>
      </c>
      <c r="AL478" s="32">
        <f>IF(ISNUMBER(N478),SQRT(INDEX('913'!$I$6:$I$1205,N478)^2+INDEX('913'!$J$6:$J$1205,N478)^2),0)</f>
        <v>0</v>
      </c>
      <c r="AM478" s="32">
        <f>IF(ISNUMBER(O478),SQRT(INDEX('913'!$I$6:$I$1205,O478)^2+INDEX('913'!$J$6:$J$1205,O478)^2),0)</f>
        <v>0</v>
      </c>
      <c r="AN478" s="49">
        <f>IF(ISNUMBER(P478),SQRT(INDEX('913'!$I$6:$I$1205,P478)^2+INDEX('913'!$J$6:$J$1205,P478)^2),0)</f>
        <v>0</v>
      </c>
      <c r="AO478" s="37">
        <f t="shared" si="101"/>
        <v>0</v>
      </c>
      <c r="AP478" s="37">
        <f t="shared" si="102"/>
        <v>0</v>
      </c>
      <c r="AQ478" s="33" t="e">
        <f>-100*'935'!W478*(AO478+AP478)/'11'!C$17</f>
        <v>#VALUE!</v>
      </c>
      <c r="AR478" s="37" t="e">
        <f t="shared" si="103"/>
        <v>#VALUE!</v>
      </c>
      <c r="AS478" s="52" t="e">
        <f t="shared" si="104"/>
        <v>#VALUE!</v>
      </c>
      <c r="AT478" s="32" t="e">
        <f>IF('935'!C478="VOID",0,('935'!C478*(1-'935'!X478/'11'!B$17)))</f>
        <v>#VALUE!</v>
      </c>
      <c r="AU478" s="52" t="e">
        <f>'935'!Q478*(1-'935'!Y478/'11'!C$17)/(1-'935'!X478/'11'!B$17)</f>
        <v>#VALUE!</v>
      </c>
      <c r="AV478" s="37" t="e">
        <f>INDEX('DNO totals'!$B$57:$G$57,IF('935'!K478,IF(MOD('935'!K478,1000),IF(MOD('935'!K478,100),IF(MOD('935'!K478,10),IF(MOD('935'!K478,1000)=1,6,5),4),3),2),1))</f>
        <v>#VALUE!</v>
      </c>
      <c r="AW478" s="52" t="e">
        <f t="shared" si="105"/>
        <v>#VALUE!</v>
      </c>
      <c r="AX478" s="32" t="e">
        <f>IF('935'!V478="VOID",0,'935'!V478*(1-'935'!X478/'11'!B$17))</f>
        <v>#VALUE!</v>
      </c>
      <c r="AY478" s="33" t="e">
        <f>IF(H478,-100*'Charging rates'!B$10/'11'!B$17*AX478/H478,0)</f>
        <v>#VALUE!</v>
      </c>
      <c r="AZ478" s="33" t="e">
        <f>IF(C478,'DNO totals'!B$41,0)</f>
        <v>#VALUE!</v>
      </c>
      <c r="BA478" s="33" t="e">
        <f t="shared" si="106"/>
        <v>#VALUE!</v>
      </c>
      <c r="BB478" s="33" t="e">
        <f t="shared" si="107"/>
        <v>#VALUE!</v>
      </c>
      <c r="BC478" s="53" t="e">
        <f t="shared" si="108"/>
        <v>#VALUE!</v>
      </c>
      <c r="BD478" s="32" t="e">
        <f>IF(AT478,'935'!H478*AT478/(AT478+D478+H478),0)</f>
        <v>#VALUE!</v>
      </c>
      <c r="BE478" s="32" t="e">
        <f>IF(H478,'935'!H478*H478/(AT478+D478+H478),0)</f>
        <v>#VALUE!</v>
      </c>
      <c r="BF478" s="32" t="e">
        <f>BD478*(1-'935'!X478/'11'!B$17)</f>
        <v>#VALUE!</v>
      </c>
      <c r="BG478" s="49" t="e">
        <f>BE478*(1-'935'!X478/'11'!B$17)</f>
        <v>#VALUE!</v>
      </c>
      <c r="BH478" s="52" t="e">
        <f>AV478*Parameters!B$6</f>
        <v>#VALUE!</v>
      </c>
      <c r="BI478" s="37" t="e">
        <f>IF('935'!$K478=1000,'Charging rates'!$C$38*$BH478/(1+'DNO totals'!$C$99)*'935'!$L478,0)</f>
        <v>#VALUE!</v>
      </c>
      <c r="BJ478" s="37" t="e">
        <f>IF(MOD('935'!$K478,1000)=100,'Charging rates'!$D$38*$BH478/(1+'DNO totals'!$D$99)*'935'!$M478,0)</f>
        <v>#VALUE!</v>
      </c>
      <c r="BK478" s="37" t="e">
        <f>IF(MOD('935'!$K478,100)=10,'Charging rates'!$E$38*$BH478/(1+'DNO totals'!$E$99)*'935'!$N478,0)</f>
        <v>#VALUE!</v>
      </c>
      <c r="BL478" s="37" t="e">
        <f>IF(AND(MOD('935'!$K478,10)&gt;0,MOD('935'!$K478,1000)&gt;1),'Charging rates'!$F$38*$BH478/(1+'DNO totals'!$F$99)*'935'!$O478,0)</f>
        <v>#VALUE!</v>
      </c>
      <c r="BM478" s="37" t="e">
        <f>IF(MOD('935'!$K478,1000)=1,'Charging rates'!$G$38*$BH478/(1+'DNO totals'!$G$99)*'935'!$P478,0)</f>
        <v>#VALUE!</v>
      </c>
      <c r="BN478" s="52" t="e">
        <f t="shared" si="109"/>
        <v>#VALUE!</v>
      </c>
      <c r="BO478" s="37" t="e">
        <f>IF('935'!$K478&gt;1000,'Charging rates'!$C$38*$AW478*'935'!$L478,0)</f>
        <v>#VALUE!</v>
      </c>
      <c r="BP478" s="37" t="e">
        <f>IF(MOD('935'!$K478,1000)&gt;100,'Charging rates'!$D$38*$AW478*'935'!$M478,0)</f>
        <v>#VALUE!</v>
      </c>
      <c r="BQ478" s="37" t="e">
        <f>IF(MOD('935'!$K478,100)&gt;10,'Charging rates'!$E$38*$AW478*'935'!$N478,0)</f>
        <v>#VALUE!</v>
      </c>
      <c r="BR478" s="52" t="e">
        <f t="shared" si="110"/>
        <v>#VALUE!</v>
      </c>
      <c r="BS478" s="48" t="e">
        <f>'935'!C478&lt;&gt;"VOID"</f>
        <v>#VALUE!</v>
      </c>
      <c r="BT478" s="33" t="e">
        <f>IF(BS478,(100/'11'!B$17*BD478*((1-'935'!I478)*'Charging rates'!B$51+'Charging rates'!B$63)),0)</f>
        <v>#VALUE!</v>
      </c>
      <c r="BU478" s="33" t="e">
        <f>100/'11'!B$17*BG478*('Charging rates'!B$51+'Charging rates'!B$63)</f>
        <v>#VALUE!</v>
      </c>
      <c r="BV478" s="33" t="e">
        <f>100/'11'!B$17*BE478*('Charging rates'!B$51+'Charging rates'!B$63)</f>
        <v>#VALUE!</v>
      </c>
      <c r="BW478" s="53" t="e">
        <f t="shared" si="111"/>
        <v>#VALUE!</v>
      </c>
      <c r="BX478" s="32" t="e">
        <f>AT478-('935'!T478*(1-'935'!X478/'11'!B$17))</f>
        <v>#VALUE!</v>
      </c>
      <c r="BY478" s="32">
        <f>0-IF(ISNUMBER(I478),INDEX('913'!$I$6:$I$1205,I478),0)-IF(ISNUMBER(J478),INDEX('913'!$I$6:$I$1205,J478),0)-IF(ISNUMBER(K478),INDEX('913'!$I$6:$I$1205,K478),0)-IF(ISNUMBER(L478),INDEX('913'!$I$6:$I$1205,L478),0)-IF(ISNUMBER(M478),INDEX('913'!$I$6:$I$1205,M478),0)-IF(ISNUMBER(N478),INDEX('913'!$I$6:$I$1205,N478),0)-IF(ISNUMBER(O478),INDEX('913'!$I$6:$I$1205,O478),0)-IF(ISNUMBER(P478),INDEX('913'!$I$6:$I$1205,P478),0)</f>
        <v>0</v>
      </c>
      <c r="BZ478" s="37">
        <f>IF(BY478=0,1,MAX(1,SQRT(BY478^2+(IF(ISNUMBER(I478),INDEX('913'!$J$6:$J$1205,I478),0)+IF(ISNUMBER(J478),INDEX('913'!$J$6:$J$1205,J478),0)+IF(ISNUMBER(K478),INDEX('913'!$J$6:$J$1205,K478),0)+IF(ISNUMBER(L478),INDEX('913'!$J$6:$J$1205,L478),0)+IF(ISNUMBER(M478),INDEX('913'!$J$6:$J$1205,M478),0)+IF(ISNUMBER(N478),INDEX('913'!$J$6:$J$1205,N478),0)+IF(ISNUMBER(O478),INDEX('913'!$J$6:$J$1205,O478),0)+IF(ISNUMBER(P478),INDEX('913'!$J$6:$J$1205,P478),0))^2)/BY478))</f>
        <v>1</v>
      </c>
      <c r="CA478" s="33" t="e">
        <f>100*AO478/'11'!B$17</f>
        <v>#VALUE!</v>
      </c>
      <c r="CB478" s="37" t="e">
        <f>100*(AP478*BZ478)/'11'!C$17</f>
        <v>#VALUE!</v>
      </c>
      <c r="CC478" s="37" t="e">
        <f t="shared" si="112"/>
        <v>#VALUE!</v>
      </c>
      <c r="CD478" s="33" t="e">
        <f t="shared" si="113"/>
        <v>#VALUE!</v>
      </c>
      <c r="CE478" s="54" t="e">
        <f>'11'!C$17-'935'!Y478</f>
        <v>#VALUE!</v>
      </c>
      <c r="CF478" s="37" t="e">
        <f>MAX('DNO totals'!B$312+0,MIN('935'!L478+0,'DNO totals'!B$304+0))</f>
        <v>#VALUE!</v>
      </c>
      <c r="CG478" s="37" t="e">
        <f>MAX('DNO totals'!C$312+0,MIN('935'!M478+0,'DNO totals'!C$304+0))</f>
        <v>#VALUE!</v>
      </c>
      <c r="CH478" s="37" t="e">
        <f>MAX('DNO totals'!D$312+0,MIN('935'!N478+0,'DNO totals'!D$304+0))</f>
        <v>#VALUE!</v>
      </c>
      <c r="CI478" s="37" t="e">
        <f>MAX('DNO totals'!E$312+0,MIN('935'!O478+0,'DNO totals'!E$304+0))</f>
        <v>#VALUE!</v>
      </c>
      <c r="CJ478" s="52" t="e">
        <f>MAX('DNO totals'!F$312+0,MIN('935'!P478+0,'DNO totals'!F$304+0))</f>
        <v>#VALUE!</v>
      </c>
      <c r="CK478" s="37" t="e">
        <f>IF('935'!$K478=1000,'Charging rates'!$C$38*$BH478/(1+'DNO totals'!$C$99)*$CF478,0)</f>
        <v>#VALUE!</v>
      </c>
      <c r="CL478" s="37" t="e">
        <f>IF(MOD('935'!$K478,1000)=100,'Charging rates'!$D$38*$BH478/(1+'DNO totals'!$D$99)*$CG478,0)</f>
        <v>#VALUE!</v>
      </c>
      <c r="CM478" s="37" t="e">
        <f>IF(MOD('935'!$K478,100)=10,'Charging rates'!$E$38*$BH478/(1+'DNO totals'!$E$99)*$CH478,0)</f>
        <v>#VALUE!</v>
      </c>
      <c r="CN478" s="37" t="e">
        <f>IF(AND(MOD('935'!$K478,10)&gt;0,MOD('935'!$K478,1000)&gt;1),'Charging rates'!$F$38*$BH478/(1+'DNO totals'!$F$99)*$CI478,0)</f>
        <v>#VALUE!</v>
      </c>
      <c r="CO478" s="37" t="e">
        <f>IF(MOD('935'!$K478,1000)=1,'Charging rates'!$G$38*$BH478/(1+'DNO totals'!$G$99)*$CJ478,0)</f>
        <v>#VALUE!</v>
      </c>
      <c r="CP478" s="52" t="e">
        <f t="shared" si="114"/>
        <v>#VALUE!</v>
      </c>
      <c r="CQ478" s="37" t="e">
        <f>IF('935'!$K478&gt;1000,'Charging rates'!$C$38*$AW478*$CF478,0)</f>
        <v>#VALUE!</v>
      </c>
      <c r="CR478" s="37" t="e">
        <f>IF(MOD('935'!$K478,1000)&gt;100,'Charging rates'!$D$38*$AW478*$CG478,0)</f>
        <v>#VALUE!</v>
      </c>
      <c r="CS478" s="37" t="e">
        <f>IF(MOD('935'!$K478,100)&gt;10,'Charging rates'!$E$38*$AW478*$CH478,0)</f>
        <v>#VALUE!</v>
      </c>
      <c r="CT478" s="52" t="e">
        <f t="shared" si="115"/>
        <v>#VALUE!</v>
      </c>
      <c r="CU478" s="33" t="e">
        <f>100*(AP478*'935'!Q478*BZ478)/'11'!B$17</f>
        <v>#VALUE!</v>
      </c>
      <c r="CV478" s="33" t="e">
        <f>100/'11'!B$17*'Charging rates'!B$10*AW478</f>
        <v>#VALUE!</v>
      </c>
      <c r="CW478" s="33" t="e">
        <f>IF(AT478=0,0,(1-BX478/AT478)*(CA478+IF('935'!Q478=0,0,(CB478*'935'!Q478*('11'!C$17-'935'!Y478)/('11'!B$17-'935'!X478)))))</f>
        <v>#VALUE!</v>
      </c>
      <c r="CX478" s="33" t="e">
        <f t="shared" si="116"/>
        <v>#VALUE!</v>
      </c>
      <c r="CY478" s="49" t="e">
        <f t="shared" si="117"/>
        <v>#VALUE!</v>
      </c>
      <c r="CZ478" s="32" t="e">
        <f>AT478*(Parameters!B$21+AU478)*IF('DNO totals'!B$323&lt;0,1,'935'!S478)</f>
        <v>#VALUE!</v>
      </c>
      <c r="DA478" s="52" t="e">
        <f>IF('DNO totals'!B$323&lt;0,1,'935'!S478)*(Parameters!B$21+AU478)</f>
        <v>#VALUE!</v>
      </c>
      <c r="DB478" s="37" t="e">
        <f>CX478+'Charging rates'!B$106*DA478*100/'11'!B$17</f>
        <v>#VALUE!</v>
      </c>
      <c r="DC478" s="37" t="e">
        <f>DB478+'Charging rates'!B$116*(Parameters!B$21+AU478)*100/'11'!B$17*IF('DNO totals'!B$323&lt;0,1,'935'!S478)</f>
        <v>#VALUE!</v>
      </c>
      <c r="DD478" s="37" t="e">
        <f>'Charging rates'!B$97*(CP478+CT478)*100/'11'!B$17</f>
        <v>#VALUE!</v>
      </c>
      <c r="DE478" s="33" t="e">
        <f>MAX(0-(CB478*AU478*'11'!C$17/'11'!B$17),DC478+DD478)</f>
        <v>#VALUE!</v>
      </c>
      <c r="DF478" s="37" t="e">
        <f>IF(BS478,IF(AU478=0,CC478,MAX(0,MIN(CC478,CC478+(DE478/'935'!Q478*('11'!B$17-'935'!X478)/('11'!C$17-'935'!Y478))))),0)</f>
        <v>#VALUE!</v>
      </c>
      <c r="DG478" s="33" t="e">
        <f t="shared" si="118"/>
        <v>#VALUE!</v>
      </c>
      <c r="DH478" s="53" t="e">
        <f t="shared" si="119"/>
        <v>#VALUE!</v>
      </c>
    </row>
    <row r="479" spans="1:112">
      <c r="A479" s="28">
        <v>379</v>
      </c>
      <c r="B479" s="47" t="e">
        <f>'935'!B479</f>
        <v>#VALUE!</v>
      </c>
      <c r="C479" s="48" t="e">
        <f>OR('935'!E479&lt;&gt;"VOID",'935'!F479&lt;&gt;"VOID",'935'!G479&lt;&gt;"VOID")</f>
        <v>#VALUE!</v>
      </c>
      <c r="D479" s="32" t="e">
        <f>IF('935'!D479="VOID",0,'935'!D479*(1-'935'!X479/'11'!B$17))</f>
        <v>#VALUE!</v>
      </c>
      <c r="E479" s="32" t="e">
        <f>IF('935'!E479="VOID",0,'935'!E479*(1-'935'!X479/'11'!B$17))</f>
        <v>#VALUE!</v>
      </c>
      <c r="F479" s="32" t="e">
        <f>IF('935'!F479="VOID",0,'935'!F479*(1-'935'!X479/'11'!B$17))</f>
        <v>#VALUE!</v>
      </c>
      <c r="G479" s="32" t="e">
        <f>IF('935'!G479="VOID",0,'935'!G479*(1-'935'!X479/'11'!B$17))</f>
        <v>#VALUE!</v>
      </c>
      <c r="H479" s="49" t="e">
        <f t="shared" si="100"/>
        <v>#VALUE!</v>
      </c>
      <c r="I479" s="50" t="e">
        <f>MATCH('935'!J479,'913'!$B$6:$B$1205,0)</f>
        <v>#VALUE!</v>
      </c>
      <c r="J479" s="50" t="e">
        <f>MATCH(INDEX('913'!$D$6:$D$1205,I479),'913'!$B$6:$B$1205,0)</f>
        <v>#VALUE!</v>
      </c>
      <c r="K479" s="50" t="e">
        <f>MATCH(INDEX('913'!$D$6:$D$1205,J479),'913'!$B$6:$B$1205,0)</f>
        <v>#VALUE!</v>
      </c>
      <c r="L479" s="50" t="e">
        <f>MATCH(INDEX('913'!$D$6:$D$1205,K479),'913'!$B$6:$B$1205,0)</f>
        <v>#VALUE!</v>
      </c>
      <c r="M479" s="50" t="e">
        <f>MATCH(INDEX('913'!$D$6:$D$1205,L479),'913'!$B$6:$B$1205,0)</f>
        <v>#VALUE!</v>
      </c>
      <c r="N479" s="50" t="e">
        <f>MATCH(INDEX('913'!$D$6:$D$1205,M479),'913'!$B$6:$B$1205,0)</f>
        <v>#VALUE!</v>
      </c>
      <c r="O479" s="50" t="e">
        <f>MATCH(INDEX('913'!$D$6:$D$1205,N479),'913'!$B$6:$B$1205,0)</f>
        <v>#VALUE!</v>
      </c>
      <c r="P479" s="51" t="e">
        <f>MATCH(INDEX('913'!$D$6:$D$1205,O479),'913'!$B$6:$B$1205,0)</f>
        <v>#VALUE!</v>
      </c>
      <c r="Q479" s="37">
        <f>IF(ISNUMBER(I479),MAX(0,INDEX('913'!$E$6:$E$1205,I479)),0)</f>
        <v>0</v>
      </c>
      <c r="R479" s="37">
        <f>IF(ISNUMBER(J479),MAX(0,INDEX('913'!$E$6:$E$1205,J479)),0)</f>
        <v>0</v>
      </c>
      <c r="S479" s="37">
        <f>IF(ISNUMBER(K479),MAX(0,INDEX('913'!$E$6:$E$1205,K479)),0)</f>
        <v>0</v>
      </c>
      <c r="T479" s="37">
        <f>IF(ISNUMBER(L479),MAX(0,INDEX('913'!$E$6:$E$1205,L479)),0)</f>
        <v>0</v>
      </c>
      <c r="U479" s="37">
        <f>IF(ISNUMBER(M479),MAX(0,INDEX('913'!$E$6:$E$1205,M479)),0)</f>
        <v>0</v>
      </c>
      <c r="V479" s="37">
        <f>IF(ISNUMBER(N479),MAX(0,INDEX('913'!$E$6:$E$1205,N479)),0)</f>
        <v>0</v>
      </c>
      <c r="W479" s="37">
        <f>IF(ISNUMBER(O479),MAX(0,INDEX('913'!$E$6:$E$1205,O479)),0)</f>
        <v>0</v>
      </c>
      <c r="X479" s="52">
        <f>IF(ISNUMBER(P479),MAX(0,INDEX('913'!$E$6:$E$1205,P479)),0)</f>
        <v>0</v>
      </c>
      <c r="Y479" s="37">
        <f>IF(ISNUMBER(I479),MAX(0,INDEX('913'!$F$6:$F$1205,I479)),0)</f>
        <v>0</v>
      </c>
      <c r="Z479" s="37">
        <f>IF(ISNUMBER(J479),MAX(0,INDEX('913'!$F$6:$F$1205,J479)),0)</f>
        <v>0</v>
      </c>
      <c r="AA479" s="37">
        <f>IF(ISNUMBER(K479),MAX(0,INDEX('913'!$F$6:$F$1205,K479)),0)</f>
        <v>0</v>
      </c>
      <c r="AB479" s="37">
        <f>IF(ISNUMBER(L479),MAX(0,INDEX('913'!$F$6:$F$1205,L479)),0)</f>
        <v>0</v>
      </c>
      <c r="AC479" s="37">
        <f>IF(ISNUMBER(M479),MAX(0,INDEX('913'!$F$6:$F$1205,M479)),0)</f>
        <v>0</v>
      </c>
      <c r="AD479" s="37">
        <f>IF(ISNUMBER(N479),MAX(0,INDEX('913'!$F$6:$F$1205,N479)),0)</f>
        <v>0</v>
      </c>
      <c r="AE479" s="37">
        <f>IF(ISNUMBER(O479),MAX(0,INDEX('913'!$F$6:$F$1205,O479)),0)</f>
        <v>0</v>
      </c>
      <c r="AF479" s="37">
        <f>IF(ISNUMBER(P479),MAX(0,INDEX('913'!$F$6:$F$1205,P479)),0)</f>
        <v>0</v>
      </c>
      <c r="AG479" s="32">
        <f>IF(ISNUMBER(I479),SQRT(INDEX('913'!$I$6:$I$1205,I479)^2+INDEX('913'!$J$6:$J$1205,I479)^2),0)</f>
        <v>0</v>
      </c>
      <c r="AH479" s="32">
        <f>IF(ISNUMBER(J479),SQRT(INDEX('913'!$I$6:$I$1205,J479)^2+INDEX('913'!$J$6:$J$1205,J479)^2),0)</f>
        <v>0</v>
      </c>
      <c r="AI479" s="32">
        <f>IF(ISNUMBER(K479),SQRT(INDEX('913'!$I$6:$I$1205,K479)^2+INDEX('913'!$J$6:$J$1205,K479)^2),0)</f>
        <v>0</v>
      </c>
      <c r="AJ479" s="32">
        <f>IF(ISNUMBER(L479),SQRT(INDEX('913'!$I$6:$I$1205,L479)^2+INDEX('913'!$J$6:$J$1205,L479)^2),0)</f>
        <v>0</v>
      </c>
      <c r="AK479" s="32">
        <f>IF(ISNUMBER(M479),SQRT(INDEX('913'!$I$6:$I$1205,M479)^2+INDEX('913'!$J$6:$J$1205,M479)^2),0)</f>
        <v>0</v>
      </c>
      <c r="AL479" s="32">
        <f>IF(ISNUMBER(N479),SQRT(INDEX('913'!$I$6:$I$1205,N479)^2+INDEX('913'!$J$6:$J$1205,N479)^2),0)</f>
        <v>0</v>
      </c>
      <c r="AM479" s="32">
        <f>IF(ISNUMBER(O479),SQRT(INDEX('913'!$I$6:$I$1205,O479)^2+INDEX('913'!$J$6:$J$1205,O479)^2),0)</f>
        <v>0</v>
      </c>
      <c r="AN479" s="49">
        <f>IF(ISNUMBER(P479),SQRT(INDEX('913'!$I$6:$I$1205,P479)^2+INDEX('913'!$J$6:$J$1205,P479)^2),0)</f>
        <v>0</v>
      </c>
      <c r="AO479" s="37">
        <f t="shared" si="101"/>
        <v>0</v>
      </c>
      <c r="AP479" s="37">
        <f t="shared" si="102"/>
        <v>0</v>
      </c>
      <c r="AQ479" s="33" t="e">
        <f>-100*'935'!W479*(AO479+AP479)/'11'!C$17</f>
        <v>#VALUE!</v>
      </c>
      <c r="AR479" s="37" t="e">
        <f t="shared" si="103"/>
        <v>#VALUE!</v>
      </c>
      <c r="AS479" s="52" t="e">
        <f t="shared" si="104"/>
        <v>#VALUE!</v>
      </c>
      <c r="AT479" s="32" t="e">
        <f>IF('935'!C479="VOID",0,('935'!C479*(1-'935'!X479/'11'!B$17)))</f>
        <v>#VALUE!</v>
      </c>
      <c r="AU479" s="52" t="e">
        <f>'935'!Q479*(1-'935'!Y479/'11'!C$17)/(1-'935'!X479/'11'!B$17)</f>
        <v>#VALUE!</v>
      </c>
      <c r="AV479" s="37" t="e">
        <f>INDEX('DNO totals'!$B$57:$G$57,IF('935'!K479,IF(MOD('935'!K479,1000),IF(MOD('935'!K479,100),IF(MOD('935'!K479,10),IF(MOD('935'!K479,1000)=1,6,5),4),3),2),1))</f>
        <v>#VALUE!</v>
      </c>
      <c r="AW479" s="52" t="e">
        <f t="shared" si="105"/>
        <v>#VALUE!</v>
      </c>
      <c r="AX479" s="32" t="e">
        <f>IF('935'!V479="VOID",0,'935'!V479*(1-'935'!X479/'11'!B$17))</f>
        <v>#VALUE!</v>
      </c>
      <c r="AY479" s="33" t="e">
        <f>IF(H479,-100*'Charging rates'!B$10/'11'!B$17*AX479/H479,0)</f>
        <v>#VALUE!</v>
      </c>
      <c r="AZ479" s="33" t="e">
        <f>IF(C479,'DNO totals'!B$41,0)</f>
        <v>#VALUE!</v>
      </c>
      <c r="BA479" s="33" t="e">
        <f t="shared" si="106"/>
        <v>#VALUE!</v>
      </c>
      <c r="BB479" s="33" t="e">
        <f t="shared" si="107"/>
        <v>#VALUE!</v>
      </c>
      <c r="BC479" s="53" t="e">
        <f t="shared" si="108"/>
        <v>#VALUE!</v>
      </c>
      <c r="BD479" s="32" t="e">
        <f>IF(AT479,'935'!H479*AT479/(AT479+D479+H479),0)</f>
        <v>#VALUE!</v>
      </c>
      <c r="BE479" s="32" t="e">
        <f>IF(H479,'935'!H479*H479/(AT479+D479+H479),0)</f>
        <v>#VALUE!</v>
      </c>
      <c r="BF479" s="32" t="e">
        <f>BD479*(1-'935'!X479/'11'!B$17)</f>
        <v>#VALUE!</v>
      </c>
      <c r="BG479" s="49" t="e">
        <f>BE479*(1-'935'!X479/'11'!B$17)</f>
        <v>#VALUE!</v>
      </c>
      <c r="BH479" s="52" t="e">
        <f>AV479*Parameters!B$6</f>
        <v>#VALUE!</v>
      </c>
      <c r="BI479" s="37" t="e">
        <f>IF('935'!$K479=1000,'Charging rates'!$C$38*$BH479/(1+'DNO totals'!$C$99)*'935'!$L479,0)</f>
        <v>#VALUE!</v>
      </c>
      <c r="BJ479" s="37" t="e">
        <f>IF(MOD('935'!$K479,1000)=100,'Charging rates'!$D$38*$BH479/(1+'DNO totals'!$D$99)*'935'!$M479,0)</f>
        <v>#VALUE!</v>
      </c>
      <c r="BK479" s="37" t="e">
        <f>IF(MOD('935'!$K479,100)=10,'Charging rates'!$E$38*$BH479/(1+'DNO totals'!$E$99)*'935'!$N479,0)</f>
        <v>#VALUE!</v>
      </c>
      <c r="BL479" s="37" t="e">
        <f>IF(AND(MOD('935'!$K479,10)&gt;0,MOD('935'!$K479,1000)&gt;1),'Charging rates'!$F$38*$BH479/(1+'DNO totals'!$F$99)*'935'!$O479,0)</f>
        <v>#VALUE!</v>
      </c>
      <c r="BM479" s="37" t="e">
        <f>IF(MOD('935'!$K479,1000)=1,'Charging rates'!$G$38*$BH479/(1+'DNO totals'!$G$99)*'935'!$P479,0)</f>
        <v>#VALUE!</v>
      </c>
      <c r="BN479" s="52" t="e">
        <f t="shared" si="109"/>
        <v>#VALUE!</v>
      </c>
      <c r="BO479" s="37" t="e">
        <f>IF('935'!$K479&gt;1000,'Charging rates'!$C$38*$AW479*'935'!$L479,0)</f>
        <v>#VALUE!</v>
      </c>
      <c r="BP479" s="37" t="e">
        <f>IF(MOD('935'!$K479,1000)&gt;100,'Charging rates'!$D$38*$AW479*'935'!$M479,0)</f>
        <v>#VALUE!</v>
      </c>
      <c r="BQ479" s="37" t="e">
        <f>IF(MOD('935'!$K479,100)&gt;10,'Charging rates'!$E$38*$AW479*'935'!$N479,0)</f>
        <v>#VALUE!</v>
      </c>
      <c r="BR479" s="52" t="e">
        <f t="shared" si="110"/>
        <v>#VALUE!</v>
      </c>
      <c r="BS479" s="48" t="e">
        <f>'935'!C479&lt;&gt;"VOID"</f>
        <v>#VALUE!</v>
      </c>
      <c r="BT479" s="33" t="e">
        <f>IF(BS479,(100/'11'!B$17*BD479*((1-'935'!I479)*'Charging rates'!B$51+'Charging rates'!B$63)),0)</f>
        <v>#VALUE!</v>
      </c>
      <c r="BU479" s="33" t="e">
        <f>100/'11'!B$17*BG479*('Charging rates'!B$51+'Charging rates'!B$63)</f>
        <v>#VALUE!</v>
      </c>
      <c r="BV479" s="33" t="e">
        <f>100/'11'!B$17*BE479*('Charging rates'!B$51+'Charging rates'!B$63)</f>
        <v>#VALUE!</v>
      </c>
      <c r="BW479" s="53" t="e">
        <f t="shared" si="111"/>
        <v>#VALUE!</v>
      </c>
      <c r="BX479" s="32" t="e">
        <f>AT479-('935'!T479*(1-'935'!X479/'11'!B$17))</f>
        <v>#VALUE!</v>
      </c>
      <c r="BY479" s="32">
        <f>0-IF(ISNUMBER(I479),INDEX('913'!$I$6:$I$1205,I479),0)-IF(ISNUMBER(J479),INDEX('913'!$I$6:$I$1205,J479),0)-IF(ISNUMBER(K479),INDEX('913'!$I$6:$I$1205,K479),0)-IF(ISNUMBER(L479),INDEX('913'!$I$6:$I$1205,L479),0)-IF(ISNUMBER(M479),INDEX('913'!$I$6:$I$1205,M479),0)-IF(ISNUMBER(N479),INDEX('913'!$I$6:$I$1205,N479),0)-IF(ISNUMBER(O479),INDEX('913'!$I$6:$I$1205,O479),0)-IF(ISNUMBER(P479),INDEX('913'!$I$6:$I$1205,P479),0)</f>
        <v>0</v>
      </c>
      <c r="BZ479" s="37">
        <f>IF(BY479=0,1,MAX(1,SQRT(BY479^2+(IF(ISNUMBER(I479),INDEX('913'!$J$6:$J$1205,I479),0)+IF(ISNUMBER(J479),INDEX('913'!$J$6:$J$1205,J479),0)+IF(ISNUMBER(K479),INDEX('913'!$J$6:$J$1205,K479),0)+IF(ISNUMBER(L479),INDEX('913'!$J$6:$J$1205,L479),0)+IF(ISNUMBER(M479),INDEX('913'!$J$6:$J$1205,M479),0)+IF(ISNUMBER(N479),INDEX('913'!$J$6:$J$1205,N479),0)+IF(ISNUMBER(O479),INDEX('913'!$J$6:$J$1205,O479),0)+IF(ISNUMBER(P479),INDEX('913'!$J$6:$J$1205,P479),0))^2)/BY479))</f>
        <v>1</v>
      </c>
      <c r="CA479" s="33" t="e">
        <f>100*AO479/'11'!B$17</f>
        <v>#VALUE!</v>
      </c>
      <c r="CB479" s="37" t="e">
        <f>100*(AP479*BZ479)/'11'!C$17</f>
        <v>#VALUE!</v>
      </c>
      <c r="CC479" s="37" t="e">
        <f t="shared" si="112"/>
        <v>#VALUE!</v>
      </c>
      <c r="CD479" s="33" t="e">
        <f t="shared" si="113"/>
        <v>#VALUE!</v>
      </c>
      <c r="CE479" s="54" t="e">
        <f>'11'!C$17-'935'!Y479</f>
        <v>#VALUE!</v>
      </c>
      <c r="CF479" s="37" t="e">
        <f>MAX('DNO totals'!B$312+0,MIN('935'!L479+0,'DNO totals'!B$304+0))</f>
        <v>#VALUE!</v>
      </c>
      <c r="CG479" s="37" t="e">
        <f>MAX('DNO totals'!C$312+0,MIN('935'!M479+0,'DNO totals'!C$304+0))</f>
        <v>#VALUE!</v>
      </c>
      <c r="CH479" s="37" t="e">
        <f>MAX('DNO totals'!D$312+0,MIN('935'!N479+0,'DNO totals'!D$304+0))</f>
        <v>#VALUE!</v>
      </c>
      <c r="CI479" s="37" t="e">
        <f>MAX('DNO totals'!E$312+0,MIN('935'!O479+0,'DNO totals'!E$304+0))</f>
        <v>#VALUE!</v>
      </c>
      <c r="CJ479" s="52" t="e">
        <f>MAX('DNO totals'!F$312+0,MIN('935'!P479+0,'DNO totals'!F$304+0))</f>
        <v>#VALUE!</v>
      </c>
      <c r="CK479" s="37" t="e">
        <f>IF('935'!$K479=1000,'Charging rates'!$C$38*$BH479/(1+'DNO totals'!$C$99)*$CF479,0)</f>
        <v>#VALUE!</v>
      </c>
      <c r="CL479" s="37" t="e">
        <f>IF(MOD('935'!$K479,1000)=100,'Charging rates'!$D$38*$BH479/(1+'DNO totals'!$D$99)*$CG479,0)</f>
        <v>#VALUE!</v>
      </c>
      <c r="CM479" s="37" t="e">
        <f>IF(MOD('935'!$K479,100)=10,'Charging rates'!$E$38*$BH479/(1+'DNO totals'!$E$99)*$CH479,0)</f>
        <v>#VALUE!</v>
      </c>
      <c r="CN479" s="37" t="e">
        <f>IF(AND(MOD('935'!$K479,10)&gt;0,MOD('935'!$K479,1000)&gt;1),'Charging rates'!$F$38*$BH479/(1+'DNO totals'!$F$99)*$CI479,0)</f>
        <v>#VALUE!</v>
      </c>
      <c r="CO479" s="37" t="e">
        <f>IF(MOD('935'!$K479,1000)=1,'Charging rates'!$G$38*$BH479/(1+'DNO totals'!$G$99)*$CJ479,0)</f>
        <v>#VALUE!</v>
      </c>
      <c r="CP479" s="52" t="e">
        <f t="shared" si="114"/>
        <v>#VALUE!</v>
      </c>
      <c r="CQ479" s="37" t="e">
        <f>IF('935'!$K479&gt;1000,'Charging rates'!$C$38*$AW479*$CF479,0)</f>
        <v>#VALUE!</v>
      </c>
      <c r="CR479" s="37" t="e">
        <f>IF(MOD('935'!$K479,1000)&gt;100,'Charging rates'!$D$38*$AW479*$CG479,0)</f>
        <v>#VALUE!</v>
      </c>
      <c r="CS479" s="37" t="e">
        <f>IF(MOD('935'!$K479,100)&gt;10,'Charging rates'!$E$38*$AW479*$CH479,0)</f>
        <v>#VALUE!</v>
      </c>
      <c r="CT479" s="52" t="e">
        <f t="shared" si="115"/>
        <v>#VALUE!</v>
      </c>
      <c r="CU479" s="33" t="e">
        <f>100*(AP479*'935'!Q479*BZ479)/'11'!B$17</f>
        <v>#VALUE!</v>
      </c>
      <c r="CV479" s="33" t="e">
        <f>100/'11'!B$17*'Charging rates'!B$10*AW479</f>
        <v>#VALUE!</v>
      </c>
      <c r="CW479" s="33" t="e">
        <f>IF(AT479=0,0,(1-BX479/AT479)*(CA479+IF('935'!Q479=0,0,(CB479*'935'!Q479*('11'!C$17-'935'!Y479)/('11'!B$17-'935'!X479)))))</f>
        <v>#VALUE!</v>
      </c>
      <c r="CX479" s="33" t="e">
        <f t="shared" si="116"/>
        <v>#VALUE!</v>
      </c>
      <c r="CY479" s="49" t="e">
        <f t="shared" si="117"/>
        <v>#VALUE!</v>
      </c>
      <c r="CZ479" s="32" t="e">
        <f>AT479*(Parameters!B$21+AU479)*IF('DNO totals'!B$323&lt;0,1,'935'!S479)</f>
        <v>#VALUE!</v>
      </c>
      <c r="DA479" s="52" t="e">
        <f>IF('DNO totals'!B$323&lt;0,1,'935'!S479)*(Parameters!B$21+AU479)</f>
        <v>#VALUE!</v>
      </c>
      <c r="DB479" s="37" t="e">
        <f>CX479+'Charging rates'!B$106*DA479*100/'11'!B$17</f>
        <v>#VALUE!</v>
      </c>
      <c r="DC479" s="37" t="e">
        <f>DB479+'Charging rates'!B$116*(Parameters!B$21+AU479)*100/'11'!B$17*IF('DNO totals'!B$323&lt;0,1,'935'!S479)</f>
        <v>#VALUE!</v>
      </c>
      <c r="DD479" s="37" t="e">
        <f>'Charging rates'!B$97*(CP479+CT479)*100/'11'!B$17</f>
        <v>#VALUE!</v>
      </c>
      <c r="DE479" s="33" t="e">
        <f>MAX(0-(CB479*AU479*'11'!C$17/'11'!B$17),DC479+DD479)</f>
        <v>#VALUE!</v>
      </c>
      <c r="DF479" s="37" t="e">
        <f>IF(BS479,IF(AU479=0,CC479,MAX(0,MIN(CC479,CC479+(DE479/'935'!Q479*('11'!B$17-'935'!X479)/('11'!C$17-'935'!Y479))))),0)</f>
        <v>#VALUE!</v>
      </c>
      <c r="DG479" s="33" t="e">
        <f t="shared" si="118"/>
        <v>#VALUE!</v>
      </c>
      <c r="DH479" s="53" t="e">
        <f t="shared" si="119"/>
        <v>#VALUE!</v>
      </c>
    </row>
    <row r="480" spans="1:112">
      <c r="A480" s="28">
        <v>380</v>
      </c>
      <c r="B480" s="47" t="e">
        <f>'935'!B480</f>
        <v>#VALUE!</v>
      </c>
      <c r="C480" s="48" t="e">
        <f>OR('935'!E480&lt;&gt;"VOID",'935'!F480&lt;&gt;"VOID",'935'!G480&lt;&gt;"VOID")</f>
        <v>#VALUE!</v>
      </c>
      <c r="D480" s="32" t="e">
        <f>IF('935'!D480="VOID",0,'935'!D480*(1-'935'!X480/'11'!B$17))</f>
        <v>#VALUE!</v>
      </c>
      <c r="E480" s="32" t="e">
        <f>IF('935'!E480="VOID",0,'935'!E480*(1-'935'!X480/'11'!B$17))</f>
        <v>#VALUE!</v>
      </c>
      <c r="F480" s="32" t="e">
        <f>IF('935'!F480="VOID",0,'935'!F480*(1-'935'!X480/'11'!B$17))</f>
        <v>#VALUE!</v>
      </c>
      <c r="G480" s="32" t="e">
        <f>IF('935'!G480="VOID",0,'935'!G480*(1-'935'!X480/'11'!B$17))</f>
        <v>#VALUE!</v>
      </c>
      <c r="H480" s="49" t="e">
        <f t="shared" si="100"/>
        <v>#VALUE!</v>
      </c>
      <c r="I480" s="50" t="e">
        <f>MATCH('935'!J480,'913'!$B$6:$B$1205,0)</f>
        <v>#VALUE!</v>
      </c>
      <c r="J480" s="50" t="e">
        <f>MATCH(INDEX('913'!$D$6:$D$1205,I480),'913'!$B$6:$B$1205,0)</f>
        <v>#VALUE!</v>
      </c>
      <c r="K480" s="50" t="e">
        <f>MATCH(INDEX('913'!$D$6:$D$1205,J480),'913'!$B$6:$B$1205,0)</f>
        <v>#VALUE!</v>
      </c>
      <c r="L480" s="50" t="e">
        <f>MATCH(INDEX('913'!$D$6:$D$1205,K480),'913'!$B$6:$B$1205,0)</f>
        <v>#VALUE!</v>
      </c>
      <c r="M480" s="50" t="e">
        <f>MATCH(INDEX('913'!$D$6:$D$1205,L480),'913'!$B$6:$B$1205,0)</f>
        <v>#VALUE!</v>
      </c>
      <c r="N480" s="50" t="e">
        <f>MATCH(INDEX('913'!$D$6:$D$1205,M480),'913'!$B$6:$B$1205,0)</f>
        <v>#VALUE!</v>
      </c>
      <c r="O480" s="50" t="e">
        <f>MATCH(INDEX('913'!$D$6:$D$1205,N480),'913'!$B$6:$B$1205,0)</f>
        <v>#VALUE!</v>
      </c>
      <c r="P480" s="51" t="e">
        <f>MATCH(INDEX('913'!$D$6:$D$1205,O480),'913'!$B$6:$B$1205,0)</f>
        <v>#VALUE!</v>
      </c>
      <c r="Q480" s="37">
        <f>IF(ISNUMBER(I480),MAX(0,INDEX('913'!$E$6:$E$1205,I480)),0)</f>
        <v>0</v>
      </c>
      <c r="R480" s="37">
        <f>IF(ISNUMBER(J480),MAX(0,INDEX('913'!$E$6:$E$1205,J480)),0)</f>
        <v>0</v>
      </c>
      <c r="S480" s="37">
        <f>IF(ISNUMBER(K480),MAX(0,INDEX('913'!$E$6:$E$1205,K480)),0)</f>
        <v>0</v>
      </c>
      <c r="T480" s="37">
        <f>IF(ISNUMBER(L480),MAX(0,INDEX('913'!$E$6:$E$1205,L480)),0)</f>
        <v>0</v>
      </c>
      <c r="U480" s="37">
        <f>IF(ISNUMBER(M480),MAX(0,INDEX('913'!$E$6:$E$1205,M480)),0)</f>
        <v>0</v>
      </c>
      <c r="V480" s="37">
        <f>IF(ISNUMBER(N480),MAX(0,INDEX('913'!$E$6:$E$1205,N480)),0)</f>
        <v>0</v>
      </c>
      <c r="W480" s="37">
        <f>IF(ISNUMBER(O480),MAX(0,INDEX('913'!$E$6:$E$1205,O480)),0)</f>
        <v>0</v>
      </c>
      <c r="X480" s="52">
        <f>IF(ISNUMBER(P480),MAX(0,INDEX('913'!$E$6:$E$1205,P480)),0)</f>
        <v>0</v>
      </c>
      <c r="Y480" s="37">
        <f>IF(ISNUMBER(I480),MAX(0,INDEX('913'!$F$6:$F$1205,I480)),0)</f>
        <v>0</v>
      </c>
      <c r="Z480" s="37">
        <f>IF(ISNUMBER(J480),MAX(0,INDEX('913'!$F$6:$F$1205,J480)),0)</f>
        <v>0</v>
      </c>
      <c r="AA480" s="37">
        <f>IF(ISNUMBER(K480),MAX(0,INDEX('913'!$F$6:$F$1205,K480)),0)</f>
        <v>0</v>
      </c>
      <c r="AB480" s="37">
        <f>IF(ISNUMBER(L480),MAX(0,INDEX('913'!$F$6:$F$1205,L480)),0)</f>
        <v>0</v>
      </c>
      <c r="AC480" s="37">
        <f>IF(ISNUMBER(M480),MAX(0,INDEX('913'!$F$6:$F$1205,M480)),0)</f>
        <v>0</v>
      </c>
      <c r="AD480" s="37">
        <f>IF(ISNUMBER(N480),MAX(0,INDEX('913'!$F$6:$F$1205,N480)),0)</f>
        <v>0</v>
      </c>
      <c r="AE480" s="37">
        <f>IF(ISNUMBER(O480),MAX(0,INDEX('913'!$F$6:$F$1205,O480)),0)</f>
        <v>0</v>
      </c>
      <c r="AF480" s="37">
        <f>IF(ISNUMBER(P480),MAX(0,INDEX('913'!$F$6:$F$1205,P480)),0)</f>
        <v>0</v>
      </c>
      <c r="AG480" s="32">
        <f>IF(ISNUMBER(I480),SQRT(INDEX('913'!$I$6:$I$1205,I480)^2+INDEX('913'!$J$6:$J$1205,I480)^2),0)</f>
        <v>0</v>
      </c>
      <c r="AH480" s="32">
        <f>IF(ISNUMBER(J480),SQRT(INDEX('913'!$I$6:$I$1205,J480)^2+INDEX('913'!$J$6:$J$1205,J480)^2),0)</f>
        <v>0</v>
      </c>
      <c r="AI480" s="32">
        <f>IF(ISNUMBER(K480),SQRT(INDEX('913'!$I$6:$I$1205,K480)^2+INDEX('913'!$J$6:$J$1205,K480)^2),0)</f>
        <v>0</v>
      </c>
      <c r="AJ480" s="32">
        <f>IF(ISNUMBER(L480),SQRT(INDEX('913'!$I$6:$I$1205,L480)^2+INDEX('913'!$J$6:$J$1205,L480)^2),0)</f>
        <v>0</v>
      </c>
      <c r="AK480" s="32">
        <f>IF(ISNUMBER(M480),SQRT(INDEX('913'!$I$6:$I$1205,M480)^2+INDEX('913'!$J$6:$J$1205,M480)^2),0)</f>
        <v>0</v>
      </c>
      <c r="AL480" s="32">
        <f>IF(ISNUMBER(N480),SQRT(INDEX('913'!$I$6:$I$1205,N480)^2+INDEX('913'!$J$6:$J$1205,N480)^2),0)</f>
        <v>0</v>
      </c>
      <c r="AM480" s="32">
        <f>IF(ISNUMBER(O480),SQRT(INDEX('913'!$I$6:$I$1205,O480)^2+INDEX('913'!$J$6:$J$1205,O480)^2),0)</f>
        <v>0</v>
      </c>
      <c r="AN480" s="49">
        <f>IF(ISNUMBER(P480),SQRT(INDEX('913'!$I$6:$I$1205,P480)^2+INDEX('913'!$J$6:$J$1205,P480)^2),0)</f>
        <v>0</v>
      </c>
      <c r="AO480" s="37">
        <f t="shared" si="101"/>
        <v>0</v>
      </c>
      <c r="AP480" s="37">
        <f t="shared" si="102"/>
        <v>0</v>
      </c>
      <c r="AQ480" s="33" t="e">
        <f>-100*'935'!W480*(AO480+AP480)/'11'!C$17</f>
        <v>#VALUE!</v>
      </c>
      <c r="AR480" s="37" t="e">
        <f t="shared" si="103"/>
        <v>#VALUE!</v>
      </c>
      <c r="AS480" s="52" t="e">
        <f t="shared" si="104"/>
        <v>#VALUE!</v>
      </c>
      <c r="AT480" s="32" t="e">
        <f>IF('935'!C480="VOID",0,('935'!C480*(1-'935'!X480/'11'!B$17)))</f>
        <v>#VALUE!</v>
      </c>
      <c r="AU480" s="52" t="e">
        <f>'935'!Q480*(1-'935'!Y480/'11'!C$17)/(1-'935'!X480/'11'!B$17)</f>
        <v>#VALUE!</v>
      </c>
      <c r="AV480" s="37" t="e">
        <f>INDEX('DNO totals'!$B$57:$G$57,IF('935'!K480,IF(MOD('935'!K480,1000),IF(MOD('935'!K480,100),IF(MOD('935'!K480,10),IF(MOD('935'!K480,1000)=1,6,5),4),3),2),1))</f>
        <v>#VALUE!</v>
      </c>
      <c r="AW480" s="52" t="e">
        <f t="shared" si="105"/>
        <v>#VALUE!</v>
      </c>
      <c r="AX480" s="32" t="e">
        <f>IF('935'!V480="VOID",0,'935'!V480*(1-'935'!X480/'11'!B$17))</f>
        <v>#VALUE!</v>
      </c>
      <c r="AY480" s="33" t="e">
        <f>IF(H480,-100*'Charging rates'!B$10/'11'!B$17*AX480/H480,0)</f>
        <v>#VALUE!</v>
      </c>
      <c r="AZ480" s="33" t="e">
        <f>IF(C480,'DNO totals'!B$41,0)</f>
        <v>#VALUE!</v>
      </c>
      <c r="BA480" s="33" t="e">
        <f t="shared" si="106"/>
        <v>#VALUE!</v>
      </c>
      <c r="BB480" s="33" t="e">
        <f t="shared" si="107"/>
        <v>#VALUE!</v>
      </c>
      <c r="BC480" s="53" t="e">
        <f t="shared" si="108"/>
        <v>#VALUE!</v>
      </c>
      <c r="BD480" s="32" t="e">
        <f>IF(AT480,'935'!H480*AT480/(AT480+D480+H480),0)</f>
        <v>#VALUE!</v>
      </c>
      <c r="BE480" s="32" t="e">
        <f>IF(H480,'935'!H480*H480/(AT480+D480+H480),0)</f>
        <v>#VALUE!</v>
      </c>
      <c r="BF480" s="32" t="e">
        <f>BD480*(1-'935'!X480/'11'!B$17)</f>
        <v>#VALUE!</v>
      </c>
      <c r="BG480" s="49" t="e">
        <f>BE480*(1-'935'!X480/'11'!B$17)</f>
        <v>#VALUE!</v>
      </c>
      <c r="BH480" s="52" t="e">
        <f>AV480*Parameters!B$6</f>
        <v>#VALUE!</v>
      </c>
      <c r="BI480" s="37" t="e">
        <f>IF('935'!$K480=1000,'Charging rates'!$C$38*$BH480/(1+'DNO totals'!$C$99)*'935'!$L480,0)</f>
        <v>#VALUE!</v>
      </c>
      <c r="BJ480" s="37" t="e">
        <f>IF(MOD('935'!$K480,1000)=100,'Charging rates'!$D$38*$BH480/(1+'DNO totals'!$D$99)*'935'!$M480,0)</f>
        <v>#VALUE!</v>
      </c>
      <c r="BK480" s="37" t="e">
        <f>IF(MOD('935'!$K480,100)=10,'Charging rates'!$E$38*$BH480/(1+'DNO totals'!$E$99)*'935'!$N480,0)</f>
        <v>#VALUE!</v>
      </c>
      <c r="BL480" s="37" t="e">
        <f>IF(AND(MOD('935'!$K480,10)&gt;0,MOD('935'!$K480,1000)&gt;1),'Charging rates'!$F$38*$BH480/(1+'DNO totals'!$F$99)*'935'!$O480,0)</f>
        <v>#VALUE!</v>
      </c>
      <c r="BM480" s="37" t="e">
        <f>IF(MOD('935'!$K480,1000)=1,'Charging rates'!$G$38*$BH480/(1+'DNO totals'!$G$99)*'935'!$P480,0)</f>
        <v>#VALUE!</v>
      </c>
      <c r="BN480" s="52" t="e">
        <f t="shared" si="109"/>
        <v>#VALUE!</v>
      </c>
      <c r="BO480" s="37" t="e">
        <f>IF('935'!$K480&gt;1000,'Charging rates'!$C$38*$AW480*'935'!$L480,0)</f>
        <v>#VALUE!</v>
      </c>
      <c r="BP480" s="37" t="e">
        <f>IF(MOD('935'!$K480,1000)&gt;100,'Charging rates'!$D$38*$AW480*'935'!$M480,0)</f>
        <v>#VALUE!</v>
      </c>
      <c r="BQ480" s="37" t="e">
        <f>IF(MOD('935'!$K480,100)&gt;10,'Charging rates'!$E$38*$AW480*'935'!$N480,0)</f>
        <v>#VALUE!</v>
      </c>
      <c r="BR480" s="52" t="e">
        <f t="shared" si="110"/>
        <v>#VALUE!</v>
      </c>
      <c r="BS480" s="48" t="e">
        <f>'935'!C480&lt;&gt;"VOID"</f>
        <v>#VALUE!</v>
      </c>
      <c r="BT480" s="33" t="e">
        <f>IF(BS480,(100/'11'!B$17*BD480*((1-'935'!I480)*'Charging rates'!B$51+'Charging rates'!B$63)),0)</f>
        <v>#VALUE!</v>
      </c>
      <c r="BU480" s="33" t="e">
        <f>100/'11'!B$17*BG480*('Charging rates'!B$51+'Charging rates'!B$63)</f>
        <v>#VALUE!</v>
      </c>
      <c r="BV480" s="33" t="e">
        <f>100/'11'!B$17*BE480*('Charging rates'!B$51+'Charging rates'!B$63)</f>
        <v>#VALUE!</v>
      </c>
      <c r="BW480" s="53" t="e">
        <f t="shared" si="111"/>
        <v>#VALUE!</v>
      </c>
      <c r="BX480" s="32" t="e">
        <f>AT480-('935'!T480*(1-'935'!X480/'11'!B$17))</f>
        <v>#VALUE!</v>
      </c>
      <c r="BY480" s="32">
        <f>0-IF(ISNUMBER(I480),INDEX('913'!$I$6:$I$1205,I480),0)-IF(ISNUMBER(J480),INDEX('913'!$I$6:$I$1205,J480),0)-IF(ISNUMBER(K480),INDEX('913'!$I$6:$I$1205,K480),0)-IF(ISNUMBER(L480),INDEX('913'!$I$6:$I$1205,L480),0)-IF(ISNUMBER(M480),INDEX('913'!$I$6:$I$1205,M480),0)-IF(ISNUMBER(N480),INDEX('913'!$I$6:$I$1205,N480),0)-IF(ISNUMBER(O480),INDEX('913'!$I$6:$I$1205,O480),0)-IF(ISNUMBER(P480),INDEX('913'!$I$6:$I$1205,P480),0)</f>
        <v>0</v>
      </c>
      <c r="BZ480" s="37">
        <f>IF(BY480=0,1,MAX(1,SQRT(BY480^2+(IF(ISNUMBER(I480),INDEX('913'!$J$6:$J$1205,I480),0)+IF(ISNUMBER(J480),INDEX('913'!$J$6:$J$1205,J480),0)+IF(ISNUMBER(K480),INDEX('913'!$J$6:$J$1205,K480),0)+IF(ISNUMBER(L480),INDEX('913'!$J$6:$J$1205,L480),0)+IF(ISNUMBER(M480),INDEX('913'!$J$6:$J$1205,M480),0)+IF(ISNUMBER(N480),INDEX('913'!$J$6:$J$1205,N480),0)+IF(ISNUMBER(O480),INDEX('913'!$J$6:$J$1205,O480),0)+IF(ISNUMBER(P480),INDEX('913'!$J$6:$J$1205,P480),0))^2)/BY480))</f>
        <v>1</v>
      </c>
      <c r="CA480" s="33" t="e">
        <f>100*AO480/'11'!B$17</f>
        <v>#VALUE!</v>
      </c>
      <c r="CB480" s="37" t="e">
        <f>100*(AP480*BZ480)/'11'!C$17</f>
        <v>#VALUE!</v>
      </c>
      <c r="CC480" s="37" t="e">
        <f t="shared" si="112"/>
        <v>#VALUE!</v>
      </c>
      <c r="CD480" s="33" t="e">
        <f t="shared" si="113"/>
        <v>#VALUE!</v>
      </c>
      <c r="CE480" s="54" t="e">
        <f>'11'!C$17-'935'!Y480</f>
        <v>#VALUE!</v>
      </c>
      <c r="CF480" s="37" t="e">
        <f>MAX('DNO totals'!B$312+0,MIN('935'!L480+0,'DNO totals'!B$304+0))</f>
        <v>#VALUE!</v>
      </c>
      <c r="CG480" s="37" t="e">
        <f>MAX('DNO totals'!C$312+0,MIN('935'!M480+0,'DNO totals'!C$304+0))</f>
        <v>#VALUE!</v>
      </c>
      <c r="CH480" s="37" t="e">
        <f>MAX('DNO totals'!D$312+0,MIN('935'!N480+0,'DNO totals'!D$304+0))</f>
        <v>#VALUE!</v>
      </c>
      <c r="CI480" s="37" t="e">
        <f>MAX('DNO totals'!E$312+0,MIN('935'!O480+0,'DNO totals'!E$304+0))</f>
        <v>#VALUE!</v>
      </c>
      <c r="CJ480" s="52" t="e">
        <f>MAX('DNO totals'!F$312+0,MIN('935'!P480+0,'DNO totals'!F$304+0))</f>
        <v>#VALUE!</v>
      </c>
      <c r="CK480" s="37" t="e">
        <f>IF('935'!$K480=1000,'Charging rates'!$C$38*$BH480/(1+'DNO totals'!$C$99)*$CF480,0)</f>
        <v>#VALUE!</v>
      </c>
      <c r="CL480" s="37" t="e">
        <f>IF(MOD('935'!$K480,1000)=100,'Charging rates'!$D$38*$BH480/(1+'DNO totals'!$D$99)*$CG480,0)</f>
        <v>#VALUE!</v>
      </c>
      <c r="CM480" s="37" t="e">
        <f>IF(MOD('935'!$K480,100)=10,'Charging rates'!$E$38*$BH480/(1+'DNO totals'!$E$99)*$CH480,0)</f>
        <v>#VALUE!</v>
      </c>
      <c r="CN480" s="37" t="e">
        <f>IF(AND(MOD('935'!$K480,10)&gt;0,MOD('935'!$K480,1000)&gt;1),'Charging rates'!$F$38*$BH480/(1+'DNO totals'!$F$99)*$CI480,0)</f>
        <v>#VALUE!</v>
      </c>
      <c r="CO480" s="37" t="e">
        <f>IF(MOD('935'!$K480,1000)=1,'Charging rates'!$G$38*$BH480/(1+'DNO totals'!$G$99)*$CJ480,0)</f>
        <v>#VALUE!</v>
      </c>
      <c r="CP480" s="52" t="e">
        <f t="shared" si="114"/>
        <v>#VALUE!</v>
      </c>
      <c r="CQ480" s="37" t="e">
        <f>IF('935'!$K480&gt;1000,'Charging rates'!$C$38*$AW480*$CF480,0)</f>
        <v>#VALUE!</v>
      </c>
      <c r="CR480" s="37" t="e">
        <f>IF(MOD('935'!$K480,1000)&gt;100,'Charging rates'!$D$38*$AW480*$CG480,0)</f>
        <v>#VALUE!</v>
      </c>
      <c r="CS480" s="37" t="e">
        <f>IF(MOD('935'!$K480,100)&gt;10,'Charging rates'!$E$38*$AW480*$CH480,0)</f>
        <v>#VALUE!</v>
      </c>
      <c r="CT480" s="52" t="e">
        <f t="shared" si="115"/>
        <v>#VALUE!</v>
      </c>
      <c r="CU480" s="33" t="e">
        <f>100*(AP480*'935'!Q480*BZ480)/'11'!B$17</f>
        <v>#VALUE!</v>
      </c>
      <c r="CV480" s="33" t="e">
        <f>100/'11'!B$17*'Charging rates'!B$10*AW480</f>
        <v>#VALUE!</v>
      </c>
      <c r="CW480" s="33" t="e">
        <f>IF(AT480=0,0,(1-BX480/AT480)*(CA480+IF('935'!Q480=0,0,(CB480*'935'!Q480*('11'!C$17-'935'!Y480)/('11'!B$17-'935'!X480)))))</f>
        <v>#VALUE!</v>
      </c>
      <c r="CX480" s="33" t="e">
        <f t="shared" si="116"/>
        <v>#VALUE!</v>
      </c>
      <c r="CY480" s="49" t="e">
        <f t="shared" si="117"/>
        <v>#VALUE!</v>
      </c>
      <c r="CZ480" s="32" t="e">
        <f>AT480*(Parameters!B$21+AU480)*IF('DNO totals'!B$323&lt;0,1,'935'!S480)</f>
        <v>#VALUE!</v>
      </c>
      <c r="DA480" s="52" t="e">
        <f>IF('DNO totals'!B$323&lt;0,1,'935'!S480)*(Parameters!B$21+AU480)</f>
        <v>#VALUE!</v>
      </c>
      <c r="DB480" s="37" t="e">
        <f>CX480+'Charging rates'!B$106*DA480*100/'11'!B$17</f>
        <v>#VALUE!</v>
      </c>
      <c r="DC480" s="37" t="e">
        <f>DB480+'Charging rates'!B$116*(Parameters!B$21+AU480)*100/'11'!B$17*IF('DNO totals'!B$323&lt;0,1,'935'!S480)</f>
        <v>#VALUE!</v>
      </c>
      <c r="DD480" s="37" t="e">
        <f>'Charging rates'!B$97*(CP480+CT480)*100/'11'!B$17</f>
        <v>#VALUE!</v>
      </c>
      <c r="DE480" s="33" t="e">
        <f>MAX(0-(CB480*AU480*'11'!C$17/'11'!B$17),DC480+DD480)</f>
        <v>#VALUE!</v>
      </c>
      <c r="DF480" s="37" t="e">
        <f>IF(BS480,IF(AU480=0,CC480,MAX(0,MIN(CC480,CC480+(DE480/'935'!Q480*('11'!B$17-'935'!X480)/('11'!C$17-'935'!Y480))))),0)</f>
        <v>#VALUE!</v>
      </c>
      <c r="DG480" s="33" t="e">
        <f t="shared" si="118"/>
        <v>#VALUE!</v>
      </c>
      <c r="DH480" s="53" t="e">
        <f t="shared" si="119"/>
        <v>#VALUE!</v>
      </c>
    </row>
    <row r="481" spans="1:112">
      <c r="A481" s="28">
        <v>381</v>
      </c>
      <c r="B481" s="47" t="e">
        <f>'935'!B481</f>
        <v>#VALUE!</v>
      </c>
      <c r="C481" s="48" t="e">
        <f>OR('935'!E481&lt;&gt;"VOID",'935'!F481&lt;&gt;"VOID",'935'!G481&lt;&gt;"VOID")</f>
        <v>#VALUE!</v>
      </c>
      <c r="D481" s="32" t="e">
        <f>IF('935'!D481="VOID",0,'935'!D481*(1-'935'!X481/'11'!B$17))</f>
        <v>#VALUE!</v>
      </c>
      <c r="E481" s="32" t="e">
        <f>IF('935'!E481="VOID",0,'935'!E481*(1-'935'!X481/'11'!B$17))</f>
        <v>#VALUE!</v>
      </c>
      <c r="F481" s="32" t="e">
        <f>IF('935'!F481="VOID",0,'935'!F481*(1-'935'!X481/'11'!B$17))</f>
        <v>#VALUE!</v>
      </c>
      <c r="G481" s="32" t="e">
        <f>IF('935'!G481="VOID",0,'935'!G481*(1-'935'!X481/'11'!B$17))</f>
        <v>#VALUE!</v>
      </c>
      <c r="H481" s="49" t="e">
        <f t="shared" si="100"/>
        <v>#VALUE!</v>
      </c>
      <c r="I481" s="50" t="e">
        <f>MATCH('935'!J481,'913'!$B$6:$B$1205,0)</f>
        <v>#VALUE!</v>
      </c>
      <c r="J481" s="50" t="e">
        <f>MATCH(INDEX('913'!$D$6:$D$1205,I481),'913'!$B$6:$B$1205,0)</f>
        <v>#VALUE!</v>
      </c>
      <c r="K481" s="50" t="e">
        <f>MATCH(INDEX('913'!$D$6:$D$1205,J481),'913'!$B$6:$B$1205,0)</f>
        <v>#VALUE!</v>
      </c>
      <c r="L481" s="50" t="e">
        <f>MATCH(INDEX('913'!$D$6:$D$1205,K481),'913'!$B$6:$B$1205,0)</f>
        <v>#VALUE!</v>
      </c>
      <c r="M481" s="50" t="e">
        <f>MATCH(INDEX('913'!$D$6:$D$1205,L481),'913'!$B$6:$B$1205,0)</f>
        <v>#VALUE!</v>
      </c>
      <c r="N481" s="50" t="e">
        <f>MATCH(INDEX('913'!$D$6:$D$1205,M481),'913'!$B$6:$B$1205,0)</f>
        <v>#VALUE!</v>
      </c>
      <c r="O481" s="50" t="e">
        <f>MATCH(INDEX('913'!$D$6:$D$1205,N481),'913'!$B$6:$B$1205,0)</f>
        <v>#VALUE!</v>
      </c>
      <c r="P481" s="51" t="e">
        <f>MATCH(INDEX('913'!$D$6:$D$1205,O481),'913'!$B$6:$B$1205,0)</f>
        <v>#VALUE!</v>
      </c>
      <c r="Q481" s="37">
        <f>IF(ISNUMBER(I481),MAX(0,INDEX('913'!$E$6:$E$1205,I481)),0)</f>
        <v>0</v>
      </c>
      <c r="R481" s="37">
        <f>IF(ISNUMBER(J481),MAX(0,INDEX('913'!$E$6:$E$1205,J481)),0)</f>
        <v>0</v>
      </c>
      <c r="S481" s="37">
        <f>IF(ISNUMBER(K481),MAX(0,INDEX('913'!$E$6:$E$1205,K481)),0)</f>
        <v>0</v>
      </c>
      <c r="T481" s="37">
        <f>IF(ISNUMBER(L481),MAX(0,INDEX('913'!$E$6:$E$1205,L481)),0)</f>
        <v>0</v>
      </c>
      <c r="U481" s="37">
        <f>IF(ISNUMBER(M481),MAX(0,INDEX('913'!$E$6:$E$1205,M481)),0)</f>
        <v>0</v>
      </c>
      <c r="V481" s="37">
        <f>IF(ISNUMBER(N481),MAX(0,INDEX('913'!$E$6:$E$1205,N481)),0)</f>
        <v>0</v>
      </c>
      <c r="W481" s="37">
        <f>IF(ISNUMBER(O481),MAX(0,INDEX('913'!$E$6:$E$1205,O481)),0)</f>
        <v>0</v>
      </c>
      <c r="X481" s="52">
        <f>IF(ISNUMBER(P481),MAX(0,INDEX('913'!$E$6:$E$1205,P481)),0)</f>
        <v>0</v>
      </c>
      <c r="Y481" s="37">
        <f>IF(ISNUMBER(I481),MAX(0,INDEX('913'!$F$6:$F$1205,I481)),0)</f>
        <v>0</v>
      </c>
      <c r="Z481" s="37">
        <f>IF(ISNUMBER(J481),MAX(0,INDEX('913'!$F$6:$F$1205,J481)),0)</f>
        <v>0</v>
      </c>
      <c r="AA481" s="37">
        <f>IF(ISNUMBER(K481),MAX(0,INDEX('913'!$F$6:$F$1205,K481)),0)</f>
        <v>0</v>
      </c>
      <c r="AB481" s="37">
        <f>IF(ISNUMBER(L481),MAX(0,INDEX('913'!$F$6:$F$1205,L481)),0)</f>
        <v>0</v>
      </c>
      <c r="AC481" s="37">
        <f>IF(ISNUMBER(M481),MAX(0,INDEX('913'!$F$6:$F$1205,M481)),0)</f>
        <v>0</v>
      </c>
      <c r="AD481" s="37">
        <f>IF(ISNUMBER(N481),MAX(0,INDEX('913'!$F$6:$F$1205,N481)),0)</f>
        <v>0</v>
      </c>
      <c r="AE481" s="37">
        <f>IF(ISNUMBER(O481),MAX(0,INDEX('913'!$F$6:$F$1205,O481)),0)</f>
        <v>0</v>
      </c>
      <c r="AF481" s="37">
        <f>IF(ISNUMBER(P481),MAX(0,INDEX('913'!$F$6:$F$1205,P481)),0)</f>
        <v>0</v>
      </c>
      <c r="AG481" s="32">
        <f>IF(ISNUMBER(I481),SQRT(INDEX('913'!$I$6:$I$1205,I481)^2+INDEX('913'!$J$6:$J$1205,I481)^2),0)</f>
        <v>0</v>
      </c>
      <c r="AH481" s="32">
        <f>IF(ISNUMBER(J481),SQRT(INDEX('913'!$I$6:$I$1205,J481)^2+INDEX('913'!$J$6:$J$1205,J481)^2),0)</f>
        <v>0</v>
      </c>
      <c r="AI481" s="32">
        <f>IF(ISNUMBER(K481),SQRT(INDEX('913'!$I$6:$I$1205,K481)^2+INDEX('913'!$J$6:$J$1205,K481)^2),0)</f>
        <v>0</v>
      </c>
      <c r="AJ481" s="32">
        <f>IF(ISNUMBER(L481),SQRT(INDEX('913'!$I$6:$I$1205,L481)^2+INDEX('913'!$J$6:$J$1205,L481)^2),0)</f>
        <v>0</v>
      </c>
      <c r="AK481" s="32">
        <f>IF(ISNUMBER(M481),SQRT(INDEX('913'!$I$6:$I$1205,M481)^2+INDEX('913'!$J$6:$J$1205,M481)^2),0)</f>
        <v>0</v>
      </c>
      <c r="AL481" s="32">
        <f>IF(ISNUMBER(N481),SQRT(INDEX('913'!$I$6:$I$1205,N481)^2+INDEX('913'!$J$6:$J$1205,N481)^2),0)</f>
        <v>0</v>
      </c>
      <c r="AM481" s="32">
        <f>IF(ISNUMBER(O481),SQRT(INDEX('913'!$I$6:$I$1205,O481)^2+INDEX('913'!$J$6:$J$1205,O481)^2),0)</f>
        <v>0</v>
      </c>
      <c r="AN481" s="49">
        <f>IF(ISNUMBER(P481),SQRT(INDEX('913'!$I$6:$I$1205,P481)^2+INDEX('913'!$J$6:$J$1205,P481)^2),0)</f>
        <v>0</v>
      </c>
      <c r="AO481" s="37">
        <f t="shared" si="101"/>
        <v>0</v>
      </c>
      <c r="AP481" s="37">
        <f t="shared" si="102"/>
        <v>0</v>
      </c>
      <c r="AQ481" s="33" t="e">
        <f>-100*'935'!W481*(AO481+AP481)/'11'!C$17</f>
        <v>#VALUE!</v>
      </c>
      <c r="AR481" s="37" t="e">
        <f t="shared" si="103"/>
        <v>#VALUE!</v>
      </c>
      <c r="AS481" s="52" t="e">
        <f t="shared" si="104"/>
        <v>#VALUE!</v>
      </c>
      <c r="AT481" s="32" t="e">
        <f>IF('935'!C481="VOID",0,('935'!C481*(1-'935'!X481/'11'!B$17)))</f>
        <v>#VALUE!</v>
      </c>
      <c r="AU481" s="52" t="e">
        <f>'935'!Q481*(1-'935'!Y481/'11'!C$17)/(1-'935'!X481/'11'!B$17)</f>
        <v>#VALUE!</v>
      </c>
      <c r="AV481" s="37" t="e">
        <f>INDEX('DNO totals'!$B$57:$G$57,IF('935'!K481,IF(MOD('935'!K481,1000),IF(MOD('935'!K481,100),IF(MOD('935'!K481,10),IF(MOD('935'!K481,1000)=1,6,5),4),3),2),1))</f>
        <v>#VALUE!</v>
      </c>
      <c r="AW481" s="52" t="e">
        <f t="shared" si="105"/>
        <v>#VALUE!</v>
      </c>
      <c r="AX481" s="32" t="e">
        <f>IF('935'!V481="VOID",0,'935'!V481*(1-'935'!X481/'11'!B$17))</f>
        <v>#VALUE!</v>
      </c>
      <c r="AY481" s="33" t="e">
        <f>IF(H481,-100*'Charging rates'!B$10/'11'!B$17*AX481/H481,0)</f>
        <v>#VALUE!</v>
      </c>
      <c r="AZ481" s="33" t="e">
        <f>IF(C481,'DNO totals'!B$41,0)</f>
        <v>#VALUE!</v>
      </c>
      <c r="BA481" s="33" t="e">
        <f t="shared" si="106"/>
        <v>#VALUE!</v>
      </c>
      <c r="BB481" s="33" t="e">
        <f t="shared" si="107"/>
        <v>#VALUE!</v>
      </c>
      <c r="BC481" s="53" t="e">
        <f t="shared" si="108"/>
        <v>#VALUE!</v>
      </c>
      <c r="BD481" s="32" t="e">
        <f>IF(AT481,'935'!H481*AT481/(AT481+D481+H481),0)</f>
        <v>#VALUE!</v>
      </c>
      <c r="BE481" s="32" t="e">
        <f>IF(H481,'935'!H481*H481/(AT481+D481+H481),0)</f>
        <v>#VALUE!</v>
      </c>
      <c r="BF481" s="32" t="e">
        <f>BD481*(1-'935'!X481/'11'!B$17)</f>
        <v>#VALUE!</v>
      </c>
      <c r="BG481" s="49" t="e">
        <f>BE481*(1-'935'!X481/'11'!B$17)</f>
        <v>#VALUE!</v>
      </c>
      <c r="BH481" s="52" t="e">
        <f>AV481*Parameters!B$6</f>
        <v>#VALUE!</v>
      </c>
      <c r="BI481" s="37" t="e">
        <f>IF('935'!$K481=1000,'Charging rates'!$C$38*$BH481/(1+'DNO totals'!$C$99)*'935'!$L481,0)</f>
        <v>#VALUE!</v>
      </c>
      <c r="BJ481" s="37" t="e">
        <f>IF(MOD('935'!$K481,1000)=100,'Charging rates'!$D$38*$BH481/(1+'DNO totals'!$D$99)*'935'!$M481,0)</f>
        <v>#VALUE!</v>
      </c>
      <c r="BK481" s="37" t="e">
        <f>IF(MOD('935'!$K481,100)=10,'Charging rates'!$E$38*$BH481/(1+'DNO totals'!$E$99)*'935'!$N481,0)</f>
        <v>#VALUE!</v>
      </c>
      <c r="BL481" s="37" t="e">
        <f>IF(AND(MOD('935'!$K481,10)&gt;0,MOD('935'!$K481,1000)&gt;1),'Charging rates'!$F$38*$BH481/(1+'DNO totals'!$F$99)*'935'!$O481,0)</f>
        <v>#VALUE!</v>
      </c>
      <c r="BM481" s="37" t="e">
        <f>IF(MOD('935'!$K481,1000)=1,'Charging rates'!$G$38*$BH481/(1+'DNO totals'!$G$99)*'935'!$P481,0)</f>
        <v>#VALUE!</v>
      </c>
      <c r="BN481" s="52" t="e">
        <f t="shared" si="109"/>
        <v>#VALUE!</v>
      </c>
      <c r="BO481" s="37" t="e">
        <f>IF('935'!$K481&gt;1000,'Charging rates'!$C$38*$AW481*'935'!$L481,0)</f>
        <v>#VALUE!</v>
      </c>
      <c r="BP481" s="37" t="e">
        <f>IF(MOD('935'!$K481,1000)&gt;100,'Charging rates'!$D$38*$AW481*'935'!$M481,0)</f>
        <v>#VALUE!</v>
      </c>
      <c r="BQ481" s="37" t="e">
        <f>IF(MOD('935'!$K481,100)&gt;10,'Charging rates'!$E$38*$AW481*'935'!$N481,0)</f>
        <v>#VALUE!</v>
      </c>
      <c r="BR481" s="52" t="e">
        <f t="shared" si="110"/>
        <v>#VALUE!</v>
      </c>
      <c r="BS481" s="48" t="e">
        <f>'935'!C481&lt;&gt;"VOID"</f>
        <v>#VALUE!</v>
      </c>
      <c r="BT481" s="33" t="e">
        <f>IF(BS481,(100/'11'!B$17*BD481*((1-'935'!I481)*'Charging rates'!B$51+'Charging rates'!B$63)),0)</f>
        <v>#VALUE!</v>
      </c>
      <c r="BU481" s="33" t="e">
        <f>100/'11'!B$17*BG481*('Charging rates'!B$51+'Charging rates'!B$63)</f>
        <v>#VALUE!</v>
      </c>
      <c r="BV481" s="33" t="e">
        <f>100/'11'!B$17*BE481*('Charging rates'!B$51+'Charging rates'!B$63)</f>
        <v>#VALUE!</v>
      </c>
      <c r="BW481" s="53" t="e">
        <f t="shared" si="111"/>
        <v>#VALUE!</v>
      </c>
      <c r="BX481" s="32" t="e">
        <f>AT481-('935'!T481*(1-'935'!X481/'11'!B$17))</f>
        <v>#VALUE!</v>
      </c>
      <c r="BY481" s="32">
        <f>0-IF(ISNUMBER(I481),INDEX('913'!$I$6:$I$1205,I481),0)-IF(ISNUMBER(J481),INDEX('913'!$I$6:$I$1205,J481),0)-IF(ISNUMBER(K481),INDEX('913'!$I$6:$I$1205,K481),0)-IF(ISNUMBER(L481),INDEX('913'!$I$6:$I$1205,L481),0)-IF(ISNUMBER(M481),INDEX('913'!$I$6:$I$1205,M481),0)-IF(ISNUMBER(N481),INDEX('913'!$I$6:$I$1205,N481),0)-IF(ISNUMBER(O481),INDEX('913'!$I$6:$I$1205,O481),0)-IF(ISNUMBER(P481),INDEX('913'!$I$6:$I$1205,P481),0)</f>
        <v>0</v>
      </c>
      <c r="BZ481" s="37">
        <f>IF(BY481=0,1,MAX(1,SQRT(BY481^2+(IF(ISNUMBER(I481),INDEX('913'!$J$6:$J$1205,I481),0)+IF(ISNUMBER(J481),INDEX('913'!$J$6:$J$1205,J481),0)+IF(ISNUMBER(K481),INDEX('913'!$J$6:$J$1205,K481),0)+IF(ISNUMBER(L481),INDEX('913'!$J$6:$J$1205,L481),0)+IF(ISNUMBER(M481),INDEX('913'!$J$6:$J$1205,M481),0)+IF(ISNUMBER(N481),INDEX('913'!$J$6:$J$1205,N481),0)+IF(ISNUMBER(O481),INDEX('913'!$J$6:$J$1205,O481),0)+IF(ISNUMBER(P481),INDEX('913'!$J$6:$J$1205,P481),0))^2)/BY481))</f>
        <v>1</v>
      </c>
      <c r="CA481" s="33" t="e">
        <f>100*AO481/'11'!B$17</f>
        <v>#VALUE!</v>
      </c>
      <c r="CB481" s="37" t="e">
        <f>100*(AP481*BZ481)/'11'!C$17</f>
        <v>#VALUE!</v>
      </c>
      <c r="CC481" s="37" t="e">
        <f t="shared" si="112"/>
        <v>#VALUE!</v>
      </c>
      <c r="CD481" s="33" t="e">
        <f t="shared" si="113"/>
        <v>#VALUE!</v>
      </c>
      <c r="CE481" s="54" t="e">
        <f>'11'!C$17-'935'!Y481</f>
        <v>#VALUE!</v>
      </c>
      <c r="CF481" s="37" t="e">
        <f>MAX('DNO totals'!B$312+0,MIN('935'!L481+0,'DNO totals'!B$304+0))</f>
        <v>#VALUE!</v>
      </c>
      <c r="CG481" s="37" t="e">
        <f>MAX('DNO totals'!C$312+0,MIN('935'!M481+0,'DNO totals'!C$304+0))</f>
        <v>#VALUE!</v>
      </c>
      <c r="CH481" s="37" t="e">
        <f>MAX('DNO totals'!D$312+0,MIN('935'!N481+0,'DNO totals'!D$304+0))</f>
        <v>#VALUE!</v>
      </c>
      <c r="CI481" s="37" t="e">
        <f>MAX('DNO totals'!E$312+0,MIN('935'!O481+0,'DNO totals'!E$304+0))</f>
        <v>#VALUE!</v>
      </c>
      <c r="CJ481" s="52" t="e">
        <f>MAX('DNO totals'!F$312+0,MIN('935'!P481+0,'DNO totals'!F$304+0))</f>
        <v>#VALUE!</v>
      </c>
      <c r="CK481" s="37" t="e">
        <f>IF('935'!$K481=1000,'Charging rates'!$C$38*$BH481/(1+'DNO totals'!$C$99)*$CF481,0)</f>
        <v>#VALUE!</v>
      </c>
      <c r="CL481" s="37" t="e">
        <f>IF(MOD('935'!$K481,1000)=100,'Charging rates'!$D$38*$BH481/(1+'DNO totals'!$D$99)*$CG481,0)</f>
        <v>#VALUE!</v>
      </c>
      <c r="CM481" s="37" t="e">
        <f>IF(MOD('935'!$K481,100)=10,'Charging rates'!$E$38*$BH481/(1+'DNO totals'!$E$99)*$CH481,0)</f>
        <v>#VALUE!</v>
      </c>
      <c r="CN481" s="37" t="e">
        <f>IF(AND(MOD('935'!$K481,10)&gt;0,MOD('935'!$K481,1000)&gt;1),'Charging rates'!$F$38*$BH481/(1+'DNO totals'!$F$99)*$CI481,0)</f>
        <v>#VALUE!</v>
      </c>
      <c r="CO481" s="37" t="e">
        <f>IF(MOD('935'!$K481,1000)=1,'Charging rates'!$G$38*$BH481/(1+'DNO totals'!$G$99)*$CJ481,0)</f>
        <v>#VALUE!</v>
      </c>
      <c r="CP481" s="52" t="e">
        <f t="shared" si="114"/>
        <v>#VALUE!</v>
      </c>
      <c r="CQ481" s="37" t="e">
        <f>IF('935'!$K481&gt;1000,'Charging rates'!$C$38*$AW481*$CF481,0)</f>
        <v>#VALUE!</v>
      </c>
      <c r="CR481" s="37" t="e">
        <f>IF(MOD('935'!$K481,1000)&gt;100,'Charging rates'!$D$38*$AW481*$CG481,0)</f>
        <v>#VALUE!</v>
      </c>
      <c r="CS481" s="37" t="e">
        <f>IF(MOD('935'!$K481,100)&gt;10,'Charging rates'!$E$38*$AW481*$CH481,0)</f>
        <v>#VALUE!</v>
      </c>
      <c r="CT481" s="52" t="e">
        <f t="shared" si="115"/>
        <v>#VALUE!</v>
      </c>
      <c r="CU481" s="33" t="e">
        <f>100*(AP481*'935'!Q481*BZ481)/'11'!B$17</f>
        <v>#VALUE!</v>
      </c>
      <c r="CV481" s="33" t="e">
        <f>100/'11'!B$17*'Charging rates'!B$10*AW481</f>
        <v>#VALUE!</v>
      </c>
      <c r="CW481" s="33" t="e">
        <f>IF(AT481=0,0,(1-BX481/AT481)*(CA481+IF('935'!Q481=0,0,(CB481*'935'!Q481*('11'!C$17-'935'!Y481)/('11'!B$17-'935'!X481)))))</f>
        <v>#VALUE!</v>
      </c>
      <c r="CX481" s="33" t="e">
        <f t="shared" si="116"/>
        <v>#VALUE!</v>
      </c>
      <c r="CY481" s="49" t="e">
        <f t="shared" si="117"/>
        <v>#VALUE!</v>
      </c>
      <c r="CZ481" s="32" t="e">
        <f>AT481*(Parameters!B$21+AU481)*IF('DNO totals'!B$323&lt;0,1,'935'!S481)</f>
        <v>#VALUE!</v>
      </c>
      <c r="DA481" s="52" t="e">
        <f>IF('DNO totals'!B$323&lt;0,1,'935'!S481)*(Parameters!B$21+AU481)</f>
        <v>#VALUE!</v>
      </c>
      <c r="DB481" s="37" t="e">
        <f>CX481+'Charging rates'!B$106*DA481*100/'11'!B$17</f>
        <v>#VALUE!</v>
      </c>
      <c r="DC481" s="37" t="e">
        <f>DB481+'Charging rates'!B$116*(Parameters!B$21+AU481)*100/'11'!B$17*IF('DNO totals'!B$323&lt;0,1,'935'!S481)</f>
        <v>#VALUE!</v>
      </c>
      <c r="DD481" s="37" t="e">
        <f>'Charging rates'!B$97*(CP481+CT481)*100/'11'!B$17</f>
        <v>#VALUE!</v>
      </c>
      <c r="DE481" s="33" t="e">
        <f>MAX(0-(CB481*AU481*'11'!C$17/'11'!B$17),DC481+DD481)</f>
        <v>#VALUE!</v>
      </c>
      <c r="DF481" s="37" t="e">
        <f>IF(BS481,IF(AU481=0,CC481,MAX(0,MIN(CC481,CC481+(DE481/'935'!Q481*('11'!B$17-'935'!X481)/('11'!C$17-'935'!Y481))))),0)</f>
        <v>#VALUE!</v>
      </c>
      <c r="DG481" s="33" t="e">
        <f t="shared" si="118"/>
        <v>#VALUE!</v>
      </c>
      <c r="DH481" s="53" t="e">
        <f t="shared" si="119"/>
        <v>#VALUE!</v>
      </c>
    </row>
    <row r="482" spans="1:112">
      <c r="A482" s="28">
        <v>382</v>
      </c>
      <c r="B482" s="47" t="e">
        <f>'935'!B482</f>
        <v>#VALUE!</v>
      </c>
      <c r="C482" s="48" t="e">
        <f>OR('935'!E482&lt;&gt;"VOID",'935'!F482&lt;&gt;"VOID",'935'!G482&lt;&gt;"VOID")</f>
        <v>#VALUE!</v>
      </c>
      <c r="D482" s="32" t="e">
        <f>IF('935'!D482="VOID",0,'935'!D482*(1-'935'!X482/'11'!B$17))</f>
        <v>#VALUE!</v>
      </c>
      <c r="E482" s="32" t="e">
        <f>IF('935'!E482="VOID",0,'935'!E482*(1-'935'!X482/'11'!B$17))</f>
        <v>#VALUE!</v>
      </c>
      <c r="F482" s="32" t="e">
        <f>IF('935'!F482="VOID",0,'935'!F482*(1-'935'!X482/'11'!B$17))</f>
        <v>#VALUE!</v>
      </c>
      <c r="G482" s="32" t="e">
        <f>IF('935'!G482="VOID",0,'935'!G482*(1-'935'!X482/'11'!B$17))</f>
        <v>#VALUE!</v>
      </c>
      <c r="H482" s="49" t="e">
        <f t="shared" si="100"/>
        <v>#VALUE!</v>
      </c>
      <c r="I482" s="50" t="e">
        <f>MATCH('935'!J482,'913'!$B$6:$B$1205,0)</f>
        <v>#VALUE!</v>
      </c>
      <c r="J482" s="50" t="e">
        <f>MATCH(INDEX('913'!$D$6:$D$1205,I482),'913'!$B$6:$B$1205,0)</f>
        <v>#VALUE!</v>
      </c>
      <c r="K482" s="50" t="e">
        <f>MATCH(INDEX('913'!$D$6:$D$1205,J482),'913'!$B$6:$B$1205,0)</f>
        <v>#VALUE!</v>
      </c>
      <c r="L482" s="50" t="e">
        <f>MATCH(INDEX('913'!$D$6:$D$1205,K482),'913'!$B$6:$B$1205,0)</f>
        <v>#VALUE!</v>
      </c>
      <c r="M482" s="50" t="e">
        <f>MATCH(INDEX('913'!$D$6:$D$1205,L482),'913'!$B$6:$B$1205,0)</f>
        <v>#VALUE!</v>
      </c>
      <c r="N482" s="50" t="e">
        <f>MATCH(INDEX('913'!$D$6:$D$1205,M482),'913'!$B$6:$B$1205,0)</f>
        <v>#VALUE!</v>
      </c>
      <c r="O482" s="50" t="e">
        <f>MATCH(INDEX('913'!$D$6:$D$1205,N482),'913'!$B$6:$B$1205,0)</f>
        <v>#VALUE!</v>
      </c>
      <c r="P482" s="51" t="e">
        <f>MATCH(INDEX('913'!$D$6:$D$1205,O482),'913'!$B$6:$B$1205,0)</f>
        <v>#VALUE!</v>
      </c>
      <c r="Q482" s="37">
        <f>IF(ISNUMBER(I482),MAX(0,INDEX('913'!$E$6:$E$1205,I482)),0)</f>
        <v>0</v>
      </c>
      <c r="R482" s="37">
        <f>IF(ISNUMBER(J482),MAX(0,INDEX('913'!$E$6:$E$1205,J482)),0)</f>
        <v>0</v>
      </c>
      <c r="S482" s="37">
        <f>IF(ISNUMBER(K482),MAX(0,INDEX('913'!$E$6:$E$1205,K482)),0)</f>
        <v>0</v>
      </c>
      <c r="T482" s="37">
        <f>IF(ISNUMBER(L482),MAX(0,INDEX('913'!$E$6:$E$1205,L482)),0)</f>
        <v>0</v>
      </c>
      <c r="U482" s="37">
        <f>IF(ISNUMBER(M482),MAX(0,INDEX('913'!$E$6:$E$1205,M482)),0)</f>
        <v>0</v>
      </c>
      <c r="V482" s="37">
        <f>IF(ISNUMBER(N482),MAX(0,INDEX('913'!$E$6:$E$1205,N482)),0)</f>
        <v>0</v>
      </c>
      <c r="W482" s="37">
        <f>IF(ISNUMBER(O482),MAX(0,INDEX('913'!$E$6:$E$1205,O482)),0)</f>
        <v>0</v>
      </c>
      <c r="X482" s="52">
        <f>IF(ISNUMBER(P482),MAX(0,INDEX('913'!$E$6:$E$1205,P482)),0)</f>
        <v>0</v>
      </c>
      <c r="Y482" s="37">
        <f>IF(ISNUMBER(I482),MAX(0,INDEX('913'!$F$6:$F$1205,I482)),0)</f>
        <v>0</v>
      </c>
      <c r="Z482" s="37">
        <f>IF(ISNUMBER(J482),MAX(0,INDEX('913'!$F$6:$F$1205,J482)),0)</f>
        <v>0</v>
      </c>
      <c r="AA482" s="37">
        <f>IF(ISNUMBER(K482),MAX(0,INDEX('913'!$F$6:$F$1205,K482)),0)</f>
        <v>0</v>
      </c>
      <c r="AB482" s="37">
        <f>IF(ISNUMBER(L482),MAX(0,INDEX('913'!$F$6:$F$1205,L482)),0)</f>
        <v>0</v>
      </c>
      <c r="AC482" s="37">
        <f>IF(ISNUMBER(M482),MAX(0,INDEX('913'!$F$6:$F$1205,M482)),0)</f>
        <v>0</v>
      </c>
      <c r="AD482" s="37">
        <f>IF(ISNUMBER(N482),MAX(0,INDEX('913'!$F$6:$F$1205,N482)),0)</f>
        <v>0</v>
      </c>
      <c r="AE482" s="37">
        <f>IF(ISNUMBER(O482),MAX(0,INDEX('913'!$F$6:$F$1205,O482)),0)</f>
        <v>0</v>
      </c>
      <c r="AF482" s="37">
        <f>IF(ISNUMBER(P482),MAX(0,INDEX('913'!$F$6:$F$1205,P482)),0)</f>
        <v>0</v>
      </c>
      <c r="AG482" s="32">
        <f>IF(ISNUMBER(I482),SQRT(INDEX('913'!$I$6:$I$1205,I482)^2+INDEX('913'!$J$6:$J$1205,I482)^2),0)</f>
        <v>0</v>
      </c>
      <c r="AH482" s="32">
        <f>IF(ISNUMBER(J482),SQRT(INDEX('913'!$I$6:$I$1205,J482)^2+INDEX('913'!$J$6:$J$1205,J482)^2),0)</f>
        <v>0</v>
      </c>
      <c r="AI482" s="32">
        <f>IF(ISNUMBER(K482),SQRT(INDEX('913'!$I$6:$I$1205,K482)^2+INDEX('913'!$J$6:$J$1205,K482)^2),0)</f>
        <v>0</v>
      </c>
      <c r="AJ482" s="32">
        <f>IF(ISNUMBER(L482),SQRT(INDEX('913'!$I$6:$I$1205,L482)^2+INDEX('913'!$J$6:$J$1205,L482)^2),0)</f>
        <v>0</v>
      </c>
      <c r="AK482" s="32">
        <f>IF(ISNUMBER(M482),SQRT(INDEX('913'!$I$6:$I$1205,M482)^2+INDEX('913'!$J$6:$J$1205,M482)^2),0)</f>
        <v>0</v>
      </c>
      <c r="AL482" s="32">
        <f>IF(ISNUMBER(N482),SQRT(INDEX('913'!$I$6:$I$1205,N482)^2+INDEX('913'!$J$6:$J$1205,N482)^2),0)</f>
        <v>0</v>
      </c>
      <c r="AM482" s="32">
        <f>IF(ISNUMBER(O482),SQRT(INDEX('913'!$I$6:$I$1205,O482)^2+INDEX('913'!$J$6:$J$1205,O482)^2),0)</f>
        <v>0</v>
      </c>
      <c r="AN482" s="49">
        <f>IF(ISNUMBER(P482),SQRT(INDEX('913'!$I$6:$I$1205,P482)^2+INDEX('913'!$J$6:$J$1205,P482)^2),0)</f>
        <v>0</v>
      </c>
      <c r="AO482" s="37">
        <f t="shared" si="101"/>
        <v>0</v>
      </c>
      <c r="AP482" s="37">
        <f t="shared" si="102"/>
        <v>0</v>
      </c>
      <c r="AQ482" s="33" t="e">
        <f>-100*'935'!W482*(AO482+AP482)/'11'!C$17</f>
        <v>#VALUE!</v>
      </c>
      <c r="AR482" s="37" t="e">
        <f t="shared" si="103"/>
        <v>#VALUE!</v>
      </c>
      <c r="AS482" s="52" t="e">
        <f t="shared" si="104"/>
        <v>#VALUE!</v>
      </c>
      <c r="AT482" s="32" t="e">
        <f>IF('935'!C482="VOID",0,('935'!C482*(1-'935'!X482/'11'!B$17)))</f>
        <v>#VALUE!</v>
      </c>
      <c r="AU482" s="52" t="e">
        <f>'935'!Q482*(1-'935'!Y482/'11'!C$17)/(1-'935'!X482/'11'!B$17)</f>
        <v>#VALUE!</v>
      </c>
      <c r="AV482" s="37" t="e">
        <f>INDEX('DNO totals'!$B$57:$G$57,IF('935'!K482,IF(MOD('935'!K482,1000),IF(MOD('935'!K482,100),IF(MOD('935'!K482,10),IF(MOD('935'!K482,1000)=1,6,5),4),3),2),1))</f>
        <v>#VALUE!</v>
      </c>
      <c r="AW482" s="52" t="e">
        <f t="shared" si="105"/>
        <v>#VALUE!</v>
      </c>
      <c r="AX482" s="32" t="e">
        <f>IF('935'!V482="VOID",0,'935'!V482*(1-'935'!X482/'11'!B$17))</f>
        <v>#VALUE!</v>
      </c>
      <c r="AY482" s="33" t="e">
        <f>IF(H482,-100*'Charging rates'!B$10/'11'!B$17*AX482/H482,0)</f>
        <v>#VALUE!</v>
      </c>
      <c r="AZ482" s="33" t="e">
        <f>IF(C482,'DNO totals'!B$41,0)</f>
        <v>#VALUE!</v>
      </c>
      <c r="BA482" s="33" t="e">
        <f t="shared" si="106"/>
        <v>#VALUE!</v>
      </c>
      <c r="BB482" s="33" t="e">
        <f t="shared" si="107"/>
        <v>#VALUE!</v>
      </c>
      <c r="BC482" s="53" t="e">
        <f t="shared" si="108"/>
        <v>#VALUE!</v>
      </c>
      <c r="BD482" s="32" t="e">
        <f>IF(AT482,'935'!H482*AT482/(AT482+D482+H482),0)</f>
        <v>#VALUE!</v>
      </c>
      <c r="BE482" s="32" t="e">
        <f>IF(H482,'935'!H482*H482/(AT482+D482+H482),0)</f>
        <v>#VALUE!</v>
      </c>
      <c r="BF482" s="32" t="e">
        <f>BD482*(1-'935'!X482/'11'!B$17)</f>
        <v>#VALUE!</v>
      </c>
      <c r="BG482" s="49" t="e">
        <f>BE482*(1-'935'!X482/'11'!B$17)</f>
        <v>#VALUE!</v>
      </c>
      <c r="BH482" s="52" t="e">
        <f>AV482*Parameters!B$6</f>
        <v>#VALUE!</v>
      </c>
      <c r="BI482" s="37" t="e">
        <f>IF('935'!$K482=1000,'Charging rates'!$C$38*$BH482/(1+'DNO totals'!$C$99)*'935'!$L482,0)</f>
        <v>#VALUE!</v>
      </c>
      <c r="BJ482" s="37" t="e">
        <f>IF(MOD('935'!$K482,1000)=100,'Charging rates'!$D$38*$BH482/(1+'DNO totals'!$D$99)*'935'!$M482,0)</f>
        <v>#VALUE!</v>
      </c>
      <c r="BK482" s="37" t="e">
        <f>IF(MOD('935'!$K482,100)=10,'Charging rates'!$E$38*$BH482/(1+'DNO totals'!$E$99)*'935'!$N482,0)</f>
        <v>#VALUE!</v>
      </c>
      <c r="BL482" s="37" t="e">
        <f>IF(AND(MOD('935'!$K482,10)&gt;0,MOD('935'!$K482,1000)&gt;1),'Charging rates'!$F$38*$BH482/(1+'DNO totals'!$F$99)*'935'!$O482,0)</f>
        <v>#VALUE!</v>
      </c>
      <c r="BM482" s="37" t="e">
        <f>IF(MOD('935'!$K482,1000)=1,'Charging rates'!$G$38*$BH482/(1+'DNO totals'!$G$99)*'935'!$P482,0)</f>
        <v>#VALUE!</v>
      </c>
      <c r="BN482" s="52" t="e">
        <f t="shared" si="109"/>
        <v>#VALUE!</v>
      </c>
      <c r="BO482" s="37" t="e">
        <f>IF('935'!$K482&gt;1000,'Charging rates'!$C$38*$AW482*'935'!$L482,0)</f>
        <v>#VALUE!</v>
      </c>
      <c r="BP482" s="37" t="e">
        <f>IF(MOD('935'!$K482,1000)&gt;100,'Charging rates'!$D$38*$AW482*'935'!$M482,0)</f>
        <v>#VALUE!</v>
      </c>
      <c r="BQ482" s="37" t="e">
        <f>IF(MOD('935'!$K482,100)&gt;10,'Charging rates'!$E$38*$AW482*'935'!$N482,0)</f>
        <v>#VALUE!</v>
      </c>
      <c r="BR482" s="52" t="e">
        <f t="shared" si="110"/>
        <v>#VALUE!</v>
      </c>
      <c r="BS482" s="48" t="e">
        <f>'935'!C482&lt;&gt;"VOID"</f>
        <v>#VALUE!</v>
      </c>
      <c r="BT482" s="33" t="e">
        <f>IF(BS482,(100/'11'!B$17*BD482*((1-'935'!I482)*'Charging rates'!B$51+'Charging rates'!B$63)),0)</f>
        <v>#VALUE!</v>
      </c>
      <c r="BU482" s="33" t="e">
        <f>100/'11'!B$17*BG482*('Charging rates'!B$51+'Charging rates'!B$63)</f>
        <v>#VALUE!</v>
      </c>
      <c r="BV482" s="33" t="e">
        <f>100/'11'!B$17*BE482*('Charging rates'!B$51+'Charging rates'!B$63)</f>
        <v>#VALUE!</v>
      </c>
      <c r="BW482" s="53" t="e">
        <f t="shared" si="111"/>
        <v>#VALUE!</v>
      </c>
      <c r="BX482" s="32" t="e">
        <f>AT482-('935'!T482*(1-'935'!X482/'11'!B$17))</f>
        <v>#VALUE!</v>
      </c>
      <c r="BY482" s="32">
        <f>0-IF(ISNUMBER(I482),INDEX('913'!$I$6:$I$1205,I482),0)-IF(ISNUMBER(J482),INDEX('913'!$I$6:$I$1205,J482),0)-IF(ISNUMBER(K482),INDEX('913'!$I$6:$I$1205,K482),0)-IF(ISNUMBER(L482),INDEX('913'!$I$6:$I$1205,L482),0)-IF(ISNUMBER(M482),INDEX('913'!$I$6:$I$1205,M482),0)-IF(ISNUMBER(N482),INDEX('913'!$I$6:$I$1205,N482),0)-IF(ISNUMBER(O482),INDEX('913'!$I$6:$I$1205,O482),0)-IF(ISNUMBER(P482),INDEX('913'!$I$6:$I$1205,P482),0)</f>
        <v>0</v>
      </c>
      <c r="BZ482" s="37">
        <f>IF(BY482=0,1,MAX(1,SQRT(BY482^2+(IF(ISNUMBER(I482),INDEX('913'!$J$6:$J$1205,I482),0)+IF(ISNUMBER(J482),INDEX('913'!$J$6:$J$1205,J482),0)+IF(ISNUMBER(K482),INDEX('913'!$J$6:$J$1205,K482),0)+IF(ISNUMBER(L482),INDEX('913'!$J$6:$J$1205,L482),0)+IF(ISNUMBER(M482),INDEX('913'!$J$6:$J$1205,M482),0)+IF(ISNUMBER(N482),INDEX('913'!$J$6:$J$1205,N482),0)+IF(ISNUMBER(O482),INDEX('913'!$J$6:$J$1205,O482),0)+IF(ISNUMBER(P482),INDEX('913'!$J$6:$J$1205,P482),0))^2)/BY482))</f>
        <v>1</v>
      </c>
      <c r="CA482" s="33" t="e">
        <f>100*AO482/'11'!B$17</f>
        <v>#VALUE!</v>
      </c>
      <c r="CB482" s="37" t="e">
        <f>100*(AP482*BZ482)/'11'!C$17</f>
        <v>#VALUE!</v>
      </c>
      <c r="CC482" s="37" t="e">
        <f t="shared" si="112"/>
        <v>#VALUE!</v>
      </c>
      <c r="CD482" s="33" t="e">
        <f t="shared" si="113"/>
        <v>#VALUE!</v>
      </c>
      <c r="CE482" s="54" t="e">
        <f>'11'!C$17-'935'!Y482</f>
        <v>#VALUE!</v>
      </c>
      <c r="CF482" s="37" t="e">
        <f>MAX('DNO totals'!B$312+0,MIN('935'!L482+0,'DNO totals'!B$304+0))</f>
        <v>#VALUE!</v>
      </c>
      <c r="CG482" s="37" t="e">
        <f>MAX('DNO totals'!C$312+0,MIN('935'!M482+0,'DNO totals'!C$304+0))</f>
        <v>#VALUE!</v>
      </c>
      <c r="CH482" s="37" t="e">
        <f>MAX('DNO totals'!D$312+0,MIN('935'!N482+0,'DNO totals'!D$304+0))</f>
        <v>#VALUE!</v>
      </c>
      <c r="CI482" s="37" t="e">
        <f>MAX('DNO totals'!E$312+0,MIN('935'!O482+0,'DNO totals'!E$304+0))</f>
        <v>#VALUE!</v>
      </c>
      <c r="CJ482" s="52" t="e">
        <f>MAX('DNO totals'!F$312+0,MIN('935'!P482+0,'DNO totals'!F$304+0))</f>
        <v>#VALUE!</v>
      </c>
      <c r="CK482" s="37" t="e">
        <f>IF('935'!$K482=1000,'Charging rates'!$C$38*$BH482/(1+'DNO totals'!$C$99)*$CF482,0)</f>
        <v>#VALUE!</v>
      </c>
      <c r="CL482" s="37" t="e">
        <f>IF(MOD('935'!$K482,1000)=100,'Charging rates'!$D$38*$BH482/(1+'DNO totals'!$D$99)*$CG482,0)</f>
        <v>#VALUE!</v>
      </c>
      <c r="CM482" s="37" t="e">
        <f>IF(MOD('935'!$K482,100)=10,'Charging rates'!$E$38*$BH482/(1+'DNO totals'!$E$99)*$CH482,0)</f>
        <v>#VALUE!</v>
      </c>
      <c r="CN482" s="37" t="e">
        <f>IF(AND(MOD('935'!$K482,10)&gt;0,MOD('935'!$K482,1000)&gt;1),'Charging rates'!$F$38*$BH482/(1+'DNO totals'!$F$99)*$CI482,0)</f>
        <v>#VALUE!</v>
      </c>
      <c r="CO482" s="37" t="e">
        <f>IF(MOD('935'!$K482,1000)=1,'Charging rates'!$G$38*$BH482/(1+'DNO totals'!$G$99)*$CJ482,0)</f>
        <v>#VALUE!</v>
      </c>
      <c r="CP482" s="52" t="e">
        <f t="shared" si="114"/>
        <v>#VALUE!</v>
      </c>
      <c r="CQ482" s="37" t="e">
        <f>IF('935'!$K482&gt;1000,'Charging rates'!$C$38*$AW482*$CF482,0)</f>
        <v>#VALUE!</v>
      </c>
      <c r="CR482" s="37" t="e">
        <f>IF(MOD('935'!$K482,1000)&gt;100,'Charging rates'!$D$38*$AW482*$CG482,0)</f>
        <v>#VALUE!</v>
      </c>
      <c r="CS482" s="37" t="e">
        <f>IF(MOD('935'!$K482,100)&gt;10,'Charging rates'!$E$38*$AW482*$CH482,0)</f>
        <v>#VALUE!</v>
      </c>
      <c r="CT482" s="52" t="e">
        <f t="shared" si="115"/>
        <v>#VALUE!</v>
      </c>
      <c r="CU482" s="33" t="e">
        <f>100*(AP482*'935'!Q482*BZ482)/'11'!B$17</f>
        <v>#VALUE!</v>
      </c>
      <c r="CV482" s="33" t="e">
        <f>100/'11'!B$17*'Charging rates'!B$10*AW482</f>
        <v>#VALUE!</v>
      </c>
      <c r="CW482" s="33" t="e">
        <f>IF(AT482=0,0,(1-BX482/AT482)*(CA482+IF('935'!Q482=0,0,(CB482*'935'!Q482*('11'!C$17-'935'!Y482)/('11'!B$17-'935'!X482)))))</f>
        <v>#VALUE!</v>
      </c>
      <c r="CX482" s="33" t="e">
        <f t="shared" si="116"/>
        <v>#VALUE!</v>
      </c>
      <c r="CY482" s="49" t="e">
        <f t="shared" si="117"/>
        <v>#VALUE!</v>
      </c>
      <c r="CZ482" s="32" t="e">
        <f>AT482*(Parameters!B$21+AU482)*IF('DNO totals'!B$323&lt;0,1,'935'!S482)</f>
        <v>#VALUE!</v>
      </c>
      <c r="DA482" s="52" t="e">
        <f>IF('DNO totals'!B$323&lt;0,1,'935'!S482)*(Parameters!B$21+AU482)</f>
        <v>#VALUE!</v>
      </c>
      <c r="DB482" s="37" t="e">
        <f>CX482+'Charging rates'!B$106*DA482*100/'11'!B$17</f>
        <v>#VALUE!</v>
      </c>
      <c r="DC482" s="37" t="e">
        <f>DB482+'Charging rates'!B$116*(Parameters!B$21+AU482)*100/'11'!B$17*IF('DNO totals'!B$323&lt;0,1,'935'!S482)</f>
        <v>#VALUE!</v>
      </c>
      <c r="DD482" s="37" t="e">
        <f>'Charging rates'!B$97*(CP482+CT482)*100/'11'!B$17</f>
        <v>#VALUE!</v>
      </c>
      <c r="DE482" s="33" t="e">
        <f>MAX(0-(CB482*AU482*'11'!C$17/'11'!B$17),DC482+DD482)</f>
        <v>#VALUE!</v>
      </c>
      <c r="DF482" s="37" t="e">
        <f>IF(BS482,IF(AU482=0,CC482,MAX(0,MIN(CC482,CC482+(DE482/'935'!Q482*('11'!B$17-'935'!X482)/('11'!C$17-'935'!Y482))))),0)</f>
        <v>#VALUE!</v>
      </c>
      <c r="DG482" s="33" t="e">
        <f t="shared" si="118"/>
        <v>#VALUE!</v>
      </c>
      <c r="DH482" s="53" t="e">
        <f t="shared" si="119"/>
        <v>#VALUE!</v>
      </c>
    </row>
    <row r="483" spans="1:112">
      <c r="A483" s="28">
        <v>383</v>
      </c>
      <c r="B483" s="47" t="e">
        <f>'935'!B483</f>
        <v>#VALUE!</v>
      </c>
      <c r="C483" s="48" t="e">
        <f>OR('935'!E483&lt;&gt;"VOID",'935'!F483&lt;&gt;"VOID",'935'!G483&lt;&gt;"VOID")</f>
        <v>#VALUE!</v>
      </c>
      <c r="D483" s="32" t="e">
        <f>IF('935'!D483="VOID",0,'935'!D483*(1-'935'!X483/'11'!B$17))</f>
        <v>#VALUE!</v>
      </c>
      <c r="E483" s="32" t="e">
        <f>IF('935'!E483="VOID",0,'935'!E483*(1-'935'!X483/'11'!B$17))</f>
        <v>#VALUE!</v>
      </c>
      <c r="F483" s="32" t="e">
        <f>IF('935'!F483="VOID",0,'935'!F483*(1-'935'!X483/'11'!B$17))</f>
        <v>#VALUE!</v>
      </c>
      <c r="G483" s="32" t="e">
        <f>IF('935'!G483="VOID",0,'935'!G483*(1-'935'!X483/'11'!B$17))</f>
        <v>#VALUE!</v>
      </c>
      <c r="H483" s="49" t="e">
        <f t="shared" si="100"/>
        <v>#VALUE!</v>
      </c>
      <c r="I483" s="50" t="e">
        <f>MATCH('935'!J483,'913'!$B$6:$B$1205,0)</f>
        <v>#VALUE!</v>
      </c>
      <c r="J483" s="50" t="e">
        <f>MATCH(INDEX('913'!$D$6:$D$1205,I483),'913'!$B$6:$B$1205,0)</f>
        <v>#VALUE!</v>
      </c>
      <c r="K483" s="50" t="e">
        <f>MATCH(INDEX('913'!$D$6:$D$1205,J483),'913'!$B$6:$B$1205,0)</f>
        <v>#VALUE!</v>
      </c>
      <c r="L483" s="50" t="e">
        <f>MATCH(INDEX('913'!$D$6:$D$1205,K483),'913'!$B$6:$B$1205,0)</f>
        <v>#VALUE!</v>
      </c>
      <c r="M483" s="50" t="e">
        <f>MATCH(INDEX('913'!$D$6:$D$1205,L483),'913'!$B$6:$B$1205,0)</f>
        <v>#VALUE!</v>
      </c>
      <c r="N483" s="50" t="e">
        <f>MATCH(INDEX('913'!$D$6:$D$1205,M483),'913'!$B$6:$B$1205,0)</f>
        <v>#VALUE!</v>
      </c>
      <c r="O483" s="50" t="e">
        <f>MATCH(INDEX('913'!$D$6:$D$1205,N483),'913'!$B$6:$B$1205,0)</f>
        <v>#VALUE!</v>
      </c>
      <c r="P483" s="51" t="e">
        <f>MATCH(INDEX('913'!$D$6:$D$1205,O483),'913'!$B$6:$B$1205,0)</f>
        <v>#VALUE!</v>
      </c>
      <c r="Q483" s="37">
        <f>IF(ISNUMBER(I483),MAX(0,INDEX('913'!$E$6:$E$1205,I483)),0)</f>
        <v>0</v>
      </c>
      <c r="R483" s="37">
        <f>IF(ISNUMBER(J483),MAX(0,INDEX('913'!$E$6:$E$1205,J483)),0)</f>
        <v>0</v>
      </c>
      <c r="S483" s="37">
        <f>IF(ISNUMBER(K483),MAX(0,INDEX('913'!$E$6:$E$1205,K483)),0)</f>
        <v>0</v>
      </c>
      <c r="T483" s="37">
        <f>IF(ISNUMBER(L483),MAX(0,INDEX('913'!$E$6:$E$1205,L483)),0)</f>
        <v>0</v>
      </c>
      <c r="U483" s="37">
        <f>IF(ISNUMBER(M483),MAX(0,INDEX('913'!$E$6:$E$1205,M483)),0)</f>
        <v>0</v>
      </c>
      <c r="V483" s="37">
        <f>IF(ISNUMBER(N483),MAX(0,INDEX('913'!$E$6:$E$1205,N483)),0)</f>
        <v>0</v>
      </c>
      <c r="W483" s="37">
        <f>IF(ISNUMBER(O483),MAX(0,INDEX('913'!$E$6:$E$1205,O483)),0)</f>
        <v>0</v>
      </c>
      <c r="X483" s="52">
        <f>IF(ISNUMBER(P483),MAX(0,INDEX('913'!$E$6:$E$1205,P483)),0)</f>
        <v>0</v>
      </c>
      <c r="Y483" s="37">
        <f>IF(ISNUMBER(I483),MAX(0,INDEX('913'!$F$6:$F$1205,I483)),0)</f>
        <v>0</v>
      </c>
      <c r="Z483" s="37">
        <f>IF(ISNUMBER(J483),MAX(0,INDEX('913'!$F$6:$F$1205,J483)),0)</f>
        <v>0</v>
      </c>
      <c r="AA483" s="37">
        <f>IF(ISNUMBER(K483),MAX(0,INDEX('913'!$F$6:$F$1205,K483)),0)</f>
        <v>0</v>
      </c>
      <c r="AB483" s="37">
        <f>IF(ISNUMBER(L483),MAX(0,INDEX('913'!$F$6:$F$1205,L483)),0)</f>
        <v>0</v>
      </c>
      <c r="AC483" s="37">
        <f>IF(ISNUMBER(M483),MAX(0,INDEX('913'!$F$6:$F$1205,M483)),0)</f>
        <v>0</v>
      </c>
      <c r="AD483" s="37">
        <f>IF(ISNUMBER(N483),MAX(0,INDEX('913'!$F$6:$F$1205,N483)),0)</f>
        <v>0</v>
      </c>
      <c r="AE483" s="37">
        <f>IF(ISNUMBER(O483),MAX(0,INDEX('913'!$F$6:$F$1205,O483)),0)</f>
        <v>0</v>
      </c>
      <c r="AF483" s="37">
        <f>IF(ISNUMBER(P483),MAX(0,INDEX('913'!$F$6:$F$1205,P483)),0)</f>
        <v>0</v>
      </c>
      <c r="AG483" s="32">
        <f>IF(ISNUMBER(I483),SQRT(INDEX('913'!$I$6:$I$1205,I483)^2+INDEX('913'!$J$6:$J$1205,I483)^2),0)</f>
        <v>0</v>
      </c>
      <c r="AH483" s="32">
        <f>IF(ISNUMBER(J483),SQRT(INDEX('913'!$I$6:$I$1205,J483)^2+INDEX('913'!$J$6:$J$1205,J483)^2),0)</f>
        <v>0</v>
      </c>
      <c r="AI483" s="32">
        <f>IF(ISNUMBER(K483),SQRT(INDEX('913'!$I$6:$I$1205,K483)^2+INDEX('913'!$J$6:$J$1205,K483)^2),0)</f>
        <v>0</v>
      </c>
      <c r="AJ483" s="32">
        <f>IF(ISNUMBER(L483),SQRT(INDEX('913'!$I$6:$I$1205,L483)^2+INDEX('913'!$J$6:$J$1205,L483)^2),0)</f>
        <v>0</v>
      </c>
      <c r="AK483" s="32">
        <f>IF(ISNUMBER(M483),SQRT(INDEX('913'!$I$6:$I$1205,M483)^2+INDEX('913'!$J$6:$J$1205,M483)^2),0)</f>
        <v>0</v>
      </c>
      <c r="AL483" s="32">
        <f>IF(ISNUMBER(N483),SQRT(INDEX('913'!$I$6:$I$1205,N483)^2+INDEX('913'!$J$6:$J$1205,N483)^2),0)</f>
        <v>0</v>
      </c>
      <c r="AM483" s="32">
        <f>IF(ISNUMBER(O483),SQRT(INDEX('913'!$I$6:$I$1205,O483)^2+INDEX('913'!$J$6:$J$1205,O483)^2),0)</f>
        <v>0</v>
      </c>
      <c r="AN483" s="49">
        <f>IF(ISNUMBER(P483),SQRT(INDEX('913'!$I$6:$I$1205,P483)^2+INDEX('913'!$J$6:$J$1205,P483)^2),0)</f>
        <v>0</v>
      </c>
      <c r="AO483" s="37">
        <f t="shared" si="101"/>
        <v>0</v>
      </c>
      <c r="AP483" s="37">
        <f t="shared" si="102"/>
        <v>0</v>
      </c>
      <c r="AQ483" s="33" t="e">
        <f>-100*'935'!W483*(AO483+AP483)/'11'!C$17</f>
        <v>#VALUE!</v>
      </c>
      <c r="AR483" s="37" t="e">
        <f t="shared" si="103"/>
        <v>#VALUE!</v>
      </c>
      <c r="AS483" s="52" t="e">
        <f t="shared" si="104"/>
        <v>#VALUE!</v>
      </c>
      <c r="AT483" s="32" t="e">
        <f>IF('935'!C483="VOID",0,('935'!C483*(1-'935'!X483/'11'!B$17)))</f>
        <v>#VALUE!</v>
      </c>
      <c r="AU483" s="52" t="e">
        <f>'935'!Q483*(1-'935'!Y483/'11'!C$17)/(1-'935'!X483/'11'!B$17)</f>
        <v>#VALUE!</v>
      </c>
      <c r="AV483" s="37" t="e">
        <f>INDEX('DNO totals'!$B$57:$G$57,IF('935'!K483,IF(MOD('935'!K483,1000),IF(MOD('935'!K483,100),IF(MOD('935'!K483,10),IF(MOD('935'!K483,1000)=1,6,5),4),3),2),1))</f>
        <v>#VALUE!</v>
      </c>
      <c r="AW483" s="52" t="e">
        <f t="shared" si="105"/>
        <v>#VALUE!</v>
      </c>
      <c r="AX483" s="32" t="e">
        <f>IF('935'!V483="VOID",0,'935'!V483*(1-'935'!X483/'11'!B$17))</f>
        <v>#VALUE!</v>
      </c>
      <c r="AY483" s="33" t="e">
        <f>IF(H483,-100*'Charging rates'!B$10/'11'!B$17*AX483/H483,0)</f>
        <v>#VALUE!</v>
      </c>
      <c r="AZ483" s="33" t="e">
        <f>IF(C483,'DNO totals'!B$41,0)</f>
        <v>#VALUE!</v>
      </c>
      <c r="BA483" s="33" t="e">
        <f t="shared" si="106"/>
        <v>#VALUE!</v>
      </c>
      <c r="BB483" s="33" t="e">
        <f t="shared" si="107"/>
        <v>#VALUE!</v>
      </c>
      <c r="BC483" s="53" t="e">
        <f t="shared" si="108"/>
        <v>#VALUE!</v>
      </c>
      <c r="BD483" s="32" t="e">
        <f>IF(AT483,'935'!H483*AT483/(AT483+D483+H483),0)</f>
        <v>#VALUE!</v>
      </c>
      <c r="BE483" s="32" t="e">
        <f>IF(H483,'935'!H483*H483/(AT483+D483+H483),0)</f>
        <v>#VALUE!</v>
      </c>
      <c r="BF483" s="32" t="e">
        <f>BD483*(1-'935'!X483/'11'!B$17)</f>
        <v>#VALUE!</v>
      </c>
      <c r="BG483" s="49" t="e">
        <f>BE483*(1-'935'!X483/'11'!B$17)</f>
        <v>#VALUE!</v>
      </c>
      <c r="BH483" s="52" t="e">
        <f>AV483*Parameters!B$6</f>
        <v>#VALUE!</v>
      </c>
      <c r="BI483" s="37" t="e">
        <f>IF('935'!$K483=1000,'Charging rates'!$C$38*$BH483/(1+'DNO totals'!$C$99)*'935'!$L483,0)</f>
        <v>#VALUE!</v>
      </c>
      <c r="BJ483" s="37" t="e">
        <f>IF(MOD('935'!$K483,1000)=100,'Charging rates'!$D$38*$BH483/(1+'DNO totals'!$D$99)*'935'!$M483,0)</f>
        <v>#VALUE!</v>
      </c>
      <c r="BK483" s="37" t="e">
        <f>IF(MOD('935'!$K483,100)=10,'Charging rates'!$E$38*$BH483/(1+'DNO totals'!$E$99)*'935'!$N483,0)</f>
        <v>#VALUE!</v>
      </c>
      <c r="BL483" s="37" t="e">
        <f>IF(AND(MOD('935'!$K483,10)&gt;0,MOD('935'!$K483,1000)&gt;1),'Charging rates'!$F$38*$BH483/(1+'DNO totals'!$F$99)*'935'!$O483,0)</f>
        <v>#VALUE!</v>
      </c>
      <c r="BM483" s="37" t="e">
        <f>IF(MOD('935'!$K483,1000)=1,'Charging rates'!$G$38*$BH483/(1+'DNO totals'!$G$99)*'935'!$P483,0)</f>
        <v>#VALUE!</v>
      </c>
      <c r="BN483" s="52" t="e">
        <f t="shared" si="109"/>
        <v>#VALUE!</v>
      </c>
      <c r="BO483" s="37" t="e">
        <f>IF('935'!$K483&gt;1000,'Charging rates'!$C$38*$AW483*'935'!$L483,0)</f>
        <v>#VALUE!</v>
      </c>
      <c r="BP483" s="37" t="e">
        <f>IF(MOD('935'!$K483,1000)&gt;100,'Charging rates'!$D$38*$AW483*'935'!$M483,0)</f>
        <v>#VALUE!</v>
      </c>
      <c r="BQ483" s="37" t="e">
        <f>IF(MOD('935'!$K483,100)&gt;10,'Charging rates'!$E$38*$AW483*'935'!$N483,0)</f>
        <v>#VALUE!</v>
      </c>
      <c r="BR483" s="52" t="e">
        <f t="shared" si="110"/>
        <v>#VALUE!</v>
      </c>
      <c r="BS483" s="48" t="e">
        <f>'935'!C483&lt;&gt;"VOID"</f>
        <v>#VALUE!</v>
      </c>
      <c r="BT483" s="33" t="e">
        <f>IF(BS483,(100/'11'!B$17*BD483*((1-'935'!I483)*'Charging rates'!B$51+'Charging rates'!B$63)),0)</f>
        <v>#VALUE!</v>
      </c>
      <c r="BU483" s="33" t="e">
        <f>100/'11'!B$17*BG483*('Charging rates'!B$51+'Charging rates'!B$63)</f>
        <v>#VALUE!</v>
      </c>
      <c r="BV483" s="33" t="e">
        <f>100/'11'!B$17*BE483*('Charging rates'!B$51+'Charging rates'!B$63)</f>
        <v>#VALUE!</v>
      </c>
      <c r="BW483" s="53" t="e">
        <f t="shared" si="111"/>
        <v>#VALUE!</v>
      </c>
      <c r="BX483" s="32" t="e">
        <f>AT483-('935'!T483*(1-'935'!X483/'11'!B$17))</f>
        <v>#VALUE!</v>
      </c>
      <c r="BY483" s="32">
        <f>0-IF(ISNUMBER(I483),INDEX('913'!$I$6:$I$1205,I483),0)-IF(ISNUMBER(J483),INDEX('913'!$I$6:$I$1205,J483),0)-IF(ISNUMBER(K483),INDEX('913'!$I$6:$I$1205,K483),0)-IF(ISNUMBER(L483),INDEX('913'!$I$6:$I$1205,L483),0)-IF(ISNUMBER(M483),INDEX('913'!$I$6:$I$1205,M483),0)-IF(ISNUMBER(N483),INDEX('913'!$I$6:$I$1205,N483),0)-IF(ISNUMBER(O483),INDEX('913'!$I$6:$I$1205,O483),0)-IF(ISNUMBER(P483),INDEX('913'!$I$6:$I$1205,P483),0)</f>
        <v>0</v>
      </c>
      <c r="BZ483" s="37">
        <f>IF(BY483=0,1,MAX(1,SQRT(BY483^2+(IF(ISNUMBER(I483),INDEX('913'!$J$6:$J$1205,I483),0)+IF(ISNUMBER(J483),INDEX('913'!$J$6:$J$1205,J483),0)+IF(ISNUMBER(K483),INDEX('913'!$J$6:$J$1205,K483),0)+IF(ISNUMBER(L483),INDEX('913'!$J$6:$J$1205,L483),0)+IF(ISNUMBER(M483),INDEX('913'!$J$6:$J$1205,M483),0)+IF(ISNUMBER(N483),INDEX('913'!$J$6:$J$1205,N483),0)+IF(ISNUMBER(O483),INDEX('913'!$J$6:$J$1205,O483),0)+IF(ISNUMBER(P483),INDEX('913'!$J$6:$J$1205,P483),0))^2)/BY483))</f>
        <v>1</v>
      </c>
      <c r="CA483" s="33" t="e">
        <f>100*AO483/'11'!B$17</f>
        <v>#VALUE!</v>
      </c>
      <c r="CB483" s="37" t="e">
        <f>100*(AP483*BZ483)/'11'!C$17</f>
        <v>#VALUE!</v>
      </c>
      <c r="CC483" s="37" t="e">
        <f t="shared" si="112"/>
        <v>#VALUE!</v>
      </c>
      <c r="CD483" s="33" t="e">
        <f t="shared" si="113"/>
        <v>#VALUE!</v>
      </c>
      <c r="CE483" s="54" t="e">
        <f>'11'!C$17-'935'!Y483</f>
        <v>#VALUE!</v>
      </c>
      <c r="CF483" s="37" t="e">
        <f>MAX('DNO totals'!B$312+0,MIN('935'!L483+0,'DNO totals'!B$304+0))</f>
        <v>#VALUE!</v>
      </c>
      <c r="CG483" s="37" t="e">
        <f>MAX('DNO totals'!C$312+0,MIN('935'!M483+0,'DNO totals'!C$304+0))</f>
        <v>#VALUE!</v>
      </c>
      <c r="CH483" s="37" t="e">
        <f>MAX('DNO totals'!D$312+0,MIN('935'!N483+0,'DNO totals'!D$304+0))</f>
        <v>#VALUE!</v>
      </c>
      <c r="CI483" s="37" t="e">
        <f>MAX('DNO totals'!E$312+0,MIN('935'!O483+0,'DNO totals'!E$304+0))</f>
        <v>#VALUE!</v>
      </c>
      <c r="CJ483" s="52" t="e">
        <f>MAX('DNO totals'!F$312+0,MIN('935'!P483+0,'DNO totals'!F$304+0))</f>
        <v>#VALUE!</v>
      </c>
      <c r="CK483" s="37" t="e">
        <f>IF('935'!$K483=1000,'Charging rates'!$C$38*$BH483/(1+'DNO totals'!$C$99)*$CF483,0)</f>
        <v>#VALUE!</v>
      </c>
      <c r="CL483" s="37" t="e">
        <f>IF(MOD('935'!$K483,1000)=100,'Charging rates'!$D$38*$BH483/(1+'DNO totals'!$D$99)*$CG483,0)</f>
        <v>#VALUE!</v>
      </c>
      <c r="CM483" s="37" t="e">
        <f>IF(MOD('935'!$K483,100)=10,'Charging rates'!$E$38*$BH483/(1+'DNO totals'!$E$99)*$CH483,0)</f>
        <v>#VALUE!</v>
      </c>
      <c r="CN483" s="37" t="e">
        <f>IF(AND(MOD('935'!$K483,10)&gt;0,MOD('935'!$K483,1000)&gt;1),'Charging rates'!$F$38*$BH483/(1+'DNO totals'!$F$99)*$CI483,0)</f>
        <v>#VALUE!</v>
      </c>
      <c r="CO483" s="37" t="e">
        <f>IF(MOD('935'!$K483,1000)=1,'Charging rates'!$G$38*$BH483/(1+'DNO totals'!$G$99)*$CJ483,0)</f>
        <v>#VALUE!</v>
      </c>
      <c r="CP483" s="52" t="e">
        <f t="shared" si="114"/>
        <v>#VALUE!</v>
      </c>
      <c r="CQ483" s="37" t="e">
        <f>IF('935'!$K483&gt;1000,'Charging rates'!$C$38*$AW483*$CF483,0)</f>
        <v>#VALUE!</v>
      </c>
      <c r="CR483" s="37" t="e">
        <f>IF(MOD('935'!$K483,1000)&gt;100,'Charging rates'!$D$38*$AW483*$CG483,0)</f>
        <v>#VALUE!</v>
      </c>
      <c r="CS483" s="37" t="e">
        <f>IF(MOD('935'!$K483,100)&gt;10,'Charging rates'!$E$38*$AW483*$CH483,0)</f>
        <v>#VALUE!</v>
      </c>
      <c r="CT483" s="52" t="e">
        <f t="shared" si="115"/>
        <v>#VALUE!</v>
      </c>
      <c r="CU483" s="33" t="e">
        <f>100*(AP483*'935'!Q483*BZ483)/'11'!B$17</f>
        <v>#VALUE!</v>
      </c>
      <c r="CV483" s="33" t="e">
        <f>100/'11'!B$17*'Charging rates'!B$10*AW483</f>
        <v>#VALUE!</v>
      </c>
      <c r="CW483" s="33" t="e">
        <f>IF(AT483=0,0,(1-BX483/AT483)*(CA483+IF('935'!Q483=0,0,(CB483*'935'!Q483*('11'!C$17-'935'!Y483)/('11'!B$17-'935'!X483)))))</f>
        <v>#VALUE!</v>
      </c>
      <c r="CX483" s="33" t="e">
        <f t="shared" si="116"/>
        <v>#VALUE!</v>
      </c>
      <c r="CY483" s="49" t="e">
        <f t="shared" si="117"/>
        <v>#VALUE!</v>
      </c>
      <c r="CZ483" s="32" t="e">
        <f>AT483*(Parameters!B$21+AU483)*IF('DNO totals'!B$323&lt;0,1,'935'!S483)</f>
        <v>#VALUE!</v>
      </c>
      <c r="DA483" s="52" t="e">
        <f>IF('DNO totals'!B$323&lt;0,1,'935'!S483)*(Parameters!B$21+AU483)</f>
        <v>#VALUE!</v>
      </c>
      <c r="DB483" s="37" t="e">
        <f>CX483+'Charging rates'!B$106*DA483*100/'11'!B$17</f>
        <v>#VALUE!</v>
      </c>
      <c r="DC483" s="37" t="e">
        <f>DB483+'Charging rates'!B$116*(Parameters!B$21+AU483)*100/'11'!B$17*IF('DNO totals'!B$323&lt;0,1,'935'!S483)</f>
        <v>#VALUE!</v>
      </c>
      <c r="DD483" s="37" t="e">
        <f>'Charging rates'!B$97*(CP483+CT483)*100/'11'!B$17</f>
        <v>#VALUE!</v>
      </c>
      <c r="DE483" s="33" t="e">
        <f>MAX(0-(CB483*AU483*'11'!C$17/'11'!B$17),DC483+DD483)</f>
        <v>#VALUE!</v>
      </c>
      <c r="DF483" s="37" t="e">
        <f>IF(BS483,IF(AU483=0,CC483,MAX(0,MIN(CC483,CC483+(DE483/'935'!Q483*('11'!B$17-'935'!X483)/('11'!C$17-'935'!Y483))))),0)</f>
        <v>#VALUE!</v>
      </c>
      <c r="DG483" s="33" t="e">
        <f t="shared" si="118"/>
        <v>#VALUE!</v>
      </c>
      <c r="DH483" s="53" t="e">
        <f t="shared" si="119"/>
        <v>#VALUE!</v>
      </c>
    </row>
    <row r="484" spans="1:112">
      <c r="A484" s="28">
        <v>384</v>
      </c>
      <c r="B484" s="47" t="e">
        <f>'935'!B484</f>
        <v>#VALUE!</v>
      </c>
      <c r="C484" s="48" t="e">
        <f>OR('935'!E484&lt;&gt;"VOID",'935'!F484&lt;&gt;"VOID",'935'!G484&lt;&gt;"VOID")</f>
        <v>#VALUE!</v>
      </c>
      <c r="D484" s="32" t="e">
        <f>IF('935'!D484="VOID",0,'935'!D484*(1-'935'!X484/'11'!B$17))</f>
        <v>#VALUE!</v>
      </c>
      <c r="E484" s="32" t="e">
        <f>IF('935'!E484="VOID",0,'935'!E484*(1-'935'!X484/'11'!B$17))</f>
        <v>#VALUE!</v>
      </c>
      <c r="F484" s="32" t="e">
        <f>IF('935'!F484="VOID",0,'935'!F484*(1-'935'!X484/'11'!B$17))</f>
        <v>#VALUE!</v>
      </c>
      <c r="G484" s="32" t="e">
        <f>IF('935'!G484="VOID",0,'935'!G484*(1-'935'!X484/'11'!B$17))</f>
        <v>#VALUE!</v>
      </c>
      <c r="H484" s="49" t="e">
        <f t="shared" si="100"/>
        <v>#VALUE!</v>
      </c>
      <c r="I484" s="50" t="e">
        <f>MATCH('935'!J484,'913'!$B$6:$B$1205,0)</f>
        <v>#VALUE!</v>
      </c>
      <c r="J484" s="50" t="e">
        <f>MATCH(INDEX('913'!$D$6:$D$1205,I484),'913'!$B$6:$B$1205,0)</f>
        <v>#VALUE!</v>
      </c>
      <c r="K484" s="50" t="e">
        <f>MATCH(INDEX('913'!$D$6:$D$1205,J484),'913'!$B$6:$B$1205,0)</f>
        <v>#VALUE!</v>
      </c>
      <c r="L484" s="50" t="e">
        <f>MATCH(INDEX('913'!$D$6:$D$1205,K484),'913'!$B$6:$B$1205,0)</f>
        <v>#VALUE!</v>
      </c>
      <c r="M484" s="50" t="e">
        <f>MATCH(INDEX('913'!$D$6:$D$1205,L484),'913'!$B$6:$B$1205,0)</f>
        <v>#VALUE!</v>
      </c>
      <c r="N484" s="50" t="e">
        <f>MATCH(INDEX('913'!$D$6:$D$1205,M484),'913'!$B$6:$B$1205,0)</f>
        <v>#VALUE!</v>
      </c>
      <c r="O484" s="50" t="e">
        <f>MATCH(INDEX('913'!$D$6:$D$1205,N484),'913'!$B$6:$B$1205,0)</f>
        <v>#VALUE!</v>
      </c>
      <c r="P484" s="51" t="e">
        <f>MATCH(INDEX('913'!$D$6:$D$1205,O484),'913'!$B$6:$B$1205,0)</f>
        <v>#VALUE!</v>
      </c>
      <c r="Q484" s="37">
        <f>IF(ISNUMBER(I484),MAX(0,INDEX('913'!$E$6:$E$1205,I484)),0)</f>
        <v>0</v>
      </c>
      <c r="R484" s="37">
        <f>IF(ISNUMBER(J484),MAX(0,INDEX('913'!$E$6:$E$1205,J484)),0)</f>
        <v>0</v>
      </c>
      <c r="S484" s="37">
        <f>IF(ISNUMBER(K484),MAX(0,INDEX('913'!$E$6:$E$1205,K484)),0)</f>
        <v>0</v>
      </c>
      <c r="T484" s="37">
        <f>IF(ISNUMBER(L484),MAX(0,INDEX('913'!$E$6:$E$1205,L484)),0)</f>
        <v>0</v>
      </c>
      <c r="U484" s="37">
        <f>IF(ISNUMBER(M484),MAX(0,INDEX('913'!$E$6:$E$1205,M484)),0)</f>
        <v>0</v>
      </c>
      <c r="V484" s="37">
        <f>IF(ISNUMBER(N484),MAX(0,INDEX('913'!$E$6:$E$1205,N484)),0)</f>
        <v>0</v>
      </c>
      <c r="W484" s="37">
        <f>IF(ISNUMBER(O484),MAX(0,INDEX('913'!$E$6:$E$1205,O484)),0)</f>
        <v>0</v>
      </c>
      <c r="X484" s="52">
        <f>IF(ISNUMBER(P484),MAX(0,INDEX('913'!$E$6:$E$1205,P484)),0)</f>
        <v>0</v>
      </c>
      <c r="Y484" s="37">
        <f>IF(ISNUMBER(I484),MAX(0,INDEX('913'!$F$6:$F$1205,I484)),0)</f>
        <v>0</v>
      </c>
      <c r="Z484" s="37">
        <f>IF(ISNUMBER(J484),MAX(0,INDEX('913'!$F$6:$F$1205,J484)),0)</f>
        <v>0</v>
      </c>
      <c r="AA484" s="37">
        <f>IF(ISNUMBER(K484),MAX(0,INDEX('913'!$F$6:$F$1205,K484)),0)</f>
        <v>0</v>
      </c>
      <c r="AB484" s="37">
        <f>IF(ISNUMBER(L484),MAX(0,INDEX('913'!$F$6:$F$1205,L484)),0)</f>
        <v>0</v>
      </c>
      <c r="AC484" s="37">
        <f>IF(ISNUMBER(M484),MAX(0,INDEX('913'!$F$6:$F$1205,M484)),0)</f>
        <v>0</v>
      </c>
      <c r="AD484" s="37">
        <f>IF(ISNUMBER(N484),MAX(0,INDEX('913'!$F$6:$F$1205,N484)),0)</f>
        <v>0</v>
      </c>
      <c r="AE484" s="37">
        <f>IF(ISNUMBER(O484),MAX(0,INDEX('913'!$F$6:$F$1205,O484)),0)</f>
        <v>0</v>
      </c>
      <c r="AF484" s="37">
        <f>IF(ISNUMBER(P484),MAX(0,INDEX('913'!$F$6:$F$1205,P484)),0)</f>
        <v>0</v>
      </c>
      <c r="AG484" s="32">
        <f>IF(ISNUMBER(I484),SQRT(INDEX('913'!$I$6:$I$1205,I484)^2+INDEX('913'!$J$6:$J$1205,I484)^2),0)</f>
        <v>0</v>
      </c>
      <c r="AH484" s="32">
        <f>IF(ISNUMBER(J484),SQRT(INDEX('913'!$I$6:$I$1205,J484)^2+INDEX('913'!$J$6:$J$1205,J484)^2),0)</f>
        <v>0</v>
      </c>
      <c r="AI484" s="32">
        <f>IF(ISNUMBER(K484),SQRT(INDEX('913'!$I$6:$I$1205,K484)^2+INDEX('913'!$J$6:$J$1205,K484)^2),0)</f>
        <v>0</v>
      </c>
      <c r="AJ484" s="32">
        <f>IF(ISNUMBER(L484),SQRT(INDEX('913'!$I$6:$I$1205,L484)^2+INDEX('913'!$J$6:$J$1205,L484)^2),0)</f>
        <v>0</v>
      </c>
      <c r="AK484" s="32">
        <f>IF(ISNUMBER(M484),SQRT(INDEX('913'!$I$6:$I$1205,M484)^2+INDEX('913'!$J$6:$J$1205,M484)^2),0)</f>
        <v>0</v>
      </c>
      <c r="AL484" s="32">
        <f>IF(ISNUMBER(N484),SQRT(INDEX('913'!$I$6:$I$1205,N484)^2+INDEX('913'!$J$6:$J$1205,N484)^2),0)</f>
        <v>0</v>
      </c>
      <c r="AM484" s="32">
        <f>IF(ISNUMBER(O484),SQRT(INDEX('913'!$I$6:$I$1205,O484)^2+INDEX('913'!$J$6:$J$1205,O484)^2),0)</f>
        <v>0</v>
      </c>
      <c r="AN484" s="49">
        <f>IF(ISNUMBER(P484),SQRT(INDEX('913'!$I$6:$I$1205,P484)^2+INDEX('913'!$J$6:$J$1205,P484)^2),0)</f>
        <v>0</v>
      </c>
      <c r="AO484" s="37">
        <f t="shared" si="101"/>
        <v>0</v>
      </c>
      <c r="AP484" s="37">
        <f t="shared" si="102"/>
        <v>0</v>
      </c>
      <c r="AQ484" s="33" t="e">
        <f>-100*'935'!W484*(AO484+AP484)/'11'!C$17</f>
        <v>#VALUE!</v>
      </c>
      <c r="AR484" s="37" t="e">
        <f t="shared" si="103"/>
        <v>#VALUE!</v>
      </c>
      <c r="AS484" s="52" t="e">
        <f t="shared" si="104"/>
        <v>#VALUE!</v>
      </c>
      <c r="AT484" s="32" t="e">
        <f>IF('935'!C484="VOID",0,('935'!C484*(1-'935'!X484/'11'!B$17)))</f>
        <v>#VALUE!</v>
      </c>
      <c r="AU484" s="52" t="e">
        <f>'935'!Q484*(1-'935'!Y484/'11'!C$17)/(1-'935'!X484/'11'!B$17)</f>
        <v>#VALUE!</v>
      </c>
      <c r="AV484" s="37" t="e">
        <f>INDEX('DNO totals'!$B$57:$G$57,IF('935'!K484,IF(MOD('935'!K484,1000),IF(MOD('935'!K484,100),IF(MOD('935'!K484,10),IF(MOD('935'!K484,1000)=1,6,5),4),3),2),1))</f>
        <v>#VALUE!</v>
      </c>
      <c r="AW484" s="52" t="e">
        <f t="shared" si="105"/>
        <v>#VALUE!</v>
      </c>
      <c r="AX484" s="32" t="e">
        <f>IF('935'!V484="VOID",0,'935'!V484*(1-'935'!X484/'11'!B$17))</f>
        <v>#VALUE!</v>
      </c>
      <c r="AY484" s="33" t="e">
        <f>IF(H484,-100*'Charging rates'!B$10/'11'!B$17*AX484/H484,0)</f>
        <v>#VALUE!</v>
      </c>
      <c r="AZ484" s="33" t="e">
        <f>IF(C484,'DNO totals'!B$41,0)</f>
        <v>#VALUE!</v>
      </c>
      <c r="BA484" s="33" t="e">
        <f t="shared" si="106"/>
        <v>#VALUE!</v>
      </c>
      <c r="BB484" s="33" t="e">
        <f t="shared" si="107"/>
        <v>#VALUE!</v>
      </c>
      <c r="BC484" s="53" t="e">
        <f t="shared" si="108"/>
        <v>#VALUE!</v>
      </c>
      <c r="BD484" s="32" t="e">
        <f>IF(AT484,'935'!H484*AT484/(AT484+D484+H484),0)</f>
        <v>#VALUE!</v>
      </c>
      <c r="BE484" s="32" t="e">
        <f>IF(H484,'935'!H484*H484/(AT484+D484+H484),0)</f>
        <v>#VALUE!</v>
      </c>
      <c r="BF484" s="32" t="e">
        <f>BD484*(1-'935'!X484/'11'!B$17)</f>
        <v>#VALUE!</v>
      </c>
      <c r="BG484" s="49" t="e">
        <f>BE484*(1-'935'!X484/'11'!B$17)</f>
        <v>#VALUE!</v>
      </c>
      <c r="BH484" s="52" t="e">
        <f>AV484*Parameters!B$6</f>
        <v>#VALUE!</v>
      </c>
      <c r="BI484" s="37" t="e">
        <f>IF('935'!$K484=1000,'Charging rates'!$C$38*$BH484/(1+'DNO totals'!$C$99)*'935'!$L484,0)</f>
        <v>#VALUE!</v>
      </c>
      <c r="BJ484" s="37" t="e">
        <f>IF(MOD('935'!$K484,1000)=100,'Charging rates'!$D$38*$BH484/(1+'DNO totals'!$D$99)*'935'!$M484,0)</f>
        <v>#VALUE!</v>
      </c>
      <c r="BK484" s="37" t="e">
        <f>IF(MOD('935'!$K484,100)=10,'Charging rates'!$E$38*$BH484/(1+'DNO totals'!$E$99)*'935'!$N484,0)</f>
        <v>#VALUE!</v>
      </c>
      <c r="BL484" s="37" t="e">
        <f>IF(AND(MOD('935'!$K484,10)&gt;0,MOD('935'!$K484,1000)&gt;1),'Charging rates'!$F$38*$BH484/(1+'DNO totals'!$F$99)*'935'!$O484,0)</f>
        <v>#VALUE!</v>
      </c>
      <c r="BM484" s="37" t="e">
        <f>IF(MOD('935'!$K484,1000)=1,'Charging rates'!$G$38*$BH484/(1+'DNO totals'!$G$99)*'935'!$P484,0)</f>
        <v>#VALUE!</v>
      </c>
      <c r="BN484" s="52" t="e">
        <f t="shared" si="109"/>
        <v>#VALUE!</v>
      </c>
      <c r="BO484" s="37" t="e">
        <f>IF('935'!$K484&gt;1000,'Charging rates'!$C$38*$AW484*'935'!$L484,0)</f>
        <v>#VALUE!</v>
      </c>
      <c r="BP484" s="37" t="e">
        <f>IF(MOD('935'!$K484,1000)&gt;100,'Charging rates'!$D$38*$AW484*'935'!$M484,0)</f>
        <v>#VALUE!</v>
      </c>
      <c r="BQ484" s="37" t="e">
        <f>IF(MOD('935'!$K484,100)&gt;10,'Charging rates'!$E$38*$AW484*'935'!$N484,0)</f>
        <v>#VALUE!</v>
      </c>
      <c r="BR484" s="52" t="e">
        <f t="shared" si="110"/>
        <v>#VALUE!</v>
      </c>
      <c r="BS484" s="48" t="e">
        <f>'935'!C484&lt;&gt;"VOID"</f>
        <v>#VALUE!</v>
      </c>
      <c r="BT484" s="33" t="e">
        <f>IF(BS484,(100/'11'!B$17*BD484*((1-'935'!I484)*'Charging rates'!B$51+'Charging rates'!B$63)),0)</f>
        <v>#VALUE!</v>
      </c>
      <c r="BU484" s="33" t="e">
        <f>100/'11'!B$17*BG484*('Charging rates'!B$51+'Charging rates'!B$63)</f>
        <v>#VALUE!</v>
      </c>
      <c r="BV484" s="33" t="e">
        <f>100/'11'!B$17*BE484*('Charging rates'!B$51+'Charging rates'!B$63)</f>
        <v>#VALUE!</v>
      </c>
      <c r="BW484" s="53" t="e">
        <f t="shared" si="111"/>
        <v>#VALUE!</v>
      </c>
      <c r="BX484" s="32" t="e">
        <f>AT484-('935'!T484*(1-'935'!X484/'11'!B$17))</f>
        <v>#VALUE!</v>
      </c>
      <c r="BY484" s="32">
        <f>0-IF(ISNUMBER(I484),INDEX('913'!$I$6:$I$1205,I484),0)-IF(ISNUMBER(J484),INDEX('913'!$I$6:$I$1205,J484),0)-IF(ISNUMBER(K484),INDEX('913'!$I$6:$I$1205,K484),0)-IF(ISNUMBER(L484),INDEX('913'!$I$6:$I$1205,L484),0)-IF(ISNUMBER(M484),INDEX('913'!$I$6:$I$1205,M484),0)-IF(ISNUMBER(N484),INDEX('913'!$I$6:$I$1205,N484),0)-IF(ISNUMBER(O484),INDEX('913'!$I$6:$I$1205,O484),0)-IF(ISNUMBER(P484),INDEX('913'!$I$6:$I$1205,P484),0)</f>
        <v>0</v>
      </c>
      <c r="BZ484" s="37">
        <f>IF(BY484=0,1,MAX(1,SQRT(BY484^2+(IF(ISNUMBER(I484),INDEX('913'!$J$6:$J$1205,I484),0)+IF(ISNUMBER(J484),INDEX('913'!$J$6:$J$1205,J484),0)+IF(ISNUMBER(K484),INDEX('913'!$J$6:$J$1205,K484),0)+IF(ISNUMBER(L484),INDEX('913'!$J$6:$J$1205,L484),0)+IF(ISNUMBER(M484),INDEX('913'!$J$6:$J$1205,M484),0)+IF(ISNUMBER(N484),INDEX('913'!$J$6:$J$1205,N484),0)+IF(ISNUMBER(O484),INDEX('913'!$J$6:$J$1205,O484),0)+IF(ISNUMBER(P484),INDEX('913'!$J$6:$J$1205,P484),0))^2)/BY484))</f>
        <v>1</v>
      </c>
      <c r="CA484" s="33" t="e">
        <f>100*AO484/'11'!B$17</f>
        <v>#VALUE!</v>
      </c>
      <c r="CB484" s="37" t="e">
        <f>100*(AP484*BZ484)/'11'!C$17</f>
        <v>#VALUE!</v>
      </c>
      <c r="CC484" s="37" t="e">
        <f t="shared" si="112"/>
        <v>#VALUE!</v>
      </c>
      <c r="CD484" s="33" t="e">
        <f t="shared" si="113"/>
        <v>#VALUE!</v>
      </c>
      <c r="CE484" s="54" t="e">
        <f>'11'!C$17-'935'!Y484</f>
        <v>#VALUE!</v>
      </c>
      <c r="CF484" s="37" t="e">
        <f>MAX('DNO totals'!B$312+0,MIN('935'!L484+0,'DNO totals'!B$304+0))</f>
        <v>#VALUE!</v>
      </c>
      <c r="CG484" s="37" t="e">
        <f>MAX('DNO totals'!C$312+0,MIN('935'!M484+0,'DNO totals'!C$304+0))</f>
        <v>#VALUE!</v>
      </c>
      <c r="CH484" s="37" t="e">
        <f>MAX('DNO totals'!D$312+0,MIN('935'!N484+0,'DNO totals'!D$304+0))</f>
        <v>#VALUE!</v>
      </c>
      <c r="CI484" s="37" t="e">
        <f>MAX('DNO totals'!E$312+0,MIN('935'!O484+0,'DNO totals'!E$304+0))</f>
        <v>#VALUE!</v>
      </c>
      <c r="CJ484" s="52" t="e">
        <f>MAX('DNO totals'!F$312+0,MIN('935'!P484+0,'DNO totals'!F$304+0))</f>
        <v>#VALUE!</v>
      </c>
      <c r="CK484" s="37" t="e">
        <f>IF('935'!$K484=1000,'Charging rates'!$C$38*$BH484/(1+'DNO totals'!$C$99)*$CF484,0)</f>
        <v>#VALUE!</v>
      </c>
      <c r="CL484" s="37" t="e">
        <f>IF(MOD('935'!$K484,1000)=100,'Charging rates'!$D$38*$BH484/(1+'DNO totals'!$D$99)*$CG484,0)</f>
        <v>#VALUE!</v>
      </c>
      <c r="CM484" s="37" t="e">
        <f>IF(MOD('935'!$K484,100)=10,'Charging rates'!$E$38*$BH484/(1+'DNO totals'!$E$99)*$CH484,0)</f>
        <v>#VALUE!</v>
      </c>
      <c r="CN484" s="37" t="e">
        <f>IF(AND(MOD('935'!$K484,10)&gt;0,MOD('935'!$K484,1000)&gt;1),'Charging rates'!$F$38*$BH484/(1+'DNO totals'!$F$99)*$CI484,0)</f>
        <v>#VALUE!</v>
      </c>
      <c r="CO484" s="37" t="e">
        <f>IF(MOD('935'!$K484,1000)=1,'Charging rates'!$G$38*$BH484/(1+'DNO totals'!$G$99)*$CJ484,0)</f>
        <v>#VALUE!</v>
      </c>
      <c r="CP484" s="52" t="e">
        <f t="shared" si="114"/>
        <v>#VALUE!</v>
      </c>
      <c r="CQ484" s="37" t="e">
        <f>IF('935'!$K484&gt;1000,'Charging rates'!$C$38*$AW484*$CF484,0)</f>
        <v>#VALUE!</v>
      </c>
      <c r="CR484" s="37" t="e">
        <f>IF(MOD('935'!$K484,1000)&gt;100,'Charging rates'!$D$38*$AW484*$CG484,0)</f>
        <v>#VALUE!</v>
      </c>
      <c r="CS484" s="37" t="e">
        <f>IF(MOD('935'!$K484,100)&gt;10,'Charging rates'!$E$38*$AW484*$CH484,0)</f>
        <v>#VALUE!</v>
      </c>
      <c r="CT484" s="52" t="e">
        <f t="shared" si="115"/>
        <v>#VALUE!</v>
      </c>
      <c r="CU484" s="33" t="e">
        <f>100*(AP484*'935'!Q484*BZ484)/'11'!B$17</f>
        <v>#VALUE!</v>
      </c>
      <c r="CV484" s="33" t="e">
        <f>100/'11'!B$17*'Charging rates'!B$10*AW484</f>
        <v>#VALUE!</v>
      </c>
      <c r="CW484" s="33" t="e">
        <f>IF(AT484=0,0,(1-BX484/AT484)*(CA484+IF('935'!Q484=0,0,(CB484*'935'!Q484*('11'!C$17-'935'!Y484)/('11'!B$17-'935'!X484)))))</f>
        <v>#VALUE!</v>
      </c>
      <c r="CX484" s="33" t="e">
        <f t="shared" si="116"/>
        <v>#VALUE!</v>
      </c>
      <c r="CY484" s="49" t="e">
        <f t="shared" si="117"/>
        <v>#VALUE!</v>
      </c>
      <c r="CZ484" s="32" t="e">
        <f>AT484*(Parameters!B$21+AU484)*IF('DNO totals'!B$323&lt;0,1,'935'!S484)</f>
        <v>#VALUE!</v>
      </c>
      <c r="DA484" s="52" t="e">
        <f>IF('DNO totals'!B$323&lt;0,1,'935'!S484)*(Parameters!B$21+AU484)</f>
        <v>#VALUE!</v>
      </c>
      <c r="DB484" s="37" t="e">
        <f>CX484+'Charging rates'!B$106*DA484*100/'11'!B$17</f>
        <v>#VALUE!</v>
      </c>
      <c r="DC484" s="37" t="e">
        <f>DB484+'Charging rates'!B$116*(Parameters!B$21+AU484)*100/'11'!B$17*IF('DNO totals'!B$323&lt;0,1,'935'!S484)</f>
        <v>#VALUE!</v>
      </c>
      <c r="DD484" s="37" t="e">
        <f>'Charging rates'!B$97*(CP484+CT484)*100/'11'!B$17</f>
        <v>#VALUE!</v>
      </c>
      <c r="DE484" s="33" t="e">
        <f>MAX(0-(CB484*AU484*'11'!C$17/'11'!B$17),DC484+DD484)</f>
        <v>#VALUE!</v>
      </c>
      <c r="DF484" s="37" t="e">
        <f>IF(BS484,IF(AU484=0,CC484,MAX(0,MIN(CC484,CC484+(DE484/'935'!Q484*('11'!B$17-'935'!X484)/('11'!C$17-'935'!Y484))))),0)</f>
        <v>#VALUE!</v>
      </c>
      <c r="DG484" s="33" t="e">
        <f t="shared" si="118"/>
        <v>#VALUE!</v>
      </c>
      <c r="DH484" s="53" t="e">
        <f t="shared" si="119"/>
        <v>#VALUE!</v>
      </c>
    </row>
    <row r="485" spans="1:112">
      <c r="A485" s="28">
        <v>385</v>
      </c>
      <c r="B485" s="47" t="e">
        <f>'935'!B485</f>
        <v>#VALUE!</v>
      </c>
      <c r="C485" s="48" t="e">
        <f>OR('935'!E485&lt;&gt;"VOID",'935'!F485&lt;&gt;"VOID",'935'!G485&lt;&gt;"VOID")</f>
        <v>#VALUE!</v>
      </c>
      <c r="D485" s="32" t="e">
        <f>IF('935'!D485="VOID",0,'935'!D485*(1-'935'!X485/'11'!B$17))</f>
        <v>#VALUE!</v>
      </c>
      <c r="E485" s="32" t="e">
        <f>IF('935'!E485="VOID",0,'935'!E485*(1-'935'!X485/'11'!B$17))</f>
        <v>#VALUE!</v>
      </c>
      <c r="F485" s="32" t="e">
        <f>IF('935'!F485="VOID",0,'935'!F485*(1-'935'!X485/'11'!B$17))</f>
        <v>#VALUE!</v>
      </c>
      <c r="G485" s="32" t="e">
        <f>IF('935'!G485="VOID",0,'935'!G485*(1-'935'!X485/'11'!B$17))</f>
        <v>#VALUE!</v>
      </c>
      <c r="H485" s="49" t="e">
        <f t="shared" ref="H485:H548" si="120">E485+F485+G485</f>
        <v>#VALUE!</v>
      </c>
      <c r="I485" s="50" t="e">
        <f>MATCH('935'!J485,'913'!$B$6:$B$1205,0)</f>
        <v>#VALUE!</v>
      </c>
      <c r="J485" s="50" t="e">
        <f>MATCH(INDEX('913'!$D$6:$D$1205,I485),'913'!$B$6:$B$1205,0)</f>
        <v>#VALUE!</v>
      </c>
      <c r="K485" s="50" t="e">
        <f>MATCH(INDEX('913'!$D$6:$D$1205,J485),'913'!$B$6:$B$1205,0)</f>
        <v>#VALUE!</v>
      </c>
      <c r="L485" s="50" t="e">
        <f>MATCH(INDEX('913'!$D$6:$D$1205,K485),'913'!$B$6:$B$1205,0)</f>
        <v>#VALUE!</v>
      </c>
      <c r="M485" s="50" t="e">
        <f>MATCH(INDEX('913'!$D$6:$D$1205,L485),'913'!$B$6:$B$1205,0)</f>
        <v>#VALUE!</v>
      </c>
      <c r="N485" s="50" t="e">
        <f>MATCH(INDEX('913'!$D$6:$D$1205,M485),'913'!$B$6:$B$1205,0)</f>
        <v>#VALUE!</v>
      </c>
      <c r="O485" s="50" t="e">
        <f>MATCH(INDEX('913'!$D$6:$D$1205,N485),'913'!$B$6:$B$1205,0)</f>
        <v>#VALUE!</v>
      </c>
      <c r="P485" s="51" t="e">
        <f>MATCH(INDEX('913'!$D$6:$D$1205,O485),'913'!$B$6:$B$1205,0)</f>
        <v>#VALUE!</v>
      </c>
      <c r="Q485" s="37">
        <f>IF(ISNUMBER(I485),MAX(0,INDEX('913'!$E$6:$E$1205,I485)),0)</f>
        <v>0</v>
      </c>
      <c r="R485" s="37">
        <f>IF(ISNUMBER(J485),MAX(0,INDEX('913'!$E$6:$E$1205,J485)),0)</f>
        <v>0</v>
      </c>
      <c r="S485" s="37">
        <f>IF(ISNUMBER(K485),MAX(0,INDEX('913'!$E$6:$E$1205,K485)),0)</f>
        <v>0</v>
      </c>
      <c r="T485" s="37">
        <f>IF(ISNUMBER(L485),MAX(0,INDEX('913'!$E$6:$E$1205,L485)),0)</f>
        <v>0</v>
      </c>
      <c r="U485" s="37">
        <f>IF(ISNUMBER(M485),MAX(0,INDEX('913'!$E$6:$E$1205,M485)),0)</f>
        <v>0</v>
      </c>
      <c r="V485" s="37">
        <f>IF(ISNUMBER(N485),MAX(0,INDEX('913'!$E$6:$E$1205,N485)),0)</f>
        <v>0</v>
      </c>
      <c r="W485" s="37">
        <f>IF(ISNUMBER(O485),MAX(0,INDEX('913'!$E$6:$E$1205,O485)),0)</f>
        <v>0</v>
      </c>
      <c r="X485" s="52">
        <f>IF(ISNUMBER(P485),MAX(0,INDEX('913'!$E$6:$E$1205,P485)),0)</f>
        <v>0</v>
      </c>
      <c r="Y485" s="37">
        <f>IF(ISNUMBER(I485),MAX(0,INDEX('913'!$F$6:$F$1205,I485)),0)</f>
        <v>0</v>
      </c>
      <c r="Z485" s="37">
        <f>IF(ISNUMBER(J485),MAX(0,INDEX('913'!$F$6:$F$1205,J485)),0)</f>
        <v>0</v>
      </c>
      <c r="AA485" s="37">
        <f>IF(ISNUMBER(K485),MAX(0,INDEX('913'!$F$6:$F$1205,K485)),0)</f>
        <v>0</v>
      </c>
      <c r="AB485" s="37">
        <f>IF(ISNUMBER(L485),MAX(0,INDEX('913'!$F$6:$F$1205,L485)),0)</f>
        <v>0</v>
      </c>
      <c r="AC485" s="37">
        <f>IF(ISNUMBER(M485),MAX(0,INDEX('913'!$F$6:$F$1205,M485)),0)</f>
        <v>0</v>
      </c>
      <c r="AD485" s="37">
        <f>IF(ISNUMBER(N485),MAX(0,INDEX('913'!$F$6:$F$1205,N485)),0)</f>
        <v>0</v>
      </c>
      <c r="AE485" s="37">
        <f>IF(ISNUMBER(O485),MAX(0,INDEX('913'!$F$6:$F$1205,O485)),0)</f>
        <v>0</v>
      </c>
      <c r="AF485" s="37">
        <f>IF(ISNUMBER(P485),MAX(0,INDEX('913'!$F$6:$F$1205,P485)),0)</f>
        <v>0</v>
      </c>
      <c r="AG485" s="32">
        <f>IF(ISNUMBER(I485),SQRT(INDEX('913'!$I$6:$I$1205,I485)^2+INDEX('913'!$J$6:$J$1205,I485)^2),0)</f>
        <v>0</v>
      </c>
      <c r="AH485" s="32">
        <f>IF(ISNUMBER(J485),SQRT(INDEX('913'!$I$6:$I$1205,J485)^2+INDEX('913'!$J$6:$J$1205,J485)^2),0)</f>
        <v>0</v>
      </c>
      <c r="AI485" s="32">
        <f>IF(ISNUMBER(K485),SQRT(INDEX('913'!$I$6:$I$1205,K485)^2+INDEX('913'!$J$6:$J$1205,K485)^2),0)</f>
        <v>0</v>
      </c>
      <c r="AJ485" s="32">
        <f>IF(ISNUMBER(L485),SQRT(INDEX('913'!$I$6:$I$1205,L485)^2+INDEX('913'!$J$6:$J$1205,L485)^2),0)</f>
        <v>0</v>
      </c>
      <c r="AK485" s="32">
        <f>IF(ISNUMBER(M485),SQRT(INDEX('913'!$I$6:$I$1205,M485)^2+INDEX('913'!$J$6:$J$1205,M485)^2),0)</f>
        <v>0</v>
      </c>
      <c r="AL485" s="32">
        <f>IF(ISNUMBER(N485),SQRT(INDEX('913'!$I$6:$I$1205,N485)^2+INDEX('913'!$J$6:$J$1205,N485)^2),0)</f>
        <v>0</v>
      </c>
      <c r="AM485" s="32">
        <f>IF(ISNUMBER(O485),SQRT(INDEX('913'!$I$6:$I$1205,O485)^2+INDEX('913'!$J$6:$J$1205,O485)^2),0)</f>
        <v>0</v>
      </c>
      <c r="AN485" s="49">
        <f>IF(ISNUMBER(P485),SQRT(INDEX('913'!$I$6:$I$1205,P485)^2+INDEX('913'!$J$6:$J$1205,P485)^2),0)</f>
        <v>0</v>
      </c>
      <c r="AO485" s="37">
        <f t="shared" ref="AO485:AO548" si="121">IF(AG485+AH485+AI485+AJ485+AK485+AL485+AM485+AN485=0,IF(COUNT(I485,J485,K485,L485,M485,N485,O485,P485),(Q485+R485+S485+T485+U485+V485+W485+X485)/COUNT(I485,J485,K485,L485,M485,N485,O485,P485),0),(AG485*Q485+AH485*R485+AI485*S485+AJ485*T485+AK485*U485+AL485*V485+AM485*W485+AN485*X485)/(AG485+AH485+AI485+AJ485+AK485+AL485+AM485+AN485))</f>
        <v>0</v>
      </c>
      <c r="AP485" s="37">
        <f t="shared" ref="AP485:AP548" si="122">IF(AG485+AH485+AI485+AJ485+AK485+AL485+AM485+AN485=0,IF(COUNT(I485,J485,K485,L485,M485,N485,O485,P485),(Y485+Z485+AA485+AB485+AC485+AD485+AE485+AF485)/COUNT(I485,J485,K485,L485,M485,N485,O485,P485),0),(AG485*Y485+AH485*Z485+AI485*AA485+AJ485*AB485+AK485*AC485+AL485*AD485+AM485*AE485+AN485*AF485)/(AG485+AH485+AI485+AJ485+AK485+AL485+AM485+AN485))</f>
        <v>0</v>
      </c>
      <c r="AQ485" s="33" t="e">
        <f>-100*'935'!W485*(AO485+AP485)/'11'!C$17</f>
        <v>#VALUE!</v>
      </c>
      <c r="AR485" s="37" t="e">
        <f t="shared" ref="AR485:AR548" si="123">IF(H485,(AQ485*H485/(H485+D485)),0)</f>
        <v>#VALUE!</v>
      </c>
      <c r="AS485" s="52" t="e">
        <f t="shared" ref="AS485:AS548" si="124">ROUND(AR485,3)</f>
        <v>#VALUE!</v>
      </c>
      <c r="AT485" s="32" t="e">
        <f>IF('935'!C485="VOID",0,('935'!C485*(1-'935'!X485/'11'!B$17)))</f>
        <v>#VALUE!</v>
      </c>
      <c r="AU485" s="52" t="e">
        <f>'935'!Q485*(1-'935'!Y485/'11'!C$17)/(1-'935'!X485/'11'!B$17)</f>
        <v>#VALUE!</v>
      </c>
      <c r="AV485" s="37" t="e">
        <f>INDEX('DNO totals'!$B$57:$G$57,IF('935'!K485,IF(MOD('935'!K485,1000),IF(MOD('935'!K485,100),IF(MOD('935'!K485,10),IF(MOD('935'!K485,1000)=1,6,5),4),3),2),1))</f>
        <v>#VALUE!</v>
      </c>
      <c r="AW485" s="52" t="e">
        <f t="shared" ref="AW485:AW548" si="125">AU485*AV485</f>
        <v>#VALUE!</v>
      </c>
      <c r="AX485" s="32" t="e">
        <f>IF('935'!V485="VOID",0,'935'!V485*(1-'935'!X485/'11'!B$17))</f>
        <v>#VALUE!</v>
      </c>
      <c r="AY485" s="33" t="e">
        <f>IF(H485,-100*'Charging rates'!B$10/'11'!B$17*AX485/H485,0)</f>
        <v>#VALUE!</v>
      </c>
      <c r="AZ485" s="33" t="e">
        <f>IF(C485,'DNO totals'!B$41,0)</f>
        <v>#VALUE!</v>
      </c>
      <c r="BA485" s="33" t="e">
        <f t="shared" ref="BA485:BA548" si="126">ROUND(AZ485,2)</f>
        <v>#VALUE!</v>
      </c>
      <c r="BB485" s="33" t="e">
        <f t="shared" ref="BB485:BB548" si="127">IF(C485,(AZ485+AY485),0)</f>
        <v>#VALUE!</v>
      </c>
      <c r="BC485" s="53" t="e">
        <f t="shared" ref="BC485:BC548" si="128">ROUND(BB485,2)</f>
        <v>#VALUE!</v>
      </c>
      <c r="BD485" s="32" t="e">
        <f>IF(AT485,'935'!H485*AT485/(AT485+D485+H485),0)</f>
        <v>#VALUE!</v>
      </c>
      <c r="BE485" s="32" t="e">
        <f>IF(H485,'935'!H485*H485/(AT485+D485+H485),0)</f>
        <v>#VALUE!</v>
      </c>
      <c r="BF485" s="32" t="e">
        <f>BD485*(1-'935'!X485/'11'!B$17)</f>
        <v>#VALUE!</v>
      </c>
      <c r="BG485" s="49" t="e">
        <f>BE485*(1-'935'!X485/'11'!B$17)</f>
        <v>#VALUE!</v>
      </c>
      <c r="BH485" s="52" t="e">
        <f>AV485*Parameters!B$6</f>
        <v>#VALUE!</v>
      </c>
      <c r="BI485" s="37" t="e">
        <f>IF('935'!$K485=1000,'Charging rates'!$C$38*$BH485/(1+'DNO totals'!$C$99)*'935'!$L485,0)</f>
        <v>#VALUE!</v>
      </c>
      <c r="BJ485" s="37" t="e">
        <f>IF(MOD('935'!$K485,1000)=100,'Charging rates'!$D$38*$BH485/(1+'DNO totals'!$D$99)*'935'!$M485,0)</f>
        <v>#VALUE!</v>
      </c>
      <c r="BK485" s="37" t="e">
        <f>IF(MOD('935'!$K485,100)=10,'Charging rates'!$E$38*$BH485/(1+'DNO totals'!$E$99)*'935'!$N485,0)</f>
        <v>#VALUE!</v>
      </c>
      <c r="BL485" s="37" t="e">
        <f>IF(AND(MOD('935'!$K485,10)&gt;0,MOD('935'!$K485,1000)&gt;1),'Charging rates'!$F$38*$BH485/(1+'DNO totals'!$F$99)*'935'!$O485,0)</f>
        <v>#VALUE!</v>
      </c>
      <c r="BM485" s="37" t="e">
        <f>IF(MOD('935'!$K485,1000)=1,'Charging rates'!$G$38*$BH485/(1+'DNO totals'!$G$99)*'935'!$P485,0)</f>
        <v>#VALUE!</v>
      </c>
      <c r="BN485" s="52" t="e">
        <f t="shared" ref="BN485:BN548" si="129">$BI485+$BJ485+$BK485+$BL485+$BM485</f>
        <v>#VALUE!</v>
      </c>
      <c r="BO485" s="37" t="e">
        <f>IF('935'!$K485&gt;1000,'Charging rates'!$C$38*$AW485*'935'!$L485,0)</f>
        <v>#VALUE!</v>
      </c>
      <c r="BP485" s="37" t="e">
        <f>IF(MOD('935'!$K485,1000)&gt;100,'Charging rates'!$D$38*$AW485*'935'!$M485,0)</f>
        <v>#VALUE!</v>
      </c>
      <c r="BQ485" s="37" t="e">
        <f>IF(MOD('935'!$K485,100)&gt;10,'Charging rates'!$E$38*$AW485*'935'!$N485,0)</f>
        <v>#VALUE!</v>
      </c>
      <c r="BR485" s="52" t="e">
        <f t="shared" ref="BR485:BR548" si="130">$BO485+$BP485+$BQ485</f>
        <v>#VALUE!</v>
      </c>
      <c r="BS485" s="48" t="e">
        <f>'935'!C485&lt;&gt;"VOID"</f>
        <v>#VALUE!</v>
      </c>
      <c r="BT485" s="33" t="e">
        <f>IF(BS485,(100/'11'!B$17*BD485*((1-'935'!I485)*'Charging rates'!B$51+'Charging rates'!B$63)),0)</f>
        <v>#VALUE!</v>
      </c>
      <c r="BU485" s="33" t="e">
        <f>100/'11'!B$17*BG485*('Charging rates'!B$51+'Charging rates'!B$63)</f>
        <v>#VALUE!</v>
      </c>
      <c r="BV485" s="33" t="e">
        <f>100/'11'!B$17*BE485*('Charging rates'!B$51+'Charging rates'!B$63)</f>
        <v>#VALUE!</v>
      </c>
      <c r="BW485" s="53" t="e">
        <f t="shared" ref="BW485:BW548" si="131">ROUND(BV485,2)</f>
        <v>#VALUE!</v>
      </c>
      <c r="BX485" s="32" t="e">
        <f>AT485-('935'!T485*(1-'935'!X485/'11'!B$17))</f>
        <v>#VALUE!</v>
      </c>
      <c r="BY485" s="32">
        <f>0-IF(ISNUMBER(I485),INDEX('913'!$I$6:$I$1205,I485),0)-IF(ISNUMBER(J485),INDEX('913'!$I$6:$I$1205,J485),0)-IF(ISNUMBER(K485),INDEX('913'!$I$6:$I$1205,K485),0)-IF(ISNUMBER(L485),INDEX('913'!$I$6:$I$1205,L485),0)-IF(ISNUMBER(M485),INDEX('913'!$I$6:$I$1205,M485),0)-IF(ISNUMBER(N485),INDEX('913'!$I$6:$I$1205,N485),0)-IF(ISNUMBER(O485),INDEX('913'!$I$6:$I$1205,O485),0)-IF(ISNUMBER(P485),INDEX('913'!$I$6:$I$1205,P485),0)</f>
        <v>0</v>
      </c>
      <c r="BZ485" s="37">
        <f>IF(BY485=0,1,MAX(1,SQRT(BY485^2+(IF(ISNUMBER(I485),INDEX('913'!$J$6:$J$1205,I485),0)+IF(ISNUMBER(J485),INDEX('913'!$J$6:$J$1205,J485),0)+IF(ISNUMBER(K485),INDEX('913'!$J$6:$J$1205,K485),0)+IF(ISNUMBER(L485),INDEX('913'!$J$6:$J$1205,L485),0)+IF(ISNUMBER(M485),INDEX('913'!$J$6:$J$1205,M485),0)+IF(ISNUMBER(N485),INDEX('913'!$J$6:$J$1205,N485),0)+IF(ISNUMBER(O485),INDEX('913'!$J$6:$J$1205,O485),0)+IF(ISNUMBER(P485),INDEX('913'!$J$6:$J$1205,P485),0))^2)/BY485))</f>
        <v>1</v>
      </c>
      <c r="CA485" s="33" t="e">
        <f>100*AO485/'11'!B$17</f>
        <v>#VALUE!</v>
      </c>
      <c r="CB485" s="37" t="e">
        <f>100*(AP485*BZ485)/'11'!C$17</f>
        <v>#VALUE!</v>
      </c>
      <c r="CC485" s="37" t="e">
        <f t="shared" ref="CC485:CC548" si="132">IF(AT485=0,1,BX485/AT485)*CB485</f>
        <v>#VALUE!</v>
      </c>
      <c r="CD485" s="33" t="e">
        <f t="shared" ref="CD485:CD548" si="133">IF(AT485=0,1,BX485/AT485)*CA485</f>
        <v>#VALUE!</v>
      </c>
      <c r="CE485" s="54" t="e">
        <f>'11'!C$17-'935'!Y485</f>
        <v>#VALUE!</v>
      </c>
      <c r="CF485" s="37" t="e">
        <f>MAX('DNO totals'!B$312+0,MIN('935'!L485+0,'DNO totals'!B$304+0))</f>
        <v>#VALUE!</v>
      </c>
      <c r="CG485" s="37" t="e">
        <f>MAX('DNO totals'!C$312+0,MIN('935'!M485+0,'DNO totals'!C$304+0))</f>
        <v>#VALUE!</v>
      </c>
      <c r="CH485" s="37" t="e">
        <f>MAX('DNO totals'!D$312+0,MIN('935'!N485+0,'DNO totals'!D$304+0))</f>
        <v>#VALUE!</v>
      </c>
      <c r="CI485" s="37" t="e">
        <f>MAX('DNO totals'!E$312+0,MIN('935'!O485+0,'DNO totals'!E$304+0))</f>
        <v>#VALUE!</v>
      </c>
      <c r="CJ485" s="52" t="e">
        <f>MAX('DNO totals'!F$312+0,MIN('935'!P485+0,'DNO totals'!F$304+0))</f>
        <v>#VALUE!</v>
      </c>
      <c r="CK485" s="37" t="e">
        <f>IF('935'!$K485=1000,'Charging rates'!$C$38*$BH485/(1+'DNO totals'!$C$99)*$CF485,0)</f>
        <v>#VALUE!</v>
      </c>
      <c r="CL485" s="37" t="e">
        <f>IF(MOD('935'!$K485,1000)=100,'Charging rates'!$D$38*$BH485/(1+'DNO totals'!$D$99)*$CG485,0)</f>
        <v>#VALUE!</v>
      </c>
      <c r="CM485" s="37" t="e">
        <f>IF(MOD('935'!$K485,100)=10,'Charging rates'!$E$38*$BH485/(1+'DNO totals'!$E$99)*$CH485,0)</f>
        <v>#VALUE!</v>
      </c>
      <c r="CN485" s="37" t="e">
        <f>IF(AND(MOD('935'!$K485,10)&gt;0,MOD('935'!$K485,1000)&gt;1),'Charging rates'!$F$38*$BH485/(1+'DNO totals'!$F$99)*$CI485,0)</f>
        <v>#VALUE!</v>
      </c>
      <c r="CO485" s="37" t="e">
        <f>IF(MOD('935'!$K485,1000)=1,'Charging rates'!$G$38*$BH485/(1+'DNO totals'!$G$99)*$CJ485,0)</f>
        <v>#VALUE!</v>
      </c>
      <c r="CP485" s="52" t="e">
        <f t="shared" ref="CP485:CP548" si="134">$CK485+$CL485+$CM485+$CN485+$CO485</f>
        <v>#VALUE!</v>
      </c>
      <c r="CQ485" s="37" t="e">
        <f>IF('935'!$K485&gt;1000,'Charging rates'!$C$38*$AW485*$CF485,0)</f>
        <v>#VALUE!</v>
      </c>
      <c r="CR485" s="37" t="e">
        <f>IF(MOD('935'!$K485,1000)&gt;100,'Charging rates'!$D$38*$AW485*$CG485,0)</f>
        <v>#VALUE!</v>
      </c>
      <c r="CS485" s="37" t="e">
        <f>IF(MOD('935'!$K485,100)&gt;10,'Charging rates'!$E$38*$AW485*$CH485,0)</f>
        <v>#VALUE!</v>
      </c>
      <c r="CT485" s="52" t="e">
        <f t="shared" ref="CT485:CT548" si="135">$CQ485+$CR485+$CS485</f>
        <v>#VALUE!</v>
      </c>
      <c r="CU485" s="33" t="e">
        <f>100*(AP485*'935'!Q485*BZ485)/'11'!B$17</f>
        <v>#VALUE!</v>
      </c>
      <c r="CV485" s="33" t="e">
        <f>100/'11'!B$17*'Charging rates'!B$10*AW485</f>
        <v>#VALUE!</v>
      </c>
      <c r="CW485" s="33" t="e">
        <f>IF(AT485=0,0,(1-BX485/AT485)*(CA485+IF('935'!Q485=0,0,(CB485*'935'!Q485*('11'!C$17-'935'!Y485)/('11'!B$17-'935'!X485)))))</f>
        <v>#VALUE!</v>
      </c>
      <c r="CX485" s="33" t="e">
        <f t="shared" ref="CX485:CX548" si="136">CV485+CD485</f>
        <v>#VALUE!</v>
      </c>
      <c r="CY485" s="49" t="e">
        <f t="shared" ref="CY485:CY548" si="137">(CP485+CT485)*AT485</f>
        <v>#VALUE!</v>
      </c>
      <c r="CZ485" s="32" t="e">
        <f>AT485*(Parameters!B$21+AU485)*IF('DNO totals'!B$323&lt;0,1,'935'!S485)</f>
        <v>#VALUE!</v>
      </c>
      <c r="DA485" s="52" t="e">
        <f>IF('DNO totals'!B$323&lt;0,1,'935'!S485)*(Parameters!B$21+AU485)</f>
        <v>#VALUE!</v>
      </c>
      <c r="DB485" s="37" t="e">
        <f>CX485+'Charging rates'!B$106*DA485*100/'11'!B$17</f>
        <v>#VALUE!</v>
      </c>
      <c r="DC485" s="37" t="e">
        <f>DB485+'Charging rates'!B$116*(Parameters!B$21+AU485)*100/'11'!B$17*IF('DNO totals'!B$323&lt;0,1,'935'!S485)</f>
        <v>#VALUE!</v>
      </c>
      <c r="DD485" s="37" t="e">
        <f>'Charging rates'!B$97*(CP485+CT485)*100/'11'!B$17</f>
        <v>#VALUE!</v>
      </c>
      <c r="DE485" s="33" t="e">
        <f>MAX(0-(CB485*AU485*'11'!C$17/'11'!B$17),DC485+DD485)</f>
        <v>#VALUE!</v>
      </c>
      <c r="DF485" s="37" t="e">
        <f>IF(BS485,IF(AU485=0,CC485,MAX(0,MIN(CC485,CC485+(DE485/'935'!Q485*('11'!B$17-'935'!X485)/('11'!C$17-'935'!Y485))))),0)</f>
        <v>#VALUE!</v>
      </c>
      <c r="DG485" s="33" t="e">
        <f t="shared" ref="DG485:DG548" si="138">IF(BS485,MAX(0,DE485),0)</f>
        <v>#VALUE!</v>
      </c>
      <c r="DH485" s="53" t="e">
        <f t="shared" ref="DH485:DH548" si="139">DG485+CW485</f>
        <v>#VALUE!</v>
      </c>
    </row>
    <row r="486" spans="1:112">
      <c r="A486" s="28">
        <v>386</v>
      </c>
      <c r="B486" s="47" t="e">
        <f>'935'!B486</f>
        <v>#VALUE!</v>
      </c>
      <c r="C486" s="48" t="e">
        <f>OR('935'!E486&lt;&gt;"VOID",'935'!F486&lt;&gt;"VOID",'935'!G486&lt;&gt;"VOID")</f>
        <v>#VALUE!</v>
      </c>
      <c r="D486" s="32" t="e">
        <f>IF('935'!D486="VOID",0,'935'!D486*(1-'935'!X486/'11'!B$17))</f>
        <v>#VALUE!</v>
      </c>
      <c r="E486" s="32" t="e">
        <f>IF('935'!E486="VOID",0,'935'!E486*(1-'935'!X486/'11'!B$17))</f>
        <v>#VALUE!</v>
      </c>
      <c r="F486" s="32" t="e">
        <f>IF('935'!F486="VOID",0,'935'!F486*(1-'935'!X486/'11'!B$17))</f>
        <v>#VALUE!</v>
      </c>
      <c r="G486" s="32" t="e">
        <f>IF('935'!G486="VOID",0,'935'!G486*(1-'935'!X486/'11'!B$17))</f>
        <v>#VALUE!</v>
      </c>
      <c r="H486" s="49" t="e">
        <f t="shared" si="120"/>
        <v>#VALUE!</v>
      </c>
      <c r="I486" s="50" t="e">
        <f>MATCH('935'!J486,'913'!$B$6:$B$1205,0)</f>
        <v>#VALUE!</v>
      </c>
      <c r="J486" s="50" t="e">
        <f>MATCH(INDEX('913'!$D$6:$D$1205,I486),'913'!$B$6:$B$1205,0)</f>
        <v>#VALUE!</v>
      </c>
      <c r="K486" s="50" t="e">
        <f>MATCH(INDEX('913'!$D$6:$D$1205,J486),'913'!$B$6:$B$1205,0)</f>
        <v>#VALUE!</v>
      </c>
      <c r="L486" s="50" t="e">
        <f>MATCH(INDEX('913'!$D$6:$D$1205,K486),'913'!$B$6:$B$1205,0)</f>
        <v>#VALUE!</v>
      </c>
      <c r="M486" s="50" t="e">
        <f>MATCH(INDEX('913'!$D$6:$D$1205,L486),'913'!$B$6:$B$1205,0)</f>
        <v>#VALUE!</v>
      </c>
      <c r="N486" s="50" t="e">
        <f>MATCH(INDEX('913'!$D$6:$D$1205,M486),'913'!$B$6:$B$1205,0)</f>
        <v>#VALUE!</v>
      </c>
      <c r="O486" s="50" t="e">
        <f>MATCH(INDEX('913'!$D$6:$D$1205,N486),'913'!$B$6:$B$1205,0)</f>
        <v>#VALUE!</v>
      </c>
      <c r="P486" s="51" t="e">
        <f>MATCH(INDEX('913'!$D$6:$D$1205,O486),'913'!$B$6:$B$1205,0)</f>
        <v>#VALUE!</v>
      </c>
      <c r="Q486" s="37">
        <f>IF(ISNUMBER(I486),MAX(0,INDEX('913'!$E$6:$E$1205,I486)),0)</f>
        <v>0</v>
      </c>
      <c r="R486" s="37">
        <f>IF(ISNUMBER(J486),MAX(0,INDEX('913'!$E$6:$E$1205,J486)),0)</f>
        <v>0</v>
      </c>
      <c r="S486" s="37">
        <f>IF(ISNUMBER(K486),MAX(0,INDEX('913'!$E$6:$E$1205,K486)),0)</f>
        <v>0</v>
      </c>
      <c r="T486" s="37">
        <f>IF(ISNUMBER(L486),MAX(0,INDEX('913'!$E$6:$E$1205,L486)),0)</f>
        <v>0</v>
      </c>
      <c r="U486" s="37">
        <f>IF(ISNUMBER(M486),MAX(0,INDEX('913'!$E$6:$E$1205,M486)),0)</f>
        <v>0</v>
      </c>
      <c r="V486" s="37">
        <f>IF(ISNUMBER(N486),MAX(0,INDEX('913'!$E$6:$E$1205,N486)),0)</f>
        <v>0</v>
      </c>
      <c r="W486" s="37">
        <f>IF(ISNUMBER(O486),MAX(0,INDEX('913'!$E$6:$E$1205,O486)),0)</f>
        <v>0</v>
      </c>
      <c r="X486" s="52">
        <f>IF(ISNUMBER(P486),MAX(0,INDEX('913'!$E$6:$E$1205,P486)),0)</f>
        <v>0</v>
      </c>
      <c r="Y486" s="37">
        <f>IF(ISNUMBER(I486),MAX(0,INDEX('913'!$F$6:$F$1205,I486)),0)</f>
        <v>0</v>
      </c>
      <c r="Z486" s="37">
        <f>IF(ISNUMBER(J486),MAX(0,INDEX('913'!$F$6:$F$1205,J486)),0)</f>
        <v>0</v>
      </c>
      <c r="AA486" s="37">
        <f>IF(ISNUMBER(K486),MAX(0,INDEX('913'!$F$6:$F$1205,K486)),0)</f>
        <v>0</v>
      </c>
      <c r="AB486" s="37">
        <f>IF(ISNUMBER(L486),MAX(0,INDEX('913'!$F$6:$F$1205,L486)),0)</f>
        <v>0</v>
      </c>
      <c r="AC486" s="37">
        <f>IF(ISNUMBER(M486),MAX(0,INDEX('913'!$F$6:$F$1205,M486)),0)</f>
        <v>0</v>
      </c>
      <c r="AD486" s="37">
        <f>IF(ISNUMBER(N486),MAX(0,INDEX('913'!$F$6:$F$1205,N486)),0)</f>
        <v>0</v>
      </c>
      <c r="AE486" s="37">
        <f>IF(ISNUMBER(O486),MAX(0,INDEX('913'!$F$6:$F$1205,O486)),0)</f>
        <v>0</v>
      </c>
      <c r="AF486" s="37">
        <f>IF(ISNUMBER(P486),MAX(0,INDEX('913'!$F$6:$F$1205,P486)),0)</f>
        <v>0</v>
      </c>
      <c r="AG486" s="32">
        <f>IF(ISNUMBER(I486),SQRT(INDEX('913'!$I$6:$I$1205,I486)^2+INDEX('913'!$J$6:$J$1205,I486)^2),0)</f>
        <v>0</v>
      </c>
      <c r="AH486" s="32">
        <f>IF(ISNUMBER(J486),SQRT(INDEX('913'!$I$6:$I$1205,J486)^2+INDEX('913'!$J$6:$J$1205,J486)^2),0)</f>
        <v>0</v>
      </c>
      <c r="AI486" s="32">
        <f>IF(ISNUMBER(K486),SQRT(INDEX('913'!$I$6:$I$1205,K486)^2+INDEX('913'!$J$6:$J$1205,K486)^2),0)</f>
        <v>0</v>
      </c>
      <c r="AJ486" s="32">
        <f>IF(ISNUMBER(L486),SQRT(INDEX('913'!$I$6:$I$1205,L486)^2+INDEX('913'!$J$6:$J$1205,L486)^2),0)</f>
        <v>0</v>
      </c>
      <c r="AK486" s="32">
        <f>IF(ISNUMBER(M486),SQRT(INDEX('913'!$I$6:$I$1205,M486)^2+INDEX('913'!$J$6:$J$1205,M486)^2),0)</f>
        <v>0</v>
      </c>
      <c r="AL486" s="32">
        <f>IF(ISNUMBER(N486),SQRT(INDEX('913'!$I$6:$I$1205,N486)^2+INDEX('913'!$J$6:$J$1205,N486)^2),0)</f>
        <v>0</v>
      </c>
      <c r="AM486" s="32">
        <f>IF(ISNUMBER(O486),SQRT(INDEX('913'!$I$6:$I$1205,O486)^2+INDEX('913'!$J$6:$J$1205,O486)^2),0)</f>
        <v>0</v>
      </c>
      <c r="AN486" s="49">
        <f>IF(ISNUMBER(P486),SQRT(INDEX('913'!$I$6:$I$1205,P486)^2+INDEX('913'!$J$6:$J$1205,P486)^2),0)</f>
        <v>0</v>
      </c>
      <c r="AO486" s="37">
        <f t="shared" si="121"/>
        <v>0</v>
      </c>
      <c r="AP486" s="37">
        <f t="shared" si="122"/>
        <v>0</v>
      </c>
      <c r="AQ486" s="33" t="e">
        <f>-100*'935'!W486*(AO486+AP486)/'11'!C$17</f>
        <v>#VALUE!</v>
      </c>
      <c r="AR486" s="37" t="e">
        <f t="shared" si="123"/>
        <v>#VALUE!</v>
      </c>
      <c r="AS486" s="52" t="e">
        <f t="shared" si="124"/>
        <v>#VALUE!</v>
      </c>
      <c r="AT486" s="32" t="e">
        <f>IF('935'!C486="VOID",0,('935'!C486*(1-'935'!X486/'11'!B$17)))</f>
        <v>#VALUE!</v>
      </c>
      <c r="AU486" s="52" t="e">
        <f>'935'!Q486*(1-'935'!Y486/'11'!C$17)/(1-'935'!X486/'11'!B$17)</f>
        <v>#VALUE!</v>
      </c>
      <c r="AV486" s="37" t="e">
        <f>INDEX('DNO totals'!$B$57:$G$57,IF('935'!K486,IF(MOD('935'!K486,1000),IF(MOD('935'!K486,100),IF(MOD('935'!K486,10),IF(MOD('935'!K486,1000)=1,6,5),4),3),2),1))</f>
        <v>#VALUE!</v>
      </c>
      <c r="AW486" s="52" t="e">
        <f t="shared" si="125"/>
        <v>#VALUE!</v>
      </c>
      <c r="AX486" s="32" t="e">
        <f>IF('935'!V486="VOID",0,'935'!V486*(1-'935'!X486/'11'!B$17))</f>
        <v>#VALUE!</v>
      </c>
      <c r="AY486" s="33" t="e">
        <f>IF(H486,-100*'Charging rates'!B$10/'11'!B$17*AX486/H486,0)</f>
        <v>#VALUE!</v>
      </c>
      <c r="AZ486" s="33" t="e">
        <f>IF(C486,'DNO totals'!B$41,0)</f>
        <v>#VALUE!</v>
      </c>
      <c r="BA486" s="33" t="e">
        <f t="shared" si="126"/>
        <v>#VALUE!</v>
      </c>
      <c r="BB486" s="33" t="e">
        <f t="shared" si="127"/>
        <v>#VALUE!</v>
      </c>
      <c r="BC486" s="53" t="e">
        <f t="shared" si="128"/>
        <v>#VALUE!</v>
      </c>
      <c r="BD486" s="32" t="e">
        <f>IF(AT486,'935'!H486*AT486/(AT486+D486+H486),0)</f>
        <v>#VALUE!</v>
      </c>
      <c r="BE486" s="32" t="e">
        <f>IF(H486,'935'!H486*H486/(AT486+D486+H486),0)</f>
        <v>#VALUE!</v>
      </c>
      <c r="BF486" s="32" t="e">
        <f>BD486*(1-'935'!X486/'11'!B$17)</f>
        <v>#VALUE!</v>
      </c>
      <c r="BG486" s="49" t="e">
        <f>BE486*(1-'935'!X486/'11'!B$17)</f>
        <v>#VALUE!</v>
      </c>
      <c r="BH486" s="52" t="e">
        <f>AV486*Parameters!B$6</f>
        <v>#VALUE!</v>
      </c>
      <c r="BI486" s="37" t="e">
        <f>IF('935'!$K486=1000,'Charging rates'!$C$38*$BH486/(1+'DNO totals'!$C$99)*'935'!$L486,0)</f>
        <v>#VALUE!</v>
      </c>
      <c r="BJ486" s="37" t="e">
        <f>IF(MOD('935'!$K486,1000)=100,'Charging rates'!$D$38*$BH486/(1+'DNO totals'!$D$99)*'935'!$M486,0)</f>
        <v>#VALUE!</v>
      </c>
      <c r="BK486" s="37" t="e">
        <f>IF(MOD('935'!$K486,100)=10,'Charging rates'!$E$38*$BH486/(1+'DNO totals'!$E$99)*'935'!$N486,0)</f>
        <v>#VALUE!</v>
      </c>
      <c r="BL486" s="37" t="e">
        <f>IF(AND(MOD('935'!$K486,10)&gt;0,MOD('935'!$K486,1000)&gt;1),'Charging rates'!$F$38*$BH486/(1+'DNO totals'!$F$99)*'935'!$O486,0)</f>
        <v>#VALUE!</v>
      </c>
      <c r="BM486" s="37" t="e">
        <f>IF(MOD('935'!$K486,1000)=1,'Charging rates'!$G$38*$BH486/(1+'DNO totals'!$G$99)*'935'!$P486,0)</f>
        <v>#VALUE!</v>
      </c>
      <c r="BN486" s="52" t="e">
        <f t="shared" si="129"/>
        <v>#VALUE!</v>
      </c>
      <c r="BO486" s="37" t="e">
        <f>IF('935'!$K486&gt;1000,'Charging rates'!$C$38*$AW486*'935'!$L486,0)</f>
        <v>#VALUE!</v>
      </c>
      <c r="BP486" s="37" t="e">
        <f>IF(MOD('935'!$K486,1000)&gt;100,'Charging rates'!$D$38*$AW486*'935'!$M486,0)</f>
        <v>#VALUE!</v>
      </c>
      <c r="BQ486" s="37" t="e">
        <f>IF(MOD('935'!$K486,100)&gt;10,'Charging rates'!$E$38*$AW486*'935'!$N486,0)</f>
        <v>#VALUE!</v>
      </c>
      <c r="BR486" s="52" t="e">
        <f t="shared" si="130"/>
        <v>#VALUE!</v>
      </c>
      <c r="BS486" s="48" t="e">
        <f>'935'!C486&lt;&gt;"VOID"</f>
        <v>#VALUE!</v>
      </c>
      <c r="BT486" s="33" t="e">
        <f>IF(BS486,(100/'11'!B$17*BD486*((1-'935'!I486)*'Charging rates'!B$51+'Charging rates'!B$63)),0)</f>
        <v>#VALUE!</v>
      </c>
      <c r="BU486" s="33" t="e">
        <f>100/'11'!B$17*BG486*('Charging rates'!B$51+'Charging rates'!B$63)</f>
        <v>#VALUE!</v>
      </c>
      <c r="BV486" s="33" t="e">
        <f>100/'11'!B$17*BE486*('Charging rates'!B$51+'Charging rates'!B$63)</f>
        <v>#VALUE!</v>
      </c>
      <c r="BW486" s="53" t="e">
        <f t="shared" si="131"/>
        <v>#VALUE!</v>
      </c>
      <c r="BX486" s="32" t="e">
        <f>AT486-('935'!T486*(1-'935'!X486/'11'!B$17))</f>
        <v>#VALUE!</v>
      </c>
      <c r="BY486" s="32">
        <f>0-IF(ISNUMBER(I486),INDEX('913'!$I$6:$I$1205,I486),0)-IF(ISNUMBER(J486),INDEX('913'!$I$6:$I$1205,J486),0)-IF(ISNUMBER(K486),INDEX('913'!$I$6:$I$1205,K486),0)-IF(ISNUMBER(L486),INDEX('913'!$I$6:$I$1205,L486),0)-IF(ISNUMBER(M486),INDEX('913'!$I$6:$I$1205,M486),0)-IF(ISNUMBER(N486),INDEX('913'!$I$6:$I$1205,N486),0)-IF(ISNUMBER(O486),INDEX('913'!$I$6:$I$1205,O486),0)-IF(ISNUMBER(P486),INDEX('913'!$I$6:$I$1205,P486),0)</f>
        <v>0</v>
      </c>
      <c r="BZ486" s="37">
        <f>IF(BY486=0,1,MAX(1,SQRT(BY486^2+(IF(ISNUMBER(I486),INDEX('913'!$J$6:$J$1205,I486),0)+IF(ISNUMBER(J486),INDEX('913'!$J$6:$J$1205,J486),0)+IF(ISNUMBER(K486),INDEX('913'!$J$6:$J$1205,K486),0)+IF(ISNUMBER(L486),INDEX('913'!$J$6:$J$1205,L486),0)+IF(ISNUMBER(M486),INDEX('913'!$J$6:$J$1205,M486),0)+IF(ISNUMBER(N486),INDEX('913'!$J$6:$J$1205,N486),0)+IF(ISNUMBER(O486),INDEX('913'!$J$6:$J$1205,O486),0)+IF(ISNUMBER(P486),INDEX('913'!$J$6:$J$1205,P486),0))^2)/BY486))</f>
        <v>1</v>
      </c>
      <c r="CA486" s="33" t="e">
        <f>100*AO486/'11'!B$17</f>
        <v>#VALUE!</v>
      </c>
      <c r="CB486" s="37" t="e">
        <f>100*(AP486*BZ486)/'11'!C$17</f>
        <v>#VALUE!</v>
      </c>
      <c r="CC486" s="37" t="e">
        <f t="shared" si="132"/>
        <v>#VALUE!</v>
      </c>
      <c r="CD486" s="33" t="e">
        <f t="shared" si="133"/>
        <v>#VALUE!</v>
      </c>
      <c r="CE486" s="54" t="e">
        <f>'11'!C$17-'935'!Y486</f>
        <v>#VALUE!</v>
      </c>
      <c r="CF486" s="37" t="e">
        <f>MAX('DNO totals'!B$312+0,MIN('935'!L486+0,'DNO totals'!B$304+0))</f>
        <v>#VALUE!</v>
      </c>
      <c r="CG486" s="37" t="e">
        <f>MAX('DNO totals'!C$312+0,MIN('935'!M486+0,'DNO totals'!C$304+0))</f>
        <v>#VALUE!</v>
      </c>
      <c r="CH486" s="37" t="e">
        <f>MAX('DNO totals'!D$312+0,MIN('935'!N486+0,'DNO totals'!D$304+0))</f>
        <v>#VALUE!</v>
      </c>
      <c r="CI486" s="37" t="e">
        <f>MAX('DNO totals'!E$312+0,MIN('935'!O486+0,'DNO totals'!E$304+0))</f>
        <v>#VALUE!</v>
      </c>
      <c r="CJ486" s="52" t="e">
        <f>MAX('DNO totals'!F$312+0,MIN('935'!P486+0,'DNO totals'!F$304+0))</f>
        <v>#VALUE!</v>
      </c>
      <c r="CK486" s="37" t="e">
        <f>IF('935'!$K486=1000,'Charging rates'!$C$38*$BH486/(1+'DNO totals'!$C$99)*$CF486,0)</f>
        <v>#VALUE!</v>
      </c>
      <c r="CL486" s="37" t="e">
        <f>IF(MOD('935'!$K486,1000)=100,'Charging rates'!$D$38*$BH486/(1+'DNO totals'!$D$99)*$CG486,0)</f>
        <v>#VALUE!</v>
      </c>
      <c r="CM486" s="37" t="e">
        <f>IF(MOD('935'!$K486,100)=10,'Charging rates'!$E$38*$BH486/(1+'DNO totals'!$E$99)*$CH486,0)</f>
        <v>#VALUE!</v>
      </c>
      <c r="CN486" s="37" t="e">
        <f>IF(AND(MOD('935'!$K486,10)&gt;0,MOD('935'!$K486,1000)&gt;1),'Charging rates'!$F$38*$BH486/(1+'DNO totals'!$F$99)*$CI486,0)</f>
        <v>#VALUE!</v>
      </c>
      <c r="CO486" s="37" t="e">
        <f>IF(MOD('935'!$K486,1000)=1,'Charging rates'!$G$38*$BH486/(1+'DNO totals'!$G$99)*$CJ486,0)</f>
        <v>#VALUE!</v>
      </c>
      <c r="CP486" s="52" t="e">
        <f t="shared" si="134"/>
        <v>#VALUE!</v>
      </c>
      <c r="CQ486" s="37" t="e">
        <f>IF('935'!$K486&gt;1000,'Charging rates'!$C$38*$AW486*$CF486,0)</f>
        <v>#VALUE!</v>
      </c>
      <c r="CR486" s="37" t="e">
        <f>IF(MOD('935'!$K486,1000)&gt;100,'Charging rates'!$D$38*$AW486*$CG486,0)</f>
        <v>#VALUE!</v>
      </c>
      <c r="CS486" s="37" t="e">
        <f>IF(MOD('935'!$K486,100)&gt;10,'Charging rates'!$E$38*$AW486*$CH486,0)</f>
        <v>#VALUE!</v>
      </c>
      <c r="CT486" s="52" t="e">
        <f t="shared" si="135"/>
        <v>#VALUE!</v>
      </c>
      <c r="CU486" s="33" t="e">
        <f>100*(AP486*'935'!Q486*BZ486)/'11'!B$17</f>
        <v>#VALUE!</v>
      </c>
      <c r="CV486" s="33" t="e">
        <f>100/'11'!B$17*'Charging rates'!B$10*AW486</f>
        <v>#VALUE!</v>
      </c>
      <c r="CW486" s="33" t="e">
        <f>IF(AT486=0,0,(1-BX486/AT486)*(CA486+IF('935'!Q486=0,0,(CB486*'935'!Q486*('11'!C$17-'935'!Y486)/('11'!B$17-'935'!X486)))))</f>
        <v>#VALUE!</v>
      </c>
      <c r="CX486" s="33" t="e">
        <f t="shared" si="136"/>
        <v>#VALUE!</v>
      </c>
      <c r="CY486" s="49" t="e">
        <f t="shared" si="137"/>
        <v>#VALUE!</v>
      </c>
      <c r="CZ486" s="32" t="e">
        <f>AT486*(Parameters!B$21+AU486)*IF('DNO totals'!B$323&lt;0,1,'935'!S486)</f>
        <v>#VALUE!</v>
      </c>
      <c r="DA486" s="52" t="e">
        <f>IF('DNO totals'!B$323&lt;0,1,'935'!S486)*(Parameters!B$21+AU486)</f>
        <v>#VALUE!</v>
      </c>
      <c r="DB486" s="37" t="e">
        <f>CX486+'Charging rates'!B$106*DA486*100/'11'!B$17</f>
        <v>#VALUE!</v>
      </c>
      <c r="DC486" s="37" t="e">
        <f>DB486+'Charging rates'!B$116*(Parameters!B$21+AU486)*100/'11'!B$17*IF('DNO totals'!B$323&lt;0,1,'935'!S486)</f>
        <v>#VALUE!</v>
      </c>
      <c r="DD486" s="37" t="e">
        <f>'Charging rates'!B$97*(CP486+CT486)*100/'11'!B$17</f>
        <v>#VALUE!</v>
      </c>
      <c r="DE486" s="33" t="e">
        <f>MAX(0-(CB486*AU486*'11'!C$17/'11'!B$17),DC486+DD486)</f>
        <v>#VALUE!</v>
      </c>
      <c r="DF486" s="37" t="e">
        <f>IF(BS486,IF(AU486=0,CC486,MAX(0,MIN(CC486,CC486+(DE486/'935'!Q486*('11'!B$17-'935'!X486)/('11'!C$17-'935'!Y486))))),0)</f>
        <v>#VALUE!</v>
      </c>
      <c r="DG486" s="33" t="e">
        <f t="shared" si="138"/>
        <v>#VALUE!</v>
      </c>
      <c r="DH486" s="53" t="e">
        <f t="shared" si="139"/>
        <v>#VALUE!</v>
      </c>
    </row>
    <row r="487" spans="1:112">
      <c r="A487" s="28">
        <v>387</v>
      </c>
      <c r="B487" s="47" t="e">
        <f>'935'!B487</f>
        <v>#VALUE!</v>
      </c>
      <c r="C487" s="48" t="e">
        <f>OR('935'!E487&lt;&gt;"VOID",'935'!F487&lt;&gt;"VOID",'935'!G487&lt;&gt;"VOID")</f>
        <v>#VALUE!</v>
      </c>
      <c r="D487" s="32" t="e">
        <f>IF('935'!D487="VOID",0,'935'!D487*(1-'935'!X487/'11'!B$17))</f>
        <v>#VALUE!</v>
      </c>
      <c r="E487" s="32" t="e">
        <f>IF('935'!E487="VOID",0,'935'!E487*(1-'935'!X487/'11'!B$17))</f>
        <v>#VALUE!</v>
      </c>
      <c r="F487" s="32" t="e">
        <f>IF('935'!F487="VOID",0,'935'!F487*(1-'935'!X487/'11'!B$17))</f>
        <v>#VALUE!</v>
      </c>
      <c r="G487" s="32" t="e">
        <f>IF('935'!G487="VOID",0,'935'!G487*(1-'935'!X487/'11'!B$17))</f>
        <v>#VALUE!</v>
      </c>
      <c r="H487" s="49" t="e">
        <f t="shared" si="120"/>
        <v>#VALUE!</v>
      </c>
      <c r="I487" s="50" t="e">
        <f>MATCH('935'!J487,'913'!$B$6:$B$1205,0)</f>
        <v>#VALUE!</v>
      </c>
      <c r="J487" s="50" t="e">
        <f>MATCH(INDEX('913'!$D$6:$D$1205,I487),'913'!$B$6:$B$1205,0)</f>
        <v>#VALUE!</v>
      </c>
      <c r="K487" s="50" t="e">
        <f>MATCH(INDEX('913'!$D$6:$D$1205,J487),'913'!$B$6:$B$1205,0)</f>
        <v>#VALUE!</v>
      </c>
      <c r="L487" s="50" t="e">
        <f>MATCH(INDEX('913'!$D$6:$D$1205,K487),'913'!$B$6:$B$1205,0)</f>
        <v>#VALUE!</v>
      </c>
      <c r="M487" s="50" t="e">
        <f>MATCH(INDEX('913'!$D$6:$D$1205,L487),'913'!$B$6:$B$1205,0)</f>
        <v>#VALUE!</v>
      </c>
      <c r="N487" s="50" t="e">
        <f>MATCH(INDEX('913'!$D$6:$D$1205,M487),'913'!$B$6:$B$1205,0)</f>
        <v>#VALUE!</v>
      </c>
      <c r="O487" s="50" t="e">
        <f>MATCH(INDEX('913'!$D$6:$D$1205,N487),'913'!$B$6:$B$1205,0)</f>
        <v>#VALUE!</v>
      </c>
      <c r="P487" s="51" t="e">
        <f>MATCH(INDEX('913'!$D$6:$D$1205,O487),'913'!$B$6:$B$1205,0)</f>
        <v>#VALUE!</v>
      </c>
      <c r="Q487" s="37">
        <f>IF(ISNUMBER(I487),MAX(0,INDEX('913'!$E$6:$E$1205,I487)),0)</f>
        <v>0</v>
      </c>
      <c r="R487" s="37">
        <f>IF(ISNUMBER(J487),MAX(0,INDEX('913'!$E$6:$E$1205,J487)),0)</f>
        <v>0</v>
      </c>
      <c r="S487" s="37">
        <f>IF(ISNUMBER(K487),MAX(0,INDEX('913'!$E$6:$E$1205,K487)),0)</f>
        <v>0</v>
      </c>
      <c r="T487" s="37">
        <f>IF(ISNUMBER(L487),MAX(0,INDEX('913'!$E$6:$E$1205,L487)),0)</f>
        <v>0</v>
      </c>
      <c r="U487" s="37">
        <f>IF(ISNUMBER(M487),MAX(0,INDEX('913'!$E$6:$E$1205,M487)),0)</f>
        <v>0</v>
      </c>
      <c r="V487" s="37">
        <f>IF(ISNUMBER(N487),MAX(0,INDEX('913'!$E$6:$E$1205,N487)),0)</f>
        <v>0</v>
      </c>
      <c r="W487" s="37">
        <f>IF(ISNUMBER(O487),MAX(0,INDEX('913'!$E$6:$E$1205,O487)),0)</f>
        <v>0</v>
      </c>
      <c r="X487" s="52">
        <f>IF(ISNUMBER(P487),MAX(0,INDEX('913'!$E$6:$E$1205,P487)),0)</f>
        <v>0</v>
      </c>
      <c r="Y487" s="37">
        <f>IF(ISNUMBER(I487),MAX(0,INDEX('913'!$F$6:$F$1205,I487)),0)</f>
        <v>0</v>
      </c>
      <c r="Z487" s="37">
        <f>IF(ISNUMBER(J487),MAX(0,INDEX('913'!$F$6:$F$1205,J487)),0)</f>
        <v>0</v>
      </c>
      <c r="AA487" s="37">
        <f>IF(ISNUMBER(K487),MAX(0,INDEX('913'!$F$6:$F$1205,K487)),0)</f>
        <v>0</v>
      </c>
      <c r="AB487" s="37">
        <f>IF(ISNUMBER(L487),MAX(0,INDEX('913'!$F$6:$F$1205,L487)),0)</f>
        <v>0</v>
      </c>
      <c r="AC487" s="37">
        <f>IF(ISNUMBER(M487),MAX(0,INDEX('913'!$F$6:$F$1205,M487)),0)</f>
        <v>0</v>
      </c>
      <c r="AD487" s="37">
        <f>IF(ISNUMBER(N487),MAX(0,INDEX('913'!$F$6:$F$1205,N487)),0)</f>
        <v>0</v>
      </c>
      <c r="AE487" s="37">
        <f>IF(ISNUMBER(O487),MAX(0,INDEX('913'!$F$6:$F$1205,O487)),0)</f>
        <v>0</v>
      </c>
      <c r="AF487" s="37">
        <f>IF(ISNUMBER(P487),MAX(0,INDEX('913'!$F$6:$F$1205,P487)),0)</f>
        <v>0</v>
      </c>
      <c r="AG487" s="32">
        <f>IF(ISNUMBER(I487),SQRT(INDEX('913'!$I$6:$I$1205,I487)^2+INDEX('913'!$J$6:$J$1205,I487)^2),0)</f>
        <v>0</v>
      </c>
      <c r="AH487" s="32">
        <f>IF(ISNUMBER(J487),SQRT(INDEX('913'!$I$6:$I$1205,J487)^2+INDEX('913'!$J$6:$J$1205,J487)^2),0)</f>
        <v>0</v>
      </c>
      <c r="AI487" s="32">
        <f>IF(ISNUMBER(K487),SQRT(INDEX('913'!$I$6:$I$1205,K487)^2+INDEX('913'!$J$6:$J$1205,K487)^2),0)</f>
        <v>0</v>
      </c>
      <c r="AJ487" s="32">
        <f>IF(ISNUMBER(L487),SQRT(INDEX('913'!$I$6:$I$1205,L487)^2+INDEX('913'!$J$6:$J$1205,L487)^2),0)</f>
        <v>0</v>
      </c>
      <c r="AK487" s="32">
        <f>IF(ISNUMBER(M487),SQRT(INDEX('913'!$I$6:$I$1205,M487)^2+INDEX('913'!$J$6:$J$1205,M487)^2),0)</f>
        <v>0</v>
      </c>
      <c r="AL487" s="32">
        <f>IF(ISNUMBER(N487),SQRT(INDEX('913'!$I$6:$I$1205,N487)^2+INDEX('913'!$J$6:$J$1205,N487)^2),0)</f>
        <v>0</v>
      </c>
      <c r="AM487" s="32">
        <f>IF(ISNUMBER(O487),SQRT(INDEX('913'!$I$6:$I$1205,O487)^2+INDEX('913'!$J$6:$J$1205,O487)^2),0)</f>
        <v>0</v>
      </c>
      <c r="AN487" s="49">
        <f>IF(ISNUMBER(P487),SQRT(INDEX('913'!$I$6:$I$1205,P487)^2+INDEX('913'!$J$6:$J$1205,P487)^2),0)</f>
        <v>0</v>
      </c>
      <c r="AO487" s="37">
        <f t="shared" si="121"/>
        <v>0</v>
      </c>
      <c r="AP487" s="37">
        <f t="shared" si="122"/>
        <v>0</v>
      </c>
      <c r="AQ487" s="33" t="e">
        <f>-100*'935'!W487*(AO487+AP487)/'11'!C$17</f>
        <v>#VALUE!</v>
      </c>
      <c r="AR487" s="37" t="e">
        <f t="shared" si="123"/>
        <v>#VALUE!</v>
      </c>
      <c r="AS487" s="52" t="e">
        <f t="shared" si="124"/>
        <v>#VALUE!</v>
      </c>
      <c r="AT487" s="32" t="e">
        <f>IF('935'!C487="VOID",0,('935'!C487*(1-'935'!X487/'11'!B$17)))</f>
        <v>#VALUE!</v>
      </c>
      <c r="AU487" s="52" t="e">
        <f>'935'!Q487*(1-'935'!Y487/'11'!C$17)/(1-'935'!X487/'11'!B$17)</f>
        <v>#VALUE!</v>
      </c>
      <c r="AV487" s="37" t="e">
        <f>INDEX('DNO totals'!$B$57:$G$57,IF('935'!K487,IF(MOD('935'!K487,1000),IF(MOD('935'!K487,100),IF(MOD('935'!K487,10),IF(MOD('935'!K487,1000)=1,6,5),4),3),2),1))</f>
        <v>#VALUE!</v>
      </c>
      <c r="AW487" s="52" t="e">
        <f t="shared" si="125"/>
        <v>#VALUE!</v>
      </c>
      <c r="AX487" s="32" t="e">
        <f>IF('935'!V487="VOID",0,'935'!V487*(1-'935'!X487/'11'!B$17))</f>
        <v>#VALUE!</v>
      </c>
      <c r="AY487" s="33" t="e">
        <f>IF(H487,-100*'Charging rates'!B$10/'11'!B$17*AX487/H487,0)</f>
        <v>#VALUE!</v>
      </c>
      <c r="AZ487" s="33" t="e">
        <f>IF(C487,'DNO totals'!B$41,0)</f>
        <v>#VALUE!</v>
      </c>
      <c r="BA487" s="33" t="e">
        <f t="shared" si="126"/>
        <v>#VALUE!</v>
      </c>
      <c r="BB487" s="33" t="e">
        <f t="shared" si="127"/>
        <v>#VALUE!</v>
      </c>
      <c r="BC487" s="53" t="e">
        <f t="shared" si="128"/>
        <v>#VALUE!</v>
      </c>
      <c r="BD487" s="32" t="e">
        <f>IF(AT487,'935'!H487*AT487/(AT487+D487+H487),0)</f>
        <v>#VALUE!</v>
      </c>
      <c r="BE487" s="32" t="e">
        <f>IF(H487,'935'!H487*H487/(AT487+D487+H487),0)</f>
        <v>#VALUE!</v>
      </c>
      <c r="BF487" s="32" t="e">
        <f>BD487*(1-'935'!X487/'11'!B$17)</f>
        <v>#VALUE!</v>
      </c>
      <c r="BG487" s="49" t="e">
        <f>BE487*(1-'935'!X487/'11'!B$17)</f>
        <v>#VALUE!</v>
      </c>
      <c r="BH487" s="52" t="e">
        <f>AV487*Parameters!B$6</f>
        <v>#VALUE!</v>
      </c>
      <c r="BI487" s="37" t="e">
        <f>IF('935'!$K487=1000,'Charging rates'!$C$38*$BH487/(1+'DNO totals'!$C$99)*'935'!$L487,0)</f>
        <v>#VALUE!</v>
      </c>
      <c r="BJ487" s="37" t="e">
        <f>IF(MOD('935'!$K487,1000)=100,'Charging rates'!$D$38*$BH487/(1+'DNO totals'!$D$99)*'935'!$M487,0)</f>
        <v>#VALUE!</v>
      </c>
      <c r="BK487" s="37" t="e">
        <f>IF(MOD('935'!$K487,100)=10,'Charging rates'!$E$38*$BH487/(1+'DNO totals'!$E$99)*'935'!$N487,0)</f>
        <v>#VALUE!</v>
      </c>
      <c r="BL487" s="37" t="e">
        <f>IF(AND(MOD('935'!$K487,10)&gt;0,MOD('935'!$K487,1000)&gt;1),'Charging rates'!$F$38*$BH487/(1+'DNO totals'!$F$99)*'935'!$O487,0)</f>
        <v>#VALUE!</v>
      </c>
      <c r="BM487" s="37" t="e">
        <f>IF(MOD('935'!$K487,1000)=1,'Charging rates'!$G$38*$BH487/(1+'DNO totals'!$G$99)*'935'!$P487,0)</f>
        <v>#VALUE!</v>
      </c>
      <c r="BN487" s="52" t="e">
        <f t="shared" si="129"/>
        <v>#VALUE!</v>
      </c>
      <c r="BO487" s="37" t="e">
        <f>IF('935'!$K487&gt;1000,'Charging rates'!$C$38*$AW487*'935'!$L487,0)</f>
        <v>#VALUE!</v>
      </c>
      <c r="BP487" s="37" t="e">
        <f>IF(MOD('935'!$K487,1000)&gt;100,'Charging rates'!$D$38*$AW487*'935'!$M487,0)</f>
        <v>#VALUE!</v>
      </c>
      <c r="BQ487" s="37" t="e">
        <f>IF(MOD('935'!$K487,100)&gt;10,'Charging rates'!$E$38*$AW487*'935'!$N487,0)</f>
        <v>#VALUE!</v>
      </c>
      <c r="BR487" s="52" t="e">
        <f t="shared" si="130"/>
        <v>#VALUE!</v>
      </c>
      <c r="BS487" s="48" t="e">
        <f>'935'!C487&lt;&gt;"VOID"</f>
        <v>#VALUE!</v>
      </c>
      <c r="BT487" s="33" t="e">
        <f>IF(BS487,(100/'11'!B$17*BD487*((1-'935'!I487)*'Charging rates'!B$51+'Charging rates'!B$63)),0)</f>
        <v>#VALUE!</v>
      </c>
      <c r="BU487" s="33" t="e">
        <f>100/'11'!B$17*BG487*('Charging rates'!B$51+'Charging rates'!B$63)</f>
        <v>#VALUE!</v>
      </c>
      <c r="BV487" s="33" t="e">
        <f>100/'11'!B$17*BE487*('Charging rates'!B$51+'Charging rates'!B$63)</f>
        <v>#VALUE!</v>
      </c>
      <c r="BW487" s="53" t="e">
        <f t="shared" si="131"/>
        <v>#VALUE!</v>
      </c>
      <c r="BX487" s="32" t="e">
        <f>AT487-('935'!T487*(1-'935'!X487/'11'!B$17))</f>
        <v>#VALUE!</v>
      </c>
      <c r="BY487" s="32">
        <f>0-IF(ISNUMBER(I487),INDEX('913'!$I$6:$I$1205,I487),0)-IF(ISNUMBER(J487),INDEX('913'!$I$6:$I$1205,J487),0)-IF(ISNUMBER(K487),INDEX('913'!$I$6:$I$1205,K487),0)-IF(ISNUMBER(L487),INDEX('913'!$I$6:$I$1205,L487),0)-IF(ISNUMBER(M487),INDEX('913'!$I$6:$I$1205,M487),0)-IF(ISNUMBER(N487),INDEX('913'!$I$6:$I$1205,N487),0)-IF(ISNUMBER(O487),INDEX('913'!$I$6:$I$1205,O487),0)-IF(ISNUMBER(P487),INDEX('913'!$I$6:$I$1205,P487),0)</f>
        <v>0</v>
      </c>
      <c r="BZ487" s="37">
        <f>IF(BY487=0,1,MAX(1,SQRT(BY487^2+(IF(ISNUMBER(I487),INDEX('913'!$J$6:$J$1205,I487),0)+IF(ISNUMBER(J487),INDEX('913'!$J$6:$J$1205,J487),0)+IF(ISNUMBER(K487),INDEX('913'!$J$6:$J$1205,K487),0)+IF(ISNUMBER(L487),INDEX('913'!$J$6:$J$1205,L487),0)+IF(ISNUMBER(M487),INDEX('913'!$J$6:$J$1205,M487),0)+IF(ISNUMBER(N487),INDEX('913'!$J$6:$J$1205,N487),0)+IF(ISNUMBER(O487),INDEX('913'!$J$6:$J$1205,O487),0)+IF(ISNUMBER(P487),INDEX('913'!$J$6:$J$1205,P487),0))^2)/BY487))</f>
        <v>1</v>
      </c>
      <c r="CA487" s="33" t="e">
        <f>100*AO487/'11'!B$17</f>
        <v>#VALUE!</v>
      </c>
      <c r="CB487" s="37" t="e">
        <f>100*(AP487*BZ487)/'11'!C$17</f>
        <v>#VALUE!</v>
      </c>
      <c r="CC487" s="37" t="e">
        <f t="shared" si="132"/>
        <v>#VALUE!</v>
      </c>
      <c r="CD487" s="33" t="e">
        <f t="shared" si="133"/>
        <v>#VALUE!</v>
      </c>
      <c r="CE487" s="54" t="e">
        <f>'11'!C$17-'935'!Y487</f>
        <v>#VALUE!</v>
      </c>
      <c r="CF487" s="37" t="e">
        <f>MAX('DNO totals'!B$312+0,MIN('935'!L487+0,'DNO totals'!B$304+0))</f>
        <v>#VALUE!</v>
      </c>
      <c r="CG487" s="37" t="e">
        <f>MAX('DNO totals'!C$312+0,MIN('935'!M487+0,'DNO totals'!C$304+0))</f>
        <v>#VALUE!</v>
      </c>
      <c r="CH487" s="37" t="e">
        <f>MAX('DNO totals'!D$312+0,MIN('935'!N487+0,'DNO totals'!D$304+0))</f>
        <v>#VALUE!</v>
      </c>
      <c r="CI487" s="37" t="e">
        <f>MAX('DNO totals'!E$312+0,MIN('935'!O487+0,'DNO totals'!E$304+0))</f>
        <v>#VALUE!</v>
      </c>
      <c r="CJ487" s="52" t="e">
        <f>MAX('DNO totals'!F$312+0,MIN('935'!P487+0,'DNO totals'!F$304+0))</f>
        <v>#VALUE!</v>
      </c>
      <c r="CK487" s="37" t="e">
        <f>IF('935'!$K487=1000,'Charging rates'!$C$38*$BH487/(1+'DNO totals'!$C$99)*$CF487,0)</f>
        <v>#VALUE!</v>
      </c>
      <c r="CL487" s="37" t="e">
        <f>IF(MOD('935'!$K487,1000)=100,'Charging rates'!$D$38*$BH487/(1+'DNO totals'!$D$99)*$CG487,0)</f>
        <v>#VALUE!</v>
      </c>
      <c r="CM487" s="37" t="e">
        <f>IF(MOD('935'!$K487,100)=10,'Charging rates'!$E$38*$BH487/(1+'DNO totals'!$E$99)*$CH487,0)</f>
        <v>#VALUE!</v>
      </c>
      <c r="CN487" s="37" t="e">
        <f>IF(AND(MOD('935'!$K487,10)&gt;0,MOD('935'!$K487,1000)&gt;1),'Charging rates'!$F$38*$BH487/(1+'DNO totals'!$F$99)*$CI487,0)</f>
        <v>#VALUE!</v>
      </c>
      <c r="CO487" s="37" t="e">
        <f>IF(MOD('935'!$K487,1000)=1,'Charging rates'!$G$38*$BH487/(1+'DNO totals'!$G$99)*$CJ487,0)</f>
        <v>#VALUE!</v>
      </c>
      <c r="CP487" s="52" t="e">
        <f t="shared" si="134"/>
        <v>#VALUE!</v>
      </c>
      <c r="CQ487" s="37" t="e">
        <f>IF('935'!$K487&gt;1000,'Charging rates'!$C$38*$AW487*$CF487,0)</f>
        <v>#VALUE!</v>
      </c>
      <c r="CR487" s="37" t="e">
        <f>IF(MOD('935'!$K487,1000)&gt;100,'Charging rates'!$D$38*$AW487*$CG487,0)</f>
        <v>#VALUE!</v>
      </c>
      <c r="CS487" s="37" t="e">
        <f>IF(MOD('935'!$K487,100)&gt;10,'Charging rates'!$E$38*$AW487*$CH487,0)</f>
        <v>#VALUE!</v>
      </c>
      <c r="CT487" s="52" t="e">
        <f t="shared" si="135"/>
        <v>#VALUE!</v>
      </c>
      <c r="CU487" s="33" t="e">
        <f>100*(AP487*'935'!Q487*BZ487)/'11'!B$17</f>
        <v>#VALUE!</v>
      </c>
      <c r="CV487" s="33" t="e">
        <f>100/'11'!B$17*'Charging rates'!B$10*AW487</f>
        <v>#VALUE!</v>
      </c>
      <c r="CW487" s="33" t="e">
        <f>IF(AT487=0,0,(1-BX487/AT487)*(CA487+IF('935'!Q487=0,0,(CB487*'935'!Q487*('11'!C$17-'935'!Y487)/('11'!B$17-'935'!X487)))))</f>
        <v>#VALUE!</v>
      </c>
      <c r="CX487" s="33" t="e">
        <f t="shared" si="136"/>
        <v>#VALUE!</v>
      </c>
      <c r="CY487" s="49" t="e">
        <f t="shared" si="137"/>
        <v>#VALUE!</v>
      </c>
      <c r="CZ487" s="32" t="e">
        <f>AT487*(Parameters!B$21+AU487)*IF('DNO totals'!B$323&lt;0,1,'935'!S487)</f>
        <v>#VALUE!</v>
      </c>
      <c r="DA487" s="52" t="e">
        <f>IF('DNO totals'!B$323&lt;0,1,'935'!S487)*(Parameters!B$21+AU487)</f>
        <v>#VALUE!</v>
      </c>
      <c r="DB487" s="37" t="e">
        <f>CX487+'Charging rates'!B$106*DA487*100/'11'!B$17</f>
        <v>#VALUE!</v>
      </c>
      <c r="DC487" s="37" t="e">
        <f>DB487+'Charging rates'!B$116*(Parameters!B$21+AU487)*100/'11'!B$17*IF('DNO totals'!B$323&lt;0,1,'935'!S487)</f>
        <v>#VALUE!</v>
      </c>
      <c r="DD487" s="37" t="e">
        <f>'Charging rates'!B$97*(CP487+CT487)*100/'11'!B$17</f>
        <v>#VALUE!</v>
      </c>
      <c r="DE487" s="33" t="e">
        <f>MAX(0-(CB487*AU487*'11'!C$17/'11'!B$17),DC487+DD487)</f>
        <v>#VALUE!</v>
      </c>
      <c r="DF487" s="37" t="e">
        <f>IF(BS487,IF(AU487=0,CC487,MAX(0,MIN(CC487,CC487+(DE487/'935'!Q487*('11'!B$17-'935'!X487)/('11'!C$17-'935'!Y487))))),0)</f>
        <v>#VALUE!</v>
      </c>
      <c r="DG487" s="33" t="e">
        <f t="shared" si="138"/>
        <v>#VALUE!</v>
      </c>
      <c r="DH487" s="53" t="e">
        <f t="shared" si="139"/>
        <v>#VALUE!</v>
      </c>
    </row>
    <row r="488" spans="1:112">
      <c r="A488" s="28">
        <v>388</v>
      </c>
      <c r="B488" s="47" t="e">
        <f>'935'!B488</f>
        <v>#VALUE!</v>
      </c>
      <c r="C488" s="48" t="e">
        <f>OR('935'!E488&lt;&gt;"VOID",'935'!F488&lt;&gt;"VOID",'935'!G488&lt;&gt;"VOID")</f>
        <v>#VALUE!</v>
      </c>
      <c r="D488" s="32" t="e">
        <f>IF('935'!D488="VOID",0,'935'!D488*(1-'935'!X488/'11'!B$17))</f>
        <v>#VALUE!</v>
      </c>
      <c r="E488" s="32" t="e">
        <f>IF('935'!E488="VOID",0,'935'!E488*(1-'935'!X488/'11'!B$17))</f>
        <v>#VALUE!</v>
      </c>
      <c r="F488" s="32" t="e">
        <f>IF('935'!F488="VOID",0,'935'!F488*(1-'935'!X488/'11'!B$17))</f>
        <v>#VALUE!</v>
      </c>
      <c r="G488" s="32" t="e">
        <f>IF('935'!G488="VOID",0,'935'!G488*(1-'935'!X488/'11'!B$17))</f>
        <v>#VALUE!</v>
      </c>
      <c r="H488" s="49" t="e">
        <f t="shared" si="120"/>
        <v>#VALUE!</v>
      </c>
      <c r="I488" s="50" t="e">
        <f>MATCH('935'!J488,'913'!$B$6:$B$1205,0)</f>
        <v>#VALUE!</v>
      </c>
      <c r="J488" s="50" t="e">
        <f>MATCH(INDEX('913'!$D$6:$D$1205,I488),'913'!$B$6:$B$1205,0)</f>
        <v>#VALUE!</v>
      </c>
      <c r="K488" s="50" t="e">
        <f>MATCH(INDEX('913'!$D$6:$D$1205,J488),'913'!$B$6:$B$1205,0)</f>
        <v>#VALUE!</v>
      </c>
      <c r="L488" s="50" t="e">
        <f>MATCH(INDEX('913'!$D$6:$D$1205,K488),'913'!$B$6:$B$1205,0)</f>
        <v>#VALUE!</v>
      </c>
      <c r="M488" s="50" t="e">
        <f>MATCH(INDEX('913'!$D$6:$D$1205,L488),'913'!$B$6:$B$1205,0)</f>
        <v>#VALUE!</v>
      </c>
      <c r="N488" s="50" t="e">
        <f>MATCH(INDEX('913'!$D$6:$D$1205,M488),'913'!$B$6:$B$1205,0)</f>
        <v>#VALUE!</v>
      </c>
      <c r="O488" s="50" t="e">
        <f>MATCH(INDEX('913'!$D$6:$D$1205,N488),'913'!$B$6:$B$1205,0)</f>
        <v>#VALUE!</v>
      </c>
      <c r="P488" s="51" t="e">
        <f>MATCH(INDEX('913'!$D$6:$D$1205,O488),'913'!$B$6:$B$1205,0)</f>
        <v>#VALUE!</v>
      </c>
      <c r="Q488" s="37">
        <f>IF(ISNUMBER(I488),MAX(0,INDEX('913'!$E$6:$E$1205,I488)),0)</f>
        <v>0</v>
      </c>
      <c r="R488" s="37">
        <f>IF(ISNUMBER(J488),MAX(0,INDEX('913'!$E$6:$E$1205,J488)),0)</f>
        <v>0</v>
      </c>
      <c r="S488" s="37">
        <f>IF(ISNUMBER(K488),MAX(0,INDEX('913'!$E$6:$E$1205,K488)),0)</f>
        <v>0</v>
      </c>
      <c r="T488" s="37">
        <f>IF(ISNUMBER(L488),MAX(0,INDEX('913'!$E$6:$E$1205,L488)),0)</f>
        <v>0</v>
      </c>
      <c r="U488" s="37">
        <f>IF(ISNUMBER(M488),MAX(0,INDEX('913'!$E$6:$E$1205,M488)),0)</f>
        <v>0</v>
      </c>
      <c r="V488" s="37">
        <f>IF(ISNUMBER(N488),MAX(0,INDEX('913'!$E$6:$E$1205,N488)),0)</f>
        <v>0</v>
      </c>
      <c r="W488" s="37">
        <f>IF(ISNUMBER(O488),MAX(0,INDEX('913'!$E$6:$E$1205,O488)),0)</f>
        <v>0</v>
      </c>
      <c r="X488" s="52">
        <f>IF(ISNUMBER(P488),MAX(0,INDEX('913'!$E$6:$E$1205,P488)),0)</f>
        <v>0</v>
      </c>
      <c r="Y488" s="37">
        <f>IF(ISNUMBER(I488),MAX(0,INDEX('913'!$F$6:$F$1205,I488)),0)</f>
        <v>0</v>
      </c>
      <c r="Z488" s="37">
        <f>IF(ISNUMBER(J488),MAX(0,INDEX('913'!$F$6:$F$1205,J488)),0)</f>
        <v>0</v>
      </c>
      <c r="AA488" s="37">
        <f>IF(ISNUMBER(K488),MAX(0,INDEX('913'!$F$6:$F$1205,K488)),0)</f>
        <v>0</v>
      </c>
      <c r="AB488" s="37">
        <f>IF(ISNUMBER(L488),MAX(0,INDEX('913'!$F$6:$F$1205,L488)),0)</f>
        <v>0</v>
      </c>
      <c r="AC488" s="37">
        <f>IF(ISNUMBER(M488),MAX(0,INDEX('913'!$F$6:$F$1205,M488)),0)</f>
        <v>0</v>
      </c>
      <c r="AD488" s="37">
        <f>IF(ISNUMBER(N488),MAX(0,INDEX('913'!$F$6:$F$1205,N488)),0)</f>
        <v>0</v>
      </c>
      <c r="AE488" s="37">
        <f>IF(ISNUMBER(O488),MAX(0,INDEX('913'!$F$6:$F$1205,O488)),0)</f>
        <v>0</v>
      </c>
      <c r="AF488" s="37">
        <f>IF(ISNUMBER(P488),MAX(0,INDEX('913'!$F$6:$F$1205,P488)),0)</f>
        <v>0</v>
      </c>
      <c r="AG488" s="32">
        <f>IF(ISNUMBER(I488),SQRT(INDEX('913'!$I$6:$I$1205,I488)^2+INDEX('913'!$J$6:$J$1205,I488)^2),0)</f>
        <v>0</v>
      </c>
      <c r="AH488" s="32">
        <f>IF(ISNUMBER(J488),SQRT(INDEX('913'!$I$6:$I$1205,J488)^2+INDEX('913'!$J$6:$J$1205,J488)^2),0)</f>
        <v>0</v>
      </c>
      <c r="AI488" s="32">
        <f>IF(ISNUMBER(K488),SQRT(INDEX('913'!$I$6:$I$1205,K488)^2+INDEX('913'!$J$6:$J$1205,K488)^2),0)</f>
        <v>0</v>
      </c>
      <c r="AJ488" s="32">
        <f>IF(ISNUMBER(L488),SQRT(INDEX('913'!$I$6:$I$1205,L488)^2+INDEX('913'!$J$6:$J$1205,L488)^2),0)</f>
        <v>0</v>
      </c>
      <c r="AK488" s="32">
        <f>IF(ISNUMBER(M488),SQRT(INDEX('913'!$I$6:$I$1205,M488)^2+INDEX('913'!$J$6:$J$1205,M488)^2),0)</f>
        <v>0</v>
      </c>
      <c r="AL488" s="32">
        <f>IF(ISNUMBER(N488),SQRT(INDEX('913'!$I$6:$I$1205,N488)^2+INDEX('913'!$J$6:$J$1205,N488)^2),0)</f>
        <v>0</v>
      </c>
      <c r="AM488" s="32">
        <f>IF(ISNUMBER(O488),SQRT(INDEX('913'!$I$6:$I$1205,O488)^2+INDEX('913'!$J$6:$J$1205,O488)^2),0)</f>
        <v>0</v>
      </c>
      <c r="AN488" s="49">
        <f>IF(ISNUMBER(P488),SQRT(INDEX('913'!$I$6:$I$1205,P488)^2+INDEX('913'!$J$6:$J$1205,P488)^2),0)</f>
        <v>0</v>
      </c>
      <c r="AO488" s="37">
        <f t="shared" si="121"/>
        <v>0</v>
      </c>
      <c r="AP488" s="37">
        <f t="shared" si="122"/>
        <v>0</v>
      </c>
      <c r="AQ488" s="33" t="e">
        <f>-100*'935'!W488*(AO488+AP488)/'11'!C$17</f>
        <v>#VALUE!</v>
      </c>
      <c r="AR488" s="37" t="e">
        <f t="shared" si="123"/>
        <v>#VALUE!</v>
      </c>
      <c r="AS488" s="52" t="e">
        <f t="shared" si="124"/>
        <v>#VALUE!</v>
      </c>
      <c r="AT488" s="32" t="e">
        <f>IF('935'!C488="VOID",0,('935'!C488*(1-'935'!X488/'11'!B$17)))</f>
        <v>#VALUE!</v>
      </c>
      <c r="AU488" s="52" t="e">
        <f>'935'!Q488*(1-'935'!Y488/'11'!C$17)/(1-'935'!X488/'11'!B$17)</f>
        <v>#VALUE!</v>
      </c>
      <c r="AV488" s="37" t="e">
        <f>INDEX('DNO totals'!$B$57:$G$57,IF('935'!K488,IF(MOD('935'!K488,1000),IF(MOD('935'!K488,100),IF(MOD('935'!K488,10),IF(MOD('935'!K488,1000)=1,6,5),4),3),2),1))</f>
        <v>#VALUE!</v>
      </c>
      <c r="AW488" s="52" t="e">
        <f t="shared" si="125"/>
        <v>#VALUE!</v>
      </c>
      <c r="AX488" s="32" t="e">
        <f>IF('935'!V488="VOID",0,'935'!V488*(1-'935'!X488/'11'!B$17))</f>
        <v>#VALUE!</v>
      </c>
      <c r="AY488" s="33" t="e">
        <f>IF(H488,-100*'Charging rates'!B$10/'11'!B$17*AX488/H488,0)</f>
        <v>#VALUE!</v>
      </c>
      <c r="AZ488" s="33" t="e">
        <f>IF(C488,'DNO totals'!B$41,0)</f>
        <v>#VALUE!</v>
      </c>
      <c r="BA488" s="33" t="e">
        <f t="shared" si="126"/>
        <v>#VALUE!</v>
      </c>
      <c r="BB488" s="33" t="e">
        <f t="shared" si="127"/>
        <v>#VALUE!</v>
      </c>
      <c r="BC488" s="53" t="e">
        <f t="shared" si="128"/>
        <v>#VALUE!</v>
      </c>
      <c r="BD488" s="32" t="e">
        <f>IF(AT488,'935'!H488*AT488/(AT488+D488+H488),0)</f>
        <v>#VALUE!</v>
      </c>
      <c r="BE488" s="32" t="e">
        <f>IF(H488,'935'!H488*H488/(AT488+D488+H488),0)</f>
        <v>#VALUE!</v>
      </c>
      <c r="BF488" s="32" t="e">
        <f>BD488*(1-'935'!X488/'11'!B$17)</f>
        <v>#VALUE!</v>
      </c>
      <c r="BG488" s="49" t="e">
        <f>BE488*(1-'935'!X488/'11'!B$17)</f>
        <v>#VALUE!</v>
      </c>
      <c r="BH488" s="52" t="e">
        <f>AV488*Parameters!B$6</f>
        <v>#VALUE!</v>
      </c>
      <c r="BI488" s="37" t="e">
        <f>IF('935'!$K488=1000,'Charging rates'!$C$38*$BH488/(1+'DNO totals'!$C$99)*'935'!$L488,0)</f>
        <v>#VALUE!</v>
      </c>
      <c r="BJ488" s="37" t="e">
        <f>IF(MOD('935'!$K488,1000)=100,'Charging rates'!$D$38*$BH488/(1+'DNO totals'!$D$99)*'935'!$M488,0)</f>
        <v>#VALUE!</v>
      </c>
      <c r="BK488" s="37" t="e">
        <f>IF(MOD('935'!$K488,100)=10,'Charging rates'!$E$38*$BH488/(1+'DNO totals'!$E$99)*'935'!$N488,0)</f>
        <v>#VALUE!</v>
      </c>
      <c r="BL488" s="37" t="e">
        <f>IF(AND(MOD('935'!$K488,10)&gt;0,MOD('935'!$K488,1000)&gt;1),'Charging rates'!$F$38*$BH488/(1+'DNO totals'!$F$99)*'935'!$O488,0)</f>
        <v>#VALUE!</v>
      </c>
      <c r="BM488" s="37" t="e">
        <f>IF(MOD('935'!$K488,1000)=1,'Charging rates'!$G$38*$BH488/(1+'DNO totals'!$G$99)*'935'!$P488,0)</f>
        <v>#VALUE!</v>
      </c>
      <c r="BN488" s="52" t="e">
        <f t="shared" si="129"/>
        <v>#VALUE!</v>
      </c>
      <c r="BO488" s="37" t="e">
        <f>IF('935'!$K488&gt;1000,'Charging rates'!$C$38*$AW488*'935'!$L488,0)</f>
        <v>#VALUE!</v>
      </c>
      <c r="BP488" s="37" t="e">
        <f>IF(MOD('935'!$K488,1000)&gt;100,'Charging rates'!$D$38*$AW488*'935'!$M488,0)</f>
        <v>#VALUE!</v>
      </c>
      <c r="BQ488" s="37" t="e">
        <f>IF(MOD('935'!$K488,100)&gt;10,'Charging rates'!$E$38*$AW488*'935'!$N488,0)</f>
        <v>#VALUE!</v>
      </c>
      <c r="BR488" s="52" t="e">
        <f t="shared" si="130"/>
        <v>#VALUE!</v>
      </c>
      <c r="BS488" s="48" t="e">
        <f>'935'!C488&lt;&gt;"VOID"</f>
        <v>#VALUE!</v>
      </c>
      <c r="BT488" s="33" t="e">
        <f>IF(BS488,(100/'11'!B$17*BD488*((1-'935'!I488)*'Charging rates'!B$51+'Charging rates'!B$63)),0)</f>
        <v>#VALUE!</v>
      </c>
      <c r="BU488" s="33" t="e">
        <f>100/'11'!B$17*BG488*('Charging rates'!B$51+'Charging rates'!B$63)</f>
        <v>#VALUE!</v>
      </c>
      <c r="BV488" s="33" t="e">
        <f>100/'11'!B$17*BE488*('Charging rates'!B$51+'Charging rates'!B$63)</f>
        <v>#VALUE!</v>
      </c>
      <c r="BW488" s="53" t="e">
        <f t="shared" si="131"/>
        <v>#VALUE!</v>
      </c>
      <c r="BX488" s="32" t="e">
        <f>AT488-('935'!T488*(1-'935'!X488/'11'!B$17))</f>
        <v>#VALUE!</v>
      </c>
      <c r="BY488" s="32">
        <f>0-IF(ISNUMBER(I488),INDEX('913'!$I$6:$I$1205,I488),0)-IF(ISNUMBER(J488),INDEX('913'!$I$6:$I$1205,J488),0)-IF(ISNUMBER(K488),INDEX('913'!$I$6:$I$1205,K488),0)-IF(ISNUMBER(L488),INDEX('913'!$I$6:$I$1205,L488),0)-IF(ISNUMBER(M488),INDEX('913'!$I$6:$I$1205,M488),0)-IF(ISNUMBER(N488),INDEX('913'!$I$6:$I$1205,N488),0)-IF(ISNUMBER(O488),INDEX('913'!$I$6:$I$1205,O488),0)-IF(ISNUMBER(P488),INDEX('913'!$I$6:$I$1205,P488),0)</f>
        <v>0</v>
      </c>
      <c r="BZ488" s="37">
        <f>IF(BY488=0,1,MAX(1,SQRT(BY488^2+(IF(ISNUMBER(I488),INDEX('913'!$J$6:$J$1205,I488),0)+IF(ISNUMBER(J488),INDEX('913'!$J$6:$J$1205,J488),0)+IF(ISNUMBER(K488),INDEX('913'!$J$6:$J$1205,K488),0)+IF(ISNUMBER(L488),INDEX('913'!$J$6:$J$1205,L488),0)+IF(ISNUMBER(M488),INDEX('913'!$J$6:$J$1205,M488),0)+IF(ISNUMBER(N488),INDEX('913'!$J$6:$J$1205,N488),0)+IF(ISNUMBER(O488),INDEX('913'!$J$6:$J$1205,O488),0)+IF(ISNUMBER(P488),INDEX('913'!$J$6:$J$1205,P488),0))^2)/BY488))</f>
        <v>1</v>
      </c>
      <c r="CA488" s="33" t="e">
        <f>100*AO488/'11'!B$17</f>
        <v>#VALUE!</v>
      </c>
      <c r="CB488" s="37" t="e">
        <f>100*(AP488*BZ488)/'11'!C$17</f>
        <v>#VALUE!</v>
      </c>
      <c r="CC488" s="37" t="e">
        <f t="shared" si="132"/>
        <v>#VALUE!</v>
      </c>
      <c r="CD488" s="33" t="e">
        <f t="shared" si="133"/>
        <v>#VALUE!</v>
      </c>
      <c r="CE488" s="54" t="e">
        <f>'11'!C$17-'935'!Y488</f>
        <v>#VALUE!</v>
      </c>
      <c r="CF488" s="37" t="e">
        <f>MAX('DNO totals'!B$312+0,MIN('935'!L488+0,'DNO totals'!B$304+0))</f>
        <v>#VALUE!</v>
      </c>
      <c r="CG488" s="37" t="e">
        <f>MAX('DNO totals'!C$312+0,MIN('935'!M488+0,'DNO totals'!C$304+0))</f>
        <v>#VALUE!</v>
      </c>
      <c r="CH488" s="37" t="e">
        <f>MAX('DNO totals'!D$312+0,MIN('935'!N488+0,'DNO totals'!D$304+0))</f>
        <v>#VALUE!</v>
      </c>
      <c r="CI488" s="37" t="e">
        <f>MAX('DNO totals'!E$312+0,MIN('935'!O488+0,'DNO totals'!E$304+0))</f>
        <v>#VALUE!</v>
      </c>
      <c r="CJ488" s="52" t="e">
        <f>MAX('DNO totals'!F$312+0,MIN('935'!P488+0,'DNO totals'!F$304+0))</f>
        <v>#VALUE!</v>
      </c>
      <c r="CK488" s="37" t="e">
        <f>IF('935'!$K488=1000,'Charging rates'!$C$38*$BH488/(1+'DNO totals'!$C$99)*$CF488,0)</f>
        <v>#VALUE!</v>
      </c>
      <c r="CL488" s="37" t="e">
        <f>IF(MOD('935'!$K488,1000)=100,'Charging rates'!$D$38*$BH488/(1+'DNO totals'!$D$99)*$CG488,0)</f>
        <v>#VALUE!</v>
      </c>
      <c r="CM488" s="37" t="e">
        <f>IF(MOD('935'!$K488,100)=10,'Charging rates'!$E$38*$BH488/(1+'DNO totals'!$E$99)*$CH488,0)</f>
        <v>#VALUE!</v>
      </c>
      <c r="CN488" s="37" t="e">
        <f>IF(AND(MOD('935'!$K488,10)&gt;0,MOD('935'!$K488,1000)&gt;1),'Charging rates'!$F$38*$BH488/(1+'DNO totals'!$F$99)*$CI488,0)</f>
        <v>#VALUE!</v>
      </c>
      <c r="CO488" s="37" t="e">
        <f>IF(MOD('935'!$K488,1000)=1,'Charging rates'!$G$38*$BH488/(1+'DNO totals'!$G$99)*$CJ488,0)</f>
        <v>#VALUE!</v>
      </c>
      <c r="CP488" s="52" t="e">
        <f t="shared" si="134"/>
        <v>#VALUE!</v>
      </c>
      <c r="CQ488" s="37" t="e">
        <f>IF('935'!$K488&gt;1000,'Charging rates'!$C$38*$AW488*$CF488,0)</f>
        <v>#VALUE!</v>
      </c>
      <c r="CR488" s="37" t="e">
        <f>IF(MOD('935'!$K488,1000)&gt;100,'Charging rates'!$D$38*$AW488*$CG488,0)</f>
        <v>#VALUE!</v>
      </c>
      <c r="CS488" s="37" t="e">
        <f>IF(MOD('935'!$K488,100)&gt;10,'Charging rates'!$E$38*$AW488*$CH488,0)</f>
        <v>#VALUE!</v>
      </c>
      <c r="CT488" s="52" t="e">
        <f t="shared" si="135"/>
        <v>#VALUE!</v>
      </c>
      <c r="CU488" s="33" t="e">
        <f>100*(AP488*'935'!Q488*BZ488)/'11'!B$17</f>
        <v>#VALUE!</v>
      </c>
      <c r="CV488" s="33" t="e">
        <f>100/'11'!B$17*'Charging rates'!B$10*AW488</f>
        <v>#VALUE!</v>
      </c>
      <c r="CW488" s="33" t="e">
        <f>IF(AT488=0,0,(1-BX488/AT488)*(CA488+IF('935'!Q488=0,0,(CB488*'935'!Q488*('11'!C$17-'935'!Y488)/('11'!B$17-'935'!X488)))))</f>
        <v>#VALUE!</v>
      </c>
      <c r="CX488" s="33" t="e">
        <f t="shared" si="136"/>
        <v>#VALUE!</v>
      </c>
      <c r="CY488" s="49" t="e">
        <f t="shared" si="137"/>
        <v>#VALUE!</v>
      </c>
      <c r="CZ488" s="32" t="e">
        <f>AT488*(Parameters!B$21+AU488)*IF('DNO totals'!B$323&lt;0,1,'935'!S488)</f>
        <v>#VALUE!</v>
      </c>
      <c r="DA488" s="52" t="e">
        <f>IF('DNO totals'!B$323&lt;0,1,'935'!S488)*(Parameters!B$21+AU488)</f>
        <v>#VALUE!</v>
      </c>
      <c r="DB488" s="37" t="e">
        <f>CX488+'Charging rates'!B$106*DA488*100/'11'!B$17</f>
        <v>#VALUE!</v>
      </c>
      <c r="DC488" s="37" t="e">
        <f>DB488+'Charging rates'!B$116*(Parameters!B$21+AU488)*100/'11'!B$17*IF('DNO totals'!B$323&lt;0,1,'935'!S488)</f>
        <v>#VALUE!</v>
      </c>
      <c r="DD488" s="37" t="e">
        <f>'Charging rates'!B$97*(CP488+CT488)*100/'11'!B$17</f>
        <v>#VALUE!</v>
      </c>
      <c r="DE488" s="33" t="e">
        <f>MAX(0-(CB488*AU488*'11'!C$17/'11'!B$17),DC488+DD488)</f>
        <v>#VALUE!</v>
      </c>
      <c r="DF488" s="37" t="e">
        <f>IF(BS488,IF(AU488=0,CC488,MAX(0,MIN(CC488,CC488+(DE488/'935'!Q488*('11'!B$17-'935'!X488)/('11'!C$17-'935'!Y488))))),0)</f>
        <v>#VALUE!</v>
      </c>
      <c r="DG488" s="33" t="e">
        <f t="shared" si="138"/>
        <v>#VALUE!</v>
      </c>
      <c r="DH488" s="53" t="e">
        <f t="shared" si="139"/>
        <v>#VALUE!</v>
      </c>
    </row>
    <row r="489" spans="1:112">
      <c r="A489" s="28">
        <v>389</v>
      </c>
      <c r="B489" s="47" t="e">
        <f>'935'!B489</f>
        <v>#VALUE!</v>
      </c>
      <c r="C489" s="48" t="e">
        <f>OR('935'!E489&lt;&gt;"VOID",'935'!F489&lt;&gt;"VOID",'935'!G489&lt;&gt;"VOID")</f>
        <v>#VALUE!</v>
      </c>
      <c r="D489" s="32" t="e">
        <f>IF('935'!D489="VOID",0,'935'!D489*(1-'935'!X489/'11'!B$17))</f>
        <v>#VALUE!</v>
      </c>
      <c r="E489" s="32" t="e">
        <f>IF('935'!E489="VOID",0,'935'!E489*(1-'935'!X489/'11'!B$17))</f>
        <v>#VALUE!</v>
      </c>
      <c r="F489" s="32" t="e">
        <f>IF('935'!F489="VOID",0,'935'!F489*(1-'935'!X489/'11'!B$17))</f>
        <v>#VALUE!</v>
      </c>
      <c r="G489" s="32" t="e">
        <f>IF('935'!G489="VOID",0,'935'!G489*(1-'935'!X489/'11'!B$17))</f>
        <v>#VALUE!</v>
      </c>
      <c r="H489" s="49" t="e">
        <f t="shared" si="120"/>
        <v>#VALUE!</v>
      </c>
      <c r="I489" s="50" t="e">
        <f>MATCH('935'!J489,'913'!$B$6:$B$1205,0)</f>
        <v>#VALUE!</v>
      </c>
      <c r="J489" s="50" t="e">
        <f>MATCH(INDEX('913'!$D$6:$D$1205,I489),'913'!$B$6:$B$1205,0)</f>
        <v>#VALUE!</v>
      </c>
      <c r="K489" s="50" t="e">
        <f>MATCH(INDEX('913'!$D$6:$D$1205,J489),'913'!$B$6:$B$1205,0)</f>
        <v>#VALUE!</v>
      </c>
      <c r="L489" s="50" t="e">
        <f>MATCH(INDEX('913'!$D$6:$D$1205,K489),'913'!$B$6:$B$1205,0)</f>
        <v>#VALUE!</v>
      </c>
      <c r="M489" s="50" t="e">
        <f>MATCH(INDEX('913'!$D$6:$D$1205,L489),'913'!$B$6:$B$1205,0)</f>
        <v>#VALUE!</v>
      </c>
      <c r="N489" s="50" t="e">
        <f>MATCH(INDEX('913'!$D$6:$D$1205,M489),'913'!$B$6:$B$1205,0)</f>
        <v>#VALUE!</v>
      </c>
      <c r="O489" s="50" t="e">
        <f>MATCH(INDEX('913'!$D$6:$D$1205,N489),'913'!$B$6:$B$1205,0)</f>
        <v>#VALUE!</v>
      </c>
      <c r="P489" s="51" t="e">
        <f>MATCH(INDEX('913'!$D$6:$D$1205,O489),'913'!$B$6:$B$1205,0)</f>
        <v>#VALUE!</v>
      </c>
      <c r="Q489" s="37">
        <f>IF(ISNUMBER(I489),MAX(0,INDEX('913'!$E$6:$E$1205,I489)),0)</f>
        <v>0</v>
      </c>
      <c r="R489" s="37">
        <f>IF(ISNUMBER(J489),MAX(0,INDEX('913'!$E$6:$E$1205,J489)),0)</f>
        <v>0</v>
      </c>
      <c r="S489" s="37">
        <f>IF(ISNUMBER(K489),MAX(0,INDEX('913'!$E$6:$E$1205,K489)),0)</f>
        <v>0</v>
      </c>
      <c r="T489" s="37">
        <f>IF(ISNUMBER(L489),MAX(0,INDEX('913'!$E$6:$E$1205,L489)),0)</f>
        <v>0</v>
      </c>
      <c r="U489" s="37">
        <f>IF(ISNUMBER(M489),MAX(0,INDEX('913'!$E$6:$E$1205,M489)),0)</f>
        <v>0</v>
      </c>
      <c r="V489" s="37">
        <f>IF(ISNUMBER(N489),MAX(0,INDEX('913'!$E$6:$E$1205,N489)),0)</f>
        <v>0</v>
      </c>
      <c r="W489" s="37">
        <f>IF(ISNUMBER(O489),MAX(0,INDEX('913'!$E$6:$E$1205,O489)),0)</f>
        <v>0</v>
      </c>
      <c r="X489" s="52">
        <f>IF(ISNUMBER(P489),MAX(0,INDEX('913'!$E$6:$E$1205,P489)),0)</f>
        <v>0</v>
      </c>
      <c r="Y489" s="37">
        <f>IF(ISNUMBER(I489),MAX(0,INDEX('913'!$F$6:$F$1205,I489)),0)</f>
        <v>0</v>
      </c>
      <c r="Z489" s="37">
        <f>IF(ISNUMBER(J489),MAX(0,INDEX('913'!$F$6:$F$1205,J489)),0)</f>
        <v>0</v>
      </c>
      <c r="AA489" s="37">
        <f>IF(ISNUMBER(K489),MAX(0,INDEX('913'!$F$6:$F$1205,K489)),0)</f>
        <v>0</v>
      </c>
      <c r="AB489" s="37">
        <f>IF(ISNUMBER(L489),MAX(0,INDEX('913'!$F$6:$F$1205,L489)),0)</f>
        <v>0</v>
      </c>
      <c r="AC489" s="37">
        <f>IF(ISNUMBER(M489),MAX(0,INDEX('913'!$F$6:$F$1205,M489)),0)</f>
        <v>0</v>
      </c>
      <c r="AD489" s="37">
        <f>IF(ISNUMBER(N489),MAX(0,INDEX('913'!$F$6:$F$1205,N489)),0)</f>
        <v>0</v>
      </c>
      <c r="AE489" s="37">
        <f>IF(ISNUMBER(O489),MAX(0,INDEX('913'!$F$6:$F$1205,O489)),0)</f>
        <v>0</v>
      </c>
      <c r="AF489" s="37">
        <f>IF(ISNUMBER(P489),MAX(0,INDEX('913'!$F$6:$F$1205,P489)),0)</f>
        <v>0</v>
      </c>
      <c r="AG489" s="32">
        <f>IF(ISNUMBER(I489),SQRT(INDEX('913'!$I$6:$I$1205,I489)^2+INDEX('913'!$J$6:$J$1205,I489)^2),0)</f>
        <v>0</v>
      </c>
      <c r="AH489" s="32">
        <f>IF(ISNUMBER(J489),SQRT(INDEX('913'!$I$6:$I$1205,J489)^2+INDEX('913'!$J$6:$J$1205,J489)^2),0)</f>
        <v>0</v>
      </c>
      <c r="AI489" s="32">
        <f>IF(ISNUMBER(K489),SQRT(INDEX('913'!$I$6:$I$1205,K489)^2+INDEX('913'!$J$6:$J$1205,K489)^2),0)</f>
        <v>0</v>
      </c>
      <c r="AJ489" s="32">
        <f>IF(ISNUMBER(L489),SQRT(INDEX('913'!$I$6:$I$1205,L489)^2+INDEX('913'!$J$6:$J$1205,L489)^2),0)</f>
        <v>0</v>
      </c>
      <c r="AK489" s="32">
        <f>IF(ISNUMBER(M489),SQRT(INDEX('913'!$I$6:$I$1205,M489)^2+INDEX('913'!$J$6:$J$1205,M489)^2),0)</f>
        <v>0</v>
      </c>
      <c r="AL489" s="32">
        <f>IF(ISNUMBER(N489),SQRT(INDEX('913'!$I$6:$I$1205,N489)^2+INDEX('913'!$J$6:$J$1205,N489)^2),0)</f>
        <v>0</v>
      </c>
      <c r="AM489" s="32">
        <f>IF(ISNUMBER(O489),SQRT(INDEX('913'!$I$6:$I$1205,O489)^2+INDEX('913'!$J$6:$J$1205,O489)^2),0)</f>
        <v>0</v>
      </c>
      <c r="AN489" s="49">
        <f>IF(ISNUMBER(P489),SQRT(INDEX('913'!$I$6:$I$1205,P489)^2+INDEX('913'!$J$6:$J$1205,P489)^2),0)</f>
        <v>0</v>
      </c>
      <c r="AO489" s="37">
        <f t="shared" si="121"/>
        <v>0</v>
      </c>
      <c r="AP489" s="37">
        <f t="shared" si="122"/>
        <v>0</v>
      </c>
      <c r="AQ489" s="33" t="e">
        <f>-100*'935'!W489*(AO489+AP489)/'11'!C$17</f>
        <v>#VALUE!</v>
      </c>
      <c r="AR489" s="37" t="e">
        <f t="shared" si="123"/>
        <v>#VALUE!</v>
      </c>
      <c r="AS489" s="52" t="e">
        <f t="shared" si="124"/>
        <v>#VALUE!</v>
      </c>
      <c r="AT489" s="32" t="e">
        <f>IF('935'!C489="VOID",0,('935'!C489*(1-'935'!X489/'11'!B$17)))</f>
        <v>#VALUE!</v>
      </c>
      <c r="AU489" s="52" t="e">
        <f>'935'!Q489*(1-'935'!Y489/'11'!C$17)/(1-'935'!X489/'11'!B$17)</f>
        <v>#VALUE!</v>
      </c>
      <c r="AV489" s="37" t="e">
        <f>INDEX('DNO totals'!$B$57:$G$57,IF('935'!K489,IF(MOD('935'!K489,1000),IF(MOD('935'!K489,100),IF(MOD('935'!K489,10),IF(MOD('935'!K489,1000)=1,6,5),4),3),2),1))</f>
        <v>#VALUE!</v>
      </c>
      <c r="AW489" s="52" t="e">
        <f t="shared" si="125"/>
        <v>#VALUE!</v>
      </c>
      <c r="AX489" s="32" t="e">
        <f>IF('935'!V489="VOID",0,'935'!V489*(1-'935'!X489/'11'!B$17))</f>
        <v>#VALUE!</v>
      </c>
      <c r="AY489" s="33" t="e">
        <f>IF(H489,-100*'Charging rates'!B$10/'11'!B$17*AX489/H489,0)</f>
        <v>#VALUE!</v>
      </c>
      <c r="AZ489" s="33" t="e">
        <f>IF(C489,'DNO totals'!B$41,0)</f>
        <v>#VALUE!</v>
      </c>
      <c r="BA489" s="33" t="e">
        <f t="shared" si="126"/>
        <v>#VALUE!</v>
      </c>
      <c r="BB489" s="33" t="e">
        <f t="shared" si="127"/>
        <v>#VALUE!</v>
      </c>
      <c r="BC489" s="53" t="e">
        <f t="shared" si="128"/>
        <v>#VALUE!</v>
      </c>
      <c r="BD489" s="32" t="e">
        <f>IF(AT489,'935'!H489*AT489/(AT489+D489+H489),0)</f>
        <v>#VALUE!</v>
      </c>
      <c r="BE489" s="32" t="e">
        <f>IF(H489,'935'!H489*H489/(AT489+D489+H489),0)</f>
        <v>#VALUE!</v>
      </c>
      <c r="BF489" s="32" t="e">
        <f>BD489*(1-'935'!X489/'11'!B$17)</f>
        <v>#VALUE!</v>
      </c>
      <c r="BG489" s="49" t="e">
        <f>BE489*(1-'935'!X489/'11'!B$17)</f>
        <v>#VALUE!</v>
      </c>
      <c r="BH489" s="52" t="e">
        <f>AV489*Parameters!B$6</f>
        <v>#VALUE!</v>
      </c>
      <c r="BI489" s="37" t="e">
        <f>IF('935'!$K489=1000,'Charging rates'!$C$38*$BH489/(1+'DNO totals'!$C$99)*'935'!$L489,0)</f>
        <v>#VALUE!</v>
      </c>
      <c r="BJ489" s="37" t="e">
        <f>IF(MOD('935'!$K489,1000)=100,'Charging rates'!$D$38*$BH489/(1+'DNO totals'!$D$99)*'935'!$M489,0)</f>
        <v>#VALUE!</v>
      </c>
      <c r="BK489" s="37" t="e">
        <f>IF(MOD('935'!$K489,100)=10,'Charging rates'!$E$38*$BH489/(1+'DNO totals'!$E$99)*'935'!$N489,0)</f>
        <v>#VALUE!</v>
      </c>
      <c r="BL489" s="37" t="e">
        <f>IF(AND(MOD('935'!$K489,10)&gt;0,MOD('935'!$K489,1000)&gt;1),'Charging rates'!$F$38*$BH489/(1+'DNO totals'!$F$99)*'935'!$O489,0)</f>
        <v>#VALUE!</v>
      </c>
      <c r="BM489" s="37" t="e">
        <f>IF(MOD('935'!$K489,1000)=1,'Charging rates'!$G$38*$BH489/(1+'DNO totals'!$G$99)*'935'!$P489,0)</f>
        <v>#VALUE!</v>
      </c>
      <c r="BN489" s="52" t="e">
        <f t="shared" si="129"/>
        <v>#VALUE!</v>
      </c>
      <c r="BO489" s="37" t="e">
        <f>IF('935'!$K489&gt;1000,'Charging rates'!$C$38*$AW489*'935'!$L489,0)</f>
        <v>#VALUE!</v>
      </c>
      <c r="BP489" s="37" t="e">
        <f>IF(MOD('935'!$K489,1000)&gt;100,'Charging rates'!$D$38*$AW489*'935'!$M489,0)</f>
        <v>#VALUE!</v>
      </c>
      <c r="BQ489" s="37" t="e">
        <f>IF(MOD('935'!$K489,100)&gt;10,'Charging rates'!$E$38*$AW489*'935'!$N489,0)</f>
        <v>#VALUE!</v>
      </c>
      <c r="BR489" s="52" t="e">
        <f t="shared" si="130"/>
        <v>#VALUE!</v>
      </c>
      <c r="BS489" s="48" t="e">
        <f>'935'!C489&lt;&gt;"VOID"</f>
        <v>#VALUE!</v>
      </c>
      <c r="BT489" s="33" t="e">
        <f>IF(BS489,(100/'11'!B$17*BD489*((1-'935'!I489)*'Charging rates'!B$51+'Charging rates'!B$63)),0)</f>
        <v>#VALUE!</v>
      </c>
      <c r="BU489" s="33" t="e">
        <f>100/'11'!B$17*BG489*('Charging rates'!B$51+'Charging rates'!B$63)</f>
        <v>#VALUE!</v>
      </c>
      <c r="BV489" s="33" t="e">
        <f>100/'11'!B$17*BE489*('Charging rates'!B$51+'Charging rates'!B$63)</f>
        <v>#VALUE!</v>
      </c>
      <c r="BW489" s="53" t="e">
        <f t="shared" si="131"/>
        <v>#VALUE!</v>
      </c>
      <c r="BX489" s="32" t="e">
        <f>AT489-('935'!T489*(1-'935'!X489/'11'!B$17))</f>
        <v>#VALUE!</v>
      </c>
      <c r="BY489" s="32">
        <f>0-IF(ISNUMBER(I489),INDEX('913'!$I$6:$I$1205,I489),0)-IF(ISNUMBER(J489),INDEX('913'!$I$6:$I$1205,J489),0)-IF(ISNUMBER(K489),INDEX('913'!$I$6:$I$1205,K489),0)-IF(ISNUMBER(L489),INDEX('913'!$I$6:$I$1205,L489),0)-IF(ISNUMBER(M489),INDEX('913'!$I$6:$I$1205,M489),0)-IF(ISNUMBER(N489),INDEX('913'!$I$6:$I$1205,N489),0)-IF(ISNUMBER(O489),INDEX('913'!$I$6:$I$1205,O489),0)-IF(ISNUMBER(P489),INDEX('913'!$I$6:$I$1205,P489),0)</f>
        <v>0</v>
      </c>
      <c r="BZ489" s="37">
        <f>IF(BY489=0,1,MAX(1,SQRT(BY489^2+(IF(ISNUMBER(I489),INDEX('913'!$J$6:$J$1205,I489),0)+IF(ISNUMBER(J489),INDEX('913'!$J$6:$J$1205,J489),0)+IF(ISNUMBER(K489),INDEX('913'!$J$6:$J$1205,K489),0)+IF(ISNUMBER(L489),INDEX('913'!$J$6:$J$1205,L489),0)+IF(ISNUMBER(M489),INDEX('913'!$J$6:$J$1205,M489),0)+IF(ISNUMBER(N489),INDEX('913'!$J$6:$J$1205,N489),0)+IF(ISNUMBER(O489),INDEX('913'!$J$6:$J$1205,O489),0)+IF(ISNUMBER(P489),INDEX('913'!$J$6:$J$1205,P489),0))^2)/BY489))</f>
        <v>1</v>
      </c>
      <c r="CA489" s="33" t="e">
        <f>100*AO489/'11'!B$17</f>
        <v>#VALUE!</v>
      </c>
      <c r="CB489" s="37" t="e">
        <f>100*(AP489*BZ489)/'11'!C$17</f>
        <v>#VALUE!</v>
      </c>
      <c r="CC489" s="37" t="e">
        <f t="shared" si="132"/>
        <v>#VALUE!</v>
      </c>
      <c r="CD489" s="33" t="e">
        <f t="shared" si="133"/>
        <v>#VALUE!</v>
      </c>
      <c r="CE489" s="54" t="e">
        <f>'11'!C$17-'935'!Y489</f>
        <v>#VALUE!</v>
      </c>
      <c r="CF489" s="37" t="e">
        <f>MAX('DNO totals'!B$312+0,MIN('935'!L489+0,'DNO totals'!B$304+0))</f>
        <v>#VALUE!</v>
      </c>
      <c r="CG489" s="37" t="e">
        <f>MAX('DNO totals'!C$312+0,MIN('935'!M489+0,'DNO totals'!C$304+0))</f>
        <v>#VALUE!</v>
      </c>
      <c r="CH489" s="37" t="e">
        <f>MAX('DNO totals'!D$312+0,MIN('935'!N489+0,'DNO totals'!D$304+0))</f>
        <v>#VALUE!</v>
      </c>
      <c r="CI489" s="37" t="e">
        <f>MAX('DNO totals'!E$312+0,MIN('935'!O489+0,'DNO totals'!E$304+0))</f>
        <v>#VALUE!</v>
      </c>
      <c r="CJ489" s="52" t="e">
        <f>MAX('DNO totals'!F$312+0,MIN('935'!P489+0,'DNO totals'!F$304+0))</f>
        <v>#VALUE!</v>
      </c>
      <c r="CK489" s="37" t="e">
        <f>IF('935'!$K489=1000,'Charging rates'!$C$38*$BH489/(1+'DNO totals'!$C$99)*$CF489,0)</f>
        <v>#VALUE!</v>
      </c>
      <c r="CL489" s="37" t="e">
        <f>IF(MOD('935'!$K489,1000)=100,'Charging rates'!$D$38*$BH489/(1+'DNO totals'!$D$99)*$CG489,0)</f>
        <v>#VALUE!</v>
      </c>
      <c r="CM489" s="37" t="e">
        <f>IF(MOD('935'!$K489,100)=10,'Charging rates'!$E$38*$BH489/(1+'DNO totals'!$E$99)*$CH489,0)</f>
        <v>#VALUE!</v>
      </c>
      <c r="CN489" s="37" t="e">
        <f>IF(AND(MOD('935'!$K489,10)&gt;0,MOD('935'!$K489,1000)&gt;1),'Charging rates'!$F$38*$BH489/(1+'DNO totals'!$F$99)*$CI489,0)</f>
        <v>#VALUE!</v>
      </c>
      <c r="CO489" s="37" t="e">
        <f>IF(MOD('935'!$K489,1000)=1,'Charging rates'!$G$38*$BH489/(1+'DNO totals'!$G$99)*$CJ489,0)</f>
        <v>#VALUE!</v>
      </c>
      <c r="CP489" s="52" t="e">
        <f t="shared" si="134"/>
        <v>#VALUE!</v>
      </c>
      <c r="CQ489" s="37" t="e">
        <f>IF('935'!$K489&gt;1000,'Charging rates'!$C$38*$AW489*$CF489,0)</f>
        <v>#VALUE!</v>
      </c>
      <c r="CR489" s="37" t="e">
        <f>IF(MOD('935'!$K489,1000)&gt;100,'Charging rates'!$D$38*$AW489*$CG489,0)</f>
        <v>#VALUE!</v>
      </c>
      <c r="CS489" s="37" t="e">
        <f>IF(MOD('935'!$K489,100)&gt;10,'Charging rates'!$E$38*$AW489*$CH489,0)</f>
        <v>#VALUE!</v>
      </c>
      <c r="CT489" s="52" t="e">
        <f t="shared" si="135"/>
        <v>#VALUE!</v>
      </c>
      <c r="CU489" s="33" t="e">
        <f>100*(AP489*'935'!Q489*BZ489)/'11'!B$17</f>
        <v>#VALUE!</v>
      </c>
      <c r="CV489" s="33" t="e">
        <f>100/'11'!B$17*'Charging rates'!B$10*AW489</f>
        <v>#VALUE!</v>
      </c>
      <c r="CW489" s="33" t="e">
        <f>IF(AT489=0,0,(1-BX489/AT489)*(CA489+IF('935'!Q489=0,0,(CB489*'935'!Q489*('11'!C$17-'935'!Y489)/('11'!B$17-'935'!X489)))))</f>
        <v>#VALUE!</v>
      </c>
      <c r="CX489" s="33" t="e">
        <f t="shared" si="136"/>
        <v>#VALUE!</v>
      </c>
      <c r="CY489" s="49" t="e">
        <f t="shared" si="137"/>
        <v>#VALUE!</v>
      </c>
      <c r="CZ489" s="32" t="e">
        <f>AT489*(Parameters!B$21+AU489)*IF('DNO totals'!B$323&lt;0,1,'935'!S489)</f>
        <v>#VALUE!</v>
      </c>
      <c r="DA489" s="52" t="e">
        <f>IF('DNO totals'!B$323&lt;0,1,'935'!S489)*(Parameters!B$21+AU489)</f>
        <v>#VALUE!</v>
      </c>
      <c r="DB489" s="37" t="e">
        <f>CX489+'Charging rates'!B$106*DA489*100/'11'!B$17</f>
        <v>#VALUE!</v>
      </c>
      <c r="DC489" s="37" t="e">
        <f>DB489+'Charging rates'!B$116*(Parameters!B$21+AU489)*100/'11'!B$17*IF('DNO totals'!B$323&lt;0,1,'935'!S489)</f>
        <v>#VALUE!</v>
      </c>
      <c r="DD489" s="37" t="e">
        <f>'Charging rates'!B$97*(CP489+CT489)*100/'11'!B$17</f>
        <v>#VALUE!</v>
      </c>
      <c r="DE489" s="33" t="e">
        <f>MAX(0-(CB489*AU489*'11'!C$17/'11'!B$17),DC489+DD489)</f>
        <v>#VALUE!</v>
      </c>
      <c r="DF489" s="37" t="e">
        <f>IF(BS489,IF(AU489=0,CC489,MAX(0,MIN(CC489,CC489+(DE489/'935'!Q489*('11'!B$17-'935'!X489)/('11'!C$17-'935'!Y489))))),0)</f>
        <v>#VALUE!</v>
      </c>
      <c r="DG489" s="33" t="e">
        <f t="shared" si="138"/>
        <v>#VALUE!</v>
      </c>
      <c r="DH489" s="53" t="e">
        <f t="shared" si="139"/>
        <v>#VALUE!</v>
      </c>
    </row>
    <row r="490" spans="1:112">
      <c r="A490" s="28">
        <v>390</v>
      </c>
      <c r="B490" s="47" t="e">
        <f>'935'!B490</f>
        <v>#VALUE!</v>
      </c>
      <c r="C490" s="48" t="e">
        <f>OR('935'!E490&lt;&gt;"VOID",'935'!F490&lt;&gt;"VOID",'935'!G490&lt;&gt;"VOID")</f>
        <v>#VALUE!</v>
      </c>
      <c r="D490" s="32" t="e">
        <f>IF('935'!D490="VOID",0,'935'!D490*(1-'935'!X490/'11'!B$17))</f>
        <v>#VALUE!</v>
      </c>
      <c r="E490" s="32" t="e">
        <f>IF('935'!E490="VOID",0,'935'!E490*(1-'935'!X490/'11'!B$17))</f>
        <v>#VALUE!</v>
      </c>
      <c r="F490" s="32" t="e">
        <f>IF('935'!F490="VOID",0,'935'!F490*(1-'935'!X490/'11'!B$17))</f>
        <v>#VALUE!</v>
      </c>
      <c r="G490" s="32" t="e">
        <f>IF('935'!G490="VOID",0,'935'!G490*(1-'935'!X490/'11'!B$17))</f>
        <v>#VALUE!</v>
      </c>
      <c r="H490" s="49" t="e">
        <f t="shared" si="120"/>
        <v>#VALUE!</v>
      </c>
      <c r="I490" s="50" t="e">
        <f>MATCH('935'!J490,'913'!$B$6:$B$1205,0)</f>
        <v>#VALUE!</v>
      </c>
      <c r="J490" s="50" t="e">
        <f>MATCH(INDEX('913'!$D$6:$D$1205,I490),'913'!$B$6:$B$1205,0)</f>
        <v>#VALUE!</v>
      </c>
      <c r="K490" s="50" t="e">
        <f>MATCH(INDEX('913'!$D$6:$D$1205,J490),'913'!$B$6:$B$1205,0)</f>
        <v>#VALUE!</v>
      </c>
      <c r="L490" s="50" t="e">
        <f>MATCH(INDEX('913'!$D$6:$D$1205,K490),'913'!$B$6:$B$1205,0)</f>
        <v>#VALUE!</v>
      </c>
      <c r="M490" s="50" t="e">
        <f>MATCH(INDEX('913'!$D$6:$D$1205,L490),'913'!$B$6:$B$1205,0)</f>
        <v>#VALUE!</v>
      </c>
      <c r="N490" s="50" t="e">
        <f>MATCH(INDEX('913'!$D$6:$D$1205,M490),'913'!$B$6:$B$1205,0)</f>
        <v>#VALUE!</v>
      </c>
      <c r="O490" s="50" t="e">
        <f>MATCH(INDEX('913'!$D$6:$D$1205,N490),'913'!$B$6:$B$1205,0)</f>
        <v>#VALUE!</v>
      </c>
      <c r="P490" s="51" t="e">
        <f>MATCH(INDEX('913'!$D$6:$D$1205,O490),'913'!$B$6:$B$1205,0)</f>
        <v>#VALUE!</v>
      </c>
      <c r="Q490" s="37">
        <f>IF(ISNUMBER(I490),MAX(0,INDEX('913'!$E$6:$E$1205,I490)),0)</f>
        <v>0</v>
      </c>
      <c r="R490" s="37">
        <f>IF(ISNUMBER(J490),MAX(0,INDEX('913'!$E$6:$E$1205,J490)),0)</f>
        <v>0</v>
      </c>
      <c r="S490" s="37">
        <f>IF(ISNUMBER(K490),MAX(0,INDEX('913'!$E$6:$E$1205,K490)),0)</f>
        <v>0</v>
      </c>
      <c r="T490" s="37">
        <f>IF(ISNUMBER(L490),MAX(0,INDEX('913'!$E$6:$E$1205,L490)),0)</f>
        <v>0</v>
      </c>
      <c r="U490" s="37">
        <f>IF(ISNUMBER(M490),MAX(0,INDEX('913'!$E$6:$E$1205,M490)),0)</f>
        <v>0</v>
      </c>
      <c r="V490" s="37">
        <f>IF(ISNUMBER(N490),MAX(0,INDEX('913'!$E$6:$E$1205,N490)),0)</f>
        <v>0</v>
      </c>
      <c r="W490" s="37">
        <f>IF(ISNUMBER(O490),MAX(0,INDEX('913'!$E$6:$E$1205,O490)),0)</f>
        <v>0</v>
      </c>
      <c r="X490" s="52">
        <f>IF(ISNUMBER(P490),MAX(0,INDEX('913'!$E$6:$E$1205,P490)),0)</f>
        <v>0</v>
      </c>
      <c r="Y490" s="37">
        <f>IF(ISNUMBER(I490),MAX(0,INDEX('913'!$F$6:$F$1205,I490)),0)</f>
        <v>0</v>
      </c>
      <c r="Z490" s="37">
        <f>IF(ISNUMBER(J490),MAX(0,INDEX('913'!$F$6:$F$1205,J490)),0)</f>
        <v>0</v>
      </c>
      <c r="AA490" s="37">
        <f>IF(ISNUMBER(K490),MAX(0,INDEX('913'!$F$6:$F$1205,K490)),0)</f>
        <v>0</v>
      </c>
      <c r="AB490" s="37">
        <f>IF(ISNUMBER(L490),MAX(0,INDEX('913'!$F$6:$F$1205,L490)),0)</f>
        <v>0</v>
      </c>
      <c r="AC490" s="37">
        <f>IF(ISNUMBER(M490),MAX(0,INDEX('913'!$F$6:$F$1205,M490)),0)</f>
        <v>0</v>
      </c>
      <c r="AD490" s="37">
        <f>IF(ISNUMBER(N490),MAX(0,INDEX('913'!$F$6:$F$1205,N490)),0)</f>
        <v>0</v>
      </c>
      <c r="AE490" s="37">
        <f>IF(ISNUMBER(O490),MAX(0,INDEX('913'!$F$6:$F$1205,O490)),0)</f>
        <v>0</v>
      </c>
      <c r="AF490" s="37">
        <f>IF(ISNUMBER(P490),MAX(0,INDEX('913'!$F$6:$F$1205,P490)),0)</f>
        <v>0</v>
      </c>
      <c r="AG490" s="32">
        <f>IF(ISNUMBER(I490),SQRT(INDEX('913'!$I$6:$I$1205,I490)^2+INDEX('913'!$J$6:$J$1205,I490)^2),0)</f>
        <v>0</v>
      </c>
      <c r="AH490" s="32">
        <f>IF(ISNUMBER(J490),SQRT(INDEX('913'!$I$6:$I$1205,J490)^2+INDEX('913'!$J$6:$J$1205,J490)^2),0)</f>
        <v>0</v>
      </c>
      <c r="AI490" s="32">
        <f>IF(ISNUMBER(K490),SQRT(INDEX('913'!$I$6:$I$1205,K490)^2+INDEX('913'!$J$6:$J$1205,K490)^2),0)</f>
        <v>0</v>
      </c>
      <c r="AJ490" s="32">
        <f>IF(ISNUMBER(L490),SQRT(INDEX('913'!$I$6:$I$1205,L490)^2+INDEX('913'!$J$6:$J$1205,L490)^2),0)</f>
        <v>0</v>
      </c>
      <c r="AK490" s="32">
        <f>IF(ISNUMBER(M490),SQRT(INDEX('913'!$I$6:$I$1205,M490)^2+INDEX('913'!$J$6:$J$1205,M490)^2),0)</f>
        <v>0</v>
      </c>
      <c r="AL490" s="32">
        <f>IF(ISNUMBER(N490),SQRT(INDEX('913'!$I$6:$I$1205,N490)^2+INDEX('913'!$J$6:$J$1205,N490)^2),0)</f>
        <v>0</v>
      </c>
      <c r="AM490" s="32">
        <f>IF(ISNUMBER(O490),SQRT(INDEX('913'!$I$6:$I$1205,O490)^2+INDEX('913'!$J$6:$J$1205,O490)^2),0)</f>
        <v>0</v>
      </c>
      <c r="AN490" s="49">
        <f>IF(ISNUMBER(P490),SQRT(INDEX('913'!$I$6:$I$1205,P490)^2+INDEX('913'!$J$6:$J$1205,P490)^2),0)</f>
        <v>0</v>
      </c>
      <c r="AO490" s="37">
        <f t="shared" si="121"/>
        <v>0</v>
      </c>
      <c r="AP490" s="37">
        <f t="shared" si="122"/>
        <v>0</v>
      </c>
      <c r="AQ490" s="33" t="e">
        <f>-100*'935'!W490*(AO490+AP490)/'11'!C$17</f>
        <v>#VALUE!</v>
      </c>
      <c r="AR490" s="37" t="e">
        <f t="shared" si="123"/>
        <v>#VALUE!</v>
      </c>
      <c r="AS490" s="52" t="e">
        <f t="shared" si="124"/>
        <v>#VALUE!</v>
      </c>
      <c r="AT490" s="32" t="e">
        <f>IF('935'!C490="VOID",0,('935'!C490*(1-'935'!X490/'11'!B$17)))</f>
        <v>#VALUE!</v>
      </c>
      <c r="AU490" s="52" t="e">
        <f>'935'!Q490*(1-'935'!Y490/'11'!C$17)/(1-'935'!X490/'11'!B$17)</f>
        <v>#VALUE!</v>
      </c>
      <c r="AV490" s="37" t="e">
        <f>INDEX('DNO totals'!$B$57:$G$57,IF('935'!K490,IF(MOD('935'!K490,1000),IF(MOD('935'!K490,100),IF(MOD('935'!K490,10),IF(MOD('935'!K490,1000)=1,6,5),4),3),2),1))</f>
        <v>#VALUE!</v>
      </c>
      <c r="AW490" s="52" t="e">
        <f t="shared" si="125"/>
        <v>#VALUE!</v>
      </c>
      <c r="AX490" s="32" t="e">
        <f>IF('935'!V490="VOID",0,'935'!V490*(1-'935'!X490/'11'!B$17))</f>
        <v>#VALUE!</v>
      </c>
      <c r="AY490" s="33" t="e">
        <f>IF(H490,-100*'Charging rates'!B$10/'11'!B$17*AX490/H490,0)</f>
        <v>#VALUE!</v>
      </c>
      <c r="AZ490" s="33" t="e">
        <f>IF(C490,'DNO totals'!B$41,0)</f>
        <v>#VALUE!</v>
      </c>
      <c r="BA490" s="33" t="e">
        <f t="shared" si="126"/>
        <v>#VALUE!</v>
      </c>
      <c r="BB490" s="33" t="e">
        <f t="shared" si="127"/>
        <v>#VALUE!</v>
      </c>
      <c r="BC490" s="53" t="e">
        <f t="shared" si="128"/>
        <v>#VALUE!</v>
      </c>
      <c r="BD490" s="32" t="e">
        <f>IF(AT490,'935'!H490*AT490/(AT490+D490+H490),0)</f>
        <v>#VALUE!</v>
      </c>
      <c r="BE490" s="32" t="e">
        <f>IF(H490,'935'!H490*H490/(AT490+D490+H490),0)</f>
        <v>#VALUE!</v>
      </c>
      <c r="BF490" s="32" t="e">
        <f>BD490*(1-'935'!X490/'11'!B$17)</f>
        <v>#VALUE!</v>
      </c>
      <c r="BG490" s="49" t="e">
        <f>BE490*(1-'935'!X490/'11'!B$17)</f>
        <v>#VALUE!</v>
      </c>
      <c r="BH490" s="52" t="e">
        <f>AV490*Parameters!B$6</f>
        <v>#VALUE!</v>
      </c>
      <c r="BI490" s="37" t="e">
        <f>IF('935'!$K490=1000,'Charging rates'!$C$38*$BH490/(1+'DNO totals'!$C$99)*'935'!$L490,0)</f>
        <v>#VALUE!</v>
      </c>
      <c r="BJ490" s="37" t="e">
        <f>IF(MOD('935'!$K490,1000)=100,'Charging rates'!$D$38*$BH490/(1+'DNO totals'!$D$99)*'935'!$M490,0)</f>
        <v>#VALUE!</v>
      </c>
      <c r="BK490" s="37" t="e">
        <f>IF(MOD('935'!$K490,100)=10,'Charging rates'!$E$38*$BH490/(1+'DNO totals'!$E$99)*'935'!$N490,0)</f>
        <v>#VALUE!</v>
      </c>
      <c r="BL490" s="37" t="e">
        <f>IF(AND(MOD('935'!$K490,10)&gt;0,MOD('935'!$K490,1000)&gt;1),'Charging rates'!$F$38*$BH490/(1+'DNO totals'!$F$99)*'935'!$O490,0)</f>
        <v>#VALUE!</v>
      </c>
      <c r="BM490" s="37" t="e">
        <f>IF(MOD('935'!$K490,1000)=1,'Charging rates'!$G$38*$BH490/(1+'DNO totals'!$G$99)*'935'!$P490,0)</f>
        <v>#VALUE!</v>
      </c>
      <c r="BN490" s="52" t="e">
        <f t="shared" si="129"/>
        <v>#VALUE!</v>
      </c>
      <c r="BO490" s="37" t="e">
        <f>IF('935'!$K490&gt;1000,'Charging rates'!$C$38*$AW490*'935'!$L490,0)</f>
        <v>#VALUE!</v>
      </c>
      <c r="BP490" s="37" t="e">
        <f>IF(MOD('935'!$K490,1000)&gt;100,'Charging rates'!$D$38*$AW490*'935'!$M490,0)</f>
        <v>#VALUE!</v>
      </c>
      <c r="BQ490" s="37" t="e">
        <f>IF(MOD('935'!$K490,100)&gt;10,'Charging rates'!$E$38*$AW490*'935'!$N490,0)</f>
        <v>#VALUE!</v>
      </c>
      <c r="BR490" s="52" t="e">
        <f t="shared" si="130"/>
        <v>#VALUE!</v>
      </c>
      <c r="BS490" s="48" t="e">
        <f>'935'!C490&lt;&gt;"VOID"</f>
        <v>#VALUE!</v>
      </c>
      <c r="BT490" s="33" t="e">
        <f>IF(BS490,(100/'11'!B$17*BD490*((1-'935'!I490)*'Charging rates'!B$51+'Charging rates'!B$63)),0)</f>
        <v>#VALUE!</v>
      </c>
      <c r="BU490" s="33" t="e">
        <f>100/'11'!B$17*BG490*('Charging rates'!B$51+'Charging rates'!B$63)</f>
        <v>#VALUE!</v>
      </c>
      <c r="BV490" s="33" t="e">
        <f>100/'11'!B$17*BE490*('Charging rates'!B$51+'Charging rates'!B$63)</f>
        <v>#VALUE!</v>
      </c>
      <c r="BW490" s="53" t="e">
        <f t="shared" si="131"/>
        <v>#VALUE!</v>
      </c>
      <c r="BX490" s="32" t="e">
        <f>AT490-('935'!T490*(1-'935'!X490/'11'!B$17))</f>
        <v>#VALUE!</v>
      </c>
      <c r="BY490" s="32">
        <f>0-IF(ISNUMBER(I490),INDEX('913'!$I$6:$I$1205,I490),0)-IF(ISNUMBER(J490),INDEX('913'!$I$6:$I$1205,J490),0)-IF(ISNUMBER(K490),INDEX('913'!$I$6:$I$1205,K490),0)-IF(ISNUMBER(L490),INDEX('913'!$I$6:$I$1205,L490),0)-IF(ISNUMBER(M490),INDEX('913'!$I$6:$I$1205,M490),0)-IF(ISNUMBER(N490),INDEX('913'!$I$6:$I$1205,N490),0)-IF(ISNUMBER(O490),INDEX('913'!$I$6:$I$1205,O490),0)-IF(ISNUMBER(P490),INDEX('913'!$I$6:$I$1205,P490),0)</f>
        <v>0</v>
      </c>
      <c r="BZ490" s="37">
        <f>IF(BY490=0,1,MAX(1,SQRT(BY490^2+(IF(ISNUMBER(I490),INDEX('913'!$J$6:$J$1205,I490),0)+IF(ISNUMBER(J490),INDEX('913'!$J$6:$J$1205,J490),0)+IF(ISNUMBER(K490),INDEX('913'!$J$6:$J$1205,K490),0)+IF(ISNUMBER(L490),INDEX('913'!$J$6:$J$1205,L490),0)+IF(ISNUMBER(M490),INDEX('913'!$J$6:$J$1205,M490),0)+IF(ISNUMBER(N490),INDEX('913'!$J$6:$J$1205,N490),0)+IF(ISNUMBER(O490),INDEX('913'!$J$6:$J$1205,O490),0)+IF(ISNUMBER(P490),INDEX('913'!$J$6:$J$1205,P490),0))^2)/BY490))</f>
        <v>1</v>
      </c>
      <c r="CA490" s="33" t="e">
        <f>100*AO490/'11'!B$17</f>
        <v>#VALUE!</v>
      </c>
      <c r="CB490" s="37" t="e">
        <f>100*(AP490*BZ490)/'11'!C$17</f>
        <v>#VALUE!</v>
      </c>
      <c r="CC490" s="37" t="e">
        <f t="shared" si="132"/>
        <v>#VALUE!</v>
      </c>
      <c r="CD490" s="33" t="e">
        <f t="shared" si="133"/>
        <v>#VALUE!</v>
      </c>
      <c r="CE490" s="54" t="e">
        <f>'11'!C$17-'935'!Y490</f>
        <v>#VALUE!</v>
      </c>
      <c r="CF490" s="37" t="e">
        <f>MAX('DNO totals'!B$312+0,MIN('935'!L490+0,'DNO totals'!B$304+0))</f>
        <v>#VALUE!</v>
      </c>
      <c r="CG490" s="37" t="e">
        <f>MAX('DNO totals'!C$312+0,MIN('935'!M490+0,'DNO totals'!C$304+0))</f>
        <v>#VALUE!</v>
      </c>
      <c r="CH490" s="37" t="e">
        <f>MAX('DNO totals'!D$312+0,MIN('935'!N490+0,'DNO totals'!D$304+0))</f>
        <v>#VALUE!</v>
      </c>
      <c r="CI490" s="37" t="e">
        <f>MAX('DNO totals'!E$312+0,MIN('935'!O490+0,'DNO totals'!E$304+0))</f>
        <v>#VALUE!</v>
      </c>
      <c r="CJ490" s="52" t="e">
        <f>MAX('DNO totals'!F$312+0,MIN('935'!P490+0,'DNO totals'!F$304+0))</f>
        <v>#VALUE!</v>
      </c>
      <c r="CK490" s="37" t="e">
        <f>IF('935'!$K490=1000,'Charging rates'!$C$38*$BH490/(1+'DNO totals'!$C$99)*$CF490,0)</f>
        <v>#VALUE!</v>
      </c>
      <c r="CL490" s="37" t="e">
        <f>IF(MOD('935'!$K490,1000)=100,'Charging rates'!$D$38*$BH490/(1+'DNO totals'!$D$99)*$CG490,0)</f>
        <v>#VALUE!</v>
      </c>
      <c r="CM490" s="37" t="e">
        <f>IF(MOD('935'!$K490,100)=10,'Charging rates'!$E$38*$BH490/(1+'DNO totals'!$E$99)*$CH490,0)</f>
        <v>#VALUE!</v>
      </c>
      <c r="CN490" s="37" t="e">
        <f>IF(AND(MOD('935'!$K490,10)&gt;0,MOD('935'!$K490,1000)&gt;1),'Charging rates'!$F$38*$BH490/(1+'DNO totals'!$F$99)*$CI490,0)</f>
        <v>#VALUE!</v>
      </c>
      <c r="CO490" s="37" t="e">
        <f>IF(MOD('935'!$K490,1000)=1,'Charging rates'!$G$38*$BH490/(1+'DNO totals'!$G$99)*$CJ490,0)</f>
        <v>#VALUE!</v>
      </c>
      <c r="CP490" s="52" t="e">
        <f t="shared" si="134"/>
        <v>#VALUE!</v>
      </c>
      <c r="CQ490" s="37" t="e">
        <f>IF('935'!$K490&gt;1000,'Charging rates'!$C$38*$AW490*$CF490,0)</f>
        <v>#VALUE!</v>
      </c>
      <c r="CR490" s="37" t="e">
        <f>IF(MOD('935'!$K490,1000)&gt;100,'Charging rates'!$D$38*$AW490*$CG490,0)</f>
        <v>#VALUE!</v>
      </c>
      <c r="CS490" s="37" t="e">
        <f>IF(MOD('935'!$K490,100)&gt;10,'Charging rates'!$E$38*$AW490*$CH490,0)</f>
        <v>#VALUE!</v>
      </c>
      <c r="CT490" s="52" t="e">
        <f t="shared" si="135"/>
        <v>#VALUE!</v>
      </c>
      <c r="CU490" s="33" t="e">
        <f>100*(AP490*'935'!Q490*BZ490)/'11'!B$17</f>
        <v>#VALUE!</v>
      </c>
      <c r="CV490" s="33" t="e">
        <f>100/'11'!B$17*'Charging rates'!B$10*AW490</f>
        <v>#VALUE!</v>
      </c>
      <c r="CW490" s="33" t="e">
        <f>IF(AT490=0,0,(1-BX490/AT490)*(CA490+IF('935'!Q490=0,0,(CB490*'935'!Q490*('11'!C$17-'935'!Y490)/('11'!B$17-'935'!X490)))))</f>
        <v>#VALUE!</v>
      </c>
      <c r="CX490" s="33" t="e">
        <f t="shared" si="136"/>
        <v>#VALUE!</v>
      </c>
      <c r="CY490" s="49" t="e">
        <f t="shared" si="137"/>
        <v>#VALUE!</v>
      </c>
      <c r="CZ490" s="32" t="e">
        <f>AT490*(Parameters!B$21+AU490)*IF('DNO totals'!B$323&lt;0,1,'935'!S490)</f>
        <v>#VALUE!</v>
      </c>
      <c r="DA490" s="52" t="e">
        <f>IF('DNO totals'!B$323&lt;0,1,'935'!S490)*(Parameters!B$21+AU490)</f>
        <v>#VALUE!</v>
      </c>
      <c r="DB490" s="37" t="e">
        <f>CX490+'Charging rates'!B$106*DA490*100/'11'!B$17</f>
        <v>#VALUE!</v>
      </c>
      <c r="DC490" s="37" t="e">
        <f>DB490+'Charging rates'!B$116*(Parameters!B$21+AU490)*100/'11'!B$17*IF('DNO totals'!B$323&lt;0,1,'935'!S490)</f>
        <v>#VALUE!</v>
      </c>
      <c r="DD490" s="37" t="e">
        <f>'Charging rates'!B$97*(CP490+CT490)*100/'11'!B$17</f>
        <v>#VALUE!</v>
      </c>
      <c r="DE490" s="33" t="e">
        <f>MAX(0-(CB490*AU490*'11'!C$17/'11'!B$17),DC490+DD490)</f>
        <v>#VALUE!</v>
      </c>
      <c r="DF490" s="37" t="e">
        <f>IF(BS490,IF(AU490=0,CC490,MAX(0,MIN(CC490,CC490+(DE490/'935'!Q490*('11'!B$17-'935'!X490)/('11'!C$17-'935'!Y490))))),0)</f>
        <v>#VALUE!</v>
      </c>
      <c r="DG490" s="33" t="e">
        <f t="shared" si="138"/>
        <v>#VALUE!</v>
      </c>
      <c r="DH490" s="53" t="e">
        <f t="shared" si="139"/>
        <v>#VALUE!</v>
      </c>
    </row>
    <row r="491" spans="1:112">
      <c r="A491" s="28">
        <v>391</v>
      </c>
      <c r="B491" s="47" t="e">
        <f>'935'!B491</f>
        <v>#VALUE!</v>
      </c>
      <c r="C491" s="48" t="e">
        <f>OR('935'!E491&lt;&gt;"VOID",'935'!F491&lt;&gt;"VOID",'935'!G491&lt;&gt;"VOID")</f>
        <v>#VALUE!</v>
      </c>
      <c r="D491" s="32" t="e">
        <f>IF('935'!D491="VOID",0,'935'!D491*(1-'935'!X491/'11'!B$17))</f>
        <v>#VALUE!</v>
      </c>
      <c r="E491" s="32" t="e">
        <f>IF('935'!E491="VOID",0,'935'!E491*(1-'935'!X491/'11'!B$17))</f>
        <v>#VALUE!</v>
      </c>
      <c r="F491" s="32" t="e">
        <f>IF('935'!F491="VOID",0,'935'!F491*(1-'935'!X491/'11'!B$17))</f>
        <v>#VALUE!</v>
      </c>
      <c r="G491" s="32" t="e">
        <f>IF('935'!G491="VOID",0,'935'!G491*(1-'935'!X491/'11'!B$17))</f>
        <v>#VALUE!</v>
      </c>
      <c r="H491" s="49" t="e">
        <f t="shared" si="120"/>
        <v>#VALUE!</v>
      </c>
      <c r="I491" s="50" t="e">
        <f>MATCH('935'!J491,'913'!$B$6:$B$1205,0)</f>
        <v>#VALUE!</v>
      </c>
      <c r="J491" s="50" t="e">
        <f>MATCH(INDEX('913'!$D$6:$D$1205,I491),'913'!$B$6:$B$1205,0)</f>
        <v>#VALUE!</v>
      </c>
      <c r="K491" s="50" t="e">
        <f>MATCH(INDEX('913'!$D$6:$D$1205,J491),'913'!$B$6:$B$1205,0)</f>
        <v>#VALUE!</v>
      </c>
      <c r="L491" s="50" t="e">
        <f>MATCH(INDEX('913'!$D$6:$D$1205,K491),'913'!$B$6:$B$1205,0)</f>
        <v>#VALUE!</v>
      </c>
      <c r="M491" s="50" t="e">
        <f>MATCH(INDEX('913'!$D$6:$D$1205,L491),'913'!$B$6:$B$1205,0)</f>
        <v>#VALUE!</v>
      </c>
      <c r="N491" s="50" t="e">
        <f>MATCH(INDEX('913'!$D$6:$D$1205,M491),'913'!$B$6:$B$1205,0)</f>
        <v>#VALUE!</v>
      </c>
      <c r="O491" s="50" t="e">
        <f>MATCH(INDEX('913'!$D$6:$D$1205,N491),'913'!$B$6:$B$1205,0)</f>
        <v>#VALUE!</v>
      </c>
      <c r="P491" s="51" t="e">
        <f>MATCH(INDEX('913'!$D$6:$D$1205,O491),'913'!$B$6:$B$1205,0)</f>
        <v>#VALUE!</v>
      </c>
      <c r="Q491" s="37">
        <f>IF(ISNUMBER(I491),MAX(0,INDEX('913'!$E$6:$E$1205,I491)),0)</f>
        <v>0</v>
      </c>
      <c r="R491" s="37">
        <f>IF(ISNUMBER(J491),MAX(0,INDEX('913'!$E$6:$E$1205,J491)),0)</f>
        <v>0</v>
      </c>
      <c r="S491" s="37">
        <f>IF(ISNUMBER(K491),MAX(0,INDEX('913'!$E$6:$E$1205,K491)),0)</f>
        <v>0</v>
      </c>
      <c r="T491" s="37">
        <f>IF(ISNUMBER(L491),MAX(0,INDEX('913'!$E$6:$E$1205,L491)),0)</f>
        <v>0</v>
      </c>
      <c r="U491" s="37">
        <f>IF(ISNUMBER(M491),MAX(0,INDEX('913'!$E$6:$E$1205,M491)),0)</f>
        <v>0</v>
      </c>
      <c r="V491" s="37">
        <f>IF(ISNUMBER(N491),MAX(0,INDEX('913'!$E$6:$E$1205,N491)),0)</f>
        <v>0</v>
      </c>
      <c r="W491" s="37">
        <f>IF(ISNUMBER(O491),MAX(0,INDEX('913'!$E$6:$E$1205,O491)),0)</f>
        <v>0</v>
      </c>
      <c r="X491" s="52">
        <f>IF(ISNUMBER(P491),MAX(0,INDEX('913'!$E$6:$E$1205,P491)),0)</f>
        <v>0</v>
      </c>
      <c r="Y491" s="37">
        <f>IF(ISNUMBER(I491),MAX(0,INDEX('913'!$F$6:$F$1205,I491)),0)</f>
        <v>0</v>
      </c>
      <c r="Z491" s="37">
        <f>IF(ISNUMBER(J491),MAX(0,INDEX('913'!$F$6:$F$1205,J491)),0)</f>
        <v>0</v>
      </c>
      <c r="AA491" s="37">
        <f>IF(ISNUMBER(K491),MAX(0,INDEX('913'!$F$6:$F$1205,K491)),0)</f>
        <v>0</v>
      </c>
      <c r="AB491" s="37">
        <f>IF(ISNUMBER(L491),MAX(0,INDEX('913'!$F$6:$F$1205,L491)),0)</f>
        <v>0</v>
      </c>
      <c r="AC491" s="37">
        <f>IF(ISNUMBER(M491),MAX(0,INDEX('913'!$F$6:$F$1205,M491)),0)</f>
        <v>0</v>
      </c>
      <c r="AD491" s="37">
        <f>IF(ISNUMBER(N491),MAX(0,INDEX('913'!$F$6:$F$1205,N491)),0)</f>
        <v>0</v>
      </c>
      <c r="AE491" s="37">
        <f>IF(ISNUMBER(O491),MAX(0,INDEX('913'!$F$6:$F$1205,O491)),0)</f>
        <v>0</v>
      </c>
      <c r="AF491" s="37">
        <f>IF(ISNUMBER(P491),MAX(0,INDEX('913'!$F$6:$F$1205,P491)),0)</f>
        <v>0</v>
      </c>
      <c r="AG491" s="32">
        <f>IF(ISNUMBER(I491),SQRT(INDEX('913'!$I$6:$I$1205,I491)^2+INDEX('913'!$J$6:$J$1205,I491)^2),0)</f>
        <v>0</v>
      </c>
      <c r="AH491" s="32">
        <f>IF(ISNUMBER(J491),SQRT(INDEX('913'!$I$6:$I$1205,J491)^2+INDEX('913'!$J$6:$J$1205,J491)^2),0)</f>
        <v>0</v>
      </c>
      <c r="AI491" s="32">
        <f>IF(ISNUMBER(K491),SQRT(INDEX('913'!$I$6:$I$1205,K491)^2+INDEX('913'!$J$6:$J$1205,K491)^2),0)</f>
        <v>0</v>
      </c>
      <c r="AJ491" s="32">
        <f>IF(ISNUMBER(L491),SQRT(INDEX('913'!$I$6:$I$1205,L491)^2+INDEX('913'!$J$6:$J$1205,L491)^2),0)</f>
        <v>0</v>
      </c>
      <c r="AK491" s="32">
        <f>IF(ISNUMBER(M491),SQRT(INDEX('913'!$I$6:$I$1205,M491)^2+INDEX('913'!$J$6:$J$1205,M491)^2),0)</f>
        <v>0</v>
      </c>
      <c r="AL491" s="32">
        <f>IF(ISNUMBER(N491),SQRT(INDEX('913'!$I$6:$I$1205,N491)^2+INDEX('913'!$J$6:$J$1205,N491)^2),0)</f>
        <v>0</v>
      </c>
      <c r="AM491" s="32">
        <f>IF(ISNUMBER(O491),SQRT(INDEX('913'!$I$6:$I$1205,O491)^2+INDEX('913'!$J$6:$J$1205,O491)^2),0)</f>
        <v>0</v>
      </c>
      <c r="AN491" s="49">
        <f>IF(ISNUMBER(P491),SQRT(INDEX('913'!$I$6:$I$1205,P491)^2+INDEX('913'!$J$6:$J$1205,P491)^2),0)</f>
        <v>0</v>
      </c>
      <c r="AO491" s="37">
        <f t="shared" si="121"/>
        <v>0</v>
      </c>
      <c r="AP491" s="37">
        <f t="shared" si="122"/>
        <v>0</v>
      </c>
      <c r="AQ491" s="33" t="e">
        <f>-100*'935'!W491*(AO491+AP491)/'11'!C$17</f>
        <v>#VALUE!</v>
      </c>
      <c r="AR491" s="37" t="e">
        <f t="shared" si="123"/>
        <v>#VALUE!</v>
      </c>
      <c r="AS491" s="52" t="e">
        <f t="shared" si="124"/>
        <v>#VALUE!</v>
      </c>
      <c r="AT491" s="32" t="e">
        <f>IF('935'!C491="VOID",0,('935'!C491*(1-'935'!X491/'11'!B$17)))</f>
        <v>#VALUE!</v>
      </c>
      <c r="AU491" s="52" t="e">
        <f>'935'!Q491*(1-'935'!Y491/'11'!C$17)/(1-'935'!X491/'11'!B$17)</f>
        <v>#VALUE!</v>
      </c>
      <c r="AV491" s="37" t="e">
        <f>INDEX('DNO totals'!$B$57:$G$57,IF('935'!K491,IF(MOD('935'!K491,1000),IF(MOD('935'!K491,100),IF(MOD('935'!K491,10),IF(MOD('935'!K491,1000)=1,6,5),4),3),2),1))</f>
        <v>#VALUE!</v>
      </c>
      <c r="AW491" s="52" t="e">
        <f t="shared" si="125"/>
        <v>#VALUE!</v>
      </c>
      <c r="AX491" s="32" t="e">
        <f>IF('935'!V491="VOID",0,'935'!V491*(1-'935'!X491/'11'!B$17))</f>
        <v>#VALUE!</v>
      </c>
      <c r="AY491" s="33" t="e">
        <f>IF(H491,-100*'Charging rates'!B$10/'11'!B$17*AX491/H491,0)</f>
        <v>#VALUE!</v>
      </c>
      <c r="AZ491" s="33" t="e">
        <f>IF(C491,'DNO totals'!B$41,0)</f>
        <v>#VALUE!</v>
      </c>
      <c r="BA491" s="33" t="e">
        <f t="shared" si="126"/>
        <v>#VALUE!</v>
      </c>
      <c r="BB491" s="33" t="e">
        <f t="shared" si="127"/>
        <v>#VALUE!</v>
      </c>
      <c r="BC491" s="53" t="e">
        <f t="shared" si="128"/>
        <v>#VALUE!</v>
      </c>
      <c r="BD491" s="32" t="e">
        <f>IF(AT491,'935'!H491*AT491/(AT491+D491+H491),0)</f>
        <v>#VALUE!</v>
      </c>
      <c r="BE491" s="32" t="e">
        <f>IF(H491,'935'!H491*H491/(AT491+D491+H491),0)</f>
        <v>#VALUE!</v>
      </c>
      <c r="BF491" s="32" t="e">
        <f>BD491*(1-'935'!X491/'11'!B$17)</f>
        <v>#VALUE!</v>
      </c>
      <c r="BG491" s="49" t="e">
        <f>BE491*(1-'935'!X491/'11'!B$17)</f>
        <v>#VALUE!</v>
      </c>
      <c r="BH491" s="52" t="e">
        <f>AV491*Parameters!B$6</f>
        <v>#VALUE!</v>
      </c>
      <c r="BI491" s="37" t="e">
        <f>IF('935'!$K491=1000,'Charging rates'!$C$38*$BH491/(1+'DNO totals'!$C$99)*'935'!$L491,0)</f>
        <v>#VALUE!</v>
      </c>
      <c r="BJ491" s="37" t="e">
        <f>IF(MOD('935'!$K491,1000)=100,'Charging rates'!$D$38*$BH491/(1+'DNO totals'!$D$99)*'935'!$M491,0)</f>
        <v>#VALUE!</v>
      </c>
      <c r="BK491" s="37" t="e">
        <f>IF(MOD('935'!$K491,100)=10,'Charging rates'!$E$38*$BH491/(1+'DNO totals'!$E$99)*'935'!$N491,0)</f>
        <v>#VALUE!</v>
      </c>
      <c r="BL491" s="37" t="e">
        <f>IF(AND(MOD('935'!$K491,10)&gt;0,MOD('935'!$K491,1000)&gt;1),'Charging rates'!$F$38*$BH491/(1+'DNO totals'!$F$99)*'935'!$O491,0)</f>
        <v>#VALUE!</v>
      </c>
      <c r="BM491" s="37" t="e">
        <f>IF(MOD('935'!$K491,1000)=1,'Charging rates'!$G$38*$BH491/(1+'DNO totals'!$G$99)*'935'!$P491,0)</f>
        <v>#VALUE!</v>
      </c>
      <c r="BN491" s="52" t="e">
        <f t="shared" si="129"/>
        <v>#VALUE!</v>
      </c>
      <c r="BO491" s="37" t="e">
        <f>IF('935'!$K491&gt;1000,'Charging rates'!$C$38*$AW491*'935'!$L491,0)</f>
        <v>#VALUE!</v>
      </c>
      <c r="BP491" s="37" t="e">
        <f>IF(MOD('935'!$K491,1000)&gt;100,'Charging rates'!$D$38*$AW491*'935'!$M491,0)</f>
        <v>#VALUE!</v>
      </c>
      <c r="BQ491" s="37" t="e">
        <f>IF(MOD('935'!$K491,100)&gt;10,'Charging rates'!$E$38*$AW491*'935'!$N491,0)</f>
        <v>#VALUE!</v>
      </c>
      <c r="BR491" s="52" t="e">
        <f t="shared" si="130"/>
        <v>#VALUE!</v>
      </c>
      <c r="BS491" s="48" t="e">
        <f>'935'!C491&lt;&gt;"VOID"</f>
        <v>#VALUE!</v>
      </c>
      <c r="BT491" s="33" t="e">
        <f>IF(BS491,(100/'11'!B$17*BD491*((1-'935'!I491)*'Charging rates'!B$51+'Charging rates'!B$63)),0)</f>
        <v>#VALUE!</v>
      </c>
      <c r="BU491" s="33" t="e">
        <f>100/'11'!B$17*BG491*('Charging rates'!B$51+'Charging rates'!B$63)</f>
        <v>#VALUE!</v>
      </c>
      <c r="BV491" s="33" t="e">
        <f>100/'11'!B$17*BE491*('Charging rates'!B$51+'Charging rates'!B$63)</f>
        <v>#VALUE!</v>
      </c>
      <c r="BW491" s="53" t="e">
        <f t="shared" si="131"/>
        <v>#VALUE!</v>
      </c>
      <c r="BX491" s="32" t="e">
        <f>AT491-('935'!T491*(1-'935'!X491/'11'!B$17))</f>
        <v>#VALUE!</v>
      </c>
      <c r="BY491" s="32">
        <f>0-IF(ISNUMBER(I491),INDEX('913'!$I$6:$I$1205,I491),0)-IF(ISNUMBER(J491),INDEX('913'!$I$6:$I$1205,J491),0)-IF(ISNUMBER(K491),INDEX('913'!$I$6:$I$1205,K491),0)-IF(ISNUMBER(L491),INDEX('913'!$I$6:$I$1205,L491),0)-IF(ISNUMBER(M491),INDEX('913'!$I$6:$I$1205,M491),0)-IF(ISNUMBER(N491),INDEX('913'!$I$6:$I$1205,N491),0)-IF(ISNUMBER(O491),INDEX('913'!$I$6:$I$1205,O491),0)-IF(ISNUMBER(P491),INDEX('913'!$I$6:$I$1205,P491),0)</f>
        <v>0</v>
      </c>
      <c r="BZ491" s="37">
        <f>IF(BY491=0,1,MAX(1,SQRT(BY491^2+(IF(ISNUMBER(I491),INDEX('913'!$J$6:$J$1205,I491),0)+IF(ISNUMBER(J491),INDEX('913'!$J$6:$J$1205,J491),0)+IF(ISNUMBER(K491),INDEX('913'!$J$6:$J$1205,K491),0)+IF(ISNUMBER(L491),INDEX('913'!$J$6:$J$1205,L491),0)+IF(ISNUMBER(M491),INDEX('913'!$J$6:$J$1205,M491),0)+IF(ISNUMBER(N491),INDEX('913'!$J$6:$J$1205,N491),0)+IF(ISNUMBER(O491),INDEX('913'!$J$6:$J$1205,O491),0)+IF(ISNUMBER(P491),INDEX('913'!$J$6:$J$1205,P491),0))^2)/BY491))</f>
        <v>1</v>
      </c>
      <c r="CA491" s="33" t="e">
        <f>100*AO491/'11'!B$17</f>
        <v>#VALUE!</v>
      </c>
      <c r="CB491" s="37" t="e">
        <f>100*(AP491*BZ491)/'11'!C$17</f>
        <v>#VALUE!</v>
      </c>
      <c r="CC491" s="37" t="e">
        <f t="shared" si="132"/>
        <v>#VALUE!</v>
      </c>
      <c r="CD491" s="33" t="e">
        <f t="shared" si="133"/>
        <v>#VALUE!</v>
      </c>
      <c r="CE491" s="54" t="e">
        <f>'11'!C$17-'935'!Y491</f>
        <v>#VALUE!</v>
      </c>
      <c r="CF491" s="37" t="e">
        <f>MAX('DNO totals'!B$312+0,MIN('935'!L491+0,'DNO totals'!B$304+0))</f>
        <v>#VALUE!</v>
      </c>
      <c r="CG491" s="37" t="e">
        <f>MAX('DNO totals'!C$312+0,MIN('935'!M491+0,'DNO totals'!C$304+0))</f>
        <v>#VALUE!</v>
      </c>
      <c r="CH491" s="37" t="e">
        <f>MAX('DNO totals'!D$312+0,MIN('935'!N491+0,'DNO totals'!D$304+0))</f>
        <v>#VALUE!</v>
      </c>
      <c r="CI491" s="37" t="e">
        <f>MAX('DNO totals'!E$312+0,MIN('935'!O491+0,'DNO totals'!E$304+0))</f>
        <v>#VALUE!</v>
      </c>
      <c r="CJ491" s="52" t="e">
        <f>MAX('DNO totals'!F$312+0,MIN('935'!P491+0,'DNO totals'!F$304+0))</f>
        <v>#VALUE!</v>
      </c>
      <c r="CK491" s="37" t="e">
        <f>IF('935'!$K491=1000,'Charging rates'!$C$38*$BH491/(1+'DNO totals'!$C$99)*$CF491,0)</f>
        <v>#VALUE!</v>
      </c>
      <c r="CL491" s="37" t="e">
        <f>IF(MOD('935'!$K491,1000)=100,'Charging rates'!$D$38*$BH491/(1+'DNO totals'!$D$99)*$CG491,0)</f>
        <v>#VALUE!</v>
      </c>
      <c r="CM491" s="37" t="e">
        <f>IF(MOD('935'!$K491,100)=10,'Charging rates'!$E$38*$BH491/(1+'DNO totals'!$E$99)*$CH491,0)</f>
        <v>#VALUE!</v>
      </c>
      <c r="CN491" s="37" t="e">
        <f>IF(AND(MOD('935'!$K491,10)&gt;0,MOD('935'!$K491,1000)&gt;1),'Charging rates'!$F$38*$BH491/(1+'DNO totals'!$F$99)*$CI491,0)</f>
        <v>#VALUE!</v>
      </c>
      <c r="CO491" s="37" t="e">
        <f>IF(MOD('935'!$K491,1000)=1,'Charging rates'!$G$38*$BH491/(1+'DNO totals'!$G$99)*$CJ491,0)</f>
        <v>#VALUE!</v>
      </c>
      <c r="CP491" s="52" t="e">
        <f t="shared" si="134"/>
        <v>#VALUE!</v>
      </c>
      <c r="CQ491" s="37" t="e">
        <f>IF('935'!$K491&gt;1000,'Charging rates'!$C$38*$AW491*$CF491,0)</f>
        <v>#VALUE!</v>
      </c>
      <c r="CR491" s="37" t="e">
        <f>IF(MOD('935'!$K491,1000)&gt;100,'Charging rates'!$D$38*$AW491*$CG491,0)</f>
        <v>#VALUE!</v>
      </c>
      <c r="CS491" s="37" t="e">
        <f>IF(MOD('935'!$K491,100)&gt;10,'Charging rates'!$E$38*$AW491*$CH491,0)</f>
        <v>#VALUE!</v>
      </c>
      <c r="CT491" s="52" t="e">
        <f t="shared" si="135"/>
        <v>#VALUE!</v>
      </c>
      <c r="CU491" s="33" t="e">
        <f>100*(AP491*'935'!Q491*BZ491)/'11'!B$17</f>
        <v>#VALUE!</v>
      </c>
      <c r="CV491" s="33" t="e">
        <f>100/'11'!B$17*'Charging rates'!B$10*AW491</f>
        <v>#VALUE!</v>
      </c>
      <c r="CW491" s="33" t="e">
        <f>IF(AT491=0,0,(1-BX491/AT491)*(CA491+IF('935'!Q491=0,0,(CB491*'935'!Q491*('11'!C$17-'935'!Y491)/('11'!B$17-'935'!X491)))))</f>
        <v>#VALUE!</v>
      </c>
      <c r="CX491" s="33" t="e">
        <f t="shared" si="136"/>
        <v>#VALUE!</v>
      </c>
      <c r="CY491" s="49" t="e">
        <f t="shared" si="137"/>
        <v>#VALUE!</v>
      </c>
      <c r="CZ491" s="32" t="e">
        <f>AT491*(Parameters!B$21+AU491)*IF('DNO totals'!B$323&lt;0,1,'935'!S491)</f>
        <v>#VALUE!</v>
      </c>
      <c r="DA491" s="52" t="e">
        <f>IF('DNO totals'!B$323&lt;0,1,'935'!S491)*(Parameters!B$21+AU491)</f>
        <v>#VALUE!</v>
      </c>
      <c r="DB491" s="37" t="e">
        <f>CX491+'Charging rates'!B$106*DA491*100/'11'!B$17</f>
        <v>#VALUE!</v>
      </c>
      <c r="DC491" s="37" t="e">
        <f>DB491+'Charging rates'!B$116*(Parameters!B$21+AU491)*100/'11'!B$17*IF('DNO totals'!B$323&lt;0,1,'935'!S491)</f>
        <v>#VALUE!</v>
      </c>
      <c r="DD491" s="37" t="e">
        <f>'Charging rates'!B$97*(CP491+CT491)*100/'11'!B$17</f>
        <v>#VALUE!</v>
      </c>
      <c r="DE491" s="33" t="e">
        <f>MAX(0-(CB491*AU491*'11'!C$17/'11'!B$17),DC491+DD491)</f>
        <v>#VALUE!</v>
      </c>
      <c r="DF491" s="37" t="e">
        <f>IF(BS491,IF(AU491=0,CC491,MAX(0,MIN(CC491,CC491+(DE491/'935'!Q491*('11'!B$17-'935'!X491)/('11'!C$17-'935'!Y491))))),0)</f>
        <v>#VALUE!</v>
      </c>
      <c r="DG491" s="33" t="e">
        <f t="shared" si="138"/>
        <v>#VALUE!</v>
      </c>
      <c r="DH491" s="53" t="e">
        <f t="shared" si="139"/>
        <v>#VALUE!</v>
      </c>
    </row>
    <row r="492" spans="1:112">
      <c r="A492" s="28">
        <v>392</v>
      </c>
      <c r="B492" s="47" t="e">
        <f>'935'!B492</f>
        <v>#VALUE!</v>
      </c>
      <c r="C492" s="48" t="e">
        <f>OR('935'!E492&lt;&gt;"VOID",'935'!F492&lt;&gt;"VOID",'935'!G492&lt;&gt;"VOID")</f>
        <v>#VALUE!</v>
      </c>
      <c r="D492" s="32" t="e">
        <f>IF('935'!D492="VOID",0,'935'!D492*(1-'935'!X492/'11'!B$17))</f>
        <v>#VALUE!</v>
      </c>
      <c r="E492" s="32" t="e">
        <f>IF('935'!E492="VOID",0,'935'!E492*(1-'935'!X492/'11'!B$17))</f>
        <v>#VALUE!</v>
      </c>
      <c r="F492" s="32" t="e">
        <f>IF('935'!F492="VOID",0,'935'!F492*(1-'935'!X492/'11'!B$17))</f>
        <v>#VALUE!</v>
      </c>
      <c r="G492" s="32" t="e">
        <f>IF('935'!G492="VOID",0,'935'!G492*(1-'935'!X492/'11'!B$17))</f>
        <v>#VALUE!</v>
      </c>
      <c r="H492" s="49" t="e">
        <f t="shared" si="120"/>
        <v>#VALUE!</v>
      </c>
      <c r="I492" s="50" t="e">
        <f>MATCH('935'!J492,'913'!$B$6:$B$1205,0)</f>
        <v>#VALUE!</v>
      </c>
      <c r="J492" s="50" t="e">
        <f>MATCH(INDEX('913'!$D$6:$D$1205,I492),'913'!$B$6:$B$1205,0)</f>
        <v>#VALUE!</v>
      </c>
      <c r="K492" s="50" t="e">
        <f>MATCH(INDEX('913'!$D$6:$D$1205,J492),'913'!$B$6:$B$1205,0)</f>
        <v>#VALUE!</v>
      </c>
      <c r="L492" s="50" t="e">
        <f>MATCH(INDEX('913'!$D$6:$D$1205,K492),'913'!$B$6:$B$1205,0)</f>
        <v>#VALUE!</v>
      </c>
      <c r="M492" s="50" t="e">
        <f>MATCH(INDEX('913'!$D$6:$D$1205,L492),'913'!$B$6:$B$1205,0)</f>
        <v>#VALUE!</v>
      </c>
      <c r="N492" s="50" t="e">
        <f>MATCH(INDEX('913'!$D$6:$D$1205,M492),'913'!$B$6:$B$1205,0)</f>
        <v>#VALUE!</v>
      </c>
      <c r="O492" s="50" t="e">
        <f>MATCH(INDEX('913'!$D$6:$D$1205,N492),'913'!$B$6:$B$1205,0)</f>
        <v>#VALUE!</v>
      </c>
      <c r="P492" s="51" t="e">
        <f>MATCH(INDEX('913'!$D$6:$D$1205,O492),'913'!$B$6:$B$1205,0)</f>
        <v>#VALUE!</v>
      </c>
      <c r="Q492" s="37">
        <f>IF(ISNUMBER(I492),MAX(0,INDEX('913'!$E$6:$E$1205,I492)),0)</f>
        <v>0</v>
      </c>
      <c r="R492" s="37">
        <f>IF(ISNUMBER(J492),MAX(0,INDEX('913'!$E$6:$E$1205,J492)),0)</f>
        <v>0</v>
      </c>
      <c r="S492" s="37">
        <f>IF(ISNUMBER(K492),MAX(0,INDEX('913'!$E$6:$E$1205,K492)),0)</f>
        <v>0</v>
      </c>
      <c r="T492" s="37">
        <f>IF(ISNUMBER(L492),MAX(0,INDEX('913'!$E$6:$E$1205,L492)),0)</f>
        <v>0</v>
      </c>
      <c r="U492" s="37">
        <f>IF(ISNUMBER(M492),MAX(0,INDEX('913'!$E$6:$E$1205,M492)),0)</f>
        <v>0</v>
      </c>
      <c r="V492" s="37">
        <f>IF(ISNUMBER(N492),MAX(0,INDEX('913'!$E$6:$E$1205,N492)),0)</f>
        <v>0</v>
      </c>
      <c r="W492" s="37">
        <f>IF(ISNUMBER(O492),MAX(0,INDEX('913'!$E$6:$E$1205,O492)),0)</f>
        <v>0</v>
      </c>
      <c r="X492" s="52">
        <f>IF(ISNUMBER(P492),MAX(0,INDEX('913'!$E$6:$E$1205,P492)),0)</f>
        <v>0</v>
      </c>
      <c r="Y492" s="37">
        <f>IF(ISNUMBER(I492),MAX(0,INDEX('913'!$F$6:$F$1205,I492)),0)</f>
        <v>0</v>
      </c>
      <c r="Z492" s="37">
        <f>IF(ISNUMBER(J492),MAX(0,INDEX('913'!$F$6:$F$1205,J492)),0)</f>
        <v>0</v>
      </c>
      <c r="AA492" s="37">
        <f>IF(ISNUMBER(K492),MAX(0,INDEX('913'!$F$6:$F$1205,K492)),0)</f>
        <v>0</v>
      </c>
      <c r="AB492" s="37">
        <f>IF(ISNUMBER(L492),MAX(0,INDEX('913'!$F$6:$F$1205,L492)),0)</f>
        <v>0</v>
      </c>
      <c r="AC492" s="37">
        <f>IF(ISNUMBER(M492),MAX(0,INDEX('913'!$F$6:$F$1205,M492)),0)</f>
        <v>0</v>
      </c>
      <c r="AD492" s="37">
        <f>IF(ISNUMBER(N492),MAX(0,INDEX('913'!$F$6:$F$1205,N492)),0)</f>
        <v>0</v>
      </c>
      <c r="AE492" s="37">
        <f>IF(ISNUMBER(O492),MAX(0,INDEX('913'!$F$6:$F$1205,O492)),0)</f>
        <v>0</v>
      </c>
      <c r="AF492" s="37">
        <f>IF(ISNUMBER(P492),MAX(0,INDEX('913'!$F$6:$F$1205,P492)),0)</f>
        <v>0</v>
      </c>
      <c r="AG492" s="32">
        <f>IF(ISNUMBER(I492),SQRT(INDEX('913'!$I$6:$I$1205,I492)^2+INDEX('913'!$J$6:$J$1205,I492)^2),0)</f>
        <v>0</v>
      </c>
      <c r="AH492" s="32">
        <f>IF(ISNUMBER(J492),SQRT(INDEX('913'!$I$6:$I$1205,J492)^2+INDEX('913'!$J$6:$J$1205,J492)^2),0)</f>
        <v>0</v>
      </c>
      <c r="AI492" s="32">
        <f>IF(ISNUMBER(K492),SQRT(INDEX('913'!$I$6:$I$1205,K492)^2+INDEX('913'!$J$6:$J$1205,K492)^2),0)</f>
        <v>0</v>
      </c>
      <c r="AJ492" s="32">
        <f>IF(ISNUMBER(L492),SQRT(INDEX('913'!$I$6:$I$1205,L492)^2+INDEX('913'!$J$6:$J$1205,L492)^2),0)</f>
        <v>0</v>
      </c>
      <c r="AK492" s="32">
        <f>IF(ISNUMBER(M492),SQRT(INDEX('913'!$I$6:$I$1205,M492)^2+INDEX('913'!$J$6:$J$1205,M492)^2),0)</f>
        <v>0</v>
      </c>
      <c r="AL492" s="32">
        <f>IF(ISNUMBER(N492),SQRT(INDEX('913'!$I$6:$I$1205,N492)^2+INDEX('913'!$J$6:$J$1205,N492)^2),0)</f>
        <v>0</v>
      </c>
      <c r="AM492" s="32">
        <f>IF(ISNUMBER(O492),SQRT(INDEX('913'!$I$6:$I$1205,O492)^2+INDEX('913'!$J$6:$J$1205,O492)^2),0)</f>
        <v>0</v>
      </c>
      <c r="AN492" s="49">
        <f>IF(ISNUMBER(P492),SQRT(INDEX('913'!$I$6:$I$1205,P492)^2+INDEX('913'!$J$6:$J$1205,P492)^2),0)</f>
        <v>0</v>
      </c>
      <c r="AO492" s="37">
        <f t="shared" si="121"/>
        <v>0</v>
      </c>
      <c r="AP492" s="37">
        <f t="shared" si="122"/>
        <v>0</v>
      </c>
      <c r="AQ492" s="33" t="e">
        <f>-100*'935'!W492*(AO492+AP492)/'11'!C$17</f>
        <v>#VALUE!</v>
      </c>
      <c r="AR492" s="37" t="e">
        <f t="shared" si="123"/>
        <v>#VALUE!</v>
      </c>
      <c r="AS492" s="52" t="e">
        <f t="shared" si="124"/>
        <v>#VALUE!</v>
      </c>
      <c r="AT492" s="32" t="e">
        <f>IF('935'!C492="VOID",0,('935'!C492*(1-'935'!X492/'11'!B$17)))</f>
        <v>#VALUE!</v>
      </c>
      <c r="AU492" s="52" t="e">
        <f>'935'!Q492*(1-'935'!Y492/'11'!C$17)/(1-'935'!X492/'11'!B$17)</f>
        <v>#VALUE!</v>
      </c>
      <c r="AV492" s="37" t="e">
        <f>INDEX('DNO totals'!$B$57:$G$57,IF('935'!K492,IF(MOD('935'!K492,1000),IF(MOD('935'!K492,100),IF(MOD('935'!K492,10),IF(MOD('935'!K492,1000)=1,6,5),4),3),2),1))</f>
        <v>#VALUE!</v>
      </c>
      <c r="AW492" s="52" t="e">
        <f t="shared" si="125"/>
        <v>#VALUE!</v>
      </c>
      <c r="AX492" s="32" t="e">
        <f>IF('935'!V492="VOID",0,'935'!V492*(1-'935'!X492/'11'!B$17))</f>
        <v>#VALUE!</v>
      </c>
      <c r="AY492" s="33" t="e">
        <f>IF(H492,-100*'Charging rates'!B$10/'11'!B$17*AX492/H492,0)</f>
        <v>#VALUE!</v>
      </c>
      <c r="AZ492" s="33" t="e">
        <f>IF(C492,'DNO totals'!B$41,0)</f>
        <v>#VALUE!</v>
      </c>
      <c r="BA492" s="33" t="e">
        <f t="shared" si="126"/>
        <v>#VALUE!</v>
      </c>
      <c r="BB492" s="33" t="e">
        <f t="shared" si="127"/>
        <v>#VALUE!</v>
      </c>
      <c r="BC492" s="53" t="e">
        <f t="shared" si="128"/>
        <v>#VALUE!</v>
      </c>
      <c r="BD492" s="32" t="e">
        <f>IF(AT492,'935'!H492*AT492/(AT492+D492+H492),0)</f>
        <v>#VALUE!</v>
      </c>
      <c r="BE492" s="32" t="e">
        <f>IF(H492,'935'!H492*H492/(AT492+D492+H492),0)</f>
        <v>#VALUE!</v>
      </c>
      <c r="BF492" s="32" t="e">
        <f>BD492*(1-'935'!X492/'11'!B$17)</f>
        <v>#VALUE!</v>
      </c>
      <c r="BG492" s="49" t="e">
        <f>BE492*(1-'935'!X492/'11'!B$17)</f>
        <v>#VALUE!</v>
      </c>
      <c r="BH492" s="52" t="e">
        <f>AV492*Parameters!B$6</f>
        <v>#VALUE!</v>
      </c>
      <c r="BI492" s="37" t="e">
        <f>IF('935'!$K492=1000,'Charging rates'!$C$38*$BH492/(1+'DNO totals'!$C$99)*'935'!$L492,0)</f>
        <v>#VALUE!</v>
      </c>
      <c r="BJ492" s="37" t="e">
        <f>IF(MOD('935'!$K492,1000)=100,'Charging rates'!$D$38*$BH492/(1+'DNO totals'!$D$99)*'935'!$M492,0)</f>
        <v>#VALUE!</v>
      </c>
      <c r="BK492" s="37" t="e">
        <f>IF(MOD('935'!$K492,100)=10,'Charging rates'!$E$38*$BH492/(1+'DNO totals'!$E$99)*'935'!$N492,0)</f>
        <v>#VALUE!</v>
      </c>
      <c r="BL492" s="37" t="e">
        <f>IF(AND(MOD('935'!$K492,10)&gt;0,MOD('935'!$K492,1000)&gt;1),'Charging rates'!$F$38*$BH492/(1+'DNO totals'!$F$99)*'935'!$O492,0)</f>
        <v>#VALUE!</v>
      </c>
      <c r="BM492" s="37" t="e">
        <f>IF(MOD('935'!$K492,1000)=1,'Charging rates'!$G$38*$BH492/(1+'DNO totals'!$G$99)*'935'!$P492,0)</f>
        <v>#VALUE!</v>
      </c>
      <c r="BN492" s="52" t="e">
        <f t="shared" si="129"/>
        <v>#VALUE!</v>
      </c>
      <c r="BO492" s="37" t="e">
        <f>IF('935'!$K492&gt;1000,'Charging rates'!$C$38*$AW492*'935'!$L492,0)</f>
        <v>#VALUE!</v>
      </c>
      <c r="BP492" s="37" t="e">
        <f>IF(MOD('935'!$K492,1000)&gt;100,'Charging rates'!$D$38*$AW492*'935'!$M492,0)</f>
        <v>#VALUE!</v>
      </c>
      <c r="BQ492" s="37" t="e">
        <f>IF(MOD('935'!$K492,100)&gt;10,'Charging rates'!$E$38*$AW492*'935'!$N492,0)</f>
        <v>#VALUE!</v>
      </c>
      <c r="BR492" s="52" t="e">
        <f t="shared" si="130"/>
        <v>#VALUE!</v>
      </c>
      <c r="BS492" s="48" t="e">
        <f>'935'!C492&lt;&gt;"VOID"</f>
        <v>#VALUE!</v>
      </c>
      <c r="BT492" s="33" t="e">
        <f>IF(BS492,(100/'11'!B$17*BD492*((1-'935'!I492)*'Charging rates'!B$51+'Charging rates'!B$63)),0)</f>
        <v>#VALUE!</v>
      </c>
      <c r="BU492" s="33" t="e">
        <f>100/'11'!B$17*BG492*('Charging rates'!B$51+'Charging rates'!B$63)</f>
        <v>#VALUE!</v>
      </c>
      <c r="BV492" s="33" t="e">
        <f>100/'11'!B$17*BE492*('Charging rates'!B$51+'Charging rates'!B$63)</f>
        <v>#VALUE!</v>
      </c>
      <c r="BW492" s="53" t="e">
        <f t="shared" si="131"/>
        <v>#VALUE!</v>
      </c>
      <c r="BX492" s="32" t="e">
        <f>AT492-('935'!T492*(1-'935'!X492/'11'!B$17))</f>
        <v>#VALUE!</v>
      </c>
      <c r="BY492" s="32">
        <f>0-IF(ISNUMBER(I492),INDEX('913'!$I$6:$I$1205,I492),0)-IF(ISNUMBER(J492),INDEX('913'!$I$6:$I$1205,J492),0)-IF(ISNUMBER(K492),INDEX('913'!$I$6:$I$1205,K492),0)-IF(ISNUMBER(L492),INDEX('913'!$I$6:$I$1205,L492),0)-IF(ISNUMBER(M492),INDEX('913'!$I$6:$I$1205,M492),0)-IF(ISNUMBER(N492),INDEX('913'!$I$6:$I$1205,N492),0)-IF(ISNUMBER(O492),INDEX('913'!$I$6:$I$1205,O492),0)-IF(ISNUMBER(P492),INDEX('913'!$I$6:$I$1205,P492),0)</f>
        <v>0</v>
      </c>
      <c r="BZ492" s="37">
        <f>IF(BY492=0,1,MAX(1,SQRT(BY492^2+(IF(ISNUMBER(I492),INDEX('913'!$J$6:$J$1205,I492),0)+IF(ISNUMBER(J492),INDEX('913'!$J$6:$J$1205,J492),0)+IF(ISNUMBER(K492),INDEX('913'!$J$6:$J$1205,K492),0)+IF(ISNUMBER(L492),INDEX('913'!$J$6:$J$1205,L492),0)+IF(ISNUMBER(M492),INDEX('913'!$J$6:$J$1205,M492),0)+IF(ISNUMBER(N492),INDEX('913'!$J$6:$J$1205,N492),0)+IF(ISNUMBER(O492),INDEX('913'!$J$6:$J$1205,O492),0)+IF(ISNUMBER(P492),INDEX('913'!$J$6:$J$1205,P492),0))^2)/BY492))</f>
        <v>1</v>
      </c>
      <c r="CA492" s="33" t="e">
        <f>100*AO492/'11'!B$17</f>
        <v>#VALUE!</v>
      </c>
      <c r="CB492" s="37" t="e">
        <f>100*(AP492*BZ492)/'11'!C$17</f>
        <v>#VALUE!</v>
      </c>
      <c r="CC492" s="37" t="e">
        <f t="shared" si="132"/>
        <v>#VALUE!</v>
      </c>
      <c r="CD492" s="33" t="e">
        <f t="shared" si="133"/>
        <v>#VALUE!</v>
      </c>
      <c r="CE492" s="54" t="e">
        <f>'11'!C$17-'935'!Y492</f>
        <v>#VALUE!</v>
      </c>
      <c r="CF492" s="37" t="e">
        <f>MAX('DNO totals'!B$312+0,MIN('935'!L492+0,'DNO totals'!B$304+0))</f>
        <v>#VALUE!</v>
      </c>
      <c r="CG492" s="37" t="e">
        <f>MAX('DNO totals'!C$312+0,MIN('935'!M492+0,'DNO totals'!C$304+0))</f>
        <v>#VALUE!</v>
      </c>
      <c r="CH492" s="37" t="e">
        <f>MAX('DNO totals'!D$312+0,MIN('935'!N492+0,'DNO totals'!D$304+0))</f>
        <v>#VALUE!</v>
      </c>
      <c r="CI492" s="37" t="e">
        <f>MAX('DNO totals'!E$312+0,MIN('935'!O492+0,'DNO totals'!E$304+0))</f>
        <v>#VALUE!</v>
      </c>
      <c r="CJ492" s="52" t="e">
        <f>MAX('DNO totals'!F$312+0,MIN('935'!P492+0,'DNO totals'!F$304+0))</f>
        <v>#VALUE!</v>
      </c>
      <c r="CK492" s="37" t="e">
        <f>IF('935'!$K492=1000,'Charging rates'!$C$38*$BH492/(1+'DNO totals'!$C$99)*$CF492,0)</f>
        <v>#VALUE!</v>
      </c>
      <c r="CL492" s="37" t="e">
        <f>IF(MOD('935'!$K492,1000)=100,'Charging rates'!$D$38*$BH492/(1+'DNO totals'!$D$99)*$CG492,0)</f>
        <v>#VALUE!</v>
      </c>
      <c r="CM492" s="37" t="e">
        <f>IF(MOD('935'!$K492,100)=10,'Charging rates'!$E$38*$BH492/(1+'DNO totals'!$E$99)*$CH492,0)</f>
        <v>#VALUE!</v>
      </c>
      <c r="CN492" s="37" t="e">
        <f>IF(AND(MOD('935'!$K492,10)&gt;0,MOD('935'!$K492,1000)&gt;1),'Charging rates'!$F$38*$BH492/(1+'DNO totals'!$F$99)*$CI492,0)</f>
        <v>#VALUE!</v>
      </c>
      <c r="CO492" s="37" t="e">
        <f>IF(MOD('935'!$K492,1000)=1,'Charging rates'!$G$38*$BH492/(1+'DNO totals'!$G$99)*$CJ492,0)</f>
        <v>#VALUE!</v>
      </c>
      <c r="CP492" s="52" t="e">
        <f t="shared" si="134"/>
        <v>#VALUE!</v>
      </c>
      <c r="CQ492" s="37" t="e">
        <f>IF('935'!$K492&gt;1000,'Charging rates'!$C$38*$AW492*$CF492,0)</f>
        <v>#VALUE!</v>
      </c>
      <c r="CR492" s="37" t="e">
        <f>IF(MOD('935'!$K492,1000)&gt;100,'Charging rates'!$D$38*$AW492*$CG492,0)</f>
        <v>#VALUE!</v>
      </c>
      <c r="CS492" s="37" t="e">
        <f>IF(MOD('935'!$K492,100)&gt;10,'Charging rates'!$E$38*$AW492*$CH492,0)</f>
        <v>#VALUE!</v>
      </c>
      <c r="CT492" s="52" t="e">
        <f t="shared" si="135"/>
        <v>#VALUE!</v>
      </c>
      <c r="CU492" s="33" t="e">
        <f>100*(AP492*'935'!Q492*BZ492)/'11'!B$17</f>
        <v>#VALUE!</v>
      </c>
      <c r="CV492" s="33" t="e">
        <f>100/'11'!B$17*'Charging rates'!B$10*AW492</f>
        <v>#VALUE!</v>
      </c>
      <c r="CW492" s="33" t="e">
        <f>IF(AT492=0,0,(1-BX492/AT492)*(CA492+IF('935'!Q492=0,0,(CB492*'935'!Q492*('11'!C$17-'935'!Y492)/('11'!B$17-'935'!X492)))))</f>
        <v>#VALUE!</v>
      </c>
      <c r="CX492" s="33" t="e">
        <f t="shared" si="136"/>
        <v>#VALUE!</v>
      </c>
      <c r="CY492" s="49" t="e">
        <f t="shared" si="137"/>
        <v>#VALUE!</v>
      </c>
      <c r="CZ492" s="32" t="e">
        <f>AT492*(Parameters!B$21+AU492)*IF('DNO totals'!B$323&lt;0,1,'935'!S492)</f>
        <v>#VALUE!</v>
      </c>
      <c r="DA492" s="52" t="e">
        <f>IF('DNO totals'!B$323&lt;0,1,'935'!S492)*(Parameters!B$21+AU492)</f>
        <v>#VALUE!</v>
      </c>
      <c r="DB492" s="37" t="e">
        <f>CX492+'Charging rates'!B$106*DA492*100/'11'!B$17</f>
        <v>#VALUE!</v>
      </c>
      <c r="DC492" s="37" t="e">
        <f>DB492+'Charging rates'!B$116*(Parameters!B$21+AU492)*100/'11'!B$17*IF('DNO totals'!B$323&lt;0,1,'935'!S492)</f>
        <v>#VALUE!</v>
      </c>
      <c r="DD492" s="37" t="e">
        <f>'Charging rates'!B$97*(CP492+CT492)*100/'11'!B$17</f>
        <v>#VALUE!</v>
      </c>
      <c r="DE492" s="33" t="e">
        <f>MAX(0-(CB492*AU492*'11'!C$17/'11'!B$17),DC492+DD492)</f>
        <v>#VALUE!</v>
      </c>
      <c r="DF492" s="37" t="e">
        <f>IF(BS492,IF(AU492=0,CC492,MAX(0,MIN(CC492,CC492+(DE492/'935'!Q492*('11'!B$17-'935'!X492)/('11'!C$17-'935'!Y492))))),0)</f>
        <v>#VALUE!</v>
      </c>
      <c r="DG492" s="33" t="e">
        <f t="shared" si="138"/>
        <v>#VALUE!</v>
      </c>
      <c r="DH492" s="53" t="e">
        <f t="shared" si="139"/>
        <v>#VALUE!</v>
      </c>
    </row>
    <row r="493" spans="1:112">
      <c r="A493" s="28">
        <v>393</v>
      </c>
      <c r="B493" s="47" t="e">
        <f>'935'!B493</f>
        <v>#VALUE!</v>
      </c>
      <c r="C493" s="48" t="e">
        <f>OR('935'!E493&lt;&gt;"VOID",'935'!F493&lt;&gt;"VOID",'935'!G493&lt;&gt;"VOID")</f>
        <v>#VALUE!</v>
      </c>
      <c r="D493" s="32" t="e">
        <f>IF('935'!D493="VOID",0,'935'!D493*(1-'935'!X493/'11'!B$17))</f>
        <v>#VALUE!</v>
      </c>
      <c r="E493" s="32" t="e">
        <f>IF('935'!E493="VOID",0,'935'!E493*(1-'935'!X493/'11'!B$17))</f>
        <v>#VALUE!</v>
      </c>
      <c r="F493" s="32" t="e">
        <f>IF('935'!F493="VOID",0,'935'!F493*(1-'935'!X493/'11'!B$17))</f>
        <v>#VALUE!</v>
      </c>
      <c r="G493" s="32" t="e">
        <f>IF('935'!G493="VOID",0,'935'!G493*(1-'935'!X493/'11'!B$17))</f>
        <v>#VALUE!</v>
      </c>
      <c r="H493" s="49" t="e">
        <f t="shared" si="120"/>
        <v>#VALUE!</v>
      </c>
      <c r="I493" s="50" t="e">
        <f>MATCH('935'!J493,'913'!$B$6:$B$1205,0)</f>
        <v>#VALUE!</v>
      </c>
      <c r="J493" s="50" t="e">
        <f>MATCH(INDEX('913'!$D$6:$D$1205,I493),'913'!$B$6:$B$1205,0)</f>
        <v>#VALUE!</v>
      </c>
      <c r="K493" s="50" t="e">
        <f>MATCH(INDEX('913'!$D$6:$D$1205,J493),'913'!$B$6:$B$1205,0)</f>
        <v>#VALUE!</v>
      </c>
      <c r="L493" s="50" t="e">
        <f>MATCH(INDEX('913'!$D$6:$D$1205,K493),'913'!$B$6:$B$1205,0)</f>
        <v>#VALUE!</v>
      </c>
      <c r="M493" s="50" t="e">
        <f>MATCH(INDEX('913'!$D$6:$D$1205,L493),'913'!$B$6:$B$1205,0)</f>
        <v>#VALUE!</v>
      </c>
      <c r="N493" s="50" t="e">
        <f>MATCH(INDEX('913'!$D$6:$D$1205,M493),'913'!$B$6:$B$1205,0)</f>
        <v>#VALUE!</v>
      </c>
      <c r="O493" s="50" t="e">
        <f>MATCH(INDEX('913'!$D$6:$D$1205,N493),'913'!$B$6:$B$1205,0)</f>
        <v>#VALUE!</v>
      </c>
      <c r="P493" s="51" t="e">
        <f>MATCH(INDEX('913'!$D$6:$D$1205,O493),'913'!$B$6:$B$1205,0)</f>
        <v>#VALUE!</v>
      </c>
      <c r="Q493" s="37">
        <f>IF(ISNUMBER(I493),MAX(0,INDEX('913'!$E$6:$E$1205,I493)),0)</f>
        <v>0</v>
      </c>
      <c r="R493" s="37">
        <f>IF(ISNUMBER(J493),MAX(0,INDEX('913'!$E$6:$E$1205,J493)),0)</f>
        <v>0</v>
      </c>
      <c r="S493" s="37">
        <f>IF(ISNUMBER(K493),MAX(0,INDEX('913'!$E$6:$E$1205,K493)),0)</f>
        <v>0</v>
      </c>
      <c r="T493" s="37">
        <f>IF(ISNUMBER(L493),MAX(0,INDEX('913'!$E$6:$E$1205,L493)),0)</f>
        <v>0</v>
      </c>
      <c r="U493" s="37">
        <f>IF(ISNUMBER(M493),MAX(0,INDEX('913'!$E$6:$E$1205,M493)),0)</f>
        <v>0</v>
      </c>
      <c r="V493" s="37">
        <f>IF(ISNUMBER(N493),MAX(0,INDEX('913'!$E$6:$E$1205,N493)),0)</f>
        <v>0</v>
      </c>
      <c r="W493" s="37">
        <f>IF(ISNUMBER(O493),MAX(0,INDEX('913'!$E$6:$E$1205,O493)),0)</f>
        <v>0</v>
      </c>
      <c r="X493" s="52">
        <f>IF(ISNUMBER(P493),MAX(0,INDEX('913'!$E$6:$E$1205,P493)),0)</f>
        <v>0</v>
      </c>
      <c r="Y493" s="37">
        <f>IF(ISNUMBER(I493),MAX(0,INDEX('913'!$F$6:$F$1205,I493)),0)</f>
        <v>0</v>
      </c>
      <c r="Z493" s="37">
        <f>IF(ISNUMBER(J493),MAX(0,INDEX('913'!$F$6:$F$1205,J493)),0)</f>
        <v>0</v>
      </c>
      <c r="AA493" s="37">
        <f>IF(ISNUMBER(K493),MAX(0,INDEX('913'!$F$6:$F$1205,K493)),0)</f>
        <v>0</v>
      </c>
      <c r="AB493" s="37">
        <f>IF(ISNUMBER(L493),MAX(0,INDEX('913'!$F$6:$F$1205,L493)),0)</f>
        <v>0</v>
      </c>
      <c r="AC493" s="37">
        <f>IF(ISNUMBER(M493),MAX(0,INDEX('913'!$F$6:$F$1205,M493)),0)</f>
        <v>0</v>
      </c>
      <c r="AD493" s="37">
        <f>IF(ISNUMBER(N493),MAX(0,INDEX('913'!$F$6:$F$1205,N493)),0)</f>
        <v>0</v>
      </c>
      <c r="AE493" s="37">
        <f>IF(ISNUMBER(O493),MAX(0,INDEX('913'!$F$6:$F$1205,O493)),0)</f>
        <v>0</v>
      </c>
      <c r="AF493" s="37">
        <f>IF(ISNUMBER(P493),MAX(0,INDEX('913'!$F$6:$F$1205,P493)),0)</f>
        <v>0</v>
      </c>
      <c r="AG493" s="32">
        <f>IF(ISNUMBER(I493),SQRT(INDEX('913'!$I$6:$I$1205,I493)^2+INDEX('913'!$J$6:$J$1205,I493)^2),0)</f>
        <v>0</v>
      </c>
      <c r="AH493" s="32">
        <f>IF(ISNUMBER(J493),SQRT(INDEX('913'!$I$6:$I$1205,J493)^2+INDEX('913'!$J$6:$J$1205,J493)^2),0)</f>
        <v>0</v>
      </c>
      <c r="AI493" s="32">
        <f>IF(ISNUMBER(K493),SQRT(INDEX('913'!$I$6:$I$1205,K493)^2+INDEX('913'!$J$6:$J$1205,K493)^2),0)</f>
        <v>0</v>
      </c>
      <c r="AJ493" s="32">
        <f>IF(ISNUMBER(L493),SQRT(INDEX('913'!$I$6:$I$1205,L493)^2+INDEX('913'!$J$6:$J$1205,L493)^2),0)</f>
        <v>0</v>
      </c>
      <c r="AK493" s="32">
        <f>IF(ISNUMBER(M493),SQRT(INDEX('913'!$I$6:$I$1205,M493)^2+INDEX('913'!$J$6:$J$1205,M493)^2),0)</f>
        <v>0</v>
      </c>
      <c r="AL493" s="32">
        <f>IF(ISNUMBER(N493),SQRT(INDEX('913'!$I$6:$I$1205,N493)^2+INDEX('913'!$J$6:$J$1205,N493)^2),0)</f>
        <v>0</v>
      </c>
      <c r="AM493" s="32">
        <f>IF(ISNUMBER(O493),SQRT(INDEX('913'!$I$6:$I$1205,O493)^2+INDEX('913'!$J$6:$J$1205,O493)^2),0)</f>
        <v>0</v>
      </c>
      <c r="AN493" s="49">
        <f>IF(ISNUMBER(P493),SQRT(INDEX('913'!$I$6:$I$1205,P493)^2+INDEX('913'!$J$6:$J$1205,P493)^2),0)</f>
        <v>0</v>
      </c>
      <c r="AO493" s="37">
        <f t="shared" si="121"/>
        <v>0</v>
      </c>
      <c r="AP493" s="37">
        <f t="shared" si="122"/>
        <v>0</v>
      </c>
      <c r="AQ493" s="33" t="e">
        <f>-100*'935'!W493*(AO493+AP493)/'11'!C$17</f>
        <v>#VALUE!</v>
      </c>
      <c r="AR493" s="37" t="e">
        <f t="shared" si="123"/>
        <v>#VALUE!</v>
      </c>
      <c r="AS493" s="52" t="e">
        <f t="shared" si="124"/>
        <v>#VALUE!</v>
      </c>
      <c r="AT493" s="32" t="e">
        <f>IF('935'!C493="VOID",0,('935'!C493*(1-'935'!X493/'11'!B$17)))</f>
        <v>#VALUE!</v>
      </c>
      <c r="AU493" s="52" t="e">
        <f>'935'!Q493*(1-'935'!Y493/'11'!C$17)/(1-'935'!X493/'11'!B$17)</f>
        <v>#VALUE!</v>
      </c>
      <c r="AV493" s="37" t="e">
        <f>INDEX('DNO totals'!$B$57:$G$57,IF('935'!K493,IF(MOD('935'!K493,1000),IF(MOD('935'!K493,100),IF(MOD('935'!K493,10),IF(MOD('935'!K493,1000)=1,6,5),4),3),2),1))</f>
        <v>#VALUE!</v>
      </c>
      <c r="AW493" s="52" t="e">
        <f t="shared" si="125"/>
        <v>#VALUE!</v>
      </c>
      <c r="AX493" s="32" t="e">
        <f>IF('935'!V493="VOID",0,'935'!V493*(1-'935'!X493/'11'!B$17))</f>
        <v>#VALUE!</v>
      </c>
      <c r="AY493" s="33" t="e">
        <f>IF(H493,-100*'Charging rates'!B$10/'11'!B$17*AX493/H493,0)</f>
        <v>#VALUE!</v>
      </c>
      <c r="AZ493" s="33" t="e">
        <f>IF(C493,'DNO totals'!B$41,0)</f>
        <v>#VALUE!</v>
      </c>
      <c r="BA493" s="33" t="e">
        <f t="shared" si="126"/>
        <v>#VALUE!</v>
      </c>
      <c r="BB493" s="33" t="e">
        <f t="shared" si="127"/>
        <v>#VALUE!</v>
      </c>
      <c r="BC493" s="53" t="e">
        <f t="shared" si="128"/>
        <v>#VALUE!</v>
      </c>
      <c r="BD493" s="32" t="e">
        <f>IF(AT493,'935'!H493*AT493/(AT493+D493+H493),0)</f>
        <v>#VALUE!</v>
      </c>
      <c r="BE493" s="32" t="e">
        <f>IF(H493,'935'!H493*H493/(AT493+D493+H493),0)</f>
        <v>#VALUE!</v>
      </c>
      <c r="BF493" s="32" t="e">
        <f>BD493*(1-'935'!X493/'11'!B$17)</f>
        <v>#VALUE!</v>
      </c>
      <c r="BG493" s="49" t="e">
        <f>BE493*(1-'935'!X493/'11'!B$17)</f>
        <v>#VALUE!</v>
      </c>
      <c r="BH493" s="52" t="e">
        <f>AV493*Parameters!B$6</f>
        <v>#VALUE!</v>
      </c>
      <c r="BI493" s="37" t="e">
        <f>IF('935'!$K493=1000,'Charging rates'!$C$38*$BH493/(1+'DNO totals'!$C$99)*'935'!$L493,0)</f>
        <v>#VALUE!</v>
      </c>
      <c r="BJ493" s="37" t="e">
        <f>IF(MOD('935'!$K493,1000)=100,'Charging rates'!$D$38*$BH493/(1+'DNO totals'!$D$99)*'935'!$M493,0)</f>
        <v>#VALUE!</v>
      </c>
      <c r="BK493" s="37" t="e">
        <f>IF(MOD('935'!$K493,100)=10,'Charging rates'!$E$38*$BH493/(1+'DNO totals'!$E$99)*'935'!$N493,0)</f>
        <v>#VALUE!</v>
      </c>
      <c r="BL493" s="37" t="e">
        <f>IF(AND(MOD('935'!$K493,10)&gt;0,MOD('935'!$K493,1000)&gt;1),'Charging rates'!$F$38*$BH493/(1+'DNO totals'!$F$99)*'935'!$O493,0)</f>
        <v>#VALUE!</v>
      </c>
      <c r="BM493" s="37" t="e">
        <f>IF(MOD('935'!$K493,1000)=1,'Charging rates'!$G$38*$BH493/(1+'DNO totals'!$G$99)*'935'!$P493,0)</f>
        <v>#VALUE!</v>
      </c>
      <c r="BN493" s="52" t="e">
        <f t="shared" si="129"/>
        <v>#VALUE!</v>
      </c>
      <c r="BO493" s="37" t="e">
        <f>IF('935'!$K493&gt;1000,'Charging rates'!$C$38*$AW493*'935'!$L493,0)</f>
        <v>#VALUE!</v>
      </c>
      <c r="BP493" s="37" t="e">
        <f>IF(MOD('935'!$K493,1000)&gt;100,'Charging rates'!$D$38*$AW493*'935'!$M493,0)</f>
        <v>#VALUE!</v>
      </c>
      <c r="BQ493" s="37" t="e">
        <f>IF(MOD('935'!$K493,100)&gt;10,'Charging rates'!$E$38*$AW493*'935'!$N493,0)</f>
        <v>#VALUE!</v>
      </c>
      <c r="BR493" s="52" t="e">
        <f t="shared" si="130"/>
        <v>#VALUE!</v>
      </c>
      <c r="BS493" s="48" t="e">
        <f>'935'!C493&lt;&gt;"VOID"</f>
        <v>#VALUE!</v>
      </c>
      <c r="BT493" s="33" t="e">
        <f>IF(BS493,(100/'11'!B$17*BD493*((1-'935'!I493)*'Charging rates'!B$51+'Charging rates'!B$63)),0)</f>
        <v>#VALUE!</v>
      </c>
      <c r="BU493" s="33" t="e">
        <f>100/'11'!B$17*BG493*('Charging rates'!B$51+'Charging rates'!B$63)</f>
        <v>#VALUE!</v>
      </c>
      <c r="BV493" s="33" t="e">
        <f>100/'11'!B$17*BE493*('Charging rates'!B$51+'Charging rates'!B$63)</f>
        <v>#VALUE!</v>
      </c>
      <c r="BW493" s="53" t="e">
        <f t="shared" si="131"/>
        <v>#VALUE!</v>
      </c>
      <c r="BX493" s="32" t="e">
        <f>AT493-('935'!T493*(1-'935'!X493/'11'!B$17))</f>
        <v>#VALUE!</v>
      </c>
      <c r="BY493" s="32">
        <f>0-IF(ISNUMBER(I493),INDEX('913'!$I$6:$I$1205,I493),0)-IF(ISNUMBER(J493),INDEX('913'!$I$6:$I$1205,J493),0)-IF(ISNUMBER(K493),INDEX('913'!$I$6:$I$1205,K493),0)-IF(ISNUMBER(L493),INDEX('913'!$I$6:$I$1205,L493),0)-IF(ISNUMBER(M493),INDEX('913'!$I$6:$I$1205,M493),0)-IF(ISNUMBER(N493),INDEX('913'!$I$6:$I$1205,N493),0)-IF(ISNUMBER(O493),INDEX('913'!$I$6:$I$1205,O493),0)-IF(ISNUMBER(P493),INDEX('913'!$I$6:$I$1205,P493),0)</f>
        <v>0</v>
      </c>
      <c r="BZ493" s="37">
        <f>IF(BY493=0,1,MAX(1,SQRT(BY493^2+(IF(ISNUMBER(I493),INDEX('913'!$J$6:$J$1205,I493),0)+IF(ISNUMBER(J493),INDEX('913'!$J$6:$J$1205,J493),0)+IF(ISNUMBER(K493),INDEX('913'!$J$6:$J$1205,K493),0)+IF(ISNUMBER(L493),INDEX('913'!$J$6:$J$1205,L493),0)+IF(ISNUMBER(M493),INDEX('913'!$J$6:$J$1205,M493),0)+IF(ISNUMBER(N493),INDEX('913'!$J$6:$J$1205,N493),0)+IF(ISNUMBER(O493),INDEX('913'!$J$6:$J$1205,O493),0)+IF(ISNUMBER(P493),INDEX('913'!$J$6:$J$1205,P493),0))^2)/BY493))</f>
        <v>1</v>
      </c>
      <c r="CA493" s="33" t="e">
        <f>100*AO493/'11'!B$17</f>
        <v>#VALUE!</v>
      </c>
      <c r="CB493" s="37" t="e">
        <f>100*(AP493*BZ493)/'11'!C$17</f>
        <v>#VALUE!</v>
      </c>
      <c r="CC493" s="37" t="e">
        <f t="shared" si="132"/>
        <v>#VALUE!</v>
      </c>
      <c r="CD493" s="33" t="e">
        <f t="shared" si="133"/>
        <v>#VALUE!</v>
      </c>
      <c r="CE493" s="54" t="e">
        <f>'11'!C$17-'935'!Y493</f>
        <v>#VALUE!</v>
      </c>
      <c r="CF493" s="37" t="e">
        <f>MAX('DNO totals'!B$312+0,MIN('935'!L493+0,'DNO totals'!B$304+0))</f>
        <v>#VALUE!</v>
      </c>
      <c r="CG493" s="37" t="e">
        <f>MAX('DNO totals'!C$312+0,MIN('935'!M493+0,'DNO totals'!C$304+0))</f>
        <v>#VALUE!</v>
      </c>
      <c r="CH493" s="37" t="e">
        <f>MAX('DNO totals'!D$312+0,MIN('935'!N493+0,'DNO totals'!D$304+0))</f>
        <v>#VALUE!</v>
      </c>
      <c r="CI493" s="37" t="e">
        <f>MAX('DNO totals'!E$312+0,MIN('935'!O493+0,'DNO totals'!E$304+0))</f>
        <v>#VALUE!</v>
      </c>
      <c r="CJ493" s="52" t="e">
        <f>MAX('DNO totals'!F$312+0,MIN('935'!P493+0,'DNO totals'!F$304+0))</f>
        <v>#VALUE!</v>
      </c>
      <c r="CK493" s="37" t="e">
        <f>IF('935'!$K493=1000,'Charging rates'!$C$38*$BH493/(1+'DNO totals'!$C$99)*$CF493,0)</f>
        <v>#VALUE!</v>
      </c>
      <c r="CL493" s="37" t="e">
        <f>IF(MOD('935'!$K493,1000)=100,'Charging rates'!$D$38*$BH493/(1+'DNO totals'!$D$99)*$CG493,0)</f>
        <v>#VALUE!</v>
      </c>
      <c r="CM493" s="37" t="e">
        <f>IF(MOD('935'!$K493,100)=10,'Charging rates'!$E$38*$BH493/(1+'DNO totals'!$E$99)*$CH493,0)</f>
        <v>#VALUE!</v>
      </c>
      <c r="CN493" s="37" t="e">
        <f>IF(AND(MOD('935'!$K493,10)&gt;0,MOD('935'!$K493,1000)&gt;1),'Charging rates'!$F$38*$BH493/(1+'DNO totals'!$F$99)*$CI493,0)</f>
        <v>#VALUE!</v>
      </c>
      <c r="CO493" s="37" t="e">
        <f>IF(MOD('935'!$K493,1000)=1,'Charging rates'!$G$38*$BH493/(1+'DNO totals'!$G$99)*$CJ493,0)</f>
        <v>#VALUE!</v>
      </c>
      <c r="CP493" s="52" t="e">
        <f t="shared" si="134"/>
        <v>#VALUE!</v>
      </c>
      <c r="CQ493" s="37" t="e">
        <f>IF('935'!$K493&gt;1000,'Charging rates'!$C$38*$AW493*$CF493,0)</f>
        <v>#VALUE!</v>
      </c>
      <c r="CR493" s="37" t="e">
        <f>IF(MOD('935'!$K493,1000)&gt;100,'Charging rates'!$D$38*$AW493*$CG493,0)</f>
        <v>#VALUE!</v>
      </c>
      <c r="CS493" s="37" t="e">
        <f>IF(MOD('935'!$K493,100)&gt;10,'Charging rates'!$E$38*$AW493*$CH493,0)</f>
        <v>#VALUE!</v>
      </c>
      <c r="CT493" s="52" t="e">
        <f t="shared" si="135"/>
        <v>#VALUE!</v>
      </c>
      <c r="CU493" s="33" t="e">
        <f>100*(AP493*'935'!Q493*BZ493)/'11'!B$17</f>
        <v>#VALUE!</v>
      </c>
      <c r="CV493" s="33" t="e">
        <f>100/'11'!B$17*'Charging rates'!B$10*AW493</f>
        <v>#VALUE!</v>
      </c>
      <c r="CW493" s="33" t="e">
        <f>IF(AT493=0,0,(1-BX493/AT493)*(CA493+IF('935'!Q493=0,0,(CB493*'935'!Q493*('11'!C$17-'935'!Y493)/('11'!B$17-'935'!X493)))))</f>
        <v>#VALUE!</v>
      </c>
      <c r="CX493" s="33" t="e">
        <f t="shared" si="136"/>
        <v>#VALUE!</v>
      </c>
      <c r="CY493" s="49" t="e">
        <f t="shared" si="137"/>
        <v>#VALUE!</v>
      </c>
      <c r="CZ493" s="32" t="e">
        <f>AT493*(Parameters!B$21+AU493)*IF('DNO totals'!B$323&lt;0,1,'935'!S493)</f>
        <v>#VALUE!</v>
      </c>
      <c r="DA493" s="52" t="e">
        <f>IF('DNO totals'!B$323&lt;0,1,'935'!S493)*(Parameters!B$21+AU493)</f>
        <v>#VALUE!</v>
      </c>
      <c r="DB493" s="37" t="e">
        <f>CX493+'Charging rates'!B$106*DA493*100/'11'!B$17</f>
        <v>#VALUE!</v>
      </c>
      <c r="DC493" s="37" t="e">
        <f>DB493+'Charging rates'!B$116*(Parameters!B$21+AU493)*100/'11'!B$17*IF('DNO totals'!B$323&lt;0,1,'935'!S493)</f>
        <v>#VALUE!</v>
      </c>
      <c r="DD493" s="37" t="e">
        <f>'Charging rates'!B$97*(CP493+CT493)*100/'11'!B$17</f>
        <v>#VALUE!</v>
      </c>
      <c r="DE493" s="33" t="e">
        <f>MAX(0-(CB493*AU493*'11'!C$17/'11'!B$17),DC493+DD493)</f>
        <v>#VALUE!</v>
      </c>
      <c r="DF493" s="37" t="e">
        <f>IF(BS493,IF(AU493=0,CC493,MAX(0,MIN(CC493,CC493+(DE493/'935'!Q493*('11'!B$17-'935'!X493)/('11'!C$17-'935'!Y493))))),0)</f>
        <v>#VALUE!</v>
      </c>
      <c r="DG493" s="33" t="e">
        <f t="shared" si="138"/>
        <v>#VALUE!</v>
      </c>
      <c r="DH493" s="53" t="e">
        <f t="shared" si="139"/>
        <v>#VALUE!</v>
      </c>
    </row>
    <row r="494" spans="1:112">
      <c r="A494" s="28">
        <v>394</v>
      </c>
      <c r="B494" s="47" t="e">
        <f>'935'!B494</f>
        <v>#VALUE!</v>
      </c>
      <c r="C494" s="48" t="e">
        <f>OR('935'!E494&lt;&gt;"VOID",'935'!F494&lt;&gt;"VOID",'935'!G494&lt;&gt;"VOID")</f>
        <v>#VALUE!</v>
      </c>
      <c r="D494" s="32" t="e">
        <f>IF('935'!D494="VOID",0,'935'!D494*(1-'935'!X494/'11'!B$17))</f>
        <v>#VALUE!</v>
      </c>
      <c r="E494" s="32" t="e">
        <f>IF('935'!E494="VOID",0,'935'!E494*(1-'935'!X494/'11'!B$17))</f>
        <v>#VALUE!</v>
      </c>
      <c r="F494" s="32" t="e">
        <f>IF('935'!F494="VOID",0,'935'!F494*(1-'935'!X494/'11'!B$17))</f>
        <v>#VALUE!</v>
      </c>
      <c r="G494" s="32" t="e">
        <f>IF('935'!G494="VOID",0,'935'!G494*(1-'935'!X494/'11'!B$17))</f>
        <v>#VALUE!</v>
      </c>
      <c r="H494" s="49" t="e">
        <f t="shared" si="120"/>
        <v>#VALUE!</v>
      </c>
      <c r="I494" s="50" t="e">
        <f>MATCH('935'!J494,'913'!$B$6:$B$1205,0)</f>
        <v>#VALUE!</v>
      </c>
      <c r="J494" s="50" t="e">
        <f>MATCH(INDEX('913'!$D$6:$D$1205,I494),'913'!$B$6:$B$1205,0)</f>
        <v>#VALUE!</v>
      </c>
      <c r="K494" s="50" t="e">
        <f>MATCH(INDEX('913'!$D$6:$D$1205,J494),'913'!$B$6:$B$1205,0)</f>
        <v>#VALUE!</v>
      </c>
      <c r="L494" s="50" t="e">
        <f>MATCH(INDEX('913'!$D$6:$D$1205,K494),'913'!$B$6:$B$1205,0)</f>
        <v>#VALUE!</v>
      </c>
      <c r="M494" s="50" t="e">
        <f>MATCH(INDEX('913'!$D$6:$D$1205,L494),'913'!$B$6:$B$1205,0)</f>
        <v>#VALUE!</v>
      </c>
      <c r="N494" s="50" t="e">
        <f>MATCH(INDEX('913'!$D$6:$D$1205,M494),'913'!$B$6:$B$1205,0)</f>
        <v>#VALUE!</v>
      </c>
      <c r="O494" s="50" t="e">
        <f>MATCH(INDEX('913'!$D$6:$D$1205,N494),'913'!$B$6:$B$1205,0)</f>
        <v>#VALUE!</v>
      </c>
      <c r="P494" s="51" t="e">
        <f>MATCH(INDEX('913'!$D$6:$D$1205,O494),'913'!$B$6:$B$1205,0)</f>
        <v>#VALUE!</v>
      </c>
      <c r="Q494" s="37">
        <f>IF(ISNUMBER(I494),MAX(0,INDEX('913'!$E$6:$E$1205,I494)),0)</f>
        <v>0</v>
      </c>
      <c r="R494" s="37">
        <f>IF(ISNUMBER(J494),MAX(0,INDEX('913'!$E$6:$E$1205,J494)),0)</f>
        <v>0</v>
      </c>
      <c r="S494" s="37">
        <f>IF(ISNUMBER(K494),MAX(0,INDEX('913'!$E$6:$E$1205,K494)),0)</f>
        <v>0</v>
      </c>
      <c r="T494" s="37">
        <f>IF(ISNUMBER(L494),MAX(0,INDEX('913'!$E$6:$E$1205,L494)),0)</f>
        <v>0</v>
      </c>
      <c r="U494" s="37">
        <f>IF(ISNUMBER(M494),MAX(0,INDEX('913'!$E$6:$E$1205,M494)),0)</f>
        <v>0</v>
      </c>
      <c r="V494" s="37">
        <f>IF(ISNUMBER(N494),MAX(0,INDEX('913'!$E$6:$E$1205,N494)),0)</f>
        <v>0</v>
      </c>
      <c r="W494" s="37">
        <f>IF(ISNUMBER(O494),MAX(0,INDEX('913'!$E$6:$E$1205,O494)),0)</f>
        <v>0</v>
      </c>
      <c r="X494" s="52">
        <f>IF(ISNUMBER(P494),MAX(0,INDEX('913'!$E$6:$E$1205,P494)),0)</f>
        <v>0</v>
      </c>
      <c r="Y494" s="37">
        <f>IF(ISNUMBER(I494),MAX(0,INDEX('913'!$F$6:$F$1205,I494)),0)</f>
        <v>0</v>
      </c>
      <c r="Z494" s="37">
        <f>IF(ISNUMBER(J494),MAX(0,INDEX('913'!$F$6:$F$1205,J494)),0)</f>
        <v>0</v>
      </c>
      <c r="AA494" s="37">
        <f>IF(ISNUMBER(K494),MAX(0,INDEX('913'!$F$6:$F$1205,K494)),0)</f>
        <v>0</v>
      </c>
      <c r="AB494" s="37">
        <f>IF(ISNUMBER(L494),MAX(0,INDEX('913'!$F$6:$F$1205,L494)),0)</f>
        <v>0</v>
      </c>
      <c r="AC494" s="37">
        <f>IF(ISNUMBER(M494),MAX(0,INDEX('913'!$F$6:$F$1205,M494)),0)</f>
        <v>0</v>
      </c>
      <c r="AD494" s="37">
        <f>IF(ISNUMBER(N494),MAX(0,INDEX('913'!$F$6:$F$1205,N494)),0)</f>
        <v>0</v>
      </c>
      <c r="AE494" s="37">
        <f>IF(ISNUMBER(O494),MAX(0,INDEX('913'!$F$6:$F$1205,O494)),0)</f>
        <v>0</v>
      </c>
      <c r="AF494" s="37">
        <f>IF(ISNUMBER(P494),MAX(0,INDEX('913'!$F$6:$F$1205,P494)),0)</f>
        <v>0</v>
      </c>
      <c r="AG494" s="32">
        <f>IF(ISNUMBER(I494),SQRT(INDEX('913'!$I$6:$I$1205,I494)^2+INDEX('913'!$J$6:$J$1205,I494)^2),0)</f>
        <v>0</v>
      </c>
      <c r="AH494" s="32">
        <f>IF(ISNUMBER(J494),SQRT(INDEX('913'!$I$6:$I$1205,J494)^2+INDEX('913'!$J$6:$J$1205,J494)^2),0)</f>
        <v>0</v>
      </c>
      <c r="AI494" s="32">
        <f>IF(ISNUMBER(K494),SQRT(INDEX('913'!$I$6:$I$1205,K494)^2+INDEX('913'!$J$6:$J$1205,K494)^2),0)</f>
        <v>0</v>
      </c>
      <c r="AJ494" s="32">
        <f>IF(ISNUMBER(L494),SQRT(INDEX('913'!$I$6:$I$1205,L494)^2+INDEX('913'!$J$6:$J$1205,L494)^2),0)</f>
        <v>0</v>
      </c>
      <c r="AK494" s="32">
        <f>IF(ISNUMBER(M494),SQRT(INDEX('913'!$I$6:$I$1205,M494)^2+INDEX('913'!$J$6:$J$1205,M494)^2),0)</f>
        <v>0</v>
      </c>
      <c r="AL494" s="32">
        <f>IF(ISNUMBER(N494),SQRT(INDEX('913'!$I$6:$I$1205,N494)^2+INDEX('913'!$J$6:$J$1205,N494)^2),0)</f>
        <v>0</v>
      </c>
      <c r="AM494" s="32">
        <f>IF(ISNUMBER(O494),SQRT(INDEX('913'!$I$6:$I$1205,O494)^2+INDEX('913'!$J$6:$J$1205,O494)^2),0)</f>
        <v>0</v>
      </c>
      <c r="AN494" s="49">
        <f>IF(ISNUMBER(P494),SQRT(INDEX('913'!$I$6:$I$1205,P494)^2+INDEX('913'!$J$6:$J$1205,P494)^2),0)</f>
        <v>0</v>
      </c>
      <c r="AO494" s="37">
        <f t="shared" si="121"/>
        <v>0</v>
      </c>
      <c r="AP494" s="37">
        <f t="shared" si="122"/>
        <v>0</v>
      </c>
      <c r="AQ494" s="33" t="e">
        <f>-100*'935'!W494*(AO494+AP494)/'11'!C$17</f>
        <v>#VALUE!</v>
      </c>
      <c r="AR494" s="37" t="e">
        <f t="shared" si="123"/>
        <v>#VALUE!</v>
      </c>
      <c r="AS494" s="52" t="e">
        <f t="shared" si="124"/>
        <v>#VALUE!</v>
      </c>
      <c r="AT494" s="32" t="e">
        <f>IF('935'!C494="VOID",0,('935'!C494*(1-'935'!X494/'11'!B$17)))</f>
        <v>#VALUE!</v>
      </c>
      <c r="AU494" s="52" t="e">
        <f>'935'!Q494*(1-'935'!Y494/'11'!C$17)/(1-'935'!X494/'11'!B$17)</f>
        <v>#VALUE!</v>
      </c>
      <c r="AV494" s="37" t="e">
        <f>INDEX('DNO totals'!$B$57:$G$57,IF('935'!K494,IF(MOD('935'!K494,1000),IF(MOD('935'!K494,100),IF(MOD('935'!K494,10),IF(MOD('935'!K494,1000)=1,6,5),4),3),2),1))</f>
        <v>#VALUE!</v>
      </c>
      <c r="AW494" s="52" t="e">
        <f t="shared" si="125"/>
        <v>#VALUE!</v>
      </c>
      <c r="AX494" s="32" t="e">
        <f>IF('935'!V494="VOID",0,'935'!V494*(1-'935'!X494/'11'!B$17))</f>
        <v>#VALUE!</v>
      </c>
      <c r="AY494" s="33" t="e">
        <f>IF(H494,-100*'Charging rates'!B$10/'11'!B$17*AX494/H494,0)</f>
        <v>#VALUE!</v>
      </c>
      <c r="AZ494" s="33" t="e">
        <f>IF(C494,'DNO totals'!B$41,0)</f>
        <v>#VALUE!</v>
      </c>
      <c r="BA494" s="33" t="e">
        <f t="shared" si="126"/>
        <v>#VALUE!</v>
      </c>
      <c r="BB494" s="33" t="e">
        <f t="shared" si="127"/>
        <v>#VALUE!</v>
      </c>
      <c r="BC494" s="53" t="e">
        <f t="shared" si="128"/>
        <v>#VALUE!</v>
      </c>
      <c r="BD494" s="32" t="e">
        <f>IF(AT494,'935'!H494*AT494/(AT494+D494+H494),0)</f>
        <v>#VALUE!</v>
      </c>
      <c r="BE494" s="32" t="e">
        <f>IF(H494,'935'!H494*H494/(AT494+D494+H494),0)</f>
        <v>#VALUE!</v>
      </c>
      <c r="BF494" s="32" t="e">
        <f>BD494*(1-'935'!X494/'11'!B$17)</f>
        <v>#VALUE!</v>
      </c>
      <c r="BG494" s="49" t="e">
        <f>BE494*(1-'935'!X494/'11'!B$17)</f>
        <v>#VALUE!</v>
      </c>
      <c r="BH494" s="52" t="e">
        <f>AV494*Parameters!B$6</f>
        <v>#VALUE!</v>
      </c>
      <c r="BI494" s="37" t="e">
        <f>IF('935'!$K494=1000,'Charging rates'!$C$38*$BH494/(1+'DNO totals'!$C$99)*'935'!$L494,0)</f>
        <v>#VALUE!</v>
      </c>
      <c r="BJ494" s="37" t="e">
        <f>IF(MOD('935'!$K494,1000)=100,'Charging rates'!$D$38*$BH494/(1+'DNO totals'!$D$99)*'935'!$M494,0)</f>
        <v>#VALUE!</v>
      </c>
      <c r="BK494" s="37" t="e">
        <f>IF(MOD('935'!$K494,100)=10,'Charging rates'!$E$38*$BH494/(1+'DNO totals'!$E$99)*'935'!$N494,0)</f>
        <v>#VALUE!</v>
      </c>
      <c r="BL494" s="37" t="e">
        <f>IF(AND(MOD('935'!$K494,10)&gt;0,MOD('935'!$K494,1000)&gt;1),'Charging rates'!$F$38*$BH494/(1+'DNO totals'!$F$99)*'935'!$O494,0)</f>
        <v>#VALUE!</v>
      </c>
      <c r="BM494" s="37" t="e">
        <f>IF(MOD('935'!$K494,1000)=1,'Charging rates'!$G$38*$BH494/(1+'DNO totals'!$G$99)*'935'!$P494,0)</f>
        <v>#VALUE!</v>
      </c>
      <c r="BN494" s="52" t="e">
        <f t="shared" si="129"/>
        <v>#VALUE!</v>
      </c>
      <c r="BO494" s="37" t="e">
        <f>IF('935'!$K494&gt;1000,'Charging rates'!$C$38*$AW494*'935'!$L494,0)</f>
        <v>#VALUE!</v>
      </c>
      <c r="BP494" s="37" t="e">
        <f>IF(MOD('935'!$K494,1000)&gt;100,'Charging rates'!$D$38*$AW494*'935'!$M494,0)</f>
        <v>#VALUE!</v>
      </c>
      <c r="BQ494" s="37" t="e">
        <f>IF(MOD('935'!$K494,100)&gt;10,'Charging rates'!$E$38*$AW494*'935'!$N494,0)</f>
        <v>#VALUE!</v>
      </c>
      <c r="BR494" s="52" t="e">
        <f t="shared" si="130"/>
        <v>#VALUE!</v>
      </c>
      <c r="BS494" s="48" t="e">
        <f>'935'!C494&lt;&gt;"VOID"</f>
        <v>#VALUE!</v>
      </c>
      <c r="BT494" s="33" t="e">
        <f>IF(BS494,(100/'11'!B$17*BD494*((1-'935'!I494)*'Charging rates'!B$51+'Charging rates'!B$63)),0)</f>
        <v>#VALUE!</v>
      </c>
      <c r="BU494" s="33" t="e">
        <f>100/'11'!B$17*BG494*('Charging rates'!B$51+'Charging rates'!B$63)</f>
        <v>#VALUE!</v>
      </c>
      <c r="BV494" s="33" t="e">
        <f>100/'11'!B$17*BE494*('Charging rates'!B$51+'Charging rates'!B$63)</f>
        <v>#VALUE!</v>
      </c>
      <c r="BW494" s="53" t="e">
        <f t="shared" si="131"/>
        <v>#VALUE!</v>
      </c>
      <c r="BX494" s="32" t="e">
        <f>AT494-('935'!T494*(1-'935'!X494/'11'!B$17))</f>
        <v>#VALUE!</v>
      </c>
      <c r="BY494" s="32">
        <f>0-IF(ISNUMBER(I494),INDEX('913'!$I$6:$I$1205,I494),0)-IF(ISNUMBER(J494),INDEX('913'!$I$6:$I$1205,J494),0)-IF(ISNUMBER(K494),INDEX('913'!$I$6:$I$1205,K494),0)-IF(ISNUMBER(L494),INDEX('913'!$I$6:$I$1205,L494),0)-IF(ISNUMBER(M494),INDEX('913'!$I$6:$I$1205,M494),0)-IF(ISNUMBER(N494),INDEX('913'!$I$6:$I$1205,N494),0)-IF(ISNUMBER(O494),INDEX('913'!$I$6:$I$1205,O494),0)-IF(ISNUMBER(P494),INDEX('913'!$I$6:$I$1205,P494),0)</f>
        <v>0</v>
      </c>
      <c r="BZ494" s="37">
        <f>IF(BY494=0,1,MAX(1,SQRT(BY494^2+(IF(ISNUMBER(I494),INDEX('913'!$J$6:$J$1205,I494),0)+IF(ISNUMBER(J494),INDEX('913'!$J$6:$J$1205,J494),0)+IF(ISNUMBER(K494),INDEX('913'!$J$6:$J$1205,K494),0)+IF(ISNUMBER(L494),INDEX('913'!$J$6:$J$1205,L494),0)+IF(ISNUMBER(M494),INDEX('913'!$J$6:$J$1205,M494),0)+IF(ISNUMBER(N494),INDEX('913'!$J$6:$J$1205,N494),0)+IF(ISNUMBER(O494),INDEX('913'!$J$6:$J$1205,O494),0)+IF(ISNUMBER(P494),INDEX('913'!$J$6:$J$1205,P494),0))^2)/BY494))</f>
        <v>1</v>
      </c>
      <c r="CA494" s="33" t="e">
        <f>100*AO494/'11'!B$17</f>
        <v>#VALUE!</v>
      </c>
      <c r="CB494" s="37" t="e">
        <f>100*(AP494*BZ494)/'11'!C$17</f>
        <v>#VALUE!</v>
      </c>
      <c r="CC494" s="37" t="e">
        <f t="shared" si="132"/>
        <v>#VALUE!</v>
      </c>
      <c r="CD494" s="33" t="e">
        <f t="shared" si="133"/>
        <v>#VALUE!</v>
      </c>
      <c r="CE494" s="54" t="e">
        <f>'11'!C$17-'935'!Y494</f>
        <v>#VALUE!</v>
      </c>
      <c r="CF494" s="37" t="e">
        <f>MAX('DNO totals'!B$312+0,MIN('935'!L494+0,'DNO totals'!B$304+0))</f>
        <v>#VALUE!</v>
      </c>
      <c r="CG494" s="37" t="e">
        <f>MAX('DNO totals'!C$312+0,MIN('935'!M494+0,'DNO totals'!C$304+0))</f>
        <v>#VALUE!</v>
      </c>
      <c r="CH494" s="37" t="e">
        <f>MAX('DNO totals'!D$312+0,MIN('935'!N494+0,'DNO totals'!D$304+0))</f>
        <v>#VALUE!</v>
      </c>
      <c r="CI494" s="37" t="e">
        <f>MAX('DNO totals'!E$312+0,MIN('935'!O494+0,'DNO totals'!E$304+0))</f>
        <v>#VALUE!</v>
      </c>
      <c r="CJ494" s="52" t="e">
        <f>MAX('DNO totals'!F$312+0,MIN('935'!P494+0,'DNO totals'!F$304+0))</f>
        <v>#VALUE!</v>
      </c>
      <c r="CK494" s="37" t="e">
        <f>IF('935'!$K494=1000,'Charging rates'!$C$38*$BH494/(1+'DNO totals'!$C$99)*$CF494,0)</f>
        <v>#VALUE!</v>
      </c>
      <c r="CL494" s="37" t="e">
        <f>IF(MOD('935'!$K494,1000)=100,'Charging rates'!$D$38*$BH494/(1+'DNO totals'!$D$99)*$CG494,0)</f>
        <v>#VALUE!</v>
      </c>
      <c r="CM494" s="37" t="e">
        <f>IF(MOD('935'!$K494,100)=10,'Charging rates'!$E$38*$BH494/(1+'DNO totals'!$E$99)*$CH494,0)</f>
        <v>#VALUE!</v>
      </c>
      <c r="CN494" s="37" t="e">
        <f>IF(AND(MOD('935'!$K494,10)&gt;0,MOD('935'!$K494,1000)&gt;1),'Charging rates'!$F$38*$BH494/(1+'DNO totals'!$F$99)*$CI494,0)</f>
        <v>#VALUE!</v>
      </c>
      <c r="CO494" s="37" t="e">
        <f>IF(MOD('935'!$K494,1000)=1,'Charging rates'!$G$38*$BH494/(1+'DNO totals'!$G$99)*$CJ494,0)</f>
        <v>#VALUE!</v>
      </c>
      <c r="CP494" s="52" t="e">
        <f t="shared" si="134"/>
        <v>#VALUE!</v>
      </c>
      <c r="CQ494" s="37" t="e">
        <f>IF('935'!$K494&gt;1000,'Charging rates'!$C$38*$AW494*$CF494,0)</f>
        <v>#VALUE!</v>
      </c>
      <c r="CR494" s="37" t="e">
        <f>IF(MOD('935'!$K494,1000)&gt;100,'Charging rates'!$D$38*$AW494*$CG494,0)</f>
        <v>#VALUE!</v>
      </c>
      <c r="CS494" s="37" t="e">
        <f>IF(MOD('935'!$K494,100)&gt;10,'Charging rates'!$E$38*$AW494*$CH494,0)</f>
        <v>#VALUE!</v>
      </c>
      <c r="CT494" s="52" t="e">
        <f t="shared" si="135"/>
        <v>#VALUE!</v>
      </c>
      <c r="CU494" s="33" t="e">
        <f>100*(AP494*'935'!Q494*BZ494)/'11'!B$17</f>
        <v>#VALUE!</v>
      </c>
      <c r="CV494" s="33" t="e">
        <f>100/'11'!B$17*'Charging rates'!B$10*AW494</f>
        <v>#VALUE!</v>
      </c>
      <c r="CW494" s="33" t="e">
        <f>IF(AT494=0,0,(1-BX494/AT494)*(CA494+IF('935'!Q494=0,0,(CB494*'935'!Q494*('11'!C$17-'935'!Y494)/('11'!B$17-'935'!X494)))))</f>
        <v>#VALUE!</v>
      </c>
      <c r="CX494" s="33" t="e">
        <f t="shared" si="136"/>
        <v>#VALUE!</v>
      </c>
      <c r="CY494" s="49" t="e">
        <f t="shared" si="137"/>
        <v>#VALUE!</v>
      </c>
      <c r="CZ494" s="32" t="e">
        <f>AT494*(Parameters!B$21+AU494)*IF('DNO totals'!B$323&lt;0,1,'935'!S494)</f>
        <v>#VALUE!</v>
      </c>
      <c r="DA494" s="52" t="e">
        <f>IF('DNO totals'!B$323&lt;0,1,'935'!S494)*(Parameters!B$21+AU494)</f>
        <v>#VALUE!</v>
      </c>
      <c r="DB494" s="37" t="e">
        <f>CX494+'Charging rates'!B$106*DA494*100/'11'!B$17</f>
        <v>#VALUE!</v>
      </c>
      <c r="DC494" s="37" t="e">
        <f>DB494+'Charging rates'!B$116*(Parameters!B$21+AU494)*100/'11'!B$17*IF('DNO totals'!B$323&lt;0,1,'935'!S494)</f>
        <v>#VALUE!</v>
      </c>
      <c r="DD494" s="37" t="e">
        <f>'Charging rates'!B$97*(CP494+CT494)*100/'11'!B$17</f>
        <v>#VALUE!</v>
      </c>
      <c r="DE494" s="33" t="e">
        <f>MAX(0-(CB494*AU494*'11'!C$17/'11'!B$17),DC494+DD494)</f>
        <v>#VALUE!</v>
      </c>
      <c r="DF494" s="37" t="e">
        <f>IF(BS494,IF(AU494=0,CC494,MAX(0,MIN(CC494,CC494+(DE494/'935'!Q494*('11'!B$17-'935'!X494)/('11'!C$17-'935'!Y494))))),0)</f>
        <v>#VALUE!</v>
      </c>
      <c r="DG494" s="33" t="e">
        <f t="shared" si="138"/>
        <v>#VALUE!</v>
      </c>
      <c r="DH494" s="53" t="e">
        <f t="shared" si="139"/>
        <v>#VALUE!</v>
      </c>
    </row>
    <row r="495" spans="1:112">
      <c r="A495" s="28">
        <v>395</v>
      </c>
      <c r="B495" s="47" t="e">
        <f>'935'!B495</f>
        <v>#VALUE!</v>
      </c>
      <c r="C495" s="48" t="e">
        <f>OR('935'!E495&lt;&gt;"VOID",'935'!F495&lt;&gt;"VOID",'935'!G495&lt;&gt;"VOID")</f>
        <v>#VALUE!</v>
      </c>
      <c r="D495" s="32" t="e">
        <f>IF('935'!D495="VOID",0,'935'!D495*(1-'935'!X495/'11'!B$17))</f>
        <v>#VALUE!</v>
      </c>
      <c r="E495" s="32" t="e">
        <f>IF('935'!E495="VOID",0,'935'!E495*(1-'935'!X495/'11'!B$17))</f>
        <v>#VALUE!</v>
      </c>
      <c r="F495" s="32" t="e">
        <f>IF('935'!F495="VOID",0,'935'!F495*(1-'935'!X495/'11'!B$17))</f>
        <v>#VALUE!</v>
      </c>
      <c r="G495" s="32" t="e">
        <f>IF('935'!G495="VOID",0,'935'!G495*(1-'935'!X495/'11'!B$17))</f>
        <v>#VALUE!</v>
      </c>
      <c r="H495" s="49" t="e">
        <f t="shared" si="120"/>
        <v>#VALUE!</v>
      </c>
      <c r="I495" s="50" t="e">
        <f>MATCH('935'!J495,'913'!$B$6:$B$1205,0)</f>
        <v>#VALUE!</v>
      </c>
      <c r="J495" s="50" t="e">
        <f>MATCH(INDEX('913'!$D$6:$D$1205,I495),'913'!$B$6:$B$1205,0)</f>
        <v>#VALUE!</v>
      </c>
      <c r="K495" s="50" t="e">
        <f>MATCH(INDEX('913'!$D$6:$D$1205,J495),'913'!$B$6:$B$1205,0)</f>
        <v>#VALUE!</v>
      </c>
      <c r="L495" s="50" t="e">
        <f>MATCH(INDEX('913'!$D$6:$D$1205,K495),'913'!$B$6:$B$1205,0)</f>
        <v>#VALUE!</v>
      </c>
      <c r="M495" s="50" t="e">
        <f>MATCH(INDEX('913'!$D$6:$D$1205,L495),'913'!$B$6:$B$1205,0)</f>
        <v>#VALUE!</v>
      </c>
      <c r="N495" s="50" t="e">
        <f>MATCH(INDEX('913'!$D$6:$D$1205,M495),'913'!$B$6:$B$1205,0)</f>
        <v>#VALUE!</v>
      </c>
      <c r="O495" s="50" t="e">
        <f>MATCH(INDEX('913'!$D$6:$D$1205,N495),'913'!$B$6:$B$1205,0)</f>
        <v>#VALUE!</v>
      </c>
      <c r="P495" s="51" t="e">
        <f>MATCH(INDEX('913'!$D$6:$D$1205,O495),'913'!$B$6:$B$1205,0)</f>
        <v>#VALUE!</v>
      </c>
      <c r="Q495" s="37">
        <f>IF(ISNUMBER(I495),MAX(0,INDEX('913'!$E$6:$E$1205,I495)),0)</f>
        <v>0</v>
      </c>
      <c r="R495" s="37">
        <f>IF(ISNUMBER(J495),MAX(0,INDEX('913'!$E$6:$E$1205,J495)),0)</f>
        <v>0</v>
      </c>
      <c r="S495" s="37">
        <f>IF(ISNUMBER(K495),MAX(0,INDEX('913'!$E$6:$E$1205,K495)),0)</f>
        <v>0</v>
      </c>
      <c r="T495" s="37">
        <f>IF(ISNUMBER(L495),MAX(0,INDEX('913'!$E$6:$E$1205,L495)),0)</f>
        <v>0</v>
      </c>
      <c r="U495" s="37">
        <f>IF(ISNUMBER(M495),MAX(0,INDEX('913'!$E$6:$E$1205,M495)),0)</f>
        <v>0</v>
      </c>
      <c r="V495" s="37">
        <f>IF(ISNUMBER(N495),MAX(0,INDEX('913'!$E$6:$E$1205,N495)),0)</f>
        <v>0</v>
      </c>
      <c r="W495" s="37">
        <f>IF(ISNUMBER(O495),MAX(0,INDEX('913'!$E$6:$E$1205,O495)),0)</f>
        <v>0</v>
      </c>
      <c r="X495" s="52">
        <f>IF(ISNUMBER(P495),MAX(0,INDEX('913'!$E$6:$E$1205,P495)),0)</f>
        <v>0</v>
      </c>
      <c r="Y495" s="37">
        <f>IF(ISNUMBER(I495),MAX(0,INDEX('913'!$F$6:$F$1205,I495)),0)</f>
        <v>0</v>
      </c>
      <c r="Z495" s="37">
        <f>IF(ISNUMBER(J495),MAX(0,INDEX('913'!$F$6:$F$1205,J495)),0)</f>
        <v>0</v>
      </c>
      <c r="AA495" s="37">
        <f>IF(ISNUMBER(K495),MAX(0,INDEX('913'!$F$6:$F$1205,K495)),0)</f>
        <v>0</v>
      </c>
      <c r="AB495" s="37">
        <f>IF(ISNUMBER(L495),MAX(0,INDEX('913'!$F$6:$F$1205,L495)),0)</f>
        <v>0</v>
      </c>
      <c r="AC495" s="37">
        <f>IF(ISNUMBER(M495),MAX(0,INDEX('913'!$F$6:$F$1205,M495)),0)</f>
        <v>0</v>
      </c>
      <c r="AD495" s="37">
        <f>IF(ISNUMBER(N495),MAX(0,INDEX('913'!$F$6:$F$1205,N495)),0)</f>
        <v>0</v>
      </c>
      <c r="AE495" s="37">
        <f>IF(ISNUMBER(O495),MAX(0,INDEX('913'!$F$6:$F$1205,O495)),0)</f>
        <v>0</v>
      </c>
      <c r="AF495" s="37">
        <f>IF(ISNUMBER(P495),MAX(0,INDEX('913'!$F$6:$F$1205,P495)),0)</f>
        <v>0</v>
      </c>
      <c r="AG495" s="32">
        <f>IF(ISNUMBER(I495),SQRT(INDEX('913'!$I$6:$I$1205,I495)^2+INDEX('913'!$J$6:$J$1205,I495)^2),0)</f>
        <v>0</v>
      </c>
      <c r="AH495" s="32">
        <f>IF(ISNUMBER(J495),SQRT(INDEX('913'!$I$6:$I$1205,J495)^2+INDEX('913'!$J$6:$J$1205,J495)^2),0)</f>
        <v>0</v>
      </c>
      <c r="AI495" s="32">
        <f>IF(ISNUMBER(K495),SQRT(INDEX('913'!$I$6:$I$1205,K495)^2+INDEX('913'!$J$6:$J$1205,K495)^2),0)</f>
        <v>0</v>
      </c>
      <c r="AJ495" s="32">
        <f>IF(ISNUMBER(L495),SQRT(INDEX('913'!$I$6:$I$1205,L495)^2+INDEX('913'!$J$6:$J$1205,L495)^2),0)</f>
        <v>0</v>
      </c>
      <c r="AK495" s="32">
        <f>IF(ISNUMBER(M495),SQRT(INDEX('913'!$I$6:$I$1205,M495)^2+INDEX('913'!$J$6:$J$1205,M495)^2),0)</f>
        <v>0</v>
      </c>
      <c r="AL495" s="32">
        <f>IF(ISNUMBER(N495),SQRT(INDEX('913'!$I$6:$I$1205,N495)^2+INDEX('913'!$J$6:$J$1205,N495)^2),0)</f>
        <v>0</v>
      </c>
      <c r="AM495" s="32">
        <f>IF(ISNUMBER(O495),SQRT(INDEX('913'!$I$6:$I$1205,O495)^2+INDEX('913'!$J$6:$J$1205,O495)^2),0)</f>
        <v>0</v>
      </c>
      <c r="AN495" s="49">
        <f>IF(ISNUMBER(P495),SQRT(INDEX('913'!$I$6:$I$1205,P495)^2+INDEX('913'!$J$6:$J$1205,P495)^2),0)</f>
        <v>0</v>
      </c>
      <c r="AO495" s="37">
        <f t="shared" si="121"/>
        <v>0</v>
      </c>
      <c r="AP495" s="37">
        <f t="shared" si="122"/>
        <v>0</v>
      </c>
      <c r="AQ495" s="33" t="e">
        <f>-100*'935'!W495*(AO495+AP495)/'11'!C$17</f>
        <v>#VALUE!</v>
      </c>
      <c r="AR495" s="37" t="e">
        <f t="shared" si="123"/>
        <v>#VALUE!</v>
      </c>
      <c r="AS495" s="52" t="e">
        <f t="shared" si="124"/>
        <v>#VALUE!</v>
      </c>
      <c r="AT495" s="32" t="e">
        <f>IF('935'!C495="VOID",0,('935'!C495*(1-'935'!X495/'11'!B$17)))</f>
        <v>#VALUE!</v>
      </c>
      <c r="AU495" s="52" t="e">
        <f>'935'!Q495*(1-'935'!Y495/'11'!C$17)/(1-'935'!X495/'11'!B$17)</f>
        <v>#VALUE!</v>
      </c>
      <c r="AV495" s="37" t="e">
        <f>INDEX('DNO totals'!$B$57:$G$57,IF('935'!K495,IF(MOD('935'!K495,1000),IF(MOD('935'!K495,100),IF(MOD('935'!K495,10),IF(MOD('935'!K495,1000)=1,6,5),4),3),2),1))</f>
        <v>#VALUE!</v>
      </c>
      <c r="AW495" s="52" t="e">
        <f t="shared" si="125"/>
        <v>#VALUE!</v>
      </c>
      <c r="AX495" s="32" t="e">
        <f>IF('935'!V495="VOID",0,'935'!V495*(1-'935'!X495/'11'!B$17))</f>
        <v>#VALUE!</v>
      </c>
      <c r="AY495" s="33" t="e">
        <f>IF(H495,-100*'Charging rates'!B$10/'11'!B$17*AX495/H495,0)</f>
        <v>#VALUE!</v>
      </c>
      <c r="AZ495" s="33" t="e">
        <f>IF(C495,'DNO totals'!B$41,0)</f>
        <v>#VALUE!</v>
      </c>
      <c r="BA495" s="33" t="e">
        <f t="shared" si="126"/>
        <v>#VALUE!</v>
      </c>
      <c r="BB495" s="33" t="e">
        <f t="shared" si="127"/>
        <v>#VALUE!</v>
      </c>
      <c r="BC495" s="53" t="e">
        <f t="shared" si="128"/>
        <v>#VALUE!</v>
      </c>
      <c r="BD495" s="32" t="e">
        <f>IF(AT495,'935'!H495*AT495/(AT495+D495+H495),0)</f>
        <v>#VALUE!</v>
      </c>
      <c r="BE495" s="32" t="e">
        <f>IF(H495,'935'!H495*H495/(AT495+D495+H495),0)</f>
        <v>#VALUE!</v>
      </c>
      <c r="BF495" s="32" t="e">
        <f>BD495*(1-'935'!X495/'11'!B$17)</f>
        <v>#VALUE!</v>
      </c>
      <c r="BG495" s="49" t="e">
        <f>BE495*(1-'935'!X495/'11'!B$17)</f>
        <v>#VALUE!</v>
      </c>
      <c r="BH495" s="52" t="e">
        <f>AV495*Parameters!B$6</f>
        <v>#VALUE!</v>
      </c>
      <c r="BI495" s="37" t="e">
        <f>IF('935'!$K495=1000,'Charging rates'!$C$38*$BH495/(1+'DNO totals'!$C$99)*'935'!$L495,0)</f>
        <v>#VALUE!</v>
      </c>
      <c r="BJ495" s="37" t="e">
        <f>IF(MOD('935'!$K495,1000)=100,'Charging rates'!$D$38*$BH495/(1+'DNO totals'!$D$99)*'935'!$M495,0)</f>
        <v>#VALUE!</v>
      </c>
      <c r="BK495" s="37" t="e">
        <f>IF(MOD('935'!$K495,100)=10,'Charging rates'!$E$38*$BH495/(1+'DNO totals'!$E$99)*'935'!$N495,0)</f>
        <v>#VALUE!</v>
      </c>
      <c r="BL495" s="37" t="e">
        <f>IF(AND(MOD('935'!$K495,10)&gt;0,MOD('935'!$K495,1000)&gt;1),'Charging rates'!$F$38*$BH495/(1+'DNO totals'!$F$99)*'935'!$O495,0)</f>
        <v>#VALUE!</v>
      </c>
      <c r="BM495" s="37" t="e">
        <f>IF(MOD('935'!$K495,1000)=1,'Charging rates'!$G$38*$BH495/(1+'DNO totals'!$G$99)*'935'!$P495,0)</f>
        <v>#VALUE!</v>
      </c>
      <c r="BN495" s="52" t="e">
        <f t="shared" si="129"/>
        <v>#VALUE!</v>
      </c>
      <c r="BO495" s="37" t="e">
        <f>IF('935'!$K495&gt;1000,'Charging rates'!$C$38*$AW495*'935'!$L495,0)</f>
        <v>#VALUE!</v>
      </c>
      <c r="BP495" s="37" t="e">
        <f>IF(MOD('935'!$K495,1000)&gt;100,'Charging rates'!$D$38*$AW495*'935'!$M495,0)</f>
        <v>#VALUE!</v>
      </c>
      <c r="BQ495" s="37" t="e">
        <f>IF(MOD('935'!$K495,100)&gt;10,'Charging rates'!$E$38*$AW495*'935'!$N495,0)</f>
        <v>#VALUE!</v>
      </c>
      <c r="BR495" s="52" t="e">
        <f t="shared" si="130"/>
        <v>#VALUE!</v>
      </c>
      <c r="BS495" s="48" t="e">
        <f>'935'!C495&lt;&gt;"VOID"</f>
        <v>#VALUE!</v>
      </c>
      <c r="BT495" s="33" t="e">
        <f>IF(BS495,(100/'11'!B$17*BD495*((1-'935'!I495)*'Charging rates'!B$51+'Charging rates'!B$63)),0)</f>
        <v>#VALUE!</v>
      </c>
      <c r="BU495" s="33" t="e">
        <f>100/'11'!B$17*BG495*('Charging rates'!B$51+'Charging rates'!B$63)</f>
        <v>#VALUE!</v>
      </c>
      <c r="BV495" s="33" t="e">
        <f>100/'11'!B$17*BE495*('Charging rates'!B$51+'Charging rates'!B$63)</f>
        <v>#VALUE!</v>
      </c>
      <c r="BW495" s="53" t="e">
        <f t="shared" si="131"/>
        <v>#VALUE!</v>
      </c>
      <c r="BX495" s="32" t="e">
        <f>AT495-('935'!T495*(1-'935'!X495/'11'!B$17))</f>
        <v>#VALUE!</v>
      </c>
      <c r="BY495" s="32">
        <f>0-IF(ISNUMBER(I495),INDEX('913'!$I$6:$I$1205,I495),0)-IF(ISNUMBER(J495),INDEX('913'!$I$6:$I$1205,J495),0)-IF(ISNUMBER(K495),INDEX('913'!$I$6:$I$1205,K495),0)-IF(ISNUMBER(L495),INDEX('913'!$I$6:$I$1205,L495),0)-IF(ISNUMBER(M495),INDEX('913'!$I$6:$I$1205,M495),0)-IF(ISNUMBER(N495),INDEX('913'!$I$6:$I$1205,N495),0)-IF(ISNUMBER(O495),INDEX('913'!$I$6:$I$1205,O495),0)-IF(ISNUMBER(P495),INDEX('913'!$I$6:$I$1205,P495),0)</f>
        <v>0</v>
      </c>
      <c r="BZ495" s="37">
        <f>IF(BY495=0,1,MAX(1,SQRT(BY495^2+(IF(ISNUMBER(I495),INDEX('913'!$J$6:$J$1205,I495),0)+IF(ISNUMBER(J495),INDEX('913'!$J$6:$J$1205,J495),0)+IF(ISNUMBER(K495),INDEX('913'!$J$6:$J$1205,K495),0)+IF(ISNUMBER(L495),INDEX('913'!$J$6:$J$1205,L495),0)+IF(ISNUMBER(M495),INDEX('913'!$J$6:$J$1205,M495),0)+IF(ISNUMBER(N495),INDEX('913'!$J$6:$J$1205,N495),0)+IF(ISNUMBER(O495),INDEX('913'!$J$6:$J$1205,O495),0)+IF(ISNUMBER(P495),INDEX('913'!$J$6:$J$1205,P495),0))^2)/BY495))</f>
        <v>1</v>
      </c>
      <c r="CA495" s="33" t="e">
        <f>100*AO495/'11'!B$17</f>
        <v>#VALUE!</v>
      </c>
      <c r="CB495" s="37" t="e">
        <f>100*(AP495*BZ495)/'11'!C$17</f>
        <v>#VALUE!</v>
      </c>
      <c r="CC495" s="37" t="e">
        <f t="shared" si="132"/>
        <v>#VALUE!</v>
      </c>
      <c r="CD495" s="33" t="e">
        <f t="shared" si="133"/>
        <v>#VALUE!</v>
      </c>
      <c r="CE495" s="54" t="e">
        <f>'11'!C$17-'935'!Y495</f>
        <v>#VALUE!</v>
      </c>
      <c r="CF495" s="37" t="e">
        <f>MAX('DNO totals'!B$312+0,MIN('935'!L495+0,'DNO totals'!B$304+0))</f>
        <v>#VALUE!</v>
      </c>
      <c r="CG495" s="37" t="e">
        <f>MAX('DNO totals'!C$312+0,MIN('935'!M495+0,'DNO totals'!C$304+0))</f>
        <v>#VALUE!</v>
      </c>
      <c r="CH495" s="37" t="e">
        <f>MAX('DNO totals'!D$312+0,MIN('935'!N495+0,'DNO totals'!D$304+0))</f>
        <v>#VALUE!</v>
      </c>
      <c r="CI495" s="37" t="e">
        <f>MAX('DNO totals'!E$312+0,MIN('935'!O495+0,'DNO totals'!E$304+0))</f>
        <v>#VALUE!</v>
      </c>
      <c r="CJ495" s="52" t="e">
        <f>MAX('DNO totals'!F$312+0,MIN('935'!P495+0,'DNO totals'!F$304+0))</f>
        <v>#VALUE!</v>
      </c>
      <c r="CK495" s="37" t="e">
        <f>IF('935'!$K495=1000,'Charging rates'!$C$38*$BH495/(1+'DNO totals'!$C$99)*$CF495,0)</f>
        <v>#VALUE!</v>
      </c>
      <c r="CL495" s="37" t="e">
        <f>IF(MOD('935'!$K495,1000)=100,'Charging rates'!$D$38*$BH495/(1+'DNO totals'!$D$99)*$CG495,0)</f>
        <v>#VALUE!</v>
      </c>
      <c r="CM495" s="37" t="e">
        <f>IF(MOD('935'!$K495,100)=10,'Charging rates'!$E$38*$BH495/(1+'DNO totals'!$E$99)*$CH495,0)</f>
        <v>#VALUE!</v>
      </c>
      <c r="CN495" s="37" t="e">
        <f>IF(AND(MOD('935'!$K495,10)&gt;0,MOD('935'!$K495,1000)&gt;1),'Charging rates'!$F$38*$BH495/(1+'DNO totals'!$F$99)*$CI495,0)</f>
        <v>#VALUE!</v>
      </c>
      <c r="CO495" s="37" t="e">
        <f>IF(MOD('935'!$K495,1000)=1,'Charging rates'!$G$38*$BH495/(1+'DNO totals'!$G$99)*$CJ495,0)</f>
        <v>#VALUE!</v>
      </c>
      <c r="CP495" s="52" t="e">
        <f t="shared" si="134"/>
        <v>#VALUE!</v>
      </c>
      <c r="CQ495" s="37" t="e">
        <f>IF('935'!$K495&gt;1000,'Charging rates'!$C$38*$AW495*$CF495,0)</f>
        <v>#VALUE!</v>
      </c>
      <c r="CR495" s="37" t="e">
        <f>IF(MOD('935'!$K495,1000)&gt;100,'Charging rates'!$D$38*$AW495*$CG495,0)</f>
        <v>#VALUE!</v>
      </c>
      <c r="CS495" s="37" t="e">
        <f>IF(MOD('935'!$K495,100)&gt;10,'Charging rates'!$E$38*$AW495*$CH495,0)</f>
        <v>#VALUE!</v>
      </c>
      <c r="CT495" s="52" t="e">
        <f t="shared" si="135"/>
        <v>#VALUE!</v>
      </c>
      <c r="CU495" s="33" t="e">
        <f>100*(AP495*'935'!Q495*BZ495)/'11'!B$17</f>
        <v>#VALUE!</v>
      </c>
      <c r="CV495" s="33" t="e">
        <f>100/'11'!B$17*'Charging rates'!B$10*AW495</f>
        <v>#VALUE!</v>
      </c>
      <c r="CW495" s="33" t="e">
        <f>IF(AT495=0,0,(1-BX495/AT495)*(CA495+IF('935'!Q495=0,0,(CB495*'935'!Q495*('11'!C$17-'935'!Y495)/('11'!B$17-'935'!X495)))))</f>
        <v>#VALUE!</v>
      </c>
      <c r="CX495" s="33" t="e">
        <f t="shared" si="136"/>
        <v>#VALUE!</v>
      </c>
      <c r="CY495" s="49" t="e">
        <f t="shared" si="137"/>
        <v>#VALUE!</v>
      </c>
      <c r="CZ495" s="32" t="e">
        <f>AT495*(Parameters!B$21+AU495)*IF('DNO totals'!B$323&lt;0,1,'935'!S495)</f>
        <v>#VALUE!</v>
      </c>
      <c r="DA495" s="52" t="e">
        <f>IF('DNO totals'!B$323&lt;0,1,'935'!S495)*(Parameters!B$21+AU495)</f>
        <v>#VALUE!</v>
      </c>
      <c r="DB495" s="37" t="e">
        <f>CX495+'Charging rates'!B$106*DA495*100/'11'!B$17</f>
        <v>#VALUE!</v>
      </c>
      <c r="DC495" s="37" t="e">
        <f>DB495+'Charging rates'!B$116*(Parameters!B$21+AU495)*100/'11'!B$17*IF('DNO totals'!B$323&lt;0,1,'935'!S495)</f>
        <v>#VALUE!</v>
      </c>
      <c r="DD495" s="37" t="e">
        <f>'Charging rates'!B$97*(CP495+CT495)*100/'11'!B$17</f>
        <v>#VALUE!</v>
      </c>
      <c r="DE495" s="33" t="e">
        <f>MAX(0-(CB495*AU495*'11'!C$17/'11'!B$17),DC495+DD495)</f>
        <v>#VALUE!</v>
      </c>
      <c r="DF495" s="37" t="e">
        <f>IF(BS495,IF(AU495=0,CC495,MAX(0,MIN(CC495,CC495+(DE495/'935'!Q495*('11'!B$17-'935'!X495)/('11'!C$17-'935'!Y495))))),0)</f>
        <v>#VALUE!</v>
      </c>
      <c r="DG495" s="33" t="e">
        <f t="shared" si="138"/>
        <v>#VALUE!</v>
      </c>
      <c r="DH495" s="53" t="e">
        <f t="shared" si="139"/>
        <v>#VALUE!</v>
      </c>
    </row>
    <row r="496" spans="1:112">
      <c r="A496" s="28">
        <v>396</v>
      </c>
      <c r="B496" s="47" t="e">
        <f>'935'!B496</f>
        <v>#VALUE!</v>
      </c>
      <c r="C496" s="48" t="e">
        <f>OR('935'!E496&lt;&gt;"VOID",'935'!F496&lt;&gt;"VOID",'935'!G496&lt;&gt;"VOID")</f>
        <v>#VALUE!</v>
      </c>
      <c r="D496" s="32" t="e">
        <f>IF('935'!D496="VOID",0,'935'!D496*(1-'935'!X496/'11'!B$17))</f>
        <v>#VALUE!</v>
      </c>
      <c r="E496" s="32" t="e">
        <f>IF('935'!E496="VOID",0,'935'!E496*(1-'935'!X496/'11'!B$17))</f>
        <v>#VALUE!</v>
      </c>
      <c r="F496" s="32" t="e">
        <f>IF('935'!F496="VOID",0,'935'!F496*(1-'935'!X496/'11'!B$17))</f>
        <v>#VALUE!</v>
      </c>
      <c r="G496" s="32" t="e">
        <f>IF('935'!G496="VOID",0,'935'!G496*(1-'935'!X496/'11'!B$17))</f>
        <v>#VALUE!</v>
      </c>
      <c r="H496" s="49" t="e">
        <f t="shared" si="120"/>
        <v>#VALUE!</v>
      </c>
      <c r="I496" s="50" t="e">
        <f>MATCH('935'!J496,'913'!$B$6:$B$1205,0)</f>
        <v>#VALUE!</v>
      </c>
      <c r="J496" s="50" t="e">
        <f>MATCH(INDEX('913'!$D$6:$D$1205,I496),'913'!$B$6:$B$1205,0)</f>
        <v>#VALUE!</v>
      </c>
      <c r="K496" s="50" t="e">
        <f>MATCH(INDEX('913'!$D$6:$D$1205,J496),'913'!$B$6:$B$1205,0)</f>
        <v>#VALUE!</v>
      </c>
      <c r="L496" s="50" t="e">
        <f>MATCH(INDEX('913'!$D$6:$D$1205,K496),'913'!$B$6:$B$1205,0)</f>
        <v>#VALUE!</v>
      </c>
      <c r="M496" s="50" t="e">
        <f>MATCH(INDEX('913'!$D$6:$D$1205,L496),'913'!$B$6:$B$1205,0)</f>
        <v>#VALUE!</v>
      </c>
      <c r="N496" s="50" t="e">
        <f>MATCH(INDEX('913'!$D$6:$D$1205,M496),'913'!$B$6:$B$1205,0)</f>
        <v>#VALUE!</v>
      </c>
      <c r="O496" s="50" t="e">
        <f>MATCH(INDEX('913'!$D$6:$D$1205,N496),'913'!$B$6:$B$1205,0)</f>
        <v>#VALUE!</v>
      </c>
      <c r="P496" s="51" t="e">
        <f>MATCH(INDEX('913'!$D$6:$D$1205,O496),'913'!$B$6:$B$1205,0)</f>
        <v>#VALUE!</v>
      </c>
      <c r="Q496" s="37">
        <f>IF(ISNUMBER(I496),MAX(0,INDEX('913'!$E$6:$E$1205,I496)),0)</f>
        <v>0</v>
      </c>
      <c r="R496" s="37">
        <f>IF(ISNUMBER(J496),MAX(0,INDEX('913'!$E$6:$E$1205,J496)),0)</f>
        <v>0</v>
      </c>
      <c r="S496" s="37">
        <f>IF(ISNUMBER(K496),MAX(0,INDEX('913'!$E$6:$E$1205,K496)),0)</f>
        <v>0</v>
      </c>
      <c r="T496" s="37">
        <f>IF(ISNUMBER(L496),MAX(0,INDEX('913'!$E$6:$E$1205,L496)),0)</f>
        <v>0</v>
      </c>
      <c r="U496" s="37">
        <f>IF(ISNUMBER(M496),MAX(0,INDEX('913'!$E$6:$E$1205,M496)),0)</f>
        <v>0</v>
      </c>
      <c r="V496" s="37">
        <f>IF(ISNUMBER(N496),MAX(0,INDEX('913'!$E$6:$E$1205,N496)),0)</f>
        <v>0</v>
      </c>
      <c r="W496" s="37">
        <f>IF(ISNUMBER(O496),MAX(0,INDEX('913'!$E$6:$E$1205,O496)),0)</f>
        <v>0</v>
      </c>
      <c r="X496" s="52">
        <f>IF(ISNUMBER(P496),MAX(0,INDEX('913'!$E$6:$E$1205,P496)),0)</f>
        <v>0</v>
      </c>
      <c r="Y496" s="37">
        <f>IF(ISNUMBER(I496),MAX(0,INDEX('913'!$F$6:$F$1205,I496)),0)</f>
        <v>0</v>
      </c>
      <c r="Z496" s="37">
        <f>IF(ISNUMBER(J496),MAX(0,INDEX('913'!$F$6:$F$1205,J496)),0)</f>
        <v>0</v>
      </c>
      <c r="AA496" s="37">
        <f>IF(ISNUMBER(K496),MAX(0,INDEX('913'!$F$6:$F$1205,K496)),0)</f>
        <v>0</v>
      </c>
      <c r="AB496" s="37">
        <f>IF(ISNUMBER(L496),MAX(0,INDEX('913'!$F$6:$F$1205,L496)),0)</f>
        <v>0</v>
      </c>
      <c r="AC496" s="37">
        <f>IF(ISNUMBER(M496),MAX(0,INDEX('913'!$F$6:$F$1205,M496)),0)</f>
        <v>0</v>
      </c>
      <c r="AD496" s="37">
        <f>IF(ISNUMBER(N496),MAX(0,INDEX('913'!$F$6:$F$1205,N496)),0)</f>
        <v>0</v>
      </c>
      <c r="AE496" s="37">
        <f>IF(ISNUMBER(O496),MAX(0,INDEX('913'!$F$6:$F$1205,O496)),0)</f>
        <v>0</v>
      </c>
      <c r="AF496" s="37">
        <f>IF(ISNUMBER(P496),MAX(0,INDEX('913'!$F$6:$F$1205,P496)),0)</f>
        <v>0</v>
      </c>
      <c r="AG496" s="32">
        <f>IF(ISNUMBER(I496),SQRT(INDEX('913'!$I$6:$I$1205,I496)^2+INDEX('913'!$J$6:$J$1205,I496)^2),0)</f>
        <v>0</v>
      </c>
      <c r="AH496" s="32">
        <f>IF(ISNUMBER(J496),SQRT(INDEX('913'!$I$6:$I$1205,J496)^2+INDEX('913'!$J$6:$J$1205,J496)^2),0)</f>
        <v>0</v>
      </c>
      <c r="AI496" s="32">
        <f>IF(ISNUMBER(K496),SQRT(INDEX('913'!$I$6:$I$1205,K496)^2+INDEX('913'!$J$6:$J$1205,K496)^2),0)</f>
        <v>0</v>
      </c>
      <c r="AJ496" s="32">
        <f>IF(ISNUMBER(L496),SQRT(INDEX('913'!$I$6:$I$1205,L496)^2+INDEX('913'!$J$6:$J$1205,L496)^2),0)</f>
        <v>0</v>
      </c>
      <c r="AK496" s="32">
        <f>IF(ISNUMBER(M496),SQRT(INDEX('913'!$I$6:$I$1205,M496)^2+INDEX('913'!$J$6:$J$1205,M496)^2),0)</f>
        <v>0</v>
      </c>
      <c r="AL496" s="32">
        <f>IF(ISNUMBER(N496),SQRT(INDEX('913'!$I$6:$I$1205,N496)^2+INDEX('913'!$J$6:$J$1205,N496)^2),0)</f>
        <v>0</v>
      </c>
      <c r="AM496" s="32">
        <f>IF(ISNUMBER(O496),SQRT(INDEX('913'!$I$6:$I$1205,O496)^2+INDEX('913'!$J$6:$J$1205,O496)^2),0)</f>
        <v>0</v>
      </c>
      <c r="AN496" s="49">
        <f>IF(ISNUMBER(P496),SQRT(INDEX('913'!$I$6:$I$1205,P496)^2+INDEX('913'!$J$6:$J$1205,P496)^2),0)</f>
        <v>0</v>
      </c>
      <c r="AO496" s="37">
        <f t="shared" si="121"/>
        <v>0</v>
      </c>
      <c r="AP496" s="37">
        <f t="shared" si="122"/>
        <v>0</v>
      </c>
      <c r="AQ496" s="33" t="e">
        <f>-100*'935'!W496*(AO496+AP496)/'11'!C$17</f>
        <v>#VALUE!</v>
      </c>
      <c r="AR496" s="37" t="e">
        <f t="shared" si="123"/>
        <v>#VALUE!</v>
      </c>
      <c r="AS496" s="52" t="e">
        <f t="shared" si="124"/>
        <v>#VALUE!</v>
      </c>
      <c r="AT496" s="32" t="e">
        <f>IF('935'!C496="VOID",0,('935'!C496*(1-'935'!X496/'11'!B$17)))</f>
        <v>#VALUE!</v>
      </c>
      <c r="AU496" s="52" t="e">
        <f>'935'!Q496*(1-'935'!Y496/'11'!C$17)/(1-'935'!X496/'11'!B$17)</f>
        <v>#VALUE!</v>
      </c>
      <c r="AV496" s="37" t="e">
        <f>INDEX('DNO totals'!$B$57:$G$57,IF('935'!K496,IF(MOD('935'!K496,1000),IF(MOD('935'!K496,100),IF(MOD('935'!K496,10),IF(MOD('935'!K496,1000)=1,6,5),4),3),2),1))</f>
        <v>#VALUE!</v>
      </c>
      <c r="AW496" s="52" t="e">
        <f t="shared" si="125"/>
        <v>#VALUE!</v>
      </c>
      <c r="AX496" s="32" t="e">
        <f>IF('935'!V496="VOID",0,'935'!V496*(1-'935'!X496/'11'!B$17))</f>
        <v>#VALUE!</v>
      </c>
      <c r="AY496" s="33" t="e">
        <f>IF(H496,-100*'Charging rates'!B$10/'11'!B$17*AX496/H496,0)</f>
        <v>#VALUE!</v>
      </c>
      <c r="AZ496" s="33" t="e">
        <f>IF(C496,'DNO totals'!B$41,0)</f>
        <v>#VALUE!</v>
      </c>
      <c r="BA496" s="33" t="e">
        <f t="shared" si="126"/>
        <v>#VALUE!</v>
      </c>
      <c r="BB496" s="33" t="e">
        <f t="shared" si="127"/>
        <v>#VALUE!</v>
      </c>
      <c r="BC496" s="53" t="e">
        <f t="shared" si="128"/>
        <v>#VALUE!</v>
      </c>
      <c r="BD496" s="32" t="e">
        <f>IF(AT496,'935'!H496*AT496/(AT496+D496+H496),0)</f>
        <v>#VALUE!</v>
      </c>
      <c r="BE496" s="32" t="e">
        <f>IF(H496,'935'!H496*H496/(AT496+D496+H496),0)</f>
        <v>#VALUE!</v>
      </c>
      <c r="BF496" s="32" t="e">
        <f>BD496*(1-'935'!X496/'11'!B$17)</f>
        <v>#VALUE!</v>
      </c>
      <c r="BG496" s="49" t="e">
        <f>BE496*(1-'935'!X496/'11'!B$17)</f>
        <v>#VALUE!</v>
      </c>
      <c r="BH496" s="52" t="e">
        <f>AV496*Parameters!B$6</f>
        <v>#VALUE!</v>
      </c>
      <c r="BI496" s="37" t="e">
        <f>IF('935'!$K496=1000,'Charging rates'!$C$38*$BH496/(1+'DNO totals'!$C$99)*'935'!$L496,0)</f>
        <v>#VALUE!</v>
      </c>
      <c r="BJ496" s="37" t="e">
        <f>IF(MOD('935'!$K496,1000)=100,'Charging rates'!$D$38*$BH496/(1+'DNO totals'!$D$99)*'935'!$M496,0)</f>
        <v>#VALUE!</v>
      </c>
      <c r="BK496" s="37" t="e">
        <f>IF(MOD('935'!$K496,100)=10,'Charging rates'!$E$38*$BH496/(1+'DNO totals'!$E$99)*'935'!$N496,0)</f>
        <v>#VALUE!</v>
      </c>
      <c r="BL496" s="37" t="e">
        <f>IF(AND(MOD('935'!$K496,10)&gt;0,MOD('935'!$K496,1000)&gt;1),'Charging rates'!$F$38*$BH496/(1+'DNO totals'!$F$99)*'935'!$O496,0)</f>
        <v>#VALUE!</v>
      </c>
      <c r="BM496" s="37" t="e">
        <f>IF(MOD('935'!$K496,1000)=1,'Charging rates'!$G$38*$BH496/(1+'DNO totals'!$G$99)*'935'!$P496,0)</f>
        <v>#VALUE!</v>
      </c>
      <c r="BN496" s="52" t="e">
        <f t="shared" si="129"/>
        <v>#VALUE!</v>
      </c>
      <c r="BO496" s="37" t="e">
        <f>IF('935'!$K496&gt;1000,'Charging rates'!$C$38*$AW496*'935'!$L496,0)</f>
        <v>#VALUE!</v>
      </c>
      <c r="BP496" s="37" t="e">
        <f>IF(MOD('935'!$K496,1000)&gt;100,'Charging rates'!$D$38*$AW496*'935'!$M496,0)</f>
        <v>#VALUE!</v>
      </c>
      <c r="BQ496" s="37" t="e">
        <f>IF(MOD('935'!$K496,100)&gt;10,'Charging rates'!$E$38*$AW496*'935'!$N496,0)</f>
        <v>#VALUE!</v>
      </c>
      <c r="BR496" s="52" t="e">
        <f t="shared" si="130"/>
        <v>#VALUE!</v>
      </c>
      <c r="BS496" s="48" t="e">
        <f>'935'!C496&lt;&gt;"VOID"</f>
        <v>#VALUE!</v>
      </c>
      <c r="BT496" s="33" t="e">
        <f>IF(BS496,(100/'11'!B$17*BD496*((1-'935'!I496)*'Charging rates'!B$51+'Charging rates'!B$63)),0)</f>
        <v>#VALUE!</v>
      </c>
      <c r="BU496" s="33" t="e">
        <f>100/'11'!B$17*BG496*('Charging rates'!B$51+'Charging rates'!B$63)</f>
        <v>#VALUE!</v>
      </c>
      <c r="BV496" s="33" t="e">
        <f>100/'11'!B$17*BE496*('Charging rates'!B$51+'Charging rates'!B$63)</f>
        <v>#VALUE!</v>
      </c>
      <c r="BW496" s="53" t="e">
        <f t="shared" si="131"/>
        <v>#VALUE!</v>
      </c>
      <c r="BX496" s="32" t="e">
        <f>AT496-('935'!T496*(1-'935'!X496/'11'!B$17))</f>
        <v>#VALUE!</v>
      </c>
      <c r="BY496" s="32">
        <f>0-IF(ISNUMBER(I496),INDEX('913'!$I$6:$I$1205,I496),0)-IF(ISNUMBER(J496),INDEX('913'!$I$6:$I$1205,J496),0)-IF(ISNUMBER(K496),INDEX('913'!$I$6:$I$1205,K496),0)-IF(ISNUMBER(L496),INDEX('913'!$I$6:$I$1205,L496),0)-IF(ISNUMBER(M496),INDEX('913'!$I$6:$I$1205,M496),0)-IF(ISNUMBER(N496),INDEX('913'!$I$6:$I$1205,N496),0)-IF(ISNUMBER(O496),INDEX('913'!$I$6:$I$1205,O496),0)-IF(ISNUMBER(P496),INDEX('913'!$I$6:$I$1205,P496),0)</f>
        <v>0</v>
      </c>
      <c r="BZ496" s="37">
        <f>IF(BY496=0,1,MAX(1,SQRT(BY496^2+(IF(ISNUMBER(I496),INDEX('913'!$J$6:$J$1205,I496),0)+IF(ISNUMBER(J496),INDEX('913'!$J$6:$J$1205,J496),0)+IF(ISNUMBER(K496),INDEX('913'!$J$6:$J$1205,K496),0)+IF(ISNUMBER(L496),INDEX('913'!$J$6:$J$1205,L496),0)+IF(ISNUMBER(M496),INDEX('913'!$J$6:$J$1205,M496),0)+IF(ISNUMBER(N496),INDEX('913'!$J$6:$J$1205,N496),0)+IF(ISNUMBER(O496),INDEX('913'!$J$6:$J$1205,O496),0)+IF(ISNUMBER(P496),INDEX('913'!$J$6:$J$1205,P496),0))^2)/BY496))</f>
        <v>1</v>
      </c>
      <c r="CA496" s="33" t="e">
        <f>100*AO496/'11'!B$17</f>
        <v>#VALUE!</v>
      </c>
      <c r="CB496" s="37" t="e">
        <f>100*(AP496*BZ496)/'11'!C$17</f>
        <v>#VALUE!</v>
      </c>
      <c r="CC496" s="37" t="e">
        <f t="shared" si="132"/>
        <v>#VALUE!</v>
      </c>
      <c r="CD496" s="33" t="e">
        <f t="shared" si="133"/>
        <v>#VALUE!</v>
      </c>
      <c r="CE496" s="54" t="e">
        <f>'11'!C$17-'935'!Y496</f>
        <v>#VALUE!</v>
      </c>
      <c r="CF496" s="37" t="e">
        <f>MAX('DNO totals'!B$312+0,MIN('935'!L496+0,'DNO totals'!B$304+0))</f>
        <v>#VALUE!</v>
      </c>
      <c r="CG496" s="37" t="e">
        <f>MAX('DNO totals'!C$312+0,MIN('935'!M496+0,'DNO totals'!C$304+0))</f>
        <v>#VALUE!</v>
      </c>
      <c r="CH496" s="37" t="e">
        <f>MAX('DNO totals'!D$312+0,MIN('935'!N496+0,'DNO totals'!D$304+0))</f>
        <v>#VALUE!</v>
      </c>
      <c r="CI496" s="37" t="e">
        <f>MAX('DNO totals'!E$312+0,MIN('935'!O496+0,'DNO totals'!E$304+0))</f>
        <v>#VALUE!</v>
      </c>
      <c r="CJ496" s="52" t="e">
        <f>MAX('DNO totals'!F$312+0,MIN('935'!P496+0,'DNO totals'!F$304+0))</f>
        <v>#VALUE!</v>
      </c>
      <c r="CK496" s="37" t="e">
        <f>IF('935'!$K496=1000,'Charging rates'!$C$38*$BH496/(1+'DNO totals'!$C$99)*$CF496,0)</f>
        <v>#VALUE!</v>
      </c>
      <c r="CL496" s="37" t="e">
        <f>IF(MOD('935'!$K496,1000)=100,'Charging rates'!$D$38*$BH496/(1+'DNO totals'!$D$99)*$CG496,0)</f>
        <v>#VALUE!</v>
      </c>
      <c r="CM496" s="37" t="e">
        <f>IF(MOD('935'!$K496,100)=10,'Charging rates'!$E$38*$BH496/(1+'DNO totals'!$E$99)*$CH496,0)</f>
        <v>#VALUE!</v>
      </c>
      <c r="CN496" s="37" t="e">
        <f>IF(AND(MOD('935'!$K496,10)&gt;0,MOD('935'!$K496,1000)&gt;1),'Charging rates'!$F$38*$BH496/(1+'DNO totals'!$F$99)*$CI496,0)</f>
        <v>#VALUE!</v>
      </c>
      <c r="CO496" s="37" t="e">
        <f>IF(MOD('935'!$K496,1000)=1,'Charging rates'!$G$38*$BH496/(1+'DNO totals'!$G$99)*$CJ496,0)</f>
        <v>#VALUE!</v>
      </c>
      <c r="CP496" s="52" t="e">
        <f t="shared" si="134"/>
        <v>#VALUE!</v>
      </c>
      <c r="CQ496" s="37" t="e">
        <f>IF('935'!$K496&gt;1000,'Charging rates'!$C$38*$AW496*$CF496,0)</f>
        <v>#VALUE!</v>
      </c>
      <c r="CR496" s="37" t="e">
        <f>IF(MOD('935'!$K496,1000)&gt;100,'Charging rates'!$D$38*$AW496*$CG496,0)</f>
        <v>#VALUE!</v>
      </c>
      <c r="CS496" s="37" t="e">
        <f>IF(MOD('935'!$K496,100)&gt;10,'Charging rates'!$E$38*$AW496*$CH496,0)</f>
        <v>#VALUE!</v>
      </c>
      <c r="CT496" s="52" t="e">
        <f t="shared" si="135"/>
        <v>#VALUE!</v>
      </c>
      <c r="CU496" s="33" t="e">
        <f>100*(AP496*'935'!Q496*BZ496)/'11'!B$17</f>
        <v>#VALUE!</v>
      </c>
      <c r="CV496" s="33" t="e">
        <f>100/'11'!B$17*'Charging rates'!B$10*AW496</f>
        <v>#VALUE!</v>
      </c>
      <c r="CW496" s="33" t="e">
        <f>IF(AT496=0,0,(1-BX496/AT496)*(CA496+IF('935'!Q496=0,0,(CB496*'935'!Q496*('11'!C$17-'935'!Y496)/('11'!B$17-'935'!X496)))))</f>
        <v>#VALUE!</v>
      </c>
      <c r="CX496" s="33" t="e">
        <f t="shared" si="136"/>
        <v>#VALUE!</v>
      </c>
      <c r="CY496" s="49" t="e">
        <f t="shared" si="137"/>
        <v>#VALUE!</v>
      </c>
      <c r="CZ496" s="32" t="e">
        <f>AT496*(Parameters!B$21+AU496)*IF('DNO totals'!B$323&lt;0,1,'935'!S496)</f>
        <v>#VALUE!</v>
      </c>
      <c r="DA496" s="52" t="e">
        <f>IF('DNO totals'!B$323&lt;0,1,'935'!S496)*(Parameters!B$21+AU496)</f>
        <v>#VALUE!</v>
      </c>
      <c r="DB496" s="37" t="e">
        <f>CX496+'Charging rates'!B$106*DA496*100/'11'!B$17</f>
        <v>#VALUE!</v>
      </c>
      <c r="DC496" s="37" t="e">
        <f>DB496+'Charging rates'!B$116*(Parameters!B$21+AU496)*100/'11'!B$17*IF('DNO totals'!B$323&lt;0,1,'935'!S496)</f>
        <v>#VALUE!</v>
      </c>
      <c r="DD496" s="37" t="e">
        <f>'Charging rates'!B$97*(CP496+CT496)*100/'11'!B$17</f>
        <v>#VALUE!</v>
      </c>
      <c r="DE496" s="33" t="e">
        <f>MAX(0-(CB496*AU496*'11'!C$17/'11'!B$17),DC496+DD496)</f>
        <v>#VALUE!</v>
      </c>
      <c r="DF496" s="37" t="e">
        <f>IF(BS496,IF(AU496=0,CC496,MAX(0,MIN(CC496,CC496+(DE496/'935'!Q496*('11'!B$17-'935'!X496)/('11'!C$17-'935'!Y496))))),0)</f>
        <v>#VALUE!</v>
      </c>
      <c r="DG496" s="33" t="e">
        <f t="shared" si="138"/>
        <v>#VALUE!</v>
      </c>
      <c r="DH496" s="53" t="e">
        <f t="shared" si="139"/>
        <v>#VALUE!</v>
      </c>
    </row>
    <row r="497" spans="1:112">
      <c r="A497" s="28">
        <v>397</v>
      </c>
      <c r="B497" s="47" t="e">
        <f>'935'!B497</f>
        <v>#VALUE!</v>
      </c>
      <c r="C497" s="48" t="e">
        <f>OR('935'!E497&lt;&gt;"VOID",'935'!F497&lt;&gt;"VOID",'935'!G497&lt;&gt;"VOID")</f>
        <v>#VALUE!</v>
      </c>
      <c r="D497" s="32" t="e">
        <f>IF('935'!D497="VOID",0,'935'!D497*(1-'935'!X497/'11'!B$17))</f>
        <v>#VALUE!</v>
      </c>
      <c r="E497" s="32" t="e">
        <f>IF('935'!E497="VOID",0,'935'!E497*(1-'935'!X497/'11'!B$17))</f>
        <v>#VALUE!</v>
      </c>
      <c r="F497" s="32" t="e">
        <f>IF('935'!F497="VOID",0,'935'!F497*(1-'935'!X497/'11'!B$17))</f>
        <v>#VALUE!</v>
      </c>
      <c r="G497" s="32" t="e">
        <f>IF('935'!G497="VOID",0,'935'!G497*(1-'935'!X497/'11'!B$17))</f>
        <v>#VALUE!</v>
      </c>
      <c r="H497" s="49" t="e">
        <f t="shared" si="120"/>
        <v>#VALUE!</v>
      </c>
      <c r="I497" s="50" t="e">
        <f>MATCH('935'!J497,'913'!$B$6:$B$1205,0)</f>
        <v>#VALUE!</v>
      </c>
      <c r="J497" s="50" t="e">
        <f>MATCH(INDEX('913'!$D$6:$D$1205,I497),'913'!$B$6:$B$1205,0)</f>
        <v>#VALUE!</v>
      </c>
      <c r="K497" s="50" t="e">
        <f>MATCH(INDEX('913'!$D$6:$D$1205,J497),'913'!$B$6:$B$1205,0)</f>
        <v>#VALUE!</v>
      </c>
      <c r="L497" s="50" t="e">
        <f>MATCH(INDEX('913'!$D$6:$D$1205,K497),'913'!$B$6:$B$1205,0)</f>
        <v>#VALUE!</v>
      </c>
      <c r="M497" s="50" t="e">
        <f>MATCH(INDEX('913'!$D$6:$D$1205,L497),'913'!$B$6:$B$1205,0)</f>
        <v>#VALUE!</v>
      </c>
      <c r="N497" s="50" t="e">
        <f>MATCH(INDEX('913'!$D$6:$D$1205,M497),'913'!$B$6:$B$1205,0)</f>
        <v>#VALUE!</v>
      </c>
      <c r="O497" s="50" t="e">
        <f>MATCH(INDEX('913'!$D$6:$D$1205,N497),'913'!$B$6:$B$1205,0)</f>
        <v>#VALUE!</v>
      </c>
      <c r="P497" s="51" t="e">
        <f>MATCH(INDEX('913'!$D$6:$D$1205,O497),'913'!$B$6:$B$1205,0)</f>
        <v>#VALUE!</v>
      </c>
      <c r="Q497" s="37">
        <f>IF(ISNUMBER(I497),MAX(0,INDEX('913'!$E$6:$E$1205,I497)),0)</f>
        <v>0</v>
      </c>
      <c r="R497" s="37">
        <f>IF(ISNUMBER(J497),MAX(0,INDEX('913'!$E$6:$E$1205,J497)),0)</f>
        <v>0</v>
      </c>
      <c r="S497" s="37">
        <f>IF(ISNUMBER(K497),MAX(0,INDEX('913'!$E$6:$E$1205,K497)),0)</f>
        <v>0</v>
      </c>
      <c r="T497" s="37">
        <f>IF(ISNUMBER(L497),MAX(0,INDEX('913'!$E$6:$E$1205,L497)),0)</f>
        <v>0</v>
      </c>
      <c r="U497" s="37">
        <f>IF(ISNUMBER(M497),MAX(0,INDEX('913'!$E$6:$E$1205,M497)),0)</f>
        <v>0</v>
      </c>
      <c r="V497" s="37">
        <f>IF(ISNUMBER(N497),MAX(0,INDEX('913'!$E$6:$E$1205,N497)),0)</f>
        <v>0</v>
      </c>
      <c r="W497" s="37">
        <f>IF(ISNUMBER(O497),MAX(0,INDEX('913'!$E$6:$E$1205,O497)),0)</f>
        <v>0</v>
      </c>
      <c r="X497" s="52">
        <f>IF(ISNUMBER(P497),MAX(0,INDEX('913'!$E$6:$E$1205,P497)),0)</f>
        <v>0</v>
      </c>
      <c r="Y497" s="37">
        <f>IF(ISNUMBER(I497),MAX(0,INDEX('913'!$F$6:$F$1205,I497)),0)</f>
        <v>0</v>
      </c>
      <c r="Z497" s="37">
        <f>IF(ISNUMBER(J497),MAX(0,INDEX('913'!$F$6:$F$1205,J497)),0)</f>
        <v>0</v>
      </c>
      <c r="AA497" s="37">
        <f>IF(ISNUMBER(K497),MAX(0,INDEX('913'!$F$6:$F$1205,K497)),0)</f>
        <v>0</v>
      </c>
      <c r="AB497" s="37">
        <f>IF(ISNUMBER(L497),MAX(0,INDEX('913'!$F$6:$F$1205,L497)),0)</f>
        <v>0</v>
      </c>
      <c r="AC497" s="37">
        <f>IF(ISNUMBER(M497),MAX(0,INDEX('913'!$F$6:$F$1205,M497)),0)</f>
        <v>0</v>
      </c>
      <c r="AD497" s="37">
        <f>IF(ISNUMBER(N497),MAX(0,INDEX('913'!$F$6:$F$1205,N497)),0)</f>
        <v>0</v>
      </c>
      <c r="AE497" s="37">
        <f>IF(ISNUMBER(O497),MAX(0,INDEX('913'!$F$6:$F$1205,O497)),0)</f>
        <v>0</v>
      </c>
      <c r="AF497" s="37">
        <f>IF(ISNUMBER(P497),MAX(0,INDEX('913'!$F$6:$F$1205,P497)),0)</f>
        <v>0</v>
      </c>
      <c r="AG497" s="32">
        <f>IF(ISNUMBER(I497),SQRT(INDEX('913'!$I$6:$I$1205,I497)^2+INDEX('913'!$J$6:$J$1205,I497)^2),0)</f>
        <v>0</v>
      </c>
      <c r="AH497" s="32">
        <f>IF(ISNUMBER(J497),SQRT(INDEX('913'!$I$6:$I$1205,J497)^2+INDEX('913'!$J$6:$J$1205,J497)^2),0)</f>
        <v>0</v>
      </c>
      <c r="AI497" s="32">
        <f>IF(ISNUMBER(K497),SQRT(INDEX('913'!$I$6:$I$1205,K497)^2+INDEX('913'!$J$6:$J$1205,K497)^2),0)</f>
        <v>0</v>
      </c>
      <c r="AJ497" s="32">
        <f>IF(ISNUMBER(L497),SQRT(INDEX('913'!$I$6:$I$1205,L497)^2+INDEX('913'!$J$6:$J$1205,L497)^2),0)</f>
        <v>0</v>
      </c>
      <c r="AK497" s="32">
        <f>IF(ISNUMBER(M497),SQRT(INDEX('913'!$I$6:$I$1205,M497)^2+INDEX('913'!$J$6:$J$1205,M497)^2),0)</f>
        <v>0</v>
      </c>
      <c r="AL497" s="32">
        <f>IF(ISNUMBER(N497),SQRT(INDEX('913'!$I$6:$I$1205,N497)^2+INDEX('913'!$J$6:$J$1205,N497)^2),0)</f>
        <v>0</v>
      </c>
      <c r="AM497" s="32">
        <f>IF(ISNUMBER(O497),SQRT(INDEX('913'!$I$6:$I$1205,O497)^2+INDEX('913'!$J$6:$J$1205,O497)^2),0)</f>
        <v>0</v>
      </c>
      <c r="AN497" s="49">
        <f>IF(ISNUMBER(P497),SQRT(INDEX('913'!$I$6:$I$1205,P497)^2+INDEX('913'!$J$6:$J$1205,P497)^2),0)</f>
        <v>0</v>
      </c>
      <c r="AO497" s="37">
        <f t="shared" si="121"/>
        <v>0</v>
      </c>
      <c r="AP497" s="37">
        <f t="shared" si="122"/>
        <v>0</v>
      </c>
      <c r="AQ497" s="33" t="e">
        <f>-100*'935'!W497*(AO497+AP497)/'11'!C$17</f>
        <v>#VALUE!</v>
      </c>
      <c r="AR497" s="37" t="e">
        <f t="shared" si="123"/>
        <v>#VALUE!</v>
      </c>
      <c r="AS497" s="52" t="e">
        <f t="shared" si="124"/>
        <v>#VALUE!</v>
      </c>
      <c r="AT497" s="32" t="e">
        <f>IF('935'!C497="VOID",0,('935'!C497*(1-'935'!X497/'11'!B$17)))</f>
        <v>#VALUE!</v>
      </c>
      <c r="AU497" s="52" t="e">
        <f>'935'!Q497*(1-'935'!Y497/'11'!C$17)/(1-'935'!X497/'11'!B$17)</f>
        <v>#VALUE!</v>
      </c>
      <c r="AV497" s="37" t="e">
        <f>INDEX('DNO totals'!$B$57:$G$57,IF('935'!K497,IF(MOD('935'!K497,1000),IF(MOD('935'!K497,100),IF(MOD('935'!K497,10),IF(MOD('935'!K497,1000)=1,6,5),4),3),2),1))</f>
        <v>#VALUE!</v>
      </c>
      <c r="AW497" s="52" t="e">
        <f t="shared" si="125"/>
        <v>#VALUE!</v>
      </c>
      <c r="AX497" s="32" t="e">
        <f>IF('935'!V497="VOID",0,'935'!V497*(1-'935'!X497/'11'!B$17))</f>
        <v>#VALUE!</v>
      </c>
      <c r="AY497" s="33" t="e">
        <f>IF(H497,-100*'Charging rates'!B$10/'11'!B$17*AX497/H497,0)</f>
        <v>#VALUE!</v>
      </c>
      <c r="AZ497" s="33" t="e">
        <f>IF(C497,'DNO totals'!B$41,0)</f>
        <v>#VALUE!</v>
      </c>
      <c r="BA497" s="33" t="e">
        <f t="shared" si="126"/>
        <v>#VALUE!</v>
      </c>
      <c r="BB497" s="33" t="e">
        <f t="shared" si="127"/>
        <v>#VALUE!</v>
      </c>
      <c r="BC497" s="53" t="e">
        <f t="shared" si="128"/>
        <v>#VALUE!</v>
      </c>
      <c r="BD497" s="32" t="e">
        <f>IF(AT497,'935'!H497*AT497/(AT497+D497+H497),0)</f>
        <v>#VALUE!</v>
      </c>
      <c r="BE497" s="32" t="e">
        <f>IF(H497,'935'!H497*H497/(AT497+D497+H497),0)</f>
        <v>#VALUE!</v>
      </c>
      <c r="BF497" s="32" t="e">
        <f>BD497*(1-'935'!X497/'11'!B$17)</f>
        <v>#VALUE!</v>
      </c>
      <c r="BG497" s="49" t="e">
        <f>BE497*(1-'935'!X497/'11'!B$17)</f>
        <v>#VALUE!</v>
      </c>
      <c r="BH497" s="52" t="e">
        <f>AV497*Parameters!B$6</f>
        <v>#VALUE!</v>
      </c>
      <c r="BI497" s="37" t="e">
        <f>IF('935'!$K497=1000,'Charging rates'!$C$38*$BH497/(1+'DNO totals'!$C$99)*'935'!$L497,0)</f>
        <v>#VALUE!</v>
      </c>
      <c r="BJ497" s="37" t="e">
        <f>IF(MOD('935'!$K497,1000)=100,'Charging rates'!$D$38*$BH497/(1+'DNO totals'!$D$99)*'935'!$M497,0)</f>
        <v>#VALUE!</v>
      </c>
      <c r="BK497" s="37" t="e">
        <f>IF(MOD('935'!$K497,100)=10,'Charging rates'!$E$38*$BH497/(1+'DNO totals'!$E$99)*'935'!$N497,0)</f>
        <v>#VALUE!</v>
      </c>
      <c r="BL497" s="37" t="e">
        <f>IF(AND(MOD('935'!$K497,10)&gt;0,MOD('935'!$K497,1000)&gt;1),'Charging rates'!$F$38*$BH497/(1+'DNO totals'!$F$99)*'935'!$O497,0)</f>
        <v>#VALUE!</v>
      </c>
      <c r="BM497" s="37" t="e">
        <f>IF(MOD('935'!$K497,1000)=1,'Charging rates'!$G$38*$BH497/(1+'DNO totals'!$G$99)*'935'!$P497,0)</f>
        <v>#VALUE!</v>
      </c>
      <c r="BN497" s="52" t="e">
        <f t="shared" si="129"/>
        <v>#VALUE!</v>
      </c>
      <c r="BO497" s="37" t="e">
        <f>IF('935'!$K497&gt;1000,'Charging rates'!$C$38*$AW497*'935'!$L497,0)</f>
        <v>#VALUE!</v>
      </c>
      <c r="BP497" s="37" t="e">
        <f>IF(MOD('935'!$K497,1000)&gt;100,'Charging rates'!$D$38*$AW497*'935'!$M497,0)</f>
        <v>#VALUE!</v>
      </c>
      <c r="BQ497" s="37" t="e">
        <f>IF(MOD('935'!$K497,100)&gt;10,'Charging rates'!$E$38*$AW497*'935'!$N497,0)</f>
        <v>#VALUE!</v>
      </c>
      <c r="BR497" s="52" t="e">
        <f t="shared" si="130"/>
        <v>#VALUE!</v>
      </c>
      <c r="BS497" s="48" t="e">
        <f>'935'!C497&lt;&gt;"VOID"</f>
        <v>#VALUE!</v>
      </c>
      <c r="BT497" s="33" t="e">
        <f>IF(BS497,(100/'11'!B$17*BD497*((1-'935'!I497)*'Charging rates'!B$51+'Charging rates'!B$63)),0)</f>
        <v>#VALUE!</v>
      </c>
      <c r="BU497" s="33" t="e">
        <f>100/'11'!B$17*BG497*('Charging rates'!B$51+'Charging rates'!B$63)</f>
        <v>#VALUE!</v>
      </c>
      <c r="BV497" s="33" t="e">
        <f>100/'11'!B$17*BE497*('Charging rates'!B$51+'Charging rates'!B$63)</f>
        <v>#VALUE!</v>
      </c>
      <c r="BW497" s="53" t="e">
        <f t="shared" si="131"/>
        <v>#VALUE!</v>
      </c>
      <c r="BX497" s="32" t="e">
        <f>AT497-('935'!T497*(1-'935'!X497/'11'!B$17))</f>
        <v>#VALUE!</v>
      </c>
      <c r="BY497" s="32">
        <f>0-IF(ISNUMBER(I497),INDEX('913'!$I$6:$I$1205,I497),0)-IF(ISNUMBER(J497),INDEX('913'!$I$6:$I$1205,J497),0)-IF(ISNUMBER(K497),INDEX('913'!$I$6:$I$1205,K497),0)-IF(ISNUMBER(L497),INDEX('913'!$I$6:$I$1205,L497),0)-IF(ISNUMBER(M497),INDEX('913'!$I$6:$I$1205,M497),0)-IF(ISNUMBER(N497),INDEX('913'!$I$6:$I$1205,N497),0)-IF(ISNUMBER(O497),INDEX('913'!$I$6:$I$1205,O497),0)-IF(ISNUMBER(P497),INDEX('913'!$I$6:$I$1205,P497),0)</f>
        <v>0</v>
      </c>
      <c r="BZ497" s="37">
        <f>IF(BY497=0,1,MAX(1,SQRT(BY497^2+(IF(ISNUMBER(I497),INDEX('913'!$J$6:$J$1205,I497),0)+IF(ISNUMBER(J497),INDEX('913'!$J$6:$J$1205,J497),0)+IF(ISNUMBER(K497),INDEX('913'!$J$6:$J$1205,K497),0)+IF(ISNUMBER(L497),INDEX('913'!$J$6:$J$1205,L497),0)+IF(ISNUMBER(M497),INDEX('913'!$J$6:$J$1205,M497),0)+IF(ISNUMBER(N497),INDEX('913'!$J$6:$J$1205,N497),0)+IF(ISNUMBER(O497),INDEX('913'!$J$6:$J$1205,O497),0)+IF(ISNUMBER(P497),INDEX('913'!$J$6:$J$1205,P497),0))^2)/BY497))</f>
        <v>1</v>
      </c>
      <c r="CA497" s="33" t="e">
        <f>100*AO497/'11'!B$17</f>
        <v>#VALUE!</v>
      </c>
      <c r="CB497" s="37" t="e">
        <f>100*(AP497*BZ497)/'11'!C$17</f>
        <v>#VALUE!</v>
      </c>
      <c r="CC497" s="37" t="e">
        <f t="shared" si="132"/>
        <v>#VALUE!</v>
      </c>
      <c r="CD497" s="33" t="e">
        <f t="shared" si="133"/>
        <v>#VALUE!</v>
      </c>
      <c r="CE497" s="54" t="e">
        <f>'11'!C$17-'935'!Y497</f>
        <v>#VALUE!</v>
      </c>
      <c r="CF497" s="37" t="e">
        <f>MAX('DNO totals'!B$312+0,MIN('935'!L497+0,'DNO totals'!B$304+0))</f>
        <v>#VALUE!</v>
      </c>
      <c r="CG497" s="37" t="e">
        <f>MAX('DNO totals'!C$312+0,MIN('935'!M497+0,'DNO totals'!C$304+0))</f>
        <v>#VALUE!</v>
      </c>
      <c r="CH497" s="37" t="e">
        <f>MAX('DNO totals'!D$312+0,MIN('935'!N497+0,'DNO totals'!D$304+0))</f>
        <v>#VALUE!</v>
      </c>
      <c r="CI497" s="37" t="e">
        <f>MAX('DNO totals'!E$312+0,MIN('935'!O497+0,'DNO totals'!E$304+0))</f>
        <v>#VALUE!</v>
      </c>
      <c r="CJ497" s="52" t="e">
        <f>MAX('DNO totals'!F$312+0,MIN('935'!P497+0,'DNO totals'!F$304+0))</f>
        <v>#VALUE!</v>
      </c>
      <c r="CK497" s="37" t="e">
        <f>IF('935'!$K497=1000,'Charging rates'!$C$38*$BH497/(1+'DNO totals'!$C$99)*$CF497,0)</f>
        <v>#VALUE!</v>
      </c>
      <c r="CL497" s="37" t="e">
        <f>IF(MOD('935'!$K497,1000)=100,'Charging rates'!$D$38*$BH497/(1+'DNO totals'!$D$99)*$CG497,0)</f>
        <v>#VALUE!</v>
      </c>
      <c r="CM497" s="37" t="e">
        <f>IF(MOD('935'!$K497,100)=10,'Charging rates'!$E$38*$BH497/(1+'DNO totals'!$E$99)*$CH497,0)</f>
        <v>#VALUE!</v>
      </c>
      <c r="CN497" s="37" t="e">
        <f>IF(AND(MOD('935'!$K497,10)&gt;0,MOD('935'!$K497,1000)&gt;1),'Charging rates'!$F$38*$BH497/(1+'DNO totals'!$F$99)*$CI497,0)</f>
        <v>#VALUE!</v>
      </c>
      <c r="CO497" s="37" t="e">
        <f>IF(MOD('935'!$K497,1000)=1,'Charging rates'!$G$38*$BH497/(1+'DNO totals'!$G$99)*$CJ497,0)</f>
        <v>#VALUE!</v>
      </c>
      <c r="CP497" s="52" t="e">
        <f t="shared" si="134"/>
        <v>#VALUE!</v>
      </c>
      <c r="CQ497" s="37" t="e">
        <f>IF('935'!$K497&gt;1000,'Charging rates'!$C$38*$AW497*$CF497,0)</f>
        <v>#VALUE!</v>
      </c>
      <c r="CR497" s="37" t="e">
        <f>IF(MOD('935'!$K497,1000)&gt;100,'Charging rates'!$D$38*$AW497*$CG497,0)</f>
        <v>#VALUE!</v>
      </c>
      <c r="CS497" s="37" t="e">
        <f>IF(MOD('935'!$K497,100)&gt;10,'Charging rates'!$E$38*$AW497*$CH497,0)</f>
        <v>#VALUE!</v>
      </c>
      <c r="CT497" s="52" t="e">
        <f t="shared" si="135"/>
        <v>#VALUE!</v>
      </c>
      <c r="CU497" s="33" t="e">
        <f>100*(AP497*'935'!Q497*BZ497)/'11'!B$17</f>
        <v>#VALUE!</v>
      </c>
      <c r="CV497" s="33" t="e">
        <f>100/'11'!B$17*'Charging rates'!B$10*AW497</f>
        <v>#VALUE!</v>
      </c>
      <c r="CW497" s="33" t="e">
        <f>IF(AT497=0,0,(1-BX497/AT497)*(CA497+IF('935'!Q497=0,0,(CB497*'935'!Q497*('11'!C$17-'935'!Y497)/('11'!B$17-'935'!X497)))))</f>
        <v>#VALUE!</v>
      </c>
      <c r="CX497" s="33" t="e">
        <f t="shared" si="136"/>
        <v>#VALUE!</v>
      </c>
      <c r="CY497" s="49" t="e">
        <f t="shared" si="137"/>
        <v>#VALUE!</v>
      </c>
      <c r="CZ497" s="32" t="e">
        <f>AT497*(Parameters!B$21+AU497)*IF('DNO totals'!B$323&lt;0,1,'935'!S497)</f>
        <v>#VALUE!</v>
      </c>
      <c r="DA497" s="52" t="e">
        <f>IF('DNO totals'!B$323&lt;0,1,'935'!S497)*(Parameters!B$21+AU497)</f>
        <v>#VALUE!</v>
      </c>
      <c r="DB497" s="37" t="e">
        <f>CX497+'Charging rates'!B$106*DA497*100/'11'!B$17</f>
        <v>#VALUE!</v>
      </c>
      <c r="DC497" s="37" t="e">
        <f>DB497+'Charging rates'!B$116*(Parameters!B$21+AU497)*100/'11'!B$17*IF('DNO totals'!B$323&lt;0,1,'935'!S497)</f>
        <v>#VALUE!</v>
      </c>
      <c r="DD497" s="37" t="e">
        <f>'Charging rates'!B$97*(CP497+CT497)*100/'11'!B$17</f>
        <v>#VALUE!</v>
      </c>
      <c r="DE497" s="33" t="e">
        <f>MAX(0-(CB497*AU497*'11'!C$17/'11'!B$17),DC497+DD497)</f>
        <v>#VALUE!</v>
      </c>
      <c r="DF497" s="37" t="e">
        <f>IF(BS497,IF(AU497=0,CC497,MAX(0,MIN(CC497,CC497+(DE497/'935'!Q497*('11'!B$17-'935'!X497)/('11'!C$17-'935'!Y497))))),0)</f>
        <v>#VALUE!</v>
      </c>
      <c r="DG497" s="33" t="e">
        <f t="shared" si="138"/>
        <v>#VALUE!</v>
      </c>
      <c r="DH497" s="53" t="e">
        <f t="shared" si="139"/>
        <v>#VALUE!</v>
      </c>
    </row>
    <row r="498" spans="1:112">
      <c r="A498" s="28">
        <v>398</v>
      </c>
      <c r="B498" s="47" t="e">
        <f>'935'!B498</f>
        <v>#VALUE!</v>
      </c>
      <c r="C498" s="48" t="e">
        <f>OR('935'!E498&lt;&gt;"VOID",'935'!F498&lt;&gt;"VOID",'935'!G498&lt;&gt;"VOID")</f>
        <v>#VALUE!</v>
      </c>
      <c r="D498" s="32" t="e">
        <f>IF('935'!D498="VOID",0,'935'!D498*(1-'935'!X498/'11'!B$17))</f>
        <v>#VALUE!</v>
      </c>
      <c r="E498" s="32" t="e">
        <f>IF('935'!E498="VOID",0,'935'!E498*(1-'935'!X498/'11'!B$17))</f>
        <v>#VALUE!</v>
      </c>
      <c r="F498" s="32" t="e">
        <f>IF('935'!F498="VOID",0,'935'!F498*(1-'935'!X498/'11'!B$17))</f>
        <v>#VALUE!</v>
      </c>
      <c r="G498" s="32" t="e">
        <f>IF('935'!G498="VOID",0,'935'!G498*(1-'935'!X498/'11'!B$17))</f>
        <v>#VALUE!</v>
      </c>
      <c r="H498" s="49" t="e">
        <f t="shared" si="120"/>
        <v>#VALUE!</v>
      </c>
      <c r="I498" s="50" t="e">
        <f>MATCH('935'!J498,'913'!$B$6:$B$1205,0)</f>
        <v>#VALUE!</v>
      </c>
      <c r="J498" s="50" t="e">
        <f>MATCH(INDEX('913'!$D$6:$D$1205,I498),'913'!$B$6:$B$1205,0)</f>
        <v>#VALUE!</v>
      </c>
      <c r="K498" s="50" t="e">
        <f>MATCH(INDEX('913'!$D$6:$D$1205,J498),'913'!$B$6:$B$1205,0)</f>
        <v>#VALUE!</v>
      </c>
      <c r="L498" s="50" t="e">
        <f>MATCH(INDEX('913'!$D$6:$D$1205,K498),'913'!$B$6:$B$1205,0)</f>
        <v>#VALUE!</v>
      </c>
      <c r="M498" s="50" t="e">
        <f>MATCH(INDEX('913'!$D$6:$D$1205,L498),'913'!$B$6:$B$1205,0)</f>
        <v>#VALUE!</v>
      </c>
      <c r="N498" s="50" t="e">
        <f>MATCH(INDEX('913'!$D$6:$D$1205,M498),'913'!$B$6:$B$1205,0)</f>
        <v>#VALUE!</v>
      </c>
      <c r="O498" s="50" t="e">
        <f>MATCH(INDEX('913'!$D$6:$D$1205,N498),'913'!$B$6:$B$1205,0)</f>
        <v>#VALUE!</v>
      </c>
      <c r="P498" s="51" t="e">
        <f>MATCH(INDEX('913'!$D$6:$D$1205,O498),'913'!$B$6:$B$1205,0)</f>
        <v>#VALUE!</v>
      </c>
      <c r="Q498" s="37">
        <f>IF(ISNUMBER(I498),MAX(0,INDEX('913'!$E$6:$E$1205,I498)),0)</f>
        <v>0</v>
      </c>
      <c r="R498" s="37">
        <f>IF(ISNUMBER(J498),MAX(0,INDEX('913'!$E$6:$E$1205,J498)),0)</f>
        <v>0</v>
      </c>
      <c r="S498" s="37">
        <f>IF(ISNUMBER(K498),MAX(0,INDEX('913'!$E$6:$E$1205,K498)),0)</f>
        <v>0</v>
      </c>
      <c r="T498" s="37">
        <f>IF(ISNUMBER(L498),MAX(0,INDEX('913'!$E$6:$E$1205,L498)),0)</f>
        <v>0</v>
      </c>
      <c r="U498" s="37">
        <f>IF(ISNUMBER(M498),MAX(0,INDEX('913'!$E$6:$E$1205,M498)),0)</f>
        <v>0</v>
      </c>
      <c r="V498" s="37">
        <f>IF(ISNUMBER(N498),MAX(0,INDEX('913'!$E$6:$E$1205,N498)),0)</f>
        <v>0</v>
      </c>
      <c r="W498" s="37">
        <f>IF(ISNUMBER(O498),MAX(0,INDEX('913'!$E$6:$E$1205,O498)),0)</f>
        <v>0</v>
      </c>
      <c r="X498" s="52">
        <f>IF(ISNUMBER(P498),MAX(0,INDEX('913'!$E$6:$E$1205,P498)),0)</f>
        <v>0</v>
      </c>
      <c r="Y498" s="37">
        <f>IF(ISNUMBER(I498),MAX(0,INDEX('913'!$F$6:$F$1205,I498)),0)</f>
        <v>0</v>
      </c>
      <c r="Z498" s="37">
        <f>IF(ISNUMBER(J498),MAX(0,INDEX('913'!$F$6:$F$1205,J498)),0)</f>
        <v>0</v>
      </c>
      <c r="AA498" s="37">
        <f>IF(ISNUMBER(K498),MAX(0,INDEX('913'!$F$6:$F$1205,K498)),0)</f>
        <v>0</v>
      </c>
      <c r="AB498" s="37">
        <f>IF(ISNUMBER(L498),MAX(0,INDEX('913'!$F$6:$F$1205,L498)),0)</f>
        <v>0</v>
      </c>
      <c r="AC498" s="37">
        <f>IF(ISNUMBER(M498),MAX(0,INDEX('913'!$F$6:$F$1205,M498)),0)</f>
        <v>0</v>
      </c>
      <c r="AD498" s="37">
        <f>IF(ISNUMBER(N498),MAX(0,INDEX('913'!$F$6:$F$1205,N498)),0)</f>
        <v>0</v>
      </c>
      <c r="AE498" s="37">
        <f>IF(ISNUMBER(O498),MAX(0,INDEX('913'!$F$6:$F$1205,O498)),0)</f>
        <v>0</v>
      </c>
      <c r="AF498" s="37">
        <f>IF(ISNUMBER(P498),MAX(0,INDEX('913'!$F$6:$F$1205,P498)),0)</f>
        <v>0</v>
      </c>
      <c r="AG498" s="32">
        <f>IF(ISNUMBER(I498),SQRT(INDEX('913'!$I$6:$I$1205,I498)^2+INDEX('913'!$J$6:$J$1205,I498)^2),0)</f>
        <v>0</v>
      </c>
      <c r="AH498" s="32">
        <f>IF(ISNUMBER(J498),SQRT(INDEX('913'!$I$6:$I$1205,J498)^2+INDEX('913'!$J$6:$J$1205,J498)^2),0)</f>
        <v>0</v>
      </c>
      <c r="AI498" s="32">
        <f>IF(ISNUMBER(K498),SQRT(INDEX('913'!$I$6:$I$1205,K498)^2+INDEX('913'!$J$6:$J$1205,K498)^2),0)</f>
        <v>0</v>
      </c>
      <c r="AJ498" s="32">
        <f>IF(ISNUMBER(L498),SQRT(INDEX('913'!$I$6:$I$1205,L498)^2+INDEX('913'!$J$6:$J$1205,L498)^2),0)</f>
        <v>0</v>
      </c>
      <c r="AK498" s="32">
        <f>IF(ISNUMBER(M498),SQRT(INDEX('913'!$I$6:$I$1205,M498)^2+INDEX('913'!$J$6:$J$1205,M498)^2),0)</f>
        <v>0</v>
      </c>
      <c r="AL498" s="32">
        <f>IF(ISNUMBER(N498),SQRT(INDEX('913'!$I$6:$I$1205,N498)^2+INDEX('913'!$J$6:$J$1205,N498)^2),0)</f>
        <v>0</v>
      </c>
      <c r="AM498" s="32">
        <f>IF(ISNUMBER(O498),SQRT(INDEX('913'!$I$6:$I$1205,O498)^2+INDEX('913'!$J$6:$J$1205,O498)^2),0)</f>
        <v>0</v>
      </c>
      <c r="AN498" s="49">
        <f>IF(ISNUMBER(P498),SQRT(INDEX('913'!$I$6:$I$1205,P498)^2+INDEX('913'!$J$6:$J$1205,P498)^2),0)</f>
        <v>0</v>
      </c>
      <c r="AO498" s="37">
        <f t="shared" si="121"/>
        <v>0</v>
      </c>
      <c r="AP498" s="37">
        <f t="shared" si="122"/>
        <v>0</v>
      </c>
      <c r="AQ498" s="33" t="e">
        <f>-100*'935'!W498*(AO498+AP498)/'11'!C$17</f>
        <v>#VALUE!</v>
      </c>
      <c r="AR498" s="37" t="e">
        <f t="shared" si="123"/>
        <v>#VALUE!</v>
      </c>
      <c r="AS498" s="52" t="e">
        <f t="shared" si="124"/>
        <v>#VALUE!</v>
      </c>
      <c r="AT498" s="32" t="e">
        <f>IF('935'!C498="VOID",0,('935'!C498*(1-'935'!X498/'11'!B$17)))</f>
        <v>#VALUE!</v>
      </c>
      <c r="AU498" s="52" t="e">
        <f>'935'!Q498*(1-'935'!Y498/'11'!C$17)/(1-'935'!X498/'11'!B$17)</f>
        <v>#VALUE!</v>
      </c>
      <c r="AV498" s="37" t="e">
        <f>INDEX('DNO totals'!$B$57:$G$57,IF('935'!K498,IF(MOD('935'!K498,1000),IF(MOD('935'!K498,100),IF(MOD('935'!K498,10),IF(MOD('935'!K498,1000)=1,6,5),4),3),2),1))</f>
        <v>#VALUE!</v>
      </c>
      <c r="AW498" s="52" t="e">
        <f t="shared" si="125"/>
        <v>#VALUE!</v>
      </c>
      <c r="AX498" s="32" t="e">
        <f>IF('935'!V498="VOID",0,'935'!V498*(1-'935'!X498/'11'!B$17))</f>
        <v>#VALUE!</v>
      </c>
      <c r="AY498" s="33" t="e">
        <f>IF(H498,-100*'Charging rates'!B$10/'11'!B$17*AX498/H498,0)</f>
        <v>#VALUE!</v>
      </c>
      <c r="AZ498" s="33" t="e">
        <f>IF(C498,'DNO totals'!B$41,0)</f>
        <v>#VALUE!</v>
      </c>
      <c r="BA498" s="33" t="e">
        <f t="shared" si="126"/>
        <v>#VALUE!</v>
      </c>
      <c r="BB498" s="33" t="e">
        <f t="shared" si="127"/>
        <v>#VALUE!</v>
      </c>
      <c r="BC498" s="53" t="e">
        <f t="shared" si="128"/>
        <v>#VALUE!</v>
      </c>
      <c r="BD498" s="32" t="e">
        <f>IF(AT498,'935'!H498*AT498/(AT498+D498+H498),0)</f>
        <v>#VALUE!</v>
      </c>
      <c r="BE498" s="32" t="e">
        <f>IF(H498,'935'!H498*H498/(AT498+D498+H498),0)</f>
        <v>#VALUE!</v>
      </c>
      <c r="BF498" s="32" t="e">
        <f>BD498*(1-'935'!X498/'11'!B$17)</f>
        <v>#VALUE!</v>
      </c>
      <c r="BG498" s="49" t="e">
        <f>BE498*(1-'935'!X498/'11'!B$17)</f>
        <v>#VALUE!</v>
      </c>
      <c r="BH498" s="52" t="e">
        <f>AV498*Parameters!B$6</f>
        <v>#VALUE!</v>
      </c>
      <c r="BI498" s="37" t="e">
        <f>IF('935'!$K498=1000,'Charging rates'!$C$38*$BH498/(1+'DNO totals'!$C$99)*'935'!$L498,0)</f>
        <v>#VALUE!</v>
      </c>
      <c r="BJ498" s="37" t="e">
        <f>IF(MOD('935'!$K498,1000)=100,'Charging rates'!$D$38*$BH498/(1+'DNO totals'!$D$99)*'935'!$M498,0)</f>
        <v>#VALUE!</v>
      </c>
      <c r="BK498" s="37" t="e">
        <f>IF(MOD('935'!$K498,100)=10,'Charging rates'!$E$38*$BH498/(1+'DNO totals'!$E$99)*'935'!$N498,0)</f>
        <v>#VALUE!</v>
      </c>
      <c r="BL498" s="37" t="e">
        <f>IF(AND(MOD('935'!$K498,10)&gt;0,MOD('935'!$K498,1000)&gt;1),'Charging rates'!$F$38*$BH498/(1+'DNO totals'!$F$99)*'935'!$O498,0)</f>
        <v>#VALUE!</v>
      </c>
      <c r="BM498" s="37" t="e">
        <f>IF(MOD('935'!$K498,1000)=1,'Charging rates'!$G$38*$BH498/(1+'DNO totals'!$G$99)*'935'!$P498,0)</f>
        <v>#VALUE!</v>
      </c>
      <c r="BN498" s="52" t="e">
        <f t="shared" si="129"/>
        <v>#VALUE!</v>
      </c>
      <c r="BO498" s="37" t="e">
        <f>IF('935'!$K498&gt;1000,'Charging rates'!$C$38*$AW498*'935'!$L498,0)</f>
        <v>#VALUE!</v>
      </c>
      <c r="BP498" s="37" t="e">
        <f>IF(MOD('935'!$K498,1000)&gt;100,'Charging rates'!$D$38*$AW498*'935'!$M498,0)</f>
        <v>#VALUE!</v>
      </c>
      <c r="BQ498" s="37" t="e">
        <f>IF(MOD('935'!$K498,100)&gt;10,'Charging rates'!$E$38*$AW498*'935'!$N498,0)</f>
        <v>#VALUE!</v>
      </c>
      <c r="BR498" s="52" t="e">
        <f t="shared" si="130"/>
        <v>#VALUE!</v>
      </c>
      <c r="BS498" s="48" t="e">
        <f>'935'!C498&lt;&gt;"VOID"</f>
        <v>#VALUE!</v>
      </c>
      <c r="BT498" s="33" t="e">
        <f>IF(BS498,(100/'11'!B$17*BD498*((1-'935'!I498)*'Charging rates'!B$51+'Charging rates'!B$63)),0)</f>
        <v>#VALUE!</v>
      </c>
      <c r="BU498" s="33" t="e">
        <f>100/'11'!B$17*BG498*('Charging rates'!B$51+'Charging rates'!B$63)</f>
        <v>#VALUE!</v>
      </c>
      <c r="BV498" s="33" t="e">
        <f>100/'11'!B$17*BE498*('Charging rates'!B$51+'Charging rates'!B$63)</f>
        <v>#VALUE!</v>
      </c>
      <c r="BW498" s="53" t="e">
        <f t="shared" si="131"/>
        <v>#VALUE!</v>
      </c>
      <c r="BX498" s="32" t="e">
        <f>AT498-('935'!T498*(1-'935'!X498/'11'!B$17))</f>
        <v>#VALUE!</v>
      </c>
      <c r="BY498" s="32">
        <f>0-IF(ISNUMBER(I498),INDEX('913'!$I$6:$I$1205,I498),0)-IF(ISNUMBER(J498),INDEX('913'!$I$6:$I$1205,J498),0)-IF(ISNUMBER(K498),INDEX('913'!$I$6:$I$1205,K498),0)-IF(ISNUMBER(L498),INDEX('913'!$I$6:$I$1205,L498),0)-IF(ISNUMBER(M498),INDEX('913'!$I$6:$I$1205,M498),0)-IF(ISNUMBER(N498),INDEX('913'!$I$6:$I$1205,N498),0)-IF(ISNUMBER(O498),INDEX('913'!$I$6:$I$1205,O498),0)-IF(ISNUMBER(P498),INDEX('913'!$I$6:$I$1205,P498),0)</f>
        <v>0</v>
      </c>
      <c r="BZ498" s="37">
        <f>IF(BY498=0,1,MAX(1,SQRT(BY498^2+(IF(ISNUMBER(I498),INDEX('913'!$J$6:$J$1205,I498),0)+IF(ISNUMBER(J498),INDEX('913'!$J$6:$J$1205,J498),0)+IF(ISNUMBER(K498),INDEX('913'!$J$6:$J$1205,K498),0)+IF(ISNUMBER(L498),INDEX('913'!$J$6:$J$1205,L498),0)+IF(ISNUMBER(M498),INDEX('913'!$J$6:$J$1205,M498),0)+IF(ISNUMBER(N498),INDEX('913'!$J$6:$J$1205,N498),0)+IF(ISNUMBER(O498),INDEX('913'!$J$6:$J$1205,O498),0)+IF(ISNUMBER(P498),INDEX('913'!$J$6:$J$1205,P498),0))^2)/BY498))</f>
        <v>1</v>
      </c>
      <c r="CA498" s="33" t="e">
        <f>100*AO498/'11'!B$17</f>
        <v>#VALUE!</v>
      </c>
      <c r="CB498" s="37" t="e">
        <f>100*(AP498*BZ498)/'11'!C$17</f>
        <v>#VALUE!</v>
      </c>
      <c r="CC498" s="37" t="e">
        <f t="shared" si="132"/>
        <v>#VALUE!</v>
      </c>
      <c r="CD498" s="33" t="e">
        <f t="shared" si="133"/>
        <v>#VALUE!</v>
      </c>
      <c r="CE498" s="54" t="e">
        <f>'11'!C$17-'935'!Y498</f>
        <v>#VALUE!</v>
      </c>
      <c r="CF498" s="37" t="e">
        <f>MAX('DNO totals'!B$312+0,MIN('935'!L498+0,'DNO totals'!B$304+0))</f>
        <v>#VALUE!</v>
      </c>
      <c r="CG498" s="37" t="e">
        <f>MAX('DNO totals'!C$312+0,MIN('935'!M498+0,'DNO totals'!C$304+0))</f>
        <v>#VALUE!</v>
      </c>
      <c r="CH498" s="37" t="e">
        <f>MAX('DNO totals'!D$312+0,MIN('935'!N498+0,'DNO totals'!D$304+0))</f>
        <v>#VALUE!</v>
      </c>
      <c r="CI498" s="37" t="e">
        <f>MAX('DNO totals'!E$312+0,MIN('935'!O498+0,'DNO totals'!E$304+0))</f>
        <v>#VALUE!</v>
      </c>
      <c r="CJ498" s="52" t="e">
        <f>MAX('DNO totals'!F$312+0,MIN('935'!P498+0,'DNO totals'!F$304+0))</f>
        <v>#VALUE!</v>
      </c>
      <c r="CK498" s="37" t="e">
        <f>IF('935'!$K498=1000,'Charging rates'!$C$38*$BH498/(1+'DNO totals'!$C$99)*$CF498,0)</f>
        <v>#VALUE!</v>
      </c>
      <c r="CL498" s="37" t="e">
        <f>IF(MOD('935'!$K498,1000)=100,'Charging rates'!$D$38*$BH498/(1+'DNO totals'!$D$99)*$CG498,0)</f>
        <v>#VALUE!</v>
      </c>
      <c r="CM498" s="37" t="e">
        <f>IF(MOD('935'!$K498,100)=10,'Charging rates'!$E$38*$BH498/(1+'DNO totals'!$E$99)*$CH498,0)</f>
        <v>#VALUE!</v>
      </c>
      <c r="CN498" s="37" t="e">
        <f>IF(AND(MOD('935'!$K498,10)&gt;0,MOD('935'!$K498,1000)&gt;1),'Charging rates'!$F$38*$BH498/(1+'DNO totals'!$F$99)*$CI498,0)</f>
        <v>#VALUE!</v>
      </c>
      <c r="CO498" s="37" t="e">
        <f>IF(MOD('935'!$K498,1000)=1,'Charging rates'!$G$38*$BH498/(1+'DNO totals'!$G$99)*$CJ498,0)</f>
        <v>#VALUE!</v>
      </c>
      <c r="CP498" s="52" t="e">
        <f t="shared" si="134"/>
        <v>#VALUE!</v>
      </c>
      <c r="CQ498" s="37" t="e">
        <f>IF('935'!$K498&gt;1000,'Charging rates'!$C$38*$AW498*$CF498,0)</f>
        <v>#VALUE!</v>
      </c>
      <c r="CR498" s="37" t="e">
        <f>IF(MOD('935'!$K498,1000)&gt;100,'Charging rates'!$D$38*$AW498*$CG498,0)</f>
        <v>#VALUE!</v>
      </c>
      <c r="CS498" s="37" t="e">
        <f>IF(MOD('935'!$K498,100)&gt;10,'Charging rates'!$E$38*$AW498*$CH498,0)</f>
        <v>#VALUE!</v>
      </c>
      <c r="CT498" s="52" t="e">
        <f t="shared" si="135"/>
        <v>#VALUE!</v>
      </c>
      <c r="CU498" s="33" t="e">
        <f>100*(AP498*'935'!Q498*BZ498)/'11'!B$17</f>
        <v>#VALUE!</v>
      </c>
      <c r="CV498" s="33" t="e">
        <f>100/'11'!B$17*'Charging rates'!B$10*AW498</f>
        <v>#VALUE!</v>
      </c>
      <c r="CW498" s="33" t="e">
        <f>IF(AT498=0,0,(1-BX498/AT498)*(CA498+IF('935'!Q498=0,0,(CB498*'935'!Q498*('11'!C$17-'935'!Y498)/('11'!B$17-'935'!X498)))))</f>
        <v>#VALUE!</v>
      </c>
      <c r="CX498" s="33" t="e">
        <f t="shared" si="136"/>
        <v>#VALUE!</v>
      </c>
      <c r="CY498" s="49" t="e">
        <f t="shared" si="137"/>
        <v>#VALUE!</v>
      </c>
      <c r="CZ498" s="32" t="e">
        <f>AT498*(Parameters!B$21+AU498)*IF('DNO totals'!B$323&lt;0,1,'935'!S498)</f>
        <v>#VALUE!</v>
      </c>
      <c r="DA498" s="52" t="e">
        <f>IF('DNO totals'!B$323&lt;0,1,'935'!S498)*(Parameters!B$21+AU498)</f>
        <v>#VALUE!</v>
      </c>
      <c r="DB498" s="37" t="e">
        <f>CX498+'Charging rates'!B$106*DA498*100/'11'!B$17</f>
        <v>#VALUE!</v>
      </c>
      <c r="DC498" s="37" t="e">
        <f>DB498+'Charging rates'!B$116*(Parameters!B$21+AU498)*100/'11'!B$17*IF('DNO totals'!B$323&lt;0,1,'935'!S498)</f>
        <v>#VALUE!</v>
      </c>
      <c r="DD498" s="37" t="e">
        <f>'Charging rates'!B$97*(CP498+CT498)*100/'11'!B$17</f>
        <v>#VALUE!</v>
      </c>
      <c r="DE498" s="33" t="e">
        <f>MAX(0-(CB498*AU498*'11'!C$17/'11'!B$17),DC498+DD498)</f>
        <v>#VALUE!</v>
      </c>
      <c r="DF498" s="37" t="e">
        <f>IF(BS498,IF(AU498=0,CC498,MAX(0,MIN(CC498,CC498+(DE498/'935'!Q498*('11'!B$17-'935'!X498)/('11'!C$17-'935'!Y498))))),0)</f>
        <v>#VALUE!</v>
      </c>
      <c r="DG498" s="33" t="e">
        <f t="shared" si="138"/>
        <v>#VALUE!</v>
      </c>
      <c r="DH498" s="53" t="e">
        <f t="shared" si="139"/>
        <v>#VALUE!</v>
      </c>
    </row>
    <row r="499" spans="1:112">
      <c r="A499" s="28">
        <v>399</v>
      </c>
      <c r="B499" s="47" t="e">
        <f>'935'!B499</f>
        <v>#VALUE!</v>
      </c>
      <c r="C499" s="48" t="e">
        <f>OR('935'!E499&lt;&gt;"VOID",'935'!F499&lt;&gt;"VOID",'935'!G499&lt;&gt;"VOID")</f>
        <v>#VALUE!</v>
      </c>
      <c r="D499" s="32" t="e">
        <f>IF('935'!D499="VOID",0,'935'!D499*(1-'935'!X499/'11'!B$17))</f>
        <v>#VALUE!</v>
      </c>
      <c r="E499" s="32" t="e">
        <f>IF('935'!E499="VOID",0,'935'!E499*(1-'935'!X499/'11'!B$17))</f>
        <v>#VALUE!</v>
      </c>
      <c r="F499" s="32" t="e">
        <f>IF('935'!F499="VOID",0,'935'!F499*(1-'935'!X499/'11'!B$17))</f>
        <v>#VALUE!</v>
      </c>
      <c r="G499" s="32" t="e">
        <f>IF('935'!G499="VOID",0,'935'!G499*(1-'935'!X499/'11'!B$17))</f>
        <v>#VALUE!</v>
      </c>
      <c r="H499" s="49" t="e">
        <f t="shared" si="120"/>
        <v>#VALUE!</v>
      </c>
      <c r="I499" s="50" t="e">
        <f>MATCH('935'!J499,'913'!$B$6:$B$1205,0)</f>
        <v>#VALUE!</v>
      </c>
      <c r="J499" s="50" t="e">
        <f>MATCH(INDEX('913'!$D$6:$D$1205,I499),'913'!$B$6:$B$1205,0)</f>
        <v>#VALUE!</v>
      </c>
      <c r="K499" s="50" t="e">
        <f>MATCH(INDEX('913'!$D$6:$D$1205,J499),'913'!$B$6:$B$1205,0)</f>
        <v>#VALUE!</v>
      </c>
      <c r="L499" s="50" t="e">
        <f>MATCH(INDEX('913'!$D$6:$D$1205,K499),'913'!$B$6:$B$1205,0)</f>
        <v>#VALUE!</v>
      </c>
      <c r="M499" s="50" t="e">
        <f>MATCH(INDEX('913'!$D$6:$D$1205,L499),'913'!$B$6:$B$1205,0)</f>
        <v>#VALUE!</v>
      </c>
      <c r="N499" s="50" t="e">
        <f>MATCH(INDEX('913'!$D$6:$D$1205,M499),'913'!$B$6:$B$1205,0)</f>
        <v>#VALUE!</v>
      </c>
      <c r="O499" s="50" t="e">
        <f>MATCH(INDEX('913'!$D$6:$D$1205,N499),'913'!$B$6:$B$1205,0)</f>
        <v>#VALUE!</v>
      </c>
      <c r="P499" s="51" t="e">
        <f>MATCH(INDEX('913'!$D$6:$D$1205,O499),'913'!$B$6:$B$1205,0)</f>
        <v>#VALUE!</v>
      </c>
      <c r="Q499" s="37">
        <f>IF(ISNUMBER(I499),MAX(0,INDEX('913'!$E$6:$E$1205,I499)),0)</f>
        <v>0</v>
      </c>
      <c r="R499" s="37">
        <f>IF(ISNUMBER(J499),MAX(0,INDEX('913'!$E$6:$E$1205,J499)),0)</f>
        <v>0</v>
      </c>
      <c r="S499" s="37">
        <f>IF(ISNUMBER(K499),MAX(0,INDEX('913'!$E$6:$E$1205,K499)),0)</f>
        <v>0</v>
      </c>
      <c r="T499" s="37">
        <f>IF(ISNUMBER(L499),MAX(0,INDEX('913'!$E$6:$E$1205,L499)),0)</f>
        <v>0</v>
      </c>
      <c r="U499" s="37">
        <f>IF(ISNUMBER(M499),MAX(0,INDEX('913'!$E$6:$E$1205,M499)),0)</f>
        <v>0</v>
      </c>
      <c r="V499" s="37">
        <f>IF(ISNUMBER(N499),MAX(0,INDEX('913'!$E$6:$E$1205,N499)),0)</f>
        <v>0</v>
      </c>
      <c r="W499" s="37">
        <f>IF(ISNUMBER(O499),MAX(0,INDEX('913'!$E$6:$E$1205,O499)),0)</f>
        <v>0</v>
      </c>
      <c r="X499" s="52">
        <f>IF(ISNUMBER(P499),MAX(0,INDEX('913'!$E$6:$E$1205,P499)),0)</f>
        <v>0</v>
      </c>
      <c r="Y499" s="37">
        <f>IF(ISNUMBER(I499),MAX(0,INDEX('913'!$F$6:$F$1205,I499)),0)</f>
        <v>0</v>
      </c>
      <c r="Z499" s="37">
        <f>IF(ISNUMBER(J499),MAX(0,INDEX('913'!$F$6:$F$1205,J499)),0)</f>
        <v>0</v>
      </c>
      <c r="AA499" s="37">
        <f>IF(ISNUMBER(K499),MAX(0,INDEX('913'!$F$6:$F$1205,K499)),0)</f>
        <v>0</v>
      </c>
      <c r="AB499" s="37">
        <f>IF(ISNUMBER(L499),MAX(0,INDEX('913'!$F$6:$F$1205,L499)),0)</f>
        <v>0</v>
      </c>
      <c r="AC499" s="37">
        <f>IF(ISNUMBER(M499),MAX(0,INDEX('913'!$F$6:$F$1205,M499)),0)</f>
        <v>0</v>
      </c>
      <c r="AD499" s="37">
        <f>IF(ISNUMBER(N499),MAX(0,INDEX('913'!$F$6:$F$1205,N499)),0)</f>
        <v>0</v>
      </c>
      <c r="AE499" s="37">
        <f>IF(ISNUMBER(O499),MAX(0,INDEX('913'!$F$6:$F$1205,O499)),0)</f>
        <v>0</v>
      </c>
      <c r="AF499" s="37">
        <f>IF(ISNUMBER(P499),MAX(0,INDEX('913'!$F$6:$F$1205,P499)),0)</f>
        <v>0</v>
      </c>
      <c r="AG499" s="32">
        <f>IF(ISNUMBER(I499),SQRT(INDEX('913'!$I$6:$I$1205,I499)^2+INDEX('913'!$J$6:$J$1205,I499)^2),0)</f>
        <v>0</v>
      </c>
      <c r="AH499" s="32">
        <f>IF(ISNUMBER(J499),SQRT(INDEX('913'!$I$6:$I$1205,J499)^2+INDEX('913'!$J$6:$J$1205,J499)^2),0)</f>
        <v>0</v>
      </c>
      <c r="AI499" s="32">
        <f>IF(ISNUMBER(K499),SQRT(INDEX('913'!$I$6:$I$1205,K499)^2+INDEX('913'!$J$6:$J$1205,K499)^2),0)</f>
        <v>0</v>
      </c>
      <c r="AJ499" s="32">
        <f>IF(ISNUMBER(L499),SQRT(INDEX('913'!$I$6:$I$1205,L499)^2+INDEX('913'!$J$6:$J$1205,L499)^2),0)</f>
        <v>0</v>
      </c>
      <c r="AK499" s="32">
        <f>IF(ISNUMBER(M499),SQRT(INDEX('913'!$I$6:$I$1205,M499)^2+INDEX('913'!$J$6:$J$1205,M499)^2),0)</f>
        <v>0</v>
      </c>
      <c r="AL499" s="32">
        <f>IF(ISNUMBER(N499),SQRT(INDEX('913'!$I$6:$I$1205,N499)^2+INDEX('913'!$J$6:$J$1205,N499)^2),0)</f>
        <v>0</v>
      </c>
      <c r="AM499" s="32">
        <f>IF(ISNUMBER(O499),SQRT(INDEX('913'!$I$6:$I$1205,O499)^2+INDEX('913'!$J$6:$J$1205,O499)^2),0)</f>
        <v>0</v>
      </c>
      <c r="AN499" s="49">
        <f>IF(ISNUMBER(P499),SQRT(INDEX('913'!$I$6:$I$1205,P499)^2+INDEX('913'!$J$6:$J$1205,P499)^2),0)</f>
        <v>0</v>
      </c>
      <c r="AO499" s="37">
        <f t="shared" si="121"/>
        <v>0</v>
      </c>
      <c r="AP499" s="37">
        <f t="shared" si="122"/>
        <v>0</v>
      </c>
      <c r="AQ499" s="33" t="e">
        <f>-100*'935'!W499*(AO499+AP499)/'11'!C$17</f>
        <v>#VALUE!</v>
      </c>
      <c r="AR499" s="37" t="e">
        <f t="shared" si="123"/>
        <v>#VALUE!</v>
      </c>
      <c r="AS499" s="52" t="e">
        <f t="shared" si="124"/>
        <v>#VALUE!</v>
      </c>
      <c r="AT499" s="32" t="e">
        <f>IF('935'!C499="VOID",0,('935'!C499*(1-'935'!X499/'11'!B$17)))</f>
        <v>#VALUE!</v>
      </c>
      <c r="AU499" s="52" t="e">
        <f>'935'!Q499*(1-'935'!Y499/'11'!C$17)/(1-'935'!X499/'11'!B$17)</f>
        <v>#VALUE!</v>
      </c>
      <c r="AV499" s="37" t="e">
        <f>INDEX('DNO totals'!$B$57:$G$57,IF('935'!K499,IF(MOD('935'!K499,1000),IF(MOD('935'!K499,100),IF(MOD('935'!K499,10),IF(MOD('935'!K499,1000)=1,6,5),4),3),2),1))</f>
        <v>#VALUE!</v>
      </c>
      <c r="AW499" s="52" t="e">
        <f t="shared" si="125"/>
        <v>#VALUE!</v>
      </c>
      <c r="AX499" s="32" t="e">
        <f>IF('935'!V499="VOID",0,'935'!V499*(1-'935'!X499/'11'!B$17))</f>
        <v>#VALUE!</v>
      </c>
      <c r="AY499" s="33" t="e">
        <f>IF(H499,-100*'Charging rates'!B$10/'11'!B$17*AX499/H499,0)</f>
        <v>#VALUE!</v>
      </c>
      <c r="AZ499" s="33" t="e">
        <f>IF(C499,'DNO totals'!B$41,0)</f>
        <v>#VALUE!</v>
      </c>
      <c r="BA499" s="33" t="e">
        <f t="shared" si="126"/>
        <v>#VALUE!</v>
      </c>
      <c r="BB499" s="33" t="e">
        <f t="shared" si="127"/>
        <v>#VALUE!</v>
      </c>
      <c r="BC499" s="53" t="e">
        <f t="shared" si="128"/>
        <v>#VALUE!</v>
      </c>
      <c r="BD499" s="32" t="e">
        <f>IF(AT499,'935'!H499*AT499/(AT499+D499+H499),0)</f>
        <v>#VALUE!</v>
      </c>
      <c r="BE499" s="32" t="e">
        <f>IF(H499,'935'!H499*H499/(AT499+D499+H499),0)</f>
        <v>#VALUE!</v>
      </c>
      <c r="BF499" s="32" t="e">
        <f>BD499*(1-'935'!X499/'11'!B$17)</f>
        <v>#VALUE!</v>
      </c>
      <c r="BG499" s="49" t="e">
        <f>BE499*(1-'935'!X499/'11'!B$17)</f>
        <v>#VALUE!</v>
      </c>
      <c r="BH499" s="52" t="e">
        <f>AV499*Parameters!B$6</f>
        <v>#VALUE!</v>
      </c>
      <c r="BI499" s="37" t="e">
        <f>IF('935'!$K499=1000,'Charging rates'!$C$38*$BH499/(1+'DNO totals'!$C$99)*'935'!$L499,0)</f>
        <v>#VALUE!</v>
      </c>
      <c r="BJ499" s="37" t="e">
        <f>IF(MOD('935'!$K499,1000)=100,'Charging rates'!$D$38*$BH499/(1+'DNO totals'!$D$99)*'935'!$M499,0)</f>
        <v>#VALUE!</v>
      </c>
      <c r="BK499" s="37" t="e">
        <f>IF(MOD('935'!$K499,100)=10,'Charging rates'!$E$38*$BH499/(1+'DNO totals'!$E$99)*'935'!$N499,0)</f>
        <v>#VALUE!</v>
      </c>
      <c r="BL499" s="37" t="e">
        <f>IF(AND(MOD('935'!$K499,10)&gt;0,MOD('935'!$K499,1000)&gt;1),'Charging rates'!$F$38*$BH499/(1+'DNO totals'!$F$99)*'935'!$O499,0)</f>
        <v>#VALUE!</v>
      </c>
      <c r="BM499" s="37" t="e">
        <f>IF(MOD('935'!$K499,1000)=1,'Charging rates'!$G$38*$BH499/(1+'DNO totals'!$G$99)*'935'!$P499,0)</f>
        <v>#VALUE!</v>
      </c>
      <c r="BN499" s="52" t="e">
        <f t="shared" si="129"/>
        <v>#VALUE!</v>
      </c>
      <c r="BO499" s="37" t="e">
        <f>IF('935'!$K499&gt;1000,'Charging rates'!$C$38*$AW499*'935'!$L499,0)</f>
        <v>#VALUE!</v>
      </c>
      <c r="BP499" s="37" t="e">
        <f>IF(MOD('935'!$K499,1000)&gt;100,'Charging rates'!$D$38*$AW499*'935'!$M499,0)</f>
        <v>#VALUE!</v>
      </c>
      <c r="BQ499" s="37" t="e">
        <f>IF(MOD('935'!$K499,100)&gt;10,'Charging rates'!$E$38*$AW499*'935'!$N499,0)</f>
        <v>#VALUE!</v>
      </c>
      <c r="BR499" s="52" t="e">
        <f t="shared" si="130"/>
        <v>#VALUE!</v>
      </c>
      <c r="BS499" s="48" t="e">
        <f>'935'!C499&lt;&gt;"VOID"</f>
        <v>#VALUE!</v>
      </c>
      <c r="BT499" s="33" t="e">
        <f>IF(BS499,(100/'11'!B$17*BD499*((1-'935'!I499)*'Charging rates'!B$51+'Charging rates'!B$63)),0)</f>
        <v>#VALUE!</v>
      </c>
      <c r="BU499" s="33" t="e">
        <f>100/'11'!B$17*BG499*('Charging rates'!B$51+'Charging rates'!B$63)</f>
        <v>#VALUE!</v>
      </c>
      <c r="BV499" s="33" t="e">
        <f>100/'11'!B$17*BE499*('Charging rates'!B$51+'Charging rates'!B$63)</f>
        <v>#VALUE!</v>
      </c>
      <c r="BW499" s="53" t="e">
        <f t="shared" si="131"/>
        <v>#VALUE!</v>
      </c>
      <c r="BX499" s="32" t="e">
        <f>AT499-('935'!T499*(1-'935'!X499/'11'!B$17))</f>
        <v>#VALUE!</v>
      </c>
      <c r="BY499" s="32">
        <f>0-IF(ISNUMBER(I499),INDEX('913'!$I$6:$I$1205,I499),0)-IF(ISNUMBER(J499),INDEX('913'!$I$6:$I$1205,J499),0)-IF(ISNUMBER(K499),INDEX('913'!$I$6:$I$1205,K499),0)-IF(ISNUMBER(L499),INDEX('913'!$I$6:$I$1205,L499),0)-IF(ISNUMBER(M499),INDEX('913'!$I$6:$I$1205,M499),0)-IF(ISNUMBER(N499),INDEX('913'!$I$6:$I$1205,N499),0)-IF(ISNUMBER(O499),INDEX('913'!$I$6:$I$1205,O499),0)-IF(ISNUMBER(P499),INDEX('913'!$I$6:$I$1205,P499),0)</f>
        <v>0</v>
      </c>
      <c r="BZ499" s="37">
        <f>IF(BY499=0,1,MAX(1,SQRT(BY499^2+(IF(ISNUMBER(I499),INDEX('913'!$J$6:$J$1205,I499),0)+IF(ISNUMBER(J499),INDEX('913'!$J$6:$J$1205,J499),0)+IF(ISNUMBER(K499),INDEX('913'!$J$6:$J$1205,K499),0)+IF(ISNUMBER(L499),INDEX('913'!$J$6:$J$1205,L499),0)+IF(ISNUMBER(M499),INDEX('913'!$J$6:$J$1205,M499),0)+IF(ISNUMBER(N499),INDEX('913'!$J$6:$J$1205,N499),0)+IF(ISNUMBER(O499),INDEX('913'!$J$6:$J$1205,O499),0)+IF(ISNUMBER(P499),INDEX('913'!$J$6:$J$1205,P499),0))^2)/BY499))</f>
        <v>1</v>
      </c>
      <c r="CA499" s="33" t="e">
        <f>100*AO499/'11'!B$17</f>
        <v>#VALUE!</v>
      </c>
      <c r="CB499" s="37" t="e">
        <f>100*(AP499*BZ499)/'11'!C$17</f>
        <v>#VALUE!</v>
      </c>
      <c r="CC499" s="37" t="e">
        <f t="shared" si="132"/>
        <v>#VALUE!</v>
      </c>
      <c r="CD499" s="33" t="e">
        <f t="shared" si="133"/>
        <v>#VALUE!</v>
      </c>
      <c r="CE499" s="54" t="e">
        <f>'11'!C$17-'935'!Y499</f>
        <v>#VALUE!</v>
      </c>
      <c r="CF499" s="37" t="e">
        <f>MAX('DNO totals'!B$312+0,MIN('935'!L499+0,'DNO totals'!B$304+0))</f>
        <v>#VALUE!</v>
      </c>
      <c r="CG499" s="37" t="e">
        <f>MAX('DNO totals'!C$312+0,MIN('935'!M499+0,'DNO totals'!C$304+0))</f>
        <v>#VALUE!</v>
      </c>
      <c r="CH499" s="37" t="e">
        <f>MAX('DNO totals'!D$312+0,MIN('935'!N499+0,'DNO totals'!D$304+0))</f>
        <v>#VALUE!</v>
      </c>
      <c r="CI499" s="37" t="e">
        <f>MAX('DNO totals'!E$312+0,MIN('935'!O499+0,'DNO totals'!E$304+0))</f>
        <v>#VALUE!</v>
      </c>
      <c r="CJ499" s="52" t="e">
        <f>MAX('DNO totals'!F$312+0,MIN('935'!P499+0,'DNO totals'!F$304+0))</f>
        <v>#VALUE!</v>
      </c>
      <c r="CK499" s="37" t="e">
        <f>IF('935'!$K499=1000,'Charging rates'!$C$38*$BH499/(1+'DNO totals'!$C$99)*$CF499,0)</f>
        <v>#VALUE!</v>
      </c>
      <c r="CL499" s="37" t="e">
        <f>IF(MOD('935'!$K499,1000)=100,'Charging rates'!$D$38*$BH499/(1+'DNO totals'!$D$99)*$CG499,0)</f>
        <v>#VALUE!</v>
      </c>
      <c r="CM499" s="37" t="e">
        <f>IF(MOD('935'!$K499,100)=10,'Charging rates'!$E$38*$BH499/(1+'DNO totals'!$E$99)*$CH499,0)</f>
        <v>#VALUE!</v>
      </c>
      <c r="CN499" s="37" t="e">
        <f>IF(AND(MOD('935'!$K499,10)&gt;0,MOD('935'!$K499,1000)&gt;1),'Charging rates'!$F$38*$BH499/(1+'DNO totals'!$F$99)*$CI499,0)</f>
        <v>#VALUE!</v>
      </c>
      <c r="CO499" s="37" t="e">
        <f>IF(MOD('935'!$K499,1000)=1,'Charging rates'!$G$38*$BH499/(1+'DNO totals'!$G$99)*$CJ499,0)</f>
        <v>#VALUE!</v>
      </c>
      <c r="CP499" s="52" t="e">
        <f t="shared" si="134"/>
        <v>#VALUE!</v>
      </c>
      <c r="CQ499" s="37" t="e">
        <f>IF('935'!$K499&gt;1000,'Charging rates'!$C$38*$AW499*$CF499,0)</f>
        <v>#VALUE!</v>
      </c>
      <c r="CR499" s="37" t="e">
        <f>IF(MOD('935'!$K499,1000)&gt;100,'Charging rates'!$D$38*$AW499*$CG499,0)</f>
        <v>#VALUE!</v>
      </c>
      <c r="CS499" s="37" t="e">
        <f>IF(MOD('935'!$K499,100)&gt;10,'Charging rates'!$E$38*$AW499*$CH499,0)</f>
        <v>#VALUE!</v>
      </c>
      <c r="CT499" s="52" t="e">
        <f t="shared" si="135"/>
        <v>#VALUE!</v>
      </c>
      <c r="CU499" s="33" t="e">
        <f>100*(AP499*'935'!Q499*BZ499)/'11'!B$17</f>
        <v>#VALUE!</v>
      </c>
      <c r="CV499" s="33" t="e">
        <f>100/'11'!B$17*'Charging rates'!B$10*AW499</f>
        <v>#VALUE!</v>
      </c>
      <c r="CW499" s="33" t="e">
        <f>IF(AT499=0,0,(1-BX499/AT499)*(CA499+IF('935'!Q499=0,0,(CB499*'935'!Q499*('11'!C$17-'935'!Y499)/('11'!B$17-'935'!X499)))))</f>
        <v>#VALUE!</v>
      </c>
      <c r="CX499" s="33" t="e">
        <f t="shared" si="136"/>
        <v>#VALUE!</v>
      </c>
      <c r="CY499" s="49" t="e">
        <f t="shared" si="137"/>
        <v>#VALUE!</v>
      </c>
      <c r="CZ499" s="32" t="e">
        <f>AT499*(Parameters!B$21+AU499)*IF('DNO totals'!B$323&lt;0,1,'935'!S499)</f>
        <v>#VALUE!</v>
      </c>
      <c r="DA499" s="52" t="e">
        <f>IF('DNO totals'!B$323&lt;0,1,'935'!S499)*(Parameters!B$21+AU499)</f>
        <v>#VALUE!</v>
      </c>
      <c r="DB499" s="37" t="e">
        <f>CX499+'Charging rates'!B$106*DA499*100/'11'!B$17</f>
        <v>#VALUE!</v>
      </c>
      <c r="DC499" s="37" t="e">
        <f>DB499+'Charging rates'!B$116*(Parameters!B$21+AU499)*100/'11'!B$17*IF('DNO totals'!B$323&lt;0,1,'935'!S499)</f>
        <v>#VALUE!</v>
      </c>
      <c r="DD499" s="37" t="e">
        <f>'Charging rates'!B$97*(CP499+CT499)*100/'11'!B$17</f>
        <v>#VALUE!</v>
      </c>
      <c r="DE499" s="33" t="e">
        <f>MAX(0-(CB499*AU499*'11'!C$17/'11'!B$17),DC499+DD499)</f>
        <v>#VALUE!</v>
      </c>
      <c r="DF499" s="37" t="e">
        <f>IF(BS499,IF(AU499=0,CC499,MAX(0,MIN(CC499,CC499+(DE499/'935'!Q499*('11'!B$17-'935'!X499)/('11'!C$17-'935'!Y499))))),0)</f>
        <v>#VALUE!</v>
      </c>
      <c r="DG499" s="33" t="e">
        <f t="shared" si="138"/>
        <v>#VALUE!</v>
      </c>
      <c r="DH499" s="53" t="e">
        <f t="shared" si="139"/>
        <v>#VALUE!</v>
      </c>
    </row>
    <row r="500" spans="1:112">
      <c r="A500" s="28">
        <v>400</v>
      </c>
      <c r="B500" s="47" t="e">
        <f>'935'!B500</f>
        <v>#VALUE!</v>
      </c>
      <c r="C500" s="48" t="e">
        <f>OR('935'!E500&lt;&gt;"VOID",'935'!F500&lt;&gt;"VOID",'935'!G500&lt;&gt;"VOID")</f>
        <v>#VALUE!</v>
      </c>
      <c r="D500" s="32" t="e">
        <f>IF('935'!D500="VOID",0,'935'!D500*(1-'935'!X500/'11'!B$17))</f>
        <v>#VALUE!</v>
      </c>
      <c r="E500" s="32" t="e">
        <f>IF('935'!E500="VOID",0,'935'!E500*(1-'935'!X500/'11'!B$17))</f>
        <v>#VALUE!</v>
      </c>
      <c r="F500" s="32" t="e">
        <f>IF('935'!F500="VOID",0,'935'!F500*(1-'935'!X500/'11'!B$17))</f>
        <v>#VALUE!</v>
      </c>
      <c r="G500" s="32" t="e">
        <f>IF('935'!G500="VOID",0,'935'!G500*(1-'935'!X500/'11'!B$17))</f>
        <v>#VALUE!</v>
      </c>
      <c r="H500" s="49" t="e">
        <f t="shared" si="120"/>
        <v>#VALUE!</v>
      </c>
      <c r="I500" s="50" t="e">
        <f>MATCH('935'!J500,'913'!$B$6:$B$1205,0)</f>
        <v>#VALUE!</v>
      </c>
      <c r="J500" s="50" t="e">
        <f>MATCH(INDEX('913'!$D$6:$D$1205,I500),'913'!$B$6:$B$1205,0)</f>
        <v>#VALUE!</v>
      </c>
      <c r="K500" s="50" t="e">
        <f>MATCH(INDEX('913'!$D$6:$D$1205,J500),'913'!$B$6:$B$1205,0)</f>
        <v>#VALUE!</v>
      </c>
      <c r="L500" s="50" t="e">
        <f>MATCH(INDEX('913'!$D$6:$D$1205,K500),'913'!$B$6:$B$1205,0)</f>
        <v>#VALUE!</v>
      </c>
      <c r="M500" s="50" t="e">
        <f>MATCH(INDEX('913'!$D$6:$D$1205,L500),'913'!$B$6:$B$1205,0)</f>
        <v>#VALUE!</v>
      </c>
      <c r="N500" s="50" t="e">
        <f>MATCH(INDEX('913'!$D$6:$D$1205,M500),'913'!$B$6:$B$1205,0)</f>
        <v>#VALUE!</v>
      </c>
      <c r="O500" s="50" t="e">
        <f>MATCH(INDEX('913'!$D$6:$D$1205,N500),'913'!$B$6:$B$1205,0)</f>
        <v>#VALUE!</v>
      </c>
      <c r="P500" s="51" t="e">
        <f>MATCH(INDEX('913'!$D$6:$D$1205,O500),'913'!$B$6:$B$1205,0)</f>
        <v>#VALUE!</v>
      </c>
      <c r="Q500" s="37">
        <f>IF(ISNUMBER(I500),MAX(0,INDEX('913'!$E$6:$E$1205,I500)),0)</f>
        <v>0</v>
      </c>
      <c r="R500" s="37">
        <f>IF(ISNUMBER(J500),MAX(0,INDEX('913'!$E$6:$E$1205,J500)),0)</f>
        <v>0</v>
      </c>
      <c r="S500" s="37">
        <f>IF(ISNUMBER(K500),MAX(0,INDEX('913'!$E$6:$E$1205,K500)),0)</f>
        <v>0</v>
      </c>
      <c r="T500" s="37">
        <f>IF(ISNUMBER(L500),MAX(0,INDEX('913'!$E$6:$E$1205,L500)),0)</f>
        <v>0</v>
      </c>
      <c r="U500" s="37">
        <f>IF(ISNUMBER(M500),MAX(0,INDEX('913'!$E$6:$E$1205,M500)),0)</f>
        <v>0</v>
      </c>
      <c r="V500" s="37">
        <f>IF(ISNUMBER(N500),MAX(0,INDEX('913'!$E$6:$E$1205,N500)),0)</f>
        <v>0</v>
      </c>
      <c r="W500" s="37">
        <f>IF(ISNUMBER(O500),MAX(0,INDEX('913'!$E$6:$E$1205,O500)),0)</f>
        <v>0</v>
      </c>
      <c r="X500" s="52">
        <f>IF(ISNUMBER(P500),MAX(0,INDEX('913'!$E$6:$E$1205,P500)),0)</f>
        <v>0</v>
      </c>
      <c r="Y500" s="37">
        <f>IF(ISNUMBER(I500),MAX(0,INDEX('913'!$F$6:$F$1205,I500)),0)</f>
        <v>0</v>
      </c>
      <c r="Z500" s="37">
        <f>IF(ISNUMBER(J500),MAX(0,INDEX('913'!$F$6:$F$1205,J500)),0)</f>
        <v>0</v>
      </c>
      <c r="AA500" s="37">
        <f>IF(ISNUMBER(K500),MAX(0,INDEX('913'!$F$6:$F$1205,K500)),0)</f>
        <v>0</v>
      </c>
      <c r="AB500" s="37">
        <f>IF(ISNUMBER(L500),MAX(0,INDEX('913'!$F$6:$F$1205,L500)),0)</f>
        <v>0</v>
      </c>
      <c r="AC500" s="37">
        <f>IF(ISNUMBER(M500),MAX(0,INDEX('913'!$F$6:$F$1205,M500)),0)</f>
        <v>0</v>
      </c>
      <c r="AD500" s="37">
        <f>IF(ISNUMBER(N500),MAX(0,INDEX('913'!$F$6:$F$1205,N500)),0)</f>
        <v>0</v>
      </c>
      <c r="AE500" s="37">
        <f>IF(ISNUMBER(O500),MAX(0,INDEX('913'!$F$6:$F$1205,O500)),0)</f>
        <v>0</v>
      </c>
      <c r="AF500" s="37">
        <f>IF(ISNUMBER(P500),MAX(0,INDEX('913'!$F$6:$F$1205,P500)),0)</f>
        <v>0</v>
      </c>
      <c r="AG500" s="32">
        <f>IF(ISNUMBER(I500),SQRT(INDEX('913'!$I$6:$I$1205,I500)^2+INDEX('913'!$J$6:$J$1205,I500)^2),0)</f>
        <v>0</v>
      </c>
      <c r="AH500" s="32">
        <f>IF(ISNUMBER(J500),SQRT(INDEX('913'!$I$6:$I$1205,J500)^2+INDEX('913'!$J$6:$J$1205,J500)^2),0)</f>
        <v>0</v>
      </c>
      <c r="AI500" s="32">
        <f>IF(ISNUMBER(K500),SQRT(INDEX('913'!$I$6:$I$1205,K500)^2+INDEX('913'!$J$6:$J$1205,K500)^2),0)</f>
        <v>0</v>
      </c>
      <c r="AJ500" s="32">
        <f>IF(ISNUMBER(L500),SQRT(INDEX('913'!$I$6:$I$1205,L500)^2+INDEX('913'!$J$6:$J$1205,L500)^2),0)</f>
        <v>0</v>
      </c>
      <c r="AK500" s="32">
        <f>IF(ISNUMBER(M500),SQRT(INDEX('913'!$I$6:$I$1205,M500)^2+INDEX('913'!$J$6:$J$1205,M500)^2),0)</f>
        <v>0</v>
      </c>
      <c r="AL500" s="32">
        <f>IF(ISNUMBER(N500),SQRT(INDEX('913'!$I$6:$I$1205,N500)^2+INDEX('913'!$J$6:$J$1205,N500)^2),0)</f>
        <v>0</v>
      </c>
      <c r="AM500" s="32">
        <f>IF(ISNUMBER(O500),SQRT(INDEX('913'!$I$6:$I$1205,O500)^2+INDEX('913'!$J$6:$J$1205,O500)^2),0)</f>
        <v>0</v>
      </c>
      <c r="AN500" s="49">
        <f>IF(ISNUMBER(P500),SQRT(INDEX('913'!$I$6:$I$1205,P500)^2+INDEX('913'!$J$6:$J$1205,P500)^2),0)</f>
        <v>0</v>
      </c>
      <c r="AO500" s="37">
        <f t="shared" si="121"/>
        <v>0</v>
      </c>
      <c r="AP500" s="37">
        <f t="shared" si="122"/>
        <v>0</v>
      </c>
      <c r="AQ500" s="33" t="e">
        <f>-100*'935'!W500*(AO500+AP500)/'11'!C$17</f>
        <v>#VALUE!</v>
      </c>
      <c r="AR500" s="37" t="e">
        <f t="shared" si="123"/>
        <v>#VALUE!</v>
      </c>
      <c r="AS500" s="52" t="e">
        <f t="shared" si="124"/>
        <v>#VALUE!</v>
      </c>
      <c r="AT500" s="32" t="e">
        <f>IF('935'!C500="VOID",0,('935'!C500*(1-'935'!X500/'11'!B$17)))</f>
        <v>#VALUE!</v>
      </c>
      <c r="AU500" s="52" t="e">
        <f>'935'!Q500*(1-'935'!Y500/'11'!C$17)/(1-'935'!X500/'11'!B$17)</f>
        <v>#VALUE!</v>
      </c>
      <c r="AV500" s="37" t="e">
        <f>INDEX('DNO totals'!$B$57:$G$57,IF('935'!K500,IF(MOD('935'!K500,1000),IF(MOD('935'!K500,100),IF(MOD('935'!K500,10),IF(MOD('935'!K500,1000)=1,6,5),4),3),2),1))</f>
        <v>#VALUE!</v>
      </c>
      <c r="AW500" s="52" t="e">
        <f t="shared" si="125"/>
        <v>#VALUE!</v>
      </c>
      <c r="AX500" s="32" t="e">
        <f>IF('935'!V500="VOID",0,'935'!V500*(1-'935'!X500/'11'!B$17))</f>
        <v>#VALUE!</v>
      </c>
      <c r="AY500" s="33" t="e">
        <f>IF(H500,-100*'Charging rates'!B$10/'11'!B$17*AX500/H500,0)</f>
        <v>#VALUE!</v>
      </c>
      <c r="AZ500" s="33" t="e">
        <f>IF(C500,'DNO totals'!B$41,0)</f>
        <v>#VALUE!</v>
      </c>
      <c r="BA500" s="33" t="e">
        <f t="shared" si="126"/>
        <v>#VALUE!</v>
      </c>
      <c r="BB500" s="33" t="e">
        <f t="shared" si="127"/>
        <v>#VALUE!</v>
      </c>
      <c r="BC500" s="53" t="e">
        <f t="shared" si="128"/>
        <v>#VALUE!</v>
      </c>
      <c r="BD500" s="32" t="e">
        <f>IF(AT500,'935'!H500*AT500/(AT500+D500+H500),0)</f>
        <v>#VALUE!</v>
      </c>
      <c r="BE500" s="32" t="e">
        <f>IF(H500,'935'!H500*H500/(AT500+D500+H500),0)</f>
        <v>#VALUE!</v>
      </c>
      <c r="BF500" s="32" t="e">
        <f>BD500*(1-'935'!X500/'11'!B$17)</f>
        <v>#VALUE!</v>
      </c>
      <c r="BG500" s="49" t="e">
        <f>BE500*(1-'935'!X500/'11'!B$17)</f>
        <v>#VALUE!</v>
      </c>
      <c r="BH500" s="52" t="e">
        <f>AV500*Parameters!B$6</f>
        <v>#VALUE!</v>
      </c>
      <c r="BI500" s="37" t="e">
        <f>IF('935'!$K500=1000,'Charging rates'!$C$38*$BH500/(1+'DNO totals'!$C$99)*'935'!$L500,0)</f>
        <v>#VALUE!</v>
      </c>
      <c r="BJ500" s="37" t="e">
        <f>IF(MOD('935'!$K500,1000)=100,'Charging rates'!$D$38*$BH500/(1+'DNO totals'!$D$99)*'935'!$M500,0)</f>
        <v>#VALUE!</v>
      </c>
      <c r="BK500" s="37" t="e">
        <f>IF(MOD('935'!$K500,100)=10,'Charging rates'!$E$38*$BH500/(1+'DNO totals'!$E$99)*'935'!$N500,0)</f>
        <v>#VALUE!</v>
      </c>
      <c r="BL500" s="37" t="e">
        <f>IF(AND(MOD('935'!$K500,10)&gt;0,MOD('935'!$K500,1000)&gt;1),'Charging rates'!$F$38*$BH500/(1+'DNO totals'!$F$99)*'935'!$O500,0)</f>
        <v>#VALUE!</v>
      </c>
      <c r="BM500" s="37" t="e">
        <f>IF(MOD('935'!$K500,1000)=1,'Charging rates'!$G$38*$BH500/(1+'DNO totals'!$G$99)*'935'!$P500,0)</f>
        <v>#VALUE!</v>
      </c>
      <c r="BN500" s="52" t="e">
        <f t="shared" si="129"/>
        <v>#VALUE!</v>
      </c>
      <c r="BO500" s="37" t="e">
        <f>IF('935'!$K500&gt;1000,'Charging rates'!$C$38*$AW500*'935'!$L500,0)</f>
        <v>#VALUE!</v>
      </c>
      <c r="BP500" s="37" t="e">
        <f>IF(MOD('935'!$K500,1000)&gt;100,'Charging rates'!$D$38*$AW500*'935'!$M500,0)</f>
        <v>#VALUE!</v>
      </c>
      <c r="BQ500" s="37" t="e">
        <f>IF(MOD('935'!$K500,100)&gt;10,'Charging rates'!$E$38*$AW500*'935'!$N500,0)</f>
        <v>#VALUE!</v>
      </c>
      <c r="BR500" s="52" t="e">
        <f t="shared" si="130"/>
        <v>#VALUE!</v>
      </c>
      <c r="BS500" s="48" t="e">
        <f>'935'!C500&lt;&gt;"VOID"</f>
        <v>#VALUE!</v>
      </c>
      <c r="BT500" s="33" t="e">
        <f>IF(BS500,(100/'11'!B$17*BD500*((1-'935'!I500)*'Charging rates'!B$51+'Charging rates'!B$63)),0)</f>
        <v>#VALUE!</v>
      </c>
      <c r="BU500" s="33" t="e">
        <f>100/'11'!B$17*BG500*('Charging rates'!B$51+'Charging rates'!B$63)</f>
        <v>#VALUE!</v>
      </c>
      <c r="BV500" s="33" t="e">
        <f>100/'11'!B$17*BE500*('Charging rates'!B$51+'Charging rates'!B$63)</f>
        <v>#VALUE!</v>
      </c>
      <c r="BW500" s="53" t="e">
        <f t="shared" si="131"/>
        <v>#VALUE!</v>
      </c>
      <c r="BX500" s="32" t="e">
        <f>AT500-('935'!T500*(1-'935'!X500/'11'!B$17))</f>
        <v>#VALUE!</v>
      </c>
      <c r="BY500" s="32">
        <f>0-IF(ISNUMBER(I500),INDEX('913'!$I$6:$I$1205,I500),0)-IF(ISNUMBER(J500),INDEX('913'!$I$6:$I$1205,J500),0)-IF(ISNUMBER(K500),INDEX('913'!$I$6:$I$1205,K500),0)-IF(ISNUMBER(L500),INDEX('913'!$I$6:$I$1205,L500),0)-IF(ISNUMBER(M500),INDEX('913'!$I$6:$I$1205,M500),0)-IF(ISNUMBER(N500),INDEX('913'!$I$6:$I$1205,N500),0)-IF(ISNUMBER(O500),INDEX('913'!$I$6:$I$1205,O500),0)-IF(ISNUMBER(P500),INDEX('913'!$I$6:$I$1205,P500),0)</f>
        <v>0</v>
      </c>
      <c r="BZ500" s="37">
        <f>IF(BY500=0,1,MAX(1,SQRT(BY500^2+(IF(ISNUMBER(I500),INDEX('913'!$J$6:$J$1205,I500),0)+IF(ISNUMBER(J500),INDEX('913'!$J$6:$J$1205,J500),0)+IF(ISNUMBER(K500),INDEX('913'!$J$6:$J$1205,K500),0)+IF(ISNUMBER(L500),INDEX('913'!$J$6:$J$1205,L500),0)+IF(ISNUMBER(M500),INDEX('913'!$J$6:$J$1205,M500),0)+IF(ISNUMBER(N500),INDEX('913'!$J$6:$J$1205,N500),0)+IF(ISNUMBER(O500),INDEX('913'!$J$6:$J$1205,O500),0)+IF(ISNUMBER(P500),INDEX('913'!$J$6:$J$1205,P500),0))^2)/BY500))</f>
        <v>1</v>
      </c>
      <c r="CA500" s="33" t="e">
        <f>100*AO500/'11'!B$17</f>
        <v>#VALUE!</v>
      </c>
      <c r="CB500" s="37" t="e">
        <f>100*(AP500*BZ500)/'11'!C$17</f>
        <v>#VALUE!</v>
      </c>
      <c r="CC500" s="37" t="e">
        <f t="shared" si="132"/>
        <v>#VALUE!</v>
      </c>
      <c r="CD500" s="33" t="e">
        <f t="shared" si="133"/>
        <v>#VALUE!</v>
      </c>
      <c r="CE500" s="54" t="e">
        <f>'11'!C$17-'935'!Y500</f>
        <v>#VALUE!</v>
      </c>
      <c r="CF500" s="37" t="e">
        <f>MAX('DNO totals'!B$312+0,MIN('935'!L500+0,'DNO totals'!B$304+0))</f>
        <v>#VALUE!</v>
      </c>
      <c r="CG500" s="37" t="e">
        <f>MAX('DNO totals'!C$312+0,MIN('935'!M500+0,'DNO totals'!C$304+0))</f>
        <v>#VALUE!</v>
      </c>
      <c r="CH500" s="37" t="e">
        <f>MAX('DNO totals'!D$312+0,MIN('935'!N500+0,'DNO totals'!D$304+0))</f>
        <v>#VALUE!</v>
      </c>
      <c r="CI500" s="37" t="e">
        <f>MAX('DNO totals'!E$312+0,MIN('935'!O500+0,'DNO totals'!E$304+0))</f>
        <v>#VALUE!</v>
      </c>
      <c r="CJ500" s="52" t="e">
        <f>MAX('DNO totals'!F$312+0,MIN('935'!P500+0,'DNO totals'!F$304+0))</f>
        <v>#VALUE!</v>
      </c>
      <c r="CK500" s="37" t="e">
        <f>IF('935'!$K500=1000,'Charging rates'!$C$38*$BH500/(1+'DNO totals'!$C$99)*$CF500,0)</f>
        <v>#VALUE!</v>
      </c>
      <c r="CL500" s="37" t="e">
        <f>IF(MOD('935'!$K500,1000)=100,'Charging rates'!$D$38*$BH500/(1+'DNO totals'!$D$99)*$CG500,0)</f>
        <v>#VALUE!</v>
      </c>
      <c r="CM500" s="37" t="e">
        <f>IF(MOD('935'!$K500,100)=10,'Charging rates'!$E$38*$BH500/(1+'DNO totals'!$E$99)*$CH500,0)</f>
        <v>#VALUE!</v>
      </c>
      <c r="CN500" s="37" t="e">
        <f>IF(AND(MOD('935'!$K500,10)&gt;0,MOD('935'!$K500,1000)&gt;1),'Charging rates'!$F$38*$BH500/(1+'DNO totals'!$F$99)*$CI500,0)</f>
        <v>#VALUE!</v>
      </c>
      <c r="CO500" s="37" t="e">
        <f>IF(MOD('935'!$K500,1000)=1,'Charging rates'!$G$38*$BH500/(1+'DNO totals'!$G$99)*$CJ500,0)</f>
        <v>#VALUE!</v>
      </c>
      <c r="CP500" s="52" t="e">
        <f t="shared" si="134"/>
        <v>#VALUE!</v>
      </c>
      <c r="CQ500" s="37" t="e">
        <f>IF('935'!$K500&gt;1000,'Charging rates'!$C$38*$AW500*$CF500,0)</f>
        <v>#VALUE!</v>
      </c>
      <c r="CR500" s="37" t="e">
        <f>IF(MOD('935'!$K500,1000)&gt;100,'Charging rates'!$D$38*$AW500*$CG500,0)</f>
        <v>#VALUE!</v>
      </c>
      <c r="CS500" s="37" t="e">
        <f>IF(MOD('935'!$K500,100)&gt;10,'Charging rates'!$E$38*$AW500*$CH500,0)</f>
        <v>#VALUE!</v>
      </c>
      <c r="CT500" s="52" t="e">
        <f t="shared" si="135"/>
        <v>#VALUE!</v>
      </c>
      <c r="CU500" s="33" t="e">
        <f>100*(AP500*'935'!Q500*BZ500)/'11'!B$17</f>
        <v>#VALUE!</v>
      </c>
      <c r="CV500" s="33" t="e">
        <f>100/'11'!B$17*'Charging rates'!B$10*AW500</f>
        <v>#VALUE!</v>
      </c>
      <c r="CW500" s="33" t="e">
        <f>IF(AT500=0,0,(1-BX500/AT500)*(CA500+IF('935'!Q500=0,0,(CB500*'935'!Q500*('11'!C$17-'935'!Y500)/('11'!B$17-'935'!X500)))))</f>
        <v>#VALUE!</v>
      </c>
      <c r="CX500" s="33" t="e">
        <f t="shared" si="136"/>
        <v>#VALUE!</v>
      </c>
      <c r="CY500" s="49" t="e">
        <f t="shared" si="137"/>
        <v>#VALUE!</v>
      </c>
      <c r="CZ500" s="32" t="e">
        <f>AT500*(Parameters!B$21+AU500)*IF('DNO totals'!B$323&lt;0,1,'935'!S500)</f>
        <v>#VALUE!</v>
      </c>
      <c r="DA500" s="52" t="e">
        <f>IF('DNO totals'!B$323&lt;0,1,'935'!S500)*(Parameters!B$21+AU500)</f>
        <v>#VALUE!</v>
      </c>
      <c r="DB500" s="37" t="e">
        <f>CX500+'Charging rates'!B$106*DA500*100/'11'!B$17</f>
        <v>#VALUE!</v>
      </c>
      <c r="DC500" s="37" t="e">
        <f>DB500+'Charging rates'!B$116*(Parameters!B$21+AU500)*100/'11'!B$17*IF('DNO totals'!B$323&lt;0,1,'935'!S500)</f>
        <v>#VALUE!</v>
      </c>
      <c r="DD500" s="37" t="e">
        <f>'Charging rates'!B$97*(CP500+CT500)*100/'11'!B$17</f>
        <v>#VALUE!</v>
      </c>
      <c r="DE500" s="33" t="e">
        <f>MAX(0-(CB500*AU500*'11'!C$17/'11'!B$17),DC500+DD500)</f>
        <v>#VALUE!</v>
      </c>
      <c r="DF500" s="37" t="e">
        <f>IF(BS500,IF(AU500=0,CC500,MAX(0,MIN(CC500,CC500+(DE500/'935'!Q500*('11'!B$17-'935'!X500)/('11'!C$17-'935'!Y500))))),0)</f>
        <v>#VALUE!</v>
      </c>
      <c r="DG500" s="33" t="e">
        <f t="shared" si="138"/>
        <v>#VALUE!</v>
      </c>
      <c r="DH500" s="53" t="e">
        <f t="shared" si="139"/>
        <v>#VALUE!</v>
      </c>
    </row>
    <row r="501" spans="1:112">
      <c r="A501" s="28">
        <v>401</v>
      </c>
      <c r="B501" s="47" t="e">
        <f>'935'!B501</f>
        <v>#VALUE!</v>
      </c>
      <c r="C501" s="48" t="e">
        <f>OR('935'!E501&lt;&gt;"VOID",'935'!F501&lt;&gt;"VOID",'935'!G501&lt;&gt;"VOID")</f>
        <v>#VALUE!</v>
      </c>
      <c r="D501" s="32" t="e">
        <f>IF('935'!D501="VOID",0,'935'!D501*(1-'935'!X501/'11'!B$17))</f>
        <v>#VALUE!</v>
      </c>
      <c r="E501" s="32" t="e">
        <f>IF('935'!E501="VOID",0,'935'!E501*(1-'935'!X501/'11'!B$17))</f>
        <v>#VALUE!</v>
      </c>
      <c r="F501" s="32" t="e">
        <f>IF('935'!F501="VOID",0,'935'!F501*(1-'935'!X501/'11'!B$17))</f>
        <v>#VALUE!</v>
      </c>
      <c r="G501" s="32" t="e">
        <f>IF('935'!G501="VOID",0,'935'!G501*(1-'935'!X501/'11'!B$17))</f>
        <v>#VALUE!</v>
      </c>
      <c r="H501" s="49" t="e">
        <f t="shared" si="120"/>
        <v>#VALUE!</v>
      </c>
      <c r="I501" s="50" t="e">
        <f>MATCH('935'!J501,'913'!$B$6:$B$1205,0)</f>
        <v>#VALUE!</v>
      </c>
      <c r="J501" s="50" t="e">
        <f>MATCH(INDEX('913'!$D$6:$D$1205,I501),'913'!$B$6:$B$1205,0)</f>
        <v>#VALUE!</v>
      </c>
      <c r="K501" s="50" t="e">
        <f>MATCH(INDEX('913'!$D$6:$D$1205,J501),'913'!$B$6:$B$1205,0)</f>
        <v>#VALUE!</v>
      </c>
      <c r="L501" s="50" t="e">
        <f>MATCH(INDEX('913'!$D$6:$D$1205,K501),'913'!$B$6:$B$1205,0)</f>
        <v>#VALUE!</v>
      </c>
      <c r="M501" s="50" t="e">
        <f>MATCH(INDEX('913'!$D$6:$D$1205,L501),'913'!$B$6:$B$1205,0)</f>
        <v>#VALUE!</v>
      </c>
      <c r="N501" s="50" t="e">
        <f>MATCH(INDEX('913'!$D$6:$D$1205,M501),'913'!$B$6:$B$1205,0)</f>
        <v>#VALUE!</v>
      </c>
      <c r="O501" s="50" t="e">
        <f>MATCH(INDEX('913'!$D$6:$D$1205,N501),'913'!$B$6:$B$1205,0)</f>
        <v>#VALUE!</v>
      </c>
      <c r="P501" s="51" t="e">
        <f>MATCH(INDEX('913'!$D$6:$D$1205,O501),'913'!$B$6:$B$1205,0)</f>
        <v>#VALUE!</v>
      </c>
      <c r="Q501" s="37">
        <f>IF(ISNUMBER(I501),MAX(0,INDEX('913'!$E$6:$E$1205,I501)),0)</f>
        <v>0</v>
      </c>
      <c r="R501" s="37">
        <f>IF(ISNUMBER(J501),MAX(0,INDEX('913'!$E$6:$E$1205,J501)),0)</f>
        <v>0</v>
      </c>
      <c r="S501" s="37">
        <f>IF(ISNUMBER(K501),MAX(0,INDEX('913'!$E$6:$E$1205,K501)),0)</f>
        <v>0</v>
      </c>
      <c r="T501" s="37">
        <f>IF(ISNUMBER(L501),MAX(0,INDEX('913'!$E$6:$E$1205,L501)),0)</f>
        <v>0</v>
      </c>
      <c r="U501" s="37">
        <f>IF(ISNUMBER(M501),MAX(0,INDEX('913'!$E$6:$E$1205,M501)),0)</f>
        <v>0</v>
      </c>
      <c r="V501" s="37">
        <f>IF(ISNUMBER(N501),MAX(0,INDEX('913'!$E$6:$E$1205,N501)),0)</f>
        <v>0</v>
      </c>
      <c r="W501" s="37">
        <f>IF(ISNUMBER(O501),MAX(0,INDEX('913'!$E$6:$E$1205,O501)),0)</f>
        <v>0</v>
      </c>
      <c r="X501" s="52">
        <f>IF(ISNUMBER(P501),MAX(0,INDEX('913'!$E$6:$E$1205,P501)),0)</f>
        <v>0</v>
      </c>
      <c r="Y501" s="37">
        <f>IF(ISNUMBER(I501),MAX(0,INDEX('913'!$F$6:$F$1205,I501)),0)</f>
        <v>0</v>
      </c>
      <c r="Z501" s="37">
        <f>IF(ISNUMBER(J501),MAX(0,INDEX('913'!$F$6:$F$1205,J501)),0)</f>
        <v>0</v>
      </c>
      <c r="AA501" s="37">
        <f>IF(ISNUMBER(K501),MAX(0,INDEX('913'!$F$6:$F$1205,K501)),0)</f>
        <v>0</v>
      </c>
      <c r="AB501" s="37">
        <f>IF(ISNUMBER(L501),MAX(0,INDEX('913'!$F$6:$F$1205,L501)),0)</f>
        <v>0</v>
      </c>
      <c r="AC501" s="37">
        <f>IF(ISNUMBER(M501),MAX(0,INDEX('913'!$F$6:$F$1205,M501)),0)</f>
        <v>0</v>
      </c>
      <c r="AD501" s="37">
        <f>IF(ISNUMBER(N501),MAX(0,INDEX('913'!$F$6:$F$1205,N501)),0)</f>
        <v>0</v>
      </c>
      <c r="AE501" s="37">
        <f>IF(ISNUMBER(O501),MAX(0,INDEX('913'!$F$6:$F$1205,O501)),0)</f>
        <v>0</v>
      </c>
      <c r="AF501" s="37">
        <f>IF(ISNUMBER(P501),MAX(0,INDEX('913'!$F$6:$F$1205,P501)),0)</f>
        <v>0</v>
      </c>
      <c r="AG501" s="32">
        <f>IF(ISNUMBER(I501),SQRT(INDEX('913'!$I$6:$I$1205,I501)^2+INDEX('913'!$J$6:$J$1205,I501)^2),0)</f>
        <v>0</v>
      </c>
      <c r="AH501" s="32">
        <f>IF(ISNUMBER(J501),SQRT(INDEX('913'!$I$6:$I$1205,J501)^2+INDEX('913'!$J$6:$J$1205,J501)^2),0)</f>
        <v>0</v>
      </c>
      <c r="AI501" s="32">
        <f>IF(ISNUMBER(K501),SQRT(INDEX('913'!$I$6:$I$1205,K501)^2+INDEX('913'!$J$6:$J$1205,K501)^2),0)</f>
        <v>0</v>
      </c>
      <c r="AJ501" s="32">
        <f>IF(ISNUMBER(L501),SQRT(INDEX('913'!$I$6:$I$1205,L501)^2+INDEX('913'!$J$6:$J$1205,L501)^2),0)</f>
        <v>0</v>
      </c>
      <c r="AK501" s="32">
        <f>IF(ISNUMBER(M501),SQRT(INDEX('913'!$I$6:$I$1205,M501)^2+INDEX('913'!$J$6:$J$1205,M501)^2),0)</f>
        <v>0</v>
      </c>
      <c r="AL501" s="32">
        <f>IF(ISNUMBER(N501),SQRT(INDEX('913'!$I$6:$I$1205,N501)^2+INDEX('913'!$J$6:$J$1205,N501)^2),0)</f>
        <v>0</v>
      </c>
      <c r="AM501" s="32">
        <f>IF(ISNUMBER(O501),SQRT(INDEX('913'!$I$6:$I$1205,O501)^2+INDEX('913'!$J$6:$J$1205,O501)^2),0)</f>
        <v>0</v>
      </c>
      <c r="AN501" s="49">
        <f>IF(ISNUMBER(P501),SQRT(INDEX('913'!$I$6:$I$1205,P501)^2+INDEX('913'!$J$6:$J$1205,P501)^2),0)</f>
        <v>0</v>
      </c>
      <c r="AO501" s="37">
        <f t="shared" si="121"/>
        <v>0</v>
      </c>
      <c r="AP501" s="37">
        <f t="shared" si="122"/>
        <v>0</v>
      </c>
      <c r="AQ501" s="33" t="e">
        <f>-100*'935'!W501*(AO501+AP501)/'11'!C$17</f>
        <v>#VALUE!</v>
      </c>
      <c r="AR501" s="37" t="e">
        <f t="shared" si="123"/>
        <v>#VALUE!</v>
      </c>
      <c r="AS501" s="52" t="e">
        <f t="shared" si="124"/>
        <v>#VALUE!</v>
      </c>
      <c r="AT501" s="32" t="e">
        <f>IF('935'!C501="VOID",0,('935'!C501*(1-'935'!X501/'11'!B$17)))</f>
        <v>#VALUE!</v>
      </c>
      <c r="AU501" s="52" t="e">
        <f>'935'!Q501*(1-'935'!Y501/'11'!C$17)/(1-'935'!X501/'11'!B$17)</f>
        <v>#VALUE!</v>
      </c>
      <c r="AV501" s="37" t="e">
        <f>INDEX('DNO totals'!$B$57:$G$57,IF('935'!K501,IF(MOD('935'!K501,1000),IF(MOD('935'!K501,100),IF(MOD('935'!K501,10),IF(MOD('935'!K501,1000)=1,6,5),4),3),2),1))</f>
        <v>#VALUE!</v>
      </c>
      <c r="AW501" s="52" t="e">
        <f t="shared" si="125"/>
        <v>#VALUE!</v>
      </c>
      <c r="AX501" s="32" t="e">
        <f>IF('935'!V501="VOID",0,'935'!V501*(1-'935'!X501/'11'!B$17))</f>
        <v>#VALUE!</v>
      </c>
      <c r="AY501" s="33" t="e">
        <f>IF(H501,-100*'Charging rates'!B$10/'11'!B$17*AX501/H501,0)</f>
        <v>#VALUE!</v>
      </c>
      <c r="AZ501" s="33" t="e">
        <f>IF(C501,'DNO totals'!B$41,0)</f>
        <v>#VALUE!</v>
      </c>
      <c r="BA501" s="33" t="e">
        <f t="shared" si="126"/>
        <v>#VALUE!</v>
      </c>
      <c r="BB501" s="33" t="e">
        <f t="shared" si="127"/>
        <v>#VALUE!</v>
      </c>
      <c r="BC501" s="53" t="e">
        <f t="shared" si="128"/>
        <v>#VALUE!</v>
      </c>
      <c r="BD501" s="32" t="e">
        <f>IF(AT501,'935'!H501*AT501/(AT501+D501+H501),0)</f>
        <v>#VALUE!</v>
      </c>
      <c r="BE501" s="32" t="e">
        <f>IF(H501,'935'!H501*H501/(AT501+D501+H501),0)</f>
        <v>#VALUE!</v>
      </c>
      <c r="BF501" s="32" t="e">
        <f>BD501*(1-'935'!X501/'11'!B$17)</f>
        <v>#VALUE!</v>
      </c>
      <c r="BG501" s="49" t="e">
        <f>BE501*(1-'935'!X501/'11'!B$17)</f>
        <v>#VALUE!</v>
      </c>
      <c r="BH501" s="52" t="e">
        <f>AV501*Parameters!B$6</f>
        <v>#VALUE!</v>
      </c>
      <c r="BI501" s="37" t="e">
        <f>IF('935'!$K501=1000,'Charging rates'!$C$38*$BH501/(1+'DNO totals'!$C$99)*'935'!$L501,0)</f>
        <v>#VALUE!</v>
      </c>
      <c r="BJ501" s="37" t="e">
        <f>IF(MOD('935'!$K501,1000)=100,'Charging rates'!$D$38*$BH501/(1+'DNO totals'!$D$99)*'935'!$M501,0)</f>
        <v>#VALUE!</v>
      </c>
      <c r="BK501" s="37" t="e">
        <f>IF(MOD('935'!$K501,100)=10,'Charging rates'!$E$38*$BH501/(1+'DNO totals'!$E$99)*'935'!$N501,0)</f>
        <v>#VALUE!</v>
      </c>
      <c r="BL501" s="37" t="e">
        <f>IF(AND(MOD('935'!$K501,10)&gt;0,MOD('935'!$K501,1000)&gt;1),'Charging rates'!$F$38*$BH501/(1+'DNO totals'!$F$99)*'935'!$O501,0)</f>
        <v>#VALUE!</v>
      </c>
      <c r="BM501" s="37" t="e">
        <f>IF(MOD('935'!$K501,1000)=1,'Charging rates'!$G$38*$BH501/(1+'DNO totals'!$G$99)*'935'!$P501,0)</f>
        <v>#VALUE!</v>
      </c>
      <c r="BN501" s="52" t="e">
        <f t="shared" si="129"/>
        <v>#VALUE!</v>
      </c>
      <c r="BO501" s="37" t="e">
        <f>IF('935'!$K501&gt;1000,'Charging rates'!$C$38*$AW501*'935'!$L501,0)</f>
        <v>#VALUE!</v>
      </c>
      <c r="BP501" s="37" t="e">
        <f>IF(MOD('935'!$K501,1000)&gt;100,'Charging rates'!$D$38*$AW501*'935'!$M501,0)</f>
        <v>#VALUE!</v>
      </c>
      <c r="BQ501" s="37" t="e">
        <f>IF(MOD('935'!$K501,100)&gt;10,'Charging rates'!$E$38*$AW501*'935'!$N501,0)</f>
        <v>#VALUE!</v>
      </c>
      <c r="BR501" s="52" t="e">
        <f t="shared" si="130"/>
        <v>#VALUE!</v>
      </c>
      <c r="BS501" s="48" t="e">
        <f>'935'!C501&lt;&gt;"VOID"</f>
        <v>#VALUE!</v>
      </c>
      <c r="BT501" s="33" t="e">
        <f>IF(BS501,(100/'11'!B$17*BD501*((1-'935'!I501)*'Charging rates'!B$51+'Charging rates'!B$63)),0)</f>
        <v>#VALUE!</v>
      </c>
      <c r="BU501" s="33" t="e">
        <f>100/'11'!B$17*BG501*('Charging rates'!B$51+'Charging rates'!B$63)</f>
        <v>#VALUE!</v>
      </c>
      <c r="BV501" s="33" t="e">
        <f>100/'11'!B$17*BE501*('Charging rates'!B$51+'Charging rates'!B$63)</f>
        <v>#VALUE!</v>
      </c>
      <c r="BW501" s="53" t="e">
        <f t="shared" si="131"/>
        <v>#VALUE!</v>
      </c>
      <c r="BX501" s="32" t="e">
        <f>AT501-('935'!T501*(1-'935'!X501/'11'!B$17))</f>
        <v>#VALUE!</v>
      </c>
      <c r="BY501" s="32">
        <f>0-IF(ISNUMBER(I501),INDEX('913'!$I$6:$I$1205,I501),0)-IF(ISNUMBER(J501),INDEX('913'!$I$6:$I$1205,J501),0)-IF(ISNUMBER(K501),INDEX('913'!$I$6:$I$1205,K501),0)-IF(ISNUMBER(L501),INDEX('913'!$I$6:$I$1205,L501),0)-IF(ISNUMBER(M501),INDEX('913'!$I$6:$I$1205,M501),0)-IF(ISNUMBER(N501),INDEX('913'!$I$6:$I$1205,N501),0)-IF(ISNUMBER(O501),INDEX('913'!$I$6:$I$1205,O501),0)-IF(ISNUMBER(P501),INDEX('913'!$I$6:$I$1205,P501),0)</f>
        <v>0</v>
      </c>
      <c r="BZ501" s="37">
        <f>IF(BY501=0,1,MAX(1,SQRT(BY501^2+(IF(ISNUMBER(I501),INDEX('913'!$J$6:$J$1205,I501),0)+IF(ISNUMBER(J501),INDEX('913'!$J$6:$J$1205,J501),0)+IF(ISNUMBER(K501),INDEX('913'!$J$6:$J$1205,K501),0)+IF(ISNUMBER(L501),INDEX('913'!$J$6:$J$1205,L501),0)+IF(ISNUMBER(M501),INDEX('913'!$J$6:$J$1205,M501),0)+IF(ISNUMBER(N501),INDEX('913'!$J$6:$J$1205,N501),0)+IF(ISNUMBER(O501),INDEX('913'!$J$6:$J$1205,O501),0)+IF(ISNUMBER(P501),INDEX('913'!$J$6:$J$1205,P501),0))^2)/BY501))</f>
        <v>1</v>
      </c>
      <c r="CA501" s="33" t="e">
        <f>100*AO501/'11'!B$17</f>
        <v>#VALUE!</v>
      </c>
      <c r="CB501" s="37" t="e">
        <f>100*(AP501*BZ501)/'11'!C$17</f>
        <v>#VALUE!</v>
      </c>
      <c r="CC501" s="37" t="e">
        <f t="shared" si="132"/>
        <v>#VALUE!</v>
      </c>
      <c r="CD501" s="33" t="e">
        <f t="shared" si="133"/>
        <v>#VALUE!</v>
      </c>
      <c r="CE501" s="54" t="e">
        <f>'11'!C$17-'935'!Y501</f>
        <v>#VALUE!</v>
      </c>
      <c r="CF501" s="37" t="e">
        <f>MAX('DNO totals'!B$312+0,MIN('935'!L501+0,'DNO totals'!B$304+0))</f>
        <v>#VALUE!</v>
      </c>
      <c r="CG501" s="37" t="e">
        <f>MAX('DNO totals'!C$312+0,MIN('935'!M501+0,'DNO totals'!C$304+0))</f>
        <v>#VALUE!</v>
      </c>
      <c r="CH501" s="37" t="e">
        <f>MAX('DNO totals'!D$312+0,MIN('935'!N501+0,'DNO totals'!D$304+0))</f>
        <v>#VALUE!</v>
      </c>
      <c r="CI501" s="37" t="e">
        <f>MAX('DNO totals'!E$312+0,MIN('935'!O501+0,'DNO totals'!E$304+0))</f>
        <v>#VALUE!</v>
      </c>
      <c r="CJ501" s="52" t="e">
        <f>MAX('DNO totals'!F$312+0,MIN('935'!P501+0,'DNO totals'!F$304+0))</f>
        <v>#VALUE!</v>
      </c>
      <c r="CK501" s="37" t="e">
        <f>IF('935'!$K501=1000,'Charging rates'!$C$38*$BH501/(1+'DNO totals'!$C$99)*$CF501,0)</f>
        <v>#VALUE!</v>
      </c>
      <c r="CL501" s="37" t="e">
        <f>IF(MOD('935'!$K501,1000)=100,'Charging rates'!$D$38*$BH501/(1+'DNO totals'!$D$99)*$CG501,0)</f>
        <v>#VALUE!</v>
      </c>
      <c r="CM501" s="37" t="e">
        <f>IF(MOD('935'!$K501,100)=10,'Charging rates'!$E$38*$BH501/(1+'DNO totals'!$E$99)*$CH501,0)</f>
        <v>#VALUE!</v>
      </c>
      <c r="CN501" s="37" t="e">
        <f>IF(AND(MOD('935'!$K501,10)&gt;0,MOD('935'!$K501,1000)&gt;1),'Charging rates'!$F$38*$BH501/(1+'DNO totals'!$F$99)*$CI501,0)</f>
        <v>#VALUE!</v>
      </c>
      <c r="CO501" s="37" t="e">
        <f>IF(MOD('935'!$K501,1000)=1,'Charging rates'!$G$38*$BH501/(1+'DNO totals'!$G$99)*$CJ501,0)</f>
        <v>#VALUE!</v>
      </c>
      <c r="CP501" s="52" t="e">
        <f t="shared" si="134"/>
        <v>#VALUE!</v>
      </c>
      <c r="CQ501" s="37" t="e">
        <f>IF('935'!$K501&gt;1000,'Charging rates'!$C$38*$AW501*$CF501,0)</f>
        <v>#VALUE!</v>
      </c>
      <c r="CR501" s="37" t="e">
        <f>IF(MOD('935'!$K501,1000)&gt;100,'Charging rates'!$D$38*$AW501*$CG501,0)</f>
        <v>#VALUE!</v>
      </c>
      <c r="CS501" s="37" t="e">
        <f>IF(MOD('935'!$K501,100)&gt;10,'Charging rates'!$E$38*$AW501*$CH501,0)</f>
        <v>#VALUE!</v>
      </c>
      <c r="CT501" s="52" t="e">
        <f t="shared" si="135"/>
        <v>#VALUE!</v>
      </c>
      <c r="CU501" s="33" t="e">
        <f>100*(AP501*'935'!Q501*BZ501)/'11'!B$17</f>
        <v>#VALUE!</v>
      </c>
      <c r="CV501" s="33" t="e">
        <f>100/'11'!B$17*'Charging rates'!B$10*AW501</f>
        <v>#VALUE!</v>
      </c>
      <c r="CW501" s="33" t="e">
        <f>IF(AT501=0,0,(1-BX501/AT501)*(CA501+IF('935'!Q501=0,0,(CB501*'935'!Q501*('11'!C$17-'935'!Y501)/('11'!B$17-'935'!X501)))))</f>
        <v>#VALUE!</v>
      </c>
      <c r="CX501" s="33" t="e">
        <f t="shared" si="136"/>
        <v>#VALUE!</v>
      </c>
      <c r="CY501" s="49" t="e">
        <f t="shared" si="137"/>
        <v>#VALUE!</v>
      </c>
      <c r="CZ501" s="32" t="e">
        <f>AT501*(Parameters!B$21+AU501)*IF('DNO totals'!B$323&lt;0,1,'935'!S501)</f>
        <v>#VALUE!</v>
      </c>
      <c r="DA501" s="52" t="e">
        <f>IF('DNO totals'!B$323&lt;0,1,'935'!S501)*(Parameters!B$21+AU501)</f>
        <v>#VALUE!</v>
      </c>
      <c r="DB501" s="37" t="e">
        <f>CX501+'Charging rates'!B$106*DA501*100/'11'!B$17</f>
        <v>#VALUE!</v>
      </c>
      <c r="DC501" s="37" t="e">
        <f>DB501+'Charging rates'!B$116*(Parameters!B$21+AU501)*100/'11'!B$17*IF('DNO totals'!B$323&lt;0,1,'935'!S501)</f>
        <v>#VALUE!</v>
      </c>
      <c r="DD501" s="37" t="e">
        <f>'Charging rates'!B$97*(CP501+CT501)*100/'11'!B$17</f>
        <v>#VALUE!</v>
      </c>
      <c r="DE501" s="33" t="e">
        <f>MAX(0-(CB501*AU501*'11'!C$17/'11'!B$17),DC501+DD501)</f>
        <v>#VALUE!</v>
      </c>
      <c r="DF501" s="37" t="e">
        <f>IF(BS501,IF(AU501=0,CC501,MAX(0,MIN(CC501,CC501+(DE501/'935'!Q501*('11'!B$17-'935'!X501)/('11'!C$17-'935'!Y501))))),0)</f>
        <v>#VALUE!</v>
      </c>
      <c r="DG501" s="33" t="e">
        <f t="shared" si="138"/>
        <v>#VALUE!</v>
      </c>
      <c r="DH501" s="53" t="e">
        <f t="shared" si="139"/>
        <v>#VALUE!</v>
      </c>
    </row>
    <row r="502" spans="1:112">
      <c r="A502" s="28">
        <v>402</v>
      </c>
      <c r="B502" s="47" t="e">
        <f>'935'!B502</f>
        <v>#VALUE!</v>
      </c>
      <c r="C502" s="48" t="e">
        <f>OR('935'!E502&lt;&gt;"VOID",'935'!F502&lt;&gt;"VOID",'935'!G502&lt;&gt;"VOID")</f>
        <v>#VALUE!</v>
      </c>
      <c r="D502" s="32" t="e">
        <f>IF('935'!D502="VOID",0,'935'!D502*(1-'935'!X502/'11'!B$17))</f>
        <v>#VALUE!</v>
      </c>
      <c r="E502" s="32" t="e">
        <f>IF('935'!E502="VOID",0,'935'!E502*(1-'935'!X502/'11'!B$17))</f>
        <v>#VALUE!</v>
      </c>
      <c r="F502" s="32" t="e">
        <f>IF('935'!F502="VOID",0,'935'!F502*(1-'935'!X502/'11'!B$17))</f>
        <v>#VALUE!</v>
      </c>
      <c r="G502" s="32" t="e">
        <f>IF('935'!G502="VOID",0,'935'!G502*(1-'935'!X502/'11'!B$17))</f>
        <v>#VALUE!</v>
      </c>
      <c r="H502" s="49" t="e">
        <f t="shared" si="120"/>
        <v>#VALUE!</v>
      </c>
      <c r="I502" s="50" t="e">
        <f>MATCH('935'!J502,'913'!$B$6:$B$1205,0)</f>
        <v>#VALUE!</v>
      </c>
      <c r="J502" s="50" t="e">
        <f>MATCH(INDEX('913'!$D$6:$D$1205,I502),'913'!$B$6:$B$1205,0)</f>
        <v>#VALUE!</v>
      </c>
      <c r="K502" s="50" t="e">
        <f>MATCH(INDEX('913'!$D$6:$D$1205,J502),'913'!$B$6:$B$1205,0)</f>
        <v>#VALUE!</v>
      </c>
      <c r="L502" s="50" t="e">
        <f>MATCH(INDEX('913'!$D$6:$D$1205,K502),'913'!$B$6:$B$1205,0)</f>
        <v>#VALUE!</v>
      </c>
      <c r="M502" s="50" t="e">
        <f>MATCH(INDEX('913'!$D$6:$D$1205,L502),'913'!$B$6:$B$1205,0)</f>
        <v>#VALUE!</v>
      </c>
      <c r="N502" s="50" t="e">
        <f>MATCH(INDEX('913'!$D$6:$D$1205,M502),'913'!$B$6:$B$1205,0)</f>
        <v>#VALUE!</v>
      </c>
      <c r="O502" s="50" t="e">
        <f>MATCH(INDEX('913'!$D$6:$D$1205,N502),'913'!$B$6:$B$1205,0)</f>
        <v>#VALUE!</v>
      </c>
      <c r="P502" s="51" t="e">
        <f>MATCH(INDEX('913'!$D$6:$D$1205,O502),'913'!$B$6:$B$1205,0)</f>
        <v>#VALUE!</v>
      </c>
      <c r="Q502" s="37">
        <f>IF(ISNUMBER(I502),MAX(0,INDEX('913'!$E$6:$E$1205,I502)),0)</f>
        <v>0</v>
      </c>
      <c r="R502" s="37">
        <f>IF(ISNUMBER(J502),MAX(0,INDEX('913'!$E$6:$E$1205,J502)),0)</f>
        <v>0</v>
      </c>
      <c r="S502" s="37">
        <f>IF(ISNUMBER(K502),MAX(0,INDEX('913'!$E$6:$E$1205,K502)),0)</f>
        <v>0</v>
      </c>
      <c r="T502" s="37">
        <f>IF(ISNUMBER(L502),MAX(0,INDEX('913'!$E$6:$E$1205,L502)),0)</f>
        <v>0</v>
      </c>
      <c r="U502" s="37">
        <f>IF(ISNUMBER(M502),MAX(0,INDEX('913'!$E$6:$E$1205,M502)),0)</f>
        <v>0</v>
      </c>
      <c r="V502" s="37">
        <f>IF(ISNUMBER(N502),MAX(0,INDEX('913'!$E$6:$E$1205,N502)),0)</f>
        <v>0</v>
      </c>
      <c r="W502" s="37">
        <f>IF(ISNUMBER(O502),MAX(0,INDEX('913'!$E$6:$E$1205,O502)),0)</f>
        <v>0</v>
      </c>
      <c r="X502" s="52">
        <f>IF(ISNUMBER(P502),MAX(0,INDEX('913'!$E$6:$E$1205,P502)),0)</f>
        <v>0</v>
      </c>
      <c r="Y502" s="37">
        <f>IF(ISNUMBER(I502),MAX(0,INDEX('913'!$F$6:$F$1205,I502)),0)</f>
        <v>0</v>
      </c>
      <c r="Z502" s="37">
        <f>IF(ISNUMBER(J502),MAX(0,INDEX('913'!$F$6:$F$1205,J502)),0)</f>
        <v>0</v>
      </c>
      <c r="AA502" s="37">
        <f>IF(ISNUMBER(K502),MAX(0,INDEX('913'!$F$6:$F$1205,K502)),0)</f>
        <v>0</v>
      </c>
      <c r="AB502" s="37">
        <f>IF(ISNUMBER(L502),MAX(0,INDEX('913'!$F$6:$F$1205,L502)),0)</f>
        <v>0</v>
      </c>
      <c r="AC502" s="37">
        <f>IF(ISNUMBER(M502),MAX(0,INDEX('913'!$F$6:$F$1205,M502)),0)</f>
        <v>0</v>
      </c>
      <c r="AD502" s="37">
        <f>IF(ISNUMBER(N502),MAX(0,INDEX('913'!$F$6:$F$1205,N502)),0)</f>
        <v>0</v>
      </c>
      <c r="AE502" s="37">
        <f>IF(ISNUMBER(O502),MAX(0,INDEX('913'!$F$6:$F$1205,O502)),0)</f>
        <v>0</v>
      </c>
      <c r="AF502" s="37">
        <f>IF(ISNUMBER(P502),MAX(0,INDEX('913'!$F$6:$F$1205,P502)),0)</f>
        <v>0</v>
      </c>
      <c r="AG502" s="32">
        <f>IF(ISNUMBER(I502),SQRT(INDEX('913'!$I$6:$I$1205,I502)^2+INDEX('913'!$J$6:$J$1205,I502)^2),0)</f>
        <v>0</v>
      </c>
      <c r="AH502" s="32">
        <f>IF(ISNUMBER(J502),SQRT(INDEX('913'!$I$6:$I$1205,J502)^2+INDEX('913'!$J$6:$J$1205,J502)^2),0)</f>
        <v>0</v>
      </c>
      <c r="AI502" s="32">
        <f>IF(ISNUMBER(K502),SQRT(INDEX('913'!$I$6:$I$1205,K502)^2+INDEX('913'!$J$6:$J$1205,K502)^2),0)</f>
        <v>0</v>
      </c>
      <c r="AJ502" s="32">
        <f>IF(ISNUMBER(L502),SQRT(INDEX('913'!$I$6:$I$1205,L502)^2+INDEX('913'!$J$6:$J$1205,L502)^2),0)</f>
        <v>0</v>
      </c>
      <c r="AK502" s="32">
        <f>IF(ISNUMBER(M502),SQRT(INDEX('913'!$I$6:$I$1205,M502)^2+INDEX('913'!$J$6:$J$1205,M502)^2),0)</f>
        <v>0</v>
      </c>
      <c r="AL502" s="32">
        <f>IF(ISNUMBER(N502),SQRT(INDEX('913'!$I$6:$I$1205,N502)^2+INDEX('913'!$J$6:$J$1205,N502)^2),0)</f>
        <v>0</v>
      </c>
      <c r="AM502" s="32">
        <f>IF(ISNUMBER(O502),SQRT(INDEX('913'!$I$6:$I$1205,O502)^2+INDEX('913'!$J$6:$J$1205,O502)^2),0)</f>
        <v>0</v>
      </c>
      <c r="AN502" s="49">
        <f>IF(ISNUMBER(P502),SQRT(INDEX('913'!$I$6:$I$1205,P502)^2+INDEX('913'!$J$6:$J$1205,P502)^2),0)</f>
        <v>0</v>
      </c>
      <c r="AO502" s="37">
        <f t="shared" si="121"/>
        <v>0</v>
      </c>
      <c r="AP502" s="37">
        <f t="shared" si="122"/>
        <v>0</v>
      </c>
      <c r="AQ502" s="33" t="e">
        <f>-100*'935'!W502*(AO502+AP502)/'11'!C$17</f>
        <v>#VALUE!</v>
      </c>
      <c r="AR502" s="37" t="e">
        <f t="shared" si="123"/>
        <v>#VALUE!</v>
      </c>
      <c r="AS502" s="52" t="e">
        <f t="shared" si="124"/>
        <v>#VALUE!</v>
      </c>
      <c r="AT502" s="32" t="e">
        <f>IF('935'!C502="VOID",0,('935'!C502*(1-'935'!X502/'11'!B$17)))</f>
        <v>#VALUE!</v>
      </c>
      <c r="AU502" s="52" t="e">
        <f>'935'!Q502*(1-'935'!Y502/'11'!C$17)/(1-'935'!X502/'11'!B$17)</f>
        <v>#VALUE!</v>
      </c>
      <c r="AV502" s="37" t="e">
        <f>INDEX('DNO totals'!$B$57:$G$57,IF('935'!K502,IF(MOD('935'!K502,1000),IF(MOD('935'!K502,100),IF(MOD('935'!K502,10),IF(MOD('935'!K502,1000)=1,6,5),4),3),2),1))</f>
        <v>#VALUE!</v>
      </c>
      <c r="AW502" s="52" t="e">
        <f t="shared" si="125"/>
        <v>#VALUE!</v>
      </c>
      <c r="AX502" s="32" t="e">
        <f>IF('935'!V502="VOID",0,'935'!V502*(1-'935'!X502/'11'!B$17))</f>
        <v>#VALUE!</v>
      </c>
      <c r="AY502" s="33" t="e">
        <f>IF(H502,-100*'Charging rates'!B$10/'11'!B$17*AX502/H502,0)</f>
        <v>#VALUE!</v>
      </c>
      <c r="AZ502" s="33" t="e">
        <f>IF(C502,'DNO totals'!B$41,0)</f>
        <v>#VALUE!</v>
      </c>
      <c r="BA502" s="33" t="e">
        <f t="shared" si="126"/>
        <v>#VALUE!</v>
      </c>
      <c r="BB502" s="33" t="e">
        <f t="shared" si="127"/>
        <v>#VALUE!</v>
      </c>
      <c r="BC502" s="53" t="e">
        <f t="shared" si="128"/>
        <v>#VALUE!</v>
      </c>
      <c r="BD502" s="32" t="e">
        <f>IF(AT502,'935'!H502*AT502/(AT502+D502+H502),0)</f>
        <v>#VALUE!</v>
      </c>
      <c r="BE502" s="32" t="e">
        <f>IF(H502,'935'!H502*H502/(AT502+D502+H502),0)</f>
        <v>#VALUE!</v>
      </c>
      <c r="BF502" s="32" t="e">
        <f>BD502*(1-'935'!X502/'11'!B$17)</f>
        <v>#VALUE!</v>
      </c>
      <c r="BG502" s="49" t="e">
        <f>BE502*(1-'935'!X502/'11'!B$17)</f>
        <v>#VALUE!</v>
      </c>
      <c r="BH502" s="52" t="e">
        <f>AV502*Parameters!B$6</f>
        <v>#VALUE!</v>
      </c>
      <c r="BI502" s="37" t="e">
        <f>IF('935'!$K502=1000,'Charging rates'!$C$38*$BH502/(1+'DNO totals'!$C$99)*'935'!$L502,0)</f>
        <v>#VALUE!</v>
      </c>
      <c r="BJ502" s="37" t="e">
        <f>IF(MOD('935'!$K502,1000)=100,'Charging rates'!$D$38*$BH502/(1+'DNO totals'!$D$99)*'935'!$M502,0)</f>
        <v>#VALUE!</v>
      </c>
      <c r="BK502" s="37" t="e">
        <f>IF(MOD('935'!$K502,100)=10,'Charging rates'!$E$38*$BH502/(1+'DNO totals'!$E$99)*'935'!$N502,0)</f>
        <v>#VALUE!</v>
      </c>
      <c r="BL502" s="37" t="e">
        <f>IF(AND(MOD('935'!$K502,10)&gt;0,MOD('935'!$K502,1000)&gt;1),'Charging rates'!$F$38*$BH502/(1+'DNO totals'!$F$99)*'935'!$O502,0)</f>
        <v>#VALUE!</v>
      </c>
      <c r="BM502" s="37" t="e">
        <f>IF(MOD('935'!$K502,1000)=1,'Charging rates'!$G$38*$BH502/(1+'DNO totals'!$G$99)*'935'!$P502,0)</f>
        <v>#VALUE!</v>
      </c>
      <c r="BN502" s="52" t="e">
        <f t="shared" si="129"/>
        <v>#VALUE!</v>
      </c>
      <c r="BO502" s="37" t="e">
        <f>IF('935'!$K502&gt;1000,'Charging rates'!$C$38*$AW502*'935'!$L502,0)</f>
        <v>#VALUE!</v>
      </c>
      <c r="BP502" s="37" t="e">
        <f>IF(MOD('935'!$K502,1000)&gt;100,'Charging rates'!$D$38*$AW502*'935'!$M502,0)</f>
        <v>#VALUE!</v>
      </c>
      <c r="BQ502" s="37" t="e">
        <f>IF(MOD('935'!$K502,100)&gt;10,'Charging rates'!$E$38*$AW502*'935'!$N502,0)</f>
        <v>#VALUE!</v>
      </c>
      <c r="BR502" s="52" t="e">
        <f t="shared" si="130"/>
        <v>#VALUE!</v>
      </c>
      <c r="BS502" s="48" t="e">
        <f>'935'!C502&lt;&gt;"VOID"</f>
        <v>#VALUE!</v>
      </c>
      <c r="BT502" s="33" t="e">
        <f>IF(BS502,(100/'11'!B$17*BD502*((1-'935'!I502)*'Charging rates'!B$51+'Charging rates'!B$63)),0)</f>
        <v>#VALUE!</v>
      </c>
      <c r="BU502" s="33" t="e">
        <f>100/'11'!B$17*BG502*('Charging rates'!B$51+'Charging rates'!B$63)</f>
        <v>#VALUE!</v>
      </c>
      <c r="BV502" s="33" t="e">
        <f>100/'11'!B$17*BE502*('Charging rates'!B$51+'Charging rates'!B$63)</f>
        <v>#VALUE!</v>
      </c>
      <c r="BW502" s="53" t="e">
        <f t="shared" si="131"/>
        <v>#VALUE!</v>
      </c>
      <c r="BX502" s="32" t="e">
        <f>AT502-('935'!T502*(1-'935'!X502/'11'!B$17))</f>
        <v>#VALUE!</v>
      </c>
      <c r="BY502" s="32">
        <f>0-IF(ISNUMBER(I502),INDEX('913'!$I$6:$I$1205,I502),0)-IF(ISNUMBER(J502),INDEX('913'!$I$6:$I$1205,J502),0)-IF(ISNUMBER(K502),INDEX('913'!$I$6:$I$1205,K502),0)-IF(ISNUMBER(L502),INDEX('913'!$I$6:$I$1205,L502),0)-IF(ISNUMBER(M502),INDEX('913'!$I$6:$I$1205,M502),0)-IF(ISNUMBER(N502),INDEX('913'!$I$6:$I$1205,N502),0)-IF(ISNUMBER(O502),INDEX('913'!$I$6:$I$1205,O502),0)-IF(ISNUMBER(P502),INDEX('913'!$I$6:$I$1205,P502),0)</f>
        <v>0</v>
      </c>
      <c r="BZ502" s="37">
        <f>IF(BY502=0,1,MAX(1,SQRT(BY502^2+(IF(ISNUMBER(I502),INDEX('913'!$J$6:$J$1205,I502),0)+IF(ISNUMBER(J502),INDEX('913'!$J$6:$J$1205,J502),0)+IF(ISNUMBER(K502),INDEX('913'!$J$6:$J$1205,K502),0)+IF(ISNUMBER(L502),INDEX('913'!$J$6:$J$1205,L502),0)+IF(ISNUMBER(M502),INDEX('913'!$J$6:$J$1205,M502),0)+IF(ISNUMBER(N502),INDEX('913'!$J$6:$J$1205,N502),0)+IF(ISNUMBER(O502),INDEX('913'!$J$6:$J$1205,O502),0)+IF(ISNUMBER(P502),INDEX('913'!$J$6:$J$1205,P502),0))^2)/BY502))</f>
        <v>1</v>
      </c>
      <c r="CA502" s="33" t="e">
        <f>100*AO502/'11'!B$17</f>
        <v>#VALUE!</v>
      </c>
      <c r="CB502" s="37" t="e">
        <f>100*(AP502*BZ502)/'11'!C$17</f>
        <v>#VALUE!</v>
      </c>
      <c r="CC502" s="37" t="e">
        <f t="shared" si="132"/>
        <v>#VALUE!</v>
      </c>
      <c r="CD502" s="33" t="e">
        <f t="shared" si="133"/>
        <v>#VALUE!</v>
      </c>
      <c r="CE502" s="54" t="e">
        <f>'11'!C$17-'935'!Y502</f>
        <v>#VALUE!</v>
      </c>
      <c r="CF502" s="37" t="e">
        <f>MAX('DNO totals'!B$312+0,MIN('935'!L502+0,'DNO totals'!B$304+0))</f>
        <v>#VALUE!</v>
      </c>
      <c r="CG502" s="37" t="e">
        <f>MAX('DNO totals'!C$312+0,MIN('935'!M502+0,'DNO totals'!C$304+0))</f>
        <v>#VALUE!</v>
      </c>
      <c r="CH502" s="37" t="e">
        <f>MAX('DNO totals'!D$312+0,MIN('935'!N502+0,'DNO totals'!D$304+0))</f>
        <v>#VALUE!</v>
      </c>
      <c r="CI502" s="37" t="e">
        <f>MAX('DNO totals'!E$312+0,MIN('935'!O502+0,'DNO totals'!E$304+0))</f>
        <v>#VALUE!</v>
      </c>
      <c r="CJ502" s="52" t="e">
        <f>MAX('DNO totals'!F$312+0,MIN('935'!P502+0,'DNO totals'!F$304+0))</f>
        <v>#VALUE!</v>
      </c>
      <c r="CK502" s="37" t="e">
        <f>IF('935'!$K502=1000,'Charging rates'!$C$38*$BH502/(1+'DNO totals'!$C$99)*$CF502,0)</f>
        <v>#VALUE!</v>
      </c>
      <c r="CL502" s="37" t="e">
        <f>IF(MOD('935'!$K502,1000)=100,'Charging rates'!$D$38*$BH502/(1+'DNO totals'!$D$99)*$CG502,0)</f>
        <v>#VALUE!</v>
      </c>
      <c r="CM502" s="37" t="e">
        <f>IF(MOD('935'!$K502,100)=10,'Charging rates'!$E$38*$BH502/(1+'DNO totals'!$E$99)*$CH502,0)</f>
        <v>#VALUE!</v>
      </c>
      <c r="CN502" s="37" t="e">
        <f>IF(AND(MOD('935'!$K502,10)&gt;0,MOD('935'!$K502,1000)&gt;1),'Charging rates'!$F$38*$BH502/(1+'DNO totals'!$F$99)*$CI502,0)</f>
        <v>#VALUE!</v>
      </c>
      <c r="CO502" s="37" t="e">
        <f>IF(MOD('935'!$K502,1000)=1,'Charging rates'!$G$38*$BH502/(1+'DNO totals'!$G$99)*$CJ502,0)</f>
        <v>#VALUE!</v>
      </c>
      <c r="CP502" s="52" t="e">
        <f t="shared" si="134"/>
        <v>#VALUE!</v>
      </c>
      <c r="CQ502" s="37" t="e">
        <f>IF('935'!$K502&gt;1000,'Charging rates'!$C$38*$AW502*$CF502,0)</f>
        <v>#VALUE!</v>
      </c>
      <c r="CR502" s="37" t="e">
        <f>IF(MOD('935'!$K502,1000)&gt;100,'Charging rates'!$D$38*$AW502*$CG502,0)</f>
        <v>#VALUE!</v>
      </c>
      <c r="CS502" s="37" t="e">
        <f>IF(MOD('935'!$K502,100)&gt;10,'Charging rates'!$E$38*$AW502*$CH502,0)</f>
        <v>#VALUE!</v>
      </c>
      <c r="CT502" s="52" t="e">
        <f t="shared" si="135"/>
        <v>#VALUE!</v>
      </c>
      <c r="CU502" s="33" t="e">
        <f>100*(AP502*'935'!Q502*BZ502)/'11'!B$17</f>
        <v>#VALUE!</v>
      </c>
      <c r="CV502" s="33" t="e">
        <f>100/'11'!B$17*'Charging rates'!B$10*AW502</f>
        <v>#VALUE!</v>
      </c>
      <c r="CW502" s="33" t="e">
        <f>IF(AT502=0,0,(1-BX502/AT502)*(CA502+IF('935'!Q502=0,0,(CB502*'935'!Q502*('11'!C$17-'935'!Y502)/('11'!B$17-'935'!X502)))))</f>
        <v>#VALUE!</v>
      </c>
      <c r="CX502" s="33" t="e">
        <f t="shared" si="136"/>
        <v>#VALUE!</v>
      </c>
      <c r="CY502" s="49" t="e">
        <f t="shared" si="137"/>
        <v>#VALUE!</v>
      </c>
      <c r="CZ502" s="32" t="e">
        <f>AT502*(Parameters!B$21+AU502)*IF('DNO totals'!B$323&lt;0,1,'935'!S502)</f>
        <v>#VALUE!</v>
      </c>
      <c r="DA502" s="52" t="e">
        <f>IF('DNO totals'!B$323&lt;0,1,'935'!S502)*(Parameters!B$21+AU502)</f>
        <v>#VALUE!</v>
      </c>
      <c r="DB502" s="37" t="e">
        <f>CX502+'Charging rates'!B$106*DA502*100/'11'!B$17</f>
        <v>#VALUE!</v>
      </c>
      <c r="DC502" s="37" t="e">
        <f>DB502+'Charging rates'!B$116*(Parameters!B$21+AU502)*100/'11'!B$17*IF('DNO totals'!B$323&lt;0,1,'935'!S502)</f>
        <v>#VALUE!</v>
      </c>
      <c r="DD502" s="37" t="e">
        <f>'Charging rates'!B$97*(CP502+CT502)*100/'11'!B$17</f>
        <v>#VALUE!</v>
      </c>
      <c r="DE502" s="33" t="e">
        <f>MAX(0-(CB502*AU502*'11'!C$17/'11'!B$17),DC502+DD502)</f>
        <v>#VALUE!</v>
      </c>
      <c r="DF502" s="37" t="e">
        <f>IF(BS502,IF(AU502=0,CC502,MAX(0,MIN(CC502,CC502+(DE502/'935'!Q502*('11'!B$17-'935'!X502)/('11'!C$17-'935'!Y502))))),0)</f>
        <v>#VALUE!</v>
      </c>
      <c r="DG502" s="33" t="e">
        <f t="shared" si="138"/>
        <v>#VALUE!</v>
      </c>
      <c r="DH502" s="53" t="e">
        <f t="shared" si="139"/>
        <v>#VALUE!</v>
      </c>
    </row>
    <row r="503" spans="1:112">
      <c r="A503" s="28">
        <v>403</v>
      </c>
      <c r="B503" s="47" t="e">
        <f>'935'!B503</f>
        <v>#VALUE!</v>
      </c>
      <c r="C503" s="48" t="e">
        <f>OR('935'!E503&lt;&gt;"VOID",'935'!F503&lt;&gt;"VOID",'935'!G503&lt;&gt;"VOID")</f>
        <v>#VALUE!</v>
      </c>
      <c r="D503" s="32" t="e">
        <f>IF('935'!D503="VOID",0,'935'!D503*(1-'935'!X503/'11'!B$17))</f>
        <v>#VALUE!</v>
      </c>
      <c r="E503" s="32" t="e">
        <f>IF('935'!E503="VOID",0,'935'!E503*(1-'935'!X503/'11'!B$17))</f>
        <v>#VALUE!</v>
      </c>
      <c r="F503" s="32" t="e">
        <f>IF('935'!F503="VOID",0,'935'!F503*(1-'935'!X503/'11'!B$17))</f>
        <v>#VALUE!</v>
      </c>
      <c r="G503" s="32" t="e">
        <f>IF('935'!G503="VOID",0,'935'!G503*(1-'935'!X503/'11'!B$17))</f>
        <v>#VALUE!</v>
      </c>
      <c r="H503" s="49" t="e">
        <f t="shared" si="120"/>
        <v>#VALUE!</v>
      </c>
      <c r="I503" s="50" t="e">
        <f>MATCH('935'!J503,'913'!$B$6:$B$1205,0)</f>
        <v>#VALUE!</v>
      </c>
      <c r="J503" s="50" t="e">
        <f>MATCH(INDEX('913'!$D$6:$D$1205,I503),'913'!$B$6:$B$1205,0)</f>
        <v>#VALUE!</v>
      </c>
      <c r="K503" s="50" t="e">
        <f>MATCH(INDEX('913'!$D$6:$D$1205,J503),'913'!$B$6:$B$1205,0)</f>
        <v>#VALUE!</v>
      </c>
      <c r="L503" s="50" t="e">
        <f>MATCH(INDEX('913'!$D$6:$D$1205,K503),'913'!$B$6:$B$1205,0)</f>
        <v>#VALUE!</v>
      </c>
      <c r="M503" s="50" t="e">
        <f>MATCH(INDEX('913'!$D$6:$D$1205,L503),'913'!$B$6:$B$1205,0)</f>
        <v>#VALUE!</v>
      </c>
      <c r="N503" s="50" t="e">
        <f>MATCH(INDEX('913'!$D$6:$D$1205,M503),'913'!$B$6:$B$1205,0)</f>
        <v>#VALUE!</v>
      </c>
      <c r="O503" s="50" t="e">
        <f>MATCH(INDEX('913'!$D$6:$D$1205,N503),'913'!$B$6:$B$1205,0)</f>
        <v>#VALUE!</v>
      </c>
      <c r="P503" s="51" t="e">
        <f>MATCH(INDEX('913'!$D$6:$D$1205,O503),'913'!$B$6:$B$1205,0)</f>
        <v>#VALUE!</v>
      </c>
      <c r="Q503" s="37">
        <f>IF(ISNUMBER(I503),MAX(0,INDEX('913'!$E$6:$E$1205,I503)),0)</f>
        <v>0</v>
      </c>
      <c r="R503" s="37">
        <f>IF(ISNUMBER(J503),MAX(0,INDEX('913'!$E$6:$E$1205,J503)),0)</f>
        <v>0</v>
      </c>
      <c r="S503" s="37">
        <f>IF(ISNUMBER(K503),MAX(0,INDEX('913'!$E$6:$E$1205,K503)),0)</f>
        <v>0</v>
      </c>
      <c r="T503" s="37">
        <f>IF(ISNUMBER(L503),MAX(0,INDEX('913'!$E$6:$E$1205,L503)),0)</f>
        <v>0</v>
      </c>
      <c r="U503" s="37">
        <f>IF(ISNUMBER(M503),MAX(0,INDEX('913'!$E$6:$E$1205,M503)),0)</f>
        <v>0</v>
      </c>
      <c r="V503" s="37">
        <f>IF(ISNUMBER(N503),MAX(0,INDEX('913'!$E$6:$E$1205,N503)),0)</f>
        <v>0</v>
      </c>
      <c r="W503" s="37">
        <f>IF(ISNUMBER(O503),MAX(0,INDEX('913'!$E$6:$E$1205,O503)),0)</f>
        <v>0</v>
      </c>
      <c r="X503" s="52">
        <f>IF(ISNUMBER(P503),MAX(0,INDEX('913'!$E$6:$E$1205,P503)),0)</f>
        <v>0</v>
      </c>
      <c r="Y503" s="37">
        <f>IF(ISNUMBER(I503),MAX(0,INDEX('913'!$F$6:$F$1205,I503)),0)</f>
        <v>0</v>
      </c>
      <c r="Z503" s="37">
        <f>IF(ISNUMBER(J503),MAX(0,INDEX('913'!$F$6:$F$1205,J503)),0)</f>
        <v>0</v>
      </c>
      <c r="AA503" s="37">
        <f>IF(ISNUMBER(K503),MAX(0,INDEX('913'!$F$6:$F$1205,K503)),0)</f>
        <v>0</v>
      </c>
      <c r="AB503" s="37">
        <f>IF(ISNUMBER(L503),MAX(0,INDEX('913'!$F$6:$F$1205,L503)),0)</f>
        <v>0</v>
      </c>
      <c r="AC503" s="37">
        <f>IF(ISNUMBER(M503),MAX(0,INDEX('913'!$F$6:$F$1205,M503)),0)</f>
        <v>0</v>
      </c>
      <c r="AD503" s="37">
        <f>IF(ISNUMBER(N503),MAX(0,INDEX('913'!$F$6:$F$1205,N503)),0)</f>
        <v>0</v>
      </c>
      <c r="AE503" s="37">
        <f>IF(ISNUMBER(O503),MAX(0,INDEX('913'!$F$6:$F$1205,O503)),0)</f>
        <v>0</v>
      </c>
      <c r="AF503" s="37">
        <f>IF(ISNUMBER(P503),MAX(0,INDEX('913'!$F$6:$F$1205,P503)),0)</f>
        <v>0</v>
      </c>
      <c r="AG503" s="32">
        <f>IF(ISNUMBER(I503),SQRT(INDEX('913'!$I$6:$I$1205,I503)^2+INDEX('913'!$J$6:$J$1205,I503)^2),0)</f>
        <v>0</v>
      </c>
      <c r="AH503" s="32">
        <f>IF(ISNUMBER(J503),SQRT(INDEX('913'!$I$6:$I$1205,J503)^2+INDEX('913'!$J$6:$J$1205,J503)^2),0)</f>
        <v>0</v>
      </c>
      <c r="AI503" s="32">
        <f>IF(ISNUMBER(K503),SQRT(INDEX('913'!$I$6:$I$1205,K503)^2+INDEX('913'!$J$6:$J$1205,K503)^2),0)</f>
        <v>0</v>
      </c>
      <c r="AJ503" s="32">
        <f>IF(ISNUMBER(L503),SQRT(INDEX('913'!$I$6:$I$1205,L503)^2+INDEX('913'!$J$6:$J$1205,L503)^2),0)</f>
        <v>0</v>
      </c>
      <c r="AK503" s="32">
        <f>IF(ISNUMBER(M503),SQRT(INDEX('913'!$I$6:$I$1205,M503)^2+INDEX('913'!$J$6:$J$1205,M503)^2),0)</f>
        <v>0</v>
      </c>
      <c r="AL503" s="32">
        <f>IF(ISNUMBER(N503),SQRT(INDEX('913'!$I$6:$I$1205,N503)^2+INDEX('913'!$J$6:$J$1205,N503)^2),0)</f>
        <v>0</v>
      </c>
      <c r="AM503" s="32">
        <f>IF(ISNUMBER(O503),SQRT(INDEX('913'!$I$6:$I$1205,O503)^2+INDEX('913'!$J$6:$J$1205,O503)^2),0)</f>
        <v>0</v>
      </c>
      <c r="AN503" s="49">
        <f>IF(ISNUMBER(P503),SQRT(INDEX('913'!$I$6:$I$1205,P503)^2+INDEX('913'!$J$6:$J$1205,P503)^2),0)</f>
        <v>0</v>
      </c>
      <c r="AO503" s="37">
        <f t="shared" si="121"/>
        <v>0</v>
      </c>
      <c r="AP503" s="37">
        <f t="shared" si="122"/>
        <v>0</v>
      </c>
      <c r="AQ503" s="33" t="e">
        <f>-100*'935'!W503*(AO503+AP503)/'11'!C$17</f>
        <v>#VALUE!</v>
      </c>
      <c r="AR503" s="37" t="e">
        <f t="shared" si="123"/>
        <v>#VALUE!</v>
      </c>
      <c r="AS503" s="52" t="e">
        <f t="shared" si="124"/>
        <v>#VALUE!</v>
      </c>
      <c r="AT503" s="32" t="e">
        <f>IF('935'!C503="VOID",0,('935'!C503*(1-'935'!X503/'11'!B$17)))</f>
        <v>#VALUE!</v>
      </c>
      <c r="AU503" s="52" t="e">
        <f>'935'!Q503*(1-'935'!Y503/'11'!C$17)/(1-'935'!X503/'11'!B$17)</f>
        <v>#VALUE!</v>
      </c>
      <c r="AV503" s="37" t="e">
        <f>INDEX('DNO totals'!$B$57:$G$57,IF('935'!K503,IF(MOD('935'!K503,1000),IF(MOD('935'!K503,100),IF(MOD('935'!K503,10),IF(MOD('935'!K503,1000)=1,6,5),4),3),2),1))</f>
        <v>#VALUE!</v>
      </c>
      <c r="AW503" s="52" t="e">
        <f t="shared" si="125"/>
        <v>#VALUE!</v>
      </c>
      <c r="AX503" s="32" t="e">
        <f>IF('935'!V503="VOID",0,'935'!V503*(1-'935'!X503/'11'!B$17))</f>
        <v>#VALUE!</v>
      </c>
      <c r="AY503" s="33" t="e">
        <f>IF(H503,-100*'Charging rates'!B$10/'11'!B$17*AX503/H503,0)</f>
        <v>#VALUE!</v>
      </c>
      <c r="AZ503" s="33" t="e">
        <f>IF(C503,'DNO totals'!B$41,0)</f>
        <v>#VALUE!</v>
      </c>
      <c r="BA503" s="33" t="e">
        <f t="shared" si="126"/>
        <v>#VALUE!</v>
      </c>
      <c r="BB503" s="33" t="e">
        <f t="shared" si="127"/>
        <v>#VALUE!</v>
      </c>
      <c r="BC503" s="53" t="e">
        <f t="shared" si="128"/>
        <v>#VALUE!</v>
      </c>
      <c r="BD503" s="32" t="e">
        <f>IF(AT503,'935'!H503*AT503/(AT503+D503+H503),0)</f>
        <v>#VALUE!</v>
      </c>
      <c r="BE503" s="32" t="e">
        <f>IF(H503,'935'!H503*H503/(AT503+D503+H503),0)</f>
        <v>#VALUE!</v>
      </c>
      <c r="BF503" s="32" t="e">
        <f>BD503*(1-'935'!X503/'11'!B$17)</f>
        <v>#VALUE!</v>
      </c>
      <c r="BG503" s="49" t="e">
        <f>BE503*(1-'935'!X503/'11'!B$17)</f>
        <v>#VALUE!</v>
      </c>
      <c r="BH503" s="52" t="e">
        <f>AV503*Parameters!B$6</f>
        <v>#VALUE!</v>
      </c>
      <c r="BI503" s="37" t="e">
        <f>IF('935'!$K503=1000,'Charging rates'!$C$38*$BH503/(1+'DNO totals'!$C$99)*'935'!$L503,0)</f>
        <v>#VALUE!</v>
      </c>
      <c r="BJ503" s="37" t="e">
        <f>IF(MOD('935'!$K503,1000)=100,'Charging rates'!$D$38*$BH503/(1+'DNO totals'!$D$99)*'935'!$M503,0)</f>
        <v>#VALUE!</v>
      </c>
      <c r="BK503" s="37" t="e">
        <f>IF(MOD('935'!$K503,100)=10,'Charging rates'!$E$38*$BH503/(1+'DNO totals'!$E$99)*'935'!$N503,0)</f>
        <v>#VALUE!</v>
      </c>
      <c r="BL503" s="37" t="e">
        <f>IF(AND(MOD('935'!$K503,10)&gt;0,MOD('935'!$K503,1000)&gt;1),'Charging rates'!$F$38*$BH503/(1+'DNO totals'!$F$99)*'935'!$O503,0)</f>
        <v>#VALUE!</v>
      </c>
      <c r="BM503" s="37" t="e">
        <f>IF(MOD('935'!$K503,1000)=1,'Charging rates'!$G$38*$BH503/(1+'DNO totals'!$G$99)*'935'!$P503,0)</f>
        <v>#VALUE!</v>
      </c>
      <c r="BN503" s="52" t="e">
        <f t="shared" si="129"/>
        <v>#VALUE!</v>
      </c>
      <c r="BO503" s="37" t="e">
        <f>IF('935'!$K503&gt;1000,'Charging rates'!$C$38*$AW503*'935'!$L503,0)</f>
        <v>#VALUE!</v>
      </c>
      <c r="BP503" s="37" t="e">
        <f>IF(MOD('935'!$K503,1000)&gt;100,'Charging rates'!$D$38*$AW503*'935'!$M503,0)</f>
        <v>#VALUE!</v>
      </c>
      <c r="BQ503" s="37" t="e">
        <f>IF(MOD('935'!$K503,100)&gt;10,'Charging rates'!$E$38*$AW503*'935'!$N503,0)</f>
        <v>#VALUE!</v>
      </c>
      <c r="BR503" s="52" t="e">
        <f t="shared" si="130"/>
        <v>#VALUE!</v>
      </c>
      <c r="BS503" s="48" t="e">
        <f>'935'!C503&lt;&gt;"VOID"</f>
        <v>#VALUE!</v>
      </c>
      <c r="BT503" s="33" t="e">
        <f>IF(BS503,(100/'11'!B$17*BD503*((1-'935'!I503)*'Charging rates'!B$51+'Charging rates'!B$63)),0)</f>
        <v>#VALUE!</v>
      </c>
      <c r="BU503" s="33" t="e">
        <f>100/'11'!B$17*BG503*('Charging rates'!B$51+'Charging rates'!B$63)</f>
        <v>#VALUE!</v>
      </c>
      <c r="BV503" s="33" t="e">
        <f>100/'11'!B$17*BE503*('Charging rates'!B$51+'Charging rates'!B$63)</f>
        <v>#VALUE!</v>
      </c>
      <c r="BW503" s="53" t="e">
        <f t="shared" si="131"/>
        <v>#VALUE!</v>
      </c>
      <c r="BX503" s="32" t="e">
        <f>AT503-('935'!T503*(1-'935'!X503/'11'!B$17))</f>
        <v>#VALUE!</v>
      </c>
      <c r="BY503" s="32">
        <f>0-IF(ISNUMBER(I503),INDEX('913'!$I$6:$I$1205,I503),0)-IF(ISNUMBER(J503),INDEX('913'!$I$6:$I$1205,J503),0)-IF(ISNUMBER(K503),INDEX('913'!$I$6:$I$1205,K503),0)-IF(ISNUMBER(L503),INDEX('913'!$I$6:$I$1205,L503),0)-IF(ISNUMBER(M503),INDEX('913'!$I$6:$I$1205,M503),0)-IF(ISNUMBER(N503),INDEX('913'!$I$6:$I$1205,N503),0)-IF(ISNUMBER(O503),INDEX('913'!$I$6:$I$1205,O503),0)-IF(ISNUMBER(P503),INDEX('913'!$I$6:$I$1205,P503),0)</f>
        <v>0</v>
      </c>
      <c r="BZ503" s="37">
        <f>IF(BY503=0,1,MAX(1,SQRT(BY503^2+(IF(ISNUMBER(I503),INDEX('913'!$J$6:$J$1205,I503),0)+IF(ISNUMBER(J503),INDEX('913'!$J$6:$J$1205,J503),0)+IF(ISNUMBER(K503),INDEX('913'!$J$6:$J$1205,K503),0)+IF(ISNUMBER(L503),INDEX('913'!$J$6:$J$1205,L503),0)+IF(ISNUMBER(M503),INDEX('913'!$J$6:$J$1205,M503),0)+IF(ISNUMBER(N503),INDEX('913'!$J$6:$J$1205,N503),0)+IF(ISNUMBER(O503),INDEX('913'!$J$6:$J$1205,O503),0)+IF(ISNUMBER(P503),INDEX('913'!$J$6:$J$1205,P503),0))^2)/BY503))</f>
        <v>1</v>
      </c>
      <c r="CA503" s="33" t="e">
        <f>100*AO503/'11'!B$17</f>
        <v>#VALUE!</v>
      </c>
      <c r="CB503" s="37" t="e">
        <f>100*(AP503*BZ503)/'11'!C$17</f>
        <v>#VALUE!</v>
      </c>
      <c r="CC503" s="37" t="e">
        <f t="shared" si="132"/>
        <v>#VALUE!</v>
      </c>
      <c r="CD503" s="33" t="e">
        <f t="shared" si="133"/>
        <v>#VALUE!</v>
      </c>
      <c r="CE503" s="54" t="e">
        <f>'11'!C$17-'935'!Y503</f>
        <v>#VALUE!</v>
      </c>
      <c r="CF503" s="37" t="e">
        <f>MAX('DNO totals'!B$312+0,MIN('935'!L503+0,'DNO totals'!B$304+0))</f>
        <v>#VALUE!</v>
      </c>
      <c r="CG503" s="37" t="e">
        <f>MAX('DNO totals'!C$312+0,MIN('935'!M503+0,'DNO totals'!C$304+0))</f>
        <v>#VALUE!</v>
      </c>
      <c r="CH503" s="37" t="e">
        <f>MAX('DNO totals'!D$312+0,MIN('935'!N503+0,'DNO totals'!D$304+0))</f>
        <v>#VALUE!</v>
      </c>
      <c r="CI503" s="37" t="e">
        <f>MAX('DNO totals'!E$312+0,MIN('935'!O503+0,'DNO totals'!E$304+0))</f>
        <v>#VALUE!</v>
      </c>
      <c r="CJ503" s="52" t="e">
        <f>MAX('DNO totals'!F$312+0,MIN('935'!P503+0,'DNO totals'!F$304+0))</f>
        <v>#VALUE!</v>
      </c>
      <c r="CK503" s="37" t="e">
        <f>IF('935'!$K503=1000,'Charging rates'!$C$38*$BH503/(1+'DNO totals'!$C$99)*$CF503,0)</f>
        <v>#VALUE!</v>
      </c>
      <c r="CL503" s="37" t="e">
        <f>IF(MOD('935'!$K503,1000)=100,'Charging rates'!$D$38*$BH503/(1+'DNO totals'!$D$99)*$CG503,0)</f>
        <v>#VALUE!</v>
      </c>
      <c r="CM503" s="37" t="e">
        <f>IF(MOD('935'!$K503,100)=10,'Charging rates'!$E$38*$BH503/(1+'DNO totals'!$E$99)*$CH503,0)</f>
        <v>#VALUE!</v>
      </c>
      <c r="CN503" s="37" t="e">
        <f>IF(AND(MOD('935'!$K503,10)&gt;0,MOD('935'!$K503,1000)&gt;1),'Charging rates'!$F$38*$BH503/(1+'DNO totals'!$F$99)*$CI503,0)</f>
        <v>#VALUE!</v>
      </c>
      <c r="CO503" s="37" t="e">
        <f>IF(MOD('935'!$K503,1000)=1,'Charging rates'!$G$38*$BH503/(1+'DNO totals'!$G$99)*$CJ503,0)</f>
        <v>#VALUE!</v>
      </c>
      <c r="CP503" s="52" t="e">
        <f t="shared" si="134"/>
        <v>#VALUE!</v>
      </c>
      <c r="CQ503" s="37" t="e">
        <f>IF('935'!$K503&gt;1000,'Charging rates'!$C$38*$AW503*$CF503,0)</f>
        <v>#VALUE!</v>
      </c>
      <c r="CR503" s="37" t="e">
        <f>IF(MOD('935'!$K503,1000)&gt;100,'Charging rates'!$D$38*$AW503*$CG503,0)</f>
        <v>#VALUE!</v>
      </c>
      <c r="CS503" s="37" t="e">
        <f>IF(MOD('935'!$K503,100)&gt;10,'Charging rates'!$E$38*$AW503*$CH503,0)</f>
        <v>#VALUE!</v>
      </c>
      <c r="CT503" s="52" t="e">
        <f t="shared" si="135"/>
        <v>#VALUE!</v>
      </c>
      <c r="CU503" s="33" t="e">
        <f>100*(AP503*'935'!Q503*BZ503)/'11'!B$17</f>
        <v>#VALUE!</v>
      </c>
      <c r="CV503" s="33" t="e">
        <f>100/'11'!B$17*'Charging rates'!B$10*AW503</f>
        <v>#VALUE!</v>
      </c>
      <c r="CW503" s="33" t="e">
        <f>IF(AT503=0,0,(1-BX503/AT503)*(CA503+IF('935'!Q503=0,0,(CB503*'935'!Q503*('11'!C$17-'935'!Y503)/('11'!B$17-'935'!X503)))))</f>
        <v>#VALUE!</v>
      </c>
      <c r="CX503" s="33" t="e">
        <f t="shared" si="136"/>
        <v>#VALUE!</v>
      </c>
      <c r="CY503" s="49" t="e">
        <f t="shared" si="137"/>
        <v>#VALUE!</v>
      </c>
      <c r="CZ503" s="32" t="e">
        <f>AT503*(Parameters!B$21+AU503)*IF('DNO totals'!B$323&lt;0,1,'935'!S503)</f>
        <v>#VALUE!</v>
      </c>
      <c r="DA503" s="52" t="e">
        <f>IF('DNO totals'!B$323&lt;0,1,'935'!S503)*(Parameters!B$21+AU503)</f>
        <v>#VALUE!</v>
      </c>
      <c r="DB503" s="37" t="e">
        <f>CX503+'Charging rates'!B$106*DA503*100/'11'!B$17</f>
        <v>#VALUE!</v>
      </c>
      <c r="DC503" s="37" t="e">
        <f>DB503+'Charging rates'!B$116*(Parameters!B$21+AU503)*100/'11'!B$17*IF('DNO totals'!B$323&lt;0,1,'935'!S503)</f>
        <v>#VALUE!</v>
      </c>
      <c r="DD503" s="37" t="e">
        <f>'Charging rates'!B$97*(CP503+CT503)*100/'11'!B$17</f>
        <v>#VALUE!</v>
      </c>
      <c r="DE503" s="33" t="e">
        <f>MAX(0-(CB503*AU503*'11'!C$17/'11'!B$17),DC503+DD503)</f>
        <v>#VALUE!</v>
      </c>
      <c r="DF503" s="37" t="e">
        <f>IF(BS503,IF(AU503=0,CC503,MAX(0,MIN(CC503,CC503+(DE503/'935'!Q503*('11'!B$17-'935'!X503)/('11'!C$17-'935'!Y503))))),0)</f>
        <v>#VALUE!</v>
      </c>
      <c r="DG503" s="33" t="e">
        <f t="shared" si="138"/>
        <v>#VALUE!</v>
      </c>
      <c r="DH503" s="53" t="e">
        <f t="shared" si="139"/>
        <v>#VALUE!</v>
      </c>
    </row>
    <row r="504" spans="1:112">
      <c r="A504" s="28">
        <v>404</v>
      </c>
      <c r="B504" s="47" t="e">
        <f>'935'!B504</f>
        <v>#VALUE!</v>
      </c>
      <c r="C504" s="48" t="e">
        <f>OR('935'!E504&lt;&gt;"VOID",'935'!F504&lt;&gt;"VOID",'935'!G504&lt;&gt;"VOID")</f>
        <v>#VALUE!</v>
      </c>
      <c r="D504" s="32" t="e">
        <f>IF('935'!D504="VOID",0,'935'!D504*(1-'935'!X504/'11'!B$17))</f>
        <v>#VALUE!</v>
      </c>
      <c r="E504" s="32" t="e">
        <f>IF('935'!E504="VOID",0,'935'!E504*(1-'935'!X504/'11'!B$17))</f>
        <v>#VALUE!</v>
      </c>
      <c r="F504" s="32" t="e">
        <f>IF('935'!F504="VOID",0,'935'!F504*(1-'935'!X504/'11'!B$17))</f>
        <v>#VALUE!</v>
      </c>
      <c r="G504" s="32" t="e">
        <f>IF('935'!G504="VOID",0,'935'!G504*(1-'935'!X504/'11'!B$17))</f>
        <v>#VALUE!</v>
      </c>
      <c r="H504" s="49" t="e">
        <f t="shared" si="120"/>
        <v>#VALUE!</v>
      </c>
      <c r="I504" s="50" t="e">
        <f>MATCH('935'!J504,'913'!$B$6:$B$1205,0)</f>
        <v>#VALUE!</v>
      </c>
      <c r="J504" s="50" t="e">
        <f>MATCH(INDEX('913'!$D$6:$D$1205,I504),'913'!$B$6:$B$1205,0)</f>
        <v>#VALUE!</v>
      </c>
      <c r="K504" s="50" t="e">
        <f>MATCH(INDEX('913'!$D$6:$D$1205,J504),'913'!$B$6:$B$1205,0)</f>
        <v>#VALUE!</v>
      </c>
      <c r="L504" s="50" t="e">
        <f>MATCH(INDEX('913'!$D$6:$D$1205,K504),'913'!$B$6:$B$1205,0)</f>
        <v>#VALUE!</v>
      </c>
      <c r="M504" s="50" t="e">
        <f>MATCH(INDEX('913'!$D$6:$D$1205,L504),'913'!$B$6:$B$1205,0)</f>
        <v>#VALUE!</v>
      </c>
      <c r="N504" s="50" t="e">
        <f>MATCH(INDEX('913'!$D$6:$D$1205,M504),'913'!$B$6:$B$1205,0)</f>
        <v>#VALUE!</v>
      </c>
      <c r="O504" s="50" t="e">
        <f>MATCH(INDEX('913'!$D$6:$D$1205,N504),'913'!$B$6:$B$1205,0)</f>
        <v>#VALUE!</v>
      </c>
      <c r="P504" s="51" t="e">
        <f>MATCH(INDEX('913'!$D$6:$D$1205,O504),'913'!$B$6:$B$1205,0)</f>
        <v>#VALUE!</v>
      </c>
      <c r="Q504" s="37">
        <f>IF(ISNUMBER(I504),MAX(0,INDEX('913'!$E$6:$E$1205,I504)),0)</f>
        <v>0</v>
      </c>
      <c r="R504" s="37">
        <f>IF(ISNUMBER(J504),MAX(0,INDEX('913'!$E$6:$E$1205,J504)),0)</f>
        <v>0</v>
      </c>
      <c r="S504" s="37">
        <f>IF(ISNUMBER(K504),MAX(0,INDEX('913'!$E$6:$E$1205,K504)),0)</f>
        <v>0</v>
      </c>
      <c r="T504" s="37">
        <f>IF(ISNUMBER(L504),MAX(0,INDEX('913'!$E$6:$E$1205,L504)),0)</f>
        <v>0</v>
      </c>
      <c r="U504" s="37">
        <f>IF(ISNUMBER(M504),MAX(0,INDEX('913'!$E$6:$E$1205,M504)),0)</f>
        <v>0</v>
      </c>
      <c r="V504" s="37">
        <f>IF(ISNUMBER(N504),MAX(0,INDEX('913'!$E$6:$E$1205,N504)),0)</f>
        <v>0</v>
      </c>
      <c r="W504" s="37">
        <f>IF(ISNUMBER(O504),MAX(0,INDEX('913'!$E$6:$E$1205,O504)),0)</f>
        <v>0</v>
      </c>
      <c r="X504" s="52">
        <f>IF(ISNUMBER(P504),MAX(0,INDEX('913'!$E$6:$E$1205,P504)),0)</f>
        <v>0</v>
      </c>
      <c r="Y504" s="37">
        <f>IF(ISNUMBER(I504),MAX(0,INDEX('913'!$F$6:$F$1205,I504)),0)</f>
        <v>0</v>
      </c>
      <c r="Z504" s="37">
        <f>IF(ISNUMBER(J504),MAX(0,INDEX('913'!$F$6:$F$1205,J504)),0)</f>
        <v>0</v>
      </c>
      <c r="AA504" s="37">
        <f>IF(ISNUMBER(K504),MAX(0,INDEX('913'!$F$6:$F$1205,K504)),0)</f>
        <v>0</v>
      </c>
      <c r="AB504" s="37">
        <f>IF(ISNUMBER(L504),MAX(0,INDEX('913'!$F$6:$F$1205,L504)),0)</f>
        <v>0</v>
      </c>
      <c r="AC504" s="37">
        <f>IF(ISNUMBER(M504),MAX(0,INDEX('913'!$F$6:$F$1205,M504)),0)</f>
        <v>0</v>
      </c>
      <c r="AD504" s="37">
        <f>IF(ISNUMBER(N504),MAX(0,INDEX('913'!$F$6:$F$1205,N504)),0)</f>
        <v>0</v>
      </c>
      <c r="AE504" s="37">
        <f>IF(ISNUMBER(O504),MAX(0,INDEX('913'!$F$6:$F$1205,O504)),0)</f>
        <v>0</v>
      </c>
      <c r="AF504" s="37">
        <f>IF(ISNUMBER(P504),MAX(0,INDEX('913'!$F$6:$F$1205,P504)),0)</f>
        <v>0</v>
      </c>
      <c r="AG504" s="32">
        <f>IF(ISNUMBER(I504),SQRT(INDEX('913'!$I$6:$I$1205,I504)^2+INDEX('913'!$J$6:$J$1205,I504)^2),0)</f>
        <v>0</v>
      </c>
      <c r="AH504" s="32">
        <f>IF(ISNUMBER(J504),SQRT(INDEX('913'!$I$6:$I$1205,J504)^2+INDEX('913'!$J$6:$J$1205,J504)^2),0)</f>
        <v>0</v>
      </c>
      <c r="AI504" s="32">
        <f>IF(ISNUMBER(K504),SQRT(INDEX('913'!$I$6:$I$1205,K504)^2+INDEX('913'!$J$6:$J$1205,K504)^2),0)</f>
        <v>0</v>
      </c>
      <c r="AJ504" s="32">
        <f>IF(ISNUMBER(L504),SQRT(INDEX('913'!$I$6:$I$1205,L504)^2+INDEX('913'!$J$6:$J$1205,L504)^2),0)</f>
        <v>0</v>
      </c>
      <c r="AK504" s="32">
        <f>IF(ISNUMBER(M504),SQRT(INDEX('913'!$I$6:$I$1205,M504)^2+INDEX('913'!$J$6:$J$1205,M504)^2),0)</f>
        <v>0</v>
      </c>
      <c r="AL504" s="32">
        <f>IF(ISNUMBER(N504),SQRT(INDEX('913'!$I$6:$I$1205,N504)^2+INDEX('913'!$J$6:$J$1205,N504)^2),0)</f>
        <v>0</v>
      </c>
      <c r="AM504" s="32">
        <f>IF(ISNUMBER(O504),SQRT(INDEX('913'!$I$6:$I$1205,O504)^2+INDEX('913'!$J$6:$J$1205,O504)^2),0)</f>
        <v>0</v>
      </c>
      <c r="AN504" s="49">
        <f>IF(ISNUMBER(P504),SQRT(INDEX('913'!$I$6:$I$1205,P504)^2+INDEX('913'!$J$6:$J$1205,P504)^2),0)</f>
        <v>0</v>
      </c>
      <c r="AO504" s="37">
        <f t="shared" si="121"/>
        <v>0</v>
      </c>
      <c r="AP504" s="37">
        <f t="shared" si="122"/>
        <v>0</v>
      </c>
      <c r="AQ504" s="33" t="e">
        <f>-100*'935'!W504*(AO504+AP504)/'11'!C$17</f>
        <v>#VALUE!</v>
      </c>
      <c r="AR504" s="37" t="e">
        <f t="shared" si="123"/>
        <v>#VALUE!</v>
      </c>
      <c r="AS504" s="52" t="e">
        <f t="shared" si="124"/>
        <v>#VALUE!</v>
      </c>
      <c r="AT504" s="32" t="e">
        <f>IF('935'!C504="VOID",0,('935'!C504*(1-'935'!X504/'11'!B$17)))</f>
        <v>#VALUE!</v>
      </c>
      <c r="AU504" s="52" t="e">
        <f>'935'!Q504*(1-'935'!Y504/'11'!C$17)/(1-'935'!X504/'11'!B$17)</f>
        <v>#VALUE!</v>
      </c>
      <c r="AV504" s="37" t="e">
        <f>INDEX('DNO totals'!$B$57:$G$57,IF('935'!K504,IF(MOD('935'!K504,1000),IF(MOD('935'!K504,100),IF(MOD('935'!K504,10),IF(MOD('935'!K504,1000)=1,6,5),4),3),2),1))</f>
        <v>#VALUE!</v>
      </c>
      <c r="AW504" s="52" t="e">
        <f t="shared" si="125"/>
        <v>#VALUE!</v>
      </c>
      <c r="AX504" s="32" t="e">
        <f>IF('935'!V504="VOID",0,'935'!V504*(1-'935'!X504/'11'!B$17))</f>
        <v>#VALUE!</v>
      </c>
      <c r="AY504" s="33" t="e">
        <f>IF(H504,-100*'Charging rates'!B$10/'11'!B$17*AX504/H504,0)</f>
        <v>#VALUE!</v>
      </c>
      <c r="AZ504" s="33" t="e">
        <f>IF(C504,'DNO totals'!B$41,0)</f>
        <v>#VALUE!</v>
      </c>
      <c r="BA504" s="33" t="e">
        <f t="shared" si="126"/>
        <v>#VALUE!</v>
      </c>
      <c r="BB504" s="33" t="e">
        <f t="shared" si="127"/>
        <v>#VALUE!</v>
      </c>
      <c r="BC504" s="53" t="e">
        <f t="shared" si="128"/>
        <v>#VALUE!</v>
      </c>
      <c r="BD504" s="32" t="e">
        <f>IF(AT504,'935'!H504*AT504/(AT504+D504+H504),0)</f>
        <v>#VALUE!</v>
      </c>
      <c r="BE504" s="32" t="e">
        <f>IF(H504,'935'!H504*H504/(AT504+D504+H504),0)</f>
        <v>#VALUE!</v>
      </c>
      <c r="BF504" s="32" t="e">
        <f>BD504*(1-'935'!X504/'11'!B$17)</f>
        <v>#VALUE!</v>
      </c>
      <c r="BG504" s="49" t="e">
        <f>BE504*(1-'935'!X504/'11'!B$17)</f>
        <v>#VALUE!</v>
      </c>
      <c r="BH504" s="52" t="e">
        <f>AV504*Parameters!B$6</f>
        <v>#VALUE!</v>
      </c>
      <c r="BI504" s="37" t="e">
        <f>IF('935'!$K504=1000,'Charging rates'!$C$38*$BH504/(1+'DNO totals'!$C$99)*'935'!$L504,0)</f>
        <v>#VALUE!</v>
      </c>
      <c r="BJ504" s="37" t="e">
        <f>IF(MOD('935'!$K504,1000)=100,'Charging rates'!$D$38*$BH504/(1+'DNO totals'!$D$99)*'935'!$M504,0)</f>
        <v>#VALUE!</v>
      </c>
      <c r="BK504" s="37" t="e">
        <f>IF(MOD('935'!$K504,100)=10,'Charging rates'!$E$38*$BH504/(1+'DNO totals'!$E$99)*'935'!$N504,0)</f>
        <v>#VALUE!</v>
      </c>
      <c r="BL504" s="37" t="e">
        <f>IF(AND(MOD('935'!$K504,10)&gt;0,MOD('935'!$K504,1000)&gt;1),'Charging rates'!$F$38*$BH504/(1+'DNO totals'!$F$99)*'935'!$O504,0)</f>
        <v>#VALUE!</v>
      </c>
      <c r="BM504" s="37" t="e">
        <f>IF(MOD('935'!$K504,1000)=1,'Charging rates'!$G$38*$BH504/(1+'DNO totals'!$G$99)*'935'!$P504,0)</f>
        <v>#VALUE!</v>
      </c>
      <c r="BN504" s="52" t="e">
        <f t="shared" si="129"/>
        <v>#VALUE!</v>
      </c>
      <c r="BO504" s="37" t="e">
        <f>IF('935'!$K504&gt;1000,'Charging rates'!$C$38*$AW504*'935'!$L504,0)</f>
        <v>#VALUE!</v>
      </c>
      <c r="BP504" s="37" t="e">
        <f>IF(MOD('935'!$K504,1000)&gt;100,'Charging rates'!$D$38*$AW504*'935'!$M504,0)</f>
        <v>#VALUE!</v>
      </c>
      <c r="BQ504" s="37" t="e">
        <f>IF(MOD('935'!$K504,100)&gt;10,'Charging rates'!$E$38*$AW504*'935'!$N504,0)</f>
        <v>#VALUE!</v>
      </c>
      <c r="BR504" s="52" t="e">
        <f t="shared" si="130"/>
        <v>#VALUE!</v>
      </c>
      <c r="BS504" s="48" t="e">
        <f>'935'!C504&lt;&gt;"VOID"</f>
        <v>#VALUE!</v>
      </c>
      <c r="BT504" s="33" t="e">
        <f>IF(BS504,(100/'11'!B$17*BD504*((1-'935'!I504)*'Charging rates'!B$51+'Charging rates'!B$63)),0)</f>
        <v>#VALUE!</v>
      </c>
      <c r="BU504" s="33" t="e">
        <f>100/'11'!B$17*BG504*('Charging rates'!B$51+'Charging rates'!B$63)</f>
        <v>#VALUE!</v>
      </c>
      <c r="BV504" s="33" t="e">
        <f>100/'11'!B$17*BE504*('Charging rates'!B$51+'Charging rates'!B$63)</f>
        <v>#VALUE!</v>
      </c>
      <c r="BW504" s="53" t="e">
        <f t="shared" si="131"/>
        <v>#VALUE!</v>
      </c>
      <c r="BX504" s="32" t="e">
        <f>AT504-('935'!T504*(1-'935'!X504/'11'!B$17))</f>
        <v>#VALUE!</v>
      </c>
      <c r="BY504" s="32">
        <f>0-IF(ISNUMBER(I504),INDEX('913'!$I$6:$I$1205,I504),0)-IF(ISNUMBER(J504),INDEX('913'!$I$6:$I$1205,J504),0)-IF(ISNUMBER(K504),INDEX('913'!$I$6:$I$1205,K504),0)-IF(ISNUMBER(L504),INDEX('913'!$I$6:$I$1205,L504),0)-IF(ISNUMBER(M504),INDEX('913'!$I$6:$I$1205,M504),0)-IF(ISNUMBER(N504),INDEX('913'!$I$6:$I$1205,N504),0)-IF(ISNUMBER(O504),INDEX('913'!$I$6:$I$1205,O504),0)-IF(ISNUMBER(P504),INDEX('913'!$I$6:$I$1205,P504),0)</f>
        <v>0</v>
      </c>
      <c r="BZ504" s="37">
        <f>IF(BY504=0,1,MAX(1,SQRT(BY504^2+(IF(ISNUMBER(I504),INDEX('913'!$J$6:$J$1205,I504),0)+IF(ISNUMBER(J504),INDEX('913'!$J$6:$J$1205,J504),0)+IF(ISNUMBER(K504),INDEX('913'!$J$6:$J$1205,K504),0)+IF(ISNUMBER(L504),INDEX('913'!$J$6:$J$1205,L504),0)+IF(ISNUMBER(M504),INDEX('913'!$J$6:$J$1205,M504),0)+IF(ISNUMBER(N504),INDEX('913'!$J$6:$J$1205,N504),0)+IF(ISNUMBER(O504),INDEX('913'!$J$6:$J$1205,O504),0)+IF(ISNUMBER(P504),INDEX('913'!$J$6:$J$1205,P504),0))^2)/BY504))</f>
        <v>1</v>
      </c>
      <c r="CA504" s="33" t="e">
        <f>100*AO504/'11'!B$17</f>
        <v>#VALUE!</v>
      </c>
      <c r="CB504" s="37" t="e">
        <f>100*(AP504*BZ504)/'11'!C$17</f>
        <v>#VALUE!</v>
      </c>
      <c r="CC504" s="37" t="e">
        <f t="shared" si="132"/>
        <v>#VALUE!</v>
      </c>
      <c r="CD504" s="33" t="e">
        <f t="shared" si="133"/>
        <v>#VALUE!</v>
      </c>
      <c r="CE504" s="54" t="e">
        <f>'11'!C$17-'935'!Y504</f>
        <v>#VALUE!</v>
      </c>
      <c r="CF504" s="37" t="e">
        <f>MAX('DNO totals'!B$312+0,MIN('935'!L504+0,'DNO totals'!B$304+0))</f>
        <v>#VALUE!</v>
      </c>
      <c r="CG504" s="37" t="e">
        <f>MAX('DNO totals'!C$312+0,MIN('935'!M504+0,'DNO totals'!C$304+0))</f>
        <v>#VALUE!</v>
      </c>
      <c r="CH504" s="37" t="e">
        <f>MAX('DNO totals'!D$312+0,MIN('935'!N504+0,'DNO totals'!D$304+0))</f>
        <v>#VALUE!</v>
      </c>
      <c r="CI504" s="37" t="e">
        <f>MAX('DNO totals'!E$312+0,MIN('935'!O504+0,'DNO totals'!E$304+0))</f>
        <v>#VALUE!</v>
      </c>
      <c r="CJ504" s="52" t="e">
        <f>MAX('DNO totals'!F$312+0,MIN('935'!P504+0,'DNO totals'!F$304+0))</f>
        <v>#VALUE!</v>
      </c>
      <c r="CK504" s="37" t="e">
        <f>IF('935'!$K504=1000,'Charging rates'!$C$38*$BH504/(1+'DNO totals'!$C$99)*$CF504,0)</f>
        <v>#VALUE!</v>
      </c>
      <c r="CL504" s="37" t="e">
        <f>IF(MOD('935'!$K504,1000)=100,'Charging rates'!$D$38*$BH504/(1+'DNO totals'!$D$99)*$CG504,0)</f>
        <v>#VALUE!</v>
      </c>
      <c r="CM504" s="37" t="e">
        <f>IF(MOD('935'!$K504,100)=10,'Charging rates'!$E$38*$BH504/(1+'DNO totals'!$E$99)*$CH504,0)</f>
        <v>#VALUE!</v>
      </c>
      <c r="CN504" s="37" t="e">
        <f>IF(AND(MOD('935'!$K504,10)&gt;0,MOD('935'!$K504,1000)&gt;1),'Charging rates'!$F$38*$BH504/(1+'DNO totals'!$F$99)*$CI504,0)</f>
        <v>#VALUE!</v>
      </c>
      <c r="CO504" s="37" t="e">
        <f>IF(MOD('935'!$K504,1000)=1,'Charging rates'!$G$38*$BH504/(1+'DNO totals'!$G$99)*$CJ504,0)</f>
        <v>#VALUE!</v>
      </c>
      <c r="CP504" s="52" t="e">
        <f t="shared" si="134"/>
        <v>#VALUE!</v>
      </c>
      <c r="CQ504" s="37" t="e">
        <f>IF('935'!$K504&gt;1000,'Charging rates'!$C$38*$AW504*$CF504,0)</f>
        <v>#VALUE!</v>
      </c>
      <c r="CR504" s="37" t="e">
        <f>IF(MOD('935'!$K504,1000)&gt;100,'Charging rates'!$D$38*$AW504*$CG504,0)</f>
        <v>#VALUE!</v>
      </c>
      <c r="CS504" s="37" t="e">
        <f>IF(MOD('935'!$K504,100)&gt;10,'Charging rates'!$E$38*$AW504*$CH504,0)</f>
        <v>#VALUE!</v>
      </c>
      <c r="CT504" s="52" t="e">
        <f t="shared" si="135"/>
        <v>#VALUE!</v>
      </c>
      <c r="CU504" s="33" t="e">
        <f>100*(AP504*'935'!Q504*BZ504)/'11'!B$17</f>
        <v>#VALUE!</v>
      </c>
      <c r="CV504" s="33" t="e">
        <f>100/'11'!B$17*'Charging rates'!B$10*AW504</f>
        <v>#VALUE!</v>
      </c>
      <c r="CW504" s="33" t="e">
        <f>IF(AT504=0,0,(1-BX504/AT504)*(CA504+IF('935'!Q504=0,0,(CB504*'935'!Q504*('11'!C$17-'935'!Y504)/('11'!B$17-'935'!X504)))))</f>
        <v>#VALUE!</v>
      </c>
      <c r="CX504" s="33" t="e">
        <f t="shared" si="136"/>
        <v>#VALUE!</v>
      </c>
      <c r="CY504" s="49" t="e">
        <f t="shared" si="137"/>
        <v>#VALUE!</v>
      </c>
      <c r="CZ504" s="32" t="e">
        <f>AT504*(Parameters!B$21+AU504)*IF('DNO totals'!B$323&lt;0,1,'935'!S504)</f>
        <v>#VALUE!</v>
      </c>
      <c r="DA504" s="52" t="e">
        <f>IF('DNO totals'!B$323&lt;0,1,'935'!S504)*(Parameters!B$21+AU504)</f>
        <v>#VALUE!</v>
      </c>
      <c r="DB504" s="37" t="e">
        <f>CX504+'Charging rates'!B$106*DA504*100/'11'!B$17</f>
        <v>#VALUE!</v>
      </c>
      <c r="DC504" s="37" t="e">
        <f>DB504+'Charging rates'!B$116*(Parameters!B$21+AU504)*100/'11'!B$17*IF('DNO totals'!B$323&lt;0,1,'935'!S504)</f>
        <v>#VALUE!</v>
      </c>
      <c r="DD504" s="37" t="e">
        <f>'Charging rates'!B$97*(CP504+CT504)*100/'11'!B$17</f>
        <v>#VALUE!</v>
      </c>
      <c r="DE504" s="33" t="e">
        <f>MAX(0-(CB504*AU504*'11'!C$17/'11'!B$17),DC504+DD504)</f>
        <v>#VALUE!</v>
      </c>
      <c r="DF504" s="37" t="e">
        <f>IF(BS504,IF(AU504=0,CC504,MAX(0,MIN(CC504,CC504+(DE504/'935'!Q504*('11'!B$17-'935'!X504)/('11'!C$17-'935'!Y504))))),0)</f>
        <v>#VALUE!</v>
      </c>
      <c r="DG504" s="33" t="e">
        <f t="shared" si="138"/>
        <v>#VALUE!</v>
      </c>
      <c r="DH504" s="53" t="e">
        <f t="shared" si="139"/>
        <v>#VALUE!</v>
      </c>
    </row>
    <row r="505" spans="1:112">
      <c r="A505" s="28">
        <v>405</v>
      </c>
      <c r="B505" s="47" t="e">
        <f>'935'!B505</f>
        <v>#VALUE!</v>
      </c>
      <c r="C505" s="48" t="e">
        <f>OR('935'!E505&lt;&gt;"VOID",'935'!F505&lt;&gt;"VOID",'935'!G505&lt;&gt;"VOID")</f>
        <v>#VALUE!</v>
      </c>
      <c r="D505" s="32" t="e">
        <f>IF('935'!D505="VOID",0,'935'!D505*(1-'935'!X505/'11'!B$17))</f>
        <v>#VALUE!</v>
      </c>
      <c r="E505" s="32" t="e">
        <f>IF('935'!E505="VOID",0,'935'!E505*(1-'935'!X505/'11'!B$17))</f>
        <v>#VALUE!</v>
      </c>
      <c r="F505" s="32" t="e">
        <f>IF('935'!F505="VOID",0,'935'!F505*(1-'935'!X505/'11'!B$17))</f>
        <v>#VALUE!</v>
      </c>
      <c r="G505" s="32" t="e">
        <f>IF('935'!G505="VOID",0,'935'!G505*(1-'935'!X505/'11'!B$17))</f>
        <v>#VALUE!</v>
      </c>
      <c r="H505" s="49" t="e">
        <f t="shared" si="120"/>
        <v>#VALUE!</v>
      </c>
      <c r="I505" s="50" t="e">
        <f>MATCH('935'!J505,'913'!$B$6:$B$1205,0)</f>
        <v>#VALUE!</v>
      </c>
      <c r="J505" s="50" t="e">
        <f>MATCH(INDEX('913'!$D$6:$D$1205,I505),'913'!$B$6:$B$1205,0)</f>
        <v>#VALUE!</v>
      </c>
      <c r="K505" s="50" t="e">
        <f>MATCH(INDEX('913'!$D$6:$D$1205,J505),'913'!$B$6:$B$1205,0)</f>
        <v>#VALUE!</v>
      </c>
      <c r="L505" s="50" t="e">
        <f>MATCH(INDEX('913'!$D$6:$D$1205,K505),'913'!$B$6:$B$1205,0)</f>
        <v>#VALUE!</v>
      </c>
      <c r="M505" s="50" t="e">
        <f>MATCH(INDEX('913'!$D$6:$D$1205,L505),'913'!$B$6:$B$1205,0)</f>
        <v>#VALUE!</v>
      </c>
      <c r="N505" s="50" t="e">
        <f>MATCH(INDEX('913'!$D$6:$D$1205,M505),'913'!$B$6:$B$1205,0)</f>
        <v>#VALUE!</v>
      </c>
      <c r="O505" s="50" t="e">
        <f>MATCH(INDEX('913'!$D$6:$D$1205,N505),'913'!$B$6:$B$1205,0)</f>
        <v>#VALUE!</v>
      </c>
      <c r="P505" s="51" t="e">
        <f>MATCH(INDEX('913'!$D$6:$D$1205,O505),'913'!$B$6:$B$1205,0)</f>
        <v>#VALUE!</v>
      </c>
      <c r="Q505" s="37">
        <f>IF(ISNUMBER(I505),MAX(0,INDEX('913'!$E$6:$E$1205,I505)),0)</f>
        <v>0</v>
      </c>
      <c r="R505" s="37">
        <f>IF(ISNUMBER(J505),MAX(0,INDEX('913'!$E$6:$E$1205,J505)),0)</f>
        <v>0</v>
      </c>
      <c r="S505" s="37">
        <f>IF(ISNUMBER(K505),MAX(0,INDEX('913'!$E$6:$E$1205,K505)),0)</f>
        <v>0</v>
      </c>
      <c r="T505" s="37">
        <f>IF(ISNUMBER(L505),MAX(0,INDEX('913'!$E$6:$E$1205,L505)),0)</f>
        <v>0</v>
      </c>
      <c r="U505" s="37">
        <f>IF(ISNUMBER(M505),MAX(0,INDEX('913'!$E$6:$E$1205,M505)),0)</f>
        <v>0</v>
      </c>
      <c r="V505" s="37">
        <f>IF(ISNUMBER(N505),MAX(0,INDEX('913'!$E$6:$E$1205,N505)),0)</f>
        <v>0</v>
      </c>
      <c r="W505" s="37">
        <f>IF(ISNUMBER(O505),MAX(0,INDEX('913'!$E$6:$E$1205,O505)),0)</f>
        <v>0</v>
      </c>
      <c r="X505" s="52">
        <f>IF(ISNUMBER(P505),MAX(0,INDEX('913'!$E$6:$E$1205,P505)),0)</f>
        <v>0</v>
      </c>
      <c r="Y505" s="37">
        <f>IF(ISNUMBER(I505),MAX(0,INDEX('913'!$F$6:$F$1205,I505)),0)</f>
        <v>0</v>
      </c>
      <c r="Z505" s="37">
        <f>IF(ISNUMBER(J505),MAX(0,INDEX('913'!$F$6:$F$1205,J505)),0)</f>
        <v>0</v>
      </c>
      <c r="AA505" s="37">
        <f>IF(ISNUMBER(K505),MAX(0,INDEX('913'!$F$6:$F$1205,K505)),0)</f>
        <v>0</v>
      </c>
      <c r="AB505" s="37">
        <f>IF(ISNUMBER(L505),MAX(0,INDEX('913'!$F$6:$F$1205,L505)),0)</f>
        <v>0</v>
      </c>
      <c r="AC505" s="37">
        <f>IF(ISNUMBER(M505),MAX(0,INDEX('913'!$F$6:$F$1205,M505)),0)</f>
        <v>0</v>
      </c>
      <c r="AD505" s="37">
        <f>IF(ISNUMBER(N505),MAX(0,INDEX('913'!$F$6:$F$1205,N505)),0)</f>
        <v>0</v>
      </c>
      <c r="AE505" s="37">
        <f>IF(ISNUMBER(O505),MAX(0,INDEX('913'!$F$6:$F$1205,O505)),0)</f>
        <v>0</v>
      </c>
      <c r="AF505" s="37">
        <f>IF(ISNUMBER(P505),MAX(0,INDEX('913'!$F$6:$F$1205,P505)),0)</f>
        <v>0</v>
      </c>
      <c r="AG505" s="32">
        <f>IF(ISNUMBER(I505),SQRT(INDEX('913'!$I$6:$I$1205,I505)^2+INDEX('913'!$J$6:$J$1205,I505)^2),0)</f>
        <v>0</v>
      </c>
      <c r="AH505" s="32">
        <f>IF(ISNUMBER(J505),SQRT(INDEX('913'!$I$6:$I$1205,J505)^2+INDEX('913'!$J$6:$J$1205,J505)^2),0)</f>
        <v>0</v>
      </c>
      <c r="AI505" s="32">
        <f>IF(ISNUMBER(K505),SQRT(INDEX('913'!$I$6:$I$1205,K505)^2+INDEX('913'!$J$6:$J$1205,K505)^2),0)</f>
        <v>0</v>
      </c>
      <c r="AJ505" s="32">
        <f>IF(ISNUMBER(L505),SQRT(INDEX('913'!$I$6:$I$1205,L505)^2+INDEX('913'!$J$6:$J$1205,L505)^2),0)</f>
        <v>0</v>
      </c>
      <c r="AK505" s="32">
        <f>IF(ISNUMBER(M505),SQRT(INDEX('913'!$I$6:$I$1205,M505)^2+INDEX('913'!$J$6:$J$1205,M505)^2),0)</f>
        <v>0</v>
      </c>
      <c r="AL505" s="32">
        <f>IF(ISNUMBER(N505),SQRT(INDEX('913'!$I$6:$I$1205,N505)^2+INDEX('913'!$J$6:$J$1205,N505)^2),0)</f>
        <v>0</v>
      </c>
      <c r="AM505" s="32">
        <f>IF(ISNUMBER(O505),SQRT(INDEX('913'!$I$6:$I$1205,O505)^2+INDEX('913'!$J$6:$J$1205,O505)^2),0)</f>
        <v>0</v>
      </c>
      <c r="AN505" s="49">
        <f>IF(ISNUMBER(P505),SQRT(INDEX('913'!$I$6:$I$1205,P505)^2+INDEX('913'!$J$6:$J$1205,P505)^2),0)</f>
        <v>0</v>
      </c>
      <c r="AO505" s="37">
        <f t="shared" si="121"/>
        <v>0</v>
      </c>
      <c r="AP505" s="37">
        <f t="shared" si="122"/>
        <v>0</v>
      </c>
      <c r="AQ505" s="33" t="e">
        <f>-100*'935'!W505*(AO505+AP505)/'11'!C$17</f>
        <v>#VALUE!</v>
      </c>
      <c r="AR505" s="37" t="e">
        <f t="shared" si="123"/>
        <v>#VALUE!</v>
      </c>
      <c r="AS505" s="52" t="e">
        <f t="shared" si="124"/>
        <v>#VALUE!</v>
      </c>
      <c r="AT505" s="32" t="e">
        <f>IF('935'!C505="VOID",0,('935'!C505*(1-'935'!X505/'11'!B$17)))</f>
        <v>#VALUE!</v>
      </c>
      <c r="AU505" s="52" t="e">
        <f>'935'!Q505*(1-'935'!Y505/'11'!C$17)/(1-'935'!X505/'11'!B$17)</f>
        <v>#VALUE!</v>
      </c>
      <c r="AV505" s="37" t="e">
        <f>INDEX('DNO totals'!$B$57:$G$57,IF('935'!K505,IF(MOD('935'!K505,1000),IF(MOD('935'!K505,100),IF(MOD('935'!K505,10),IF(MOD('935'!K505,1000)=1,6,5),4),3),2),1))</f>
        <v>#VALUE!</v>
      </c>
      <c r="AW505" s="52" t="e">
        <f t="shared" si="125"/>
        <v>#VALUE!</v>
      </c>
      <c r="AX505" s="32" t="e">
        <f>IF('935'!V505="VOID",0,'935'!V505*(1-'935'!X505/'11'!B$17))</f>
        <v>#VALUE!</v>
      </c>
      <c r="AY505" s="33" t="e">
        <f>IF(H505,-100*'Charging rates'!B$10/'11'!B$17*AX505/H505,0)</f>
        <v>#VALUE!</v>
      </c>
      <c r="AZ505" s="33" t="e">
        <f>IF(C505,'DNO totals'!B$41,0)</f>
        <v>#VALUE!</v>
      </c>
      <c r="BA505" s="33" t="e">
        <f t="shared" si="126"/>
        <v>#VALUE!</v>
      </c>
      <c r="BB505" s="33" t="e">
        <f t="shared" si="127"/>
        <v>#VALUE!</v>
      </c>
      <c r="BC505" s="53" t="e">
        <f t="shared" si="128"/>
        <v>#VALUE!</v>
      </c>
      <c r="BD505" s="32" t="e">
        <f>IF(AT505,'935'!H505*AT505/(AT505+D505+H505),0)</f>
        <v>#VALUE!</v>
      </c>
      <c r="BE505" s="32" t="e">
        <f>IF(H505,'935'!H505*H505/(AT505+D505+H505),0)</f>
        <v>#VALUE!</v>
      </c>
      <c r="BF505" s="32" t="e">
        <f>BD505*(1-'935'!X505/'11'!B$17)</f>
        <v>#VALUE!</v>
      </c>
      <c r="BG505" s="49" t="e">
        <f>BE505*(1-'935'!X505/'11'!B$17)</f>
        <v>#VALUE!</v>
      </c>
      <c r="BH505" s="52" t="e">
        <f>AV505*Parameters!B$6</f>
        <v>#VALUE!</v>
      </c>
      <c r="BI505" s="37" t="e">
        <f>IF('935'!$K505=1000,'Charging rates'!$C$38*$BH505/(1+'DNO totals'!$C$99)*'935'!$L505,0)</f>
        <v>#VALUE!</v>
      </c>
      <c r="BJ505" s="37" t="e">
        <f>IF(MOD('935'!$K505,1000)=100,'Charging rates'!$D$38*$BH505/(1+'DNO totals'!$D$99)*'935'!$M505,0)</f>
        <v>#VALUE!</v>
      </c>
      <c r="BK505" s="37" t="e">
        <f>IF(MOD('935'!$K505,100)=10,'Charging rates'!$E$38*$BH505/(1+'DNO totals'!$E$99)*'935'!$N505,0)</f>
        <v>#VALUE!</v>
      </c>
      <c r="BL505" s="37" t="e">
        <f>IF(AND(MOD('935'!$K505,10)&gt;0,MOD('935'!$K505,1000)&gt;1),'Charging rates'!$F$38*$BH505/(1+'DNO totals'!$F$99)*'935'!$O505,0)</f>
        <v>#VALUE!</v>
      </c>
      <c r="BM505" s="37" t="e">
        <f>IF(MOD('935'!$K505,1000)=1,'Charging rates'!$G$38*$BH505/(1+'DNO totals'!$G$99)*'935'!$P505,0)</f>
        <v>#VALUE!</v>
      </c>
      <c r="BN505" s="52" t="e">
        <f t="shared" si="129"/>
        <v>#VALUE!</v>
      </c>
      <c r="BO505" s="37" t="e">
        <f>IF('935'!$K505&gt;1000,'Charging rates'!$C$38*$AW505*'935'!$L505,0)</f>
        <v>#VALUE!</v>
      </c>
      <c r="BP505" s="37" t="e">
        <f>IF(MOD('935'!$K505,1000)&gt;100,'Charging rates'!$D$38*$AW505*'935'!$M505,0)</f>
        <v>#VALUE!</v>
      </c>
      <c r="BQ505" s="37" t="e">
        <f>IF(MOD('935'!$K505,100)&gt;10,'Charging rates'!$E$38*$AW505*'935'!$N505,0)</f>
        <v>#VALUE!</v>
      </c>
      <c r="BR505" s="52" t="e">
        <f t="shared" si="130"/>
        <v>#VALUE!</v>
      </c>
      <c r="BS505" s="48" t="e">
        <f>'935'!C505&lt;&gt;"VOID"</f>
        <v>#VALUE!</v>
      </c>
      <c r="BT505" s="33" t="e">
        <f>IF(BS505,(100/'11'!B$17*BD505*((1-'935'!I505)*'Charging rates'!B$51+'Charging rates'!B$63)),0)</f>
        <v>#VALUE!</v>
      </c>
      <c r="BU505" s="33" t="e">
        <f>100/'11'!B$17*BG505*('Charging rates'!B$51+'Charging rates'!B$63)</f>
        <v>#VALUE!</v>
      </c>
      <c r="BV505" s="33" t="e">
        <f>100/'11'!B$17*BE505*('Charging rates'!B$51+'Charging rates'!B$63)</f>
        <v>#VALUE!</v>
      </c>
      <c r="BW505" s="53" t="e">
        <f t="shared" si="131"/>
        <v>#VALUE!</v>
      </c>
      <c r="BX505" s="32" t="e">
        <f>AT505-('935'!T505*(1-'935'!X505/'11'!B$17))</f>
        <v>#VALUE!</v>
      </c>
      <c r="BY505" s="32">
        <f>0-IF(ISNUMBER(I505),INDEX('913'!$I$6:$I$1205,I505),0)-IF(ISNUMBER(J505),INDEX('913'!$I$6:$I$1205,J505),0)-IF(ISNUMBER(K505),INDEX('913'!$I$6:$I$1205,K505),0)-IF(ISNUMBER(L505),INDEX('913'!$I$6:$I$1205,L505),0)-IF(ISNUMBER(M505),INDEX('913'!$I$6:$I$1205,M505),0)-IF(ISNUMBER(N505),INDEX('913'!$I$6:$I$1205,N505),0)-IF(ISNUMBER(O505),INDEX('913'!$I$6:$I$1205,O505),0)-IF(ISNUMBER(P505),INDEX('913'!$I$6:$I$1205,P505),0)</f>
        <v>0</v>
      </c>
      <c r="BZ505" s="37">
        <f>IF(BY505=0,1,MAX(1,SQRT(BY505^2+(IF(ISNUMBER(I505),INDEX('913'!$J$6:$J$1205,I505),0)+IF(ISNUMBER(J505),INDEX('913'!$J$6:$J$1205,J505),0)+IF(ISNUMBER(K505),INDEX('913'!$J$6:$J$1205,K505),0)+IF(ISNUMBER(L505),INDEX('913'!$J$6:$J$1205,L505),0)+IF(ISNUMBER(M505),INDEX('913'!$J$6:$J$1205,M505),0)+IF(ISNUMBER(N505),INDEX('913'!$J$6:$J$1205,N505),0)+IF(ISNUMBER(O505),INDEX('913'!$J$6:$J$1205,O505),0)+IF(ISNUMBER(P505),INDEX('913'!$J$6:$J$1205,P505),0))^2)/BY505))</f>
        <v>1</v>
      </c>
      <c r="CA505" s="33" t="e">
        <f>100*AO505/'11'!B$17</f>
        <v>#VALUE!</v>
      </c>
      <c r="CB505" s="37" t="e">
        <f>100*(AP505*BZ505)/'11'!C$17</f>
        <v>#VALUE!</v>
      </c>
      <c r="CC505" s="37" t="e">
        <f t="shared" si="132"/>
        <v>#VALUE!</v>
      </c>
      <c r="CD505" s="33" t="e">
        <f t="shared" si="133"/>
        <v>#VALUE!</v>
      </c>
      <c r="CE505" s="54" t="e">
        <f>'11'!C$17-'935'!Y505</f>
        <v>#VALUE!</v>
      </c>
      <c r="CF505" s="37" t="e">
        <f>MAX('DNO totals'!B$312+0,MIN('935'!L505+0,'DNO totals'!B$304+0))</f>
        <v>#VALUE!</v>
      </c>
      <c r="CG505" s="37" t="e">
        <f>MAX('DNO totals'!C$312+0,MIN('935'!M505+0,'DNO totals'!C$304+0))</f>
        <v>#VALUE!</v>
      </c>
      <c r="CH505" s="37" t="e">
        <f>MAX('DNO totals'!D$312+0,MIN('935'!N505+0,'DNO totals'!D$304+0))</f>
        <v>#VALUE!</v>
      </c>
      <c r="CI505" s="37" t="e">
        <f>MAX('DNO totals'!E$312+0,MIN('935'!O505+0,'DNO totals'!E$304+0))</f>
        <v>#VALUE!</v>
      </c>
      <c r="CJ505" s="52" t="e">
        <f>MAX('DNO totals'!F$312+0,MIN('935'!P505+0,'DNO totals'!F$304+0))</f>
        <v>#VALUE!</v>
      </c>
      <c r="CK505" s="37" t="e">
        <f>IF('935'!$K505=1000,'Charging rates'!$C$38*$BH505/(1+'DNO totals'!$C$99)*$CF505,0)</f>
        <v>#VALUE!</v>
      </c>
      <c r="CL505" s="37" t="e">
        <f>IF(MOD('935'!$K505,1000)=100,'Charging rates'!$D$38*$BH505/(1+'DNO totals'!$D$99)*$CG505,0)</f>
        <v>#VALUE!</v>
      </c>
      <c r="CM505" s="37" t="e">
        <f>IF(MOD('935'!$K505,100)=10,'Charging rates'!$E$38*$BH505/(1+'DNO totals'!$E$99)*$CH505,0)</f>
        <v>#VALUE!</v>
      </c>
      <c r="CN505" s="37" t="e">
        <f>IF(AND(MOD('935'!$K505,10)&gt;0,MOD('935'!$K505,1000)&gt;1),'Charging rates'!$F$38*$BH505/(1+'DNO totals'!$F$99)*$CI505,0)</f>
        <v>#VALUE!</v>
      </c>
      <c r="CO505" s="37" t="e">
        <f>IF(MOD('935'!$K505,1000)=1,'Charging rates'!$G$38*$BH505/(1+'DNO totals'!$G$99)*$CJ505,0)</f>
        <v>#VALUE!</v>
      </c>
      <c r="CP505" s="52" t="e">
        <f t="shared" si="134"/>
        <v>#VALUE!</v>
      </c>
      <c r="CQ505" s="37" t="e">
        <f>IF('935'!$K505&gt;1000,'Charging rates'!$C$38*$AW505*$CF505,0)</f>
        <v>#VALUE!</v>
      </c>
      <c r="CR505" s="37" t="e">
        <f>IF(MOD('935'!$K505,1000)&gt;100,'Charging rates'!$D$38*$AW505*$CG505,0)</f>
        <v>#VALUE!</v>
      </c>
      <c r="CS505" s="37" t="e">
        <f>IF(MOD('935'!$K505,100)&gt;10,'Charging rates'!$E$38*$AW505*$CH505,0)</f>
        <v>#VALUE!</v>
      </c>
      <c r="CT505" s="52" t="e">
        <f t="shared" si="135"/>
        <v>#VALUE!</v>
      </c>
      <c r="CU505" s="33" t="e">
        <f>100*(AP505*'935'!Q505*BZ505)/'11'!B$17</f>
        <v>#VALUE!</v>
      </c>
      <c r="CV505" s="33" t="e">
        <f>100/'11'!B$17*'Charging rates'!B$10*AW505</f>
        <v>#VALUE!</v>
      </c>
      <c r="CW505" s="33" t="e">
        <f>IF(AT505=0,0,(1-BX505/AT505)*(CA505+IF('935'!Q505=0,0,(CB505*'935'!Q505*('11'!C$17-'935'!Y505)/('11'!B$17-'935'!X505)))))</f>
        <v>#VALUE!</v>
      </c>
      <c r="CX505" s="33" t="e">
        <f t="shared" si="136"/>
        <v>#VALUE!</v>
      </c>
      <c r="CY505" s="49" t="e">
        <f t="shared" si="137"/>
        <v>#VALUE!</v>
      </c>
      <c r="CZ505" s="32" t="e">
        <f>AT505*(Parameters!B$21+AU505)*IF('DNO totals'!B$323&lt;0,1,'935'!S505)</f>
        <v>#VALUE!</v>
      </c>
      <c r="DA505" s="52" t="e">
        <f>IF('DNO totals'!B$323&lt;0,1,'935'!S505)*(Parameters!B$21+AU505)</f>
        <v>#VALUE!</v>
      </c>
      <c r="DB505" s="37" t="e">
        <f>CX505+'Charging rates'!B$106*DA505*100/'11'!B$17</f>
        <v>#VALUE!</v>
      </c>
      <c r="DC505" s="37" t="e">
        <f>DB505+'Charging rates'!B$116*(Parameters!B$21+AU505)*100/'11'!B$17*IF('DNO totals'!B$323&lt;0,1,'935'!S505)</f>
        <v>#VALUE!</v>
      </c>
      <c r="DD505" s="37" t="e">
        <f>'Charging rates'!B$97*(CP505+CT505)*100/'11'!B$17</f>
        <v>#VALUE!</v>
      </c>
      <c r="DE505" s="33" t="e">
        <f>MAX(0-(CB505*AU505*'11'!C$17/'11'!B$17),DC505+DD505)</f>
        <v>#VALUE!</v>
      </c>
      <c r="DF505" s="37" t="e">
        <f>IF(BS505,IF(AU505=0,CC505,MAX(0,MIN(CC505,CC505+(DE505/'935'!Q505*('11'!B$17-'935'!X505)/('11'!C$17-'935'!Y505))))),0)</f>
        <v>#VALUE!</v>
      </c>
      <c r="DG505" s="33" t="e">
        <f t="shared" si="138"/>
        <v>#VALUE!</v>
      </c>
      <c r="DH505" s="53" t="e">
        <f t="shared" si="139"/>
        <v>#VALUE!</v>
      </c>
    </row>
    <row r="506" spans="1:112">
      <c r="A506" s="28">
        <v>406</v>
      </c>
      <c r="B506" s="47" t="e">
        <f>'935'!B506</f>
        <v>#VALUE!</v>
      </c>
      <c r="C506" s="48" t="e">
        <f>OR('935'!E506&lt;&gt;"VOID",'935'!F506&lt;&gt;"VOID",'935'!G506&lt;&gt;"VOID")</f>
        <v>#VALUE!</v>
      </c>
      <c r="D506" s="32" t="e">
        <f>IF('935'!D506="VOID",0,'935'!D506*(1-'935'!X506/'11'!B$17))</f>
        <v>#VALUE!</v>
      </c>
      <c r="E506" s="32" t="e">
        <f>IF('935'!E506="VOID",0,'935'!E506*(1-'935'!X506/'11'!B$17))</f>
        <v>#VALUE!</v>
      </c>
      <c r="F506" s="32" t="e">
        <f>IF('935'!F506="VOID",0,'935'!F506*(1-'935'!X506/'11'!B$17))</f>
        <v>#VALUE!</v>
      </c>
      <c r="G506" s="32" t="e">
        <f>IF('935'!G506="VOID",0,'935'!G506*(1-'935'!X506/'11'!B$17))</f>
        <v>#VALUE!</v>
      </c>
      <c r="H506" s="49" t="e">
        <f t="shared" si="120"/>
        <v>#VALUE!</v>
      </c>
      <c r="I506" s="50" t="e">
        <f>MATCH('935'!J506,'913'!$B$6:$B$1205,0)</f>
        <v>#VALUE!</v>
      </c>
      <c r="J506" s="50" t="e">
        <f>MATCH(INDEX('913'!$D$6:$D$1205,I506),'913'!$B$6:$B$1205,0)</f>
        <v>#VALUE!</v>
      </c>
      <c r="K506" s="50" t="e">
        <f>MATCH(INDEX('913'!$D$6:$D$1205,J506),'913'!$B$6:$B$1205,0)</f>
        <v>#VALUE!</v>
      </c>
      <c r="L506" s="50" t="e">
        <f>MATCH(INDEX('913'!$D$6:$D$1205,K506),'913'!$B$6:$B$1205,0)</f>
        <v>#VALUE!</v>
      </c>
      <c r="M506" s="50" t="e">
        <f>MATCH(INDEX('913'!$D$6:$D$1205,L506),'913'!$B$6:$B$1205,0)</f>
        <v>#VALUE!</v>
      </c>
      <c r="N506" s="50" t="e">
        <f>MATCH(INDEX('913'!$D$6:$D$1205,M506),'913'!$B$6:$B$1205,0)</f>
        <v>#VALUE!</v>
      </c>
      <c r="O506" s="50" t="e">
        <f>MATCH(INDEX('913'!$D$6:$D$1205,N506),'913'!$B$6:$B$1205,0)</f>
        <v>#VALUE!</v>
      </c>
      <c r="P506" s="51" t="e">
        <f>MATCH(INDEX('913'!$D$6:$D$1205,O506),'913'!$B$6:$B$1205,0)</f>
        <v>#VALUE!</v>
      </c>
      <c r="Q506" s="37">
        <f>IF(ISNUMBER(I506),MAX(0,INDEX('913'!$E$6:$E$1205,I506)),0)</f>
        <v>0</v>
      </c>
      <c r="R506" s="37">
        <f>IF(ISNUMBER(J506),MAX(0,INDEX('913'!$E$6:$E$1205,J506)),0)</f>
        <v>0</v>
      </c>
      <c r="S506" s="37">
        <f>IF(ISNUMBER(K506),MAX(0,INDEX('913'!$E$6:$E$1205,K506)),0)</f>
        <v>0</v>
      </c>
      <c r="T506" s="37">
        <f>IF(ISNUMBER(L506),MAX(0,INDEX('913'!$E$6:$E$1205,L506)),0)</f>
        <v>0</v>
      </c>
      <c r="U506" s="37">
        <f>IF(ISNUMBER(M506),MAX(0,INDEX('913'!$E$6:$E$1205,M506)),0)</f>
        <v>0</v>
      </c>
      <c r="V506" s="37">
        <f>IF(ISNUMBER(N506),MAX(0,INDEX('913'!$E$6:$E$1205,N506)),0)</f>
        <v>0</v>
      </c>
      <c r="W506" s="37">
        <f>IF(ISNUMBER(O506),MAX(0,INDEX('913'!$E$6:$E$1205,O506)),0)</f>
        <v>0</v>
      </c>
      <c r="X506" s="52">
        <f>IF(ISNUMBER(P506),MAX(0,INDEX('913'!$E$6:$E$1205,P506)),0)</f>
        <v>0</v>
      </c>
      <c r="Y506" s="37">
        <f>IF(ISNUMBER(I506),MAX(0,INDEX('913'!$F$6:$F$1205,I506)),0)</f>
        <v>0</v>
      </c>
      <c r="Z506" s="37">
        <f>IF(ISNUMBER(J506),MAX(0,INDEX('913'!$F$6:$F$1205,J506)),0)</f>
        <v>0</v>
      </c>
      <c r="AA506" s="37">
        <f>IF(ISNUMBER(K506),MAX(0,INDEX('913'!$F$6:$F$1205,K506)),0)</f>
        <v>0</v>
      </c>
      <c r="AB506" s="37">
        <f>IF(ISNUMBER(L506),MAX(0,INDEX('913'!$F$6:$F$1205,L506)),0)</f>
        <v>0</v>
      </c>
      <c r="AC506" s="37">
        <f>IF(ISNUMBER(M506),MAX(0,INDEX('913'!$F$6:$F$1205,M506)),0)</f>
        <v>0</v>
      </c>
      <c r="AD506" s="37">
        <f>IF(ISNUMBER(N506),MAX(0,INDEX('913'!$F$6:$F$1205,N506)),0)</f>
        <v>0</v>
      </c>
      <c r="AE506" s="37">
        <f>IF(ISNUMBER(O506),MAX(0,INDEX('913'!$F$6:$F$1205,O506)),0)</f>
        <v>0</v>
      </c>
      <c r="AF506" s="37">
        <f>IF(ISNUMBER(P506),MAX(0,INDEX('913'!$F$6:$F$1205,P506)),0)</f>
        <v>0</v>
      </c>
      <c r="AG506" s="32">
        <f>IF(ISNUMBER(I506),SQRT(INDEX('913'!$I$6:$I$1205,I506)^2+INDEX('913'!$J$6:$J$1205,I506)^2),0)</f>
        <v>0</v>
      </c>
      <c r="AH506" s="32">
        <f>IF(ISNUMBER(J506),SQRT(INDEX('913'!$I$6:$I$1205,J506)^2+INDEX('913'!$J$6:$J$1205,J506)^2),0)</f>
        <v>0</v>
      </c>
      <c r="AI506" s="32">
        <f>IF(ISNUMBER(K506),SQRT(INDEX('913'!$I$6:$I$1205,K506)^2+INDEX('913'!$J$6:$J$1205,K506)^2),0)</f>
        <v>0</v>
      </c>
      <c r="AJ506" s="32">
        <f>IF(ISNUMBER(L506),SQRT(INDEX('913'!$I$6:$I$1205,L506)^2+INDEX('913'!$J$6:$J$1205,L506)^2),0)</f>
        <v>0</v>
      </c>
      <c r="AK506" s="32">
        <f>IF(ISNUMBER(M506),SQRT(INDEX('913'!$I$6:$I$1205,M506)^2+INDEX('913'!$J$6:$J$1205,M506)^2),0)</f>
        <v>0</v>
      </c>
      <c r="AL506" s="32">
        <f>IF(ISNUMBER(N506),SQRT(INDEX('913'!$I$6:$I$1205,N506)^2+INDEX('913'!$J$6:$J$1205,N506)^2),0)</f>
        <v>0</v>
      </c>
      <c r="AM506" s="32">
        <f>IF(ISNUMBER(O506),SQRT(INDEX('913'!$I$6:$I$1205,O506)^2+INDEX('913'!$J$6:$J$1205,O506)^2),0)</f>
        <v>0</v>
      </c>
      <c r="AN506" s="49">
        <f>IF(ISNUMBER(P506),SQRT(INDEX('913'!$I$6:$I$1205,P506)^2+INDEX('913'!$J$6:$J$1205,P506)^2),0)</f>
        <v>0</v>
      </c>
      <c r="AO506" s="37">
        <f t="shared" si="121"/>
        <v>0</v>
      </c>
      <c r="AP506" s="37">
        <f t="shared" si="122"/>
        <v>0</v>
      </c>
      <c r="AQ506" s="33" t="e">
        <f>-100*'935'!W506*(AO506+AP506)/'11'!C$17</f>
        <v>#VALUE!</v>
      </c>
      <c r="AR506" s="37" t="e">
        <f t="shared" si="123"/>
        <v>#VALUE!</v>
      </c>
      <c r="AS506" s="52" t="e">
        <f t="shared" si="124"/>
        <v>#VALUE!</v>
      </c>
      <c r="AT506" s="32" t="e">
        <f>IF('935'!C506="VOID",0,('935'!C506*(1-'935'!X506/'11'!B$17)))</f>
        <v>#VALUE!</v>
      </c>
      <c r="AU506" s="52" t="e">
        <f>'935'!Q506*(1-'935'!Y506/'11'!C$17)/(1-'935'!X506/'11'!B$17)</f>
        <v>#VALUE!</v>
      </c>
      <c r="AV506" s="37" t="e">
        <f>INDEX('DNO totals'!$B$57:$G$57,IF('935'!K506,IF(MOD('935'!K506,1000),IF(MOD('935'!K506,100),IF(MOD('935'!K506,10),IF(MOD('935'!K506,1000)=1,6,5),4),3),2),1))</f>
        <v>#VALUE!</v>
      </c>
      <c r="AW506" s="52" t="e">
        <f t="shared" si="125"/>
        <v>#VALUE!</v>
      </c>
      <c r="AX506" s="32" t="e">
        <f>IF('935'!V506="VOID",0,'935'!V506*(1-'935'!X506/'11'!B$17))</f>
        <v>#VALUE!</v>
      </c>
      <c r="AY506" s="33" t="e">
        <f>IF(H506,-100*'Charging rates'!B$10/'11'!B$17*AX506/H506,0)</f>
        <v>#VALUE!</v>
      </c>
      <c r="AZ506" s="33" t="e">
        <f>IF(C506,'DNO totals'!B$41,0)</f>
        <v>#VALUE!</v>
      </c>
      <c r="BA506" s="33" t="e">
        <f t="shared" si="126"/>
        <v>#VALUE!</v>
      </c>
      <c r="BB506" s="33" t="e">
        <f t="shared" si="127"/>
        <v>#VALUE!</v>
      </c>
      <c r="BC506" s="53" t="e">
        <f t="shared" si="128"/>
        <v>#VALUE!</v>
      </c>
      <c r="BD506" s="32" t="e">
        <f>IF(AT506,'935'!H506*AT506/(AT506+D506+H506),0)</f>
        <v>#VALUE!</v>
      </c>
      <c r="BE506" s="32" t="e">
        <f>IF(H506,'935'!H506*H506/(AT506+D506+H506),0)</f>
        <v>#VALUE!</v>
      </c>
      <c r="BF506" s="32" t="e">
        <f>BD506*(1-'935'!X506/'11'!B$17)</f>
        <v>#VALUE!</v>
      </c>
      <c r="BG506" s="49" t="e">
        <f>BE506*(1-'935'!X506/'11'!B$17)</f>
        <v>#VALUE!</v>
      </c>
      <c r="BH506" s="52" t="e">
        <f>AV506*Parameters!B$6</f>
        <v>#VALUE!</v>
      </c>
      <c r="BI506" s="37" t="e">
        <f>IF('935'!$K506=1000,'Charging rates'!$C$38*$BH506/(1+'DNO totals'!$C$99)*'935'!$L506,0)</f>
        <v>#VALUE!</v>
      </c>
      <c r="BJ506" s="37" t="e">
        <f>IF(MOD('935'!$K506,1000)=100,'Charging rates'!$D$38*$BH506/(1+'DNO totals'!$D$99)*'935'!$M506,0)</f>
        <v>#VALUE!</v>
      </c>
      <c r="BK506" s="37" t="e">
        <f>IF(MOD('935'!$K506,100)=10,'Charging rates'!$E$38*$BH506/(1+'DNO totals'!$E$99)*'935'!$N506,0)</f>
        <v>#VALUE!</v>
      </c>
      <c r="BL506" s="37" t="e">
        <f>IF(AND(MOD('935'!$K506,10)&gt;0,MOD('935'!$K506,1000)&gt;1),'Charging rates'!$F$38*$BH506/(1+'DNO totals'!$F$99)*'935'!$O506,0)</f>
        <v>#VALUE!</v>
      </c>
      <c r="BM506" s="37" t="e">
        <f>IF(MOD('935'!$K506,1000)=1,'Charging rates'!$G$38*$BH506/(1+'DNO totals'!$G$99)*'935'!$P506,0)</f>
        <v>#VALUE!</v>
      </c>
      <c r="BN506" s="52" t="e">
        <f t="shared" si="129"/>
        <v>#VALUE!</v>
      </c>
      <c r="BO506" s="37" t="e">
        <f>IF('935'!$K506&gt;1000,'Charging rates'!$C$38*$AW506*'935'!$L506,0)</f>
        <v>#VALUE!</v>
      </c>
      <c r="BP506" s="37" t="e">
        <f>IF(MOD('935'!$K506,1000)&gt;100,'Charging rates'!$D$38*$AW506*'935'!$M506,0)</f>
        <v>#VALUE!</v>
      </c>
      <c r="BQ506" s="37" t="e">
        <f>IF(MOD('935'!$K506,100)&gt;10,'Charging rates'!$E$38*$AW506*'935'!$N506,0)</f>
        <v>#VALUE!</v>
      </c>
      <c r="BR506" s="52" t="e">
        <f t="shared" si="130"/>
        <v>#VALUE!</v>
      </c>
      <c r="BS506" s="48" t="e">
        <f>'935'!C506&lt;&gt;"VOID"</f>
        <v>#VALUE!</v>
      </c>
      <c r="BT506" s="33" t="e">
        <f>IF(BS506,(100/'11'!B$17*BD506*((1-'935'!I506)*'Charging rates'!B$51+'Charging rates'!B$63)),0)</f>
        <v>#VALUE!</v>
      </c>
      <c r="BU506" s="33" t="e">
        <f>100/'11'!B$17*BG506*('Charging rates'!B$51+'Charging rates'!B$63)</f>
        <v>#VALUE!</v>
      </c>
      <c r="BV506" s="33" t="e">
        <f>100/'11'!B$17*BE506*('Charging rates'!B$51+'Charging rates'!B$63)</f>
        <v>#VALUE!</v>
      </c>
      <c r="BW506" s="53" t="e">
        <f t="shared" si="131"/>
        <v>#VALUE!</v>
      </c>
      <c r="BX506" s="32" t="e">
        <f>AT506-('935'!T506*(1-'935'!X506/'11'!B$17))</f>
        <v>#VALUE!</v>
      </c>
      <c r="BY506" s="32">
        <f>0-IF(ISNUMBER(I506),INDEX('913'!$I$6:$I$1205,I506),0)-IF(ISNUMBER(J506),INDEX('913'!$I$6:$I$1205,J506),0)-IF(ISNUMBER(K506),INDEX('913'!$I$6:$I$1205,K506),0)-IF(ISNUMBER(L506),INDEX('913'!$I$6:$I$1205,L506),0)-IF(ISNUMBER(M506),INDEX('913'!$I$6:$I$1205,M506),0)-IF(ISNUMBER(N506),INDEX('913'!$I$6:$I$1205,N506),0)-IF(ISNUMBER(O506),INDEX('913'!$I$6:$I$1205,O506),0)-IF(ISNUMBER(P506),INDEX('913'!$I$6:$I$1205,P506),0)</f>
        <v>0</v>
      </c>
      <c r="BZ506" s="37">
        <f>IF(BY506=0,1,MAX(1,SQRT(BY506^2+(IF(ISNUMBER(I506),INDEX('913'!$J$6:$J$1205,I506),0)+IF(ISNUMBER(J506),INDEX('913'!$J$6:$J$1205,J506),0)+IF(ISNUMBER(K506),INDEX('913'!$J$6:$J$1205,K506),0)+IF(ISNUMBER(L506),INDEX('913'!$J$6:$J$1205,L506),0)+IF(ISNUMBER(M506),INDEX('913'!$J$6:$J$1205,M506),0)+IF(ISNUMBER(N506),INDEX('913'!$J$6:$J$1205,N506),0)+IF(ISNUMBER(O506),INDEX('913'!$J$6:$J$1205,O506),0)+IF(ISNUMBER(P506),INDEX('913'!$J$6:$J$1205,P506),0))^2)/BY506))</f>
        <v>1</v>
      </c>
      <c r="CA506" s="33" t="e">
        <f>100*AO506/'11'!B$17</f>
        <v>#VALUE!</v>
      </c>
      <c r="CB506" s="37" t="e">
        <f>100*(AP506*BZ506)/'11'!C$17</f>
        <v>#VALUE!</v>
      </c>
      <c r="CC506" s="37" t="e">
        <f t="shared" si="132"/>
        <v>#VALUE!</v>
      </c>
      <c r="CD506" s="33" t="e">
        <f t="shared" si="133"/>
        <v>#VALUE!</v>
      </c>
      <c r="CE506" s="54" t="e">
        <f>'11'!C$17-'935'!Y506</f>
        <v>#VALUE!</v>
      </c>
      <c r="CF506" s="37" t="e">
        <f>MAX('DNO totals'!B$312+0,MIN('935'!L506+0,'DNO totals'!B$304+0))</f>
        <v>#VALUE!</v>
      </c>
      <c r="CG506" s="37" t="e">
        <f>MAX('DNO totals'!C$312+0,MIN('935'!M506+0,'DNO totals'!C$304+0))</f>
        <v>#VALUE!</v>
      </c>
      <c r="CH506" s="37" t="e">
        <f>MAX('DNO totals'!D$312+0,MIN('935'!N506+0,'DNO totals'!D$304+0))</f>
        <v>#VALUE!</v>
      </c>
      <c r="CI506" s="37" t="e">
        <f>MAX('DNO totals'!E$312+0,MIN('935'!O506+0,'DNO totals'!E$304+0))</f>
        <v>#VALUE!</v>
      </c>
      <c r="CJ506" s="52" t="e">
        <f>MAX('DNO totals'!F$312+0,MIN('935'!P506+0,'DNO totals'!F$304+0))</f>
        <v>#VALUE!</v>
      </c>
      <c r="CK506" s="37" t="e">
        <f>IF('935'!$K506=1000,'Charging rates'!$C$38*$BH506/(1+'DNO totals'!$C$99)*$CF506,0)</f>
        <v>#VALUE!</v>
      </c>
      <c r="CL506" s="37" t="e">
        <f>IF(MOD('935'!$K506,1000)=100,'Charging rates'!$D$38*$BH506/(1+'DNO totals'!$D$99)*$CG506,0)</f>
        <v>#VALUE!</v>
      </c>
      <c r="CM506" s="37" t="e">
        <f>IF(MOD('935'!$K506,100)=10,'Charging rates'!$E$38*$BH506/(1+'DNO totals'!$E$99)*$CH506,0)</f>
        <v>#VALUE!</v>
      </c>
      <c r="CN506" s="37" t="e">
        <f>IF(AND(MOD('935'!$K506,10)&gt;0,MOD('935'!$K506,1000)&gt;1),'Charging rates'!$F$38*$BH506/(1+'DNO totals'!$F$99)*$CI506,0)</f>
        <v>#VALUE!</v>
      </c>
      <c r="CO506" s="37" t="e">
        <f>IF(MOD('935'!$K506,1000)=1,'Charging rates'!$G$38*$BH506/(1+'DNO totals'!$G$99)*$CJ506,0)</f>
        <v>#VALUE!</v>
      </c>
      <c r="CP506" s="52" t="e">
        <f t="shared" si="134"/>
        <v>#VALUE!</v>
      </c>
      <c r="CQ506" s="37" t="e">
        <f>IF('935'!$K506&gt;1000,'Charging rates'!$C$38*$AW506*$CF506,0)</f>
        <v>#VALUE!</v>
      </c>
      <c r="CR506" s="37" t="e">
        <f>IF(MOD('935'!$K506,1000)&gt;100,'Charging rates'!$D$38*$AW506*$CG506,0)</f>
        <v>#VALUE!</v>
      </c>
      <c r="CS506" s="37" t="e">
        <f>IF(MOD('935'!$K506,100)&gt;10,'Charging rates'!$E$38*$AW506*$CH506,0)</f>
        <v>#VALUE!</v>
      </c>
      <c r="CT506" s="52" t="e">
        <f t="shared" si="135"/>
        <v>#VALUE!</v>
      </c>
      <c r="CU506" s="33" t="e">
        <f>100*(AP506*'935'!Q506*BZ506)/'11'!B$17</f>
        <v>#VALUE!</v>
      </c>
      <c r="CV506" s="33" t="e">
        <f>100/'11'!B$17*'Charging rates'!B$10*AW506</f>
        <v>#VALUE!</v>
      </c>
      <c r="CW506" s="33" t="e">
        <f>IF(AT506=0,0,(1-BX506/AT506)*(CA506+IF('935'!Q506=0,0,(CB506*'935'!Q506*('11'!C$17-'935'!Y506)/('11'!B$17-'935'!X506)))))</f>
        <v>#VALUE!</v>
      </c>
      <c r="CX506" s="33" t="e">
        <f t="shared" si="136"/>
        <v>#VALUE!</v>
      </c>
      <c r="CY506" s="49" t="e">
        <f t="shared" si="137"/>
        <v>#VALUE!</v>
      </c>
      <c r="CZ506" s="32" t="e">
        <f>AT506*(Parameters!B$21+AU506)*IF('DNO totals'!B$323&lt;0,1,'935'!S506)</f>
        <v>#VALUE!</v>
      </c>
      <c r="DA506" s="52" t="e">
        <f>IF('DNO totals'!B$323&lt;0,1,'935'!S506)*(Parameters!B$21+AU506)</f>
        <v>#VALUE!</v>
      </c>
      <c r="DB506" s="37" t="e">
        <f>CX506+'Charging rates'!B$106*DA506*100/'11'!B$17</f>
        <v>#VALUE!</v>
      </c>
      <c r="DC506" s="37" t="e">
        <f>DB506+'Charging rates'!B$116*(Parameters!B$21+AU506)*100/'11'!B$17*IF('DNO totals'!B$323&lt;0,1,'935'!S506)</f>
        <v>#VALUE!</v>
      </c>
      <c r="DD506" s="37" t="e">
        <f>'Charging rates'!B$97*(CP506+CT506)*100/'11'!B$17</f>
        <v>#VALUE!</v>
      </c>
      <c r="DE506" s="33" t="e">
        <f>MAX(0-(CB506*AU506*'11'!C$17/'11'!B$17),DC506+DD506)</f>
        <v>#VALUE!</v>
      </c>
      <c r="DF506" s="37" t="e">
        <f>IF(BS506,IF(AU506=0,CC506,MAX(0,MIN(CC506,CC506+(DE506/'935'!Q506*('11'!B$17-'935'!X506)/('11'!C$17-'935'!Y506))))),0)</f>
        <v>#VALUE!</v>
      </c>
      <c r="DG506" s="33" t="e">
        <f t="shared" si="138"/>
        <v>#VALUE!</v>
      </c>
      <c r="DH506" s="53" t="e">
        <f t="shared" si="139"/>
        <v>#VALUE!</v>
      </c>
    </row>
    <row r="507" spans="1:112">
      <c r="A507" s="28">
        <v>407</v>
      </c>
      <c r="B507" s="47" t="e">
        <f>'935'!B507</f>
        <v>#VALUE!</v>
      </c>
      <c r="C507" s="48" t="e">
        <f>OR('935'!E507&lt;&gt;"VOID",'935'!F507&lt;&gt;"VOID",'935'!G507&lt;&gt;"VOID")</f>
        <v>#VALUE!</v>
      </c>
      <c r="D507" s="32" t="e">
        <f>IF('935'!D507="VOID",0,'935'!D507*(1-'935'!X507/'11'!B$17))</f>
        <v>#VALUE!</v>
      </c>
      <c r="E507" s="32" t="e">
        <f>IF('935'!E507="VOID",0,'935'!E507*(1-'935'!X507/'11'!B$17))</f>
        <v>#VALUE!</v>
      </c>
      <c r="F507" s="32" t="e">
        <f>IF('935'!F507="VOID",0,'935'!F507*(1-'935'!X507/'11'!B$17))</f>
        <v>#VALUE!</v>
      </c>
      <c r="G507" s="32" t="e">
        <f>IF('935'!G507="VOID",0,'935'!G507*(1-'935'!X507/'11'!B$17))</f>
        <v>#VALUE!</v>
      </c>
      <c r="H507" s="49" t="e">
        <f t="shared" si="120"/>
        <v>#VALUE!</v>
      </c>
      <c r="I507" s="50" t="e">
        <f>MATCH('935'!J507,'913'!$B$6:$B$1205,0)</f>
        <v>#VALUE!</v>
      </c>
      <c r="J507" s="50" t="e">
        <f>MATCH(INDEX('913'!$D$6:$D$1205,I507),'913'!$B$6:$B$1205,0)</f>
        <v>#VALUE!</v>
      </c>
      <c r="K507" s="50" t="e">
        <f>MATCH(INDEX('913'!$D$6:$D$1205,J507),'913'!$B$6:$B$1205,0)</f>
        <v>#VALUE!</v>
      </c>
      <c r="L507" s="50" t="e">
        <f>MATCH(INDEX('913'!$D$6:$D$1205,K507),'913'!$B$6:$B$1205,0)</f>
        <v>#VALUE!</v>
      </c>
      <c r="M507" s="50" t="e">
        <f>MATCH(INDEX('913'!$D$6:$D$1205,L507),'913'!$B$6:$B$1205,0)</f>
        <v>#VALUE!</v>
      </c>
      <c r="N507" s="50" t="e">
        <f>MATCH(INDEX('913'!$D$6:$D$1205,M507),'913'!$B$6:$B$1205,0)</f>
        <v>#VALUE!</v>
      </c>
      <c r="O507" s="50" t="e">
        <f>MATCH(INDEX('913'!$D$6:$D$1205,N507),'913'!$B$6:$B$1205,0)</f>
        <v>#VALUE!</v>
      </c>
      <c r="P507" s="51" t="e">
        <f>MATCH(INDEX('913'!$D$6:$D$1205,O507),'913'!$B$6:$B$1205,0)</f>
        <v>#VALUE!</v>
      </c>
      <c r="Q507" s="37">
        <f>IF(ISNUMBER(I507),MAX(0,INDEX('913'!$E$6:$E$1205,I507)),0)</f>
        <v>0</v>
      </c>
      <c r="R507" s="37">
        <f>IF(ISNUMBER(J507),MAX(0,INDEX('913'!$E$6:$E$1205,J507)),0)</f>
        <v>0</v>
      </c>
      <c r="S507" s="37">
        <f>IF(ISNUMBER(K507),MAX(0,INDEX('913'!$E$6:$E$1205,K507)),0)</f>
        <v>0</v>
      </c>
      <c r="T507" s="37">
        <f>IF(ISNUMBER(L507),MAX(0,INDEX('913'!$E$6:$E$1205,L507)),0)</f>
        <v>0</v>
      </c>
      <c r="U507" s="37">
        <f>IF(ISNUMBER(M507),MAX(0,INDEX('913'!$E$6:$E$1205,M507)),0)</f>
        <v>0</v>
      </c>
      <c r="V507" s="37">
        <f>IF(ISNUMBER(N507),MAX(0,INDEX('913'!$E$6:$E$1205,N507)),0)</f>
        <v>0</v>
      </c>
      <c r="W507" s="37">
        <f>IF(ISNUMBER(O507),MAX(0,INDEX('913'!$E$6:$E$1205,O507)),0)</f>
        <v>0</v>
      </c>
      <c r="X507" s="52">
        <f>IF(ISNUMBER(P507),MAX(0,INDEX('913'!$E$6:$E$1205,P507)),0)</f>
        <v>0</v>
      </c>
      <c r="Y507" s="37">
        <f>IF(ISNUMBER(I507),MAX(0,INDEX('913'!$F$6:$F$1205,I507)),0)</f>
        <v>0</v>
      </c>
      <c r="Z507" s="37">
        <f>IF(ISNUMBER(J507),MAX(0,INDEX('913'!$F$6:$F$1205,J507)),0)</f>
        <v>0</v>
      </c>
      <c r="AA507" s="37">
        <f>IF(ISNUMBER(K507),MAX(0,INDEX('913'!$F$6:$F$1205,K507)),0)</f>
        <v>0</v>
      </c>
      <c r="AB507" s="37">
        <f>IF(ISNUMBER(L507),MAX(0,INDEX('913'!$F$6:$F$1205,L507)),0)</f>
        <v>0</v>
      </c>
      <c r="AC507" s="37">
        <f>IF(ISNUMBER(M507),MAX(0,INDEX('913'!$F$6:$F$1205,M507)),0)</f>
        <v>0</v>
      </c>
      <c r="AD507" s="37">
        <f>IF(ISNUMBER(N507),MAX(0,INDEX('913'!$F$6:$F$1205,N507)),0)</f>
        <v>0</v>
      </c>
      <c r="AE507" s="37">
        <f>IF(ISNUMBER(O507),MAX(0,INDEX('913'!$F$6:$F$1205,O507)),0)</f>
        <v>0</v>
      </c>
      <c r="AF507" s="37">
        <f>IF(ISNUMBER(P507),MAX(0,INDEX('913'!$F$6:$F$1205,P507)),0)</f>
        <v>0</v>
      </c>
      <c r="AG507" s="32">
        <f>IF(ISNUMBER(I507),SQRT(INDEX('913'!$I$6:$I$1205,I507)^2+INDEX('913'!$J$6:$J$1205,I507)^2),0)</f>
        <v>0</v>
      </c>
      <c r="AH507" s="32">
        <f>IF(ISNUMBER(J507),SQRT(INDEX('913'!$I$6:$I$1205,J507)^2+INDEX('913'!$J$6:$J$1205,J507)^2),0)</f>
        <v>0</v>
      </c>
      <c r="AI507" s="32">
        <f>IF(ISNUMBER(K507),SQRT(INDEX('913'!$I$6:$I$1205,K507)^2+INDEX('913'!$J$6:$J$1205,K507)^2),0)</f>
        <v>0</v>
      </c>
      <c r="AJ507" s="32">
        <f>IF(ISNUMBER(L507),SQRT(INDEX('913'!$I$6:$I$1205,L507)^2+INDEX('913'!$J$6:$J$1205,L507)^2),0)</f>
        <v>0</v>
      </c>
      <c r="AK507" s="32">
        <f>IF(ISNUMBER(M507),SQRT(INDEX('913'!$I$6:$I$1205,M507)^2+INDEX('913'!$J$6:$J$1205,M507)^2),0)</f>
        <v>0</v>
      </c>
      <c r="AL507" s="32">
        <f>IF(ISNUMBER(N507),SQRT(INDEX('913'!$I$6:$I$1205,N507)^2+INDEX('913'!$J$6:$J$1205,N507)^2),0)</f>
        <v>0</v>
      </c>
      <c r="AM507" s="32">
        <f>IF(ISNUMBER(O507),SQRT(INDEX('913'!$I$6:$I$1205,O507)^2+INDEX('913'!$J$6:$J$1205,O507)^2),0)</f>
        <v>0</v>
      </c>
      <c r="AN507" s="49">
        <f>IF(ISNUMBER(P507),SQRT(INDEX('913'!$I$6:$I$1205,P507)^2+INDEX('913'!$J$6:$J$1205,P507)^2),0)</f>
        <v>0</v>
      </c>
      <c r="AO507" s="37">
        <f t="shared" si="121"/>
        <v>0</v>
      </c>
      <c r="AP507" s="37">
        <f t="shared" si="122"/>
        <v>0</v>
      </c>
      <c r="AQ507" s="33" t="e">
        <f>-100*'935'!W507*(AO507+AP507)/'11'!C$17</f>
        <v>#VALUE!</v>
      </c>
      <c r="AR507" s="37" t="e">
        <f t="shared" si="123"/>
        <v>#VALUE!</v>
      </c>
      <c r="AS507" s="52" t="e">
        <f t="shared" si="124"/>
        <v>#VALUE!</v>
      </c>
      <c r="AT507" s="32" t="e">
        <f>IF('935'!C507="VOID",0,('935'!C507*(1-'935'!X507/'11'!B$17)))</f>
        <v>#VALUE!</v>
      </c>
      <c r="AU507" s="52" t="e">
        <f>'935'!Q507*(1-'935'!Y507/'11'!C$17)/(1-'935'!X507/'11'!B$17)</f>
        <v>#VALUE!</v>
      </c>
      <c r="AV507" s="37" t="e">
        <f>INDEX('DNO totals'!$B$57:$G$57,IF('935'!K507,IF(MOD('935'!K507,1000),IF(MOD('935'!K507,100),IF(MOD('935'!K507,10),IF(MOD('935'!K507,1000)=1,6,5),4),3),2),1))</f>
        <v>#VALUE!</v>
      </c>
      <c r="AW507" s="52" t="e">
        <f t="shared" si="125"/>
        <v>#VALUE!</v>
      </c>
      <c r="AX507" s="32" t="e">
        <f>IF('935'!V507="VOID",0,'935'!V507*(1-'935'!X507/'11'!B$17))</f>
        <v>#VALUE!</v>
      </c>
      <c r="AY507" s="33" t="e">
        <f>IF(H507,-100*'Charging rates'!B$10/'11'!B$17*AX507/H507,0)</f>
        <v>#VALUE!</v>
      </c>
      <c r="AZ507" s="33" t="e">
        <f>IF(C507,'DNO totals'!B$41,0)</f>
        <v>#VALUE!</v>
      </c>
      <c r="BA507" s="33" t="e">
        <f t="shared" si="126"/>
        <v>#VALUE!</v>
      </c>
      <c r="BB507" s="33" t="e">
        <f t="shared" si="127"/>
        <v>#VALUE!</v>
      </c>
      <c r="BC507" s="53" t="e">
        <f t="shared" si="128"/>
        <v>#VALUE!</v>
      </c>
      <c r="BD507" s="32" t="e">
        <f>IF(AT507,'935'!H507*AT507/(AT507+D507+H507),0)</f>
        <v>#VALUE!</v>
      </c>
      <c r="BE507" s="32" t="e">
        <f>IF(H507,'935'!H507*H507/(AT507+D507+H507),0)</f>
        <v>#VALUE!</v>
      </c>
      <c r="BF507" s="32" t="e">
        <f>BD507*(1-'935'!X507/'11'!B$17)</f>
        <v>#VALUE!</v>
      </c>
      <c r="BG507" s="49" t="e">
        <f>BE507*(1-'935'!X507/'11'!B$17)</f>
        <v>#VALUE!</v>
      </c>
      <c r="BH507" s="52" t="e">
        <f>AV507*Parameters!B$6</f>
        <v>#VALUE!</v>
      </c>
      <c r="BI507" s="37" t="e">
        <f>IF('935'!$K507=1000,'Charging rates'!$C$38*$BH507/(1+'DNO totals'!$C$99)*'935'!$L507,0)</f>
        <v>#VALUE!</v>
      </c>
      <c r="BJ507" s="37" t="e">
        <f>IF(MOD('935'!$K507,1000)=100,'Charging rates'!$D$38*$BH507/(1+'DNO totals'!$D$99)*'935'!$M507,0)</f>
        <v>#VALUE!</v>
      </c>
      <c r="BK507" s="37" t="e">
        <f>IF(MOD('935'!$K507,100)=10,'Charging rates'!$E$38*$BH507/(1+'DNO totals'!$E$99)*'935'!$N507,0)</f>
        <v>#VALUE!</v>
      </c>
      <c r="BL507" s="37" t="e">
        <f>IF(AND(MOD('935'!$K507,10)&gt;0,MOD('935'!$K507,1000)&gt;1),'Charging rates'!$F$38*$BH507/(1+'DNO totals'!$F$99)*'935'!$O507,0)</f>
        <v>#VALUE!</v>
      </c>
      <c r="BM507" s="37" t="e">
        <f>IF(MOD('935'!$K507,1000)=1,'Charging rates'!$G$38*$BH507/(1+'DNO totals'!$G$99)*'935'!$P507,0)</f>
        <v>#VALUE!</v>
      </c>
      <c r="BN507" s="52" t="e">
        <f t="shared" si="129"/>
        <v>#VALUE!</v>
      </c>
      <c r="BO507" s="37" t="e">
        <f>IF('935'!$K507&gt;1000,'Charging rates'!$C$38*$AW507*'935'!$L507,0)</f>
        <v>#VALUE!</v>
      </c>
      <c r="BP507" s="37" t="e">
        <f>IF(MOD('935'!$K507,1000)&gt;100,'Charging rates'!$D$38*$AW507*'935'!$M507,0)</f>
        <v>#VALUE!</v>
      </c>
      <c r="BQ507" s="37" t="e">
        <f>IF(MOD('935'!$K507,100)&gt;10,'Charging rates'!$E$38*$AW507*'935'!$N507,0)</f>
        <v>#VALUE!</v>
      </c>
      <c r="BR507" s="52" t="e">
        <f t="shared" si="130"/>
        <v>#VALUE!</v>
      </c>
      <c r="BS507" s="48" t="e">
        <f>'935'!C507&lt;&gt;"VOID"</f>
        <v>#VALUE!</v>
      </c>
      <c r="BT507" s="33" t="e">
        <f>IF(BS507,(100/'11'!B$17*BD507*((1-'935'!I507)*'Charging rates'!B$51+'Charging rates'!B$63)),0)</f>
        <v>#VALUE!</v>
      </c>
      <c r="BU507" s="33" t="e">
        <f>100/'11'!B$17*BG507*('Charging rates'!B$51+'Charging rates'!B$63)</f>
        <v>#VALUE!</v>
      </c>
      <c r="BV507" s="33" t="e">
        <f>100/'11'!B$17*BE507*('Charging rates'!B$51+'Charging rates'!B$63)</f>
        <v>#VALUE!</v>
      </c>
      <c r="BW507" s="53" t="e">
        <f t="shared" si="131"/>
        <v>#VALUE!</v>
      </c>
      <c r="BX507" s="32" t="e">
        <f>AT507-('935'!T507*(1-'935'!X507/'11'!B$17))</f>
        <v>#VALUE!</v>
      </c>
      <c r="BY507" s="32">
        <f>0-IF(ISNUMBER(I507),INDEX('913'!$I$6:$I$1205,I507),0)-IF(ISNUMBER(J507),INDEX('913'!$I$6:$I$1205,J507),0)-IF(ISNUMBER(K507),INDEX('913'!$I$6:$I$1205,K507),0)-IF(ISNUMBER(L507),INDEX('913'!$I$6:$I$1205,L507),0)-IF(ISNUMBER(M507),INDEX('913'!$I$6:$I$1205,M507),0)-IF(ISNUMBER(N507),INDEX('913'!$I$6:$I$1205,N507),0)-IF(ISNUMBER(O507),INDEX('913'!$I$6:$I$1205,O507),0)-IF(ISNUMBER(P507),INDEX('913'!$I$6:$I$1205,P507),0)</f>
        <v>0</v>
      </c>
      <c r="BZ507" s="37">
        <f>IF(BY507=0,1,MAX(1,SQRT(BY507^2+(IF(ISNUMBER(I507),INDEX('913'!$J$6:$J$1205,I507),0)+IF(ISNUMBER(J507),INDEX('913'!$J$6:$J$1205,J507),0)+IF(ISNUMBER(K507),INDEX('913'!$J$6:$J$1205,K507),0)+IF(ISNUMBER(L507),INDEX('913'!$J$6:$J$1205,L507),0)+IF(ISNUMBER(M507),INDEX('913'!$J$6:$J$1205,M507),0)+IF(ISNUMBER(N507),INDEX('913'!$J$6:$J$1205,N507),0)+IF(ISNUMBER(O507),INDEX('913'!$J$6:$J$1205,O507),0)+IF(ISNUMBER(P507),INDEX('913'!$J$6:$J$1205,P507),0))^2)/BY507))</f>
        <v>1</v>
      </c>
      <c r="CA507" s="33" t="e">
        <f>100*AO507/'11'!B$17</f>
        <v>#VALUE!</v>
      </c>
      <c r="CB507" s="37" t="e">
        <f>100*(AP507*BZ507)/'11'!C$17</f>
        <v>#VALUE!</v>
      </c>
      <c r="CC507" s="37" t="e">
        <f t="shared" si="132"/>
        <v>#VALUE!</v>
      </c>
      <c r="CD507" s="33" t="e">
        <f t="shared" si="133"/>
        <v>#VALUE!</v>
      </c>
      <c r="CE507" s="54" t="e">
        <f>'11'!C$17-'935'!Y507</f>
        <v>#VALUE!</v>
      </c>
      <c r="CF507" s="37" t="e">
        <f>MAX('DNO totals'!B$312+0,MIN('935'!L507+0,'DNO totals'!B$304+0))</f>
        <v>#VALUE!</v>
      </c>
      <c r="CG507" s="37" t="e">
        <f>MAX('DNO totals'!C$312+0,MIN('935'!M507+0,'DNO totals'!C$304+0))</f>
        <v>#VALUE!</v>
      </c>
      <c r="CH507" s="37" t="e">
        <f>MAX('DNO totals'!D$312+0,MIN('935'!N507+0,'DNO totals'!D$304+0))</f>
        <v>#VALUE!</v>
      </c>
      <c r="CI507" s="37" t="e">
        <f>MAX('DNO totals'!E$312+0,MIN('935'!O507+0,'DNO totals'!E$304+0))</f>
        <v>#VALUE!</v>
      </c>
      <c r="CJ507" s="52" t="e">
        <f>MAX('DNO totals'!F$312+0,MIN('935'!P507+0,'DNO totals'!F$304+0))</f>
        <v>#VALUE!</v>
      </c>
      <c r="CK507" s="37" t="e">
        <f>IF('935'!$K507=1000,'Charging rates'!$C$38*$BH507/(1+'DNO totals'!$C$99)*$CF507,0)</f>
        <v>#VALUE!</v>
      </c>
      <c r="CL507" s="37" t="e">
        <f>IF(MOD('935'!$K507,1000)=100,'Charging rates'!$D$38*$BH507/(1+'DNO totals'!$D$99)*$CG507,0)</f>
        <v>#VALUE!</v>
      </c>
      <c r="CM507" s="37" t="e">
        <f>IF(MOD('935'!$K507,100)=10,'Charging rates'!$E$38*$BH507/(1+'DNO totals'!$E$99)*$CH507,0)</f>
        <v>#VALUE!</v>
      </c>
      <c r="CN507" s="37" t="e">
        <f>IF(AND(MOD('935'!$K507,10)&gt;0,MOD('935'!$K507,1000)&gt;1),'Charging rates'!$F$38*$BH507/(1+'DNO totals'!$F$99)*$CI507,0)</f>
        <v>#VALUE!</v>
      </c>
      <c r="CO507" s="37" t="e">
        <f>IF(MOD('935'!$K507,1000)=1,'Charging rates'!$G$38*$BH507/(1+'DNO totals'!$G$99)*$CJ507,0)</f>
        <v>#VALUE!</v>
      </c>
      <c r="CP507" s="52" t="e">
        <f t="shared" si="134"/>
        <v>#VALUE!</v>
      </c>
      <c r="CQ507" s="37" t="e">
        <f>IF('935'!$K507&gt;1000,'Charging rates'!$C$38*$AW507*$CF507,0)</f>
        <v>#VALUE!</v>
      </c>
      <c r="CR507" s="37" t="e">
        <f>IF(MOD('935'!$K507,1000)&gt;100,'Charging rates'!$D$38*$AW507*$CG507,0)</f>
        <v>#VALUE!</v>
      </c>
      <c r="CS507" s="37" t="e">
        <f>IF(MOD('935'!$K507,100)&gt;10,'Charging rates'!$E$38*$AW507*$CH507,0)</f>
        <v>#VALUE!</v>
      </c>
      <c r="CT507" s="52" t="e">
        <f t="shared" si="135"/>
        <v>#VALUE!</v>
      </c>
      <c r="CU507" s="33" t="e">
        <f>100*(AP507*'935'!Q507*BZ507)/'11'!B$17</f>
        <v>#VALUE!</v>
      </c>
      <c r="CV507" s="33" t="e">
        <f>100/'11'!B$17*'Charging rates'!B$10*AW507</f>
        <v>#VALUE!</v>
      </c>
      <c r="CW507" s="33" t="e">
        <f>IF(AT507=0,0,(1-BX507/AT507)*(CA507+IF('935'!Q507=0,0,(CB507*'935'!Q507*('11'!C$17-'935'!Y507)/('11'!B$17-'935'!X507)))))</f>
        <v>#VALUE!</v>
      </c>
      <c r="CX507" s="33" t="e">
        <f t="shared" si="136"/>
        <v>#VALUE!</v>
      </c>
      <c r="CY507" s="49" t="e">
        <f t="shared" si="137"/>
        <v>#VALUE!</v>
      </c>
      <c r="CZ507" s="32" t="e">
        <f>AT507*(Parameters!B$21+AU507)*IF('DNO totals'!B$323&lt;0,1,'935'!S507)</f>
        <v>#VALUE!</v>
      </c>
      <c r="DA507" s="52" t="e">
        <f>IF('DNO totals'!B$323&lt;0,1,'935'!S507)*(Parameters!B$21+AU507)</f>
        <v>#VALUE!</v>
      </c>
      <c r="DB507" s="37" t="e">
        <f>CX507+'Charging rates'!B$106*DA507*100/'11'!B$17</f>
        <v>#VALUE!</v>
      </c>
      <c r="DC507" s="37" t="e">
        <f>DB507+'Charging rates'!B$116*(Parameters!B$21+AU507)*100/'11'!B$17*IF('DNO totals'!B$323&lt;0,1,'935'!S507)</f>
        <v>#VALUE!</v>
      </c>
      <c r="DD507" s="37" t="e">
        <f>'Charging rates'!B$97*(CP507+CT507)*100/'11'!B$17</f>
        <v>#VALUE!</v>
      </c>
      <c r="DE507" s="33" t="e">
        <f>MAX(0-(CB507*AU507*'11'!C$17/'11'!B$17),DC507+DD507)</f>
        <v>#VALUE!</v>
      </c>
      <c r="DF507" s="37" t="e">
        <f>IF(BS507,IF(AU507=0,CC507,MAX(0,MIN(CC507,CC507+(DE507/'935'!Q507*('11'!B$17-'935'!X507)/('11'!C$17-'935'!Y507))))),0)</f>
        <v>#VALUE!</v>
      </c>
      <c r="DG507" s="33" t="e">
        <f t="shared" si="138"/>
        <v>#VALUE!</v>
      </c>
      <c r="DH507" s="53" t="e">
        <f t="shared" si="139"/>
        <v>#VALUE!</v>
      </c>
    </row>
    <row r="508" spans="1:112">
      <c r="A508" s="28">
        <v>408</v>
      </c>
      <c r="B508" s="47" t="e">
        <f>'935'!B508</f>
        <v>#VALUE!</v>
      </c>
      <c r="C508" s="48" t="e">
        <f>OR('935'!E508&lt;&gt;"VOID",'935'!F508&lt;&gt;"VOID",'935'!G508&lt;&gt;"VOID")</f>
        <v>#VALUE!</v>
      </c>
      <c r="D508" s="32" t="e">
        <f>IF('935'!D508="VOID",0,'935'!D508*(1-'935'!X508/'11'!B$17))</f>
        <v>#VALUE!</v>
      </c>
      <c r="E508" s="32" t="e">
        <f>IF('935'!E508="VOID",0,'935'!E508*(1-'935'!X508/'11'!B$17))</f>
        <v>#VALUE!</v>
      </c>
      <c r="F508" s="32" t="e">
        <f>IF('935'!F508="VOID",0,'935'!F508*(1-'935'!X508/'11'!B$17))</f>
        <v>#VALUE!</v>
      </c>
      <c r="G508" s="32" t="e">
        <f>IF('935'!G508="VOID",0,'935'!G508*(1-'935'!X508/'11'!B$17))</f>
        <v>#VALUE!</v>
      </c>
      <c r="H508" s="49" t="e">
        <f t="shared" si="120"/>
        <v>#VALUE!</v>
      </c>
      <c r="I508" s="50" t="e">
        <f>MATCH('935'!J508,'913'!$B$6:$B$1205,0)</f>
        <v>#VALUE!</v>
      </c>
      <c r="J508" s="50" t="e">
        <f>MATCH(INDEX('913'!$D$6:$D$1205,I508),'913'!$B$6:$B$1205,0)</f>
        <v>#VALUE!</v>
      </c>
      <c r="K508" s="50" t="e">
        <f>MATCH(INDEX('913'!$D$6:$D$1205,J508),'913'!$B$6:$B$1205,0)</f>
        <v>#VALUE!</v>
      </c>
      <c r="L508" s="50" t="e">
        <f>MATCH(INDEX('913'!$D$6:$D$1205,K508),'913'!$B$6:$B$1205,0)</f>
        <v>#VALUE!</v>
      </c>
      <c r="M508" s="50" t="e">
        <f>MATCH(INDEX('913'!$D$6:$D$1205,L508),'913'!$B$6:$B$1205,0)</f>
        <v>#VALUE!</v>
      </c>
      <c r="N508" s="50" t="e">
        <f>MATCH(INDEX('913'!$D$6:$D$1205,M508),'913'!$B$6:$B$1205,0)</f>
        <v>#VALUE!</v>
      </c>
      <c r="O508" s="50" t="e">
        <f>MATCH(INDEX('913'!$D$6:$D$1205,N508),'913'!$B$6:$B$1205,0)</f>
        <v>#VALUE!</v>
      </c>
      <c r="P508" s="51" t="e">
        <f>MATCH(INDEX('913'!$D$6:$D$1205,O508),'913'!$B$6:$B$1205,0)</f>
        <v>#VALUE!</v>
      </c>
      <c r="Q508" s="37">
        <f>IF(ISNUMBER(I508),MAX(0,INDEX('913'!$E$6:$E$1205,I508)),0)</f>
        <v>0</v>
      </c>
      <c r="R508" s="37">
        <f>IF(ISNUMBER(J508),MAX(0,INDEX('913'!$E$6:$E$1205,J508)),0)</f>
        <v>0</v>
      </c>
      <c r="S508" s="37">
        <f>IF(ISNUMBER(K508),MAX(0,INDEX('913'!$E$6:$E$1205,K508)),0)</f>
        <v>0</v>
      </c>
      <c r="T508" s="37">
        <f>IF(ISNUMBER(L508),MAX(0,INDEX('913'!$E$6:$E$1205,L508)),0)</f>
        <v>0</v>
      </c>
      <c r="U508" s="37">
        <f>IF(ISNUMBER(M508),MAX(0,INDEX('913'!$E$6:$E$1205,M508)),0)</f>
        <v>0</v>
      </c>
      <c r="V508" s="37">
        <f>IF(ISNUMBER(N508),MAX(0,INDEX('913'!$E$6:$E$1205,N508)),0)</f>
        <v>0</v>
      </c>
      <c r="W508" s="37">
        <f>IF(ISNUMBER(O508),MAX(0,INDEX('913'!$E$6:$E$1205,O508)),0)</f>
        <v>0</v>
      </c>
      <c r="X508" s="52">
        <f>IF(ISNUMBER(P508),MAX(0,INDEX('913'!$E$6:$E$1205,P508)),0)</f>
        <v>0</v>
      </c>
      <c r="Y508" s="37">
        <f>IF(ISNUMBER(I508),MAX(0,INDEX('913'!$F$6:$F$1205,I508)),0)</f>
        <v>0</v>
      </c>
      <c r="Z508" s="37">
        <f>IF(ISNUMBER(J508),MAX(0,INDEX('913'!$F$6:$F$1205,J508)),0)</f>
        <v>0</v>
      </c>
      <c r="AA508" s="37">
        <f>IF(ISNUMBER(K508),MAX(0,INDEX('913'!$F$6:$F$1205,K508)),0)</f>
        <v>0</v>
      </c>
      <c r="AB508" s="37">
        <f>IF(ISNUMBER(L508),MAX(0,INDEX('913'!$F$6:$F$1205,L508)),0)</f>
        <v>0</v>
      </c>
      <c r="AC508" s="37">
        <f>IF(ISNUMBER(M508),MAX(0,INDEX('913'!$F$6:$F$1205,M508)),0)</f>
        <v>0</v>
      </c>
      <c r="AD508" s="37">
        <f>IF(ISNUMBER(N508),MAX(0,INDEX('913'!$F$6:$F$1205,N508)),0)</f>
        <v>0</v>
      </c>
      <c r="AE508" s="37">
        <f>IF(ISNUMBER(O508),MAX(0,INDEX('913'!$F$6:$F$1205,O508)),0)</f>
        <v>0</v>
      </c>
      <c r="AF508" s="37">
        <f>IF(ISNUMBER(P508),MAX(0,INDEX('913'!$F$6:$F$1205,P508)),0)</f>
        <v>0</v>
      </c>
      <c r="AG508" s="32">
        <f>IF(ISNUMBER(I508),SQRT(INDEX('913'!$I$6:$I$1205,I508)^2+INDEX('913'!$J$6:$J$1205,I508)^2),0)</f>
        <v>0</v>
      </c>
      <c r="AH508" s="32">
        <f>IF(ISNUMBER(J508),SQRT(INDEX('913'!$I$6:$I$1205,J508)^2+INDEX('913'!$J$6:$J$1205,J508)^2),0)</f>
        <v>0</v>
      </c>
      <c r="AI508" s="32">
        <f>IF(ISNUMBER(K508),SQRT(INDEX('913'!$I$6:$I$1205,K508)^2+INDEX('913'!$J$6:$J$1205,K508)^2),0)</f>
        <v>0</v>
      </c>
      <c r="AJ508" s="32">
        <f>IF(ISNUMBER(L508),SQRT(INDEX('913'!$I$6:$I$1205,L508)^2+INDEX('913'!$J$6:$J$1205,L508)^2),0)</f>
        <v>0</v>
      </c>
      <c r="AK508" s="32">
        <f>IF(ISNUMBER(M508),SQRT(INDEX('913'!$I$6:$I$1205,M508)^2+INDEX('913'!$J$6:$J$1205,M508)^2),0)</f>
        <v>0</v>
      </c>
      <c r="AL508" s="32">
        <f>IF(ISNUMBER(N508),SQRT(INDEX('913'!$I$6:$I$1205,N508)^2+INDEX('913'!$J$6:$J$1205,N508)^2),0)</f>
        <v>0</v>
      </c>
      <c r="AM508" s="32">
        <f>IF(ISNUMBER(O508),SQRT(INDEX('913'!$I$6:$I$1205,O508)^2+INDEX('913'!$J$6:$J$1205,O508)^2),0)</f>
        <v>0</v>
      </c>
      <c r="AN508" s="49">
        <f>IF(ISNUMBER(P508),SQRT(INDEX('913'!$I$6:$I$1205,P508)^2+INDEX('913'!$J$6:$J$1205,P508)^2),0)</f>
        <v>0</v>
      </c>
      <c r="AO508" s="37">
        <f t="shared" si="121"/>
        <v>0</v>
      </c>
      <c r="AP508" s="37">
        <f t="shared" si="122"/>
        <v>0</v>
      </c>
      <c r="AQ508" s="33" t="e">
        <f>-100*'935'!W508*(AO508+AP508)/'11'!C$17</f>
        <v>#VALUE!</v>
      </c>
      <c r="AR508" s="37" t="e">
        <f t="shared" si="123"/>
        <v>#VALUE!</v>
      </c>
      <c r="AS508" s="52" t="e">
        <f t="shared" si="124"/>
        <v>#VALUE!</v>
      </c>
      <c r="AT508" s="32" t="e">
        <f>IF('935'!C508="VOID",0,('935'!C508*(1-'935'!X508/'11'!B$17)))</f>
        <v>#VALUE!</v>
      </c>
      <c r="AU508" s="52" t="e">
        <f>'935'!Q508*(1-'935'!Y508/'11'!C$17)/(1-'935'!X508/'11'!B$17)</f>
        <v>#VALUE!</v>
      </c>
      <c r="AV508" s="37" t="e">
        <f>INDEX('DNO totals'!$B$57:$G$57,IF('935'!K508,IF(MOD('935'!K508,1000),IF(MOD('935'!K508,100),IF(MOD('935'!K508,10),IF(MOD('935'!K508,1000)=1,6,5),4),3),2),1))</f>
        <v>#VALUE!</v>
      </c>
      <c r="AW508" s="52" t="e">
        <f t="shared" si="125"/>
        <v>#VALUE!</v>
      </c>
      <c r="AX508" s="32" t="e">
        <f>IF('935'!V508="VOID",0,'935'!V508*(1-'935'!X508/'11'!B$17))</f>
        <v>#VALUE!</v>
      </c>
      <c r="AY508" s="33" t="e">
        <f>IF(H508,-100*'Charging rates'!B$10/'11'!B$17*AX508/H508,0)</f>
        <v>#VALUE!</v>
      </c>
      <c r="AZ508" s="33" t="e">
        <f>IF(C508,'DNO totals'!B$41,0)</f>
        <v>#VALUE!</v>
      </c>
      <c r="BA508" s="33" t="e">
        <f t="shared" si="126"/>
        <v>#VALUE!</v>
      </c>
      <c r="BB508" s="33" t="e">
        <f t="shared" si="127"/>
        <v>#VALUE!</v>
      </c>
      <c r="BC508" s="53" t="e">
        <f t="shared" si="128"/>
        <v>#VALUE!</v>
      </c>
      <c r="BD508" s="32" t="e">
        <f>IF(AT508,'935'!H508*AT508/(AT508+D508+H508),0)</f>
        <v>#VALUE!</v>
      </c>
      <c r="BE508" s="32" t="e">
        <f>IF(H508,'935'!H508*H508/(AT508+D508+H508),0)</f>
        <v>#VALUE!</v>
      </c>
      <c r="BF508" s="32" t="e">
        <f>BD508*(1-'935'!X508/'11'!B$17)</f>
        <v>#VALUE!</v>
      </c>
      <c r="BG508" s="49" t="e">
        <f>BE508*(1-'935'!X508/'11'!B$17)</f>
        <v>#VALUE!</v>
      </c>
      <c r="BH508" s="52" t="e">
        <f>AV508*Parameters!B$6</f>
        <v>#VALUE!</v>
      </c>
      <c r="BI508" s="37" t="e">
        <f>IF('935'!$K508=1000,'Charging rates'!$C$38*$BH508/(1+'DNO totals'!$C$99)*'935'!$L508,0)</f>
        <v>#VALUE!</v>
      </c>
      <c r="BJ508" s="37" t="e">
        <f>IF(MOD('935'!$K508,1000)=100,'Charging rates'!$D$38*$BH508/(1+'DNO totals'!$D$99)*'935'!$M508,0)</f>
        <v>#VALUE!</v>
      </c>
      <c r="BK508" s="37" t="e">
        <f>IF(MOD('935'!$K508,100)=10,'Charging rates'!$E$38*$BH508/(1+'DNO totals'!$E$99)*'935'!$N508,0)</f>
        <v>#VALUE!</v>
      </c>
      <c r="BL508" s="37" t="e">
        <f>IF(AND(MOD('935'!$K508,10)&gt;0,MOD('935'!$K508,1000)&gt;1),'Charging rates'!$F$38*$BH508/(1+'DNO totals'!$F$99)*'935'!$O508,0)</f>
        <v>#VALUE!</v>
      </c>
      <c r="BM508" s="37" t="e">
        <f>IF(MOD('935'!$K508,1000)=1,'Charging rates'!$G$38*$BH508/(1+'DNO totals'!$G$99)*'935'!$P508,0)</f>
        <v>#VALUE!</v>
      </c>
      <c r="BN508" s="52" t="e">
        <f t="shared" si="129"/>
        <v>#VALUE!</v>
      </c>
      <c r="BO508" s="37" t="e">
        <f>IF('935'!$K508&gt;1000,'Charging rates'!$C$38*$AW508*'935'!$L508,0)</f>
        <v>#VALUE!</v>
      </c>
      <c r="BP508" s="37" t="e">
        <f>IF(MOD('935'!$K508,1000)&gt;100,'Charging rates'!$D$38*$AW508*'935'!$M508,0)</f>
        <v>#VALUE!</v>
      </c>
      <c r="BQ508" s="37" t="e">
        <f>IF(MOD('935'!$K508,100)&gt;10,'Charging rates'!$E$38*$AW508*'935'!$N508,0)</f>
        <v>#VALUE!</v>
      </c>
      <c r="BR508" s="52" t="e">
        <f t="shared" si="130"/>
        <v>#VALUE!</v>
      </c>
      <c r="BS508" s="48" t="e">
        <f>'935'!C508&lt;&gt;"VOID"</f>
        <v>#VALUE!</v>
      </c>
      <c r="BT508" s="33" t="e">
        <f>IF(BS508,(100/'11'!B$17*BD508*((1-'935'!I508)*'Charging rates'!B$51+'Charging rates'!B$63)),0)</f>
        <v>#VALUE!</v>
      </c>
      <c r="BU508" s="33" t="e">
        <f>100/'11'!B$17*BG508*('Charging rates'!B$51+'Charging rates'!B$63)</f>
        <v>#VALUE!</v>
      </c>
      <c r="BV508" s="33" t="e">
        <f>100/'11'!B$17*BE508*('Charging rates'!B$51+'Charging rates'!B$63)</f>
        <v>#VALUE!</v>
      </c>
      <c r="BW508" s="53" t="e">
        <f t="shared" si="131"/>
        <v>#VALUE!</v>
      </c>
      <c r="BX508" s="32" t="e">
        <f>AT508-('935'!T508*(1-'935'!X508/'11'!B$17))</f>
        <v>#VALUE!</v>
      </c>
      <c r="BY508" s="32">
        <f>0-IF(ISNUMBER(I508),INDEX('913'!$I$6:$I$1205,I508),0)-IF(ISNUMBER(J508),INDEX('913'!$I$6:$I$1205,J508),0)-IF(ISNUMBER(K508),INDEX('913'!$I$6:$I$1205,K508),0)-IF(ISNUMBER(L508),INDEX('913'!$I$6:$I$1205,L508),0)-IF(ISNUMBER(M508),INDEX('913'!$I$6:$I$1205,M508),0)-IF(ISNUMBER(N508),INDEX('913'!$I$6:$I$1205,N508),0)-IF(ISNUMBER(O508),INDEX('913'!$I$6:$I$1205,O508),0)-IF(ISNUMBER(P508),INDEX('913'!$I$6:$I$1205,P508),0)</f>
        <v>0</v>
      </c>
      <c r="BZ508" s="37">
        <f>IF(BY508=0,1,MAX(1,SQRT(BY508^2+(IF(ISNUMBER(I508),INDEX('913'!$J$6:$J$1205,I508),0)+IF(ISNUMBER(J508),INDEX('913'!$J$6:$J$1205,J508),0)+IF(ISNUMBER(K508),INDEX('913'!$J$6:$J$1205,K508),0)+IF(ISNUMBER(L508),INDEX('913'!$J$6:$J$1205,L508),0)+IF(ISNUMBER(M508),INDEX('913'!$J$6:$J$1205,M508),0)+IF(ISNUMBER(N508),INDEX('913'!$J$6:$J$1205,N508),0)+IF(ISNUMBER(O508),INDEX('913'!$J$6:$J$1205,O508),0)+IF(ISNUMBER(P508),INDEX('913'!$J$6:$J$1205,P508),0))^2)/BY508))</f>
        <v>1</v>
      </c>
      <c r="CA508" s="33" t="e">
        <f>100*AO508/'11'!B$17</f>
        <v>#VALUE!</v>
      </c>
      <c r="CB508" s="37" t="e">
        <f>100*(AP508*BZ508)/'11'!C$17</f>
        <v>#VALUE!</v>
      </c>
      <c r="CC508" s="37" t="e">
        <f t="shared" si="132"/>
        <v>#VALUE!</v>
      </c>
      <c r="CD508" s="33" t="e">
        <f t="shared" si="133"/>
        <v>#VALUE!</v>
      </c>
      <c r="CE508" s="54" t="e">
        <f>'11'!C$17-'935'!Y508</f>
        <v>#VALUE!</v>
      </c>
      <c r="CF508" s="37" t="e">
        <f>MAX('DNO totals'!B$312+0,MIN('935'!L508+0,'DNO totals'!B$304+0))</f>
        <v>#VALUE!</v>
      </c>
      <c r="CG508" s="37" t="e">
        <f>MAX('DNO totals'!C$312+0,MIN('935'!M508+0,'DNO totals'!C$304+0))</f>
        <v>#VALUE!</v>
      </c>
      <c r="CH508" s="37" t="e">
        <f>MAX('DNO totals'!D$312+0,MIN('935'!N508+0,'DNO totals'!D$304+0))</f>
        <v>#VALUE!</v>
      </c>
      <c r="CI508" s="37" t="e">
        <f>MAX('DNO totals'!E$312+0,MIN('935'!O508+0,'DNO totals'!E$304+0))</f>
        <v>#VALUE!</v>
      </c>
      <c r="CJ508" s="52" t="e">
        <f>MAX('DNO totals'!F$312+0,MIN('935'!P508+0,'DNO totals'!F$304+0))</f>
        <v>#VALUE!</v>
      </c>
      <c r="CK508" s="37" t="e">
        <f>IF('935'!$K508=1000,'Charging rates'!$C$38*$BH508/(1+'DNO totals'!$C$99)*$CF508,0)</f>
        <v>#VALUE!</v>
      </c>
      <c r="CL508" s="37" t="e">
        <f>IF(MOD('935'!$K508,1000)=100,'Charging rates'!$D$38*$BH508/(1+'DNO totals'!$D$99)*$CG508,0)</f>
        <v>#VALUE!</v>
      </c>
      <c r="CM508" s="37" t="e">
        <f>IF(MOD('935'!$K508,100)=10,'Charging rates'!$E$38*$BH508/(1+'DNO totals'!$E$99)*$CH508,0)</f>
        <v>#VALUE!</v>
      </c>
      <c r="CN508" s="37" t="e">
        <f>IF(AND(MOD('935'!$K508,10)&gt;0,MOD('935'!$K508,1000)&gt;1),'Charging rates'!$F$38*$BH508/(1+'DNO totals'!$F$99)*$CI508,0)</f>
        <v>#VALUE!</v>
      </c>
      <c r="CO508" s="37" t="e">
        <f>IF(MOD('935'!$K508,1000)=1,'Charging rates'!$G$38*$BH508/(1+'DNO totals'!$G$99)*$CJ508,0)</f>
        <v>#VALUE!</v>
      </c>
      <c r="CP508" s="52" t="e">
        <f t="shared" si="134"/>
        <v>#VALUE!</v>
      </c>
      <c r="CQ508" s="37" t="e">
        <f>IF('935'!$K508&gt;1000,'Charging rates'!$C$38*$AW508*$CF508,0)</f>
        <v>#VALUE!</v>
      </c>
      <c r="CR508" s="37" t="e">
        <f>IF(MOD('935'!$K508,1000)&gt;100,'Charging rates'!$D$38*$AW508*$CG508,0)</f>
        <v>#VALUE!</v>
      </c>
      <c r="CS508" s="37" t="e">
        <f>IF(MOD('935'!$K508,100)&gt;10,'Charging rates'!$E$38*$AW508*$CH508,0)</f>
        <v>#VALUE!</v>
      </c>
      <c r="CT508" s="52" t="e">
        <f t="shared" si="135"/>
        <v>#VALUE!</v>
      </c>
      <c r="CU508" s="33" t="e">
        <f>100*(AP508*'935'!Q508*BZ508)/'11'!B$17</f>
        <v>#VALUE!</v>
      </c>
      <c r="CV508" s="33" t="e">
        <f>100/'11'!B$17*'Charging rates'!B$10*AW508</f>
        <v>#VALUE!</v>
      </c>
      <c r="CW508" s="33" t="e">
        <f>IF(AT508=0,0,(1-BX508/AT508)*(CA508+IF('935'!Q508=0,0,(CB508*'935'!Q508*('11'!C$17-'935'!Y508)/('11'!B$17-'935'!X508)))))</f>
        <v>#VALUE!</v>
      </c>
      <c r="CX508" s="33" t="e">
        <f t="shared" si="136"/>
        <v>#VALUE!</v>
      </c>
      <c r="CY508" s="49" t="e">
        <f t="shared" si="137"/>
        <v>#VALUE!</v>
      </c>
      <c r="CZ508" s="32" t="e">
        <f>AT508*(Parameters!B$21+AU508)*IF('DNO totals'!B$323&lt;0,1,'935'!S508)</f>
        <v>#VALUE!</v>
      </c>
      <c r="DA508" s="52" t="e">
        <f>IF('DNO totals'!B$323&lt;0,1,'935'!S508)*(Parameters!B$21+AU508)</f>
        <v>#VALUE!</v>
      </c>
      <c r="DB508" s="37" t="e">
        <f>CX508+'Charging rates'!B$106*DA508*100/'11'!B$17</f>
        <v>#VALUE!</v>
      </c>
      <c r="DC508" s="37" t="e">
        <f>DB508+'Charging rates'!B$116*(Parameters!B$21+AU508)*100/'11'!B$17*IF('DNO totals'!B$323&lt;0,1,'935'!S508)</f>
        <v>#VALUE!</v>
      </c>
      <c r="DD508" s="37" t="e">
        <f>'Charging rates'!B$97*(CP508+CT508)*100/'11'!B$17</f>
        <v>#VALUE!</v>
      </c>
      <c r="DE508" s="33" t="e">
        <f>MAX(0-(CB508*AU508*'11'!C$17/'11'!B$17),DC508+DD508)</f>
        <v>#VALUE!</v>
      </c>
      <c r="DF508" s="37" t="e">
        <f>IF(BS508,IF(AU508=0,CC508,MAX(0,MIN(CC508,CC508+(DE508/'935'!Q508*('11'!B$17-'935'!X508)/('11'!C$17-'935'!Y508))))),0)</f>
        <v>#VALUE!</v>
      </c>
      <c r="DG508" s="33" t="e">
        <f t="shared" si="138"/>
        <v>#VALUE!</v>
      </c>
      <c r="DH508" s="53" t="e">
        <f t="shared" si="139"/>
        <v>#VALUE!</v>
      </c>
    </row>
    <row r="509" spans="1:112">
      <c r="A509" s="28">
        <v>409</v>
      </c>
      <c r="B509" s="47" t="e">
        <f>'935'!B509</f>
        <v>#VALUE!</v>
      </c>
      <c r="C509" s="48" t="e">
        <f>OR('935'!E509&lt;&gt;"VOID",'935'!F509&lt;&gt;"VOID",'935'!G509&lt;&gt;"VOID")</f>
        <v>#VALUE!</v>
      </c>
      <c r="D509" s="32" t="e">
        <f>IF('935'!D509="VOID",0,'935'!D509*(1-'935'!X509/'11'!B$17))</f>
        <v>#VALUE!</v>
      </c>
      <c r="E509" s="32" t="e">
        <f>IF('935'!E509="VOID",0,'935'!E509*(1-'935'!X509/'11'!B$17))</f>
        <v>#VALUE!</v>
      </c>
      <c r="F509" s="32" t="e">
        <f>IF('935'!F509="VOID",0,'935'!F509*(1-'935'!X509/'11'!B$17))</f>
        <v>#VALUE!</v>
      </c>
      <c r="G509" s="32" t="e">
        <f>IF('935'!G509="VOID",0,'935'!G509*(1-'935'!X509/'11'!B$17))</f>
        <v>#VALUE!</v>
      </c>
      <c r="H509" s="49" t="e">
        <f t="shared" si="120"/>
        <v>#VALUE!</v>
      </c>
      <c r="I509" s="50" t="e">
        <f>MATCH('935'!J509,'913'!$B$6:$B$1205,0)</f>
        <v>#VALUE!</v>
      </c>
      <c r="J509" s="50" t="e">
        <f>MATCH(INDEX('913'!$D$6:$D$1205,I509),'913'!$B$6:$B$1205,0)</f>
        <v>#VALUE!</v>
      </c>
      <c r="K509" s="50" t="e">
        <f>MATCH(INDEX('913'!$D$6:$D$1205,J509),'913'!$B$6:$B$1205,0)</f>
        <v>#VALUE!</v>
      </c>
      <c r="L509" s="50" t="e">
        <f>MATCH(INDEX('913'!$D$6:$D$1205,K509),'913'!$B$6:$B$1205,0)</f>
        <v>#VALUE!</v>
      </c>
      <c r="M509" s="50" t="e">
        <f>MATCH(INDEX('913'!$D$6:$D$1205,L509),'913'!$B$6:$B$1205,0)</f>
        <v>#VALUE!</v>
      </c>
      <c r="N509" s="50" t="e">
        <f>MATCH(INDEX('913'!$D$6:$D$1205,M509),'913'!$B$6:$B$1205,0)</f>
        <v>#VALUE!</v>
      </c>
      <c r="O509" s="50" t="e">
        <f>MATCH(INDEX('913'!$D$6:$D$1205,N509),'913'!$B$6:$B$1205,0)</f>
        <v>#VALUE!</v>
      </c>
      <c r="P509" s="51" t="e">
        <f>MATCH(INDEX('913'!$D$6:$D$1205,O509),'913'!$B$6:$B$1205,0)</f>
        <v>#VALUE!</v>
      </c>
      <c r="Q509" s="37">
        <f>IF(ISNUMBER(I509),MAX(0,INDEX('913'!$E$6:$E$1205,I509)),0)</f>
        <v>0</v>
      </c>
      <c r="R509" s="37">
        <f>IF(ISNUMBER(J509),MAX(0,INDEX('913'!$E$6:$E$1205,J509)),0)</f>
        <v>0</v>
      </c>
      <c r="S509" s="37">
        <f>IF(ISNUMBER(K509),MAX(0,INDEX('913'!$E$6:$E$1205,K509)),0)</f>
        <v>0</v>
      </c>
      <c r="T509" s="37">
        <f>IF(ISNUMBER(L509),MAX(0,INDEX('913'!$E$6:$E$1205,L509)),0)</f>
        <v>0</v>
      </c>
      <c r="U509" s="37">
        <f>IF(ISNUMBER(M509),MAX(0,INDEX('913'!$E$6:$E$1205,M509)),0)</f>
        <v>0</v>
      </c>
      <c r="V509" s="37">
        <f>IF(ISNUMBER(N509),MAX(0,INDEX('913'!$E$6:$E$1205,N509)),0)</f>
        <v>0</v>
      </c>
      <c r="W509" s="37">
        <f>IF(ISNUMBER(O509),MAX(0,INDEX('913'!$E$6:$E$1205,O509)),0)</f>
        <v>0</v>
      </c>
      <c r="X509" s="52">
        <f>IF(ISNUMBER(P509),MAX(0,INDEX('913'!$E$6:$E$1205,P509)),0)</f>
        <v>0</v>
      </c>
      <c r="Y509" s="37">
        <f>IF(ISNUMBER(I509),MAX(0,INDEX('913'!$F$6:$F$1205,I509)),0)</f>
        <v>0</v>
      </c>
      <c r="Z509" s="37">
        <f>IF(ISNUMBER(J509),MAX(0,INDEX('913'!$F$6:$F$1205,J509)),0)</f>
        <v>0</v>
      </c>
      <c r="AA509" s="37">
        <f>IF(ISNUMBER(K509),MAX(0,INDEX('913'!$F$6:$F$1205,K509)),0)</f>
        <v>0</v>
      </c>
      <c r="AB509" s="37">
        <f>IF(ISNUMBER(L509),MAX(0,INDEX('913'!$F$6:$F$1205,L509)),0)</f>
        <v>0</v>
      </c>
      <c r="AC509" s="37">
        <f>IF(ISNUMBER(M509),MAX(0,INDEX('913'!$F$6:$F$1205,M509)),0)</f>
        <v>0</v>
      </c>
      <c r="AD509" s="37">
        <f>IF(ISNUMBER(N509),MAX(0,INDEX('913'!$F$6:$F$1205,N509)),0)</f>
        <v>0</v>
      </c>
      <c r="AE509" s="37">
        <f>IF(ISNUMBER(O509),MAX(0,INDEX('913'!$F$6:$F$1205,O509)),0)</f>
        <v>0</v>
      </c>
      <c r="AF509" s="37">
        <f>IF(ISNUMBER(P509),MAX(0,INDEX('913'!$F$6:$F$1205,P509)),0)</f>
        <v>0</v>
      </c>
      <c r="AG509" s="32">
        <f>IF(ISNUMBER(I509),SQRT(INDEX('913'!$I$6:$I$1205,I509)^2+INDEX('913'!$J$6:$J$1205,I509)^2),0)</f>
        <v>0</v>
      </c>
      <c r="AH509" s="32">
        <f>IF(ISNUMBER(J509),SQRT(INDEX('913'!$I$6:$I$1205,J509)^2+INDEX('913'!$J$6:$J$1205,J509)^2),0)</f>
        <v>0</v>
      </c>
      <c r="AI509" s="32">
        <f>IF(ISNUMBER(K509),SQRT(INDEX('913'!$I$6:$I$1205,K509)^2+INDEX('913'!$J$6:$J$1205,K509)^2),0)</f>
        <v>0</v>
      </c>
      <c r="AJ509" s="32">
        <f>IF(ISNUMBER(L509),SQRT(INDEX('913'!$I$6:$I$1205,L509)^2+INDEX('913'!$J$6:$J$1205,L509)^2),0)</f>
        <v>0</v>
      </c>
      <c r="AK509" s="32">
        <f>IF(ISNUMBER(M509),SQRT(INDEX('913'!$I$6:$I$1205,M509)^2+INDEX('913'!$J$6:$J$1205,M509)^2),0)</f>
        <v>0</v>
      </c>
      <c r="AL509" s="32">
        <f>IF(ISNUMBER(N509),SQRT(INDEX('913'!$I$6:$I$1205,N509)^2+INDEX('913'!$J$6:$J$1205,N509)^2),0)</f>
        <v>0</v>
      </c>
      <c r="AM509" s="32">
        <f>IF(ISNUMBER(O509),SQRT(INDEX('913'!$I$6:$I$1205,O509)^2+INDEX('913'!$J$6:$J$1205,O509)^2),0)</f>
        <v>0</v>
      </c>
      <c r="AN509" s="49">
        <f>IF(ISNUMBER(P509),SQRT(INDEX('913'!$I$6:$I$1205,P509)^2+INDEX('913'!$J$6:$J$1205,P509)^2),0)</f>
        <v>0</v>
      </c>
      <c r="AO509" s="37">
        <f t="shared" si="121"/>
        <v>0</v>
      </c>
      <c r="AP509" s="37">
        <f t="shared" si="122"/>
        <v>0</v>
      </c>
      <c r="AQ509" s="33" t="e">
        <f>-100*'935'!W509*(AO509+AP509)/'11'!C$17</f>
        <v>#VALUE!</v>
      </c>
      <c r="AR509" s="37" t="e">
        <f t="shared" si="123"/>
        <v>#VALUE!</v>
      </c>
      <c r="AS509" s="52" t="e">
        <f t="shared" si="124"/>
        <v>#VALUE!</v>
      </c>
      <c r="AT509" s="32" t="e">
        <f>IF('935'!C509="VOID",0,('935'!C509*(1-'935'!X509/'11'!B$17)))</f>
        <v>#VALUE!</v>
      </c>
      <c r="AU509" s="52" t="e">
        <f>'935'!Q509*(1-'935'!Y509/'11'!C$17)/(1-'935'!X509/'11'!B$17)</f>
        <v>#VALUE!</v>
      </c>
      <c r="AV509" s="37" t="e">
        <f>INDEX('DNO totals'!$B$57:$G$57,IF('935'!K509,IF(MOD('935'!K509,1000),IF(MOD('935'!K509,100),IF(MOD('935'!K509,10),IF(MOD('935'!K509,1000)=1,6,5),4),3),2),1))</f>
        <v>#VALUE!</v>
      </c>
      <c r="AW509" s="52" t="e">
        <f t="shared" si="125"/>
        <v>#VALUE!</v>
      </c>
      <c r="AX509" s="32" t="e">
        <f>IF('935'!V509="VOID",0,'935'!V509*(1-'935'!X509/'11'!B$17))</f>
        <v>#VALUE!</v>
      </c>
      <c r="AY509" s="33" t="e">
        <f>IF(H509,-100*'Charging rates'!B$10/'11'!B$17*AX509/H509,0)</f>
        <v>#VALUE!</v>
      </c>
      <c r="AZ509" s="33" t="e">
        <f>IF(C509,'DNO totals'!B$41,0)</f>
        <v>#VALUE!</v>
      </c>
      <c r="BA509" s="33" t="e">
        <f t="shared" si="126"/>
        <v>#VALUE!</v>
      </c>
      <c r="BB509" s="33" t="e">
        <f t="shared" si="127"/>
        <v>#VALUE!</v>
      </c>
      <c r="BC509" s="53" t="e">
        <f t="shared" si="128"/>
        <v>#VALUE!</v>
      </c>
      <c r="BD509" s="32" t="e">
        <f>IF(AT509,'935'!H509*AT509/(AT509+D509+H509),0)</f>
        <v>#VALUE!</v>
      </c>
      <c r="BE509" s="32" t="e">
        <f>IF(H509,'935'!H509*H509/(AT509+D509+H509),0)</f>
        <v>#VALUE!</v>
      </c>
      <c r="BF509" s="32" t="e">
        <f>BD509*(1-'935'!X509/'11'!B$17)</f>
        <v>#VALUE!</v>
      </c>
      <c r="BG509" s="49" t="e">
        <f>BE509*(1-'935'!X509/'11'!B$17)</f>
        <v>#VALUE!</v>
      </c>
      <c r="BH509" s="52" t="e">
        <f>AV509*Parameters!B$6</f>
        <v>#VALUE!</v>
      </c>
      <c r="BI509" s="37" t="e">
        <f>IF('935'!$K509=1000,'Charging rates'!$C$38*$BH509/(1+'DNO totals'!$C$99)*'935'!$L509,0)</f>
        <v>#VALUE!</v>
      </c>
      <c r="BJ509" s="37" t="e">
        <f>IF(MOD('935'!$K509,1000)=100,'Charging rates'!$D$38*$BH509/(1+'DNO totals'!$D$99)*'935'!$M509,0)</f>
        <v>#VALUE!</v>
      </c>
      <c r="BK509" s="37" t="e">
        <f>IF(MOD('935'!$K509,100)=10,'Charging rates'!$E$38*$BH509/(1+'DNO totals'!$E$99)*'935'!$N509,0)</f>
        <v>#VALUE!</v>
      </c>
      <c r="BL509" s="37" t="e">
        <f>IF(AND(MOD('935'!$K509,10)&gt;0,MOD('935'!$K509,1000)&gt;1),'Charging rates'!$F$38*$BH509/(1+'DNO totals'!$F$99)*'935'!$O509,0)</f>
        <v>#VALUE!</v>
      </c>
      <c r="BM509" s="37" t="e">
        <f>IF(MOD('935'!$K509,1000)=1,'Charging rates'!$G$38*$BH509/(1+'DNO totals'!$G$99)*'935'!$P509,0)</f>
        <v>#VALUE!</v>
      </c>
      <c r="BN509" s="52" t="e">
        <f t="shared" si="129"/>
        <v>#VALUE!</v>
      </c>
      <c r="BO509" s="37" t="e">
        <f>IF('935'!$K509&gt;1000,'Charging rates'!$C$38*$AW509*'935'!$L509,0)</f>
        <v>#VALUE!</v>
      </c>
      <c r="BP509" s="37" t="e">
        <f>IF(MOD('935'!$K509,1000)&gt;100,'Charging rates'!$D$38*$AW509*'935'!$M509,0)</f>
        <v>#VALUE!</v>
      </c>
      <c r="BQ509" s="37" t="e">
        <f>IF(MOD('935'!$K509,100)&gt;10,'Charging rates'!$E$38*$AW509*'935'!$N509,0)</f>
        <v>#VALUE!</v>
      </c>
      <c r="BR509" s="52" t="e">
        <f t="shared" si="130"/>
        <v>#VALUE!</v>
      </c>
      <c r="BS509" s="48" t="e">
        <f>'935'!C509&lt;&gt;"VOID"</f>
        <v>#VALUE!</v>
      </c>
      <c r="BT509" s="33" t="e">
        <f>IF(BS509,(100/'11'!B$17*BD509*((1-'935'!I509)*'Charging rates'!B$51+'Charging rates'!B$63)),0)</f>
        <v>#VALUE!</v>
      </c>
      <c r="BU509" s="33" t="e">
        <f>100/'11'!B$17*BG509*('Charging rates'!B$51+'Charging rates'!B$63)</f>
        <v>#VALUE!</v>
      </c>
      <c r="BV509" s="33" t="e">
        <f>100/'11'!B$17*BE509*('Charging rates'!B$51+'Charging rates'!B$63)</f>
        <v>#VALUE!</v>
      </c>
      <c r="BW509" s="53" t="e">
        <f t="shared" si="131"/>
        <v>#VALUE!</v>
      </c>
      <c r="BX509" s="32" t="e">
        <f>AT509-('935'!T509*(1-'935'!X509/'11'!B$17))</f>
        <v>#VALUE!</v>
      </c>
      <c r="BY509" s="32">
        <f>0-IF(ISNUMBER(I509),INDEX('913'!$I$6:$I$1205,I509),0)-IF(ISNUMBER(J509),INDEX('913'!$I$6:$I$1205,J509),0)-IF(ISNUMBER(K509),INDEX('913'!$I$6:$I$1205,K509),0)-IF(ISNUMBER(L509),INDEX('913'!$I$6:$I$1205,L509),0)-IF(ISNUMBER(M509),INDEX('913'!$I$6:$I$1205,M509),0)-IF(ISNUMBER(N509),INDEX('913'!$I$6:$I$1205,N509),0)-IF(ISNUMBER(O509),INDEX('913'!$I$6:$I$1205,O509),0)-IF(ISNUMBER(P509),INDEX('913'!$I$6:$I$1205,P509),0)</f>
        <v>0</v>
      </c>
      <c r="BZ509" s="37">
        <f>IF(BY509=0,1,MAX(1,SQRT(BY509^2+(IF(ISNUMBER(I509),INDEX('913'!$J$6:$J$1205,I509),0)+IF(ISNUMBER(J509),INDEX('913'!$J$6:$J$1205,J509),0)+IF(ISNUMBER(K509),INDEX('913'!$J$6:$J$1205,K509),0)+IF(ISNUMBER(L509),INDEX('913'!$J$6:$J$1205,L509),0)+IF(ISNUMBER(M509),INDEX('913'!$J$6:$J$1205,M509),0)+IF(ISNUMBER(N509),INDEX('913'!$J$6:$J$1205,N509),0)+IF(ISNUMBER(O509),INDEX('913'!$J$6:$J$1205,O509),0)+IF(ISNUMBER(P509),INDEX('913'!$J$6:$J$1205,P509),0))^2)/BY509))</f>
        <v>1</v>
      </c>
      <c r="CA509" s="33" t="e">
        <f>100*AO509/'11'!B$17</f>
        <v>#VALUE!</v>
      </c>
      <c r="CB509" s="37" t="e">
        <f>100*(AP509*BZ509)/'11'!C$17</f>
        <v>#VALUE!</v>
      </c>
      <c r="CC509" s="37" t="e">
        <f t="shared" si="132"/>
        <v>#VALUE!</v>
      </c>
      <c r="CD509" s="33" t="e">
        <f t="shared" si="133"/>
        <v>#VALUE!</v>
      </c>
      <c r="CE509" s="54" t="e">
        <f>'11'!C$17-'935'!Y509</f>
        <v>#VALUE!</v>
      </c>
      <c r="CF509" s="37" t="e">
        <f>MAX('DNO totals'!B$312+0,MIN('935'!L509+0,'DNO totals'!B$304+0))</f>
        <v>#VALUE!</v>
      </c>
      <c r="CG509" s="37" t="e">
        <f>MAX('DNO totals'!C$312+0,MIN('935'!M509+0,'DNO totals'!C$304+0))</f>
        <v>#VALUE!</v>
      </c>
      <c r="CH509" s="37" t="e">
        <f>MAX('DNO totals'!D$312+0,MIN('935'!N509+0,'DNO totals'!D$304+0))</f>
        <v>#VALUE!</v>
      </c>
      <c r="CI509" s="37" t="e">
        <f>MAX('DNO totals'!E$312+0,MIN('935'!O509+0,'DNO totals'!E$304+0))</f>
        <v>#VALUE!</v>
      </c>
      <c r="CJ509" s="52" t="e">
        <f>MAX('DNO totals'!F$312+0,MIN('935'!P509+0,'DNO totals'!F$304+0))</f>
        <v>#VALUE!</v>
      </c>
      <c r="CK509" s="37" t="e">
        <f>IF('935'!$K509=1000,'Charging rates'!$C$38*$BH509/(1+'DNO totals'!$C$99)*$CF509,0)</f>
        <v>#VALUE!</v>
      </c>
      <c r="CL509" s="37" t="e">
        <f>IF(MOD('935'!$K509,1000)=100,'Charging rates'!$D$38*$BH509/(1+'DNO totals'!$D$99)*$CG509,0)</f>
        <v>#VALUE!</v>
      </c>
      <c r="CM509" s="37" t="e">
        <f>IF(MOD('935'!$K509,100)=10,'Charging rates'!$E$38*$BH509/(1+'DNO totals'!$E$99)*$CH509,0)</f>
        <v>#VALUE!</v>
      </c>
      <c r="CN509" s="37" t="e">
        <f>IF(AND(MOD('935'!$K509,10)&gt;0,MOD('935'!$K509,1000)&gt;1),'Charging rates'!$F$38*$BH509/(1+'DNO totals'!$F$99)*$CI509,0)</f>
        <v>#VALUE!</v>
      </c>
      <c r="CO509" s="37" t="e">
        <f>IF(MOD('935'!$K509,1000)=1,'Charging rates'!$G$38*$BH509/(1+'DNO totals'!$G$99)*$CJ509,0)</f>
        <v>#VALUE!</v>
      </c>
      <c r="CP509" s="52" t="e">
        <f t="shared" si="134"/>
        <v>#VALUE!</v>
      </c>
      <c r="CQ509" s="37" t="e">
        <f>IF('935'!$K509&gt;1000,'Charging rates'!$C$38*$AW509*$CF509,0)</f>
        <v>#VALUE!</v>
      </c>
      <c r="CR509" s="37" t="e">
        <f>IF(MOD('935'!$K509,1000)&gt;100,'Charging rates'!$D$38*$AW509*$CG509,0)</f>
        <v>#VALUE!</v>
      </c>
      <c r="CS509" s="37" t="e">
        <f>IF(MOD('935'!$K509,100)&gt;10,'Charging rates'!$E$38*$AW509*$CH509,0)</f>
        <v>#VALUE!</v>
      </c>
      <c r="CT509" s="52" t="e">
        <f t="shared" si="135"/>
        <v>#VALUE!</v>
      </c>
      <c r="CU509" s="33" t="e">
        <f>100*(AP509*'935'!Q509*BZ509)/'11'!B$17</f>
        <v>#VALUE!</v>
      </c>
      <c r="CV509" s="33" t="e">
        <f>100/'11'!B$17*'Charging rates'!B$10*AW509</f>
        <v>#VALUE!</v>
      </c>
      <c r="CW509" s="33" t="e">
        <f>IF(AT509=0,0,(1-BX509/AT509)*(CA509+IF('935'!Q509=0,0,(CB509*'935'!Q509*('11'!C$17-'935'!Y509)/('11'!B$17-'935'!X509)))))</f>
        <v>#VALUE!</v>
      </c>
      <c r="CX509" s="33" t="e">
        <f t="shared" si="136"/>
        <v>#VALUE!</v>
      </c>
      <c r="CY509" s="49" t="e">
        <f t="shared" si="137"/>
        <v>#VALUE!</v>
      </c>
      <c r="CZ509" s="32" t="e">
        <f>AT509*(Parameters!B$21+AU509)*IF('DNO totals'!B$323&lt;0,1,'935'!S509)</f>
        <v>#VALUE!</v>
      </c>
      <c r="DA509" s="52" t="e">
        <f>IF('DNO totals'!B$323&lt;0,1,'935'!S509)*(Parameters!B$21+AU509)</f>
        <v>#VALUE!</v>
      </c>
      <c r="DB509" s="37" t="e">
        <f>CX509+'Charging rates'!B$106*DA509*100/'11'!B$17</f>
        <v>#VALUE!</v>
      </c>
      <c r="DC509" s="37" t="e">
        <f>DB509+'Charging rates'!B$116*(Parameters!B$21+AU509)*100/'11'!B$17*IF('DNO totals'!B$323&lt;0,1,'935'!S509)</f>
        <v>#VALUE!</v>
      </c>
      <c r="DD509" s="37" t="e">
        <f>'Charging rates'!B$97*(CP509+CT509)*100/'11'!B$17</f>
        <v>#VALUE!</v>
      </c>
      <c r="DE509" s="33" t="e">
        <f>MAX(0-(CB509*AU509*'11'!C$17/'11'!B$17),DC509+DD509)</f>
        <v>#VALUE!</v>
      </c>
      <c r="DF509" s="37" t="e">
        <f>IF(BS509,IF(AU509=0,CC509,MAX(0,MIN(CC509,CC509+(DE509/'935'!Q509*('11'!B$17-'935'!X509)/('11'!C$17-'935'!Y509))))),0)</f>
        <v>#VALUE!</v>
      </c>
      <c r="DG509" s="33" t="e">
        <f t="shared" si="138"/>
        <v>#VALUE!</v>
      </c>
      <c r="DH509" s="53" t="e">
        <f t="shared" si="139"/>
        <v>#VALUE!</v>
      </c>
    </row>
    <row r="510" spans="1:112">
      <c r="A510" s="28">
        <v>410</v>
      </c>
      <c r="B510" s="47" t="e">
        <f>'935'!B510</f>
        <v>#VALUE!</v>
      </c>
      <c r="C510" s="48" t="e">
        <f>OR('935'!E510&lt;&gt;"VOID",'935'!F510&lt;&gt;"VOID",'935'!G510&lt;&gt;"VOID")</f>
        <v>#VALUE!</v>
      </c>
      <c r="D510" s="32" t="e">
        <f>IF('935'!D510="VOID",0,'935'!D510*(1-'935'!X510/'11'!B$17))</f>
        <v>#VALUE!</v>
      </c>
      <c r="E510" s="32" t="e">
        <f>IF('935'!E510="VOID",0,'935'!E510*(1-'935'!X510/'11'!B$17))</f>
        <v>#VALUE!</v>
      </c>
      <c r="F510" s="32" t="e">
        <f>IF('935'!F510="VOID",0,'935'!F510*(1-'935'!X510/'11'!B$17))</f>
        <v>#VALUE!</v>
      </c>
      <c r="G510" s="32" t="e">
        <f>IF('935'!G510="VOID",0,'935'!G510*(1-'935'!X510/'11'!B$17))</f>
        <v>#VALUE!</v>
      </c>
      <c r="H510" s="49" t="e">
        <f t="shared" si="120"/>
        <v>#VALUE!</v>
      </c>
      <c r="I510" s="50" t="e">
        <f>MATCH('935'!J510,'913'!$B$6:$B$1205,0)</f>
        <v>#VALUE!</v>
      </c>
      <c r="J510" s="50" t="e">
        <f>MATCH(INDEX('913'!$D$6:$D$1205,I510),'913'!$B$6:$B$1205,0)</f>
        <v>#VALUE!</v>
      </c>
      <c r="K510" s="50" t="e">
        <f>MATCH(INDEX('913'!$D$6:$D$1205,J510),'913'!$B$6:$B$1205,0)</f>
        <v>#VALUE!</v>
      </c>
      <c r="L510" s="50" t="e">
        <f>MATCH(INDEX('913'!$D$6:$D$1205,K510),'913'!$B$6:$B$1205,0)</f>
        <v>#VALUE!</v>
      </c>
      <c r="M510" s="50" t="e">
        <f>MATCH(INDEX('913'!$D$6:$D$1205,L510),'913'!$B$6:$B$1205,0)</f>
        <v>#VALUE!</v>
      </c>
      <c r="N510" s="50" t="e">
        <f>MATCH(INDEX('913'!$D$6:$D$1205,M510),'913'!$B$6:$B$1205,0)</f>
        <v>#VALUE!</v>
      </c>
      <c r="O510" s="50" t="e">
        <f>MATCH(INDEX('913'!$D$6:$D$1205,N510),'913'!$B$6:$B$1205,0)</f>
        <v>#VALUE!</v>
      </c>
      <c r="P510" s="51" t="e">
        <f>MATCH(INDEX('913'!$D$6:$D$1205,O510),'913'!$B$6:$B$1205,0)</f>
        <v>#VALUE!</v>
      </c>
      <c r="Q510" s="37">
        <f>IF(ISNUMBER(I510),MAX(0,INDEX('913'!$E$6:$E$1205,I510)),0)</f>
        <v>0</v>
      </c>
      <c r="R510" s="37">
        <f>IF(ISNUMBER(J510),MAX(0,INDEX('913'!$E$6:$E$1205,J510)),0)</f>
        <v>0</v>
      </c>
      <c r="S510" s="37">
        <f>IF(ISNUMBER(K510),MAX(0,INDEX('913'!$E$6:$E$1205,K510)),0)</f>
        <v>0</v>
      </c>
      <c r="T510" s="37">
        <f>IF(ISNUMBER(L510),MAX(0,INDEX('913'!$E$6:$E$1205,L510)),0)</f>
        <v>0</v>
      </c>
      <c r="U510" s="37">
        <f>IF(ISNUMBER(M510),MAX(0,INDEX('913'!$E$6:$E$1205,M510)),0)</f>
        <v>0</v>
      </c>
      <c r="V510" s="37">
        <f>IF(ISNUMBER(N510),MAX(0,INDEX('913'!$E$6:$E$1205,N510)),0)</f>
        <v>0</v>
      </c>
      <c r="W510" s="37">
        <f>IF(ISNUMBER(O510),MAX(0,INDEX('913'!$E$6:$E$1205,O510)),0)</f>
        <v>0</v>
      </c>
      <c r="X510" s="52">
        <f>IF(ISNUMBER(P510),MAX(0,INDEX('913'!$E$6:$E$1205,P510)),0)</f>
        <v>0</v>
      </c>
      <c r="Y510" s="37">
        <f>IF(ISNUMBER(I510),MAX(0,INDEX('913'!$F$6:$F$1205,I510)),0)</f>
        <v>0</v>
      </c>
      <c r="Z510" s="37">
        <f>IF(ISNUMBER(J510),MAX(0,INDEX('913'!$F$6:$F$1205,J510)),0)</f>
        <v>0</v>
      </c>
      <c r="AA510" s="37">
        <f>IF(ISNUMBER(K510),MAX(0,INDEX('913'!$F$6:$F$1205,K510)),0)</f>
        <v>0</v>
      </c>
      <c r="AB510" s="37">
        <f>IF(ISNUMBER(L510),MAX(0,INDEX('913'!$F$6:$F$1205,L510)),0)</f>
        <v>0</v>
      </c>
      <c r="AC510" s="37">
        <f>IF(ISNUMBER(M510),MAX(0,INDEX('913'!$F$6:$F$1205,M510)),0)</f>
        <v>0</v>
      </c>
      <c r="AD510" s="37">
        <f>IF(ISNUMBER(N510),MAX(0,INDEX('913'!$F$6:$F$1205,N510)),0)</f>
        <v>0</v>
      </c>
      <c r="AE510" s="37">
        <f>IF(ISNUMBER(O510),MAX(0,INDEX('913'!$F$6:$F$1205,O510)),0)</f>
        <v>0</v>
      </c>
      <c r="AF510" s="37">
        <f>IF(ISNUMBER(P510),MAX(0,INDEX('913'!$F$6:$F$1205,P510)),0)</f>
        <v>0</v>
      </c>
      <c r="AG510" s="32">
        <f>IF(ISNUMBER(I510),SQRT(INDEX('913'!$I$6:$I$1205,I510)^2+INDEX('913'!$J$6:$J$1205,I510)^2),0)</f>
        <v>0</v>
      </c>
      <c r="AH510" s="32">
        <f>IF(ISNUMBER(J510),SQRT(INDEX('913'!$I$6:$I$1205,J510)^2+INDEX('913'!$J$6:$J$1205,J510)^2),0)</f>
        <v>0</v>
      </c>
      <c r="AI510" s="32">
        <f>IF(ISNUMBER(K510),SQRT(INDEX('913'!$I$6:$I$1205,K510)^2+INDEX('913'!$J$6:$J$1205,K510)^2),0)</f>
        <v>0</v>
      </c>
      <c r="AJ510" s="32">
        <f>IF(ISNUMBER(L510),SQRT(INDEX('913'!$I$6:$I$1205,L510)^2+INDEX('913'!$J$6:$J$1205,L510)^2),0)</f>
        <v>0</v>
      </c>
      <c r="AK510" s="32">
        <f>IF(ISNUMBER(M510),SQRT(INDEX('913'!$I$6:$I$1205,M510)^2+INDEX('913'!$J$6:$J$1205,M510)^2),0)</f>
        <v>0</v>
      </c>
      <c r="AL510" s="32">
        <f>IF(ISNUMBER(N510),SQRT(INDEX('913'!$I$6:$I$1205,N510)^2+INDEX('913'!$J$6:$J$1205,N510)^2),0)</f>
        <v>0</v>
      </c>
      <c r="AM510" s="32">
        <f>IF(ISNUMBER(O510),SQRT(INDEX('913'!$I$6:$I$1205,O510)^2+INDEX('913'!$J$6:$J$1205,O510)^2),0)</f>
        <v>0</v>
      </c>
      <c r="AN510" s="49">
        <f>IF(ISNUMBER(P510),SQRT(INDEX('913'!$I$6:$I$1205,P510)^2+INDEX('913'!$J$6:$J$1205,P510)^2),0)</f>
        <v>0</v>
      </c>
      <c r="AO510" s="37">
        <f t="shared" si="121"/>
        <v>0</v>
      </c>
      <c r="AP510" s="37">
        <f t="shared" si="122"/>
        <v>0</v>
      </c>
      <c r="AQ510" s="33" t="e">
        <f>-100*'935'!W510*(AO510+AP510)/'11'!C$17</f>
        <v>#VALUE!</v>
      </c>
      <c r="AR510" s="37" t="e">
        <f t="shared" si="123"/>
        <v>#VALUE!</v>
      </c>
      <c r="AS510" s="52" t="e">
        <f t="shared" si="124"/>
        <v>#VALUE!</v>
      </c>
      <c r="AT510" s="32" t="e">
        <f>IF('935'!C510="VOID",0,('935'!C510*(1-'935'!X510/'11'!B$17)))</f>
        <v>#VALUE!</v>
      </c>
      <c r="AU510" s="52" t="e">
        <f>'935'!Q510*(1-'935'!Y510/'11'!C$17)/(1-'935'!X510/'11'!B$17)</f>
        <v>#VALUE!</v>
      </c>
      <c r="AV510" s="37" t="e">
        <f>INDEX('DNO totals'!$B$57:$G$57,IF('935'!K510,IF(MOD('935'!K510,1000),IF(MOD('935'!K510,100),IF(MOD('935'!K510,10),IF(MOD('935'!K510,1000)=1,6,5),4),3),2),1))</f>
        <v>#VALUE!</v>
      </c>
      <c r="AW510" s="52" t="e">
        <f t="shared" si="125"/>
        <v>#VALUE!</v>
      </c>
      <c r="AX510" s="32" t="e">
        <f>IF('935'!V510="VOID",0,'935'!V510*(1-'935'!X510/'11'!B$17))</f>
        <v>#VALUE!</v>
      </c>
      <c r="AY510" s="33" t="e">
        <f>IF(H510,-100*'Charging rates'!B$10/'11'!B$17*AX510/H510,0)</f>
        <v>#VALUE!</v>
      </c>
      <c r="AZ510" s="33" t="e">
        <f>IF(C510,'DNO totals'!B$41,0)</f>
        <v>#VALUE!</v>
      </c>
      <c r="BA510" s="33" t="e">
        <f t="shared" si="126"/>
        <v>#VALUE!</v>
      </c>
      <c r="BB510" s="33" t="e">
        <f t="shared" si="127"/>
        <v>#VALUE!</v>
      </c>
      <c r="BC510" s="53" t="e">
        <f t="shared" si="128"/>
        <v>#VALUE!</v>
      </c>
      <c r="BD510" s="32" t="e">
        <f>IF(AT510,'935'!H510*AT510/(AT510+D510+H510),0)</f>
        <v>#VALUE!</v>
      </c>
      <c r="BE510" s="32" t="e">
        <f>IF(H510,'935'!H510*H510/(AT510+D510+H510),0)</f>
        <v>#VALUE!</v>
      </c>
      <c r="BF510" s="32" t="e">
        <f>BD510*(1-'935'!X510/'11'!B$17)</f>
        <v>#VALUE!</v>
      </c>
      <c r="BG510" s="49" t="e">
        <f>BE510*(1-'935'!X510/'11'!B$17)</f>
        <v>#VALUE!</v>
      </c>
      <c r="BH510" s="52" t="e">
        <f>AV510*Parameters!B$6</f>
        <v>#VALUE!</v>
      </c>
      <c r="BI510" s="37" t="e">
        <f>IF('935'!$K510=1000,'Charging rates'!$C$38*$BH510/(1+'DNO totals'!$C$99)*'935'!$L510,0)</f>
        <v>#VALUE!</v>
      </c>
      <c r="BJ510" s="37" t="e">
        <f>IF(MOD('935'!$K510,1000)=100,'Charging rates'!$D$38*$BH510/(1+'DNO totals'!$D$99)*'935'!$M510,0)</f>
        <v>#VALUE!</v>
      </c>
      <c r="BK510" s="37" t="e">
        <f>IF(MOD('935'!$K510,100)=10,'Charging rates'!$E$38*$BH510/(1+'DNO totals'!$E$99)*'935'!$N510,0)</f>
        <v>#VALUE!</v>
      </c>
      <c r="BL510" s="37" t="e">
        <f>IF(AND(MOD('935'!$K510,10)&gt;0,MOD('935'!$K510,1000)&gt;1),'Charging rates'!$F$38*$BH510/(1+'DNO totals'!$F$99)*'935'!$O510,0)</f>
        <v>#VALUE!</v>
      </c>
      <c r="BM510" s="37" t="e">
        <f>IF(MOD('935'!$K510,1000)=1,'Charging rates'!$G$38*$BH510/(1+'DNO totals'!$G$99)*'935'!$P510,0)</f>
        <v>#VALUE!</v>
      </c>
      <c r="BN510" s="52" t="e">
        <f t="shared" si="129"/>
        <v>#VALUE!</v>
      </c>
      <c r="BO510" s="37" t="e">
        <f>IF('935'!$K510&gt;1000,'Charging rates'!$C$38*$AW510*'935'!$L510,0)</f>
        <v>#VALUE!</v>
      </c>
      <c r="BP510" s="37" t="e">
        <f>IF(MOD('935'!$K510,1000)&gt;100,'Charging rates'!$D$38*$AW510*'935'!$M510,0)</f>
        <v>#VALUE!</v>
      </c>
      <c r="BQ510" s="37" t="e">
        <f>IF(MOD('935'!$K510,100)&gt;10,'Charging rates'!$E$38*$AW510*'935'!$N510,0)</f>
        <v>#VALUE!</v>
      </c>
      <c r="BR510" s="52" t="e">
        <f t="shared" si="130"/>
        <v>#VALUE!</v>
      </c>
      <c r="BS510" s="48" t="e">
        <f>'935'!C510&lt;&gt;"VOID"</f>
        <v>#VALUE!</v>
      </c>
      <c r="BT510" s="33" t="e">
        <f>IF(BS510,(100/'11'!B$17*BD510*((1-'935'!I510)*'Charging rates'!B$51+'Charging rates'!B$63)),0)</f>
        <v>#VALUE!</v>
      </c>
      <c r="BU510" s="33" t="e">
        <f>100/'11'!B$17*BG510*('Charging rates'!B$51+'Charging rates'!B$63)</f>
        <v>#VALUE!</v>
      </c>
      <c r="BV510" s="33" t="e">
        <f>100/'11'!B$17*BE510*('Charging rates'!B$51+'Charging rates'!B$63)</f>
        <v>#VALUE!</v>
      </c>
      <c r="BW510" s="53" t="e">
        <f t="shared" si="131"/>
        <v>#VALUE!</v>
      </c>
      <c r="BX510" s="32" t="e">
        <f>AT510-('935'!T510*(1-'935'!X510/'11'!B$17))</f>
        <v>#VALUE!</v>
      </c>
      <c r="BY510" s="32">
        <f>0-IF(ISNUMBER(I510),INDEX('913'!$I$6:$I$1205,I510),0)-IF(ISNUMBER(J510),INDEX('913'!$I$6:$I$1205,J510),0)-IF(ISNUMBER(K510),INDEX('913'!$I$6:$I$1205,K510),0)-IF(ISNUMBER(L510),INDEX('913'!$I$6:$I$1205,L510),0)-IF(ISNUMBER(M510),INDEX('913'!$I$6:$I$1205,M510),0)-IF(ISNUMBER(N510),INDEX('913'!$I$6:$I$1205,N510),0)-IF(ISNUMBER(O510),INDEX('913'!$I$6:$I$1205,O510),0)-IF(ISNUMBER(P510),INDEX('913'!$I$6:$I$1205,P510),0)</f>
        <v>0</v>
      </c>
      <c r="BZ510" s="37">
        <f>IF(BY510=0,1,MAX(1,SQRT(BY510^2+(IF(ISNUMBER(I510),INDEX('913'!$J$6:$J$1205,I510),0)+IF(ISNUMBER(J510),INDEX('913'!$J$6:$J$1205,J510),0)+IF(ISNUMBER(K510),INDEX('913'!$J$6:$J$1205,K510),0)+IF(ISNUMBER(L510),INDEX('913'!$J$6:$J$1205,L510),0)+IF(ISNUMBER(M510),INDEX('913'!$J$6:$J$1205,M510),0)+IF(ISNUMBER(N510),INDEX('913'!$J$6:$J$1205,N510),0)+IF(ISNUMBER(O510),INDEX('913'!$J$6:$J$1205,O510),0)+IF(ISNUMBER(P510),INDEX('913'!$J$6:$J$1205,P510),0))^2)/BY510))</f>
        <v>1</v>
      </c>
      <c r="CA510" s="33" t="e">
        <f>100*AO510/'11'!B$17</f>
        <v>#VALUE!</v>
      </c>
      <c r="CB510" s="37" t="e">
        <f>100*(AP510*BZ510)/'11'!C$17</f>
        <v>#VALUE!</v>
      </c>
      <c r="CC510" s="37" t="e">
        <f t="shared" si="132"/>
        <v>#VALUE!</v>
      </c>
      <c r="CD510" s="33" t="e">
        <f t="shared" si="133"/>
        <v>#VALUE!</v>
      </c>
      <c r="CE510" s="54" t="e">
        <f>'11'!C$17-'935'!Y510</f>
        <v>#VALUE!</v>
      </c>
      <c r="CF510" s="37" t="e">
        <f>MAX('DNO totals'!B$312+0,MIN('935'!L510+0,'DNO totals'!B$304+0))</f>
        <v>#VALUE!</v>
      </c>
      <c r="CG510" s="37" t="e">
        <f>MAX('DNO totals'!C$312+0,MIN('935'!M510+0,'DNO totals'!C$304+0))</f>
        <v>#VALUE!</v>
      </c>
      <c r="CH510" s="37" t="e">
        <f>MAX('DNO totals'!D$312+0,MIN('935'!N510+0,'DNO totals'!D$304+0))</f>
        <v>#VALUE!</v>
      </c>
      <c r="CI510" s="37" t="e">
        <f>MAX('DNO totals'!E$312+0,MIN('935'!O510+0,'DNO totals'!E$304+0))</f>
        <v>#VALUE!</v>
      </c>
      <c r="CJ510" s="52" t="e">
        <f>MAX('DNO totals'!F$312+0,MIN('935'!P510+0,'DNO totals'!F$304+0))</f>
        <v>#VALUE!</v>
      </c>
      <c r="CK510" s="37" t="e">
        <f>IF('935'!$K510=1000,'Charging rates'!$C$38*$BH510/(1+'DNO totals'!$C$99)*$CF510,0)</f>
        <v>#VALUE!</v>
      </c>
      <c r="CL510" s="37" t="e">
        <f>IF(MOD('935'!$K510,1000)=100,'Charging rates'!$D$38*$BH510/(1+'DNO totals'!$D$99)*$CG510,0)</f>
        <v>#VALUE!</v>
      </c>
      <c r="CM510" s="37" t="e">
        <f>IF(MOD('935'!$K510,100)=10,'Charging rates'!$E$38*$BH510/(1+'DNO totals'!$E$99)*$CH510,0)</f>
        <v>#VALUE!</v>
      </c>
      <c r="CN510" s="37" t="e">
        <f>IF(AND(MOD('935'!$K510,10)&gt;0,MOD('935'!$K510,1000)&gt;1),'Charging rates'!$F$38*$BH510/(1+'DNO totals'!$F$99)*$CI510,0)</f>
        <v>#VALUE!</v>
      </c>
      <c r="CO510" s="37" t="e">
        <f>IF(MOD('935'!$K510,1000)=1,'Charging rates'!$G$38*$BH510/(1+'DNO totals'!$G$99)*$CJ510,0)</f>
        <v>#VALUE!</v>
      </c>
      <c r="CP510" s="52" t="e">
        <f t="shared" si="134"/>
        <v>#VALUE!</v>
      </c>
      <c r="CQ510" s="37" t="e">
        <f>IF('935'!$K510&gt;1000,'Charging rates'!$C$38*$AW510*$CF510,0)</f>
        <v>#VALUE!</v>
      </c>
      <c r="CR510" s="37" t="e">
        <f>IF(MOD('935'!$K510,1000)&gt;100,'Charging rates'!$D$38*$AW510*$CG510,0)</f>
        <v>#VALUE!</v>
      </c>
      <c r="CS510" s="37" t="e">
        <f>IF(MOD('935'!$K510,100)&gt;10,'Charging rates'!$E$38*$AW510*$CH510,0)</f>
        <v>#VALUE!</v>
      </c>
      <c r="CT510" s="52" t="e">
        <f t="shared" si="135"/>
        <v>#VALUE!</v>
      </c>
      <c r="CU510" s="33" t="e">
        <f>100*(AP510*'935'!Q510*BZ510)/'11'!B$17</f>
        <v>#VALUE!</v>
      </c>
      <c r="CV510" s="33" t="e">
        <f>100/'11'!B$17*'Charging rates'!B$10*AW510</f>
        <v>#VALUE!</v>
      </c>
      <c r="CW510" s="33" t="e">
        <f>IF(AT510=0,0,(1-BX510/AT510)*(CA510+IF('935'!Q510=0,0,(CB510*'935'!Q510*('11'!C$17-'935'!Y510)/('11'!B$17-'935'!X510)))))</f>
        <v>#VALUE!</v>
      </c>
      <c r="CX510" s="33" t="e">
        <f t="shared" si="136"/>
        <v>#VALUE!</v>
      </c>
      <c r="CY510" s="49" t="e">
        <f t="shared" si="137"/>
        <v>#VALUE!</v>
      </c>
      <c r="CZ510" s="32" t="e">
        <f>AT510*(Parameters!B$21+AU510)*IF('DNO totals'!B$323&lt;0,1,'935'!S510)</f>
        <v>#VALUE!</v>
      </c>
      <c r="DA510" s="52" t="e">
        <f>IF('DNO totals'!B$323&lt;0,1,'935'!S510)*(Parameters!B$21+AU510)</f>
        <v>#VALUE!</v>
      </c>
      <c r="DB510" s="37" t="e">
        <f>CX510+'Charging rates'!B$106*DA510*100/'11'!B$17</f>
        <v>#VALUE!</v>
      </c>
      <c r="DC510" s="37" t="e">
        <f>DB510+'Charging rates'!B$116*(Parameters!B$21+AU510)*100/'11'!B$17*IF('DNO totals'!B$323&lt;0,1,'935'!S510)</f>
        <v>#VALUE!</v>
      </c>
      <c r="DD510" s="37" t="e">
        <f>'Charging rates'!B$97*(CP510+CT510)*100/'11'!B$17</f>
        <v>#VALUE!</v>
      </c>
      <c r="DE510" s="33" t="e">
        <f>MAX(0-(CB510*AU510*'11'!C$17/'11'!B$17),DC510+DD510)</f>
        <v>#VALUE!</v>
      </c>
      <c r="DF510" s="37" t="e">
        <f>IF(BS510,IF(AU510=0,CC510,MAX(0,MIN(CC510,CC510+(DE510/'935'!Q510*('11'!B$17-'935'!X510)/('11'!C$17-'935'!Y510))))),0)</f>
        <v>#VALUE!</v>
      </c>
      <c r="DG510" s="33" t="e">
        <f t="shared" si="138"/>
        <v>#VALUE!</v>
      </c>
      <c r="DH510" s="53" t="e">
        <f t="shared" si="139"/>
        <v>#VALUE!</v>
      </c>
    </row>
    <row r="511" spans="1:112">
      <c r="A511" s="28">
        <v>411</v>
      </c>
      <c r="B511" s="47" t="e">
        <f>'935'!B511</f>
        <v>#VALUE!</v>
      </c>
      <c r="C511" s="48" t="e">
        <f>OR('935'!E511&lt;&gt;"VOID",'935'!F511&lt;&gt;"VOID",'935'!G511&lt;&gt;"VOID")</f>
        <v>#VALUE!</v>
      </c>
      <c r="D511" s="32" t="e">
        <f>IF('935'!D511="VOID",0,'935'!D511*(1-'935'!X511/'11'!B$17))</f>
        <v>#VALUE!</v>
      </c>
      <c r="E511" s="32" t="e">
        <f>IF('935'!E511="VOID",0,'935'!E511*(1-'935'!X511/'11'!B$17))</f>
        <v>#VALUE!</v>
      </c>
      <c r="F511" s="32" t="e">
        <f>IF('935'!F511="VOID",0,'935'!F511*(1-'935'!X511/'11'!B$17))</f>
        <v>#VALUE!</v>
      </c>
      <c r="G511" s="32" t="e">
        <f>IF('935'!G511="VOID",0,'935'!G511*(1-'935'!X511/'11'!B$17))</f>
        <v>#VALUE!</v>
      </c>
      <c r="H511" s="49" t="e">
        <f t="shared" si="120"/>
        <v>#VALUE!</v>
      </c>
      <c r="I511" s="50" t="e">
        <f>MATCH('935'!J511,'913'!$B$6:$B$1205,0)</f>
        <v>#VALUE!</v>
      </c>
      <c r="J511" s="50" t="e">
        <f>MATCH(INDEX('913'!$D$6:$D$1205,I511),'913'!$B$6:$B$1205,0)</f>
        <v>#VALUE!</v>
      </c>
      <c r="K511" s="50" t="e">
        <f>MATCH(INDEX('913'!$D$6:$D$1205,J511),'913'!$B$6:$B$1205,0)</f>
        <v>#VALUE!</v>
      </c>
      <c r="L511" s="50" t="e">
        <f>MATCH(INDEX('913'!$D$6:$D$1205,K511),'913'!$B$6:$B$1205,0)</f>
        <v>#VALUE!</v>
      </c>
      <c r="M511" s="50" t="e">
        <f>MATCH(INDEX('913'!$D$6:$D$1205,L511),'913'!$B$6:$B$1205,0)</f>
        <v>#VALUE!</v>
      </c>
      <c r="N511" s="50" t="e">
        <f>MATCH(INDEX('913'!$D$6:$D$1205,M511),'913'!$B$6:$B$1205,0)</f>
        <v>#VALUE!</v>
      </c>
      <c r="O511" s="50" t="e">
        <f>MATCH(INDEX('913'!$D$6:$D$1205,N511),'913'!$B$6:$B$1205,0)</f>
        <v>#VALUE!</v>
      </c>
      <c r="P511" s="51" t="e">
        <f>MATCH(INDEX('913'!$D$6:$D$1205,O511),'913'!$B$6:$B$1205,0)</f>
        <v>#VALUE!</v>
      </c>
      <c r="Q511" s="37">
        <f>IF(ISNUMBER(I511),MAX(0,INDEX('913'!$E$6:$E$1205,I511)),0)</f>
        <v>0</v>
      </c>
      <c r="R511" s="37">
        <f>IF(ISNUMBER(J511),MAX(0,INDEX('913'!$E$6:$E$1205,J511)),0)</f>
        <v>0</v>
      </c>
      <c r="S511" s="37">
        <f>IF(ISNUMBER(K511),MAX(0,INDEX('913'!$E$6:$E$1205,K511)),0)</f>
        <v>0</v>
      </c>
      <c r="T511" s="37">
        <f>IF(ISNUMBER(L511),MAX(0,INDEX('913'!$E$6:$E$1205,L511)),0)</f>
        <v>0</v>
      </c>
      <c r="U511" s="37">
        <f>IF(ISNUMBER(M511),MAX(0,INDEX('913'!$E$6:$E$1205,M511)),0)</f>
        <v>0</v>
      </c>
      <c r="V511" s="37">
        <f>IF(ISNUMBER(N511),MAX(0,INDEX('913'!$E$6:$E$1205,N511)),0)</f>
        <v>0</v>
      </c>
      <c r="W511" s="37">
        <f>IF(ISNUMBER(O511),MAX(0,INDEX('913'!$E$6:$E$1205,O511)),0)</f>
        <v>0</v>
      </c>
      <c r="X511" s="52">
        <f>IF(ISNUMBER(P511),MAX(0,INDEX('913'!$E$6:$E$1205,P511)),0)</f>
        <v>0</v>
      </c>
      <c r="Y511" s="37">
        <f>IF(ISNUMBER(I511),MAX(0,INDEX('913'!$F$6:$F$1205,I511)),0)</f>
        <v>0</v>
      </c>
      <c r="Z511" s="37">
        <f>IF(ISNUMBER(J511),MAX(0,INDEX('913'!$F$6:$F$1205,J511)),0)</f>
        <v>0</v>
      </c>
      <c r="AA511" s="37">
        <f>IF(ISNUMBER(K511),MAX(0,INDEX('913'!$F$6:$F$1205,K511)),0)</f>
        <v>0</v>
      </c>
      <c r="AB511" s="37">
        <f>IF(ISNUMBER(L511),MAX(0,INDEX('913'!$F$6:$F$1205,L511)),0)</f>
        <v>0</v>
      </c>
      <c r="AC511" s="37">
        <f>IF(ISNUMBER(M511),MAX(0,INDEX('913'!$F$6:$F$1205,M511)),0)</f>
        <v>0</v>
      </c>
      <c r="AD511" s="37">
        <f>IF(ISNUMBER(N511),MAX(0,INDEX('913'!$F$6:$F$1205,N511)),0)</f>
        <v>0</v>
      </c>
      <c r="AE511" s="37">
        <f>IF(ISNUMBER(O511),MAX(0,INDEX('913'!$F$6:$F$1205,O511)),0)</f>
        <v>0</v>
      </c>
      <c r="AF511" s="37">
        <f>IF(ISNUMBER(P511),MAX(0,INDEX('913'!$F$6:$F$1205,P511)),0)</f>
        <v>0</v>
      </c>
      <c r="AG511" s="32">
        <f>IF(ISNUMBER(I511),SQRT(INDEX('913'!$I$6:$I$1205,I511)^2+INDEX('913'!$J$6:$J$1205,I511)^2),0)</f>
        <v>0</v>
      </c>
      <c r="AH511" s="32">
        <f>IF(ISNUMBER(J511),SQRT(INDEX('913'!$I$6:$I$1205,J511)^2+INDEX('913'!$J$6:$J$1205,J511)^2),0)</f>
        <v>0</v>
      </c>
      <c r="AI511" s="32">
        <f>IF(ISNUMBER(K511),SQRT(INDEX('913'!$I$6:$I$1205,K511)^2+INDEX('913'!$J$6:$J$1205,K511)^2),0)</f>
        <v>0</v>
      </c>
      <c r="AJ511" s="32">
        <f>IF(ISNUMBER(L511),SQRT(INDEX('913'!$I$6:$I$1205,L511)^2+INDEX('913'!$J$6:$J$1205,L511)^2),0)</f>
        <v>0</v>
      </c>
      <c r="AK511" s="32">
        <f>IF(ISNUMBER(M511),SQRT(INDEX('913'!$I$6:$I$1205,M511)^2+INDEX('913'!$J$6:$J$1205,M511)^2),0)</f>
        <v>0</v>
      </c>
      <c r="AL511" s="32">
        <f>IF(ISNUMBER(N511),SQRT(INDEX('913'!$I$6:$I$1205,N511)^2+INDEX('913'!$J$6:$J$1205,N511)^2),0)</f>
        <v>0</v>
      </c>
      <c r="AM511" s="32">
        <f>IF(ISNUMBER(O511),SQRT(INDEX('913'!$I$6:$I$1205,O511)^2+INDEX('913'!$J$6:$J$1205,O511)^2),0)</f>
        <v>0</v>
      </c>
      <c r="AN511" s="49">
        <f>IF(ISNUMBER(P511),SQRT(INDEX('913'!$I$6:$I$1205,P511)^2+INDEX('913'!$J$6:$J$1205,P511)^2),0)</f>
        <v>0</v>
      </c>
      <c r="AO511" s="37">
        <f t="shared" si="121"/>
        <v>0</v>
      </c>
      <c r="AP511" s="37">
        <f t="shared" si="122"/>
        <v>0</v>
      </c>
      <c r="AQ511" s="33" t="e">
        <f>-100*'935'!W511*(AO511+AP511)/'11'!C$17</f>
        <v>#VALUE!</v>
      </c>
      <c r="AR511" s="37" t="e">
        <f t="shared" si="123"/>
        <v>#VALUE!</v>
      </c>
      <c r="AS511" s="52" t="e">
        <f t="shared" si="124"/>
        <v>#VALUE!</v>
      </c>
      <c r="AT511" s="32" t="e">
        <f>IF('935'!C511="VOID",0,('935'!C511*(1-'935'!X511/'11'!B$17)))</f>
        <v>#VALUE!</v>
      </c>
      <c r="AU511" s="52" t="e">
        <f>'935'!Q511*(1-'935'!Y511/'11'!C$17)/(1-'935'!X511/'11'!B$17)</f>
        <v>#VALUE!</v>
      </c>
      <c r="AV511" s="37" t="e">
        <f>INDEX('DNO totals'!$B$57:$G$57,IF('935'!K511,IF(MOD('935'!K511,1000),IF(MOD('935'!K511,100),IF(MOD('935'!K511,10),IF(MOD('935'!K511,1000)=1,6,5),4),3),2),1))</f>
        <v>#VALUE!</v>
      </c>
      <c r="AW511" s="52" t="e">
        <f t="shared" si="125"/>
        <v>#VALUE!</v>
      </c>
      <c r="AX511" s="32" t="e">
        <f>IF('935'!V511="VOID",0,'935'!V511*(1-'935'!X511/'11'!B$17))</f>
        <v>#VALUE!</v>
      </c>
      <c r="AY511" s="33" t="e">
        <f>IF(H511,-100*'Charging rates'!B$10/'11'!B$17*AX511/H511,0)</f>
        <v>#VALUE!</v>
      </c>
      <c r="AZ511" s="33" t="e">
        <f>IF(C511,'DNO totals'!B$41,0)</f>
        <v>#VALUE!</v>
      </c>
      <c r="BA511" s="33" t="e">
        <f t="shared" si="126"/>
        <v>#VALUE!</v>
      </c>
      <c r="BB511" s="33" t="e">
        <f t="shared" si="127"/>
        <v>#VALUE!</v>
      </c>
      <c r="BC511" s="53" t="e">
        <f t="shared" si="128"/>
        <v>#VALUE!</v>
      </c>
      <c r="BD511" s="32" t="e">
        <f>IF(AT511,'935'!H511*AT511/(AT511+D511+H511),0)</f>
        <v>#VALUE!</v>
      </c>
      <c r="BE511" s="32" t="e">
        <f>IF(H511,'935'!H511*H511/(AT511+D511+H511),0)</f>
        <v>#VALUE!</v>
      </c>
      <c r="BF511" s="32" t="e">
        <f>BD511*(1-'935'!X511/'11'!B$17)</f>
        <v>#VALUE!</v>
      </c>
      <c r="BG511" s="49" t="e">
        <f>BE511*(1-'935'!X511/'11'!B$17)</f>
        <v>#VALUE!</v>
      </c>
      <c r="BH511" s="52" t="e">
        <f>AV511*Parameters!B$6</f>
        <v>#VALUE!</v>
      </c>
      <c r="BI511" s="37" t="e">
        <f>IF('935'!$K511=1000,'Charging rates'!$C$38*$BH511/(1+'DNO totals'!$C$99)*'935'!$L511,0)</f>
        <v>#VALUE!</v>
      </c>
      <c r="BJ511" s="37" t="e">
        <f>IF(MOD('935'!$K511,1000)=100,'Charging rates'!$D$38*$BH511/(1+'DNO totals'!$D$99)*'935'!$M511,0)</f>
        <v>#VALUE!</v>
      </c>
      <c r="BK511" s="37" t="e">
        <f>IF(MOD('935'!$K511,100)=10,'Charging rates'!$E$38*$BH511/(1+'DNO totals'!$E$99)*'935'!$N511,0)</f>
        <v>#VALUE!</v>
      </c>
      <c r="BL511" s="37" t="e">
        <f>IF(AND(MOD('935'!$K511,10)&gt;0,MOD('935'!$K511,1000)&gt;1),'Charging rates'!$F$38*$BH511/(1+'DNO totals'!$F$99)*'935'!$O511,0)</f>
        <v>#VALUE!</v>
      </c>
      <c r="BM511" s="37" t="e">
        <f>IF(MOD('935'!$K511,1000)=1,'Charging rates'!$G$38*$BH511/(1+'DNO totals'!$G$99)*'935'!$P511,0)</f>
        <v>#VALUE!</v>
      </c>
      <c r="BN511" s="52" t="e">
        <f t="shared" si="129"/>
        <v>#VALUE!</v>
      </c>
      <c r="BO511" s="37" t="e">
        <f>IF('935'!$K511&gt;1000,'Charging rates'!$C$38*$AW511*'935'!$L511,0)</f>
        <v>#VALUE!</v>
      </c>
      <c r="BP511" s="37" t="e">
        <f>IF(MOD('935'!$K511,1000)&gt;100,'Charging rates'!$D$38*$AW511*'935'!$M511,0)</f>
        <v>#VALUE!</v>
      </c>
      <c r="BQ511" s="37" t="e">
        <f>IF(MOD('935'!$K511,100)&gt;10,'Charging rates'!$E$38*$AW511*'935'!$N511,0)</f>
        <v>#VALUE!</v>
      </c>
      <c r="BR511" s="52" t="e">
        <f t="shared" si="130"/>
        <v>#VALUE!</v>
      </c>
      <c r="BS511" s="48" t="e">
        <f>'935'!C511&lt;&gt;"VOID"</f>
        <v>#VALUE!</v>
      </c>
      <c r="BT511" s="33" t="e">
        <f>IF(BS511,(100/'11'!B$17*BD511*((1-'935'!I511)*'Charging rates'!B$51+'Charging rates'!B$63)),0)</f>
        <v>#VALUE!</v>
      </c>
      <c r="BU511" s="33" t="e">
        <f>100/'11'!B$17*BG511*('Charging rates'!B$51+'Charging rates'!B$63)</f>
        <v>#VALUE!</v>
      </c>
      <c r="BV511" s="33" t="e">
        <f>100/'11'!B$17*BE511*('Charging rates'!B$51+'Charging rates'!B$63)</f>
        <v>#VALUE!</v>
      </c>
      <c r="BW511" s="53" t="e">
        <f t="shared" si="131"/>
        <v>#VALUE!</v>
      </c>
      <c r="BX511" s="32" t="e">
        <f>AT511-('935'!T511*(1-'935'!X511/'11'!B$17))</f>
        <v>#VALUE!</v>
      </c>
      <c r="BY511" s="32">
        <f>0-IF(ISNUMBER(I511),INDEX('913'!$I$6:$I$1205,I511),0)-IF(ISNUMBER(J511),INDEX('913'!$I$6:$I$1205,J511),0)-IF(ISNUMBER(K511),INDEX('913'!$I$6:$I$1205,K511),0)-IF(ISNUMBER(L511),INDEX('913'!$I$6:$I$1205,L511),0)-IF(ISNUMBER(M511),INDEX('913'!$I$6:$I$1205,M511),0)-IF(ISNUMBER(N511),INDEX('913'!$I$6:$I$1205,N511),0)-IF(ISNUMBER(O511),INDEX('913'!$I$6:$I$1205,O511),0)-IF(ISNUMBER(P511),INDEX('913'!$I$6:$I$1205,P511),0)</f>
        <v>0</v>
      </c>
      <c r="BZ511" s="37">
        <f>IF(BY511=0,1,MAX(1,SQRT(BY511^2+(IF(ISNUMBER(I511),INDEX('913'!$J$6:$J$1205,I511),0)+IF(ISNUMBER(J511),INDEX('913'!$J$6:$J$1205,J511),0)+IF(ISNUMBER(K511),INDEX('913'!$J$6:$J$1205,K511),0)+IF(ISNUMBER(L511),INDEX('913'!$J$6:$J$1205,L511),0)+IF(ISNUMBER(M511),INDEX('913'!$J$6:$J$1205,M511),0)+IF(ISNUMBER(N511),INDEX('913'!$J$6:$J$1205,N511),0)+IF(ISNUMBER(O511),INDEX('913'!$J$6:$J$1205,O511),0)+IF(ISNUMBER(P511),INDEX('913'!$J$6:$J$1205,P511),0))^2)/BY511))</f>
        <v>1</v>
      </c>
      <c r="CA511" s="33" t="e">
        <f>100*AO511/'11'!B$17</f>
        <v>#VALUE!</v>
      </c>
      <c r="CB511" s="37" t="e">
        <f>100*(AP511*BZ511)/'11'!C$17</f>
        <v>#VALUE!</v>
      </c>
      <c r="CC511" s="37" t="e">
        <f t="shared" si="132"/>
        <v>#VALUE!</v>
      </c>
      <c r="CD511" s="33" t="e">
        <f t="shared" si="133"/>
        <v>#VALUE!</v>
      </c>
      <c r="CE511" s="54" t="e">
        <f>'11'!C$17-'935'!Y511</f>
        <v>#VALUE!</v>
      </c>
      <c r="CF511" s="37" t="e">
        <f>MAX('DNO totals'!B$312+0,MIN('935'!L511+0,'DNO totals'!B$304+0))</f>
        <v>#VALUE!</v>
      </c>
      <c r="CG511" s="37" t="e">
        <f>MAX('DNO totals'!C$312+0,MIN('935'!M511+0,'DNO totals'!C$304+0))</f>
        <v>#VALUE!</v>
      </c>
      <c r="CH511" s="37" t="e">
        <f>MAX('DNO totals'!D$312+0,MIN('935'!N511+0,'DNO totals'!D$304+0))</f>
        <v>#VALUE!</v>
      </c>
      <c r="CI511" s="37" t="e">
        <f>MAX('DNO totals'!E$312+0,MIN('935'!O511+0,'DNO totals'!E$304+0))</f>
        <v>#VALUE!</v>
      </c>
      <c r="CJ511" s="52" t="e">
        <f>MAX('DNO totals'!F$312+0,MIN('935'!P511+0,'DNO totals'!F$304+0))</f>
        <v>#VALUE!</v>
      </c>
      <c r="CK511" s="37" t="e">
        <f>IF('935'!$K511=1000,'Charging rates'!$C$38*$BH511/(1+'DNO totals'!$C$99)*$CF511,0)</f>
        <v>#VALUE!</v>
      </c>
      <c r="CL511" s="37" t="e">
        <f>IF(MOD('935'!$K511,1000)=100,'Charging rates'!$D$38*$BH511/(1+'DNO totals'!$D$99)*$CG511,0)</f>
        <v>#VALUE!</v>
      </c>
      <c r="CM511" s="37" t="e">
        <f>IF(MOD('935'!$K511,100)=10,'Charging rates'!$E$38*$BH511/(1+'DNO totals'!$E$99)*$CH511,0)</f>
        <v>#VALUE!</v>
      </c>
      <c r="CN511" s="37" t="e">
        <f>IF(AND(MOD('935'!$K511,10)&gt;0,MOD('935'!$K511,1000)&gt;1),'Charging rates'!$F$38*$BH511/(1+'DNO totals'!$F$99)*$CI511,0)</f>
        <v>#VALUE!</v>
      </c>
      <c r="CO511" s="37" t="e">
        <f>IF(MOD('935'!$K511,1000)=1,'Charging rates'!$G$38*$BH511/(1+'DNO totals'!$G$99)*$CJ511,0)</f>
        <v>#VALUE!</v>
      </c>
      <c r="CP511" s="52" t="e">
        <f t="shared" si="134"/>
        <v>#VALUE!</v>
      </c>
      <c r="CQ511" s="37" t="e">
        <f>IF('935'!$K511&gt;1000,'Charging rates'!$C$38*$AW511*$CF511,0)</f>
        <v>#VALUE!</v>
      </c>
      <c r="CR511" s="37" t="e">
        <f>IF(MOD('935'!$K511,1000)&gt;100,'Charging rates'!$D$38*$AW511*$CG511,0)</f>
        <v>#VALUE!</v>
      </c>
      <c r="CS511" s="37" t="e">
        <f>IF(MOD('935'!$K511,100)&gt;10,'Charging rates'!$E$38*$AW511*$CH511,0)</f>
        <v>#VALUE!</v>
      </c>
      <c r="CT511" s="52" t="e">
        <f t="shared" si="135"/>
        <v>#VALUE!</v>
      </c>
      <c r="CU511" s="33" t="e">
        <f>100*(AP511*'935'!Q511*BZ511)/'11'!B$17</f>
        <v>#VALUE!</v>
      </c>
      <c r="CV511" s="33" t="e">
        <f>100/'11'!B$17*'Charging rates'!B$10*AW511</f>
        <v>#VALUE!</v>
      </c>
      <c r="CW511" s="33" t="e">
        <f>IF(AT511=0,0,(1-BX511/AT511)*(CA511+IF('935'!Q511=0,0,(CB511*'935'!Q511*('11'!C$17-'935'!Y511)/('11'!B$17-'935'!X511)))))</f>
        <v>#VALUE!</v>
      </c>
      <c r="CX511" s="33" t="e">
        <f t="shared" si="136"/>
        <v>#VALUE!</v>
      </c>
      <c r="CY511" s="49" t="e">
        <f t="shared" si="137"/>
        <v>#VALUE!</v>
      </c>
      <c r="CZ511" s="32" t="e">
        <f>AT511*(Parameters!B$21+AU511)*IF('DNO totals'!B$323&lt;0,1,'935'!S511)</f>
        <v>#VALUE!</v>
      </c>
      <c r="DA511" s="52" t="e">
        <f>IF('DNO totals'!B$323&lt;0,1,'935'!S511)*(Parameters!B$21+AU511)</f>
        <v>#VALUE!</v>
      </c>
      <c r="DB511" s="37" t="e">
        <f>CX511+'Charging rates'!B$106*DA511*100/'11'!B$17</f>
        <v>#VALUE!</v>
      </c>
      <c r="DC511" s="37" t="e">
        <f>DB511+'Charging rates'!B$116*(Parameters!B$21+AU511)*100/'11'!B$17*IF('DNO totals'!B$323&lt;0,1,'935'!S511)</f>
        <v>#VALUE!</v>
      </c>
      <c r="DD511" s="37" t="e">
        <f>'Charging rates'!B$97*(CP511+CT511)*100/'11'!B$17</f>
        <v>#VALUE!</v>
      </c>
      <c r="DE511" s="33" t="e">
        <f>MAX(0-(CB511*AU511*'11'!C$17/'11'!B$17),DC511+DD511)</f>
        <v>#VALUE!</v>
      </c>
      <c r="DF511" s="37" t="e">
        <f>IF(BS511,IF(AU511=0,CC511,MAX(0,MIN(CC511,CC511+(DE511/'935'!Q511*('11'!B$17-'935'!X511)/('11'!C$17-'935'!Y511))))),0)</f>
        <v>#VALUE!</v>
      </c>
      <c r="DG511" s="33" t="e">
        <f t="shared" si="138"/>
        <v>#VALUE!</v>
      </c>
      <c r="DH511" s="53" t="e">
        <f t="shared" si="139"/>
        <v>#VALUE!</v>
      </c>
    </row>
    <row r="512" spans="1:112">
      <c r="A512" s="28">
        <v>412</v>
      </c>
      <c r="B512" s="47" t="e">
        <f>'935'!B512</f>
        <v>#VALUE!</v>
      </c>
      <c r="C512" s="48" t="e">
        <f>OR('935'!E512&lt;&gt;"VOID",'935'!F512&lt;&gt;"VOID",'935'!G512&lt;&gt;"VOID")</f>
        <v>#VALUE!</v>
      </c>
      <c r="D512" s="32" t="e">
        <f>IF('935'!D512="VOID",0,'935'!D512*(1-'935'!X512/'11'!B$17))</f>
        <v>#VALUE!</v>
      </c>
      <c r="E512" s="32" t="e">
        <f>IF('935'!E512="VOID",0,'935'!E512*(1-'935'!X512/'11'!B$17))</f>
        <v>#VALUE!</v>
      </c>
      <c r="F512" s="32" t="e">
        <f>IF('935'!F512="VOID",0,'935'!F512*(1-'935'!X512/'11'!B$17))</f>
        <v>#VALUE!</v>
      </c>
      <c r="G512" s="32" t="e">
        <f>IF('935'!G512="VOID",0,'935'!G512*(1-'935'!X512/'11'!B$17))</f>
        <v>#VALUE!</v>
      </c>
      <c r="H512" s="49" t="e">
        <f t="shared" si="120"/>
        <v>#VALUE!</v>
      </c>
      <c r="I512" s="50" t="e">
        <f>MATCH('935'!J512,'913'!$B$6:$B$1205,0)</f>
        <v>#VALUE!</v>
      </c>
      <c r="J512" s="50" t="e">
        <f>MATCH(INDEX('913'!$D$6:$D$1205,I512),'913'!$B$6:$B$1205,0)</f>
        <v>#VALUE!</v>
      </c>
      <c r="K512" s="50" t="e">
        <f>MATCH(INDEX('913'!$D$6:$D$1205,J512),'913'!$B$6:$B$1205,0)</f>
        <v>#VALUE!</v>
      </c>
      <c r="L512" s="50" t="e">
        <f>MATCH(INDEX('913'!$D$6:$D$1205,K512),'913'!$B$6:$B$1205,0)</f>
        <v>#VALUE!</v>
      </c>
      <c r="M512" s="50" t="e">
        <f>MATCH(INDEX('913'!$D$6:$D$1205,L512),'913'!$B$6:$B$1205,0)</f>
        <v>#VALUE!</v>
      </c>
      <c r="N512" s="50" t="e">
        <f>MATCH(INDEX('913'!$D$6:$D$1205,M512),'913'!$B$6:$B$1205,0)</f>
        <v>#VALUE!</v>
      </c>
      <c r="O512" s="50" t="e">
        <f>MATCH(INDEX('913'!$D$6:$D$1205,N512),'913'!$B$6:$B$1205,0)</f>
        <v>#VALUE!</v>
      </c>
      <c r="P512" s="51" t="e">
        <f>MATCH(INDEX('913'!$D$6:$D$1205,O512),'913'!$B$6:$B$1205,0)</f>
        <v>#VALUE!</v>
      </c>
      <c r="Q512" s="37">
        <f>IF(ISNUMBER(I512),MAX(0,INDEX('913'!$E$6:$E$1205,I512)),0)</f>
        <v>0</v>
      </c>
      <c r="R512" s="37">
        <f>IF(ISNUMBER(J512),MAX(0,INDEX('913'!$E$6:$E$1205,J512)),0)</f>
        <v>0</v>
      </c>
      <c r="S512" s="37">
        <f>IF(ISNUMBER(K512),MAX(0,INDEX('913'!$E$6:$E$1205,K512)),0)</f>
        <v>0</v>
      </c>
      <c r="T512" s="37">
        <f>IF(ISNUMBER(L512),MAX(0,INDEX('913'!$E$6:$E$1205,L512)),0)</f>
        <v>0</v>
      </c>
      <c r="U512" s="37">
        <f>IF(ISNUMBER(M512),MAX(0,INDEX('913'!$E$6:$E$1205,M512)),0)</f>
        <v>0</v>
      </c>
      <c r="V512" s="37">
        <f>IF(ISNUMBER(N512),MAX(0,INDEX('913'!$E$6:$E$1205,N512)),0)</f>
        <v>0</v>
      </c>
      <c r="W512" s="37">
        <f>IF(ISNUMBER(O512),MAX(0,INDEX('913'!$E$6:$E$1205,O512)),0)</f>
        <v>0</v>
      </c>
      <c r="X512" s="52">
        <f>IF(ISNUMBER(P512),MAX(0,INDEX('913'!$E$6:$E$1205,P512)),0)</f>
        <v>0</v>
      </c>
      <c r="Y512" s="37">
        <f>IF(ISNUMBER(I512),MAX(0,INDEX('913'!$F$6:$F$1205,I512)),0)</f>
        <v>0</v>
      </c>
      <c r="Z512" s="37">
        <f>IF(ISNUMBER(J512),MAX(0,INDEX('913'!$F$6:$F$1205,J512)),0)</f>
        <v>0</v>
      </c>
      <c r="AA512" s="37">
        <f>IF(ISNUMBER(K512),MAX(0,INDEX('913'!$F$6:$F$1205,K512)),0)</f>
        <v>0</v>
      </c>
      <c r="AB512" s="37">
        <f>IF(ISNUMBER(L512),MAX(0,INDEX('913'!$F$6:$F$1205,L512)),0)</f>
        <v>0</v>
      </c>
      <c r="AC512" s="37">
        <f>IF(ISNUMBER(M512),MAX(0,INDEX('913'!$F$6:$F$1205,M512)),0)</f>
        <v>0</v>
      </c>
      <c r="AD512" s="37">
        <f>IF(ISNUMBER(N512),MAX(0,INDEX('913'!$F$6:$F$1205,N512)),0)</f>
        <v>0</v>
      </c>
      <c r="AE512" s="37">
        <f>IF(ISNUMBER(O512),MAX(0,INDEX('913'!$F$6:$F$1205,O512)),0)</f>
        <v>0</v>
      </c>
      <c r="AF512" s="37">
        <f>IF(ISNUMBER(P512),MAX(0,INDEX('913'!$F$6:$F$1205,P512)),0)</f>
        <v>0</v>
      </c>
      <c r="AG512" s="32">
        <f>IF(ISNUMBER(I512),SQRT(INDEX('913'!$I$6:$I$1205,I512)^2+INDEX('913'!$J$6:$J$1205,I512)^2),0)</f>
        <v>0</v>
      </c>
      <c r="AH512" s="32">
        <f>IF(ISNUMBER(J512),SQRT(INDEX('913'!$I$6:$I$1205,J512)^2+INDEX('913'!$J$6:$J$1205,J512)^2),0)</f>
        <v>0</v>
      </c>
      <c r="AI512" s="32">
        <f>IF(ISNUMBER(K512),SQRT(INDEX('913'!$I$6:$I$1205,K512)^2+INDEX('913'!$J$6:$J$1205,K512)^2),0)</f>
        <v>0</v>
      </c>
      <c r="AJ512" s="32">
        <f>IF(ISNUMBER(L512),SQRT(INDEX('913'!$I$6:$I$1205,L512)^2+INDEX('913'!$J$6:$J$1205,L512)^2),0)</f>
        <v>0</v>
      </c>
      <c r="AK512" s="32">
        <f>IF(ISNUMBER(M512),SQRT(INDEX('913'!$I$6:$I$1205,M512)^2+INDEX('913'!$J$6:$J$1205,M512)^2),0)</f>
        <v>0</v>
      </c>
      <c r="AL512" s="32">
        <f>IF(ISNUMBER(N512),SQRT(INDEX('913'!$I$6:$I$1205,N512)^2+INDEX('913'!$J$6:$J$1205,N512)^2),0)</f>
        <v>0</v>
      </c>
      <c r="AM512" s="32">
        <f>IF(ISNUMBER(O512),SQRT(INDEX('913'!$I$6:$I$1205,O512)^2+INDEX('913'!$J$6:$J$1205,O512)^2),0)</f>
        <v>0</v>
      </c>
      <c r="AN512" s="49">
        <f>IF(ISNUMBER(P512),SQRT(INDEX('913'!$I$6:$I$1205,P512)^2+INDEX('913'!$J$6:$J$1205,P512)^2),0)</f>
        <v>0</v>
      </c>
      <c r="AO512" s="37">
        <f t="shared" si="121"/>
        <v>0</v>
      </c>
      <c r="AP512" s="37">
        <f t="shared" si="122"/>
        <v>0</v>
      </c>
      <c r="AQ512" s="33" t="e">
        <f>-100*'935'!W512*(AO512+AP512)/'11'!C$17</f>
        <v>#VALUE!</v>
      </c>
      <c r="AR512" s="37" t="e">
        <f t="shared" si="123"/>
        <v>#VALUE!</v>
      </c>
      <c r="AS512" s="52" t="e">
        <f t="shared" si="124"/>
        <v>#VALUE!</v>
      </c>
      <c r="AT512" s="32" t="e">
        <f>IF('935'!C512="VOID",0,('935'!C512*(1-'935'!X512/'11'!B$17)))</f>
        <v>#VALUE!</v>
      </c>
      <c r="AU512" s="52" t="e">
        <f>'935'!Q512*(1-'935'!Y512/'11'!C$17)/(1-'935'!X512/'11'!B$17)</f>
        <v>#VALUE!</v>
      </c>
      <c r="AV512" s="37" t="e">
        <f>INDEX('DNO totals'!$B$57:$G$57,IF('935'!K512,IF(MOD('935'!K512,1000),IF(MOD('935'!K512,100),IF(MOD('935'!K512,10),IF(MOD('935'!K512,1000)=1,6,5),4),3),2),1))</f>
        <v>#VALUE!</v>
      </c>
      <c r="AW512" s="52" t="e">
        <f t="shared" si="125"/>
        <v>#VALUE!</v>
      </c>
      <c r="AX512" s="32" t="e">
        <f>IF('935'!V512="VOID",0,'935'!V512*(1-'935'!X512/'11'!B$17))</f>
        <v>#VALUE!</v>
      </c>
      <c r="AY512" s="33" t="e">
        <f>IF(H512,-100*'Charging rates'!B$10/'11'!B$17*AX512/H512,0)</f>
        <v>#VALUE!</v>
      </c>
      <c r="AZ512" s="33" t="e">
        <f>IF(C512,'DNO totals'!B$41,0)</f>
        <v>#VALUE!</v>
      </c>
      <c r="BA512" s="33" t="e">
        <f t="shared" si="126"/>
        <v>#VALUE!</v>
      </c>
      <c r="BB512" s="33" t="e">
        <f t="shared" si="127"/>
        <v>#VALUE!</v>
      </c>
      <c r="BC512" s="53" t="e">
        <f t="shared" si="128"/>
        <v>#VALUE!</v>
      </c>
      <c r="BD512" s="32" t="e">
        <f>IF(AT512,'935'!H512*AT512/(AT512+D512+H512),0)</f>
        <v>#VALUE!</v>
      </c>
      <c r="BE512" s="32" t="e">
        <f>IF(H512,'935'!H512*H512/(AT512+D512+H512),0)</f>
        <v>#VALUE!</v>
      </c>
      <c r="BF512" s="32" t="e">
        <f>BD512*(1-'935'!X512/'11'!B$17)</f>
        <v>#VALUE!</v>
      </c>
      <c r="BG512" s="49" t="e">
        <f>BE512*(1-'935'!X512/'11'!B$17)</f>
        <v>#VALUE!</v>
      </c>
      <c r="BH512" s="52" t="e">
        <f>AV512*Parameters!B$6</f>
        <v>#VALUE!</v>
      </c>
      <c r="BI512" s="37" t="e">
        <f>IF('935'!$K512=1000,'Charging rates'!$C$38*$BH512/(1+'DNO totals'!$C$99)*'935'!$L512,0)</f>
        <v>#VALUE!</v>
      </c>
      <c r="BJ512" s="37" t="e">
        <f>IF(MOD('935'!$K512,1000)=100,'Charging rates'!$D$38*$BH512/(1+'DNO totals'!$D$99)*'935'!$M512,0)</f>
        <v>#VALUE!</v>
      </c>
      <c r="BK512" s="37" t="e">
        <f>IF(MOD('935'!$K512,100)=10,'Charging rates'!$E$38*$BH512/(1+'DNO totals'!$E$99)*'935'!$N512,0)</f>
        <v>#VALUE!</v>
      </c>
      <c r="BL512" s="37" t="e">
        <f>IF(AND(MOD('935'!$K512,10)&gt;0,MOD('935'!$K512,1000)&gt;1),'Charging rates'!$F$38*$BH512/(1+'DNO totals'!$F$99)*'935'!$O512,0)</f>
        <v>#VALUE!</v>
      </c>
      <c r="BM512" s="37" t="e">
        <f>IF(MOD('935'!$K512,1000)=1,'Charging rates'!$G$38*$BH512/(1+'DNO totals'!$G$99)*'935'!$P512,0)</f>
        <v>#VALUE!</v>
      </c>
      <c r="BN512" s="52" t="e">
        <f t="shared" si="129"/>
        <v>#VALUE!</v>
      </c>
      <c r="BO512" s="37" t="e">
        <f>IF('935'!$K512&gt;1000,'Charging rates'!$C$38*$AW512*'935'!$L512,0)</f>
        <v>#VALUE!</v>
      </c>
      <c r="BP512" s="37" t="e">
        <f>IF(MOD('935'!$K512,1000)&gt;100,'Charging rates'!$D$38*$AW512*'935'!$M512,0)</f>
        <v>#VALUE!</v>
      </c>
      <c r="BQ512" s="37" t="e">
        <f>IF(MOD('935'!$K512,100)&gt;10,'Charging rates'!$E$38*$AW512*'935'!$N512,0)</f>
        <v>#VALUE!</v>
      </c>
      <c r="BR512" s="52" t="e">
        <f t="shared" si="130"/>
        <v>#VALUE!</v>
      </c>
      <c r="BS512" s="48" t="e">
        <f>'935'!C512&lt;&gt;"VOID"</f>
        <v>#VALUE!</v>
      </c>
      <c r="BT512" s="33" t="e">
        <f>IF(BS512,(100/'11'!B$17*BD512*((1-'935'!I512)*'Charging rates'!B$51+'Charging rates'!B$63)),0)</f>
        <v>#VALUE!</v>
      </c>
      <c r="BU512" s="33" t="e">
        <f>100/'11'!B$17*BG512*('Charging rates'!B$51+'Charging rates'!B$63)</f>
        <v>#VALUE!</v>
      </c>
      <c r="BV512" s="33" t="e">
        <f>100/'11'!B$17*BE512*('Charging rates'!B$51+'Charging rates'!B$63)</f>
        <v>#VALUE!</v>
      </c>
      <c r="BW512" s="53" t="e">
        <f t="shared" si="131"/>
        <v>#VALUE!</v>
      </c>
      <c r="BX512" s="32" t="e">
        <f>AT512-('935'!T512*(1-'935'!X512/'11'!B$17))</f>
        <v>#VALUE!</v>
      </c>
      <c r="BY512" s="32">
        <f>0-IF(ISNUMBER(I512),INDEX('913'!$I$6:$I$1205,I512),0)-IF(ISNUMBER(J512),INDEX('913'!$I$6:$I$1205,J512),0)-IF(ISNUMBER(K512),INDEX('913'!$I$6:$I$1205,K512),0)-IF(ISNUMBER(L512),INDEX('913'!$I$6:$I$1205,L512),0)-IF(ISNUMBER(M512),INDEX('913'!$I$6:$I$1205,M512),0)-IF(ISNUMBER(N512),INDEX('913'!$I$6:$I$1205,N512),0)-IF(ISNUMBER(O512),INDEX('913'!$I$6:$I$1205,O512),0)-IF(ISNUMBER(P512),INDEX('913'!$I$6:$I$1205,P512),0)</f>
        <v>0</v>
      </c>
      <c r="BZ512" s="37">
        <f>IF(BY512=0,1,MAX(1,SQRT(BY512^2+(IF(ISNUMBER(I512),INDEX('913'!$J$6:$J$1205,I512),0)+IF(ISNUMBER(J512),INDEX('913'!$J$6:$J$1205,J512),0)+IF(ISNUMBER(K512),INDEX('913'!$J$6:$J$1205,K512),0)+IF(ISNUMBER(L512),INDEX('913'!$J$6:$J$1205,L512),0)+IF(ISNUMBER(M512),INDEX('913'!$J$6:$J$1205,M512),0)+IF(ISNUMBER(N512),INDEX('913'!$J$6:$J$1205,N512),0)+IF(ISNUMBER(O512),INDEX('913'!$J$6:$J$1205,O512),0)+IF(ISNUMBER(P512),INDEX('913'!$J$6:$J$1205,P512),0))^2)/BY512))</f>
        <v>1</v>
      </c>
      <c r="CA512" s="33" t="e">
        <f>100*AO512/'11'!B$17</f>
        <v>#VALUE!</v>
      </c>
      <c r="CB512" s="37" t="e">
        <f>100*(AP512*BZ512)/'11'!C$17</f>
        <v>#VALUE!</v>
      </c>
      <c r="CC512" s="37" t="e">
        <f t="shared" si="132"/>
        <v>#VALUE!</v>
      </c>
      <c r="CD512" s="33" t="e">
        <f t="shared" si="133"/>
        <v>#VALUE!</v>
      </c>
      <c r="CE512" s="54" t="e">
        <f>'11'!C$17-'935'!Y512</f>
        <v>#VALUE!</v>
      </c>
      <c r="CF512" s="37" t="e">
        <f>MAX('DNO totals'!B$312+0,MIN('935'!L512+0,'DNO totals'!B$304+0))</f>
        <v>#VALUE!</v>
      </c>
      <c r="CG512" s="37" t="e">
        <f>MAX('DNO totals'!C$312+0,MIN('935'!M512+0,'DNO totals'!C$304+0))</f>
        <v>#VALUE!</v>
      </c>
      <c r="CH512" s="37" t="e">
        <f>MAX('DNO totals'!D$312+0,MIN('935'!N512+0,'DNO totals'!D$304+0))</f>
        <v>#VALUE!</v>
      </c>
      <c r="CI512" s="37" t="e">
        <f>MAX('DNO totals'!E$312+0,MIN('935'!O512+0,'DNO totals'!E$304+0))</f>
        <v>#VALUE!</v>
      </c>
      <c r="CJ512" s="52" t="e">
        <f>MAX('DNO totals'!F$312+0,MIN('935'!P512+0,'DNO totals'!F$304+0))</f>
        <v>#VALUE!</v>
      </c>
      <c r="CK512" s="37" t="e">
        <f>IF('935'!$K512=1000,'Charging rates'!$C$38*$BH512/(1+'DNO totals'!$C$99)*$CF512,0)</f>
        <v>#VALUE!</v>
      </c>
      <c r="CL512" s="37" t="e">
        <f>IF(MOD('935'!$K512,1000)=100,'Charging rates'!$D$38*$BH512/(1+'DNO totals'!$D$99)*$CG512,0)</f>
        <v>#VALUE!</v>
      </c>
      <c r="CM512" s="37" t="e">
        <f>IF(MOD('935'!$K512,100)=10,'Charging rates'!$E$38*$BH512/(1+'DNO totals'!$E$99)*$CH512,0)</f>
        <v>#VALUE!</v>
      </c>
      <c r="CN512" s="37" t="e">
        <f>IF(AND(MOD('935'!$K512,10)&gt;0,MOD('935'!$K512,1000)&gt;1),'Charging rates'!$F$38*$BH512/(1+'DNO totals'!$F$99)*$CI512,0)</f>
        <v>#VALUE!</v>
      </c>
      <c r="CO512" s="37" t="e">
        <f>IF(MOD('935'!$K512,1000)=1,'Charging rates'!$G$38*$BH512/(1+'DNO totals'!$G$99)*$CJ512,0)</f>
        <v>#VALUE!</v>
      </c>
      <c r="CP512" s="52" t="e">
        <f t="shared" si="134"/>
        <v>#VALUE!</v>
      </c>
      <c r="CQ512" s="37" t="e">
        <f>IF('935'!$K512&gt;1000,'Charging rates'!$C$38*$AW512*$CF512,0)</f>
        <v>#VALUE!</v>
      </c>
      <c r="CR512" s="37" t="e">
        <f>IF(MOD('935'!$K512,1000)&gt;100,'Charging rates'!$D$38*$AW512*$CG512,0)</f>
        <v>#VALUE!</v>
      </c>
      <c r="CS512" s="37" t="e">
        <f>IF(MOD('935'!$K512,100)&gt;10,'Charging rates'!$E$38*$AW512*$CH512,0)</f>
        <v>#VALUE!</v>
      </c>
      <c r="CT512" s="52" t="e">
        <f t="shared" si="135"/>
        <v>#VALUE!</v>
      </c>
      <c r="CU512" s="33" t="e">
        <f>100*(AP512*'935'!Q512*BZ512)/'11'!B$17</f>
        <v>#VALUE!</v>
      </c>
      <c r="CV512" s="33" t="e">
        <f>100/'11'!B$17*'Charging rates'!B$10*AW512</f>
        <v>#VALUE!</v>
      </c>
      <c r="CW512" s="33" t="e">
        <f>IF(AT512=0,0,(1-BX512/AT512)*(CA512+IF('935'!Q512=0,0,(CB512*'935'!Q512*('11'!C$17-'935'!Y512)/('11'!B$17-'935'!X512)))))</f>
        <v>#VALUE!</v>
      </c>
      <c r="CX512" s="33" t="e">
        <f t="shared" si="136"/>
        <v>#VALUE!</v>
      </c>
      <c r="CY512" s="49" t="e">
        <f t="shared" si="137"/>
        <v>#VALUE!</v>
      </c>
      <c r="CZ512" s="32" t="e">
        <f>AT512*(Parameters!B$21+AU512)*IF('DNO totals'!B$323&lt;0,1,'935'!S512)</f>
        <v>#VALUE!</v>
      </c>
      <c r="DA512" s="52" t="e">
        <f>IF('DNO totals'!B$323&lt;0,1,'935'!S512)*(Parameters!B$21+AU512)</f>
        <v>#VALUE!</v>
      </c>
      <c r="DB512" s="37" t="e">
        <f>CX512+'Charging rates'!B$106*DA512*100/'11'!B$17</f>
        <v>#VALUE!</v>
      </c>
      <c r="DC512" s="37" t="e">
        <f>DB512+'Charging rates'!B$116*(Parameters!B$21+AU512)*100/'11'!B$17*IF('DNO totals'!B$323&lt;0,1,'935'!S512)</f>
        <v>#VALUE!</v>
      </c>
      <c r="DD512" s="37" t="e">
        <f>'Charging rates'!B$97*(CP512+CT512)*100/'11'!B$17</f>
        <v>#VALUE!</v>
      </c>
      <c r="DE512" s="33" t="e">
        <f>MAX(0-(CB512*AU512*'11'!C$17/'11'!B$17),DC512+DD512)</f>
        <v>#VALUE!</v>
      </c>
      <c r="DF512" s="37" t="e">
        <f>IF(BS512,IF(AU512=0,CC512,MAX(0,MIN(CC512,CC512+(DE512/'935'!Q512*('11'!B$17-'935'!X512)/('11'!C$17-'935'!Y512))))),0)</f>
        <v>#VALUE!</v>
      </c>
      <c r="DG512" s="33" t="e">
        <f t="shared" si="138"/>
        <v>#VALUE!</v>
      </c>
      <c r="DH512" s="53" t="e">
        <f t="shared" si="139"/>
        <v>#VALUE!</v>
      </c>
    </row>
    <row r="513" spans="1:112">
      <c r="A513" s="28">
        <v>413</v>
      </c>
      <c r="B513" s="47" t="e">
        <f>'935'!B513</f>
        <v>#VALUE!</v>
      </c>
      <c r="C513" s="48" t="e">
        <f>OR('935'!E513&lt;&gt;"VOID",'935'!F513&lt;&gt;"VOID",'935'!G513&lt;&gt;"VOID")</f>
        <v>#VALUE!</v>
      </c>
      <c r="D513" s="32" t="e">
        <f>IF('935'!D513="VOID",0,'935'!D513*(1-'935'!X513/'11'!B$17))</f>
        <v>#VALUE!</v>
      </c>
      <c r="E513" s="32" t="e">
        <f>IF('935'!E513="VOID",0,'935'!E513*(1-'935'!X513/'11'!B$17))</f>
        <v>#VALUE!</v>
      </c>
      <c r="F513" s="32" t="e">
        <f>IF('935'!F513="VOID",0,'935'!F513*(1-'935'!X513/'11'!B$17))</f>
        <v>#VALUE!</v>
      </c>
      <c r="G513" s="32" t="e">
        <f>IF('935'!G513="VOID",0,'935'!G513*(1-'935'!X513/'11'!B$17))</f>
        <v>#VALUE!</v>
      </c>
      <c r="H513" s="49" t="e">
        <f t="shared" si="120"/>
        <v>#VALUE!</v>
      </c>
      <c r="I513" s="50" t="e">
        <f>MATCH('935'!J513,'913'!$B$6:$B$1205,0)</f>
        <v>#VALUE!</v>
      </c>
      <c r="J513" s="50" t="e">
        <f>MATCH(INDEX('913'!$D$6:$D$1205,I513),'913'!$B$6:$B$1205,0)</f>
        <v>#VALUE!</v>
      </c>
      <c r="K513" s="50" t="e">
        <f>MATCH(INDEX('913'!$D$6:$D$1205,J513),'913'!$B$6:$B$1205,0)</f>
        <v>#VALUE!</v>
      </c>
      <c r="L513" s="50" t="e">
        <f>MATCH(INDEX('913'!$D$6:$D$1205,K513),'913'!$B$6:$B$1205,0)</f>
        <v>#VALUE!</v>
      </c>
      <c r="M513" s="50" t="e">
        <f>MATCH(INDEX('913'!$D$6:$D$1205,L513),'913'!$B$6:$B$1205,0)</f>
        <v>#VALUE!</v>
      </c>
      <c r="N513" s="50" t="e">
        <f>MATCH(INDEX('913'!$D$6:$D$1205,M513),'913'!$B$6:$B$1205,0)</f>
        <v>#VALUE!</v>
      </c>
      <c r="O513" s="50" t="e">
        <f>MATCH(INDEX('913'!$D$6:$D$1205,N513),'913'!$B$6:$B$1205,0)</f>
        <v>#VALUE!</v>
      </c>
      <c r="P513" s="51" t="e">
        <f>MATCH(INDEX('913'!$D$6:$D$1205,O513),'913'!$B$6:$B$1205,0)</f>
        <v>#VALUE!</v>
      </c>
      <c r="Q513" s="37">
        <f>IF(ISNUMBER(I513),MAX(0,INDEX('913'!$E$6:$E$1205,I513)),0)</f>
        <v>0</v>
      </c>
      <c r="R513" s="37">
        <f>IF(ISNUMBER(J513),MAX(0,INDEX('913'!$E$6:$E$1205,J513)),0)</f>
        <v>0</v>
      </c>
      <c r="S513" s="37">
        <f>IF(ISNUMBER(K513),MAX(0,INDEX('913'!$E$6:$E$1205,K513)),0)</f>
        <v>0</v>
      </c>
      <c r="T513" s="37">
        <f>IF(ISNUMBER(L513),MAX(0,INDEX('913'!$E$6:$E$1205,L513)),0)</f>
        <v>0</v>
      </c>
      <c r="U513" s="37">
        <f>IF(ISNUMBER(M513),MAX(0,INDEX('913'!$E$6:$E$1205,M513)),0)</f>
        <v>0</v>
      </c>
      <c r="V513" s="37">
        <f>IF(ISNUMBER(N513),MAX(0,INDEX('913'!$E$6:$E$1205,N513)),0)</f>
        <v>0</v>
      </c>
      <c r="W513" s="37">
        <f>IF(ISNUMBER(O513),MAX(0,INDEX('913'!$E$6:$E$1205,O513)),0)</f>
        <v>0</v>
      </c>
      <c r="X513" s="52">
        <f>IF(ISNUMBER(P513),MAX(0,INDEX('913'!$E$6:$E$1205,P513)),0)</f>
        <v>0</v>
      </c>
      <c r="Y513" s="37">
        <f>IF(ISNUMBER(I513),MAX(0,INDEX('913'!$F$6:$F$1205,I513)),0)</f>
        <v>0</v>
      </c>
      <c r="Z513" s="37">
        <f>IF(ISNUMBER(J513),MAX(0,INDEX('913'!$F$6:$F$1205,J513)),0)</f>
        <v>0</v>
      </c>
      <c r="AA513" s="37">
        <f>IF(ISNUMBER(K513),MAX(0,INDEX('913'!$F$6:$F$1205,K513)),0)</f>
        <v>0</v>
      </c>
      <c r="AB513" s="37">
        <f>IF(ISNUMBER(L513),MAX(0,INDEX('913'!$F$6:$F$1205,L513)),0)</f>
        <v>0</v>
      </c>
      <c r="AC513" s="37">
        <f>IF(ISNUMBER(M513),MAX(0,INDEX('913'!$F$6:$F$1205,M513)),0)</f>
        <v>0</v>
      </c>
      <c r="AD513" s="37">
        <f>IF(ISNUMBER(N513),MAX(0,INDEX('913'!$F$6:$F$1205,N513)),0)</f>
        <v>0</v>
      </c>
      <c r="AE513" s="37">
        <f>IF(ISNUMBER(O513),MAX(0,INDEX('913'!$F$6:$F$1205,O513)),0)</f>
        <v>0</v>
      </c>
      <c r="AF513" s="37">
        <f>IF(ISNUMBER(P513),MAX(0,INDEX('913'!$F$6:$F$1205,P513)),0)</f>
        <v>0</v>
      </c>
      <c r="AG513" s="32">
        <f>IF(ISNUMBER(I513),SQRT(INDEX('913'!$I$6:$I$1205,I513)^2+INDEX('913'!$J$6:$J$1205,I513)^2),0)</f>
        <v>0</v>
      </c>
      <c r="AH513" s="32">
        <f>IF(ISNUMBER(J513),SQRT(INDEX('913'!$I$6:$I$1205,J513)^2+INDEX('913'!$J$6:$J$1205,J513)^2),0)</f>
        <v>0</v>
      </c>
      <c r="AI513" s="32">
        <f>IF(ISNUMBER(K513),SQRT(INDEX('913'!$I$6:$I$1205,K513)^2+INDEX('913'!$J$6:$J$1205,K513)^2),0)</f>
        <v>0</v>
      </c>
      <c r="AJ513" s="32">
        <f>IF(ISNUMBER(L513),SQRT(INDEX('913'!$I$6:$I$1205,L513)^2+INDEX('913'!$J$6:$J$1205,L513)^2),0)</f>
        <v>0</v>
      </c>
      <c r="AK513" s="32">
        <f>IF(ISNUMBER(M513),SQRT(INDEX('913'!$I$6:$I$1205,M513)^2+INDEX('913'!$J$6:$J$1205,M513)^2),0)</f>
        <v>0</v>
      </c>
      <c r="AL513" s="32">
        <f>IF(ISNUMBER(N513),SQRT(INDEX('913'!$I$6:$I$1205,N513)^2+INDEX('913'!$J$6:$J$1205,N513)^2),0)</f>
        <v>0</v>
      </c>
      <c r="AM513" s="32">
        <f>IF(ISNUMBER(O513),SQRT(INDEX('913'!$I$6:$I$1205,O513)^2+INDEX('913'!$J$6:$J$1205,O513)^2),0)</f>
        <v>0</v>
      </c>
      <c r="AN513" s="49">
        <f>IF(ISNUMBER(P513),SQRT(INDEX('913'!$I$6:$I$1205,P513)^2+INDEX('913'!$J$6:$J$1205,P513)^2),0)</f>
        <v>0</v>
      </c>
      <c r="AO513" s="37">
        <f t="shared" si="121"/>
        <v>0</v>
      </c>
      <c r="AP513" s="37">
        <f t="shared" si="122"/>
        <v>0</v>
      </c>
      <c r="AQ513" s="33" t="e">
        <f>-100*'935'!W513*(AO513+AP513)/'11'!C$17</f>
        <v>#VALUE!</v>
      </c>
      <c r="AR513" s="37" t="e">
        <f t="shared" si="123"/>
        <v>#VALUE!</v>
      </c>
      <c r="AS513" s="52" t="e">
        <f t="shared" si="124"/>
        <v>#VALUE!</v>
      </c>
      <c r="AT513" s="32" t="e">
        <f>IF('935'!C513="VOID",0,('935'!C513*(1-'935'!X513/'11'!B$17)))</f>
        <v>#VALUE!</v>
      </c>
      <c r="AU513" s="52" t="e">
        <f>'935'!Q513*(1-'935'!Y513/'11'!C$17)/(1-'935'!X513/'11'!B$17)</f>
        <v>#VALUE!</v>
      </c>
      <c r="AV513" s="37" t="e">
        <f>INDEX('DNO totals'!$B$57:$G$57,IF('935'!K513,IF(MOD('935'!K513,1000),IF(MOD('935'!K513,100),IF(MOD('935'!K513,10),IF(MOD('935'!K513,1000)=1,6,5),4),3),2),1))</f>
        <v>#VALUE!</v>
      </c>
      <c r="AW513" s="52" t="e">
        <f t="shared" si="125"/>
        <v>#VALUE!</v>
      </c>
      <c r="AX513" s="32" t="e">
        <f>IF('935'!V513="VOID",0,'935'!V513*(1-'935'!X513/'11'!B$17))</f>
        <v>#VALUE!</v>
      </c>
      <c r="AY513" s="33" t="e">
        <f>IF(H513,-100*'Charging rates'!B$10/'11'!B$17*AX513/H513,0)</f>
        <v>#VALUE!</v>
      </c>
      <c r="AZ513" s="33" t="e">
        <f>IF(C513,'DNO totals'!B$41,0)</f>
        <v>#VALUE!</v>
      </c>
      <c r="BA513" s="33" t="e">
        <f t="shared" si="126"/>
        <v>#VALUE!</v>
      </c>
      <c r="BB513" s="33" t="e">
        <f t="shared" si="127"/>
        <v>#VALUE!</v>
      </c>
      <c r="BC513" s="53" t="e">
        <f t="shared" si="128"/>
        <v>#VALUE!</v>
      </c>
      <c r="BD513" s="32" t="e">
        <f>IF(AT513,'935'!H513*AT513/(AT513+D513+H513),0)</f>
        <v>#VALUE!</v>
      </c>
      <c r="BE513" s="32" t="e">
        <f>IF(H513,'935'!H513*H513/(AT513+D513+H513),0)</f>
        <v>#VALUE!</v>
      </c>
      <c r="BF513" s="32" t="e">
        <f>BD513*(1-'935'!X513/'11'!B$17)</f>
        <v>#VALUE!</v>
      </c>
      <c r="BG513" s="49" t="e">
        <f>BE513*(1-'935'!X513/'11'!B$17)</f>
        <v>#VALUE!</v>
      </c>
      <c r="BH513" s="52" t="e">
        <f>AV513*Parameters!B$6</f>
        <v>#VALUE!</v>
      </c>
      <c r="BI513" s="37" t="e">
        <f>IF('935'!$K513=1000,'Charging rates'!$C$38*$BH513/(1+'DNO totals'!$C$99)*'935'!$L513,0)</f>
        <v>#VALUE!</v>
      </c>
      <c r="BJ513" s="37" t="e">
        <f>IF(MOD('935'!$K513,1000)=100,'Charging rates'!$D$38*$BH513/(1+'DNO totals'!$D$99)*'935'!$M513,0)</f>
        <v>#VALUE!</v>
      </c>
      <c r="BK513" s="37" t="e">
        <f>IF(MOD('935'!$K513,100)=10,'Charging rates'!$E$38*$BH513/(1+'DNO totals'!$E$99)*'935'!$N513,0)</f>
        <v>#VALUE!</v>
      </c>
      <c r="BL513" s="37" t="e">
        <f>IF(AND(MOD('935'!$K513,10)&gt;0,MOD('935'!$K513,1000)&gt;1),'Charging rates'!$F$38*$BH513/(1+'DNO totals'!$F$99)*'935'!$O513,0)</f>
        <v>#VALUE!</v>
      </c>
      <c r="BM513" s="37" t="e">
        <f>IF(MOD('935'!$K513,1000)=1,'Charging rates'!$G$38*$BH513/(1+'DNO totals'!$G$99)*'935'!$P513,0)</f>
        <v>#VALUE!</v>
      </c>
      <c r="BN513" s="52" t="e">
        <f t="shared" si="129"/>
        <v>#VALUE!</v>
      </c>
      <c r="BO513" s="37" t="e">
        <f>IF('935'!$K513&gt;1000,'Charging rates'!$C$38*$AW513*'935'!$L513,0)</f>
        <v>#VALUE!</v>
      </c>
      <c r="BP513" s="37" t="e">
        <f>IF(MOD('935'!$K513,1000)&gt;100,'Charging rates'!$D$38*$AW513*'935'!$M513,0)</f>
        <v>#VALUE!</v>
      </c>
      <c r="BQ513" s="37" t="e">
        <f>IF(MOD('935'!$K513,100)&gt;10,'Charging rates'!$E$38*$AW513*'935'!$N513,0)</f>
        <v>#VALUE!</v>
      </c>
      <c r="BR513" s="52" t="e">
        <f t="shared" si="130"/>
        <v>#VALUE!</v>
      </c>
      <c r="BS513" s="48" t="e">
        <f>'935'!C513&lt;&gt;"VOID"</f>
        <v>#VALUE!</v>
      </c>
      <c r="BT513" s="33" t="e">
        <f>IF(BS513,(100/'11'!B$17*BD513*((1-'935'!I513)*'Charging rates'!B$51+'Charging rates'!B$63)),0)</f>
        <v>#VALUE!</v>
      </c>
      <c r="BU513" s="33" t="e">
        <f>100/'11'!B$17*BG513*('Charging rates'!B$51+'Charging rates'!B$63)</f>
        <v>#VALUE!</v>
      </c>
      <c r="BV513" s="33" t="e">
        <f>100/'11'!B$17*BE513*('Charging rates'!B$51+'Charging rates'!B$63)</f>
        <v>#VALUE!</v>
      </c>
      <c r="BW513" s="53" t="e">
        <f t="shared" si="131"/>
        <v>#VALUE!</v>
      </c>
      <c r="BX513" s="32" t="e">
        <f>AT513-('935'!T513*(1-'935'!X513/'11'!B$17))</f>
        <v>#VALUE!</v>
      </c>
      <c r="BY513" s="32">
        <f>0-IF(ISNUMBER(I513),INDEX('913'!$I$6:$I$1205,I513),0)-IF(ISNUMBER(J513),INDEX('913'!$I$6:$I$1205,J513),0)-IF(ISNUMBER(K513),INDEX('913'!$I$6:$I$1205,K513),0)-IF(ISNUMBER(L513),INDEX('913'!$I$6:$I$1205,L513),0)-IF(ISNUMBER(M513),INDEX('913'!$I$6:$I$1205,M513),0)-IF(ISNUMBER(N513),INDEX('913'!$I$6:$I$1205,N513),0)-IF(ISNUMBER(O513),INDEX('913'!$I$6:$I$1205,O513),0)-IF(ISNUMBER(P513),INDEX('913'!$I$6:$I$1205,P513),0)</f>
        <v>0</v>
      </c>
      <c r="BZ513" s="37">
        <f>IF(BY513=0,1,MAX(1,SQRT(BY513^2+(IF(ISNUMBER(I513),INDEX('913'!$J$6:$J$1205,I513),0)+IF(ISNUMBER(J513),INDEX('913'!$J$6:$J$1205,J513),0)+IF(ISNUMBER(K513),INDEX('913'!$J$6:$J$1205,K513),0)+IF(ISNUMBER(L513),INDEX('913'!$J$6:$J$1205,L513),0)+IF(ISNUMBER(M513),INDEX('913'!$J$6:$J$1205,M513),0)+IF(ISNUMBER(N513),INDEX('913'!$J$6:$J$1205,N513),0)+IF(ISNUMBER(O513),INDEX('913'!$J$6:$J$1205,O513),0)+IF(ISNUMBER(P513),INDEX('913'!$J$6:$J$1205,P513),0))^2)/BY513))</f>
        <v>1</v>
      </c>
      <c r="CA513" s="33" t="e">
        <f>100*AO513/'11'!B$17</f>
        <v>#VALUE!</v>
      </c>
      <c r="CB513" s="37" t="e">
        <f>100*(AP513*BZ513)/'11'!C$17</f>
        <v>#VALUE!</v>
      </c>
      <c r="CC513" s="37" t="e">
        <f t="shared" si="132"/>
        <v>#VALUE!</v>
      </c>
      <c r="CD513" s="33" t="e">
        <f t="shared" si="133"/>
        <v>#VALUE!</v>
      </c>
      <c r="CE513" s="54" t="e">
        <f>'11'!C$17-'935'!Y513</f>
        <v>#VALUE!</v>
      </c>
      <c r="CF513" s="37" t="e">
        <f>MAX('DNO totals'!B$312+0,MIN('935'!L513+0,'DNO totals'!B$304+0))</f>
        <v>#VALUE!</v>
      </c>
      <c r="CG513" s="37" t="e">
        <f>MAX('DNO totals'!C$312+0,MIN('935'!M513+0,'DNO totals'!C$304+0))</f>
        <v>#VALUE!</v>
      </c>
      <c r="CH513" s="37" t="e">
        <f>MAX('DNO totals'!D$312+0,MIN('935'!N513+0,'DNO totals'!D$304+0))</f>
        <v>#VALUE!</v>
      </c>
      <c r="CI513" s="37" t="e">
        <f>MAX('DNO totals'!E$312+0,MIN('935'!O513+0,'DNO totals'!E$304+0))</f>
        <v>#VALUE!</v>
      </c>
      <c r="CJ513" s="52" t="e">
        <f>MAX('DNO totals'!F$312+0,MIN('935'!P513+0,'DNO totals'!F$304+0))</f>
        <v>#VALUE!</v>
      </c>
      <c r="CK513" s="37" t="e">
        <f>IF('935'!$K513=1000,'Charging rates'!$C$38*$BH513/(1+'DNO totals'!$C$99)*$CF513,0)</f>
        <v>#VALUE!</v>
      </c>
      <c r="CL513" s="37" t="e">
        <f>IF(MOD('935'!$K513,1000)=100,'Charging rates'!$D$38*$BH513/(1+'DNO totals'!$D$99)*$CG513,0)</f>
        <v>#VALUE!</v>
      </c>
      <c r="CM513" s="37" t="e">
        <f>IF(MOD('935'!$K513,100)=10,'Charging rates'!$E$38*$BH513/(1+'DNO totals'!$E$99)*$CH513,0)</f>
        <v>#VALUE!</v>
      </c>
      <c r="CN513" s="37" t="e">
        <f>IF(AND(MOD('935'!$K513,10)&gt;0,MOD('935'!$K513,1000)&gt;1),'Charging rates'!$F$38*$BH513/(1+'DNO totals'!$F$99)*$CI513,0)</f>
        <v>#VALUE!</v>
      </c>
      <c r="CO513" s="37" t="e">
        <f>IF(MOD('935'!$K513,1000)=1,'Charging rates'!$G$38*$BH513/(1+'DNO totals'!$G$99)*$CJ513,0)</f>
        <v>#VALUE!</v>
      </c>
      <c r="CP513" s="52" t="e">
        <f t="shared" si="134"/>
        <v>#VALUE!</v>
      </c>
      <c r="CQ513" s="37" t="e">
        <f>IF('935'!$K513&gt;1000,'Charging rates'!$C$38*$AW513*$CF513,0)</f>
        <v>#VALUE!</v>
      </c>
      <c r="CR513" s="37" t="e">
        <f>IF(MOD('935'!$K513,1000)&gt;100,'Charging rates'!$D$38*$AW513*$CG513,0)</f>
        <v>#VALUE!</v>
      </c>
      <c r="CS513" s="37" t="e">
        <f>IF(MOD('935'!$K513,100)&gt;10,'Charging rates'!$E$38*$AW513*$CH513,0)</f>
        <v>#VALUE!</v>
      </c>
      <c r="CT513" s="52" t="e">
        <f t="shared" si="135"/>
        <v>#VALUE!</v>
      </c>
      <c r="CU513" s="33" t="e">
        <f>100*(AP513*'935'!Q513*BZ513)/'11'!B$17</f>
        <v>#VALUE!</v>
      </c>
      <c r="CV513" s="33" t="e">
        <f>100/'11'!B$17*'Charging rates'!B$10*AW513</f>
        <v>#VALUE!</v>
      </c>
      <c r="CW513" s="33" t="e">
        <f>IF(AT513=0,0,(1-BX513/AT513)*(CA513+IF('935'!Q513=0,0,(CB513*'935'!Q513*('11'!C$17-'935'!Y513)/('11'!B$17-'935'!X513)))))</f>
        <v>#VALUE!</v>
      </c>
      <c r="CX513" s="33" t="e">
        <f t="shared" si="136"/>
        <v>#VALUE!</v>
      </c>
      <c r="CY513" s="49" t="e">
        <f t="shared" si="137"/>
        <v>#VALUE!</v>
      </c>
      <c r="CZ513" s="32" t="e">
        <f>AT513*(Parameters!B$21+AU513)*IF('DNO totals'!B$323&lt;0,1,'935'!S513)</f>
        <v>#VALUE!</v>
      </c>
      <c r="DA513" s="52" t="e">
        <f>IF('DNO totals'!B$323&lt;0,1,'935'!S513)*(Parameters!B$21+AU513)</f>
        <v>#VALUE!</v>
      </c>
      <c r="DB513" s="37" t="e">
        <f>CX513+'Charging rates'!B$106*DA513*100/'11'!B$17</f>
        <v>#VALUE!</v>
      </c>
      <c r="DC513" s="37" t="e">
        <f>DB513+'Charging rates'!B$116*(Parameters!B$21+AU513)*100/'11'!B$17*IF('DNO totals'!B$323&lt;0,1,'935'!S513)</f>
        <v>#VALUE!</v>
      </c>
      <c r="DD513" s="37" t="e">
        <f>'Charging rates'!B$97*(CP513+CT513)*100/'11'!B$17</f>
        <v>#VALUE!</v>
      </c>
      <c r="DE513" s="33" t="e">
        <f>MAX(0-(CB513*AU513*'11'!C$17/'11'!B$17),DC513+DD513)</f>
        <v>#VALUE!</v>
      </c>
      <c r="DF513" s="37" t="e">
        <f>IF(BS513,IF(AU513=0,CC513,MAX(0,MIN(CC513,CC513+(DE513/'935'!Q513*('11'!B$17-'935'!X513)/('11'!C$17-'935'!Y513))))),0)</f>
        <v>#VALUE!</v>
      </c>
      <c r="DG513" s="33" t="e">
        <f t="shared" si="138"/>
        <v>#VALUE!</v>
      </c>
      <c r="DH513" s="53" t="e">
        <f t="shared" si="139"/>
        <v>#VALUE!</v>
      </c>
    </row>
    <row r="514" spans="1:112">
      <c r="A514" s="28">
        <v>414</v>
      </c>
      <c r="B514" s="47" t="e">
        <f>'935'!B514</f>
        <v>#VALUE!</v>
      </c>
      <c r="C514" s="48" t="e">
        <f>OR('935'!E514&lt;&gt;"VOID",'935'!F514&lt;&gt;"VOID",'935'!G514&lt;&gt;"VOID")</f>
        <v>#VALUE!</v>
      </c>
      <c r="D514" s="32" t="e">
        <f>IF('935'!D514="VOID",0,'935'!D514*(1-'935'!X514/'11'!B$17))</f>
        <v>#VALUE!</v>
      </c>
      <c r="E514" s="32" t="e">
        <f>IF('935'!E514="VOID",0,'935'!E514*(1-'935'!X514/'11'!B$17))</f>
        <v>#VALUE!</v>
      </c>
      <c r="F514" s="32" t="e">
        <f>IF('935'!F514="VOID",0,'935'!F514*(1-'935'!X514/'11'!B$17))</f>
        <v>#VALUE!</v>
      </c>
      <c r="G514" s="32" t="e">
        <f>IF('935'!G514="VOID",0,'935'!G514*(1-'935'!X514/'11'!B$17))</f>
        <v>#VALUE!</v>
      </c>
      <c r="H514" s="49" t="e">
        <f t="shared" si="120"/>
        <v>#VALUE!</v>
      </c>
      <c r="I514" s="50" t="e">
        <f>MATCH('935'!J514,'913'!$B$6:$B$1205,0)</f>
        <v>#VALUE!</v>
      </c>
      <c r="J514" s="50" t="e">
        <f>MATCH(INDEX('913'!$D$6:$D$1205,I514),'913'!$B$6:$B$1205,0)</f>
        <v>#VALUE!</v>
      </c>
      <c r="K514" s="50" t="e">
        <f>MATCH(INDEX('913'!$D$6:$D$1205,J514),'913'!$B$6:$B$1205,0)</f>
        <v>#VALUE!</v>
      </c>
      <c r="L514" s="50" t="e">
        <f>MATCH(INDEX('913'!$D$6:$D$1205,K514),'913'!$B$6:$B$1205,0)</f>
        <v>#VALUE!</v>
      </c>
      <c r="M514" s="50" t="e">
        <f>MATCH(INDEX('913'!$D$6:$D$1205,L514),'913'!$B$6:$B$1205,0)</f>
        <v>#VALUE!</v>
      </c>
      <c r="N514" s="50" t="e">
        <f>MATCH(INDEX('913'!$D$6:$D$1205,M514),'913'!$B$6:$B$1205,0)</f>
        <v>#VALUE!</v>
      </c>
      <c r="O514" s="50" t="e">
        <f>MATCH(INDEX('913'!$D$6:$D$1205,N514),'913'!$B$6:$B$1205,0)</f>
        <v>#VALUE!</v>
      </c>
      <c r="P514" s="51" t="e">
        <f>MATCH(INDEX('913'!$D$6:$D$1205,O514),'913'!$B$6:$B$1205,0)</f>
        <v>#VALUE!</v>
      </c>
      <c r="Q514" s="37">
        <f>IF(ISNUMBER(I514),MAX(0,INDEX('913'!$E$6:$E$1205,I514)),0)</f>
        <v>0</v>
      </c>
      <c r="R514" s="37">
        <f>IF(ISNUMBER(J514),MAX(0,INDEX('913'!$E$6:$E$1205,J514)),0)</f>
        <v>0</v>
      </c>
      <c r="S514" s="37">
        <f>IF(ISNUMBER(K514),MAX(0,INDEX('913'!$E$6:$E$1205,K514)),0)</f>
        <v>0</v>
      </c>
      <c r="T514" s="37">
        <f>IF(ISNUMBER(L514),MAX(0,INDEX('913'!$E$6:$E$1205,L514)),0)</f>
        <v>0</v>
      </c>
      <c r="U514" s="37">
        <f>IF(ISNUMBER(M514),MAX(0,INDEX('913'!$E$6:$E$1205,M514)),0)</f>
        <v>0</v>
      </c>
      <c r="V514" s="37">
        <f>IF(ISNUMBER(N514),MAX(0,INDEX('913'!$E$6:$E$1205,N514)),0)</f>
        <v>0</v>
      </c>
      <c r="W514" s="37">
        <f>IF(ISNUMBER(O514),MAX(0,INDEX('913'!$E$6:$E$1205,O514)),0)</f>
        <v>0</v>
      </c>
      <c r="X514" s="52">
        <f>IF(ISNUMBER(P514),MAX(0,INDEX('913'!$E$6:$E$1205,P514)),0)</f>
        <v>0</v>
      </c>
      <c r="Y514" s="37">
        <f>IF(ISNUMBER(I514),MAX(0,INDEX('913'!$F$6:$F$1205,I514)),0)</f>
        <v>0</v>
      </c>
      <c r="Z514" s="37">
        <f>IF(ISNUMBER(J514),MAX(0,INDEX('913'!$F$6:$F$1205,J514)),0)</f>
        <v>0</v>
      </c>
      <c r="AA514" s="37">
        <f>IF(ISNUMBER(K514),MAX(0,INDEX('913'!$F$6:$F$1205,K514)),0)</f>
        <v>0</v>
      </c>
      <c r="AB514" s="37">
        <f>IF(ISNUMBER(L514),MAX(0,INDEX('913'!$F$6:$F$1205,L514)),0)</f>
        <v>0</v>
      </c>
      <c r="AC514" s="37">
        <f>IF(ISNUMBER(M514),MAX(0,INDEX('913'!$F$6:$F$1205,M514)),0)</f>
        <v>0</v>
      </c>
      <c r="AD514" s="37">
        <f>IF(ISNUMBER(N514),MAX(0,INDEX('913'!$F$6:$F$1205,N514)),0)</f>
        <v>0</v>
      </c>
      <c r="AE514" s="37">
        <f>IF(ISNUMBER(O514),MAX(0,INDEX('913'!$F$6:$F$1205,O514)),0)</f>
        <v>0</v>
      </c>
      <c r="AF514" s="37">
        <f>IF(ISNUMBER(P514),MAX(0,INDEX('913'!$F$6:$F$1205,P514)),0)</f>
        <v>0</v>
      </c>
      <c r="AG514" s="32">
        <f>IF(ISNUMBER(I514),SQRT(INDEX('913'!$I$6:$I$1205,I514)^2+INDEX('913'!$J$6:$J$1205,I514)^2),0)</f>
        <v>0</v>
      </c>
      <c r="AH514" s="32">
        <f>IF(ISNUMBER(J514),SQRT(INDEX('913'!$I$6:$I$1205,J514)^2+INDEX('913'!$J$6:$J$1205,J514)^2),0)</f>
        <v>0</v>
      </c>
      <c r="AI514" s="32">
        <f>IF(ISNUMBER(K514),SQRT(INDEX('913'!$I$6:$I$1205,K514)^2+INDEX('913'!$J$6:$J$1205,K514)^2),0)</f>
        <v>0</v>
      </c>
      <c r="AJ514" s="32">
        <f>IF(ISNUMBER(L514),SQRT(INDEX('913'!$I$6:$I$1205,L514)^2+INDEX('913'!$J$6:$J$1205,L514)^2),0)</f>
        <v>0</v>
      </c>
      <c r="AK514" s="32">
        <f>IF(ISNUMBER(M514),SQRT(INDEX('913'!$I$6:$I$1205,M514)^2+INDEX('913'!$J$6:$J$1205,M514)^2),0)</f>
        <v>0</v>
      </c>
      <c r="AL514" s="32">
        <f>IF(ISNUMBER(N514),SQRT(INDEX('913'!$I$6:$I$1205,N514)^2+INDEX('913'!$J$6:$J$1205,N514)^2),0)</f>
        <v>0</v>
      </c>
      <c r="AM514" s="32">
        <f>IF(ISNUMBER(O514),SQRT(INDEX('913'!$I$6:$I$1205,O514)^2+INDEX('913'!$J$6:$J$1205,O514)^2),0)</f>
        <v>0</v>
      </c>
      <c r="AN514" s="49">
        <f>IF(ISNUMBER(P514),SQRT(INDEX('913'!$I$6:$I$1205,P514)^2+INDEX('913'!$J$6:$J$1205,P514)^2),0)</f>
        <v>0</v>
      </c>
      <c r="AO514" s="37">
        <f t="shared" si="121"/>
        <v>0</v>
      </c>
      <c r="AP514" s="37">
        <f t="shared" si="122"/>
        <v>0</v>
      </c>
      <c r="AQ514" s="33" t="e">
        <f>-100*'935'!W514*(AO514+AP514)/'11'!C$17</f>
        <v>#VALUE!</v>
      </c>
      <c r="AR514" s="37" t="e">
        <f t="shared" si="123"/>
        <v>#VALUE!</v>
      </c>
      <c r="AS514" s="52" t="e">
        <f t="shared" si="124"/>
        <v>#VALUE!</v>
      </c>
      <c r="AT514" s="32" t="e">
        <f>IF('935'!C514="VOID",0,('935'!C514*(1-'935'!X514/'11'!B$17)))</f>
        <v>#VALUE!</v>
      </c>
      <c r="AU514" s="52" t="e">
        <f>'935'!Q514*(1-'935'!Y514/'11'!C$17)/(1-'935'!X514/'11'!B$17)</f>
        <v>#VALUE!</v>
      </c>
      <c r="AV514" s="37" t="e">
        <f>INDEX('DNO totals'!$B$57:$G$57,IF('935'!K514,IF(MOD('935'!K514,1000),IF(MOD('935'!K514,100),IF(MOD('935'!K514,10),IF(MOD('935'!K514,1000)=1,6,5),4),3),2),1))</f>
        <v>#VALUE!</v>
      </c>
      <c r="AW514" s="52" t="e">
        <f t="shared" si="125"/>
        <v>#VALUE!</v>
      </c>
      <c r="AX514" s="32" t="e">
        <f>IF('935'!V514="VOID",0,'935'!V514*(1-'935'!X514/'11'!B$17))</f>
        <v>#VALUE!</v>
      </c>
      <c r="AY514" s="33" t="e">
        <f>IF(H514,-100*'Charging rates'!B$10/'11'!B$17*AX514/H514,0)</f>
        <v>#VALUE!</v>
      </c>
      <c r="AZ514" s="33" t="e">
        <f>IF(C514,'DNO totals'!B$41,0)</f>
        <v>#VALUE!</v>
      </c>
      <c r="BA514" s="33" t="e">
        <f t="shared" si="126"/>
        <v>#VALUE!</v>
      </c>
      <c r="BB514" s="33" t="e">
        <f t="shared" si="127"/>
        <v>#VALUE!</v>
      </c>
      <c r="BC514" s="53" t="e">
        <f t="shared" si="128"/>
        <v>#VALUE!</v>
      </c>
      <c r="BD514" s="32" t="e">
        <f>IF(AT514,'935'!H514*AT514/(AT514+D514+H514),0)</f>
        <v>#VALUE!</v>
      </c>
      <c r="BE514" s="32" t="e">
        <f>IF(H514,'935'!H514*H514/(AT514+D514+H514),0)</f>
        <v>#VALUE!</v>
      </c>
      <c r="BF514" s="32" t="e">
        <f>BD514*(1-'935'!X514/'11'!B$17)</f>
        <v>#VALUE!</v>
      </c>
      <c r="BG514" s="49" t="e">
        <f>BE514*(1-'935'!X514/'11'!B$17)</f>
        <v>#VALUE!</v>
      </c>
      <c r="BH514" s="52" t="e">
        <f>AV514*Parameters!B$6</f>
        <v>#VALUE!</v>
      </c>
      <c r="BI514" s="37" t="e">
        <f>IF('935'!$K514=1000,'Charging rates'!$C$38*$BH514/(1+'DNO totals'!$C$99)*'935'!$L514,0)</f>
        <v>#VALUE!</v>
      </c>
      <c r="BJ514" s="37" t="e">
        <f>IF(MOD('935'!$K514,1000)=100,'Charging rates'!$D$38*$BH514/(1+'DNO totals'!$D$99)*'935'!$M514,0)</f>
        <v>#VALUE!</v>
      </c>
      <c r="BK514" s="37" t="e">
        <f>IF(MOD('935'!$K514,100)=10,'Charging rates'!$E$38*$BH514/(1+'DNO totals'!$E$99)*'935'!$N514,0)</f>
        <v>#VALUE!</v>
      </c>
      <c r="BL514" s="37" t="e">
        <f>IF(AND(MOD('935'!$K514,10)&gt;0,MOD('935'!$K514,1000)&gt;1),'Charging rates'!$F$38*$BH514/(1+'DNO totals'!$F$99)*'935'!$O514,0)</f>
        <v>#VALUE!</v>
      </c>
      <c r="BM514" s="37" t="e">
        <f>IF(MOD('935'!$K514,1000)=1,'Charging rates'!$G$38*$BH514/(1+'DNO totals'!$G$99)*'935'!$P514,0)</f>
        <v>#VALUE!</v>
      </c>
      <c r="BN514" s="52" t="e">
        <f t="shared" si="129"/>
        <v>#VALUE!</v>
      </c>
      <c r="BO514" s="37" t="e">
        <f>IF('935'!$K514&gt;1000,'Charging rates'!$C$38*$AW514*'935'!$L514,0)</f>
        <v>#VALUE!</v>
      </c>
      <c r="BP514" s="37" t="e">
        <f>IF(MOD('935'!$K514,1000)&gt;100,'Charging rates'!$D$38*$AW514*'935'!$M514,0)</f>
        <v>#VALUE!</v>
      </c>
      <c r="BQ514" s="37" t="e">
        <f>IF(MOD('935'!$K514,100)&gt;10,'Charging rates'!$E$38*$AW514*'935'!$N514,0)</f>
        <v>#VALUE!</v>
      </c>
      <c r="BR514" s="52" t="e">
        <f t="shared" si="130"/>
        <v>#VALUE!</v>
      </c>
      <c r="BS514" s="48" t="e">
        <f>'935'!C514&lt;&gt;"VOID"</f>
        <v>#VALUE!</v>
      </c>
      <c r="BT514" s="33" t="e">
        <f>IF(BS514,(100/'11'!B$17*BD514*((1-'935'!I514)*'Charging rates'!B$51+'Charging rates'!B$63)),0)</f>
        <v>#VALUE!</v>
      </c>
      <c r="BU514" s="33" t="e">
        <f>100/'11'!B$17*BG514*('Charging rates'!B$51+'Charging rates'!B$63)</f>
        <v>#VALUE!</v>
      </c>
      <c r="BV514" s="33" t="e">
        <f>100/'11'!B$17*BE514*('Charging rates'!B$51+'Charging rates'!B$63)</f>
        <v>#VALUE!</v>
      </c>
      <c r="BW514" s="53" t="e">
        <f t="shared" si="131"/>
        <v>#VALUE!</v>
      </c>
      <c r="BX514" s="32" t="e">
        <f>AT514-('935'!T514*(1-'935'!X514/'11'!B$17))</f>
        <v>#VALUE!</v>
      </c>
      <c r="BY514" s="32">
        <f>0-IF(ISNUMBER(I514),INDEX('913'!$I$6:$I$1205,I514),0)-IF(ISNUMBER(J514),INDEX('913'!$I$6:$I$1205,J514),0)-IF(ISNUMBER(K514),INDEX('913'!$I$6:$I$1205,K514),0)-IF(ISNUMBER(L514),INDEX('913'!$I$6:$I$1205,L514),0)-IF(ISNUMBER(M514),INDEX('913'!$I$6:$I$1205,M514),0)-IF(ISNUMBER(N514),INDEX('913'!$I$6:$I$1205,N514),0)-IF(ISNUMBER(O514),INDEX('913'!$I$6:$I$1205,O514),0)-IF(ISNUMBER(P514),INDEX('913'!$I$6:$I$1205,P514),0)</f>
        <v>0</v>
      </c>
      <c r="BZ514" s="37">
        <f>IF(BY514=0,1,MAX(1,SQRT(BY514^2+(IF(ISNUMBER(I514),INDEX('913'!$J$6:$J$1205,I514),0)+IF(ISNUMBER(J514),INDEX('913'!$J$6:$J$1205,J514),0)+IF(ISNUMBER(K514),INDEX('913'!$J$6:$J$1205,K514),0)+IF(ISNUMBER(L514),INDEX('913'!$J$6:$J$1205,L514),0)+IF(ISNUMBER(M514),INDEX('913'!$J$6:$J$1205,M514),0)+IF(ISNUMBER(N514),INDEX('913'!$J$6:$J$1205,N514),0)+IF(ISNUMBER(O514),INDEX('913'!$J$6:$J$1205,O514),0)+IF(ISNUMBER(P514),INDEX('913'!$J$6:$J$1205,P514),0))^2)/BY514))</f>
        <v>1</v>
      </c>
      <c r="CA514" s="33" t="e">
        <f>100*AO514/'11'!B$17</f>
        <v>#VALUE!</v>
      </c>
      <c r="CB514" s="37" t="e">
        <f>100*(AP514*BZ514)/'11'!C$17</f>
        <v>#VALUE!</v>
      </c>
      <c r="CC514" s="37" t="e">
        <f t="shared" si="132"/>
        <v>#VALUE!</v>
      </c>
      <c r="CD514" s="33" t="e">
        <f t="shared" si="133"/>
        <v>#VALUE!</v>
      </c>
      <c r="CE514" s="54" t="e">
        <f>'11'!C$17-'935'!Y514</f>
        <v>#VALUE!</v>
      </c>
      <c r="CF514" s="37" t="e">
        <f>MAX('DNO totals'!B$312+0,MIN('935'!L514+0,'DNO totals'!B$304+0))</f>
        <v>#VALUE!</v>
      </c>
      <c r="CG514" s="37" t="e">
        <f>MAX('DNO totals'!C$312+0,MIN('935'!M514+0,'DNO totals'!C$304+0))</f>
        <v>#VALUE!</v>
      </c>
      <c r="CH514" s="37" t="e">
        <f>MAX('DNO totals'!D$312+0,MIN('935'!N514+0,'DNO totals'!D$304+0))</f>
        <v>#VALUE!</v>
      </c>
      <c r="CI514" s="37" t="e">
        <f>MAX('DNO totals'!E$312+0,MIN('935'!O514+0,'DNO totals'!E$304+0))</f>
        <v>#VALUE!</v>
      </c>
      <c r="CJ514" s="52" t="e">
        <f>MAX('DNO totals'!F$312+0,MIN('935'!P514+0,'DNO totals'!F$304+0))</f>
        <v>#VALUE!</v>
      </c>
      <c r="CK514" s="37" t="e">
        <f>IF('935'!$K514=1000,'Charging rates'!$C$38*$BH514/(1+'DNO totals'!$C$99)*$CF514,0)</f>
        <v>#VALUE!</v>
      </c>
      <c r="CL514" s="37" t="e">
        <f>IF(MOD('935'!$K514,1000)=100,'Charging rates'!$D$38*$BH514/(1+'DNO totals'!$D$99)*$CG514,0)</f>
        <v>#VALUE!</v>
      </c>
      <c r="CM514" s="37" t="e">
        <f>IF(MOD('935'!$K514,100)=10,'Charging rates'!$E$38*$BH514/(1+'DNO totals'!$E$99)*$CH514,0)</f>
        <v>#VALUE!</v>
      </c>
      <c r="CN514" s="37" t="e">
        <f>IF(AND(MOD('935'!$K514,10)&gt;0,MOD('935'!$K514,1000)&gt;1),'Charging rates'!$F$38*$BH514/(1+'DNO totals'!$F$99)*$CI514,0)</f>
        <v>#VALUE!</v>
      </c>
      <c r="CO514" s="37" t="e">
        <f>IF(MOD('935'!$K514,1000)=1,'Charging rates'!$G$38*$BH514/(1+'DNO totals'!$G$99)*$CJ514,0)</f>
        <v>#VALUE!</v>
      </c>
      <c r="CP514" s="52" t="e">
        <f t="shared" si="134"/>
        <v>#VALUE!</v>
      </c>
      <c r="CQ514" s="37" t="e">
        <f>IF('935'!$K514&gt;1000,'Charging rates'!$C$38*$AW514*$CF514,0)</f>
        <v>#VALUE!</v>
      </c>
      <c r="CR514" s="37" t="e">
        <f>IF(MOD('935'!$K514,1000)&gt;100,'Charging rates'!$D$38*$AW514*$CG514,0)</f>
        <v>#VALUE!</v>
      </c>
      <c r="CS514" s="37" t="e">
        <f>IF(MOD('935'!$K514,100)&gt;10,'Charging rates'!$E$38*$AW514*$CH514,0)</f>
        <v>#VALUE!</v>
      </c>
      <c r="CT514" s="52" t="e">
        <f t="shared" si="135"/>
        <v>#VALUE!</v>
      </c>
      <c r="CU514" s="33" t="e">
        <f>100*(AP514*'935'!Q514*BZ514)/'11'!B$17</f>
        <v>#VALUE!</v>
      </c>
      <c r="CV514" s="33" t="e">
        <f>100/'11'!B$17*'Charging rates'!B$10*AW514</f>
        <v>#VALUE!</v>
      </c>
      <c r="CW514" s="33" t="e">
        <f>IF(AT514=0,0,(1-BX514/AT514)*(CA514+IF('935'!Q514=0,0,(CB514*'935'!Q514*('11'!C$17-'935'!Y514)/('11'!B$17-'935'!X514)))))</f>
        <v>#VALUE!</v>
      </c>
      <c r="CX514" s="33" t="e">
        <f t="shared" si="136"/>
        <v>#VALUE!</v>
      </c>
      <c r="CY514" s="49" t="e">
        <f t="shared" si="137"/>
        <v>#VALUE!</v>
      </c>
      <c r="CZ514" s="32" t="e">
        <f>AT514*(Parameters!B$21+AU514)*IF('DNO totals'!B$323&lt;0,1,'935'!S514)</f>
        <v>#VALUE!</v>
      </c>
      <c r="DA514" s="52" t="e">
        <f>IF('DNO totals'!B$323&lt;0,1,'935'!S514)*(Parameters!B$21+AU514)</f>
        <v>#VALUE!</v>
      </c>
      <c r="DB514" s="37" t="e">
        <f>CX514+'Charging rates'!B$106*DA514*100/'11'!B$17</f>
        <v>#VALUE!</v>
      </c>
      <c r="DC514" s="37" t="e">
        <f>DB514+'Charging rates'!B$116*(Parameters!B$21+AU514)*100/'11'!B$17*IF('DNO totals'!B$323&lt;0,1,'935'!S514)</f>
        <v>#VALUE!</v>
      </c>
      <c r="DD514" s="37" t="e">
        <f>'Charging rates'!B$97*(CP514+CT514)*100/'11'!B$17</f>
        <v>#VALUE!</v>
      </c>
      <c r="DE514" s="33" t="e">
        <f>MAX(0-(CB514*AU514*'11'!C$17/'11'!B$17),DC514+DD514)</f>
        <v>#VALUE!</v>
      </c>
      <c r="DF514" s="37" t="e">
        <f>IF(BS514,IF(AU514=0,CC514,MAX(0,MIN(CC514,CC514+(DE514/'935'!Q514*('11'!B$17-'935'!X514)/('11'!C$17-'935'!Y514))))),0)</f>
        <v>#VALUE!</v>
      </c>
      <c r="DG514" s="33" t="e">
        <f t="shared" si="138"/>
        <v>#VALUE!</v>
      </c>
      <c r="DH514" s="53" t="e">
        <f t="shared" si="139"/>
        <v>#VALUE!</v>
      </c>
    </row>
    <row r="515" spans="1:112">
      <c r="A515" s="28">
        <v>415</v>
      </c>
      <c r="B515" s="47" t="e">
        <f>'935'!B515</f>
        <v>#VALUE!</v>
      </c>
      <c r="C515" s="48" t="e">
        <f>OR('935'!E515&lt;&gt;"VOID",'935'!F515&lt;&gt;"VOID",'935'!G515&lt;&gt;"VOID")</f>
        <v>#VALUE!</v>
      </c>
      <c r="D515" s="32" t="e">
        <f>IF('935'!D515="VOID",0,'935'!D515*(1-'935'!X515/'11'!B$17))</f>
        <v>#VALUE!</v>
      </c>
      <c r="E515" s="32" t="e">
        <f>IF('935'!E515="VOID",0,'935'!E515*(1-'935'!X515/'11'!B$17))</f>
        <v>#VALUE!</v>
      </c>
      <c r="F515" s="32" t="e">
        <f>IF('935'!F515="VOID",0,'935'!F515*(1-'935'!X515/'11'!B$17))</f>
        <v>#VALUE!</v>
      </c>
      <c r="G515" s="32" t="e">
        <f>IF('935'!G515="VOID",0,'935'!G515*(1-'935'!X515/'11'!B$17))</f>
        <v>#VALUE!</v>
      </c>
      <c r="H515" s="49" t="e">
        <f t="shared" si="120"/>
        <v>#VALUE!</v>
      </c>
      <c r="I515" s="50" t="e">
        <f>MATCH('935'!J515,'913'!$B$6:$B$1205,0)</f>
        <v>#VALUE!</v>
      </c>
      <c r="J515" s="50" t="e">
        <f>MATCH(INDEX('913'!$D$6:$D$1205,I515),'913'!$B$6:$B$1205,0)</f>
        <v>#VALUE!</v>
      </c>
      <c r="K515" s="50" t="e">
        <f>MATCH(INDEX('913'!$D$6:$D$1205,J515),'913'!$B$6:$B$1205,0)</f>
        <v>#VALUE!</v>
      </c>
      <c r="L515" s="50" t="e">
        <f>MATCH(INDEX('913'!$D$6:$D$1205,K515),'913'!$B$6:$B$1205,0)</f>
        <v>#VALUE!</v>
      </c>
      <c r="M515" s="50" t="e">
        <f>MATCH(INDEX('913'!$D$6:$D$1205,L515),'913'!$B$6:$B$1205,0)</f>
        <v>#VALUE!</v>
      </c>
      <c r="N515" s="50" t="e">
        <f>MATCH(INDEX('913'!$D$6:$D$1205,M515),'913'!$B$6:$B$1205,0)</f>
        <v>#VALUE!</v>
      </c>
      <c r="O515" s="50" t="e">
        <f>MATCH(INDEX('913'!$D$6:$D$1205,N515),'913'!$B$6:$B$1205,0)</f>
        <v>#VALUE!</v>
      </c>
      <c r="P515" s="51" t="e">
        <f>MATCH(INDEX('913'!$D$6:$D$1205,O515),'913'!$B$6:$B$1205,0)</f>
        <v>#VALUE!</v>
      </c>
      <c r="Q515" s="37">
        <f>IF(ISNUMBER(I515),MAX(0,INDEX('913'!$E$6:$E$1205,I515)),0)</f>
        <v>0</v>
      </c>
      <c r="R515" s="37">
        <f>IF(ISNUMBER(J515),MAX(0,INDEX('913'!$E$6:$E$1205,J515)),0)</f>
        <v>0</v>
      </c>
      <c r="S515" s="37">
        <f>IF(ISNUMBER(K515),MAX(0,INDEX('913'!$E$6:$E$1205,K515)),0)</f>
        <v>0</v>
      </c>
      <c r="T515" s="37">
        <f>IF(ISNUMBER(L515),MAX(0,INDEX('913'!$E$6:$E$1205,L515)),0)</f>
        <v>0</v>
      </c>
      <c r="U515" s="37">
        <f>IF(ISNUMBER(M515),MAX(0,INDEX('913'!$E$6:$E$1205,M515)),0)</f>
        <v>0</v>
      </c>
      <c r="V515" s="37">
        <f>IF(ISNUMBER(N515),MAX(0,INDEX('913'!$E$6:$E$1205,N515)),0)</f>
        <v>0</v>
      </c>
      <c r="W515" s="37">
        <f>IF(ISNUMBER(O515),MAX(0,INDEX('913'!$E$6:$E$1205,O515)),0)</f>
        <v>0</v>
      </c>
      <c r="X515" s="52">
        <f>IF(ISNUMBER(P515),MAX(0,INDEX('913'!$E$6:$E$1205,P515)),0)</f>
        <v>0</v>
      </c>
      <c r="Y515" s="37">
        <f>IF(ISNUMBER(I515),MAX(0,INDEX('913'!$F$6:$F$1205,I515)),0)</f>
        <v>0</v>
      </c>
      <c r="Z515" s="37">
        <f>IF(ISNUMBER(J515),MAX(0,INDEX('913'!$F$6:$F$1205,J515)),0)</f>
        <v>0</v>
      </c>
      <c r="AA515" s="37">
        <f>IF(ISNUMBER(K515),MAX(0,INDEX('913'!$F$6:$F$1205,K515)),0)</f>
        <v>0</v>
      </c>
      <c r="AB515" s="37">
        <f>IF(ISNUMBER(L515),MAX(0,INDEX('913'!$F$6:$F$1205,L515)),0)</f>
        <v>0</v>
      </c>
      <c r="AC515" s="37">
        <f>IF(ISNUMBER(M515),MAX(0,INDEX('913'!$F$6:$F$1205,M515)),0)</f>
        <v>0</v>
      </c>
      <c r="AD515" s="37">
        <f>IF(ISNUMBER(N515),MAX(0,INDEX('913'!$F$6:$F$1205,N515)),0)</f>
        <v>0</v>
      </c>
      <c r="AE515" s="37">
        <f>IF(ISNUMBER(O515),MAX(0,INDEX('913'!$F$6:$F$1205,O515)),0)</f>
        <v>0</v>
      </c>
      <c r="AF515" s="37">
        <f>IF(ISNUMBER(P515),MAX(0,INDEX('913'!$F$6:$F$1205,P515)),0)</f>
        <v>0</v>
      </c>
      <c r="AG515" s="32">
        <f>IF(ISNUMBER(I515),SQRT(INDEX('913'!$I$6:$I$1205,I515)^2+INDEX('913'!$J$6:$J$1205,I515)^2),0)</f>
        <v>0</v>
      </c>
      <c r="AH515" s="32">
        <f>IF(ISNUMBER(J515),SQRT(INDEX('913'!$I$6:$I$1205,J515)^2+INDEX('913'!$J$6:$J$1205,J515)^2),0)</f>
        <v>0</v>
      </c>
      <c r="AI515" s="32">
        <f>IF(ISNUMBER(K515),SQRT(INDEX('913'!$I$6:$I$1205,K515)^2+INDEX('913'!$J$6:$J$1205,K515)^2),0)</f>
        <v>0</v>
      </c>
      <c r="AJ515" s="32">
        <f>IF(ISNUMBER(L515),SQRT(INDEX('913'!$I$6:$I$1205,L515)^2+INDEX('913'!$J$6:$J$1205,L515)^2),0)</f>
        <v>0</v>
      </c>
      <c r="AK515" s="32">
        <f>IF(ISNUMBER(M515),SQRT(INDEX('913'!$I$6:$I$1205,M515)^2+INDEX('913'!$J$6:$J$1205,M515)^2),0)</f>
        <v>0</v>
      </c>
      <c r="AL515" s="32">
        <f>IF(ISNUMBER(N515),SQRT(INDEX('913'!$I$6:$I$1205,N515)^2+INDEX('913'!$J$6:$J$1205,N515)^2),0)</f>
        <v>0</v>
      </c>
      <c r="AM515" s="32">
        <f>IF(ISNUMBER(O515),SQRT(INDEX('913'!$I$6:$I$1205,O515)^2+INDEX('913'!$J$6:$J$1205,O515)^2),0)</f>
        <v>0</v>
      </c>
      <c r="AN515" s="49">
        <f>IF(ISNUMBER(P515),SQRT(INDEX('913'!$I$6:$I$1205,P515)^2+INDEX('913'!$J$6:$J$1205,P515)^2),0)</f>
        <v>0</v>
      </c>
      <c r="AO515" s="37">
        <f t="shared" si="121"/>
        <v>0</v>
      </c>
      <c r="AP515" s="37">
        <f t="shared" si="122"/>
        <v>0</v>
      </c>
      <c r="AQ515" s="33" t="e">
        <f>-100*'935'!W515*(AO515+AP515)/'11'!C$17</f>
        <v>#VALUE!</v>
      </c>
      <c r="AR515" s="37" t="e">
        <f t="shared" si="123"/>
        <v>#VALUE!</v>
      </c>
      <c r="AS515" s="52" t="e">
        <f t="shared" si="124"/>
        <v>#VALUE!</v>
      </c>
      <c r="AT515" s="32" t="e">
        <f>IF('935'!C515="VOID",0,('935'!C515*(1-'935'!X515/'11'!B$17)))</f>
        <v>#VALUE!</v>
      </c>
      <c r="AU515" s="52" t="e">
        <f>'935'!Q515*(1-'935'!Y515/'11'!C$17)/(1-'935'!X515/'11'!B$17)</f>
        <v>#VALUE!</v>
      </c>
      <c r="AV515" s="37" t="e">
        <f>INDEX('DNO totals'!$B$57:$G$57,IF('935'!K515,IF(MOD('935'!K515,1000),IF(MOD('935'!K515,100),IF(MOD('935'!K515,10),IF(MOD('935'!K515,1000)=1,6,5),4),3),2),1))</f>
        <v>#VALUE!</v>
      </c>
      <c r="AW515" s="52" t="e">
        <f t="shared" si="125"/>
        <v>#VALUE!</v>
      </c>
      <c r="AX515" s="32" t="e">
        <f>IF('935'!V515="VOID",0,'935'!V515*(1-'935'!X515/'11'!B$17))</f>
        <v>#VALUE!</v>
      </c>
      <c r="AY515" s="33" t="e">
        <f>IF(H515,-100*'Charging rates'!B$10/'11'!B$17*AX515/H515,0)</f>
        <v>#VALUE!</v>
      </c>
      <c r="AZ515" s="33" t="e">
        <f>IF(C515,'DNO totals'!B$41,0)</f>
        <v>#VALUE!</v>
      </c>
      <c r="BA515" s="33" t="e">
        <f t="shared" si="126"/>
        <v>#VALUE!</v>
      </c>
      <c r="BB515" s="33" t="e">
        <f t="shared" si="127"/>
        <v>#VALUE!</v>
      </c>
      <c r="BC515" s="53" t="e">
        <f t="shared" si="128"/>
        <v>#VALUE!</v>
      </c>
      <c r="BD515" s="32" t="e">
        <f>IF(AT515,'935'!H515*AT515/(AT515+D515+H515),0)</f>
        <v>#VALUE!</v>
      </c>
      <c r="BE515" s="32" t="e">
        <f>IF(H515,'935'!H515*H515/(AT515+D515+H515),0)</f>
        <v>#VALUE!</v>
      </c>
      <c r="BF515" s="32" t="e">
        <f>BD515*(1-'935'!X515/'11'!B$17)</f>
        <v>#VALUE!</v>
      </c>
      <c r="BG515" s="49" t="e">
        <f>BE515*(1-'935'!X515/'11'!B$17)</f>
        <v>#VALUE!</v>
      </c>
      <c r="BH515" s="52" t="e">
        <f>AV515*Parameters!B$6</f>
        <v>#VALUE!</v>
      </c>
      <c r="BI515" s="37" t="e">
        <f>IF('935'!$K515=1000,'Charging rates'!$C$38*$BH515/(1+'DNO totals'!$C$99)*'935'!$L515,0)</f>
        <v>#VALUE!</v>
      </c>
      <c r="BJ515" s="37" t="e">
        <f>IF(MOD('935'!$K515,1000)=100,'Charging rates'!$D$38*$BH515/(1+'DNO totals'!$D$99)*'935'!$M515,0)</f>
        <v>#VALUE!</v>
      </c>
      <c r="BK515" s="37" t="e">
        <f>IF(MOD('935'!$K515,100)=10,'Charging rates'!$E$38*$BH515/(1+'DNO totals'!$E$99)*'935'!$N515,0)</f>
        <v>#VALUE!</v>
      </c>
      <c r="BL515" s="37" t="e">
        <f>IF(AND(MOD('935'!$K515,10)&gt;0,MOD('935'!$K515,1000)&gt;1),'Charging rates'!$F$38*$BH515/(1+'DNO totals'!$F$99)*'935'!$O515,0)</f>
        <v>#VALUE!</v>
      </c>
      <c r="BM515" s="37" t="e">
        <f>IF(MOD('935'!$K515,1000)=1,'Charging rates'!$G$38*$BH515/(1+'DNO totals'!$G$99)*'935'!$P515,0)</f>
        <v>#VALUE!</v>
      </c>
      <c r="BN515" s="52" t="e">
        <f t="shared" si="129"/>
        <v>#VALUE!</v>
      </c>
      <c r="BO515" s="37" t="e">
        <f>IF('935'!$K515&gt;1000,'Charging rates'!$C$38*$AW515*'935'!$L515,0)</f>
        <v>#VALUE!</v>
      </c>
      <c r="BP515" s="37" t="e">
        <f>IF(MOD('935'!$K515,1000)&gt;100,'Charging rates'!$D$38*$AW515*'935'!$M515,0)</f>
        <v>#VALUE!</v>
      </c>
      <c r="BQ515" s="37" t="e">
        <f>IF(MOD('935'!$K515,100)&gt;10,'Charging rates'!$E$38*$AW515*'935'!$N515,0)</f>
        <v>#VALUE!</v>
      </c>
      <c r="BR515" s="52" t="e">
        <f t="shared" si="130"/>
        <v>#VALUE!</v>
      </c>
      <c r="BS515" s="48" t="e">
        <f>'935'!C515&lt;&gt;"VOID"</f>
        <v>#VALUE!</v>
      </c>
      <c r="BT515" s="33" t="e">
        <f>IF(BS515,(100/'11'!B$17*BD515*((1-'935'!I515)*'Charging rates'!B$51+'Charging rates'!B$63)),0)</f>
        <v>#VALUE!</v>
      </c>
      <c r="BU515" s="33" t="e">
        <f>100/'11'!B$17*BG515*('Charging rates'!B$51+'Charging rates'!B$63)</f>
        <v>#VALUE!</v>
      </c>
      <c r="BV515" s="33" t="e">
        <f>100/'11'!B$17*BE515*('Charging rates'!B$51+'Charging rates'!B$63)</f>
        <v>#VALUE!</v>
      </c>
      <c r="BW515" s="53" t="e">
        <f t="shared" si="131"/>
        <v>#VALUE!</v>
      </c>
      <c r="BX515" s="32" t="e">
        <f>AT515-('935'!T515*(1-'935'!X515/'11'!B$17))</f>
        <v>#VALUE!</v>
      </c>
      <c r="BY515" s="32">
        <f>0-IF(ISNUMBER(I515),INDEX('913'!$I$6:$I$1205,I515),0)-IF(ISNUMBER(J515),INDEX('913'!$I$6:$I$1205,J515),0)-IF(ISNUMBER(K515),INDEX('913'!$I$6:$I$1205,K515),0)-IF(ISNUMBER(L515),INDEX('913'!$I$6:$I$1205,L515),0)-IF(ISNUMBER(M515),INDEX('913'!$I$6:$I$1205,M515),0)-IF(ISNUMBER(N515),INDEX('913'!$I$6:$I$1205,N515),0)-IF(ISNUMBER(O515),INDEX('913'!$I$6:$I$1205,O515),0)-IF(ISNUMBER(P515),INDEX('913'!$I$6:$I$1205,P515),0)</f>
        <v>0</v>
      </c>
      <c r="BZ515" s="37">
        <f>IF(BY515=0,1,MAX(1,SQRT(BY515^2+(IF(ISNUMBER(I515),INDEX('913'!$J$6:$J$1205,I515),0)+IF(ISNUMBER(J515),INDEX('913'!$J$6:$J$1205,J515),0)+IF(ISNUMBER(K515),INDEX('913'!$J$6:$J$1205,K515),0)+IF(ISNUMBER(L515),INDEX('913'!$J$6:$J$1205,L515),0)+IF(ISNUMBER(M515),INDEX('913'!$J$6:$J$1205,M515),0)+IF(ISNUMBER(N515),INDEX('913'!$J$6:$J$1205,N515),0)+IF(ISNUMBER(O515),INDEX('913'!$J$6:$J$1205,O515),0)+IF(ISNUMBER(P515),INDEX('913'!$J$6:$J$1205,P515),0))^2)/BY515))</f>
        <v>1</v>
      </c>
      <c r="CA515" s="33" t="e">
        <f>100*AO515/'11'!B$17</f>
        <v>#VALUE!</v>
      </c>
      <c r="CB515" s="37" t="e">
        <f>100*(AP515*BZ515)/'11'!C$17</f>
        <v>#VALUE!</v>
      </c>
      <c r="CC515" s="37" t="e">
        <f t="shared" si="132"/>
        <v>#VALUE!</v>
      </c>
      <c r="CD515" s="33" t="e">
        <f t="shared" si="133"/>
        <v>#VALUE!</v>
      </c>
      <c r="CE515" s="54" t="e">
        <f>'11'!C$17-'935'!Y515</f>
        <v>#VALUE!</v>
      </c>
      <c r="CF515" s="37" t="e">
        <f>MAX('DNO totals'!B$312+0,MIN('935'!L515+0,'DNO totals'!B$304+0))</f>
        <v>#VALUE!</v>
      </c>
      <c r="CG515" s="37" t="e">
        <f>MAX('DNO totals'!C$312+0,MIN('935'!M515+0,'DNO totals'!C$304+0))</f>
        <v>#VALUE!</v>
      </c>
      <c r="CH515" s="37" t="e">
        <f>MAX('DNO totals'!D$312+0,MIN('935'!N515+0,'DNO totals'!D$304+0))</f>
        <v>#VALUE!</v>
      </c>
      <c r="CI515" s="37" t="e">
        <f>MAX('DNO totals'!E$312+0,MIN('935'!O515+0,'DNO totals'!E$304+0))</f>
        <v>#VALUE!</v>
      </c>
      <c r="CJ515" s="52" t="e">
        <f>MAX('DNO totals'!F$312+0,MIN('935'!P515+0,'DNO totals'!F$304+0))</f>
        <v>#VALUE!</v>
      </c>
      <c r="CK515" s="37" t="e">
        <f>IF('935'!$K515=1000,'Charging rates'!$C$38*$BH515/(1+'DNO totals'!$C$99)*$CF515,0)</f>
        <v>#VALUE!</v>
      </c>
      <c r="CL515" s="37" t="e">
        <f>IF(MOD('935'!$K515,1000)=100,'Charging rates'!$D$38*$BH515/(1+'DNO totals'!$D$99)*$CG515,0)</f>
        <v>#VALUE!</v>
      </c>
      <c r="CM515" s="37" t="e">
        <f>IF(MOD('935'!$K515,100)=10,'Charging rates'!$E$38*$BH515/(1+'DNO totals'!$E$99)*$CH515,0)</f>
        <v>#VALUE!</v>
      </c>
      <c r="CN515" s="37" t="e">
        <f>IF(AND(MOD('935'!$K515,10)&gt;0,MOD('935'!$K515,1000)&gt;1),'Charging rates'!$F$38*$BH515/(1+'DNO totals'!$F$99)*$CI515,0)</f>
        <v>#VALUE!</v>
      </c>
      <c r="CO515" s="37" t="e">
        <f>IF(MOD('935'!$K515,1000)=1,'Charging rates'!$G$38*$BH515/(1+'DNO totals'!$G$99)*$CJ515,0)</f>
        <v>#VALUE!</v>
      </c>
      <c r="CP515" s="52" t="e">
        <f t="shared" si="134"/>
        <v>#VALUE!</v>
      </c>
      <c r="CQ515" s="37" t="e">
        <f>IF('935'!$K515&gt;1000,'Charging rates'!$C$38*$AW515*$CF515,0)</f>
        <v>#VALUE!</v>
      </c>
      <c r="CR515" s="37" t="e">
        <f>IF(MOD('935'!$K515,1000)&gt;100,'Charging rates'!$D$38*$AW515*$CG515,0)</f>
        <v>#VALUE!</v>
      </c>
      <c r="CS515" s="37" t="e">
        <f>IF(MOD('935'!$K515,100)&gt;10,'Charging rates'!$E$38*$AW515*$CH515,0)</f>
        <v>#VALUE!</v>
      </c>
      <c r="CT515" s="52" t="e">
        <f t="shared" si="135"/>
        <v>#VALUE!</v>
      </c>
      <c r="CU515" s="33" t="e">
        <f>100*(AP515*'935'!Q515*BZ515)/'11'!B$17</f>
        <v>#VALUE!</v>
      </c>
      <c r="CV515" s="33" t="e">
        <f>100/'11'!B$17*'Charging rates'!B$10*AW515</f>
        <v>#VALUE!</v>
      </c>
      <c r="CW515" s="33" t="e">
        <f>IF(AT515=0,0,(1-BX515/AT515)*(CA515+IF('935'!Q515=0,0,(CB515*'935'!Q515*('11'!C$17-'935'!Y515)/('11'!B$17-'935'!X515)))))</f>
        <v>#VALUE!</v>
      </c>
      <c r="CX515" s="33" t="e">
        <f t="shared" si="136"/>
        <v>#VALUE!</v>
      </c>
      <c r="CY515" s="49" t="e">
        <f t="shared" si="137"/>
        <v>#VALUE!</v>
      </c>
      <c r="CZ515" s="32" t="e">
        <f>AT515*(Parameters!B$21+AU515)*IF('DNO totals'!B$323&lt;0,1,'935'!S515)</f>
        <v>#VALUE!</v>
      </c>
      <c r="DA515" s="52" t="e">
        <f>IF('DNO totals'!B$323&lt;0,1,'935'!S515)*(Parameters!B$21+AU515)</f>
        <v>#VALUE!</v>
      </c>
      <c r="DB515" s="37" t="e">
        <f>CX515+'Charging rates'!B$106*DA515*100/'11'!B$17</f>
        <v>#VALUE!</v>
      </c>
      <c r="DC515" s="37" t="e">
        <f>DB515+'Charging rates'!B$116*(Parameters!B$21+AU515)*100/'11'!B$17*IF('DNO totals'!B$323&lt;0,1,'935'!S515)</f>
        <v>#VALUE!</v>
      </c>
      <c r="DD515" s="37" t="e">
        <f>'Charging rates'!B$97*(CP515+CT515)*100/'11'!B$17</f>
        <v>#VALUE!</v>
      </c>
      <c r="DE515" s="33" t="e">
        <f>MAX(0-(CB515*AU515*'11'!C$17/'11'!B$17),DC515+DD515)</f>
        <v>#VALUE!</v>
      </c>
      <c r="DF515" s="37" t="e">
        <f>IF(BS515,IF(AU515=0,CC515,MAX(0,MIN(CC515,CC515+(DE515/'935'!Q515*('11'!B$17-'935'!X515)/('11'!C$17-'935'!Y515))))),0)</f>
        <v>#VALUE!</v>
      </c>
      <c r="DG515" s="33" t="e">
        <f t="shared" si="138"/>
        <v>#VALUE!</v>
      </c>
      <c r="DH515" s="53" t="e">
        <f t="shared" si="139"/>
        <v>#VALUE!</v>
      </c>
    </row>
    <row r="516" spans="1:112">
      <c r="A516" s="28">
        <v>416</v>
      </c>
      <c r="B516" s="47" t="e">
        <f>'935'!B516</f>
        <v>#VALUE!</v>
      </c>
      <c r="C516" s="48" t="e">
        <f>OR('935'!E516&lt;&gt;"VOID",'935'!F516&lt;&gt;"VOID",'935'!G516&lt;&gt;"VOID")</f>
        <v>#VALUE!</v>
      </c>
      <c r="D516" s="32" t="e">
        <f>IF('935'!D516="VOID",0,'935'!D516*(1-'935'!X516/'11'!B$17))</f>
        <v>#VALUE!</v>
      </c>
      <c r="E516" s="32" t="e">
        <f>IF('935'!E516="VOID",0,'935'!E516*(1-'935'!X516/'11'!B$17))</f>
        <v>#VALUE!</v>
      </c>
      <c r="F516" s="32" t="e">
        <f>IF('935'!F516="VOID",0,'935'!F516*(1-'935'!X516/'11'!B$17))</f>
        <v>#VALUE!</v>
      </c>
      <c r="G516" s="32" t="e">
        <f>IF('935'!G516="VOID",0,'935'!G516*(1-'935'!X516/'11'!B$17))</f>
        <v>#VALUE!</v>
      </c>
      <c r="H516" s="49" t="e">
        <f t="shared" si="120"/>
        <v>#VALUE!</v>
      </c>
      <c r="I516" s="50" t="e">
        <f>MATCH('935'!J516,'913'!$B$6:$B$1205,0)</f>
        <v>#VALUE!</v>
      </c>
      <c r="J516" s="50" t="e">
        <f>MATCH(INDEX('913'!$D$6:$D$1205,I516),'913'!$B$6:$B$1205,0)</f>
        <v>#VALUE!</v>
      </c>
      <c r="K516" s="50" t="e">
        <f>MATCH(INDEX('913'!$D$6:$D$1205,J516),'913'!$B$6:$B$1205,0)</f>
        <v>#VALUE!</v>
      </c>
      <c r="L516" s="50" t="e">
        <f>MATCH(INDEX('913'!$D$6:$D$1205,K516),'913'!$B$6:$B$1205,0)</f>
        <v>#VALUE!</v>
      </c>
      <c r="M516" s="50" t="e">
        <f>MATCH(INDEX('913'!$D$6:$D$1205,L516),'913'!$B$6:$B$1205,0)</f>
        <v>#VALUE!</v>
      </c>
      <c r="N516" s="50" t="e">
        <f>MATCH(INDEX('913'!$D$6:$D$1205,M516),'913'!$B$6:$B$1205,0)</f>
        <v>#VALUE!</v>
      </c>
      <c r="O516" s="50" t="e">
        <f>MATCH(INDEX('913'!$D$6:$D$1205,N516),'913'!$B$6:$B$1205,0)</f>
        <v>#VALUE!</v>
      </c>
      <c r="P516" s="51" t="e">
        <f>MATCH(INDEX('913'!$D$6:$D$1205,O516),'913'!$B$6:$B$1205,0)</f>
        <v>#VALUE!</v>
      </c>
      <c r="Q516" s="37">
        <f>IF(ISNUMBER(I516),MAX(0,INDEX('913'!$E$6:$E$1205,I516)),0)</f>
        <v>0</v>
      </c>
      <c r="R516" s="37">
        <f>IF(ISNUMBER(J516),MAX(0,INDEX('913'!$E$6:$E$1205,J516)),0)</f>
        <v>0</v>
      </c>
      <c r="S516" s="37">
        <f>IF(ISNUMBER(K516),MAX(0,INDEX('913'!$E$6:$E$1205,K516)),0)</f>
        <v>0</v>
      </c>
      <c r="T516" s="37">
        <f>IF(ISNUMBER(L516),MAX(0,INDEX('913'!$E$6:$E$1205,L516)),0)</f>
        <v>0</v>
      </c>
      <c r="U516" s="37">
        <f>IF(ISNUMBER(M516),MAX(0,INDEX('913'!$E$6:$E$1205,M516)),0)</f>
        <v>0</v>
      </c>
      <c r="V516" s="37">
        <f>IF(ISNUMBER(N516),MAX(0,INDEX('913'!$E$6:$E$1205,N516)),0)</f>
        <v>0</v>
      </c>
      <c r="W516" s="37">
        <f>IF(ISNUMBER(O516),MAX(0,INDEX('913'!$E$6:$E$1205,O516)),0)</f>
        <v>0</v>
      </c>
      <c r="X516" s="52">
        <f>IF(ISNUMBER(P516),MAX(0,INDEX('913'!$E$6:$E$1205,P516)),0)</f>
        <v>0</v>
      </c>
      <c r="Y516" s="37">
        <f>IF(ISNUMBER(I516),MAX(0,INDEX('913'!$F$6:$F$1205,I516)),0)</f>
        <v>0</v>
      </c>
      <c r="Z516" s="37">
        <f>IF(ISNUMBER(J516),MAX(0,INDEX('913'!$F$6:$F$1205,J516)),0)</f>
        <v>0</v>
      </c>
      <c r="AA516" s="37">
        <f>IF(ISNUMBER(K516),MAX(0,INDEX('913'!$F$6:$F$1205,K516)),0)</f>
        <v>0</v>
      </c>
      <c r="AB516" s="37">
        <f>IF(ISNUMBER(L516),MAX(0,INDEX('913'!$F$6:$F$1205,L516)),0)</f>
        <v>0</v>
      </c>
      <c r="AC516" s="37">
        <f>IF(ISNUMBER(M516),MAX(0,INDEX('913'!$F$6:$F$1205,M516)),0)</f>
        <v>0</v>
      </c>
      <c r="AD516" s="37">
        <f>IF(ISNUMBER(N516),MAX(0,INDEX('913'!$F$6:$F$1205,N516)),0)</f>
        <v>0</v>
      </c>
      <c r="AE516" s="37">
        <f>IF(ISNUMBER(O516),MAX(0,INDEX('913'!$F$6:$F$1205,O516)),0)</f>
        <v>0</v>
      </c>
      <c r="AF516" s="37">
        <f>IF(ISNUMBER(P516),MAX(0,INDEX('913'!$F$6:$F$1205,P516)),0)</f>
        <v>0</v>
      </c>
      <c r="AG516" s="32">
        <f>IF(ISNUMBER(I516),SQRT(INDEX('913'!$I$6:$I$1205,I516)^2+INDEX('913'!$J$6:$J$1205,I516)^2),0)</f>
        <v>0</v>
      </c>
      <c r="AH516" s="32">
        <f>IF(ISNUMBER(J516),SQRT(INDEX('913'!$I$6:$I$1205,J516)^2+INDEX('913'!$J$6:$J$1205,J516)^2),0)</f>
        <v>0</v>
      </c>
      <c r="AI516" s="32">
        <f>IF(ISNUMBER(K516),SQRT(INDEX('913'!$I$6:$I$1205,K516)^2+INDEX('913'!$J$6:$J$1205,K516)^2),0)</f>
        <v>0</v>
      </c>
      <c r="AJ516" s="32">
        <f>IF(ISNUMBER(L516),SQRT(INDEX('913'!$I$6:$I$1205,L516)^2+INDEX('913'!$J$6:$J$1205,L516)^2),0)</f>
        <v>0</v>
      </c>
      <c r="AK516" s="32">
        <f>IF(ISNUMBER(M516),SQRT(INDEX('913'!$I$6:$I$1205,M516)^2+INDEX('913'!$J$6:$J$1205,M516)^2),0)</f>
        <v>0</v>
      </c>
      <c r="AL516" s="32">
        <f>IF(ISNUMBER(N516),SQRT(INDEX('913'!$I$6:$I$1205,N516)^2+INDEX('913'!$J$6:$J$1205,N516)^2),0)</f>
        <v>0</v>
      </c>
      <c r="AM516" s="32">
        <f>IF(ISNUMBER(O516),SQRT(INDEX('913'!$I$6:$I$1205,O516)^2+INDEX('913'!$J$6:$J$1205,O516)^2),0)</f>
        <v>0</v>
      </c>
      <c r="AN516" s="49">
        <f>IF(ISNUMBER(P516),SQRT(INDEX('913'!$I$6:$I$1205,P516)^2+INDEX('913'!$J$6:$J$1205,P516)^2),0)</f>
        <v>0</v>
      </c>
      <c r="AO516" s="37">
        <f t="shared" si="121"/>
        <v>0</v>
      </c>
      <c r="AP516" s="37">
        <f t="shared" si="122"/>
        <v>0</v>
      </c>
      <c r="AQ516" s="33" t="e">
        <f>-100*'935'!W516*(AO516+AP516)/'11'!C$17</f>
        <v>#VALUE!</v>
      </c>
      <c r="AR516" s="37" t="e">
        <f t="shared" si="123"/>
        <v>#VALUE!</v>
      </c>
      <c r="AS516" s="52" t="e">
        <f t="shared" si="124"/>
        <v>#VALUE!</v>
      </c>
      <c r="AT516" s="32" t="e">
        <f>IF('935'!C516="VOID",0,('935'!C516*(1-'935'!X516/'11'!B$17)))</f>
        <v>#VALUE!</v>
      </c>
      <c r="AU516" s="52" t="e">
        <f>'935'!Q516*(1-'935'!Y516/'11'!C$17)/(1-'935'!X516/'11'!B$17)</f>
        <v>#VALUE!</v>
      </c>
      <c r="AV516" s="37" t="e">
        <f>INDEX('DNO totals'!$B$57:$G$57,IF('935'!K516,IF(MOD('935'!K516,1000),IF(MOD('935'!K516,100),IF(MOD('935'!K516,10),IF(MOD('935'!K516,1000)=1,6,5),4),3),2),1))</f>
        <v>#VALUE!</v>
      </c>
      <c r="AW516" s="52" t="e">
        <f t="shared" si="125"/>
        <v>#VALUE!</v>
      </c>
      <c r="AX516" s="32" t="e">
        <f>IF('935'!V516="VOID",0,'935'!V516*(1-'935'!X516/'11'!B$17))</f>
        <v>#VALUE!</v>
      </c>
      <c r="AY516" s="33" t="e">
        <f>IF(H516,-100*'Charging rates'!B$10/'11'!B$17*AX516/H516,0)</f>
        <v>#VALUE!</v>
      </c>
      <c r="AZ516" s="33" t="e">
        <f>IF(C516,'DNO totals'!B$41,0)</f>
        <v>#VALUE!</v>
      </c>
      <c r="BA516" s="33" t="e">
        <f t="shared" si="126"/>
        <v>#VALUE!</v>
      </c>
      <c r="BB516" s="33" t="e">
        <f t="shared" si="127"/>
        <v>#VALUE!</v>
      </c>
      <c r="BC516" s="53" t="e">
        <f t="shared" si="128"/>
        <v>#VALUE!</v>
      </c>
      <c r="BD516" s="32" t="e">
        <f>IF(AT516,'935'!H516*AT516/(AT516+D516+H516),0)</f>
        <v>#VALUE!</v>
      </c>
      <c r="BE516" s="32" t="e">
        <f>IF(H516,'935'!H516*H516/(AT516+D516+H516),0)</f>
        <v>#VALUE!</v>
      </c>
      <c r="BF516" s="32" t="e">
        <f>BD516*(1-'935'!X516/'11'!B$17)</f>
        <v>#VALUE!</v>
      </c>
      <c r="BG516" s="49" t="e">
        <f>BE516*(1-'935'!X516/'11'!B$17)</f>
        <v>#VALUE!</v>
      </c>
      <c r="BH516" s="52" t="e">
        <f>AV516*Parameters!B$6</f>
        <v>#VALUE!</v>
      </c>
      <c r="BI516" s="37" t="e">
        <f>IF('935'!$K516=1000,'Charging rates'!$C$38*$BH516/(1+'DNO totals'!$C$99)*'935'!$L516,0)</f>
        <v>#VALUE!</v>
      </c>
      <c r="BJ516" s="37" t="e">
        <f>IF(MOD('935'!$K516,1000)=100,'Charging rates'!$D$38*$BH516/(1+'DNO totals'!$D$99)*'935'!$M516,0)</f>
        <v>#VALUE!</v>
      </c>
      <c r="BK516" s="37" t="e">
        <f>IF(MOD('935'!$K516,100)=10,'Charging rates'!$E$38*$BH516/(1+'DNO totals'!$E$99)*'935'!$N516,0)</f>
        <v>#VALUE!</v>
      </c>
      <c r="BL516" s="37" t="e">
        <f>IF(AND(MOD('935'!$K516,10)&gt;0,MOD('935'!$K516,1000)&gt;1),'Charging rates'!$F$38*$BH516/(1+'DNO totals'!$F$99)*'935'!$O516,0)</f>
        <v>#VALUE!</v>
      </c>
      <c r="BM516" s="37" t="e">
        <f>IF(MOD('935'!$K516,1000)=1,'Charging rates'!$G$38*$BH516/(1+'DNO totals'!$G$99)*'935'!$P516,0)</f>
        <v>#VALUE!</v>
      </c>
      <c r="BN516" s="52" t="e">
        <f t="shared" si="129"/>
        <v>#VALUE!</v>
      </c>
      <c r="BO516" s="37" t="e">
        <f>IF('935'!$K516&gt;1000,'Charging rates'!$C$38*$AW516*'935'!$L516,0)</f>
        <v>#VALUE!</v>
      </c>
      <c r="BP516" s="37" t="e">
        <f>IF(MOD('935'!$K516,1000)&gt;100,'Charging rates'!$D$38*$AW516*'935'!$M516,0)</f>
        <v>#VALUE!</v>
      </c>
      <c r="BQ516" s="37" t="e">
        <f>IF(MOD('935'!$K516,100)&gt;10,'Charging rates'!$E$38*$AW516*'935'!$N516,0)</f>
        <v>#VALUE!</v>
      </c>
      <c r="BR516" s="52" t="e">
        <f t="shared" si="130"/>
        <v>#VALUE!</v>
      </c>
      <c r="BS516" s="48" t="e">
        <f>'935'!C516&lt;&gt;"VOID"</f>
        <v>#VALUE!</v>
      </c>
      <c r="BT516" s="33" t="e">
        <f>IF(BS516,(100/'11'!B$17*BD516*((1-'935'!I516)*'Charging rates'!B$51+'Charging rates'!B$63)),0)</f>
        <v>#VALUE!</v>
      </c>
      <c r="BU516" s="33" t="e">
        <f>100/'11'!B$17*BG516*('Charging rates'!B$51+'Charging rates'!B$63)</f>
        <v>#VALUE!</v>
      </c>
      <c r="BV516" s="33" t="e">
        <f>100/'11'!B$17*BE516*('Charging rates'!B$51+'Charging rates'!B$63)</f>
        <v>#VALUE!</v>
      </c>
      <c r="BW516" s="53" t="e">
        <f t="shared" si="131"/>
        <v>#VALUE!</v>
      </c>
      <c r="BX516" s="32" t="e">
        <f>AT516-('935'!T516*(1-'935'!X516/'11'!B$17))</f>
        <v>#VALUE!</v>
      </c>
      <c r="BY516" s="32">
        <f>0-IF(ISNUMBER(I516),INDEX('913'!$I$6:$I$1205,I516),0)-IF(ISNUMBER(J516),INDEX('913'!$I$6:$I$1205,J516),0)-IF(ISNUMBER(K516),INDEX('913'!$I$6:$I$1205,K516),0)-IF(ISNUMBER(L516),INDEX('913'!$I$6:$I$1205,L516),0)-IF(ISNUMBER(M516),INDEX('913'!$I$6:$I$1205,M516),0)-IF(ISNUMBER(N516),INDEX('913'!$I$6:$I$1205,N516),0)-IF(ISNUMBER(O516),INDEX('913'!$I$6:$I$1205,O516),0)-IF(ISNUMBER(P516),INDEX('913'!$I$6:$I$1205,P516),0)</f>
        <v>0</v>
      </c>
      <c r="BZ516" s="37">
        <f>IF(BY516=0,1,MAX(1,SQRT(BY516^2+(IF(ISNUMBER(I516),INDEX('913'!$J$6:$J$1205,I516),0)+IF(ISNUMBER(J516),INDEX('913'!$J$6:$J$1205,J516),0)+IF(ISNUMBER(K516),INDEX('913'!$J$6:$J$1205,K516),0)+IF(ISNUMBER(L516),INDEX('913'!$J$6:$J$1205,L516),0)+IF(ISNUMBER(M516),INDEX('913'!$J$6:$J$1205,M516),0)+IF(ISNUMBER(N516),INDEX('913'!$J$6:$J$1205,N516),0)+IF(ISNUMBER(O516),INDEX('913'!$J$6:$J$1205,O516),0)+IF(ISNUMBER(P516),INDEX('913'!$J$6:$J$1205,P516),0))^2)/BY516))</f>
        <v>1</v>
      </c>
      <c r="CA516" s="33" t="e">
        <f>100*AO516/'11'!B$17</f>
        <v>#VALUE!</v>
      </c>
      <c r="CB516" s="37" t="e">
        <f>100*(AP516*BZ516)/'11'!C$17</f>
        <v>#VALUE!</v>
      </c>
      <c r="CC516" s="37" t="e">
        <f t="shared" si="132"/>
        <v>#VALUE!</v>
      </c>
      <c r="CD516" s="33" t="e">
        <f t="shared" si="133"/>
        <v>#VALUE!</v>
      </c>
      <c r="CE516" s="54" t="e">
        <f>'11'!C$17-'935'!Y516</f>
        <v>#VALUE!</v>
      </c>
      <c r="CF516" s="37" t="e">
        <f>MAX('DNO totals'!B$312+0,MIN('935'!L516+0,'DNO totals'!B$304+0))</f>
        <v>#VALUE!</v>
      </c>
      <c r="CG516" s="37" t="e">
        <f>MAX('DNO totals'!C$312+0,MIN('935'!M516+0,'DNO totals'!C$304+0))</f>
        <v>#VALUE!</v>
      </c>
      <c r="CH516" s="37" t="e">
        <f>MAX('DNO totals'!D$312+0,MIN('935'!N516+0,'DNO totals'!D$304+0))</f>
        <v>#VALUE!</v>
      </c>
      <c r="CI516" s="37" t="e">
        <f>MAX('DNO totals'!E$312+0,MIN('935'!O516+0,'DNO totals'!E$304+0))</f>
        <v>#VALUE!</v>
      </c>
      <c r="CJ516" s="52" t="e">
        <f>MAX('DNO totals'!F$312+0,MIN('935'!P516+0,'DNO totals'!F$304+0))</f>
        <v>#VALUE!</v>
      </c>
      <c r="CK516" s="37" t="e">
        <f>IF('935'!$K516=1000,'Charging rates'!$C$38*$BH516/(1+'DNO totals'!$C$99)*$CF516,0)</f>
        <v>#VALUE!</v>
      </c>
      <c r="CL516" s="37" t="e">
        <f>IF(MOD('935'!$K516,1000)=100,'Charging rates'!$D$38*$BH516/(1+'DNO totals'!$D$99)*$CG516,0)</f>
        <v>#VALUE!</v>
      </c>
      <c r="CM516" s="37" t="e">
        <f>IF(MOD('935'!$K516,100)=10,'Charging rates'!$E$38*$BH516/(1+'DNO totals'!$E$99)*$CH516,0)</f>
        <v>#VALUE!</v>
      </c>
      <c r="CN516" s="37" t="e">
        <f>IF(AND(MOD('935'!$K516,10)&gt;0,MOD('935'!$K516,1000)&gt;1),'Charging rates'!$F$38*$BH516/(1+'DNO totals'!$F$99)*$CI516,0)</f>
        <v>#VALUE!</v>
      </c>
      <c r="CO516" s="37" t="e">
        <f>IF(MOD('935'!$K516,1000)=1,'Charging rates'!$G$38*$BH516/(1+'DNO totals'!$G$99)*$CJ516,0)</f>
        <v>#VALUE!</v>
      </c>
      <c r="CP516" s="52" t="e">
        <f t="shared" si="134"/>
        <v>#VALUE!</v>
      </c>
      <c r="CQ516" s="37" t="e">
        <f>IF('935'!$K516&gt;1000,'Charging rates'!$C$38*$AW516*$CF516,0)</f>
        <v>#VALUE!</v>
      </c>
      <c r="CR516" s="37" t="e">
        <f>IF(MOD('935'!$K516,1000)&gt;100,'Charging rates'!$D$38*$AW516*$CG516,0)</f>
        <v>#VALUE!</v>
      </c>
      <c r="CS516" s="37" t="e">
        <f>IF(MOD('935'!$K516,100)&gt;10,'Charging rates'!$E$38*$AW516*$CH516,0)</f>
        <v>#VALUE!</v>
      </c>
      <c r="CT516" s="52" t="e">
        <f t="shared" si="135"/>
        <v>#VALUE!</v>
      </c>
      <c r="CU516" s="33" t="e">
        <f>100*(AP516*'935'!Q516*BZ516)/'11'!B$17</f>
        <v>#VALUE!</v>
      </c>
      <c r="CV516" s="33" t="e">
        <f>100/'11'!B$17*'Charging rates'!B$10*AW516</f>
        <v>#VALUE!</v>
      </c>
      <c r="CW516" s="33" t="e">
        <f>IF(AT516=0,0,(1-BX516/AT516)*(CA516+IF('935'!Q516=0,0,(CB516*'935'!Q516*('11'!C$17-'935'!Y516)/('11'!B$17-'935'!X516)))))</f>
        <v>#VALUE!</v>
      </c>
      <c r="CX516" s="33" t="e">
        <f t="shared" si="136"/>
        <v>#VALUE!</v>
      </c>
      <c r="CY516" s="49" t="e">
        <f t="shared" si="137"/>
        <v>#VALUE!</v>
      </c>
      <c r="CZ516" s="32" t="e">
        <f>AT516*(Parameters!B$21+AU516)*IF('DNO totals'!B$323&lt;0,1,'935'!S516)</f>
        <v>#VALUE!</v>
      </c>
      <c r="DA516" s="52" t="e">
        <f>IF('DNO totals'!B$323&lt;0,1,'935'!S516)*(Parameters!B$21+AU516)</f>
        <v>#VALUE!</v>
      </c>
      <c r="DB516" s="37" t="e">
        <f>CX516+'Charging rates'!B$106*DA516*100/'11'!B$17</f>
        <v>#VALUE!</v>
      </c>
      <c r="DC516" s="37" t="e">
        <f>DB516+'Charging rates'!B$116*(Parameters!B$21+AU516)*100/'11'!B$17*IF('DNO totals'!B$323&lt;0,1,'935'!S516)</f>
        <v>#VALUE!</v>
      </c>
      <c r="DD516" s="37" t="e">
        <f>'Charging rates'!B$97*(CP516+CT516)*100/'11'!B$17</f>
        <v>#VALUE!</v>
      </c>
      <c r="DE516" s="33" t="e">
        <f>MAX(0-(CB516*AU516*'11'!C$17/'11'!B$17),DC516+DD516)</f>
        <v>#VALUE!</v>
      </c>
      <c r="DF516" s="37" t="e">
        <f>IF(BS516,IF(AU516=0,CC516,MAX(0,MIN(CC516,CC516+(DE516/'935'!Q516*('11'!B$17-'935'!X516)/('11'!C$17-'935'!Y516))))),0)</f>
        <v>#VALUE!</v>
      </c>
      <c r="DG516" s="33" t="e">
        <f t="shared" si="138"/>
        <v>#VALUE!</v>
      </c>
      <c r="DH516" s="53" t="e">
        <f t="shared" si="139"/>
        <v>#VALUE!</v>
      </c>
    </row>
    <row r="517" spans="1:112">
      <c r="A517" s="28">
        <v>417</v>
      </c>
      <c r="B517" s="47" t="e">
        <f>'935'!B517</f>
        <v>#VALUE!</v>
      </c>
      <c r="C517" s="48" t="e">
        <f>OR('935'!E517&lt;&gt;"VOID",'935'!F517&lt;&gt;"VOID",'935'!G517&lt;&gt;"VOID")</f>
        <v>#VALUE!</v>
      </c>
      <c r="D517" s="32" t="e">
        <f>IF('935'!D517="VOID",0,'935'!D517*(1-'935'!X517/'11'!B$17))</f>
        <v>#VALUE!</v>
      </c>
      <c r="E517" s="32" t="e">
        <f>IF('935'!E517="VOID",0,'935'!E517*(1-'935'!X517/'11'!B$17))</f>
        <v>#VALUE!</v>
      </c>
      <c r="F517" s="32" t="e">
        <f>IF('935'!F517="VOID",0,'935'!F517*(1-'935'!X517/'11'!B$17))</f>
        <v>#VALUE!</v>
      </c>
      <c r="G517" s="32" t="e">
        <f>IF('935'!G517="VOID",0,'935'!G517*(1-'935'!X517/'11'!B$17))</f>
        <v>#VALUE!</v>
      </c>
      <c r="H517" s="49" t="e">
        <f t="shared" si="120"/>
        <v>#VALUE!</v>
      </c>
      <c r="I517" s="50" t="e">
        <f>MATCH('935'!J517,'913'!$B$6:$B$1205,0)</f>
        <v>#VALUE!</v>
      </c>
      <c r="J517" s="50" t="e">
        <f>MATCH(INDEX('913'!$D$6:$D$1205,I517),'913'!$B$6:$B$1205,0)</f>
        <v>#VALUE!</v>
      </c>
      <c r="K517" s="50" t="e">
        <f>MATCH(INDEX('913'!$D$6:$D$1205,J517),'913'!$B$6:$B$1205,0)</f>
        <v>#VALUE!</v>
      </c>
      <c r="L517" s="50" t="e">
        <f>MATCH(INDEX('913'!$D$6:$D$1205,K517),'913'!$B$6:$B$1205,0)</f>
        <v>#VALUE!</v>
      </c>
      <c r="M517" s="50" t="e">
        <f>MATCH(INDEX('913'!$D$6:$D$1205,L517),'913'!$B$6:$B$1205,0)</f>
        <v>#VALUE!</v>
      </c>
      <c r="N517" s="50" t="e">
        <f>MATCH(INDEX('913'!$D$6:$D$1205,M517),'913'!$B$6:$B$1205,0)</f>
        <v>#VALUE!</v>
      </c>
      <c r="O517" s="50" t="e">
        <f>MATCH(INDEX('913'!$D$6:$D$1205,N517),'913'!$B$6:$B$1205,0)</f>
        <v>#VALUE!</v>
      </c>
      <c r="P517" s="51" t="e">
        <f>MATCH(INDEX('913'!$D$6:$D$1205,O517),'913'!$B$6:$B$1205,0)</f>
        <v>#VALUE!</v>
      </c>
      <c r="Q517" s="37">
        <f>IF(ISNUMBER(I517),MAX(0,INDEX('913'!$E$6:$E$1205,I517)),0)</f>
        <v>0</v>
      </c>
      <c r="R517" s="37">
        <f>IF(ISNUMBER(J517),MAX(0,INDEX('913'!$E$6:$E$1205,J517)),0)</f>
        <v>0</v>
      </c>
      <c r="S517" s="37">
        <f>IF(ISNUMBER(K517),MAX(0,INDEX('913'!$E$6:$E$1205,K517)),0)</f>
        <v>0</v>
      </c>
      <c r="T517" s="37">
        <f>IF(ISNUMBER(L517),MAX(0,INDEX('913'!$E$6:$E$1205,L517)),0)</f>
        <v>0</v>
      </c>
      <c r="U517" s="37">
        <f>IF(ISNUMBER(M517),MAX(0,INDEX('913'!$E$6:$E$1205,M517)),0)</f>
        <v>0</v>
      </c>
      <c r="V517" s="37">
        <f>IF(ISNUMBER(N517),MAX(0,INDEX('913'!$E$6:$E$1205,N517)),0)</f>
        <v>0</v>
      </c>
      <c r="W517" s="37">
        <f>IF(ISNUMBER(O517),MAX(0,INDEX('913'!$E$6:$E$1205,O517)),0)</f>
        <v>0</v>
      </c>
      <c r="X517" s="52">
        <f>IF(ISNUMBER(P517),MAX(0,INDEX('913'!$E$6:$E$1205,P517)),0)</f>
        <v>0</v>
      </c>
      <c r="Y517" s="37">
        <f>IF(ISNUMBER(I517),MAX(0,INDEX('913'!$F$6:$F$1205,I517)),0)</f>
        <v>0</v>
      </c>
      <c r="Z517" s="37">
        <f>IF(ISNUMBER(J517),MAX(0,INDEX('913'!$F$6:$F$1205,J517)),0)</f>
        <v>0</v>
      </c>
      <c r="AA517" s="37">
        <f>IF(ISNUMBER(K517),MAX(0,INDEX('913'!$F$6:$F$1205,K517)),0)</f>
        <v>0</v>
      </c>
      <c r="AB517" s="37">
        <f>IF(ISNUMBER(L517),MAX(0,INDEX('913'!$F$6:$F$1205,L517)),0)</f>
        <v>0</v>
      </c>
      <c r="AC517" s="37">
        <f>IF(ISNUMBER(M517),MAX(0,INDEX('913'!$F$6:$F$1205,M517)),0)</f>
        <v>0</v>
      </c>
      <c r="AD517" s="37">
        <f>IF(ISNUMBER(N517),MAX(0,INDEX('913'!$F$6:$F$1205,N517)),0)</f>
        <v>0</v>
      </c>
      <c r="AE517" s="37">
        <f>IF(ISNUMBER(O517),MAX(0,INDEX('913'!$F$6:$F$1205,O517)),0)</f>
        <v>0</v>
      </c>
      <c r="AF517" s="37">
        <f>IF(ISNUMBER(P517),MAX(0,INDEX('913'!$F$6:$F$1205,P517)),0)</f>
        <v>0</v>
      </c>
      <c r="AG517" s="32">
        <f>IF(ISNUMBER(I517),SQRT(INDEX('913'!$I$6:$I$1205,I517)^2+INDEX('913'!$J$6:$J$1205,I517)^2),0)</f>
        <v>0</v>
      </c>
      <c r="AH517" s="32">
        <f>IF(ISNUMBER(J517),SQRT(INDEX('913'!$I$6:$I$1205,J517)^2+INDEX('913'!$J$6:$J$1205,J517)^2),0)</f>
        <v>0</v>
      </c>
      <c r="AI517" s="32">
        <f>IF(ISNUMBER(K517),SQRT(INDEX('913'!$I$6:$I$1205,K517)^2+INDEX('913'!$J$6:$J$1205,K517)^2),0)</f>
        <v>0</v>
      </c>
      <c r="AJ517" s="32">
        <f>IF(ISNUMBER(L517),SQRT(INDEX('913'!$I$6:$I$1205,L517)^2+INDEX('913'!$J$6:$J$1205,L517)^2),0)</f>
        <v>0</v>
      </c>
      <c r="AK517" s="32">
        <f>IF(ISNUMBER(M517),SQRT(INDEX('913'!$I$6:$I$1205,M517)^2+INDEX('913'!$J$6:$J$1205,M517)^2),0)</f>
        <v>0</v>
      </c>
      <c r="AL517" s="32">
        <f>IF(ISNUMBER(N517),SQRT(INDEX('913'!$I$6:$I$1205,N517)^2+INDEX('913'!$J$6:$J$1205,N517)^2),0)</f>
        <v>0</v>
      </c>
      <c r="AM517" s="32">
        <f>IF(ISNUMBER(O517),SQRT(INDEX('913'!$I$6:$I$1205,O517)^2+INDEX('913'!$J$6:$J$1205,O517)^2),0)</f>
        <v>0</v>
      </c>
      <c r="AN517" s="49">
        <f>IF(ISNUMBER(P517),SQRT(INDEX('913'!$I$6:$I$1205,P517)^2+INDEX('913'!$J$6:$J$1205,P517)^2),0)</f>
        <v>0</v>
      </c>
      <c r="AO517" s="37">
        <f t="shared" si="121"/>
        <v>0</v>
      </c>
      <c r="AP517" s="37">
        <f t="shared" si="122"/>
        <v>0</v>
      </c>
      <c r="AQ517" s="33" t="e">
        <f>-100*'935'!W517*(AO517+AP517)/'11'!C$17</f>
        <v>#VALUE!</v>
      </c>
      <c r="AR517" s="37" t="e">
        <f t="shared" si="123"/>
        <v>#VALUE!</v>
      </c>
      <c r="AS517" s="52" t="e">
        <f t="shared" si="124"/>
        <v>#VALUE!</v>
      </c>
      <c r="AT517" s="32" t="e">
        <f>IF('935'!C517="VOID",0,('935'!C517*(1-'935'!X517/'11'!B$17)))</f>
        <v>#VALUE!</v>
      </c>
      <c r="AU517" s="52" t="e">
        <f>'935'!Q517*(1-'935'!Y517/'11'!C$17)/(1-'935'!X517/'11'!B$17)</f>
        <v>#VALUE!</v>
      </c>
      <c r="AV517" s="37" t="e">
        <f>INDEX('DNO totals'!$B$57:$G$57,IF('935'!K517,IF(MOD('935'!K517,1000),IF(MOD('935'!K517,100),IF(MOD('935'!K517,10),IF(MOD('935'!K517,1000)=1,6,5),4),3),2),1))</f>
        <v>#VALUE!</v>
      </c>
      <c r="AW517" s="52" t="e">
        <f t="shared" si="125"/>
        <v>#VALUE!</v>
      </c>
      <c r="AX517" s="32" t="e">
        <f>IF('935'!V517="VOID",0,'935'!V517*(1-'935'!X517/'11'!B$17))</f>
        <v>#VALUE!</v>
      </c>
      <c r="AY517" s="33" t="e">
        <f>IF(H517,-100*'Charging rates'!B$10/'11'!B$17*AX517/H517,0)</f>
        <v>#VALUE!</v>
      </c>
      <c r="AZ517" s="33" t="e">
        <f>IF(C517,'DNO totals'!B$41,0)</f>
        <v>#VALUE!</v>
      </c>
      <c r="BA517" s="33" t="e">
        <f t="shared" si="126"/>
        <v>#VALUE!</v>
      </c>
      <c r="BB517" s="33" t="e">
        <f t="shared" si="127"/>
        <v>#VALUE!</v>
      </c>
      <c r="BC517" s="53" t="e">
        <f t="shared" si="128"/>
        <v>#VALUE!</v>
      </c>
      <c r="BD517" s="32" t="e">
        <f>IF(AT517,'935'!H517*AT517/(AT517+D517+H517),0)</f>
        <v>#VALUE!</v>
      </c>
      <c r="BE517" s="32" t="e">
        <f>IF(H517,'935'!H517*H517/(AT517+D517+H517),0)</f>
        <v>#VALUE!</v>
      </c>
      <c r="BF517" s="32" t="e">
        <f>BD517*(1-'935'!X517/'11'!B$17)</f>
        <v>#VALUE!</v>
      </c>
      <c r="BG517" s="49" t="e">
        <f>BE517*(1-'935'!X517/'11'!B$17)</f>
        <v>#VALUE!</v>
      </c>
      <c r="BH517" s="52" t="e">
        <f>AV517*Parameters!B$6</f>
        <v>#VALUE!</v>
      </c>
      <c r="BI517" s="37" t="e">
        <f>IF('935'!$K517=1000,'Charging rates'!$C$38*$BH517/(1+'DNO totals'!$C$99)*'935'!$L517,0)</f>
        <v>#VALUE!</v>
      </c>
      <c r="BJ517" s="37" t="e">
        <f>IF(MOD('935'!$K517,1000)=100,'Charging rates'!$D$38*$BH517/(1+'DNO totals'!$D$99)*'935'!$M517,0)</f>
        <v>#VALUE!</v>
      </c>
      <c r="BK517" s="37" t="e">
        <f>IF(MOD('935'!$K517,100)=10,'Charging rates'!$E$38*$BH517/(1+'DNO totals'!$E$99)*'935'!$N517,0)</f>
        <v>#VALUE!</v>
      </c>
      <c r="BL517" s="37" t="e">
        <f>IF(AND(MOD('935'!$K517,10)&gt;0,MOD('935'!$K517,1000)&gt;1),'Charging rates'!$F$38*$BH517/(1+'DNO totals'!$F$99)*'935'!$O517,0)</f>
        <v>#VALUE!</v>
      </c>
      <c r="BM517" s="37" t="e">
        <f>IF(MOD('935'!$K517,1000)=1,'Charging rates'!$G$38*$BH517/(1+'DNO totals'!$G$99)*'935'!$P517,0)</f>
        <v>#VALUE!</v>
      </c>
      <c r="BN517" s="52" t="e">
        <f t="shared" si="129"/>
        <v>#VALUE!</v>
      </c>
      <c r="BO517" s="37" t="e">
        <f>IF('935'!$K517&gt;1000,'Charging rates'!$C$38*$AW517*'935'!$L517,0)</f>
        <v>#VALUE!</v>
      </c>
      <c r="BP517" s="37" t="e">
        <f>IF(MOD('935'!$K517,1000)&gt;100,'Charging rates'!$D$38*$AW517*'935'!$M517,0)</f>
        <v>#VALUE!</v>
      </c>
      <c r="BQ517" s="37" t="e">
        <f>IF(MOD('935'!$K517,100)&gt;10,'Charging rates'!$E$38*$AW517*'935'!$N517,0)</f>
        <v>#VALUE!</v>
      </c>
      <c r="BR517" s="52" t="e">
        <f t="shared" si="130"/>
        <v>#VALUE!</v>
      </c>
      <c r="BS517" s="48" t="e">
        <f>'935'!C517&lt;&gt;"VOID"</f>
        <v>#VALUE!</v>
      </c>
      <c r="BT517" s="33" t="e">
        <f>IF(BS517,(100/'11'!B$17*BD517*((1-'935'!I517)*'Charging rates'!B$51+'Charging rates'!B$63)),0)</f>
        <v>#VALUE!</v>
      </c>
      <c r="BU517" s="33" t="e">
        <f>100/'11'!B$17*BG517*('Charging rates'!B$51+'Charging rates'!B$63)</f>
        <v>#VALUE!</v>
      </c>
      <c r="BV517" s="33" t="e">
        <f>100/'11'!B$17*BE517*('Charging rates'!B$51+'Charging rates'!B$63)</f>
        <v>#VALUE!</v>
      </c>
      <c r="BW517" s="53" t="e">
        <f t="shared" si="131"/>
        <v>#VALUE!</v>
      </c>
      <c r="BX517" s="32" t="e">
        <f>AT517-('935'!T517*(1-'935'!X517/'11'!B$17))</f>
        <v>#VALUE!</v>
      </c>
      <c r="BY517" s="32">
        <f>0-IF(ISNUMBER(I517),INDEX('913'!$I$6:$I$1205,I517),0)-IF(ISNUMBER(J517),INDEX('913'!$I$6:$I$1205,J517),0)-IF(ISNUMBER(K517),INDEX('913'!$I$6:$I$1205,K517),0)-IF(ISNUMBER(L517),INDEX('913'!$I$6:$I$1205,L517),0)-IF(ISNUMBER(M517),INDEX('913'!$I$6:$I$1205,M517),0)-IF(ISNUMBER(N517),INDEX('913'!$I$6:$I$1205,N517),0)-IF(ISNUMBER(O517),INDEX('913'!$I$6:$I$1205,O517),0)-IF(ISNUMBER(P517),INDEX('913'!$I$6:$I$1205,P517),0)</f>
        <v>0</v>
      </c>
      <c r="BZ517" s="37">
        <f>IF(BY517=0,1,MAX(1,SQRT(BY517^2+(IF(ISNUMBER(I517),INDEX('913'!$J$6:$J$1205,I517),0)+IF(ISNUMBER(J517),INDEX('913'!$J$6:$J$1205,J517),0)+IF(ISNUMBER(K517),INDEX('913'!$J$6:$J$1205,K517),0)+IF(ISNUMBER(L517),INDEX('913'!$J$6:$J$1205,L517),0)+IF(ISNUMBER(M517),INDEX('913'!$J$6:$J$1205,M517),0)+IF(ISNUMBER(N517),INDEX('913'!$J$6:$J$1205,N517),0)+IF(ISNUMBER(O517),INDEX('913'!$J$6:$J$1205,O517),0)+IF(ISNUMBER(P517),INDEX('913'!$J$6:$J$1205,P517),0))^2)/BY517))</f>
        <v>1</v>
      </c>
      <c r="CA517" s="33" t="e">
        <f>100*AO517/'11'!B$17</f>
        <v>#VALUE!</v>
      </c>
      <c r="CB517" s="37" t="e">
        <f>100*(AP517*BZ517)/'11'!C$17</f>
        <v>#VALUE!</v>
      </c>
      <c r="CC517" s="37" t="e">
        <f t="shared" si="132"/>
        <v>#VALUE!</v>
      </c>
      <c r="CD517" s="33" t="e">
        <f t="shared" si="133"/>
        <v>#VALUE!</v>
      </c>
      <c r="CE517" s="54" t="e">
        <f>'11'!C$17-'935'!Y517</f>
        <v>#VALUE!</v>
      </c>
      <c r="CF517" s="37" t="e">
        <f>MAX('DNO totals'!B$312+0,MIN('935'!L517+0,'DNO totals'!B$304+0))</f>
        <v>#VALUE!</v>
      </c>
      <c r="CG517" s="37" t="e">
        <f>MAX('DNO totals'!C$312+0,MIN('935'!M517+0,'DNO totals'!C$304+0))</f>
        <v>#VALUE!</v>
      </c>
      <c r="CH517" s="37" t="e">
        <f>MAX('DNO totals'!D$312+0,MIN('935'!N517+0,'DNO totals'!D$304+0))</f>
        <v>#VALUE!</v>
      </c>
      <c r="CI517" s="37" t="e">
        <f>MAX('DNO totals'!E$312+0,MIN('935'!O517+0,'DNO totals'!E$304+0))</f>
        <v>#VALUE!</v>
      </c>
      <c r="CJ517" s="52" t="e">
        <f>MAX('DNO totals'!F$312+0,MIN('935'!P517+0,'DNO totals'!F$304+0))</f>
        <v>#VALUE!</v>
      </c>
      <c r="CK517" s="37" t="e">
        <f>IF('935'!$K517=1000,'Charging rates'!$C$38*$BH517/(1+'DNO totals'!$C$99)*$CF517,0)</f>
        <v>#VALUE!</v>
      </c>
      <c r="CL517" s="37" t="e">
        <f>IF(MOD('935'!$K517,1000)=100,'Charging rates'!$D$38*$BH517/(1+'DNO totals'!$D$99)*$CG517,0)</f>
        <v>#VALUE!</v>
      </c>
      <c r="CM517" s="37" t="e">
        <f>IF(MOD('935'!$K517,100)=10,'Charging rates'!$E$38*$BH517/(1+'DNO totals'!$E$99)*$CH517,0)</f>
        <v>#VALUE!</v>
      </c>
      <c r="CN517" s="37" t="e">
        <f>IF(AND(MOD('935'!$K517,10)&gt;0,MOD('935'!$K517,1000)&gt;1),'Charging rates'!$F$38*$BH517/(1+'DNO totals'!$F$99)*$CI517,0)</f>
        <v>#VALUE!</v>
      </c>
      <c r="CO517" s="37" t="e">
        <f>IF(MOD('935'!$K517,1000)=1,'Charging rates'!$G$38*$BH517/(1+'DNO totals'!$G$99)*$CJ517,0)</f>
        <v>#VALUE!</v>
      </c>
      <c r="CP517" s="52" t="e">
        <f t="shared" si="134"/>
        <v>#VALUE!</v>
      </c>
      <c r="CQ517" s="37" t="e">
        <f>IF('935'!$K517&gt;1000,'Charging rates'!$C$38*$AW517*$CF517,0)</f>
        <v>#VALUE!</v>
      </c>
      <c r="CR517" s="37" t="e">
        <f>IF(MOD('935'!$K517,1000)&gt;100,'Charging rates'!$D$38*$AW517*$CG517,0)</f>
        <v>#VALUE!</v>
      </c>
      <c r="CS517" s="37" t="e">
        <f>IF(MOD('935'!$K517,100)&gt;10,'Charging rates'!$E$38*$AW517*$CH517,0)</f>
        <v>#VALUE!</v>
      </c>
      <c r="CT517" s="52" t="e">
        <f t="shared" si="135"/>
        <v>#VALUE!</v>
      </c>
      <c r="CU517" s="33" t="e">
        <f>100*(AP517*'935'!Q517*BZ517)/'11'!B$17</f>
        <v>#VALUE!</v>
      </c>
      <c r="CV517" s="33" t="e">
        <f>100/'11'!B$17*'Charging rates'!B$10*AW517</f>
        <v>#VALUE!</v>
      </c>
      <c r="CW517" s="33" t="e">
        <f>IF(AT517=0,0,(1-BX517/AT517)*(CA517+IF('935'!Q517=0,0,(CB517*'935'!Q517*('11'!C$17-'935'!Y517)/('11'!B$17-'935'!X517)))))</f>
        <v>#VALUE!</v>
      </c>
      <c r="CX517" s="33" t="e">
        <f t="shared" si="136"/>
        <v>#VALUE!</v>
      </c>
      <c r="CY517" s="49" t="e">
        <f t="shared" si="137"/>
        <v>#VALUE!</v>
      </c>
      <c r="CZ517" s="32" t="e">
        <f>AT517*(Parameters!B$21+AU517)*IF('DNO totals'!B$323&lt;0,1,'935'!S517)</f>
        <v>#VALUE!</v>
      </c>
      <c r="DA517" s="52" t="e">
        <f>IF('DNO totals'!B$323&lt;0,1,'935'!S517)*(Parameters!B$21+AU517)</f>
        <v>#VALUE!</v>
      </c>
      <c r="DB517" s="37" t="e">
        <f>CX517+'Charging rates'!B$106*DA517*100/'11'!B$17</f>
        <v>#VALUE!</v>
      </c>
      <c r="DC517" s="37" t="e">
        <f>DB517+'Charging rates'!B$116*(Parameters!B$21+AU517)*100/'11'!B$17*IF('DNO totals'!B$323&lt;0,1,'935'!S517)</f>
        <v>#VALUE!</v>
      </c>
      <c r="DD517" s="37" t="e">
        <f>'Charging rates'!B$97*(CP517+CT517)*100/'11'!B$17</f>
        <v>#VALUE!</v>
      </c>
      <c r="DE517" s="33" t="e">
        <f>MAX(0-(CB517*AU517*'11'!C$17/'11'!B$17),DC517+DD517)</f>
        <v>#VALUE!</v>
      </c>
      <c r="DF517" s="37" t="e">
        <f>IF(BS517,IF(AU517=0,CC517,MAX(0,MIN(CC517,CC517+(DE517/'935'!Q517*('11'!B$17-'935'!X517)/('11'!C$17-'935'!Y517))))),0)</f>
        <v>#VALUE!</v>
      </c>
      <c r="DG517" s="33" t="e">
        <f t="shared" si="138"/>
        <v>#VALUE!</v>
      </c>
      <c r="DH517" s="53" t="e">
        <f t="shared" si="139"/>
        <v>#VALUE!</v>
      </c>
    </row>
    <row r="518" spans="1:112">
      <c r="A518" s="28">
        <v>418</v>
      </c>
      <c r="B518" s="47" t="e">
        <f>'935'!B518</f>
        <v>#VALUE!</v>
      </c>
      <c r="C518" s="48" t="e">
        <f>OR('935'!E518&lt;&gt;"VOID",'935'!F518&lt;&gt;"VOID",'935'!G518&lt;&gt;"VOID")</f>
        <v>#VALUE!</v>
      </c>
      <c r="D518" s="32" t="e">
        <f>IF('935'!D518="VOID",0,'935'!D518*(1-'935'!X518/'11'!B$17))</f>
        <v>#VALUE!</v>
      </c>
      <c r="E518" s="32" t="e">
        <f>IF('935'!E518="VOID",0,'935'!E518*(1-'935'!X518/'11'!B$17))</f>
        <v>#VALUE!</v>
      </c>
      <c r="F518" s="32" t="e">
        <f>IF('935'!F518="VOID",0,'935'!F518*(1-'935'!X518/'11'!B$17))</f>
        <v>#VALUE!</v>
      </c>
      <c r="G518" s="32" t="e">
        <f>IF('935'!G518="VOID",0,'935'!G518*(1-'935'!X518/'11'!B$17))</f>
        <v>#VALUE!</v>
      </c>
      <c r="H518" s="49" t="e">
        <f t="shared" si="120"/>
        <v>#VALUE!</v>
      </c>
      <c r="I518" s="50" t="e">
        <f>MATCH('935'!J518,'913'!$B$6:$B$1205,0)</f>
        <v>#VALUE!</v>
      </c>
      <c r="J518" s="50" t="e">
        <f>MATCH(INDEX('913'!$D$6:$D$1205,I518),'913'!$B$6:$B$1205,0)</f>
        <v>#VALUE!</v>
      </c>
      <c r="K518" s="50" t="e">
        <f>MATCH(INDEX('913'!$D$6:$D$1205,J518),'913'!$B$6:$B$1205,0)</f>
        <v>#VALUE!</v>
      </c>
      <c r="L518" s="50" t="e">
        <f>MATCH(INDEX('913'!$D$6:$D$1205,K518),'913'!$B$6:$B$1205,0)</f>
        <v>#VALUE!</v>
      </c>
      <c r="M518" s="50" t="e">
        <f>MATCH(INDEX('913'!$D$6:$D$1205,L518),'913'!$B$6:$B$1205,0)</f>
        <v>#VALUE!</v>
      </c>
      <c r="N518" s="50" t="e">
        <f>MATCH(INDEX('913'!$D$6:$D$1205,M518),'913'!$B$6:$B$1205,0)</f>
        <v>#VALUE!</v>
      </c>
      <c r="O518" s="50" t="e">
        <f>MATCH(INDEX('913'!$D$6:$D$1205,N518),'913'!$B$6:$B$1205,0)</f>
        <v>#VALUE!</v>
      </c>
      <c r="P518" s="51" t="e">
        <f>MATCH(INDEX('913'!$D$6:$D$1205,O518),'913'!$B$6:$B$1205,0)</f>
        <v>#VALUE!</v>
      </c>
      <c r="Q518" s="37">
        <f>IF(ISNUMBER(I518),MAX(0,INDEX('913'!$E$6:$E$1205,I518)),0)</f>
        <v>0</v>
      </c>
      <c r="R518" s="37">
        <f>IF(ISNUMBER(J518),MAX(0,INDEX('913'!$E$6:$E$1205,J518)),0)</f>
        <v>0</v>
      </c>
      <c r="S518" s="37">
        <f>IF(ISNUMBER(K518),MAX(0,INDEX('913'!$E$6:$E$1205,K518)),0)</f>
        <v>0</v>
      </c>
      <c r="T518" s="37">
        <f>IF(ISNUMBER(L518),MAX(0,INDEX('913'!$E$6:$E$1205,L518)),0)</f>
        <v>0</v>
      </c>
      <c r="U518" s="37">
        <f>IF(ISNUMBER(M518),MAX(0,INDEX('913'!$E$6:$E$1205,M518)),0)</f>
        <v>0</v>
      </c>
      <c r="V518" s="37">
        <f>IF(ISNUMBER(N518),MAX(0,INDEX('913'!$E$6:$E$1205,N518)),0)</f>
        <v>0</v>
      </c>
      <c r="W518" s="37">
        <f>IF(ISNUMBER(O518),MAX(0,INDEX('913'!$E$6:$E$1205,O518)),0)</f>
        <v>0</v>
      </c>
      <c r="X518" s="52">
        <f>IF(ISNUMBER(P518),MAX(0,INDEX('913'!$E$6:$E$1205,P518)),0)</f>
        <v>0</v>
      </c>
      <c r="Y518" s="37">
        <f>IF(ISNUMBER(I518),MAX(0,INDEX('913'!$F$6:$F$1205,I518)),0)</f>
        <v>0</v>
      </c>
      <c r="Z518" s="37">
        <f>IF(ISNUMBER(J518),MAX(0,INDEX('913'!$F$6:$F$1205,J518)),0)</f>
        <v>0</v>
      </c>
      <c r="AA518" s="37">
        <f>IF(ISNUMBER(K518),MAX(0,INDEX('913'!$F$6:$F$1205,K518)),0)</f>
        <v>0</v>
      </c>
      <c r="AB518" s="37">
        <f>IF(ISNUMBER(L518),MAX(0,INDEX('913'!$F$6:$F$1205,L518)),0)</f>
        <v>0</v>
      </c>
      <c r="AC518" s="37">
        <f>IF(ISNUMBER(M518),MAX(0,INDEX('913'!$F$6:$F$1205,M518)),0)</f>
        <v>0</v>
      </c>
      <c r="AD518" s="37">
        <f>IF(ISNUMBER(N518),MAX(0,INDEX('913'!$F$6:$F$1205,N518)),0)</f>
        <v>0</v>
      </c>
      <c r="AE518" s="37">
        <f>IF(ISNUMBER(O518),MAX(0,INDEX('913'!$F$6:$F$1205,O518)),0)</f>
        <v>0</v>
      </c>
      <c r="AF518" s="37">
        <f>IF(ISNUMBER(P518),MAX(0,INDEX('913'!$F$6:$F$1205,P518)),0)</f>
        <v>0</v>
      </c>
      <c r="AG518" s="32">
        <f>IF(ISNUMBER(I518),SQRT(INDEX('913'!$I$6:$I$1205,I518)^2+INDEX('913'!$J$6:$J$1205,I518)^2),0)</f>
        <v>0</v>
      </c>
      <c r="AH518" s="32">
        <f>IF(ISNUMBER(J518),SQRT(INDEX('913'!$I$6:$I$1205,J518)^2+INDEX('913'!$J$6:$J$1205,J518)^2),0)</f>
        <v>0</v>
      </c>
      <c r="AI518" s="32">
        <f>IF(ISNUMBER(K518),SQRT(INDEX('913'!$I$6:$I$1205,K518)^2+INDEX('913'!$J$6:$J$1205,K518)^2),0)</f>
        <v>0</v>
      </c>
      <c r="AJ518" s="32">
        <f>IF(ISNUMBER(L518),SQRT(INDEX('913'!$I$6:$I$1205,L518)^2+INDEX('913'!$J$6:$J$1205,L518)^2),0)</f>
        <v>0</v>
      </c>
      <c r="AK518" s="32">
        <f>IF(ISNUMBER(M518),SQRT(INDEX('913'!$I$6:$I$1205,M518)^2+INDEX('913'!$J$6:$J$1205,M518)^2),0)</f>
        <v>0</v>
      </c>
      <c r="AL518" s="32">
        <f>IF(ISNUMBER(N518),SQRT(INDEX('913'!$I$6:$I$1205,N518)^2+INDEX('913'!$J$6:$J$1205,N518)^2),0)</f>
        <v>0</v>
      </c>
      <c r="AM518" s="32">
        <f>IF(ISNUMBER(O518),SQRT(INDEX('913'!$I$6:$I$1205,O518)^2+INDEX('913'!$J$6:$J$1205,O518)^2),0)</f>
        <v>0</v>
      </c>
      <c r="AN518" s="49">
        <f>IF(ISNUMBER(P518),SQRT(INDEX('913'!$I$6:$I$1205,P518)^2+INDEX('913'!$J$6:$J$1205,P518)^2),0)</f>
        <v>0</v>
      </c>
      <c r="AO518" s="37">
        <f t="shared" si="121"/>
        <v>0</v>
      </c>
      <c r="AP518" s="37">
        <f t="shared" si="122"/>
        <v>0</v>
      </c>
      <c r="AQ518" s="33" t="e">
        <f>-100*'935'!W518*(AO518+AP518)/'11'!C$17</f>
        <v>#VALUE!</v>
      </c>
      <c r="AR518" s="37" t="e">
        <f t="shared" si="123"/>
        <v>#VALUE!</v>
      </c>
      <c r="AS518" s="52" t="e">
        <f t="shared" si="124"/>
        <v>#VALUE!</v>
      </c>
      <c r="AT518" s="32" t="e">
        <f>IF('935'!C518="VOID",0,('935'!C518*(1-'935'!X518/'11'!B$17)))</f>
        <v>#VALUE!</v>
      </c>
      <c r="AU518" s="52" t="e">
        <f>'935'!Q518*(1-'935'!Y518/'11'!C$17)/(1-'935'!X518/'11'!B$17)</f>
        <v>#VALUE!</v>
      </c>
      <c r="AV518" s="37" t="e">
        <f>INDEX('DNO totals'!$B$57:$G$57,IF('935'!K518,IF(MOD('935'!K518,1000),IF(MOD('935'!K518,100),IF(MOD('935'!K518,10),IF(MOD('935'!K518,1000)=1,6,5),4),3),2),1))</f>
        <v>#VALUE!</v>
      </c>
      <c r="AW518" s="52" t="e">
        <f t="shared" si="125"/>
        <v>#VALUE!</v>
      </c>
      <c r="AX518" s="32" t="e">
        <f>IF('935'!V518="VOID",0,'935'!V518*(1-'935'!X518/'11'!B$17))</f>
        <v>#VALUE!</v>
      </c>
      <c r="AY518" s="33" t="e">
        <f>IF(H518,-100*'Charging rates'!B$10/'11'!B$17*AX518/H518,0)</f>
        <v>#VALUE!</v>
      </c>
      <c r="AZ518" s="33" t="e">
        <f>IF(C518,'DNO totals'!B$41,0)</f>
        <v>#VALUE!</v>
      </c>
      <c r="BA518" s="33" t="e">
        <f t="shared" si="126"/>
        <v>#VALUE!</v>
      </c>
      <c r="BB518" s="33" t="e">
        <f t="shared" si="127"/>
        <v>#VALUE!</v>
      </c>
      <c r="BC518" s="53" t="e">
        <f t="shared" si="128"/>
        <v>#VALUE!</v>
      </c>
      <c r="BD518" s="32" t="e">
        <f>IF(AT518,'935'!H518*AT518/(AT518+D518+H518),0)</f>
        <v>#VALUE!</v>
      </c>
      <c r="BE518" s="32" t="e">
        <f>IF(H518,'935'!H518*H518/(AT518+D518+H518),0)</f>
        <v>#VALUE!</v>
      </c>
      <c r="BF518" s="32" t="e">
        <f>BD518*(1-'935'!X518/'11'!B$17)</f>
        <v>#VALUE!</v>
      </c>
      <c r="BG518" s="49" t="e">
        <f>BE518*(1-'935'!X518/'11'!B$17)</f>
        <v>#VALUE!</v>
      </c>
      <c r="BH518" s="52" t="e">
        <f>AV518*Parameters!B$6</f>
        <v>#VALUE!</v>
      </c>
      <c r="BI518" s="37" t="e">
        <f>IF('935'!$K518=1000,'Charging rates'!$C$38*$BH518/(1+'DNO totals'!$C$99)*'935'!$L518,0)</f>
        <v>#VALUE!</v>
      </c>
      <c r="BJ518" s="37" t="e">
        <f>IF(MOD('935'!$K518,1000)=100,'Charging rates'!$D$38*$BH518/(1+'DNO totals'!$D$99)*'935'!$M518,0)</f>
        <v>#VALUE!</v>
      </c>
      <c r="BK518" s="37" t="e">
        <f>IF(MOD('935'!$K518,100)=10,'Charging rates'!$E$38*$BH518/(1+'DNO totals'!$E$99)*'935'!$N518,0)</f>
        <v>#VALUE!</v>
      </c>
      <c r="BL518" s="37" t="e">
        <f>IF(AND(MOD('935'!$K518,10)&gt;0,MOD('935'!$K518,1000)&gt;1),'Charging rates'!$F$38*$BH518/(1+'DNO totals'!$F$99)*'935'!$O518,0)</f>
        <v>#VALUE!</v>
      </c>
      <c r="BM518" s="37" t="e">
        <f>IF(MOD('935'!$K518,1000)=1,'Charging rates'!$G$38*$BH518/(1+'DNO totals'!$G$99)*'935'!$P518,0)</f>
        <v>#VALUE!</v>
      </c>
      <c r="BN518" s="52" t="e">
        <f t="shared" si="129"/>
        <v>#VALUE!</v>
      </c>
      <c r="BO518" s="37" t="e">
        <f>IF('935'!$K518&gt;1000,'Charging rates'!$C$38*$AW518*'935'!$L518,0)</f>
        <v>#VALUE!</v>
      </c>
      <c r="BP518" s="37" t="e">
        <f>IF(MOD('935'!$K518,1000)&gt;100,'Charging rates'!$D$38*$AW518*'935'!$M518,0)</f>
        <v>#VALUE!</v>
      </c>
      <c r="BQ518" s="37" t="e">
        <f>IF(MOD('935'!$K518,100)&gt;10,'Charging rates'!$E$38*$AW518*'935'!$N518,0)</f>
        <v>#VALUE!</v>
      </c>
      <c r="BR518" s="52" t="e">
        <f t="shared" si="130"/>
        <v>#VALUE!</v>
      </c>
      <c r="BS518" s="48" t="e">
        <f>'935'!C518&lt;&gt;"VOID"</f>
        <v>#VALUE!</v>
      </c>
      <c r="BT518" s="33" t="e">
        <f>IF(BS518,(100/'11'!B$17*BD518*((1-'935'!I518)*'Charging rates'!B$51+'Charging rates'!B$63)),0)</f>
        <v>#VALUE!</v>
      </c>
      <c r="BU518" s="33" t="e">
        <f>100/'11'!B$17*BG518*('Charging rates'!B$51+'Charging rates'!B$63)</f>
        <v>#VALUE!</v>
      </c>
      <c r="BV518" s="33" t="e">
        <f>100/'11'!B$17*BE518*('Charging rates'!B$51+'Charging rates'!B$63)</f>
        <v>#VALUE!</v>
      </c>
      <c r="BW518" s="53" t="e">
        <f t="shared" si="131"/>
        <v>#VALUE!</v>
      </c>
      <c r="BX518" s="32" t="e">
        <f>AT518-('935'!T518*(1-'935'!X518/'11'!B$17))</f>
        <v>#VALUE!</v>
      </c>
      <c r="BY518" s="32">
        <f>0-IF(ISNUMBER(I518),INDEX('913'!$I$6:$I$1205,I518),0)-IF(ISNUMBER(J518),INDEX('913'!$I$6:$I$1205,J518),0)-IF(ISNUMBER(K518),INDEX('913'!$I$6:$I$1205,K518),0)-IF(ISNUMBER(L518),INDEX('913'!$I$6:$I$1205,L518),0)-IF(ISNUMBER(M518),INDEX('913'!$I$6:$I$1205,M518),0)-IF(ISNUMBER(N518),INDEX('913'!$I$6:$I$1205,N518),0)-IF(ISNUMBER(O518),INDEX('913'!$I$6:$I$1205,O518),0)-IF(ISNUMBER(P518),INDEX('913'!$I$6:$I$1205,P518),0)</f>
        <v>0</v>
      </c>
      <c r="BZ518" s="37">
        <f>IF(BY518=0,1,MAX(1,SQRT(BY518^2+(IF(ISNUMBER(I518),INDEX('913'!$J$6:$J$1205,I518),0)+IF(ISNUMBER(J518),INDEX('913'!$J$6:$J$1205,J518),0)+IF(ISNUMBER(K518),INDEX('913'!$J$6:$J$1205,K518),0)+IF(ISNUMBER(L518),INDEX('913'!$J$6:$J$1205,L518),0)+IF(ISNUMBER(M518),INDEX('913'!$J$6:$J$1205,M518),0)+IF(ISNUMBER(N518),INDEX('913'!$J$6:$J$1205,N518),0)+IF(ISNUMBER(O518),INDEX('913'!$J$6:$J$1205,O518),0)+IF(ISNUMBER(P518),INDEX('913'!$J$6:$J$1205,P518),0))^2)/BY518))</f>
        <v>1</v>
      </c>
      <c r="CA518" s="33" t="e">
        <f>100*AO518/'11'!B$17</f>
        <v>#VALUE!</v>
      </c>
      <c r="CB518" s="37" t="e">
        <f>100*(AP518*BZ518)/'11'!C$17</f>
        <v>#VALUE!</v>
      </c>
      <c r="CC518" s="37" t="e">
        <f t="shared" si="132"/>
        <v>#VALUE!</v>
      </c>
      <c r="CD518" s="33" t="e">
        <f t="shared" si="133"/>
        <v>#VALUE!</v>
      </c>
      <c r="CE518" s="54" t="e">
        <f>'11'!C$17-'935'!Y518</f>
        <v>#VALUE!</v>
      </c>
      <c r="CF518" s="37" t="e">
        <f>MAX('DNO totals'!B$312+0,MIN('935'!L518+0,'DNO totals'!B$304+0))</f>
        <v>#VALUE!</v>
      </c>
      <c r="CG518" s="37" t="e">
        <f>MAX('DNO totals'!C$312+0,MIN('935'!M518+0,'DNO totals'!C$304+0))</f>
        <v>#VALUE!</v>
      </c>
      <c r="CH518" s="37" t="e">
        <f>MAX('DNO totals'!D$312+0,MIN('935'!N518+0,'DNO totals'!D$304+0))</f>
        <v>#VALUE!</v>
      </c>
      <c r="CI518" s="37" t="e">
        <f>MAX('DNO totals'!E$312+0,MIN('935'!O518+0,'DNO totals'!E$304+0))</f>
        <v>#VALUE!</v>
      </c>
      <c r="CJ518" s="52" t="e">
        <f>MAX('DNO totals'!F$312+0,MIN('935'!P518+0,'DNO totals'!F$304+0))</f>
        <v>#VALUE!</v>
      </c>
      <c r="CK518" s="37" t="e">
        <f>IF('935'!$K518=1000,'Charging rates'!$C$38*$BH518/(1+'DNO totals'!$C$99)*$CF518,0)</f>
        <v>#VALUE!</v>
      </c>
      <c r="CL518" s="37" t="e">
        <f>IF(MOD('935'!$K518,1000)=100,'Charging rates'!$D$38*$BH518/(1+'DNO totals'!$D$99)*$CG518,0)</f>
        <v>#VALUE!</v>
      </c>
      <c r="CM518" s="37" t="e">
        <f>IF(MOD('935'!$K518,100)=10,'Charging rates'!$E$38*$BH518/(1+'DNO totals'!$E$99)*$CH518,0)</f>
        <v>#VALUE!</v>
      </c>
      <c r="CN518" s="37" t="e">
        <f>IF(AND(MOD('935'!$K518,10)&gt;0,MOD('935'!$K518,1000)&gt;1),'Charging rates'!$F$38*$BH518/(1+'DNO totals'!$F$99)*$CI518,0)</f>
        <v>#VALUE!</v>
      </c>
      <c r="CO518" s="37" t="e">
        <f>IF(MOD('935'!$K518,1000)=1,'Charging rates'!$G$38*$BH518/(1+'DNO totals'!$G$99)*$CJ518,0)</f>
        <v>#VALUE!</v>
      </c>
      <c r="CP518" s="52" t="e">
        <f t="shared" si="134"/>
        <v>#VALUE!</v>
      </c>
      <c r="CQ518" s="37" t="e">
        <f>IF('935'!$K518&gt;1000,'Charging rates'!$C$38*$AW518*$CF518,0)</f>
        <v>#VALUE!</v>
      </c>
      <c r="CR518" s="37" t="e">
        <f>IF(MOD('935'!$K518,1000)&gt;100,'Charging rates'!$D$38*$AW518*$CG518,0)</f>
        <v>#VALUE!</v>
      </c>
      <c r="CS518" s="37" t="e">
        <f>IF(MOD('935'!$K518,100)&gt;10,'Charging rates'!$E$38*$AW518*$CH518,0)</f>
        <v>#VALUE!</v>
      </c>
      <c r="CT518" s="52" t="e">
        <f t="shared" si="135"/>
        <v>#VALUE!</v>
      </c>
      <c r="CU518" s="33" t="e">
        <f>100*(AP518*'935'!Q518*BZ518)/'11'!B$17</f>
        <v>#VALUE!</v>
      </c>
      <c r="CV518" s="33" t="e">
        <f>100/'11'!B$17*'Charging rates'!B$10*AW518</f>
        <v>#VALUE!</v>
      </c>
      <c r="CW518" s="33" t="e">
        <f>IF(AT518=0,0,(1-BX518/AT518)*(CA518+IF('935'!Q518=0,0,(CB518*'935'!Q518*('11'!C$17-'935'!Y518)/('11'!B$17-'935'!X518)))))</f>
        <v>#VALUE!</v>
      </c>
      <c r="CX518" s="33" t="e">
        <f t="shared" si="136"/>
        <v>#VALUE!</v>
      </c>
      <c r="CY518" s="49" t="e">
        <f t="shared" si="137"/>
        <v>#VALUE!</v>
      </c>
      <c r="CZ518" s="32" t="e">
        <f>AT518*(Parameters!B$21+AU518)*IF('DNO totals'!B$323&lt;0,1,'935'!S518)</f>
        <v>#VALUE!</v>
      </c>
      <c r="DA518" s="52" t="e">
        <f>IF('DNO totals'!B$323&lt;0,1,'935'!S518)*(Parameters!B$21+AU518)</f>
        <v>#VALUE!</v>
      </c>
      <c r="DB518" s="37" t="e">
        <f>CX518+'Charging rates'!B$106*DA518*100/'11'!B$17</f>
        <v>#VALUE!</v>
      </c>
      <c r="DC518" s="37" t="e">
        <f>DB518+'Charging rates'!B$116*(Parameters!B$21+AU518)*100/'11'!B$17*IF('DNO totals'!B$323&lt;0,1,'935'!S518)</f>
        <v>#VALUE!</v>
      </c>
      <c r="DD518" s="37" t="e">
        <f>'Charging rates'!B$97*(CP518+CT518)*100/'11'!B$17</f>
        <v>#VALUE!</v>
      </c>
      <c r="DE518" s="33" t="e">
        <f>MAX(0-(CB518*AU518*'11'!C$17/'11'!B$17),DC518+DD518)</f>
        <v>#VALUE!</v>
      </c>
      <c r="DF518" s="37" t="e">
        <f>IF(BS518,IF(AU518=0,CC518,MAX(0,MIN(CC518,CC518+(DE518/'935'!Q518*('11'!B$17-'935'!X518)/('11'!C$17-'935'!Y518))))),0)</f>
        <v>#VALUE!</v>
      </c>
      <c r="DG518" s="33" t="e">
        <f t="shared" si="138"/>
        <v>#VALUE!</v>
      </c>
      <c r="DH518" s="53" t="e">
        <f t="shared" si="139"/>
        <v>#VALUE!</v>
      </c>
    </row>
    <row r="519" spans="1:112">
      <c r="A519" s="28">
        <v>419</v>
      </c>
      <c r="B519" s="47" t="e">
        <f>'935'!B519</f>
        <v>#VALUE!</v>
      </c>
      <c r="C519" s="48" t="e">
        <f>OR('935'!E519&lt;&gt;"VOID",'935'!F519&lt;&gt;"VOID",'935'!G519&lt;&gt;"VOID")</f>
        <v>#VALUE!</v>
      </c>
      <c r="D519" s="32" t="e">
        <f>IF('935'!D519="VOID",0,'935'!D519*(1-'935'!X519/'11'!B$17))</f>
        <v>#VALUE!</v>
      </c>
      <c r="E519" s="32" t="e">
        <f>IF('935'!E519="VOID",0,'935'!E519*(1-'935'!X519/'11'!B$17))</f>
        <v>#VALUE!</v>
      </c>
      <c r="F519" s="32" t="e">
        <f>IF('935'!F519="VOID",0,'935'!F519*(1-'935'!X519/'11'!B$17))</f>
        <v>#VALUE!</v>
      </c>
      <c r="G519" s="32" t="e">
        <f>IF('935'!G519="VOID",0,'935'!G519*(1-'935'!X519/'11'!B$17))</f>
        <v>#VALUE!</v>
      </c>
      <c r="H519" s="49" t="e">
        <f t="shared" si="120"/>
        <v>#VALUE!</v>
      </c>
      <c r="I519" s="50" t="e">
        <f>MATCH('935'!J519,'913'!$B$6:$B$1205,0)</f>
        <v>#VALUE!</v>
      </c>
      <c r="J519" s="50" t="e">
        <f>MATCH(INDEX('913'!$D$6:$D$1205,I519),'913'!$B$6:$B$1205,0)</f>
        <v>#VALUE!</v>
      </c>
      <c r="K519" s="50" t="e">
        <f>MATCH(INDEX('913'!$D$6:$D$1205,J519),'913'!$B$6:$B$1205,0)</f>
        <v>#VALUE!</v>
      </c>
      <c r="L519" s="50" t="e">
        <f>MATCH(INDEX('913'!$D$6:$D$1205,K519),'913'!$B$6:$B$1205,0)</f>
        <v>#VALUE!</v>
      </c>
      <c r="M519" s="50" t="e">
        <f>MATCH(INDEX('913'!$D$6:$D$1205,L519),'913'!$B$6:$B$1205,0)</f>
        <v>#VALUE!</v>
      </c>
      <c r="N519" s="50" t="e">
        <f>MATCH(INDEX('913'!$D$6:$D$1205,M519),'913'!$B$6:$B$1205,0)</f>
        <v>#VALUE!</v>
      </c>
      <c r="O519" s="50" t="e">
        <f>MATCH(INDEX('913'!$D$6:$D$1205,N519),'913'!$B$6:$B$1205,0)</f>
        <v>#VALUE!</v>
      </c>
      <c r="P519" s="51" t="e">
        <f>MATCH(INDEX('913'!$D$6:$D$1205,O519),'913'!$B$6:$B$1205,0)</f>
        <v>#VALUE!</v>
      </c>
      <c r="Q519" s="37">
        <f>IF(ISNUMBER(I519),MAX(0,INDEX('913'!$E$6:$E$1205,I519)),0)</f>
        <v>0</v>
      </c>
      <c r="R519" s="37">
        <f>IF(ISNUMBER(J519),MAX(0,INDEX('913'!$E$6:$E$1205,J519)),0)</f>
        <v>0</v>
      </c>
      <c r="S519" s="37">
        <f>IF(ISNUMBER(K519),MAX(0,INDEX('913'!$E$6:$E$1205,K519)),0)</f>
        <v>0</v>
      </c>
      <c r="T519" s="37">
        <f>IF(ISNUMBER(L519),MAX(0,INDEX('913'!$E$6:$E$1205,L519)),0)</f>
        <v>0</v>
      </c>
      <c r="U519" s="37">
        <f>IF(ISNUMBER(M519),MAX(0,INDEX('913'!$E$6:$E$1205,M519)),0)</f>
        <v>0</v>
      </c>
      <c r="V519" s="37">
        <f>IF(ISNUMBER(N519),MAX(0,INDEX('913'!$E$6:$E$1205,N519)),0)</f>
        <v>0</v>
      </c>
      <c r="W519" s="37">
        <f>IF(ISNUMBER(O519),MAX(0,INDEX('913'!$E$6:$E$1205,O519)),0)</f>
        <v>0</v>
      </c>
      <c r="X519" s="52">
        <f>IF(ISNUMBER(P519),MAX(0,INDEX('913'!$E$6:$E$1205,P519)),0)</f>
        <v>0</v>
      </c>
      <c r="Y519" s="37">
        <f>IF(ISNUMBER(I519),MAX(0,INDEX('913'!$F$6:$F$1205,I519)),0)</f>
        <v>0</v>
      </c>
      <c r="Z519" s="37">
        <f>IF(ISNUMBER(J519),MAX(0,INDEX('913'!$F$6:$F$1205,J519)),0)</f>
        <v>0</v>
      </c>
      <c r="AA519" s="37">
        <f>IF(ISNUMBER(K519),MAX(0,INDEX('913'!$F$6:$F$1205,K519)),0)</f>
        <v>0</v>
      </c>
      <c r="AB519" s="37">
        <f>IF(ISNUMBER(L519),MAX(0,INDEX('913'!$F$6:$F$1205,L519)),0)</f>
        <v>0</v>
      </c>
      <c r="AC519" s="37">
        <f>IF(ISNUMBER(M519),MAX(0,INDEX('913'!$F$6:$F$1205,M519)),0)</f>
        <v>0</v>
      </c>
      <c r="AD519" s="37">
        <f>IF(ISNUMBER(N519),MAX(0,INDEX('913'!$F$6:$F$1205,N519)),0)</f>
        <v>0</v>
      </c>
      <c r="AE519" s="37">
        <f>IF(ISNUMBER(O519),MAX(0,INDEX('913'!$F$6:$F$1205,O519)),0)</f>
        <v>0</v>
      </c>
      <c r="AF519" s="37">
        <f>IF(ISNUMBER(P519),MAX(0,INDEX('913'!$F$6:$F$1205,P519)),0)</f>
        <v>0</v>
      </c>
      <c r="AG519" s="32">
        <f>IF(ISNUMBER(I519),SQRT(INDEX('913'!$I$6:$I$1205,I519)^2+INDEX('913'!$J$6:$J$1205,I519)^2),0)</f>
        <v>0</v>
      </c>
      <c r="AH519" s="32">
        <f>IF(ISNUMBER(J519),SQRT(INDEX('913'!$I$6:$I$1205,J519)^2+INDEX('913'!$J$6:$J$1205,J519)^2),0)</f>
        <v>0</v>
      </c>
      <c r="AI519" s="32">
        <f>IF(ISNUMBER(K519),SQRT(INDEX('913'!$I$6:$I$1205,K519)^2+INDEX('913'!$J$6:$J$1205,K519)^2),0)</f>
        <v>0</v>
      </c>
      <c r="AJ519" s="32">
        <f>IF(ISNUMBER(L519),SQRT(INDEX('913'!$I$6:$I$1205,L519)^2+INDEX('913'!$J$6:$J$1205,L519)^2),0)</f>
        <v>0</v>
      </c>
      <c r="AK519" s="32">
        <f>IF(ISNUMBER(M519),SQRT(INDEX('913'!$I$6:$I$1205,M519)^2+INDEX('913'!$J$6:$J$1205,M519)^2),0)</f>
        <v>0</v>
      </c>
      <c r="AL519" s="32">
        <f>IF(ISNUMBER(N519),SQRT(INDEX('913'!$I$6:$I$1205,N519)^2+INDEX('913'!$J$6:$J$1205,N519)^2),0)</f>
        <v>0</v>
      </c>
      <c r="AM519" s="32">
        <f>IF(ISNUMBER(O519),SQRT(INDEX('913'!$I$6:$I$1205,O519)^2+INDEX('913'!$J$6:$J$1205,O519)^2),0)</f>
        <v>0</v>
      </c>
      <c r="AN519" s="49">
        <f>IF(ISNUMBER(P519),SQRT(INDEX('913'!$I$6:$I$1205,P519)^2+INDEX('913'!$J$6:$J$1205,P519)^2),0)</f>
        <v>0</v>
      </c>
      <c r="AO519" s="37">
        <f t="shared" si="121"/>
        <v>0</v>
      </c>
      <c r="AP519" s="37">
        <f t="shared" si="122"/>
        <v>0</v>
      </c>
      <c r="AQ519" s="33" t="e">
        <f>-100*'935'!W519*(AO519+AP519)/'11'!C$17</f>
        <v>#VALUE!</v>
      </c>
      <c r="AR519" s="37" t="e">
        <f t="shared" si="123"/>
        <v>#VALUE!</v>
      </c>
      <c r="AS519" s="52" t="e">
        <f t="shared" si="124"/>
        <v>#VALUE!</v>
      </c>
      <c r="AT519" s="32" t="e">
        <f>IF('935'!C519="VOID",0,('935'!C519*(1-'935'!X519/'11'!B$17)))</f>
        <v>#VALUE!</v>
      </c>
      <c r="AU519" s="52" t="e">
        <f>'935'!Q519*(1-'935'!Y519/'11'!C$17)/(1-'935'!X519/'11'!B$17)</f>
        <v>#VALUE!</v>
      </c>
      <c r="AV519" s="37" t="e">
        <f>INDEX('DNO totals'!$B$57:$G$57,IF('935'!K519,IF(MOD('935'!K519,1000),IF(MOD('935'!K519,100),IF(MOD('935'!K519,10),IF(MOD('935'!K519,1000)=1,6,5),4),3),2),1))</f>
        <v>#VALUE!</v>
      </c>
      <c r="AW519" s="52" t="e">
        <f t="shared" si="125"/>
        <v>#VALUE!</v>
      </c>
      <c r="AX519" s="32" t="e">
        <f>IF('935'!V519="VOID",0,'935'!V519*(1-'935'!X519/'11'!B$17))</f>
        <v>#VALUE!</v>
      </c>
      <c r="AY519" s="33" t="e">
        <f>IF(H519,-100*'Charging rates'!B$10/'11'!B$17*AX519/H519,0)</f>
        <v>#VALUE!</v>
      </c>
      <c r="AZ519" s="33" t="e">
        <f>IF(C519,'DNO totals'!B$41,0)</f>
        <v>#VALUE!</v>
      </c>
      <c r="BA519" s="33" t="e">
        <f t="shared" si="126"/>
        <v>#VALUE!</v>
      </c>
      <c r="BB519" s="33" t="e">
        <f t="shared" si="127"/>
        <v>#VALUE!</v>
      </c>
      <c r="BC519" s="53" t="e">
        <f t="shared" si="128"/>
        <v>#VALUE!</v>
      </c>
      <c r="BD519" s="32" t="e">
        <f>IF(AT519,'935'!H519*AT519/(AT519+D519+H519),0)</f>
        <v>#VALUE!</v>
      </c>
      <c r="BE519" s="32" t="e">
        <f>IF(H519,'935'!H519*H519/(AT519+D519+H519),0)</f>
        <v>#VALUE!</v>
      </c>
      <c r="BF519" s="32" t="e">
        <f>BD519*(1-'935'!X519/'11'!B$17)</f>
        <v>#VALUE!</v>
      </c>
      <c r="BG519" s="49" t="e">
        <f>BE519*(1-'935'!X519/'11'!B$17)</f>
        <v>#VALUE!</v>
      </c>
      <c r="BH519" s="52" t="e">
        <f>AV519*Parameters!B$6</f>
        <v>#VALUE!</v>
      </c>
      <c r="BI519" s="37" t="e">
        <f>IF('935'!$K519=1000,'Charging rates'!$C$38*$BH519/(1+'DNO totals'!$C$99)*'935'!$L519,0)</f>
        <v>#VALUE!</v>
      </c>
      <c r="BJ519" s="37" t="e">
        <f>IF(MOD('935'!$K519,1000)=100,'Charging rates'!$D$38*$BH519/(1+'DNO totals'!$D$99)*'935'!$M519,0)</f>
        <v>#VALUE!</v>
      </c>
      <c r="BK519" s="37" t="e">
        <f>IF(MOD('935'!$K519,100)=10,'Charging rates'!$E$38*$BH519/(1+'DNO totals'!$E$99)*'935'!$N519,0)</f>
        <v>#VALUE!</v>
      </c>
      <c r="BL519" s="37" t="e">
        <f>IF(AND(MOD('935'!$K519,10)&gt;0,MOD('935'!$K519,1000)&gt;1),'Charging rates'!$F$38*$BH519/(1+'DNO totals'!$F$99)*'935'!$O519,0)</f>
        <v>#VALUE!</v>
      </c>
      <c r="BM519" s="37" t="e">
        <f>IF(MOD('935'!$K519,1000)=1,'Charging rates'!$G$38*$BH519/(1+'DNO totals'!$G$99)*'935'!$P519,0)</f>
        <v>#VALUE!</v>
      </c>
      <c r="BN519" s="52" t="e">
        <f t="shared" si="129"/>
        <v>#VALUE!</v>
      </c>
      <c r="BO519" s="37" t="e">
        <f>IF('935'!$K519&gt;1000,'Charging rates'!$C$38*$AW519*'935'!$L519,0)</f>
        <v>#VALUE!</v>
      </c>
      <c r="BP519" s="37" t="e">
        <f>IF(MOD('935'!$K519,1000)&gt;100,'Charging rates'!$D$38*$AW519*'935'!$M519,0)</f>
        <v>#VALUE!</v>
      </c>
      <c r="BQ519" s="37" t="e">
        <f>IF(MOD('935'!$K519,100)&gt;10,'Charging rates'!$E$38*$AW519*'935'!$N519,0)</f>
        <v>#VALUE!</v>
      </c>
      <c r="BR519" s="52" t="e">
        <f t="shared" si="130"/>
        <v>#VALUE!</v>
      </c>
      <c r="BS519" s="48" t="e">
        <f>'935'!C519&lt;&gt;"VOID"</f>
        <v>#VALUE!</v>
      </c>
      <c r="BT519" s="33" t="e">
        <f>IF(BS519,(100/'11'!B$17*BD519*((1-'935'!I519)*'Charging rates'!B$51+'Charging rates'!B$63)),0)</f>
        <v>#VALUE!</v>
      </c>
      <c r="BU519" s="33" t="e">
        <f>100/'11'!B$17*BG519*('Charging rates'!B$51+'Charging rates'!B$63)</f>
        <v>#VALUE!</v>
      </c>
      <c r="BV519" s="33" t="e">
        <f>100/'11'!B$17*BE519*('Charging rates'!B$51+'Charging rates'!B$63)</f>
        <v>#VALUE!</v>
      </c>
      <c r="BW519" s="53" t="e">
        <f t="shared" si="131"/>
        <v>#VALUE!</v>
      </c>
      <c r="BX519" s="32" t="e">
        <f>AT519-('935'!T519*(1-'935'!X519/'11'!B$17))</f>
        <v>#VALUE!</v>
      </c>
      <c r="BY519" s="32">
        <f>0-IF(ISNUMBER(I519),INDEX('913'!$I$6:$I$1205,I519),0)-IF(ISNUMBER(J519),INDEX('913'!$I$6:$I$1205,J519),0)-IF(ISNUMBER(K519),INDEX('913'!$I$6:$I$1205,K519),0)-IF(ISNUMBER(L519),INDEX('913'!$I$6:$I$1205,L519),0)-IF(ISNUMBER(M519),INDEX('913'!$I$6:$I$1205,M519),0)-IF(ISNUMBER(N519),INDEX('913'!$I$6:$I$1205,N519),0)-IF(ISNUMBER(O519),INDEX('913'!$I$6:$I$1205,O519),0)-IF(ISNUMBER(P519),INDEX('913'!$I$6:$I$1205,P519),0)</f>
        <v>0</v>
      </c>
      <c r="BZ519" s="37">
        <f>IF(BY519=0,1,MAX(1,SQRT(BY519^2+(IF(ISNUMBER(I519),INDEX('913'!$J$6:$J$1205,I519),0)+IF(ISNUMBER(J519),INDEX('913'!$J$6:$J$1205,J519),0)+IF(ISNUMBER(K519),INDEX('913'!$J$6:$J$1205,K519),0)+IF(ISNUMBER(L519),INDEX('913'!$J$6:$J$1205,L519),0)+IF(ISNUMBER(M519),INDEX('913'!$J$6:$J$1205,M519),0)+IF(ISNUMBER(N519),INDEX('913'!$J$6:$J$1205,N519),0)+IF(ISNUMBER(O519),INDEX('913'!$J$6:$J$1205,O519),0)+IF(ISNUMBER(P519),INDEX('913'!$J$6:$J$1205,P519),0))^2)/BY519))</f>
        <v>1</v>
      </c>
      <c r="CA519" s="33" t="e">
        <f>100*AO519/'11'!B$17</f>
        <v>#VALUE!</v>
      </c>
      <c r="CB519" s="37" t="e">
        <f>100*(AP519*BZ519)/'11'!C$17</f>
        <v>#VALUE!</v>
      </c>
      <c r="CC519" s="37" t="e">
        <f t="shared" si="132"/>
        <v>#VALUE!</v>
      </c>
      <c r="CD519" s="33" t="e">
        <f t="shared" si="133"/>
        <v>#VALUE!</v>
      </c>
      <c r="CE519" s="54" t="e">
        <f>'11'!C$17-'935'!Y519</f>
        <v>#VALUE!</v>
      </c>
      <c r="CF519" s="37" t="e">
        <f>MAX('DNO totals'!B$312+0,MIN('935'!L519+0,'DNO totals'!B$304+0))</f>
        <v>#VALUE!</v>
      </c>
      <c r="CG519" s="37" t="e">
        <f>MAX('DNO totals'!C$312+0,MIN('935'!M519+0,'DNO totals'!C$304+0))</f>
        <v>#VALUE!</v>
      </c>
      <c r="CH519" s="37" t="e">
        <f>MAX('DNO totals'!D$312+0,MIN('935'!N519+0,'DNO totals'!D$304+0))</f>
        <v>#VALUE!</v>
      </c>
      <c r="CI519" s="37" t="e">
        <f>MAX('DNO totals'!E$312+0,MIN('935'!O519+0,'DNO totals'!E$304+0))</f>
        <v>#VALUE!</v>
      </c>
      <c r="CJ519" s="52" t="e">
        <f>MAX('DNO totals'!F$312+0,MIN('935'!P519+0,'DNO totals'!F$304+0))</f>
        <v>#VALUE!</v>
      </c>
      <c r="CK519" s="37" t="e">
        <f>IF('935'!$K519=1000,'Charging rates'!$C$38*$BH519/(1+'DNO totals'!$C$99)*$CF519,0)</f>
        <v>#VALUE!</v>
      </c>
      <c r="CL519" s="37" t="e">
        <f>IF(MOD('935'!$K519,1000)=100,'Charging rates'!$D$38*$BH519/(1+'DNO totals'!$D$99)*$CG519,0)</f>
        <v>#VALUE!</v>
      </c>
      <c r="CM519" s="37" t="e">
        <f>IF(MOD('935'!$K519,100)=10,'Charging rates'!$E$38*$BH519/(1+'DNO totals'!$E$99)*$CH519,0)</f>
        <v>#VALUE!</v>
      </c>
      <c r="CN519" s="37" t="e">
        <f>IF(AND(MOD('935'!$K519,10)&gt;0,MOD('935'!$K519,1000)&gt;1),'Charging rates'!$F$38*$BH519/(1+'DNO totals'!$F$99)*$CI519,0)</f>
        <v>#VALUE!</v>
      </c>
      <c r="CO519" s="37" t="e">
        <f>IF(MOD('935'!$K519,1000)=1,'Charging rates'!$G$38*$BH519/(1+'DNO totals'!$G$99)*$CJ519,0)</f>
        <v>#VALUE!</v>
      </c>
      <c r="CP519" s="52" t="e">
        <f t="shared" si="134"/>
        <v>#VALUE!</v>
      </c>
      <c r="CQ519" s="37" t="e">
        <f>IF('935'!$K519&gt;1000,'Charging rates'!$C$38*$AW519*$CF519,0)</f>
        <v>#VALUE!</v>
      </c>
      <c r="CR519" s="37" t="e">
        <f>IF(MOD('935'!$K519,1000)&gt;100,'Charging rates'!$D$38*$AW519*$CG519,0)</f>
        <v>#VALUE!</v>
      </c>
      <c r="CS519" s="37" t="e">
        <f>IF(MOD('935'!$K519,100)&gt;10,'Charging rates'!$E$38*$AW519*$CH519,0)</f>
        <v>#VALUE!</v>
      </c>
      <c r="CT519" s="52" t="e">
        <f t="shared" si="135"/>
        <v>#VALUE!</v>
      </c>
      <c r="CU519" s="33" t="e">
        <f>100*(AP519*'935'!Q519*BZ519)/'11'!B$17</f>
        <v>#VALUE!</v>
      </c>
      <c r="CV519" s="33" t="e">
        <f>100/'11'!B$17*'Charging rates'!B$10*AW519</f>
        <v>#VALUE!</v>
      </c>
      <c r="CW519" s="33" t="e">
        <f>IF(AT519=0,0,(1-BX519/AT519)*(CA519+IF('935'!Q519=0,0,(CB519*'935'!Q519*('11'!C$17-'935'!Y519)/('11'!B$17-'935'!X519)))))</f>
        <v>#VALUE!</v>
      </c>
      <c r="CX519" s="33" t="e">
        <f t="shared" si="136"/>
        <v>#VALUE!</v>
      </c>
      <c r="CY519" s="49" t="e">
        <f t="shared" si="137"/>
        <v>#VALUE!</v>
      </c>
      <c r="CZ519" s="32" t="e">
        <f>AT519*(Parameters!B$21+AU519)*IF('DNO totals'!B$323&lt;0,1,'935'!S519)</f>
        <v>#VALUE!</v>
      </c>
      <c r="DA519" s="52" t="e">
        <f>IF('DNO totals'!B$323&lt;0,1,'935'!S519)*(Parameters!B$21+AU519)</f>
        <v>#VALUE!</v>
      </c>
      <c r="DB519" s="37" t="e">
        <f>CX519+'Charging rates'!B$106*DA519*100/'11'!B$17</f>
        <v>#VALUE!</v>
      </c>
      <c r="DC519" s="37" t="e">
        <f>DB519+'Charging rates'!B$116*(Parameters!B$21+AU519)*100/'11'!B$17*IF('DNO totals'!B$323&lt;0,1,'935'!S519)</f>
        <v>#VALUE!</v>
      </c>
      <c r="DD519" s="37" t="e">
        <f>'Charging rates'!B$97*(CP519+CT519)*100/'11'!B$17</f>
        <v>#VALUE!</v>
      </c>
      <c r="DE519" s="33" t="e">
        <f>MAX(0-(CB519*AU519*'11'!C$17/'11'!B$17),DC519+DD519)</f>
        <v>#VALUE!</v>
      </c>
      <c r="DF519" s="37" t="e">
        <f>IF(BS519,IF(AU519=0,CC519,MAX(0,MIN(CC519,CC519+(DE519/'935'!Q519*('11'!B$17-'935'!X519)/('11'!C$17-'935'!Y519))))),0)</f>
        <v>#VALUE!</v>
      </c>
      <c r="DG519" s="33" t="e">
        <f t="shared" si="138"/>
        <v>#VALUE!</v>
      </c>
      <c r="DH519" s="53" t="e">
        <f t="shared" si="139"/>
        <v>#VALUE!</v>
      </c>
    </row>
    <row r="520" spans="1:112">
      <c r="A520" s="28">
        <v>420</v>
      </c>
      <c r="B520" s="47" t="e">
        <f>'935'!B520</f>
        <v>#VALUE!</v>
      </c>
      <c r="C520" s="48" t="e">
        <f>OR('935'!E520&lt;&gt;"VOID",'935'!F520&lt;&gt;"VOID",'935'!G520&lt;&gt;"VOID")</f>
        <v>#VALUE!</v>
      </c>
      <c r="D520" s="32" t="e">
        <f>IF('935'!D520="VOID",0,'935'!D520*(1-'935'!X520/'11'!B$17))</f>
        <v>#VALUE!</v>
      </c>
      <c r="E520" s="32" t="e">
        <f>IF('935'!E520="VOID",0,'935'!E520*(1-'935'!X520/'11'!B$17))</f>
        <v>#VALUE!</v>
      </c>
      <c r="F520" s="32" t="e">
        <f>IF('935'!F520="VOID",0,'935'!F520*(1-'935'!X520/'11'!B$17))</f>
        <v>#VALUE!</v>
      </c>
      <c r="G520" s="32" t="e">
        <f>IF('935'!G520="VOID",0,'935'!G520*(1-'935'!X520/'11'!B$17))</f>
        <v>#VALUE!</v>
      </c>
      <c r="H520" s="49" t="e">
        <f t="shared" si="120"/>
        <v>#VALUE!</v>
      </c>
      <c r="I520" s="50" t="e">
        <f>MATCH('935'!J520,'913'!$B$6:$B$1205,0)</f>
        <v>#VALUE!</v>
      </c>
      <c r="J520" s="50" t="e">
        <f>MATCH(INDEX('913'!$D$6:$D$1205,I520),'913'!$B$6:$B$1205,0)</f>
        <v>#VALUE!</v>
      </c>
      <c r="K520" s="50" t="e">
        <f>MATCH(INDEX('913'!$D$6:$D$1205,J520),'913'!$B$6:$B$1205,0)</f>
        <v>#VALUE!</v>
      </c>
      <c r="L520" s="50" t="e">
        <f>MATCH(INDEX('913'!$D$6:$D$1205,K520),'913'!$B$6:$B$1205,0)</f>
        <v>#VALUE!</v>
      </c>
      <c r="M520" s="50" t="e">
        <f>MATCH(INDEX('913'!$D$6:$D$1205,L520),'913'!$B$6:$B$1205,0)</f>
        <v>#VALUE!</v>
      </c>
      <c r="N520" s="50" t="e">
        <f>MATCH(INDEX('913'!$D$6:$D$1205,M520),'913'!$B$6:$B$1205,0)</f>
        <v>#VALUE!</v>
      </c>
      <c r="O520" s="50" t="e">
        <f>MATCH(INDEX('913'!$D$6:$D$1205,N520),'913'!$B$6:$B$1205,0)</f>
        <v>#VALUE!</v>
      </c>
      <c r="P520" s="51" t="e">
        <f>MATCH(INDEX('913'!$D$6:$D$1205,O520),'913'!$B$6:$B$1205,0)</f>
        <v>#VALUE!</v>
      </c>
      <c r="Q520" s="37">
        <f>IF(ISNUMBER(I520),MAX(0,INDEX('913'!$E$6:$E$1205,I520)),0)</f>
        <v>0</v>
      </c>
      <c r="R520" s="37">
        <f>IF(ISNUMBER(J520),MAX(0,INDEX('913'!$E$6:$E$1205,J520)),0)</f>
        <v>0</v>
      </c>
      <c r="S520" s="37">
        <f>IF(ISNUMBER(K520),MAX(0,INDEX('913'!$E$6:$E$1205,K520)),0)</f>
        <v>0</v>
      </c>
      <c r="T520" s="37">
        <f>IF(ISNUMBER(L520),MAX(0,INDEX('913'!$E$6:$E$1205,L520)),0)</f>
        <v>0</v>
      </c>
      <c r="U520" s="37">
        <f>IF(ISNUMBER(M520),MAX(0,INDEX('913'!$E$6:$E$1205,M520)),0)</f>
        <v>0</v>
      </c>
      <c r="V520" s="37">
        <f>IF(ISNUMBER(N520),MAX(0,INDEX('913'!$E$6:$E$1205,N520)),0)</f>
        <v>0</v>
      </c>
      <c r="W520" s="37">
        <f>IF(ISNUMBER(O520),MAX(0,INDEX('913'!$E$6:$E$1205,O520)),0)</f>
        <v>0</v>
      </c>
      <c r="X520" s="52">
        <f>IF(ISNUMBER(P520),MAX(0,INDEX('913'!$E$6:$E$1205,P520)),0)</f>
        <v>0</v>
      </c>
      <c r="Y520" s="37">
        <f>IF(ISNUMBER(I520),MAX(0,INDEX('913'!$F$6:$F$1205,I520)),0)</f>
        <v>0</v>
      </c>
      <c r="Z520" s="37">
        <f>IF(ISNUMBER(J520),MAX(0,INDEX('913'!$F$6:$F$1205,J520)),0)</f>
        <v>0</v>
      </c>
      <c r="AA520" s="37">
        <f>IF(ISNUMBER(K520),MAX(0,INDEX('913'!$F$6:$F$1205,K520)),0)</f>
        <v>0</v>
      </c>
      <c r="AB520" s="37">
        <f>IF(ISNUMBER(L520),MAX(0,INDEX('913'!$F$6:$F$1205,L520)),0)</f>
        <v>0</v>
      </c>
      <c r="AC520" s="37">
        <f>IF(ISNUMBER(M520),MAX(0,INDEX('913'!$F$6:$F$1205,M520)),0)</f>
        <v>0</v>
      </c>
      <c r="AD520" s="37">
        <f>IF(ISNUMBER(N520),MAX(0,INDEX('913'!$F$6:$F$1205,N520)),0)</f>
        <v>0</v>
      </c>
      <c r="AE520" s="37">
        <f>IF(ISNUMBER(O520),MAX(0,INDEX('913'!$F$6:$F$1205,O520)),0)</f>
        <v>0</v>
      </c>
      <c r="AF520" s="37">
        <f>IF(ISNUMBER(P520),MAX(0,INDEX('913'!$F$6:$F$1205,P520)),0)</f>
        <v>0</v>
      </c>
      <c r="AG520" s="32">
        <f>IF(ISNUMBER(I520),SQRT(INDEX('913'!$I$6:$I$1205,I520)^2+INDEX('913'!$J$6:$J$1205,I520)^2),0)</f>
        <v>0</v>
      </c>
      <c r="AH520" s="32">
        <f>IF(ISNUMBER(J520),SQRT(INDEX('913'!$I$6:$I$1205,J520)^2+INDEX('913'!$J$6:$J$1205,J520)^2),0)</f>
        <v>0</v>
      </c>
      <c r="AI520" s="32">
        <f>IF(ISNUMBER(K520),SQRT(INDEX('913'!$I$6:$I$1205,K520)^2+INDEX('913'!$J$6:$J$1205,K520)^2),0)</f>
        <v>0</v>
      </c>
      <c r="AJ520" s="32">
        <f>IF(ISNUMBER(L520),SQRT(INDEX('913'!$I$6:$I$1205,L520)^2+INDEX('913'!$J$6:$J$1205,L520)^2),0)</f>
        <v>0</v>
      </c>
      <c r="AK520" s="32">
        <f>IF(ISNUMBER(M520),SQRT(INDEX('913'!$I$6:$I$1205,M520)^2+INDEX('913'!$J$6:$J$1205,M520)^2),0)</f>
        <v>0</v>
      </c>
      <c r="AL520" s="32">
        <f>IF(ISNUMBER(N520),SQRT(INDEX('913'!$I$6:$I$1205,N520)^2+INDEX('913'!$J$6:$J$1205,N520)^2),0)</f>
        <v>0</v>
      </c>
      <c r="AM520" s="32">
        <f>IF(ISNUMBER(O520),SQRT(INDEX('913'!$I$6:$I$1205,O520)^2+INDEX('913'!$J$6:$J$1205,O520)^2),0)</f>
        <v>0</v>
      </c>
      <c r="AN520" s="49">
        <f>IF(ISNUMBER(P520),SQRT(INDEX('913'!$I$6:$I$1205,P520)^2+INDEX('913'!$J$6:$J$1205,P520)^2),0)</f>
        <v>0</v>
      </c>
      <c r="AO520" s="37">
        <f t="shared" si="121"/>
        <v>0</v>
      </c>
      <c r="AP520" s="37">
        <f t="shared" si="122"/>
        <v>0</v>
      </c>
      <c r="AQ520" s="33" t="e">
        <f>-100*'935'!W520*(AO520+AP520)/'11'!C$17</f>
        <v>#VALUE!</v>
      </c>
      <c r="AR520" s="37" t="e">
        <f t="shared" si="123"/>
        <v>#VALUE!</v>
      </c>
      <c r="AS520" s="52" t="e">
        <f t="shared" si="124"/>
        <v>#VALUE!</v>
      </c>
      <c r="AT520" s="32" t="e">
        <f>IF('935'!C520="VOID",0,('935'!C520*(1-'935'!X520/'11'!B$17)))</f>
        <v>#VALUE!</v>
      </c>
      <c r="AU520" s="52" t="e">
        <f>'935'!Q520*(1-'935'!Y520/'11'!C$17)/(1-'935'!X520/'11'!B$17)</f>
        <v>#VALUE!</v>
      </c>
      <c r="AV520" s="37" t="e">
        <f>INDEX('DNO totals'!$B$57:$G$57,IF('935'!K520,IF(MOD('935'!K520,1000),IF(MOD('935'!K520,100),IF(MOD('935'!K520,10),IF(MOD('935'!K520,1000)=1,6,5),4),3),2),1))</f>
        <v>#VALUE!</v>
      </c>
      <c r="AW520" s="52" t="e">
        <f t="shared" si="125"/>
        <v>#VALUE!</v>
      </c>
      <c r="AX520" s="32" t="e">
        <f>IF('935'!V520="VOID",0,'935'!V520*(1-'935'!X520/'11'!B$17))</f>
        <v>#VALUE!</v>
      </c>
      <c r="AY520" s="33" t="e">
        <f>IF(H520,-100*'Charging rates'!B$10/'11'!B$17*AX520/H520,0)</f>
        <v>#VALUE!</v>
      </c>
      <c r="AZ520" s="33" t="e">
        <f>IF(C520,'DNO totals'!B$41,0)</f>
        <v>#VALUE!</v>
      </c>
      <c r="BA520" s="33" t="e">
        <f t="shared" si="126"/>
        <v>#VALUE!</v>
      </c>
      <c r="BB520" s="33" t="e">
        <f t="shared" si="127"/>
        <v>#VALUE!</v>
      </c>
      <c r="BC520" s="53" t="e">
        <f t="shared" si="128"/>
        <v>#VALUE!</v>
      </c>
      <c r="BD520" s="32" t="e">
        <f>IF(AT520,'935'!H520*AT520/(AT520+D520+H520),0)</f>
        <v>#VALUE!</v>
      </c>
      <c r="BE520" s="32" t="e">
        <f>IF(H520,'935'!H520*H520/(AT520+D520+H520),0)</f>
        <v>#VALUE!</v>
      </c>
      <c r="BF520" s="32" t="e">
        <f>BD520*(1-'935'!X520/'11'!B$17)</f>
        <v>#VALUE!</v>
      </c>
      <c r="BG520" s="49" t="e">
        <f>BE520*(1-'935'!X520/'11'!B$17)</f>
        <v>#VALUE!</v>
      </c>
      <c r="BH520" s="52" t="e">
        <f>AV520*Parameters!B$6</f>
        <v>#VALUE!</v>
      </c>
      <c r="BI520" s="37" t="e">
        <f>IF('935'!$K520=1000,'Charging rates'!$C$38*$BH520/(1+'DNO totals'!$C$99)*'935'!$L520,0)</f>
        <v>#VALUE!</v>
      </c>
      <c r="BJ520" s="37" t="e">
        <f>IF(MOD('935'!$K520,1000)=100,'Charging rates'!$D$38*$BH520/(1+'DNO totals'!$D$99)*'935'!$M520,0)</f>
        <v>#VALUE!</v>
      </c>
      <c r="BK520" s="37" t="e">
        <f>IF(MOD('935'!$K520,100)=10,'Charging rates'!$E$38*$BH520/(1+'DNO totals'!$E$99)*'935'!$N520,0)</f>
        <v>#VALUE!</v>
      </c>
      <c r="BL520" s="37" t="e">
        <f>IF(AND(MOD('935'!$K520,10)&gt;0,MOD('935'!$K520,1000)&gt;1),'Charging rates'!$F$38*$BH520/(1+'DNO totals'!$F$99)*'935'!$O520,0)</f>
        <v>#VALUE!</v>
      </c>
      <c r="BM520" s="37" t="e">
        <f>IF(MOD('935'!$K520,1000)=1,'Charging rates'!$G$38*$BH520/(1+'DNO totals'!$G$99)*'935'!$P520,0)</f>
        <v>#VALUE!</v>
      </c>
      <c r="BN520" s="52" t="e">
        <f t="shared" si="129"/>
        <v>#VALUE!</v>
      </c>
      <c r="BO520" s="37" t="e">
        <f>IF('935'!$K520&gt;1000,'Charging rates'!$C$38*$AW520*'935'!$L520,0)</f>
        <v>#VALUE!</v>
      </c>
      <c r="BP520" s="37" t="e">
        <f>IF(MOD('935'!$K520,1000)&gt;100,'Charging rates'!$D$38*$AW520*'935'!$M520,0)</f>
        <v>#VALUE!</v>
      </c>
      <c r="BQ520" s="37" t="e">
        <f>IF(MOD('935'!$K520,100)&gt;10,'Charging rates'!$E$38*$AW520*'935'!$N520,0)</f>
        <v>#VALUE!</v>
      </c>
      <c r="BR520" s="52" t="e">
        <f t="shared" si="130"/>
        <v>#VALUE!</v>
      </c>
      <c r="BS520" s="48" t="e">
        <f>'935'!C520&lt;&gt;"VOID"</f>
        <v>#VALUE!</v>
      </c>
      <c r="BT520" s="33" t="e">
        <f>IF(BS520,(100/'11'!B$17*BD520*((1-'935'!I520)*'Charging rates'!B$51+'Charging rates'!B$63)),0)</f>
        <v>#VALUE!</v>
      </c>
      <c r="BU520" s="33" t="e">
        <f>100/'11'!B$17*BG520*('Charging rates'!B$51+'Charging rates'!B$63)</f>
        <v>#VALUE!</v>
      </c>
      <c r="BV520" s="33" t="e">
        <f>100/'11'!B$17*BE520*('Charging rates'!B$51+'Charging rates'!B$63)</f>
        <v>#VALUE!</v>
      </c>
      <c r="BW520" s="53" t="e">
        <f t="shared" si="131"/>
        <v>#VALUE!</v>
      </c>
      <c r="BX520" s="32" t="e">
        <f>AT520-('935'!T520*(1-'935'!X520/'11'!B$17))</f>
        <v>#VALUE!</v>
      </c>
      <c r="BY520" s="32">
        <f>0-IF(ISNUMBER(I520),INDEX('913'!$I$6:$I$1205,I520),0)-IF(ISNUMBER(J520),INDEX('913'!$I$6:$I$1205,J520),0)-IF(ISNUMBER(K520),INDEX('913'!$I$6:$I$1205,K520),0)-IF(ISNUMBER(L520),INDEX('913'!$I$6:$I$1205,L520),0)-IF(ISNUMBER(M520),INDEX('913'!$I$6:$I$1205,M520),0)-IF(ISNUMBER(N520),INDEX('913'!$I$6:$I$1205,N520),0)-IF(ISNUMBER(O520),INDEX('913'!$I$6:$I$1205,O520),0)-IF(ISNUMBER(P520),INDEX('913'!$I$6:$I$1205,P520),0)</f>
        <v>0</v>
      </c>
      <c r="BZ520" s="37">
        <f>IF(BY520=0,1,MAX(1,SQRT(BY520^2+(IF(ISNUMBER(I520),INDEX('913'!$J$6:$J$1205,I520),0)+IF(ISNUMBER(J520),INDEX('913'!$J$6:$J$1205,J520),0)+IF(ISNUMBER(K520),INDEX('913'!$J$6:$J$1205,K520),0)+IF(ISNUMBER(L520),INDEX('913'!$J$6:$J$1205,L520),0)+IF(ISNUMBER(M520),INDEX('913'!$J$6:$J$1205,M520),0)+IF(ISNUMBER(N520),INDEX('913'!$J$6:$J$1205,N520),0)+IF(ISNUMBER(O520),INDEX('913'!$J$6:$J$1205,O520),0)+IF(ISNUMBER(P520),INDEX('913'!$J$6:$J$1205,P520),0))^2)/BY520))</f>
        <v>1</v>
      </c>
      <c r="CA520" s="33" t="e">
        <f>100*AO520/'11'!B$17</f>
        <v>#VALUE!</v>
      </c>
      <c r="CB520" s="37" t="e">
        <f>100*(AP520*BZ520)/'11'!C$17</f>
        <v>#VALUE!</v>
      </c>
      <c r="CC520" s="37" t="e">
        <f t="shared" si="132"/>
        <v>#VALUE!</v>
      </c>
      <c r="CD520" s="33" t="e">
        <f t="shared" si="133"/>
        <v>#VALUE!</v>
      </c>
      <c r="CE520" s="54" t="e">
        <f>'11'!C$17-'935'!Y520</f>
        <v>#VALUE!</v>
      </c>
      <c r="CF520" s="37" t="e">
        <f>MAX('DNO totals'!B$312+0,MIN('935'!L520+0,'DNO totals'!B$304+0))</f>
        <v>#VALUE!</v>
      </c>
      <c r="CG520" s="37" t="e">
        <f>MAX('DNO totals'!C$312+0,MIN('935'!M520+0,'DNO totals'!C$304+0))</f>
        <v>#VALUE!</v>
      </c>
      <c r="CH520" s="37" t="e">
        <f>MAX('DNO totals'!D$312+0,MIN('935'!N520+0,'DNO totals'!D$304+0))</f>
        <v>#VALUE!</v>
      </c>
      <c r="CI520" s="37" t="e">
        <f>MAX('DNO totals'!E$312+0,MIN('935'!O520+0,'DNO totals'!E$304+0))</f>
        <v>#VALUE!</v>
      </c>
      <c r="CJ520" s="52" t="e">
        <f>MAX('DNO totals'!F$312+0,MIN('935'!P520+0,'DNO totals'!F$304+0))</f>
        <v>#VALUE!</v>
      </c>
      <c r="CK520" s="37" t="e">
        <f>IF('935'!$K520=1000,'Charging rates'!$C$38*$BH520/(1+'DNO totals'!$C$99)*$CF520,0)</f>
        <v>#VALUE!</v>
      </c>
      <c r="CL520" s="37" t="e">
        <f>IF(MOD('935'!$K520,1000)=100,'Charging rates'!$D$38*$BH520/(1+'DNO totals'!$D$99)*$CG520,0)</f>
        <v>#VALUE!</v>
      </c>
      <c r="CM520" s="37" t="e">
        <f>IF(MOD('935'!$K520,100)=10,'Charging rates'!$E$38*$BH520/(1+'DNO totals'!$E$99)*$CH520,0)</f>
        <v>#VALUE!</v>
      </c>
      <c r="CN520" s="37" t="e">
        <f>IF(AND(MOD('935'!$K520,10)&gt;0,MOD('935'!$K520,1000)&gt;1),'Charging rates'!$F$38*$BH520/(1+'DNO totals'!$F$99)*$CI520,0)</f>
        <v>#VALUE!</v>
      </c>
      <c r="CO520" s="37" t="e">
        <f>IF(MOD('935'!$K520,1000)=1,'Charging rates'!$G$38*$BH520/(1+'DNO totals'!$G$99)*$CJ520,0)</f>
        <v>#VALUE!</v>
      </c>
      <c r="CP520" s="52" t="e">
        <f t="shared" si="134"/>
        <v>#VALUE!</v>
      </c>
      <c r="CQ520" s="37" t="e">
        <f>IF('935'!$K520&gt;1000,'Charging rates'!$C$38*$AW520*$CF520,0)</f>
        <v>#VALUE!</v>
      </c>
      <c r="CR520" s="37" t="e">
        <f>IF(MOD('935'!$K520,1000)&gt;100,'Charging rates'!$D$38*$AW520*$CG520,0)</f>
        <v>#VALUE!</v>
      </c>
      <c r="CS520" s="37" t="e">
        <f>IF(MOD('935'!$K520,100)&gt;10,'Charging rates'!$E$38*$AW520*$CH520,0)</f>
        <v>#VALUE!</v>
      </c>
      <c r="CT520" s="52" t="e">
        <f t="shared" si="135"/>
        <v>#VALUE!</v>
      </c>
      <c r="CU520" s="33" t="e">
        <f>100*(AP520*'935'!Q520*BZ520)/'11'!B$17</f>
        <v>#VALUE!</v>
      </c>
      <c r="CV520" s="33" t="e">
        <f>100/'11'!B$17*'Charging rates'!B$10*AW520</f>
        <v>#VALUE!</v>
      </c>
      <c r="CW520" s="33" t="e">
        <f>IF(AT520=0,0,(1-BX520/AT520)*(CA520+IF('935'!Q520=0,0,(CB520*'935'!Q520*('11'!C$17-'935'!Y520)/('11'!B$17-'935'!X520)))))</f>
        <v>#VALUE!</v>
      </c>
      <c r="CX520" s="33" t="e">
        <f t="shared" si="136"/>
        <v>#VALUE!</v>
      </c>
      <c r="CY520" s="49" t="e">
        <f t="shared" si="137"/>
        <v>#VALUE!</v>
      </c>
      <c r="CZ520" s="32" t="e">
        <f>AT520*(Parameters!B$21+AU520)*IF('DNO totals'!B$323&lt;0,1,'935'!S520)</f>
        <v>#VALUE!</v>
      </c>
      <c r="DA520" s="52" t="e">
        <f>IF('DNO totals'!B$323&lt;0,1,'935'!S520)*(Parameters!B$21+AU520)</f>
        <v>#VALUE!</v>
      </c>
      <c r="DB520" s="37" t="e">
        <f>CX520+'Charging rates'!B$106*DA520*100/'11'!B$17</f>
        <v>#VALUE!</v>
      </c>
      <c r="DC520" s="37" t="e">
        <f>DB520+'Charging rates'!B$116*(Parameters!B$21+AU520)*100/'11'!B$17*IF('DNO totals'!B$323&lt;0,1,'935'!S520)</f>
        <v>#VALUE!</v>
      </c>
      <c r="DD520" s="37" t="e">
        <f>'Charging rates'!B$97*(CP520+CT520)*100/'11'!B$17</f>
        <v>#VALUE!</v>
      </c>
      <c r="DE520" s="33" t="e">
        <f>MAX(0-(CB520*AU520*'11'!C$17/'11'!B$17),DC520+DD520)</f>
        <v>#VALUE!</v>
      </c>
      <c r="DF520" s="37" t="e">
        <f>IF(BS520,IF(AU520=0,CC520,MAX(0,MIN(CC520,CC520+(DE520/'935'!Q520*('11'!B$17-'935'!X520)/('11'!C$17-'935'!Y520))))),0)</f>
        <v>#VALUE!</v>
      </c>
      <c r="DG520" s="33" t="e">
        <f t="shared" si="138"/>
        <v>#VALUE!</v>
      </c>
      <c r="DH520" s="53" t="e">
        <f t="shared" si="139"/>
        <v>#VALUE!</v>
      </c>
    </row>
    <row r="521" spans="1:112">
      <c r="A521" s="28">
        <v>421</v>
      </c>
      <c r="B521" s="47" t="e">
        <f>'935'!B521</f>
        <v>#VALUE!</v>
      </c>
      <c r="C521" s="48" t="e">
        <f>OR('935'!E521&lt;&gt;"VOID",'935'!F521&lt;&gt;"VOID",'935'!G521&lt;&gt;"VOID")</f>
        <v>#VALUE!</v>
      </c>
      <c r="D521" s="32" t="e">
        <f>IF('935'!D521="VOID",0,'935'!D521*(1-'935'!X521/'11'!B$17))</f>
        <v>#VALUE!</v>
      </c>
      <c r="E521" s="32" t="e">
        <f>IF('935'!E521="VOID",0,'935'!E521*(1-'935'!X521/'11'!B$17))</f>
        <v>#VALUE!</v>
      </c>
      <c r="F521" s="32" t="e">
        <f>IF('935'!F521="VOID",0,'935'!F521*(1-'935'!X521/'11'!B$17))</f>
        <v>#VALUE!</v>
      </c>
      <c r="G521" s="32" t="e">
        <f>IF('935'!G521="VOID",0,'935'!G521*(1-'935'!X521/'11'!B$17))</f>
        <v>#VALUE!</v>
      </c>
      <c r="H521" s="49" t="e">
        <f t="shared" si="120"/>
        <v>#VALUE!</v>
      </c>
      <c r="I521" s="50" t="e">
        <f>MATCH('935'!J521,'913'!$B$6:$B$1205,0)</f>
        <v>#VALUE!</v>
      </c>
      <c r="J521" s="50" t="e">
        <f>MATCH(INDEX('913'!$D$6:$D$1205,I521),'913'!$B$6:$B$1205,0)</f>
        <v>#VALUE!</v>
      </c>
      <c r="K521" s="50" t="e">
        <f>MATCH(INDEX('913'!$D$6:$D$1205,J521),'913'!$B$6:$B$1205,0)</f>
        <v>#VALUE!</v>
      </c>
      <c r="L521" s="50" t="e">
        <f>MATCH(INDEX('913'!$D$6:$D$1205,K521),'913'!$B$6:$B$1205,0)</f>
        <v>#VALUE!</v>
      </c>
      <c r="M521" s="50" t="e">
        <f>MATCH(INDEX('913'!$D$6:$D$1205,L521),'913'!$B$6:$B$1205,0)</f>
        <v>#VALUE!</v>
      </c>
      <c r="N521" s="50" t="e">
        <f>MATCH(INDEX('913'!$D$6:$D$1205,M521),'913'!$B$6:$B$1205,0)</f>
        <v>#VALUE!</v>
      </c>
      <c r="O521" s="50" t="e">
        <f>MATCH(INDEX('913'!$D$6:$D$1205,N521),'913'!$B$6:$B$1205,0)</f>
        <v>#VALUE!</v>
      </c>
      <c r="P521" s="51" t="e">
        <f>MATCH(INDEX('913'!$D$6:$D$1205,O521),'913'!$B$6:$B$1205,0)</f>
        <v>#VALUE!</v>
      </c>
      <c r="Q521" s="37">
        <f>IF(ISNUMBER(I521),MAX(0,INDEX('913'!$E$6:$E$1205,I521)),0)</f>
        <v>0</v>
      </c>
      <c r="R521" s="37">
        <f>IF(ISNUMBER(J521),MAX(0,INDEX('913'!$E$6:$E$1205,J521)),0)</f>
        <v>0</v>
      </c>
      <c r="S521" s="37">
        <f>IF(ISNUMBER(K521),MAX(0,INDEX('913'!$E$6:$E$1205,K521)),0)</f>
        <v>0</v>
      </c>
      <c r="T521" s="37">
        <f>IF(ISNUMBER(L521),MAX(0,INDEX('913'!$E$6:$E$1205,L521)),0)</f>
        <v>0</v>
      </c>
      <c r="U521" s="37">
        <f>IF(ISNUMBER(M521),MAX(0,INDEX('913'!$E$6:$E$1205,M521)),0)</f>
        <v>0</v>
      </c>
      <c r="V521" s="37">
        <f>IF(ISNUMBER(N521),MAX(0,INDEX('913'!$E$6:$E$1205,N521)),0)</f>
        <v>0</v>
      </c>
      <c r="W521" s="37">
        <f>IF(ISNUMBER(O521),MAX(0,INDEX('913'!$E$6:$E$1205,O521)),0)</f>
        <v>0</v>
      </c>
      <c r="X521" s="52">
        <f>IF(ISNUMBER(P521),MAX(0,INDEX('913'!$E$6:$E$1205,P521)),0)</f>
        <v>0</v>
      </c>
      <c r="Y521" s="37">
        <f>IF(ISNUMBER(I521),MAX(0,INDEX('913'!$F$6:$F$1205,I521)),0)</f>
        <v>0</v>
      </c>
      <c r="Z521" s="37">
        <f>IF(ISNUMBER(J521),MAX(0,INDEX('913'!$F$6:$F$1205,J521)),0)</f>
        <v>0</v>
      </c>
      <c r="AA521" s="37">
        <f>IF(ISNUMBER(K521),MAX(0,INDEX('913'!$F$6:$F$1205,K521)),0)</f>
        <v>0</v>
      </c>
      <c r="AB521" s="37">
        <f>IF(ISNUMBER(L521),MAX(0,INDEX('913'!$F$6:$F$1205,L521)),0)</f>
        <v>0</v>
      </c>
      <c r="AC521" s="37">
        <f>IF(ISNUMBER(M521),MAX(0,INDEX('913'!$F$6:$F$1205,M521)),0)</f>
        <v>0</v>
      </c>
      <c r="AD521" s="37">
        <f>IF(ISNUMBER(N521),MAX(0,INDEX('913'!$F$6:$F$1205,N521)),0)</f>
        <v>0</v>
      </c>
      <c r="AE521" s="37">
        <f>IF(ISNUMBER(O521),MAX(0,INDEX('913'!$F$6:$F$1205,O521)),0)</f>
        <v>0</v>
      </c>
      <c r="AF521" s="37">
        <f>IF(ISNUMBER(P521),MAX(0,INDEX('913'!$F$6:$F$1205,P521)),0)</f>
        <v>0</v>
      </c>
      <c r="AG521" s="32">
        <f>IF(ISNUMBER(I521),SQRT(INDEX('913'!$I$6:$I$1205,I521)^2+INDEX('913'!$J$6:$J$1205,I521)^2),0)</f>
        <v>0</v>
      </c>
      <c r="AH521" s="32">
        <f>IF(ISNUMBER(J521),SQRT(INDEX('913'!$I$6:$I$1205,J521)^2+INDEX('913'!$J$6:$J$1205,J521)^2),0)</f>
        <v>0</v>
      </c>
      <c r="AI521" s="32">
        <f>IF(ISNUMBER(K521),SQRT(INDEX('913'!$I$6:$I$1205,K521)^2+INDEX('913'!$J$6:$J$1205,K521)^2),0)</f>
        <v>0</v>
      </c>
      <c r="AJ521" s="32">
        <f>IF(ISNUMBER(L521),SQRT(INDEX('913'!$I$6:$I$1205,L521)^2+INDEX('913'!$J$6:$J$1205,L521)^2),0)</f>
        <v>0</v>
      </c>
      <c r="AK521" s="32">
        <f>IF(ISNUMBER(M521),SQRT(INDEX('913'!$I$6:$I$1205,M521)^2+INDEX('913'!$J$6:$J$1205,M521)^2),0)</f>
        <v>0</v>
      </c>
      <c r="AL521" s="32">
        <f>IF(ISNUMBER(N521),SQRT(INDEX('913'!$I$6:$I$1205,N521)^2+INDEX('913'!$J$6:$J$1205,N521)^2),0)</f>
        <v>0</v>
      </c>
      <c r="AM521" s="32">
        <f>IF(ISNUMBER(O521),SQRT(INDEX('913'!$I$6:$I$1205,O521)^2+INDEX('913'!$J$6:$J$1205,O521)^2),0)</f>
        <v>0</v>
      </c>
      <c r="AN521" s="49">
        <f>IF(ISNUMBER(P521),SQRT(INDEX('913'!$I$6:$I$1205,P521)^2+INDEX('913'!$J$6:$J$1205,P521)^2),0)</f>
        <v>0</v>
      </c>
      <c r="AO521" s="37">
        <f t="shared" si="121"/>
        <v>0</v>
      </c>
      <c r="AP521" s="37">
        <f t="shared" si="122"/>
        <v>0</v>
      </c>
      <c r="AQ521" s="33" t="e">
        <f>-100*'935'!W521*(AO521+AP521)/'11'!C$17</f>
        <v>#VALUE!</v>
      </c>
      <c r="AR521" s="37" t="e">
        <f t="shared" si="123"/>
        <v>#VALUE!</v>
      </c>
      <c r="AS521" s="52" t="e">
        <f t="shared" si="124"/>
        <v>#VALUE!</v>
      </c>
      <c r="AT521" s="32" t="e">
        <f>IF('935'!C521="VOID",0,('935'!C521*(1-'935'!X521/'11'!B$17)))</f>
        <v>#VALUE!</v>
      </c>
      <c r="AU521" s="52" t="e">
        <f>'935'!Q521*(1-'935'!Y521/'11'!C$17)/(1-'935'!X521/'11'!B$17)</f>
        <v>#VALUE!</v>
      </c>
      <c r="AV521" s="37" t="e">
        <f>INDEX('DNO totals'!$B$57:$G$57,IF('935'!K521,IF(MOD('935'!K521,1000),IF(MOD('935'!K521,100),IF(MOD('935'!K521,10),IF(MOD('935'!K521,1000)=1,6,5),4),3),2),1))</f>
        <v>#VALUE!</v>
      </c>
      <c r="AW521" s="52" t="e">
        <f t="shared" si="125"/>
        <v>#VALUE!</v>
      </c>
      <c r="AX521" s="32" t="e">
        <f>IF('935'!V521="VOID",0,'935'!V521*(1-'935'!X521/'11'!B$17))</f>
        <v>#VALUE!</v>
      </c>
      <c r="AY521" s="33" t="e">
        <f>IF(H521,-100*'Charging rates'!B$10/'11'!B$17*AX521/H521,0)</f>
        <v>#VALUE!</v>
      </c>
      <c r="AZ521" s="33" t="e">
        <f>IF(C521,'DNO totals'!B$41,0)</f>
        <v>#VALUE!</v>
      </c>
      <c r="BA521" s="33" t="e">
        <f t="shared" si="126"/>
        <v>#VALUE!</v>
      </c>
      <c r="BB521" s="33" t="e">
        <f t="shared" si="127"/>
        <v>#VALUE!</v>
      </c>
      <c r="BC521" s="53" t="e">
        <f t="shared" si="128"/>
        <v>#VALUE!</v>
      </c>
      <c r="BD521" s="32" t="e">
        <f>IF(AT521,'935'!H521*AT521/(AT521+D521+H521),0)</f>
        <v>#VALUE!</v>
      </c>
      <c r="BE521" s="32" t="e">
        <f>IF(H521,'935'!H521*H521/(AT521+D521+H521),0)</f>
        <v>#VALUE!</v>
      </c>
      <c r="BF521" s="32" t="e">
        <f>BD521*(1-'935'!X521/'11'!B$17)</f>
        <v>#VALUE!</v>
      </c>
      <c r="BG521" s="49" t="e">
        <f>BE521*(1-'935'!X521/'11'!B$17)</f>
        <v>#VALUE!</v>
      </c>
      <c r="BH521" s="52" t="e">
        <f>AV521*Parameters!B$6</f>
        <v>#VALUE!</v>
      </c>
      <c r="BI521" s="37" t="e">
        <f>IF('935'!$K521=1000,'Charging rates'!$C$38*$BH521/(1+'DNO totals'!$C$99)*'935'!$L521,0)</f>
        <v>#VALUE!</v>
      </c>
      <c r="BJ521" s="37" t="e">
        <f>IF(MOD('935'!$K521,1000)=100,'Charging rates'!$D$38*$BH521/(1+'DNO totals'!$D$99)*'935'!$M521,0)</f>
        <v>#VALUE!</v>
      </c>
      <c r="BK521" s="37" t="e">
        <f>IF(MOD('935'!$K521,100)=10,'Charging rates'!$E$38*$BH521/(1+'DNO totals'!$E$99)*'935'!$N521,0)</f>
        <v>#VALUE!</v>
      </c>
      <c r="BL521" s="37" t="e">
        <f>IF(AND(MOD('935'!$K521,10)&gt;0,MOD('935'!$K521,1000)&gt;1),'Charging rates'!$F$38*$BH521/(1+'DNO totals'!$F$99)*'935'!$O521,0)</f>
        <v>#VALUE!</v>
      </c>
      <c r="BM521" s="37" t="e">
        <f>IF(MOD('935'!$K521,1000)=1,'Charging rates'!$G$38*$BH521/(1+'DNO totals'!$G$99)*'935'!$P521,0)</f>
        <v>#VALUE!</v>
      </c>
      <c r="BN521" s="52" t="e">
        <f t="shared" si="129"/>
        <v>#VALUE!</v>
      </c>
      <c r="BO521" s="37" t="e">
        <f>IF('935'!$K521&gt;1000,'Charging rates'!$C$38*$AW521*'935'!$L521,0)</f>
        <v>#VALUE!</v>
      </c>
      <c r="BP521" s="37" t="e">
        <f>IF(MOD('935'!$K521,1000)&gt;100,'Charging rates'!$D$38*$AW521*'935'!$M521,0)</f>
        <v>#VALUE!</v>
      </c>
      <c r="BQ521" s="37" t="e">
        <f>IF(MOD('935'!$K521,100)&gt;10,'Charging rates'!$E$38*$AW521*'935'!$N521,0)</f>
        <v>#VALUE!</v>
      </c>
      <c r="BR521" s="52" t="e">
        <f t="shared" si="130"/>
        <v>#VALUE!</v>
      </c>
      <c r="BS521" s="48" t="e">
        <f>'935'!C521&lt;&gt;"VOID"</f>
        <v>#VALUE!</v>
      </c>
      <c r="BT521" s="33" t="e">
        <f>IF(BS521,(100/'11'!B$17*BD521*((1-'935'!I521)*'Charging rates'!B$51+'Charging rates'!B$63)),0)</f>
        <v>#VALUE!</v>
      </c>
      <c r="BU521" s="33" t="e">
        <f>100/'11'!B$17*BG521*('Charging rates'!B$51+'Charging rates'!B$63)</f>
        <v>#VALUE!</v>
      </c>
      <c r="BV521" s="33" t="e">
        <f>100/'11'!B$17*BE521*('Charging rates'!B$51+'Charging rates'!B$63)</f>
        <v>#VALUE!</v>
      </c>
      <c r="BW521" s="53" t="e">
        <f t="shared" si="131"/>
        <v>#VALUE!</v>
      </c>
      <c r="BX521" s="32" t="e">
        <f>AT521-('935'!T521*(1-'935'!X521/'11'!B$17))</f>
        <v>#VALUE!</v>
      </c>
      <c r="BY521" s="32">
        <f>0-IF(ISNUMBER(I521),INDEX('913'!$I$6:$I$1205,I521),0)-IF(ISNUMBER(J521),INDEX('913'!$I$6:$I$1205,J521),0)-IF(ISNUMBER(K521),INDEX('913'!$I$6:$I$1205,K521),0)-IF(ISNUMBER(L521),INDEX('913'!$I$6:$I$1205,L521),0)-IF(ISNUMBER(M521),INDEX('913'!$I$6:$I$1205,M521),0)-IF(ISNUMBER(N521),INDEX('913'!$I$6:$I$1205,N521),0)-IF(ISNUMBER(O521),INDEX('913'!$I$6:$I$1205,O521),0)-IF(ISNUMBER(P521),INDEX('913'!$I$6:$I$1205,P521),0)</f>
        <v>0</v>
      </c>
      <c r="BZ521" s="37">
        <f>IF(BY521=0,1,MAX(1,SQRT(BY521^2+(IF(ISNUMBER(I521),INDEX('913'!$J$6:$J$1205,I521),0)+IF(ISNUMBER(J521),INDEX('913'!$J$6:$J$1205,J521),0)+IF(ISNUMBER(K521),INDEX('913'!$J$6:$J$1205,K521),0)+IF(ISNUMBER(L521),INDEX('913'!$J$6:$J$1205,L521),0)+IF(ISNUMBER(M521),INDEX('913'!$J$6:$J$1205,M521),0)+IF(ISNUMBER(N521),INDEX('913'!$J$6:$J$1205,N521),0)+IF(ISNUMBER(O521),INDEX('913'!$J$6:$J$1205,O521),0)+IF(ISNUMBER(P521),INDEX('913'!$J$6:$J$1205,P521),0))^2)/BY521))</f>
        <v>1</v>
      </c>
      <c r="CA521" s="33" t="e">
        <f>100*AO521/'11'!B$17</f>
        <v>#VALUE!</v>
      </c>
      <c r="CB521" s="37" t="e">
        <f>100*(AP521*BZ521)/'11'!C$17</f>
        <v>#VALUE!</v>
      </c>
      <c r="CC521" s="37" t="e">
        <f t="shared" si="132"/>
        <v>#VALUE!</v>
      </c>
      <c r="CD521" s="33" t="e">
        <f t="shared" si="133"/>
        <v>#VALUE!</v>
      </c>
      <c r="CE521" s="54" t="e">
        <f>'11'!C$17-'935'!Y521</f>
        <v>#VALUE!</v>
      </c>
      <c r="CF521" s="37" t="e">
        <f>MAX('DNO totals'!B$312+0,MIN('935'!L521+0,'DNO totals'!B$304+0))</f>
        <v>#VALUE!</v>
      </c>
      <c r="CG521" s="37" t="e">
        <f>MAX('DNO totals'!C$312+0,MIN('935'!M521+0,'DNO totals'!C$304+0))</f>
        <v>#VALUE!</v>
      </c>
      <c r="CH521" s="37" t="e">
        <f>MAX('DNO totals'!D$312+0,MIN('935'!N521+0,'DNO totals'!D$304+0))</f>
        <v>#VALUE!</v>
      </c>
      <c r="CI521" s="37" t="e">
        <f>MAX('DNO totals'!E$312+0,MIN('935'!O521+0,'DNO totals'!E$304+0))</f>
        <v>#VALUE!</v>
      </c>
      <c r="CJ521" s="52" t="e">
        <f>MAX('DNO totals'!F$312+0,MIN('935'!P521+0,'DNO totals'!F$304+0))</f>
        <v>#VALUE!</v>
      </c>
      <c r="CK521" s="37" t="e">
        <f>IF('935'!$K521=1000,'Charging rates'!$C$38*$BH521/(1+'DNO totals'!$C$99)*$CF521,0)</f>
        <v>#VALUE!</v>
      </c>
      <c r="CL521" s="37" t="e">
        <f>IF(MOD('935'!$K521,1000)=100,'Charging rates'!$D$38*$BH521/(1+'DNO totals'!$D$99)*$CG521,0)</f>
        <v>#VALUE!</v>
      </c>
      <c r="CM521" s="37" t="e">
        <f>IF(MOD('935'!$K521,100)=10,'Charging rates'!$E$38*$BH521/(1+'DNO totals'!$E$99)*$CH521,0)</f>
        <v>#VALUE!</v>
      </c>
      <c r="CN521" s="37" t="e">
        <f>IF(AND(MOD('935'!$K521,10)&gt;0,MOD('935'!$K521,1000)&gt;1),'Charging rates'!$F$38*$BH521/(1+'DNO totals'!$F$99)*$CI521,0)</f>
        <v>#VALUE!</v>
      </c>
      <c r="CO521" s="37" t="e">
        <f>IF(MOD('935'!$K521,1000)=1,'Charging rates'!$G$38*$BH521/(1+'DNO totals'!$G$99)*$CJ521,0)</f>
        <v>#VALUE!</v>
      </c>
      <c r="CP521" s="52" t="e">
        <f t="shared" si="134"/>
        <v>#VALUE!</v>
      </c>
      <c r="CQ521" s="37" t="e">
        <f>IF('935'!$K521&gt;1000,'Charging rates'!$C$38*$AW521*$CF521,0)</f>
        <v>#VALUE!</v>
      </c>
      <c r="CR521" s="37" t="e">
        <f>IF(MOD('935'!$K521,1000)&gt;100,'Charging rates'!$D$38*$AW521*$CG521,0)</f>
        <v>#VALUE!</v>
      </c>
      <c r="CS521" s="37" t="e">
        <f>IF(MOD('935'!$K521,100)&gt;10,'Charging rates'!$E$38*$AW521*$CH521,0)</f>
        <v>#VALUE!</v>
      </c>
      <c r="CT521" s="52" t="e">
        <f t="shared" si="135"/>
        <v>#VALUE!</v>
      </c>
      <c r="CU521" s="33" t="e">
        <f>100*(AP521*'935'!Q521*BZ521)/'11'!B$17</f>
        <v>#VALUE!</v>
      </c>
      <c r="CV521" s="33" t="e">
        <f>100/'11'!B$17*'Charging rates'!B$10*AW521</f>
        <v>#VALUE!</v>
      </c>
      <c r="CW521" s="33" t="e">
        <f>IF(AT521=0,0,(1-BX521/AT521)*(CA521+IF('935'!Q521=0,0,(CB521*'935'!Q521*('11'!C$17-'935'!Y521)/('11'!B$17-'935'!X521)))))</f>
        <v>#VALUE!</v>
      </c>
      <c r="CX521" s="33" t="e">
        <f t="shared" si="136"/>
        <v>#VALUE!</v>
      </c>
      <c r="CY521" s="49" t="e">
        <f t="shared" si="137"/>
        <v>#VALUE!</v>
      </c>
      <c r="CZ521" s="32" t="e">
        <f>AT521*(Parameters!B$21+AU521)*IF('DNO totals'!B$323&lt;0,1,'935'!S521)</f>
        <v>#VALUE!</v>
      </c>
      <c r="DA521" s="52" t="e">
        <f>IF('DNO totals'!B$323&lt;0,1,'935'!S521)*(Parameters!B$21+AU521)</f>
        <v>#VALUE!</v>
      </c>
      <c r="DB521" s="37" t="e">
        <f>CX521+'Charging rates'!B$106*DA521*100/'11'!B$17</f>
        <v>#VALUE!</v>
      </c>
      <c r="DC521" s="37" t="e">
        <f>DB521+'Charging rates'!B$116*(Parameters!B$21+AU521)*100/'11'!B$17*IF('DNO totals'!B$323&lt;0,1,'935'!S521)</f>
        <v>#VALUE!</v>
      </c>
      <c r="DD521" s="37" t="e">
        <f>'Charging rates'!B$97*(CP521+CT521)*100/'11'!B$17</f>
        <v>#VALUE!</v>
      </c>
      <c r="DE521" s="33" t="e">
        <f>MAX(0-(CB521*AU521*'11'!C$17/'11'!B$17),DC521+DD521)</f>
        <v>#VALUE!</v>
      </c>
      <c r="DF521" s="37" t="e">
        <f>IF(BS521,IF(AU521=0,CC521,MAX(0,MIN(CC521,CC521+(DE521/'935'!Q521*('11'!B$17-'935'!X521)/('11'!C$17-'935'!Y521))))),0)</f>
        <v>#VALUE!</v>
      </c>
      <c r="DG521" s="33" t="e">
        <f t="shared" si="138"/>
        <v>#VALUE!</v>
      </c>
      <c r="DH521" s="53" t="e">
        <f t="shared" si="139"/>
        <v>#VALUE!</v>
      </c>
    </row>
    <row r="522" spans="1:112">
      <c r="A522" s="28">
        <v>422</v>
      </c>
      <c r="B522" s="47" t="e">
        <f>'935'!B522</f>
        <v>#VALUE!</v>
      </c>
      <c r="C522" s="48" t="e">
        <f>OR('935'!E522&lt;&gt;"VOID",'935'!F522&lt;&gt;"VOID",'935'!G522&lt;&gt;"VOID")</f>
        <v>#VALUE!</v>
      </c>
      <c r="D522" s="32" t="e">
        <f>IF('935'!D522="VOID",0,'935'!D522*(1-'935'!X522/'11'!B$17))</f>
        <v>#VALUE!</v>
      </c>
      <c r="E522" s="32" t="e">
        <f>IF('935'!E522="VOID",0,'935'!E522*(1-'935'!X522/'11'!B$17))</f>
        <v>#VALUE!</v>
      </c>
      <c r="F522" s="32" t="e">
        <f>IF('935'!F522="VOID",0,'935'!F522*(1-'935'!X522/'11'!B$17))</f>
        <v>#VALUE!</v>
      </c>
      <c r="G522" s="32" t="e">
        <f>IF('935'!G522="VOID",0,'935'!G522*(1-'935'!X522/'11'!B$17))</f>
        <v>#VALUE!</v>
      </c>
      <c r="H522" s="49" t="e">
        <f t="shared" si="120"/>
        <v>#VALUE!</v>
      </c>
      <c r="I522" s="50" t="e">
        <f>MATCH('935'!J522,'913'!$B$6:$B$1205,0)</f>
        <v>#VALUE!</v>
      </c>
      <c r="J522" s="50" t="e">
        <f>MATCH(INDEX('913'!$D$6:$D$1205,I522),'913'!$B$6:$B$1205,0)</f>
        <v>#VALUE!</v>
      </c>
      <c r="K522" s="50" t="e">
        <f>MATCH(INDEX('913'!$D$6:$D$1205,J522),'913'!$B$6:$B$1205,0)</f>
        <v>#VALUE!</v>
      </c>
      <c r="L522" s="50" t="e">
        <f>MATCH(INDEX('913'!$D$6:$D$1205,K522),'913'!$B$6:$B$1205,0)</f>
        <v>#VALUE!</v>
      </c>
      <c r="M522" s="50" t="e">
        <f>MATCH(INDEX('913'!$D$6:$D$1205,L522),'913'!$B$6:$B$1205,0)</f>
        <v>#VALUE!</v>
      </c>
      <c r="N522" s="50" t="e">
        <f>MATCH(INDEX('913'!$D$6:$D$1205,M522),'913'!$B$6:$B$1205,0)</f>
        <v>#VALUE!</v>
      </c>
      <c r="O522" s="50" t="e">
        <f>MATCH(INDEX('913'!$D$6:$D$1205,N522),'913'!$B$6:$B$1205,0)</f>
        <v>#VALUE!</v>
      </c>
      <c r="P522" s="51" t="e">
        <f>MATCH(INDEX('913'!$D$6:$D$1205,O522),'913'!$B$6:$B$1205,0)</f>
        <v>#VALUE!</v>
      </c>
      <c r="Q522" s="37">
        <f>IF(ISNUMBER(I522),MAX(0,INDEX('913'!$E$6:$E$1205,I522)),0)</f>
        <v>0</v>
      </c>
      <c r="R522" s="37">
        <f>IF(ISNUMBER(J522),MAX(0,INDEX('913'!$E$6:$E$1205,J522)),0)</f>
        <v>0</v>
      </c>
      <c r="S522" s="37">
        <f>IF(ISNUMBER(K522),MAX(0,INDEX('913'!$E$6:$E$1205,K522)),0)</f>
        <v>0</v>
      </c>
      <c r="T522" s="37">
        <f>IF(ISNUMBER(L522),MAX(0,INDEX('913'!$E$6:$E$1205,L522)),0)</f>
        <v>0</v>
      </c>
      <c r="U522" s="37">
        <f>IF(ISNUMBER(M522),MAX(0,INDEX('913'!$E$6:$E$1205,M522)),0)</f>
        <v>0</v>
      </c>
      <c r="V522" s="37">
        <f>IF(ISNUMBER(N522),MAX(0,INDEX('913'!$E$6:$E$1205,N522)),0)</f>
        <v>0</v>
      </c>
      <c r="W522" s="37">
        <f>IF(ISNUMBER(O522),MAX(0,INDEX('913'!$E$6:$E$1205,O522)),0)</f>
        <v>0</v>
      </c>
      <c r="X522" s="52">
        <f>IF(ISNUMBER(P522),MAX(0,INDEX('913'!$E$6:$E$1205,P522)),0)</f>
        <v>0</v>
      </c>
      <c r="Y522" s="37">
        <f>IF(ISNUMBER(I522),MAX(0,INDEX('913'!$F$6:$F$1205,I522)),0)</f>
        <v>0</v>
      </c>
      <c r="Z522" s="37">
        <f>IF(ISNUMBER(J522),MAX(0,INDEX('913'!$F$6:$F$1205,J522)),0)</f>
        <v>0</v>
      </c>
      <c r="AA522" s="37">
        <f>IF(ISNUMBER(K522),MAX(0,INDEX('913'!$F$6:$F$1205,K522)),0)</f>
        <v>0</v>
      </c>
      <c r="AB522" s="37">
        <f>IF(ISNUMBER(L522),MAX(0,INDEX('913'!$F$6:$F$1205,L522)),0)</f>
        <v>0</v>
      </c>
      <c r="AC522" s="37">
        <f>IF(ISNUMBER(M522),MAX(0,INDEX('913'!$F$6:$F$1205,M522)),0)</f>
        <v>0</v>
      </c>
      <c r="AD522" s="37">
        <f>IF(ISNUMBER(N522),MAX(0,INDEX('913'!$F$6:$F$1205,N522)),0)</f>
        <v>0</v>
      </c>
      <c r="AE522" s="37">
        <f>IF(ISNUMBER(O522),MAX(0,INDEX('913'!$F$6:$F$1205,O522)),0)</f>
        <v>0</v>
      </c>
      <c r="AF522" s="37">
        <f>IF(ISNUMBER(P522),MAX(0,INDEX('913'!$F$6:$F$1205,P522)),0)</f>
        <v>0</v>
      </c>
      <c r="AG522" s="32">
        <f>IF(ISNUMBER(I522),SQRT(INDEX('913'!$I$6:$I$1205,I522)^2+INDEX('913'!$J$6:$J$1205,I522)^2),0)</f>
        <v>0</v>
      </c>
      <c r="AH522" s="32">
        <f>IF(ISNUMBER(J522),SQRT(INDEX('913'!$I$6:$I$1205,J522)^2+INDEX('913'!$J$6:$J$1205,J522)^2),0)</f>
        <v>0</v>
      </c>
      <c r="AI522" s="32">
        <f>IF(ISNUMBER(K522),SQRT(INDEX('913'!$I$6:$I$1205,K522)^2+INDEX('913'!$J$6:$J$1205,K522)^2),0)</f>
        <v>0</v>
      </c>
      <c r="AJ522" s="32">
        <f>IF(ISNUMBER(L522),SQRT(INDEX('913'!$I$6:$I$1205,L522)^2+INDEX('913'!$J$6:$J$1205,L522)^2),0)</f>
        <v>0</v>
      </c>
      <c r="AK522" s="32">
        <f>IF(ISNUMBER(M522),SQRT(INDEX('913'!$I$6:$I$1205,M522)^2+INDEX('913'!$J$6:$J$1205,M522)^2),0)</f>
        <v>0</v>
      </c>
      <c r="AL522" s="32">
        <f>IF(ISNUMBER(N522),SQRT(INDEX('913'!$I$6:$I$1205,N522)^2+INDEX('913'!$J$6:$J$1205,N522)^2),0)</f>
        <v>0</v>
      </c>
      <c r="AM522" s="32">
        <f>IF(ISNUMBER(O522),SQRT(INDEX('913'!$I$6:$I$1205,O522)^2+INDEX('913'!$J$6:$J$1205,O522)^2),0)</f>
        <v>0</v>
      </c>
      <c r="AN522" s="49">
        <f>IF(ISNUMBER(P522),SQRT(INDEX('913'!$I$6:$I$1205,P522)^2+INDEX('913'!$J$6:$J$1205,P522)^2),0)</f>
        <v>0</v>
      </c>
      <c r="AO522" s="37">
        <f t="shared" si="121"/>
        <v>0</v>
      </c>
      <c r="AP522" s="37">
        <f t="shared" si="122"/>
        <v>0</v>
      </c>
      <c r="AQ522" s="33" t="e">
        <f>-100*'935'!W522*(AO522+AP522)/'11'!C$17</f>
        <v>#VALUE!</v>
      </c>
      <c r="AR522" s="37" t="e">
        <f t="shared" si="123"/>
        <v>#VALUE!</v>
      </c>
      <c r="AS522" s="52" t="e">
        <f t="shared" si="124"/>
        <v>#VALUE!</v>
      </c>
      <c r="AT522" s="32" t="e">
        <f>IF('935'!C522="VOID",0,('935'!C522*(1-'935'!X522/'11'!B$17)))</f>
        <v>#VALUE!</v>
      </c>
      <c r="AU522" s="52" t="e">
        <f>'935'!Q522*(1-'935'!Y522/'11'!C$17)/(1-'935'!X522/'11'!B$17)</f>
        <v>#VALUE!</v>
      </c>
      <c r="AV522" s="37" t="e">
        <f>INDEX('DNO totals'!$B$57:$G$57,IF('935'!K522,IF(MOD('935'!K522,1000),IF(MOD('935'!K522,100),IF(MOD('935'!K522,10),IF(MOD('935'!K522,1000)=1,6,5),4),3),2),1))</f>
        <v>#VALUE!</v>
      </c>
      <c r="AW522" s="52" t="e">
        <f t="shared" si="125"/>
        <v>#VALUE!</v>
      </c>
      <c r="AX522" s="32" t="e">
        <f>IF('935'!V522="VOID",0,'935'!V522*(1-'935'!X522/'11'!B$17))</f>
        <v>#VALUE!</v>
      </c>
      <c r="AY522" s="33" t="e">
        <f>IF(H522,-100*'Charging rates'!B$10/'11'!B$17*AX522/H522,0)</f>
        <v>#VALUE!</v>
      </c>
      <c r="AZ522" s="33" t="e">
        <f>IF(C522,'DNO totals'!B$41,0)</f>
        <v>#VALUE!</v>
      </c>
      <c r="BA522" s="33" t="e">
        <f t="shared" si="126"/>
        <v>#VALUE!</v>
      </c>
      <c r="BB522" s="33" t="e">
        <f t="shared" si="127"/>
        <v>#VALUE!</v>
      </c>
      <c r="BC522" s="53" t="e">
        <f t="shared" si="128"/>
        <v>#VALUE!</v>
      </c>
      <c r="BD522" s="32" t="e">
        <f>IF(AT522,'935'!H522*AT522/(AT522+D522+H522),0)</f>
        <v>#VALUE!</v>
      </c>
      <c r="BE522" s="32" t="e">
        <f>IF(H522,'935'!H522*H522/(AT522+D522+H522),0)</f>
        <v>#VALUE!</v>
      </c>
      <c r="BF522" s="32" t="e">
        <f>BD522*(1-'935'!X522/'11'!B$17)</f>
        <v>#VALUE!</v>
      </c>
      <c r="BG522" s="49" t="e">
        <f>BE522*(1-'935'!X522/'11'!B$17)</f>
        <v>#VALUE!</v>
      </c>
      <c r="BH522" s="52" t="e">
        <f>AV522*Parameters!B$6</f>
        <v>#VALUE!</v>
      </c>
      <c r="BI522" s="37" t="e">
        <f>IF('935'!$K522=1000,'Charging rates'!$C$38*$BH522/(1+'DNO totals'!$C$99)*'935'!$L522,0)</f>
        <v>#VALUE!</v>
      </c>
      <c r="BJ522" s="37" t="e">
        <f>IF(MOD('935'!$K522,1000)=100,'Charging rates'!$D$38*$BH522/(1+'DNO totals'!$D$99)*'935'!$M522,0)</f>
        <v>#VALUE!</v>
      </c>
      <c r="BK522" s="37" t="e">
        <f>IF(MOD('935'!$K522,100)=10,'Charging rates'!$E$38*$BH522/(1+'DNO totals'!$E$99)*'935'!$N522,0)</f>
        <v>#VALUE!</v>
      </c>
      <c r="BL522" s="37" t="e">
        <f>IF(AND(MOD('935'!$K522,10)&gt;0,MOD('935'!$K522,1000)&gt;1),'Charging rates'!$F$38*$BH522/(1+'DNO totals'!$F$99)*'935'!$O522,0)</f>
        <v>#VALUE!</v>
      </c>
      <c r="BM522" s="37" t="e">
        <f>IF(MOD('935'!$K522,1000)=1,'Charging rates'!$G$38*$BH522/(1+'DNO totals'!$G$99)*'935'!$P522,0)</f>
        <v>#VALUE!</v>
      </c>
      <c r="BN522" s="52" t="e">
        <f t="shared" si="129"/>
        <v>#VALUE!</v>
      </c>
      <c r="BO522" s="37" t="e">
        <f>IF('935'!$K522&gt;1000,'Charging rates'!$C$38*$AW522*'935'!$L522,0)</f>
        <v>#VALUE!</v>
      </c>
      <c r="BP522" s="37" t="e">
        <f>IF(MOD('935'!$K522,1000)&gt;100,'Charging rates'!$D$38*$AW522*'935'!$M522,0)</f>
        <v>#VALUE!</v>
      </c>
      <c r="BQ522" s="37" t="e">
        <f>IF(MOD('935'!$K522,100)&gt;10,'Charging rates'!$E$38*$AW522*'935'!$N522,0)</f>
        <v>#VALUE!</v>
      </c>
      <c r="BR522" s="52" t="e">
        <f t="shared" si="130"/>
        <v>#VALUE!</v>
      </c>
      <c r="BS522" s="48" t="e">
        <f>'935'!C522&lt;&gt;"VOID"</f>
        <v>#VALUE!</v>
      </c>
      <c r="BT522" s="33" t="e">
        <f>IF(BS522,(100/'11'!B$17*BD522*((1-'935'!I522)*'Charging rates'!B$51+'Charging rates'!B$63)),0)</f>
        <v>#VALUE!</v>
      </c>
      <c r="BU522" s="33" t="e">
        <f>100/'11'!B$17*BG522*('Charging rates'!B$51+'Charging rates'!B$63)</f>
        <v>#VALUE!</v>
      </c>
      <c r="BV522" s="33" t="e">
        <f>100/'11'!B$17*BE522*('Charging rates'!B$51+'Charging rates'!B$63)</f>
        <v>#VALUE!</v>
      </c>
      <c r="BW522" s="53" t="e">
        <f t="shared" si="131"/>
        <v>#VALUE!</v>
      </c>
      <c r="BX522" s="32" t="e">
        <f>AT522-('935'!T522*(1-'935'!X522/'11'!B$17))</f>
        <v>#VALUE!</v>
      </c>
      <c r="BY522" s="32">
        <f>0-IF(ISNUMBER(I522),INDEX('913'!$I$6:$I$1205,I522),0)-IF(ISNUMBER(J522),INDEX('913'!$I$6:$I$1205,J522),0)-IF(ISNUMBER(K522),INDEX('913'!$I$6:$I$1205,K522),0)-IF(ISNUMBER(L522),INDEX('913'!$I$6:$I$1205,L522),0)-IF(ISNUMBER(M522),INDEX('913'!$I$6:$I$1205,M522),0)-IF(ISNUMBER(N522),INDEX('913'!$I$6:$I$1205,N522),0)-IF(ISNUMBER(O522),INDEX('913'!$I$6:$I$1205,O522),0)-IF(ISNUMBER(P522),INDEX('913'!$I$6:$I$1205,P522),0)</f>
        <v>0</v>
      </c>
      <c r="BZ522" s="37">
        <f>IF(BY522=0,1,MAX(1,SQRT(BY522^2+(IF(ISNUMBER(I522),INDEX('913'!$J$6:$J$1205,I522),0)+IF(ISNUMBER(J522),INDEX('913'!$J$6:$J$1205,J522),0)+IF(ISNUMBER(K522),INDEX('913'!$J$6:$J$1205,K522),0)+IF(ISNUMBER(L522),INDEX('913'!$J$6:$J$1205,L522),0)+IF(ISNUMBER(M522),INDEX('913'!$J$6:$J$1205,M522),0)+IF(ISNUMBER(N522),INDEX('913'!$J$6:$J$1205,N522),0)+IF(ISNUMBER(O522),INDEX('913'!$J$6:$J$1205,O522),0)+IF(ISNUMBER(P522),INDEX('913'!$J$6:$J$1205,P522),0))^2)/BY522))</f>
        <v>1</v>
      </c>
      <c r="CA522" s="33" t="e">
        <f>100*AO522/'11'!B$17</f>
        <v>#VALUE!</v>
      </c>
      <c r="CB522" s="37" t="e">
        <f>100*(AP522*BZ522)/'11'!C$17</f>
        <v>#VALUE!</v>
      </c>
      <c r="CC522" s="37" t="e">
        <f t="shared" si="132"/>
        <v>#VALUE!</v>
      </c>
      <c r="CD522" s="33" t="e">
        <f t="shared" si="133"/>
        <v>#VALUE!</v>
      </c>
      <c r="CE522" s="54" t="e">
        <f>'11'!C$17-'935'!Y522</f>
        <v>#VALUE!</v>
      </c>
      <c r="CF522" s="37" t="e">
        <f>MAX('DNO totals'!B$312+0,MIN('935'!L522+0,'DNO totals'!B$304+0))</f>
        <v>#VALUE!</v>
      </c>
      <c r="CG522" s="37" t="e">
        <f>MAX('DNO totals'!C$312+0,MIN('935'!M522+0,'DNO totals'!C$304+0))</f>
        <v>#VALUE!</v>
      </c>
      <c r="CH522" s="37" t="e">
        <f>MAX('DNO totals'!D$312+0,MIN('935'!N522+0,'DNO totals'!D$304+0))</f>
        <v>#VALUE!</v>
      </c>
      <c r="CI522" s="37" t="e">
        <f>MAX('DNO totals'!E$312+0,MIN('935'!O522+0,'DNO totals'!E$304+0))</f>
        <v>#VALUE!</v>
      </c>
      <c r="CJ522" s="52" t="e">
        <f>MAX('DNO totals'!F$312+0,MIN('935'!P522+0,'DNO totals'!F$304+0))</f>
        <v>#VALUE!</v>
      </c>
      <c r="CK522" s="37" t="e">
        <f>IF('935'!$K522=1000,'Charging rates'!$C$38*$BH522/(1+'DNO totals'!$C$99)*$CF522,0)</f>
        <v>#VALUE!</v>
      </c>
      <c r="CL522" s="37" t="e">
        <f>IF(MOD('935'!$K522,1000)=100,'Charging rates'!$D$38*$BH522/(1+'DNO totals'!$D$99)*$CG522,0)</f>
        <v>#VALUE!</v>
      </c>
      <c r="CM522" s="37" t="e">
        <f>IF(MOD('935'!$K522,100)=10,'Charging rates'!$E$38*$BH522/(1+'DNO totals'!$E$99)*$CH522,0)</f>
        <v>#VALUE!</v>
      </c>
      <c r="CN522" s="37" t="e">
        <f>IF(AND(MOD('935'!$K522,10)&gt;0,MOD('935'!$K522,1000)&gt;1),'Charging rates'!$F$38*$BH522/(1+'DNO totals'!$F$99)*$CI522,0)</f>
        <v>#VALUE!</v>
      </c>
      <c r="CO522" s="37" t="e">
        <f>IF(MOD('935'!$K522,1000)=1,'Charging rates'!$G$38*$BH522/(1+'DNO totals'!$G$99)*$CJ522,0)</f>
        <v>#VALUE!</v>
      </c>
      <c r="CP522" s="52" t="e">
        <f t="shared" si="134"/>
        <v>#VALUE!</v>
      </c>
      <c r="CQ522" s="37" t="e">
        <f>IF('935'!$K522&gt;1000,'Charging rates'!$C$38*$AW522*$CF522,0)</f>
        <v>#VALUE!</v>
      </c>
      <c r="CR522" s="37" t="e">
        <f>IF(MOD('935'!$K522,1000)&gt;100,'Charging rates'!$D$38*$AW522*$CG522,0)</f>
        <v>#VALUE!</v>
      </c>
      <c r="CS522" s="37" t="e">
        <f>IF(MOD('935'!$K522,100)&gt;10,'Charging rates'!$E$38*$AW522*$CH522,0)</f>
        <v>#VALUE!</v>
      </c>
      <c r="CT522" s="52" t="e">
        <f t="shared" si="135"/>
        <v>#VALUE!</v>
      </c>
      <c r="CU522" s="33" t="e">
        <f>100*(AP522*'935'!Q522*BZ522)/'11'!B$17</f>
        <v>#VALUE!</v>
      </c>
      <c r="CV522" s="33" t="e">
        <f>100/'11'!B$17*'Charging rates'!B$10*AW522</f>
        <v>#VALUE!</v>
      </c>
      <c r="CW522" s="33" t="e">
        <f>IF(AT522=0,0,(1-BX522/AT522)*(CA522+IF('935'!Q522=0,0,(CB522*'935'!Q522*('11'!C$17-'935'!Y522)/('11'!B$17-'935'!X522)))))</f>
        <v>#VALUE!</v>
      </c>
      <c r="CX522" s="33" t="e">
        <f t="shared" si="136"/>
        <v>#VALUE!</v>
      </c>
      <c r="CY522" s="49" t="e">
        <f t="shared" si="137"/>
        <v>#VALUE!</v>
      </c>
      <c r="CZ522" s="32" t="e">
        <f>AT522*(Parameters!B$21+AU522)*IF('DNO totals'!B$323&lt;0,1,'935'!S522)</f>
        <v>#VALUE!</v>
      </c>
      <c r="DA522" s="52" t="e">
        <f>IF('DNO totals'!B$323&lt;0,1,'935'!S522)*(Parameters!B$21+AU522)</f>
        <v>#VALUE!</v>
      </c>
      <c r="DB522" s="37" t="e">
        <f>CX522+'Charging rates'!B$106*DA522*100/'11'!B$17</f>
        <v>#VALUE!</v>
      </c>
      <c r="DC522" s="37" t="e">
        <f>DB522+'Charging rates'!B$116*(Parameters!B$21+AU522)*100/'11'!B$17*IF('DNO totals'!B$323&lt;0,1,'935'!S522)</f>
        <v>#VALUE!</v>
      </c>
      <c r="DD522" s="37" t="e">
        <f>'Charging rates'!B$97*(CP522+CT522)*100/'11'!B$17</f>
        <v>#VALUE!</v>
      </c>
      <c r="DE522" s="33" t="e">
        <f>MAX(0-(CB522*AU522*'11'!C$17/'11'!B$17),DC522+DD522)</f>
        <v>#VALUE!</v>
      </c>
      <c r="DF522" s="37" t="e">
        <f>IF(BS522,IF(AU522=0,CC522,MAX(0,MIN(CC522,CC522+(DE522/'935'!Q522*('11'!B$17-'935'!X522)/('11'!C$17-'935'!Y522))))),0)</f>
        <v>#VALUE!</v>
      </c>
      <c r="DG522" s="33" t="e">
        <f t="shared" si="138"/>
        <v>#VALUE!</v>
      </c>
      <c r="DH522" s="53" t="e">
        <f t="shared" si="139"/>
        <v>#VALUE!</v>
      </c>
    </row>
    <row r="523" spans="1:112">
      <c r="A523" s="28">
        <v>423</v>
      </c>
      <c r="B523" s="47" t="e">
        <f>'935'!B523</f>
        <v>#VALUE!</v>
      </c>
      <c r="C523" s="48" t="e">
        <f>OR('935'!E523&lt;&gt;"VOID",'935'!F523&lt;&gt;"VOID",'935'!G523&lt;&gt;"VOID")</f>
        <v>#VALUE!</v>
      </c>
      <c r="D523" s="32" t="e">
        <f>IF('935'!D523="VOID",0,'935'!D523*(1-'935'!X523/'11'!B$17))</f>
        <v>#VALUE!</v>
      </c>
      <c r="E523" s="32" t="e">
        <f>IF('935'!E523="VOID",0,'935'!E523*(1-'935'!X523/'11'!B$17))</f>
        <v>#VALUE!</v>
      </c>
      <c r="F523" s="32" t="e">
        <f>IF('935'!F523="VOID",0,'935'!F523*(1-'935'!X523/'11'!B$17))</f>
        <v>#VALUE!</v>
      </c>
      <c r="G523" s="32" t="e">
        <f>IF('935'!G523="VOID",0,'935'!G523*(1-'935'!X523/'11'!B$17))</f>
        <v>#VALUE!</v>
      </c>
      <c r="H523" s="49" t="e">
        <f t="shared" si="120"/>
        <v>#VALUE!</v>
      </c>
      <c r="I523" s="50" t="e">
        <f>MATCH('935'!J523,'913'!$B$6:$B$1205,0)</f>
        <v>#VALUE!</v>
      </c>
      <c r="J523" s="50" t="e">
        <f>MATCH(INDEX('913'!$D$6:$D$1205,I523),'913'!$B$6:$B$1205,0)</f>
        <v>#VALUE!</v>
      </c>
      <c r="K523" s="50" t="e">
        <f>MATCH(INDEX('913'!$D$6:$D$1205,J523),'913'!$B$6:$B$1205,0)</f>
        <v>#VALUE!</v>
      </c>
      <c r="L523" s="50" t="e">
        <f>MATCH(INDEX('913'!$D$6:$D$1205,K523),'913'!$B$6:$B$1205,0)</f>
        <v>#VALUE!</v>
      </c>
      <c r="M523" s="50" t="e">
        <f>MATCH(INDEX('913'!$D$6:$D$1205,L523),'913'!$B$6:$B$1205,0)</f>
        <v>#VALUE!</v>
      </c>
      <c r="N523" s="50" t="e">
        <f>MATCH(INDEX('913'!$D$6:$D$1205,M523),'913'!$B$6:$B$1205,0)</f>
        <v>#VALUE!</v>
      </c>
      <c r="O523" s="50" t="e">
        <f>MATCH(INDEX('913'!$D$6:$D$1205,N523),'913'!$B$6:$B$1205,0)</f>
        <v>#VALUE!</v>
      </c>
      <c r="P523" s="51" t="e">
        <f>MATCH(INDEX('913'!$D$6:$D$1205,O523),'913'!$B$6:$B$1205,0)</f>
        <v>#VALUE!</v>
      </c>
      <c r="Q523" s="37">
        <f>IF(ISNUMBER(I523),MAX(0,INDEX('913'!$E$6:$E$1205,I523)),0)</f>
        <v>0</v>
      </c>
      <c r="R523" s="37">
        <f>IF(ISNUMBER(J523),MAX(0,INDEX('913'!$E$6:$E$1205,J523)),0)</f>
        <v>0</v>
      </c>
      <c r="S523" s="37">
        <f>IF(ISNUMBER(K523),MAX(0,INDEX('913'!$E$6:$E$1205,K523)),0)</f>
        <v>0</v>
      </c>
      <c r="T523" s="37">
        <f>IF(ISNUMBER(L523),MAX(0,INDEX('913'!$E$6:$E$1205,L523)),0)</f>
        <v>0</v>
      </c>
      <c r="U523" s="37">
        <f>IF(ISNUMBER(M523),MAX(0,INDEX('913'!$E$6:$E$1205,M523)),0)</f>
        <v>0</v>
      </c>
      <c r="V523" s="37">
        <f>IF(ISNUMBER(N523),MAX(0,INDEX('913'!$E$6:$E$1205,N523)),0)</f>
        <v>0</v>
      </c>
      <c r="W523" s="37">
        <f>IF(ISNUMBER(O523),MAX(0,INDEX('913'!$E$6:$E$1205,O523)),0)</f>
        <v>0</v>
      </c>
      <c r="X523" s="52">
        <f>IF(ISNUMBER(P523),MAX(0,INDEX('913'!$E$6:$E$1205,P523)),0)</f>
        <v>0</v>
      </c>
      <c r="Y523" s="37">
        <f>IF(ISNUMBER(I523),MAX(0,INDEX('913'!$F$6:$F$1205,I523)),0)</f>
        <v>0</v>
      </c>
      <c r="Z523" s="37">
        <f>IF(ISNUMBER(J523),MAX(0,INDEX('913'!$F$6:$F$1205,J523)),0)</f>
        <v>0</v>
      </c>
      <c r="AA523" s="37">
        <f>IF(ISNUMBER(K523),MAX(0,INDEX('913'!$F$6:$F$1205,K523)),0)</f>
        <v>0</v>
      </c>
      <c r="AB523" s="37">
        <f>IF(ISNUMBER(L523),MAX(0,INDEX('913'!$F$6:$F$1205,L523)),0)</f>
        <v>0</v>
      </c>
      <c r="AC523" s="37">
        <f>IF(ISNUMBER(M523),MAX(0,INDEX('913'!$F$6:$F$1205,M523)),0)</f>
        <v>0</v>
      </c>
      <c r="AD523" s="37">
        <f>IF(ISNUMBER(N523),MAX(0,INDEX('913'!$F$6:$F$1205,N523)),0)</f>
        <v>0</v>
      </c>
      <c r="AE523" s="37">
        <f>IF(ISNUMBER(O523),MAX(0,INDEX('913'!$F$6:$F$1205,O523)),0)</f>
        <v>0</v>
      </c>
      <c r="AF523" s="37">
        <f>IF(ISNUMBER(P523),MAX(0,INDEX('913'!$F$6:$F$1205,P523)),0)</f>
        <v>0</v>
      </c>
      <c r="AG523" s="32">
        <f>IF(ISNUMBER(I523),SQRT(INDEX('913'!$I$6:$I$1205,I523)^2+INDEX('913'!$J$6:$J$1205,I523)^2),0)</f>
        <v>0</v>
      </c>
      <c r="AH523" s="32">
        <f>IF(ISNUMBER(J523),SQRT(INDEX('913'!$I$6:$I$1205,J523)^2+INDEX('913'!$J$6:$J$1205,J523)^2),0)</f>
        <v>0</v>
      </c>
      <c r="AI523" s="32">
        <f>IF(ISNUMBER(K523),SQRT(INDEX('913'!$I$6:$I$1205,K523)^2+INDEX('913'!$J$6:$J$1205,K523)^2),0)</f>
        <v>0</v>
      </c>
      <c r="AJ523" s="32">
        <f>IF(ISNUMBER(L523),SQRT(INDEX('913'!$I$6:$I$1205,L523)^2+INDEX('913'!$J$6:$J$1205,L523)^2),0)</f>
        <v>0</v>
      </c>
      <c r="AK523" s="32">
        <f>IF(ISNUMBER(M523),SQRT(INDEX('913'!$I$6:$I$1205,M523)^2+INDEX('913'!$J$6:$J$1205,M523)^2),0)</f>
        <v>0</v>
      </c>
      <c r="AL523" s="32">
        <f>IF(ISNUMBER(N523),SQRT(INDEX('913'!$I$6:$I$1205,N523)^2+INDEX('913'!$J$6:$J$1205,N523)^2),0)</f>
        <v>0</v>
      </c>
      <c r="AM523" s="32">
        <f>IF(ISNUMBER(O523),SQRT(INDEX('913'!$I$6:$I$1205,O523)^2+INDEX('913'!$J$6:$J$1205,O523)^2),0)</f>
        <v>0</v>
      </c>
      <c r="AN523" s="49">
        <f>IF(ISNUMBER(P523),SQRT(INDEX('913'!$I$6:$I$1205,P523)^2+INDEX('913'!$J$6:$J$1205,P523)^2),0)</f>
        <v>0</v>
      </c>
      <c r="AO523" s="37">
        <f t="shared" si="121"/>
        <v>0</v>
      </c>
      <c r="AP523" s="37">
        <f t="shared" si="122"/>
        <v>0</v>
      </c>
      <c r="AQ523" s="33" t="e">
        <f>-100*'935'!W523*(AO523+AP523)/'11'!C$17</f>
        <v>#VALUE!</v>
      </c>
      <c r="AR523" s="37" t="e">
        <f t="shared" si="123"/>
        <v>#VALUE!</v>
      </c>
      <c r="AS523" s="52" t="e">
        <f t="shared" si="124"/>
        <v>#VALUE!</v>
      </c>
      <c r="AT523" s="32" t="e">
        <f>IF('935'!C523="VOID",0,('935'!C523*(1-'935'!X523/'11'!B$17)))</f>
        <v>#VALUE!</v>
      </c>
      <c r="AU523" s="52" t="e">
        <f>'935'!Q523*(1-'935'!Y523/'11'!C$17)/(1-'935'!X523/'11'!B$17)</f>
        <v>#VALUE!</v>
      </c>
      <c r="AV523" s="37" t="e">
        <f>INDEX('DNO totals'!$B$57:$G$57,IF('935'!K523,IF(MOD('935'!K523,1000),IF(MOD('935'!K523,100),IF(MOD('935'!K523,10),IF(MOD('935'!K523,1000)=1,6,5),4),3),2),1))</f>
        <v>#VALUE!</v>
      </c>
      <c r="AW523" s="52" t="e">
        <f t="shared" si="125"/>
        <v>#VALUE!</v>
      </c>
      <c r="AX523" s="32" t="e">
        <f>IF('935'!V523="VOID",0,'935'!V523*(1-'935'!X523/'11'!B$17))</f>
        <v>#VALUE!</v>
      </c>
      <c r="AY523" s="33" t="e">
        <f>IF(H523,-100*'Charging rates'!B$10/'11'!B$17*AX523/H523,0)</f>
        <v>#VALUE!</v>
      </c>
      <c r="AZ523" s="33" t="e">
        <f>IF(C523,'DNO totals'!B$41,0)</f>
        <v>#VALUE!</v>
      </c>
      <c r="BA523" s="33" t="e">
        <f t="shared" si="126"/>
        <v>#VALUE!</v>
      </c>
      <c r="BB523" s="33" t="e">
        <f t="shared" si="127"/>
        <v>#VALUE!</v>
      </c>
      <c r="BC523" s="53" t="e">
        <f t="shared" si="128"/>
        <v>#VALUE!</v>
      </c>
      <c r="BD523" s="32" t="e">
        <f>IF(AT523,'935'!H523*AT523/(AT523+D523+H523),0)</f>
        <v>#VALUE!</v>
      </c>
      <c r="BE523" s="32" t="e">
        <f>IF(H523,'935'!H523*H523/(AT523+D523+H523),0)</f>
        <v>#VALUE!</v>
      </c>
      <c r="BF523" s="32" t="e">
        <f>BD523*(1-'935'!X523/'11'!B$17)</f>
        <v>#VALUE!</v>
      </c>
      <c r="BG523" s="49" t="e">
        <f>BE523*(1-'935'!X523/'11'!B$17)</f>
        <v>#VALUE!</v>
      </c>
      <c r="BH523" s="52" t="e">
        <f>AV523*Parameters!B$6</f>
        <v>#VALUE!</v>
      </c>
      <c r="BI523" s="37" t="e">
        <f>IF('935'!$K523=1000,'Charging rates'!$C$38*$BH523/(1+'DNO totals'!$C$99)*'935'!$L523,0)</f>
        <v>#VALUE!</v>
      </c>
      <c r="BJ523" s="37" t="e">
        <f>IF(MOD('935'!$K523,1000)=100,'Charging rates'!$D$38*$BH523/(1+'DNO totals'!$D$99)*'935'!$M523,0)</f>
        <v>#VALUE!</v>
      </c>
      <c r="BK523" s="37" t="e">
        <f>IF(MOD('935'!$K523,100)=10,'Charging rates'!$E$38*$BH523/(1+'DNO totals'!$E$99)*'935'!$N523,0)</f>
        <v>#VALUE!</v>
      </c>
      <c r="BL523" s="37" t="e">
        <f>IF(AND(MOD('935'!$K523,10)&gt;0,MOD('935'!$K523,1000)&gt;1),'Charging rates'!$F$38*$BH523/(1+'DNO totals'!$F$99)*'935'!$O523,0)</f>
        <v>#VALUE!</v>
      </c>
      <c r="BM523" s="37" t="e">
        <f>IF(MOD('935'!$K523,1000)=1,'Charging rates'!$G$38*$BH523/(1+'DNO totals'!$G$99)*'935'!$P523,0)</f>
        <v>#VALUE!</v>
      </c>
      <c r="BN523" s="52" t="e">
        <f t="shared" si="129"/>
        <v>#VALUE!</v>
      </c>
      <c r="BO523" s="37" t="e">
        <f>IF('935'!$K523&gt;1000,'Charging rates'!$C$38*$AW523*'935'!$L523,0)</f>
        <v>#VALUE!</v>
      </c>
      <c r="BP523" s="37" t="e">
        <f>IF(MOD('935'!$K523,1000)&gt;100,'Charging rates'!$D$38*$AW523*'935'!$M523,0)</f>
        <v>#VALUE!</v>
      </c>
      <c r="BQ523" s="37" t="e">
        <f>IF(MOD('935'!$K523,100)&gt;10,'Charging rates'!$E$38*$AW523*'935'!$N523,0)</f>
        <v>#VALUE!</v>
      </c>
      <c r="BR523" s="52" t="e">
        <f t="shared" si="130"/>
        <v>#VALUE!</v>
      </c>
      <c r="BS523" s="48" t="e">
        <f>'935'!C523&lt;&gt;"VOID"</f>
        <v>#VALUE!</v>
      </c>
      <c r="BT523" s="33" t="e">
        <f>IF(BS523,(100/'11'!B$17*BD523*((1-'935'!I523)*'Charging rates'!B$51+'Charging rates'!B$63)),0)</f>
        <v>#VALUE!</v>
      </c>
      <c r="BU523" s="33" t="e">
        <f>100/'11'!B$17*BG523*('Charging rates'!B$51+'Charging rates'!B$63)</f>
        <v>#VALUE!</v>
      </c>
      <c r="BV523" s="33" t="e">
        <f>100/'11'!B$17*BE523*('Charging rates'!B$51+'Charging rates'!B$63)</f>
        <v>#VALUE!</v>
      </c>
      <c r="BW523" s="53" t="e">
        <f t="shared" si="131"/>
        <v>#VALUE!</v>
      </c>
      <c r="BX523" s="32" t="e">
        <f>AT523-('935'!T523*(1-'935'!X523/'11'!B$17))</f>
        <v>#VALUE!</v>
      </c>
      <c r="BY523" s="32">
        <f>0-IF(ISNUMBER(I523),INDEX('913'!$I$6:$I$1205,I523),0)-IF(ISNUMBER(J523),INDEX('913'!$I$6:$I$1205,J523),0)-IF(ISNUMBER(K523),INDEX('913'!$I$6:$I$1205,K523),0)-IF(ISNUMBER(L523),INDEX('913'!$I$6:$I$1205,L523),0)-IF(ISNUMBER(M523),INDEX('913'!$I$6:$I$1205,M523),0)-IF(ISNUMBER(N523),INDEX('913'!$I$6:$I$1205,N523),0)-IF(ISNUMBER(O523),INDEX('913'!$I$6:$I$1205,O523),0)-IF(ISNUMBER(P523),INDEX('913'!$I$6:$I$1205,P523),0)</f>
        <v>0</v>
      </c>
      <c r="BZ523" s="37">
        <f>IF(BY523=0,1,MAX(1,SQRT(BY523^2+(IF(ISNUMBER(I523),INDEX('913'!$J$6:$J$1205,I523),0)+IF(ISNUMBER(J523),INDEX('913'!$J$6:$J$1205,J523),0)+IF(ISNUMBER(K523),INDEX('913'!$J$6:$J$1205,K523),0)+IF(ISNUMBER(L523),INDEX('913'!$J$6:$J$1205,L523),0)+IF(ISNUMBER(M523),INDEX('913'!$J$6:$J$1205,M523),0)+IF(ISNUMBER(N523),INDEX('913'!$J$6:$J$1205,N523),0)+IF(ISNUMBER(O523),INDEX('913'!$J$6:$J$1205,O523),0)+IF(ISNUMBER(P523),INDEX('913'!$J$6:$J$1205,P523),0))^2)/BY523))</f>
        <v>1</v>
      </c>
      <c r="CA523" s="33" t="e">
        <f>100*AO523/'11'!B$17</f>
        <v>#VALUE!</v>
      </c>
      <c r="CB523" s="37" t="e">
        <f>100*(AP523*BZ523)/'11'!C$17</f>
        <v>#VALUE!</v>
      </c>
      <c r="CC523" s="37" t="e">
        <f t="shared" si="132"/>
        <v>#VALUE!</v>
      </c>
      <c r="CD523" s="33" t="e">
        <f t="shared" si="133"/>
        <v>#VALUE!</v>
      </c>
      <c r="CE523" s="54" t="e">
        <f>'11'!C$17-'935'!Y523</f>
        <v>#VALUE!</v>
      </c>
      <c r="CF523" s="37" t="e">
        <f>MAX('DNO totals'!B$312+0,MIN('935'!L523+0,'DNO totals'!B$304+0))</f>
        <v>#VALUE!</v>
      </c>
      <c r="CG523" s="37" t="e">
        <f>MAX('DNO totals'!C$312+0,MIN('935'!M523+0,'DNO totals'!C$304+0))</f>
        <v>#VALUE!</v>
      </c>
      <c r="CH523" s="37" t="e">
        <f>MAX('DNO totals'!D$312+0,MIN('935'!N523+0,'DNO totals'!D$304+0))</f>
        <v>#VALUE!</v>
      </c>
      <c r="CI523" s="37" t="e">
        <f>MAX('DNO totals'!E$312+0,MIN('935'!O523+0,'DNO totals'!E$304+0))</f>
        <v>#VALUE!</v>
      </c>
      <c r="CJ523" s="52" t="e">
        <f>MAX('DNO totals'!F$312+0,MIN('935'!P523+0,'DNO totals'!F$304+0))</f>
        <v>#VALUE!</v>
      </c>
      <c r="CK523" s="37" t="e">
        <f>IF('935'!$K523=1000,'Charging rates'!$C$38*$BH523/(1+'DNO totals'!$C$99)*$CF523,0)</f>
        <v>#VALUE!</v>
      </c>
      <c r="CL523" s="37" t="e">
        <f>IF(MOD('935'!$K523,1000)=100,'Charging rates'!$D$38*$BH523/(1+'DNO totals'!$D$99)*$CG523,0)</f>
        <v>#VALUE!</v>
      </c>
      <c r="CM523" s="37" t="e">
        <f>IF(MOD('935'!$K523,100)=10,'Charging rates'!$E$38*$BH523/(1+'DNO totals'!$E$99)*$CH523,0)</f>
        <v>#VALUE!</v>
      </c>
      <c r="CN523" s="37" t="e">
        <f>IF(AND(MOD('935'!$K523,10)&gt;0,MOD('935'!$K523,1000)&gt;1),'Charging rates'!$F$38*$BH523/(1+'DNO totals'!$F$99)*$CI523,0)</f>
        <v>#VALUE!</v>
      </c>
      <c r="CO523" s="37" t="e">
        <f>IF(MOD('935'!$K523,1000)=1,'Charging rates'!$G$38*$BH523/(1+'DNO totals'!$G$99)*$CJ523,0)</f>
        <v>#VALUE!</v>
      </c>
      <c r="CP523" s="52" t="e">
        <f t="shared" si="134"/>
        <v>#VALUE!</v>
      </c>
      <c r="CQ523" s="37" t="e">
        <f>IF('935'!$K523&gt;1000,'Charging rates'!$C$38*$AW523*$CF523,0)</f>
        <v>#VALUE!</v>
      </c>
      <c r="CR523" s="37" t="e">
        <f>IF(MOD('935'!$K523,1000)&gt;100,'Charging rates'!$D$38*$AW523*$CG523,0)</f>
        <v>#VALUE!</v>
      </c>
      <c r="CS523" s="37" t="e">
        <f>IF(MOD('935'!$K523,100)&gt;10,'Charging rates'!$E$38*$AW523*$CH523,0)</f>
        <v>#VALUE!</v>
      </c>
      <c r="CT523" s="52" t="e">
        <f t="shared" si="135"/>
        <v>#VALUE!</v>
      </c>
      <c r="CU523" s="33" t="e">
        <f>100*(AP523*'935'!Q523*BZ523)/'11'!B$17</f>
        <v>#VALUE!</v>
      </c>
      <c r="CV523" s="33" t="e">
        <f>100/'11'!B$17*'Charging rates'!B$10*AW523</f>
        <v>#VALUE!</v>
      </c>
      <c r="CW523" s="33" t="e">
        <f>IF(AT523=0,0,(1-BX523/AT523)*(CA523+IF('935'!Q523=0,0,(CB523*'935'!Q523*('11'!C$17-'935'!Y523)/('11'!B$17-'935'!X523)))))</f>
        <v>#VALUE!</v>
      </c>
      <c r="CX523" s="33" t="e">
        <f t="shared" si="136"/>
        <v>#VALUE!</v>
      </c>
      <c r="CY523" s="49" t="e">
        <f t="shared" si="137"/>
        <v>#VALUE!</v>
      </c>
      <c r="CZ523" s="32" t="e">
        <f>AT523*(Parameters!B$21+AU523)*IF('DNO totals'!B$323&lt;0,1,'935'!S523)</f>
        <v>#VALUE!</v>
      </c>
      <c r="DA523" s="52" t="e">
        <f>IF('DNO totals'!B$323&lt;0,1,'935'!S523)*(Parameters!B$21+AU523)</f>
        <v>#VALUE!</v>
      </c>
      <c r="DB523" s="37" t="e">
        <f>CX523+'Charging rates'!B$106*DA523*100/'11'!B$17</f>
        <v>#VALUE!</v>
      </c>
      <c r="DC523" s="37" t="e">
        <f>DB523+'Charging rates'!B$116*(Parameters!B$21+AU523)*100/'11'!B$17*IF('DNO totals'!B$323&lt;0,1,'935'!S523)</f>
        <v>#VALUE!</v>
      </c>
      <c r="DD523" s="37" t="e">
        <f>'Charging rates'!B$97*(CP523+CT523)*100/'11'!B$17</f>
        <v>#VALUE!</v>
      </c>
      <c r="DE523" s="33" t="e">
        <f>MAX(0-(CB523*AU523*'11'!C$17/'11'!B$17),DC523+DD523)</f>
        <v>#VALUE!</v>
      </c>
      <c r="DF523" s="37" t="e">
        <f>IF(BS523,IF(AU523=0,CC523,MAX(0,MIN(CC523,CC523+(DE523/'935'!Q523*('11'!B$17-'935'!X523)/('11'!C$17-'935'!Y523))))),0)</f>
        <v>#VALUE!</v>
      </c>
      <c r="DG523" s="33" t="e">
        <f t="shared" si="138"/>
        <v>#VALUE!</v>
      </c>
      <c r="DH523" s="53" t="e">
        <f t="shared" si="139"/>
        <v>#VALUE!</v>
      </c>
    </row>
    <row r="524" spans="1:112">
      <c r="A524" s="28">
        <v>424</v>
      </c>
      <c r="B524" s="47" t="e">
        <f>'935'!B524</f>
        <v>#VALUE!</v>
      </c>
      <c r="C524" s="48" t="e">
        <f>OR('935'!E524&lt;&gt;"VOID",'935'!F524&lt;&gt;"VOID",'935'!G524&lt;&gt;"VOID")</f>
        <v>#VALUE!</v>
      </c>
      <c r="D524" s="32" t="e">
        <f>IF('935'!D524="VOID",0,'935'!D524*(1-'935'!X524/'11'!B$17))</f>
        <v>#VALUE!</v>
      </c>
      <c r="E524" s="32" t="e">
        <f>IF('935'!E524="VOID",0,'935'!E524*(1-'935'!X524/'11'!B$17))</f>
        <v>#VALUE!</v>
      </c>
      <c r="F524" s="32" t="e">
        <f>IF('935'!F524="VOID",0,'935'!F524*(1-'935'!X524/'11'!B$17))</f>
        <v>#VALUE!</v>
      </c>
      <c r="G524" s="32" t="e">
        <f>IF('935'!G524="VOID",0,'935'!G524*(1-'935'!X524/'11'!B$17))</f>
        <v>#VALUE!</v>
      </c>
      <c r="H524" s="49" t="e">
        <f t="shared" si="120"/>
        <v>#VALUE!</v>
      </c>
      <c r="I524" s="50" t="e">
        <f>MATCH('935'!J524,'913'!$B$6:$B$1205,0)</f>
        <v>#VALUE!</v>
      </c>
      <c r="J524" s="50" t="e">
        <f>MATCH(INDEX('913'!$D$6:$D$1205,I524),'913'!$B$6:$B$1205,0)</f>
        <v>#VALUE!</v>
      </c>
      <c r="K524" s="50" t="e">
        <f>MATCH(INDEX('913'!$D$6:$D$1205,J524),'913'!$B$6:$B$1205,0)</f>
        <v>#VALUE!</v>
      </c>
      <c r="L524" s="50" t="e">
        <f>MATCH(INDEX('913'!$D$6:$D$1205,K524),'913'!$B$6:$B$1205,0)</f>
        <v>#VALUE!</v>
      </c>
      <c r="M524" s="50" t="e">
        <f>MATCH(INDEX('913'!$D$6:$D$1205,L524),'913'!$B$6:$B$1205,0)</f>
        <v>#VALUE!</v>
      </c>
      <c r="N524" s="50" t="e">
        <f>MATCH(INDEX('913'!$D$6:$D$1205,M524),'913'!$B$6:$B$1205,0)</f>
        <v>#VALUE!</v>
      </c>
      <c r="O524" s="50" t="e">
        <f>MATCH(INDEX('913'!$D$6:$D$1205,N524),'913'!$B$6:$B$1205,0)</f>
        <v>#VALUE!</v>
      </c>
      <c r="P524" s="51" t="e">
        <f>MATCH(INDEX('913'!$D$6:$D$1205,O524),'913'!$B$6:$B$1205,0)</f>
        <v>#VALUE!</v>
      </c>
      <c r="Q524" s="37">
        <f>IF(ISNUMBER(I524),MAX(0,INDEX('913'!$E$6:$E$1205,I524)),0)</f>
        <v>0</v>
      </c>
      <c r="R524" s="37">
        <f>IF(ISNUMBER(J524),MAX(0,INDEX('913'!$E$6:$E$1205,J524)),0)</f>
        <v>0</v>
      </c>
      <c r="S524" s="37">
        <f>IF(ISNUMBER(K524),MAX(0,INDEX('913'!$E$6:$E$1205,K524)),0)</f>
        <v>0</v>
      </c>
      <c r="T524" s="37">
        <f>IF(ISNUMBER(L524),MAX(0,INDEX('913'!$E$6:$E$1205,L524)),0)</f>
        <v>0</v>
      </c>
      <c r="U524" s="37">
        <f>IF(ISNUMBER(M524),MAX(0,INDEX('913'!$E$6:$E$1205,M524)),0)</f>
        <v>0</v>
      </c>
      <c r="V524" s="37">
        <f>IF(ISNUMBER(N524),MAX(0,INDEX('913'!$E$6:$E$1205,N524)),0)</f>
        <v>0</v>
      </c>
      <c r="W524" s="37">
        <f>IF(ISNUMBER(O524),MAX(0,INDEX('913'!$E$6:$E$1205,O524)),0)</f>
        <v>0</v>
      </c>
      <c r="X524" s="52">
        <f>IF(ISNUMBER(P524),MAX(0,INDEX('913'!$E$6:$E$1205,P524)),0)</f>
        <v>0</v>
      </c>
      <c r="Y524" s="37">
        <f>IF(ISNUMBER(I524),MAX(0,INDEX('913'!$F$6:$F$1205,I524)),0)</f>
        <v>0</v>
      </c>
      <c r="Z524" s="37">
        <f>IF(ISNUMBER(J524),MAX(0,INDEX('913'!$F$6:$F$1205,J524)),0)</f>
        <v>0</v>
      </c>
      <c r="AA524" s="37">
        <f>IF(ISNUMBER(K524),MAX(0,INDEX('913'!$F$6:$F$1205,K524)),0)</f>
        <v>0</v>
      </c>
      <c r="AB524" s="37">
        <f>IF(ISNUMBER(L524),MAX(0,INDEX('913'!$F$6:$F$1205,L524)),0)</f>
        <v>0</v>
      </c>
      <c r="AC524" s="37">
        <f>IF(ISNUMBER(M524),MAX(0,INDEX('913'!$F$6:$F$1205,M524)),0)</f>
        <v>0</v>
      </c>
      <c r="AD524" s="37">
        <f>IF(ISNUMBER(N524),MAX(0,INDEX('913'!$F$6:$F$1205,N524)),0)</f>
        <v>0</v>
      </c>
      <c r="AE524" s="37">
        <f>IF(ISNUMBER(O524),MAX(0,INDEX('913'!$F$6:$F$1205,O524)),0)</f>
        <v>0</v>
      </c>
      <c r="AF524" s="37">
        <f>IF(ISNUMBER(P524),MAX(0,INDEX('913'!$F$6:$F$1205,P524)),0)</f>
        <v>0</v>
      </c>
      <c r="AG524" s="32">
        <f>IF(ISNUMBER(I524),SQRT(INDEX('913'!$I$6:$I$1205,I524)^2+INDEX('913'!$J$6:$J$1205,I524)^2),0)</f>
        <v>0</v>
      </c>
      <c r="AH524" s="32">
        <f>IF(ISNUMBER(J524),SQRT(INDEX('913'!$I$6:$I$1205,J524)^2+INDEX('913'!$J$6:$J$1205,J524)^2),0)</f>
        <v>0</v>
      </c>
      <c r="AI524" s="32">
        <f>IF(ISNUMBER(K524),SQRT(INDEX('913'!$I$6:$I$1205,K524)^2+INDEX('913'!$J$6:$J$1205,K524)^2),0)</f>
        <v>0</v>
      </c>
      <c r="AJ524" s="32">
        <f>IF(ISNUMBER(L524),SQRT(INDEX('913'!$I$6:$I$1205,L524)^2+INDEX('913'!$J$6:$J$1205,L524)^2),0)</f>
        <v>0</v>
      </c>
      <c r="AK524" s="32">
        <f>IF(ISNUMBER(M524),SQRT(INDEX('913'!$I$6:$I$1205,M524)^2+INDEX('913'!$J$6:$J$1205,M524)^2),0)</f>
        <v>0</v>
      </c>
      <c r="AL524" s="32">
        <f>IF(ISNUMBER(N524),SQRT(INDEX('913'!$I$6:$I$1205,N524)^2+INDEX('913'!$J$6:$J$1205,N524)^2),0)</f>
        <v>0</v>
      </c>
      <c r="AM524" s="32">
        <f>IF(ISNUMBER(O524),SQRT(INDEX('913'!$I$6:$I$1205,O524)^2+INDEX('913'!$J$6:$J$1205,O524)^2),0)</f>
        <v>0</v>
      </c>
      <c r="AN524" s="49">
        <f>IF(ISNUMBER(P524),SQRT(INDEX('913'!$I$6:$I$1205,P524)^2+INDEX('913'!$J$6:$J$1205,P524)^2),0)</f>
        <v>0</v>
      </c>
      <c r="AO524" s="37">
        <f t="shared" si="121"/>
        <v>0</v>
      </c>
      <c r="AP524" s="37">
        <f t="shared" si="122"/>
        <v>0</v>
      </c>
      <c r="AQ524" s="33" t="e">
        <f>-100*'935'!W524*(AO524+AP524)/'11'!C$17</f>
        <v>#VALUE!</v>
      </c>
      <c r="AR524" s="37" t="e">
        <f t="shared" si="123"/>
        <v>#VALUE!</v>
      </c>
      <c r="AS524" s="52" t="e">
        <f t="shared" si="124"/>
        <v>#VALUE!</v>
      </c>
      <c r="AT524" s="32" t="e">
        <f>IF('935'!C524="VOID",0,('935'!C524*(1-'935'!X524/'11'!B$17)))</f>
        <v>#VALUE!</v>
      </c>
      <c r="AU524" s="52" t="e">
        <f>'935'!Q524*(1-'935'!Y524/'11'!C$17)/(1-'935'!X524/'11'!B$17)</f>
        <v>#VALUE!</v>
      </c>
      <c r="AV524" s="37" t="e">
        <f>INDEX('DNO totals'!$B$57:$G$57,IF('935'!K524,IF(MOD('935'!K524,1000),IF(MOD('935'!K524,100),IF(MOD('935'!K524,10),IF(MOD('935'!K524,1000)=1,6,5),4),3),2),1))</f>
        <v>#VALUE!</v>
      </c>
      <c r="AW524" s="52" t="e">
        <f t="shared" si="125"/>
        <v>#VALUE!</v>
      </c>
      <c r="AX524" s="32" t="e">
        <f>IF('935'!V524="VOID",0,'935'!V524*(1-'935'!X524/'11'!B$17))</f>
        <v>#VALUE!</v>
      </c>
      <c r="AY524" s="33" t="e">
        <f>IF(H524,-100*'Charging rates'!B$10/'11'!B$17*AX524/H524,0)</f>
        <v>#VALUE!</v>
      </c>
      <c r="AZ524" s="33" t="e">
        <f>IF(C524,'DNO totals'!B$41,0)</f>
        <v>#VALUE!</v>
      </c>
      <c r="BA524" s="33" t="e">
        <f t="shared" si="126"/>
        <v>#VALUE!</v>
      </c>
      <c r="BB524" s="33" t="e">
        <f t="shared" si="127"/>
        <v>#VALUE!</v>
      </c>
      <c r="BC524" s="53" t="e">
        <f t="shared" si="128"/>
        <v>#VALUE!</v>
      </c>
      <c r="BD524" s="32" t="e">
        <f>IF(AT524,'935'!H524*AT524/(AT524+D524+H524),0)</f>
        <v>#VALUE!</v>
      </c>
      <c r="BE524" s="32" t="e">
        <f>IF(H524,'935'!H524*H524/(AT524+D524+H524),0)</f>
        <v>#VALUE!</v>
      </c>
      <c r="BF524" s="32" t="e">
        <f>BD524*(1-'935'!X524/'11'!B$17)</f>
        <v>#VALUE!</v>
      </c>
      <c r="BG524" s="49" t="e">
        <f>BE524*(1-'935'!X524/'11'!B$17)</f>
        <v>#VALUE!</v>
      </c>
      <c r="BH524" s="52" t="e">
        <f>AV524*Parameters!B$6</f>
        <v>#VALUE!</v>
      </c>
      <c r="BI524" s="37" t="e">
        <f>IF('935'!$K524=1000,'Charging rates'!$C$38*$BH524/(1+'DNO totals'!$C$99)*'935'!$L524,0)</f>
        <v>#VALUE!</v>
      </c>
      <c r="BJ524" s="37" t="e">
        <f>IF(MOD('935'!$K524,1000)=100,'Charging rates'!$D$38*$BH524/(1+'DNO totals'!$D$99)*'935'!$M524,0)</f>
        <v>#VALUE!</v>
      </c>
      <c r="BK524" s="37" t="e">
        <f>IF(MOD('935'!$K524,100)=10,'Charging rates'!$E$38*$BH524/(1+'DNO totals'!$E$99)*'935'!$N524,0)</f>
        <v>#VALUE!</v>
      </c>
      <c r="BL524" s="37" t="e">
        <f>IF(AND(MOD('935'!$K524,10)&gt;0,MOD('935'!$K524,1000)&gt;1),'Charging rates'!$F$38*$BH524/(1+'DNO totals'!$F$99)*'935'!$O524,0)</f>
        <v>#VALUE!</v>
      </c>
      <c r="BM524" s="37" t="e">
        <f>IF(MOD('935'!$K524,1000)=1,'Charging rates'!$G$38*$BH524/(1+'DNO totals'!$G$99)*'935'!$P524,0)</f>
        <v>#VALUE!</v>
      </c>
      <c r="BN524" s="52" t="e">
        <f t="shared" si="129"/>
        <v>#VALUE!</v>
      </c>
      <c r="BO524" s="37" t="e">
        <f>IF('935'!$K524&gt;1000,'Charging rates'!$C$38*$AW524*'935'!$L524,0)</f>
        <v>#VALUE!</v>
      </c>
      <c r="BP524" s="37" t="e">
        <f>IF(MOD('935'!$K524,1000)&gt;100,'Charging rates'!$D$38*$AW524*'935'!$M524,0)</f>
        <v>#VALUE!</v>
      </c>
      <c r="BQ524" s="37" t="e">
        <f>IF(MOD('935'!$K524,100)&gt;10,'Charging rates'!$E$38*$AW524*'935'!$N524,0)</f>
        <v>#VALUE!</v>
      </c>
      <c r="BR524" s="52" t="e">
        <f t="shared" si="130"/>
        <v>#VALUE!</v>
      </c>
      <c r="BS524" s="48" t="e">
        <f>'935'!C524&lt;&gt;"VOID"</f>
        <v>#VALUE!</v>
      </c>
      <c r="BT524" s="33" t="e">
        <f>IF(BS524,(100/'11'!B$17*BD524*((1-'935'!I524)*'Charging rates'!B$51+'Charging rates'!B$63)),0)</f>
        <v>#VALUE!</v>
      </c>
      <c r="BU524" s="33" t="e">
        <f>100/'11'!B$17*BG524*('Charging rates'!B$51+'Charging rates'!B$63)</f>
        <v>#VALUE!</v>
      </c>
      <c r="BV524" s="33" t="e">
        <f>100/'11'!B$17*BE524*('Charging rates'!B$51+'Charging rates'!B$63)</f>
        <v>#VALUE!</v>
      </c>
      <c r="BW524" s="53" t="e">
        <f t="shared" si="131"/>
        <v>#VALUE!</v>
      </c>
      <c r="BX524" s="32" t="e">
        <f>AT524-('935'!T524*(1-'935'!X524/'11'!B$17))</f>
        <v>#VALUE!</v>
      </c>
      <c r="BY524" s="32">
        <f>0-IF(ISNUMBER(I524),INDEX('913'!$I$6:$I$1205,I524),0)-IF(ISNUMBER(J524),INDEX('913'!$I$6:$I$1205,J524),0)-IF(ISNUMBER(K524),INDEX('913'!$I$6:$I$1205,K524),0)-IF(ISNUMBER(L524),INDEX('913'!$I$6:$I$1205,L524),0)-IF(ISNUMBER(M524),INDEX('913'!$I$6:$I$1205,M524),0)-IF(ISNUMBER(N524),INDEX('913'!$I$6:$I$1205,N524),0)-IF(ISNUMBER(O524),INDEX('913'!$I$6:$I$1205,O524),0)-IF(ISNUMBER(P524),INDEX('913'!$I$6:$I$1205,P524),0)</f>
        <v>0</v>
      </c>
      <c r="BZ524" s="37">
        <f>IF(BY524=0,1,MAX(1,SQRT(BY524^2+(IF(ISNUMBER(I524),INDEX('913'!$J$6:$J$1205,I524),0)+IF(ISNUMBER(J524),INDEX('913'!$J$6:$J$1205,J524),0)+IF(ISNUMBER(K524),INDEX('913'!$J$6:$J$1205,K524),0)+IF(ISNUMBER(L524),INDEX('913'!$J$6:$J$1205,L524),0)+IF(ISNUMBER(M524),INDEX('913'!$J$6:$J$1205,M524),0)+IF(ISNUMBER(N524),INDEX('913'!$J$6:$J$1205,N524),0)+IF(ISNUMBER(O524),INDEX('913'!$J$6:$J$1205,O524),0)+IF(ISNUMBER(P524),INDEX('913'!$J$6:$J$1205,P524),0))^2)/BY524))</f>
        <v>1</v>
      </c>
      <c r="CA524" s="33" t="e">
        <f>100*AO524/'11'!B$17</f>
        <v>#VALUE!</v>
      </c>
      <c r="CB524" s="37" t="e">
        <f>100*(AP524*BZ524)/'11'!C$17</f>
        <v>#VALUE!</v>
      </c>
      <c r="CC524" s="37" t="e">
        <f t="shared" si="132"/>
        <v>#VALUE!</v>
      </c>
      <c r="CD524" s="33" t="e">
        <f t="shared" si="133"/>
        <v>#VALUE!</v>
      </c>
      <c r="CE524" s="54" t="e">
        <f>'11'!C$17-'935'!Y524</f>
        <v>#VALUE!</v>
      </c>
      <c r="CF524" s="37" t="e">
        <f>MAX('DNO totals'!B$312+0,MIN('935'!L524+0,'DNO totals'!B$304+0))</f>
        <v>#VALUE!</v>
      </c>
      <c r="CG524" s="37" t="e">
        <f>MAX('DNO totals'!C$312+0,MIN('935'!M524+0,'DNO totals'!C$304+0))</f>
        <v>#VALUE!</v>
      </c>
      <c r="CH524" s="37" t="e">
        <f>MAX('DNO totals'!D$312+0,MIN('935'!N524+0,'DNO totals'!D$304+0))</f>
        <v>#VALUE!</v>
      </c>
      <c r="CI524" s="37" t="e">
        <f>MAX('DNO totals'!E$312+0,MIN('935'!O524+0,'DNO totals'!E$304+0))</f>
        <v>#VALUE!</v>
      </c>
      <c r="CJ524" s="52" t="e">
        <f>MAX('DNO totals'!F$312+0,MIN('935'!P524+0,'DNO totals'!F$304+0))</f>
        <v>#VALUE!</v>
      </c>
      <c r="CK524" s="37" t="e">
        <f>IF('935'!$K524=1000,'Charging rates'!$C$38*$BH524/(1+'DNO totals'!$C$99)*$CF524,0)</f>
        <v>#VALUE!</v>
      </c>
      <c r="CL524" s="37" t="e">
        <f>IF(MOD('935'!$K524,1000)=100,'Charging rates'!$D$38*$BH524/(1+'DNO totals'!$D$99)*$CG524,0)</f>
        <v>#VALUE!</v>
      </c>
      <c r="CM524" s="37" t="e">
        <f>IF(MOD('935'!$K524,100)=10,'Charging rates'!$E$38*$BH524/(1+'DNO totals'!$E$99)*$CH524,0)</f>
        <v>#VALUE!</v>
      </c>
      <c r="CN524" s="37" t="e">
        <f>IF(AND(MOD('935'!$K524,10)&gt;0,MOD('935'!$K524,1000)&gt;1),'Charging rates'!$F$38*$BH524/(1+'DNO totals'!$F$99)*$CI524,0)</f>
        <v>#VALUE!</v>
      </c>
      <c r="CO524" s="37" t="e">
        <f>IF(MOD('935'!$K524,1000)=1,'Charging rates'!$G$38*$BH524/(1+'DNO totals'!$G$99)*$CJ524,0)</f>
        <v>#VALUE!</v>
      </c>
      <c r="CP524" s="52" t="e">
        <f t="shared" si="134"/>
        <v>#VALUE!</v>
      </c>
      <c r="CQ524" s="37" t="e">
        <f>IF('935'!$K524&gt;1000,'Charging rates'!$C$38*$AW524*$CF524,0)</f>
        <v>#VALUE!</v>
      </c>
      <c r="CR524" s="37" t="e">
        <f>IF(MOD('935'!$K524,1000)&gt;100,'Charging rates'!$D$38*$AW524*$CG524,0)</f>
        <v>#VALUE!</v>
      </c>
      <c r="CS524" s="37" t="e">
        <f>IF(MOD('935'!$K524,100)&gt;10,'Charging rates'!$E$38*$AW524*$CH524,0)</f>
        <v>#VALUE!</v>
      </c>
      <c r="CT524" s="52" t="e">
        <f t="shared" si="135"/>
        <v>#VALUE!</v>
      </c>
      <c r="CU524" s="33" t="e">
        <f>100*(AP524*'935'!Q524*BZ524)/'11'!B$17</f>
        <v>#VALUE!</v>
      </c>
      <c r="CV524" s="33" t="e">
        <f>100/'11'!B$17*'Charging rates'!B$10*AW524</f>
        <v>#VALUE!</v>
      </c>
      <c r="CW524" s="33" t="e">
        <f>IF(AT524=0,0,(1-BX524/AT524)*(CA524+IF('935'!Q524=0,0,(CB524*'935'!Q524*('11'!C$17-'935'!Y524)/('11'!B$17-'935'!X524)))))</f>
        <v>#VALUE!</v>
      </c>
      <c r="CX524" s="33" t="e">
        <f t="shared" si="136"/>
        <v>#VALUE!</v>
      </c>
      <c r="CY524" s="49" t="e">
        <f t="shared" si="137"/>
        <v>#VALUE!</v>
      </c>
      <c r="CZ524" s="32" t="e">
        <f>AT524*(Parameters!B$21+AU524)*IF('DNO totals'!B$323&lt;0,1,'935'!S524)</f>
        <v>#VALUE!</v>
      </c>
      <c r="DA524" s="52" t="e">
        <f>IF('DNO totals'!B$323&lt;0,1,'935'!S524)*(Parameters!B$21+AU524)</f>
        <v>#VALUE!</v>
      </c>
      <c r="DB524" s="37" t="e">
        <f>CX524+'Charging rates'!B$106*DA524*100/'11'!B$17</f>
        <v>#VALUE!</v>
      </c>
      <c r="DC524" s="37" t="e">
        <f>DB524+'Charging rates'!B$116*(Parameters!B$21+AU524)*100/'11'!B$17*IF('DNO totals'!B$323&lt;0,1,'935'!S524)</f>
        <v>#VALUE!</v>
      </c>
      <c r="DD524" s="37" t="e">
        <f>'Charging rates'!B$97*(CP524+CT524)*100/'11'!B$17</f>
        <v>#VALUE!</v>
      </c>
      <c r="DE524" s="33" t="e">
        <f>MAX(0-(CB524*AU524*'11'!C$17/'11'!B$17),DC524+DD524)</f>
        <v>#VALUE!</v>
      </c>
      <c r="DF524" s="37" t="e">
        <f>IF(BS524,IF(AU524=0,CC524,MAX(0,MIN(CC524,CC524+(DE524/'935'!Q524*('11'!B$17-'935'!X524)/('11'!C$17-'935'!Y524))))),0)</f>
        <v>#VALUE!</v>
      </c>
      <c r="DG524" s="33" t="e">
        <f t="shared" si="138"/>
        <v>#VALUE!</v>
      </c>
      <c r="DH524" s="53" t="e">
        <f t="shared" si="139"/>
        <v>#VALUE!</v>
      </c>
    </row>
    <row r="525" spans="1:112">
      <c r="A525" s="28">
        <v>425</v>
      </c>
      <c r="B525" s="47" t="e">
        <f>'935'!B525</f>
        <v>#VALUE!</v>
      </c>
      <c r="C525" s="48" t="e">
        <f>OR('935'!E525&lt;&gt;"VOID",'935'!F525&lt;&gt;"VOID",'935'!G525&lt;&gt;"VOID")</f>
        <v>#VALUE!</v>
      </c>
      <c r="D525" s="32" t="e">
        <f>IF('935'!D525="VOID",0,'935'!D525*(1-'935'!X525/'11'!B$17))</f>
        <v>#VALUE!</v>
      </c>
      <c r="E525" s="32" t="e">
        <f>IF('935'!E525="VOID",0,'935'!E525*(1-'935'!X525/'11'!B$17))</f>
        <v>#VALUE!</v>
      </c>
      <c r="F525" s="32" t="e">
        <f>IF('935'!F525="VOID",0,'935'!F525*(1-'935'!X525/'11'!B$17))</f>
        <v>#VALUE!</v>
      </c>
      <c r="G525" s="32" t="e">
        <f>IF('935'!G525="VOID",0,'935'!G525*(1-'935'!X525/'11'!B$17))</f>
        <v>#VALUE!</v>
      </c>
      <c r="H525" s="49" t="e">
        <f t="shared" si="120"/>
        <v>#VALUE!</v>
      </c>
      <c r="I525" s="50" t="e">
        <f>MATCH('935'!J525,'913'!$B$6:$B$1205,0)</f>
        <v>#VALUE!</v>
      </c>
      <c r="J525" s="50" t="e">
        <f>MATCH(INDEX('913'!$D$6:$D$1205,I525),'913'!$B$6:$B$1205,0)</f>
        <v>#VALUE!</v>
      </c>
      <c r="K525" s="50" t="e">
        <f>MATCH(INDEX('913'!$D$6:$D$1205,J525),'913'!$B$6:$B$1205,0)</f>
        <v>#VALUE!</v>
      </c>
      <c r="L525" s="50" t="e">
        <f>MATCH(INDEX('913'!$D$6:$D$1205,K525),'913'!$B$6:$B$1205,0)</f>
        <v>#VALUE!</v>
      </c>
      <c r="M525" s="50" t="e">
        <f>MATCH(INDEX('913'!$D$6:$D$1205,L525),'913'!$B$6:$B$1205,0)</f>
        <v>#VALUE!</v>
      </c>
      <c r="N525" s="50" t="e">
        <f>MATCH(INDEX('913'!$D$6:$D$1205,M525),'913'!$B$6:$B$1205,0)</f>
        <v>#VALUE!</v>
      </c>
      <c r="O525" s="50" t="e">
        <f>MATCH(INDEX('913'!$D$6:$D$1205,N525),'913'!$B$6:$B$1205,0)</f>
        <v>#VALUE!</v>
      </c>
      <c r="P525" s="51" t="e">
        <f>MATCH(INDEX('913'!$D$6:$D$1205,O525),'913'!$B$6:$B$1205,0)</f>
        <v>#VALUE!</v>
      </c>
      <c r="Q525" s="37">
        <f>IF(ISNUMBER(I525),MAX(0,INDEX('913'!$E$6:$E$1205,I525)),0)</f>
        <v>0</v>
      </c>
      <c r="R525" s="37">
        <f>IF(ISNUMBER(J525),MAX(0,INDEX('913'!$E$6:$E$1205,J525)),0)</f>
        <v>0</v>
      </c>
      <c r="S525" s="37">
        <f>IF(ISNUMBER(K525),MAX(0,INDEX('913'!$E$6:$E$1205,K525)),0)</f>
        <v>0</v>
      </c>
      <c r="T525" s="37">
        <f>IF(ISNUMBER(L525),MAX(0,INDEX('913'!$E$6:$E$1205,L525)),0)</f>
        <v>0</v>
      </c>
      <c r="U525" s="37">
        <f>IF(ISNUMBER(M525),MAX(0,INDEX('913'!$E$6:$E$1205,M525)),0)</f>
        <v>0</v>
      </c>
      <c r="V525" s="37">
        <f>IF(ISNUMBER(N525),MAX(0,INDEX('913'!$E$6:$E$1205,N525)),0)</f>
        <v>0</v>
      </c>
      <c r="W525" s="37">
        <f>IF(ISNUMBER(O525),MAX(0,INDEX('913'!$E$6:$E$1205,O525)),0)</f>
        <v>0</v>
      </c>
      <c r="X525" s="52">
        <f>IF(ISNUMBER(P525),MAX(0,INDEX('913'!$E$6:$E$1205,P525)),0)</f>
        <v>0</v>
      </c>
      <c r="Y525" s="37">
        <f>IF(ISNUMBER(I525),MAX(0,INDEX('913'!$F$6:$F$1205,I525)),0)</f>
        <v>0</v>
      </c>
      <c r="Z525" s="37">
        <f>IF(ISNUMBER(J525),MAX(0,INDEX('913'!$F$6:$F$1205,J525)),0)</f>
        <v>0</v>
      </c>
      <c r="AA525" s="37">
        <f>IF(ISNUMBER(K525),MAX(0,INDEX('913'!$F$6:$F$1205,K525)),0)</f>
        <v>0</v>
      </c>
      <c r="AB525" s="37">
        <f>IF(ISNUMBER(L525),MAX(0,INDEX('913'!$F$6:$F$1205,L525)),0)</f>
        <v>0</v>
      </c>
      <c r="AC525" s="37">
        <f>IF(ISNUMBER(M525),MAX(0,INDEX('913'!$F$6:$F$1205,M525)),0)</f>
        <v>0</v>
      </c>
      <c r="AD525" s="37">
        <f>IF(ISNUMBER(N525),MAX(0,INDEX('913'!$F$6:$F$1205,N525)),0)</f>
        <v>0</v>
      </c>
      <c r="AE525" s="37">
        <f>IF(ISNUMBER(O525),MAX(0,INDEX('913'!$F$6:$F$1205,O525)),0)</f>
        <v>0</v>
      </c>
      <c r="AF525" s="37">
        <f>IF(ISNUMBER(P525),MAX(0,INDEX('913'!$F$6:$F$1205,P525)),0)</f>
        <v>0</v>
      </c>
      <c r="AG525" s="32">
        <f>IF(ISNUMBER(I525),SQRT(INDEX('913'!$I$6:$I$1205,I525)^2+INDEX('913'!$J$6:$J$1205,I525)^2),0)</f>
        <v>0</v>
      </c>
      <c r="AH525" s="32">
        <f>IF(ISNUMBER(J525),SQRT(INDEX('913'!$I$6:$I$1205,J525)^2+INDEX('913'!$J$6:$J$1205,J525)^2),0)</f>
        <v>0</v>
      </c>
      <c r="AI525" s="32">
        <f>IF(ISNUMBER(K525),SQRT(INDEX('913'!$I$6:$I$1205,K525)^2+INDEX('913'!$J$6:$J$1205,K525)^2),0)</f>
        <v>0</v>
      </c>
      <c r="AJ525" s="32">
        <f>IF(ISNUMBER(L525),SQRT(INDEX('913'!$I$6:$I$1205,L525)^2+INDEX('913'!$J$6:$J$1205,L525)^2),0)</f>
        <v>0</v>
      </c>
      <c r="AK525" s="32">
        <f>IF(ISNUMBER(M525),SQRT(INDEX('913'!$I$6:$I$1205,M525)^2+INDEX('913'!$J$6:$J$1205,M525)^2),0)</f>
        <v>0</v>
      </c>
      <c r="AL525" s="32">
        <f>IF(ISNUMBER(N525),SQRT(INDEX('913'!$I$6:$I$1205,N525)^2+INDEX('913'!$J$6:$J$1205,N525)^2),0)</f>
        <v>0</v>
      </c>
      <c r="AM525" s="32">
        <f>IF(ISNUMBER(O525),SQRT(INDEX('913'!$I$6:$I$1205,O525)^2+INDEX('913'!$J$6:$J$1205,O525)^2),0)</f>
        <v>0</v>
      </c>
      <c r="AN525" s="49">
        <f>IF(ISNUMBER(P525),SQRT(INDEX('913'!$I$6:$I$1205,P525)^2+INDEX('913'!$J$6:$J$1205,P525)^2),0)</f>
        <v>0</v>
      </c>
      <c r="AO525" s="37">
        <f t="shared" si="121"/>
        <v>0</v>
      </c>
      <c r="AP525" s="37">
        <f t="shared" si="122"/>
        <v>0</v>
      </c>
      <c r="AQ525" s="33" t="e">
        <f>-100*'935'!W525*(AO525+AP525)/'11'!C$17</f>
        <v>#VALUE!</v>
      </c>
      <c r="AR525" s="37" t="e">
        <f t="shared" si="123"/>
        <v>#VALUE!</v>
      </c>
      <c r="AS525" s="52" t="e">
        <f t="shared" si="124"/>
        <v>#VALUE!</v>
      </c>
      <c r="AT525" s="32" t="e">
        <f>IF('935'!C525="VOID",0,('935'!C525*(1-'935'!X525/'11'!B$17)))</f>
        <v>#VALUE!</v>
      </c>
      <c r="AU525" s="52" t="e">
        <f>'935'!Q525*(1-'935'!Y525/'11'!C$17)/(1-'935'!X525/'11'!B$17)</f>
        <v>#VALUE!</v>
      </c>
      <c r="AV525" s="37" t="e">
        <f>INDEX('DNO totals'!$B$57:$G$57,IF('935'!K525,IF(MOD('935'!K525,1000),IF(MOD('935'!K525,100),IF(MOD('935'!K525,10),IF(MOD('935'!K525,1000)=1,6,5),4),3),2),1))</f>
        <v>#VALUE!</v>
      </c>
      <c r="AW525" s="52" t="e">
        <f t="shared" si="125"/>
        <v>#VALUE!</v>
      </c>
      <c r="AX525" s="32" t="e">
        <f>IF('935'!V525="VOID",0,'935'!V525*(1-'935'!X525/'11'!B$17))</f>
        <v>#VALUE!</v>
      </c>
      <c r="AY525" s="33" t="e">
        <f>IF(H525,-100*'Charging rates'!B$10/'11'!B$17*AX525/H525,0)</f>
        <v>#VALUE!</v>
      </c>
      <c r="AZ525" s="33" t="e">
        <f>IF(C525,'DNO totals'!B$41,0)</f>
        <v>#VALUE!</v>
      </c>
      <c r="BA525" s="33" t="e">
        <f t="shared" si="126"/>
        <v>#VALUE!</v>
      </c>
      <c r="BB525" s="33" t="e">
        <f t="shared" si="127"/>
        <v>#VALUE!</v>
      </c>
      <c r="BC525" s="53" t="e">
        <f t="shared" si="128"/>
        <v>#VALUE!</v>
      </c>
      <c r="BD525" s="32" t="e">
        <f>IF(AT525,'935'!H525*AT525/(AT525+D525+H525),0)</f>
        <v>#VALUE!</v>
      </c>
      <c r="BE525" s="32" t="e">
        <f>IF(H525,'935'!H525*H525/(AT525+D525+H525),0)</f>
        <v>#VALUE!</v>
      </c>
      <c r="BF525" s="32" t="e">
        <f>BD525*(1-'935'!X525/'11'!B$17)</f>
        <v>#VALUE!</v>
      </c>
      <c r="BG525" s="49" t="e">
        <f>BE525*(1-'935'!X525/'11'!B$17)</f>
        <v>#VALUE!</v>
      </c>
      <c r="BH525" s="52" t="e">
        <f>AV525*Parameters!B$6</f>
        <v>#VALUE!</v>
      </c>
      <c r="BI525" s="37" t="e">
        <f>IF('935'!$K525=1000,'Charging rates'!$C$38*$BH525/(1+'DNO totals'!$C$99)*'935'!$L525,0)</f>
        <v>#VALUE!</v>
      </c>
      <c r="BJ525" s="37" t="e">
        <f>IF(MOD('935'!$K525,1000)=100,'Charging rates'!$D$38*$BH525/(1+'DNO totals'!$D$99)*'935'!$M525,0)</f>
        <v>#VALUE!</v>
      </c>
      <c r="BK525" s="37" t="e">
        <f>IF(MOD('935'!$K525,100)=10,'Charging rates'!$E$38*$BH525/(1+'DNO totals'!$E$99)*'935'!$N525,0)</f>
        <v>#VALUE!</v>
      </c>
      <c r="BL525" s="37" t="e">
        <f>IF(AND(MOD('935'!$K525,10)&gt;0,MOD('935'!$K525,1000)&gt;1),'Charging rates'!$F$38*$BH525/(1+'DNO totals'!$F$99)*'935'!$O525,0)</f>
        <v>#VALUE!</v>
      </c>
      <c r="BM525" s="37" t="e">
        <f>IF(MOD('935'!$K525,1000)=1,'Charging rates'!$G$38*$BH525/(1+'DNO totals'!$G$99)*'935'!$P525,0)</f>
        <v>#VALUE!</v>
      </c>
      <c r="BN525" s="52" t="e">
        <f t="shared" si="129"/>
        <v>#VALUE!</v>
      </c>
      <c r="BO525" s="37" t="e">
        <f>IF('935'!$K525&gt;1000,'Charging rates'!$C$38*$AW525*'935'!$L525,0)</f>
        <v>#VALUE!</v>
      </c>
      <c r="BP525" s="37" t="e">
        <f>IF(MOD('935'!$K525,1000)&gt;100,'Charging rates'!$D$38*$AW525*'935'!$M525,0)</f>
        <v>#VALUE!</v>
      </c>
      <c r="BQ525" s="37" t="e">
        <f>IF(MOD('935'!$K525,100)&gt;10,'Charging rates'!$E$38*$AW525*'935'!$N525,0)</f>
        <v>#VALUE!</v>
      </c>
      <c r="BR525" s="52" t="e">
        <f t="shared" si="130"/>
        <v>#VALUE!</v>
      </c>
      <c r="BS525" s="48" t="e">
        <f>'935'!C525&lt;&gt;"VOID"</f>
        <v>#VALUE!</v>
      </c>
      <c r="BT525" s="33" t="e">
        <f>IF(BS525,(100/'11'!B$17*BD525*((1-'935'!I525)*'Charging rates'!B$51+'Charging rates'!B$63)),0)</f>
        <v>#VALUE!</v>
      </c>
      <c r="BU525" s="33" t="e">
        <f>100/'11'!B$17*BG525*('Charging rates'!B$51+'Charging rates'!B$63)</f>
        <v>#VALUE!</v>
      </c>
      <c r="BV525" s="33" t="e">
        <f>100/'11'!B$17*BE525*('Charging rates'!B$51+'Charging rates'!B$63)</f>
        <v>#VALUE!</v>
      </c>
      <c r="BW525" s="53" t="e">
        <f t="shared" si="131"/>
        <v>#VALUE!</v>
      </c>
      <c r="BX525" s="32" t="e">
        <f>AT525-('935'!T525*(1-'935'!X525/'11'!B$17))</f>
        <v>#VALUE!</v>
      </c>
      <c r="BY525" s="32">
        <f>0-IF(ISNUMBER(I525),INDEX('913'!$I$6:$I$1205,I525),0)-IF(ISNUMBER(J525),INDEX('913'!$I$6:$I$1205,J525),0)-IF(ISNUMBER(K525),INDEX('913'!$I$6:$I$1205,K525),0)-IF(ISNUMBER(L525),INDEX('913'!$I$6:$I$1205,L525),0)-IF(ISNUMBER(M525),INDEX('913'!$I$6:$I$1205,M525),0)-IF(ISNUMBER(N525),INDEX('913'!$I$6:$I$1205,N525),0)-IF(ISNUMBER(O525),INDEX('913'!$I$6:$I$1205,O525),0)-IF(ISNUMBER(P525),INDEX('913'!$I$6:$I$1205,P525),0)</f>
        <v>0</v>
      </c>
      <c r="BZ525" s="37">
        <f>IF(BY525=0,1,MAX(1,SQRT(BY525^2+(IF(ISNUMBER(I525),INDEX('913'!$J$6:$J$1205,I525),0)+IF(ISNUMBER(J525),INDEX('913'!$J$6:$J$1205,J525),0)+IF(ISNUMBER(K525),INDEX('913'!$J$6:$J$1205,K525),0)+IF(ISNUMBER(L525),INDEX('913'!$J$6:$J$1205,L525),0)+IF(ISNUMBER(M525),INDEX('913'!$J$6:$J$1205,M525),0)+IF(ISNUMBER(N525),INDEX('913'!$J$6:$J$1205,N525),0)+IF(ISNUMBER(O525),INDEX('913'!$J$6:$J$1205,O525),0)+IF(ISNUMBER(P525),INDEX('913'!$J$6:$J$1205,P525),0))^2)/BY525))</f>
        <v>1</v>
      </c>
      <c r="CA525" s="33" t="e">
        <f>100*AO525/'11'!B$17</f>
        <v>#VALUE!</v>
      </c>
      <c r="CB525" s="37" t="e">
        <f>100*(AP525*BZ525)/'11'!C$17</f>
        <v>#VALUE!</v>
      </c>
      <c r="CC525" s="37" t="e">
        <f t="shared" si="132"/>
        <v>#VALUE!</v>
      </c>
      <c r="CD525" s="33" t="e">
        <f t="shared" si="133"/>
        <v>#VALUE!</v>
      </c>
      <c r="CE525" s="54" t="e">
        <f>'11'!C$17-'935'!Y525</f>
        <v>#VALUE!</v>
      </c>
      <c r="CF525" s="37" t="e">
        <f>MAX('DNO totals'!B$312+0,MIN('935'!L525+0,'DNO totals'!B$304+0))</f>
        <v>#VALUE!</v>
      </c>
      <c r="CG525" s="37" t="e">
        <f>MAX('DNO totals'!C$312+0,MIN('935'!M525+0,'DNO totals'!C$304+0))</f>
        <v>#VALUE!</v>
      </c>
      <c r="CH525" s="37" t="e">
        <f>MAX('DNO totals'!D$312+0,MIN('935'!N525+0,'DNO totals'!D$304+0))</f>
        <v>#VALUE!</v>
      </c>
      <c r="CI525" s="37" t="e">
        <f>MAX('DNO totals'!E$312+0,MIN('935'!O525+0,'DNO totals'!E$304+0))</f>
        <v>#VALUE!</v>
      </c>
      <c r="CJ525" s="52" t="e">
        <f>MAX('DNO totals'!F$312+0,MIN('935'!P525+0,'DNO totals'!F$304+0))</f>
        <v>#VALUE!</v>
      </c>
      <c r="CK525" s="37" t="e">
        <f>IF('935'!$K525=1000,'Charging rates'!$C$38*$BH525/(1+'DNO totals'!$C$99)*$CF525,0)</f>
        <v>#VALUE!</v>
      </c>
      <c r="CL525" s="37" t="e">
        <f>IF(MOD('935'!$K525,1000)=100,'Charging rates'!$D$38*$BH525/(1+'DNO totals'!$D$99)*$CG525,0)</f>
        <v>#VALUE!</v>
      </c>
      <c r="CM525" s="37" t="e">
        <f>IF(MOD('935'!$K525,100)=10,'Charging rates'!$E$38*$BH525/(1+'DNO totals'!$E$99)*$CH525,0)</f>
        <v>#VALUE!</v>
      </c>
      <c r="CN525" s="37" t="e">
        <f>IF(AND(MOD('935'!$K525,10)&gt;0,MOD('935'!$K525,1000)&gt;1),'Charging rates'!$F$38*$BH525/(1+'DNO totals'!$F$99)*$CI525,0)</f>
        <v>#VALUE!</v>
      </c>
      <c r="CO525" s="37" t="e">
        <f>IF(MOD('935'!$K525,1000)=1,'Charging rates'!$G$38*$BH525/(1+'DNO totals'!$G$99)*$CJ525,0)</f>
        <v>#VALUE!</v>
      </c>
      <c r="CP525" s="52" t="e">
        <f t="shared" si="134"/>
        <v>#VALUE!</v>
      </c>
      <c r="CQ525" s="37" t="e">
        <f>IF('935'!$K525&gt;1000,'Charging rates'!$C$38*$AW525*$CF525,0)</f>
        <v>#VALUE!</v>
      </c>
      <c r="CR525" s="37" t="e">
        <f>IF(MOD('935'!$K525,1000)&gt;100,'Charging rates'!$D$38*$AW525*$CG525,0)</f>
        <v>#VALUE!</v>
      </c>
      <c r="CS525" s="37" t="e">
        <f>IF(MOD('935'!$K525,100)&gt;10,'Charging rates'!$E$38*$AW525*$CH525,0)</f>
        <v>#VALUE!</v>
      </c>
      <c r="CT525" s="52" t="e">
        <f t="shared" si="135"/>
        <v>#VALUE!</v>
      </c>
      <c r="CU525" s="33" t="e">
        <f>100*(AP525*'935'!Q525*BZ525)/'11'!B$17</f>
        <v>#VALUE!</v>
      </c>
      <c r="CV525" s="33" t="e">
        <f>100/'11'!B$17*'Charging rates'!B$10*AW525</f>
        <v>#VALUE!</v>
      </c>
      <c r="CW525" s="33" t="e">
        <f>IF(AT525=0,0,(1-BX525/AT525)*(CA525+IF('935'!Q525=0,0,(CB525*'935'!Q525*('11'!C$17-'935'!Y525)/('11'!B$17-'935'!X525)))))</f>
        <v>#VALUE!</v>
      </c>
      <c r="CX525" s="33" t="e">
        <f t="shared" si="136"/>
        <v>#VALUE!</v>
      </c>
      <c r="CY525" s="49" t="e">
        <f t="shared" si="137"/>
        <v>#VALUE!</v>
      </c>
      <c r="CZ525" s="32" t="e">
        <f>AT525*(Parameters!B$21+AU525)*IF('DNO totals'!B$323&lt;0,1,'935'!S525)</f>
        <v>#VALUE!</v>
      </c>
      <c r="DA525" s="52" t="e">
        <f>IF('DNO totals'!B$323&lt;0,1,'935'!S525)*(Parameters!B$21+AU525)</f>
        <v>#VALUE!</v>
      </c>
      <c r="DB525" s="37" t="e">
        <f>CX525+'Charging rates'!B$106*DA525*100/'11'!B$17</f>
        <v>#VALUE!</v>
      </c>
      <c r="DC525" s="37" t="e">
        <f>DB525+'Charging rates'!B$116*(Parameters!B$21+AU525)*100/'11'!B$17*IF('DNO totals'!B$323&lt;0,1,'935'!S525)</f>
        <v>#VALUE!</v>
      </c>
      <c r="DD525" s="37" t="e">
        <f>'Charging rates'!B$97*(CP525+CT525)*100/'11'!B$17</f>
        <v>#VALUE!</v>
      </c>
      <c r="DE525" s="33" t="e">
        <f>MAX(0-(CB525*AU525*'11'!C$17/'11'!B$17),DC525+DD525)</f>
        <v>#VALUE!</v>
      </c>
      <c r="DF525" s="37" t="e">
        <f>IF(BS525,IF(AU525=0,CC525,MAX(0,MIN(CC525,CC525+(DE525/'935'!Q525*('11'!B$17-'935'!X525)/('11'!C$17-'935'!Y525))))),0)</f>
        <v>#VALUE!</v>
      </c>
      <c r="DG525" s="33" t="e">
        <f t="shared" si="138"/>
        <v>#VALUE!</v>
      </c>
      <c r="DH525" s="53" t="e">
        <f t="shared" si="139"/>
        <v>#VALUE!</v>
      </c>
    </row>
    <row r="526" spans="1:112">
      <c r="A526" s="28">
        <v>426</v>
      </c>
      <c r="B526" s="47" t="e">
        <f>'935'!B526</f>
        <v>#VALUE!</v>
      </c>
      <c r="C526" s="48" t="e">
        <f>OR('935'!E526&lt;&gt;"VOID",'935'!F526&lt;&gt;"VOID",'935'!G526&lt;&gt;"VOID")</f>
        <v>#VALUE!</v>
      </c>
      <c r="D526" s="32" t="e">
        <f>IF('935'!D526="VOID",0,'935'!D526*(1-'935'!X526/'11'!B$17))</f>
        <v>#VALUE!</v>
      </c>
      <c r="E526" s="32" t="e">
        <f>IF('935'!E526="VOID",0,'935'!E526*(1-'935'!X526/'11'!B$17))</f>
        <v>#VALUE!</v>
      </c>
      <c r="F526" s="32" t="e">
        <f>IF('935'!F526="VOID",0,'935'!F526*(1-'935'!X526/'11'!B$17))</f>
        <v>#VALUE!</v>
      </c>
      <c r="G526" s="32" t="e">
        <f>IF('935'!G526="VOID",0,'935'!G526*(1-'935'!X526/'11'!B$17))</f>
        <v>#VALUE!</v>
      </c>
      <c r="H526" s="49" t="e">
        <f t="shared" si="120"/>
        <v>#VALUE!</v>
      </c>
      <c r="I526" s="50" t="e">
        <f>MATCH('935'!J526,'913'!$B$6:$B$1205,0)</f>
        <v>#VALUE!</v>
      </c>
      <c r="J526" s="50" t="e">
        <f>MATCH(INDEX('913'!$D$6:$D$1205,I526),'913'!$B$6:$B$1205,0)</f>
        <v>#VALUE!</v>
      </c>
      <c r="K526" s="50" t="e">
        <f>MATCH(INDEX('913'!$D$6:$D$1205,J526),'913'!$B$6:$B$1205,0)</f>
        <v>#VALUE!</v>
      </c>
      <c r="L526" s="50" t="e">
        <f>MATCH(INDEX('913'!$D$6:$D$1205,K526),'913'!$B$6:$B$1205,0)</f>
        <v>#VALUE!</v>
      </c>
      <c r="M526" s="50" t="e">
        <f>MATCH(INDEX('913'!$D$6:$D$1205,L526),'913'!$B$6:$B$1205,0)</f>
        <v>#VALUE!</v>
      </c>
      <c r="N526" s="50" t="e">
        <f>MATCH(INDEX('913'!$D$6:$D$1205,M526),'913'!$B$6:$B$1205,0)</f>
        <v>#VALUE!</v>
      </c>
      <c r="O526" s="50" t="e">
        <f>MATCH(INDEX('913'!$D$6:$D$1205,N526),'913'!$B$6:$B$1205,0)</f>
        <v>#VALUE!</v>
      </c>
      <c r="P526" s="51" t="e">
        <f>MATCH(INDEX('913'!$D$6:$D$1205,O526),'913'!$B$6:$B$1205,0)</f>
        <v>#VALUE!</v>
      </c>
      <c r="Q526" s="37">
        <f>IF(ISNUMBER(I526),MAX(0,INDEX('913'!$E$6:$E$1205,I526)),0)</f>
        <v>0</v>
      </c>
      <c r="R526" s="37">
        <f>IF(ISNUMBER(J526),MAX(0,INDEX('913'!$E$6:$E$1205,J526)),0)</f>
        <v>0</v>
      </c>
      <c r="S526" s="37">
        <f>IF(ISNUMBER(K526),MAX(0,INDEX('913'!$E$6:$E$1205,K526)),0)</f>
        <v>0</v>
      </c>
      <c r="T526" s="37">
        <f>IF(ISNUMBER(L526),MAX(0,INDEX('913'!$E$6:$E$1205,L526)),0)</f>
        <v>0</v>
      </c>
      <c r="U526" s="37">
        <f>IF(ISNUMBER(M526),MAX(0,INDEX('913'!$E$6:$E$1205,M526)),0)</f>
        <v>0</v>
      </c>
      <c r="V526" s="37">
        <f>IF(ISNUMBER(N526),MAX(0,INDEX('913'!$E$6:$E$1205,N526)),0)</f>
        <v>0</v>
      </c>
      <c r="W526" s="37">
        <f>IF(ISNUMBER(O526),MAX(0,INDEX('913'!$E$6:$E$1205,O526)),0)</f>
        <v>0</v>
      </c>
      <c r="X526" s="52">
        <f>IF(ISNUMBER(P526),MAX(0,INDEX('913'!$E$6:$E$1205,P526)),0)</f>
        <v>0</v>
      </c>
      <c r="Y526" s="37">
        <f>IF(ISNUMBER(I526),MAX(0,INDEX('913'!$F$6:$F$1205,I526)),0)</f>
        <v>0</v>
      </c>
      <c r="Z526" s="37">
        <f>IF(ISNUMBER(J526),MAX(0,INDEX('913'!$F$6:$F$1205,J526)),0)</f>
        <v>0</v>
      </c>
      <c r="AA526" s="37">
        <f>IF(ISNUMBER(K526),MAX(0,INDEX('913'!$F$6:$F$1205,K526)),0)</f>
        <v>0</v>
      </c>
      <c r="AB526" s="37">
        <f>IF(ISNUMBER(L526),MAX(0,INDEX('913'!$F$6:$F$1205,L526)),0)</f>
        <v>0</v>
      </c>
      <c r="AC526" s="37">
        <f>IF(ISNUMBER(M526),MAX(0,INDEX('913'!$F$6:$F$1205,M526)),0)</f>
        <v>0</v>
      </c>
      <c r="AD526" s="37">
        <f>IF(ISNUMBER(N526),MAX(0,INDEX('913'!$F$6:$F$1205,N526)),0)</f>
        <v>0</v>
      </c>
      <c r="AE526" s="37">
        <f>IF(ISNUMBER(O526),MAX(0,INDEX('913'!$F$6:$F$1205,O526)),0)</f>
        <v>0</v>
      </c>
      <c r="AF526" s="37">
        <f>IF(ISNUMBER(P526),MAX(0,INDEX('913'!$F$6:$F$1205,P526)),0)</f>
        <v>0</v>
      </c>
      <c r="AG526" s="32">
        <f>IF(ISNUMBER(I526),SQRT(INDEX('913'!$I$6:$I$1205,I526)^2+INDEX('913'!$J$6:$J$1205,I526)^2),0)</f>
        <v>0</v>
      </c>
      <c r="AH526" s="32">
        <f>IF(ISNUMBER(J526),SQRT(INDEX('913'!$I$6:$I$1205,J526)^2+INDEX('913'!$J$6:$J$1205,J526)^2),0)</f>
        <v>0</v>
      </c>
      <c r="AI526" s="32">
        <f>IF(ISNUMBER(K526),SQRT(INDEX('913'!$I$6:$I$1205,K526)^2+INDEX('913'!$J$6:$J$1205,K526)^2),0)</f>
        <v>0</v>
      </c>
      <c r="AJ526" s="32">
        <f>IF(ISNUMBER(L526),SQRT(INDEX('913'!$I$6:$I$1205,L526)^2+INDEX('913'!$J$6:$J$1205,L526)^2),0)</f>
        <v>0</v>
      </c>
      <c r="AK526" s="32">
        <f>IF(ISNUMBER(M526),SQRT(INDEX('913'!$I$6:$I$1205,M526)^2+INDEX('913'!$J$6:$J$1205,M526)^2),0)</f>
        <v>0</v>
      </c>
      <c r="AL526" s="32">
        <f>IF(ISNUMBER(N526),SQRT(INDEX('913'!$I$6:$I$1205,N526)^2+INDEX('913'!$J$6:$J$1205,N526)^2),0)</f>
        <v>0</v>
      </c>
      <c r="AM526" s="32">
        <f>IF(ISNUMBER(O526),SQRT(INDEX('913'!$I$6:$I$1205,O526)^2+INDEX('913'!$J$6:$J$1205,O526)^2),0)</f>
        <v>0</v>
      </c>
      <c r="AN526" s="49">
        <f>IF(ISNUMBER(P526),SQRT(INDEX('913'!$I$6:$I$1205,P526)^2+INDEX('913'!$J$6:$J$1205,P526)^2),0)</f>
        <v>0</v>
      </c>
      <c r="AO526" s="37">
        <f t="shared" si="121"/>
        <v>0</v>
      </c>
      <c r="AP526" s="37">
        <f t="shared" si="122"/>
        <v>0</v>
      </c>
      <c r="AQ526" s="33" t="e">
        <f>-100*'935'!W526*(AO526+AP526)/'11'!C$17</f>
        <v>#VALUE!</v>
      </c>
      <c r="AR526" s="37" t="e">
        <f t="shared" si="123"/>
        <v>#VALUE!</v>
      </c>
      <c r="AS526" s="52" t="e">
        <f t="shared" si="124"/>
        <v>#VALUE!</v>
      </c>
      <c r="AT526" s="32" t="e">
        <f>IF('935'!C526="VOID",0,('935'!C526*(1-'935'!X526/'11'!B$17)))</f>
        <v>#VALUE!</v>
      </c>
      <c r="AU526" s="52" t="e">
        <f>'935'!Q526*(1-'935'!Y526/'11'!C$17)/(1-'935'!X526/'11'!B$17)</f>
        <v>#VALUE!</v>
      </c>
      <c r="AV526" s="37" t="e">
        <f>INDEX('DNO totals'!$B$57:$G$57,IF('935'!K526,IF(MOD('935'!K526,1000),IF(MOD('935'!K526,100),IF(MOD('935'!K526,10),IF(MOD('935'!K526,1000)=1,6,5),4),3),2),1))</f>
        <v>#VALUE!</v>
      </c>
      <c r="AW526" s="52" t="e">
        <f t="shared" si="125"/>
        <v>#VALUE!</v>
      </c>
      <c r="AX526" s="32" t="e">
        <f>IF('935'!V526="VOID",0,'935'!V526*(1-'935'!X526/'11'!B$17))</f>
        <v>#VALUE!</v>
      </c>
      <c r="AY526" s="33" t="e">
        <f>IF(H526,-100*'Charging rates'!B$10/'11'!B$17*AX526/H526,0)</f>
        <v>#VALUE!</v>
      </c>
      <c r="AZ526" s="33" t="e">
        <f>IF(C526,'DNO totals'!B$41,0)</f>
        <v>#VALUE!</v>
      </c>
      <c r="BA526" s="33" t="e">
        <f t="shared" si="126"/>
        <v>#VALUE!</v>
      </c>
      <c r="BB526" s="33" t="e">
        <f t="shared" si="127"/>
        <v>#VALUE!</v>
      </c>
      <c r="BC526" s="53" t="e">
        <f t="shared" si="128"/>
        <v>#VALUE!</v>
      </c>
      <c r="BD526" s="32" t="e">
        <f>IF(AT526,'935'!H526*AT526/(AT526+D526+H526),0)</f>
        <v>#VALUE!</v>
      </c>
      <c r="BE526" s="32" t="e">
        <f>IF(H526,'935'!H526*H526/(AT526+D526+H526),0)</f>
        <v>#VALUE!</v>
      </c>
      <c r="BF526" s="32" t="e">
        <f>BD526*(1-'935'!X526/'11'!B$17)</f>
        <v>#VALUE!</v>
      </c>
      <c r="BG526" s="49" t="e">
        <f>BE526*(1-'935'!X526/'11'!B$17)</f>
        <v>#VALUE!</v>
      </c>
      <c r="BH526" s="52" t="e">
        <f>AV526*Parameters!B$6</f>
        <v>#VALUE!</v>
      </c>
      <c r="BI526" s="37" t="e">
        <f>IF('935'!$K526=1000,'Charging rates'!$C$38*$BH526/(1+'DNO totals'!$C$99)*'935'!$L526,0)</f>
        <v>#VALUE!</v>
      </c>
      <c r="BJ526" s="37" t="e">
        <f>IF(MOD('935'!$K526,1000)=100,'Charging rates'!$D$38*$BH526/(1+'DNO totals'!$D$99)*'935'!$M526,0)</f>
        <v>#VALUE!</v>
      </c>
      <c r="BK526" s="37" t="e">
        <f>IF(MOD('935'!$K526,100)=10,'Charging rates'!$E$38*$BH526/(1+'DNO totals'!$E$99)*'935'!$N526,0)</f>
        <v>#VALUE!</v>
      </c>
      <c r="BL526" s="37" t="e">
        <f>IF(AND(MOD('935'!$K526,10)&gt;0,MOD('935'!$K526,1000)&gt;1),'Charging rates'!$F$38*$BH526/(1+'DNO totals'!$F$99)*'935'!$O526,0)</f>
        <v>#VALUE!</v>
      </c>
      <c r="BM526" s="37" t="e">
        <f>IF(MOD('935'!$K526,1000)=1,'Charging rates'!$G$38*$BH526/(1+'DNO totals'!$G$99)*'935'!$P526,0)</f>
        <v>#VALUE!</v>
      </c>
      <c r="BN526" s="52" t="e">
        <f t="shared" si="129"/>
        <v>#VALUE!</v>
      </c>
      <c r="BO526" s="37" t="e">
        <f>IF('935'!$K526&gt;1000,'Charging rates'!$C$38*$AW526*'935'!$L526,0)</f>
        <v>#VALUE!</v>
      </c>
      <c r="BP526" s="37" t="e">
        <f>IF(MOD('935'!$K526,1000)&gt;100,'Charging rates'!$D$38*$AW526*'935'!$M526,0)</f>
        <v>#VALUE!</v>
      </c>
      <c r="BQ526" s="37" t="e">
        <f>IF(MOD('935'!$K526,100)&gt;10,'Charging rates'!$E$38*$AW526*'935'!$N526,0)</f>
        <v>#VALUE!</v>
      </c>
      <c r="BR526" s="52" t="e">
        <f t="shared" si="130"/>
        <v>#VALUE!</v>
      </c>
      <c r="BS526" s="48" t="e">
        <f>'935'!C526&lt;&gt;"VOID"</f>
        <v>#VALUE!</v>
      </c>
      <c r="BT526" s="33" t="e">
        <f>IF(BS526,(100/'11'!B$17*BD526*((1-'935'!I526)*'Charging rates'!B$51+'Charging rates'!B$63)),0)</f>
        <v>#VALUE!</v>
      </c>
      <c r="BU526" s="33" t="e">
        <f>100/'11'!B$17*BG526*('Charging rates'!B$51+'Charging rates'!B$63)</f>
        <v>#VALUE!</v>
      </c>
      <c r="BV526" s="33" t="e">
        <f>100/'11'!B$17*BE526*('Charging rates'!B$51+'Charging rates'!B$63)</f>
        <v>#VALUE!</v>
      </c>
      <c r="BW526" s="53" t="e">
        <f t="shared" si="131"/>
        <v>#VALUE!</v>
      </c>
      <c r="BX526" s="32" t="e">
        <f>AT526-('935'!T526*(1-'935'!X526/'11'!B$17))</f>
        <v>#VALUE!</v>
      </c>
      <c r="BY526" s="32">
        <f>0-IF(ISNUMBER(I526),INDEX('913'!$I$6:$I$1205,I526),0)-IF(ISNUMBER(J526),INDEX('913'!$I$6:$I$1205,J526),0)-IF(ISNUMBER(K526),INDEX('913'!$I$6:$I$1205,K526),0)-IF(ISNUMBER(L526),INDEX('913'!$I$6:$I$1205,L526),0)-IF(ISNUMBER(M526),INDEX('913'!$I$6:$I$1205,M526),0)-IF(ISNUMBER(N526),INDEX('913'!$I$6:$I$1205,N526),0)-IF(ISNUMBER(O526),INDEX('913'!$I$6:$I$1205,O526),0)-IF(ISNUMBER(P526),INDEX('913'!$I$6:$I$1205,P526),0)</f>
        <v>0</v>
      </c>
      <c r="BZ526" s="37">
        <f>IF(BY526=0,1,MAX(1,SQRT(BY526^2+(IF(ISNUMBER(I526),INDEX('913'!$J$6:$J$1205,I526),0)+IF(ISNUMBER(J526),INDEX('913'!$J$6:$J$1205,J526),0)+IF(ISNUMBER(K526),INDEX('913'!$J$6:$J$1205,K526),0)+IF(ISNUMBER(L526),INDEX('913'!$J$6:$J$1205,L526),0)+IF(ISNUMBER(M526),INDEX('913'!$J$6:$J$1205,M526),0)+IF(ISNUMBER(N526),INDEX('913'!$J$6:$J$1205,N526),0)+IF(ISNUMBER(O526),INDEX('913'!$J$6:$J$1205,O526),0)+IF(ISNUMBER(P526),INDEX('913'!$J$6:$J$1205,P526),0))^2)/BY526))</f>
        <v>1</v>
      </c>
      <c r="CA526" s="33" t="e">
        <f>100*AO526/'11'!B$17</f>
        <v>#VALUE!</v>
      </c>
      <c r="CB526" s="37" t="e">
        <f>100*(AP526*BZ526)/'11'!C$17</f>
        <v>#VALUE!</v>
      </c>
      <c r="CC526" s="37" t="e">
        <f t="shared" si="132"/>
        <v>#VALUE!</v>
      </c>
      <c r="CD526" s="33" t="e">
        <f t="shared" si="133"/>
        <v>#VALUE!</v>
      </c>
      <c r="CE526" s="54" t="e">
        <f>'11'!C$17-'935'!Y526</f>
        <v>#VALUE!</v>
      </c>
      <c r="CF526" s="37" t="e">
        <f>MAX('DNO totals'!B$312+0,MIN('935'!L526+0,'DNO totals'!B$304+0))</f>
        <v>#VALUE!</v>
      </c>
      <c r="CG526" s="37" t="e">
        <f>MAX('DNO totals'!C$312+0,MIN('935'!M526+0,'DNO totals'!C$304+0))</f>
        <v>#VALUE!</v>
      </c>
      <c r="CH526" s="37" t="e">
        <f>MAX('DNO totals'!D$312+0,MIN('935'!N526+0,'DNO totals'!D$304+0))</f>
        <v>#VALUE!</v>
      </c>
      <c r="CI526" s="37" t="e">
        <f>MAX('DNO totals'!E$312+0,MIN('935'!O526+0,'DNO totals'!E$304+0))</f>
        <v>#VALUE!</v>
      </c>
      <c r="CJ526" s="52" t="e">
        <f>MAX('DNO totals'!F$312+0,MIN('935'!P526+0,'DNO totals'!F$304+0))</f>
        <v>#VALUE!</v>
      </c>
      <c r="CK526" s="37" t="e">
        <f>IF('935'!$K526=1000,'Charging rates'!$C$38*$BH526/(1+'DNO totals'!$C$99)*$CF526,0)</f>
        <v>#VALUE!</v>
      </c>
      <c r="CL526" s="37" t="e">
        <f>IF(MOD('935'!$K526,1000)=100,'Charging rates'!$D$38*$BH526/(1+'DNO totals'!$D$99)*$CG526,0)</f>
        <v>#VALUE!</v>
      </c>
      <c r="CM526" s="37" t="e">
        <f>IF(MOD('935'!$K526,100)=10,'Charging rates'!$E$38*$BH526/(1+'DNO totals'!$E$99)*$CH526,0)</f>
        <v>#VALUE!</v>
      </c>
      <c r="CN526" s="37" t="e">
        <f>IF(AND(MOD('935'!$K526,10)&gt;0,MOD('935'!$K526,1000)&gt;1),'Charging rates'!$F$38*$BH526/(1+'DNO totals'!$F$99)*$CI526,0)</f>
        <v>#VALUE!</v>
      </c>
      <c r="CO526" s="37" t="e">
        <f>IF(MOD('935'!$K526,1000)=1,'Charging rates'!$G$38*$BH526/(1+'DNO totals'!$G$99)*$CJ526,0)</f>
        <v>#VALUE!</v>
      </c>
      <c r="CP526" s="52" t="e">
        <f t="shared" si="134"/>
        <v>#VALUE!</v>
      </c>
      <c r="CQ526" s="37" t="e">
        <f>IF('935'!$K526&gt;1000,'Charging rates'!$C$38*$AW526*$CF526,0)</f>
        <v>#VALUE!</v>
      </c>
      <c r="CR526" s="37" t="e">
        <f>IF(MOD('935'!$K526,1000)&gt;100,'Charging rates'!$D$38*$AW526*$CG526,0)</f>
        <v>#VALUE!</v>
      </c>
      <c r="CS526" s="37" t="e">
        <f>IF(MOD('935'!$K526,100)&gt;10,'Charging rates'!$E$38*$AW526*$CH526,0)</f>
        <v>#VALUE!</v>
      </c>
      <c r="CT526" s="52" t="e">
        <f t="shared" si="135"/>
        <v>#VALUE!</v>
      </c>
      <c r="CU526" s="33" t="e">
        <f>100*(AP526*'935'!Q526*BZ526)/'11'!B$17</f>
        <v>#VALUE!</v>
      </c>
      <c r="CV526" s="33" t="e">
        <f>100/'11'!B$17*'Charging rates'!B$10*AW526</f>
        <v>#VALUE!</v>
      </c>
      <c r="CW526" s="33" t="e">
        <f>IF(AT526=0,0,(1-BX526/AT526)*(CA526+IF('935'!Q526=0,0,(CB526*'935'!Q526*('11'!C$17-'935'!Y526)/('11'!B$17-'935'!X526)))))</f>
        <v>#VALUE!</v>
      </c>
      <c r="CX526" s="33" t="e">
        <f t="shared" si="136"/>
        <v>#VALUE!</v>
      </c>
      <c r="CY526" s="49" t="e">
        <f t="shared" si="137"/>
        <v>#VALUE!</v>
      </c>
      <c r="CZ526" s="32" t="e">
        <f>AT526*(Parameters!B$21+AU526)*IF('DNO totals'!B$323&lt;0,1,'935'!S526)</f>
        <v>#VALUE!</v>
      </c>
      <c r="DA526" s="52" t="e">
        <f>IF('DNO totals'!B$323&lt;0,1,'935'!S526)*(Parameters!B$21+AU526)</f>
        <v>#VALUE!</v>
      </c>
      <c r="DB526" s="37" t="e">
        <f>CX526+'Charging rates'!B$106*DA526*100/'11'!B$17</f>
        <v>#VALUE!</v>
      </c>
      <c r="DC526" s="37" t="e">
        <f>DB526+'Charging rates'!B$116*(Parameters!B$21+AU526)*100/'11'!B$17*IF('DNO totals'!B$323&lt;0,1,'935'!S526)</f>
        <v>#VALUE!</v>
      </c>
      <c r="DD526" s="37" t="e">
        <f>'Charging rates'!B$97*(CP526+CT526)*100/'11'!B$17</f>
        <v>#VALUE!</v>
      </c>
      <c r="DE526" s="33" t="e">
        <f>MAX(0-(CB526*AU526*'11'!C$17/'11'!B$17),DC526+DD526)</f>
        <v>#VALUE!</v>
      </c>
      <c r="DF526" s="37" t="e">
        <f>IF(BS526,IF(AU526=0,CC526,MAX(0,MIN(CC526,CC526+(DE526/'935'!Q526*('11'!B$17-'935'!X526)/('11'!C$17-'935'!Y526))))),0)</f>
        <v>#VALUE!</v>
      </c>
      <c r="DG526" s="33" t="e">
        <f t="shared" si="138"/>
        <v>#VALUE!</v>
      </c>
      <c r="DH526" s="53" t="e">
        <f t="shared" si="139"/>
        <v>#VALUE!</v>
      </c>
    </row>
    <row r="527" spans="1:112">
      <c r="A527" s="28">
        <v>427</v>
      </c>
      <c r="B527" s="47" t="e">
        <f>'935'!B527</f>
        <v>#VALUE!</v>
      </c>
      <c r="C527" s="48" t="e">
        <f>OR('935'!E527&lt;&gt;"VOID",'935'!F527&lt;&gt;"VOID",'935'!G527&lt;&gt;"VOID")</f>
        <v>#VALUE!</v>
      </c>
      <c r="D527" s="32" t="e">
        <f>IF('935'!D527="VOID",0,'935'!D527*(1-'935'!X527/'11'!B$17))</f>
        <v>#VALUE!</v>
      </c>
      <c r="E527" s="32" t="e">
        <f>IF('935'!E527="VOID",0,'935'!E527*(1-'935'!X527/'11'!B$17))</f>
        <v>#VALUE!</v>
      </c>
      <c r="F527" s="32" t="e">
        <f>IF('935'!F527="VOID",0,'935'!F527*(1-'935'!X527/'11'!B$17))</f>
        <v>#VALUE!</v>
      </c>
      <c r="G527" s="32" t="e">
        <f>IF('935'!G527="VOID",0,'935'!G527*(1-'935'!X527/'11'!B$17))</f>
        <v>#VALUE!</v>
      </c>
      <c r="H527" s="49" t="e">
        <f t="shared" si="120"/>
        <v>#VALUE!</v>
      </c>
      <c r="I527" s="50" t="e">
        <f>MATCH('935'!J527,'913'!$B$6:$B$1205,0)</f>
        <v>#VALUE!</v>
      </c>
      <c r="J527" s="50" t="e">
        <f>MATCH(INDEX('913'!$D$6:$D$1205,I527),'913'!$B$6:$B$1205,0)</f>
        <v>#VALUE!</v>
      </c>
      <c r="K527" s="50" t="e">
        <f>MATCH(INDEX('913'!$D$6:$D$1205,J527),'913'!$B$6:$B$1205,0)</f>
        <v>#VALUE!</v>
      </c>
      <c r="L527" s="50" t="e">
        <f>MATCH(INDEX('913'!$D$6:$D$1205,K527),'913'!$B$6:$B$1205,0)</f>
        <v>#VALUE!</v>
      </c>
      <c r="M527" s="50" t="e">
        <f>MATCH(INDEX('913'!$D$6:$D$1205,L527),'913'!$B$6:$B$1205,0)</f>
        <v>#VALUE!</v>
      </c>
      <c r="N527" s="50" t="e">
        <f>MATCH(INDEX('913'!$D$6:$D$1205,M527),'913'!$B$6:$B$1205,0)</f>
        <v>#VALUE!</v>
      </c>
      <c r="O527" s="50" t="e">
        <f>MATCH(INDEX('913'!$D$6:$D$1205,N527),'913'!$B$6:$B$1205,0)</f>
        <v>#VALUE!</v>
      </c>
      <c r="P527" s="51" t="e">
        <f>MATCH(INDEX('913'!$D$6:$D$1205,O527),'913'!$B$6:$B$1205,0)</f>
        <v>#VALUE!</v>
      </c>
      <c r="Q527" s="37">
        <f>IF(ISNUMBER(I527),MAX(0,INDEX('913'!$E$6:$E$1205,I527)),0)</f>
        <v>0</v>
      </c>
      <c r="R527" s="37">
        <f>IF(ISNUMBER(J527),MAX(0,INDEX('913'!$E$6:$E$1205,J527)),0)</f>
        <v>0</v>
      </c>
      <c r="S527" s="37">
        <f>IF(ISNUMBER(K527),MAX(0,INDEX('913'!$E$6:$E$1205,K527)),0)</f>
        <v>0</v>
      </c>
      <c r="T527" s="37">
        <f>IF(ISNUMBER(L527),MAX(0,INDEX('913'!$E$6:$E$1205,L527)),0)</f>
        <v>0</v>
      </c>
      <c r="U527" s="37">
        <f>IF(ISNUMBER(M527),MAX(0,INDEX('913'!$E$6:$E$1205,M527)),0)</f>
        <v>0</v>
      </c>
      <c r="V527" s="37">
        <f>IF(ISNUMBER(N527),MAX(0,INDEX('913'!$E$6:$E$1205,N527)),0)</f>
        <v>0</v>
      </c>
      <c r="W527" s="37">
        <f>IF(ISNUMBER(O527),MAX(0,INDEX('913'!$E$6:$E$1205,O527)),0)</f>
        <v>0</v>
      </c>
      <c r="X527" s="52">
        <f>IF(ISNUMBER(P527),MAX(0,INDEX('913'!$E$6:$E$1205,P527)),0)</f>
        <v>0</v>
      </c>
      <c r="Y527" s="37">
        <f>IF(ISNUMBER(I527),MAX(0,INDEX('913'!$F$6:$F$1205,I527)),0)</f>
        <v>0</v>
      </c>
      <c r="Z527" s="37">
        <f>IF(ISNUMBER(J527),MAX(0,INDEX('913'!$F$6:$F$1205,J527)),0)</f>
        <v>0</v>
      </c>
      <c r="AA527" s="37">
        <f>IF(ISNUMBER(K527),MAX(0,INDEX('913'!$F$6:$F$1205,K527)),0)</f>
        <v>0</v>
      </c>
      <c r="AB527" s="37">
        <f>IF(ISNUMBER(L527),MAX(0,INDEX('913'!$F$6:$F$1205,L527)),0)</f>
        <v>0</v>
      </c>
      <c r="AC527" s="37">
        <f>IF(ISNUMBER(M527),MAX(0,INDEX('913'!$F$6:$F$1205,M527)),0)</f>
        <v>0</v>
      </c>
      <c r="AD527" s="37">
        <f>IF(ISNUMBER(N527),MAX(0,INDEX('913'!$F$6:$F$1205,N527)),0)</f>
        <v>0</v>
      </c>
      <c r="AE527" s="37">
        <f>IF(ISNUMBER(O527),MAX(0,INDEX('913'!$F$6:$F$1205,O527)),0)</f>
        <v>0</v>
      </c>
      <c r="AF527" s="37">
        <f>IF(ISNUMBER(P527),MAX(0,INDEX('913'!$F$6:$F$1205,P527)),0)</f>
        <v>0</v>
      </c>
      <c r="AG527" s="32">
        <f>IF(ISNUMBER(I527),SQRT(INDEX('913'!$I$6:$I$1205,I527)^2+INDEX('913'!$J$6:$J$1205,I527)^2),0)</f>
        <v>0</v>
      </c>
      <c r="AH527" s="32">
        <f>IF(ISNUMBER(J527),SQRT(INDEX('913'!$I$6:$I$1205,J527)^2+INDEX('913'!$J$6:$J$1205,J527)^2),0)</f>
        <v>0</v>
      </c>
      <c r="AI527" s="32">
        <f>IF(ISNUMBER(K527),SQRT(INDEX('913'!$I$6:$I$1205,K527)^2+INDEX('913'!$J$6:$J$1205,K527)^2),0)</f>
        <v>0</v>
      </c>
      <c r="AJ527" s="32">
        <f>IF(ISNUMBER(L527),SQRT(INDEX('913'!$I$6:$I$1205,L527)^2+INDEX('913'!$J$6:$J$1205,L527)^2),0)</f>
        <v>0</v>
      </c>
      <c r="AK527" s="32">
        <f>IF(ISNUMBER(M527),SQRT(INDEX('913'!$I$6:$I$1205,M527)^2+INDEX('913'!$J$6:$J$1205,M527)^2),0)</f>
        <v>0</v>
      </c>
      <c r="AL527" s="32">
        <f>IF(ISNUMBER(N527),SQRT(INDEX('913'!$I$6:$I$1205,N527)^2+INDEX('913'!$J$6:$J$1205,N527)^2),0)</f>
        <v>0</v>
      </c>
      <c r="AM527" s="32">
        <f>IF(ISNUMBER(O527),SQRT(INDEX('913'!$I$6:$I$1205,O527)^2+INDEX('913'!$J$6:$J$1205,O527)^2),0)</f>
        <v>0</v>
      </c>
      <c r="AN527" s="49">
        <f>IF(ISNUMBER(P527),SQRT(INDEX('913'!$I$6:$I$1205,P527)^2+INDEX('913'!$J$6:$J$1205,P527)^2),0)</f>
        <v>0</v>
      </c>
      <c r="AO527" s="37">
        <f t="shared" si="121"/>
        <v>0</v>
      </c>
      <c r="AP527" s="37">
        <f t="shared" si="122"/>
        <v>0</v>
      </c>
      <c r="AQ527" s="33" t="e">
        <f>-100*'935'!W527*(AO527+AP527)/'11'!C$17</f>
        <v>#VALUE!</v>
      </c>
      <c r="AR527" s="37" t="e">
        <f t="shared" si="123"/>
        <v>#VALUE!</v>
      </c>
      <c r="AS527" s="52" t="e">
        <f t="shared" si="124"/>
        <v>#VALUE!</v>
      </c>
      <c r="AT527" s="32" t="e">
        <f>IF('935'!C527="VOID",0,('935'!C527*(1-'935'!X527/'11'!B$17)))</f>
        <v>#VALUE!</v>
      </c>
      <c r="AU527" s="52" t="e">
        <f>'935'!Q527*(1-'935'!Y527/'11'!C$17)/(1-'935'!X527/'11'!B$17)</f>
        <v>#VALUE!</v>
      </c>
      <c r="AV527" s="37" t="e">
        <f>INDEX('DNO totals'!$B$57:$G$57,IF('935'!K527,IF(MOD('935'!K527,1000),IF(MOD('935'!K527,100),IF(MOD('935'!K527,10),IF(MOD('935'!K527,1000)=1,6,5),4),3),2),1))</f>
        <v>#VALUE!</v>
      </c>
      <c r="AW527" s="52" t="e">
        <f t="shared" si="125"/>
        <v>#VALUE!</v>
      </c>
      <c r="AX527" s="32" t="e">
        <f>IF('935'!V527="VOID",0,'935'!V527*(1-'935'!X527/'11'!B$17))</f>
        <v>#VALUE!</v>
      </c>
      <c r="AY527" s="33" t="e">
        <f>IF(H527,-100*'Charging rates'!B$10/'11'!B$17*AX527/H527,0)</f>
        <v>#VALUE!</v>
      </c>
      <c r="AZ527" s="33" t="e">
        <f>IF(C527,'DNO totals'!B$41,0)</f>
        <v>#VALUE!</v>
      </c>
      <c r="BA527" s="33" t="e">
        <f t="shared" si="126"/>
        <v>#VALUE!</v>
      </c>
      <c r="BB527" s="33" t="e">
        <f t="shared" si="127"/>
        <v>#VALUE!</v>
      </c>
      <c r="BC527" s="53" t="e">
        <f t="shared" si="128"/>
        <v>#VALUE!</v>
      </c>
      <c r="BD527" s="32" t="e">
        <f>IF(AT527,'935'!H527*AT527/(AT527+D527+H527),0)</f>
        <v>#VALUE!</v>
      </c>
      <c r="BE527" s="32" t="e">
        <f>IF(H527,'935'!H527*H527/(AT527+D527+H527),0)</f>
        <v>#VALUE!</v>
      </c>
      <c r="BF527" s="32" t="e">
        <f>BD527*(1-'935'!X527/'11'!B$17)</f>
        <v>#VALUE!</v>
      </c>
      <c r="BG527" s="49" t="e">
        <f>BE527*(1-'935'!X527/'11'!B$17)</f>
        <v>#VALUE!</v>
      </c>
      <c r="BH527" s="52" t="e">
        <f>AV527*Parameters!B$6</f>
        <v>#VALUE!</v>
      </c>
      <c r="BI527" s="37" t="e">
        <f>IF('935'!$K527=1000,'Charging rates'!$C$38*$BH527/(1+'DNO totals'!$C$99)*'935'!$L527,0)</f>
        <v>#VALUE!</v>
      </c>
      <c r="BJ527" s="37" t="e">
        <f>IF(MOD('935'!$K527,1000)=100,'Charging rates'!$D$38*$BH527/(1+'DNO totals'!$D$99)*'935'!$M527,0)</f>
        <v>#VALUE!</v>
      </c>
      <c r="BK527" s="37" t="e">
        <f>IF(MOD('935'!$K527,100)=10,'Charging rates'!$E$38*$BH527/(1+'DNO totals'!$E$99)*'935'!$N527,0)</f>
        <v>#VALUE!</v>
      </c>
      <c r="BL527" s="37" t="e">
        <f>IF(AND(MOD('935'!$K527,10)&gt;0,MOD('935'!$K527,1000)&gt;1),'Charging rates'!$F$38*$BH527/(1+'DNO totals'!$F$99)*'935'!$O527,0)</f>
        <v>#VALUE!</v>
      </c>
      <c r="BM527" s="37" t="e">
        <f>IF(MOD('935'!$K527,1000)=1,'Charging rates'!$G$38*$BH527/(1+'DNO totals'!$G$99)*'935'!$P527,0)</f>
        <v>#VALUE!</v>
      </c>
      <c r="BN527" s="52" t="e">
        <f t="shared" si="129"/>
        <v>#VALUE!</v>
      </c>
      <c r="BO527" s="37" t="e">
        <f>IF('935'!$K527&gt;1000,'Charging rates'!$C$38*$AW527*'935'!$L527,0)</f>
        <v>#VALUE!</v>
      </c>
      <c r="BP527" s="37" t="e">
        <f>IF(MOD('935'!$K527,1000)&gt;100,'Charging rates'!$D$38*$AW527*'935'!$M527,0)</f>
        <v>#VALUE!</v>
      </c>
      <c r="BQ527" s="37" t="e">
        <f>IF(MOD('935'!$K527,100)&gt;10,'Charging rates'!$E$38*$AW527*'935'!$N527,0)</f>
        <v>#VALUE!</v>
      </c>
      <c r="BR527" s="52" t="e">
        <f t="shared" si="130"/>
        <v>#VALUE!</v>
      </c>
      <c r="BS527" s="48" t="e">
        <f>'935'!C527&lt;&gt;"VOID"</f>
        <v>#VALUE!</v>
      </c>
      <c r="BT527" s="33" t="e">
        <f>IF(BS527,(100/'11'!B$17*BD527*((1-'935'!I527)*'Charging rates'!B$51+'Charging rates'!B$63)),0)</f>
        <v>#VALUE!</v>
      </c>
      <c r="BU527" s="33" t="e">
        <f>100/'11'!B$17*BG527*('Charging rates'!B$51+'Charging rates'!B$63)</f>
        <v>#VALUE!</v>
      </c>
      <c r="BV527" s="33" t="e">
        <f>100/'11'!B$17*BE527*('Charging rates'!B$51+'Charging rates'!B$63)</f>
        <v>#VALUE!</v>
      </c>
      <c r="BW527" s="53" t="e">
        <f t="shared" si="131"/>
        <v>#VALUE!</v>
      </c>
      <c r="BX527" s="32" t="e">
        <f>AT527-('935'!T527*(1-'935'!X527/'11'!B$17))</f>
        <v>#VALUE!</v>
      </c>
      <c r="BY527" s="32">
        <f>0-IF(ISNUMBER(I527),INDEX('913'!$I$6:$I$1205,I527),0)-IF(ISNUMBER(J527),INDEX('913'!$I$6:$I$1205,J527),0)-IF(ISNUMBER(K527),INDEX('913'!$I$6:$I$1205,K527),0)-IF(ISNUMBER(L527),INDEX('913'!$I$6:$I$1205,L527),0)-IF(ISNUMBER(M527),INDEX('913'!$I$6:$I$1205,M527),0)-IF(ISNUMBER(N527),INDEX('913'!$I$6:$I$1205,N527),0)-IF(ISNUMBER(O527),INDEX('913'!$I$6:$I$1205,O527),0)-IF(ISNUMBER(P527),INDEX('913'!$I$6:$I$1205,P527),0)</f>
        <v>0</v>
      </c>
      <c r="BZ527" s="37">
        <f>IF(BY527=0,1,MAX(1,SQRT(BY527^2+(IF(ISNUMBER(I527),INDEX('913'!$J$6:$J$1205,I527),0)+IF(ISNUMBER(J527),INDEX('913'!$J$6:$J$1205,J527),0)+IF(ISNUMBER(K527),INDEX('913'!$J$6:$J$1205,K527),0)+IF(ISNUMBER(L527),INDEX('913'!$J$6:$J$1205,L527),0)+IF(ISNUMBER(M527),INDEX('913'!$J$6:$J$1205,M527),0)+IF(ISNUMBER(N527),INDEX('913'!$J$6:$J$1205,N527),0)+IF(ISNUMBER(O527),INDEX('913'!$J$6:$J$1205,O527),0)+IF(ISNUMBER(P527),INDEX('913'!$J$6:$J$1205,P527),0))^2)/BY527))</f>
        <v>1</v>
      </c>
      <c r="CA527" s="33" t="e">
        <f>100*AO527/'11'!B$17</f>
        <v>#VALUE!</v>
      </c>
      <c r="CB527" s="37" t="e">
        <f>100*(AP527*BZ527)/'11'!C$17</f>
        <v>#VALUE!</v>
      </c>
      <c r="CC527" s="37" t="e">
        <f t="shared" si="132"/>
        <v>#VALUE!</v>
      </c>
      <c r="CD527" s="33" t="e">
        <f t="shared" si="133"/>
        <v>#VALUE!</v>
      </c>
      <c r="CE527" s="54" t="e">
        <f>'11'!C$17-'935'!Y527</f>
        <v>#VALUE!</v>
      </c>
      <c r="CF527" s="37" t="e">
        <f>MAX('DNO totals'!B$312+0,MIN('935'!L527+0,'DNO totals'!B$304+0))</f>
        <v>#VALUE!</v>
      </c>
      <c r="CG527" s="37" t="e">
        <f>MAX('DNO totals'!C$312+0,MIN('935'!M527+0,'DNO totals'!C$304+0))</f>
        <v>#VALUE!</v>
      </c>
      <c r="CH527" s="37" t="e">
        <f>MAX('DNO totals'!D$312+0,MIN('935'!N527+0,'DNO totals'!D$304+0))</f>
        <v>#VALUE!</v>
      </c>
      <c r="CI527" s="37" t="e">
        <f>MAX('DNO totals'!E$312+0,MIN('935'!O527+0,'DNO totals'!E$304+0))</f>
        <v>#VALUE!</v>
      </c>
      <c r="CJ527" s="52" t="e">
        <f>MAX('DNO totals'!F$312+0,MIN('935'!P527+0,'DNO totals'!F$304+0))</f>
        <v>#VALUE!</v>
      </c>
      <c r="CK527" s="37" t="e">
        <f>IF('935'!$K527=1000,'Charging rates'!$C$38*$BH527/(1+'DNO totals'!$C$99)*$CF527,0)</f>
        <v>#VALUE!</v>
      </c>
      <c r="CL527" s="37" t="e">
        <f>IF(MOD('935'!$K527,1000)=100,'Charging rates'!$D$38*$BH527/(1+'DNO totals'!$D$99)*$CG527,0)</f>
        <v>#VALUE!</v>
      </c>
      <c r="CM527" s="37" t="e">
        <f>IF(MOD('935'!$K527,100)=10,'Charging rates'!$E$38*$BH527/(1+'DNO totals'!$E$99)*$CH527,0)</f>
        <v>#VALUE!</v>
      </c>
      <c r="CN527" s="37" t="e">
        <f>IF(AND(MOD('935'!$K527,10)&gt;0,MOD('935'!$K527,1000)&gt;1),'Charging rates'!$F$38*$BH527/(1+'DNO totals'!$F$99)*$CI527,0)</f>
        <v>#VALUE!</v>
      </c>
      <c r="CO527" s="37" t="e">
        <f>IF(MOD('935'!$K527,1000)=1,'Charging rates'!$G$38*$BH527/(1+'DNO totals'!$G$99)*$CJ527,0)</f>
        <v>#VALUE!</v>
      </c>
      <c r="CP527" s="52" t="e">
        <f t="shared" si="134"/>
        <v>#VALUE!</v>
      </c>
      <c r="CQ527" s="37" t="e">
        <f>IF('935'!$K527&gt;1000,'Charging rates'!$C$38*$AW527*$CF527,0)</f>
        <v>#VALUE!</v>
      </c>
      <c r="CR527" s="37" t="e">
        <f>IF(MOD('935'!$K527,1000)&gt;100,'Charging rates'!$D$38*$AW527*$CG527,0)</f>
        <v>#VALUE!</v>
      </c>
      <c r="CS527" s="37" t="e">
        <f>IF(MOD('935'!$K527,100)&gt;10,'Charging rates'!$E$38*$AW527*$CH527,0)</f>
        <v>#VALUE!</v>
      </c>
      <c r="CT527" s="52" t="e">
        <f t="shared" si="135"/>
        <v>#VALUE!</v>
      </c>
      <c r="CU527" s="33" t="e">
        <f>100*(AP527*'935'!Q527*BZ527)/'11'!B$17</f>
        <v>#VALUE!</v>
      </c>
      <c r="CV527" s="33" t="e">
        <f>100/'11'!B$17*'Charging rates'!B$10*AW527</f>
        <v>#VALUE!</v>
      </c>
      <c r="CW527" s="33" t="e">
        <f>IF(AT527=0,0,(1-BX527/AT527)*(CA527+IF('935'!Q527=0,0,(CB527*'935'!Q527*('11'!C$17-'935'!Y527)/('11'!B$17-'935'!X527)))))</f>
        <v>#VALUE!</v>
      </c>
      <c r="CX527" s="33" t="e">
        <f t="shared" si="136"/>
        <v>#VALUE!</v>
      </c>
      <c r="CY527" s="49" t="e">
        <f t="shared" si="137"/>
        <v>#VALUE!</v>
      </c>
      <c r="CZ527" s="32" t="e">
        <f>AT527*(Parameters!B$21+AU527)*IF('DNO totals'!B$323&lt;0,1,'935'!S527)</f>
        <v>#VALUE!</v>
      </c>
      <c r="DA527" s="52" t="e">
        <f>IF('DNO totals'!B$323&lt;0,1,'935'!S527)*(Parameters!B$21+AU527)</f>
        <v>#VALUE!</v>
      </c>
      <c r="DB527" s="37" t="e">
        <f>CX527+'Charging rates'!B$106*DA527*100/'11'!B$17</f>
        <v>#VALUE!</v>
      </c>
      <c r="DC527" s="37" t="e">
        <f>DB527+'Charging rates'!B$116*(Parameters!B$21+AU527)*100/'11'!B$17*IF('DNO totals'!B$323&lt;0,1,'935'!S527)</f>
        <v>#VALUE!</v>
      </c>
      <c r="DD527" s="37" t="e">
        <f>'Charging rates'!B$97*(CP527+CT527)*100/'11'!B$17</f>
        <v>#VALUE!</v>
      </c>
      <c r="DE527" s="33" t="e">
        <f>MAX(0-(CB527*AU527*'11'!C$17/'11'!B$17),DC527+DD527)</f>
        <v>#VALUE!</v>
      </c>
      <c r="DF527" s="37" t="e">
        <f>IF(BS527,IF(AU527=0,CC527,MAX(0,MIN(CC527,CC527+(DE527/'935'!Q527*('11'!B$17-'935'!X527)/('11'!C$17-'935'!Y527))))),0)</f>
        <v>#VALUE!</v>
      </c>
      <c r="DG527" s="33" t="e">
        <f t="shared" si="138"/>
        <v>#VALUE!</v>
      </c>
      <c r="DH527" s="53" t="e">
        <f t="shared" si="139"/>
        <v>#VALUE!</v>
      </c>
    </row>
    <row r="528" spans="1:112">
      <c r="A528" s="28">
        <v>428</v>
      </c>
      <c r="B528" s="47" t="e">
        <f>'935'!B528</f>
        <v>#VALUE!</v>
      </c>
      <c r="C528" s="48" t="e">
        <f>OR('935'!E528&lt;&gt;"VOID",'935'!F528&lt;&gt;"VOID",'935'!G528&lt;&gt;"VOID")</f>
        <v>#VALUE!</v>
      </c>
      <c r="D528" s="32" t="e">
        <f>IF('935'!D528="VOID",0,'935'!D528*(1-'935'!X528/'11'!B$17))</f>
        <v>#VALUE!</v>
      </c>
      <c r="E528" s="32" t="e">
        <f>IF('935'!E528="VOID",0,'935'!E528*(1-'935'!X528/'11'!B$17))</f>
        <v>#VALUE!</v>
      </c>
      <c r="F528" s="32" t="e">
        <f>IF('935'!F528="VOID",0,'935'!F528*(1-'935'!X528/'11'!B$17))</f>
        <v>#VALUE!</v>
      </c>
      <c r="G528" s="32" t="e">
        <f>IF('935'!G528="VOID",0,'935'!G528*(1-'935'!X528/'11'!B$17))</f>
        <v>#VALUE!</v>
      </c>
      <c r="H528" s="49" t="e">
        <f t="shared" si="120"/>
        <v>#VALUE!</v>
      </c>
      <c r="I528" s="50" t="e">
        <f>MATCH('935'!J528,'913'!$B$6:$B$1205,0)</f>
        <v>#VALUE!</v>
      </c>
      <c r="J528" s="50" t="e">
        <f>MATCH(INDEX('913'!$D$6:$D$1205,I528),'913'!$B$6:$B$1205,0)</f>
        <v>#VALUE!</v>
      </c>
      <c r="K528" s="50" t="e">
        <f>MATCH(INDEX('913'!$D$6:$D$1205,J528),'913'!$B$6:$B$1205,0)</f>
        <v>#VALUE!</v>
      </c>
      <c r="L528" s="50" t="e">
        <f>MATCH(INDEX('913'!$D$6:$D$1205,K528),'913'!$B$6:$B$1205,0)</f>
        <v>#VALUE!</v>
      </c>
      <c r="M528" s="50" t="e">
        <f>MATCH(INDEX('913'!$D$6:$D$1205,L528),'913'!$B$6:$B$1205,0)</f>
        <v>#VALUE!</v>
      </c>
      <c r="N528" s="50" t="e">
        <f>MATCH(INDEX('913'!$D$6:$D$1205,M528),'913'!$B$6:$B$1205,0)</f>
        <v>#VALUE!</v>
      </c>
      <c r="O528" s="50" t="e">
        <f>MATCH(INDEX('913'!$D$6:$D$1205,N528),'913'!$B$6:$B$1205,0)</f>
        <v>#VALUE!</v>
      </c>
      <c r="P528" s="51" t="e">
        <f>MATCH(INDEX('913'!$D$6:$D$1205,O528),'913'!$B$6:$B$1205,0)</f>
        <v>#VALUE!</v>
      </c>
      <c r="Q528" s="37">
        <f>IF(ISNUMBER(I528),MAX(0,INDEX('913'!$E$6:$E$1205,I528)),0)</f>
        <v>0</v>
      </c>
      <c r="R528" s="37">
        <f>IF(ISNUMBER(J528),MAX(0,INDEX('913'!$E$6:$E$1205,J528)),0)</f>
        <v>0</v>
      </c>
      <c r="S528" s="37">
        <f>IF(ISNUMBER(K528),MAX(0,INDEX('913'!$E$6:$E$1205,K528)),0)</f>
        <v>0</v>
      </c>
      <c r="T528" s="37">
        <f>IF(ISNUMBER(L528),MAX(0,INDEX('913'!$E$6:$E$1205,L528)),0)</f>
        <v>0</v>
      </c>
      <c r="U528" s="37">
        <f>IF(ISNUMBER(M528),MAX(0,INDEX('913'!$E$6:$E$1205,M528)),0)</f>
        <v>0</v>
      </c>
      <c r="V528" s="37">
        <f>IF(ISNUMBER(N528),MAX(0,INDEX('913'!$E$6:$E$1205,N528)),0)</f>
        <v>0</v>
      </c>
      <c r="W528" s="37">
        <f>IF(ISNUMBER(O528),MAX(0,INDEX('913'!$E$6:$E$1205,O528)),0)</f>
        <v>0</v>
      </c>
      <c r="X528" s="52">
        <f>IF(ISNUMBER(P528),MAX(0,INDEX('913'!$E$6:$E$1205,P528)),0)</f>
        <v>0</v>
      </c>
      <c r="Y528" s="37">
        <f>IF(ISNUMBER(I528),MAX(0,INDEX('913'!$F$6:$F$1205,I528)),0)</f>
        <v>0</v>
      </c>
      <c r="Z528" s="37">
        <f>IF(ISNUMBER(J528),MAX(0,INDEX('913'!$F$6:$F$1205,J528)),0)</f>
        <v>0</v>
      </c>
      <c r="AA528" s="37">
        <f>IF(ISNUMBER(K528),MAX(0,INDEX('913'!$F$6:$F$1205,K528)),0)</f>
        <v>0</v>
      </c>
      <c r="AB528" s="37">
        <f>IF(ISNUMBER(L528),MAX(0,INDEX('913'!$F$6:$F$1205,L528)),0)</f>
        <v>0</v>
      </c>
      <c r="AC528" s="37">
        <f>IF(ISNUMBER(M528),MAX(0,INDEX('913'!$F$6:$F$1205,M528)),0)</f>
        <v>0</v>
      </c>
      <c r="AD528" s="37">
        <f>IF(ISNUMBER(N528),MAX(0,INDEX('913'!$F$6:$F$1205,N528)),0)</f>
        <v>0</v>
      </c>
      <c r="AE528" s="37">
        <f>IF(ISNUMBER(O528),MAX(0,INDEX('913'!$F$6:$F$1205,O528)),0)</f>
        <v>0</v>
      </c>
      <c r="AF528" s="37">
        <f>IF(ISNUMBER(P528),MAX(0,INDEX('913'!$F$6:$F$1205,P528)),0)</f>
        <v>0</v>
      </c>
      <c r="AG528" s="32">
        <f>IF(ISNUMBER(I528),SQRT(INDEX('913'!$I$6:$I$1205,I528)^2+INDEX('913'!$J$6:$J$1205,I528)^2),0)</f>
        <v>0</v>
      </c>
      <c r="AH528" s="32">
        <f>IF(ISNUMBER(J528),SQRT(INDEX('913'!$I$6:$I$1205,J528)^2+INDEX('913'!$J$6:$J$1205,J528)^2),0)</f>
        <v>0</v>
      </c>
      <c r="AI528" s="32">
        <f>IF(ISNUMBER(K528),SQRT(INDEX('913'!$I$6:$I$1205,K528)^2+INDEX('913'!$J$6:$J$1205,K528)^2),0)</f>
        <v>0</v>
      </c>
      <c r="AJ528" s="32">
        <f>IF(ISNUMBER(L528),SQRT(INDEX('913'!$I$6:$I$1205,L528)^2+INDEX('913'!$J$6:$J$1205,L528)^2),0)</f>
        <v>0</v>
      </c>
      <c r="AK528" s="32">
        <f>IF(ISNUMBER(M528),SQRT(INDEX('913'!$I$6:$I$1205,M528)^2+INDEX('913'!$J$6:$J$1205,M528)^2),0)</f>
        <v>0</v>
      </c>
      <c r="AL528" s="32">
        <f>IF(ISNUMBER(N528),SQRT(INDEX('913'!$I$6:$I$1205,N528)^2+INDEX('913'!$J$6:$J$1205,N528)^2),0)</f>
        <v>0</v>
      </c>
      <c r="AM528" s="32">
        <f>IF(ISNUMBER(O528),SQRT(INDEX('913'!$I$6:$I$1205,O528)^2+INDEX('913'!$J$6:$J$1205,O528)^2),0)</f>
        <v>0</v>
      </c>
      <c r="AN528" s="49">
        <f>IF(ISNUMBER(P528),SQRT(INDEX('913'!$I$6:$I$1205,P528)^2+INDEX('913'!$J$6:$J$1205,P528)^2),0)</f>
        <v>0</v>
      </c>
      <c r="AO528" s="37">
        <f t="shared" si="121"/>
        <v>0</v>
      </c>
      <c r="AP528" s="37">
        <f t="shared" si="122"/>
        <v>0</v>
      </c>
      <c r="AQ528" s="33" t="e">
        <f>-100*'935'!W528*(AO528+AP528)/'11'!C$17</f>
        <v>#VALUE!</v>
      </c>
      <c r="AR528" s="37" t="e">
        <f t="shared" si="123"/>
        <v>#VALUE!</v>
      </c>
      <c r="AS528" s="52" t="e">
        <f t="shared" si="124"/>
        <v>#VALUE!</v>
      </c>
      <c r="AT528" s="32" t="e">
        <f>IF('935'!C528="VOID",0,('935'!C528*(1-'935'!X528/'11'!B$17)))</f>
        <v>#VALUE!</v>
      </c>
      <c r="AU528" s="52" t="e">
        <f>'935'!Q528*(1-'935'!Y528/'11'!C$17)/(1-'935'!X528/'11'!B$17)</f>
        <v>#VALUE!</v>
      </c>
      <c r="AV528" s="37" t="e">
        <f>INDEX('DNO totals'!$B$57:$G$57,IF('935'!K528,IF(MOD('935'!K528,1000),IF(MOD('935'!K528,100),IF(MOD('935'!K528,10),IF(MOD('935'!K528,1000)=1,6,5),4),3),2),1))</f>
        <v>#VALUE!</v>
      </c>
      <c r="AW528" s="52" t="e">
        <f t="shared" si="125"/>
        <v>#VALUE!</v>
      </c>
      <c r="AX528" s="32" t="e">
        <f>IF('935'!V528="VOID",0,'935'!V528*(1-'935'!X528/'11'!B$17))</f>
        <v>#VALUE!</v>
      </c>
      <c r="AY528" s="33" t="e">
        <f>IF(H528,-100*'Charging rates'!B$10/'11'!B$17*AX528/H528,0)</f>
        <v>#VALUE!</v>
      </c>
      <c r="AZ528" s="33" t="e">
        <f>IF(C528,'DNO totals'!B$41,0)</f>
        <v>#VALUE!</v>
      </c>
      <c r="BA528" s="33" t="e">
        <f t="shared" si="126"/>
        <v>#VALUE!</v>
      </c>
      <c r="BB528" s="33" t="e">
        <f t="shared" si="127"/>
        <v>#VALUE!</v>
      </c>
      <c r="BC528" s="53" t="e">
        <f t="shared" si="128"/>
        <v>#VALUE!</v>
      </c>
      <c r="BD528" s="32" t="e">
        <f>IF(AT528,'935'!H528*AT528/(AT528+D528+H528),0)</f>
        <v>#VALUE!</v>
      </c>
      <c r="BE528" s="32" t="e">
        <f>IF(H528,'935'!H528*H528/(AT528+D528+H528),0)</f>
        <v>#VALUE!</v>
      </c>
      <c r="BF528" s="32" t="e">
        <f>BD528*(1-'935'!X528/'11'!B$17)</f>
        <v>#VALUE!</v>
      </c>
      <c r="BG528" s="49" t="e">
        <f>BE528*(1-'935'!X528/'11'!B$17)</f>
        <v>#VALUE!</v>
      </c>
      <c r="BH528" s="52" t="e">
        <f>AV528*Parameters!B$6</f>
        <v>#VALUE!</v>
      </c>
      <c r="BI528" s="37" t="e">
        <f>IF('935'!$K528=1000,'Charging rates'!$C$38*$BH528/(1+'DNO totals'!$C$99)*'935'!$L528,0)</f>
        <v>#VALUE!</v>
      </c>
      <c r="BJ528" s="37" t="e">
        <f>IF(MOD('935'!$K528,1000)=100,'Charging rates'!$D$38*$BH528/(1+'DNO totals'!$D$99)*'935'!$M528,0)</f>
        <v>#VALUE!</v>
      </c>
      <c r="BK528" s="37" t="e">
        <f>IF(MOD('935'!$K528,100)=10,'Charging rates'!$E$38*$BH528/(1+'DNO totals'!$E$99)*'935'!$N528,0)</f>
        <v>#VALUE!</v>
      </c>
      <c r="BL528" s="37" t="e">
        <f>IF(AND(MOD('935'!$K528,10)&gt;0,MOD('935'!$K528,1000)&gt;1),'Charging rates'!$F$38*$BH528/(1+'DNO totals'!$F$99)*'935'!$O528,0)</f>
        <v>#VALUE!</v>
      </c>
      <c r="BM528" s="37" t="e">
        <f>IF(MOD('935'!$K528,1000)=1,'Charging rates'!$G$38*$BH528/(1+'DNO totals'!$G$99)*'935'!$P528,0)</f>
        <v>#VALUE!</v>
      </c>
      <c r="BN528" s="52" t="e">
        <f t="shared" si="129"/>
        <v>#VALUE!</v>
      </c>
      <c r="BO528" s="37" t="e">
        <f>IF('935'!$K528&gt;1000,'Charging rates'!$C$38*$AW528*'935'!$L528,0)</f>
        <v>#VALUE!</v>
      </c>
      <c r="BP528" s="37" t="e">
        <f>IF(MOD('935'!$K528,1000)&gt;100,'Charging rates'!$D$38*$AW528*'935'!$M528,0)</f>
        <v>#VALUE!</v>
      </c>
      <c r="BQ528" s="37" t="e">
        <f>IF(MOD('935'!$K528,100)&gt;10,'Charging rates'!$E$38*$AW528*'935'!$N528,0)</f>
        <v>#VALUE!</v>
      </c>
      <c r="BR528" s="52" t="e">
        <f t="shared" si="130"/>
        <v>#VALUE!</v>
      </c>
      <c r="BS528" s="48" t="e">
        <f>'935'!C528&lt;&gt;"VOID"</f>
        <v>#VALUE!</v>
      </c>
      <c r="BT528" s="33" t="e">
        <f>IF(BS528,(100/'11'!B$17*BD528*((1-'935'!I528)*'Charging rates'!B$51+'Charging rates'!B$63)),0)</f>
        <v>#VALUE!</v>
      </c>
      <c r="BU528" s="33" t="e">
        <f>100/'11'!B$17*BG528*('Charging rates'!B$51+'Charging rates'!B$63)</f>
        <v>#VALUE!</v>
      </c>
      <c r="BV528" s="33" t="e">
        <f>100/'11'!B$17*BE528*('Charging rates'!B$51+'Charging rates'!B$63)</f>
        <v>#VALUE!</v>
      </c>
      <c r="BW528" s="53" t="e">
        <f t="shared" si="131"/>
        <v>#VALUE!</v>
      </c>
      <c r="BX528" s="32" t="e">
        <f>AT528-('935'!T528*(1-'935'!X528/'11'!B$17))</f>
        <v>#VALUE!</v>
      </c>
      <c r="BY528" s="32">
        <f>0-IF(ISNUMBER(I528),INDEX('913'!$I$6:$I$1205,I528),0)-IF(ISNUMBER(J528),INDEX('913'!$I$6:$I$1205,J528),0)-IF(ISNUMBER(K528),INDEX('913'!$I$6:$I$1205,K528),0)-IF(ISNUMBER(L528),INDEX('913'!$I$6:$I$1205,L528),0)-IF(ISNUMBER(M528),INDEX('913'!$I$6:$I$1205,M528),0)-IF(ISNUMBER(N528),INDEX('913'!$I$6:$I$1205,N528),0)-IF(ISNUMBER(O528),INDEX('913'!$I$6:$I$1205,O528),0)-IF(ISNUMBER(P528),INDEX('913'!$I$6:$I$1205,P528),0)</f>
        <v>0</v>
      </c>
      <c r="BZ528" s="37">
        <f>IF(BY528=0,1,MAX(1,SQRT(BY528^2+(IF(ISNUMBER(I528),INDEX('913'!$J$6:$J$1205,I528),0)+IF(ISNUMBER(J528),INDEX('913'!$J$6:$J$1205,J528),0)+IF(ISNUMBER(K528),INDEX('913'!$J$6:$J$1205,K528),0)+IF(ISNUMBER(L528),INDEX('913'!$J$6:$J$1205,L528),0)+IF(ISNUMBER(M528),INDEX('913'!$J$6:$J$1205,M528),0)+IF(ISNUMBER(N528),INDEX('913'!$J$6:$J$1205,N528),0)+IF(ISNUMBER(O528),INDEX('913'!$J$6:$J$1205,O528),0)+IF(ISNUMBER(P528),INDEX('913'!$J$6:$J$1205,P528),0))^2)/BY528))</f>
        <v>1</v>
      </c>
      <c r="CA528" s="33" t="e">
        <f>100*AO528/'11'!B$17</f>
        <v>#VALUE!</v>
      </c>
      <c r="CB528" s="37" t="e">
        <f>100*(AP528*BZ528)/'11'!C$17</f>
        <v>#VALUE!</v>
      </c>
      <c r="CC528" s="37" t="e">
        <f t="shared" si="132"/>
        <v>#VALUE!</v>
      </c>
      <c r="CD528" s="33" t="e">
        <f t="shared" si="133"/>
        <v>#VALUE!</v>
      </c>
      <c r="CE528" s="54" t="e">
        <f>'11'!C$17-'935'!Y528</f>
        <v>#VALUE!</v>
      </c>
      <c r="CF528" s="37" t="e">
        <f>MAX('DNO totals'!B$312+0,MIN('935'!L528+0,'DNO totals'!B$304+0))</f>
        <v>#VALUE!</v>
      </c>
      <c r="CG528" s="37" t="e">
        <f>MAX('DNO totals'!C$312+0,MIN('935'!M528+0,'DNO totals'!C$304+0))</f>
        <v>#VALUE!</v>
      </c>
      <c r="CH528" s="37" t="e">
        <f>MAX('DNO totals'!D$312+0,MIN('935'!N528+0,'DNO totals'!D$304+0))</f>
        <v>#VALUE!</v>
      </c>
      <c r="CI528" s="37" t="e">
        <f>MAX('DNO totals'!E$312+0,MIN('935'!O528+0,'DNO totals'!E$304+0))</f>
        <v>#VALUE!</v>
      </c>
      <c r="CJ528" s="52" t="e">
        <f>MAX('DNO totals'!F$312+0,MIN('935'!P528+0,'DNO totals'!F$304+0))</f>
        <v>#VALUE!</v>
      </c>
      <c r="CK528" s="37" t="e">
        <f>IF('935'!$K528=1000,'Charging rates'!$C$38*$BH528/(1+'DNO totals'!$C$99)*$CF528,0)</f>
        <v>#VALUE!</v>
      </c>
      <c r="CL528" s="37" t="e">
        <f>IF(MOD('935'!$K528,1000)=100,'Charging rates'!$D$38*$BH528/(1+'DNO totals'!$D$99)*$CG528,0)</f>
        <v>#VALUE!</v>
      </c>
      <c r="CM528" s="37" t="e">
        <f>IF(MOD('935'!$K528,100)=10,'Charging rates'!$E$38*$BH528/(1+'DNO totals'!$E$99)*$CH528,0)</f>
        <v>#VALUE!</v>
      </c>
      <c r="CN528" s="37" t="e">
        <f>IF(AND(MOD('935'!$K528,10)&gt;0,MOD('935'!$K528,1000)&gt;1),'Charging rates'!$F$38*$BH528/(1+'DNO totals'!$F$99)*$CI528,0)</f>
        <v>#VALUE!</v>
      </c>
      <c r="CO528" s="37" t="e">
        <f>IF(MOD('935'!$K528,1000)=1,'Charging rates'!$G$38*$BH528/(1+'DNO totals'!$G$99)*$CJ528,0)</f>
        <v>#VALUE!</v>
      </c>
      <c r="CP528" s="52" t="e">
        <f t="shared" si="134"/>
        <v>#VALUE!</v>
      </c>
      <c r="CQ528" s="37" t="e">
        <f>IF('935'!$K528&gt;1000,'Charging rates'!$C$38*$AW528*$CF528,0)</f>
        <v>#VALUE!</v>
      </c>
      <c r="CR528" s="37" t="e">
        <f>IF(MOD('935'!$K528,1000)&gt;100,'Charging rates'!$D$38*$AW528*$CG528,0)</f>
        <v>#VALUE!</v>
      </c>
      <c r="CS528" s="37" t="e">
        <f>IF(MOD('935'!$K528,100)&gt;10,'Charging rates'!$E$38*$AW528*$CH528,0)</f>
        <v>#VALUE!</v>
      </c>
      <c r="CT528" s="52" t="e">
        <f t="shared" si="135"/>
        <v>#VALUE!</v>
      </c>
      <c r="CU528" s="33" t="e">
        <f>100*(AP528*'935'!Q528*BZ528)/'11'!B$17</f>
        <v>#VALUE!</v>
      </c>
      <c r="CV528" s="33" t="e">
        <f>100/'11'!B$17*'Charging rates'!B$10*AW528</f>
        <v>#VALUE!</v>
      </c>
      <c r="CW528" s="33" t="e">
        <f>IF(AT528=0,0,(1-BX528/AT528)*(CA528+IF('935'!Q528=0,0,(CB528*'935'!Q528*('11'!C$17-'935'!Y528)/('11'!B$17-'935'!X528)))))</f>
        <v>#VALUE!</v>
      </c>
      <c r="CX528" s="33" t="e">
        <f t="shared" si="136"/>
        <v>#VALUE!</v>
      </c>
      <c r="CY528" s="49" t="e">
        <f t="shared" si="137"/>
        <v>#VALUE!</v>
      </c>
      <c r="CZ528" s="32" t="e">
        <f>AT528*(Parameters!B$21+AU528)*IF('DNO totals'!B$323&lt;0,1,'935'!S528)</f>
        <v>#VALUE!</v>
      </c>
      <c r="DA528" s="52" t="e">
        <f>IF('DNO totals'!B$323&lt;0,1,'935'!S528)*(Parameters!B$21+AU528)</f>
        <v>#VALUE!</v>
      </c>
      <c r="DB528" s="37" t="e">
        <f>CX528+'Charging rates'!B$106*DA528*100/'11'!B$17</f>
        <v>#VALUE!</v>
      </c>
      <c r="DC528" s="37" t="e">
        <f>DB528+'Charging rates'!B$116*(Parameters!B$21+AU528)*100/'11'!B$17*IF('DNO totals'!B$323&lt;0,1,'935'!S528)</f>
        <v>#VALUE!</v>
      </c>
      <c r="DD528" s="37" t="e">
        <f>'Charging rates'!B$97*(CP528+CT528)*100/'11'!B$17</f>
        <v>#VALUE!</v>
      </c>
      <c r="DE528" s="33" t="e">
        <f>MAX(0-(CB528*AU528*'11'!C$17/'11'!B$17),DC528+DD528)</f>
        <v>#VALUE!</v>
      </c>
      <c r="DF528" s="37" t="e">
        <f>IF(BS528,IF(AU528=0,CC528,MAX(0,MIN(CC528,CC528+(DE528/'935'!Q528*('11'!B$17-'935'!X528)/('11'!C$17-'935'!Y528))))),0)</f>
        <v>#VALUE!</v>
      </c>
      <c r="DG528" s="33" t="e">
        <f t="shared" si="138"/>
        <v>#VALUE!</v>
      </c>
      <c r="DH528" s="53" t="e">
        <f t="shared" si="139"/>
        <v>#VALUE!</v>
      </c>
    </row>
    <row r="529" spans="1:112">
      <c r="A529" s="28">
        <v>429</v>
      </c>
      <c r="B529" s="47" t="e">
        <f>'935'!B529</f>
        <v>#VALUE!</v>
      </c>
      <c r="C529" s="48" t="e">
        <f>OR('935'!E529&lt;&gt;"VOID",'935'!F529&lt;&gt;"VOID",'935'!G529&lt;&gt;"VOID")</f>
        <v>#VALUE!</v>
      </c>
      <c r="D529" s="32" t="e">
        <f>IF('935'!D529="VOID",0,'935'!D529*(1-'935'!X529/'11'!B$17))</f>
        <v>#VALUE!</v>
      </c>
      <c r="E529" s="32" t="e">
        <f>IF('935'!E529="VOID",0,'935'!E529*(1-'935'!X529/'11'!B$17))</f>
        <v>#VALUE!</v>
      </c>
      <c r="F529" s="32" t="e">
        <f>IF('935'!F529="VOID",0,'935'!F529*(1-'935'!X529/'11'!B$17))</f>
        <v>#VALUE!</v>
      </c>
      <c r="G529" s="32" t="e">
        <f>IF('935'!G529="VOID",0,'935'!G529*(1-'935'!X529/'11'!B$17))</f>
        <v>#VALUE!</v>
      </c>
      <c r="H529" s="49" t="e">
        <f t="shared" si="120"/>
        <v>#VALUE!</v>
      </c>
      <c r="I529" s="50" t="e">
        <f>MATCH('935'!J529,'913'!$B$6:$B$1205,0)</f>
        <v>#VALUE!</v>
      </c>
      <c r="J529" s="50" t="e">
        <f>MATCH(INDEX('913'!$D$6:$D$1205,I529),'913'!$B$6:$B$1205,0)</f>
        <v>#VALUE!</v>
      </c>
      <c r="K529" s="50" t="e">
        <f>MATCH(INDEX('913'!$D$6:$D$1205,J529),'913'!$B$6:$B$1205,0)</f>
        <v>#VALUE!</v>
      </c>
      <c r="L529" s="50" t="e">
        <f>MATCH(INDEX('913'!$D$6:$D$1205,K529),'913'!$B$6:$B$1205,0)</f>
        <v>#VALUE!</v>
      </c>
      <c r="M529" s="50" t="e">
        <f>MATCH(INDEX('913'!$D$6:$D$1205,L529),'913'!$B$6:$B$1205,0)</f>
        <v>#VALUE!</v>
      </c>
      <c r="N529" s="50" t="e">
        <f>MATCH(INDEX('913'!$D$6:$D$1205,M529),'913'!$B$6:$B$1205,0)</f>
        <v>#VALUE!</v>
      </c>
      <c r="O529" s="50" t="e">
        <f>MATCH(INDEX('913'!$D$6:$D$1205,N529),'913'!$B$6:$B$1205,0)</f>
        <v>#VALUE!</v>
      </c>
      <c r="P529" s="51" t="e">
        <f>MATCH(INDEX('913'!$D$6:$D$1205,O529),'913'!$B$6:$B$1205,0)</f>
        <v>#VALUE!</v>
      </c>
      <c r="Q529" s="37">
        <f>IF(ISNUMBER(I529),MAX(0,INDEX('913'!$E$6:$E$1205,I529)),0)</f>
        <v>0</v>
      </c>
      <c r="R529" s="37">
        <f>IF(ISNUMBER(J529),MAX(0,INDEX('913'!$E$6:$E$1205,J529)),0)</f>
        <v>0</v>
      </c>
      <c r="S529" s="37">
        <f>IF(ISNUMBER(K529),MAX(0,INDEX('913'!$E$6:$E$1205,K529)),0)</f>
        <v>0</v>
      </c>
      <c r="T529" s="37">
        <f>IF(ISNUMBER(L529),MAX(0,INDEX('913'!$E$6:$E$1205,L529)),0)</f>
        <v>0</v>
      </c>
      <c r="U529" s="37">
        <f>IF(ISNUMBER(M529),MAX(0,INDEX('913'!$E$6:$E$1205,M529)),0)</f>
        <v>0</v>
      </c>
      <c r="V529" s="37">
        <f>IF(ISNUMBER(N529),MAX(0,INDEX('913'!$E$6:$E$1205,N529)),0)</f>
        <v>0</v>
      </c>
      <c r="W529" s="37">
        <f>IF(ISNUMBER(O529),MAX(0,INDEX('913'!$E$6:$E$1205,O529)),0)</f>
        <v>0</v>
      </c>
      <c r="X529" s="52">
        <f>IF(ISNUMBER(P529),MAX(0,INDEX('913'!$E$6:$E$1205,P529)),0)</f>
        <v>0</v>
      </c>
      <c r="Y529" s="37">
        <f>IF(ISNUMBER(I529),MAX(0,INDEX('913'!$F$6:$F$1205,I529)),0)</f>
        <v>0</v>
      </c>
      <c r="Z529" s="37">
        <f>IF(ISNUMBER(J529),MAX(0,INDEX('913'!$F$6:$F$1205,J529)),0)</f>
        <v>0</v>
      </c>
      <c r="AA529" s="37">
        <f>IF(ISNUMBER(K529),MAX(0,INDEX('913'!$F$6:$F$1205,K529)),0)</f>
        <v>0</v>
      </c>
      <c r="AB529" s="37">
        <f>IF(ISNUMBER(L529),MAX(0,INDEX('913'!$F$6:$F$1205,L529)),0)</f>
        <v>0</v>
      </c>
      <c r="AC529" s="37">
        <f>IF(ISNUMBER(M529),MAX(0,INDEX('913'!$F$6:$F$1205,M529)),0)</f>
        <v>0</v>
      </c>
      <c r="AD529" s="37">
        <f>IF(ISNUMBER(N529),MAX(0,INDEX('913'!$F$6:$F$1205,N529)),0)</f>
        <v>0</v>
      </c>
      <c r="AE529" s="37">
        <f>IF(ISNUMBER(O529),MAX(0,INDEX('913'!$F$6:$F$1205,O529)),0)</f>
        <v>0</v>
      </c>
      <c r="AF529" s="37">
        <f>IF(ISNUMBER(P529),MAX(0,INDEX('913'!$F$6:$F$1205,P529)),0)</f>
        <v>0</v>
      </c>
      <c r="AG529" s="32">
        <f>IF(ISNUMBER(I529),SQRT(INDEX('913'!$I$6:$I$1205,I529)^2+INDEX('913'!$J$6:$J$1205,I529)^2),0)</f>
        <v>0</v>
      </c>
      <c r="AH529" s="32">
        <f>IF(ISNUMBER(J529),SQRT(INDEX('913'!$I$6:$I$1205,J529)^2+INDEX('913'!$J$6:$J$1205,J529)^2),0)</f>
        <v>0</v>
      </c>
      <c r="AI529" s="32">
        <f>IF(ISNUMBER(K529),SQRT(INDEX('913'!$I$6:$I$1205,K529)^2+INDEX('913'!$J$6:$J$1205,K529)^2),0)</f>
        <v>0</v>
      </c>
      <c r="AJ529" s="32">
        <f>IF(ISNUMBER(L529),SQRT(INDEX('913'!$I$6:$I$1205,L529)^2+INDEX('913'!$J$6:$J$1205,L529)^2),0)</f>
        <v>0</v>
      </c>
      <c r="AK529" s="32">
        <f>IF(ISNUMBER(M529),SQRT(INDEX('913'!$I$6:$I$1205,M529)^2+INDEX('913'!$J$6:$J$1205,M529)^2),0)</f>
        <v>0</v>
      </c>
      <c r="AL529" s="32">
        <f>IF(ISNUMBER(N529),SQRT(INDEX('913'!$I$6:$I$1205,N529)^2+INDEX('913'!$J$6:$J$1205,N529)^2),0)</f>
        <v>0</v>
      </c>
      <c r="AM529" s="32">
        <f>IF(ISNUMBER(O529),SQRT(INDEX('913'!$I$6:$I$1205,O529)^2+INDEX('913'!$J$6:$J$1205,O529)^2),0)</f>
        <v>0</v>
      </c>
      <c r="AN529" s="49">
        <f>IF(ISNUMBER(P529),SQRT(INDEX('913'!$I$6:$I$1205,P529)^2+INDEX('913'!$J$6:$J$1205,P529)^2),0)</f>
        <v>0</v>
      </c>
      <c r="AO529" s="37">
        <f t="shared" si="121"/>
        <v>0</v>
      </c>
      <c r="AP529" s="37">
        <f t="shared" si="122"/>
        <v>0</v>
      </c>
      <c r="AQ529" s="33" t="e">
        <f>-100*'935'!W529*(AO529+AP529)/'11'!C$17</f>
        <v>#VALUE!</v>
      </c>
      <c r="AR529" s="37" t="e">
        <f t="shared" si="123"/>
        <v>#VALUE!</v>
      </c>
      <c r="AS529" s="52" t="e">
        <f t="shared" si="124"/>
        <v>#VALUE!</v>
      </c>
      <c r="AT529" s="32" t="e">
        <f>IF('935'!C529="VOID",0,('935'!C529*(1-'935'!X529/'11'!B$17)))</f>
        <v>#VALUE!</v>
      </c>
      <c r="AU529" s="52" t="e">
        <f>'935'!Q529*(1-'935'!Y529/'11'!C$17)/(1-'935'!X529/'11'!B$17)</f>
        <v>#VALUE!</v>
      </c>
      <c r="AV529" s="37" t="e">
        <f>INDEX('DNO totals'!$B$57:$G$57,IF('935'!K529,IF(MOD('935'!K529,1000),IF(MOD('935'!K529,100),IF(MOD('935'!K529,10),IF(MOD('935'!K529,1000)=1,6,5),4),3),2),1))</f>
        <v>#VALUE!</v>
      </c>
      <c r="AW529" s="52" t="e">
        <f t="shared" si="125"/>
        <v>#VALUE!</v>
      </c>
      <c r="AX529" s="32" t="e">
        <f>IF('935'!V529="VOID",0,'935'!V529*(1-'935'!X529/'11'!B$17))</f>
        <v>#VALUE!</v>
      </c>
      <c r="AY529" s="33" t="e">
        <f>IF(H529,-100*'Charging rates'!B$10/'11'!B$17*AX529/H529,0)</f>
        <v>#VALUE!</v>
      </c>
      <c r="AZ529" s="33" t="e">
        <f>IF(C529,'DNO totals'!B$41,0)</f>
        <v>#VALUE!</v>
      </c>
      <c r="BA529" s="33" t="e">
        <f t="shared" si="126"/>
        <v>#VALUE!</v>
      </c>
      <c r="BB529" s="33" t="e">
        <f t="shared" si="127"/>
        <v>#VALUE!</v>
      </c>
      <c r="BC529" s="53" t="e">
        <f t="shared" si="128"/>
        <v>#VALUE!</v>
      </c>
      <c r="BD529" s="32" t="e">
        <f>IF(AT529,'935'!H529*AT529/(AT529+D529+H529),0)</f>
        <v>#VALUE!</v>
      </c>
      <c r="BE529" s="32" t="e">
        <f>IF(H529,'935'!H529*H529/(AT529+D529+H529),0)</f>
        <v>#VALUE!</v>
      </c>
      <c r="BF529" s="32" t="e">
        <f>BD529*(1-'935'!X529/'11'!B$17)</f>
        <v>#VALUE!</v>
      </c>
      <c r="BG529" s="49" t="e">
        <f>BE529*(1-'935'!X529/'11'!B$17)</f>
        <v>#VALUE!</v>
      </c>
      <c r="BH529" s="52" t="e">
        <f>AV529*Parameters!B$6</f>
        <v>#VALUE!</v>
      </c>
      <c r="BI529" s="37" t="e">
        <f>IF('935'!$K529=1000,'Charging rates'!$C$38*$BH529/(1+'DNO totals'!$C$99)*'935'!$L529,0)</f>
        <v>#VALUE!</v>
      </c>
      <c r="BJ529" s="37" t="e">
        <f>IF(MOD('935'!$K529,1000)=100,'Charging rates'!$D$38*$BH529/(1+'DNO totals'!$D$99)*'935'!$M529,0)</f>
        <v>#VALUE!</v>
      </c>
      <c r="BK529" s="37" t="e">
        <f>IF(MOD('935'!$K529,100)=10,'Charging rates'!$E$38*$BH529/(1+'DNO totals'!$E$99)*'935'!$N529,0)</f>
        <v>#VALUE!</v>
      </c>
      <c r="BL529" s="37" t="e">
        <f>IF(AND(MOD('935'!$K529,10)&gt;0,MOD('935'!$K529,1000)&gt;1),'Charging rates'!$F$38*$BH529/(1+'DNO totals'!$F$99)*'935'!$O529,0)</f>
        <v>#VALUE!</v>
      </c>
      <c r="BM529" s="37" t="e">
        <f>IF(MOD('935'!$K529,1000)=1,'Charging rates'!$G$38*$BH529/(1+'DNO totals'!$G$99)*'935'!$P529,0)</f>
        <v>#VALUE!</v>
      </c>
      <c r="BN529" s="52" t="e">
        <f t="shared" si="129"/>
        <v>#VALUE!</v>
      </c>
      <c r="BO529" s="37" t="e">
        <f>IF('935'!$K529&gt;1000,'Charging rates'!$C$38*$AW529*'935'!$L529,0)</f>
        <v>#VALUE!</v>
      </c>
      <c r="BP529" s="37" t="e">
        <f>IF(MOD('935'!$K529,1000)&gt;100,'Charging rates'!$D$38*$AW529*'935'!$M529,0)</f>
        <v>#VALUE!</v>
      </c>
      <c r="BQ529" s="37" t="e">
        <f>IF(MOD('935'!$K529,100)&gt;10,'Charging rates'!$E$38*$AW529*'935'!$N529,0)</f>
        <v>#VALUE!</v>
      </c>
      <c r="BR529" s="52" t="e">
        <f t="shared" si="130"/>
        <v>#VALUE!</v>
      </c>
      <c r="BS529" s="48" t="e">
        <f>'935'!C529&lt;&gt;"VOID"</f>
        <v>#VALUE!</v>
      </c>
      <c r="BT529" s="33" t="e">
        <f>IF(BS529,(100/'11'!B$17*BD529*((1-'935'!I529)*'Charging rates'!B$51+'Charging rates'!B$63)),0)</f>
        <v>#VALUE!</v>
      </c>
      <c r="BU529" s="33" t="e">
        <f>100/'11'!B$17*BG529*('Charging rates'!B$51+'Charging rates'!B$63)</f>
        <v>#VALUE!</v>
      </c>
      <c r="BV529" s="33" t="e">
        <f>100/'11'!B$17*BE529*('Charging rates'!B$51+'Charging rates'!B$63)</f>
        <v>#VALUE!</v>
      </c>
      <c r="BW529" s="53" t="e">
        <f t="shared" si="131"/>
        <v>#VALUE!</v>
      </c>
      <c r="BX529" s="32" t="e">
        <f>AT529-('935'!T529*(1-'935'!X529/'11'!B$17))</f>
        <v>#VALUE!</v>
      </c>
      <c r="BY529" s="32">
        <f>0-IF(ISNUMBER(I529),INDEX('913'!$I$6:$I$1205,I529),0)-IF(ISNUMBER(J529),INDEX('913'!$I$6:$I$1205,J529),0)-IF(ISNUMBER(K529),INDEX('913'!$I$6:$I$1205,K529),0)-IF(ISNUMBER(L529),INDEX('913'!$I$6:$I$1205,L529),0)-IF(ISNUMBER(M529),INDEX('913'!$I$6:$I$1205,M529),0)-IF(ISNUMBER(N529),INDEX('913'!$I$6:$I$1205,N529),0)-IF(ISNUMBER(O529),INDEX('913'!$I$6:$I$1205,O529),0)-IF(ISNUMBER(P529),INDEX('913'!$I$6:$I$1205,P529),0)</f>
        <v>0</v>
      </c>
      <c r="BZ529" s="37">
        <f>IF(BY529=0,1,MAX(1,SQRT(BY529^2+(IF(ISNUMBER(I529),INDEX('913'!$J$6:$J$1205,I529),0)+IF(ISNUMBER(J529),INDEX('913'!$J$6:$J$1205,J529),0)+IF(ISNUMBER(K529),INDEX('913'!$J$6:$J$1205,K529),0)+IF(ISNUMBER(L529),INDEX('913'!$J$6:$J$1205,L529),0)+IF(ISNUMBER(M529),INDEX('913'!$J$6:$J$1205,M529),0)+IF(ISNUMBER(N529),INDEX('913'!$J$6:$J$1205,N529),0)+IF(ISNUMBER(O529),INDEX('913'!$J$6:$J$1205,O529),0)+IF(ISNUMBER(P529),INDEX('913'!$J$6:$J$1205,P529),0))^2)/BY529))</f>
        <v>1</v>
      </c>
      <c r="CA529" s="33" t="e">
        <f>100*AO529/'11'!B$17</f>
        <v>#VALUE!</v>
      </c>
      <c r="CB529" s="37" t="e">
        <f>100*(AP529*BZ529)/'11'!C$17</f>
        <v>#VALUE!</v>
      </c>
      <c r="CC529" s="37" t="e">
        <f t="shared" si="132"/>
        <v>#VALUE!</v>
      </c>
      <c r="CD529" s="33" t="e">
        <f t="shared" si="133"/>
        <v>#VALUE!</v>
      </c>
      <c r="CE529" s="54" t="e">
        <f>'11'!C$17-'935'!Y529</f>
        <v>#VALUE!</v>
      </c>
      <c r="CF529" s="37" t="e">
        <f>MAX('DNO totals'!B$312+0,MIN('935'!L529+0,'DNO totals'!B$304+0))</f>
        <v>#VALUE!</v>
      </c>
      <c r="CG529" s="37" t="e">
        <f>MAX('DNO totals'!C$312+0,MIN('935'!M529+0,'DNO totals'!C$304+0))</f>
        <v>#VALUE!</v>
      </c>
      <c r="CH529" s="37" t="e">
        <f>MAX('DNO totals'!D$312+0,MIN('935'!N529+0,'DNO totals'!D$304+0))</f>
        <v>#VALUE!</v>
      </c>
      <c r="CI529" s="37" t="e">
        <f>MAX('DNO totals'!E$312+0,MIN('935'!O529+0,'DNO totals'!E$304+0))</f>
        <v>#VALUE!</v>
      </c>
      <c r="CJ529" s="52" t="e">
        <f>MAX('DNO totals'!F$312+0,MIN('935'!P529+0,'DNO totals'!F$304+0))</f>
        <v>#VALUE!</v>
      </c>
      <c r="CK529" s="37" t="e">
        <f>IF('935'!$K529=1000,'Charging rates'!$C$38*$BH529/(1+'DNO totals'!$C$99)*$CF529,0)</f>
        <v>#VALUE!</v>
      </c>
      <c r="CL529" s="37" t="e">
        <f>IF(MOD('935'!$K529,1000)=100,'Charging rates'!$D$38*$BH529/(1+'DNO totals'!$D$99)*$CG529,0)</f>
        <v>#VALUE!</v>
      </c>
      <c r="CM529" s="37" t="e">
        <f>IF(MOD('935'!$K529,100)=10,'Charging rates'!$E$38*$BH529/(1+'DNO totals'!$E$99)*$CH529,0)</f>
        <v>#VALUE!</v>
      </c>
      <c r="CN529" s="37" t="e">
        <f>IF(AND(MOD('935'!$K529,10)&gt;0,MOD('935'!$K529,1000)&gt;1),'Charging rates'!$F$38*$BH529/(1+'DNO totals'!$F$99)*$CI529,0)</f>
        <v>#VALUE!</v>
      </c>
      <c r="CO529" s="37" t="e">
        <f>IF(MOD('935'!$K529,1000)=1,'Charging rates'!$G$38*$BH529/(1+'DNO totals'!$G$99)*$CJ529,0)</f>
        <v>#VALUE!</v>
      </c>
      <c r="CP529" s="52" t="e">
        <f t="shared" si="134"/>
        <v>#VALUE!</v>
      </c>
      <c r="CQ529" s="37" t="e">
        <f>IF('935'!$K529&gt;1000,'Charging rates'!$C$38*$AW529*$CF529,0)</f>
        <v>#VALUE!</v>
      </c>
      <c r="CR529" s="37" t="e">
        <f>IF(MOD('935'!$K529,1000)&gt;100,'Charging rates'!$D$38*$AW529*$CG529,0)</f>
        <v>#VALUE!</v>
      </c>
      <c r="CS529" s="37" t="e">
        <f>IF(MOD('935'!$K529,100)&gt;10,'Charging rates'!$E$38*$AW529*$CH529,0)</f>
        <v>#VALUE!</v>
      </c>
      <c r="CT529" s="52" t="e">
        <f t="shared" si="135"/>
        <v>#VALUE!</v>
      </c>
      <c r="CU529" s="33" t="e">
        <f>100*(AP529*'935'!Q529*BZ529)/'11'!B$17</f>
        <v>#VALUE!</v>
      </c>
      <c r="CV529" s="33" t="e">
        <f>100/'11'!B$17*'Charging rates'!B$10*AW529</f>
        <v>#VALUE!</v>
      </c>
      <c r="CW529" s="33" t="e">
        <f>IF(AT529=0,0,(1-BX529/AT529)*(CA529+IF('935'!Q529=0,0,(CB529*'935'!Q529*('11'!C$17-'935'!Y529)/('11'!B$17-'935'!X529)))))</f>
        <v>#VALUE!</v>
      </c>
      <c r="CX529" s="33" t="e">
        <f t="shared" si="136"/>
        <v>#VALUE!</v>
      </c>
      <c r="CY529" s="49" t="e">
        <f t="shared" si="137"/>
        <v>#VALUE!</v>
      </c>
      <c r="CZ529" s="32" t="e">
        <f>AT529*(Parameters!B$21+AU529)*IF('DNO totals'!B$323&lt;0,1,'935'!S529)</f>
        <v>#VALUE!</v>
      </c>
      <c r="DA529" s="52" t="e">
        <f>IF('DNO totals'!B$323&lt;0,1,'935'!S529)*(Parameters!B$21+AU529)</f>
        <v>#VALUE!</v>
      </c>
      <c r="DB529" s="37" t="e">
        <f>CX529+'Charging rates'!B$106*DA529*100/'11'!B$17</f>
        <v>#VALUE!</v>
      </c>
      <c r="DC529" s="37" t="e">
        <f>DB529+'Charging rates'!B$116*(Parameters!B$21+AU529)*100/'11'!B$17*IF('DNO totals'!B$323&lt;0,1,'935'!S529)</f>
        <v>#VALUE!</v>
      </c>
      <c r="DD529" s="37" t="e">
        <f>'Charging rates'!B$97*(CP529+CT529)*100/'11'!B$17</f>
        <v>#VALUE!</v>
      </c>
      <c r="DE529" s="33" t="e">
        <f>MAX(0-(CB529*AU529*'11'!C$17/'11'!B$17),DC529+DD529)</f>
        <v>#VALUE!</v>
      </c>
      <c r="DF529" s="37" t="e">
        <f>IF(BS529,IF(AU529=0,CC529,MAX(0,MIN(CC529,CC529+(DE529/'935'!Q529*('11'!B$17-'935'!X529)/('11'!C$17-'935'!Y529))))),0)</f>
        <v>#VALUE!</v>
      </c>
      <c r="DG529" s="33" t="e">
        <f t="shared" si="138"/>
        <v>#VALUE!</v>
      </c>
      <c r="DH529" s="53" t="e">
        <f t="shared" si="139"/>
        <v>#VALUE!</v>
      </c>
    </row>
    <row r="530" spans="1:112">
      <c r="A530" s="28">
        <v>430</v>
      </c>
      <c r="B530" s="47" t="e">
        <f>'935'!B530</f>
        <v>#VALUE!</v>
      </c>
      <c r="C530" s="48" t="e">
        <f>OR('935'!E530&lt;&gt;"VOID",'935'!F530&lt;&gt;"VOID",'935'!G530&lt;&gt;"VOID")</f>
        <v>#VALUE!</v>
      </c>
      <c r="D530" s="32" t="e">
        <f>IF('935'!D530="VOID",0,'935'!D530*(1-'935'!X530/'11'!B$17))</f>
        <v>#VALUE!</v>
      </c>
      <c r="E530" s="32" t="e">
        <f>IF('935'!E530="VOID",0,'935'!E530*(1-'935'!X530/'11'!B$17))</f>
        <v>#VALUE!</v>
      </c>
      <c r="F530" s="32" t="e">
        <f>IF('935'!F530="VOID",0,'935'!F530*(1-'935'!X530/'11'!B$17))</f>
        <v>#VALUE!</v>
      </c>
      <c r="G530" s="32" t="e">
        <f>IF('935'!G530="VOID",0,'935'!G530*(1-'935'!X530/'11'!B$17))</f>
        <v>#VALUE!</v>
      </c>
      <c r="H530" s="49" t="e">
        <f t="shared" si="120"/>
        <v>#VALUE!</v>
      </c>
      <c r="I530" s="50" t="e">
        <f>MATCH('935'!J530,'913'!$B$6:$B$1205,0)</f>
        <v>#VALUE!</v>
      </c>
      <c r="J530" s="50" t="e">
        <f>MATCH(INDEX('913'!$D$6:$D$1205,I530),'913'!$B$6:$B$1205,0)</f>
        <v>#VALUE!</v>
      </c>
      <c r="K530" s="50" t="e">
        <f>MATCH(INDEX('913'!$D$6:$D$1205,J530),'913'!$B$6:$B$1205,0)</f>
        <v>#VALUE!</v>
      </c>
      <c r="L530" s="50" t="e">
        <f>MATCH(INDEX('913'!$D$6:$D$1205,K530),'913'!$B$6:$B$1205,0)</f>
        <v>#VALUE!</v>
      </c>
      <c r="M530" s="50" t="e">
        <f>MATCH(INDEX('913'!$D$6:$D$1205,L530),'913'!$B$6:$B$1205,0)</f>
        <v>#VALUE!</v>
      </c>
      <c r="N530" s="50" t="e">
        <f>MATCH(INDEX('913'!$D$6:$D$1205,M530),'913'!$B$6:$B$1205,0)</f>
        <v>#VALUE!</v>
      </c>
      <c r="O530" s="50" t="e">
        <f>MATCH(INDEX('913'!$D$6:$D$1205,N530),'913'!$B$6:$B$1205,0)</f>
        <v>#VALUE!</v>
      </c>
      <c r="P530" s="51" t="e">
        <f>MATCH(INDEX('913'!$D$6:$D$1205,O530),'913'!$B$6:$B$1205,0)</f>
        <v>#VALUE!</v>
      </c>
      <c r="Q530" s="37">
        <f>IF(ISNUMBER(I530),MAX(0,INDEX('913'!$E$6:$E$1205,I530)),0)</f>
        <v>0</v>
      </c>
      <c r="R530" s="37">
        <f>IF(ISNUMBER(J530),MAX(0,INDEX('913'!$E$6:$E$1205,J530)),0)</f>
        <v>0</v>
      </c>
      <c r="S530" s="37">
        <f>IF(ISNUMBER(K530),MAX(0,INDEX('913'!$E$6:$E$1205,K530)),0)</f>
        <v>0</v>
      </c>
      <c r="T530" s="37">
        <f>IF(ISNUMBER(L530),MAX(0,INDEX('913'!$E$6:$E$1205,L530)),0)</f>
        <v>0</v>
      </c>
      <c r="U530" s="37">
        <f>IF(ISNUMBER(M530),MAX(0,INDEX('913'!$E$6:$E$1205,M530)),0)</f>
        <v>0</v>
      </c>
      <c r="V530" s="37">
        <f>IF(ISNUMBER(N530),MAX(0,INDEX('913'!$E$6:$E$1205,N530)),0)</f>
        <v>0</v>
      </c>
      <c r="W530" s="37">
        <f>IF(ISNUMBER(O530),MAX(0,INDEX('913'!$E$6:$E$1205,O530)),0)</f>
        <v>0</v>
      </c>
      <c r="X530" s="52">
        <f>IF(ISNUMBER(P530),MAX(0,INDEX('913'!$E$6:$E$1205,P530)),0)</f>
        <v>0</v>
      </c>
      <c r="Y530" s="37">
        <f>IF(ISNUMBER(I530),MAX(0,INDEX('913'!$F$6:$F$1205,I530)),0)</f>
        <v>0</v>
      </c>
      <c r="Z530" s="37">
        <f>IF(ISNUMBER(J530),MAX(0,INDEX('913'!$F$6:$F$1205,J530)),0)</f>
        <v>0</v>
      </c>
      <c r="AA530" s="37">
        <f>IF(ISNUMBER(K530),MAX(0,INDEX('913'!$F$6:$F$1205,K530)),0)</f>
        <v>0</v>
      </c>
      <c r="AB530" s="37">
        <f>IF(ISNUMBER(L530),MAX(0,INDEX('913'!$F$6:$F$1205,L530)),0)</f>
        <v>0</v>
      </c>
      <c r="AC530" s="37">
        <f>IF(ISNUMBER(M530),MAX(0,INDEX('913'!$F$6:$F$1205,M530)),0)</f>
        <v>0</v>
      </c>
      <c r="AD530" s="37">
        <f>IF(ISNUMBER(N530),MAX(0,INDEX('913'!$F$6:$F$1205,N530)),0)</f>
        <v>0</v>
      </c>
      <c r="AE530" s="37">
        <f>IF(ISNUMBER(O530),MAX(0,INDEX('913'!$F$6:$F$1205,O530)),0)</f>
        <v>0</v>
      </c>
      <c r="AF530" s="37">
        <f>IF(ISNUMBER(P530),MAX(0,INDEX('913'!$F$6:$F$1205,P530)),0)</f>
        <v>0</v>
      </c>
      <c r="AG530" s="32">
        <f>IF(ISNUMBER(I530),SQRT(INDEX('913'!$I$6:$I$1205,I530)^2+INDEX('913'!$J$6:$J$1205,I530)^2),0)</f>
        <v>0</v>
      </c>
      <c r="AH530" s="32">
        <f>IF(ISNUMBER(J530),SQRT(INDEX('913'!$I$6:$I$1205,J530)^2+INDEX('913'!$J$6:$J$1205,J530)^2),0)</f>
        <v>0</v>
      </c>
      <c r="AI530" s="32">
        <f>IF(ISNUMBER(K530),SQRT(INDEX('913'!$I$6:$I$1205,K530)^2+INDEX('913'!$J$6:$J$1205,K530)^2),0)</f>
        <v>0</v>
      </c>
      <c r="AJ530" s="32">
        <f>IF(ISNUMBER(L530),SQRT(INDEX('913'!$I$6:$I$1205,L530)^2+INDEX('913'!$J$6:$J$1205,L530)^2),0)</f>
        <v>0</v>
      </c>
      <c r="AK530" s="32">
        <f>IF(ISNUMBER(M530),SQRT(INDEX('913'!$I$6:$I$1205,M530)^2+INDEX('913'!$J$6:$J$1205,M530)^2),0)</f>
        <v>0</v>
      </c>
      <c r="AL530" s="32">
        <f>IF(ISNUMBER(N530),SQRT(INDEX('913'!$I$6:$I$1205,N530)^2+INDEX('913'!$J$6:$J$1205,N530)^2),0)</f>
        <v>0</v>
      </c>
      <c r="AM530" s="32">
        <f>IF(ISNUMBER(O530),SQRT(INDEX('913'!$I$6:$I$1205,O530)^2+INDEX('913'!$J$6:$J$1205,O530)^2),0)</f>
        <v>0</v>
      </c>
      <c r="AN530" s="49">
        <f>IF(ISNUMBER(P530),SQRT(INDEX('913'!$I$6:$I$1205,P530)^2+INDEX('913'!$J$6:$J$1205,P530)^2),0)</f>
        <v>0</v>
      </c>
      <c r="AO530" s="37">
        <f t="shared" si="121"/>
        <v>0</v>
      </c>
      <c r="AP530" s="37">
        <f t="shared" si="122"/>
        <v>0</v>
      </c>
      <c r="AQ530" s="33" t="e">
        <f>-100*'935'!W530*(AO530+AP530)/'11'!C$17</f>
        <v>#VALUE!</v>
      </c>
      <c r="AR530" s="37" t="e">
        <f t="shared" si="123"/>
        <v>#VALUE!</v>
      </c>
      <c r="AS530" s="52" t="e">
        <f t="shared" si="124"/>
        <v>#VALUE!</v>
      </c>
      <c r="AT530" s="32" t="e">
        <f>IF('935'!C530="VOID",0,('935'!C530*(1-'935'!X530/'11'!B$17)))</f>
        <v>#VALUE!</v>
      </c>
      <c r="AU530" s="52" t="e">
        <f>'935'!Q530*(1-'935'!Y530/'11'!C$17)/(1-'935'!X530/'11'!B$17)</f>
        <v>#VALUE!</v>
      </c>
      <c r="AV530" s="37" t="e">
        <f>INDEX('DNO totals'!$B$57:$G$57,IF('935'!K530,IF(MOD('935'!K530,1000),IF(MOD('935'!K530,100),IF(MOD('935'!K530,10),IF(MOD('935'!K530,1000)=1,6,5),4),3),2),1))</f>
        <v>#VALUE!</v>
      </c>
      <c r="AW530" s="52" t="e">
        <f t="shared" si="125"/>
        <v>#VALUE!</v>
      </c>
      <c r="AX530" s="32" t="e">
        <f>IF('935'!V530="VOID",0,'935'!V530*(1-'935'!X530/'11'!B$17))</f>
        <v>#VALUE!</v>
      </c>
      <c r="AY530" s="33" t="e">
        <f>IF(H530,-100*'Charging rates'!B$10/'11'!B$17*AX530/H530,0)</f>
        <v>#VALUE!</v>
      </c>
      <c r="AZ530" s="33" t="e">
        <f>IF(C530,'DNO totals'!B$41,0)</f>
        <v>#VALUE!</v>
      </c>
      <c r="BA530" s="33" t="e">
        <f t="shared" si="126"/>
        <v>#VALUE!</v>
      </c>
      <c r="BB530" s="33" t="e">
        <f t="shared" si="127"/>
        <v>#VALUE!</v>
      </c>
      <c r="BC530" s="53" t="e">
        <f t="shared" si="128"/>
        <v>#VALUE!</v>
      </c>
      <c r="BD530" s="32" t="e">
        <f>IF(AT530,'935'!H530*AT530/(AT530+D530+H530),0)</f>
        <v>#VALUE!</v>
      </c>
      <c r="BE530" s="32" t="e">
        <f>IF(H530,'935'!H530*H530/(AT530+D530+H530),0)</f>
        <v>#VALUE!</v>
      </c>
      <c r="BF530" s="32" t="e">
        <f>BD530*(1-'935'!X530/'11'!B$17)</f>
        <v>#VALUE!</v>
      </c>
      <c r="BG530" s="49" t="e">
        <f>BE530*(1-'935'!X530/'11'!B$17)</f>
        <v>#VALUE!</v>
      </c>
      <c r="BH530" s="52" t="e">
        <f>AV530*Parameters!B$6</f>
        <v>#VALUE!</v>
      </c>
      <c r="BI530" s="37" t="e">
        <f>IF('935'!$K530=1000,'Charging rates'!$C$38*$BH530/(1+'DNO totals'!$C$99)*'935'!$L530,0)</f>
        <v>#VALUE!</v>
      </c>
      <c r="BJ530" s="37" t="e">
        <f>IF(MOD('935'!$K530,1000)=100,'Charging rates'!$D$38*$BH530/(1+'DNO totals'!$D$99)*'935'!$M530,0)</f>
        <v>#VALUE!</v>
      </c>
      <c r="BK530" s="37" t="e">
        <f>IF(MOD('935'!$K530,100)=10,'Charging rates'!$E$38*$BH530/(1+'DNO totals'!$E$99)*'935'!$N530,0)</f>
        <v>#VALUE!</v>
      </c>
      <c r="BL530" s="37" t="e">
        <f>IF(AND(MOD('935'!$K530,10)&gt;0,MOD('935'!$K530,1000)&gt;1),'Charging rates'!$F$38*$BH530/(1+'DNO totals'!$F$99)*'935'!$O530,0)</f>
        <v>#VALUE!</v>
      </c>
      <c r="BM530" s="37" t="e">
        <f>IF(MOD('935'!$K530,1000)=1,'Charging rates'!$G$38*$BH530/(1+'DNO totals'!$G$99)*'935'!$P530,0)</f>
        <v>#VALUE!</v>
      </c>
      <c r="BN530" s="52" t="e">
        <f t="shared" si="129"/>
        <v>#VALUE!</v>
      </c>
      <c r="BO530" s="37" t="e">
        <f>IF('935'!$K530&gt;1000,'Charging rates'!$C$38*$AW530*'935'!$L530,0)</f>
        <v>#VALUE!</v>
      </c>
      <c r="BP530" s="37" t="e">
        <f>IF(MOD('935'!$K530,1000)&gt;100,'Charging rates'!$D$38*$AW530*'935'!$M530,0)</f>
        <v>#VALUE!</v>
      </c>
      <c r="BQ530" s="37" t="e">
        <f>IF(MOD('935'!$K530,100)&gt;10,'Charging rates'!$E$38*$AW530*'935'!$N530,0)</f>
        <v>#VALUE!</v>
      </c>
      <c r="BR530" s="52" t="e">
        <f t="shared" si="130"/>
        <v>#VALUE!</v>
      </c>
      <c r="BS530" s="48" t="e">
        <f>'935'!C530&lt;&gt;"VOID"</f>
        <v>#VALUE!</v>
      </c>
      <c r="BT530" s="33" t="e">
        <f>IF(BS530,(100/'11'!B$17*BD530*((1-'935'!I530)*'Charging rates'!B$51+'Charging rates'!B$63)),0)</f>
        <v>#VALUE!</v>
      </c>
      <c r="BU530" s="33" t="e">
        <f>100/'11'!B$17*BG530*('Charging rates'!B$51+'Charging rates'!B$63)</f>
        <v>#VALUE!</v>
      </c>
      <c r="BV530" s="33" t="e">
        <f>100/'11'!B$17*BE530*('Charging rates'!B$51+'Charging rates'!B$63)</f>
        <v>#VALUE!</v>
      </c>
      <c r="BW530" s="53" t="e">
        <f t="shared" si="131"/>
        <v>#VALUE!</v>
      </c>
      <c r="BX530" s="32" t="e">
        <f>AT530-('935'!T530*(1-'935'!X530/'11'!B$17))</f>
        <v>#VALUE!</v>
      </c>
      <c r="BY530" s="32">
        <f>0-IF(ISNUMBER(I530),INDEX('913'!$I$6:$I$1205,I530),0)-IF(ISNUMBER(J530),INDEX('913'!$I$6:$I$1205,J530),0)-IF(ISNUMBER(K530),INDEX('913'!$I$6:$I$1205,K530),0)-IF(ISNUMBER(L530),INDEX('913'!$I$6:$I$1205,L530),0)-IF(ISNUMBER(M530),INDEX('913'!$I$6:$I$1205,M530),0)-IF(ISNUMBER(N530),INDEX('913'!$I$6:$I$1205,N530),0)-IF(ISNUMBER(O530),INDEX('913'!$I$6:$I$1205,O530),0)-IF(ISNUMBER(P530),INDEX('913'!$I$6:$I$1205,P530),0)</f>
        <v>0</v>
      </c>
      <c r="BZ530" s="37">
        <f>IF(BY530=0,1,MAX(1,SQRT(BY530^2+(IF(ISNUMBER(I530),INDEX('913'!$J$6:$J$1205,I530),0)+IF(ISNUMBER(J530),INDEX('913'!$J$6:$J$1205,J530),0)+IF(ISNUMBER(K530),INDEX('913'!$J$6:$J$1205,K530),0)+IF(ISNUMBER(L530),INDEX('913'!$J$6:$J$1205,L530),0)+IF(ISNUMBER(M530),INDEX('913'!$J$6:$J$1205,M530),0)+IF(ISNUMBER(N530),INDEX('913'!$J$6:$J$1205,N530),0)+IF(ISNUMBER(O530),INDEX('913'!$J$6:$J$1205,O530),0)+IF(ISNUMBER(P530),INDEX('913'!$J$6:$J$1205,P530),0))^2)/BY530))</f>
        <v>1</v>
      </c>
      <c r="CA530" s="33" t="e">
        <f>100*AO530/'11'!B$17</f>
        <v>#VALUE!</v>
      </c>
      <c r="CB530" s="37" t="e">
        <f>100*(AP530*BZ530)/'11'!C$17</f>
        <v>#VALUE!</v>
      </c>
      <c r="CC530" s="37" t="e">
        <f t="shared" si="132"/>
        <v>#VALUE!</v>
      </c>
      <c r="CD530" s="33" t="e">
        <f t="shared" si="133"/>
        <v>#VALUE!</v>
      </c>
      <c r="CE530" s="54" t="e">
        <f>'11'!C$17-'935'!Y530</f>
        <v>#VALUE!</v>
      </c>
      <c r="CF530" s="37" t="e">
        <f>MAX('DNO totals'!B$312+0,MIN('935'!L530+0,'DNO totals'!B$304+0))</f>
        <v>#VALUE!</v>
      </c>
      <c r="CG530" s="37" t="e">
        <f>MAX('DNO totals'!C$312+0,MIN('935'!M530+0,'DNO totals'!C$304+0))</f>
        <v>#VALUE!</v>
      </c>
      <c r="CH530" s="37" t="e">
        <f>MAX('DNO totals'!D$312+0,MIN('935'!N530+0,'DNO totals'!D$304+0))</f>
        <v>#VALUE!</v>
      </c>
      <c r="CI530" s="37" t="e">
        <f>MAX('DNO totals'!E$312+0,MIN('935'!O530+0,'DNO totals'!E$304+0))</f>
        <v>#VALUE!</v>
      </c>
      <c r="CJ530" s="52" t="e">
        <f>MAX('DNO totals'!F$312+0,MIN('935'!P530+0,'DNO totals'!F$304+0))</f>
        <v>#VALUE!</v>
      </c>
      <c r="CK530" s="37" t="e">
        <f>IF('935'!$K530=1000,'Charging rates'!$C$38*$BH530/(1+'DNO totals'!$C$99)*$CF530,0)</f>
        <v>#VALUE!</v>
      </c>
      <c r="CL530" s="37" t="e">
        <f>IF(MOD('935'!$K530,1000)=100,'Charging rates'!$D$38*$BH530/(1+'DNO totals'!$D$99)*$CG530,0)</f>
        <v>#VALUE!</v>
      </c>
      <c r="CM530" s="37" t="e">
        <f>IF(MOD('935'!$K530,100)=10,'Charging rates'!$E$38*$BH530/(1+'DNO totals'!$E$99)*$CH530,0)</f>
        <v>#VALUE!</v>
      </c>
      <c r="CN530" s="37" t="e">
        <f>IF(AND(MOD('935'!$K530,10)&gt;0,MOD('935'!$K530,1000)&gt;1),'Charging rates'!$F$38*$BH530/(1+'DNO totals'!$F$99)*$CI530,0)</f>
        <v>#VALUE!</v>
      </c>
      <c r="CO530" s="37" t="e">
        <f>IF(MOD('935'!$K530,1000)=1,'Charging rates'!$G$38*$BH530/(1+'DNO totals'!$G$99)*$CJ530,0)</f>
        <v>#VALUE!</v>
      </c>
      <c r="CP530" s="52" t="e">
        <f t="shared" si="134"/>
        <v>#VALUE!</v>
      </c>
      <c r="CQ530" s="37" t="e">
        <f>IF('935'!$K530&gt;1000,'Charging rates'!$C$38*$AW530*$CF530,0)</f>
        <v>#VALUE!</v>
      </c>
      <c r="CR530" s="37" t="e">
        <f>IF(MOD('935'!$K530,1000)&gt;100,'Charging rates'!$D$38*$AW530*$CG530,0)</f>
        <v>#VALUE!</v>
      </c>
      <c r="CS530" s="37" t="e">
        <f>IF(MOD('935'!$K530,100)&gt;10,'Charging rates'!$E$38*$AW530*$CH530,0)</f>
        <v>#VALUE!</v>
      </c>
      <c r="CT530" s="52" t="e">
        <f t="shared" si="135"/>
        <v>#VALUE!</v>
      </c>
      <c r="CU530" s="33" t="e">
        <f>100*(AP530*'935'!Q530*BZ530)/'11'!B$17</f>
        <v>#VALUE!</v>
      </c>
      <c r="CV530" s="33" t="e">
        <f>100/'11'!B$17*'Charging rates'!B$10*AW530</f>
        <v>#VALUE!</v>
      </c>
      <c r="CW530" s="33" t="e">
        <f>IF(AT530=0,0,(1-BX530/AT530)*(CA530+IF('935'!Q530=0,0,(CB530*'935'!Q530*('11'!C$17-'935'!Y530)/('11'!B$17-'935'!X530)))))</f>
        <v>#VALUE!</v>
      </c>
      <c r="CX530" s="33" t="e">
        <f t="shared" si="136"/>
        <v>#VALUE!</v>
      </c>
      <c r="CY530" s="49" t="e">
        <f t="shared" si="137"/>
        <v>#VALUE!</v>
      </c>
      <c r="CZ530" s="32" t="e">
        <f>AT530*(Parameters!B$21+AU530)*IF('DNO totals'!B$323&lt;0,1,'935'!S530)</f>
        <v>#VALUE!</v>
      </c>
      <c r="DA530" s="52" t="e">
        <f>IF('DNO totals'!B$323&lt;0,1,'935'!S530)*(Parameters!B$21+AU530)</f>
        <v>#VALUE!</v>
      </c>
      <c r="DB530" s="37" t="e">
        <f>CX530+'Charging rates'!B$106*DA530*100/'11'!B$17</f>
        <v>#VALUE!</v>
      </c>
      <c r="DC530" s="37" t="e">
        <f>DB530+'Charging rates'!B$116*(Parameters!B$21+AU530)*100/'11'!B$17*IF('DNO totals'!B$323&lt;0,1,'935'!S530)</f>
        <v>#VALUE!</v>
      </c>
      <c r="DD530" s="37" t="e">
        <f>'Charging rates'!B$97*(CP530+CT530)*100/'11'!B$17</f>
        <v>#VALUE!</v>
      </c>
      <c r="DE530" s="33" t="e">
        <f>MAX(0-(CB530*AU530*'11'!C$17/'11'!B$17),DC530+DD530)</f>
        <v>#VALUE!</v>
      </c>
      <c r="DF530" s="37" t="e">
        <f>IF(BS530,IF(AU530=0,CC530,MAX(0,MIN(CC530,CC530+(DE530/'935'!Q530*('11'!B$17-'935'!X530)/('11'!C$17-'935'!Y530))))),0)</f>
        <v>#VALUE!</v>
      </c>
      <c r="DG530" s="33" t="e">
        <f t="shared" si="138"/>
        <v>#VALUE!</v>
      </c>
      <c r="DH530" s="53" t="e">
        <f t="shared" si="139"/>
        <v>#VALUE!</v>
      </c>
    </row>
    <row r="531" spans="1:112">
      <c r="A531" s="28">
        <v>431</v>
      </c>
      <c r="B531" s="47" t="e">
        <f>'935'!B531</f>
        <v>#VALUE!</v>
      </c>
      <c r="C531" s="48" t="e">
        <f>OR('935'!E531&lt;&gt;"VOID",'935'!F531&lt;&gt;"VOID",'935'!G531&lt;&gt;"VOID")</f>
        <v>#VALUE!</v>
      </c>
      <c r="D531" s="32" t="e">
        <f>IF('935'!D531="VOID",0,'935'!D531*(1-'935'!X531/'11'!B$17))</f>
        <v>#VALUE!</v>
      </c>
      <c r="E531" s="32" t="e">
        <f>IF('935'!E531="VOID",0,'935'!E531*(1-'935'!X531/'11'!B$17))</f>
        <v>#VALUE!</v>
      </c>
      <c r="F531" s="32" t="e">
        <f>IF('935'!F531="VOID",0,'935'!F531*(1-'935'!X531/'11'!B$17))</f>
        <v>#VALUE!</v>
      </c>
      <c r="G531" s="32" t="e">
        <f>IF('935'!G531="VOID",0,'935'!G531*(1-'935'!X531/'11'!B$17))</f>
        <v>#VALUE!</v>
      </c>
      <c r="H531" s="49" t="e">
        <f t="shared" si="120"/>
        <v>#VALUE!</v>
      </c>
      <c r="I531" s="50" t="e">
        <f>MATCH('935'!J531,'913'!$B$6:$B$1205,0)</f>
        <v>#VALUE!</v>
      </c>
      <c r="J531" s="50" t="e">
        <f>MATCH(INDEX('913'!$D$6:$D$1205,I531),'913'!$B$6:$B$1205,0)</f>
        <v>#VALUE!</v>
      </c>
      <c r="K531" s="50" t="e">
        <f>MATCH(INDEX('913'!$D$6:$D$1205,J531),'913'!$B$6:$B$1205,0)</f>
        <v>#VALUE!</v>
      </c>
      <c r="L531" s="50" t="e">
        <f>MATCH(INDEX('913'!$D$6:$D$1205,K531),'913'!$B$6:$B$1205,0)</f>
        <v>#VALUE!</v>
      </c>
      <c r="M531" s="50" t="e">
        <f>MATCH(INDEX('913'!$D$6:$D$1205,L531),'913'!$B$6:$B$1205,0)</f>
        <v>#VALUE!</v>
      </c>
      <c r="N531" s="50" t="e">
        <f>MATCH(INDEX('913'!$D$6:$D$1205,M531),'913'!$B$6:$B$1205,0)</f>
        <v>#VALUE!</v>
      </c>
      <c r="O531" s="50" t="e">
        <f>MATCH(INDEX('913'!$D$6:$D$1205,N531),'913'!$B$6:$B$1205,0)</f>
        <v>#VALUE!</v>
      </c>
      <c r="P531" s="51" t="e">
        <f>MATCH(INDEX('913'!$D$6:$D$1205,O531),'913'!$B$6:$B$1205,0)</f>
        <v>#VALUE!</v>
      </c>
      <c r="Q531" s="37">
        <f>IF(ISNUMBER(I531),MAX(0,INDEX('913'!$E$6:$E$1205,I531)),0)</f>
        <v>0</v>
      </c>
      <c r="R531" s="37">
        <f>IF(ISNUMBER(J531),MAX(0,INDEX('913'!$E$6:$E$1205,J531)),0)</f>
        <v>0</v>
      </c>
      <c r="S531" s="37">
        <f>IF(ISNUMBER(K531),MAX(0,INDEX('913'!$E$6:$E$1205,K531)),0)</f>
        <v>0</v>
      </c>
      <c r="T531" s="37">
        <f>IF(ISNUMBER(L531),MAX(0,INDEX('913'!$E$6:$E$1205,L531)),0)</f>
        <v>0</v>
      </c>
      <c r="U531" s="37">
        <f>IF(ISNUMBER(M531),MAX(0,INDEX('913'!$E$6:$E$1205,M531)),0)</f>
        <v>0</v>
      </c>
      <c r="V531" s="37">
        <f>IF(ISNUMBER(N531),MAX(0,INDEX('913'!$E$6:$E$1205,N531)),0)</f>
        <v>0</v>
      </c>
      <c r="W531" s="37">
        <f>IF(ISNUMBER(O531),MAX(0,INDEX('913'!$E$6:$E$1205,O531)),0)</f>
        <v>0</v>
      </c>
      <c r="X531" s="52">
        <f>IF(ISNUMBER(P531),MAX(0,INDEX('913'!$E$6:$E$1205,P531)),0)</f>
        <v>0</v>
      </c>
      <c r="Y531" s="37">
        <f>IF(ISNUMBER(I531),MAX(0,INDEX('913'!$F$6:$F$1205,I531)),0)</f>
        <v>0</v>
      </c>
      <c r="Z531" s="37">
        <f>IF(ISNUMBER(J531),MAX(0,INDEX('913'!$F$6:$F$1205,J531)),0)</f>
        <v>0</v>
      </c>
      <c r="AA531" s="37">
        <f>IF(ISNUMBER(K531),MAX(0,INDEX('913'!$F$6:$F$1205,K531)),0)</f>
        <v>0</v>
      </c>
      <c r="AB531" s="37">
        <f>IF(ISNUMBER(L531),MAX(0,INDEX('913'!$F$6:$F$1205,L531)),0)</f>
        <v>0</v>
      </c>
      <c r="AC531" s="37">
        <f>IF(ISNUMBER(M531),MAX(0,INDEX('913'!$F$6:$F$1205,M531)),0)</f>
        <v>0</v>
      </c>
      <c r="AD531" s="37">
        <f>IF(ISNUMBER(N531),MAX(0,INDEX('913'!$F$6:$F$1205,N531)),0)</f>
        <v>0</v>
      </c>
      <c r="AE531" s="37">
        <f>IF(ISNUMBER(O531),MAX(0,INDEX('913'!$F$6:$F$1205,O531)),0)</f>
        <v>0</v>
      </c>
      <c r="AF531" s="37">
        <f>IF(ISNUMBER(P531),MAX(0,INDEX('913'!$F$6:$F$1205,P531)),0)</f>
        <v>0</v>
      </c>
      <c r="AG531" s="32">
        <f>IF(ISNUMBER(I531),SQRT(INDEX('913'!$I$6:$I$1205,I531)^2+INDEX('913'!$J$6:$J$1205,I531)^2),0)</f>
        <v>0</v>
      </c>
      <c r="AH531" s="32">
        <f>IF(ISNUMBER(J531),SQRT(INDEX('913'!$I$6:$I$1205,J531)^2+INDEX('913'!$J$6:$J$1205,J531)^2),0)</f>
        <v>0</v>
      </c>
      <c r="AI531" s="32">
        <f>IF(ISNUMBER(K531),SQRT(INDEX('913'!$I$6:$I$1205,K531)^2+INDEX('913'!$J$6:$J$1205,K531)^2),0)</f>
        <v>0</v>
      </c>
      <c r="AJ531" s="32">
        <f>IF(ISNUMBER(L531),SQRT(INDEX('913'!$I$6:$I$1205,L531)^2+INDEX('913'!$J$6:$J$1205,L531)^2),0)</f>
        <v>0</v>
      </c>
      <c r="AK531" s="32">
        <f>IF(ISNUMBER(M531),SQRT(INDEX('913'!$I$6:$I$1205,M531)^2+INDEX('913'!$J$6:$J$1205,M531)^2),0)</f>
        <v>0</v>
      </c>
      <c r="AL531" s="32">
        <f>IF(ISNUMBER(N531),SQRT(INDEX('913'!$I$6:$I$1205,N531)^2+INDEX('913'!$J$6:$J$1205,N531)^2),0)</f>
        <v>0</v>
      </c>
      <c r="AM531" s="32">
        <f>IF(ISNUMBER(O531),SQRT(INDEX('913'!$I$6:$I$1205,O531)^2+INDEX('913'!$J$6:$J$1205,O531)^2),0)</f>
        <v>0</v>
      </c>
      <c r="AN531" s="49">
        <f>IF(ISNUMBER(P531),SQRT(INDEX('913'!$I$6:$I$1205,P531)^2+INDEX('913'!$J$6:$J$1205,P531)^2),0)</f>
        <v>0</v>
      </c>
      <c r="AO531" s="37">
        <f t="shared" si="121"/>
        <v>0</v>
      </c>
      <c r="AP531" s="37">
        <f t="shared" si="122"/>
        <v>0</v>
      </c>
      <c r="AQ531" s="33" t="e">
        <f>-100*'935'!W531*(AO531+AP531)/'11'!C$17</f>
        <v>#VALUE!</v>
      </c>
      <c r="AR531" s="37" t="e">
        <f t="shared" si="123"/>
        <v>#VALUE!</v>
      </c>
      <c r="AS531" s="52" t="e">
        <f t="shared" si="124"/>
        <v>#VALUE!</v>
      </c>
      <c r="AT531" s="32" t="e">
        <f>IF('935'!C531="VOID",0,('935'!C531*(1-'935'!X531/'11'!B$17)))</f>
        <v>#VALUE!</v>
      </c>
      <c r="AU531" s="52" t="e">
        <f>'935'!Q531*(1-'935'!Y531/'11'!C$17)/(1-'935'!X531/'11'!B$17)</f>
        <v>#VALUE!</v>
      </c>
      <c r="AV531" s="37" t="e">
        <f>INDEX('DNO totals'!$B$57:$G$57,IF('935'!K531,IF(MOD('935'!K531,1000),IF(MOD('935'!K531,100),IF(MOD('935'!K531,10),IF(MOD('935'!K531,1000)=1,6,5),4),3),2),1))</f>
        <v>#VALUE!</v>
      </c>
      <c r="AW531" s="52" t="e">
        <f t="shared" si="125"/>
        <v>#VALUE!</v>
      </c>
      <c r="AX531" s="32" t="e">
        <f>IF('935'!V531="VOID",0,'935'!V531*(1-'935'!X531/'11'!B$17))</f>
        <v>#VALUE!</v>
      </c>
      <c r="AY531" s="33" t="e">
        <f>IF(H531,-100*'Charging rates'!B$10/'11'!B$17*AX531/H531,0)</f>
        <v>#VALUE!</v>
      </c>
      <c r="AZ531" s="33" t="e">
        <f>IF(C531,'DNO totals'!B$41,0)</f>
        <v>#VALUE!</v>
      </c>
      <c r="BA531" s="33" t="e">
        <f t="shared" si="126"/>
        <v>#VALUE!</v>
      </c>
      <c r="BB531" s="33" t="e">
        <f t="shared" si="127"/>
        <v>#VALUE!</v>
      </c>
      <c r="BC531" s="53" t="e">
        <f t="shared" si="128"/>
        <v>#VALUE!</v>
      </c>
      <c r="BD531" s="32" t="e">
        <f>IF(AT531,'935'!H531*AT531/(AT531+D531+H531),0)</f>
        <v>#VALUE!</v>
      </c>
      <c r="BE531" s="32" t="e">
        <f>IF(H531,'935'!H531*H531/(AT531+D531+H531),0)</f>
        <v>#VALUE!</v>
      </c>
      <c r="BF531" s="32" t="e">
        <f>BD531*(1-'935'!X531/'11'!B$17)</f>
        <v>#VALUE!</v>
      </c>
      <c r="BG531" s="49" t="e">
        <f>BE531*(1-'935'!X531/'11'!B$17)</f>
        <v>#VALUE!</v>
      </c>
      <c r="BH531" s="52" t="e">
        <f>AV531*Parameters!B$6</f>
        <v>#VALUE!</v>
      </c>
      <c r="BI531" s="37" t="e">
        <f>IF('935'!$K531=1000,'Charging rates'!$C$38*$BH531/(1+'DNO totals'!$C$99)*'935'!$L531,0)</f>
        <v>#VALUE!</v>
      </c>
      <c r="BJ531" s="37" t="e">
        <f>IF(MOD('935'!$K531,1000)=100,'Charging rates'!$D$38*$BH531/(1+'DNO totals'!$D$99)*'935'!$M531,0)</f>
        <v>#VALUE!</v>
      </c>
      <c r="BK531" s="37" t="e">
        <f>IF(MOD('935'!$K531,100)=10,'Charging rates'!$E$38*$BH531/(1+'DNO totals'!$E$99)*'935'!$N531,0)</f>
        <v>#VALUE!</v>
      </c>
      <c r="BL531" s="37" t="e">
        <f>IF(AND(MOD('935'!$K531,10)&gt;0,MOD('935'!$K531,1000)&gt;1),'Charging rates'!$F$38*$BH531/(1+'DNO totals'!$F$99)*'935'!$O531,0)</f>
        <v>#VALUE!</v>
      </c>
      <c r="BM531" s="37" t="e">
        <f>IF(MOD('935'!$K531,1000)=1,'Charging rates'!$G$38*$BH531/(1+'DNO totals'!$G$99)*'935'!$P531,0)</f>
        <v>#VALUE!</v>
      </c>
      <c r="BN531" s="52" t="e">
        <f t="shared" si="129"/>
        <v>#VALUE!</v>
      </c>
      <c r="BO531" s="37" t="e">
        <f>IF('935'!$K531&gt;1000,'Charging rates'!$C$38*$AW531*'935'!$L531,0)</f>
        <v>#VALUE!</v>
      </c>
      <c r="BP531" s="37" t="e">
        <f>IF(MOD('935'!$K531,1000)&gt;100,'Charging rates'!$D$38*$AW531*'935'!$M531,0)</f>
        <v>#VALUE!</v>
      </c>
      <c r="BQ531" s="37" t="e">
        <f>IF(MOD('935'!$K531,100)&gt;10,'Charging rates'!$E$38*$AW531*'935'!$N531,0)</f>
        <v>#VALUE!</v>
      </c>
      <c r="BR531" s="52" t="e">
        <f t="shared" si="130"/>
        <v>#VALUE!</v>
      </c>
      <c r="BS531" s="48" t="e">
        <f>'935'!C531&lt;&gt;"VOID"</f>
        <v>#VALUE!</v>
      </c>
      <c r="BT531" s="33" t="e">
        <f>IF(BS531,(100/'11'!B$17*BD531*((1-'935'!I531)*'Charging rates'!B$51+'Charging rates'!B$63)),0)</f>
        <v>#VALUE!</v>
      </c>
      <c r="BU531" s="33" t="e">
        <f>100/'11'!B$17*BG531*('Charging rates'!B$51+'Charging rates'!B$63)</f>
        <v>#VALUE!</v>
      </c>
      <c r="BV531" s="33" t="e">
        <f>100/'11'!B$17*BE531*('Charging rates'!B$51+'Charging rates'!B$63)</f>
        <v>#VALUE!</v>
      </c>
      <c r="BW531" s="53" t="e">
        <f t="shared" si="131"/>
        <v>#VALUE!</v>
      </c>
      <c r="BX531" s="32" t="e">
        <f>AT531-('935'!T531*(1-'935'!X531/'11'!B$17))</f>
        <v>#VALUE!</v>
      </c>
      <c r="BY531" s="32">
        <f>0-IF(ISNUMBER(I531),INDEX('913'!$I$6:$I$1205,I531),0)-IF(ISNUMBER(J531),INDEX('913'!$I$6:$I$1205,J531),0)-IF(ISNUMBER(K531),INDEX('913'!$I$6:$I$1205,K531),0)-IF(ISNUMBER(L531),INDEX('913'!$I$6:$I$1205,L531),0)-IF(ISNUMBER(M531),INDEX('913'!$I$6:$I$1205,M531),0)-IF(ISNUMBER(N531),INDEX('913'!$I$6:$I$1205,N531),0)-IF(ISNUMBER(O531),INDEX('913'!$I$6:$I$1205,O531),0)-IF(ISNUMBER(P531),INDEX('913'!$I$6:$I$1205,P531),0)</f>
        <v>0</v>
      </c>
      <c r="BZ531" s="37">
        <f>IF(BY531=0,1,MAX(1,SQRT(BY531^2+(IF(ISNUMBER(I531),INDEX('913'!$J$6:$J$1205,I531),0)+IF(ISNUMBER(J531),INDEX('913'!$J$6:$J$1205,J531),0)+IF(ISNUMBER(K531),INDEX('913'!$J$6:$J$1205,K531),0)+IF(ISNUMBER(L531),INDEX('913'!$J$6:$J$1205,L531),0)+IF(ISNUMBER(M531),INDEX('913'!$J$6:$J$1205,M531),0)+IF(ISNUMBER(N531),INDEX('913'!$J$6:$J$1205,N531),0)+IF(ISNUMBER(O531),INDEX('913'!$J$6:$J$1205,O531),0)+IF(ISNUMBER(P531),INDEX('913'!$J$6:$J$1205,P531),0))^2)/BY531))</f>
        <v>1</v>
      </c>
      <c r="CA531" s="33" t="e">
        <f>100*AO531/'11'!B$17</f>
        <v>#VALUE!</v>
      </c>
      <c r="CB531" s="37" t="e">
        <f>100*(AP531*BZ531)/'11'!C$17</f>
        <v>#VALUE!</v>
      </c>
      <c r="CC531" s="37" t="e">
        <f t="shared" si="132"/>
        <v>#VALUE!</v>
      </c>
      <c r="CD531" s="33" t="e">
        <f t="shared" si="133"/>
        <v>#VALUE!</v>
      </c>
      <c r="CE531" s="54" t="e">
        <f>'11'!C$17-'935'!Y531</f>
        <v>#VALUE!</v>
      </c>
      <c r="CF531" s="37" t="e">
        <f>MAX('DNO totals'!B$312+0,MIN('935'!L531+0,'DNO totals'!B$304+0))</f>
        <v>#VALUE!</v>
      </c>
      <c r="CG531" s="37" t="e">
        <f>MAX('DNO totals'!C$312+0,MIN('935'!M531+0,'DNO totals'!C$304+0))</f>
        <v>#VALUE!</v>
      </c>
      <c r="CH531" s="37" t="e">
        <f>MAX('DNO totals'!D$312+0,MIN('935'!N531+0,'DNO totals'!D$304+0))</f>
        <v>#VALUE!</v>
      </c>
      <c r="CI531" s="37" t="e">
        <f>MAX('DNO totals'!E$312+0,MIN('935'!O531+0,'DNO totals'!E$304+0))</f>
        <v>#VALUE!</v>
      </c>
      <c r="CJ531" s="52" t="e">
        <f>MAX('DNO totals'!F$312+0,MIN('935'!P531+0,'DNO totals'!F$304+0))</f>
        <v>#VALUE!</v>
      </c>
      <c r="CK531" s="37" t="e">
        <f>IF('935'!$K531=1000,'Charging rates'!$C$38*$BH531/(1+'DNO totals'!$C$99)*$CF531,0)</f>
        <v>#VALUE!</v>
      </c>
      <c r="CL531" s="37" t="e">
        <f>IF(MOD('935'!$K531,1000)=100,'Charging rates'!$D$38*$BH531/(1+'DNO totals'!$D$99)*$CG531,0)</f>
        <v>#VALUE!</v>
      </c>
      <c r="CM531" s="37" t="e">
        <f>IF(MOD('935'!$K531,100)=10,'Charging rates'!$E$38*$BH531/(1+'DNO totals'!$E$99)*$CH531,0)</f>
        <v>#VALUE!</v>
      </c>
      <c r="CN531" s="37" t="e">
        <f>IF(AND(MOD('935'!$K531,10)&gt;0,MOD('935'!$K531,1000)&gt;1),'Charging rates'!$F$38*$BH531/(1+'DNO totals'!$F$99)*$CI531,0)</f>
        <v>#VALUE!</v>
      </c>
      <c r="CO531" s="37" t="e">
        <f>IF(MOD('935'!$K531,1000)=1,'Charging rates'!$G$38*$BH531/(1+'DNO totals'!$G$99)*$CJ531,0)</f>
        <v>#VALUE!</v>
      </c>
      <c r="CP531" s="52" t="e">
        <f t="shared" si="134"/>
        <v>#VALUE!</v>
      </c>
      <c r="CQ531" s="37" t="e">
        <f>IF('935'!$K531&gt;1000,'Charging rates'!$C$38*$AW531*$CF531,0)</f>
        <v>#VALUE!</v>
      </c>
      <c r="CR531" s="37" t="e">
        <f>IF(MOD('935'!$K531,1000)&gt;100,'Charging rates'!$D$38*$AW531*$CG531,0)</f>
        <v>#VALUE!</v>
      </c>
      <c r="CS531" s="37" t="e">
        <f>IF(MOD('935'!$K531,100)&gt;10,'Charging rates'!$E$38*$AW531*$CH531,0)</f>
        <v>#VALUE!</v>
      </c>
      <c r="CT531" s="52" t="e">
        <f t="shared" si="135"/>
        <v>#VALUE!</v>
      </c>
      <c r="CU531" s="33" t="e">
        <f>100*(AP531*'935'!Q531*BZ531)/'11'!B$17</f>
        <v>#VALUE!</v>
      </c>
      <c r="CV531" s="33" t="e">
        <f>100/'11'!B$17*'Charging rates'!B$10*AW531</f>
        <v>#VALUE!</v>
      </c>
      <c r="CW531" s="33" t="e">
        <f>IF(AT531=0,0,(1-BX531/AT531)*(CA531+IF('935'!Q531=0,0,(CB531*'935'!Q531*('11'!C$17-'935'!Y531)/('11'!B$17-'935'!X531)))))</f>
        <v>#VALUE!</v>
      </c>
      <c r="CX531" s="33" t="e">
        <f t="shared" si="136"/>
        <v>#VALUE!</v>
      </c>
      <c r="CY531" s="49" t="e">
        <f t="shared" si="137"/>
        <v>#VALUE!</v>
      </c>
      <c r="CZ531" s="32" t="e">
        <f>AT531*(Parameters!B$21+AU531)*IF('DNO totals'!B$323&lt;0,1,'935'!S531)</f>
        <v>#VALUE!</v>
      </c>
      <c r="DA531" s="52" t="e">
        <f>IF('DNO totals'!B$323&lt;0,1,'935'!S531)*(Parameters!B$21+AU531)</f>
        <v>#VALUE!</v>
      </c>
      <c r="DB531" s="37" t="e">
        <f>CX531+'Charging rates'!B$106*DA531*100/'11'!B$17</f>
        <v>#VALUE!</v>
      </c>
      <c r="DC531" s="37" t="e">
        <f>DB531+'Charging rates'!B$116*(Parameters!B$21+AU531)*100/'11'!B$17*IF('DNO totals'!B$323&lt;0,1,'935'!S531)</f>
        <v>#VALUE!</v>
      </c>
      <c r="DD531" s="37" t="e">
        <f>'Charging rates'!B$97*(CP531+CT531)*100/'11'!B$17</f>
        <v>#VALUE!</v>
      </c>
      <c r="DE531" s="33" t="e">
        <f>MAX(0-(CB531*AU531*'11'!C$17/'11'!B$17),DC531+DD531)</f>
        <v>#VALUE!</v>
      </c>
      <c r="DF531" s="37" t="e">
        <f>IF(BS531,IF(AU531=0,CC531,MAX(0,MIN(CC531,CC531+(DE531/'935'!Q531*('11'!B$17-'935'!X531)/('11'!C$17-'935'!Y531))))),0)</f>
        <v>#VALUE!</v>
      </c>
      <c r="DG531" s="33" t="e">
        <f t="shared" si="138"/>
        <v>#VALUE!</v>
      </c>
      <c r="DH531" s="53" t="e">
        <f t="shared" si="139"/>
        <v>#VALUE!</v>
      </c>
    </row>
    <row r="532" spans="1:112">
      <c r="A532" s="28">
        <v>432</v>
      </c>
      <c r="B532" s="47" t="e">
        <f>'935'!B532</f>
        <v>#VALUE!</v>
      </c>
      <c r="C532" s="48" t="e">
        <f>OR('935'!E532&lt;&gt;"VOID",'935'!F532&lt;&gt;"VOID",'935'!G532&lt;&gt;"VOID")</f>
        <v>#VALUE!</v>
      </c>
      <c r="D532" s="32" t="e">
        <f>IF('935'!D532="VOID",0,'935'!D532*(1-'935'!X532/'11'!B$17))</f>
        <v>#VALUE!</v>
      </c>
      <c r="E532" s="32" t="e">
        <f>IF('935'!E532="VOID",0,'935'!E532*(1-'935'!X532/'11'!B$17))</f>
        <v>#VALUE!</v>
      </c>
      <c r="F532" s="32" t="e">
        <f>IF('935'!F532="VOID",0,'935'!F532*(1-'935'!X532/'11'!B$17))</f>
        <v>#VALUE!</v>
      </c>
      <c r="G532" s="32" t="e">
        <f>IF('935'!G532="VOID",0,'935'!G532*(1-'935'!X532/'11'!B$17))</f>
        <v>#VALUE!</v>
      </c>
      <c r="H532" s="49" t="e">
        <f t="shared" si="120"/>
        <v>#VALUE!</v>
      </c>
      <c r="I532" s="50" t="e">
        <f>MATCH('935'!J532,'913'!$B$6:$B$1205,0)</f>
        <v>#VALUE!</v>
      </c>
      <c r="J532" s="50" t="e">
        <f>MATCH(INDEX('913'!$D$6:$D$1205,I532),'913'!$B$6:$B$1205,0)</f>
        <v>#VALUE!</v>
      </c>
      <c r="K532" s="50" t="e">
        <f>MATCH(INDEX('913'!$D$6:$D$1205,J532),'913'!$B$6:$B$1205,0)</f>
        <v>#VALUE!</v>
      </c>
      <c r="L532" s="50" t="e">
        <f>MATCH(INDEX('913'!$D$6:$D$1205,K532),'913'!$B$6:$B$1205,0)</f>
        <v>#VALUE!</v>
      </c>
      <c r="M532" s="50" t="e">
        <f>MATCH(INDEX('913'!$D$6:$D$1205,L532),'913'!$B$6:$B$1205,0)</f>
        <v>#VALUE!</v>
      </c>
      <c r="N532" s="50" t="e">
        <f>MATCH(INDEX('913'!$D$6:$D$1205,M532),'913'!$B$6:$B$1205,0)</f>
        <v>#VALUE!</v>
      </c>
      <c r="O532" s="50" t="e">
        <f>MATCH(INDEX('913'!$D$6:$D$1205,N532),'913'!$B$6:$B$1205,0)</f>
        <v>#VALUE!</v>
      </c>
      <c r="P532" s="51" t="e">
        <f>MATCH(INDEX('913'!$D$6:$D$1205,O532),'913'!$B$6:$B$1205,0)</f>
        <v>#VALUE!</v>
      </c>
      <c r="Q532" s="37">
        <f>IF(ISNUMBER(I532),MAX(0,INDEX('913'!$E$6:$E$1205,I532)),0)</f>
        <v>0</v>
      </c>
      <c r="R532" s="37">
        <f>IF(ISNUMBER(J532),MAX(0,INDEX('913'!$E$6:$E$1205,J532)),0)</f>
        <v>0</v>
      </c>
      <c r="S532" s="37">
        <f>IF(ISNUMBER(K532),MAX(0,INDEX('913'!$E$6:$E$1205,K532)),0)</f>
        <v>0</v>
      </c>
      <c r="T532" s="37">
        <f>IF(ISNUMBER(L532),MAX(0,INDEX('913'!$E$6:$E$1205,L532)),0)</f>
        <v>0</v>
      </c>
      <c r="U532" s="37">
        <f>IF(ISNUMBER(M532),MAX(0,INDEX('913'!$E$6:$E$1205,M532)),0)</f>
        <v>0</v>
      </c>
      <c r="V532" s="37">
        <f>IF(ISNUMBER(N532),MAX(0,INDEX('913'!$E$6:$E$1205,N532)),0)</f>
        <v>0</v>
      </c>
      <c r="W532" s="37">
        <f>IF(ISNUMBER(O532),MAX(0,INDEX('913'!$E$6:$E$1205,O532)),0)</f>
        <v>0</v>
      </c>
      <c r="X532" s="52">
        <f>IF(ISNUMBER(P532),MAX(0,INDEX('913'!$E$6:$E$1205,P532)),0)</f>
        <v>0</v>
      </c>
      <c r="Y532" s="37">
        <f>IF(ISNUMBER(I532),MAX(0,INDEX('913'!$F$6:$F$1205,I532)),0)</f>
        <v>0</v>
      </c>
      <c r="Z532" s="37">
        <f>IF(ISNUMBER(J532),MAX(0,INDEX('913'!$F$6:$F$1205,J532)),0)</f>
        <v>0</v>
      </c>
      <c r="AA532" s="37">
        <f>IF(ISNUMBER(K532),MAX(0,INDEX('913'!$F$6:$F$1205,K532)),0)</f>
        <v>0</v>
      </c>
      <c r="AB532" s="37">
        <f>IF(ISNUMBER(L532),MAX(0,INDEX('913'!$F$6:$F$1205,L532)),0)</f>
        <v>0</v>
      </c>
      <c r="AC532" s="37">
        <f>IF(ISNUMBER(M532),MAX(0,INDEX('913'!$F$6:$F$1205,M532)),0)</f>
        <v>0</v>
      </c>
      <c r="AD532" s="37">
        <f>IF(ISNUMBER(N532),MAX(0,INDEX('913'!$F$6:$F$1205,N532)),0)</f>
        <v>0</v>
      </c>
      <c r="AE532" s="37">
        <f>IF(ISNUMBER(O532),MAX(0,INDEX('913'!$F$6:$F$1205,O532)),0)</f>
        <v>0</v>
      </c>
      <c r="AF532" s="37">
        <f>IF(ISNUMBER(P532),MAX(0,INDEX('913'!$F$6:$F$1205,P532)),0)</f>
        <v>0</v>
      </c>
      <c r="AG532" s="32">
        <f>IF(ISNUMBER(I532),SQRT(INDEX('913'!$I$6:$I$1205,I532)^2+INDEX('913'!$J$6:$J$1205,I532)^2),0)</f>
        <v>0</v>
      </c>
      <c r="AH532" s="32">
        <f>IF(ISNUMBER(J532),SQRT(INDEX('913'!$I$6:$I$1205,J532)^2+INDEX('913'!$J$6:$J$1205,J532)^2),0)</f>
        <v>0</v>
      </c>
      <c r="AI532" s="32">
        <f>IF(ISNUMBER(K532),SQRT(INDEX('913'!$I$6:$I$1205,K532)^2+INDEX('913'!$J$6:$J$1205,K532)^2),0)</f>
        <v>0</v>
      </c>
      <c r="AJ532" s="32">
        <f>IF(ISNUMBER(L532),SQRT(INDEX('913'!$I$6:$I$1205,L532)^2+INDEX('913'!$J$6:$J$1205,L532)^2),0)</f>
        <v>0</v>
      </c>
      <c r="AK532" s="32">
        <f>IF(ISNUMBER(M532),SQRT(INDEX('913'!$I$6:$I$1205,M532)^2+INDEX('913'!$J$6:$J$1205,M532)^2),0)</f>
        <v>0</v>
      </c>
      <c r="AL532" s="32">
        <f>IF(ISNUMBER(N532),SQRT(INDEX('913'!$I$6:$I$1205,N532)^2+INDEX('913'!$J$6:$J$1205,N532)^2),0)</f>
        <v>0</v>
      </c>
      <c r="AM532" s="32">
        <f>IF(ISNUMBER(O532),SQRT(INDEX('913'!$I$6:$I$1205,O532)^2+INDEX('913'!$J$6:$J$1205,O532)^2),0)</f>
        <v>0</v>
      </c>
      <c r="AN532" s="49">
        <f>IF(ISNUMBER(P532),SQRT(INDEX('913'!$I$6:$I$1205,P532)^2+INDEX('913'!$J$6:$J$1205,P532)^2),0)</f>
        <v>0</v>
      </c>
      <c r="AO532" s="37">
        <f t="shared" si="121"/>
        <v>0</v>
      </c>
      <c r="AP532" s="37">
        <f t="shared" si="122"/>
        <v>0</v>
      </c>
      <c r="AQ532" s="33" t="e">
        <f>-100*'935'!W532*(AO532+AP532)/'11'!C$17</f>
        <v>#VALUE!</v>
      </c>
      <c r="AR532" s="37" t="e">
        <f t="shared" si="123"/>
        <v>#VALUE!</v>
      </c>
      <c r="AS532" s="52" t="e">
        <f t="shared" si="124"/>
        <v>#VALUE!</v>
      </c>
      <c r="AT532" s="32" t="e">
        <f>IF('935'!C532="VOID",0,('935'!C532*(1-'935'!X532/'11'!B$17)))</f>
        <v>#VALUE!</v>
      </c>
      <c r="AU532" s="52" t="e">
        <f>'935'!Q532*(1-'935'!Y532/'11'!C$17)/(1-'935'!X532/'11'!B$17)</f>
        <v>#VALUE!</v>
      </c>
      <c r="AV532" s="37" t="e">
        <f>INDEX('DNO totals'!$B$57:$G$57,IF('935'!K532,IF(MOD('935'!K532,1000),IF(MOD('935'!K532,100),IF(MOD('935'!K532,10),IF(MOD('935'!K532,1000)=1,6,5),4),3),2),1))</f>
        <v>#VALUE!</v>
      </c>
      <c r="AW532" s="52" t="e">
        <f t="shared" si="125"/>
        <v>#VALUE!</v>
      </c>
      <c r="AX532" s="32" t="e">
        <f>IF('935'!V532="VOID",0,'935'!V532*(1-'935'!X532/'11'!B$17))</f>
        <v>#VALUE!</v>
      </c>
      <c r="AY532" s="33" t="e">
        <f>IF(H532,-100*'Charging rates'!B$10/'11'!B$17*AX532/H532,0)</f>
        <v>#VALUE!</v>
      </c>
      <c r="AZ532" s="33" t="e">
        <f>IF(C532,'DNO totals'!B$41,0)</f>
        <v>#VALUE!</v>
      </c>
      <c r="BA532" s="33" t="e">
        <f t="shared" si="126"/>
        <v>#VALUE!</v>
      </c>
      <c r="BB532" s="33" t="e">
        <f t="shared" si="127"/>
        <v>#VALUE!</v>
      </c>
      <c r="BC532" s="53" t="e">
        <f t="shared" si="128"/>
        <v>#VALUE!</v>
      </c>
      <c r="BD532" s="32" t="e">
        <f>IF(AT532,'935'!H532*AT532/(AT532+D532+H532),0)</f>
        <v>#VALUE!</v>
      </c>
      <c r="BE532" s="32" t="e">
        <f>IF(H532,'935'!H532*H532/(AT532+D532+H532),0)</f>
        <v>#VALUE!</v>
      </c>
      <c r="BF532" s="32" t="e">
        <f>BD532*(1-'935'!X532/'11'!B$17)</f>
        <v>#VALUE!</v>
      </c>
      <c r="BG532" s="49" t="e">
        <f>BE532*(1-'935'!X532/'11'!B$17)</f>
        <v>#VALUE!</v>
      </c>
      <c r="BH532" s="52" t="e">
        <f>AV532*Parameters!B$6</f>
        <v>#VALUE!</v>
      </c>
      <c r="BI532" s="37" t="e">
        <f>IF('935'!$K532=1000,'Charging rates'!$C$38*$BH532/(1+'DNO totals'!$C$99)*'935'!$L532,0)</f>
        <v>#VALUE!</v>
      </c>
      <c r="BJ532" s="37" t="e">
        <f>IF(MOD('935'!$K532,1000)=100,'Charging rates'!$D$38*$BH532/(1+'DNO totals'!$D$99)*'935'!$M532,0)</f>
        <v>#VALUE!</v>
      </c>
      <c r="BK532" s="37" t="e">
        <f>IF(MOD('935'!$K532,100)=10,'Charging rates'!$E$38*$BH532/(1+'DNO totals'!$E$99)*'935'!$N532,0)</f>
        <v>#VALUE!</v>
      </c>
      <c r="BL532" s="37" t="e">
        <f>IF(AND(MOD('935'!$K532,10)&gt;0,MOD('935'!$K532,1000)&gt;1),'Charging rates'!$F$38*$BH532/(1+'DNO totals'!$F$99)*'935'!$O532,0)</f>
        <v>#VALUE!</v>
      </c>
      <c r="BM532" s="37" t="e">
        <f>IF(MOD('935'!$K532,1000)=1,'Charging rates'!$G$38*$BH532/(1+'DNO totals'!$G$99)*'935'!$P532,0)</f>
        <v>#VALUE!</v>
      </c>
      <c r="BN532" s="52" t="e">
        <f t="shared" si="129"/>
        <v>#VALUE!</v>
      </c>
      <c r="BO532" s="37" t="e">
        <f>IF('935'!$K532&gt;1000,'Charging rates'!$C$38*$AW532*'935'!$L532,0)</f>
        <v>#VALUE!</v>
      </c>
      <c r="BP532" s="37" t="e">
        <f>IF(MOD('935'!$K532,1000)&gt;100,'Charging rates'!$D$38*$AW532*'935'!$M532,0)</f>
        <v>#VALUE!</v>
      </c>
      <c r="BQ532" s="37" t="e">
        <f>IF(MOD('935'!$K532,100)&gt;10,'Charging rates'!$E$38*$AW532*'935'!$N532,0)</f>
        <v>#VALUE!</v>
      </c>
      <c r="BR532" s="52" t="e">
        <f t="shared" si="130"/>
        <v>#VALUE!</v>
      </c>
      <c r="BS532" s="48" t="e">
        <f>'935'!C532&lt;&gt;"VOID"</f>
        <v>#VALUE!</v>
      </c>
      <c r="BT532" s="33" t="e">
        <f>IF(BS532,(100/'11'!B$17*BD532*((1-'935'!I532)*'Charging rates'!B$51+'Charging rates'!B$63)),0)</f>
        <v>#VALUE!</v>
      </c>
      <c r="BU532" s="33" t="e">
        <f>100/'11'!B$17*BG532*('Charging rates'!B$51+'Charging rates'!B$63)</f>
        <v>#VALUE!</v>
      </c>
      <c r="BV532" s="33" t="e">
        <f>100/'11'!B$17*BE532*('Charging rates'!B$51+'Charging rates'!B$63)</f>
        <v>#VALUE!</v>
      </c>
      <c r="BW532" s="53" t="e">
        <f t="shared" si="131"/>
        <v>#VALUE!</v>
      </c>
      <c r="BX532" s="32" t="e">
        <f>AT532-('935'!T532*(1-'935'!X532/'11'!B$17))</f>
        <v>#VALUE!</v>
      </c>
      <c r="BY532" s="32">
        <f>0-IF(ISNUMBER(I532),INDEX('913'!$I$6:$I$1205,I532),0)-IF(ISNUMBER(J532),INDEX('913'!$I$6:$I$1205,J532),0)-IF(ISNUMBER(K532),INDEX('913'!$I$6:$I$1205,K532),0)-IF(ISNUMBER(L532),INDEX('913'!$I$6:$I$1205,L532),0)-IF(ISNUMBER(M532),INDEX('913'!$I$6:$I$1205,M532),0)-IF(ISNUMBER(N532),INDEX('913'!$I$6:$I$1205,N532),0)-IF(ISNUMBER(O532),INDEX('913'!$I$6:$I$1205,O532),0)-IF(ISNUMBER(P532),INDEX('913'!$I$6:$I$1205,P532),0)</f>
        <v>0</v>
      </c>
      <c r="BZ532" s="37">
        <f>IF(BY532=0,1,MAX(1,SQRT(BY532^2+(IF(ISNUMBER(I532),INDEX('913'!$J$6:$J$1205,I532),0)+IF(ISNUMBER(J532),INDEX('913'!$J$6:$J$1205,J532),0)+IF(ISNUMBER(K532),INDEX('913'!$J$6:$J$1205,K532),0)+IF(ISNUMBER(L532),INDEX('913'!$J$6:$J$1205,L532),0)+IF(ISNUMBER(M532),INDEX('913'!$J$6:$J$1205,M532),0)+IF(ISNUMBER(N532),INDEX('913'!$J$6:$J$1205,N532),0)+IF(ISNUMBER(O532),INDEX('913'!$J$6:$J$1205,O532),0)+IF(ISNUMBER(P532),INDEX('913'!$J$6:$J$1205,P532),0))^2)/BY532))</f>
        <v>1</v>
      </c>
      <c r="CA532" s="33" t="e">
        <f>100*AO532/'11'!B$17</f>
        <v>#VALUE!</v>
      </c>
      <c r="CB532" s="37" t="e">
        <f>100*(AP532*BZ532)/'11'!C$17</f>
        <v>#VALUE!</v>
      </c>
      <c r="CC532" s="37" t="e">
        <f t="shared" si="132"/>
        <v>#VALUE!</v>
      </c>
      <c r="CD532" s="33" t="e">
        <f t="shared" si="133"/>
        <v>#VALUE!</v>
      </c>
      <c r="CE532" s="54" t="e">
        <f>'11'!C$17-'935'!Y532</f>
        <v>#VALUE!</v>
      </c>
      <c r="CF532" s="37" t="e">
        <f>MAX('DNO totals'!B$312+0,MIN('935'!L532+0,'DNO totals'!B$304+0))</f>
        <v>#VALUE!</v>
      </c>
      <c r="CG532" s="37" t="e">
        <f>MAX('DNO totals'!C$312+0,MIN('935'!M532+0,'DNO totals'!C$304+0))</f>
        <v>#VALUE!</v>
      </c>
      <c r="CH532" s="37" t="e">
        <f>MAX('DNO totals'!D$312+0,MIN('935'!N532+0,'DNO totals'!D$304+0))</f>
        <v>#VALUE!</v>
      </c>
      <c r="CI532" s="37" t="e">
        <f>MAX('DNO totals'!E$312+0,MIN('935'!O532+0,'DNO totals'!E$304+0))</f>
        <v>#VALUE!</v>
      </c>
      <c r="CJ532" s="52" t="e">
        <f>MAX('DNO totals'!F$312+0,MIN('935'!P532+0,'DNO totals'!F$304+0))</f>
        <v>#VALUE!</v>
      </c>
      <c r="CK532" s="37" t="e">
        <f>IF('935'!$K532=1000,'Charging rates'!$C$38*$BH532/(1+'DNO totals'!$C$99)*$CF532,0)</f>
        <v>#VALUE!</v>
      </c>
      <c r="CL532" s="37" t="e">
        <f>IF(MOD('935'!$K532,1000)=100,'Charging rates'!$D$38*$BH532/(1+'DNO totals'!$D$99)*$CG532,0)</f>
        <v>#VALUE!</v>
      </c>
      <c r="CM532" s="37" t="e">
        <f>IF(MOD('935'!$K532,100)=10,'Charging rates'!$E$38*$BH532/(1+'DNO totals'!$E$99)*$CH532,0)</f>
        <v>#VALUE!</v>
      </c>
      <c r="CN532" s="37" t="e">
        <f>IF(AND(MOD('935'!$K532,10)&gt;0,MOD('935'!$K532,1000)&gt;1),'Charging rates'!$F$38*$BH532/(1+'DNO totals'!$F$99)*$CI532,0)</f>
        <v>#VALUE!</v>
      </c>
      <c r="CO532" s="37" t="e">
        <f>IF(MOD('935'!$K532,1000)=1,'Charging rates'!$G$38*$BH532/(1+'DNO totals'!$G$99)*$CJ532,0)</f>
        <v>#VALUE!</v>
      </c>
      <c r="CP532" s="52" t="e">
        <f t="shared" si="134"/>
        <v>#VALUE!</v>
      </c>
      <c r="CQ532" s="37" t="e">
        <f>IF('935'!$K532&gt;1000,'Charging rates'!$C$38*$AW532*$CF532,0)</f>
        <v>#VALUE!</v>
      </c>
      <c r="CR532" s="37" t="e">
        <f>IF(MOD('935'!$K532,1000)&gt;100,'Charging rates'!$D$38*$AW532*$CG532,0)</f>
        <v>#VALUE!</v>
      </c>
      <c r="CS532" s="37" t="e">
        <f>IF(MOD('935'!$K532,100)&gt;10,'Charging rates'!$E$38*$AW532*$CH532,0)</f>
        <v>#VALUE!</v>
      </c>
      <c r="CT532" s="52" t="e">
        <f t="shared" si="135"/>
        <v>#VALUE!</v>
      </c>
      <c r="CU532" s="33" t="e">
        <f>100*(AP532*'935'!Q532*BZ532)/'11'!B$17</f>
        <v>#VALUE!</v>
      </c>
      <c r="CV532" s="33" t="e">
        <f>100/'11'!B$17*'Charging rates'!B$10*AW532</f>
        <v>#VALUE!</v>
      </c>
      <c r="CW532" s="33" t="e">
        <f>IF(AT532=0,0,(1-BX532/AT532)*(CA532+IF('935'!Q532=0,0,(CB532*'935'!Q532*('11'!C$17-'935'!Y532)/('11'!B$17-'935'!X532)))))</f>
        <v>#VALUE!</v>
      </c>
      <c r="CX532" s="33" t="e">
        <f t="shared" si="136"/>
        <v>#VALUE!</v>
      </c>
      <c r="CY532" s="49" t="e">
        <f t="shared" si="137"/>
        <v>#VALUE!</v>
      </c>
      <c r="CZ532" s="32" t="e">
        <f>AT532*(Parameters!B$21+AU532)*IF('DNO totals'!B$323&lt;0,1,'935'!S532)</f>
        <v>#VALUE!</v>
      </c>
      <c r="DA532" s="52" t="e">
        <f>IF('DNO totals'!B$323&lt;0,1,'935'!S532)*(Parameters!B$21+AU532)</f>
        <v>#VALUE!</v>
      </c>
      <c r="DB532" s="37" t="e">
        <f>CX532+'Charging rates'!B$106*DA532*100/'11'!B$17</f>
        <v>#VALUE!</v>
      </c>
      <c r="DC532" s="37" t="e">
        <f>DB532+'Charging rates'!B$116*(Parameters!B$21+AU532)*100/'11'!B$17*IF('DNO totals'!B$323&lt;0,1,'935'!S532)</f>
        <v>#VALUE!</v>
      </c>
      <c r="DD532" s="37" t="e">
        <f>'Charging rates'!B$97*(CP532+CT532)*100/'11'!B$17</f>
        <v>#VALUE!</v>
      </c>
      <c r="DE532" s="33" t="e">
        <f>MAX(0-(CB532*AU532*'11'!C$17/'11'!B$17),DC532+DD532)</f>
        <v>#VALUE!</v>
      </c>
      <c r="DF532" s="37" t="e">
        <f>IF(BS532,IF(AU532=0,CC532,MAX(0,MIN(CC532,CC532+(DE532/'935'!Q532*('11'!B$17-'935'!X532)/('11'!C$17-'935'!Y532))))),0)</f>
        <v>#VALUE!</v>
      </c>
      <c r="DG532" s="33" t="e">
        <f t="shared" si="138"/>
        <v>#VALUE!</v>
      </c>
      <c r="DH532" s="53" t="e">
        <f t="shared" si="139"/>
        <v>#VALUE!</v>
      </c>
    </row>
    <row r="533" spans="1:112">
      <c r="A533" s="28">
        <v>433</v>
      </c>
      <c r="B533" s="47" t="e">
        <f>'935'!B533</f>
        <v>#VALUE!</v>
      </c>
      <c r="C533" s="48" t="e">
        <f>OR('935'!E533&lt;&gt;"VOID",'935'!F533&lt;&gt;"VOID",'935'!G533&lt;&gt;"VOID")</f>
        <v>#VALUE!</v>
      </c>
      <c r="D533" s="32" t="e">
        <f>IF('935'!D533="VOID",0,'935'!D533*(1-'935'!X533/'11'!B$17))</f>
        <v>#VALUE!</v>
      </c>
      <c r="E533" s="32" t="e">
        <f>IF('935'!E533="VOID",0,'935'!E533*(1-'935'!X533/'11'!B$17))</f>
        <v>#VALUE!</v>
      </c>
      <c r="F533" s="32" t="e">
        <f>IF('935'!F533="VOID",0,'935'!F533*(1-'935'!X533/'11'!B$17))</f>
        <v>#VALUE!</v>
      </c>
      <c r="G533" s="32" t="e">
        <f>IF('935'!G533="VOID",0,'935'!G533*(1-'935'!X533/'11'!B$17))</f>
        <v>#VALUE!</v>
      </c>
      <c r="H533" s="49" t="e">
        <f t="shared" si="120"/>
        <v>#VALUE!</v>
      </c>
      <c r="I533" s="50" t="e">
        <f>MATCH('935'!J533,'913'!$B$6:$B$1205,0)</f>
        <v>#VALUE!</v>
      </c>
      <c r="J533" s="50" t="e">
        <f>MATCH(INDEX('913'!$D$6:$D$1205,I533),'913'!$B$6:$B$1205,0)</f>
        <v>#VALUE!</v>
      </c>
      <c r="K533" s="50" t="e">
        <f>MATCH(INDEX('913'!$D$6:$D$1205,J533),'913'!$B$6:$B$1205,0)</f>
        <v>#VALUE!</v>
      </c>
      <c r="L533" s="50" t="e">
        <f>MATCH(INDEX('913'!$D$6:$D$1205,K533),'913'!$B$6:$B$1205,0)</f>
        <v>#VALUE!</v>
      </c>
      <c r="M533" s="50" t="e">
        <f>MATCH(INDEX('913'!$D$6:$D$1205,L533),'913'!$B$6:$B$1205,0)</f>
        <v>#VALUE!</v>
      </c>
      <c r="N533" s="50" t="e">
        <f>MATCH(INDEX('913'!$D$6:$D$1205,M533),'913'!$B$6:$B$1205,0)</f>
        <v>#VALUE!</v>
      </c>
      <c r="O533" s="50" t="e">
        <f>MATCH(INDEX('913'!$D$6:$D$1205,N533),'913'!$B$6:$B$1205,0)</f>
        <v>#VALUE!</v>
      </c>
      <c r="P533" s="51" t="e">
        <f>MATCH(INDEX('913'!$D$6:$D$1205,O533),'913'!$B$6:$B$1205,0)</f>
        <v>#VALUE!</v>
      </c>
      <c r="Q533" s="37">
        <f>IF(ISNUMBER(I533),MAX(0,INDEX('913'!$E$6:$E$1205,I533)),0)</f>
        <v>0</v>
      </c>
      <c r="R533" s="37">
        <f>IF(ISNUMBER(J533),MAX(0,INDEX('913'!$E$6:$E$1205,J533)),0)</f>
        <v>0</v>
      </c>
      <c r="S533" s="37">
        <f>IF(ISNUMBER(K533),MAX(0,INDEX('913'!$E$6:$E$1205,K533)),0)</f>
        <v>0</v>
      </c>
      <c r="T533" s="37">
        <f>IF(ISNUMBER(L533),MAX(0,INDEX('913'!$E$6:$E$1205,L533)),0)</f>
        <v>0</v>
      </c>
      <c r="U533" s="37">
        <f>IF(ISNUMBER(M533),MAX(0,INDEX('913'!$E$6:$E$1205,M533)),0)</f>
        <v>0</v>
      </c>
      <c r="V533" s="37">
        <f>IF(ISNUMBER(N533),MAX(0,INDEX('913'!$E$6:$E$1205,N533)),0)</f>
        <v>0</v>
      </c>
      <c r="W533" s="37">
        <f>IF(ISNUMBER(O533),MAX(0,INDEX('913'!$E$6:$E$1205,O533)),0)</f>
        <v>0</v>
      </c>
      <c r="X533" s="52">
        <f>IF(ISNUMBER(P533),MAX(0,INDEX('913'!$E$6:$E$1205,P533)),0)</f>
        <v>0</v>
      </c>
      <c r="Y533" s="37">
        <f>IF(ISNUMBER(I533),MAX(0,INDEX('913'!$F$6:$F$1205,I533)),0)</f>
        <v>0</v>
      </c>
      <c r="Z533" s="37">
        <f>IF(ISNUMBER(J533),MAX(0,INDEX('913'!$F$6:$F$1205,J533)),0)</f>
        <v>0</v>
      </c>
      <c r="AA533" s="37">
        <f>IF(ISNUMBER(K533),MAX(0,INDEX('913'!$F$6:$F$1205,K533)),0)</f>
        <v>0</v>
      </c>
      <c r="AB533" s="37">
        <f>IF(ISNUMBER(L533),MAX(0,INDEX('913'!$F$6:$F$1205,L533)),0)</f>
        <v>0</v>
      </c>
      <c r="AC533" s="37">
        <f>IF(ISNUMBER(M533),MAX(0,INDEX('913'!$F$6:$F$1205,M533)),0)</f>
        <v>0</v>
      </c>
      <c r="AD533" s="37">
        <f>IF(ISNUMBER(N533),MAX(0,INDEX('913'!$F$6:$F$1205,N533)),0)</f>
        <v>0</v>
      </c>
      <c r="AE533" s="37">
        <f>IF(ISNUMBER(O533),MAX(0,INDEX('913'!$F$6:$F$1205,O533)),0)</f>
        <v>0</v>
      </c>
      <c r="AF533" s="37">
        <f>IF(ISNUMBER(P533),MAX(0,INDEX('913'!$F$6:$F$1205,P533)),0)</f>
        <v>0</v>
      </c>
      <c r="AG533" s="32">
        <f>IF(ISNUMBER(I533),SQRT(INDEX('913'!$I$6:$I$1205,I533)^2+INDEX('913'!$J$6:$J$1205,I533)^2),0)</f>
        <v>0</v>
      </c>
      <c r="AH533" s="32">
        <f>IF(ISNUMBER(J533),SQRT(INDEX('913'!$I$6:$I$1205,J533)^2+INDEX('913'!$J$6:$J$1205,J533)^2),0)</f>
        <v>0</v>
      </c>
      <c r="AI533" s="32">
        <f>IF(ISNUMBER(K533),SQRT(INDEX('913'!$I$6:$I$1205,K533)^2+INDEX('913'!$J$6:$J$1205,K533)^2),0)</f>
        <v>0</v>
      </c>
      <c r="AJ533" s="32">
        <f>IF(ISNUMBER(L533),SQRT(INDEX('913'!$I$6:$I$1205,L533)^2+INDEX('913'!$J$6:$J$1205,L533)^2),0)</f>
        <v>0</v>
      </c>
      <c r="AK533" s="32">
        <f>IF(ISNUMBER(M533),SQRT(INDEX('913'!$I$6:$I$1205,M533)^2+INDEX('913'!$J$6:$J$1205,M533)^2),0)</f>
        <v>0</v>
      </c>
      <c r="AL533" s="32">
        <f>IF(ISNUMBER(N533),SQRT(INDEX('913'!$I$6:$I$1205,N533)^2+INDEX('913'!$J$6:$J$1205,N533)^2),0)</f>
        <v>0</v>
      </c>
      <c r="AM533" s="32">
        <f>IF(ISNUMBER(O533),SQRT(INDEX('913'!$I$6:$I$1205,O533)^2+INDEX('913'!$J$6:$J$1205,O533)^2),0)</f>
        <v>0</v>
      </c>
      <c r="AN533" s="49">
        <f>IF(ISNUMBER(P533),SQRT(INDEX('913'!$I$6:$I$1205,P533)^2+INDEX('913'!$J$6:$J$1205,P533)^2),0)</f>
        <v>0</v>
      </c>
      <c r="AO533" s="37">
        <f t="shared" si="121"/>
        <v>0</v>
      </c>
      <c r="AP533" s="37">
        <f t="shared" si="122"/>
        <v>0</v>
      </c>
      <c r="AQ533" s="33" t="e">
        <f>-100*'935'!W533*(AO533+AP533)/'11'!C$17</f>
        <v>#VALUE!</v>
      </c>
      <c r="AR533" s="37" t="e">
        <f t="shared" si="123"/>
        <v>#VALUE!</v>
      </c>
      <c r="AS533" s="52" t="e">
        <f t="shared" si="124"/>
        <v>#VALUE!</v>
      </c>
      <c r="AT533" s="32" t="e">
        <f>IF('935'!C533="VOID",0,('935'!C533*(1-'935'!X533/'11'!B$17)))</f>
        <v>#VALUE!</v>
      </c>
      <c r="AU533" s="52" t="e">
        <f>'935'!Q533*(1-'935'!Y533/'11'!C$17)/(1-'935'!X533/'11'!B$17)</f>
        <v>#VALUE!</v>
      </c>
      <c r="AV533" s="37" t="e">
        <f>INDEX('DNO totals'!$B$57:$G$57,IF('935'!K533,IF(MOD('935'!K533,1000),IF(MOD('935'!K533,100),IF(MOD('935'!K533,10),IF(MOD('935'!K533,1000)=1,6,5),4),3),2),1))</f>
        <v>#VALUE!</v>
      </c>
      <c r="AW533" s="52" t="e">
        <f t="shared" si="125"/>
        <v>#VALUE!</v>
      </c>
      <c r="AX533" s="32" t="e">
        <f>IF('935'!V533="VOID",0,'935'!V533*(1-'935'!X533/'11'!B$17))</f>
        <v>#VALUE!</v>
      </c>
      <c r="AY533" s="33" t="e">
        <f>IF(H533,-100*'Charging rates'!B$10/'11'!B$17*AX533/H533,0)</f>
        <v>#VALUE!</v>
      </c>
      <c r="AZ533" s="33" t="e">
        <f>IF(C533,'DNO totals'!B$41,0)</f>
        <v>#VALUE!</v>
      </c>
      <c r="BA533" s="33" t="e">
        <f t="shared" si="126"/>
        <v>#VALUE!</v>
      </c>
      <c r="BB533" s="33" t="e">
        <f t="shared" si="127"/>
        <v>#VALUE!</v>
      </c>
      <c r="BC533" s="53" t="e">
        <f t="shared" si="128"/>
        <v>#VALUE!</v>
      </c>
      <c r="BD533" s="32" t="e">
        <f>IF(AT533,'935'!H533*AT533/(AT533+D533+H533),0)</f>
        <v>#VALUE!</v>
      </c>
      <c r="BE533" s="32" t="e">
        <f>IF(H533,'935'!H533*H533/(AT533+D533+H533),0)</f>
        <v>#VALUE!</v>
      </c>
      <c r="BF533" s="32" t="e">
        <f>BD533*(1-'935'!X533/'11'!B$17)</f>
        <v>#VALUE!</v>
      </c>
      <c r="BG533" s="49" t="e">
        <f>BE533*(1-'935'!X533/'11'!B$17)</f>
        <v>#VALUE!</v>
      </c>
      <c r="BH533" s="52" t="e">
        <f>AV533*Parameters!B$6</f>
        <v>#VALUE!</v>
      </c>
      <c r="BI533" s="37" t="e">
        <f>IF('935'!$K533=1000,'Charging rates'!$C$38*$BH533/(1+'DNO totals'!$C$99)*'935'!$L533,0)</f>
        <v>#VALUE!</v>
      </c>
      <c r="BJ533" s="37" t="e">
        <f>IF(MOD('935'!$K533,1000)=100,'Charging rates'!$D$38*$BH533/(1+'DNO totals'!$D$99)*'935'!$M533,0)</f>
        <v>#VALUE!</v>
      </c>
      <c r="BK533" s="37" t="e">
        <f>IF(MOD('935'!$K533,100)=10,'Charging rates'!$E$38*$BH533/(1+'DNO totals'!$E$99)*'935'!$N533,0)</f>
        <v>#VALUE!</v>
      </c>
      <c r="BL533" s="37" t="e">
        <f>IF(AND(MOD('935'!$K533,10)&gt;0,MOD('935'!$K533,1000)&gt;1),'Charging rates'!$F$38*$BH533/(1+'DNO totals'!$F$99)*'935'!$O533,0)</f>
        <v>#VALUE!</v>
      </c>
      <c r="BM533" s="37" t="e">
        <f>IF(MOD('935'!$K533,1000)=1,'Charging rates'!$G$38*$BH533/(1+'DNO totals'!$G$99)*'935'!$P533,0)</f>
        <v>#VALUE!</v>
      </c>
      <c r="BN533" s="52" t="e">
        <f t="shared" si="129"/>
        <v>#VALUE!</v>
      </c>
      <c r="BO533" s="37" t="e">
        <f>IF('935'!$K533&gt;1000,'Charging rates'!$C$38*$AW533*'935'!$L533,0)</f>
        <v>#VALUE!</v>
      </c>
      <c r="BP533" s="37" t="e">
        <f>IF(MOD('935'!$K533,1000)&gt;100,'Charging rates'!$D$38*$AW533*'935'!$M533,0)</f>
        <v>#VALUE!</v>
      </c>
      <c r="BQ533" s="37" t="e">
        <f>IF(MOD('935'!$K533,100)&gt;10,'Charging rates'!$E$38*$AW533*'935'!$N533,0)</f>
        <v>#VALUE!</v>
      </c>
      <c r="BR533" s="52" t="e">
        <f t="shared" si="130"/>
        <v>#VALUE!</v>
      </c>
      <c r="BS533" s="48" t="e">
        <f>'935'!C533&lt;&gt;"VOID"</f>
        <v>#VALUE!</v>
      </c>
      <c r="BT533" s="33" t="e">
        <f>IF(BS533,(100/'11'!B$17*BD533*((1-'935'!I533)*'Charging rates'!B$51+'Charging rates'!B$63)),0)</f>
        <v>#VALUE!</v>
      </c>
      <c r="BU533" s="33" t="e">
        <f>100/'11'!B$17*BG533*('Charging rates'!B$51+'Charging rates'!B$63)</f>
        <v>#VALUE!</v>
      </c>
      <c r="BV533" s="33" t="e">
        <f>100/'11'!B$17*BE533*('Charging rates'!B$51+'Charging rates'!B$63)</f>
        <v>#VALUE!</v>
      </c>
      <c r="BW533" s="53" t="e">
        <f t="shared" si="131"/>
        <v>#VALUE!</v>
      </c>
      <c r="BX533" s="32" t="e">
        <f>AT533-('935'!T533*(1-'935'!X533/'11'!B$17))</f>
        <v>#VALUE!</v>
      </c>
      <c r="BY533" s="32">
        <f>0-IF(ISNUMBER(I533),INDEX('913'!$I$6:$I$1205,I533),0)-IF(ISNUMBER(J533),INDEX('913'!$I$6:$I$1205,J533),0)-IF(ISNUMBER(K533),INDEX('913'!$I$6:$I$1205,K533),0)-IF(ISNUMBER(L533),INDEX('913'!$I$6:$I$1205,L533),0)-IF(ISNUMBER(M533),INDEX('913'!$I$6:$I$1205,M533),0)-IF(ISNUMBER(N533),INDEX('913'!$I$6:$I$1205,N533),0)-IF(ISNUMBER(O533),INDEX('913'!$I$6:$I$1205,O533),0)-IF(ISNUMBER(P533),INDEX('913'!$I$6:$I$1205,P533),0)</f>
        <v>0</v>
      </c>
      <c r="BZ533" s="37">
        <f>IF(BY533=0,1,MAX(1,SQRT(BY533^2+(IF(ISNUMBER(I533),INDEX('913'!$J$6:$J$1205,I533),0)+IF(ISNUMBER(J533),INDEX('913'!$J$6:$J$1205,J533),0)+IF(ISNUMBER(K533),INDEX('913'!$J$6:$J$1205,K533),0)+IF(ISNUMBER(L533),INDEX('913'!$J$6:$J$1205,L533),0)+IF(ISNUMBER(M533),INDEX('913'!$J$6:$J$1205,M533),0)+IF(ISNUMBER(N533),INDEX('913'!$J$6:$J$1205,N533),0)+IF(ISNUMBER(O533),INDEX('913'!$J$6:$J$1205,O533),0)+IF(ISNUMBER(P533),INDEX('913'!$J$6:$J$1205,P533),0))^2)/BY533))</f>
        <v>1</v>
      </c>
      <c r="CA533" s="33" t="e">
        <f>100*AO533/'11'!B$17</f>
        <v>#VALUE!</v>
      </c>
      <c r="CB533" s="37" t="e">
        <f>100*(AP533*BZ533)/'11'!C$17</f>
        <v>#VALUE!</v>
      </c>
      <c r="CC533" s="37" t="e">
        <f t="shared" si="132"/>
        <v>#VALUE!</v>
      </c>
      <c r="CD533" s="33" t="e">
        <f t="shared" si="133"/>
        <v>#VALUE!</v>
      </c>
      <c r="CE533" s="54" t="e">
        <f>'11'!C$17-'935'!Y533</f>
        <v>#VALUE!</v>
      </c>
      <c r="CF533" s="37" t="e">
        <f>MAX('DNO totals'!B$312+0,MIN('935'!L533+0,'DNO totals'!B$304+0))</f>
        <v>#VALUE!</v>
      </c>
      <c r="CG533" s="37" t="e">
        <f>MAX('DNO totals'!C$312+0,MIN('935'!M533+0,'DNO totals'!C$304+0))</f>
        <v>#VALUE!</v>
      </c>
      <c r="CH533" s="37" t="e">
        <f>MAX('DNO totals'!D$312+0,MIN('935'!N533+0,'DNO totals'!D$304+0))</f>
        <v>#VALUE!</v>
      </c>
      <c r="CI533" s="37" t="e">
        <f>MAX('DNO totals'!E$312+0,MIN('935'!O533+0,'DNO totals'!E$304+0))</f>
        <v>#VALUE!</v>
      </c>
      <c r="CJ533" s="52" t="e">
        <f>MAX('DNO totals'!F$312+0,MIN('935'!P533+0,'DNO totals'!F$304+0))</f>
        <v>#VALUE!</v>
      </c>
      <c r="CK533" s="37" t="e">
        <f>IF('935'!$K533=1000,'Charging rates'!$C$38*$BH533/(1+'DNO totals'!$C$99)*$CF533,0)</f>
        <v>#VALUE!</v>
      </c>
      <c r="CL533" s="37" t="e">
        <f>IF(MOD('935'!$K533,1000)=100,'Charging rates'!$D$38*$BH533/(1+'DNO totals'!$D$99)*$CG533,0)</f>
        <v>#VALUE!</v>
      </c>
      <c r="CM533" s="37" t="e">
        <f>IF(MOD('935'!$K533,100)=10,'Charging rates'!$E$38*$BH533/(1+'DNO totals'!$E$99)*$CH533,0)</f>
        <v>#VALUE!</v>
      </c>
      <c r="CN533" s="37" t="e">
        <f>IF(AND(MOD('935'!$K533,10)&gt;0,MOD('935'!$K533,1000)&gt;1),'Charging rates'!$F$38*$BH533/(1+'DNO totals'!$F$99)*$CI533,0)</f>
        <v>#VALUE!</v>
      </c>
      <c r="CO533" s="37" t="e">
        <f>IF(MOD('935'!$K533,1000)=1,'Charging rates'!$G$38*$BH533/(1+'DNO totals'!$G$99)*$CJ533,0)</f>
        <v>#VALUE!</v>
      </c>
      <c r="CP533" s="52" t="e">
        <f t="shared" si="134"/>
        <v>#VALUE!</v>
      </c>
      <c r="CQ533" s="37" t="e">
        <f>IF('935'!$K533&gt;1000,'Charging rates'!$C$38*$AW533*$CF533,0)</f>
        <v>#VALUE!</v>
      </c>
      <c r="CR533" s="37" t="e">
        <f>IF(MOD('935'!$K533,1000)&gt;100,'Charging rates'!$D$38*$AW533*$CG533,0)</f>
        <v>#VALUE!</v>
      </c>
      <c r="CS533" s="37" t="e">
        <f>IF(MOD('935'!$K533,100)&gt;10,'Charging rates'!$E$38*$AW533*$CH533,0)</f>
        <v>#VALUE!</v>
      </c>
      <c r="CT533" s="52" t="e">
        <f t="shared" si="135"/>
        <v>#VALUE!</v>
      </c>
      <c r="CU533" s="33" t="e">
        <f>100*(AP533*'935'!Q533*BZ533)/'11'!B$17</f>
        <v>#VALUE!</v>
      </c>
      <c r="CV533" s="33" t="e">
        <f>100/'11'!B$17*'Charging rates'!B$10*AW533</f>
        <v>#VALUE!</v>
      </c>
      <c r="CW533" s="33" t="e">
        <f>IF(AT533=0,0,(1-BX533/AT533)*(CA533+IF('935'!Q533=0,0,(CB533*'935'!Q533*('11'!C$17-'935'!Y533)/('11'!B$17-'935'!X533)))))</f>
        <v>#VALUE!</v>
      </c>
      <c r="CX533" s="33" t="e">
        <f t="shared" si="136"/>
        <v>#VALUE!</v>
      </c>
      <c r="CY533" s="49" t="e">
        <f t="shared" si="137"/>
        <v>#VALUE!</v>
      </c>
      <c r="CZ533" s="32" t="e">
        <f>AT533*(Parameters!B$21+AU533)*IF('DNO totals'!B$323&lt;0,1,'935'!S533)</f>
        <v>#VALUE!</v>
      </c>
      <c r="DA533" s="52" t="e">
        <f>IF('DNO totals'!B$323&lt;0,1,'935'!S533)*(Parameters!B$21+AU533)</f>
        <v>#VALUE!</v>
      </c>
      <c r="DB533" s="37" t="e">
        <f>CX533+'Charging rates'!B$106*DA533*100/'11'!B$17</f>
        <v>#VALUE!</v>
      </c>
      <c r="DC533" s="37" t="e">
        <f>DB533+'Charging rates'!B$116*(Parameters!B$21+AU533)*100/'11'!B$17*IF('DNO totals'!B$323&lt;0,1,'935'!S533)</f>
        <v>#VALUE!</v>
      </c>
      <c r="DD533" s="37" t="e">
        <f>'Charging rates'!B$97*(CP533+CT533)*100/'11'!B$17</f>
        <v>#VALUE!</v>
      </c>
      <c r="DE533" s="33" t="e">
        <f>MAX(0-(CB533*AU533*'11'!C$17/'11'!B$17),DC533+DD533)</f>
        <v>#VALUE!</v>
      </c>
      <c r="DF533" s="37" t="e">
        <f>IF(BS533,IF(AU533=0,CC533,MAX(0,MIN(CC533,CC533+(DE533/'935'!Q533*('11'!B$17-'935'!X533)/('11'!C$17-'935'!Y533))))),0)</f>
        <v>#VALUE!</v>
      </c>
      <c r="DG533" s="33" t="e">
        <f t="shared" si="138"/>
        <v>#VALUE!</v>
      </c>
      <c r="DH533" s="53" t="e">
        <f t="shared" si="139"/>
        <v>#VALUE!</v>
      </c>
    </row>
    <row r="534" spans="1:112">
      <c r="A534" s="28">
        <v>434</v>
      </c>
      <c r="B534" s="47" t="e">
        <f>'935'!B534</f>
        <v>#VALUE!</v>
      </c>
      <c r="C534" s="48" t="e">
        <f>OR('935'!E534&lt;&gt;"VOID",'935'!F534&lt;&gt;"VOID",'935'!G534&lt;&gt;"VOID")</f>
        <v>#VALUE!</v>
      </c>
      <c r="D534" s="32" t="e">
        <f>IF('935'!D534="VOID",0,'935'!D534*(1-'935'!X534/'11'!B$17))</f>
        <v>#VALUE!</v>
      </c>
      <c r="E534" s="32" t="e">
        <f>IF('935'!E534="VOID",0,'935'!E534*(1-'935'!X534/'11'!B$17))</f>
        <v>#VALUE!</v>
      </c>
      <c r="F534" s="32" t="e">
        <f>IF('935'!F534="VOID",0,'935'!F534*(1-'935'!X534/'11'!B$17))</f>
        <v>#VALUE!</v>
      </c>
      <c r="G534" s="32" t="e">
        <f>IF('935'!G534="VOID",0,'935'!G534*(1-'935'!X534/'11'!B$17))</f>
        <v>#VALUE!</v>
      </c>
      <c r="H534" s="49" t="e">
        <f t="shared" si="120"/>
        <v>#VALUE!</v>
      </c>
      <c r="I534" s="50" t="e">
        <f>MATCH('935'!J534,'913'!$B$6:$B$1205,0)</f>
        <v>#VALUE!</v>
      </c>
      <c r="J534" s="50" t="e">
        <f>MATCH(INDEX('913'!$D$6:$D$1205,I534),'913'!$B$6:$B$1205,0)</f>
        <v>#VALUE!</v>
      </c>
      <c r="K534" s="50" t="e">
        <f>MATCH(INDEX('913'!$D$6:$D$1205,J534),'913'!$B$6:$B$1205,0)</f>
        <v>#VALUE!</v>
      </c>
      <c r="L534" s="50" t="e">
        <f>MATCH(INDEX('913'!$D$6:$D$1205,K534),'913'!$B$6:$B$1205,0)</f>
        <v>#VALUE!</v>
      </c>
      <c r="M534" s="50" t="e">
        <f>MATCH(INDEX('913'!$D$6:$D$1205,L534),'913'!$B$6:$B$1205,0)</f>
        <v>#VALUE!</v>
      </c>
      <c r="N534" s="50" t="e">
        <f>MATCH(INDEX('913'!$D$6:$D$1205,M534),'913'!$B$6:$B$1205,0)</f>
        <v>#VALUE!</v>
      </c>
      <c r="O534" s="50" t="e">
        <f>MATCH(INDEX('913'!$D$6:$D$1205,N534),'913'!$B$6:$B$1205,0)</f>
        <v>#VALUE!</v>
      </c>
      <c r="P534" s="51" t="e">
        <f>MATCH(INDEX('913'!$D$6:$D$1205,O534),'913'!$B$6:$B$1205,0)</f>
        <v>#VALUE!</v>
      </c>
      <c r="Q534" s="37">
        <f>IF(ISNUMBER(I534),MAX(0,INDEX('913'!$E$6:$E$1205,I534)),0)</f>
        <v>0</v>
      </c>
      <c r="R534" s="37">
        <f>IF(ISNUMBER(J534),MAX(0,INDEX('913'!$E$6:$E$1205,J534)),0)</f>
        <v>0</v>
      </c>
      <c r="S534" s="37">
        <f>IF(ISNUMBER(K534),MAX(0,INDEX('913'!$E$6:$E$1205,K534)),0)</f>
        <v>0</v>
      </c>
      <c r="T534" s="37">
        <f>IF(ISNUMBER(L534),MAX(0,INDEX('913'!$E$6:$E$1205,L534)),0)</f>
        <v>0</v>
      </c>
      <c r="U534" s="37">
        <f>IF(ISNUMBER(M534),MAX(0,INDEX('913'!$E$6:$E$1205,M534)),0)</f>
        <v>0</v>
      </c>
      <c r="V534" s="37">
        <f>IF(ISNUMBER(N534),MAX(0,INDEX('913'!$E$6:$E$1205,N534)),0)</f>
        <v>0</v>
      </c>
      <c r="W534" s="37">
        <f>IF(ISNUMBER(O534),MAX(0,INDEX('913'!$E$6:$E$1205,O534)),0)</f>
        <v>0</v>
      </c>
      <c r="X534" s="52">
        <f>IF(ISNUMBER(P534),MAX(0,INDEX('913'!$E$6:$E$1205,P534)),0)</f>
        <v>0</v>
      </c>
      <c r="Y534" s="37">
        <f>IF(ISNUMBER(I534),MAX(0,INDEX('913'!$F$6:$F$1205,I534)),0)</f>
        <v>0</v>
      </c>
      <c r="Z534" s="37">
        <f>IF(ISNUMBER(J534),MAX(0,INDEX('913'!$F$6:$F$1205,J534)),0)</f>
        <v>0</v>
      </c>
      <c r="AA534" s="37">
        <f>IF(ISNUMBER(K534),MAX(0,INDEX('913'!$F$6:$F$1205,K534)),0)</f>
        <v>0</v>
      </c>
      <c r="AB534" s="37">
        <f>IF(ISNUMBER(L534),MAX(0,INDEX('913'!$F$6:$F$1205,L534)),0)</f>
        <v>0</v>
      </c>
      <c r="AC534" s="37">
        <f>IF(ISNUMBER(M534),MAX(0,INDEX('913'!$F$6:$F$1205,M534)),0)</f>
        <v>0</v>
      </c>
      <c r="AD534" s="37">
        <f>IF(ISNUMBER(N534),MAX(0,INDEX('913'!$F$6:$F$1205,N534)),0)</f>
        <v>0</v>
      </c>
      <c r="AE534" s="37">
        <f>IF(ISNUMBER(O534),MAX(0,INDEX('913'!$F$6:$F$1205,O534)),0)</f>
        <v>0</v>
      </c>
      <c r="AF534" s="37">
        <f>IF(ISNUMBER(P534),MAX(0,INDEX('913'!$F$6:$F$1205,P534)),0)</f>
        <v>0</v>
      </c>
      <c r="AG534" s="32">
        <f>IF(ISNUMBER(I534),SQRT(INDEX('913'!$I$6:$I$1205,I534)^2+INDEX('913'!$J$6:$J$1205,I534)^2),0)</f>
        <v>0</v>
      </c>
      <c r="AH534" s="32">
        <f>IF(ISNUMBER(J534),SQRT(INDEX('913'!$I$6:$I$1205,J534)^2+INDEX('913'!$J$6:$J$1205,J534)^2),0)</f>
        <v>0</v>
      </c>
      <c r="AI534" s="32">
        <f>IF(ISNUMBER(K534),SQRT(INDEX('913'!$I$6:$I$1205,K534)^2+INDEX('913'!$J$6:$J$1205,K534)^2),0)</f>
        <v>0</v>
      </c>
      <c r="AJ534" s="32">
        <f>IF(ISNUMBER(L534),SQRT(INDEX('913'!$I$6:$I$1205,L534)^2+INDEX('913'!$J$6:$J$1205,L534)^2),0)</f>
        <v>0</v>
      </c>
      <c r="AK534" s="32">
        <f>IF(ISNUMBER(M534),SQRT(INDEX('913'!$I$6:$I$1205,M534)^2+INDEX('913'!$J$6:$J$1205,M534)^2),0)</f>
        <v>0</v>
      </c>
      <c r="AL534" s="32">
        <f>IF(ISNUMBER(N534),SQRT(INDEX('913'!$I$6:$I$1205,N534)^2+INDEX('913'!$J$6:$J$1205,N534)^2),0)</f>
        <v>0</v>
      </c>
      <c r="AM534" s="32">
        <f>IF(ISNUMBER(O534),SQRT(INDEX('913'!$I$6:$I$1205,O534)^2+INDEX('913'!$J$6:$J$1205,O534)^2),0)</f>
        <v>0</v>
      </c>
      <c r="AN534" s="49">
        <f>IF(ISNUMBER(P534),SQRT(INDEX('913'!$I$6:$I$1205,P534)^2+INDEX('913'!$J$6:$J$1205,P534)^2),0)</f>
        <v>0</v>
      </c>
      <c r="AO534" s="37">
        <f t="shared" si="121"/>
        <v>0</v>
      </c>
      <c r="AP534" s="37">
        <f t="shared" si="122"/>
        <v>0</v>
      </c>
      <c r="AQ534" s="33" t="e">
        <f>-100*'935'!W534*(AO534+AP534)/'11'!C$17</f>
        <v>#VALUE!</v>
      </c>
      <c r="AR534" s="37" t="e">
        <f t="shared" si="123"/>
        <v>#VALUE!</v>
      </c>
      <c r="AS534" s="52" t="e">
        <f t="shared" si="124"/>
        <v>#VALUE!</v>
      </c>
      <c r="AT534" s="32" t="e">
        <f>IF('935'!C534="VOID",0,('935'!C534*(1-'935'!X534/'11'!B$17)))</f>
        <v>#VALUE!</v>
      </c>
      <c r="AU534" s="52" t="e">
        <f>'935'!Q534*(1-'935'!Y534/'11'!C$17)/(1-'935'!X534/'11'!B$17)</f>
        <v>#VALUE!</v>
      </c>
      <c r="AV534" s="37" t="e">
        <f>INDEX('DNO totals'!$B$57:$G$57,IF('935'!K534,IF(MOD('935'!K534,1000),IF(MOD('935'!K534,100),IF(MOD('935'!K534,10),IF(MOD('935'!K534,1000)=1,6,5),4),3),2),1))</f>
        <v>#VALUE!</v>
      </c>
      <c r="AW534" s="52" t="e">
        <f t="shared" si="125"/>
        <v>#VALUE!</v>
      </c>
      <c r="AX534" s="32" t="e">
        <f>IF('935'!V534="VOID",0,'935'!V534*(1-'935'!X534/'11'!B$17))</f>
        <v>#VALUE!</v>
      </c>
      <c r="AY534" s="33" t="e">
        <f>IF(H534,-100*'Charging rates'!B$10/'11'!B$17*AX534/H534,0)</f>
        <v>#VALUE!</v>
      </c>
      <c r="AZ534" s="33" t="e">
        <f>IF(C534,'DNO totals'!B$41,0)</f>
        <v>#VALUE!</v>
      </c>
      <c r="BA534" s="33" t="e">
        <f t="shared" si="126"/>
        <v>#VALUE!</v>
      </c>
      <c r="BB534" s="33" t="e">
        <f t="shared" si="127"/>
        <v>#VALUE!</v>
      </c>
      <c r="BC534" s="53" t="e">
        <f t="shared" si="128"/>
        <v>#VALUE!</v>
      </c>
      <c r="BD534" s="32" t="e">
        <f>IF(AT534,'935'!H534*AT534/(AT534+D534+H534),0)</f>
        <v>#VALUE!</v>
      </c>
      <c r="BE534" s="32" t="e">
        <f>IF(H534,'935'!H534*H534/(AT534+D534+H534),0)</f>
        <v>#VALUE!</v>
      </c>
      <c r="BF534" s="32" t="e">
        <f>BD534*(1-'935'!X534/'11'!B$17)</f>
        <v>#VALUE!</v>
      </c>
      <c r="BG534" s="49" t="e">
        <f>BE534*(1-'935'!X534/'11'!B$17)</f>
        <v>#VALUE!</v>
      </c>
      <c r="BH534" s="52" t="e">
        <f>AV534*Parameters!B$6</f>
        <v>#VALUE!</v>
      </c>
      <c r="BI534" s="37" t="e">
        <f>IF('935'!$K534=1000,'Charging rates'!$C$38*$BH534/(1+'DNO totals'!$C$99)*'935'!$L534,0)</f>
        <v>#VALUE!</v>
      </c>
      <c r="BJ534" s="37" t="e">
        <f>IF(MOD('935'!$K534,1000)=100,'Charging rates'!$D$38*$BH534/(1+'DNO totals'!$D$99)*'935'!$M534,0)</f>
        <v>#VALUE!</v>
      </c>
      <c r="BK534" s="37" t="e">
        <f>IF(MOD('935'!$K534,100)=10,'Charging rates'!$E$38*$BH534/(1+'DNO totals'!$E$99)*'935'!$N534,0)</f>
        <v>#VALUE!</v>
      </c>
      <c r="BL534" s="37" t="e">
        <f>IF(AND(MOD('935'!$K534,10)&gt;0,MOD('935'!$K534,1000)&gt;1),'Charging rates'!$F$38*$BH534/(1+'DNO totals'!$F$99)*'935'!$O534,0)</f>
        <v>#VALUE!</v>
      </c>
      <c r="BM534" s="37" t="e">
        <f>IF(MOD('935'!$K534,1000)=1,'Charging rates'!$G$38*$BH534/(1+'DNO totals'!$G$99)*'935'!$P534,0)</f>
        <v>#VALUE!</v>
      </c>
      <c r="BN534" s="52" t="e">
        <f t="shared" si="129"/>
        <v>#VALUE!</v>
      </c>
      <c r="BO534" s="37" t="e">
        <f>IF('935'!$K534&gt;1000,'Charging rates'!$C$38*$AW534*'935'!$L534,0)</f>
        <v>#VALUE!</v>
      </c>
      <c r="BP534" s="37" t="e">
        <f>IF(MOD('935'!$K534,1000)&gt;100,'Charging rates'!$D$38*$AW534*'935'!$M534,0)</f>
        <v>#VALUE!</v>
      </c>
      <c r="BQ534" s="37" t="e">
        <f>IF(MOD('935'!$K534,100)&gt;10,'Charging rates'!$E$38*$AW534*'935'!$N534,0)</f>
        <v>#VALUE!</v>
      </c>
      <c r="BR534" s="52" t="e">
        <f t="shared" si="130"/>
        <v>#VALUE!</v>
      </c>
      <c r="BS534" s="48" t="e">
        <f>'935'!C534&lt;&gt;"VOID"</f>
        <v>#VALUE!</v>
      </c>
      <c r="BT534" s="33" t="e">
        <f>IF(BS534,(100/'11'!B$17*BD534*((1-'935'!I534)*'Charging rates'!B$51+'Charging rates'!B$63)),0)</f>
        <v>#VALUE!</v>
      </c>
      <c r="BU534" s="33" t="e">
        <f>100/'11'!B$17*BG534*('Charging rates'!B$51+'Charging rates'!B$63)</f>
        <v>#VALUE!</v>
      </c>
      <c r="BV534" s="33" t="e">
        <f>100/'11'!B$17*BE534*('Charging rates'!B$51+'Charging rates'!B$63)</f>
        <v>#VALUE!</v>
      </c>
      <c r="BW534" s="53" t="e">
        <f t="shared" si="131"/>
        <v>#VALUE!</v>
      </c>
      <c r="BX534" s="32" t="e">
        <f>AT534-('935'!T534*(1-'935'!X534/'11'!B$17))</f>
        <v>#VALUE!</v>
      </c>
      <c r="BY534" s="32">
        <f>0-IF(ISNUMBER(I534),INDEX('913'!$I$6:$I$1205,I534),0)-IF(ISNUMBER(J534),INDEX('913'!$I$6:$I$1205,J534),0)-IF(ISNUMBER(K534),INDEX('913'!$I$6:$I$1205,K534),0)-IF(ISNUMBER(L534),INDEX('913'!$I$6:$I$1205,L534),0)-IF(ISNUMBER(M534),INDEX('913'!$I$6:$I$1205,M534),0)-IF(ISNUMBER(N534),INDEX('913'!$I$6:$I$1205,N534),0)-IF(ISNUMBER(O534),INDEX('913'!$I$6:$I$1205,O534),0)-IF(ISNUMBER(P534),INDEX('913'!$I$6:$I$1205,P534),0)</f>
        <v>0</v>
      </c>
      <c r="BZ534" s="37">
        <f>IF(BY534=0,1,MAX(1,SQRT(BY534^2+(IF(ISNUMBER(I534),INDEX('913'!$J$6:$J$1205,I534),0)+IF(ISNUMBER(J534),INDEX('913'!$J$6:$J$1205,J534),0)+IF(ISNUMBER(K534),INDEX('913'!$J$6:$J$1205,K534),0)+IF(ISNUMBER(L534),INDEX('913'!$J$6:$J$1205,L534),0)+IF(ISNUMBER(M534),INDEX('913'!$J$6:$J$1205,M534),0)+IF(ISNUMBER(N534),INDEX('913'!$J$6:$J$1205,N534),0)+IF(ISNUMBER(O534),INDEX('913'!$J$6:$J$1205,O534),0)+IF(ISNUMBER(P534),INDEX('913'!$J$6:$J$1205,P534),0))^2)/BY534))</f>
        <v>1</v>
      </c>
      <c r="CA534" s="33" t="e">
        <f>100*AO534/'11'!B$17</f>
        <v>#VALUE!</v>
      </c>
      <c r="CB534" s="37" t="e">
        <f>100*(AP534*BZ534)/'11'!C$17</f>
        <v>#VALUE!</v>
      </c>
      <c r="CC534" s="37" t="e">
        <f t="shared" si="132"/>
        <v>#VALUE!</v>
      </c>
      <c r="CD534" s="33" t="e">
        <f t="shared" si="133"/>
        <v>#VALUE!</v>
      </c>
      <c r="CE534" s="54" t="e">
        <f>'11'!C$17-'935'!Y534</f>
        <v>#VALUE!</v>
      </c>
      <c r="CF534" s="37" t="e">
        <f>MAX('DNO totals'!B$312+0,MIN('935'!L534+0,'DNO totals'!B$304+0))</f>
        <v>#VALUE!</v>
      </c>
      <c r="CG534" s="37" t="e">
        <f>MAX('DNO totals'!C$312+0,MIN('935'!M534+0,'DNO totals'!C$304+0))</f>
        <v>#VALUE!</v>
      </c>
      <c r="CH534" s="37" t="e">
        <f>MAX('DNO totals'!D$312+0,MIN('935'!N534+0,'DNO totals'!D$304+0))</f>
        <v>#VALUE!</v>
      </c>
      <c r="CI534" s="37" t="e">
        <f>MAX('DNO totals'!E$312+0,MIN('935'!O534+0,'DNO totals'!E$304+0))</f>
        <v>#VALUE!</v>
      </c>
      <c r="CJ534" s="52" t="e">
        <f>MAX('DNO totals'!F$312+0,MIN('935'!P534+0,'DNO totals'!F$304+0))</f>
        <v>#VALUE!</v>
      </c>
      <c r="CK534" s="37" t="e">
        <f>IF('935'!$K534=1000,'Charging rates'!$C$38*$BH534/(1+'DNO totals'!$C$99)*$CF534,0)</f>
        <v>#VALUE!</v>
      </c>
      <c r="CL534" s="37" t="e">
        <f>IF(MOD('935'!$K534,1000)=100,'Charging rates'!$D$38*$BH534/(1+'DNO totals'!$D$99)*$CG534,0)</f>
        <v>#VALUE!</v>
      </c>
      <c r="CM534" s="37" t="e">
        <f>IF(MOD('935'!$K534,100)=10,'Charging rates'!$E$38*$BH534/(1+'DNO totals'!$E$99)*$CH534,0)</f>
        <v>#VALUE!</v>
      </c>
      <c r="CN534" s="37" t="e">
        <f>IF(AND(MOD('935'!$K534,10)&gt;0,MOD('935'!$K534,1000)&gt;1),'Charging rates'!$F$38*$BH534/(1+'DNO totals'!$F$99)*$CI534,0)</f>
        <v>#VALUE!</v>
      </c>
      <c r="CO534" s="37" t="e">
        <f>IF(MOD('935'!$K534,1000)=1,'Charging rates'!$G$38*$BH534/(1+'DNO totals'!$G$99)*$CJ534,0)</f>
        <v>#VALUE!</v>
      </c>
      <c r="CP534" s="52" t="e">
        <f t="shared" si="134"/>
        <v>#VALUE!</v>
      </c>
      <c r="CQ534" s="37" t="e">
        <f>IF('935'!$K534&gt;1000,'Charging rates'!$C$38*$AW534*$CF534,0)</f>
        <v>#VALUE!</v>
      </c>
      <c r="CR534" s="37" t="e">
        <f>IF(MOD('935'!$K534,1000)&gt;100,'Charging rates'!$D$38*$AW534*$CG534,0)</f>
        <v>#VALUE!</v>
      </c>
      <c r="CS534" s="37" t="e">
        <f>IF(MOD('935'!$K534,100)&gt;10,'Charging rates'!$E$38*$AW534*$CH534,0)</f>
        <v>#VALUE!</v>
      </c>
      <c r="CT534" s="52" t="e">
        <f t="shared" si="135"/>
        <v>#VALUE!</v>
      </c>
      <c r="CU534" s="33" t="e">
        <f>100*(AP534*'935'!Q534*BZ534)/'11'!B$17</f>
        <v>#VALUE!</v>
      </c>
      <c r="CV534" s="33" t="e">
        <f>100/'11'!B$17*'Charging rates'!B$10*AW534</f>
        <v>#VALUE!</v>
      </c>
      <c r="CW534" s="33" t="e">
        <f>IF(AT534=0,0,(1-BX534/AT534)*(CA534+IF('935'!Q534=0,0,(CB534*'935'!Q534*('11'!C$17-'935'!Y534)/('11'!B$17-'935'!X534)))))</f>
        <v>#VALUE!</v>
      </c>
      <c r="CX534" s="33" t="e">
        <f t="shared" si="136"/>
        <v>#VALUE!</v>
      </c>
      <c r="CY534" s="49" t="e">
        <f t="shared" si="137"/>
        <v>#VALUE!</v>
      </c>
      <c r="CZ534" s="32" t="e">
        <f>AT534*(Parameters!B$21+AU534)*IF('DNO totals'!B$323&lt;0,1,'935'!S534)</f>
        <v>#VALUE!</v>
      </c>
      <c r="DA534" s="52" t="e">
        <f>IF('DNO totals'!B$323&lt;0,1,'935'!S534)*(Parameters!B$21+AU534)</f>
        <v>#VALUE!</v>
      </c>
      <c r="DB534" s="37" t="e">
        <f>CX534+'Charging rates'!B$106*DA534*100/'11'!B$17</f>
        <v>#VALUE!</v>
      </c>
      <c r="DC534" s="37" t="e">
        <f>DB534+'Charging rates'!B$116*(Parameters!B$21+AU534)*100/'11'!B$17*IF('DNO totals'!B$323&lt;0,1,'935'!S534)</f>
        <v>#VALUE!</v>
      </c>
      <c r="DD534" s="37" t="e">
        <f>'Charging rates'!B$97*(CP534+CT534)*100/'11'!B$17</f>
        <v>#VALUE!</v>
      </c>
      <c r="DE534" s="33" t="e">
        <f>MAX(0-(CB534*AU534*'11'!C$17/'11'!B$17),DC534+DD534)</f>
        <v>#VALUE!</v>
      </c>
      <c r="DF534" s="37" t="e">
        <f>IF(BS534,IF(AU534=0,CC534,MAX(0,MIN(CC534,CC534+(DE534/'935'!Q534*('11'!B$17-'935'!X534)/('11'!C$17-'935'!Y534))))),0)</f>
        <v>#VALUE!</v>
      </c>
      <c r="DG534" s="33" t="e">
        <f t="shared" si="138"/>
        <v>#VALUE!</v>
      </c>
      <c r="DH534" s="53" t="e">
        <f t="shared" si="139"/>
        <v>#VALUE!</v>
      </c>
    </row>
    <row r="535" spans="1:112">
      <c r="A535" s="28">
        <v>435</v>
      </c>
      <c r="B535" s="47" t="e">
        <f>'935'!B535</f>
        <v>#VALUE!</v>
      </c>
      <c r="C535" s="48" t="e">
        <f>OR('935'!E535&lt;&gt;"VOID",'935'!F535&lt;&gt;"VOID",'935'!G535&lt;&gt;"VOID")</f>
        <v>#VALUE!</v>
      </c>
      <c r="D535" s="32" t="e">
        <f>IF('935'!D535="VOID",0,'935'!D535*(1-'935'!X535/'11'!B$17))</f>
        <v>#VALUE!</v>
      </c>
      <c r="E535" s="32" t="e">
        <f>IF('935'!E535="VOID",0,'935'!E535*(1-'935'!X535/'11'!B$17))</f>
        <v>#VALUE!</v>
      </c>
      <c r="F535" s="32" t="e">
        <f>IF('935'!F535="VOID",0,'935'!F535*(1-'935'!X535/'11'!B$17))</f>
        <v>#VALUE!</v>
      </c>
      <c r="G535" s="32" t="e">
        <f>IF('935'!G535="VOID",0,'935'!G535*(1-'935'!X535/'11'!B$17))</f>
        <v>#VALUE!</v>
      </c>
      <c r="H535" s="49" t="e">
        <f t="shared" si="120"/>
        <v>#VALUE!</v>
      </c>
      <c r="I535" s="50" t="e">
        <f>MATCH('935'!J535,'913'!$B$6:$B$1205,0)</f>
        <v>#VALUE!</v>
      </c>
      <c r="J535" s="50" t="e">
        <f>MATCH(INDEX('913'!$D$6:$D$1205,I535),'913'!$B$6:$B$1205,0)</f>
        <v>#VALUE!</v>
      </c>
      <c r="K535" s="50" t="e">
        <f>MATCH(INDEX('913'!$D$6:$D$1205,J535),'913'!$B$6:$B$1205,0)</f>
        <v>#VALUE!</v>
      </c>
      <c r="L535" s="50" t="e">
        <f>MATCH(INDEX('913'!$D$6:$D$1205,K535),'913'!$B$6:$B$1205,0)</f>
        <v>#VALUE!</v>
      </c>
      <c r="M535" s="50" t="e">
        <f>MATCH(INDEX('913'!$D$6:$D$1205,L535),'913'!$B$6:$B$1205,0)</f>
        <v>#VALUE!</v>
      </c>
      <c r="N535" s="50" t="e">
        <f>MATCH(INDEX('913'!$D$6:$D$1205,M535),'913'!$B$6:$B$1205,0)</f>
        <v>#VALUE!</v>
      </c>
      <c r="O535" s="50" t="e">
        <f>MATCH(INDEX('913'!$D$6:$D$1205,N535),'913'!$B$6:$B$1205,0)</f>
        <v>#VALUE!</v>
      </c>
      <c r="P535" s="51" t="e">
        <f>MATCH(INDEX('913'!$D$6:$D$1205,O535),'913'!$B$6:$B$1205,0)</f>
        <v>#VALUE!</v>
      </c>
      <c r="Q535" s="37">
        <f>IF(ISNUMBER(I535),MAX(0,INDEX('913'!$E$6:$E$1205,I535)),0)</f>
        <v>0</v>
      </c>
      <c r="R535" s="37">
        <f>IF(ISNUMBER(J535),MAX(0,INDEX('913'!$E$6:$E$1205,J535)),0)</f>
        <v>0</v>
      </c>
      <c r="S535" s="37">
        <f>IF(ISNUMBER(K535),MAX(0,INDEX('913'!$E$6:$E$1205,K535)),0)</f>
        <v>0</v>
      </c>
      <c r="T535" s="37">
        <f>IF(ISNUMBER(L535),MAX(0,INDEX('913'!$E$6:$E$1205,L535)),0)</f>
        <v>0</v>
      </c>
      <c r="U535" s="37">
        <f>IF(ISNUMBER(M535),MAX(0,INDEX('913'!$E$6:$E$1205,M535)),0)</f>
        <v>0</v>
      </c>
      <c r="V535" s="37">
        <f>IF(ISNUMBER(N535),MAX(0,INDEX('913'!$E$6:$E$1205,N535)),0)</f>
        <v>0</v>
      </c>
      <c r="W535" s="37">
        <f>IF(ISNUMBER(O535),MAX(0,INDEX('913'!$E$6:$E$1205,O535)),0)</f>
        <v>0</v>
      </c>
      <c r="X535" s="52">
        <f>IF(ISNUMBER(P535),MAX(0,INDEX('913'!$E$6:$E$1205,P535)),0)</f>
        <v>0</v>
      </c>
      <c r="Y535" s="37">
        <f>IF(ISNUMBER(I535),MAX(0,INDEX('913'!$F$6:$F$1205,I535)),0)</f>
        <v>0</v>
      </c>
      <c r="Z535" s="37">
        <f>IF(ISNUMBER(J535),MAX(0,INDEX('913'!$F$6:$F$1205,J535)),0)</f>
        <v>0</v>
      </c>
      <c r="AA535" s="37">
        <f>IF(ISNUMBER(K535),MAX(0,INDEX('913'!$F$6:$F$1205,K535)),0)</f>
        <v>0</v>
      </c>
      <c r="AB535" s="37">
        <f>IF(ISNUMBER(L535),MAX(0,INDEX('913'!$F$6:$F$1205,L535)),0)</f>
        <v>0</v>
      </c>
      <c r="AC535" s="37">
        <f>IF(ISNUMBER(M535),MAX(0,INDEX('913'!$F$6:$F$1205,M535)),0)</f>
        <v>0</v>
      </c>
      <c r="AD535" s="37">
        <f>IF(ISNUMBER(N535),MAX(0,INDEX('913'!$F$6:$F$1205,N535)),0)</f>
        <v>0</v>
      </c>
      <c r="AE535" s="37">
        <f>IF(ISNUMBER(O535),MAX(0,INDEX('913'!$F$6:$F$1205,O535)),0)</f>
        <v>0</v>
      </c>
      <c r="AF535" s="37">
        <f>IF(ISNUMBER(P535),MAX(0,INDEX('913'!$F$6:$F$1205,P535)),0)</f>
        <v>0</v>
      </c>
      <c r="AG535" s="32">
        <f>IF(ISNUMBER(I535),SQRT(INDEX('913'!$I$6:$I$1205,I535)^2+INDEX('913'!$J$6:$J$1205,I535)^2),0)</f>
        <v>0</v>
      </c>
      <c r="AH535" s="32">
        <f>IF(ISNUMBER(J535),SQRT(INDEX('913'!$I$6:$I$1205,J535)^2+INDEX('913'!$J$6:$J$1205,J535)^2),0)</f>
        <v>0</v>
      </c>
      <c r="AI535" s="32">
        <f>IF(ISNUMBER(K535),SQRT(INDEX('913'!$I$6:$I$1205,K535)^2+INDEX('913'!$J$6:$J$1205,K535)^2),0)</f>
        <v>0</v>
      </c>
      <c r="AJ535" s="32">
        <f>IF(ISNUMBER(L535),SQRT(INDEX('913'!$I$6:$I$1205,L535)^2+INDEX('913'!$J$6:$J$1205,L535)^2),0)</f>
        <v>0</v>
      </c>
      <c r="AK535" s="32">
        <f>IF(ISNUMBER(M535),SQRT(INDEX('913'!$I$6:$I$1205,M535)^2+INDEX('913'!$J$6:$J$1205,M535)^2),0)</f>
        <v>0</v>
      </c>
      <c r="AL535" s="32">
        <f>IF(ISNUMBER(N535),SQRT(INDEX('913'!$I$6:$I$1205,N535)^2+INDEX('913'!$J$6:$J$1205,N535)^2),0)</f>
        <v>0</v>
      </c>
      <c r="AM535" s="32">
        <f>IF(ISNUMBER(O535),SQRT(INDEX('913'!$I$6:$I$1205,O535)^2+INDEX('913'!$J$6:$J$1205,O535)^2),0)</f>
        <v>0</v>
      </c>
      <c r="AN535" s="49">
        <f>IF(ISNUMBER(P535),SQRT(INDEX('913'!$I$6:$I$1205,P535)^2+INDEX('913'!$J$6:$J$1205,P535)^2),0)</f>
        <v>0</v>
      </c>
      <c r="AO535" s="37">
        <f t="shared" si="121"/>
        <v>0</v>
      </c>
      <c r="AP535" s="37">
        <f t="shared" si="122"/>
        <v>0</v>
      </c>
      <c r="AQ535" s="33" t="e">
        <f>-100*'935'!W535*(AO535+AP535)/'11'!C$17</f>
        <v>#VALUE!</v>
      </c>
      <c r="AR535" s="37" t="e">
        <f t="shared" si="123"/>
        <v>#VALUE!</v>
      </c>
      <c r="AS535" s="52" t="e">
        <f t="shared" si="124"/>
        <v>#VALUE!</v>
      </c>
      <c r="AT535" s="32" t="e">
        <f>IF('935'!C535="VOID",0,('935'!C535*(1-'935'!X535/'11'!B$17)))</f>
        <v>#VALUE!</v>
      </c>
      <c r="AU535" s="52" t="e">
        <f>'935'!Q535*(1-'935'!Y535/'11'!C$17)/(1-'935'!X535/'11'!B$17)</f>
        <v>#VALUE!</v>
      </c>
      <c r="AV535" s="37" t="e">
        <f>INDEX('DNO totals'!$B$57:$G$57,IF('935'!K535,IF(MOD('935'!K535,1000),IF(MOD('935'!K535,100),IF(MOD('935'!K535,10),IF(MOD('935'!K535,1000)=1,6,5),4),3),2),1))</f>
        <v>#VALUE!</v>
      </c>
      <c r="AW535" s="52" t="e">
        <f t="shared" si="125"/>
        <v>#VALUE!</v>
      </c>
      <c r="AX535" s="32" t="e">
        <f>IF('935'!V535="VOID",0,'935'!V535*(1-'935'!X535/'11'!B$17))</f>
        <v>#VALUE!</v>
      </c>
      <c r="AY535" s="33" t="e">
        <f>IF(H535,-100*'Charging rates'!B$10/'11'!B$17*AX535/H535,0)</f>
        <v>#VALUE!</v>
      </c>
      <c r="AZ535" s="33" t="e">
        <f>IF(C535,'DNO totals'!B$41,0)</f>
        <v>#VALUE!</v>
      </c>
      <c r="BA535" s="33" t="e">
        <f t="shared" si="126"/>
        <v>#VALUE!</v>
      </c>
      <c r="BB535" s="33" t="e">
        <f t="shared" si="127"/>
        <v>#VALUE!</v>
      </c>
      <c r="BC535" s="53" t="e">
        <f t="shared" si="128"/>
        <v>#VALUE!</v>
      </c>
      <c r="BD535" s="32" t="e">
        <f>IF(AT535,'935'!H535*AT535/(AT535+D535+H535),0)</f>
        <v>#VALUE!</v>
      </c>
      <c r="BE535" s="32" t="e">
        <f>IF(H535,'935'!H535*H535/(AT535+D535+H535),0)</f>
        <v>#VALUE!</v>
      </c>
      <c r="BF535" s="32" t="e">
        <f>BD535*(1-'935'!X535/'11'!B$17)</f>
        <v>#VALUE!</v>
      </c>
      <c r="BG535" s="49" t="e">
        <f>BE535*(1-'935'!X535/'11'!B$17)</f>
        <v>#VALUE!</v>
      </c>
      <c r="BH535" s="52" t="e">
        <f>AV535*Parameters!B$6</f>
        <v>#VALUE!</v>
      </c>
      <c r="BI535" s="37" t="e">
        <f>IF('935'!$K535=1000,'Charging rates'!$C$38*$BH535/(1+'DNO totals'!$C$99)*'935'!$L535,0)</f>
        <v>#VALUE!</v>
      </c>
      <c r="BJ535" s="37" t="e">
        <f>IF(MOD('935'!$K535,1000)=100,'Charging rates'!$D$38*$BH535/(1+'DNO totals'!$D$99)*'935'!$M535,0)</f>
        <v>#VALUE!</v>
      </c>
      <c r="BK535" s="37" t="e">
        <f>IF(MOD('935'!$K535,100)=10,'Charging rates'!$E$38*$BH535/(1+'DNO totals'!$E$99)*'935'!$N535,0)</f>
        <v>#VALUE!</v>
      </c>
      <c r="BL535" s="37" t="e">
        <f>IF(AND(MOD('935'!$K535,10)&gt;0,MOD('935'!$K535,1000)&gt;1),'Charging rates'!$F$38*$BH535/(1+'DNO totals'!$F$99)*'935'!$O535,0)</f>
        <v>#VALUE!</v>
      </c>
      <c r="BM535" s="37" t="e">
        <f>IF(MOD('935'!$K535,1000)=1,'Charging rates'!$G$38*$BH535/(1+'DNO totals'!$G$99)*'935'!$P535,0)</f>
        <v>#VALUE!</v>
      </c>
      <c r="BN535" s="52" t="e">
        <f t="shared" si="129"/>
        <v>#VALUE!</v>
      </c>
      <c r="BO535" s="37" t="e">
        <f>IF('935'!$K535&gt;1000,'Charging rates'!$C$38*$AW535*'935'!$L535,0)</f>
        <v>#VALUE!</v>
      </c>
      <c r="BP535" s="37" t="e">
        <f>IF(MOD('935'!$K535,1000)&gt;100,'Charging rates'!$D$38*$AW535*'935'!$M535,0)</f>
        <v>#VALUE!</v>
      </c>
      <c r="BQ535" s="37" t="e">
        <f>IF(MOD('935'!$K535,100)&gt;10,'Charging rates'!$E$38*$AW535*'935'!$N535,0)</f>
        <v>#VALUE!</v>
      </c>
      <c r="BR535" s="52" t="e">
        <f t="shared" si="130"/>
        <v>#VALUE!</v>
      </c>
      <c r="BS535" s="48" t="e">
        <f>'935'!C535&lt;&gt;"VOID"</f>
        <v>#VALUE!</v>
      </c>
      <c r="BT535" s="33" t="e">
        <f>IF(BS535,(100/'11'!B$17*BD535*((1-'935'!I535)*'Charging rates'!B$51+'Charging rates'!B$63)),0)</f>
        <v>#VALUE!</v>
      </c>
      <c r="BU535" s="33" t="e">
        <f>100/'11'!B$17*BG535*('Charging rates'!B$51+'Charging rates'!B$63)</f>
        <v>#VALUE!</v>
      </c>
      <c r="BV535" s="33" t="e">
        <f>100/'11'!B$17*BE535*('Charging rates'!B$51+'Charging rates'!B$63)</f>
        <v>#VALUE!</v>
      </c>
      <c r="BW535" s="53" t="e">
        <f t="shared" si="131"/>
        <v>#VALUE!</v>
      </c>
      <c r="BX535" s="32" t="e">
        <f>AT535-('935'!T535*(1-'935'!X535/'11'!B$17))</f>
        <v>#VALUE!</v>
      </c>
      <c r="BY535" s="32">
        <f>0-IF(ISNUMBER(I535),INDEX('913'!$I$6:$I$1205,I535),0)-IF(ISNUMBER(J535),INDEX('913'!$I$6:$I$1205,J535),0)-IF(ISNUMBER(K535),INDEX('913'!$I$6:$I$1205,K535),0)-IF(ISNUMBER(L535),INDEX('913'!$I$6:$I$1205,L535),0)-IF(ISNUMBER(M535),INDEX('913'!$I$6:$I$1205,M535),0)-IF(ISNUMBER(N535),INDEX('913'!$I$6:$I$1205,N535),0)-IF(ISNUMBER(O535),INDEX('913'!$I$6:$I$1205,O535),0)-IF(ISNUMBER(P535),INDEX('913'!$I$6:$I$1205,P535),0)</f>
        <v>0</v>
      </c>
      <c r="BZ535" s="37">
        <f>IF(BY535=0,1,MAX(1,SQRT(BY535^2+(IF(ISNUMBER(I535),INDEX('913'!$J$6:$J$1205,I535),0)+IF(ISNUMBER(J535),INDEX('913'!$J$6:$J$1205,J535),0)+IF(ISNUMBER(K535),INDEX('913'!$J$6:$J$1205,K535),0)+IF(ISNUMBER(L535),INDEX('913'!$J$6:$J$1205,L535),0)+IF(ISNUMBER(M535),INDEX('913'!$J$6:$J$1205,M535),0)+IF(ISNUMBER(N535),INDEX('913'!$J$6:$J$1205,N535),0)+IF(ISNUMBER(O535),INDEX('913'!$J$6:$J$1205,O535),0)+IF(ISNUMBER(P535),INDEX('913'!$J$6:$J$1205,P535),0))^2)/BY535))</f>
        <v>1</v>
      </c>
      <c r="CA535" s="33" t="e">
        <f>100*AO535/'11'!B$17</f>
        <v>#VALUE!</v>
      </c>
      <c r="CB535" s="37" t="e">
        <f>100*(AP535*BZ535)/'11'!C$17</f>
        <v>#VALUE!</v>
      </c>
      <c r="CC535" s="37" t="e">
        <f t="shared" si="132"/>
        <v>#VALUE!</v>
      </c>
      <c r="CD535" s="33" t="e">
        <f t="shared" si="133"/>
        <v>#VALUE!</v>
      </c>
      <c r="CE535" s="54" t="e">
        <f>'11'!C$17-'935'!Y535</f>
        <v>#VALUE!</v>
      </c>
      <c r="CF535" s="37" t="e">
        <f>MAX('DNO totals'!B$312+0,MIN('935'!L535+0,'DNO totals'!B$304+0))</f>
        <v>#VALUE!</v>
      </c>
      <c r="CG535" s="37" t="e">
        <f>MAX('DNO totals'!C$312+0,MIN('935'!M535+0,'DNO totals'!C$304+0))</f>
        <v>#VALUE!</v>
      </c>
      <c r="CH535" s="37" t="e">
        <f>MAX('DNO totals'!D$312+0,MIN('935'!N535+0,'DNO totals'!D$304+0))</f>
        <v>#VALUE!</v>
      </c>
      <c r="CI535" s="37" t="e">
        <f>MAX('DNO totals'!E$312+0,MIN('935'!O535+0,'DNO totals'!E$304+0))</f>
        <v>#VALUE!</v>
      </c>
      <c r="CJ535" s="52" t="e">
        <f>MAX('DNO totals'!F$312+0,MIN('935'!P535+0,'DNO totals'!F$304+0))</f>
        <v>#VALUE!</v>
      </c>
      <c r="CK535" s="37" t="e">
        <f>IF('935'!$K535=1000,'Charging rates'!$C$38*$BH535/(1+'DNO totals'!$C$99)*$CF535,0)</f>
        <v>#VALUE!</v>
      </c>
      <c r="CL535" s="37" t="e">
        <f>IF(MOD('935'!$K535,1000)=100,'Charging rates'!$D$38*$BH535/(1+'DNO totals'!$D$99)*$CG535,0)</f>
        <v>#VALUE!</v>
      </c>
      <c r="CM535" s="37" t="e">
        <f>IF(MOD('935'!$K535,100)=10,'Charging rates'!$E$38*$BH535/(1+'DNO totals'!$E$99)*$CH535,0)</f>
        <v>#VALUE!</v>
      </c>
      <c r="CN535" s="37" t="e">
        <f>IF(AND(MOD('935'!$K535,10)&gt;0,MOD('935'!$K535,1000)&gt;1),'Charging rates'!$F$38*$BH535/(1+'DNO totals'!$F$99)*$CI535,0)</f>
        <v>#VALUE!</v>
      </c>
      <c r="CO535" s="37" t="e">
        <f>IF(MOD('935'!$K535,1000)=1,'Charging rates'!$G$38*$BH535/(1+'DNO totals'!$G$99)*$CJ535,0)</f>
        <v>#VALUE!</v>
      </c>
      <c r="CP535" s="52" t="e">
        <f t="shared" si="134"/>
        <v>#VALUE!</v>
      </c>
      <c r="CQ535" s="37" t="e">
        <f>IF('935'!$K535&gt;1000,'Charging rates'!$C$38*$AW535*$CF535,0)</f>
        <v>#VALUE!</v>
      </c>
      <c r="CR535" s="37" t="e">
        <f>IF(MOD('935'!$K535,1000)&gt;100,'Charging rates'!$D$38*$AW535*$CG535,0)</f>
        <v>#VALUE!</v>
      </c>
      <c r="CS535" s="37" t="e">
        <f>IF(MOD('935'!$K535,100)&gt;10,'Charging rates'!$E$38*$AW535*$CH535,0)</f>
        <v>#VALUE!</v>
      </c>
      <c r="CT535" s="52" t="e">
        <f t="shared" si="135"/>
        <v>#VALUE!</v>
      </c>
      <c r="CU535" s="33" t="e">
        <f>100*(AP535*'935'!Q535*BZ535)/'11'!B$17</f>
        <v>#VALUE!</v>
      </c>
      <c r="CV535" s="33" t="e">
        <f>100/'11'!B$17*'Charging rates'!B$10*AW535</f>
        <v>#VALUE!</v>
      </c>
      <c r="CW535" s="33" t="e">
        <f>IF(AT535=0,0,(1-BX535/AT535)*(CA535+IF('935'!Q535=0,0,(CB535*'935'!Q535*('11'!C$17-'935'!Y535)/('11'!B$17-'935'!X535)))))</f>
        <v>#VALUE!</v>
      </c>
      <c r="CX535" s="33" t="e">
        <f t="shared" si="136"/>
        <v>#VALUE!</v>
      </c>
      <c r="CY535" s="49" t="e">
        <f t="shared" si="137"/>
        <v>#VALUE!</v>
      </c>
      <c r="CZ535" s="32" t="e">
        <f>AT535*(Parameters!B$21+AU535)*IF('DNO totals'!B$323&lt;0,1,'935'!S535)</f>
        <v>#VALUE!</v>
      </c>
      <c r="DA535" s="52" t="e">
        <f>IF('DNO totals'!B$323&lt;0,1,'935'!S535)*(Parameters!B$21+AU535)</f>
        <v>#VALUE!</v>
      </c>
      <c r="DB535" s="37" t="e">
        <f>CX535+'Charging rates'!B$106*DA535*100/'11'!B$17</f>
        <v>#VALUE!</v>
      </c>
      <c r="DC535" s="37" t="e">
        <f>DB535+'Charging rates'!B$116*(Parameters!B$21+AU535)*100/'11'!B$17*IF('DNO totals'!B$323&lt;0,1,'935'!S535)</f>
        <v>#VALUE!</v>
      </c>
      <c r="DD535" s="37" t="e">
        <f>'Charging rates'!B$97*(CP535+CT535)*100/'11'!B$17</f>
        <v>#VALUE!</v>
      </c>
      <c r="DE535" s="33" t="e">
        <f>MAX(0-(CB535*AU535*'11'!C$17/'11'!B$17),DC535+DD535)</f>
        <v>#VALUE!</v>
      </c>
      <c r="DF535" s="37" t="e">
        <f>IF(BS535,IF(AU535=0,CC535,MAX(0,MIN(CC535,CC535+(DE535/'935'!Q535*('11'!B$17-'935'!X535)/('11'!C$17-'935'!Y535))))),0)</f>
        <v>#VALUE!</v>
      </c>
      <c r="DG535" s="33" t="e">
        <f t="shared" si="138"/>
        <v>#VALUE!</v>
      </c>
      <c r="DH535" s="53" t="e">
        <f t="shared" si="139"/>
        <v>#VALUE!</v>
      </c>
    </row>
    <row r="536" spans="1:112">
      <c r="A536" s="28">
        <v>436</v>
      </c>
      <c r="B536" s="47" t="e">
        <f>'935'!B536</f>
        <v>#VALUE!</v>
      </c>
      <c r="C536" s="48" t="e">
        <f>OR('935'!E536&lt;&gt;"VOID",'935'!F536&lt;&gt;"VOID",'935'!G536&lt;&gt;"VOID")</f>
        <v>#VALUE!</v>
      </c>
      <c r="D536" s="32" t="e">
        <f>IF('935'!D536="VOID",0,'935'!D536*(1-'935'!X536/'11'!B$17))</f>
        <v>#VALUE!</v>
      </c>
      <c r="E536" s="32" t="e">
        <f>IF('935'!E536="VOID",0,'935'!E536*(1-'935'!X536/'11'!B$17))</f>
        <v>#VALUE!</v>
      </c>
      <c r="F536" s="32" t="e">
        <f>IF('935'!F536="VOID",0,'935'!F536*(1-'935'!X536/'11'!B$17))</f>
        <v>#VALUE!</v>
      </c>
      <c r="G536" s="32" t="e">
        <f>IF('935'!G536="VOID",0,'935'!G536*(1-'935'!X536/'11'!B$17))</f>
        <v>#VALUE!</v>
      </c>
      <c r="H536" s="49" t="e">
        <f t="shared" si="120"/>
        <v>#VALUE!</v>
      </c>
      <c r="I536" s="50" t="e">
        <f>MATCH('935'!J536,'913'!$B$6:$B$1205,0)</f>
        <v>#VALUE!</v>
      </c>
      <c r="J536" s="50" t="e">
        <f>MATCH(INDEX('913'!$D$6:$D$1205,I536),'913'!$B$6:$B$1205,0)</f>
        <v>#VALUE!</v>
      </c>
      <c r="K536" s="50" t="e">
        <f>MATCH(INDEX('913'!$D$6:$D$1205,J536),'913'!$B$6:$B$1205,0)</f>
        <v>#VALUE!</v>
      </c>
      <c r="L536" s="50" t="e">
        <f>MATCH(INDEX('913'!$D$6:$D$1205,K536),'913'!$B$6:$B$1205,0)</f>
        <v>#VALUE!</v>
      </c>
      <c r="M536" s="50" t="e">
        <f>MATCH(INDEX('913'!$D$6:$D$1205,L536),'913'!$B$6:$B$1205,0)</f>
        <v>#VALUE!</v>
      </c>
      <c r="N536" s="50" t="e">
        <f>MATCH(INDEX('913'!$D$6:$D$1205,M536),'913'!$B$6:$B$1205,0)</f>
        <v>#VALUE!</v>
      </c>
      <c r="O536" s="50" t="e">
        <f>MATCH(INDEX('913'!$D$6:$D$1205,N536),'913'!$B$6:$B$1205,0)</f>
        <v>#VALUE!</v>
      </c>
      <c r="P536" s="51" t="e">
        <f>MATCH(INDEX('913'!$D$6:$D$1205,O536),'913'!$B$6:$B$1205,0)</f>
        <v>#VALUE!</v>
      </c>
      <c r="Q536" s="37">
        <f>IF(ISNUMBER(I536),MAX(0,INDEX('913'!$E$6:$E$1205,I536)),0)</f>
        <v>0</v>
      </c>
      <c r="R536" s="37">
        <f>IF(ISNUMBER(J536),MAX(0,INDEX('913'!$E$6:$E$1205,J536)),0)</f>
        <v>0</v>
      </c>
      <c r="S536" s="37">
        <f>IF(ISNUMBER(K536),MAX(0,INDEX('913'!$E$6:$E$1205,K536)),0)</f>
        <v>0</v>
      </c>
      <c r="T536" s="37">
        <f>IF(ISNUMBER(L536),MAX(0,INDEX('913'!$E$6:$E$1205,L536)),0)</f>
        <v>0</v>
      </c>
      <c r="U536" s="37">
        <f>IF(ISNUMBER(M536),MAX(0,INDEX('913'!$E$6:$E$1205,M536)),0)</f>
        <v>0</v>
      </c>
      <c r="V536" s="37">
        <f>IF(ISNUMBER(N536),MAX(0,INDEX('913'!$E$6:$E$1205,N536)),0)</f>
        <v>0</v>
      </c>
      <c r="W536" s="37">
        <f>IF(ISNUMBER(O536),MAX(0,INDEX('913'!$E$6:$E$1205,O536)),0)</f>
        <v>0</v>
      </c>
      <c r="X536" s="52">
        <f>IF(ISNUMBER(P536),MAX(0,INDEX('913'!$E$6:$E$1205,P536)),0)</f>
        <v>0</v>
      </c>
      <c r="Y536" s="37">
        <f>IF(ISNUMBER(I536),MAX(0,INDEX('913'!$F$6:$F$1205,I536)),0)</f>
        <v>0</v>
      </c>
      <c r="Z536" s="37">
        <f>IF(ISNUMBER(J536),MAX(0,INDEX('913'!$F$6:$F$1205,J536)),0)</f>
        <v>0</v>
      </c>
      <c r="AA536" s="37">
        <f>IF(ISNUMBER(K536),MAX(0,INDEX('913'!$F$6:$F$1205,K536)),0)</f>
        <v>0</v>
      </c>
      <c r="AB536" s="37">
        <f>IF(ISNUMBER(L536),MAX(0,INDEX('913'!$F$6:$F$1205,L536)),0)</f>
        <v>0</v>
      </c>
      <c r="AC536" s="37">
        <f>IF(ISNUMBER(M536),MAX(0,INDEX('913'!$F$6:$F$1205,M536)),0)</f>
        <v>0</v>
      </c>
      <c r="AD536" s="37">
        <f>IF(ISNUMBER(N536),MAX(0,INDEX('913'!$F$6:$F$1205,N536)),0)</f>
        <v>0</v>
      </c>
      <c r="AE536" s="37">
        <f>IF(ISNUMBER(O536),MAX(0,INDEX('913'!$F$6:$F$1205,O536)),0)</f>
        <v>0</v>
      </c>
      <c r="AF536" s="37">
        <f>IF(ISNUMBER(P536),MAX(0,INDEX('913'!$F$6:$F$1205,P536)),0)</f>
        <v>0</v>
      </c>
      <c r="AG536" s="32">
        <f>IF(ISNUMBER(I536),SQRT(INDEX('913'!$I$6:$I$1205,I536)^2+INDEX('913'!$J$6:$J$1205,I536)^2),0)</f>
        <v>0</v>
      </c>
      <c r="AH536" s="32">
        <f>IF(ISNUMBER(J536),SQRT(INDEX('913'!$I$6:$I$1205,J536)^2+INDEX('913'!$J$6:$J$1205,J536)^2),0)</f>
        <v>0</v>
      </c>
      <c r="AI536" s="32">
        <f>IF(ISNUMBER(K536),SQRT(INDEX('913'!$I$6:$I$1205,K536)^2+INDEX('913'!$J$6:$J$1205,K536)^2),0)</f>
        <v>0</v>
      </c>
      <c r="AJ536" s="32">
        <f>IF(ISNUMBER(L536),SQRT(INDEX('913'!$I$6:$I$1205,L536)^2+INDEX('913'!$J$6:$J$1205,L536)^2),0)</f>
        <v>0</v>
      </c>
      <c r="AK536" s="32">
        <f>IF(ISNUMBER(M536),SQRT(INDEX('913'!$I$6:$I$1205,M536)^2+INDEX('913'!$J$6:$J$1205,M536)^2),0)</f>
        <v>0</v>
      </c>
      <c r="AL536" s="32">
        <f>IF(ISNUMBER(N536),SQRT(INDEX('913'!$I$6:$I$1205,N536)^2+INDEX('913'!$J$6:$J$1205,N536)^2),0)</f>
        <v>0</v>
      </c>
      <c r="AM536" s="32">
        <f>IF(ISNUMBER(O536),SQRT(INDEX('913'!$I$6:$I$1205,O536)^2+INDEX('913'!$J$6:$J$1205,O536)^2),0)</f>
        <v>0</v>
      </c>
      <c r="AN536" s="49">
        <f>IF(ISNUMBER(P536),SQRT(INDEX('913'!$I$6:$I$1205,P536)^2+INDEX('913'!$J$6:$J$1205,P536)^2),0)</f>
        <v>0</v>
      </c>
      <c r="AO536" s="37">
        <f t="shared" si="121"/>
        <v>0</v>
      </c>
      <c r="AP536" s="37">
        <f t="shared" si="122"/>
        <v>0</v>
      </c>
      <c r="AQ536" s="33" t="e">
        <f>-100*'935'!W536*(AO536+AP536)/'11'!C$17</f>
        <v>#VALUE!</v>
      </c>
      <c r="AR536" s="37" t="e">
        <f t="shared" si="123"/>
        <v>#VALUE!</v>
      </c>
      <c r="AS536" s="52" t="e">
        <f t="shared" si="124"/>
        <v>#VALUE!</v>
      </c>
      <c r="AT536" s="32" t="e">
        <f>IF('935'!C536="VOID",0,('935'!C536*(1-'935'!X536/'11'!B$17)))</f>
        <v>#VALUE!</v>
      </c>
      <c r="AU536" s="52" t="e">
        <f>'935'!Q536*(1-'935'!Y536/'11'!C$17)/(1-'935'!X536/'11'!B$17)</f>
        <v>#VALUE!</v>
      </c>
      <c r="AV536" s="37" t="e">
        <f>INDEX('DNO totals'!$B$57:$G$57,IF('935'!K536,IF(MOD('935'!K536,1000),IF(MOD('935'!K536,100),IF(MOD('935'!K536,10),IF(MOD('935'!K536,1000)=1,6,5),4),3),2),1))</f>
        <v>#VALUE!</v>
      </c>
      <c r="AW536" s="52" t="e">
        <f t="shared" si="125"/>
        <v>#VALUE!</v>
      </c>
      <c r="AX536" s="32" t="e">
        <f>IF('935'!V536="VOID",0,'935'!V536*(1-'935'!X536/'11'!B$17))</f>
        <v>#VALUE!</v>
      </c>
      <c r="AY536" s="33" t="e">
        <f>IF(H536,-100*'Charging rates'!B$10/'11'!B$17*AX536/H536,0)</f>
        <v>#VALUE!</v>
      </c>
      <c r="AZ536" s="33" t="e">
        <f>IF(C536,'DNO totals'!B$41,0)</f>
        <v>#VALUE!</v>
      </c>
      <c r="BA536" s="33" t="e">
        <f t="shared" si="126"/>
        <v>#VALUE!</v>
      </c>
      <c r="BB536" s="33" t="e">
        <f t="shared" si="127"/>
        <v>#VALUE!</v>
      </c>
      <c r="BC536" s="53" t="e">
        <f t="shared" si="128"/>
        <v>#VALUE!</v>
      </c>
      <c r="BD536" s="32" t="e">
        <f>IF(AT536,'935'!H536*AT536/(AT536+D536+H536),0)</f>
        <v>#VALUE!</v>
      </c>
      <c r="BE536" s="32" t="e">
        <f>IF(H536,'935'!H536*H536/(AT536+D536+H536),0)</f>
        <v>#VALUE!</v>
      </c>
      <c r="BF536" s="32" t="e">
        <f>BD536*(1-'935'!X536/'11'!B$17)</f>
        <v>#VALUE!</v>
      </c>
      <c r="BG536" s="49" t="e">
        <f>BE536*(1-'935'!X536/'11'!B$17)</f>
        <v>#VALUE!</v>
      </c>
      <c r="BH536" s="52" t="e">
        <f>AV536*Parameters!B$6</f>
        <v>#VALUE!</v>
      </c>
      <c r="BI536" s="37" t="e">
        <f>IF('935'!$K536=1000,'Charging rates'!$C$38*$BH536/(1+'DNO totals'!$C$99)*'935'!$L536,0)</f>
        <v>#VALUE!</v>
      </c>
      <c r="BJ536" s="37" t="e">
        <f>IF(MOD('935'!$K536,1000)=100,'Charging rates'!$D$38*$BH536/(1+'DNO totals'!$D$99)*'935'!$M536,0)</f>
        <v>#VALUE!</v>
      </c>
      <c r="BK536" s="37" t="e">
        <f>IF(MOD('935'!$K536,100)=10,'Charging rates'!$E$38*$BH536/(1+'DNO totals'!$E$99)*'935'!$N536,0)</f>
        <v>#VALUE!</v>
      </c>
      <c r="BL536" s="37" t="e">
        <f>IF(AND(MOD('935'!$K536,10)&gt;0,MOD('935'!$K536,1000)&gt;1),'Charging rates'!$F$38*$BH536/(1+'DNO totals'!$F$99)*'935'!$O536,0)</f>
        <v>#VALUE!</v>
      </c>
      <c r="BM536" s="37" t="e">
        <f>IF(MOD('935'!$K536,1000)=1,'Charging rates'!$G$38*$BH536/(1+'DNO totals'!$G$99)*'935'!$P536,0)</f>
        <v>#VALUE!</v>
      </c>
      <c r="BN536" s="52" t="e">
        <f t="shared" si="129"/>
        <v>#VALUE!</v>
      </c>
      <c r="BO536" s="37" t="e">
        <f>IF('935'!$K536&gt;1000,'Charging rates'!$C$38*$AW536*'935'!$L536,0)</f>
        <v>#VALUE!</v>
      </c>
      <c r="BP536" s="37" t="e">
        <f>IF(MOD('935'!$K536,1000)&gt;100,'Charging rates'!$D$38*$AW536*'935'!$M536,0)</f>
        <v>#VALUE!</v>
      </c>
      <c r="BQ536" s="37" t="e">
        <f>IF(MOD('935'!$K536,100)&gt;10,'Charging rates'!$E$38*$AW536*'935'!$N536,0)</f>
        <v>#VALUE!</v>
      </c>
      <c r="BR536" s="52" t="e">
        <f t="shared" si="130"/>
        <v>#VALUE!</v>
      </c>
      <c r="BS536" s="48" t="e">
        <f>'935'!C536&lt;&gt;"VOID"</f>
        <v>#VALUE!</v>
      </c>
      <c r="BT536" s="33" t="e">
        <f>IF(BS536,(100/'11'!B$17*BD536*((1-'935'!I536)*'Charging rates'!B$51+'Charging rates'!B$63)),0)</f>
        <v>#VALUE!</v>
      </c>
      <c r="BU536" s="33" t="e">
        <f>100/'11'!B$17*BG536*('Charging rates'!B$51+'Charging rates'!B$63)</f>
        <v>#VALUE!</v>
      </c>
      <c r="BV536" s="33" t="e">
        <f>100/'11'!B$17*BE536*('Charging rates'!B$51+'Charging rates'!B$63)</f>
        <v>#VALUE!</v>
      </c>
      <c r="BW536" s="53" t="e">
        <f t="shared" si="131"/>
        <v>#VALUE!</v>
      </c>
      <c r="BX536" s="32" t="e">
        <f>AT536-('935'!T536*(1-'935'!X536/'11'!B$17))</f>
        <v>#VALUE!</v>
      </c>
      <c r="BY536" s="32">
        <f>0-IF(ISNUMBER(I536),INDEX('913'!$I$6:$I$1205,I536),0)-IF(ISNUMBER(J536),INDEX('913'!$I$6:$I$1205,J536),0)-IF(ISNUMBER(K536),INDEX('913'!$I$6:$I$1205,K536),0)-IF(ISNUMBER(L536),INDEX('913'!$I$6:$I$1205,L536),0)-IF(ISNUMBER(M536),INDEX('913'!$I$6:$I$1205,M536),0)-IF(ISNUMBER(N536),INDEX('913'!$I$6:$I$1205,N536),0)-IF(ISNUMBER(O536),INDEX('913'!$I$6:$I$1205,O536),0)-IF(ISNUMBER(P536),INDEX('913'!$I$6:$I$1205,P536),0)</f>
        <v>0</v>
      </c>
      <c r="BZ536" s="37">
        <f>IF(BY536=0,1,MAX(1,SQRT(BY536^2+(IF(ISNUMBER(I536),INDEX('913'!$J$6:$J$1205,I536),0)+IF(ISNUMBER(J536),INDEX('913'!$J$6:$J$1205,J536),0)+IF(ISNUMBER(K536),INDEX('913'!$J$6:$J$1205,K536),0)+IF(ISNUMBER(L536),INDEX('913'!$J$6:$J$1205,L536),0)+IF(ISNUMBER(M536),INDEX('913'!$J$6:$J$1205,M536),0)+IF(ISNUMBER(N536),INDEX('913'!$J$6:$J$1205,N536),0)+IF(ISNUMBER(O536),INDEX('913'!$J$6:$J$1205,O536),0)+IF(ISNUMBER(P536),INDEX('913'!$J$6:$J$1205,P536),0))^2)/BY536))</f>
        <v>1</v>
      </c>
      <c r="CA536" s="33" t="e">
        <f>100*AO536/'11'!B$17</f>
        <v>#VALUE!</v>
      </c>
      <c r="CB536" s="37" t="e">
        <f>100*(AP536*BZ536)/'11'!C$17</f>
        <v>#VALUE!</v>
      </c>
      <c r="CC536" s="37" t="e">
        <f t="shared" si="132"/>
        <v>#VALUE!</v>
      </c>
      <c r="CD536" s="33" t="e">
        <f t="shared" si="133"/>
        <v>#VALUE!</v>
      </c>
      <c r="CE536" s="54" t="e">
        <f>'11'!C$17-'935'!Y536</f>
        <v>#VALUE!</v>
      </c>
      <c r="CF536" s="37" t="e">
        <f>MAX('DNO totals'!B$312+0,MIN('935'!L536+0,'DNO totals'!B$304+0))</f>
        <v>#VALUE!</v>
      </c>
      <c r="CG536" s="37" t="e">
        <f>MAX('DNO totals'!C$312+0,MIN('935'!M536+0,'DNO totals'!C$304+0))</f>
        <v>#VALUE!</v>
      </c>
      <c r="CH536" s="37" t="e">
        <f>MAX('DNO totals'!D$312+0,MIN('935'!N536+0,'DNO totals'!D$304+0))</f>
        <v>#VALUE!</v>
      </c>
      <c r="CI536" s="37" t="e">
        <f>MAX('DNO totals'!E$312+0,MIN('935'!O536+0,'DNO totals'!E$304+0))</f>
        <v>#VALUE!</v>
      </c>
      <c r="CJ536" s="52" t="e">
        <f>MAX('DNO totals'!F$312+0,MIN('935'!P536+0,'DNO totals'!F$304+0))</f>
        <v>#VALUE!</v>
      </c>
      <c r="CK536" s="37" t="e">
        <f>IF('935'!$K536=1000,'Charging rates'!$C$38*$BH536/(1+'DNO totals'!$C$99)*$CF536,0)</f>
        <v>#VALUE!</v>
      </c>
      <c r="CL536" s="37" t="e">
        <f>IF(MOD('935'!$K536,1000)=100,'Charging rates'!$D$38*$BH536/(1+'DNO totals'!$D$99)*$CG536,0)</f>
        <v>#VALUE!</v>
      </c>
      <c r="CM536" s="37" t="e">
        <f>IF(MOD('935'!$K536,100)=10,'Charging rates'!$E$38*$BH536/(1+'DNO totals'!$E$99)*$CH536,0)</f>
        <v>#VALUE!</v>
      </c>
      <c r="CN536" s="37" t="e">
        <f>IF(AND(MOD('935'!$K536,10)&gt;0,MOD('935'!$K536,1000)&gt;1),'Charging rates'!$F$38*$BH536/(1+'DNO totals'!$F$99)*$CI536,0)</f>
        <v>#VALUE!</v>
      </c>
      <c r="CO536" s="37" t="e">
        <f>IF(MOD('935'!$K536,1000)=1,'Charging rates'!$G$38*$BH536/(1+'DNO totals'!$G$99)*$CJ536,0)</f>
        <v>#VALUE!</v>
      </c>
      <c r="CP536" s="52" t="e">
        <f t="shared" si="134"/>
        <v>#VALUE!</v>
      </c>
      <c r="CQ536" s="37" t="e">
        <f>IF('935'!$K536&gt;1000,'Charging rates'!$C$38*$AW536*$CF536,0)</f>
        <v>#VALUE!</v>
      </c>
      <c r="CR536" s="37" t="e">
        <f>IF(MOD('935'!$K536,1000)&gt;100,'Charging rates'!$D$38*$AW536*$CG536,0)</f>
        <v>#VALUE!</v>
      </c>
      <c r="CS536" s="37" t="e">
        <f>IF(MOD('935'!$K536,100)&gt;10,'Charging rates'!$E$38*$AW536*$CH536,0)</f>
        <v>#VALUE!</v>
      </c>
      <c r="CT536" s="52" t="e">
        <f t="shared" si="135"/>
        <v>#VALUE!</v>
      </c>
      <c r="CU536" s="33" t="e">
        <f>100*(AP536*'935'!Q536*BZ536)/'11'!B$17</f>
        <v>#VALUE!</v>
      </c>
      <c r="CV536" s="33" t="e">
        <f>100/'11'!B$17*'Charging rates'!B$10*AW536</f>
        <v>#VALUE!</v>
      </c>
      <c r="CW536" s="33" t="e">
        <f>IF(AT536=0,0,(1-BX536/AT536)*(CA536+IF('935'!Q536=0,0,(CB536*'935'!Q536*('11'!C$17-'935'!Y536)/('11'!B$17-'935'!X536)))))</f>
        <v>#VALUE!</v>
      </c>
      <c r="CX536" s="33" t="e">
        <f t="shared" si="136"/>
        <v>#VALUE!</v>
      </c>
      <c r="CY536" s="49" t="e">
        <f t="shared" si="137"/>
        <v>#VALUE!</v>
      </c>
      <c r="CZ536" s="32" t="e">
        <f>AT536*(Parameters!B$21+AU536)*IF('DNO totals'!B$323&lt;0,1,'935'!S536)</f>
        <v>#VALUE!</v>
      </c>
      <c r="DA536" s="52" t="e">
        <f>IF('DNO totals'!B$323&lt;0,1,'935'!S536)*(Parameters!B$21+AU536)</f>
        <v>#VALUE!</v>
      </c>
      <c r="DB536" s="37" t="e">
        <f>CX536+'Charging rates'!B$106*DA536*100/'11'!B$17</f>
        <v>#VALUE!</v>
      </c>
      <c r="DC536" s="37" t="e">
        <f>DB536+'Charging rates'!B$116*(Parameters!B$21+AU536)*100/'11'!B$17*IF('DNO totals'!B$323&lt;0,1,'935'!S536)</f>
        <v>#VALUE!</v>
      </c>
      <c r="DD536" s="37" t="e">
        <f>'Charging rates'!B$97*(CP536+CT536)*100/'11'!B$17</f>
        <v>#VALUE!</v>
      </c>
      <c r="DE536" s="33" t="e">
        <f>MAX(0-(CB536*AU536*'11'!C$17/'11'!B$17),DC536+DD536)</f>
        <v>#VALUE!</v>
      </c>
      <c r="DF536" s="37" t="e">
        <f>IF(BS536,IF(AU536=0,CC536,MAX(0,MIN(CC536,CC536+(DE536/'935'!Q536*('11'!B$17-'935'!X536)/('11'!C$17-'935'!Y536))))),0)</f>
        <v>#VALUE!</v>
      </c>
      <c r="DG536" s="33" t="e">
        <f t="shared" si="138"/>
        <v>#VALUE!</v>
      </c>
      <c r="DH536" s="53" t="e">
        <f t="shared" si="139"/>
        <v>#VALUE!</v>
      </c>
    </row>
    <row r="537" spans="1:112">
      <c r="A537" s="28">
        <v>437</v>
      </c>
      <c r="B537" s="47" t="e">
        <f>'935'!B537</f>
        <v>#VALUE!</v>
      </c>
      <c r="C537" s="48" t="e">
        <f>OR('935'!E537&lt;&gt;"VOID",'935'!F537&lt;&gt;"VOID",'935'!G537&lt;&gt;"VOID")</f>
        <v>#VALUE!</v>
      </c>
      <c r="D537" s="32" t="e">
        <f>IF('935'!D537="VOID",0,'935'!D537*(1-'935'!X537/'11'!B$17))</f>
        <v>#VALUE!</v>
      </c>
      <c r="E537" s="32" t="e">
        <f>IF('935'!E537="VOID",0,'935'!E537*(1-'935'!X537/'11'!B$17))</f>
        <v>#VALUE!</v>
      </c>
      <c r="F537" s="32" t="e">
        <f>IF('935'!F537="VOID",0,'935'!F537*(1-'935'!X537/'11'!B$17))</f>
        <v>#VALUE!</v>
      </c>
      <c r="G537" s="32" t="e">
        <f>IF('935'!G537="VOID",0,'935'!G537*(1-'935'!X537/'11'!B$17))</f>
        <v>#VALUE!</v>
      </c>
      <c r="H537" s="49" t="e">
        <f t="shared" si="120"/>
        <v>#VALUE!</v>
      </c>
      <c r="I537" s="50" t="e">
        <f>MATCH('935'!J537,'913'!$B$6:$B$1205,0)</f>
        <v>#VALUE!</v>
      </c>
      <c r="J537" s="50" t="e">
        <f>MATCH(INDEX('913'!$D$6:$D$1205,I537),'913'!$B$6:$B$1205,0)</f>
        <v>#VALUE!</v>
      </c>
      <c r="K537" s="50" t="e">
        <f>MATCH(INDEX('913'!$D$6:$D$1205,J537),'913'!$B$6:$B$1205,0)</f>
        <v>#VALUE!</v>
      </c>
      <c r="L537" s="50" t="e">
        <f>MATCH(INDEX('913'!$D$6:$D$1205,K537),'913'!$B$6:$B$1205,0)</f>
        <v>#VALUE!</v>
      </c>
      <c r="M537" s="50" t="e">
        <f>MATCH(INDEX('913'!$D$6:$D$1205,L537),'913'!$B$6:$B$1205,0)</f>
        <v>#VALUE!</v>
      </c>
      <c r="N537" s="50" t="e">
        <f>MATCH(INDEX('913'!$D$6:$D$1205,M537),'913'!$B$6:$B$1205,0)</f>
        <v>#VALUE!</v>
      </c>
      <c r="O537" s="50" t="e">
        <f>MATCH(INDEX('913'!$D$6:$D$1205,N537),'913'!$B$6:$B$1205,0)</f>
        <v>#VALUE!</v>
      </c>
      <c r="P537" s="51" t="e">
        <f>MATCH(INDEX('913'!$D$6:$D$1205,O537),'913'!$B$6:$B$1205,0)</f>
        <v>#VALUE!</v>
      </c>
      <c r="Q537" s="37">
        <f>IF(ISNUMBER(I537),MAX(0,INDEX('913'!$E$6:$E$1205,I537)),0)</f>
        <v>0</v>
      </c>
      <c r="R537" s="37">
        <f>IF(ISNUMBER(J537),MAX(0,INDEX('913'!$E$6:$E$1205,J537)),0)</f>
        <v>0</v>
      </c>
      <c r="S537" s="37">
        <f>IF(ISNUMBER(K537),MAX(0,INDEX('913'!$E$6:$E$1205,K537)),0)</f>
        <v>0</v>
      </c>
      <c r="T537" s="37">
        <f>IF(ISNUMBER(L537),MAX(0,INDEX('913'!$E$6:$E$1205,L537)),0)</f>
        <v>0</v>
      </c>
      <c r="U537" s="37">
        <f>IF(ISNUMBER(M537),MAX(0,INDEX('913'!$E$6:$E$1205,M537)),0)</f>
        <v>0</v>
      </c>
      <c r="V537" s="37">
        <f>IF(ISNUMBER(N537),MAX(0,INDEX('913'!$E$6:$E$1205,N537)),0)</f>
        <v>0</v>
      </c>
      <c r="W537" s="37">
        <f>IF(ISNUMBER(O537),MAX(0,INDEX('913'!$E$6:$E$1205,O537)),0)</f>
        <v>0</v>
      </c>
      <c r="X537" s="52">
        <f>IF(ISNUMBER(P537),MAX(0,INDEX('913'!$E$6:$E$1205,P537)),0)</f>
        <v>0</v>
      </c>
      <c r="Y537" s="37">
        <f>IF(ISNUMBER(I537),MAX(0,INDEX('913'!$F$6:$F$1205,I537)),0)</f>
        <v>0</v>
      </c>
      <c r="Z537" s="37">
        <f>IF(ISNUMBER(J537),MAX(0,INDEX('913'!$F$6:$F$1205,J537)),0)</f>
        <v>0</v>
      </c>
      <c r="AA537" s="37">
        <f>IF(ISNUMBER(K537),MAX(0,INDEX('913'!$F$6:$F$1205,K537)),0)</f>
        <v>0</v>
      </c>
      <c r="AB537" s="37">
        <f>IF(ISNUMBER(L537),MAX(0,INDEX('913'!$F$6:$F$1205,L537)),0)</f>
        <v>0</v>
      </c>
      <c r="AC537" s="37">
        <f>IF(ISNUMBER(M537),MAX(0,INDEX('913'!$F$6:$F$1205,M537)),0)</f>
        <v>0</v>
      </c>
      <c r="AD537" s="37">
        <f>IF(ISNUMBER(N537),MAX(0,INDEX('913'!$F$6:$F$1205,N537)),0)</f>
        <v>0</v>
      </c>
      <c r="AE537" s="37">
        <f>IF(ISNUMBER(O537),MAX(0,INDEX('913'!$F$6:$F$1205,O537)),0)</f>
        <v>0</v>
      </c>
      <c r="AF537" s="37">
        <f>IF(ISNUMBER(P537),MAX(0,INDEX('913'!$F$6:$F$1205,P537)),0)</f>
        <v>0</v>
      </c>
      <c r="AG537" s="32">
        <f>IF(ISNUMBER(I537),SQRT(INDEX('913'!$I$6:$I$1205,I537)^2+INDEX('913'!$J$6:$J$1205,I537)^2),0)</f>
        <v>0</v>
      </c>
      <c r="AH537" s="32">
        <f>IF(ISNUMBER(J537),SQRT(INDEX('913'!$I$6:$I$1205,J537)^2+INDEX('913'!$J$6:$J$1205,J537)^2),0)</f>
        <v>0</v>
      </c>
      <c r="AI537" s="32">
        <f>IF(ISNUMBER(K537),SQRT(INDEX('913'!$I$6:$I$1205,K537)^2+INDEX('913'!$J$6:$J$1205,K537)^2),0)</f>
        <v>0</v>
      </c>
      <c r="AJ537" s="32">
        <f>IF(ISNUMBER(L537),SQRT(INDEX('913'!$I$6:$I$1205,L537)^2+INDEX('913'!$J$6:$J$1205,L537)^2),0)</f>
        <v>0</v>
      </c>
      <c r="AK537" s="32">
        <f>IF(ISNUMBER(M537),SQRT(INDEX('913'!$I$6:$I$1205,M537)^2+INDEX('913'!$J$6:$J$1205,M537)^2),0)</f>
        <v>0</v>
      </c>
      <c r="AL537" s="32">
        <f>IF(ISNUMBER(N537),SQRT(INDEX('913'!$I$6:$I$1205,N537)^2+INDEX('913'!$J$6:$J$1205,N537)^2),0)</f>
        <v>0</v>
      </c>
      <c r="AM537" s="32">
        <f>IF(ISNUMBER(O537),SQRT(INDEX('913'!$I$6:$I$1205,O537)^2+INDEX('913'!$J$6:$J$1205,O537)^2),0)</f>
        <v>0</v>
      </c>
      <c r="AN537" s="49">
        <f>IF(ISNUMBER(P537),SQRT(INDEX('913'!$I$6:$I$1205,P537)^2+INDEX('913'!$J$6:$J$1205,P537)^2),0)</f>
        <v>0</v>
      </c>
      <c r="AO537" s="37">
        <f t="shared" si="121"/>
        <v>0</v>
      </c>
      <c r="AP537" s="37">
        <f t="shared" si="122"/>
        <v>0</v>
      </c>
      <c r="AQ537" s="33" t="e">
        <f>-100*'935'!W537*(AO537+AP537)/'11'!C$17</f>
        <v>#VALUE!</v>
      </c>
      <c r="AR537" s="37" t="e">
        <f t="shared" si="123"/>
        <v>#VALUE!</v>
      </c>
      <c r="AS537" s="52" t="e">
        <f t="shared" si="124"/>
        <v>#VALUE!</v>
      </c>
      <c r="AT537" s="32" t="e">
        <f>IF('935'!C537="VOID",0,('935'!C537*(1-'935'!X537/'11'!B$17)))</f>
        <v>#VALUE!</v>
      </c>
      <c r="AU537" s="52" t="e">
        <f>'935'!Q537*(1-'935'!Y537/'11'!C$17)/(1-'935'!X537/'11'!B$17)</f>
        <v>#VALUE!</v>
      </c>
      <c r="AV537" s="37" t="e">
        <f>INDEX('DNO totals'!$B$57:$G$57,IF('935'!K537,IF(MOD('935'!K537,1000),IF(MOD('935'!K537,100),IF(MOD('935'!K537,10),IF(MOD('935'!K537,1000)=1,6,5),4),3),2),1))</f>
        <v>#VALUE!</v>
      </c>
      <c r="AW537" s="52" t="e">
        <f t="shared" si="125"/>
        <v>#VALUE!</v>
      </c>
      <c r="AX537" s="32" t="e">
        <f>IF('935'!V537="VOID",0,'935'!V537*(1-'935'!X537/'11'!B$17))</f>
        <v>#VALUE!</v>
      </c>
      <c r="AY537" s="33" t="e">
        <f>IF(H537,-100*'Charging rates'!B$10/'11'!B$17*AX537/H537,0)</f>
        <v>#VALUE!</v>
      </c>
      <c r="AZ537" s="33" t="e">
        <f>IF(C537,'DNO totals'!B$41,0)</f>
        <v>#VALUE!</v>
      </c>
      <c r="BA537" s="33" t="e">
        <f t="shared" si="126"/>
        <v>#VALUE!</v>
      </c>
      <c r="BB537" s="33" t="e">
        <f t="shared" si="127"/>
        <v>#VALUE!</v>
      </c>
      <c r="BC537" s="53" t="e">
        <f t="shared" si="128"/>
        <v>#VALUE!</v>
      </c>
      <c r="BD537" s="32" t="e">
        <f>IF(AT537,'935'!H537*AT537/(AT537+D537+H537),0)</f>
        <v>#VALUE!</v>
      </c>
      <c r="BE537" s="32" t="e">
        <f>IF(H537,'935'!H537*H537/(AT537+D537+H537),0)</f>
        <v>#VALUE!</v>
      </c>
      <c r="BF537" s="32" t="e">
        <f>BD537*(1-'935'!X537/'11'!B$17)</f>
        <v>#VALUE!</v>
      </c>
      <c r="BG537" s="49" t="e">
        <f>BE537*(1-'935'!X537/'11'!B$17)</f>
        <v>#VALUE!</v>
      </c>
      <c r="BH537" s="52" t="e">
        <f>AV537*Parameters!B$6</f>
        <v>#VALUE!</v>
      </c>
      <c r="BI537" s="37" t="e">
        <f>IF('935'!$K537=1000,'Charging rates'!$C$38*$BH537/(1+'DNO totals'!$C$99)*'935'!$L537,0)</f>
        <v>#VALUE!</v>
      </c>
      <c r="BJ537" s="37" t="e">
        <f>IF(MOD('935'!$K537,1000)=100,'Charging rates'!$D$38*$BH537/(1+'DNO totals'!$D$99)*'935'!$M537,0)</f>
        <v>#VALUE!</v>
      </c>
      <c r="BK537" s="37" t="e">
        <f>IF(MOD('935'!$K537,100)=10,'Charging rates'!$E$38*$BH537/(1+'DNO totals'!$E$99)*'935'!$N537,0)</f>
        <v>#VALUE!</v>
      </c>
      <c r="BL537" s="37" t="e">
        <f>IF(AND(MOD('935'!$K537,10)&gt;0,MOD('935'!$K537,1000)&gt;1),'Charging rates'!$F$38*$BH537/(1+'DNO totals'!$F$99)*'935'!$O537,0)</f>
        <v>#VALUE!</v>
      </c>
      <c r="BM537" s="37" t="e">
        <f>IF(MOD('935'!$K537,1000)=1,'Charging rates'!$G$38*$BH537/(1+'DNO totals'!$G$99)*'935'!$P537,0)</f>
        <v>#VALUE!</v>
      </c>
      <c r="BN537" s="52" t="e">
        <f t="shared" si="129"/>
        <v>#VALUE!</v>
      </c>
      <c r="BO537" s="37" t="e">
        <f>IF('935'!$K537&gt;1000,'Charging rates'!$C$38*$AW537*'935'!$L537,0)</f>
        <v>#VALUE!</v>
      </c>
      <c r="BP537" s="37" t="e">
        <f>IF(MOD('935'!$K537,1000)&gt;100,'Charging rates'!$D$38*$AW537*'935'!$M537,0)</f>
        <v>#VALUE!</v>
      </c>
      <c r="BQ537" s="37" t="e">
        <f>IF(MOD('935'!$K537,100)&gt;10,'Charging rates'!$E$38*$AW537*'935'!$N537,0)</f>
        <v>#VALUE!</v>
      </c>
      <c r="BR537" s="52" t="e">
        <f t="shared" si="130"/>
        <v>#VALUE!</v>
      </c>
      <c r="BS537" s="48" t="e">
        <f>'935'!C537&lt;&gt;"VOID"</f>
        <v>#VALUE!</v>
      </c>
      <c r="BT537" s="33" t="e">
        <f>IF(BS537,(100/'11'!B$17*BD537*((1-'935'!I537)*'Charging rates'!B$51+'Charging rates'!B$63)),0)</f>
        <v>#VALUE!</v>
      </c>
      <c r="BU537" s="33" t="e">
        <f>100/'11'!B$17*BG537*('Charging rates'!B$51+'Charging rates'!B$63)</f>
        <v>#VALUE!</v>
      </c>
      <c r="BV537" s="33" t="e">
        <f>100/'11'!B$17*BE537*('Charging rates'!B$51+'Charging rates'!B$63)</f>
        <v>#VALUE!</v>
      </c>
      <c r="BW537" s="53" t="e">
        <f t="shared" si="131"/>
        <v>#VALUE!</v>
      </c>
      <c r="BX537" s="32" t="e">
        <f>AT537-('935'!T537*(1-'935'!X537/'11'!B$17))</f>
        <v>#VALUE!</v>
      </c>
      <c r="BY537" s="32">
        <f>0-IF(ISNUMBER(I537),INDEX('913'!$I$6:$I$1205,I537),0)-IF(ISNUMBER(J537),INDEX('913'!$I$6:$I$1205,J537),0)-IF(ISNUMBER(K537),INDEX('913'!$I$6:$I$1205,K537),0)-IF(ISNUMBER(L537),INDEX('913'!$I$6:$I$1205,L537),0)-IF(ISNUMBER(M537),INDEX('913'!$I$6:$I$1205,M537),0)-IF(ISNUMBER(N537),INDEX('913'!$I$6:$I$1205,N537),0)-IF(ISNUMBER(O537),INDEX('913'!$I$6:$I$1205,O537),0)-IF(ISNUMBER(P537),INDEX('913'!$I$6:$I$1205,P537),0)</f>
        <v>0</v>
      </c>
      <c r="BZ537" s="37">
        <f>IF(BY537=0,1,MAX(1,SQRT(BY537^2+(IF(ISNUMBER(I537),INDEX('913'!$J$6:$J$1205,I537),0)+IF(ISNUMBER(J537),INDEX('913'!$J$6:$J$1205,J537),0)+IF(ISNUMBER(K537),INDEX('913'!$J$6:$J$1205,K537),0)+IF(ISNUMBER(L537),INDEX('913'!$J$6:$J$1205,L537),0)+IF(ISNUMBER(M537),INDEX('913'!$J$6:$J$1205,M537),0)+IF(ISNUMBER(N537),INDEX('913'!$J$6:$J$1205,N537),0)+IF(ISNUMBER(O537),INDEX('913'!$J$6:$J$1205,O537),0)+IF(ISNUMBER(P537),INDEX('913'!$J$6:$J$1205,P537),0))^2)/BY537))</f>
        <v>1</v>
      </c>
      <c r="CA537" s="33" t="e">
        <f>100*AO537/'11'!B$17</f>
        <v>#VALUE!</v>
      </c>
      <c r="CB537" s="37" t="e">
        <f>100*(AP537*BZ537)/'11'!C$17</f>
        <v>#VALUE!</v>
      </c>
      <c r="CC537" s="37" t="e">
        <f t="shared" si="132"/>
        <v>#VALUE!</v>
      </c>
      <c r="CD537" s="33" t="e">
        <f t="shared" si="133"/>
        <v>#VALUE!</v>
      </c>
      <c r="CE537" s="54" t="e">
        <f>'11'!C$17-'935'!Y537</f>
        <v>#VALUE!</v>
      </c>
      <c r="CF537" s="37" t="e">
        <f>MAX('DNO totals'!B$312+0,MIN('935'!L537+0,'DNO totals'!B$304+0))</f>
        <v>#VALUE!</v>
      </c>
      <c r="CG537" s="37" t="e">
        <f>MAX('DNO totals'!C$312+0,MIN('935'!M537+0,'DNO totals'!C$304+0))</f>
        <v>#VALUE!</v>
      </c>
      <c r="CH537" s="37" t="e">
        <f>MAX('DNO totals'!D$312+0,MIN('935'!N537+0,'DNO totals'!D$304+0))</f>
        <v>#VALUE!</v>
      </c>
      <c r="CI537" s="37" t="e">
        <f>MAX('DNO totals'!E$312+0,MIN('935'!O537+0,'DNO totals'!E$304+0))</f>
        <v>#VALUE!</v>
      </c>
      <c r="CJ537" s="52" t="e">
        <f>MAX('DNO totals'!F$312+0,MIN('935'!P537+0,'DNO totals'!F$304+0))</f>
        <v>#VALUE!</v>
      </c>
      <c r="CK537" s="37" t="e">
        <f>IF('935'!$K537=1000,'Charging rates'!$C$38*$BH537/(1+'DNO totals'!$C$99)*$CF537,0)</f>
        <v>#VALUE!</v>
      </c>
      <c r="CL537" s="37" t="e">
        <f>IF(MOD('935'!$K537,1000)=100,'Charging rates'!$D$38*$BH537/(1+'DNO totals'!$D$99)*$CG537,0)</f>
        <v>#VALUE!</v>
      </c>
      <c r="CM537" s="37" t="e">
        <f>IF(MOD('935'!$K537,100)=10,'Charging rates'!$E$38*$BH537/(1+'DNO totals'!$E$99)*$CH537,0)</f>
        <v>#VALUE!</v>
      </c>
      <c r="CN537" s="37" t="e">
        <f>IF(AND(MOD('935'!$K537,10)&gt;0,MOD('935'!$K537,1000)&gt;1),'Charging rates'!$F$38*$BH537/(1+'DNO totals'!$F$99)*$CI537,0)</f>
        <v>#VALUE!</v>
      </c>
      <c r="CO537" s="37" t="e">
        <f>IF(MOD('935'!$K537,1000)=1,'Charging rates'!$G$38*$BH537/(1+'DNO totals'!$G$99)*$CJ537,0)</f>
        <v>#VALUE!</v>
      </c>
      <c r="CP537" s="52" t="e">
        <f t="shared" si="134"/>
        <v>#VALUE!</v>
      </c>
      <c r="CQ537" s="37" t="e">
        <f>IF('935'!$K537&gt;1000,'Charging rates'!$C$38*$AW537*$CF537,0)</f>
        <v>#VALUE!</v>
      </c>
      <c r="CR537" s="37" t="e">
        <f>IF(MOD('935'!$K537,1000)&gt;100,'Charging rates'!$D$38*$AW537*$CG537,0)</f>
        <v>#VALUE!</v>
      </c>
      <c r="CS537" s="37" t="e">
        <f>IF(MOD('935'!$K537,100)&gt;10,'Charging rates'!$E$38*$AW537*$CH537,0)</f>
        <v>#VALUE!</v>
      </c>
      <c r="CT537" s="52" t="e">
        <f t="shared" si="135"/>
        <v>#VALUE!</v>
      </c>
      <c r="CU537" s="33" t="e">
        <f>100*(AP537*'935'!Q537*BZ537)/'11'!B$17</f>
        <v>#VALUE!</v>
      </c>
      <c r="CV537" s="33" t="e">
        <f>100/'11'!B$17*'Charging rates'!B$10*AW537</f>
        <v>#VALUE!</v>
      </c>
      <c r="CW537" s="33" t="e">
        <f>IF(AT537=0,0,(1-BX537/AT537)*(CA537+IF('935'!Q537=0,0,(CB537*'935'!Q537*('11'!C$17-'935'!Y537)/('11'!B$17-'935'!X537)))))</f>
        <v>#VALUE!</v>
      </c>
      <c r="CX537" s="33" t="e">
        <f t="shared" si="136"/>
        <v>#VALUE!</v>
      </c>
      <c r="CY537" s="49" t="e">
        <f t="shared" si="137"/>
        <v>#VALUE!</v>
      </c>
      <c r="CZ537" s="32" t="e">
        <f>AT537*(Parameters!B$21+AU537)*IF('DNO totals'!B$323&lt;0,1,'935'!S537)</f>
        <v>#VALUE!</v>
      </c>
      <c r="DA537" s="52" t="e">
        <f>IF('DNO totals'!B$323&lt;0,1,'935'!S537)*(Parameters!B$21+AU537)</f>
        <v>#VALUE!</v>
      </c>
      <c r="DB537" s="37" t="e">
        <f>CX537+'Charging rates'!B$106*DA537*100/'11'!B$17</f>
        <v>#VALUE!</v>
      </c>
      <c r="DC537" s="37" t="e">
        <f>DB537+'Charging rates'!B$116*(Parameters!B$21+AU537)*100/'11'!B$17*IF('DNO totals'!B$323&lt;0,1,'935'!S537)</f>
        <v>#VALUE!</v>
      </c>
      <c r="DD537" s="37" t="e">
        <f>'Charging rates'!B$97*(CP537+CT537)*100/'11'!B$17</f>
        <v>#VALUE!</v>
      </c>
      <c r="DE537" s="33" t="e">
        <f>MAX(0-(CB537*AU537*'11'!C$17/'11'!B$17),DC537+DD537)</f>
        <v>#VALUE!</v>
      </c>
      <c r="DF537" s="37" t="e">
        <f>IF(BS537,IF(AU537=0,CC537,MAX(0,MIN(CC537,CC537+(DE537/'935'!Q537*('11'!B$17-'935'!X537)/('11'!C$17-'935'!Y537))))),0)</f>
        <v>#VALUE!</v>
      </c>
      <c r="DG537" s="33" t="e">
        <f t="shared" si="138"/>
        <v>#VALUE!</v>
      </c>
      <c r="DH537" s="53" t="e">
        <f t="shared" si="139"/>
        <v>#VALUE!</v>
      </c>
    </row>
    <row r="538" spans="1:112">
      <c r="A538" s="28">
        <v>438</v>
      </c>
      <c r="B538" s="47" t="e">
        <f>'935'!B538</f>
        <v>#VALUE!</v>
      </c>
      <c r="C538" s="48" t="e">
        <f>OR('935'!E538&lt;&gt;"VOID",'935'!F538&lt;&gt;"VOID",'935'!G538&lt;&gt;"VOID")</f>
        <v>#VALUE!</v>
      </c>
      <c r="D538" s="32" t="e">
        <f>IF('935'!D538="VOID",0,'935'!D538*(1-'935'!X538/'11'!B$17))</f>
        <v>#VALUE!</v>
      </c>
      <c r="E538" s="32" t="e">
        <f>IF('935'!E538="VOID",0,'935'!E538*(1-'935'!X538/'11'!B$17))</f>
        <v>#VALUE!</v>
      </c>
      <c r="F538" s="32" t="e">
        <f>IF('935'!F538="VOID",0,'935'!F538*(1-'935'!X538/'11'!B$17))</f>
        <v>#VALUE!</v>
      </c>
      <c r="G538" s="32" t="e">
        <f>IF('935'!G538="VOID",0,'935'!G538*(1-'935'!X538/'11'!B$17))</f>
        <v>#VALUE!</v>
      </c>
      <c r="H538" s="49" t="e">
        <f t="shared" si="120"/>
        <v>#VALUE!</v>
      </c>
      <c r="I538" s="50" t="e">
        <f>MATCH('935'!J538,'913'!$B$6:$B$1205,0)</f>
        <v>#VALUE!</v>
      </c>
      <c r="J538" s="50" t="e">
        <f>MATCH(INDEX('913'!$D$6:$D$1205,I538),'913'!$B$6:$B$1205,0)</f>
        <v>#VALUE!</v>
      </c>
      <c r="K538" s="50" t="e">
        <f>MATCH(INDEX('913'!$D$6:$D$1205,J538),'913'!$B$6:$B$1205,0)</f>
        <v>#VALUE!</v>
      </c>
      <c r="L538" s="50" t="e">
        <f>MATCH(INDEX('913'!$D$6:$D$1205,K538),'913'!$B$6:$B$1205,0)</f>
        <v>#VALUE!</v>
      </c>
      <c r="M538" s="50" t="e">
        <f>MATCH(INDEX('913'!$D$6:$D$1205,L538),'913'!$B$6:$B$1205,0)</f>
        <v>#VALUE!</v>
      </c>
      <c r="N538" s="50" t="e">
        <f>MATCH(INDEX('913'!$D$6:$D$1205,M538),'913'!$B$6:$B$1205,0)</f>
        <v>#VALUE!</v>
      </c>
      <c r="O538" s="50" t="e">
        <f>MATCH(INDEX('913'!$D$6:$D$1205,N538),'913'!$B$6:$B$1205,0)</f>
        <v>#VALUE!</v>
      </c>
      <c r="P538" s="51" t="e">
        <f>MATCH(INDEX('913'!$D$6:$D$1205,O538),'913'!$B$6:$B$1205,0)</f>
        <v>#VALUE!</v>
      </c>
      <c r="Q538" s="37">
        <f>IF(ISNUMBER(I538),MAX(0,INDEX('913'!$E$6:$E$1205,I538)),0)</f>
        <v>0</v>
      </c>
      <c r="R538" s="37">
        <f>IF(ISNUMBER(J538),MAX(0,INDEX('913'!$E$6:$E$1205,J538)),0)</f>
        <v>0</v>
      </c>
      <c r="S538" s="37">
        <f>IF(ISNUMBER(K538),MAX(0,INDEX('913'!$E$6:$E$1205,K538)),0)</f>
        <v>0</v>
      </c>
      <c r="T538" s="37">
        <f>IF(ISNUMBER(L538),MAX(0,INDEX('913'!$E$6:$E$1205,L538)),0)</f>
        <v>0</v>
      </c>
      <c r="U538" s="37">
        <f>IF(ISNUMBER(M538),MAX(0,INDEX('913'!$E$6:$E$1205,M538)),0)</f>
        <v>0</v>
      </c>
      <c r="V538" s="37">
        <f>IF(ISNUMBER(N538),MAX(0,INDEX('913'!$E$6:$E$1205,N538)),0)</f>
        <v>0</v>
      </c>
      <c r="W538" s="37">
        <f>IF(ISNUMBER(O538),MAX(0,INDEX('913'!$E$6:$E$1205,O538)),0)</f>
        <v>0</v>
      </c>
      <c r="X538" s="52">
        <f>IF(ISNUMBER(P538),MAX(0,INDEX('913'!$E$6:$E$1205,P538)),0)</f>
        <v>0</v>
      </c>
      <c r="Y538" s="37">
        <f>IF(ISNUMBER(I538),MAX(0,INDEX('913'!$F$6:$F$1205,I538)),0)</f>
        <v>0</v>
      </c>
      <c r="Z538" s="37">
        <f>IF(ISNUMBER(J538),MAX(0,INDEX('913'!$F$6:$F$1205,J538)),0)</f>
        <v>0</v>
      </c>
      <c r="AA538" s="37">
        <f>IF(ISNUMBER(K538),MAX(0,INDEX('913'!$F$6:$F$1205,K538)),0)</f>
        <v>0</v>
      </c>
      <c r="AB538" s="37">
        <f>IF(ISNUMBER(L538),MAX(0,INDEX('913'!$F$6:$F$1205,L538)),0)</f>
        <v>0</v>
      </c>
      <c r="AC538" s="37">
        <f>IF(ISNUMBER(M538),MAX(0,INDEX('913'!$F$6:$F$1205,M538)),0)</f>
        <v>0</v>
      </c>
      <c r="AD538" s="37">
        <f>IF(ISNUMBER(N538),MAX(0,INDEX('913'!$F$6:$F$1205,N538)),0)</f>
        <v>0</v>
      </c>
      <c r="AE538" s="37">
        <f>IF(ISNUMBER(O538),MAX(0,INDEX('913'!$F$6:$F$1205,O538)),0)</f>
        <v>0</v>
      </c>
      <c r="AF538" s="37">
        <f>IF(ISNUMBER(P538),MAX(0,INDEX('913'!$F$6:$F$1205,P538)),0)</f>
        <v>0</v>
      </c>
      <c r="AG538" s="32">
        <f>IF(ISNUMBER(I538),SQRT(INDEX('913'!$I$6:$I$1205,I538)^2+INDEX('913'!$J$6:$J$1205,I538)^2),0)</f>
        <v>0</v>
      </c>
      <c r="AH538" s="32">
        <f>IF(ISNUMBER(J538),SQRT(INDEX('913'!$I$6:$I$1205,J538)^2+INDEX('913'!$J$6:$J$1205,J538)^2),0)</f>
        <v>0</v>
      </c>
      <c r="AI538" s="32">
        <f>IF(ISNUMBER(K538),SQRT(INDEX('913'!$I$6:$I$1205,K538)^2+INDEX('913'!$J$6:$J$1205,K538)^2),0)</f>
        <v>0</v>
      </c>
      <c r="AJ538" s="32">
        <f>IF(ISNUMBER(L538),SQRT(INDEX('913'!$I$6:$I$1205,L538)^2+INDEX('913'!$J$6:$J$1205,L538)^2),0)</f>
        <v>0</v>
      </c>
      <c r="AK538" s="32">
        <f>IF(ISNUMBER(M538),SQRT(INDEX('913'!$I$6:$I$1205,M538)^2+INDEX('913'!$J$6:$J$1205,M538)^2),0)</f>
        <v>0</v>
      </c>
      <c r="AL538" s="32">
        <f>IF(ISNUMBER(N538),SQRT(INDEX('913'!$I$6:$I$1205,N538)^2+INDEX('913'!$J$6:$J$1205,N538)^2),0)</f>
        <v>0</v>
      </c>
      <c r="AM538" s="32">
        <f>IF(ISNUMBER(O538),SQRT(INDEX('913'!$I$6:$I$1205,O538)^2+INDEX('913'!$J$6:$J$1205,O538)^2),0)</f>
        <v>0</v>
      </c>
      <c r="AN538" s="49">
        <f>IF(ISNUMBER(P538),SQRT(INDEX('913'!$I$6:$I$1205,P538)^2+INDEX('913'!$J$6:$J$1205,P538)^2),0)</f>
        <v>0</v>
      </c>
      <c r="AO538" s="37">
        <f t="shared" si="121"/>
        <v>0</v>
      </c>
      <c r="AP538" s="37">
        <f t="shared" si="122"/>
        <v>0</v>
      </c>
      <c r="AQ538" s="33" t="e">
        <f>-100*'935'!W538*(AO538+AP538)/'11'!C$17</f>
        <v>#VALUE!</v>
      </c>
      <c r="AR538" s="37" t="e">
        <f t="shared" si="123"/>
        <v>#VALUE!</v>
      </c>
      <c r="AS538" s="52" t="e">
        <f t="shared" si="124"/>
        <v>#VALUE!</v>
      </c>
      <c r="AT538" s="32" t="e">
        <f>IF('935'!C538="VOID",0,('935'!C538*(1-'935'!X538/'11'!B$17)))</f>
        <v>#VALUE!</v>
      </c>
      <c r="AU538" s="52" t="e">
        <f>'935'!Q538*(1-'935'!Y538/'11'!C$17)/(1-'935'!X538/'11'!B$17)</f>
        <v>#VALUE!</v>
      </c>
      <c r="AV538" s="37" t="e">
        <f>INDEX('DNO totals'!$B$57:$G$57,IF('935'!K538,IF(MOD('935'!K538,1000),IF(MOD('935'!K538,100),IF(MOD('935'!K538,10),IF(MOD('935'!K538,1000)=1,6,5),4),3),2),1))</f>
        <v>#VALUE!</v>
      </c>
      <c r="AW538" s="52" t="e">
        <f t="shared" si="125"/>
        <v>#VALUE!</v>
      </c>
      <c r="AX538" s="32" t="e">
        <f>IF('935'!V538="VOID",0,'935'!V538*(1-'935'!X538/'11'!B$17))</f>
        <v>#VALUE!</v>
      </c>
      <c r="AY538" s="33" t="e">
        <f>IF(H538,-100*'Charging rates'!B$10/'11'!B$17*AX538/H538,0)</f>
        <v>#VALUE!</v>
      </c>
      <c r="AZ538" s="33" t="e">
        <f>IF(C538,'DNO totals'!B$41,0)</f>
        <v>#VALUE!</v>
      </c>
      <c r="BA538" s="33" t="e">
        <f t="shared" si="126"/>
        <v>#VALUE!</v>
      </c>
      <c r="BB538" s="33" t="e">
        <f t="shared" si="127"/>
        <v>#VALUE!</v>
      </c>
      <c r="BC538" s="53" t="e">
        <f t="shared" si="128"/>
        <v>#VALUE!</v>
      </c>
      <c r="BD538" s="32" t="e">
        <f>IF(AT538,'935'!H538*AT538/(AT538+D538+H538),0)</f>
        <v>#VALUE!</v>
      </c>
      <c r="BE538" s="32" t="e">
        <f>IF(H538,'935'!H538*H538/(AT538+D538+H538),0)</f>
        <v>#VALUE!</v>
      </c>
      <c r="BF538" s="32" t="e">
        <f>BD538*(1-'935'!X538/'11'!B$17)</f>
        <v>#VALUE!</v>
      </c>
      <c r="BG538" s="49" t="e">
        <f>BE538*(1-'935'!X538/'11'!B$17)</f>
        <v>#VALUE!</v>
      </c>
      <c r="BH538" s="52" t="e">
        <f>AV538*Parameters!B$6</f>
        <v>#VALUE!</v>
      </c>
      <c r="BI538" s="37" t="e">
        <f>IF('935'!$K538=1000,'Charging rates'!$C$38*$BH538/(1+'DNO totals'!$C$99)*'935'!$L538,0)</f>
        <v>#VALUE!</v>
      </c>
      <c r="BJ538" s="37" t="e">
        <f>IF(MOD('935'!$K538,1000)=100,'Charging rates'!$D$38*$BH538/(1+'DNO totals'!$D$99)*'935'!$M538,0)</f>
        <v>#VALUE!</v>
      </c>
      <c r="BK538" s="37" t="e">
        <f>IF(MOD('935'!$K538,100)=10,'Charging rates'!$E$38*$BH538/(1+'DNO totals'!$E$99)*'935'!$N538,0)</f>
        <v>#VALUE!</v>
      </c>
      <c r="BL538" s="37" t="e">
        <f>IF(AND(MOD('935'!$K538,10)&gt;0,MOD('935'!$K538,1000)&gt;1),'Charging rates'!$F$38*$BH538/(1+'DNO totals'!$F$99)*'935'!$O538,0)</f>
        <v>#VALUE!</v>
      </c>
      <c r="BM538" s="37" t="e">
        <f>IF(MOD('935'!$K538,1000)=1,'Charging rates'!$G$38*$BH538/(1+'DNO totals'!$G$99)*'935'!$P538,0)</f>
        <v>#VALUE!</v>
      </c>
      <c r="BN538" s="52" t="e">
        <f t="shared" si="129"/>
        <v>#VALUE!</v>
      </c>
      <c r="BO538" s="37" t="e">
        <f>IF('935'!$K538&gt;1000,'Charging rates'!$C$38*$AW538*'935'!$L538,0)</f>
        <v>#VALUE!</v>
      </c>
      <c r="BP538" s="37" t="e">
        <f>IF(MOD('935'!$K538,1000)&gt;100,'Charging rates'!$D$38*$AW538*'935'!$M538,0)</f>
        <v>#VALUE!</v>
      </c>
      <c r="BQ538" s="37" t="e">
        <f>IF(MOD('935'!$K538,100)&gt;10,'Charging rates'!$E$38*$AW538*'935'!$N538,0)</f>
        <v>#VALUE!</v>
      </c>
      <c r="BR538" s="52" t="e">
        <f t="shared" si="130"/>
        <v>#VALUE!</v>
      </c>
      <c r="BS538" s="48" t="e">
        <f>'935'!C538&lt;&gt;"VOID"</f>
        <v>#VALUE!</v>
      </c>
      <c r="BT538" s="33" t="e">
        <f>IF(BS538,(100/'11'!B$17*BD538*((1-'935'!I538)*'Charging rates'!B$51+'Charging rates'!B$63)),0)</f>
        <v>#VALUE!</v>
      </c>
      <c r="BU538" s="33" t="e">
        <f>100/'11'!B$17*BG538*('Charging rates'!B$51+'Charging rates'!B$63)</f>
        <v>#VALUE!</v>
      </c>
      <c r="BV538" s="33" t="e">
        <f>100/'11'!B$17*BE538*('Charging rates'!B$51+'Charging rates'!B$63)</f>
        <v>#VALUE!</v>
      </c>
      <c r="BW538" s="53" t="e">
        <f t="shared" si="131"/>
        <v>#VALUE!</v>
      </c>
      <c r="BX538" s="32" t="e">
        <f>AT538-('935'!T538*(1-'935'!X538/'11'!B$17))</f>
        <v>#VALUE!</v>
      </c>
      <c r="BY538" s="32">
        <f>0-IF(ISNUMBER(I538),INDEX('913'!$I$6:$I$1205,I538),0)-IF(ISNUMBER(J538),INDEX('913'!$I$6:$I$1205,J538),0)-IF(ISNUMBER(K538),INDEX('913'!$I$6:$I$1205,K538),0)-IF(ISNUMBER(L538),INDEX('913'!$I$6:$I$1205,L538),0)-IF(ISNUMBER(M538),INDEX('913'!$I$6:$I$1205,M538),0)-IF(ISNUMBER(N538),INDEX('913'!$I$6:$I$1205,N538),0)-IF(ISNUMBER(O538),INDEX('913'!$I$6:$I$1205,O538),0)-IF(ISNUMBER(P538),INDEX('913'!$I$6:$I$1205,P538),0)</f>
        <v>0</v>
      </c>
      <c r="BZ538" s="37">
        <f>IF(BY538=0,1,MAX(1,SQRT(BY538^2+(IF(ISNUMBER(I538),INDEX('913'!$J$6:$J$1205,I538),0)+IF(ISNUMBER(J538),INDEX('913'!$J$6:$J$1205,J538),0)+IF(ISNUMBER(K538),INDEX('913'!$J$6:$J$1205,K538),0)+IF(ISNUMBER(L538),INDEX('913'!$J$6:$J$1205,L538),0)+IF(ISNUMBER(M538),INDEX('913'!$J$6:$J$1205,M538),0)+IF(ISNUMBER(N538),INDEX('913'!$J$6:$J$1205,N538),0)+IF(ISNUMBER(O538),INDEX('913'!$J$6:$J$1205,O538),0)+IF(ISNUMBER(P538),INDEX('913'!$J$6:$J$1205,P538),0))^2)/BY538))</f>
        <v>1</v>
      </c>
      <c r="CA538" s="33" t="e">
        <f>100*AO538/'11'!B$17</f>
        <v>#VALUE!</v>
      </c>
      <c r="CB538" s="37" t="e">
        <f>100*(AP538*BZ538)/'11'!C$17</f>
        <v>#VALUE!</v>
      </c>
      <c r="CC538" s="37" t="e">
        <f t="shared" si="132"/>
        <v>#VALUE!</v>
      </c>
      <c r="CD538" s="33" t="e">
        <f t="shared" si="133"/>
        <v>#VALUE!</v>
      </c>
      <c r="CE538" s="54" t="e">
        <f>'11'!C$17-'935'!Y538</f>
        <v>#VALUE!</v>
      </c>
      <c r="CF538" s="37" t="e">
        <f>MAX('DNO totals'!B$312+0,MIN('935'!L538+0,'DNO totals'!B$304+0))</f>
        <v>#VALUE!</v>
      </c>
      <c r="CG538" s="37" t="e">
        <f>MAX('DNO totals'!C$312+0,MIN('935'!M538+0,'DNO totals'!C$304+0))</f>
        <v>#VALUE!</v>
      </c>
      <c r="CH538" s="37" t="e">
        <f>MAX('DNO totals'!D$312+0,MIN('935'!N538+0,'DNO totals'!D$304+0))</f>
        <v>#VALUE!</v>
      </c>
      <c r="CI538" s="37" t="e">
        <f>MAX('DNO totals'!E$312+0,MIN('935'!O538+0,'DNO totals'!E$304+0))</f>
        <v>#VALUE!</v>
      </c>
      <c r="CJ538" s="52" t="e">
        <f>MAX('DNO totals'!F$312+0,MIN('935'!P538+0,'DNO totals'!F$304+0))</f>
        <v>#VALUE!</v>
      </c>
      <c r="CK538" s="37" t="e">
        <f>IF('935'!$K538=1000,'Charging rates'!$C$38*$BH538/(1+'DNO totals'!$C$99)*$CF538,0)</f>
        <v>#VALUE!</v>
      </c>
      <c r="CL538" s="37" t="e">
        <f>IF(MOD('935'!$K538,1000)=100,'Charging rates'!$D$38*$BH538/(1+'DNO totals'!$D$99)*$CG538,0)</f>
        <v>#VALUE!</v>
      </c>
      <c r="CM538" s="37" t="e">
        <f>IF(MOD('935'!$K538,100)=10,'Charging rates'!$E$38*$BH538/(1+'DNO totals'!$E$99)*$CH538,0)</f>
        <v>#VALUE!</v>
      </c>
      <c r="CN538" s="37" t="e">
        <f>IF(AND(MOD('935'!$K538,10)&gt;0,MOD('935'!$K538,1000)&gt;1),'Charging rates'!$F$38*$BH538/(1+'DNO totals'!$F$99)*$CI538,0)</f>
        <v>#VALUE!</v>
      </c>
      <c r="CO538" s="37" t="e">
        <f>IF(MOD('935'!$K538,1000)=1,'Charging rates'!$G$38*$BH538/(1+'DNO totals'!$G$99)*$CJ538,0)</f>
        <v>#VALUE!</v>
      </c>
      <c r="CP538" s="52" t="e">
        <f t="shared" si="134"/>
        <v>#VALUE!</v>
      </c>
      <c r="CQ538" s="37" t="e">
        <f>IF('935'!$K538&gt;1000,'Charging rates'!$C$38*$AW538*$CF538,0)</f>
        <v>#VALUE!</v>
      </c>
      <c r="CR538" s="37" t="e">
        <f>IF(MOD('935'!$K538,1000)&gt;100,'Charging rates'!$D$38*$AW538*$CG538,0)</f>
        <v>#VALUE!</v>
      </c>
      <c r="CS538" s="37" t="e">
        <f>IF(MOD('935'!$K538,100)&gt;10,'Charging rates'!$E$38*$AW538*$CH538,0)</f>
        <v>#VALUE!</v>
      </c>
      <c r="CT538" s="52" t="e">
        <f t="shared" si="135"/>
        <v>#VALUE!</v>
      </c>
      <c r="CU538" s="33" t="e">
        <f>100*(AP538*'935'!Q538*BZ538)/'11'!B$17</f>
        <v>#VALUE!</v>
      </c>
      <c r="CV538" s="33" t="e">
        <f>100/'11'!B$17*'Charging rates'!B$10*AW538</f>
        <v>#VALUE!</v>
      </c>
      <c r="CW538" s="33" t="e">
        <f>IF(AT538=0,0,(1-BX538/AT538)*(CA538+IF('935'!Q538=0,0,(CB538*'935'!Q538*('11'!C$17-'935'!Y538)/('11'!B$17-'935'!X538)))))</f>
        <v>#VALUE!</v>
      </c>
      <c r="CX538" s="33" t="e">
        <f t="shared" si="136"/>
        <v>#VALUE!</v>
      </c>
      <c r="CY538" s="49" t="e">
        <f t="shared" si="137"/>
        <v>#VALUE!</v>
      </c>
      <c r="CZ538" s="32" t="e">
        <f>AT538*(Parameters!B$21+AU538)*IF('DNO totals'!B$323&lt;0,1,'935'!S538)</f>
        <v>#VALUE!</v>
      </c>
      <c r="DA538" s="52" t="e">
        <f>IF('DNO totals'!B$323&lt;0,1,'935'!S538)*(Parameters!B$21+AU538)</f>
        <v>#VALUE!</v>
      </c>
      <c r="DB538" s="37" t="e">
        <f>CX538+'Charging rates'!B$106*DA538*100/'11'!B$17</f>
        <v>#VALUE!</v>
      </c>
      <c r="DC538" s="37" t="e">
        <f>DB538+'Charging rates'!B$116*(Parameters!B$21+AU538)*100/'11'!B$17*IF('DNO totals'!B$323&lt;0,1,'935'!S538)</f>
        <v>#VALUE!</v>
      </c>
      <c r="DD538" s="37" t="e">
        <f>'Charging rates'!B$97*(CP538+CT538)*100/'11'!B$17</f>
        <v>#VALUE!</v>
      </c>
      <c r="DE538" s="33" t="e">
        <f>MAX(0-(CB538*AU538*'11'!C$17/'11'!B$17),DC538+DD538)</f>
        <v>#VALUE!</v>
      </c>
      <c r="DF538" s="37" t="e">
        <f>IF(BS538,IF(AU538=0,CC538,MAX(0,MIN(CC538,CC538+(DE538/'935'!Q538*('11'!B$17-'935'!X538)/('11'!C$17-'935'!Y538))))),0)</f>
        <v>#VALUE!</v>
      </c>
      <c r="DG538" s="33" t="e">
        <f t="shared" si="138"/>
        <v>#VALUE!</v>
      </c>
      <c r="DH538" s="53" t="e">
        <f t="shared" si="139"/>
        <v>#VALUE!</v>
      </c>
    </row>
    <row r="539" spans="1:112">
      <c r="A539" s="28">
        <v>439</v>
      </c>
      <c r="B539" s="47" t="e">
        <f>'935'!B539</f>
        <v>#VALUE!</v>
      </c>
      <c r="C539" s="48" t="e">
        <f>OR('935'!E539&lt;&gt;"VOID",'935'!F539&lt;&gt;"VOID",'935'!G539&lt;&gt;"VOID")</f>
        <v>#VALUE!</v>
      </c>
      <c r="D539" s="32" t="e">
        <f>IF('935'!D539="VOID",0,'935'!D539*(1-'935'!X539/'11'!B$17))</f>
        <v>#VALUE!</v>
      </c>
      <c r="E539" s="32" t="e">
        <f>IF('935'!E539="VOID",0,'935'!E539*(1-'935'!X539/'11'!B$17))</f>
        <v>#VALUE!</v>
      </c>
      <c r="F539" s="32" t="e">
        <f>IF('935'!F539="VOID",0,'935'!F539*(1-'935'!X539/'11'!B$17))</f>
        <v>#VALUE!</v>
      </c>
      <c r="G539" s="32" t="e">
        <f>IF('935'!G539="VOID",0,'935'!G539*(1-'935'!X539/'11'!B$17))</f>
        <v>#VALUE!</v>
      </c>
      <c r="H539" s="49" t="e">
        <f t="shared" si="120"/>
        <v>#VALUE!</v>
      </c>
      <c r="I539" s="50" t="e">
        <f>MATCH('935'!J539,'913'!$B$6:$B$1205,0)</f>
        <v>#VALUE!</v>
      </c>
      <c r="J539" s="50" t="e">
        <f>MATCH(INDEX('913'!$D$6:$D$1205,I539),'913'!$B$6:$B$1205,0)</f>
        <v>#VALUE!</v>
      </c>
      <c r="K539" s="50" t="e">
        <f>MATCH(INDEX('913'!$D$6:$D$1205,J539),'913'!$B$6:$B$1205,0)</f>
        <v>#VALUE!</v>
      </c>
      <c r="L539" s="50" t="e">
        <f>MATCH(INDEX('913'!$D$6:$D$1205,K539),'913'!$B$6:$B$1205,0)</f>
        <v>#VALUE!</v>
      </c>
      <c r="M539" s="50" t="e">
        <f>MATCH(INDEX('913'!$D$6:$D$1205,L539),'913'!$B$6:$B$1205,0)</f>
        <v>#VALUE!</v>
      </c>
      <c r="N539" s="50" t="e">
        <f>MATCH(INDEX('913'!$D$6:$D$1205,M539),'913'!$B$6:$B$1205,0)</f>
        <v>#VALUE!</v>
      </c>
      <c r="O539" s="50" t="e">
        <f>MATCH(INDEX('913'!$D$6:$D$1205,N539),'913'!$B$6:$B$1205,0)</f>
        <v>#VALUE!</v>
      </c>
      <c r="P539" s="51" t="e">
        <f>MATCH(INDEX('913'!$D$6:$D$1205,O539),'913'!$B$6:$B$1205,0)</f>
        <v>#VALUE!</v>
      </c>
      <c r="Q539" s="37">
        <f>IF(ISNUMBER(I539),MAX(0,INDEX('913'!$E$6:$E$1205,I539)),0)</f>
        <v>0</v>
      </c>
      <c r="R539" s="37">
        <f>IF(ISNUMBER(J539),MAX(0,INDEX('913'!$E$6:$E$1205,J539)),0)</f>
        <v>0</v>
      </c>
      <c r="S539" s="37">
        <f>IF(ISNUMBER(K539),MAX(0,INDEX('913'!$E$6:$E$1205,K539)),0)</f>
        <v>0</v>
      </c>
      <c r="T539" s="37">
        <f>IF(ISNUMBER(L539),MAX(0,INDEX('913'!$E$6:$E$1205,L539)),0)</f>
        <v>0</v>
      </c>
      <c r="U539" s="37">
        <f>IF(ISNUMBER(M539),MAX(0,INDEX('913'!$E$6:$E$1205,M539)),0)</f>
        <v>0</v>
      </c>
      <c r="V539" s="37">
        <f>IF(ISNUMBER(N539),MAX(0,INDEX('913'!$E$6:$E$1205,N539)),0)</f>
        <v>0</v>
      </c>
      <c r="W539" s="37">
        <f>IF(ISNUMBER(O539),MAX(0,INDEX('913'!$E$6:$E$1205,O539)),0)</f>
        <v>0</v>
      </c>
      <c r="X539" s="52">
        <f>IF(ISNUMBER(P539),MAX(0,INDEX('913'!$E$6:$E$1205,P539)),0)</f>
        <v>0</v>
      </c>
      <c r="Y539" s="37">
        <f>IF(ISNUMBER(I539),MAX(0,INDEX('913'!$F$6:$F$1205,I539)),0)</f>
        <v>0</v>
      </c>
      <c r="Z539" s="37">
        <f>IF(ISNUMBER(J539),MAX(0,INDEX('913'!$F$6:$F$1205,J539)),0)</f>
        <v>0</v>
      </c>
      <c r="AA539" s="37">
        <f>IF(ISNUMBER(K539),MAX(0,INDEX('913'!$F$6:$F$1205,K539)),0)</f>
        <v>0</v>
      </c>
      <c r="AB539" s="37">
        <f>IF(ISNUMBER(L539),MAX(0,INDEX('913'!$F$6:$F$1205,L539)),0)</f>
        <v>0</v>
      </c>
      <c r="AC539" s="37">
        <f>IF(ISNUMBER(M539),MAX(0,INDEX('913'!$F$6:$F$1205,M539)),0)</f>
        <v>0</v>
      </c>
      <c r="AD539" s="37">
        <f>IF(ISNUMBER(N539),MAX(0,INDEX('913'!$F$6:$F$1205,N539)),0)</f>
        <v>0</v>
      </c>
      <c r="AE539" s="37">
        <f>IF(ISNUMBER(O539),MAX(0,INDEX('913'!$F$6:$F$1205,O539)),0)</f>
        <v>0</v>
      </c>
      <c r="AF539" s="37">
        <f>IF(ISNUMBER(P539),MAX(0,INDEX('913'!$F$6:$F$1205,P539)),0)</f>
        <v>0</v>
      </c>
      <c r="AG539" s="32">
        <f>IF(ISNUMBER(I539),SQRT(INDEX('913'!$I$6:$I$1205,I539)^2+INDEX('913'!$J$6:$J$1205,I539)^2),0)</f>
        <v>0</v>
      </c>
      <c r="AH539" s="32">
        <f>IF(ISNUMBER(J539),SQRT(INDEX('913'!$I$6:$I$1205,J539)^2+INDEX('913'!$J$6:$J$1205,J539)^2),0)</f>
        <v>0</v>
      </c>
      <c r="AI539" s="32">
        <f>IF(ISNUMBER(K539),SQRT(INDEX('913'!$I$6:$I$1205,K539)^2+INDEX('913'!$J$6:$J$1205,K539)^2),0)</f>
        <v>0</v>
      </c>
      <c r="AJ539" s="32">
        <f>IF(ISNUMBER(L539),SQRT(INDEX('913'!$I$6:$I$1205,L539)^2+INDEX('913'!$J$6:$J$1205,L539)^2),0)</f>
        <v>0</v>
      </c>
      <c r="AK539" s="32">
        <f>IF(ISNUMBER(M539),SQRT(INDEX('913'!$I$6:$I$1205,M539)^2+INDEX('913'!$J$6:$J$1205,M539)^2),0)</f>
        <v>0</v>
      </c>
      <c r="AL539" s="32">
        <f>IF(ISNUMBER(N539),SQRT(INDEX('913'!$I$6:$I$1205,N539)^2+INDEX('913'!$J$6:$J$1205,N539)^2),0)</f>
        <v>0</v>
      </c>
      <c r="AM539" s="32">
        <f>IF(ISNUMBER(O539),SQRT(INDEX('913'!$I$6:$I$1205,O539)^2+INDEX('913'!$J$6:$J$1205,O539)^2),0)</f>
        <v>0</v>
      </c>
      <c r="AN539" s="49">
        <f>IF(ISNUMBER(P539),SQRT(INDEX('913'!$I$6:$I$1205,P539)^2+INDEX('913'!$J$6:$J$1205,P539)^2),0)</f>
        <v>0</v>
      </c>
      <c r="AO539" s="37">
        <f t="shared" si="121"/>
        <v>0</v>
      </c>
      <c r="AP539" s="37">
        <f t="shared" si="122"/>
        <v>0</v>
      </c>
      <c r="AQ539" s="33" t="e">
        <f>-100*'935'!W539*(AO539+AP539)/'11'!C$17</f>
        <v>#VALUE!</v>
      </c>
      <c r="AR539" s="37" t="e">
        <f t="shared" si="123"/>
        <v>#VALUE!</v>
      </c>
      <c r="AS539" s="52" t="e">
        <f t="shared" si="124"/>
        <v>#VALUE!</v>
      </c>
      <c r="AT539" s="32" t="e">
        <f>IF('935'!C539="VOID",0,('935'!C539*(1-'935'!X539/'11'!B$17)))</f>
        <v>#VALUE!</v>
      </c>
      <c r="AU539" s="52" t="e">
        <f>'935'!Q539*(1-'935'!Y539/'11'!C$17)/(1-'935'!X539/'11'!B$17)</f>
        <v>#VALUE!</v>
      </c>
      <c r="AV539" s="37" t="e">
        <f>INDEX('DNO totals'!$B$57:$G$57,IF('935'!K539,IF(MOD('935'!K539,1000),IF(MOD('935'!K539,100),IF(MOD('935'!K539,10),IF(MOD('935'!K539,1000)=1,6,5),4),3),2),1))</f>
        <v>#VALUE!</v>
      </c>
      <c r="AW539" s="52" t="e">
        <f t="shared" si="125"/>
        <v>#VALUE!</v>
      </c>
      <c r="AX539" s="32" t="e">
        <f>IF('935'!V539="VOID",0,'935'!V539*(1-'935'!X539/'11'!B$17))</f>
        <v>#VALUE!</v>
      </c>
      <c r="AY539" s="33" t="e">
        <f>IF(H539,-100*'Charging rates'!B$10/'11'!B$17*AX539/H539,0)</f>
        <v>#VALUE!</v>
      </c>
      <c r="AZ539" s="33" t="e">
        <f>IF(C539,'DNO totals'!B$41,0)</f>
        <v>#VALUE!</v>
      </c>
      <c r="BA539" s="33" t="e">
        <f t="shared" si="126"/>
        <v>#VALUE!</v>
      </c>
      <c r="BB539" s="33" t="e">
        <f t="shared" si="127"/>
        <v>#VALUE!</v>
      </c>
      <c r="BC539" s="53" t="e">
        <f t="shared" si="128"/>
        <v>#VALUE!</v>
      </c>
      <c r="BD539" s="32" t="e">
        <f>IF(AT539,'935'!H539*AT539/(AT539+D539+H539),0)</f>
        <v>#VALUE!</v>
      </c>
      <c r="BE539" s="32" t="e">
        <f>IF(H539,'935'!H539*H539/(AT539+D539+H539),0)</f>
        <v>#VALUE!</v>
      </c>
      <c r="BF539" s="32" t="e">
        <f>BD539*(1-'935'!X539/'11'!B$17)</f>
        <v>#VALUE!</v>
      </c>
      <c r="BG539" s="49" t="e">
        <f>BE539*(1-'935'!X539/'11'!B$17)</f>
        <v>#VALUE!</v>
      </c>
      <c r="BH539" s="52" t="e">
        <f>AV539*Parameters!B$6</f>
        <v>#VALUE!</v>
      </c>
      <c r="BI539" s="37" t="e">
        <f>IF('935'!$K539=1000,'Charging rates'!$C$38*$BH539/(1+'DNO totals'!$C$99)*'935'!$L539,0)</f>
        <v>#VALUE!</v>
      </c>
      <c r="BJ539" s="37" t="e">
        <f>IF(MOD('935'!$K539,1000)=100,'Charging rates'!$D$38*$BH539/(1+'DNO totals'!$D$99)*'935'!$M539,0)</f>
        <v>#VALUE!</v>
      </c>
      <c r="BK539" s="37" t="e">
        <f>IF(MOD('935'!$K539,100)=10,'Charging rates'!$E$38*$BH539/(1+'DNO totals'!$E$99)*'935'!$N539,0)</f>
        <v>#VALUE!</v>
      </c>
      <c r="BL539" s="37" t="e">
        <f>IF(AND(MOD('935'!$K539,10)&gt;0,MOD('935'!$K539,1000)&gt;1),'Charging rates'!$F$38*$BH539/(1+'DNO totals'!$F$99)*'935'!$O539,0)</f>
        <v>#VALUE!</v>
      </c>
      <c r="BM539" s="37" t="e">
        <f>IF(MOD('935'!$K539,1000)=1,'Charging rates'!$G$38*$BH539/(1+'DNO totals'!$G$99)*'935'!$P539,0)</f>
        <v>#VALUE!</v>
      </c>
      <c r="BN539" s="52" t="e">
        <f t="shared" si="129"/>
        <v>#VALUE!</v>
      </c>
      <c r="BO539" s="37" t="e">
        <f>IF('935'!$K539&gt;1000,'Charging rates'!$C$38*$AW539*'935'!$L539,0)</f>
        <v>#VALUE!</v>
      </c>
      <c r="BP539" s="37" t="e">
        <f>IF(MOD('935'!$K539,1000)&gt;100,'Charging rates'!$D$38*$AW539*'935'!$M539,0)</f>
        <v>#VALUE!</v>
      </c>
      <c r="BQ539" s="37" t="e">
        <f>IF(MOD('935'!$K539,100)&gt;10,'Charging rates'!$E$38*$AW539*'935'!$N539,0)</f>
        <v>#VALUE!</v>
      </c>
      <c r="BR539" s="52" t="e">
        <f t="shared" si="130"/>
        <v>#VALUE!</v>
      </c>
      <c r="BS539" s="48" t="e">
        <f>'935'!C539&lt;&gt;"VOID"</f>
        <v>#VALUE!</v>
      </c>
      <c r="BT539" s="33" t="e">
        <f>IF(BS539,(100/'11'!B$17*BD539*((1-'935'!I539)*'Charging rates'!B$51+'Charging rates'!B$63)),0)</f>
        <v>#VALUE!</v>
      </c>
      <c r="BU539" s="33" t="e">
        <f>100/'11'!B$17*BG539*('Charging rates'!B$51+'Charging rates'!B$63)</f>
        <v>#VALUE!</v>
      </c>
      <c r="BV539" s="33" t="e">
        <f>100/'11'!B$17*BE539*('Charging rates'!B$51+'Charging rates'!B$63)</f>
        <v>#VALUE!</v>
      </c>
      <c r="BW539" s="53" t="e">
        <f t="shared" si="131"/>
        <v>#VALUE!</v>
      </c>
      <c r="BX539" s="32" t="e">
        <f>AT539-('935'!T539*(1-'935'!X539/'11'!B$17))</f>
        <v>#VALUE!</v>
      </c>
      <c r="BY539" s="32">
        <f>0-IF(ISNUMBER(I539),INDEX('913'!$I$6:$I$1205,I539),0)-IF(ISNUMBER(J539),INDEX('913'!$I$6:$I$1205,J539),0)-IF(ISNUMBER(K539),INDEX('913'!$I$6:$I$1205,K539),0)-IF(ISNUMBER(L539),INDEX('913'!$I$6:$I$1205,L539),0)-IF(ISNUMBER(M539),INDEX('913'!$I$6:$I$1205,M539),0)-IF(ISNUMBER(N539),INDEX('913'!$I$6:$I$1205,N539),0)-IF(ISNUMBER(O539),INDEX('913'!$I$6:$I$1205,O539),0)-IF(ISNUMBER(P539),INDEX('913'!$I$6:$I$1205,P539),0)</f>
        <v>0</v>
      </c>
      <c r="BZ539" s="37">
        <f>IF(BY539=0,1,MAX(1,SQRT(BY539^2+(IF(ISNUMBER(I539),INDEX('913'!$J$6:$J$1205,I539),0)+IF(ISNUMBER(J539),INDEX('913'!$J$6:$J$1205,J539),0)+IF(ISNUMBER(K539),INDEX('913'!$J$6:$J$1205,K539),0)+IF(ISNUMBER(L539),INDEX('913'!$J$6:$J$1205,L539),0)+IF(ISNUMBER(M539),INDEX('913'!$J$6:$J$1205,M539),0)+IF(ISNUMBER(N539),INDEX('913'!$J$6:$J$1205,N539),0)+IF(ISNUMBER(O539),INDEX('913'!$J$6:$J$1205,O539),0)+IF(ISNUMBER(P539),INDEX('913'!$J$6:$J$1205,P539),0))^2)/BY539))</f>
        <v>1</v>
      </c>
      <c r="CA539" s="33" t="e">
        <f>100*AO539/'11'!B$17</f>
        <v>#VALUE!</v>
      </c>
      <c r="CB539" s="37" t="e">
        <f>100*(AP539*BZ539)/'11'!C$17</f>
        <v>#VALUE!</v>
      </c>
      <c r="CC539" s="37" t="e">
        <f t="shared" si="132"/>
        <v>#VALUE!</v>
      </c>
      <c r="CD539" s="33" t="e">
        <f t="shared" si="133"/>
        <v>#VALUE!</v>
      </c>
      <c r="CE539" s="54" t="e">
        <f>'11'!C$17-'935'!Y539</f>
        <v>#VALUE!</v>
      </c>
      <c r="CF539" s="37" t="e">
        <f>MAX('DNO totals'!B$312+0,MIN('935'!L539+0,'DNO totals'!B$304+0))</f>
        <v>#VALUE!</v>
      </c>
      <c r="CG539" s="37" t="e">
        <f>MAX('DNO totals'!C$312+0,MIN('935'!M539+0,'DNO totals'!C$304+0))</f>
        <v>#VALUE!</v>
      </c>
      <c r="CH539" s="37" t="e">
        <f>MAX('DNO totals'!D$312+0,MIN('935'!N539+0,'DNO totals'!D$304+0))</f>
        <v>#VALUE!</v>
      </c>
      <c r="CI539" s="37" t="e">
        <f>MAX('DNO totals'!E$312+0,MIN('935'!O539+0,'DNO totals'!E$304+0))</f>
        <v>#VALUE!</v>
      </c>
      <c r="CJ539" s="52" t="e">
        <f>MAX('DNO totals'!F$312+0,MIN('935'!P539+0,'DNO totals'!F$304+0))</f>
        <v>#VALUE!</v>
      </c>
      <c r="CK539" s="37" t="e">
        <f>IF('935'!$K539=1000,'Charging rates'!$C$38*$BH539/(1+'DNO totals'!$C$99)*$CF539,0)</f>
        <v>#VALUE!</v>
      </c>
      <c r="CL539" s="37" t="e">
        <f>IF(MOD('935'!$K539,1000)=100,'Charging rates'!$D$38*$BH539/(1+'DNO totals'!$D$99)*$CG539,0)</f>
        <v>#VALUE!</v>
      </c>
      <c r="CM539" s="37" t="e">
        <f>IF(MOD('935'!$K539,100)=10,'Charging rates'!$E$38*$BH539/(1+'DNO totals'!$E$99)*$CH539,0)</f>
        <v>#VALUE!</v>
      </c>
      <c r="CN539" s="37" t="e">
        <f>IF(AND(MOD('935'!$K539,10)&gt;0,MOD('935'!$K539,1000)&gt;1),'Charging rates'!$F$38*$BH539/(1+'DNO totals'!$F$99)*$CI539,0)</f>
        <v>#VALUE!</v>
      </c>
      <c r="CO539" s="37" t="e">
        <f>IF(MOD('935'!$K539,1000)=1,'Charging rates'!$G$38*$BH539/(1+'DNO totals'!$G$99)*$CJ539,0)</f>
        <v>#VALUE!</v>
      </c>
      <c r="CP539" s="52" t="e">
        <f t="shared" si="134"/>
        <v>#VALUE!</v>
      </c>
      <c r="CQ539" s="37" t="e">
        <f>IF('935'!$K539&gt;1000,'Charging rates'!$C$38*$AW539*$CF539,0)</f>
        <v>#VALUE!</v>
      </c>
      <c r="CR539" s="37" t="e">
        <f>IF(MOD('935'!$K539,1000)&gt;100,'Charging rates'!$D$38*$AW539*$CG539,0)</f>
        <v>#VALUE!</v>
      </c>
      <c r="CS539" s="37" t="e">
        <f>IF(MOD('935'!$K539,100)&gt;10,'Charging rates'!$E$38*$AW539*$CH539,0)</f>
        <v>#VALUE!</v>
      </c>
      <c r="CT539" s="52" t="e">
        <f t="shared" si="135"/>
        <v>#VALUE!</v>
      </c>
      <c r="CU539" s="33" t="e">
        <f>100*(AP539*'935'!Q539*BZ539)/'11'!B$17</f>
        <v>#VALUE!</v>
      </c>
      <c r="CV539" s="33" t="e">
        <f>100/'11'!B$17*'Charging rates'!B$10*AW539</f>
        <v>#VALUE!</v>
      </c>
      <c r="CW539" s="33" t="e">
        <f>IF(AT539=0,0,(1-BX539/AT539)*(CA539+IF('935'!Q539=0,0,(CB539*'935'!Q539*('11'!C$17-'935'!Y539)/('11'!B$17-'935'!X539)))))</f>
        <v>#VALUE!</v>
      </c>
      <c r="CX539" s="33" t="e">
        <f t="shared" si="136"/>
        <v>#VALUE!</v>
      </c>
      <c r="CY539" s="49" t="e">
        <f t="shared" si="137"/>
        <v>#VALUE!</v>
      </c>
      <c r="CZ539" s="32" t="e">
        <f>AT539*(Parameters!B$21+AU539)*IF('DNO totals'!B$323&lt;0,1,'935'!S539)</f>
        <v>#VALUE!</v>
      </c>
      <c r="DA539" s="52" t="e">
        <f>IF('DNO totals'!B$323&lt;0,1,'935'!S539)*(Parameters!B$21+AU539)</f>
        <v>#VALUE!</v>
      </c>
      <c r="DB539" s="37" t="e">
        <f>CX539+'Charging rates'!B$106*DA539*100/'11'!B$17</f>
        <v>#VALUE!</v>
      </c>
      <c r="DC539" s="37" t="e">
        <f>DB539+'Charging rates'!B$116*(Parameters!B$21+AU539)*100/'11'!B$17*IF('DNO totals'!B$323&lt;0,1,'935'!S539)</f>
        <v>#VALUE!</v>
      </c>
      <c r="DD539" s="37" t="e">
        <f>'Charging rates'!B$97*(CP539+CT539)*100/'11'!B$17</f>
        <v>#VALUE!</v>
      </c>
      <c r="DE539" s="33" t="e">
        <f>MAX(0-(CB539*AU539*'11'!C$17/'11'!B$17),DC539+DD539)</f>
        <v>#VALUE!</v>
      </c>
      <c r="DF539" s="37" t="e">
        <f>IF(BS539,IF(AU539=0,CC539,MAX(0,MIN(CC539,CC539+(DE539/'935'!Q539*('11'!B$17-'935'!X539)/('11'!C$17-'935'!Y539))))),0)</f>
        <v>#VALUE!</v>
      </c>
      <c r="DG539" s="33" t="e">
        <f t="shared" si="138"/>
        <v>#VALUE!</v>
      </c>
      <c r="DH539" s="53" t="e">
        <f t="shared" si="139"/>
        <v>#VALUE!</v>
      </c>
    </row>
    <row r="540" spans="1:112">
      <c r="A540" s="28">
        <v>440</v>
      </c>
      <c r="B540" s="47" t="e">
        <f>'935'!B540</f>
        <v>#VALUE!</v>
      </c>
      <c r="C540" s="48" t="e">
        <f>OR('935'!E540&lt;&gt;"VOID",'935'!F540&lt;&gt;"VOID",'935'!G540&lt;&gt;"VOID")</f>
        <v>#VALUE!</v>
      </c>
      <c r="D540" s="32" t="e">
        <f>IF('935'!D540="VOID",0,'935'!D540*(1-'935'!X540/'11'!B$17))</f>
        <v>#VALUE!</v>
      </c>
      <c r="E540" s="32" t="e">
        <f>IF('935'!E540="VOID",0,'935'!E540*(1-'935'!X540/'11'!B$17))</f>
        <v>#VALUE!</v>
      </c>
      <c r="F540" s="32" t="e">
        <f>IF('935'!F540="VOID",0,'935'!F540*(1-'935'!X540/'11'!B$17))</f>
        <v>#VALUE!</v>
      </c>
      <c r="G540" s="32" t="e">
        <f>IF('935'!G540="VOID",0,'935'!G540*(1-'935'!X540/'11'!B$17))</f>
        <v>#VALUE!</v>
      </c>
      <c r="H540" s="49" t="e">
        <f t="shared" si="120"/>
        <v>#VALUE!</v>
      </c>
      <c r="I540" s="50" t="e">
        <f>MATCH('935'!J540,'913'!$B$6:$B$1205,0)</f>
        <v>#VALUE!</v>
      </c>
      <c r="J540" s="50" t="e">
        <f>MATCH(INDEX('913'!$D$6:$D$1205,I540),'913'!$B$6:$B$1205,0)</f>
        <v>#VALUE!</v>
      </c>
      <c r="K540" s="50" t="e">
        <f>MATCH(INDEX('913'!$D$6:$D$1205,J540),'913'!$B$6:$B$1205,0)</f>
        <v>#VALUE!</v>
      </c>
      <c r="L540" s="50" t="e">
        <f>MATCH(INDEX('913'!$D$6:$D$1205,K540),'913'!$B$6:$B$1205,0)</f>
        <v>#VALUE!</v>
      </c>
      <c r="M540" s="50" t="e">
        <f>MATCH(INDEX('913'!$D$6:$D$1205,L540),'913'!$B$6:$B$1205,0)</f>
        <v>#VALUE!</v>
      </c>
      <c r="N540" s="50" t="e">
        <f>MATCH(INDEX('913'!$D$6:$D$1205,M540),'913'!$B$6:$B$1205,0)</f>
        <v>#VALUE!</v>
      </c>
      <c r="O540" s="50" t="e">
        <f>MATCH(INDEX('913'!$D$6:$D$1205,N540),'913'!$B$6:$B$1205,0)</f>
        <v>#VALUE!</v>
      </c>
      <c r="P540" s="51" t="e">
        <f>MATCH(INDEX('913'!$D$6:$D$1205,O540),'913'!$B$6:$B$1205,0)</f>
        <v>#VALUE!</v>
      </c>
      <c r="Q540" s="37">
        <f>IF(ISNUMBER(I540),MAX(0,INDEX('913'!$E$6:$E$1205,I540)),0)</f>
        <v>0</v>
      </c>
      <c r="R540" s="37">
        <f>IF(ISNUMBER(J540),MAX(0,INDEX('913'!$E$6:$E$1205,J540)),0)</f>
        <v>0</v>
      </c>
      <c r="S540" s="37">
        <f>IF(ISNUMBER(K540),MAX(0,INDEX('913'!$E$6:$E$1205,K540)),0)</f>
        <v>0</v>
      </c>
      <c r="T540" s="37">
        <f>IF(ISNUMBER(L540),MAX(0,INDEX('913'!$E$6:$E$1205,L540)),0)</f>
        <v>0</v>
      </c>
      <c r="U540" s="37">
        <f>IF(ISNUMBER(M540),MAX(0,INDEX('913'!$E$6:$E$1205,M540)),0)</f>
        <v>0</v>
      </c>
      <c r="V540" s="37">
        <f>IF(ISNUMBER(N540),MAX(0,INDEX('913'!$E$6:$E$1205,N540)),0)</f>
        <v>0</v>
      </c>
      <c r="W540" s="37">
        <f>IF(ISNUMBER(O540),MAX(0,INDEX('913'!$E$6:$E$1205,O540)),0)</f>
        <v>0</v>
      </c>
      <c r="X540" s="52">
        <f>IF(ISNUMBER(P540),MAX(0,INDEX('913'!$E$6:$E$1205,P540)),0)</f>
        <v>0</v>
      </c>
      <c r="Y540" s="37">
        <f>IF(ISNUMBER(I540),MAX(0,INDEX('913'!$F$6:$F$1205,I540)),0)</f>
        <v>0</v>
      </c>
      <c r="Z540" s="37">
        <f>IF(ISNUMBER(J540),MAX(0,INDEX('913'!$F$6:$F$1205,J540)),0)</f>
        <v>0</v>
      </c>
      <c r="AA540" s="37">
        <f>IF(ISNUMBER(K540),MAX(0,INDEX('913'!$F$6:$F$1205,K540)),0)</f>
        <v>0</v>
      </c>
      <c r="AB540" s="37">
        <f>IF(ISNUMBER(L540),MAX(0,INDEX('913'!$F$6:$F$1205,L540)),0)</f>
        <v>0</v>
      </c>
      <c r="AC540" s="37">
        <f>IF(ISNUMBER(M540),MAX(0,INDEX('913'!$F$6:$F$1205,M540)),0)</f>
        <v>0</v>
      </c>
      <c r="AD540" s="37">
        <f>IF(ISNUMBER(N540),MAX(0,INDEX('913'!$F$6:$F$1205,N540)),0)</f>
        <v>0</v>
      </c>
      <c r="AE540" s="37">
        <f>IF(ISNUMBER(O540),MAX(0,INDEX('913'!$F$6:$F$1205,O540)),0)</f>
        <v>0</v>
      </c>
      <c r="AF540" s="37">
        <f>IF(ISNUMBER(P540),MAX(0,INDEX('913'!$F$6:$F$1205,P540)),0)</f>
        <v>0</v>
      </c>
      <c r="AG540" s="32">
        <f>IF(ISNUMBER(I540),SQRT(INDEX('913'!$I$6:$I$1205,I540)^2+INDEX('913'!$J$6:$J$1205,I540)^2),0)</f>
        <v>0</v>
      </c>
      <c r="AH540" s="32">
        <f>IF(ISNUMBER(J540),SQRT(INDEX('913'!$I$6:$I$1205,J540)^2+INDEX('913'!$J$6:$J$1205,J540)^2),0)</f>
        <v>0</v>
      </c>
      <c r="AI540" s="32">
        <f>IF(ISNUMBER(K540),SQRT(INDEX('913'!$I$6:$I$1205,K540)^2+INDEX('913'!$J$6:$J$1205,K540)^2),0)</f>
        <v>0</v>
      </c>
      <c r="AJ540" s="32">
        <f>IF(ISNUMBER(L540),SQRT(INDEX('913'!$I$6:$I$1205,L540)^2+INDEX('913'!$J$6:$J$1205,L540)^2),0)</f>
        <v>0</v>
      </c>
      <c r="AK540" s="32">
        <f>IF(ISNUMBER(M540),SQRT(INDEX('913'!$I$6:$I$1205,M540)^2+INDEX('913'!$J$6:$J$1205,M540)^2),0)</f>
        <v>0</v>
      </c>
      <c r="AL540" s="32">
        <f>IF(ISNUMBER(N540),SQRT(INDEX('913'!$I$6:$I$1205,N540)^2+INDEX('913'!$J$6:$J$1205,N540)^2),0)</f>
        <v>0</v>
      </c>
      <c r="AM540" s="32">
        <f>IF(ISNUMBER(O540),SQRT(INDEX('913'!$I$6:$I$1205,O540)^2+INDEX('913'!$J$6:$J$1205,O540)^2),0)</f>
        <v>0</v>
      </c>
      <c r="AN540" s="49">
        <f>IF(ISNUMBER(P540),SQRT(INDEX('913'!$I$6:$I$1205,P540)^2+INDEX('913'!$J$6:$J$1205,P540)^2),0)</f>
        <v>0</v>
      </c>
      <c r="AO540" s="37">
        <f t="shared" si="121"/>
        <v>0</v>
      </c>
      <c r="AP540" s="37">
        <f t="shared" si="122"/>
        <v>0</v>
      </c>
      <c r="AQ540" s="33" t="e">
        <f>-100*'935'!W540*(AO540+AP540)/'11'!C$17</f>
        <v>#VALUE!</v>
      </c>
      <c r="AR540" s="37" t="e">
        <f t="shared" si="123"/>
        <v>#VALUE!</v>
      </c>
      <c r="AS540" s="52" t="e">
        <f t="shared" si="124"/>
        <v>#VALUE!</v>
      </c>
      <c r="AT540" s="32" t="e">
        <f>IF('935'!C540="VOID",0,('935'!C540*(1-'935'!X540/'11'!B$17)))</f>
        <v>#VALUE!</v>
      </c>
      <c r="AU540" s="52" t="e">
        <f>'935'!Q540*(1-'935'!Y540/'11'!C$17)/(1-'935'!X540/'11'!B$17)</f>
        <v>#VALUE!</v>
      </c>
      <c r="AV540" s="37" t="e">
        <f>INDEX('DNO totals'!$B$57:$G$57,IF('935'!K540,IF(MOD('935'!K540,1000),IF(MOD('935'!K540,100),IF(MOD('935'!K540,10),IF(MOD('935'!K540,1000)=1,6,5),4),3),2),1))</f>
        <v>#VALUE!</v>
      </c>
      <c r="AW540" s="52" t="e">
        <f t="shared" si="125"/>
        <v>#VALUE!</v>
      </c>
      <c r="AX540" s="32" t="e">
        <f>IF('935'!V540="VOID",0,'935'!V540*(1-'935'!X540/'11'!B$17))</f>
        <v>#VALUE!</v>
      </c>
      <c r="AY540" s="33" t="e">
        <f>IF(H540,-100*'Charging rates'!B$10/'11'!B$17*AX540/H540,0)</f>
        <v>#VALUE!</v>
      </c>
      <c r="AZ540" s="33" t="e">
        <f>IF(C540,'DNO totals'!B$41,0)</f>
        <v>#VALUE!</v>
      </c>
      <c r="BA540" s="33" t="e">
        <f t="shared" si="126"/>
        <v>#VALUE!</v>
      </c>
      <c r="BB540" s="33" t="e">
        <f t="shared" si="127"/>
        <v>#VALUE!</v>
      </c>
      <c r="BC540" s="53" t="e">
        <f t="shared" si="128"/>
        <v>#VALUE!</v>
      </c>
      <c r="BD540" s="32" t="e">
        <f>IF(AT540,'935'!H540*AT540/(AT540+D540+H540),0)</f>
        <v>#VALUE!</v>
      </c>
      <c r="BE540" s="32" t="e">
        <f>IF(H540,'935'!H540*H540/(AT540+D540+H540),0)</f>
        <v>#VALUE!</v>
      </c>
      <c r="BF540" s="32" t="e">
        <f>BD540*(1-'935'!X540/'11'!B$17)</f>
        <v>#VALUE!</v>
      </c>
      <c r="BG540" s="49" t="e">
        <f>BE540*(1-'935'!X540/'11'!B$17)</f>
        <v>#VALUE!</v>
      </c>
      <c r="BH540" s="52" t="e">
        <f>AV540*Parameters!B$6</f>
        <v>#VALUE!</v>
      </c>
      <c r="BI540" s="37" t="e">
        <f>IF('935'!$K540=1000,'Charging rates'!$C$38*$BH540/(1+'DNO totals'!$C$99)*'935'!$L540,0)</f>
        <v>#VALUE!</v>
      </c>
      <c r="BJ540" s="37" t="e">
        <f>IF(MOD('935'!$K540,1000)=100,'Charging rates'!$D$38*$BH540/(1+'DNO totals'!$D$99)*'935'!$M540,0)</f>
        <v>#VALUE!</v>
      </c>
      <c r="BK540" s="37" t="e">
        <f>IF(MOD('935'!$K540,100)=10,'Charging rates'!$E$38*$BH540/(1+'DNO totals'!$E$99)*'935'!$N540,0)</f>
        <v>#VALUE!</v>
      </c>
      <c r="BL540" s="37" t="e">
        <f>IF(AND(MOD('935'!$K540,10)&gt;0,MOD('935'!$K540,1000)&gt;1),'Charging rates'!$F$38*$BH540/(1+'DNO totals'!$F$99)*'935'!$O540,0)</f>
        <v>#VALUE!</v>
      </c>
      <c r="BM540" s="37" t="e">
        <f>IF(MOD('935'!$K540,1000)=1,'Charging rates'!$G$38*$BH540/(1+'DNO totals'!$G$99)*'935'!$P540,0)</f>
        <v>#VALUE!</v>
      </c>
      <c r="BN540" s="52" t="e">
        <f t="shared" si="129"/>
        <v>#VALUE!</v>
      </c>
      <c r="BO540" s="37" t="e">
        <f>IF('935'!$K540&gt;1000,'Charging rates'!$C$38*$AW540*'935'!$L540,0)</f>
        <v>#VALUE!</v>
      </c>
      <c r="BP540" s="37" t="e">
        <f>IF(MOD('935'!$K540,1000)&gt;100,'Charging rates'!$D$38*$AW540*'935'!$M540,0)</f>
        <v>#VALUE!</v>
      </c>
      <c r="BQ540" s="37" t="e">
        <f>IF(MOD('935'!$K540,100)&gt;10,'Charging rates'!$E$38*$AW540*'935'!$N540,0)</f>
        <v>#VALUE!</v>
      </c>
      <c r="BR540" s="52" t="e">
        <f t="shared" si="130"/>
        <v>#VALUE!</v>
      </c>
      <c r="BS540" s="48" t="e">
        <f>'935'!C540&lt;&gt;"VOID"</f>
        <v>#VALUE!</v>
      </c>
      <c r="BT540" s="33" t="e">
        <f>IF(BS540,(100/'11'!B$17*BD540*((1-'935'!I540)*'Charging rates'!B$51+'Charging rates'!B$63)),0)</f>
        <v>#VALUE!</v>
      </c>
      <c r="BU540" s="33" t="e">
        <f>100/'11'!B$17*BG540*('Charging rates'!B$51+'Charging rates'!B$63)</f>
        <v>#VALUE!</v>
      </c>
      <c r="BV540" s="33" t="e">
        <f>100/'11'!B$17*BE540*('Charging rates'!B$51+'Charging rates'!B$63)</f>
        <v>#VALUE!</v>
      </c>
      <c r="BW540" s="53" t="e">
        <f t="shared" si="131"/>
        <v>#VALUE!</v>
      </c>
      <c r="BX540" s="32" t="e">
        <f>AT540-('935'!T540*(1-'935'!X540/'11'!B$17))</f>
        <v>#VALUE!</v>
      </c>
      <c r="BY540" s="32">
        <f>0-IF(ISNUMBER(I540),INDEX('913'!$I$6:$I$1205,I540),0)-IF(ISNUMBER(J540),INDEX('913'!$I$6:$I$1205,J540),0)-IF(ISNUMBER(K540),INDEX('913'!$I$6:$I$1205,K540),0)-IF(ISNUMBER(L540),INDEX('913'!$I$6:$I$1205,L540),0)-IF(ISNUMBER(M540),INDEX('913'!$I$6:$I$1205,M540),0)-IF(ISNUMBER(N540),INDEX('913'!$I$6:$I$1205,N540),0)-IF(ISNUMBER(O540),INDEX('913'!$I$6:$I$1205,O540),0)-IF(ISNUMBER(P540),INDEX('913'!$I$6:$I$1205,P540),0)</f>
        <v>0</v>
      </c>
      <c r="BZ540" s="37">
        <f>IF(BY540=0,1,MAX(1,SQRT(BY540^2+(IF(ISNUMBER(I540),INDEX('913'!$J$6:$J$1205,I540),0)+IF(ISNUMBER(J540),INDEX('913'!$J$6:$J$1205,J540),0)+IF(ISNUMBER(K540),INDEX('913'!$J$6:$J$1205,K540),0)+IF(ISNUMBER(L540),INDEX('913'!$J$6:$J$1205,L540),0)+IF(ISNUMBER(M540),INDEX('913'!$J$6:$J$1205,M540),0)+IF(ISNUMBER(N540),INDEX('913'!$J$6:$J$1205,N540),0)+IF(ISNUMBER(O540),INDEX('913'!$J$6:$J$1205,O540),0)+IF(ISNUMBER(P540),INDEX('913'!$J$6:$J$1205,P540),0))^2)/BY540))</f>
        <v>1</v>
      </c>
      <c r="CA540" s="33" t="e">
        <f>100*AO540/'11'!B$17</f>
        <v>#VALUE!</v>
      </c>
      <c r="CB540" s="37" t="e">
        <f>100*(AP540*BZ540)/'11'!C$17</f>
        <v>#VALUE!</v>
      </c>
      <c r="CC540" s="37" t="e">
        <f t="shared" si="132"/>
        <v>#VALUE!</v>
      </c>
      <c r="CD540" s="33" t="e">
        <f t="shared" si="133"/>
        <v>#VALUE!</v>
      </c>
      <c r="CE540" s="54" t="e">
        <f>'11'!C$17-'935'!Y540</f>
        <v>#VALUE!</v>
      </c>
      <c r="CF540" s="37" t="e">
        <f>MAX('DNO totals'!B$312+0,MIN('935'!L540+0,'DNO totals'!B$304+0))</f>
        <v>#VALUE!</v>
      </c>
      <c r="CG540" s="37" t="e">
        <f>MAX('DNO totals'!C$312+0,MIN('935'!M540+0,'DNO totals'!C$304+0))</f>
        <v>#VALUE!</v>
      </c>
      <c r="CH540" s="37" t="e">
        <f>MAX('DNO totals'!D$312+0,MIN('935'!N540+0,'DNO totals'!D$304+0))</f>
        <v>#VALUE!</v>
      </c>
      <c r="CI540" s="37" t="e">
        <f>MAX('DNO totals'!E$312+0,MIN('935'!O540+0,'DNO totals'!E$304+0))</f>
        <v>#VALUE!</v>
      </c>
      <c r="CJ540" s="52" t="e">
        <f>MAX('DNO totals'!F$312+0,MIN('935'!P540+0,'DNO totals'!F$304+0))</f>
        <v>#VALUE!</v>
      </c>
      <c r="CK540" s="37" t="e">
        <f>IF('935'!$K540=1000,'Charging rates'!$C$38*$BH540/(1+'DNO totals'!$C$99)*$CF540,0)</f>
        <v>#VALUE!</v>
      </c>
      <c r="CL540" s="37" t="e">
        <f>IF(MOD('935'!$K540,1000)=100,'Charging rates'!$D$38*$BH540/(1+'DNO totals'!$D$99)*$CG540,0)</f>
        <v>#VALUE!</v>
      </c>
      <c r="CM540" s="37" t="e">
        <f>IF(MOD('935'!$K540,100)=10,'Charging rates'!$E$38*$BH540/(1+'DNO totals'!$E$99)*$CH540,0)</f>
        <v>#VALUE!</v>
      </c>
      <c r="CN540" s="37" t="e">
        <f>IF(AND(MOD('935'!$K540,10)&gt;0,MOD('935'!$K540,1000)&gt;1),'Charging rates'!$F$38*$BH540/(1+'DNO totals'!$F$99)*$CI540,0)</f>
        <v>#VALUE!</v>
      </c>
      <c r="CO540" s="37" t="e">
        <f>IF(MOD('935'!$K540,1000)=1,'Charging rates'!$G$38*$BH540/(1+'DNO totals'!$G$99)*$CJ540,0)</f>
        <v>#VALUE!</v>
      </c>
      <c r="CP540" s="52" t="e">
        <f t="shared" si="134"/>
        <v>#VALUE!</v>
      </c>
      <c r="CQ540" s="37" t="e">
        <f>IF('935'!$K540&gt;1000,'Charging rates'!$C$38*$AW540*$CF540,0)</f>
        <v>#VALUE!</v>
      </c>
      <c r="CR540" s="37" t="e">
        <f>IF(MOD('935'!$K540,1000)&gt;100,'Charging rates'!$D$38*$AW540*$CG540,0)</f>
        <v>#VALUE!</v>
      </c>
      <c r="CS540" s="37" t="e">
        <f>IF(MOD('935'!$K540,100)&gt;10,'Charging rates'!$E$38*$AW540*$CH540,0)</f>
        <v>#VALUE!</v>
      </c>
      <c r="CT540" s="52" t="e">
        <f t="shared" si="135"/>
        <v>#VALUE!</v>
      </c>
      <c r="CU540" s="33" t="e">
        <f>100*(AP540*'935'!Q540*BZ540)/'11'!B$17</f>
        <v>#VALUE!</v>
      </c>
      <c r="CV540" s="33" t="e">
        <f>100/'11'!B$17*'Charging rates'!B$10*AW540</f>
        <v>#VALUE!</v>
      </c>
      <c r="CW540" s="33" t="e">
        <f>IF(AT540=0,0,(1-BX540/AT540)*(CA540+IF('935'!Q540=0,0,(CB540*'935'!Q540*('11'!C$17-'935'!Y540)/('11'!B$17-'935'!X540)))))</f>
        <v>#VALUE!</v>
      </c>
      <c r="CX540" s="33" t="e">
        <f t="shared" si="136"/>
        <v>#VALUE!</v>
      </c>
      <c r="CY540" s="49" t="e">
        <f t="shared" si="137"/>
        <v>#VALUE!</v>
      </c>
      <c r="CZ540" s="32" t="e">
        <f>AT540*(Parameters!B$21+AU540)*IF('DNO totals'!B$323&lt;0,1,'935'!S540)</f>
        <v>#VALUE!</v>
      </c>
      <c r="DA540" s="52" t="e">
        <f>IF('DNO totals'!B$323&lt;0,1,'935'!S540)*(Parameters!B$21+AU540)</f>
        <v>#VALUE!</v>
      </c>
      <c r="DB540" s="37" t="e">
        <f>CX540+'Charging rates'!B$106*DA540*100/'11'!B$17</f>
        <v>#VALUE!</v>
      </c>
      <c r="DC540" s="37" t="e">
        <f>DB540+'Charging rates'!B$116*(Parameters!B$21+AU540)*100/'11'!B$17*IF('DNO totals'!B$323&lt;0,1,'935'!S540)</f>
        <v>#VALUE!</v>
      </c>
      <c r="DD540" s="37" t="e">
        <f>'Charging rates'!B$97*(CP540+CT540)*100/'11'!B$17</f>
        <v>#VALUE!</v>
      </c>
      <c r="DE540" s="33" t="e">
        <f>MAX(0-(CB540*AU540*'11'!C$17/'11'!B$17),DC540+DD540)</f>
        <v>#VALUE!</v>
      </c>
      <c r="DF540" s="37" t="e">
        <f>IF(BS540,IF(AU540=0,CC540,MAX(0,MIN(CC540,CC540+(DE540/'935'!Q540*('11'!B$17-'935'!X540)/('11'!C$17-'935'!Y540))))),0)</f>
        <v>#VALUE!</v>
      </c>
      <c r="DG540" s="33" t="e">
        <f t="shared" si="138"/>
        <v>#VALUE!</v>
      </c>
      <c r="DH540" s="53" t="e">
        <f t="shared" si="139"/>
        <v>#VALUE!</v>
      </c>
    </row>
    <row r="541" spans="1:112">
      <c r="A541" s="28">
        <v>441</v>
      </c>
      <c r="B541" s="47" t="e">
        <f>'935'!B541</f>
        <v>#VALUE!</v>
      </c>
      <c r="C541" s="48" t="e">
        <f>OR('935'!E541&lt;&gt;"VOID",'935'!F541&lt;&gt;"VOID",'935'!G541&lt;&gt;"VOID")</f>
        <v>#VALUE!</v>
      </c>
      <c r="D541" s="32" t="e">
        <f>IF('935'!D541="VOID",0,'935'!D541*(1-'935'!X541/'11'!B$17))</f>
        <v>#VALUE!</v>
      </c>
      <c r="E541" s="32" t="e">
        <f>IF('935'!E541="VOID",0,'935'!E541*(1-'935'!X541/'11'!B$17))</f>
        <v>#VALUE!</v>
      </c>
      <c r="F541" s="32" t="e">
        <f>IF('935'!F541="VOID",0,'935'!F541*(1-'935'!X541/'11'!B$17))</f>
        <v>#VALUE!</v>
      </c>
      <c r="G541" s="32" t="e">
        <f>IF('935'!G541="VOID",0,'935'!G541*(1-'935'!X541/'11'!B$17))</f>
        <v>#VALUE!</v>
      </c>
      <c r="H541" s="49" t="e">
        <f t="shared" si="120"/>
        <v>#VALUE!</v>
      </c>
      <c r="I541" s="50" t="e">
        <f>MATCH('935'!J541,'913'!$B$6:$B$1205,0)</f>
        <v>#VALUE!</v>
      </c>
      <c r="J541" s="50" t="e">
        <f>MATCH(INDEX('913'!$D$6:$D$1205,I541),'913'!$B$6:$B$1205,0)</f>
        <v>#VALUE!</v>
      </c>
      <c r="K541" s="50" t="e">
        <f>MATCH(INDEX('913'!$D$6:$D$1205,J541),'913'!$B$6:$B$1205,0)</f>
        <v>#VALUE!</v>
      </c>
      <c r="L541" s="50" t="e">
        <f>MATCH(INDEX('913'!$D$6:$D$1205,K541),'913'!$B$6:$B$1205,0)</f>
        <v>#VALUE!</v>
      </c>
      <c r="M541" s="50" t="e">
        <f>MATCH(INDEX('913'!$D$6:$D$1205,L541),'913'!$B$6:$B$1205,0)</f>
        <v>#VALUE!</v>
      </c>
      <c r="N541" s="50" t="e">
        <f>MATCH(INDEX('913'!$D$6:$D$1205,M541),'913'!$B$6:$B$1205,0)</f>
        <v>#VALUE!</v>
      </c>
      <c r="O541" s="50" t="e">
        <f>MATCH(INDEX('913'!$D$6:$D$1205,N541),'913'!$B$6:$B$1205,0)</f>
        <v>#VALUE!</v>
      </c>
      <c r="P541" s="51" t="e">
        <f>MATCH(INDEX('913'!$D$6:$D$1205,O541),'913'!$B$6:$B$1205,0)</f>
        <v>#VALUE!</v>
      </c>
      <c r="Q541" s="37">
        <f>IF(ISNUMBER(I541),MAX(0,INDEX('913'!$E$6:$E$1205,I541)),0)</f>
        <v>0</v>
      </c>
      <c r="R541" s="37">
        <f>IF(ISNUMBER(J541),MAX(0,INDEX('913'!$E$6:$E$1205,J541)),0)</f>
        <v>0</v>
      </c>
      <c r="S541" s="37">
        <f>IF(ISNUMBER(K541),MAX(0,INDEX('913'!$E$6:$E$1205,K541)),0)</f>
        <v>0</v>
      </c>
      <c r="T541" s="37">
        <f>IF(ISNUMBER(L541),MAX(0,INDEX('913'!$E$6:$E$1205,L541)),0)</f>
        <v>0</v>
      </c>
      <c r="U541" s="37">
        <f>IF(ISNUMBER(M541),MAX(0,INDEX('913'!$E$6:$E$1205,M541)),0)</f>
        <v>0</v>
      </c>
      <c r="V541" s="37">
        <f>IF(ISNUMBER(N541),MAX(0,INDEX('913'!$E$6:$E$1205,N541)),0)</f>
        <v>0</v>
      </c>
      <c r="W541" s="37">
        <f>IF(ISNUMBER(O541),MAX(0,INDEX('913'!$E$6:$E$1205,O541)),0)</f>
        <v>0</v>
      </c>
      <c r="X541" s="52">
        <f>IF(ISNUMBER(P541),MAX(0,INDEX('913'!$E$6:$E$1205,P541)),0)</f>
        <v>0</v>
      </c>
      <c r="Y541" s="37">
        <f>IF(ISNUMBER(I541),MAX(0,INDEX('913'!$F$6:$F$1205,I541)),0)</f>
        <v>0</v>
      </c>
      <c r="Z541" s="37">
        <f>IF(ISNUMBER(J541),MAX(0,INDEX('913'!$F$6:$F$1205,J541)),0)</f>
        <v>0</v>
      </c>
      <c r="AA541" s="37">
        <f>IF(ISNUMBER(K541),MAX(0,INDEX('913'!$F$6:$F$1205,K541)),0)</f>
        <v>0</v>
      </c>
      <c r="AB541" s="37">
        <f>IF(ISNUMBER(L541),MAX(0,INDEX('913'!$F$6:$F$1205,L541)),0)</f>
        <v>0</v>
      </c>
      <c r="AC541" s="37">
        <f>IF(ISNUMBER(M541),MAX(0,INDEX('913'!$F$6:$F$1205,M541)),0)</f>
        <v>0</v>
      </c>
      <c r="AD541" s="37">
        <f>IF(ISNUMBER(N541),MAX(0,INDEX('913'!$F$6:$F$1205,N541)),0)</f>
        <v>0</v>
      </c>
      <c r="AE541" s="37">
        <f>IF(ISNUMBER(O541),MAX(0,INDEX('913'!$F$6:$F$1205,O541)),0)</f>
        <v>0</v>
      </c>
      <c r="AF541" s="37">
        <f>IF(ISNUMBER(P541),MAX(0,INDEX('913'!$F$6:$F$1205,P541)),0)</f>
        <v>0</v>
      </c>
      <c r="AG541" s="32">
        <f>IF(ISNUMBER(I541),SQRT(INDEX('913'!$I$6:$I$1205,I541)^2+INDEX('913'!$J$6:$J$1205,I541)^2),0)</f>
        <v>0</v>
      </c>
      <c r="AH541" s="32">
        <f>IF(ISNUMBER(J541),SQRT(INDEX('913'!$I$6:$I$1205,J541)^2+INDEX('913'!$J$6:$J$1205,J541)^2),0)</f>
        <v>0</v>
      </c>
      <c r="AI541" s="32">
        <f>IF(ISNUMBER(K541),SQRT(INDEX('913'!$I$6:$I$1205,K541)^2+INDEX('913'!$J$6:$J$1205,K541)^2),0)</f>
        <v>0</v>
      </c>
      <c r="AJ541" s="32">
        <f>IF(ISNUMBER(L541),SQRT(INDEX('913'!$I$6:$I$1205,L541)^2+INDEX('913'!$J$6:$J$1205,L541)^2),0)</f>
        <v>0</v>
      </c>
      <c r="AK541" s="32">
        <f>IF(ISNUMBER(M541),SQRT(INDEX('913'!$I$6:$I$1205,M541)^2+INDEX('913'!$J$6:$J$1205,M541)^2),0)</f>
        <v>0</v>
      </c>
      <c r="AL541" s="32">
        <f>IF(ISNUMBER(N541),SQRT(INDEX('913'!$I$6:$I$1205,N541)^2+INDEX('913'!$J$6:$J$1205,N541)^2),0)</f>
        <v>0</v>
      </c>
      <c r="AM541" s="32">
        <f>IF(ISNUMBER(O541),SQRT(INDEX('913'!$I$6:$I$1205,O541)^2+INDEX('913'!$J$6:$J$1205,O541)^2),0)</f>
        <v>0</v>
      </c>
      <c r="AN541" s="49">
        <f>IF(ISNUMBER(P541),SQRT(INDEX('913'!$I$6:$I$1205,P541)^2+INDEX('913'!$J$6:$J$1205,P541)^2),0)</f>
        <v>0</v>
      </c>
      <c r="AO541" s="37">
        <f t="shared" si="121"/>
        <v>0</v>
      </c>
      <c r="AP541" s="37">
        <f t="shared" si="122"/>
        <v>0</v>
      </c>
      <c r="AQ541" s="33" t="e">
        <f>-100*'935'!W541*(AO541+AP541)/'11'!C$17</f>
        <v>#VALUE!</v>
      </c>
      <c r="AR541" s="37" t="e">
        <f t="shared" si="123"/>
        <v>#VALUE!</v>
      </c>
      <c r="AS541" s="52" t="e">
        <f t="shared" si="124"/>
        <v>#VALUE!</v>
      </c>
      <c r="AT541" s="32" t="e">
        <f>IF('935'!C541="VOID",0,('935'!C541*(1-'935'!X541/'11'!B$17)))</f>
        <v>#VALUE!</v>
      </c>
      <c r="AU541" s="52" t="e">
        <f>'935'!Q541*(1-'935'!Y541/'11'!C$17)/(1-'935'!X541/'11'!B$17)</f>
        <v>#VALUE!</v>
      </c>
      <c r="AV541" s="37" t="e">
        <f>INDEX('DNO totals'!$B$57:$G$57,IF('935'!K541,IF(MOD('935'!K541,1000),IF(MOD('935'!K541,100),IF(MOD('935'!K541,10),IF(MOD('935'!K541,1000)=1,6,5),4),3),2),1))</f>
        <v>#VALUE!</v>
      </c>
      <c r="AW541" s="52" t="e">
        <f t="shared" si="125"/>
        <v>#VALUE!</v>
      </c>
      <c r="AX541" s="32" t="e">
        <f>IF('935'!V541="VOID",0,'935'!V541*(1-'935'!X541/'11'!B$17))</f>
        <v>#VALUE!</v>
      </c>
      <c r="AY541" s="33" t="e">
        <f>IF(H541,-100*'Charging rates'!B$10/'11'!B$17*AX541/H541,0)</f>
        <v>#VALUE!</v>
      </c>
      <c r="AZ541" s="33" t="e">
        <f>IF(C541,'DNO totals'!B$41,0)</f>
        <v>#VALUE!</v>
      </c>
      <c r="BA541" s="33" t="e">
        <f t="shared" si="126"/>
        <v>#VALUE!</v>
      </c>
      <c r="BB541" s="33" t="e">
        <f t="shared" si="127"/>
        <v>#VALUE!</v>
      </c>
      <c r="BC541" s="53" t="e">
        <f t="shared" si="128"/>
        <v>#VALUE!</v>
      </c>
      <c r="BD541" s="32" t="e">
        <f>IF(AT541,'935'!H541*AT541/(AT541+D541+H541),0)</f>
        <v>#VALUE!</v>
      </c>
      <c r="BE541" s="32" t="e">
        <f>IF(H541,'935'!H541*H541/(AT541+D541+H541),0)</f>
        <v>#VALUE!</v>
      </c>
      <c r="BF541" s="32" t="e">
        <f>BD541*(1-'935'!X541/'11'!B$17)</f>
        <v>#VALUE!</v>
      </c>
      <c r="BG541" s="49" t="e">
        <f>BE541*(1-'935'!X541/'11'!B$17)</f>
        <v>#VALUE!</v>
      </c>
      <c r="BH541" s="52" t="e">
        <f>AV541*Parameters!B$6</f>
        <v>#VALUE!</v>
      </c>
      <c r="BI541" s="37" t="e">
        <f>IF('935'!$K541=1000,'Charging rates'!$C$38*$BH541/(1+'DNO totals'!$C$99)*'935'!$L541,0)</f>
        <v>#VALUE!</v>
      </c>
      <c r="BJ541" s="37" t="e">
        <f>IF(MOD('935'!$K541,1000)=100,'Charging rates'!$D$38*$BH541/(1+'DNO totals'!$D$99)*'935'!$M541,0)</f>
        <v>#VALUE!</v>
      </c>
      <c r="BK541" s="37" t="e">
        <f>IF(MOD('935'!$K541,100)=10,'Charging rates'!$E$38*$BH541/(1+'DNO totals'!$E$99)*'935'!$N541,0)</f>
        <v>#VALUE!</v>
      </c>
      <c r="BL541" s="37" t="e">
        <f>IF(AND(MOD('935'!$K541,10)&gt;0,MOD('935'!$K541,1000)&gt;1),'Charging rates'!$F$38*$BH541/(1+'DNO totals'!$F$99)*'935'!$O541,0)</f>
        <v>#VALUE!</v>
      </c>
      <c r="BM541" s="37" t="e">
        <f>IF(MOD('935'!$K541,1000)=1,'Charging rates'!$G$38*$BH541/(1+'DNO totals'!$G$99)*'935'!$P541,0)</f>
        <v>#VALUE!</v>
      </c>
      <c r="BN541" s="52" t="e">
        <f t="shared" si="129"/>
        <v>#VALUE!</v>
      </c>
      <c r="BO541" s="37" t="e">
        <f>IF('935'!$K541&gt;1000,'Charging rates'!$C$38*$AW541*'935'!$L541,0)</f>
        <v>#VALUE!</v>
      </c>
      <c r="BP541" s="37" t="e">
        <f>IF(MOD('935'!$K541,1000)&gt;100,'Charging rates'!$D$38*$AW541*'935'!$M541,0)</f>
        <v>#VALUE!</v>
      </c>
      <c r="BQ541" s="37" t="e">
        <f>IF(MOD('935'!$K541,100)&gt;10,'Charging rates'!$E$38*$AW541*'935'!$N541,0)</f>
        <v>#VALUE!</v>
      </c>
      <c r="BR541" s="52" t="e">
        <f t="shared" si="130"/>
        <v>#VALUE!</v>
      </c>
      <c r="BS541" s="48" t="e">
        <f>'935'!C541&lt;&gt;"VOID"</f>
        <v>#VALUE!</v>
      </c>
      <c r="BT541" s="33" t="e">
        <f>IF(BS541,(100/'11'!B$17*BD541*((1-'935'!I541)*'Charging rates'!B$51+'Charging rates'!B$63)),0)</f>
        <v>#VALUE!</v>
      </c>
      <c r="BU541" s="33" t="e">
        <f>100/'11'!B$17*BG541*('Charging rates'!B$51+'Charging rates'!B$63)</f>
        <v>#VALUE!</v>
      </c>
      <c r="BV541" s="33" t="e">
        <f>100/'11'!B$17*BE541*('Charging rates'!B$51+'Charging rates'!B$63)</f>
        <v>#VALUE!</v>
      </c>
      <c r="BW541" s="53" t="e">
        <f t="shared" si="131"/>
        <v>#VALUE!</v>
      </c>
      <c r="BX541" s="32" t="e">
        <f>AT541-('935'!T541*(1-'935'!X541/'11'!B$17))</f>
        <v>#VALUE!</v>
      </c>
      <c r="BY541" s="32">
        <f>0-IF(ISNUMBER(I541),INDEX('913'!$I$6:$I$1205,I541),0)-IF(ISNUMBER(J541),INDEX('913'!$I$6:$I$1205,J541),0)-IF(ISNUMBER(K541),INDEX('913'!$I$6:$I$1205,K541),0)-IF(ISNUMBER(L541),INDEX('913'!$I$6:$I$1205,L541),0)-IF(ISNUMBER(M541),INDEX('913'!$I$6:$I$1205,M541),0)-IF(ISNUMBER(N541),INDEX('913'!$I$6:$I$1205,N541),0)-IF(ISNUMBER(O541),INDEX('913'!$I$6:$I$1205,O541),0)-IF(ISNUMBER(P541),INDEX('913'!$I$6:$I$1205,P541),0)</f>
        <v>0</v>
      </c>
      <c r="BZ541" s="37">
        <f>IF(BY541=0,1,MAX(1,SQRT(BY541^2+(IF(ISNUMBER(I541),INDEX('913'!$J$6:$J$1205,I541),0)+IF(ISNUMBER(J541),INDEX('913'!$J$6:$J$1205,J541),0)+IF(ISNUMBER(K541),INDEX('913'!$J$6:$J$1205,K541),0)+IF(ISNUMBER(L541),INDEX('913'!$J$6:$J$1205,L541),0)+IF(ISNUMBER(M541),INDEX('913'!$J$6:$J$1205,M541),0)+IF(ISNUMBER(N541),INDEX('913'!$J$6:$J$1205,N541),0)+IF(ISNUMBER(O541),INDEX('913'!$J$6:$J$1205,O541),0)+IF(ISNUMBER(P541),INDEX('913'!$J$6:$J$1205,P541),0))^2)/BY541))</f>
        <v>1</v>
      </c>
      <c r="CA541" s="33" t="e">
        <f>100*AO541/'11'!B$17</f>
        <v>#VALUE!</v>
      </c>
      <c r="CB541" s="37" t="e">
        <f>100*(AP541*BZ541)/'11'!C$17</f>
        <v>#VALUE!</v>
      </c>
      <c r="CC541" s="37" t="e">
        <f t="shared" si="132"/>
        <v>#VALUE!</v>
      </c>
      <c r="CD541" s="33" t="e">
        <f t="shared" si="133"/>
        <v>#VALUE!</v>
      </c>
      <c r="CE541" s="54" t="e">
        <f>'11'!C$17-'935'!Y541</f>
        <v>#VALUE!</v>
      </c>
      <c r="CF541" s="37" t="e">
        <f>MAX('DNO totals'!B$312+0,MIN('935'!L541+0,'DNO totals'!B$304+0))</f>
        <v>#VALUE!</v>
      </c>
      <c r="CG541" s="37" t="e">
        <f>MAX('DNO totals'!C$312+0,MIN('935'!M541+0,'DNO totals'!C$304+0))</f>
        <v>#VALUE!</v>
      </c>
      <c r="CH541" s="37" t="e">
        <f>MAX('DNO totals'!D$312+0,MIN('935'!N541+0,'DNO totals'!D$304+0))</f>
        <v>#VALUE!</v>
      </c>
      <c r="CI541" s="37" t="e">
        <f>MAX('DNO totals'!E$312+0,MIN('935'!O541+0,'DNO totals'!E$304+0))</f>
        <v>#VALUE!</v>
      </c>
      <c r="CJ541" s="52" t="e">
        <f>MAX('DNO totals'!F$312+0,MIN('935'!P541+0,'DNO totals'!F$304+0))</f>
        <v>#VALUE!</v>
      </c>
      <c r="CK541" s="37" t="e">
        <f>IF('935'!$K541=1000,'Charging rates'!$C$38*$BH541/(1+'DNO totals'!$C$99)*$CF541,0)</f>
        <v>#VALUE!</v>
      </c>
      <c r="CL541" s="37" t="e">
        <f>IF(MOD('935'!$K541,1000)=100,'Charging rates'!$D$38*$BH541/(1+'DNO totals'!$D$99)*$CG541,0)</f>
        <v>#VALUE!</v>
      </c>
      <c r="CM541" s="37" t="e">
        <f>IF(MOD('935'!$K541,100)=10,'Charging rates'!$E$38*$BH541/(1+'DNO totals'!$E$99)*$CH541,0)</f>
        <v>#VALUE!</v>
      </c>
      <c r="CN541" s="37" t="e">
        <f>IF(AND(MOD('935'!$K541,10)&gt;0,MOD('935'!$K541,1000)&gt;1),'Charging rates'!$F$38*$BH541/(1+'DNO totals'!$F$99)*$CI541,0)</f>
        <v>#VALUE!</v>
      </c>
      <c r="CO541" s="37" t="e">
        <f>IF(MOD('935'!$K541,1000)=1,'Charging rates'!$G$38*$BH541/(1+'DNO totals'!$G$99)*$CJ541,0)</f>
        <v>#VALUE!</v>
      </c>
      <c r="CP541" s="52" t="e">
        <f t="shared" si="134"/>
        <v>#VALUE!</v>
      </c>
      <c r="CQ541" s="37" t="e">
        <f>IF('935'!$K541&gt;1000,'Charging rates'!$C$38*$AW541*$CF541,0)</f>
        <v>#VALUE!</v>
      </c>
      <c r="CR541" s="37" t="e">
        <f>IF(MOD('935'!$K541,1000)&gt;100,'Charging rates'!$D$38*$AW541*$CG541,0)</f>
        <v>#VALUE!</v>
      </c>
      <c r="CS541" s="37" t="e">
        <f>IF(MOD('935'!$K541,100)&gt;10,'Charging rates'!$E$38*$AW541*$CH541,0)</f>
        <v>#VALUE!</v>
      </c>
      <c r="CT541" s="52" t="e">
        <f t="shared" si="135"/>
        <v>#VALUE!</v>
      </c>
      <c r="CU541" s="33" t="e">
        <f>100*(AP541*'935'!Q541*BZ541)/'11'!B$17</f>
        <v>#VALUE!</v>
      </c>
      <c r="CV541" s="33" t="e">
        <f>100/'11'!B$17*'Charging rates'!B$10*AW541</f>
        <v>#VALUE!</v>
      </c>
      <c r="CW541" s="33" t="e">
        <f>IF(AT541=0,0,(1-BX541/AT541)*(CA541+IF('935'!Q541=0,0,(CB541*'935'!Q541*('11'!C$17-'935'!Y541)/('11'!B$17-'935'!X541)))))</f>
        <v>#VALUE!</v>
      </c>
      <c r="CX541" s="33" t="e">
        <f t="shared" si="136"/>
        <v>#VALUE!</v>
      </c>
      <c r="CY541" s="49" t="e">
        <f t="shared" si="137"/>
        <v>#VALUE!</v>
      </c>
      <c r="CZ541" s="32" t="e">
        <f>AT541*(Parameters!B$21+AU541)*IF('DNO totals'!B$323&lt;0,1,'935'!S541)</f>
        <v>#VALUE!</v>
      </c>
      <c r="DA541" s="52" t="e">
        <f>IF('DNO totals'!B$323&lt;0,1,'935'!S541)*(Parameters!B$21+AU541)</f>
        <v>#VALUE!</v>
      </c>
      <c r="DB541" s="37" t="e">
        <f>CX541+'Charging rates'!B$106*DA541*100/'11'!B$17</f>
        <v>#VALUE!</v>
      </c>
      <c r="DC541" s="37" t="e">
        <f>DB541+'Charging rates'!B$116*(Parameters!B$21+AU541)*100/'11'!B$17*IF('DNO totals'!B$323&lt;0,1,'935'!S541)</f>
        <v>#VALUE!</v>
      </c>
      <c r="DD541" s="37" t="e">
        <f>'Charging rates'!B$97*(CP541+CT541)*100/'11'!B$17</f>
        <v>#VALUE!</v>
      </c>
      <c r="DE541" s="33" t="e">
        <f>MAX(0-(CB541*AU541*'11'!C$17/'11'!B$17),DC541+DD541)</f>
        <v>#VALUE!</v>
      </c>
      <c r="DF541" s="37" t="e">
        <f>IF(BS541,IF(AU541=0,CC541,MAX(0,MIN(CC541,CC541+(DE541/'935'!Q541*('11'!B$17-'935'!X541)/('11'!C$17-'935'!Y541))))),0)</f>
        <v>#VALUE!</v>
      </c>
      <c r="DG541" s="33" t="e">
        <f t="shared" si="138"/>
        <v>#VALUE!</v>
      </c>
      <c r="DH541" s="53" t="e">
        <f t="shared" si="139"/>
        <v>#VALUE!</v>
      </c>
    </row>
    <row r="542" spans="1:112">
      <c r="A542" s="28">
        <v>442</v>
      </c>
      <c r="B542" s="47" t="e">
        <f>'935'!B542</f>
        <v>#VALUE!</v>
      </c>
      <c r="C542" s="48" t="e">
        <f>OR('935'!E542&lt;&gt;"VOID",'935'!F542&lt;&gt;"VOID",'935'!G542&lt;&gt;"VOID")</f>
        <v>#VALUE!</v>
      </c>
      <c r="D542" s="32" t="e">
        <f>IF('935'!D542="VOID",0,'935'!D542*(1-'935'!X542/'11'!B$17))</f>
        <v>#VALUE!</v>
      </c>
      <c r="E542" s="32" t="e">
        <f>IF('935'!E542="VOID",0,'935'!E542*(1-'935'!X542/'11'!B$17))</f>
        <v>#VALUE!</v>
      </c>
      <c r="F542" s="32" t="e">
        <f>IF('935'!F542="VOID",0,'935'!F542*(1-'935'!X542/'11'!B$17))</f>
        <v>#VALUE!</v>
      </c>
      <c r="G542" s="32" t="e">
        <f>IF('935'!G542="VOID",0,'935'!G542*(1-'935'!X542/'11'!B$17))</f>
        <v>#VALUE!</v>
      </c>
      <c r="H542" s="49" t="e">
        <f t="shared" si="120"/>
        <v>#VALUE!</v>
      </c>
      <c r="I542" s="50" t="e">
        <f>MATCH('935'!J542,'913'!$B$6:$B$1205,0)</f>
        <v>#VALUE!</v>
      </c>
      <c r="J542" s="50" t="e">
        <f>MATCH(INDEX('913'!$D$6:$D$1205,I542),'913'!$B$6:$B$1205,0)</f>
        <v>#VALUE!</v>
      </c>
      <c r="K542" s="50" t="e">
        <f>MATCH(INDEX('913'!$D$6:$D$1205,J542),'913'!$B$6:$B$1205,0)</f>
        <v>#VALUE!</v>
      </c>
      <c r="L542" s="50" t="e">
        <f>MATCH(INDEX('913'!$D$6:$D$1205,K542),'913'!$B$6:$B$1205,0)</f>
        <v>#VALUE!</v>
      </c>
      <c r="M542" s="50" t="e">
        <f>MATCH(INDEX('913'!$D$6:$D$1205,L542),'913'!$B$6:$B$1205,0)</f>
        <v>#VALUE!</v>
      </c>
      <c r="N542" s="50" t="e">
        <f>MATCH(INDEX('913'!$D$6:$D$1205,M542),'913'!$B$6:$B$1205,0)</f>
        <v>#VALUE!</v>
      </c>
      <c r="O542" s="50" t="e">
        <f>MATCH(INDEX('913'!$D$6:$D$1205,N542),'913'!$B$6:$B$1205,0)</f>
        <v>#VALUE!</v>
      </c>
      <c r="P542" s="51" t="e">
        <f>MATCH(INDEX('913'!$D$6:$D$1205,O542),'913'!$B$6:$B$1205,0)</f>
        <v>#VALUE!</v>
      </c>
      <c r="Q542" s="37">
        <f>IF(ISNUMBER(I542),MAX(0,INDEX('913'!$E$6:$E$1205,I542)),0)</f>
        <v>0</v>
      </c>
      <c r="R542" s="37">
        <f>IF(ISNUMBER(J542),MAX(0,INDEX('913'!$E$6:$E$1205,J542)),0)</f>
        <v>0</v>
      </c>
      <c r="S542" s="37">
        <f>IF(ISNUMBER(K542),MAX(0,INDEX('913'!$E$6:$E$1205,K542)),0)</f>
        <v>0</v>
      </c>
      <c r="T542" s="37">
        <f>IF(ISNUMBER(L542),MAX(0,INDEX('913'!$E$6:$E$1205,L542)),0)</f>
        <v>0</v>
      </c>
      <c r="U542" s="37">
        <f>IF(ISNUMBER(M542),MAX(0,INDEX('913'!$E$6:$E$1205,M542)),0)</f>
        <v>0</v>
      </c>
      <c r="V542" s="37">
        <f>IF(ISNUMBER(N542),MAX(0,INDEX('913'!$E$6:$E$1205,N542)),0)</f>
        <v>0</v>
      </c>
      <c r="W542" s="37">
        <f>IF(ISNUMBER(O542),MAX(0,INDEX('913'!$E$6:$E$1205,O542)),0)</f>
        <v>0</v>
      </c>
      <c r="X542" s="52">
        <f>IF(ISNUMBER(P542),MAX(0,INDEX('913'!$E$6:$E$1205,P542)),0)</f>
        <v>0</v>
      </c>
      <c r="Y542" s="37">
        <f>IF(ISNUMBER(I542),MAX(0,INDEX('913'!$F$6:$F$1205,I542)),0)</f>
        <v>0</v>
      </c>
      <c r="Z542" s="37">
        <f>IF(ISNUMBER(J542),MAX(0,INDEX('913'!$F$6:$F$1205,J542)),0)</f>
        <v>0</v>
      </c>
      <c r="AA542" s="37">
        <f>IF(ISNUMBER(K542),MAX(0,INDEX('913'!$F$6:$F$1205,K542)),0)</f>
        <v>0</v>
      </c>
      <c r="AB542" s="37">
        <f>IF(ISNUMBER(L542),MAX(0,INDEX('913'!$F$6:$F$1205,L542)),0)</f>
        <v>0</v>
      </c>
      <c r="AC542" s="37">
        <f>IF(ISNUMBER(M542),MAX(0,INDEX('913'!$F$6:$F$1205,M542)),0)</f>
        <v>0</v>
      </c>
      <c r="AD542" s="37">
        <f>IF(ISNUMBER(N542),MAX(0,INDEX('913'!$F$6:$F$1205,N542)),0)</f>
        <v>0</v>
      </c>
      <c r="AE542" s="37">
        <f>IF(ISNUMBER(O542),MAX(0,INDEX('913'!$F$6:$F$1205,O542)),0)</f>
        <v>0</v>
      </c>
      <c r="AF542" s="37">
        <f>IF(ISNUMBER(P542),MAX(0,INDEX('913'!$F$6:$F$1205,P542)),0)</f>
        <v>0</v>
      </c>
      <c r="AG542" s="32">
        <f>IF(ISNUMBER(I542),SQRT(INDEX('913'!$I$6:$I$1205,I542)^2+INDEX('913'!$J$6:$J$1205,I542)^2),0)</f>
        <v>0</v>
      </c>
      <c r="AH542" s="32">
        <f>IF(ISNUMBER(J542),SQRT(INDEX('913'!$I$6:$I$1205,J542)^2+INDEX('913'!$J$6:$J$1205,J542)^2),0)</f>
        <v>0</v>
      </c>
      <c r="AI542" s="32">
        <f>IF(ISNUMBER(K542),SQRT(INDEX('913'!$I$6:$I$1205,K542)^2+INDEX('913'!$J$6:$J$1205,K542)^2),0)</f>
        <v>0</v>
      </c>
      <c r="AJ542" s="32">
        <f>IF(ISNUMBER(L542),SQRT(INDEX('913'!$I$6:$I$1205,L542)^2+INDEX('913'!$J$6:$J$1205,L542)^2),0)</f>
        <v>0</v>
      </c>
      <c r="AK542" s="32">
        <f>IF(ISNUMBER(M542),SQRT(INDEX('913'!$I$6:$I$1205,M542)^2+INDEX('913'!$J$6:$J$1205,M542)^2),0)</f>
        <v>0</v>
      </c>
      <c r="AL542" s="32">
        <f>IF(ISNUMBER(N542),SQRT(INDEX('913'!$I$6:$I$1205,N542)^2+INDEX('913'!$J$6:$J$1205,N542)^2),0)</f>
        <v>0</v>
      </c>
      <c r="AM542" s="32">
        <f>IF(ISNUMBER(O542),SQRT(INDEX('913'!$I$6:$I$1205,O542)^2+INDEX('913'!$J$6:$J$1205,O542)^2),0)</f>
        <v>0</v>
      </c>
      <c r="AN542" s="49">
        <f>IF(ISNUMBER(P542),SQRT(INDEX('913'!$I$6:$I$1205,P542)^2+INDEX('913'!$J$6:$J$1205,P542)^2),0)</f>
        <v>0</v>
      </c>
      <c r="AO542" s="37">
        <f t="shared" si="121"/>
        <v>0</v>
      </c>
      <c r="AP542" s="37">
        <f t="shared" si="122"/>
        <v>0</v>
      </c>
      <c r="AQ542" s="33" t="e">
        <f>-100*'935'!W542*(AO542+AP542)/'11'!C$17</f>
        <v>#VALUE!</v>
      </c>
      <c r="AR542" s="37" t="e">
        <f t="shared" si="123"/>
        <v>#VALUE!</v>
      </c>
      <c r="AS542" s="52" t="e">
        <f t="shared" si="124"/>
        <v>#VALUE!</v>
      </c>
      <c r="AT542" s="32" t="e">
        <f>IF('935'!C542="VOID",0,('935'!C542*(1-'935'!X542/'11'!B$17)))</f>
        <v>#VALUE!</v>
      </c>
      <c r="AU542" s="52" t="e">
        <f>'935'!Q542*(1-'935'!Y542/'11'!C$17)/(1-'935'!X542/'11'!B$17)</f>
        <v>#VALUE!</v>
      </c>
      <c r="AV542" s="37" t="e">
        <f>INDEX('DNO totals'!$B$57:$G$57,IF('935'!K542,IF(MOD('935'!K542,1000),IF(MOD('935'!K542,100),IF(MOD('935'!K542,10),IF(MOD('935'!K542,1000)=1,6,5),4),3),2),1))</f>
        <v>#VALUE!</v>
      </c>
      <c r="AW542" s="52" t="e">
        <f t="shared" si="125"/>
        <v>#VALUE!</v>
      </c>
      <c r="AX542" s="32" t="e">
        <f>IF('935'!V542="VOID",0,'935'!V542*(1-'935'!X542/'11'!B$17))</f>
        <v>#VALUE!</v>
      </c>
      <c r="AY542" s="33" t="e">
        <f>IF(H542,-100*'Charging rates'!B$10/'11'!B$17*AX542/H542,0)</f>
        <v>#VALUE!</v>
      </c>
      <c r="AZ542" s="33" t="e">
        <f>IF(C542,'DNO totals'!B$41,0)</f>
        <v>#VALUE!</v>
      </c>
      <c r="BA542" s="33" t="e">
        <f t="shared" si="126"/>
        <v>#VALUE!</v>
      </c>
      <c r="BB542" s="33" t="e">
        <f t="shared" si="127"/>
        <v>#VALUE!</v>
      </c>
      <c r="BC542" s="53" t="e">
        <f t="shared" si="128"/>
        <v>#VALUE!</v>
      </c>
      <c r="BD542" s="32" t="e">
        <f>IF(AT542,'935'!H542*AT542/(AT542+D542+H542),0)</f>
        <v>#VALUE!</v>
      </c>
      <c r="BE542" s="32" t="e">
        <f>IF(H542,'935'!H542*H542/(AT542+D542+H542),0)</f>
        <v>#VALUE!</v>
      </c>
      <c r="BF542" s="32" t="e">
        <f>BD542*(1-'935'!X542/'11'!B$17)</f>
        <v>#VALUE!</v>
      </c>
      <c r="BG542" s="49" t="e">
        <f>BE542*(1-'935'!X542/'11'!B$17)</f>
        <v>#VALUE!</v>
      </c>
      <c r="BH542" s="52" t="e">
        <f>AV542*Parameters!B$6</f>
        <v>#VALUE!</v>
      </c>
      <c r="BI542" s="37" t="e">
        <f>IF('935'!$K542=1000,'Charging rates'!$C$38*$BH542/(1+'DNO totals'!$C$99)*'935'!$L542,0)</f>
        <v>#VALUE!</v>
      </c>
      <c r="BJ542" s="37" t="e">
        <f>IF(MOD('935'!$K542,1000)=100,'Charging rates'!$D$38*$BH542/(1+'DNO totals'!$D$99)*'935'!$M542,0)</f>
        <v>#VALUE!</v>
      </c>
      <c r="BK542" s="37" t="e">
        <f>IF(MOD('935'!$K542,100)=10,'Charging rates'!$E$38*$BH542/(1+'DNO totals'!$E$99)*'935'!$N542,0)</f>
        <v>#VALUE!</v>
      </c>
      <c r="BL542" s="37" t="e">
        <f>IF(AND(MOD('935'!$K542,10)&gt;0,MOD('935'!$K542,1000)&gt;1),'Charging rates'!$F$38*$BH542/(1+'DNO totals'!$F$99)*'935'!$O542,0)</f>
        <v>#VALUE!</v>
      </c>
      <c r="BM542" s="37" t="e">
        <f>IF(MOD('935'!$K542,1000)=1,'Charging rates'!$G$38*$BH542/(1+'DNO totals'!$G$99)*'935'!$P542,0)</f>
        <v>#VALUE!</v>
      </c>
      <c r="BN542" s="52" t="e">
        <f t="shared" si="129"/>
        <v>#VALUE!</v>
      </c>
      <c r="BO542" s="37" t="e">
        <f>IF('935'!$K542&gt;1000,'Charging rates'!$C$38*$AW542*'935'!$L542,0)</f>
        <v>#VALUE!</v>
      </c>
      <c r="BP542" s="37" t="e">
        <f>IF(MOD('935'!$K542,1000)&gt;100,'Charging rates'!$D$38*$AW542*'935'!$M542,0)</f>
        <v>#VALUE!</v>
      </c>
      <c r="BQ542" s="37" t="e">
        <f>IF(MOD('935'!$K542,100)&gt;10,'Charging rates'!$E$38*$AW542*'935'!$N542,0)</f>
        <v>#VALUE!</v>
      </c>
      <c r="BR542" s="52" t="e">
        <f t="shared" si="130"/>
        <v>#VALUE!</v>
      </c>
      <c r="BS542" s="48" t="e">
        <f>'935'!C542&lt;&gt;"VOID"</f>
        <v>#VALUE!</v>
      </c>
      <c r="BT542" s="33" t="e">
        <f>IF(BS542,(100/'11'!B$17*BD542*((1-'935'!I542)*'Charging rates'!B$51+'Charging rates'!B$63)),0)</f>
        <v>#VALUE!</v>
      </c>
      <c r="BU542" s="33" t="e">
        <f>100/'11'!B$17*BG542*('Charging rates'!B$51+'Charging rates'!B$63)</f>
        <v>#VALUE!</v>
      </c>
      <c r="BV542" s="33" t="e">
        <f>100/'11'!B$17*BE542*('Charging rates'!B$51+'Charging rates'!B$63)</f>
        <v>#VALUE!</v>
      </c>
      <c r="BW542" s="53" t="e">
        <f t="shared" si="131"/>
        <v>#VALUE!</v>
      </c>
      <c r="BX542" s="32" t="e">
        <f>AT542-('935'!T542*(1-'935'!X542/'11'!B$17))</f>
        <v>#VALUE!</v>
      </c>
      <c r="BY542" s="32">
        <f>0-IF(ISNUMBER(I542),INDEX('913'!$I$6:$I$1205,I542),0)-IF(ISNUMBER(J542),INDEX('913'!$I$6:$I$1205,J542),0)-IF(ISNUMBER(K542),INDEX('913'!$I$6:$I$1205,K542),0)-IF(ISNUMBER(L542),INDEX('913'!$I$6:$I$1205,L542),0)-IF(ISNUMBER(M542),INDEX('913'!$I$6:$I$1205,M542),0)-IF(ISNUMBER(N542),INDEX('913'!$I$6:$I$1205,N542),0)-IF(ISNUMBER(O542),INDEX('913'!$I$6:$I$1205,O542),0)-IF(ISNUMBER(P542),INDEX('913'!$I$6:$I$1205,P542),0)</f>
        <v>0</v>
      </c>
      <c r="BZ542" s="37">
        <f>IF(BY542=0,1,MAX(1,SQRT(BY542^2+(IF(ISNUMBER(I542),INDEX('913'!$J$6:$J$1205,I542),0)+IF(ISNUMBER(J542),INDEX('913'!$J$6:$J$1205,J542),0)+IF(ISNUMBER(K542),INDEX('913'!$J$6:$J$1205,K542),0)+IF(ISNUMBER(L542),INDEX('913'!$J$6:$J$1205,L542),0)+IF(ISNUMBER(M542),INDEX('913'!$J$6:$J$1205,M542),0)+IF(ISNUMBER(N542),INDEX('913'!$J$6:$J$1205,N542),0)+IF(ISNUMBER(O542),INDEX('913'!$J$6:$J$1205,O542),0)+IF(ISNUMBER(P542),INDEX('913'!$J$6:$J$1205,P542),0))^2)/BY542))</f>
        <v>1</v>
      </c>
      <c r="CA542" s="33" t="e">
        <f>100*AO542/'11'!B$17</f>
        <v>#VALUE!</v>
      </c>
      <c r="CB542" s="37" t="e">
        <f>100*(AP542*BZ542)/'11'!C$17</f>
        <v>#VALUE!</v>
      </c>
      <c r="CC542" s="37" t="e">
        <f t="shared" si="132"/>
        <v>#VALUE!</v>
      </c>
      <c r="CD542" s="33" t="e">
        <f t="shared" si="133"/>
        <v>#VALUE!</v>
      </c>
      <c r="CE542" s="54" t="e">
        <f>'11'!C$17-'935'!Y542</f>
        <v>#VALUE!</v>
      </c>
      <c r="CF542" s="37" t="e">
        <f>MAX('DNO totals'!B$312+0,MIN('935'!L542+0,'DNO totals'!B$304+0))</f>
        <v>#VALUE!</v>
      </c>
      <c r="CG542" s="37" t="e">
        <f>MAX('DNO totals'!C$312+0,MIN('935'!M542+0,'DNO totals'!C$304+0))</f>
        <v>#VALUE!</v>
      </c>
      <c r="CH542" s="37" t="e">
        <f>MAX('DNO totals'!D$312+0,MIN('935'!N542+0,'DNO totals'!D$304+0))</f>
        <v>#VALUE!</v>
      </c>
      <c r="CI542" s="37" t="e">
        <f>MAX('DNO totals'!E$312+0,MIN('935'!O542+0,'DNO totals'!E$304+0))</f>
        <v>#VALUE!</v>
      </c>
      <c r="CJ542" s="52" t="e">
        <f>MAX('DNO totals'!F$312+0,MIN('935'!P542+0,'DNO totals'!F$304+0))</f>
        <v>#VALUE!</v>
      </c>
      <c r="CK542" s="37" t="e">
        <f>IF('935'!$K542=1000,'Charging rates'!$C$38*$BH542/(1+'DNO totals'!$C$99)*$CF542,0)</f>
        <v>#VALUE!</v>
      </c>
      <c r="CL542" s="37" t="e">
        <f>IF(MOD('935'!$K542,1000)=100,'Charging rates'!$D$38*$BH542/(1+'DNO totals'!$D$99)*$CG542,0)</f>
        <v>#VALUE!</v>
      </c>
      <c r="CM542" s="37" t="e">
        <f>IF(MOD('935'!$K542,100)=10,'Charging rates'!$E$38*$BH542/(1+'DNO totals'!$E$99)*$CH542,0)</f>
        <v>#VALUE!</v>
      </c>
      <c r="CN542" s="37" t="e">
        <f>IF(AND(MOD('935'!$K542,10)&gt;0,MOD('935'!$K542,1000)&gt;1),'Charging rates'!$F$38*$BH542/(1+'DNO totals'!$F$99)*$CI542,0)</f>
        <v>#VALUE!</v>
      </c>
      <c r="CO542" s="37" t="e">
        <f>IF(MOD('935'!$K542,1000)=1,'Charging rates'!$G$38*$BH542/(1+'DNO totals'!$G$99)*$CJ542,0)</f>
        <v>#VALUE!</v>
      </c>
      <c r="CP542" s="52" t="e">
        <f t="shared" si="134"/>
        <v>#VALUE!</v>
      </c>
      <c r="CQ542" s="37" t="e">
        <f>IF('935'!$K542&gt;1000,'Charging rates'!$C$38*$AW542*$CF542,0)</f>
        <v>#VALUE!</v>
      </c>
      <c r="CR542" s="37" t="e">
        <f>IF(MOD('935'!$K542,1000)&gt;100,'Charging rates'!$D$38*$AW542*$CG542,0)</f>
        <v>#VALUE!</v>
      </c>
      <c r="CS542" s="37" t="e">
        <f>IF(MOD('935'!$K542,100)&gt;10,'Charging rates'!$E$38*$AW542*$CH542,0)</f>
        <v>#VALUE!</v>
      </c>
      <c r="CT542" s="52" t="e">
        <f t="shared" si="135"/>
        <v>#VALUE!</v>
      </c>
      <c r="CU542" s="33" t="e">
        <f>100*(AP542*'935'!Q542*BZ542)/'11'!B$17</f>
        <v>#VALUE!</v>
      </c>
      <c r="CV542" s="33" t="e">
        <f>100/'11'!B$17*'Charging rates'!B$10*AW542</f>
        <v>#VALUE!</v>
      </c>
      <c r="CW542" s="33" t="e">
        <f>IF(AT542=0,0,(1-BX542/AT542)*(CA542+IF('935'!Q542=0,0,(CB542*'935'!Q542*('11'!C$17-'935'!Y542)/('11'!B$17-'935'!X542)))))</f>
        <v>#VALUE!</v>
      </c>
      <c r="CX542" s="33" t="e">
        <f t="shared" si="136"/>
        <v>#VALUE!</v>
      </c>
      <c r="CY542" s="49" t="e">
        <f t="shared" si="137"/>
        <v>#VALUE!</v>
      </c>
      <c r="CZ542" s="32" t="e">
        <f>AT542*(Parameters!B$21+AU542)*IF('DNO totals'!B$323&lt;0,1,'935'!S542)</f>
        <v>#VALUE!</v>
      </c>
      <c r="DA542" s="52" t="e">
        <f>IF('DNO totals'!B$323&lt;0,1,'935'!S542)*(Parameters!B$21+AU542)</f>
        <v>#VALUE!</v>
      </c>
      <c r="DB542" s="37" t="e">
        <f>CX542+'Charging rates'!B$106*DA542*100/'11'!B$17</f>
        <v>#VALUE!</v>
      </c>
      <c r="DC542" s="37" t="e">
        <f>DB542+'Charging rates'!B$116*(Parameters!B$21+AU542)*100/'11'!B$17*IF('DNO totals'!B$323&lt;0,1,'935'!S542)</f>
        <v>#VALUE!</v>
      </c>
      <c r="DD542" s="37" t="e">
        <f>'Charging rates'!B$97*(CP542+CT542)*100/'11'!B$17</f>
        <v>#VALUE!</v>
      </c>
      <c r="DE542" s="33" t="e">
        <f>MAX(0-(CB542*AU542*'11'!C$17/'11'!B$17),DC542+DD542)</f>
        <v>#VALUE!</v>
      </c>
      <c r="DF542" s="37" t="e">
        <f>IF(BS542,IF(AU542=0,CC542,MAX(0,MIN(CC542,CC542+(DE542/'935'!Q542*('11'!B$17-'935'!X542)/('11'!C$17-'935'!Y542))))),0)</f>
        <v>#VALUE!</v>
      </c>
      <c r="DG542" s="33" t="e">
        <f t="shared" si="138"/>
        <v>#VALUE!</v>
      </c>
      <c r="DH542" s="53" t="e">
        <f t="shared" si="139"/>
        <v>#VALUE!</v>
      </c>
    </row>
    <row r="543" spans="1:112">
      <c r="A543" s="28">
        <v>443</v>
      </c>
      <c r="B543" s="47" t="e">
        <f>'935'!B543</f>
        <v>#VALUE!</v>
      </c>
      <c r="C543" s="48" t="e">
        <f>OR('935'!E543&lt;&gt;"VOID",'935'!F543&lt;&gt;"VOID",'935'!G543&lt;&gt;"VOID")</f>
        <v>#VALUE!</v>
      </c>
      <c r="D543" s="32" t="e">
        <f>IF('935'!D543="VOID",0,'935'!D543*(1-'935'!X543/'11'!B$17))</f>
        <v>#VALUE!</v>
      </c>
      <c r="E543" s="32" t="e">
        <f>IF('935'!E543="VOID",0,'935'!E543*(1-'935'!X543/'11'!B$17))</f>
        <v>#VALUE!</v>
      </c>
      <c r="F543" s="32" t="e">
        <f>IF('935'!F543="VOID",0,'935'!F543*(1-'935'!X543/'11'!B$17))</f>
        <v>#VALUE!</v>
      </c>
      <c r="G543" s="32" t="e">
        <f>IF('935'!G543="VOID",0,'935'!G543*(1-'935'!X543/'11'!B$17))</f>
        <v>#VALUE!</v>
      </c>
      <c r="H543" s="49" t="e">
        <f t="shared" si="120"/>
        <v>#VALUE!</v>
      </c>
      <c r="I543" s="50" t="e">
        <f>MATCH('935'!J543,'913'!$B$6:$B$1205,0)</f>
        <v>#VALUE!</v>
      </c>
      <c r="J543" s="50" t="e">
        <f>MATCH(INDEX('913'!$D$6:$D$1205,I543),'913'!$B$6:$B$1205,0)</f>
        <v>#VALUE!</v>
      </c>
      <c r="K543" s="50" t="e">
        <f>MATCH(INDEX('913'!$D$6:$D$1205,J543),'913'!$B$6:$B$1205,0)</f>
        <v>#VALUE!</v>
      </c>
      <c r="L543" s="50" t="e">
        <f>MATCH(INDEX('913'!$D$6:$D$1205,K543),'913'!$B$6:$B$1205,0)</f>
        <v>#VALUE!</v>
      </c>
      <c r="M543" s="50" t="e">
        <f>MATCH(INDEX('913'!$D$6:$D$1205,L543),'913'!$B$6:$B$1205,0)</f>
        <v>#VALUE!</v>
      </c>
      <c r="N543" s="50" t="e">
        <f>MATCH(INDEX('913'!$D$6:$D$1205,M543),'913'!$B$6:$B$1205,0)</f>
        <v>#VALUE!</v>
      </c>
      <c r="O543" s="50" t="e">
        <f>MATCH(INDEX('913'!$D$6:$D$1205,N543),'913'!$B$6:$B$1205,0)</f>
        <v>#VALUE!</v>
      </c>
      <c r="P543" s="51" t="e">
        <f>MATCH(INDEX('913'!$D$6:$D$1205,O543),'913'!$B$6:$B$1205,0)</f>
        <v>#VALUE!</v>
      </c>
      <c r="Q543" s="37">
        <f>IF(ISNUMBER(I543),MAX(0,INDEX('913'!$E$6:$E$1205,I543)),0)</f>
        <v>0</v>
      </c>
      <c r="R543" s="37">
        <f>IF(ISNUMBER(J543),MAX(0,INDEX('913'!$E$6:$E$1205,J543)),0)</f>
        <v>0</v>
      </c>
      <c r="S543" s="37">
        <f>IF(ISNUMBER(K543),MAX(0,INDEX('913'!$E$6:$E$1205,K543)),0)</f>
        <v>0</v>
      </c>
      <c r="T543" s="37">
        <f>IF(ISNUMBER(L543),MAX(0,INDEX('913'!$E$6:$E$1205,L543)),0)</f>
        <v>0</v>
      </c>
      <c r="U543" s="37">
        <f>IF(ISNUMBER(M543),MAX(0,INDEX('913'!$E$6:$E$1205,M543)),0)</f>
        <v>0</v>
      </c>
      <c r="V543" s="37">
        <f>IF(ISNUMBER(N543),MAX(0,INDEX('913'!$E$6:$E$1205,N543)),0)</f>
        <v>0</v>
      </c>
      <c r="W543" s="37">
        <f>IF(ISNUMBER(O543),MAX(0,INDEX('913'!$E$6:$E$1205,O543)),0)</f>
        <v>0</v>
      </c>
      <c r="X543" s="52">
        <f>IF(ISNUMBER(P543),MAX(0,INDEX('913'!$E$6:$E$1205,P543)),0)</f>
        <v>0</v>
      </c>
      <c r="Y543" s="37">
        <f>IF(ISNUMBER(I543),MAX(0,INDEX('913'!$F$6:$F$1205,I543)),0)</f>
        <v>0</v>
      </c>
      <c r="Z543" s="37">
        <f>IF(ISNUMBER(J543),MAX(0,INDEX('913'!$F$6:$F$1205,J543)),0)</f>
        <v>0</v>
      </c>
      <c r="AA543" s="37">
        <f>IF(ISNUMBER(K543),MAX(0,INDEX('913'!$F$6:$F$1205,K543)),0)</f>
        <v>0</v>
      </c>
      <c r="AB543" s="37">
        <f>IF(ISNUMBER(L543),MAX(0,INDEX('913'!$F$6:$F$1205,L543)),0)</f>
        <v>0</v>
      </c>
      <c r="AC543" s="37">
        <f>IF(ISNUMBER(M543),MAX(0,INDEX('913'!$F$6:$F$1205,M543)),0)</f>
        <v>0</v>
      </c>
      <c r="AD543" s="37">
        <f>IF(ISNUMBER(N543),MAX(0,INDEX('913'!$F$6:$F$1205,N543)),0)</f>
        <v>0</v>
      </c>
      <c r="AE543" s="37">
        <f>IF(ISNUMBER(O543),MAX(0,INDEX('913'!$F$6:$F$1205,O543)),0)</f>
        <v>0</v>
      </c>
      <c r="AF543" s="37">
        <f>IF(ISNUMBER(P543),MAX(0,INDEX('913'!$F$6:$F$1205,P543)),0)</f>
        <v>0</v>
      </c>
      <c r="AG543" s="32">
        <f>IF(ISNUMBER(I543),SQRT(INDEX('913'!$I$6:$I$1205,I543)^2+INDEX('913'!$J$6:$J$1205,I543)^2),0)</f>
        <v>0</v>
      </c>
      <c r="AH543" s="32">
        <f>IF(ISNUMBER(J543),SQRT(INDEX('913'!$I$6:$I$1205,J543)^2+INDEX('913'!$J$6:$J$1205,J543)^2),0)</f>
        <v>0</v>
      </c>
      <c r="AI543" s="32">
        <f>IF(ISNUMBER(K543),SQRT(INDEX('913'!$I$6:$I$1205,K543)^2+INDEX('913'!$J$6:$J$1205,K543)^2),0)</f>
        <v>0</v>
      </c>
      <c r="AJ543" s="32">
        <f>IF(ISNUMBER(L543),SQRT(INDEX('913'!$I$6:$I$1205,L543)^2+INDEX('913'!$J$6:$J$1205,L543)^2),0)</f>
        <v>0</v>
      </c>
      <c r="AK543" s="32">
        <f>IF(ISNUMBER(M543),SQRT(INDEX('913'!$I$6:$I$1205,M543)^2+INDEX('913'!$J$6:$J$1205,M543)^2),0)</f>
        <v>0</v>
      </c>
      <c r="AL543" s="32">
        <f>IF(ISNUMBER(N543),SQRT(INDEX('913'!$I$6:$I$1205,N543)^2+INDEX('913'!$J$6:$J$1205,N543)^2),0)</f>
        <v>0</v>
      </c>
      <c r="AM543" s="32">
        <f>IF(ISNUMBER(O543),SQRT(INDEX('913'!$I$6:$I$1205,O543)^2+INDEX('913'!$J$6:$J$1205,O543)^2),0)</f>
        <v>0</v>
      </c>
      <c r="AN543" s="49">
        <f>IF(ISNUMBER(P543),SQRT(INDEX('913'!$I$6:$I$1205,P543)^2+INDEX('913'!$J$6:$J$1205,P543)^2),0)</f>
        <v>0</v>
      </c>
      <c r="AO543" s="37">
        <f t="shared" si="121"/>
        <v>0</v>
      </c>
      <c r="AP543" s="37">
        <f t="shared" si="122"/>
        <v>0</v>
      </c>
      <c r="AQ543" s="33" t="e">
        <f>-100*'935'!W543*(AO543+AP543)/'11'!C$17</f>
        <v>#VALUE!</v>
      </c>
      <c r="AR543" s="37" t="e">
        <f t="shared" si="123"/>
        <v>#VALUE!</v>
      </c>
      <c r="AS543" s="52" t="e">
        <f t="shared" si="124"/>
        <v>#VALUE!</v>
      </c>
      <c r="AT543" s="32" t="e">
        <f>IF('935'!C543="VOID",0,('935'!C543*(1-'935'!X543/'11'!B$17)))</f>
        <v>#VALUE!</v>
      </c>
      <c r="AU543" s="52" t="e">
        <f>'935'!Q543*(1-'935'!Y543/'11'!C$17)/(1-'935'!X543/'11'!B$17)</f>
        <v>#VALUE!</v>
      </c>
      <c r="AV543" s="37" t="e">
        <f>INDEX('DNO totals'!$B$57:$G$57,IF('935'!K543,IF(MOD('935'!K543,1000),IF(MOD('935'!K543,100),IF(MOD('935'!K543,10),IF(MOD('935'!K543,1000)=1,6,5),4),3),2),1))</f>
        <v>#VALUE!</v>
      </c>
      <c r="AW543" s="52" t="e">
        <f t="shared" si="125"/>
        <v>#VALUE!</v>
      </c>
      <c r="AX543" s="32" t="e">
        <f>IF('935'!V543="VOID",0,'935'!V543*(1-'935'!X543/'11'!B$17))</f>
        <v>#VALUE!</v>
      </c>
      <c r="AY543" s="33" t="e">
        <f>IF(H543,-100*'Charging rates'!B$10/'11'!B$17*AX543/H543,0)</f>
        <v>#VALUE!</v>
      </c>
      <c r="AZ543" s="33" t="e">
        <f>IF(C543,'DNO totals'!B$41,0)</f>
        <v>#VALUE!</v>
      </c>
      <c r="BA543" s="33" t="e">
        <f t="shared" si="126"/>
        <v>#VALUE!</v>
      </c>
      <c r="BB543" s="33" t="e">
        <f t="shared" si="127"/>
        <v>#VALUE!</v>
      </c>
      <c r="BC543" s="53" t="e">
        <f t="shared" si="128"/>
        <v>#VALUE!</v>
      </c>
      <c r="BD543" s="32" t="e">
        <f>IF(AT543,'935'!H543*AT543/(AT543+D543+H543),0)</f>
        <v>#VALUE!</v>
      </c>
      <c r="BE543" s="32" t="e">
        <f>IF(H543,'935'!H543*H543/(AT543+D543+H543),0)</f>
        <v>#VALUE!</v>
      </c>
      <c r="BF543" s="32" t="e">
        <f>BD543*(1-'935'!X543/'11'!B$17)</f>
        <v>#VALUE!</v>
      </c>
      <c r="BG543" s="49" t="e">
        <f>BE543*(1-'935'!X543/'11'!B$17)</f>
        <v>#VALUE!</v>
      </c>
      <c r="BH543" s="52" t="e">
        <f>AV543*Parameters!B$6</f>
        <v>#VALUE!</v>
      </c>
      <c r="BI543" s="37" t="e">
        <f>IF('935'!$K543=1000,'Charging rates'!$C$38*$BH543/(1+'DNO totals'!$C$99)*'935'!$L543,0)</f>
        <v>#VALUE!</v>
      </c>
      <c r="BJ543" s="37" t="e">
        <f>IF(MOD('935'!$K543,1000)=100,'Charging rates'!$D$38*$BH543/(1+'DNO totals'!$D$99)*'935'!$M543,0)</f>
        <v>#VALUE!</v>
      </c>
      <c r="BK543" s="37" t="e">
        <f>IF(MOD('935'!$K543,100)=10,'Charging rates'!$E$38*$BH543/(1+'DNO totals'!$E$99)*'935'!$N543,0)</f>
        <v>#VALUE!</v>
      </c>
      <c r="BL543" s="37" t="e">
        <f>IF(AND(MOD('935'!$K543,10)&gt;0,MOD('935'!$K543,1000)&gt;1),'Charging rates'!$F$38*$BH543/(1+'DNO totals'!$F$99)*'935'!$O543,0)</f>
        <v>#VALUE!</v>
      </c>
      <c r="BM543" s="37" t="e">
        <f>IF(MOD('935'!$K543,1000)=1,'Charging rates'!$G$38*$BH543/(1+'DNO totals'!$G$99)*'935'!$P543,0)</f>
        <v>#VALUE!</v>
      </c>
      <c r="BN543" s="52" t="e">
        <f t="shared" si="129"/>
        <v>#VALUE!</v>
      </c>
      <c r="BO543" s="37" t="e">
        <f>IF('935'!$K543&gt;1000,'Charging rates'!$C$38*$AW543*'935'!$L543,0)</f>
        <v>#VALUE!</v>
      </c>
      <c r="BP543" s="37" t="e">
        <f>IF(MOD('935'!$K543,1000)&gt;100,'Charging rates'!$D$38*$AW543*'935'!$M543,0)</f>
        <v>#VALUE!</v>
      </c>
      <c r="BQ543" s="37" t="e">
        <f>IF(MOD('935'!$K543,100)&gt;10,'Charging rates'!$E$38*$AW543*'935'!$N543,0)</f>
        <v>#VALUE!</v>
      </c>
      <c r="BR543" s="52" t="e">
        <f t="shared" si="130"/>
        <v>#VALUE!</v>
      </c>
      <c r="BS543" s="48" t="e">
        <f>'935'!C543&lt;&gt;"VOID"</f>
        <v>#VALUE!</v>
      </c>
      <c r="BT543" s="33" t="e">
        <f>IF(BS543,(100/'11'!B$17*BD543*((1-'935'!I543)*'Charging rates'!B$51+'Charging rates'!B$63)),0)</f>
        <v>#VALUE!</v>
      </c>
      <c r="BU543" s="33" t="e">
        <f>100/'11'!B$17*BG543*('Charging rates'!B$51+'Charging rates'!B$63)</f>
        <v>#VALUE!</v>
      </c>
      <c r="BV543" s="33" t="e">
        <f>100/'11'!B$17*BE543*('Charging rates'!B$51+'Charging rates'!B$63)</f>
        <v>#VALUE!</v>
      </c>
      <c r="BW543" s="53" t="e">
        <f t="shared" si="131"/>
        <v>#VALUE!</v>
      </c>
      <c r="BX543" s="32" t="e">
        <f>AT543-('935'!T543*(1-'935'!X543/'11'!B$17))</f>
        <v>#VALUE!</v>
      </c>
      <c r="BY543" s="32">
        <f>0-IF(ISNUMBER(I543),INDEX('913'!$I$6:$I$1205,I543),0)-IF(ISNUMBER(J543),INDEX('913'!$I$6:$I$1205,J543),0)-IF(ISNUMBER(K543),INDEX('913'!$I$6:$I$1205,K543),0)-IF(ISNUMBER(L543),INDEX('913'!$I$6:$I$1205,L543),0)-IF(ISNUMBER(M543),INDEX('913'!$I$6:$I$1205,M543),0)-IF(ISNUMBER(N543),INDEX('913'!$I$6:$I$1205,N543),0)-IF(ISNUMBER(O543),INDEX('913'!$I$6:$I$1205,O543),0)-IF(ISNUMBER(P543),INDEX('913'!$I$6:$I$1205,P543),0)</f>
        <v>0</v>
      </c>
      <c r="BZ543" s="37">
        <f>IF(BY543=0,1,MAX(1,SQRT(BY543^2+(IF(ISNUMBER(I543),INDEX('913'!$J$6:$J$1205,I543),0)+IF(ISNUMBER(J543),INDEX('913'!$J$6:$J$1205,J543),0)+IF(ISNUMBER(K543),INDEX('913'!$J$6:$J$1205,K543),0)+IF(ISNUMBER(L543),INDEX('913'!$J$6:$J$1205,L543),0)+IF(ISNUMBER(M543),INDEX('913'!$J$6:$J$1205,M543),0)+IF(ISNUMBER(N543),INDEX('913'!$J$6:$J$1205,N543),0)+IF(ISNUMBER(O543),INDEX('913'!$J$6:$J$1205,O543),0)+IF(ISNUMBER(P543),INDEX('913'!$J$6:$J$1205,P543),0))^2)/BY543))</f>
        <v>1</v>
      </c>
      <c r="CA543" s="33" t="e">
        <f>100*AO543/'11'!B$17</f>
        <v>#VALUE!</v>
      </c>
      <c r="CB543" s="37" t="e">
        <f>100*(AP543*BZ543)/'11'!C$17</f>
        <v>#VALUE!</v>
      </c>
      <c r="CC543" s="37" t="e">
        <f t="shared" si="132"/>
        <v>#VALUE!</v>
      </c>
      <c r="CD543" s="33" t="e">
        <f t="shared" si="133"/>
        <v>#VALUE!</v>
      </c>
      <c r="CE543" s="54" t="e">
        <f>'11'!C$17-'935'!Y543</f>
        <v>#VALUE!</v>
      </c>
      <c r="CF543" s="37" t="e">
        <f>MAX('DNO totals'!B$312+0,MIN('935'!L543+0,'DNO totals'!B$304+0))</f>
        <v>#VALUE!</v>
      </c>
      <c r="CG543" s="37" t="e">
        <f>MAX('DNO totals'!C$312+0,MIN('935'!M543+0,'DNO totals'!C$304+0))</f>
        <v>#VALUE!</v>
      </c>
      <c r="CH543" s="37" t="e">
        <f>MAX('DNO totals'!D$312+0,MIN('935'!N543+0,'DNO totals'!D$304+0))</f>
        <v>#VALUE!</v>
      </c>
      <c r="CI543" s="37" t="e">
        <f>MAX('DNO totals'!E$312+0,MIN('935'!O543+0,'DNO totals'!E$304+0))</f>
        <v>#VALUE!</v>
      </c>
      <c r="CJ543" s="52" t="e">
        <f>MAX('DNO totals'!F$312+0,MIN('935'!P543+0,'DNO totals'!F$304+0))</f>
        <v>#VALUE!</v>
      </c>
      <c r="CK543" s="37" t="e">
        <f>IF('935'!$K543=1000,'Charging rates'!$C$38*$BH543/(1+'DNO totals'!$C$99)*$CF543,0)</f>
        <v>#VALUE!</v>
      </c>
      <c r="CL543" s="37" t="e">
        <f>IF(MOD('935'!$K543,1000)=100,'Charging rates'!$D$38*$BH543/(1+'DNO totals'!$D$99)*$CG543,0)</f>
        <v>#VALUE!</v>
      </c>
      <c r="CM543" s="37" t="e">
        <f>IF(MOD('935'!$K543,100)=10,'Charging rates'!$E$38*$BH543/(1+'DNO totals'!$E$99)*$CH543,0)</f>
        <v>#VALUE!</v>
      </c>
      <c r="CN543" s="37" t="e">
        <f>IF(AND(MOD('935'!$K543,10)&gt;0,MOD('935'!$K543,1000)&gt;1),'Charging rates'!$F$38*$BH543/(1+'DNO totals'!$F$99)*$CI543,0)</f>
        <v>#VALUE!</v>
      </c>
      <c r="CO543" s="37" t="e">
        <f>IF(MOD('935'!$K543,1000)=1,'Charging rates'!$G$38*$BH543/(1+'DNO totals'!$G$99)*$CJ543,0)</f>
        <v>#VALUE!</v>
      </c>
      <c r="CP543" s="52" t="e">
        <f t="shared" si="134"/>
        <v>#VALUE!</v>
      </c>
      <c r="CQ543" s="37" t="e">
        <f>IF('935'!$K543&gt;1000,'Charging rates'!$C$38*$AW543*$CF543,0)</f>
        <v>#VALUE!</v>
      </c>
      <c r="CR543" s="37" t="e">
        <f>IF(MOD('935'!$K543,1000)&gt;100,'Charging rates'!$D$38*$AW543*$CG543,0)</f>
        <v>#VALUE!</v>
      </c>
      <c r="CS543" s="37" t="e">
        <f>IF(MOD('935'!$K543,100)&gt;10,'Charging rates'!$E$38*$AW543*$CH543,0)</f>
        <v>#VALUE!</v>
      </c>
      <c r="CT543" s="52" t="e">
        <f t="shared" si="135"/>
        <v>#VALUE!</v>
      </c>
      <c r="CU543" s="33" t="e">
        <f>100*(AP543*'935'!Q543*BZ543)/'11'!B$17</f>
        <v>#VALUE!</v>
      </c>
      <c r="CV543" s="33" t="e">
        <f>100/'11'!B$17*'Charging rates'!B$10*AW543</f>
        <v>#VALUE!</v>
      </c>
      <c r="CW543" s="33" t="e">
        <f>IF(AT543=0,0,(1-BX543/AT543)*(CA543+IF('935'!Q543=0,0,(CB543*'935'!Q543*('11'!C$17-'935'!Y543)/('11'!B$17-'935'!X543)))))</f>
        <v>#VALUE!</v>
      </c>
      <c r="CX543" s="33" t="e">
        <f t="shared" si="136"/>
        <v>#VALUE!</v>
      </c>
      <c r="CY543" s="49" t="e">
        <f t="shared" si="137"/>
        <v>#VALUE!</v>
      </c>
      <c r="CZ543" s="32" t="e">
        <f>AT543*(Parameters!B$21+AU543)*IF('DNO totals'!B$323&lt;0,1,'935'!S543)</f>
        <v>#VALUE!</v>
      </c>
      <c r="DA543" s="52" t="e">
        <f>IF('DNO totals'!B$323&lt;0,1,'935'!S543)*(Parameters!B$21+AU543)</f>
        <v>#VALUE!</v>
      </c>
      <c r="DB543" s="37" t="e">
        <f>CX543+'Charging rates'!B$106*DA543*100/'11'!B$17</f>
        <v>#VALUE!</v>
      </c>
      <c r="DC543" s="37" t="e">
        <f>DB543+'Charging rates'!B$116*(Parameters!B$21+AU543)*100/'11'!B$17*IF('DNO totals'!B$323&lt;0,1,'935'!S543)</f>
        <v>#VALUE!</v>
      </c>
      <c r="DD543" s="37" t="e">
        <f>'Charging rates'!B$97*(CP543+CT543)*100/'11'!B$17</f>
        <v>#VALUE!</v>
      </c>
      <c r="DE543" s="33" t="e">
        <f>MAX(0-(CB543*AU543*'11'!C$17/'11'!B$17),DC543+DD543)</f>
        <v>#VALUE!</v>
      </c>
      <c r="DF543" s="37" t="e">
        <f>IF(BS543,IF(AU543=0,CC543,MAX(0,MIN(CC543,CC543+(DE543/'935'!Q543*('11'!B$17-'935'!X543)/('11'!C$17-'935'!Y543))))),0)</f>
        <v>#VALUE!</v>
      </c>
      <c r="DG543" s="33" t="e">
        <f t="shared" si="138"/>
        <v>#VALUE!</v>
      </c>
      <c r="DH543" s="53" t="e">
        <f t="shared" si="139"/>
        <v>#VALUE!</v>
      </c>
    </row>
    <row r="544" spans="1:112">
      <c r="A544" s="28">
        <v>444</v>
      </c>
      <c r="B544" s="47" t="e">
        <f>'935'!B544</f>
        <v>#VALUE!</v>
      </c>
      <c r="C544" s="48" t="e">
        <f>OR('935'!E544&lt;&gt;"VOID",'935'!F544&lt;&gt;"VOID",'935'!G544&lt;&gt;"VOID")</f>
        <v>#VALUE!</v>
      </c>
      <c r="D544" s="32" t="e">
        <f>IF('935'!D544="VOID",0,'935'!D544*(1-'935'!X544/'11'!B$17))</f>
        <v>#VALUE!</v>
      </c>
      <c r="E544" s="32" t="e">
        <f>IF('935'!E544="VOID",0,'935'!E544*(1-'935'!X544/'11'!B$17))</f>
        <v>#VALUE!</v>
      </c>
      <c r="F544" s="32" t="e">
        <f>IF('935'!F544="VOID",0,'935'!F544*(1-'935'!X544/'11'!B$17))</f>
        <v>#VALUE!</v>
      </c>
      <c r="G544" s="32" t="e">
        <f>IF('935'!G544="VOID",0,'935'!G544*(1-'935'!X544/'11'!B$17))</f>
        <v>#VALUE!</v>
      </c>
      <c r="H544" s="49" t="e">
        <f t="shared" si="120"/>
        <v>#VALUE!</v>
      </c>
      <c r="I544" s="50" t="e">
        <f>MATCH('935'!J544,'913'!$B$6:$B$1205,0)</f>
        <v>#VALUE!</v>
      </c>
      <c r="J544" s="50" t="e">
        <f>MATCH(INDEX('913'!$D$6:$D$1205,I544),'913'!$B$6:$B$1205,0)</f>
        <v>#VALUE!</v>
      </c>
      <c r="K544" s="50" t="e">
        <f>MATCH(INDEX('913'!$D$6:$D$1205,J544),'913'!$B$6:$B$1205,0)</f>
        <v>#VALUE!</v>
      </c>
      <c r="L544" s="50" t="e">
        <f>MATCH(INDEX('913'!$D$6:$D$1205,K544),'913'!$B$6:$B$1205,0)</f>
        <v>#VALUE!</v>
      </c>
      <c r="M544" s="50" t="e">
        <f>MATCH(INDEX('913'!$D$6:$D$1205,L544),'913'!$B$6:$B$1205,0)</f>
        <v>#VALUE!</v>
      </c>
      <c r="N544" s="50" t="e">
        <f>MATCH(INDEX('913'!$D$6:$D$1205,M544),'913'!$B$6:$B$1205,0)</f>
        <v>#VALUE!</v>
      </c>
      <c r="O544" s="50" t="e">
        <f>MATCH(INDEX('913'!$D$6:$D$1205,N544),'913'!$B$6:$B$1205,0)</f>
        <v>#VALUE!</v>
      </c>
      <c r="P544" s="51" t="e">
        <f>MATCH(INDEX('913'!$D$6:$D$1205,O544),'913'!$B$6:$B$1205,0)</f>
        <v>#VALUE!</v>
      </c>
      <c r="Q544" s="37">
        <f>IF(ISNUMBER(I544),MAX(0,INDEX('913'!$E$6:$E$1205,I544)),0)</f>
        <v>0</v>
      </c>
      <c r="R544" s="37">
        <f>IF(ISNUMBER(J544),MAX(0,INDEX('913'!$E$6:$E$1205,J544)),0)</f>
        <v>0</v>
      </c>
      <c r="S544" s="37">
        <f>IF(ISNUMBER(K544),MAX(0,INDEX('913'!$E$6:$E$1205,K544)),0)</f>
        <v>0</v>
      </c>
      <c r="T544" s="37">
        <f>IF(ISNUMBER(L544),MAX(0,INDEX('913'!$E$6:$E$1205,L544)),0)</f>
        <v>0</v>
      </c>
      <c r="U544" s="37">
        <f>IF(ISNUMBER(M544),MAX(0,INDEX('913'!$E$6:$E$1205,M544)),0)</f>
        <v>0</v>
      </c>
      <c r="V544" s="37">
        <f>IF(ISNUMBER(N544),MAX(0,INDEX('913'!$E$6:$E$1205,N544)),0)</f>
        <v>0</v>
      </c>
      <c r="W544" s="37">
        <f>IF(ISNUMBER(O544),MAX(0,INDEX('913'!$E$6:$E$1205,O544)),0)</f>
        <v>0</v>
      </c>
      <c r="X544" s="52">
        <f>IF(ISNUMBER(P544),MAX(0,INDEX('913'!$E$6:$E$1205,P544)),0)</f>
        <v>0</v>
      </c>
      <c r="Y544" s="37">
        <f>IF(ISNUMBER(I544),MAX(0,INDEX('913'!$F$6:$F$1205,I544)),0)</f>
        <v>0</v>
      </c>
      <c r="Z544" s="37">
        <f>IF(ISNUMBER(J544),MAX(0,INDEX('913'!$F$6:$F$1205,J544)),0)</f>
        <v>0</v>
      </c>
      <c r="AA544" s="37">
        <f>IF(ISNUMBER(K544),MAX(0,INDEX('913'!$F$6:$F$1205,K544)),0)</f>
        <v>0</v>
      </c>
      <c r="AB544" s="37">
        <f>IF(ISNUMBER(L544),MAX(0,INDEX('913'!$F$6:$F$1205,L544)),0)</f>
        <v>0</v>
      </c>
      <c r="AC544" s="37">
        <f>IF(ISNUMBER(M544),MAX(0,INDEX('913'!$F$6:$F$1205,M544)),0)</f>
        <v>0</v>
      </c>
      <c r="AD544" s="37">
        <f>IF(ISNUMBER(N544),MAX(0,INDEX('913'!$F$6:$F$1205,N544)),0)</f>
        <v>0</v>
      </c>
      <c r="AE544" s="37">
        <f>IF(ISNUMBER(O544),MAX(0,INDEX('913'!$F$6:$F$1205,O544)),0)</f>
        <v>0</v>
      </c>
      <c r="AF544" s="37">
        <f>IF(ISNUMBER(P544),MAX(0,INDEX('913'!$F$6:$F$1205,P544)),0)</f>
        <v>0</v>
      </c>
      <c r="AG544" s="32">
        <f>IF(ISNUMBER(I544),SQRT(INDEX('913'!$I$6:$I$1205,I544)^2+INDEX('913'!$J$6:$J$1205,I544)^2),0)</f>
        <v>0</v>
      </c>
      <c r="AH544" s="32">
        <f>IF(ISNUMBER(J544),SQRT(INDEX('913'!$I$6:$I$1205,J544)^2+INDEX('913'!$J$6:$J$1205,J544)^2),0)</f>
        <v>0</v>
      </c>
      <c r="AI544" s="32">
        <f>IF(ISNUMBER(K544),SQRT(INDEX('913'!$I$6:$I$1205,K544)^2+INDEX('913'!$J$6:$J$1205,K544)^2),0)</f>
        <v>0</v>
      </c>
      <c r="AJ544" s="32">
        <f>IF(ISNUMBER(L544),SQRT(INDEX('913'!$I$6:$I$1205,L544)^2+INDEX('913'!$J$6:$J$1205,L544)^2),0)</f>
        <v>0</v>
      </c>
      <c r="AK544" s="32">
        <f>IF(ISNUMBER(M544),SQRT(INDEX('913'!$I$6:$I$1205,M544)^2+INDEX('913'!$J$6:$J$1205,M544)^2),0)</f>
        <v>0</v>
      </c>
      <c r="AL544" s="32">
        <f>IF(ISNUMBER(N544),SQRT(INDEX('913'!$I$6:$I$1205,N544)^2+INDEX('913'!$J$6:$J$1205,N544)^2),0)</f>
        <v>0</v>
      </c>
      <c r="AM544" s="32">
        <f>IF(ISNUMBER(O544),SQRT(INDEX('913'!$I$6:$I$1205,O544)^2+INDEX('913'!$J$6:$J$1205,O544)^2),0)</f>
        <v>0</v>
      </c>
      <c r="AN544" s="49">
        <f>IF(ISNUMBER(P544),SQRT(INDEX('913'!$I$6:$I$1205,P544)^2+INDEX('913'!$J$6:$J$1205,P544)^2),0)</f>
        <v>0</v>
      </c>
      <c r="AO544" s="37">
        <f t="shared" si="121"/>
        <v>0</v>
      </c>
      <c r="AP544" s="37">
        <f t="shared" si="122"/>
        <v>0</v>
      </c>
      <c r="AQ544" s="33" t="e">
        <f>-100*'935'!W544*(AO544+AP544)/'11'!C$17</f>
        <v>#VALUE!</v>
      </c>
      <c r="AR544" s="37" t="e">
        <f t="shared" si="123"/>
        <v>#VALUE!</v>
      </c>
      <c r="AS544" s="52" t="e">
        <f t="shared" si="124"/>
        <v>#VALUE!</v>
      </c>
      <c r="AT544" s="32" t="e">
        <f>IF('935'!C544="VOID",0,('935'!C544*(1-'935'!X544/'11'!B$17)))</f>
        <v>#VALUE!</v>
      </c>
      <c r="AU544" s="52" t="e">
        <f>'935'!Q544*(1-'935'!Y544/'11'!C$17)/(1-'935'!X544/'11'!B$17)</f>
        <v>#VALUE!</v>
      </c>
      <c r="AV544" s="37" t="e">
        <f>INDEX('DNO totals'!$B$57:$G$57,IF('935'!K544,IF(MOD('935'!K544,1000),IF(MOD('935'!K544,100),IF(MOD('935'!K544,10),IF(MOD('935'!K544,1000)=1,6,5),4),3),2),1))</f>
        <v>#VALUE!</v>
      </c>
      <c r="AW544" s="52" t="e">
        <f t="shared" si="125"/>
        <v>#VALUE!</v>
      </c>
      <c r="AX544" s="32" t="e">
        <f>IF('935'!V544="VOID",0,'935'!V544*(1-'935'!X544/'11'!B$17))</f>
        <v>#VALUE!</v>
      </c>
      <c r="AY544" s="33" t="e">
        <f>IF(H544,-100*'Charging rates'!B$10/'11'!B$17*AX544/H544,0)</f>
        <v>#VALUE!</v>
      </c>
      <c r="AZ544" s="33" t="e">
        <f>IF(C544,'DNO totals'!B$41,0)</f>
        <v>#VALUE!</v>
      </c>
      <c r="BA544" s="33" t="e">
        <f t="shared" si="126"/>
        <v>#VALUE!</v>
      </c>
      <c r="BB544" s="33" t="e">
        <f t="shared" si="127"/>
        <v>#VALUE!</v>
      </c>
      <c r="BC544" s="53" t="e">
        <f t="shared" si="128"/>
        <v>#VALUE!</v>
      </c>
      <c r="BD544" s="32" t="e">
        <f>IF(AT544,'935'!H544*AT544/(AT544+D544+H544),0)</f>
        <v>#VALUE!</v>
      </c>
      <c r="BE544" s="32" t="e">
        <f>IF(H544,'935'!H544*H544/(AT544+D544+H544),0)</f>
        <v>#VALUE!</v>
      </c>
      <c r="BF544" s="32" t="e">
        <f>BD544*(1-'935'!X544/'11'!B$17)</f>
        <v>#VALUE!</v>
      </c>
      <c r="BG544" s="49" t="e">
        <f>BE544*(1-'935'!X544/'11'!B$17)</f>
        <v>#VALUE!</v>
      </c>
      <c r="BH544" s="52" t="e">
        <f>AV544*Parameters!B$6</f>
        <v>#VALUE!</v>
      </c>
      <c r="BI544" s="37" t="e">
        <f>IF('935'!$K544=1000,'Charging rates'!$C$38*$BH544/(1+'DNO totals'!$C$99)*'935'!$L544,0)</f>
        <v>#VALUE!</v>
      </c>
      <c r="BJ544" s="37" t="e">
        <f>IF(MOD('935'!$K544,1000)=100,'Charging rates'!$D$38*$BH544/(1+'DNO totals'!$D$99)*'935'!$M544,0)</f>
        <v>#VALUE!</v>
      </c>
      <c r="BK544" s="37" t="e">
        <f>IF(MOD('935'!$K544,100)=10,'Charging rates'!$E$38*$BH544/(1+'DNO totals'!$E$99)*'935'!$N544,0)</f>
        <v>#VALUE!</v>
      </c>
      <c r="BL544" s="37" t="e">
        <f>IF(AND(MOD('935'!$K544,10)&gt;0,MOD('935'!$K544,1000)&gt;1),'Charging rates'!$F$38*$BH544/(1+'DNO totals'!$F$99)*'935'!$O544,0)</f>
        <v>#VALUE!</v>
      </c>
      <c r="BM544" s="37" t="e">
        <f>IF(MOD('935'!$K544,1000)=1,'Charging rates'!$G$38*$BH544/(1+'DNO totals'!$G$99)*'935'!$P544,0)</f>
        <v>#VALUE!</v>
      </c>
      <c r="BN544" s="52" t="e">
        <f t="shared" si="129"/>
        <v>#VALUE!</v>
      </c>
      <c r="BO544" s="37" t="e">
        <f>IF('935'!$K544&gt;1000,'Charging rates'!$C$38*$AW544*'935'!$L544,0)</f>
        <v>#VALUE!</v>
      </c>
      <c r="BP544" s="37" t="e">
        <f>IF(MOD('935'!$K544,1000)&gt;100,'Charging rates'!$D$38*$AW544*'935'!$M544,0)</f>
        <v>#VALUE!</v>
      </c>
      <c r="BQ544" s="37" t="e">
        <f>IF(MOD('935'!$K544,100)&gt;10,'Charging rates'!$E$38*$AW544*'935'!$N544,0)</f>
        <v>#VALUE!</v>
      </c>
      <c r="BR544" s="52" t="e">
        <f t="shared" si="130"/>
        <v>#VALUE!</v>
      </c>
      <c r="BS544" s="48" t="e">
        <f>'935'!C544&lt;&gt;"VOID"</f>
        <v>#VALUE!</v>
      </c>
      <c r="BT544" s="33" t="e">
        <f>IF(BS544,(100/'11'!B$17*BD544*((1-'935'!I544)*'Charging rates'!B$51+'Charging rates'!B$63)),0)</f>
        <v>#VALUE!</v>
      </c>
      <c r="BU544" s="33" t="e">
        <f>100/'11'!B$17*BG544*('Charging rates'!B$51+'Charging rates'!B$63)</f>
        <v>#VALUE!</v>
      </c>
      <c r="BV544" s="33" t="e">
        <f>100/'11'!B$17*BE544*('Charging rates'!B$51+'Charging rates'!B$63)</f>
        <v>#VALUE!</v>
      </c>
      <c r="BW544" s="53" t="e">
        <f t="shared" si="131"/>
        <v>#VALUE!</v>
      </c>
      <c r="BX544" s="32" t="e">
        <f>AT544-('935'!T544*(1-'935'!X544/'11'!B$17))</f>
        <v>#VALUE!</v>
      </c>
      <c r="BY544" s="32">
        <f>0-IF(ISNUMBER(I544),INDEX('913'!$I$6:$I$1205,I544),0)-IF(ISNUMBER(J544),INDEX('913'!$I$6:$I$1205,J544),0)-IF(ISNUMBER(K544),INDEX('913'!$I$6:$I$1205,K544),0)-IF(ISNUMBER(L544),INDEX('913'!$I$6:$I$1205,L544),0)-IF(ISNUMBER(M544),INDEX('913'!$I$6:$I$1205,M544),0)-IF(ISNUMBER(N544),INDEX('913'!$I$6:$I$1205,N544),0)-IF(ISNUMBER(O544),INDEX('913'!$I$6:$I$1205,O544),0)-IF(ISNUMBER(P544),INDEX('913'!$I$6:$I$1205,P544),0)</f>
        <v>0</v>
      </c>
      <c r="BZ544" s="37">
        <f>IF(BY544=0,1,MAX(1,SQRT(BY544^2+(IF(ISNUMBER(I544),INDEX('913'!$J$6:$J$1205,I544),0)+IF(ISNUMBER(J544),INDEX('913'!$J$6:$J$1205,J544),0)+IF(ISNUMBER(K544),INDEX('913'!$J$6:$J$1205,K544),0)+IF(ISNUMBER(L544),INDEX('913'!$J$6:$J$1205,L544),0)+IF(ISNUMBER(M544),INDEX('913'!$J$6:$J$1205,M544),0)+IF(ISNUMBER(N544),INDEX('913'!$J$6:$J$1205,N544),0)+IF(ISNUMBER(O544),INDEX('913'!$J$6:$J$1205,O544),0)+IF(ISNUMBER(P544),INDEX('913'!$J$6:$J$1205,P544),0))^2)/BY544))</f>
        <v>1</v>
      </c>
      <c r="CA544" s="33" t="e">
        <f>100*AO544/'11'!B$17</f>
        <v>#VALUE!</v>
      </c>
      <c r="CB544" s="37" t="e">
        <f>100*(AP544*BZ544)/'11'!C$17</f>
        <v>#VALUE!</v>
      </c>
      <c r="CC544" s="37" t="e">
        <f t="shared" si="132"/>
        <v>#VALUE!</v>
      </c>
      <c r="CD544" s="33" t="e">
        <f t="shared" si="133"/>
        <v>#VALUE!</v>
      </c>
      <c r="CE544" s="54" t="e">
        <f>'11'!C$17-'935'!Y544</f>
        <v>#VALUE!</v>
      </c>
      <c r="CF544" s="37" t="e">
        <f>MAX('DNO totals'!B$312+0,MIN('935'!L544+0,'DNO totals'!B$304+0))</f>
        <v>#VALUE!</v>
      </c>
      <c r="CG544" s="37" t="e">
        <f>MAX('DNO totals'!C$312+0,MIN('935'!M544+0,'DNO totals'!C$304+0))</f>
        <v>#VALUE!</v>
      </c>
      <c r="CH544" s="37" t="e">
        <f>MAX('DNO totals'!D$312+0,MIN('935'!N544+0,'DNO totals'!D$304+0))</f>
        <v>#VALUE!</v>
      </c>
      <c r="CI544" s="37" t="e">
        <f>MAX('DNO totals'!E$312+0,MIN('935'!O544+0,'DNO totals'!E$304+0))</f>
        <v>#VALUE!</v>
      </c>
      <c r="CJ544" s="52" t="e">
        <f>MAX('DNO totals'!F$312+0,MIN('935'!P544+0,'DNO totals'!F$304+0))</f>
        <v>#VALUE!</v>
      </c>
      <c r="CK544" s="37" t="e">
        <f>IF('935'!$K544=1000,'Charging rates'!$C$38*$BH544/(1+'DNO totals'!$C$99)*$CF544,0)</f>
        <v>#VALUE!</v>
      </c>
      <c r="CL544" s="37" t="e">
        <f>IF(MOD('935'!$K544,1000)=100,'Charging rates'!$D$38*$BH544/(1+'DNO totals'!$D$99)*$CG544,0)</f>
        <v>#VALUE!</v>
      </c>
      <c r="CM544" s="37" t="e">
        <f>IF(MOD('935'!$K544,100)=10,'Charging rates'!$E$38*$BH544/(1+'DNO totals'!$E$99)*$CH544,0)</f>
        <v>#VALUE!</v>
      </c>
      <c r="CN544" s="37" t="e">
        <f>IF(AND(MOD('935'!$K544,10)&gt;0,MOD('935'!$K544,1000)&gt;1),'Charging rates'!$F$38*$BH544/(1+'DNO totals'!$F$99)*$CI544,0)</f>
        <v>#VALUE!</v>
      </c>
      <c r="CO544" s="37" t="e">
        <f>IF(MOD('935'!$K544,1000)=1,'Charging rates'!$G$38*$BH544/(1+'DNO totals'!$G$99)*$CJ544,0)</f>
        <v>#VALUE!</v>
      </c>
      <c r="CP544" s="52" t="e">
        <f t="shared" si="134"/>
        <v>#VALUE!</v>
      </c>
      <c r="CQ544" s="37" t="e">
        <f>IF('935'!$K544&gt;1000,'Charging rates'!$C$38*$AW544*$CF544,0)</f>
        <v>#VALUE!</v>
      </c>
      <c r="CR544" s="37" t="e">
        <f>IF(MOD('935'!$K544,1000)&gt;100,'Charging rates'!$D$38*$AW544*$CG544,0)</f>
        <v>#VALUE!</v>
      </c>
      <c r="CS544" s="37" t="e">
        <f>IF(MOD('935'!$K544,100)&gt;10,'Charging rates'!$E$38*$AW544*$CH544,0)</f>
        <v>#VALUE!</v>
      </c>
      <c r="CT544" s="52" t="e">
        <f t="shared" si="135"/>
        <v>#VALUE!</v>
      </c>
      <c r="CU544" s="33" t="e">
        <f>100*(AP544*'935'!Q544*BZ544)/'11'!B$17</f>
        <v>#VALUE!</v>
      </c>
      <c r="CV544" s="33" t="e">
        <f>100/'11'!B$17*'Charging rates'!B$10*AW544</f>
        <v>#VALUE!</v>
      </c>
      <c r="CW544" s="33" t="e">
        <f>IF(AT544=0,0,(1-BX544/AT544)*(CA544+IF('935'!Q544=0,0,(CB544*'935'!Q544*('11'!C$17-'935'!Y544)/('11'!B$17-'935'!X544)))))</f>
        <v>#VALUE!</v>
      </c>
      <c r="CX544" s="33" t="e">
        <f t="shared" si="136"/>
        <v>#VALUE!</v>
      </c>
      <c r="CY544" s="49" t="e">
        <f t="shared" si="137"/>
        <v>#VALUE!</v>
      </c>
      <c r="CZ544" s="32" t="e">
        <f>AT544*(Parameters!B$21+AU544)*IF('DNO totals'!B$323&lt;0,1,'935'!S544)</f>
        <v>#VALUE!</v>
      </c>
      <c r="DA544" s="52" t="e">
        <f>IF('DNO totals'!B$323&lt;0,1,'935'!S544)*(Parameters!B$21+AU544)</f>
        <v>#VALUE!</v>
      </c>
      <c r="DB544" s="37" t="e">
        <f>CX544+'Charging rates'!B$106*DA544*100/'11'!B$17</f>
        <v>#VALUE!</v>
      </c>
      <c r="DC544" s="37" t="e">
        <f>DB544+'Charging rates'!B$116*(Parameters!B$21+AU544)*100/'11'!B$17*IF('DNO totals'!B$323&lt;0,1,'935'!S544)</f>
        <v>#VALUE!</v>
      </c>
      <c r="DD544" s="37" t="e">
        <f>'Charging rates'!B$97*(CP544+CT544)*100/'11'!B$17</f>
        <v>#VALUE!</v>
      </c>
      <c r="DE544" s="33" t="e">
        <f>MAX(0-(CB544*AU544*'11'!C$17/'11'!B$17),DC544+DD544)</f>
        <v>#VALUE!</v>
      </c>
      <c r="DF544" s="37" t="e">
        <f>IF(BS544,IF(AU544=0,CC544,MAX(0,MIN(CC544,CC544+(DE544/'935'!Q544*('11'!B$17-'935'!X544)/('11'!C$17-'935'!Y544))))),0)</f>
        <v>#VALUE!</v>
      </c>
      <c r="DG544" s="33" t="e">
        <f t="shared" si="138"/>
        <v>#VALUE!</v>
      </c>
      <c r="DH544" s="53" t="e">
        <f t="shared" si="139"/>
        <v>#VALUE!</v>
      </c>
    </row>
    <row r="545" spans="1:112">
      <c r="A545" s="28">
        <v>445</v>
      </c>
      <c r="B545" s="47" t="e">
        <f>'935'!B545</f>
        <v>#VALUE!</v>
      </c>
      <c r="C545" s="48" t="e">
        <f>OR('935'!E545&lt;&gt;"VOID",'935'!F545&lt;&gt;"VOID",'935'!G545&lt;&gt;"VOID")</f>
        <v>#VALUE!</v>
      </c>
      <c r="D545" s="32" t="e">
        <f>IF('935'!D545="VOID",0,'935'!D545*(1-'935'!X545/'11'!B$17))</f>
        <v>#VALUE!</v>
      </c>
      <c r="E545" s="32" t="e">
        <f>IF('935'!E545="VOID",0,'935'!E545*(1-'935'!X545/'11'!B$17))</f>
        <v>#VALUE!</v>
      </c>
      <c r="F545" s="32" t="e">
        <f>IF('935'!F545="VOID",0,'935'!F545*(1-'935'!X545/'11'!B$17))</f>
        <v>#VALUE!</v>
      </c>
      <c r="G545" s="32" t="e">
        <f>IF('935'!G545="VOID",0,'935'!G545*(1-'935'!X545/'11'!B$17))</f>
        <v>#VALUE!</v>
      </c>
      <c r="H545" s="49" t="e">
        <f t="shared" si="120"/>
        <v>#VALUE!</v>
      </c>
      <c r="I545" s="50" t="e">
        <f>MATCH('935'!J545,'913'!$B$6:$B$1205,0)</f>
        <v>#VALUE!</v>
      </c>
      <c r="J545" s="50" t="e">
        <f>MATCH(INDEX('913'!$D$6:$D$1205,I545),'913'!$B$6:$B$1205,0)</f>
        <v>#VALUE!</v>
      </c>
      <c r="K545" s="50" t="e">
        <f>MATCH(INDEX('913'!$D$6:$D$1205,J545),'913'!$B$6:$B$1205,0)</f>
        <v>#VALUE!</v>
      </c>
      <c r="L545" s="50" t="e">
        <f>MATCH(INDEX('913'!$D$6:$D$1205,K545),'913'!$B$6:$B$1205,0)</f>
        <v>#VALUE!</v>
      </c>
      <c r="M545" s="50" t="e">
        <f>MATCH(INDEX('913'!$D$6:$D$1205,L545),'913'!$B$6:$B$1205,0)</f>
        <v>#VALUE!</v>
      </c>
      <c r="N545" s="50" t="e">
        <f>MATCH(INDEX('913'!$D$6:$D$1205,M545),'913'!$B$6:$B$1205,0)</f>
        <v>#VALUE!</v>
      </c>
      <c r="O545" s="50" t="e">
        <f>MATCH(INDEX('913'!$D$6:$D$1205,N545),'913'!$B$6:$B$1205,0)</f>
        <v>#VALUE!</v>
      </c>
      <c r="P545" s="51" t="e">
        <f>MATCH(INDEX('913'!$D$6:$D$1205,O545),'913'!$B$6:$B$1205,0)</f>
        <v>#VALUE!</v>
      </c>
      <c r="Q545" s="37">
        <f>IF(ISNUMBER(I545),MAX(0,INDEX('913'!$E$6:$E$1205,I545)),0)</f>
        <v>0</v>
      </c>
      <c r="R545" s="37">
        <f>IF(ISNUMBER(J545),MAX(0,INDEX('913'!$E$6:$E$1205,J545)),0)</f>
        <v>0</v>
      </c>
      <c r="S545" s="37">
        <f>IF(ISNUMBER(K545),MAX(0,INDEX('913'!$E$6:$E$1205,K545)),0)</f>
        <v>0</v>
      </c>
      <c r="T545" s="37">
        <f>IF(ISNUMBER(L545),MAX(0,INDEX('913'!$E$6:$E$1205,L545)),0)</f>
        <v>0</v>
      </c>
      <c r="U545" s="37">
        <f>IF(ISNUMBER(M545),MAX(0,INDEX('913'!$E$6:$E$1205,M545)),0)</f>
        <v>0</v>
      </c>
      <c r="V545" s="37">
        <f>IF(ISNUMBER(N545),MAX(0,INDEX('913'!$E$6:$E$1205,N545)),0)</f>
        <v>0</v>
      </c>
      <c r="W545" s="37">
        <f>IF(ISNUMBER(O545),MAX(0,INDEX('913'!$E$6:$E$1205,O545)),0)</f>
        <v>0</v>
      </c>
      <c r="X545" s="52">
        <f>IF(ISNUMBER(P545),MAX(0,INDEX('913'!$E$6:$E$1205,P545)),0)</f>
        <v>0</v>
      </c>
      <c r="Y545" s="37">
        <f>IF(ISNUMBER(I545),MAX(0,INDEX('913'!$F$6:$F$1205,I545)),0)</f>
        <v>0</v>
      </c>
      <c r="Z545" s="37">
        <f>IF(ISNUMBER(J545),MAX(0,INDEX('913'!$F$6:$F$1205,J545)),0)</f>
        <v>0</v>
      </c>
      <c r="AA545" s="37">
        <f>IF(ISNUMBER(K545),MAX(0,INDEX('913'!$F$6:$F$1205,K545)),0)</f>
        <v>0</v>
      </c>
      <c r="AB545" s="37">
        <f>IF(ISNUMBER(L545),MAX(0,INDEX('913'!$F$6:$F$1205,L545)),0)</f>
        <v>0</v>
      </c>
      <c r="AC545" s="37">
        <f>IF(ISNUMBER(M545),MAX(0,INDEX('913'!$F$6:$F$1205,M545)),0)</f>
        <v>0</v>
      </c>
      <c r="AD545" s="37">
        <f>IF(ISNUMBER(N545),MAX(0,INDEX('913'!$F$6:$F$1205,N545)),0)</f>
        <v>0</v>
      </c>
      <c r="AE545" s="37">
        <f>IF(ISNUMBER(O545),MAX(0,INDEX('913'!$F$6:$F$1205,O545)),0)</f>
        <v>0</v>
      </c>
      <c r="AF545" s="37">
        <f>IF(ISNUMBER(P545),MAX(0,INDEX('913'!$F$6:$F$1205,P545)),0)</f>
        <v>0</v>
      </c>
      <c r="AG545" s="32">
        <f>IF(ISNUMBER(I545),SQRT(INDEX('913'!$I$6:$I$1205,I545)^2+INDEX('913'!$J$6:$J$1205,I545)^2),0)</f>
        <v>0</v>
      </c>
      <c r="AH545" s="32">
        <f>IF(ISNUMBER(J545),SQRT(INDEX('913'!$I$6:$I$1205,J545)^2+INDEX('913'!$J$6:$J$1205,J545)^2),0)</f>
        <v>0</v>
      </c>
      <c r="AI545" s="32">
        <f>IF(ISNUMBER(K545),SQRT(INDEX('913'!$I$6:$I$1205,K545)^2+INDEX('913'!$J$6:$J$1205,K545)^2),0)</f>
        <v>0</v>
      </c>
      <c r="AJ545" s="32">
        <f>IF(ISNUMBER(L545),SQRT(INDEX('913'!$I$6:$I$1205,L545)^2+INDEX('913'!$J$6:$J$1205,L545)^2),0)</f>
        <v>0</v>
      </c>
      <c r="AK545" s="32">
        <f>IF(ISNUMBER(M545),SQRT(INDEX('913'!$I$6:$I$1205,M545)^2+INDEX('913'!$J$6:$J$1205,M545)^2),0)</f>
        <v>0</v>
      </c>
      <c r="AL545" s="32">
        <f>IF(ISNUMBER(N545),SQRT(INDEX('913'!$I$6:$I$1205,N545)^2+INDEX('913'!$J$6:$J$1205,N545)^2),0)</f>
        <v>0</v>
      </c>
      <c r="AM545" s="32">
        <f>IF(ISNUMBER(O545),SQRT(INDEX('913'!$I$6:$I$1205,O545)^2+INDEX('913'!$J$6:$J$1205,O545)^2),0)</f>
        <v>0</v>
      </c>
      <c r="AN545" s="49">
        <f>IF(ISNUMBER(P545),SQRT(INDEX('913'!$I$6:$I$1205,P545)^2+INDEX('913'!$J$6:$J$1205,P545)^2),0)</f>
        <v>0</v>
      </c>
      <c r="AO545" s="37">
        <f t="shared" si="121"/>
        <v>0</v>
      </c>
      <c r="AP545" s="37">
        <f t="shared" si="122"/>
        <v>0</v>
      </c>
      <c r="AQ545" s="33" t="e">
        <f>-100*'935'!W545*(AO545+AP545)/'11'!C$17</f>
        <v>#VALUE!</v>
      </c>
      <c r="AR545" s="37" t="e">
        <f t="shared" si="123"/>
        <v>#VALUE!</v>
      </c>
      <c r="AS545" s="52" t="e">
        <f t="shared" si="124"/>
        <v>#VALUE!</v>
      </c>
      <c r="AT545" s="32" t="e">
        <f>IF('935'!C545="VOID",0,('935'!C545*(1-'935'!X545/'11'!B$17)))</f>
        <v>#VALUE!</v>
      </c>
      <c r="AU545" s="52" t="e">
        <f>'935'!Q545*(1-'935'!Y545/'11'!C$17)/(1-'935'!X545/'11'!B$17)</f>
        <v>#VALUE!</v>
      </c>
      <c r="AV545" s="37" t="e">
        <f>INDEX('DNO totals'!$B$57:$G$57,IF('935'!K545,IF(MOD('935'!K545,1000),IF(MOD('935'!K545,100),IF(MOD('935'!K545,10),IF(MOD('935'!K545,1000)=1,6,5),4),3),2),1))</f>
        <v>#VALUE!</v>
      </c>
      <c r="AW545" s="52" t="e">
        <f t="shared" si="125"/>
        <v>#VALUE!</v>
      </c>
      <c r="AX545" s="32" t="e">
        <f>IF('935'!V545="VOID",0,'935'!V545*(1-'935'!X545/'11'!B$17))</f>
        <v>#VALUE!</v>
      </c>
      <c r="AY545" s="33" t="e">
        <f>IF(H545,-100*'Charging rates'!B$10/'11'!B$17*AX545/H545,0)</f>
        <v>#VALUE!</v>
      </c>
      <c r="AZ545" s="33" t="e">
        <f>IF(C545,'DNO totals'!B$41,0)</f>
        <v>#VALUE!</v>
      </c>
      <c r="BA545" s="33" t="e">
        <f t="shared" si="126"/>
        <v>#VALUE!</v>
      </c>
      <c r="BB545" s="33" t="e">
        <f t="shared" si="127"/>
        <v>#VALUE!</v>
      </c>
      <c r="BC545" s="53" t="e">
        <f t="shared" si="128"/>
        <v>#VALUE!</v>
      </c>
      <c r="BD545" s="32" t="e">
        <f>IF(AT545,'935'!H545*AT545/(AT545+D545+H545),0)</f>
        <v>#VALUE!</v>
      </c>
      <c r="BE545" s="32" t="e">
        <f>IF(H545,'935'!H545*H545/(AT545+D545+H545),0)</f>
        <v>#VALUE!</v>
      </c>
      <c r="BF545" s="32" t="e">
        <f>BD545*(1-'935'!X545/'11'!B$17)</f>
        <v>#VALUE!</v>
      </c>
      <c r="BG545" s="49" t="e">
        <f>BE545*(1-'935'!X545/'11'!B$17)</f>
        <v>#VALUE!</v>
      </c>
      <c r="BH545" s="52" t="e">
        <f>AV545*Parameters!B$6</f>
        <v>#VALUE!</v>
      </c>
      <c r="BI545" s="37" t="e">
        <f>IF('935'!$K545=1000,'Charging rates'!$C$38*$BH545/(1+'DNO totals'!$C$99)*'935'!$L545,0)</f>
        <v>#VALUE!</v>
      </c>
      <c r="BJ545" s="37" t="e">
        <f>IF(MOD('935'!$K545,1000)=100,'Charging rates'!$D$38*$BH545/(1+'DNO totals'!$D$99)*'935'!$M545,0)</f>
        <v>#VALUE!</v>
      </c>
      <c r="BK545" s="37" t="e">
        <f>IF(MOD('935'!$K545,100)=10,'Charging rates'!$E$38*$BH545/(1+'DNO totals'!$E$99)*'935'!$N545,0)</f>
        <v>#VALUE!</v>
      </c>
      <c r="BL545" s="37" t="e">
        <f>IF(AND(MOD('935'!$K545,10)&gt;0,MOD('935'!$K545,1000)&gt;1),'Charging rates'!$F$38*$BH545/(1+'DNO totals'!$F$99)*'935'!$O545,0)</f>
        <v>#VALUE!</v>
      </c>
      <c r="BM545" s="37" t="e">
        <f>IF(MOD('935'!$K545,1000)=1,'Charging rates'!$G$38*$BH545/(1+'DNO totals'!$G$99)*'935'!$P545,0)</f>
        <v>#VALUE!</v>
      </c>
      <c r="BN545" s="52" t="e">
        <f t="shared" si="129"/>
        <v>#VALUE!</v>
      </c>
      <c r="BO545" s="37" t="e">
        <f>IF('935'!$K545&gt;1000,'Charging rates'!$C$38*$AW545*'935'!$L545,0)</f>
        <v>#VALUE!</v>
      </c>
      <c r="BP545" s="37" t="e">
        <f>IF(MOD('935'!$K545,1000)&gt;100,'Charging rates'!$D$38*$AW545*'935'!$M545,0)</f>
        <v>#VALUE!</v>
      </c>
      <c r="BQ545" s="37" t="e">
        <f>IF(MOD('935'!$K545,100)&gt;10,'Charging rates'!$E$38*$AW545*'935'!$N545,0)</f>
        <v>#VALUE!</v>
      </c>
      <c r="BR545" s="52" t="e">
        <f t="shared" si="130"/>
        <v>#VALUE!</v>
      </c>
      <c r="BS545" s="48" t="e">
        <f>'935'!C545&lt;&gt;"VOID"</f>
        <v>#VALUE!</v>
      </c>
      <c r="BT545" s="33" t="e">
        <f>IF(BS545,(100/'11'!B$17*BD545*((1-'935'!I545)*'Charging rates'!B$51+'Charging rates'!B$63)),0)</f>
        <v>#VALUE!</v>
      </c>
      <c r="BU545" s="33" t="e">
        <f>100/'11'!B$17*BG545*('Charging rates'!B$51+'Charging rates'!B$63)</f>
        <v>#VALUE!</v>
      </c>
      <c r="BV545" s="33" t="e">
        <f>100/'11'!B$17*BE545*('Charging rates'!B$51+'Charging rates'!B$63)</f>
        <v>#VALUE!</v>
      </c>
      <c r="BW545" s="53" t="e">
        <f t="shared" si="131"/>
        <v>#VALUE!</v>
      </c>
      <c r="BX545" s="32" t="e">
        <f>AT545-('935'!T545*(1-'935'!X545/'11'!B$17))</f>
        <v>#VALUE!</v>
      </c>
      <c r="BY545" s="32">
        <f>0-IF(ISNUMBER(I545),INDEX('913'!$I$6:$I$1205,I545),0)-IF(ISNUMBER(J545),INDEX('913'!$I$6:$I$1205,J545),0)-IF(ISNUMBER(K545),INDEX('913'!$I$6:$I$1205,K545),0)-IF(ISNUMBER(L545),INDEX('913'!$I$6:$I$1205,L545),0)-IF(ISNUMBER(M545),INDEX('913'!$I$6:$I$1205,M545),0)-IF(ISNUMBER(N545),INDEX('913'!$I$6:$I$1205,N545),0)-IF(ISNUMBER(O545),INDEX('913'!$I$6:$I$1205,O545),0)-IF(ISNUMBER(P545),INDEX('913'!$I$6:$I$1205,P545),0)</f>
        <v>0</v>
      </c>
      <c r="BZ545" s="37">
        <f>IF(BY545=0,1,MAX(1,SQRT(BY545^2+(IF(ISNUMBER(I545),INDEX('913'!$J$6:$J$1205,I545),0)+IF(ISNUMBER(J545),INDEX('913'!$J$6:$J$1205,J545),0)+IF(ISNUMBER(K545),INDEX('913'!$J$6:$J$1205,K545),0)+IF(ISNUMBER(L545),INDEX('913'!$J$6:$J$1205,L545),0)+IF(ISNUMBER(M545),INDEX('913'!$J$6:$J$1205,M545),0)+IF(ISNUMBER(N545),INDEX('913'!$J$6:$J$1205,N545),0)+IF(ISNUMBER(O545),INDEX('913'!$J$6:$J$1205,O545),0)+IF(ISNUMBER(P545),INDEX('913'!$J$6:$J$1205,P545),0))^2)/BY545))</f>
        <v>1</v>
      </c>
      <c r="CA545" s="33" t="e">
        <f>100*AO545/'11'!B$17</f>
        <v>#VALUE!</v>
      </c>
      <c r="CB545" s="37" t="e">
        <f>100*(AP545*BZ545)/'11'!C$17</f>
        <v>#VALUE!</v>
      </c>
      <c r="CC545" s="37" t="e">
        <f t="shared" si="132"/>
        <v>#VALUE!</v>
      </c>
      <c r="CD545" s="33" t="e">
        <f t="shared" si="133"/>
        <v>#VALUE!</v>
      </c>
      <c r="CE545" s="54" t="e">
        <f>'11'!C$17-'935'!Y545</f>
        <v>#VALUE!</v>
      </c>
      <c r="CF545" s="37" t="e">
        <f>MAX('DNO totals'!B$312+0,MIN('935'!L545+0,'DNO totals'!B$304+0))</f>
        <v>#VALUE!</v>
      </c>
      <c r="CG545" s="37" t="e">
        <f>MAX('DNO totals'!C$312+0,MIN('935'!M545+0,'DNO totals'!C$304+0))</f>
        <v>#VALUE!</v>
      </c>
      <c r="CH545" s="37" t="e">
        <f>MAX('DNO totals'!D$312+0,MIN('935'!N545+0,'DNO totals'!D$304+0))</f>
        <v>#VALUE!</v>
      </c>
      <c r="CI545" s="37" t="e">
        <f>MAX('DNO totals'!E$312+0,MIN('935'!O545+0,'DNO totals'!E$304+0))</f>
        <v>#VALUE!</v>
      </c>
      <c r="CJ545" s="52" t="e">
        <f>MAX('DNO totals'!F$312+0,MIN('935'!P545+0,'DNO totals'!F$304+0))</f>
        <v>#VALUE!</v>
      </c>
      <c r="CK545" s="37" t="e">
        <f>IF('935'!$K545=1000,'Charging rates'!$C$38*$BH545/(1+'DNO totals'!$C$99)*$CF545,0)</f>
        <v>#VALUE!</v>
      </c>
      <c r="CL545" s="37" t="e">
        <f>IF(MOD('935'!$K545,1000)=100,'Charging rates'!$D$38*$BH545/(1+'DNO totals'!$D$99)*$CG545,0)</f>
        <v>#VALUE!</v>
      </c>
      <c r="CM545" s="37" t="e">
        <f>IF(MOD('935'!$K545,100)=10,'Charging rates'!$E$38*$BH545/(1+'DNO totals'!$E$99)*$CH545,0)</f>
        <v>#VALUE!</v>
      </c>
      <c r="CN545" s="37" t="e">
        <f>IF(AND(MOD('935'!$K545,10)&gt;0,MOD('935'!$K545,1000)&gt;1),'Charging rates'!$F$38*$BH545/(1+'DNO totals'!$F$99)*$CI545,0)</f>
        <v>#VALUE!</v>
      </c>
      <c r="CO545" s="37" t="e">
        <f>IF(MOD('935'!$K545,1000)=1,'Charging rates'!$G$38*$BH545/(1+'DNO totals'!$G$99)*$CJ545,0)</f>
        <v>#VALUE!</v>
      </c>
      <c r="CP545" s="52" t="e">
        <f t="shared" si="134"/>
        <v>#VALUE!</v>
      </c>
      <c r="CQ545" s="37" t="e">
        <f>IF('935'!$K545&gt;1000,'Charging rates'!$C$38*$AW545*$CF545,0)</f>
        <v>#VALUE!</v>
      </c>
      <c r="CR545" s="37" t="e">
        <f>IF(MOD('935'!$K545,1000)&gt;100,'Charging rates'!$D$38*$AW545*$CG545,0)</f>
        <v>#VALUE!</v>
      </c>
      <c r="CS545" s="37" t="e">
        <f>IF(MOD('935'!$K545,100)&gt;10,'Charging rates'!$E$38*$AW545*$CH545,0)</f>
        <v>#VALUE!</v>
      </c>
      <c r="CT545" s="52" t="e">
        <f t="shared" si="135"/>
        <v>#VALUE!</v>
      </c>
      <c r="CU545" s="33" t="e">
        <f>100*(AP545*'935'!Q545*BZ545)/'11'!B$17</f>
        <v>#VALUE!</v>
      </c>
      <c r="CV545" s="33" t="e">
        <f>100/'11'!B$17*'Charging rates'!B$10*AW545</f>
        <v>#VALUE!</v>
      </c>
      <c r="CW545" s="33" t="e">
        <f>IF(AT545=0,0,(1-BX545/AT545)*(CA545+IF('935'!Q545=0,0,(CB545*'935'!Q545*('11'!C$17-'935'!Y545)/('11'!B$17-'935'!X545)))))</f>
        <v>#VALUE!</v>
      </c>
      <c r="CX545" s="33" t="e">
        <f t="shared" si="136"/>
        <v>#VALUE!</v>
      </c>
      <c r="CY545" s="49" t="e">
        <f t="shared" si="137"/>
        <v>#VALUE!</v>
      </c>
      <c r="CZ545" s="32" t="e">
        <f>AT545*(Parameters!B$21+AU545)*IF('DNO totals'!B$323&lt;0,1,'935'!S545)</f>
        <v>#VALUE!</v>
      </c>
      <c r="DA545" s="52" t="e">
        <f>IF('DNO totals'!B$323&lt;0,1,'935'!S545)*(Parameters!B$21+AU545)</f>
        <v>#VALUE!</v>
      </c>
      <c r="DB545" s="37" t="e">
        <f>CX545+'Charging rates'!B$106*DA545*100/'11'!B$17</f>
        <v>#VALUE!</v>
      </c>
      <c r="DC545" s="37" t="e">
        <f>DB545+'Charging rates'!B$116*(Parameters!B$21+AU545)*100/'11'!B$17*IF('DNO totals'!B$323&lt;0,1,'935'!S545)</f>
        <v>#VALUE!</v>
      </c>
      <c r="DD545" s="37" t="e">
        <f>'Charging rates'!B$97*(CP545+CT545)*100/'11'!B$17</f>
        <v>#VALUE!</v>
      </c>
      <c r="DE545" s="33" t="e">
        <f>MAX(0-(CB545*AU545*'11'!C$17/'11'!B$17),DC545+DD545)</f>
        <v>#VALUE!</v>
      </c>
      <c r="DF545" s="37" t="e">
        <f>IF(BS545,IF(AU545=0,CC545,MAX(0,MIN(CC545,CC545+(DE545/'935'!Q545*('11'!B$17-'935'!X545)/('11'!C$17-'935'!Y545))))),0)</f>
        <v>#VALUE!</v>
      </c>
      <c r="DG545" s="33" t="e">
        <f t="shared" si="138"/>
        <v>#VALUE!</v>
      </c>
      <c r="DH545" s="53" t="e">
        <f t="shared" si="139"/>
        <v>#VALUE!</v>
      </c>
    </row>
    <row r="546" spans="1:112">
      <c r="A546" s="28">
        <v>446</v>
      </c>
      <c r="B546" s="47" t="e">
        <f>'935'!B546</f>
        <v>#VALUE!</v>
      </c>
      <c r="C546" s="48" t="e">
        <f>OR('935'!E546&lt;&gt;"VOID",'935'!F546&lt;&gt;"VOID",'935'!G546&lt;&gt;"VOID")</f>
        <v>#VALUE!</v>
      </c>
      <c r="D546" s="32" t="e">
        <f>IF('935'!D546="VOID",0,'935'!D546*(1-'935'!X546/'11'!B$17))</f>
        <v>#VALUE!</v>
      </c>
      <c r="E546" s="32" t="e">
        <f>IF('935'!E546="VOID",0,'935'!E546*(1-'935'!X546/'11'!B$17))</f>
        <v>#VALUE!</v>
      </c>
      <c r="F546" s="32" t="e">
        <f>IF('935'!F546="VOID",0,'935'!F546*(1-'935'!X546/'11'!B$17))</f>
        <v>#VALUE!</v>
      </c>
      <c r="G546" s="32" t="e">
        <f>IF('935'!G546="VOID",0,'935'!G546*(1-'935'!X546/'11'!B$17))</f>
        <v>#VALUE!</v>
      </c>
      <c r="H546" s="49" t="e">
        <f t="shared" si="120"/>
        <v>#VALUE!</v>
      </c>
      <c r="I546" s="50" t="e">
        <f>MATCH('935'!J546,'913'!$B$6:$B$1205,0)</f>
        <v>#VALUE!</v>
      </c>
      <c r="J546" s="50" t="e">
        <f>MATCH(INDEX('913'!$D$6:$D$1205,I546),'913'!$B$6:$B$1205,0)</f>
        <v>#VALUE!</v>
      </c>
      <c r="K546" s="50" t="e">
        <f>MATCH(INDEX('913'!$D$6:$D$1205,J546),'913'!$B$6:$B$1205,0)</f>
        <v>#VALUE!</v>
      </c>
      <c r="L546" s="50" t="e">
        <f>MATCH(INDEX('913'!$D$6:$D$1205,K546),'913'!$B$6:$B$1205,0)</f>
        <v>#VALUE!</v>
      </c>
      <c r="M546" s="50" t="e">
        <f>MATCH(INDEX('913'!$D$6:$D$1205,L546),'913'!$B$6:$B$1205,0)</f>
        <v>#VALUE!</v>
      </c>
      <c r="N546" s="50" t="e">
        <f>MATCH(INDEX('913'!$D$6:$D$1205,M546),'913'!$B$6:$B$1205,0)</f>
        <v>#VALUE!</v>
      </c>
      <c r="O546" s="50" t="e">
        <f>MATCH(INDEX('913'!$D$6:$D$1205,N546),'913'!$B$6:$B$1205,0)</f>
        <v>#VALUE!</v>
      </c>
      <c r="P546" s="51" t="e">
        <f>MATCH(INDEX('913'!$D$6:$D$1205,O546),'913'!$B$6:$B$1205,0)</f>
        <v>#VALUE!</v>
      </c>
      <c r="Q546" s="37">
        <f>IF(ISNUMBER(I546),MAX(0,INDEX('913'!$E$6:$E$1205,I546)),0)</f>
        <v>0</v>
      </c>
      <c r="R546" s="37">
        <f>IF(ISNUMBER(J546),MAX(0,INDEX('913'!$E$6:$E$1205,J546)),0)</f>
        <v>0</v>
      </c>
      <c r="S546" s="37">
        <f>IF(ISNUMBER(K546),MAX(0,INDEX('913'!$E$6:$E$1205,K546)),0)</f>
        <v>0</v>
      </c>
      <c r="T546" s="37">
        <f>IF(ISNUMBER(L546),MAX(0,INDEX('913'!$E$6:$E$1205,L546)),0)</f>
        <v>0</v>
      </c>
      <c r="U546" s="37">
        <f>IF(ISNUMBER(M546),MAX(0,INDEX('913'!$E$6:$E$1205,M546)),0)</f>
        <v>0</v>
      </c>
      <c r="V546" s="37">
        <f>IF(ISNUMBER(N546),MAX(0,INDEX('913'!$E$6:$E$1205,N546)),0)</f>
        <v>0</v>
      </c>
      <c r="W546" s="37">
        <f>IF(ISNUMBER(O546),MAX(0,INDEX('913'!$E$6:$E$1205,O546)),0)</f>
        <v>0</v>
      </c>
      <c r="X546" s="52">
        <f>IF(ISNUMBER(P546),MAX(0,INDEX('913'!$E$6:$E$1205,P546)),0)</f>
        <v>0</v>
      </c>
      <c r="Y546" s="37">
        <f>IF(ISNUMBER(I546),MAX(0,INDEX('913'!$F$6:$F$1205,I546)),0)</f>
        <v>0</v>
      </c>
      <c r="Z546" s="37">
        <f>IF(ISNUMBER(J546),MAX(0,INDEX('913'!$F$6:$F$1205,J546)),0)</f>
        <v>0</v>
      </c>
      <c r="AA546" s="37">
        <f>IF(ISNUMBER(K546),MAX(0,INDEX('913'!$F$6:$F$1205,K546)),0)</f>
        <v>0</v>
      </c>
      <c r="AB546" s="37">
        <f>IF(ISNUMBER(L546),MAX(0,INDEX('913'!$F$6:$F$1205,L546)),0)</f>
        <v>0</v>
      </c>
      <c r="AC546" s="37">
        <f>IF(ISNUMBER(M546),MAX(0,INDEX('913'!$F$6:$F$1205,M546)),0)</f>
        <v>0</v>
      </c>
      <c r="AD546" s="37">
        <f>IF(ISNUMBER(N546),MAX(0,INDEX('913'!$F$6:$F$1205,N546)),0)</f>
        <v>0</v>
      </c>
      <c r="AE546" s="37">
        <f>IF(ISNUMBER(O546),MAX(0,INDEX('913'!$F$6:$F$1205,O546)),0)</f>
        <v>0</v>
      </c>
      <c r="AF546" s="37">
        <f>IF(ISNUMBER(P546),MAX(0,INDEX('913'!$F$6:$F$1205,P546)),0)</f>
        <v>0</v>
      </c>
      <c r="AG546" s="32">
        <f>IF(ISNUMBER(I546),SQRT(INDEX('913'!$I$6:$I$1205,I546)^2+INDEX('913'!$J$6:$J$1205,I546)^2),0)</f>
        <v>0</v>
      </c>
      <c r="AH546" s="32">
        <f>IF(ISNUMBER(J546),SQRT(INDEX('913'!$I$6:$I$1205,J546)^2+INDEX('913'!$J$6:$J$1205,J546)^2),0)</f>
        <v>0</v>
      </c>
      <c r="AI546" s="32">
        <f>IF(ISNUMBER(K546),SQRT(INDEX('913'!$I$6:$I$1205,K546)^2+INDEX('913'!$J$6:$J$1205,K546)^2),0)</f>
        <v>0</v>
      </c>
      <c r="AJ546" s="32">
        <f>IF(ISNUMBER(L546),SQRT(INDEX('913'!$I$6:$I$1205,L546)^2+INDEX('913'!$J$6:$J$1205,L546)^2),0)</f>
        <v>0</v>
      </c>
      <c r="AK546" s="32">
        <f>IF(ISNUMBER(M546),SQRT(INDEX('913'!$I$6:$I$1205,M546)^2+INDEX('913'!$J$6:$J$1205,M546)^2),0)</f>
        <v>0</v>
      </c>
      <c r="AL546" s="32">
        <f>IF(ISNUMBER(N546),SQRT(INDEX('913'!$I$6:$I$1205,N546)^2+INDEX('913'!$J$6:$J$1205,N546)^2),0)</f>
        <v>0</v>
      </c>
      <c r="AM546" s="32">
        <f>IF(ISNUMBER(O546),SQRT(INDEX('913'!$I$6:$I$1205,O546)^2+INDEX('913'!$J$6:$J$1205,O546)^2),0)</f>
        <v>0</v>
      </c>
      <c r="AN546" s="49">
        <f>IF(ISNUMBER(P546),SQRT(INDEX('913'!$I$6:$I$1205,P546)^2+INDEX('913'!$J$6:$J$1205,P546)^2),0)</f>
        <v>0</v>
      </c>
      <c r="AO546" s="37">
        <f t="shared" si="121"/>
        <v>0</v>
      </c>
      <c r="AP546" s="37">
        <f t="shared" si="122"/>
        <v>0</v>
      </c>
      <c r="AQ546" s="33" t="e">
        <f>-100*'935'!W546*(AO546+AP546)/'11'!C$17</f>
        <v>#VALUE!</v>
      </c>
      <c r="AR546" s="37" t="e">
        <f t="shared" si="123"/>
        <v>#VALUE!</v>
      </c>
      <c r="AS546" s="52" t="e">
        <f t="shared" si="124"/>
        <v>#VALUE!</v>
      </c>
      <c r="AT546" s="32" t="e">
        <f>IF('935'!C546="VOID",0,('935'!C546*(1-'935'!X546/'11'!B$17)))</f>
        <v>#VALUE!</v>
      </c>
      <c r="AU546" s="52" t="e">
        <f>'935'!Q546*(1-'935'!Y546/'11'!C$17)/(1-'935'!X546/'11'!B$17)</f>
        <v>#VALUE!</v>
      </c>
      <c r="AV546" s="37" t="e">
        <f>INDEX('DNO totals'!$B$57:$G$57,IF('935'!K546,IF(MOD('935'!K546,1000),IF(MOD('935'!K546,100),IF(MOD('935'!K546,10),IF(MOD('935'!K546,1000)=1,6,5),4),3),2),1))</f>
        <v>#VALUE!</v>
      </c>
      <c r="AW546" s="52" t="e">
        <f t="shared" si="125"/>
        <v>#VALUE!</v>
      </c>
      <c r="AX546" s="32" t="e">
        <f>IF('935'!V546="VOID",0,'935'!V546*(1-'935'!X546/'11'!B$17))</f>
        <v>#VALUE!</v>
      </c>
      <c r="AY546" s="33" t="e">
        <f>IF(H546,-100*'Charging rates'!B$10/'11'!B$17*AX546/H546,0)</f>
        <v>#VALUE!</v>
      </c>
      <c r="AZ546" s="33" t="e">
        <f>IF(C546,'DNO totals'!B$41,0)</f>
        <v>#VALUE!</v>
      </c>
      <c r="BA546" s="33" t="e">
        <f t="shared" si="126"/>
        <v>#VALUE!</v>
      </c>
      <c r="BB546" s="33" t="e">
        <f t="shared" si="127"/>
        <v>#VALUE!</v>
      </c>
      <c r="BC546" s="53" t="e">
        <f t="shared" si="128"/>
        <v>#VALUE!</v>
      </c>
      <c r="BD546" s="32" t="e">
        <f>IF(AT546,'935'!H546*AT546/(AT546+D546+H546),0)</f>
        <v>#VALUE!</v>
      </c>
      <c r="BE546" s="32" t="e">
        <f>IF(H546,'935'!H546*H546/(AT546+D546+H546),0)</f>
        <v>#VALUE!</v>
      </c>
      <c r="BF546" s="32" t="e">
        <f>BD546*(1-'935'!X546/'11'!B$17)</f>
        <v>#VALUE!</v>
      </c>
      <c r="BG546" s="49" t="e">
        <f>BE546*(1-'935'!X546/'11'!B$17)</f>
        <v>#VALUE!</v>
      </c>
      <c r="BH546" s="52" t="e">
        <f>AV546*Parameters!B$6</f>
        <v>#VALUE!</v>
      </c>
      <c r="BI546" s="37" t="e">
        <f>IF('935'!$K546=1000,'Charging rates'!$C$38*$BH546/(1+'DNO totals'!$C$99)*'935'!$L546,0)</f>
        <v>#VALUE!</v>
      </c>
      <c r="BJ546" s="37" t="e">
        <f>IF(MOD('935'!$K546,1000)=100,'Charging rates'!$D$38*$BH546/(1+'DNO totals'!$D$99)*'935'!$M546,0)</f>
        <v>#VALUE!</v>
      </c>
      <c r="BK546" s="37" t="e">
        <f>IF(MOD('935'!$K546,100)=10,'Charging rates'!$E$38*$BH546/(1+'DNO totals'!$E$99)*'935'!$N546,0)</f>
        <v>#VALUE!</v>
      </c>
      <c r="BL546" s="37" t="e">
        <f>IF(AND(MOD('935'!$K546,10)&gt;0,MOD('935'!$K546,1000)&gt;1),'Charging rates'!$F$38*$BH546/(1+'DNO totals'!$F$99)*'935'!$O546,0)</f>
        <v>#VALUE!</v>
      </c>
      <c r="BM546" s="37" t="e">
        <f>IF(MOD('935'!$K546,1000)=1,'Charging rates'!$G$38*$BH546/(1+'DNO totals'!$G$99)*'935'!$P546,0)</f>
        <v>#VALUE!</v>
      </c>
      <c r="BN546" s="52" t="e">
        <f t="shared" si="129"/>
        <v>#VALUE!</v>
      </c>
      <c r="BO546" s="37" t="e">
        <f>IF('935'!$K546&gt;1000,'Charging rates'!$C$38*$AW546*'935'!$L546,0)</f>
        <v>#VALUE!</v>
      </c>
      <c r="BP546" s="37" t="e">
        <f>IF(MOD('935'!$K546,1000)&gt;100,'Charging rates'!$D$38*$AW546*'935'!$M546,0)</f>
        <v>#VALUE!</v>
      </c>
      <c r="BQ546" s="37" t="e">
        <f>IF(MOD('935'!$K546,100)&gt;10,'Charging rates'!$E$38*$AW546*'935'!$N546,0)</f>
        <v>#VALUE!</v>
      </c>
      <c r="BR546" s="52" t="e">
        <f t="shared" si="130"/>
        <v>#VALUE!</v>
      </c>
      <c r="BS546" s="48" t="e">
        <f>'935'!C546&lt;&gt;"VOID"</f>
        <v>#VALUE!</v>
      </c>
      <c r="BT546" s="33" t="e">
        <f>IF(BS546,(100/'11'!B$17*BD546*((1-'935'!I546)*'Charging rates'!B$51+'Charging rates'!B$63)),0)</f>
        <v>#VALUE!</v>
      </c>
      <c r="BU546" s="33" t="e">
        <f>100/'11'!B$17*BG546*('Charging rates'!B$51+'Charging rates'!B$63)</f>
        <v>#VALUE!</v>
      </c>
      <c r="BV546" s="33" t="e">
        <f>100/'11'!B$17*BE546*('Charging rates'!B$51+'Charging rates'!B$63)</f>
        <v>#VALUE!</v>
      </c>
      <c r="BW546" s="53" t="e">
        <f t="shared" si="131"/>
        <v>#VALUE!</v>
      </c>
      <c r="BX546" s="32" t="e">
        <f>AT546-('935'!T546*(1-'935'!X546/'11'!B$17))</f>
        <v>#VALUE!</v>
      </c>
      <c r="BY546" s="32">
        <f>0-IF(ISNUMBER(I546),INDEX('913'!$I$6:$I$1205,I546),0)-IF(ISNUMBER(J546),INDEX('913'!$I$6:$I$1205,J546),0)-IF(ISNUMBER(K546),INDEX('913'!$I$6:$I$1205,K546),0)-IF(ISNUMBER(L546),INDEX('913'!$I$6:$I$1205,L546),0)-IF(ISNUMBER(M546),INDEX('913'!$I$6:$I$1205,M546),0)-IF(ISNUMBER(N546),INDEX('913'!$I$6:$I$1205,N546),0)-IF(ISNUMBER(O546),INDEX('913'!$I$6:$I$1205,O546),0)-IF(ISNUMBER(P546),INDEX('913'!$I$6:$I$1205,P546),0)</f>
        <v>0</v>
      </c>
      <c r="BZ546" s="37">
        <f>IF(BY546=0,1,MAX(1,SQRT(BY546^2+(IF(ISNUMBER(I546),INDEX('913'!$J$6:$J$1205,I546),0)+IF(ISNUMBER(J546),INDEX('913'!$J$6:$J$1205,J546),0)+IF(ISNUMBER(K546),INDEX('913'!$J$6:$J$1205,K546),0)+IF(ISNUMBER(L546),INDEX('913'!$J$6:$J$1205,L546),0)+IF(ISNUMBER(M546),INDEX('913'!$J$6:$J$1205,M546),0)+IF(ISNUMBER(N546),INDEX('913'!$J$6:$J$1205,N546),0)+IF(ISNUMBER(O546),INDEX('913'!$J$6:$J$1205,O546),0)+IF(ISNUMBER(P546),INDEX('913'!$J$6:$J$1205,P546),0))^2)/BY546))</f>
        <v>1</v>
      </c>
      <c r="CA546" s="33" t="e">
        <f>100*AO546/'11'!B$17</f>
        <v>#VALUE!</v>
      </c>
      <c r="CB546" s="37" t="e">
        <f>100*(AP546*BZ546)/'11'!C$17</f>
        <v>#VALUE!</v>
      </c>
      <c r="CC546" s="37" t="e">
        <f t="shared" si="132"/>
        <v>#VALUE!</v>
      </c>
      <c r="CD546" s="33" t="e">
        <f t="shared" si="133"/>
        <v>#VALUE!</v>
      </c>
      <c r="CE546" s="54" t="e">
        <f>'11'!C$17-'935'!Y546</f>
        <v>#VALUE!</v>
      </c>
      <c r="CF546" s="37" t="e">
        <f>MAX('DNO totals'!B$312+0,MIN('935'!L546+0,'DNO totals'!B$304+0))</f>
        <v>#VALUE!</v>
      </c>
      <c r="CG546" s="37" t="e">
        <f>MAX('DNO totals'!C$312+0,MIN('935'!M546+0,'DNO totals'!C$304+0))</f>
        <v>#VALUE!</v>
      </c>
      <c r="CH546" s="37" t="e">
        <f>MAX('DNO totals'!D$312+0,MIN('935'!N546+0,'DNO totals'!D$304+0))</f>
        <v>#VALUE!</v>
      </c>
      <c r="CI546" s="37" t="e">
        <f>MAX('DNO totals'!E$312+0,MIN('935'!O546+0,'DNO totals'!E$304+0))</f>
        <v>#VALUE!</v>
      </c>
      <c r="CJ546" s="52" t="e">
        <f>MAX('DNO totals'!F$312+0,MIN('935'!P546+0,'DNO totals'!F$304+0))</f>
        <v>#VALUE!</v>
      </c>
      <c r="CK546" s="37" t="e">
        <f>IF('935'!$K546=1000,'Charging rates'!$C$38*$BH546/(1+'DNO totals'!$C$99)*$CF546,0)</f>
        <v>#VALUE!</v>
      </c>
      <c r="CL546" s="37" t="e">
        <f>IF(MOD('935'!$K546,1000)=100,'Charging rates'!$D$38*$BH546/(1+'DNO totals'!$D$99)*$CG546,0)</f>
        <v>#VALUE!</v>
      </c>
      <c r="CM546" s="37" t="e">
        <f>IF(MOD('935'!$K546,100)=10,'Charging rates'!$E$38*$BH546/(1+'DNO totals'!$E$99)*$CH546,0)</f>
        <v>#VALUE!</v>
      </c>
      <c r="CN546" s="37" t="e">
        <f>IF(AND(MOD('935'!$K546,10)&gt;0,MOD('935'!$K546,1000)&gt;1),'Charging rates'!$F$38*$BH546/(1+'DNO totals'!$F$99)*$CI546,0)</f>
        <v>#VALUE!</v>
      </c>
      <c r="CO546" s="37" t="e">
        <f>IF(MOD('935'!$K546,1000)=1,'Charging rates'!$G$38*$BH546/(1+'DNO totals'!$G$99)*$CJ546,0)</f>
        <v>#VALUE!</v>
      </c>
      <c r="CP546" s="52" t="e">
        <f t="shared" si="134"/>
        <v>#VALUE!</v>
      </c>
      <c r="CQ546" s="37" t="e">
        <f>IF('935'!$K546&gt;1000,'Charging rates'!$C$38*$AW546*$CF546,0)</f>
        <v>#VALUE!</v>
      </c>
      <c r="CR546" s="37" t="e">
        <f>IF(MOD('935'!$K546,1000)&gt;100,'Charging rates'!$D$38*$AW546*$CG546,0)</f>
        <v>#VALUE!</v>
      </c>
      <c r="CS546" s="37" t="e">
        <f>IF(MOD('935'!$K546,100)&gt;10,'Charging rates'!$E$38*$AW546*$CH546,0)</f>
        <v>#VALUE!</v>
      </c>
      <c r="CT546" s="52" t="e">
        <f t="shared" si="135"/>
        <v>#VALUE!</v>
      </c>
      <c r="CU546" s="33" t="e">
        <f>100*(AP546*'935'!Q546*BZ546)/'11'!B$17</f>
        <v>#VALUE!</v>
      </c>
      <c r="CV546" s="33" t="e">
        <f>100/'11'!B$17*'Charging rates'!B$10*AW546</f>
        <v>#VALUE!</v>
      </c>
      <c r="CW546" s="33" t="e">
        <f>IF(AT546=0,0,(1-BX546/AT546)*(CA546+IF('935'!Q546=0,0,(CB546*'935'!Q546*('11'!C$17-'935'!Y546)/('11'!B$17-'935'!X546)))))</f>
        <v>#VALUE!</v>
      </c>
      <c r="CX546" s="33" t="e">
        <f t="shared" si="136"/>
        <v>#VALUE!</v>
      </c>
      <c r="CY546" s="49" t="e">
        <f t="shared" si="137"/>
        <v>#VALUE!</v>
      </c>
      <c r="CZ546" s="32" t="e">
        <f>AT546*(Parameters!B$21+AU546)*IF('DNO totals'!B$323&lt;0,1,'935'!S546)</f>
        <v>#VALUE!</v>
      </c>
      <c r="DA546" s="52" t="e">
        <f>IF('DNO totals'!B$323&lt;0,1,'935'!S546)*(Parameters!B$21+AU546)</f>
        <v>#VALUE!</v>
      </c>
      <c r="DB546" s="37" t="e">
        <f>CX546+'Charging rates'!B$106*DA546*100/'11'!B$17</f>
        <v>#VALUE!</v>
      </c>
      <c r="DC546" s="37" t="e">
        <f>DB546+'Charging rates'!B$116*(Parameters!B$21+AU546)*100/'11'!B$17*IF('DNO totals'!B$323&lt;0,1,'935'!S546)</f>
        <v>#VALUE!</v>
      </c>
      <c r="DD546" s="37" t="e">
        <f>'Charging rates'!B$97*(CP546+CT546)*100/'11'!B$17</f>
        <v>#VALUE!</v>
      </c>
      <c r="DE546" s="33" t="e">
        <f>MAX(0-(CB546*AU546*'11'!C$17/'11'!B$17),DC546+DD546)</f>
        <v>#VALUE!</v>
      </c>
      <c r="DF546" s="37" t="e">
        <f>IF(BS546,IF(AU546=0,CC546,MAX(0,MIN(CC546,CC546+(DE546/'935'!Q546*('11'!B$17-'935'!X546)/('11'!C$17-'935'!Y546))))),0)</f>
        <v>#VALUE!</v>
      </c>
      <c r="DG546" s="33" t="e">
        <f t="shared" si="138"/>
        <v>#VALUE!</v>
      </c>
      <c r="DH546" s="53" t="e">
        <f t="shared" si="139"/>
        <v>#VALUE!</v>
      </c>
    </row>
    <row r="547" spans="1:112">
      <c r="A547" s="28">
        <v>447</v>
      </c>
      <c r="B547" s="47" t="e">
        <f>'935'!B547</f>
        <v>#VALUE!</v>
      </c>
      <c r="C547" s="48" t="e">
        <f>OR('935'!E547&lt;&gt;"VOID",'935'!F547&lt;&gt;"VOID",'935'!G547&lt;&gt;"VOID")</f>
        <v>#VALUE!</v>
      </c>
      <c r="D547" s="32" t="e">
        <f>IF('935'!D547="VOID",0,'935'!D547*(1-'935'!X547/'11'!B$17))</f>
        <v>#VALUE!</v>
      </c>
      <c r="E547" s="32" t="e">
        <f>IF('935'!E547="VOID",0,'935'!E547*(1-'935'!X547/'11'!B$17))</f>
        <v>#VALUE!</v>
      </c>
      <c r="F547" s="32" t="e">
        <f>IF('935'!F547="VOID",0,'935'!F547*(1-'935'!X547/'11'!B$17))</f>
        <v>#VALUE!</v>
      </c>
      <c r="G547" s="32" t="e">
        <f>IF('935'!G547="VOID",0,'935'!G547*(1-'935'!X547/'11'!B$17))</f>
        <v>#VALUE!</v>
      </c>
      <c r="H547" s="49" t="e">
        <f t="shared" si="120"/>
        <v>#VALUE!</v>
      </c>
      <c r="I547" s="50" t="e">
        <f>MATCH('935'!J547,'913'!$B$6:$B$1205,0)</f>
        <v>#VALUE!</v>
      </c>
      <c r="J547" s="50" t="e">
        <f>MATCH(INDEX('913'!$D$6:$D$1205,I547),'913'!$B$6:$B$1205,0)</f>
        <v>#VALUE!</v>
      </c>
      <c r="K547" s="50" t="e">
        <f>MATCH(INDEX('913'!$D$6:$D$1205,J547),'913'!$B$6:$B$1205,0)</f>
        <v>#VALUE!</v>
      </c>
      <c r="L547" s="50" t="e">
        <f>MATCH(INDEX('913'!$D$6:$D$1205,K547),'913'!$B$6:$B$1205,0)</f>
        <v>#VALUE!</v>
      </c>
      <c r="M547" s="50" t="e">
        <f>MATCH(INDEX('913'!$D$6:$D$1205,L547),'913'!$B$6:$B$1205,0)</f>
        <v>#VALUE!</v>
      </c>
      <c r="N547" s="50" t="e">
        <f>MATCH(INDEX('913'!$D$6:$D$1205,M547),'913'!$B$6:$B$1205,0)</f>
        <v>#VALUE!</v>
      </c>
      <c r="O547" s="50" t="e">
        <f>MATCH(INDEX('913'!$D$6:$D$1205,N547),'913'!$B$6:$B$1205,0)</f>
        <v>#VALUE!</v>
      </c>
      <c r="P547" s="51" t="e">
        <f>MATCH(INDEX('913'!$D$6:$D$1205,O547),'913'!$B$6:$B$1205,0)</f>
        <v>#VALUE!</v>
      </c>
      <c r="Q547" s="37">
        <f>IF(ISNUMBER(I547),MAX(0,INDEX('913'!$E$6:$E$1205,I547)),0)</f>
        <v>0</v>
      </c>
      <c r="R547" s="37">
        <f>IF(ISNUMBER(J547),MAX(0,INDEX('913'!$E$6:$E$1205,J547)),0)</f>
        <v>0</v>
      </c>
      <c r="S547" s="37">
        <f>IF(ISNUMBER(K547),MAX(0,INDEX('913'!$E$6:$E$1205,K547)),0)</f>
        <v>0</v>
      </c>
      <c r="T547" s="37">
        <f>IF(ISNUMBER(L547),MAX(0,INDEX('913'!$E$6:$E$1205,L547)),0)</f>
        <v>0</v>
      </c>
      <c r="U547" s="37">
        <f>IF(ISNUMBER(M547),MAX(0,INDEX('913'!$E$6:$E$1205,M547)),0)</f>
        <v>0</v>
      </c>
      <c r="V547" s="37">
        <f>IF(ISNUMBER(N547),MAX(0,INDEX('913'!$E$6:$E$1205,N547)),0)</f>
        <v>0</v>
      </c>
      <c r="W547" s="37">
        <f>IF(ISNUMBER(O547),MAX(0,INDEX('913'!$E$6:$E$1205,O547)),0)</f>
        <v>0</v>
      </c>
      <c r="X547" s="52">
        <f>IF(ISNUMBER(P547),MAX(0,INDEX('913'!$E$6:$E$1205,P547)),0)</f>
        <v>0</v>
      </c>
      <c r="Y547" s="37">
        <f>IF(ISNUMBER(I547),MAX(0,INDEX('913'!$F$6:$F$1205,I547)),0)</f>
        <v>0</v>
      </c>
      <c r="Z547" s="37">
        <f>IF(ISNUMBER(J547),MAX(0,INDEX('913'!$F$6:$F$1205,J547)),0)</f>
        <v>0</v>
      </c>
      <c r="AA547" s="37">
        <f>IF(ISNUMBER(K547),MAX(0,INDEX('913'!$F$6:$F$1205,K547)),0)</f>
        <v>0</v>
      </c>
      <c r="AB547" s="37">
        <f>IF(ISNUMBER(L547),MAX(0,INDEX('913'!$F$6:$F$1205,L547)),0)</f>
        <v>0</v>
      </c>
      <c r="AC547" s="37">
        <f>IF(ISNUMBER(M547),MAX(0,INDEX('913'!$F$6:$F$1205,M547)),0)</f>
        <v>0</v>
      </c>
      <c r="AD547" s="37">
        <f>IF(ISNUMBER(N547),MAX(0,INDEX('913'!$F$6:$F$1205,N547)),0)</f>
        <v>0</v>
      </c>
      <c r="AE547" s="37">
        <f>IF(ISNUMBER(O547),MAX(0,INDEX('913'!$F$6:$F$1205,O547)),0)</f>
        <v>0</v>
      </c>
      <c r="AF547" s="37">
        <f>IF(ISNUMBER(P547),MAX(0,INDEX('913'!$F$6:$F$1205,P547)),0)</f>
        <v>0</v>
      </c>
      <c r="AG547" s="32">
        <f>IF(ISNUMBER(I547),SQRT(INDEX('913'!$I$6:$I$1205,I547)^2+INDEX('913'!$J$6:$J$1205,I547)^2),0)</f>
        <v>0</v>
      </c>
      <c r="AH547" s="32">
        <f>IF(ISNUMBER(J547),SQRT(INDEX('913'!$I$6:$I$1205,J547)^2+INDEX('913'!$J$6:$J$1205,J547)^2),0)</f>
        <v>0</v>
      </c>
      <c r="AI547" s="32">
        <f>IF(ISNUMBER(K547),SQRT(INDEX('913'!$I$6:$I$1205,K547)^2+INDEX('913'!$J$6:$J$1205,K547)^2),0)</f>
        <v>0</v>
      </c>
      <c r="AJ547" s="32">
        <f>IF(ISNUMBER(L547),SQRT(INDEX('913'!$I$6:$I$1205,L547)^2+INDEX('913'!$J$6:$J$1205,L547)^2),0)</f>
        <v>0</v>
      </c>
      <c r="AK547" s="32">
        <f>IF(ISNUMBER(M547),SQRT(INDEX('913'!$I$6:$I$1205,M547)^2+INDEX('913'!$J$6:$J$1205,M547)^2),0)</f>
        <v>0</v>
      </c>
      <c r="AL547" s="32">
        <f>IF(ISNUMBER(N547),SQRT(INDEX('913'!$I$6:$I$1205,N547)^2+INDEX('913'!$J$6:$J$1205,N547)^2),0)</f>
        <v>0</v>
      </c>
      <c r="AM547" s="32">
        <f>IF(ISNUMBER(O547),SQRT(INDEX('913'!$I$6:$I$1205,O547)^2+INDEX('913'!$J$6:$J$1205,O547)^2),0)</f>
        <v>0</v>
      </c>
      <c r="AN547" s="49">
        <f>IF(ISNUMBER(P547),SQRT(INDEX('913'!$I$6:$I$1205,P547)^2+INDEX('913'!$J$6:$J$1205,P547)^2),0)</f>
        <v>0</v>
      </c>
      <c r="AO547" s="37">
        <f t="shared" si="121"/>
        <v>0</v>
      </c>
      <c r="AP547" s="37">
        <f t="shared" si="122"/>
        <v>0</v>
      </c>
      <c r="AQ547" s="33" t="e">
        <f>-100*'935'!W547*(AO547+AP547)/'11'!C$17</f>
        <v>#VALUE!</v>
      </c>
      <c r="AR547" s="37" t="e">
        <f t="shared" si="123"/>
        <v>#VALUE!</v>
      </c>
      <c r="AS547" s="52" t="e">
        <f t="shared" si="124"/>
        <v>#VALUE!</v>
      </c>
      <c r="AT547" s="32" t="e">
        <f>IF('935'!C547="VOID",0,('935'!C547*(1-'935'!X547/'11'!B$17)))</f>
        <v>#VALUE!</v>
      </c>
      <c r="AU547" s="52" t="e">
        <f>'935'!Q547*(1-'935'!Y547/'11'!C$17)/(1-'935'!X547/'11'!B$17)</f>
        <v>#VALUE!</v>
      </c>
      <c r="AV547" s="37" t="e">
        <f>INDEX('DNO totals'!$B$57:$G$57,IF('935'!K547,IF(MOD('935'!K547,1000),IF(MOD('935'!K547,100),IF(MOD('935'!K547,10),IF(MOD('935'!K547,1000)=1,6,5),4),3),2),1))</f>
        <v>#VALUE!</v>
      </c>
      <c r="AW547" s="52" t="e">
        <f t="shared" si="125"/>
        <v>#VALUE!</v>
      </c>
      <c r="AX547" s="32" t="e">
        <f>IF('935'!V547="VOID",0,'935'!V547*(1-'935'!X547/'11'!B$17))</f>
        <v>#VALUE!</v>
      </c>
      <c r="AY547" s="33" t="e">
        <f>IF(H547,-100*'Charging rates'!B$10/'11'!B$17*AX547/H547,0)</f>
        <v>#VALUE!</v>
      </c>
      <c r="AZ547" s="33" t="e">
        <f>IF(C547,'DNO totals'!B$41,0)</f>
        <v>#VALUE!</v>
      </c>
      <c r="BA547" s="33" t="e">
        <f t="shared" si="126"/>
        <v>#VALUE!</v>
      </c>
      <c r="BB547" s="33" t="e">
        <f t="shared" si="127"/>
        <v>#VALUE!</v>
      </c>
      <c r="BC547" s="53" t="e">
        <f t="shared" si="128"/>
        <v>#VALUE!</v>
      </c>
      <c r="BD547" s="32" t="e">
        <f>IF(AT547,'935'!H547*AT547/(AT547+D547+H547),0)</f>
        <v>#VALUE!</v>
      </c>
      <c r="BE547" s="32" t="e">
        <f>IF(H547,'935'!H547*H547/(AT547+D547+H547),0)</f>
        <v>#VALUE!</v>
      </c>
      <c r="BF547" s="32" t="e">
        <f>BD547*(1-'935'!X547/'11'!B$17)</f>
        <v>#VALUE!</v>
      </c>
      <c r="BG547" s="49" t="e">
        <f>BE547*(1-'935'!X547/'11'!B$17)</f>
        <v>#VALUE!</v>
      </c>
      <c r="BH547" s="52" t="e">
        <f>AV547*Parameters!B$6</f>
        <v>#VALUE!</v>
      </c>
      <c r="BI547" s="37" t="e">
        <f>IF('935'!$K547=1000,'Charging rates'!$C$38*$BH547/(1+'DNO totals'!$C$99)*'935'!$L547,0)</f>
        <v>#VALUE!</v>
      </c>
      <c r="BJ547" s="37" t="e">
        <f>IF(MOD('935'!$K547,1000)=100,'Charging rates'!$D$38*$BH547/(1+'DNO totals'!$D$99)*'935'!$M547,0)</f>
        <v>#VALUE!</v>
      </c>
      <c r="BK547" s="37" t="e">
        <f>IF(MOD('935'!$K547,100)=10,'Charging rates'!$E$38*$BH547/(1+'DNO totals'!$E$99)*'935'!$N547,0)</f>
        <v>#VALUE!</v>
      </c>
      <c r="BL547" s="37" t="e">
        <f>IF(AND(MOD('935'!$K547,10)&gt;0,MOD('935'!$K547,1000)&gt;1),'Charging rates'!$F$38*$BH547/(1+'DNO totals'!$F$99)*'935'!$O547,0)</f>
        <v>#VALUE!</v>
      </c>
      <c r="BM547" s="37" t="e">
        <f>IF(MOD('935'!$K547,1000)=1,'Charging rates'!$G$38*$BH547/(1+'DNO totals'!$G$99)*'935'!$P547,0)</f>
        <v>#VALUE!</v>
      </c>
      <c r="BN547" s="52" t="e">
        <f t="shared" si="129"/>
        <v>#VALUE!</v>
      </c>
      <c r="BO547" s="37" t="e">
        <f>IF('935'!$K547&gt;1000,'Charging rates'!$C$38*$AW547*'935'!$L547,0)</f>
        <v>#VALUE!</v>
      </c>
      <c r="BP547" s="37" t="e">
        <f>IF(MOD('935'!$K547,1000)&gt;100,'Charging rates'!$D$38*$AW547*'935'!$M547,0)</f>
        <v>#VALUE!</v>
      </c>
      <c r="BQ547" s="37" t="e">
        <f>IF(MOD('935'!$K547,100)&gt;10,'Charging rates'!$E$38*$AW547*'935'!$N547,0)</f>
        <v>#VALUE!</v>
      </c>
      <c r="BR547" s="52" t="e">
        <f t="shared" si="130"/>
        <v>#VALUE!</v>
      </c>
      <c r="BS547" s="48" t="e">
        <f>'935'!C547&lt;&gt;"VOID"</f>
        <v>#VALUE!</v>
      </c>
      <c r="BT547" s="33" t="e">
        <f>IF(BS547,(100/'11'!B$17*BD547*((1-'935'!I547)*'Charging rates'!B$51+'Charging rates'!B$63)),0)</f>
        <v>#VALUE!</v>
      </c>
      <c r="BU547" s="33" t="e">
        <f>100/'11'!B$17*BG547*('Charging rates'!B$51+'Charging rates'!B$63)</f>
        <v>#VALUE!</v>
      </c>
      <c r="BV547" s="33" t="e">
        <f>100/'11'!B$17*BE547*('Charging rates'!B$51+'Charging rates'!B$63)</f>
        <v>#VALUE!</v>
      </c>
      <c r="BW547" s="53" t="e">
        <f t="shared" si="131"/>
        <v>#VALUE!</v>
      </c>
      <c r="BX547" s="32" t="e">
        <f>AT547-('935'!T547*(1-'935'!X547/'11'!B$17))</f>
        <v>#VALUE!</v>
      </c>
      <c r="BY547" s="32">
        <f>0-IF(ISNUMBER(I547),INDEX('913'!$I$6:$I$1205,I547),0)-IF(ISNUMBER(J547),INDEX('913'!$I$6:$I$1205,J547),0)-IF(ISNUMBER(K547),INDEX('913'!$I$6:$I$1205,K547),0)-IF(ISNUMBER(L547),INDEX('913'!$I$6:$I$1205,L547),0)-IF(ISNUMBER(M547),INDEX('913'!$I$6:$I$1205,M547),0)-IF(ISNUMBER(N547),INDEX('913'!$I$6:$I$1205,N547),0)-IF(ISNUMBER(O547),INDEX('913'!$I$6:$I$1205,O547),0)-IF(ISNUMBER(P547),INDEX('913'!$I$6:$I$1205,P547),0)</f>
        <v>0</v>
      </c>
      <c r="BZ547" s="37">
        <f>IF(BY547=0,1,MAX(1,SQRT(BY547^2+(IF(ISNUMBER(I547),INDEX('913'!$J$6:$J$1205,I547),0)+IF(ISNUMBER(J547),INDEX('913'!$J$6:$J$1205,J547),0)+IF(ISNUMBER(K547),INDEX('913'!$J$6:$J$1205,K547),0)+IF(ISNUMBER(L547),INDEX('913'!$J$6:$J$1205,L547),0)+IF(ISNUMBER(M547),INDEX('913'!$J$6:$J$1205,M547),0)+IF(ISNUMBER(N547),INDEX('913'!$J$6:$J$1205,N547),0)+IF(ISNUMBER(O547),INDEX('913'!$J$6:$J$1205,O547),0)+IF(ISNUMBER(P547),INDEX('913'!$J$6:$J$1205,P547),0))^2)/BY547))</f>
        <v>1</v>
      </c>
      <c r="CA547" s="33" t="e">
        <f>100*AO547/'11'!B$17</f>
        <v>#VALUE!</v>
      </c>
      <c r="CB547" s="37" t="e">
        <f>100*(AP547*BZ547)/'11'!C$17</f>
        <v>#VALUE!</v>
      </c>
      <c r="CC547" s="37" t="e">
        <f t="shared" si="132"/>
        <v>#VALUE!</v>
      </c>
      <c r="CD547" s="33" t="e">
        <f t="shared" si="133"/>
        <v>#VALUE!</v>
      </c>
      <c r="CE547" s="54" t="e">
        <f>'11'!C$17-'935'!Y547</f>
        <v>#VALUE!</v>
      </c>
      <c r="CF547" s="37" t="e">
        <f>MAX('DNO totals'!B$312+0,MIN('935'!L547+0,'DNO totals'!B$304+0))</f>
        <v>#VALUE!</v>
      </c>
      <c r="CG547" s="37" t="e">
        <f>MAX('DNO totals'!C$312+0,MIN('935'!M547+0,'DNO totals'!C$304+0))</f>
        <v>#VALUE!</v>
      </c>
      <c r="CH547" s="37" t="e">
        <f>MAX('DNO totals'!D$312+0,MIN('935'!N547+0,'DNO totals'!D$304+0))</f>
        <v>#VALUE!</v>
      </c>
      <c r="CI547" s="37" t="e">
        <f>MAX('DNO totals'!E$312+0,MIN('935'!O547+0,'DNO totals'!E$304+0))</f>
        <v>#VALUE!</v>
      </c>
      <c r="CJ547" s="52" t="e">
        <f>MAX('DNO totals'!F$312+0,MIN('935'!P547+0,'DNO totals'!F$304+0))</f>
        <v>#VALUE!</v>
      </c>
      <c r="CK547" s="37" t="e">
        <f>IF('935'!$K547=1000,'Charging rates'!$C$38*$BH547/(1+'DNO totals'!$C$99)*$CF547,0)</f>
        <v>#VALUE!</v>
      </c>
      <c r="CL547" s="37" t="e">
        <f>IF(MOD('935'!$K547,1000)=100,'Charging rates'!$D$38*$BH547/(1+'DNO totals'!$D$99)*$CG547,0)</f>
        <v>#VALUE!</v>
      </c>
      <c r="CM547" s="37" t="e">
        <f>IF(MOD('935'!$K547,100)=10,'Charging rates'!$E$38*$BH547/(1+'DNO totals'!$E$99)*$CH547,0)</f>
        <v>#VALUE!</v>
      </c>
      <c r="CN547" s="37" t="e">
        <f>IF(AND(MOD('935'!$K547,10)&gt;0,MOD('935'!$K547,1000)&gt;1),'Charging rates'!$F$38*$BH547/(1+'DNO totals'!$F$99)*$CI547,0)</f>
        <v>#VALUE!</v>
      </c>
      <c r="CO547" s="37" t="e">
        <f>IF(MOD('935'!$K547,1000)=1,'Charging rates'!$G$38*$BH547/(1+'DNO totals'!$G$99)*$CJ547,0)</f>
        <v>#VALUE!</v>
      </c>
      <c r="CP547" s="52" t="e">
        <f t="shared" si="134"/>
        <v>#VALUE!</v>
      </c>
      <c r="CQ547" s="37" t="e">
        <f>IF('935'!$K547&gt;1000,'Charging rates'!$C$38*$AW547*$CF547,0)</f>
        <v>#VALUE!</v>
      </c>
      <c r="CR547" s="37" t="e">
        <f>IF(MOD('935'!$K547,1000)&gt;100,'Charging rates'!$D$38*$AW547*$CG547,0)</f>
        <v>#VALUE!</v>
      </c>
      <c r="CS547" s="37" t="e">
        <f>IF(MOD('935'!$K547,100)&gt;10,'Charging rates'!$E$38*$AW547*$CH547,0)</f>
        <v>#VALUE!</v>
      </c>
      <c r="CT547" s="52" t="e">
        <f t="shared" si="135"/>
        <v>#VALUE!</v>
      </c>
      <c r="CU547" s="33" t="e">
        <f>100*(AP547*'935'!Q547*BZ547)/'11'!B$17</f>
        <v>#VALUE!</v>
      </c>
      <c r="CV547" s="33" t="e">
        <f>100/'11'!B$17*'Charging rates'!B$10*AW547</f>
        <v>#VALUE!</v>
      </c>
      <c r="CW547" s="33" t="e">
        <f>IF(AT547=0,0,(1-BX547/AT547)*(CA547+IF('935'!Q547=0,0,(CB547*'935'!Q547*('11'!C$17-'935'!Y547)/('11'!B$17-'935'!X547)))))</f>
        <v>#VALUE!</v>
      </c>
      <c r="CX547" s="33" t="e">
        <f t="shared" si="136"/>
        <v>#VALUE!</v>
      </c>
      <c r="CY547" s="49" t="e">
        <f t="shared" si="137"/>
        <v>#VALUE!</v>
      </c>
      <c r="CZ547" s="32" t="e">
        <f>AT547*(Parameters!B$21+AU547)*IF('DNO totals'!B$323&lt;0,1,'935'!S547)</f>
        <v>#VALUE!</v>
      </c>
      <c r="DA547" s="52" t="e">
        <f>IF('DNO totals'!B$323&lt;0,1,'935'!S547)*(Parameters!B$21+AU547)</f>
        <v>#VALUE!</v>
      </c>
      <c r="DB547" s="37" t="e">
        <f>CX547+'Charging rates'!B$106*DA547*100/'11'!B$17</f>
        <v>#VALUE!</v>
      </c>
      <c r="DC547" s="37" t="e">
        <f>DB547+'Charging rates'!B$116*(Parameters!B$21+AU547)*100/'11'!B$17*IF('DNO totals'!B$323&lt;0,1,'935'!S547)</f>
        <v>#VALUE!</v>
      </c>
      <c r="DD547" s="37" t="e">
        <f>'Charging rates'!B$97*(CP547+CT547)*100/'11'!B$17</f>
        <v>#VALUE!</v>
      </c>
      <c r="DE547" s="33" t="e">
        <f>MAX(0-(CB547*AU547*'11'!C$17/'11'!B$17),DC547+DD547)</f>
        <v>#VALUE!</v>
      </c>
      <c r="DF547" s="37" t="e">
        <f>IF(BS547,IF(AU547=0,CC547,MAX(0,MIN(CC547,CC547+(DE547/'935'!Q547*('11'!B$17-'935'!X547)/('11'!C$17-'935'!Y547))))),0)</f>
        <v>#VALUE!</v>
      </c>
      <c r="DG547" s="33" t="e">
        <f t="shared" si="138"/>
        <v>#VALUE!</v>
      </c>
      <c r="DH547" s="53" t="e">
        <f t="shared" si="139"/>
        <v>#VALUE!</v>
      </c>
    </row>
    <row r="548" spans="1:112">
      <c r="A548" s="28">
        <v>448</v>
      </c>
      <c r="B548" s="47" t="e">
        <f>'935'!B548</f>
        <v>#VALUE!</v>
      </c>
      <c r="C548" s="48" t="e">
        <f>OR('935'!E548&lt;&gt;"VOID",'935'!F548&lt;&gt;"VOID",'935'!G548&lt;&gt;"VOID")</f>
        <v>#VALUE!</v>
      </c>
      <c r="D548" s="32" t="e">
        <f>IF('935'!D548="VOID",0,'935'!D548*(1-'935'!X548/'11'!B$17))</f>
        <v>#VALUE!</v>
      </c>
      <c r="E548" s="32" t="e">
        <f>IF('935'!E548="VOID",0,'935'!E548*(1-'935'!X548/'11'!B$17))</f>
        <v>#VALUE!</v>
      </c>
      <c r="F548" s="32" t="e">
        <f>IF('935'!F548="VOID",0,'935'!F548*(1-'935'!X548/'11'!B$17))</f>
        <v>#VALUE!</v>
      </c>
      <c r="G548" s="32" t="e">
        <f>IF('935'!G548="VOID",0,'935'!G548*(1-'935'!X548/'11'!B$17))</f>
        <v>#VALUE!</v>
      </c>
      <c r="H548" s="49" t="e">
        <f t="shared" si="120"/>
        <v>#VALUE!</v>
      </c>
      <c r="I548" s="50" t="e">
        <f>MATCH('935'!J548,'913'!$B$6:$B$1205,0)</f>
        <v>#VALUE!</v>
      </c>
      <c r="J548" s="50" t="e">
        <f>MATCH(INDEX('913'!$D$6:$D$1205,I548),'913'!$B$6:$B$1205,0)</f>
        <v>#VALUE!</v>
      </c>
      <c r="K548" s="50" t="e">
        <f>MATCH(INDEX('913'!$D$6:$D$1205,J548),'913'!$B$6:$B$1205,0)</f>
        <v>#VALUE!</v>
      </c>
      <c r="L548" s="50" t="e">
        <f>MATCH(INDEX('913'!$D$6:$D$1205,K548),'913'!$B$6:$B$1205,0)</f>
        <v>#VALUE!</v>
      </c>
      <c r="M548" s="50" t="e">
        <f>MATCH(INDEX('913'!$D$6:$D$1205,L548),'913'!$B$6:$B$1205,0)</f>
        <v>#VALUE!</v>
      </c>
      <c r="N548" s="50" t="e">
        <f>MATCH(INDEX('913'!$D$6:$D$1205,M548),'913'!$B$6:$B$1205,0)</f>
        <v>#VALUE!</v>
      </c>
      <c r="O548" s="50" t="e">
        <f>MATCH(INDEX('913'!$D$6:$D$1205,N548),'913'!$B$6:$B$1205,0)</f>
        <v>#VALUE!</v>
      </c>
      <c r="P548" s="51" t="e">
        <f>MATCH(INDEX('913'!$D$6:$D$1205,O548),'913'!$B$6:$B$1205,0)</f>
        <v>#VALUE!</v>
      </c>
      <c r="Q548" s="37">
        <f>IF(ISNUMBER(I548),MAX(0,INDEX('913'!$E$6:$E$1205,I548)),0)</f>
        <v>0</v>
      </c>
      <c r="R548" s="37">
        <f>IF(ISNUMBER(J548),MAX(0,INDEX('913'!$E$6:$E$1205,J548)),0)</f>
        <v>0</v>
      </c>
      <c r="S548" s="37">
        <f>IF(ISNUMBER(K548),MAX(0,INDEX('913'!$E$6:$E$1205,K548)),0)</f>
        <v>0</v>
      </c>
      <c r="T548" s="37">
        <f>IF(ISNUMBER(L548),MAX(0,INDEX('913'!$E$6:$E$1205,L548)),0)</f>
        <v>0</v>
      </c>
      <c r="U548" s="37">
        <f>IF(ISNUMBER(M548),MAX(0,INDEX('913'!$E$6:$E$1205,M548)),0)</f>
        <v>0</v>
      </c>
      <c r="V548" s="37">
        <f>IF(ISNUMBER(N548),MAX(0,INDEX('913'!$E$6:$E$1205,N548)),0)</f>
        <v>0</v>
      </c>
      <c r="W548" s="37">
        <f>IF(ISNUMBER(O548),MAX(0,INDEX('913'!$E$6:$E$1205,O548)),0)</f>
        <v>0</v>
      </c>
      <c r="X548" s="52">
        <f>IF(ISNUMBER(P548),MAX(0,INDEX('913'!$E$6:$E$1205,P548)),0)</f>
        <v>0</v>
      </c>
      <c r="Y548" s="37">
        <f>IF(ISNUMBER(I548),MAX(0,INDEX('913'!$F$6:$F$1205,I548)),0)</f>
        <v>0</v>
      </c>
      <c r="Z548" s="37">
        <f>IF(ISNUMBER(J548),MAX(0,INDEX('913'!$F$6:$F$1205,J548)),0)</f>
        <v>0</v>
      </c>
      <c r="AA548" s="37">
        <f>IF(ISNUMBER(K548),MAX(0,INDEX('913'!$F$6:$F$1205,K548)),0)</f>
        <v>0</v>
      </c>
      <c r="AB548" s="37">
        <f>IF(ISNUMBER(L548),MAX(0,INDEX('913'!$F$6:$F$1205,L548)),0)</f>
        <v>0</v>
      </c>
      <c r="AC548" s="37">
        <f>IF(ISNUMBER(M548),MAX(0,INDEX('913'!$F$6:$F$1205,M548)),0)</f>
        <v>0</v>
      </c>
      <c r="AD548" s="37">
        <f>IF(ISNUMBER(N548),MAX(0,INDEX('913'!$F$6:$F$1205,N548)),0)</f>
        <v>0</v>
      </c>
      <c r="AE548" s="37">
        <f>IF(ISNUMBER(O548),MAX(0,INDEX('913'!$F$6:$F$1205,O548)),0)</f>
        <v>0</v>
      </c>
      <c r="AF548" s="37">
        <f>IF(ISNUMBER(P548),MAX(0,INDEX('913'!$F$6:$F$1205,P548)),0)</f>
        <v>0</v>
      </c>
      <c r="AG548" s="32">
        <f>IF(ISNUMBER(I548),SQRT(INDEX('913'!$I$6:$I$1205,I548)^2+INDEX('913'!$J$6:$J$1205,I548)^2),0)</f>
        <v>0</v>
      </c>
      <c r="AH548" s="32">
        <f>IF(ISNUMBER(J548),SQRT(INDEX('913'!$I$6:$I$1205,J548)^2+INDEX('913'!$J$6:$J$1205,J548)^2),0)</f>
        <v>0</v>
      </c>
      <c r="AI548" s="32">
        <f>IF(ISNUMBER(K548),SQRT(INDEX('913'!$I$6:$I$1205,K548)^2+INDEX('913'!$J$6:$J$1205,K548)^2),0)</f>
        <v>0</v>
      </c>
      <c r="AJ548" s="32">
        <f>IF(ISNUMBER(L548),SQRT(INDEX('913'!$I$6:$I$1205,L548)^2+INDEX('913'!$J$6:$J$1205,L548)^2),0)</f>
        <v>0</v>
      </c>
      <c r="AK548" s="32">
        <f>IF(ISNUMBER(M548),SQRT(INDEX('913'!$I$6:$I$1205,M548)^2+INDEX('913'!$J$6:$J$1205,M548)^2),0)</f>
        <v>0</v>
      </c>
      <c r="AL548" s="32">
        <f>IF(ISNUMBER(N548),SQRT(INDEX('913'!$I$6:$I$1205,N548)^2+INDEX('913'!$J$6:$J$1205,N548)^2),0)</f>
        <v>0</v>
      </c>
      <c r="AM548" s="32">
        <f>IF(ISNUMBER(O548),SQRT(INDEX('913'!$I$6:$I$1205,O548)^2+INDEX('913'!$J$6:$J$1205,O548)^2),0)</f>
        <v>0</v>
      </c>
      <c r="AN548" s="49">
        <f>IF(ISNUMBER(P548),SQRT(INDEX('913'!$I$6:$I$1205,P548)^2+INDEX('913'!$J$6:$J$1205,P548)^2),0)</f>
        <v>0</v>
      </c>
      <c r="AO548" s="37">
        <f t="shared" si="121"/>
        <v>0</v>
      </c>
      <c r="AP548" s="37">
        <f t="shared" si="122"/>
        <v>0</v>
      </c>
      <c r="AQ548" s="33" t="e">
        <f>-100*'935'!W548*(AO548+AP548)/'11'!C$17</f>
        <v>#VALUE!</v>
      </c>
      <c r="AR548" s="37" t="e">
        <f t="shared" si="123"/>
        <v>#VALUE!</v>
      </c>
      <c r="AS548" s="52" t="e">
        <f t="shared" si="124"/>
        <v>#VALUE!</v>
      </c>
      <c r="AT548" s="32" t="e">
        <f>IF('935'!C548="VOID",0,('935'!C548*(1-'935'!X548/'11'!B$17)))</f>
        <v>#VALUE!</v>
      </c>
      <c r="AU548" s="52" t="e">
        <f>'935'!Q548*(1-'935'!Y548/'11'!C$17)/(1-'935'!X548/'11'!B$17)</f>
        <v>#VALUE!</v>
      </c>
      <c r="AV548" s="37" t="e">
        <f>INDEX('DNO totals'!$B$57:$G$57,IF('935'!K548,IF(MOD('935'!K548,1000),IF(MOD('935'!K548,100),IF(MOD('935'!K548,10),IF(MOD('935'!K548,1000)=1,6,5),4),3),2),1))</f>
        <v>#VALUE!</v>
      </c>
      <c r="AW548" s="52" t="e">
        <f t="shared" si="125"/>
        <v>#VALUE!</v>
      </c>
      <c r="AX548" s="32" t="e">
        <f>IF('935'!V548="VOID",0,'935'!V548*(1-'935'!X548/'11'!B$17))</f>
        <v>#VALUE!</v>
      </c>
      <c r="AY548" s="33" t="e">
        <f>IF(H548,-100*'Charging rates'!B$10/'11'!B$17*AX548/H548,0)</f>
        <v>#VALUE!</v>
      </c>
      <c r="AZ548" s="33" t="e">
        <f>IF(C548,'DNO totals'!B$41,0)</f>
        <v>#VALUE!</v>
      </c>
      <c r="BA548" s="33" t="e">
        <f t="shared" si="126"/>
        <v>#VALUE!</v>
      </c>
      <c r="BB548" s="33" t="e">
        <f t="shared" si="127"/>
        <v>#VALUE!</v>
      </c>
      <c r="BC548" s="53" t="e">
        <f t="shared" si="128"/>
        <v>#VALUE!</v>
      </c>
      <c r="BD548" s="32" t="e">
        <f>IF(AT548,'935'!H548*AT548/(AT548+D548+H548),0)</f>
        <v>#VALUE!</v>
      </c>
      <c r="BE548" s="32" t="e">
        <f>IF(H548,'935'!H548*H548/(AT548+D548+H548),0)</f>
        <v>#VALUE!</v>
      </c>
      <c r="BF548" s="32" t="e">
        <f>BD548*(1-'935'!X548/'11'!B$17)</f>
        <v>#VALUE!</v>
      </c>
      <c r="BG548" s="49" t="e">
        <f>BE548*(1-'935'!X548/'11'!B$17)</f>
        <v>#VALUE!</v>
      </c>
      <c r="BH548" s="52" t="e">
        <f>AV548*Parameters!B$6</f>
        <v>#VALUE!</v>
      </c>
      <c r="BI548" s="37" t="e">
        <f>IF('935'!$K548=1000,'Charging rates'!$C$38*$BH548/(1+'DNO totals'!$C$99)*'935'!$L548,0)</f>
        <v>#VALUE!</v>
      </c>
      <c r="BJ548" s="37" t="e">
        <f>IF(MOD('935'!$K548,1000)=100,'Charging rates'!$D$38*$BH548/(1+'DNO totals'!$D$99)*'935'!$M548,0)</f>
        <v>#VALUE!</v>
      </c>
      <c r="BK548" s="37" t="e">
        <f>IF(MOD('935'!$K548,100)=10,'Charging rates'!$E$38*$BH548/(1+'DNO totals'!$E$99)*'935'!$N548,0)</f>
        <v>#VALUE!</v>
      </c>
      <c r="BL548" s="37" t="e">
        <f>IF(AND(MOD('935'!$K548,10)&gt;0,MOD('935'!$K548,1000)&gt;1),'Charging rates'!$F$38*$BH548/(1+'DNO totals'!$F$99)*'935'!$O548,0)</f>
        <v>#VALUE!</v>
      </c>
      <c r="BM548" s="37" t="e">
        <f>IF(MOD('935'!$K548,1000)=1,'Charging rates'!$G$38*$BH548/(1+'DNO totals'!$G$99)*'935'!$P548,0)</f>
        <v>#VALUE!</v>
      </c>
      <c r="BN548" s="52" t="e">
        <f t="shared" si="129"/>
        <v>#VALUE!</v>
      </c>
      <c r="BO548" s="37" t="e">
        <f>IF('935'!$K548&gt;1000,'Charging rates'!$C$38*$AW548*'935'!$L548,0)</f>
        <v>#VALUE!</v>
      </c>
      <c r="BP548" s="37" t="e">
        <f>IF(MOD('935'!$K548,1000)&gt;100,'Charging rates'!$D$38*$AW548*'935'!$M548,0)</f>
        <v>#VALUE!</v>
      </c>
      <c r="BQ548" s="37" t="e">
        <f>IF(MOD('935'!$K548,100)&gt;10,'Charging rates'!$E$38*$AW548*'935'!$N548,0)</f>
        <v>#VALUE!</v>
      </c>
      <c r="BR548" s="52" t="e">
        <f t="shared" si="130"/>
        <v>#VALUE!</v>
      </c>
      <c r="BS548" s="48" t="e">
        <f>'935'!C548&lt;&gt;"VOID"</f>
        <v>#VALUE!</v>
      </c>
      <c r="BT548" s="33" t="e">
        <f>IF(BS548,(100/'11'!B$17*BD548*((1-'935'!I548)*'Charging rates'!B$51+'Charging rates'!B$63)),0)</f>
        <v>#VALUE!</v>
      </c>
      <c r="BU548" s="33" t="e">
        <f>100/'11'!B$17*BG548*('Charging rates'!B$51+'Charging rates'!B$63)</f>
        <v>#VALUE!</v>
      </c>
      <c r="BV548" s="33" t="e">
        <f>100/'11'!B$17*BE548*('Charging rates'!B$51+'Charging rates'!B$63)</f>
        <v>#VALUE!</v>
      </c>
      <c r="BW548" s="53" t="e">
        <f t="shared" si="131"/>
        <v>#VALUE!</v>
      </c>
      <c r="BX548" s="32" t="e">
        <f>AT548-('935'!T548*(1-'935'!X548/'11'!B$17))</f>
        <v>#VALUE!</v>
      </c>
      <c r="BY548" s="32">
        <f>0-IF(ISNUMBER(I548),INDEX('913'!$I$6:$I$1205,I548),0)-IF(ISNUMBER(J548),INDEX('913'!$I$6:$I$1205,J548),0)-IF(ISNUMBER(K548),INDEX('913'!$I$6:$I$1205,K548),0)-IF(ISNUMBER(L548),INDEX('913'!$I$6:$I$1205,L548),0)-IF(ISNUMBER(M548),INDEX('913'!$I$6:$I$1205,M548),0)-IF(ISNUMBER(N548),INDEX('913'!$I$6:$I$1205,N548),0)-IF(ISNUMBER(O548),INDEX('913'!$I$6:$I$1205,O548),0)-IF(ISNUMBER(P548),INDEX('913'!$I$6:$I$1205,P548),0)</f>
        <v>0</v>
      </c>
      <c r="BZ548" s="37">
        <f>IF(BY548=0,1,MAX(1,SQRT(BY548^2+(IF(ISNUMBER(I548),INDEX('913'!$J$6:$J$1205,I548),0)+IF(ISNUMBER(J548),INDEX('913'!$J$6:$J$1205,J548),0)+IF(ISNUMBER(K548),INDEX('913'!$J$6:$J$1205,K548),0)+IF(ISNUMBER(L548),INDEX('913'!$J$6:$J$1205,L548),0)+IF(ISNUMBER(M548),INDEX('913'!$J$6:$J$1205,M548),0)+IF(ISNUMBER(N548),INDEX('913'!$J$6:$J$1205,N548),0)+IF(ISNUMBER(O548),INDEX('913'!$J$6:$J$1205,O548),0)+IF(ISNUMBER(P548),INDEX('913'!$J$6:$J$1205,P548),0))^2)/BY548))</f>
        <v>1</v>
      </c>
      <c r="CA548" s="33" t="e">
        <f>100*AO548/'11'!B$17</f>
        <v>#VALUE!</v>
      </c>
      <c r="CB548" s="37" t="e">
        <f>100*(AP548*BZ548)/'11'!C$17</f>
        <v>#VALUE!</v>
      </c>
      <c r="CC548" s="37" t="e">
        <f t="shared" si="132"/>
        <v>#VALUE!</v>
      </c>
      <c r="CD548" s="33" t="e">
        <f t="shared" si="133"/>
        <v>#VALUE!</v>
      </c>
      <c r="CE548" s="54" t="e">
        <f>'11'!C$17-'935'!Y548</f>
        <v>#VALUE!</v>
      </c>
      <c r="CF548" s="37" t="e">
        <f>MAX('DNO totals'!B$312+0,MIN('935'!L548+0,'DNO totals'!B$304+0))</f>
        <v>#VALUE!</v>
      </c>
      <c r="CG548" s="37" t="e">
        <f>MAX('DNO totals'!C$312+0,MIN('935'!M548+0,'DNO totals'!C$304+0))</f>
        <v>#VALUE!</v>
      </c>
      <c r="CH548" s="37" t="e">
        <f>MAX('DNO totals'!D$312+0,MIN('935'!N548+0,'DNO totals'!D$304+0))</f>
        <v>#VALUE!</v>
      </c>
      <c r="CI548" s="37" t="e">
        <f>MAX('DNO totals'!E$312+0,MIN('935'!O548+0,'DNO totals'!E$304+0))</f>
        <v>#VALUE!</v>
      </c>
      <c r="CJ548" s="52" t="e">
        <f>MAX('DNO totals'!F$312+0,MIN('935'!P548+0,'DNO totals'!F$304+0))</f>
        <v>#VALUE!</v>
      </c>
      <c r="CK548" s="37" t="e">
        <f>IF('935'!$K548=1000,'Charging rates'!$C$38*$BH548/(1+'DNO totals'!$C$99)*$CF548,0)</f>
        <v>#VALUE!</v>
      </c>
      <c r="CL548" s="37" t="e">
        <f>IF(MOD('935'!$K548,1000)=100,'Charging rates'!$D$38*$BH548/(1+'DNO totals'!$D$99)*$CG548,0)</f>
        <v>#VALUE!</v>
      </c>
      <c r="CM548" s="37" t="e">
        <f>IF(MOD('935'!$K548,100)=10,'Charging rates'!$E$38*$BH548/(1+'DNO totals'!$E$99)*$CH548,0)</f>
        <v>#VALUE!</v>
      </c>
      <c r="CN548" s="37" t="e">
        <f>IF(AND(MOD('935'!$K548,10)&gt;0,MOD('935'!$K548,1000)&gt;1),'Charging rates'!$F$38*$BH548/(1+'DNO totals'!$F$99)*$CI548,0)</f>
        <v>#VALUE!</v>
      </c>
      <c r="CO548" s="37" t="e">
        <f>IF(MOD('935'!$K548,1000)=1,'Charging rates'!$G$38*$BH548/(1+'DNO totals'!$G$99)*$CJ548,0)</f>
        <v>#VALUE!</v>
      </c>
      <c r="CP548" s="52" t="e">
        <f t="shared" si="134"/>
        <v>#VALUE!</v>
      </c>
      <c r="CQ548" s="37" t="e">
        <f>IF('935'!$K548&gt;1000,'Charging rates'!$C$38*$AW548*$CF548,0)</f>
        <v>#VALUE!</v>
      </c>
      <c r="CR548" s="37" t="e">
        <f>IF(MOD('935'!$K548,1000)&gt;100,'Charging rates'!$D$38*$AW548*$CG548,0)</f>
        <v>#VALUE!</v>
      </c>
      <c r="CS548" s="37" t="e">
        <f>IF(MOD('935'!$K548,100)&gt;10,'Charging rates'!$E$38*$AW548*$CH548,0)</f>
        <v>#VALUE!</v>
      </c>
      <c r="CT548" s="52" t="e">
        <f t="shared" si="135"/>
        <v>#VALUE!</v>
      </c>
      <c r="CU548" s="33" t="e">
        <f>100*(AP548*'935'!Q548*BZ548)/'11'!B$17</f>
        <v>#VALUE!</v>
      </c>
      <c r="CV548" s="33" t="e">
        <f>100/'11'!B$17*'Charging rates'!B$10*AW548</f>
        <v>#VALUE!</v>
      </c>
      <c r="CW548" s="33" t="e">
        <f>IF(AT548=0,0,(1-BX548/AT548)*(CA548+IF('935'!Q548=0,0,(CB548*'935'!Q548*('11'!C$17-'935'!Y548)/('11'!B$17-'935'!X548)))))</f>
        <v>#VALUE!</v>
      </c>
      <c r="CX548" s="33" t="e">
        <f t="shared" si="136"/>
        <v>#VALUE!</v>
      </c>
      <c r="CY548" s="49" t="e">
        <f t="shared" si="137"/>
        <v>#VALUE!</v>
      </c>
      <c r="CZ548" s="32" t="e">
        <f>AT548*(Parameters!B$21+AU548)*IF('DNO totals'!B$323&lt;0,1,'935'!S548)</f>
        <v>#VALUE!</v>
      </c>
      <c r="DA548" s="52" t="e">
        <f>IF('DNO totals'!B$323&lt;0,1,'935'!S548)*(Parameters!B$21+AU548)</f>
        <v>#VALUE!</v>
      </c>
      <c r="DB548" s="37" t="e">
        <f>CX548+'Charging rates'!B$106*DA548*100/'11'!B$17</f>
        <v>#VALUE!</v>
      </c>
      <c r="DC548" s="37" t="e">
        <f>DB548+'Charging rates'!B$116*(Parameters!B$21+AU548)*100/'11'!B$17*IF('DNO totals'!B$323&lt;0,1,'935'!S548)</f>
        <v>#VALUE!</v>
      </c>
      <c r="DD548" s="37" t="e">
        <f>'Charging rates'!B$97*(CP548+CT548)*100/'11'!B$17</f>
        <v>#VALUE!</v>
      </c>
      <c r="DE548" s="33" t="e">
        <f>MAX(0-(CB548*AU548*'11'!C$17/'11'!B$17),DC548+DD548)</f>
        <v>#VALUE!</v>
      </c>
      <c r="DF548" s="37" t="e">
        <f>IF(BS548,IF(AU548=0,CC548,MAX(0,MIN(CC548,CC548+(DE548/'935'!Q548*('11'!B$17-'935'!X548)/('11'!C$17-'935'!Y548))))),0)</f>
        <v>#VALUE!</v>
      </c>
      <c r="DG548" s="33" t="e">
        <f t="shared" si="138"/>
        <v>#VALUE!</v>
      </c>
      <c r="DH548" s="53" t="e">
        <f t="shared" si="139"/>
        <v>#VALUE!</v>
      </c>
    </row>
    <row r="549" spans="1:112">
      <c r="A549" s="28">
        <v>449</v>
      </c>
      <c r="B549" s="47" t="e">
        <f>'935'!B549</f>
        <v>#VALUE!</v>
      </c>
      <c r="C549" s="48" t="e">
        <f>OR('935'!E549&lt;&gt;"VOID",'935'!F549&lt;&gt;"VOID",'935'!G549&lt;&gt;"VOID")</f>
        <v>#VALUE!</v>
      </c>
      <c r="D549" s="32" t="e">
        <f>IF('935'!D549="VOID",0,'935'!D549*(1-'935'!X549/'11'!B$17))</f>
        <v>#VALUE!</v>
      </c>
      <c r="E549" s="32" t="e">
        <f>IF('935'!E549="VOID",0,'935'!E549*(1-'935'!X549/'11'!B$17))</f>
        <v>#VALUE!</v>
      </c>
      <c r="F549" s="32" t="e">
        <f>IF('935'!F549="VOID",0,'935'!F549*(1-'935'!X549/'11'!B$17))</f>
        <v>#VALUE!</v>
      </c>
      <c r="G549" s="32" t="e">
        <f>IF('935'!G549="VOID",0,'935'!G549*(1-'935'!X549/'11'!B$17))</f>
        <v>#VALUE!</v>
      </c>
      <c r="H549" s="49" t="e">
        <f t="shared" ref="H549:H612" si="140">E549+F549+G549</f>
        <v>#VALUE!</v>
      </c>
      <c r="I549" s="50" t="e">
        <f>MATCH('935'!J549,'913'!$B$6:$B$1205,0)</f>
        <v>#VALUE!</v>
      </c>
      <c r="J549" s="50" t="e">
        <f>MATCH(INDEX('913'!$D$6:$D$1205,I549),'913'!$B$6:$B$1205,0)</f>
        <v>#VALUE!</v>
      </c>
      <c r="K549" s="50" t="e">
        <f>MATCH(INDEX('913'!$D$6:$D$1205,J549),'913'!$B$6:$B$1205,0)</f>
        <v>#VALUE!</v>
      </c>
      <c r="L549" s="50" t="e">
        <f>MATCH(INDEX('913'!$D$6:$D$1205,K549),'913'!$B$6:$B$1205,0)</f>
        <v>#VALUE!</v>
      </c>
      <c r="M549" s="50" t="e">
        <f>MATCH(INDEX('913'!$D$6:$D$1205,L549),'913'!$B$6:$B$1205,0)</f>
        <v>#VALUE!</v>
      </c>
      <c r="N549" s="50" t="e">
        <f>MATCH(INDEX('913'!$D$6:$D$1205,M549),'913'!$B$6:$B$1205,0)</f>
        <v>#VALUE!</v>
      </c>
      <c r="O549" s="50" t="e">
        <f>MATCH(INDEX('913'!$D$6:$D$1205,N549),'913'!$B$6:$B$1205,0)</f>
        <v>#VALUE!</v>
      </c>
      <c r="P549" s="51" t="e">
        <f>MATCH(INDEX('913'!$D$6:$D$1205,O549),'913'!$B$6:$B$1205,0)</f>
        <v>#VALUE!</v>
      </c>
      <c r="Q549" s="37">
        <f>IF(ISNUMBER(I549),MAX(0,INDEX('913'!$E$6:$E$1205,I549)),0)</f>
        <v>0</v>
      </c>
      <c r="R549" s="37">
        <f>IF(ISNUMBER(J549),MAX(0,INDEX('913'!$E$6:$E$1205,J549)),0)</f>
        <v>0</v>
      </c>
      <c r="S549" s="37">
        <f>IF(ISNUMBER(K549),MAX(0,INDEX('913'!$E$6:$E$1205,K549)),0)</f>
        <v>0</v>
      </c>
      <c r="T549" s="37">
        <f>IF(ISNUMBER(L549),MAX(0,INDEX('913'!$E$6:$E$1205,L549)),0)</f>
        <v>0</v>
      </c>
      <c r="U549" s="37">
        <f>IF(ISNUMBER(M549),MAX(0,INDEX('913'!$E$6:$E$1205,M549)),0)</f>
        <v>0</v>
      </c>
      <c r="V549" s="37">
        <f>IF(ISNUMBER(N549),MAX(0,INDEX('913'!$E$6:$E$1205,N549)),0)</f>
        <v>0</v>
      </c>
      <c r="W549" s="37">
        <f>IF(ISNUMBER(O549),MAX(0,INDEX('913'!$E$6:$E$1205,O549)),0)</f>
        <v>0</v>
      </c>
      <c r="X549" s="52">
        <f>IF(ISNUMBER(P549),MAX(0,INDEX('913'!$E$6:$E$1205,P549)),0)</f>
        <v>0</v>
      </c>
      <c r="Y549" s="37">
        <f>IF(ISNUMBER(I549),MAX(0,INDEX('913'!$F$6:$F$1205,I549)),0)</f>
        <v>0</v>
      </c>
      <c r="Z549" s="37">
        <f>IF(ISNUMBER(J549),MAX(0,INDEX('913'!$F$6:$F$1205,J549)),0)</f>
        <v>0</v>
      </c>
      <c r="AA549" s="37">
        <f>IF(ISNUMBER(K549),MAX(0,INDEX('913'!$F$6:$F$1205,K549)),0)</f>
        <v>0</v>
      </c>
      <c r="AB549" s="37">
        <f>IF(ISNUMBER(L549),MAX(0,INDEX('913'!$F$6:$F$1205,L549)),0)</f>
        <v>0</v>
      </c>
      <c r="AC549" s="37">
        <f>IF(ISNUMBER(M549),MAX(0,INDEX('913'!$F$6:$F$1205,M549)),0)</f>
        <v>0</v>
      </c>
      <c r="AD549" s="37">
        <f>IF(ISNUMBER(N549),MAX(0,INDEX('913'!$F$6:$F$1205,N549)),0)</f>
        <v>0</v>
      </c>
      <c r="AE549" s="37">
        <f>IF(ISNUMBER(O549),MAX(0,INDEX('913'!$F$6:$F$1205,O549)),0)</f>
        <v>0</v>
      </c>
      <c r="AF549" s="37">
        <f>IF(ISNUMBER(P549),MAX(0,INDEX('913'!$F$6:$F$1205,P549)),0)</f>
        <v>0</v>
      </c>
      <c r="AG549" s="32">
        <f>IF(ISNUMBER(I549),SQRT(INDEX('913'!$I$6:$I$1205,I549)^2+INDEX('913'!$J$6:$J$1205,I549)^2),0)</f>
        <v>0</v>
      </c>
      <c r="AH549" s="32">
        <f>IF(ISNUMBER(J549),SQRT(INDEX('913'!$I$6:$I$1205,J549)^2+INDEX('913'!$J$6:$J$1205,J549)^2),0)</f>
        <v>0</v>
      </c>
      <c r="AI549" s="32">
        <f>IF(ISNUMBER(K549),SQRT(INDEX('913'!$I$6:$I$1205,K549)^2+INDEX('913'!$J$6:$J$1205,K549)^2),0)</f>
        <v>0</v>
      </c>
      <c r="AJ549" s="32">
        <f>IF(ISNUMBER(L549),SQRT(INDEX('913'!$I$6:$I$1205,L549)^2+INDEX('913'!$J$6:$J$1205,L549)^2),0)</f>
        <v>0</v>
      </c>
      <c r="AK549" s="32">
        <f>IF(ISNUMBER(M549),SQRT(INDEX('913'!$I$6:$I$1205,M549)^2+INDEX('913'!$J$6:$J$1205,M549)^2),0)</f>
        <v>0</v>
      </c>
      <c r="AL549" s="32">
        <f>IF(ISNUMBER(N549),SQRT(INDEX('913'!$I$6:$I$1205,N549)^2+INDEX('913'!$J$6:$J$1205,N549)^2),0)</f>
        <v>0</v>
      </c>
      <c r="AM549" s="32">
        <f>IF(ISNUMBER(O549),SQRT(INDEX('913'!$I$6:$I$1205,O549)^2+INDEX('913'!$J$6:$J$1205,O549)^2),0)</f>
        <v>0</v>
      </c>
      <c r="AN549" s="49">
        <f>IF(ISNUMBER(P549),SQRT(INDEX('913'!$I$6:$I$1205,P549)^2+INDEX('913'!$J$6:$J$1205,P549)^2),0)</f>
        <v>0</v>
      </c>
      <c r="AO549" s="37">
        <f t="shared" ref="AO549:AO612" si="141">IF(AG549+AH549+AI549+AJ549+AK549+AL549+AM549+AN549=0,IF(COUNT(I549,J549,K549,L549,M549,N549,O549,P549),(Q549+R549+S549+T549+U549+V549+W549+X549)/COUNT(I549,J549,K549,L549,M549,N549,O549,P549),0),(AG549*Q549+AH549*R549+AI549*S549+AJ549*T549+AK549*U549+AL549*V549+AM549*W549+AN549*X549)/(AG549+AH549+AI549+AJ549+AK549+AL549+AM549+AN549))</f>
        <v>0</v>
      </c>
      <c r="AP549" s="37">
        <f t="shared" ref="AP549:AP612" si="142">IF(AG549+AH549+AI549+AJ549+AK549+AL549+AM549+AN549=0,IF(COUNT(I549,J549,K549,L549,M549,N549,O549,P549),(Y549+Z549+AA549+AB549+AC549+AD549+AE549+AF549)/COUNT(I549,J549,K549,L549,M549,N549,O549,P549),0),(AG549*Y549+AH549*Z549+AI549*AA549+AJ549*AB549+AK549*AC549+AL549*AD549+AM549*AE549+AN549*AF549)/(AG549+AH549+AI549+AJ549+AK549+AL549+AM549+AN549))</f>
        <v>0</v>
      </c>
      <c r="AQ549" s="33" t="e">
        <f>-100*'935'!W549*(AO549+AP549)/'11'!C$17</f>
        <v>#VALUE!</v>
      </c>
      <c r="AR549" s="37" t="e">
        <f t="shared" ref="AR549:AR612" si="143">IF(H549,(AQ549*H549/(H549+D549)),0)</f>
        <v>#VALUE!</v>
      </c>
      <c r="AS549" s="52" t="e">
        <f t="shared" ref="AS549:AS612" si="144">ROUND(AR549,3)</f>
        <v>#VALUE!</v>
      </c>
      <c r="AT549" s="32" t="e">
        <f>IF('935'!C549="VOID",0,('935'!C549*(1-'935'!X549/'11'!B$17)))</f>
        <v>#VALUE!</v>
      </c>
      <c r="AU549" s="52" t="e">
        <f>'935'!Q549*(1-'935'!Y549/'11'!C$17)/(1-'935'!X549/'11'!B$17)</f>
        <v>#VALUE!</v>
      </c>
      <c r="AV549" s="37" t="e">
        <f>INDEX('DNO totals'!$B$57:$G$57,IF('935'!K549,IF(MOD('935'!K549,1000),IF(MOD('935'!K549,100),IF(MOD('935'!K549,10),IF(MOD('935'!K549,1000)=1,6,5),4),3),2),1))</f>
        <v>#VALUE!</v>
      </c>
      <c r="AW549" s="52" t="e">
        <f t="shared" ref="AW549:AW612" si="145">AU549*AV549</f>
        <v>#VALUE!</v>
      </c>
      <c r="AX549" s="32" t="e">
        <f>IF('935'!V549="VOID",0,'935'!V549*(1-'935'!X549/'11'!B$17))</f>
        <v>#VALUE!</v>
      </c>
      <c r="AY549" s="33" t="e">
        <f>IF(H549,-100*'Charging rates'!B$10/'11'!B$17*AX549/H549,0)</f>
        <v>#VALUE!</v>
      </c>
      <c r="AZ549" s="33" t="e">
        <f>IF(C549,'DNO totals'!B$41,0)</f>
        <v>#VALUE!</v>
      </c>
      <c r="BA549" s="33" t="e">
        <f t="shared" ref="BA549:BA612" si="146">ROUND(AZ549,2)</f>
        <v>#VALUE!</v>
      </c>
      <c r="BB549" s="33" t="e">
        <f t="shared" ref="BB549:BB612" si="147">IF(C549,(AZ549+AY549),0)</f>
        <v>#VALUE!</v>
      </c>
      <c r="BC549" s="53" t="e">
        <f t="shared" ref="BC549:BC612" si="148">ROUND(BB549,2)</f>
        <v>#VALUE!</v>
      </c>
      <c r="BD549" s="32" t="e">
        <f>IF(AT549,'935'!H549*AT549/(AT549+D549+H549),0)</f>
        <v>#VALUE!</v>
      </c>
      <c r="BE549" s="32" t="e">
        <f>IF(H549,'935'!H549*H549/(AT549+D549+H549),0)</f>
        <v>#VALUE!</v>
      </c>
      <c r="BF549" s="32" t="e">
        <f>BD549*(1-'935'!X549/'11'!B$17)</f>
        <v>#VALUE!</v>
      </c>
      <c r="BG549" s="49" t="e">
        <f>BE549*(1-'935'!X549/'11'!B$17)</f>
        <v>#VALUE!</v>
      </c>
      <c r="BH549" s="52" t="e">
        <f>AV549*Parameters!B$6</f>
        <v>#VALUE!</v>
      </c>
      <c r="BI549" s="37" t="e">
        <f>IF('935'!$K549=1000,'Charging rates'!$C$38*$BH549/(1+'DNO totals'!$C$99)*'935'!$L549,0)</f>
        <v>#VALUE!</v>
      </c>
      <c r="BJ549" s="37" t="e">
        <f>IF(MOD('935'!$K549,1000)=100,'Charging rates'!$D$38*$BH549/(1+'DNO totals'!$D$99)*'935'!$M549,0)</f>
        <v>#VALUE!</v>
      </c>
      <c r="BK549" s="37" t="e">
        <f>IF(MOD('935'!$K549,100)=10,'Charging rates'!$E$38*$BH549/(1+'DNO totals'!$E$99)*'935'!$N549,0)</f>
        <v>#VALUE!</v>
      </c>
      <c r="BL549" s="37" t="e">
        <f>IF(AND(MOD('935'!$K549,10)&gt;0,MOD('935'!$K549,1000)&gt;1),'Charging rates'!$F$38*$BH549/(1+'DNO totals'!$F$99)*'935'!$O549,0)</f>
        <v>#VALUE!</v>
      </c>
      <c r="BM549" s="37" t="e">
        <f>IF(MOD('935'!$K549,1000)=1,'Charging rates'!$G$38*$BH549/(1+'DNO totals'!$G$99)*'935'!$P549,0)</f>
        <v>#VALUE!</v>
      </c>
      <c r="BN549" s="52" t="e">
        <f t="shared" ref="BN549:BN612" si="149">$BI549+$BJ549+$BK549+$BL549+$BM549</f>
        <v>#VALUE!</v>
      </c>
      <c r="BO549" s="37" t="e">
        <f>IF('935'!$K549&gt;1000,'Charging rates'!$C$38*$AW549*'935'!$L549,0)</f>
        <v>#VALUE!</v>
      </c>
      <c r="BP549" s="37" t="e">
        <f>IF(MOD('935'!$K549,1000)&gt;100,'Charging rates'!$D$38*$AW549*'935'!$M549,0)</f>
        <v>#VALUE!</v>
      </c>
      <c r="BQ549" s="37" t="e">
        <f>IF(MOD('935'!$K549,100)&gt;10,'Charging rates'!$E$38*$AW549*'935'!$N549,0)</f>
        <v>#VALUE!</v>
      </c>
      <c r="BR549" s="52" t="e">
        <f t="shared" ref="BR549:BR612" si="150">$BO549+$BP549+$BQ549</f>
        <v>#VALUE!</v>
      </c>
      <c r="BS549" s="48" t="e">
        <f>'935'!C549&lt;&gt;"VOID"</f>
        <v>#VALUE!</v>
      </c>
      <c r="BT549" s="33" t="e">
        <f>IF(BS549,(100/'11'!B$17*BD549*((1-'935'!I549)*'Charging rates'!B$51+'Charging rates'!B$63)),0)</f>
        <v>#VALUE!</v>
      </c>
      <c r="BU549" s="33" t="e">
        <f>100/'11'!B$17*BG549*('Charging rates'!B$51+'Charging rates'!B$63)</f>
        <v>#VALUE!</v>
      </c>
      <c r="BV549" s="33" t="e">
        <f>100/'11'!B$17*BE549*('Charging rates'!B$51+'Charging rates'!B$63)</f>
        <v>#VALUE!</v>
      </c>
      <c r="BW549" s="53" t="e">
        <f t="shared" ref="BW549:BW612" si="151">ROUND(BV549,2)</f>
        <v>#VALUE!</v>
      </c>
      <c r="BX549" s="32" t="e">
        <f>AT549-('935'!T549*(1-'935'!X549/'11'!B$17))</f>
        <v>#VALUE!</v>
      </c>
      <c r="BY549" s="32">
        <f>0-IF(ISNUMBER(I549),INDEX('913'!$I$6:$I$1205,I549),0)-IF(ISNUMBER(J549),INDEX('913'!$I$6:$I$1205,J549),0)-IF(ISNUMBER(K549),INDEX('913'!$I$6:$I$1205,K549),0)-IF(ISNUMBER(L549),INDEX('913'!$I$6:$I$1205,L549),0)-IF(ISNUMBER(M549),INDEX('913'!$I$6:$I$1205,M549),0)-IF(ISNUMBER(N549),INDEX('913'!$I$6:$I$1205,N549),0)-IF(ISNUMBER(O549),INDEX('913'!$I$6:$I$1205,O549),0)-IF(ISNUMBER(P549),INDEX('913'!$I$6:$I$1205,P549),0)</f>
        <v>0</v>
      </c>
      <c r="BZ549" s="37">
        <f>IF(BY549=0,1,MAX(1,SQRT(BY549^2+(IF(ISNUMBER(I549),INDEX('913'!$J$6:$J$1205,I549),0)+IF(ISNUMBER(J549),INDEX('913'!$J$6:$J$1205,J549),0)+IF(ISNUMBER(K549),INDEX('913'!$J$6:$J$1205,K549),0)+IF(ISNUMBER(L549),INDEX('913'!$J$6:$J$1205,L549),0)+IF(ISNUMBER(M549),INDEX('913'!$J$6:$J$1205,M549),0)+IF(ISNUMBER(N549),INDEX('913'!$J$6:$J$1205,N549),0)+IF(ISNUMBER(O549),INDEX('913'!$J$6:$J$1205,O549),0)+IF(ISNUMBER(P549),INDEX('913'!$J$6:$J$1205,P549),0))^2)/BY549))</f>
        <v>1</v>
      </c>
      <c r="CA549" s="33" t="e">
        <f>100*AO549/'11'!B$17</f>
        <v>#VALUE!</v>
      </c>
      <c r="CB549" s="37" t="e">
        <f>100*(AP549*BZ549)/'11'!C$17</f>
        <v>#VALUE!</v>
      </c>
      <c r="CC549" s="37" t="e">
        <f t="shared" ref="CC549:CC612" si="152">IF(AT549=0,1,BX549/AT549)*CB549</f>
        <v>#VALUE!</v>
      </c>
      <c r="CD549" s="33" t="e">
        <f t="shared" ref="CD549:CD612" si="153">IF(AT549=0,1,BX549/AT549)*CA549</f>
        <v>#VALUE!</v>
      </c>
      <c r="CE549" s="54" t="e">
        <f>'11'!C$17-'935'!Y549</f>
        <v>#VALUE!</v>
      </c>
      <c r="CF549" s="37" t="e">
        <f>MAX('DNO totals'!B$312+0,MIN('935'!L549+0,'DNO totals'!B$304+0))</f>
        <v>#VALUE!</v>
      </c>
      <c r="CG549" s="37" t="e">
        <f>MAX('DNO totals'!C$312+0,MIN('935'!M549+0,'DNO totals'!C$304+0))</f>
        <v>#VALUE!</v>
      </c>
      <c r="CH549" s="37" t="e">
        <f>MAX('DNO totals'!D$312+0,MIN('935'!N549+0,'DNO totals'!D$304+0))</f>
        <v>#VALUE!</v>
      </c>
      <c r="CI549" s="37" t="e">
        <f>MAX('DNO totals'!E$312+0,MIN('935'!O549+0,'DNO totals'!E$304+0))</f>
        <v>#VALUE!</v>
      </c>
      <c r="CJ549" s="52" t="e">
        <f>MAX('DNO totals'!F$312+0,MIN('935'!P549+0,'DNO totals'!F$304+0))</f>
        <v>#VALUE!</v>
      </c>
      <c r="CK549" s="37" t="e">
        <f>IF('935'!$K549=1000,'Charging rates'!$C$38*$BH549/(1+'DNO totals'!$C$99)*$CF549,0)</f>
        <v>#VALUE!</v>
      </c>
      <c r="CL549" s="37" t="e">
        <f>IF(MOD('935'!$K549,1000)=100,'Charging rates'!$D$38*$BH549/(1+'DNO totals'!$D$99)*$CG549,0)</f>
        <v>#VALUE!</v>
      </c>
      <c r="CM549" s="37" t="e">
        <f>IF(MOD('935'!$K549,100)=10,'Charging rates'!$E$38*$BH549/(1+'DNO totals'!$E$99)*$CH549,0)</f>
        <v>#VALUE!</v>
      </c>
      <c r="CN549" s="37" t="e">
        <f>IF(AND(MOD('935'!$K549,10)&gt;0,MOD('935'!$K549,1000)&gt;1),'Charging rates'!$F$38*$BH549/(1+'DNO totals'!$F$99)*$CI549,0)</f>
        <v>#VALUE!</v>
      </c>
      <c r="CO549" s="37" t="e">
        <f>IF(MOD('935'!$K549,1000)=1,'Charging rates'!$G$38*$BH549/(1+'DNO totals'!$G$99)*$CJ549,0)</f>
        <v>#VALUE!</v>
      </c>
      <c r="CP549" s="52" t="e">
        <f t="shared" ref="CP549:CP612" si="154">$CK549+$CL549+$CM549+$CN549+$CO549</f>
        <v>#VALUE!</v>
      </c>
      <c r="CQ549" s="37" t="e">
        <f>IF('935'!$K549&gt;1000,'Charging rates'!$C$38*$AW549*$CF549,0)</f>
        <v>#VALUE!</v>
      </c>
      <c r="CR549" s="37" t="e">
        <f>IF(MOD('935'!$K549,1000)&gt;100,'Charging rates'!$D$38*$AW549*$CG549,0)</f>
        <v>#VALUE!</v>
      </c>
      <c r="CS549" s="37" t="e">
        <f>IF(MOD('935'!$K549,100)&gt;10,'Charging rates'!$E$38*$AW549*$CH549,0)</f>
        <v>#VALUE!</v>
      </c>
      <c r="CT549" s="52" t="e">
        <f t="shared" ref="CT549:CT612" si="155">$CQ549+$CR549+$CS549</f>
        <v>#VALUE!</v>
      </c>
      <c r="CU549" s="33" t="e">
        <f>100*(AP549*'935'!Q549*BZ549)/'11'!B$17</f>
        <v>#VALUE!</v>
      </c>
      <c r="CV549" s="33" t="e">
        <f>100/'11'!B$17*'Charging rates'!B$10*AW549</f>
        <v>#VALUE!</v>
      </c>
      <c r="CW549" s="33" t="e">
        <f>IF(AT549=0,0,(1-BX549/AT549)*(CA549+IF('935'!Q549=0,0,(CB549*'935'!Q549*('11'!C$17-'935'!Y549)/('11'!B$17-'935'!X549)))))</f>
        <v>#VALUE!</v>
      </c>
      <c r="CX549" s="33" t="e">
        <f t="shared" ref="CX549:CX612" si="156">CV549+CD549</f>
        <v>#VALUE!</v>
      </c>
      <c r="CY549" s="49" t="e">
        <f t="shared" ref="CY549:CY612" si="157">(CP549+CT549)*AT549</f>
        <v>#VALUE!</v>
      </c>
      <c r="CZ549" s="32" t="e">
        <f>AT549*(Parameters!B$21+AU549)*IF('DNO totals'!B$323&lt;0,1,'935'!S549)</f>
        <v>#VALUE!</v>
      </c>
      <c r="DA549" s="52" t="e">
        <f>IF('DNO totals'!B$323&lt;0,1,'935'!S549)*(Parameters!B$21+AU549)</f>
        <v>#VALUE!</v>
      </c>
      <c r="DB549" s="37" t="e">
        <f>CX549+'Charging rates'!B$106*DA549*100/'11'!B$17</f>
        <v>#VALUE!</v>
      </c>
      <c r="DC549" s="37" t="e">
        <f>DB549+'Charging rates'!B$116*(Parameters!B$21+AU549)*100/'11'!B$17*IF('DNO totals'!B$323&lt;0,1,'935'!S549)</f>
        <v>#VALUE!</v>
      </c>
      <c r="DD549" s="37" t="e">
        <f>'Charging rates'!B$97*(CP549+CT549)*100/'11'!B$17</f>
        <v>#VALUE!</v>
      </c>
      <c r="DE549" s="33" t="e">
        <f>MAX(0-(CB549*AU549*'11'!C$17/'11'!B$17),DC549+DD549)</f>
        <v>#VALUE!</v>
      </c>
      <c r="DF549" s="37" t="e">
        <f>IF(BS549,IF(AU549=0,CC549,MAX(0,MIN(CC549,CC549+(DE549/'935'!Q549*('11'!B$17-'935'!X549)/('11'!C$17-'935'!Y549))))),0)</f>
        <v>#VALUE!</v>
      </c>
      <c r="DG549" s="33" t="e">
        <f t="shared" ref="DG549:DG612" si="158">IF(BS549,MAX(0,DE549),0)</f>
        <v>#VALUE!</v>
      </c>
      <c r="DH549" s="53" t="e">
        <f t="shared" ref="DH549:DH612" si="159">DG549+CW549</f>
        <v>#VALUE!</v>
      </c>
    </row>
    <row r="550" spans="1:112">
      <c r="A550" s="28">
        <v>450</v>
      </c>
      <c r="B550" s="47" t="e">
        <f>'935'!B550</f>
        <v>#VALUE!</v>
      </c>
      <c r="C550" s="48" t="e">
        <f>OR('935'!E550&lt;&gt;"VOID",'935'!F550&lt;&gt;"VOID",'935'!G550&lt;&gt;"VOID")</f>
        <v>#VALUE!</v>
      </c>
      <c r="D550" s="32" t="e">
        <f>IF('935'!D550="VOID",0,'935'!D550*(1-'935'!X550/'11'!B$17))</f>
        <v>#VALUE!</v>
      </c>
      <c r="E550" s="32" t="e">
        <f>IF('935'!E550="VOID",0,'935'!E550*(1-'935'!X550/'11'!B$17))</f>
        <v>#VALUE!</v>
      </c>
      <c r="F550" s="32" t="e">
        <f>IF('935'!F550="VOID",0,'935'!F550*(1-'935'!X550/'11'!B$17))</f>
        <v>#VALUE!</v>
      </c>
      <c r="G550" s="32" t="e">
        <f>IF('935'!G550="VOID",0,'935'!G550*(1-'935'!X550/'11'!B$17))</f>
        <v>#VALUE!</v>
      </c>
      <c r="H550" s="49" t="e">
        <f t="shared" si="140"/>
        <v>#VALUE!</v>
      </c>
      <c r="I550" s="50" t="e">
        <f>MATCH('935'!J550,'913'!$B$6:$B$1205,0)</f>
        <v>#VALUE!</v>
      </c>
      <c r="J550" s="50" t="e">
        <f>MATCH(INDEX('913'!$D$6:$D$1205,I550),'913'!$B$6:$B$1205,0)</f>
        <v>#VALUE!</v>
      </c>
      <c r="K550" s="50" t="e">
        <f>MATCH(INDEX('913'!$D$6:$D$1205,J550),'913'!$B$6:$B$1205,0)</f>
        <v>#VALUE!</v>
      </c>
      <c r="L550" s="50" t="e">
        <f>MATCH(INDEX('913'!$D$6:$D$1205,K550),'913'!$B$6:$B$1205,0)</f>
        <v>#VALUE!</v>
      </c>
      <c r="M550" s="50" t="e">
        <f>MATCH(INDEX('913'!$D$6:$D$1205,L550),'913'!$B$6:$B$1205,0)</f>
        <v>#VALUE!</v>
      </c>
      <c r="N550" s="50" t="e">
        <f>MATCH(INDEX('913'!$D$6:$D$1205,M550),'913'!$B$6:$B$1205,0)</f>
        <v>#VALUE!</v>
      </c>
      <c r="O550" s="50" t="e">
        <f>MATCH(INDEX('913'!$D$6:$D$1205,N550),'913'!$B$6:$B$1205,0)</f>
        <v>#VALUE!</v>
      </c>
      <c r="P550" s="51" t="e">
        <f>MATCH(INDEX('913'!$D$6:$D$1205,O550),'913'!$B$6:$B$1205,0)</f>
        <v>#VALUE!</v>
      </c>
      <c r="Q550" s="37">
        <f>IF(ISNUMBER(I550),MAX(0,INDEX('913'!$E$6:$E$1205,I550)),0)</f>
        <v>0</v>
      </c>
      <c r="R550" s="37">
        <f>IF(ISNUMBER(J550),MAX(0,INDEX('913'!$E$6:$E$1205,J550)),0)</f>
        <v>0</v>
      </c>
      <c r="S550" s="37">
        <f>IF(ISNUMBER(K550),MAX(0,INDEX('913'!$E$6:$E$1205,K550)),0)</f>
        <v>0</v>
      </c>
      <c r="T550" s="37">
        <f>IF(ISNUMBER(L550),MAX(0,INDEX('913'!$E$6:$E$1205,L550)),0)</f>
        <v>0</v>
      </c>
      <c r="U550" s="37">
        <f>IF(ISNUMBER(M550),MAX(0,INDEX('913'!$E$6:$E$1205,M550)),0)</f>
        <v>0</v>
      </c>
      <c r="V550" s="37">
        <f>IF(ISNUMBER(N550),MAX(0,INDEX('913'!$E$6:$E$1205,N550)),0)</f>
        <v>0</v>
      </c>
      <c r="W550" s="37">
        <f>IF(ISNUMBER(O550),MAX(0,INDEX('913'!$E$6:$E$1205,O550)),0)</f>
        <v>0</v>
      </c>
      <c r="X550" s="52">
        <f>IF(ISNUMBER(P550),MAX(0,INDEX('913'!$E$6:$E$1205,P550)),0)</f>
        <v>0</v>
      </c>
      <c r="Y550" s="37">
        <f>IF(ISNUMBER(I550),MAX(0,INDEX('913'!$F$6:$F$1205,I550)),0)</f>
        <v>0</v>
      </c>
      <c r="Z550" s="37">
        <f>IF(ISNUMBER(J550),MAX(0,INDEX('913'!$F$6:$F$1205,J550)),0)</f>
        <v>0</v>
      </c>
      <c r="AA550" s="37">
        <f>IF(ISNUMBER(K550),MAX(0,INDEX('913'!$F$6:$F$1205,K550)),0)</f>
        <v>0</v>
      </c>
      <c r="AB550" s="37">
        <f>IF(ISNUMBER(L550),MAX(0,INDEX('913'!$F$6:$F$1205,L550)),0)</f>
        <v>0</v>
      </c>
      <c r="AC550" s="37">
        <f>IF(ISNUMBER(M550),MAX(0,INDEX('913'!$F$6:$F$1205,M550)),0)</f>
        <v>0</v>
      </c>
      <c r="AD550" s="37">
        <f>IF(ISNUMBER(N550),MAX(0,INDEX('913'!$F$6:$F$1205,N550)),0)</f>
        <v>0</v>
      </c>
      <c r="AE550" s="37">
        <f>IF(ISNUMBER(O550),MAX(0,INDEX('913'!$F$6:$F$1205,O550)),0)</f>
        <v>0</v>
      </c>
      <c r="AF550" s="37">
        <f>IF(ISNUMBER(P550),MAX(0,INDEX('913'!$F$6:$F$1205,P550)),0)</f>
        <v>0</v>
      </c>
      <c r="AG550" s="32">
        <f>IF(ISNUMBER(I550),SQRT(INDEX('913'!$I$6:$I$1205,I550)^2+INDEX('913'!$J$6:$J$1205,I550)^2),0)</f>
        <v>0</v>
      </c>
      <c r="AH550" s="32">
        <f>IF(ISNUMBER(J550),SQRT(INDEX('913'!$I$6:$I$1205,J550)^2+INDEX('913'!$J$6:$J$1205,J550)^2),0)</f>
        <v>0</v>
      </c>
      <c r="AI550" s="32">
        <f>IF(ISNUMBER(K550),SQRT(INDEX('913'!$I$6:$I$1205,K550)^2+INDEX('913'!$J$6:$J$1205,K550)^2),0)</f>
        <v>0</v>
      </c>
      <c r="AJ550" s="32">
        <f>IF(ISNUMBER(L550),SQRT(INDEX('913'!$I$6:$I$1205,L550)^2+INDEX('913'!$J$6:$J$1205,L550)^2),0)</f>
        <v>0</v>
      </c>
      <c r="AK550" s="32">
        <f>IF(ISNUMBER(M550),SQRT(INDEX('913'!$I$6:$I$1205,M550)^2+INDEX('913'!$J$6:$J$1205,M550)^2),0)</f>
        <v>0</v>
      </c>
      <c r="AL550" s="32">
        <f>IF(ISNUMBER(N550),SQRT(INDEX('913'!$I$6:$I$1205,N550)^2+INDEX('913'!$J$6:$J$1205,N550)^2),0)</f>
        <v>0</v>
      </c>
      <c r="AM550" s="32">
        <f>IF(ISNUMBER(O550),SQRT(INDEX('913'!$I$6:$I$1205,O550)^2+INDEX('913'!$J$6:$J$1205,O550)^2),0)</f>
        <v>0</v>
      </c>
      <c r="AN550" s="49">
        <f>IF(ISNUMBER(P550),SQRT(INDEX('913'!$I$6:$I$1205,P550)^2+INDEX('913'!$J$6:$J$1205,P550)^2),0)</f>
        <v>0</v>
      </c>
      <c r="AO550" s="37">
        <f t="shared" si="141"/>
        <v>0</v>
      </c>
      <c r="AP550" s="37">
        <f t="shared" si="142"/>
        <v>0</v>
      </c>
      <c r="AQ550" s="33" t="e">
        <f>-100*'935'!W550*(AO550+AP550)/'11'!C$17</f>
        <v>#VALUE!</v>
      </c>
      <c r="AR550" s="37" t="e">
        <f t="shared" si="143"/>
        <v>#VALUE!</v>
      </c>
      <c r="AS550" s="52" t="e">
        <f t="shared" si="144"/>
        <v>#VALUE!</v>
      </c>
      <c r="AT550" s="32" t="e">
        <f>IF('935'!C550="VOID",0,('935'!C550*(1-'935'!X550/'11'!B$17)))</f>
        <v>#VALUE!</v>
      </c>
      <c r="AU550" s="52" t="e">
        <f>'935'!Q550*(1-'935'!Y550/'11'!C$17)/(1-'935'!X550/'11'!B$17)</f>
        <v>#VALUE!</v>
      </c>
      <c r="AV550" s="37" t="e">
        <f>INDEX('DNO totals'!$B$57:$G$57,IF('935'!K550,IF(MOD('935'!K550,1000),IF(MOD('935'!K550,100),IF(MOD('935'!K550,10),IF(MOD('935'!K550,1000)=1,6,5),4),3),2),1))</f>
        <v>#VALUE!</v>
      </c>
      <c r="AW550" s="52" t="e">
        <f t="shared" si="145"/>
        <v>#VALUE!</v>
      </c>
      <c r="AX550" s="32" t="e">
        <f>IF('935'!V550="VOID",0,'935'!V550*(1-'935'!X550/'11'!B$17))</f>
        <v>#VALUE!</v>
      </c>
      <c r="AY550" s="33" t="e">
        <f>IF(H550,-100*'Charging rates'!B$10/'11'!B$17*AX550/H550,0)</f>
        <v>#VALUE!</v>
      </c>
      <c r="AZ550" s="33" t="e">
        <f>IF(C550,'DNO totals'!B$41,0)</f>
        <v>#VALUE!</v>
      </c>
      <c r="BA550" s="33" t="e">
        <f t="shared" si="146"/>
        <v>#VALUE!</v>
      </c>
      <c r="BB550" s="33" t="e">
        <f t="shared" si="147"/>
        <v>#VALUE!</v>
      </c>
      <c r="BC550" s="53" t="e">
        <f t="shared" si="148"/>
        <v>#VALUE!</v>
      </c>
      <c r="BD550" s="32" t="e">
        <f>IF(AT550,'935'!H550*AT550/(AT550+D550+H550),0)</f>
        <v>#VALUE!</v>
      </c>
      <c r="BE550" s="32" t="e">
        <f>IF(H550,'935'!H550*H550/(AT550+D550+H550),0)</f>
        <v>#VALUE!</v>
      </c>
      <c r="BF550" s="32" t="e">
        <f>BD550*(1-'935'!X550/'11'!B$17)</f>
        <v>#VALUE!</v>
      </c>
      <c r="BG550" s="49" t="e">
        <f>BE550*(1-'935'!X550/'11'!B$17)</f>
        <v>#VALUE!</v>
      </c>
      <c r="BH550" s="52" t="e">
        <f>AV550*Parameters!B$6</f>
        <v>#VALUE!</v>
      </c>
      <c r="BI550" s="37" t="e">
        <f>IF('935'!$K550=1000,'Charging rates'!$C$38*$BH550/(1+'DNO totals'!$C$99)*'935'!$L550,0)</f>
        <v>#VALUE!</v>
      </c>
      <c r="BJ550" s="37" t="e">
        <f>IF(MOD('935'!$K550,1000)=100,'Charging rates'!$D$38*$BH550/(1+'DNO totals'!$D$99)*'935'!$M550,0)</f>
        <v>#VALUE!</v>
      </c>
      <c r="BK550" s="37" t="e">
        <f>IF(MOD('935'!$K550,100)=10,'Charging rates'!$E$38*$BH550/(1+'DNO totals'!$E$99)*'935'!$N550,0)</f>
        <v>#VALUE!</v>
      </c>
      <c r="BL550" s="37" t="e">
        <f>IF(AND(MOD('935'!$K550,10)&gt;0,MOD('935'!$K550,1000)&gt;1),'Charging rates'!$F$38*$BH550/(1+'DNO totals'!$F$99)*'935'!$O550,0)</f>
        <v>#VALUE!</v>
      </c>
      <c r="BM550" s="37" t="e">
        <f>IF(MOD('935'!$K550,1000)=1,'Charging rates'!$G$38*$BH550/(1+'DNO totals'!$G$99)*'935'!$P550,0)</f>
        <v>#VALUE!</v>
      </c>
      <c r="BN550" s="52" t="e">
        <f t="shared" si="149"/>
        <v>#VALUE!</v>
      </c>
      <c r="BO550" s="37" t="e">
        <f>IF('935'!$K550&gt;1000,'Charging rates'!$C$38*$AW550*'935'!$L550,0)</f>
        <v>#VALUE!</v>
      </c>
      <c r="BP550" s="37" t="e">
        <f>IF(MOD('935'!$K550,1000)&gt;100,'Charging rates'!$D$38*$AW550*'935'!$M550,0)</f>
        <v>#VALUE!</v>
      </c>
      <c r="BQ550" s="37" t="e">
        <f>IF(MOD('935'!$K550,100)&gt;10,'Charging rates'!$E$38*$AW550*'935'!$N550,0)</f>
        <v>#VALUE!</v>
      </c>
      <c r="BR550" s="52" t="e">
        <f t="shared" si="150"/>
        <v>#VALUE!</v>
      </c>
      <c r="BS550" s="48" t="e">
        <f>'935'!C550&lt;&gt;"VOID"</f>
        <v>#VALUE!</v>
      </c>
      <c r="BT550" s="33" t="e">
        <f>IF(BS550,(100/'11'!B$17*BD550*((1-'935'!I550)*'Charging rates'!B$51+'Charging rates'!B$63)),0)</f>
        <v>#VALUE!</v>
      </c>
      <c r="BU550" s="33" t="e">
        <f>100/'11'!B$17*BG550*('Charging rates'!B$51+'Charging rates'!B$63)</f>
        <v>#VALUE!</v>
      </c>
      <c r="BV550" s="33" t="e">
        <f>100/'11'!B$17*BE550*('Charging rates'!B$51+'Charging rates'!B$63)</f>
        <v>#VALUE!</v>
      </c>
      <c r="BW550" s="53" t="e">
        <f t="shared" si="151"/>
        <v>#VALUE!</v>
      </c>
      <c r="BX550" s="32" t="e">
        <f>AT550-('935'!T550*(1-'935'!X550/'11'!B$17))</f>
        <v>#VALUE!</v>
      </c>
      <c r="BY550" s="32">
        <f>0-IF(ISNUMBER(I550),INDEX('913'!$I$6:$I$1205,I550),0)-IF(ISNUMBER(J550),INDEX('913'!$I$6:$I$1205,J550),0)-IF(ISNUMBER(K550),INDEX('913'!$I$6:$I$1205,K550),0)-IF(ISNUMBER(L550),INDEX('913'!$I$6:$I$1205,L550),0)-IF(ISNUMBER(M550),INDEX('913'!$I$6:$I$1205,M550),0)-IF(ISNUMBER(N550),INDEX('913'!$I$6:$I$1205,N550),0)-IF(ISNUMBER(O550),INDEX('913'!$I$6:$I$1205,O550),0)-IF(ISNUMBER(P550),INDEX('913'!$I$6:$I$1205,P550),0)</f>
        <v>0</v>
      </c>
      <c r="BZ550" s="37">
        <f>IF(BY550=0,1,MAX(1,SQRT(BY550^2+(IF(ISNUMBER(I550),INDEX('913'!$J$6:$J$1205,I550),0)+IF(ISNUMBER(J550),INDEX('913'!$J$6:$J$1205,J550),0)+IF(ISNUMBER(K550),INDEX('913'!$J$6:$J$1205,K550),0)+IF(ISNUMBER(L550),INDEX('913'!$J$6:$J$1205,L550),0)+IF(ISNUMBER(M550),INDEX('913'!$J$6:$J$1205,M550),0)+IF(ISNUMBER(N550),INDEX('913'!$J$6:$J$1205,N550),0)+IF(ISNUMBER(O550),INDEX('913'!$J$6:$J$1205,O550),0)+IF(ISNUMBER(P550),INDEX('913'!$J$6:$J$1205,P550),0))^2)/BY550))</f>
        <v>1</v>
      </c>
      <c r="CA550" s="33" t="e">
        <f>100*AO550/'11'!B$17</f>
        <v>#VALUE!</v>
      </c>
      <c r="CB550" s="37" t="e">
        <f>100*(AP550*BZ550)/'11'!C$17</f>
        <v>#VALUE!</v>
      </c>
      <c r="CC550" s="37" t="e">
        <f t="shared" si="152"/>
        <v>#VALUE!</v>
      </c>
      <c r="CD550" s="33" t="e">
        <f t="shared" si="153"/>
        <v>#VALUE!</v>
      </c>
      <c r="CE550" s="54" t="e">
        <f>'11'!C$17-'935'!Y550</f>
        <v>#VALUE!</v>
      </c>
      <c r="CF550" s="37" t="e">
        <f>MAX('DNO totals'!B$312+0,MIN('935'!L550+0,'DNO totals'!B$304+0))</f>
        <v>#VALUE!</v>
      </c>
      <c r="CG550" s="37" t="e">
        <f>MAX('DNO totals'!C$312+0,MIN('935'!M550+0,'DNO totals'!C$304+0))</f>
        <v>#VALUE!</v>
      </c>
      <c r="CH550" s="37" t="e">
        <f>MAX('DNO totals'!D$312+0,MIN('935'!N550+0,'DNO totals'!D$304+0))</f>
        <v>#VALUE!</v>
      </c>
      <c r="CI550" s="37" t="e">
        <f>MAX('DNO totals'!E$312+0,MIN('935'!O550+0,'DNO totals'!E$304+0))</f>
        <v>#VALUE!</v>
      </c>
      <c r="CJ550" s="52" t="e">
        <f>MAX('DNO totals'!F$312+0,MIN('935'!P550+0,'DNO totals'!F$304+0))</f>
        <v>#VALUE!</v>
      </c>
      <c r="CK550" s="37" t="e">
        <f>IF('935'!$K550=1000,'Charging rates'!$C$38*$BH550/(1+'DNO totals'!$C$99)*$CF550,0)</f>
        <v>#VALUE!</v>
      </c>
      <c r="CL550" s="37" t="e">
        <f>IF(MOD('935'!$K550,1000)=100,'Charging rates'!$D$38*$BH550/(1+'DNO totals'!$D$99)*$CG550,0)</f>
        <v>#VALUE!</v>
      </c>
      <c r="CM550" s="37" t="e">
        <f>IF(MOD('935'!$K550,100)=10,'Charging rates'!$E$38*$BH550/(1+'DNO totals'!$E$99)*$CH550,0)</f>
        <v>#VALUE!</v>
      </c>
      <c r="CN550" s="37" t="e">
        <f>IF(AND(MOD('935'!$K550,10)&gt;0,MOD('935'!$K550,1000)&gt;1),'Charging rates'!$F$38*$BH550/(1+'DNO totals'!$F$99)*$CI550,0)</f>
        <v>#VALUE!</v>
      </c>
      <c r="CO550" s="37" t="e">
        <f>IF(MOD('935'!$K550,1000)=1,'Charging rates'!$G$38*$BH550/(1+'DNO totals'!$G$99)*$CJ550,0)</f>
        <v>#VALUE!</v>
      </c>
      <c r="CP550" s="52" t="e">
        <f t="shared" si="154"/>
        <v>#VALUE!</v>
      </c>
      <c r="CQ550" s="37" t="e">
        <f>IF('935'!$K550&gt;1000,'Charging rates'!$C$38*$AW550*$CF550,0)</f>
        <v>#VALUE!</v>
      </c>
      <c r="CR550" s="37" t="e">
        <f>IF(MOD('935'!$K550,1000)&gt;100,'Charging rates'!$D$38*$AW550*$CG550,0)</f>
        <v>#VALUE!</v>
      </c>
      <c r="CS550" s="37" t="e">
        <f>IF(MOD('935'!$K550,100)&gt;10,'Charging rates'!$E$38*$AW550*$CH550,0)</f>
        <v>#VALUE!</v>
      </c>
      <c r="CT550" s="52" t="e">
        <f t="shared" si="155"/>
        <v>#VALUE!</v>
      </c>
      <c r="CU550" s="33" t="e">
        <f>100*(AP550*'935'!Q550*BZ550)/'11'!B$17</f>
        <v>#VALUE!</v>
      </c>
      <c r="CV550" s="33" t="e">
        <f>100/'11'!B$17*'Charging rates'!B$10*AW550</f>
        <v>#VALUE!</v>
      </c>
      <c r="CW550" s="33" t="e">
        <f>IF(AT550=0,0,(1-BX550/AT550)*(CA550+IF('935'!Q550=0,0,(CB550*'935'!Q550*('11'!C$17-'935'!Y550)/('11'!B$17-'935'!X550)))))</f>
        <v>#VALUE!</v>
      </c>
      <c r="CX550" s="33" t="e">
        <f t="shared" si="156"/>
        <v>#VALUE!</v>
      </c>
      <c r="CY550" s="49" t="e">
        <f t="shared" si="157"/>
        <v>#VALUE!</v>
      </c>
      <c r="CZ550" s="32" t="e">
        <f>AT550*(Parameters!B$21+AU550)*IF('DNO totals'!B$323&lt;0,1,'935'!S550)</f>
        <v>#VALUE!</v>
      </c>
      <c r="DA550" s="52" t="e">
        <f>IF('DNO totals'!B$323&lt;0,1,'935'!S550)*(Parameters!B$21+AU550)</f>
        <v>#VALUE!</v>
      </c>
      <c r="DB550" s="37" t="e">
        <f>CX550+'Charging rates'!B$106*DA550*100/'11'!B$17</f>
        <v>#VALUE!</v>
      </c>
      <c r="DC550" s="37" t="e">
        <f>DB550+'Charging rates'!B$116*(Parameters!B$21+AU550)*100/'11'!B$17*IF('DNO totals'!B$323&lt;0,1,'935'!S550)</f>
        <v>#VALUE!</v>
      </c>
      <c r="DD550" s="37" t="e">
        <f>'Charging rates'!B$97*(CP550+CT550)*100/'11'!B$17</f>
        <v>#VALUE!</v>
      </c>
      <c r="DE550" s="33" t="e">
        <f>MAX(0-(CB550*AU550*'11'!C$17/'11'!B$17),DC550+DD550)</f>
        <v>#VALUE!</v>
      </c>
      <c r="DF550" s="37" t="e">
        <f>IF(BS550,IF(AU550=0,CC550,MAX(0,MIN(CC550,CC550+(DE550/'935'!Q550*('11'!B$17-'935'!X550)/('11'!C$17-'935'!Y550))))),0)</f>
        <v>#VALUE!</v>
      </c>
      <c r="DG550" s="33" t="e">
        <f t="shared" si="158"/>
        <v>#VALUE!</v>
      </c>
      <c r="DH550" s="53" t="e">
        <f t="shared" si="159"/>
        <v>#VALUE!</v>
      </c>
    </row>
    <row r="551" spans="1:112">
      <c r="A551" s="28">
        <v>451</v>
      </c>
      <c r="B551" s="47" t="e">
        <f>'935'!B551</f>
        <v>#VALUE!</v>
      </c>
      <c r="C551" s="48" t="e">
        <f>OR('935'!E551&lt;&gt;"VOID",'935'!F551&lt;&gt;"VOID",'935'!G551&lt;&gt;"VOID")</f>
        <v>#VALUE!</v>
      </c>
      <c r="D551" s="32" t="e">
        <f>IF('935'!D551="VOID",0,'935'!D551*(1-'935'!X551/'11'!B$17))</f>
        <v>#VALUE!</v>
      </c>
      <c r="E551" s="32" t="e">
        <f>IF('935'!E551="VOID",0,'935'!E551*(1-'935'!X551/'11'!B$17))</f>
        <v>#VALUE!</v>
      </c>
      <c r="F551" s="32" t="e">
        <f>IF('935'!F551="VOID",0,'935'!F551*(1-'935'!X551/'11'!B$17))</f>
        <v>#VALUE!</v>
      </c>
      <c r="G551" s="32" t="e">
        <f>IF('935'!G551="VOID",0,'935'!G551*(1-'935'!X551/'11'!B$17))</f>
        <v>#VALUE!</v>
      </c>
      <c r="H551" s="49" t="e">
        <f t="shared" si="140"/>
        <v>#VALUE!</v>
      </c>
      <c r="I551" s="50" t="e">
        <f>MATCH('935'!J551,'913'!$B$6:$B$1205,0)</f>
        <v>#VALUE!</v>
      </c>
      <c r="J551" s="50" t="e">
        <f>MATCH(INDEX('913'!$D$6:$D$1205,I551),'913'!$B$6:$B$1205,0)</f>
        <v>#VALUE!</v>
      </c>
      <c r="K551" s="50" t="e">
        <f>MATCH(INDEX('913'!$D$6:$D$1205,J551),'913'!$B$6:$B$1205,0)</f>
        <v>#VALUE!</v>
      </c>
      <c r="L551" s="50" t="e">
        <f>MATCH(INDEX('913'!$D$6:$D$1205,K551),'913'!$B$6:$B$1205,0)</f>
        <v>#VALUE!</v>
      </c>
      <c r="M551" s="50" t="e">
        <f>MATCH(INDEX('913'!$D$6:$D$1205,L551),'913'!$B$6:$B$1205,0)</f>
        <v>#VALUE!</v>
      </c>
      <c r="N551" s="50" t="e">
        <f>MATCH(INDEX('913'!$D$6:$D$1205,M551),'913'!$B$6:$B$1205,0)</f>
        <v>#VALUE!</v>
      </c>
      <c r="O551" s="50" t="e">
        <f>MATCH(INDEX('913'!$D$6:$D$1205,N551),'913'!$B$6:$B$1205,0)</f>
        <v>#VALUE!</v>
      </c>
      <c r="P551" s="51" t="e">
        <f>MATCH(INDEX('913'!$D$6:$D$1205,O551),'913'!$B$6:$B$1205,0)</f>
        <v>#VALUE!</v>
      </c>
      <c r="Q551" s="37">
        <f>IF(ISNUMBER(I551),MAX(0,INDEX('913'!$E$6:$E$1205,I551)),0)</f>
        <v>0</v>
      </c>
      <c r="R551" s="37">
        <f>IF(ISNUMBER(J551),MAX(0,INDEX('913'!$E$6:$E$1205,J551)),0)</f>
        <v>0</v>
      </c>
      <c r="S551" s="37">
        <f>IF(ISNUMBER(K551),MAX(0,INDEX('913'!$E$6:$E$1205,K551)),0)</f>
        <v>0</v>
      </c>
      <c r="T551" s="37">
        <f>IF(ISNUMBER(L551),MAX(0,INDEX('913'!$E$6:$E$1205,L551)),0)</f>
        <v>0</v>
      </c>
      <c r="U551" s="37">
        <f>IF(ISNUMBER(M551),MAX(0,INDEX('913'!$E$6:$E$1205,M551)),0)</f>
        <v>0</v>
      </c>
      <c r="V551" s="37">
        <f>IF(ISNUMBER(N551),MAX(0,INDEX('913'!$E$6:$E$1205,N551)),0)</f>
        <v>0</v>
      </c>
      <c r="W551" s="37">
        <f>IF(ISNUMBER(O551),MAX(0,INDEX('913'!$E$6:$E$1205,O551)),0)</f>
        <v>0</v>
      </c>
      <c r="X551" s="52">
        <f>IF(ISNUMBER(P551),MAX(0,INDEX('913'!$E$6:$E$1205,P551)),0)</f>
        <v>0</v>
      </c>
      <c r="Y551" s="37">
        <f>IF(ISNUMBER(I551),MAX(0,INDEX('913'!$F$6:$F$1205,I551)),0)</f>
        <v>0</v>
      </c>
      <c r="Z551" s="37">
        <f>IF(ISNUMBER(J551),MAX(0,INDEX('913'!$F$6:$F$1205,J551)),0)</f>
        <v>0</v>
      </c>
      <c r="AA551" s="37">
        <f>IF(ISNUMBER(K551),MAX(0,INDEX('913'!$F$6:$F$1205,K551)),0)</f>
        <v>0</v>
      </c>
      <c r="AB551" s="37">
        <f>IF(ISNUMBER(L551),MAX(0,INDEX('913'!$F$6:$F$1205,L551)),0)</f>
        <v>0</v>
      </c>
      <c r="AC551" s="37">
        <f>IF(ISNUMBER(M551),MAX(0,INDEX('913'!$F$6:$F$1205,M551)),0)</f>
        <v>0</v>
      </c>
      <c r="AD551" s="37">
        <f>IF(ISNUMBER(N551),MAX(0,INDEX('913'!$F$6:$F$1205,N551)),0)</f>
        <v>0</v>
      </c>
      <c r="AE551" s="37">
        <f>IF(ISNUMBER(O551),MAX(0,INDEX('913'!$F$6:$F$1205,O551)),0)</f>
        <v>0</v>
      </c>
      <c r="AF551" s="37">
        <f>IF(ISNUMBER(P551),MAX(0,INDEX('913'!$F$6:$F$1205,P551)),0)</f>
        <v>0</v>
      </c>
      <c r="AG551" s="32">
        <f>IF(ISNUMBER(I551),SQRT(INDEX('913'!$I$6:$I$1205,I551)^2+INDEX('913'!$J$6:$J$1205,I551)^2),0)</f>
        <v>0</v>
      </c>
      <c r="AH551" s="32">
        <f>IF(ISNUMBER(J551),SQRT(INDEX('913'!$I$6:$I$1205,J551)^2+INDEX('913'!$J$6:$J$1205,J551)^2),0)</f>
        <v>0</v>
      </c>
      <c r="AI551" s="32">
        <f>IF(ISNUMBER(K551),SQRT(INDEX('913'!$I$6:$I$1205,K551)^2+INDEX('913'!$J$6:$J$1205,K551)^2),0)</f>
        <v>0</v>
      </c>
      <c r="AJ551" s="32">
        <f>IF(ISNUMBER(L551),SQRT(INDEX('913'!$I$6:$I$1205,L551)^2+INDEX('913'!$J$6:$J$1205,L551)^2),0)</f>
        <v>0</v>
      </c>
      <c r="AK551" s="32">
        <f>IF(ISNUMBER(M551),SQRT(INDEX('913'!$I$6:$I$1205,M551)^2+INDEX('913'!$J$6:$J$1205,M551)^2),0)</f>
        <v>0</v>
      </c>
      <c r="AL551" s="32">
        <f>IF(ISNUMBER(N551),SQRT(INDEX('913'!$I$6:$I$1205,N551)^2+INDEX('913'!$J$6:$J$1205,N551)^2),0)</f>
        <v>0</v>
      </c>
      <c r="AM551" s="32">
        <f>IF(ISNUMBER(O551),SQRT(INDEX('913'!$I$6:$I$1205,O551)^2+INDEX('913'!$J$6:$J$1205,O551)^2),0)</f>
        <v>0</v>
      </c>
      <c r="AN551" s="49">
        <f>IF(ISNUMBER(P551),SQRT(INDEX('913'!$I$6:$I$1205,P551)^2+INDEX('913'!$J$6:$J$1205,P551)^2),0)</f>
        <v>0</v>
      </c>
      <c r="AO551" s="37">
        <f t="shared" si="141"/>
        <v>0</v>
      </c>
      <c r="AP551" s="37">
        <f t="shared" si="142"/>
        <v>0</v>
      </c>
      <c r="AQ551" s="33" t="e">
        <f>-100*'935'!W551*(AO551+AP551)/'11'!C$17</f>
        <v>#VALUE!</v>
      </c>
      <c r="AR551" s="37" t="e">
        <f t="shared" si="143"/>
        <v>#VALUE!</v>
      </c>
      <c r="AS551" s="52" t="e">
        <f t="shared" si="144"/>
        <v>#VALUE!</v>
      </c>
      <c r="AT551" s="32" t="e">
        <f>IF('935'!C551="VOID",0,('935'!C551*(1-'935'!X551/'11'!B$17)))</f>
        <v>#VALUE!</v>
      </c>
      <c r="AU551" s="52" t="e">
        <f>'935'!Q551*(1-'935'!Y551/'11'!C$17)/(1-'935'!X551/'11'!B$17)</f>
        <v>#VALUE!</v>
      </c>
      <c r="AV551" s="37" t="e">
        <f>INDEX('DNO totals'!$B$57:$G$57,IF('935'!K551,IF(MOD('935'!K551,1000),IF(MOD('935'!K551,100),IF(MOD('935'!K551,10),IF(MOD('935'!K551,1000)=1,6,5),4),3),2),1))</f>
        <v>#VALUE!</v>
      </c>
      <c r="AW551" s="52" t="e">
        <f t="shared" si="145"/>
        <v>#VALUE!</v>
      </c>
      <c r="AX551" s="32" t="e">
        <f>IF('935'!V551="VOID",0,'935'!V551*(1-'935'!X551/'11'!B$17))</f>
        <v>#VALUE!</v>
      </c>
      <c r="AY551" s="33" t="e">
        <f>IF(H551,-100*'Charging rates'!B$10/'11'!B$17*AX551/H551,0)</f>
        <v>#VALUE!</v>
      </c>
      <c r="AZ551" s="33" t="e">
        <f>IF(C551,'DNO totals'!B$41,0)</f>
        <v>#VALUE!</v>
      </c>
      <c r="BA551" s="33" t="e">
        <f t="shared" si="146"/>
        <v>#VALUE!</v>
      </c>
      <c r="BB551" s="33" t="e">
        <f t="shared" si="147"/>
        <v>#VALUE!</v>
      </c>
      <c r="BC551" s="53" t="e">
        <f t="shared" si="148"/>
        <v>#VALUE!</v>
      </c>
      <c r="BD551" s="32" t="e">
        <f>IF(AT551,'935'!H551*AT551/(AT551+D551+H551),0)</f>
        <v>#VALUE!</v>
      </c>
      <c r="BE551" s="32" t="e">
        <f>IF(H551,'935'!H551*H551/(AT551+D551+H551),0)</f>
        <v>#VALUE!</v>
      </c>
      <c r="BF551" s="32" t="e">
        <f>BD551*(1-'935'!X551/'11'!B$17)</f>
        <v>#VALUE!</v>
      </c>
      <c r="BG551" s="49" t="e">
        <f>BE551*(1-'935'!X551/'11'!B$17)</f>
        <v>#VALUE!</v>
      </c>
      <c r="BH551" s="52" t="e">
        <f>AV551*Parameters!B$6</f>
        <v>#VALUE!</v>
      </c>
      <c r="BI551" s="37" t="e">
        <f>IF('935'!$K551=1000,'Charging rates'!$C$38*$BH551/(1+'DNO totals'!$C$99)*'935'!$L551,0)</f>
        <v>#VALUE!</v>
      </c>
      <c r="BJ551" s="37" t="e">
        <f>IF(MOD('935'!$K551,1000)=100,'Charging rates'!$D$38*$BH551/(1+'DNO totals'!$D$99)*'935'!$M551,0)</f>
        <v>#VALUE!</v>
      </c>
      <c r="BK551" s="37" t="e">
        <f>IF(MOD('935'!$K551,100)=10,'Charging rates'!$E$38*$BH551/(1+'DNO totals'!$E$99)*'935'!$N551,0)</f>
        <v>#VALUE!</v>
      </c>
      <c r="BL551" s="37" t="e">
        <f>IF(AND(MOD('935'!$K551,10)&gt;0,MOD('935'!$K551,1000)&gt;1),'Charging rates'!$F$38*$BH551/(1+'DNO totals'!$F$99)*'935'!$O551,0)</f>
        <v>#VALUE!</v>
      </c>
      <c r="BM551" s="37" t="e">
        <f>IF(MOD('935'!$K551,1000)=1,'Charging rates'!$G$38*$BH551/(1+'DNO totals'!$G$99)*'935'!$P551,0)</f>
        <v>#VALUE!</v>
      </c>
      <c r="BN551" s="52" t="e">
        <f t="shared" si="149"/>
        <v>#VALUE!</v>
      </c>
      <c r="BO551" s="37" t="e">
        <f>IF('935'!$K551&gt;1000,'Charging rates'!$C$38*$AW551*'935'!$L551,0)</f>
        <v>#VALUE!</v>
      </c>
      <c r="BP551" s="37" t="e">
        <f>IF(MOD('935'!$K551,1000)&gt;100,'Charging rates'!$D$38*$AW551*'935'!$M551,0)</f>
        <v>#VALUE!</v>
      </c>
      <c r="BQ551" s="37" t="e">
        <f>IF(MOD('935'!$K551,100)&gt;10,'Charging rates'!$E$38*$AW551*'935'!$N551,0)</f>
        <v>#VALUE!</v>
      </c>
      <c r="BR551" s="52" t="e">
        <f t="shared" si="150"/>
        <v>#VALUE!</v>
      </c>
      <c r="BS551" s="48" t="e">
        <f>'935'!C551&lt;&gt;"VOID"</f>
        <v>#VALUE!</v>
      </c>
      <c r="BT551" s="33" t="e">
        <f>IF(BS551,(100/'11'!B$17*BD551*((1-'935'!I551)*'Charging rates'!B$51+'Charging rates'!B$63)),0)</f>
        <v>#VALUE!</v>
      </c>
      <c r="BU551" s="33" t="e">
        <f>100/'11'!B$17*BG551*('Charging rates'!B$51+'Charging rates'!B$63)</f>
        <v>#VALUE!</v>
      </c>
      <c r="BV551" s="33" t="e">
        <f>100/'11'!B$17*BE551*('Charging rates'!B$51+'Charging rates'!B$63)</f>
        <v>#VALUE!</v>
      </c>
      <c r="BW551" s="53" t="e">
        <f t="shared" si="151"/>
        <v>#VALUE!</v>
      </c>
      <c r="BX551" s="32" t="e">
        <f>AT551-('935'!T551*(1-'935'!X551/'11'!B$17))</f>
        <v>#VALUE!</v>
      </c>
      <c r="BY551" s="32">
        <f>0-IF(ISNUMBER(I551),INDEX('913'!$I$6:$I$1205,I551),0)-IF(ISNUMBER(J551),INDEX('913'!$I$6:$I$1205,J551),0)-IF(ISNUMBER(K551),INDEX('913'!$I$6:$I$1205,K551),0)-IF(ISNUMBER(L551),INDEX('913'!$I$6:$I$1205,L551),0)-IF(ISNUMBER(M551),INDEX('913'!$I$6:$I$1205,M551),0)-IF(ISNUMBER(N551),INDEX('913'!$I$6:$I$1205,N551),0)-IF(ISNUMBER(O551),INDEX('913'!$I$6:$I$1205,O551),0)-IF(ISNUMBER(P551),INDEX('913'!$I$6:$I$1205,P551),0)</f>
        <v>0</v>
      </c>
      <c r="BZ551" s="37">
        <f>IF(BY551=0,1,MAX(1,SQRT(BY551^2+(IF(ISNUMBER(I551),INDEX('913'!$J$6:$J$1205,I551),0)+IF(ISNUMBER(J551),INDEX('913'!$J$6:$J$1205,J551),0)+IF(ISNUMBER(K551),INDEX('913'!$J$6:$J$1205,K551),0)+IF(ISNUMBER(L551),INDEX('913'!$J$6:$J$1205,L551),0)+IF(ISNUMBER(M551),INDEX('913'!$J$6:$J$1205,M551),0)+IF(ISNUMBER(N551),INDEX('913'!$J$6:$J$1205,N551),0)+IF(ISNUMBER(O551),INDEX('913'!$J$6:$J$1205,O551),0)+IF(ISNUMBER(P551),INDEX('913'!$J$6:$J$1205,P551),0))^2)/BY551))</f>
        <v>1</v>
      </c>
      <c r="CA551" s="33" t="e">
        <f>100*AO551/'11'!B$17</f>
        <v>#VALUE!</v>
      </c>
      <c r="CB551" s="37" t="e">
        <f>100*(AP551*BZ551)/'11'!C$17</f>
        <v>#VALUE!</v>
      </c>
      <c r="CC551" s="37" t="e">
        <f t="shared" si="152"/>
        <v>#VALUE!</v>
      </c>
      <c r="CD551" s="33" t="e">
        <f t="shared" si="153"/>
        <v>#VALUE!</v>
      </c>
      <c r="CE551" s="54" t="e">
        <f>'11'!C$17-'935'!Y551</f>
        <v>#VALUE!</v>
      </c>
      <c r="CF551" s="37" t="e">
        <f>MAX('DNO totals'!B$312+0,MIN('935'!L551+0,'DNO totals'!B$304+0))</f>
        <v>#VALUE!</v>
      </c>
      <c r="CG551" s="37" t="e">
        <f>MAX('DNO totals'!C$312+0,MIN('935'!M551+0,'DNO totals'!C$304+0))</f>
        <v>#VALUE!</v>
      </c>
      <c r="CH551" s="37" t="e">
        <f>MAX('DNO totals'!D$312+0,MIN('935'!N551+0,'DNO totals'!D$304+0))</f>
        <v>#VALUE!</v>
      </c>
      <c r="CI551" s="37" t="e">
        <f>MAX('DNO totals'!E$312+0,MIN('935'!O551+0,'DNO totals'!E$304+0))</f>
        <v>#VALUE!</v>
      </c>
      <c r="CJ551" s="52" t="e">
        <f>MAX('DNO totals'!F$312+0,MIN('935'!P551+0,'DNO totals'!F$304+0))</f>
        <v>#VALUE!</v>
      </c>
      <c r="CK551" s="37" t="e">
        <f>IF('935'!$K551=1000,'Charging rates'!$C$38*$BH551/(1+'DNO totals'!$C$99)*$CF551,0)</f>
        <v>#VALUE!</v>
      </c>
      <c r="CL551" s="37" t="e">
        <f>IF(MOD('935'!$K551,1000)=100,'Charging rates'!$D$38*$BH551/(1+'DNO totals'!$D$99)*$CG551,0)</f>
        <v>#VALUE!</v>
      </c>
      <c r="CM551" s="37" t="e">
        <f>IF(MOD('935'!$K551,100)=10,'Charging rates'!$E$38*$BH551/(1+'DNO totals'!$E$99)*$CH551,0)</f>
        <v>#VALUE!</v>
      </c>
      <c r="CN551" s="37" t="e">
        <f>IF(AND(MOD('935'!$K551,10)&gt;0,MOD('935'!$K551,1000)&gt;1),'Charging rates'!$F$38*$BH551/(1+'DNO totals'!$F$99)*$CI551,0)</f>
        <v>#VALUE!</v>
      </c>
      <c r="CO551" s="37" t="e">
        <f>IF(MOD('935'!$K551,1000)=1,'Charging rates'!$G$38*$BH551/(1+'DNO totals'!$G$99)*$CJ551,0)</f>
        <v>#VALUE!</v>
      </c>
      <c r="CP551" s="52" t="e">
        <f t="shared" si="154"/>
        <v>#VALUE!</v>
      </c>
      <c r="CQ551" s="37" t="e">
        <f>IF('935'!$K551&gt;1000,'Charging rates'!$C$38*$AW551*$CF551,0)</f>
        <v>#VALUE!</v>
      </c>
      <c r="CR551" s="37" t="e">
        <f>IF(MOD('935'!$K551,1000)&gt;100,'Charging rates'!$D$38*$AW551*$CG551,0)</f>
        <v>#VALUE!</v>
      </c>
      <c r="CS551" s="37" t="e">
        <f>IF(MOD('935'!$K551,100)&gt;10,'Charging rates'!$E$38*$AW551*$CH551,0)</f>
        <v>#VALUE!</v>
      </c>
      <c r="CT551" s="52" t="e">
        <f t="shared" si="155"/>
        <v>#VALUE!</v>
      </c>
      <c r="CU551" s="33" t="e">
        <f>100*(AP551*'935'!Q551*BZ551)/'11'!B$17</f>
        <v>#VALUE!</v>
      </c>
      <c r="CV551" s="33" t="e">
        <f>100/'11'!B$17*'Charging rates'!B$10*AW551</f>
        <v>#VALUE!</v>
      </c>
      <c r="CW551" s="33" t="e">
        <f>IF(AT551=0,0,(1-BX551/AT551)*(CA551+IF('935'!Q551=0,0,(CB551*'935'!Q551*('11'!C$17-'935'!Y551)/('11'!B$17-'935'!X551)))))</f>
        <v>#VALUE!</v>
      </c>
      <c r="CX551" s="33" t="e">
        <f t="shared" si="156"/>
        <v>#VALUE!</v>
      </c>
      <c r="CY551" s="49" t="e">
        <f t="shared" si="157"/>
        <v>#VALUE!</v>
      </c>
      <c r="CZ551" s="32" t="e">
        <f>AT551*(Parameters!B$21+AU551)*IF('DNO totals'!B$323&lt;0,1,'935'!S551)</f>
        <v>#VALUE!</v>
      </c>
      <c r="DA551" s="52" t="e">
        <f>IF('DNO totals'!B$323&lt;0,1,'935'!S551)*(Parameters!B$21+AU551)</f>
        <v>#VALUE!</v>
      </c>
      <c r="DB551" s="37" t="e">
        <f>CX551+'Charging rates'!B$106*DA551*100/'11'!B$17</f>
        <v>#VALUE!</v>
      </c>
      <c r="DC551" s="37" t="e">
        <f>DB551+'Charging rates'!B$116*(Parameters!B$21+AU551)*100/'11'!B$17*IF('DNO totals'!B$323&lt;0,1,'935'!S551)</f>
        <v>#VALUE!</v>
      </c>
      <c r="DD551" s="37" t="e">
        <f>'Charging rates'!B$97*(CP551+CT551)*100/'11'!B$17</f>
        <v>#VALUE!</v>
      </c>
      <c r="DE551" s="33" t="e">
        <f>MAX(0-(CB551*AU551*'11'!C$17/'11'!B$17),DC551+DD551)</f>
        <v>#VALUE!</v>
      </c>
      <c r="DF551" s="37" t="e">
        <f>IF(BS551,IF(AU551=0,CC551,MAX(0,MIN(CC551,CC551+(DE551/'935'!Q551*('11'!B$17-'935'!X551)/('11'!C$17-'935'!Y551))))),0)</f>
        <v>#VALUE!</v>
      </c>
      <c r="DG551" s="33" t="e">
        <f t="shared" si="158"/>
        <v>#VALUE!</v>
      </c>
      <c r="DH551" s="53" t="e">
        <f t="shared" si="159"/>
        <v>#VALUE!</v>
      </c>
    </row>
    <row r="552" spans="1:112">
      <c r="A552" s="28">
        <v>452</v>
      </c>
      <c r="B552" s="47" t="e">
        <f>'935'!B552</f>
        <v>#VALUE!</v>
      </c>
      <c r="C552" s="48" t="e">
        <f>OR('935'!E552&lt;&gt;"VOID",'935'!F552&lt;&gt;"VOID",'935'!G552&lt;&gt;"VOID")</f>
        <v>#VALUE!</v>
      </c>
      <c r="D552" s="32" t="e">
        <f>IF('935'!D552="VOID",0,'935'!D552*(1-'935'!X552/'11'!B$17))</f>
        <v>#VALUE!</v>
      </c>
      <c r="E552" s="32" t="e">
        <f>IF('935'!E552="VOID",0,'935'!E552*(1-'935'!X552/'11'!B$17))</f>
        <v>#VALUE!</v>
      </c>
      <c r="F552" s="32" t="e">
        <f>IF('935'!F552="VOID",0,'935'!F552*(1-'935'!X552/'11'!B$17))</f>
        <v>#VALUE!</v>
      </c>
      <c r="G552" s="32" t="e">
        <f>IF('935'!G552="VOID",0,'935'!G552*(1-'935'!X552/'11'!B$17))</f>
        <v>#VALUE!</v>
      </c>
      <c r="H552" s="49" t="e">
        <f t="shared" si="140"/>
        <v>#VALUE!</v>
      </c>
      <c r="I552" s="50" t="e">
        <f>MATCH('935'!J552,'913'!$B$6:$B$1205,0)</f>
        <v>#VALUE!</v>
      </c>
      <c r="J552" s="50" t="e">
        <f>MATCH(INDEX('913'!$D$6:$D$1205,I552),'913'!$B$6:$B$1205,0)</f>
        <v>#VALUE!</v>
      </c>
      <c r="K552" s="50" t="e">
        <f>MATCH(INDEX('913'!$D$6:$D$1205,J552),'913'!$B$6:$B$1205,0)</f>
        <v>#VALUE!</v>
      </c>
      <c r="L552" s="50" t="e">
        <f>MATCH(INDEX('913'!$D$6:$D$1205,K552),'913'!$B$6:$B$1205,0)</f>
        <v>#VALUE!</v>
      </c>
      <c r="M552" s="50" t="e">
        <f>MATCH(INDEX('913'!$D$6:$D$1205,L552),'913'!$B$6:$B$1205,0)</f>
        <v>#VALUE!</v>
      </c>
      <c r="N552" s="50" t="e">
        <f>MATCH(INDEX('913'!$D$6:$D$1205,M552),'913'!$B$6:$B$1205,0)</f>
        <v>#VALUE!</v>
      </c>
      <c r="O552" s="50" t="e">
        <f>MATCH(INDEX('913'!$D$6:$D$1205,N552),'913'!$B$6:$B$1205,0)</f>
        <v>#VALUE!</v>
      </c>
      <c r="P552" s="51" t="e">
        <f>MATCH(INDEX('913'!$D$6:$D$1205,O552),'913'!$B$6:$B$1205,0)</f>
        <v>#VALUE!</v>
      </c>
      <c r="Q552" s="37">
        <f>IF(ISNUMBER(I552),MAX(0,INDEX('913'!$E$6:$E$1205,I552)),0)</f>
        <v>0</v>
      </c>
      <c r="R552" s="37">
        <f>IF(ISNUMBER(J552),MAX(0,INDEX('913'!$E$6:$E$1205,J552)),0)</f>
        <v>0</v>
      </c>
      <c r="S552" s="37">
        <f>IF(ISNUMBER(K552),MAX(0,INDEX('913'!$E$6:$E$1205,K552)),0)</f>
        <v>0</v>
      </c>
      <c r="T552" s="37">
        <f>IF(ISNUMBER(L552),MAX(0,INDEX('913'!$E$6:$E$1205,L552)),0)</f>
        <v>0</v>
      </c>
      <c r="U552" s="37">
        <f>IF(ISNUMBER(M552),MAX(0,INDEX('913'!$E$6:$E$1205,M552)),0)</f>
        <v>0</v>
      </c>
      <c r="V552" s="37">
        <f>IF(ISNUMBER(N552),MAX(0,INDEX('913'!$E$6:$E$1205,N552)),0)</f>
        <v>0</v>
      </c>
      <c r="W552" s="37">
        <f>IF(ISNUMBER(O552),MAX(0,INDEX('913'!$E$6:$E$1205,O552)),0)</f>
        <v>0</v>
      </c>
      <c r="X552" s="52">
        <f>IF(ISNUMBER(P552),MAX(0,INDEX('913'!$E$6:$E$1205,P552)),0)</f>
        <v>0</v>
      </c>
      <c r="Y552" s="37">
        <f>IF(ISNUMBER(I552),MAX(0,INDEX('913'!$F$6:$F$1205,I552)),0)</f>
        <v>0</v>
      </c>
      <c r="Z552" s="37">
        <f>IF(ISNUMBER(J552),MAX(0,INDEX('913'!$F$6:$F$1205,J552)),0)</f>
        <v>0</v>
      </c>
      <c r="AA552" s="37">
        <f>IF(ISNUMBER(K552),MAX(0,INDEX('913'!$F$6:$F$1205,K552)),0)</f>
        <v>0</v>
      </c>
      <c r="AB552" s="37">
        <f>IF(ISNUMBER(L552),MAX(0,INDEX('913'!$F$6:$F$1205,L552)),0)</f>
        <v>0</v>
      </c>
      <c r="AC552" s="37">
        <f>IF(ISNUMBER(M552),MAX(0,INDEX('913'!$F$6:$F$1205,M552)),0)</f>
        <v>0</v>
      </c>
      <c r="AD552" s="37">
        <f>IF(ISNUMBER(N552),MAX(0,INDEX('913'!$F$6:$F$1205,N552)),0)</f>
        <v>0</v>
      </c>
      <c r="AE552" s="37">
        <f>IF(ISNUMBER(O552),MAX(0,INDEX('913'!$F$6:$F$1205,O552)),0)</f>
        <v>0</v>
      </c>
      <c r="AF552" s="37">
        <f>IF(ISNUMBER(P552),MAX(0,INDEX('913'!$F$6:$F$1205,P552)),0)</f>
        <v>0</v>
      </c>
      <c r="AG552" s="32">
        <f>IF(ISNUMBER(I552),SQRT(INDEX('913'!$I$6:$I$1205,I552)^2+INDEX('913'!$J$6:$J$1205,I552)^2),0)</f>
        <v>0</v>
      </c>
      <c r="AH552" s="32">
        <f>IF(ISNUMBER(J552),SQRT(INDEX('913'!$I$6:$I$1205,J552)^2+INDEX('913'!$J$6:$J$1205,J552)^2),0)</f>
        <v>0</v>
      </c>
      <c r="AI552" s="32">
        <f>IF(ISNUMBER(K552),SQRT(INDEX('913'!$I$6:$I$1205,K552)^2+INDEX('913'!$J$6:$J$1205,K552)^2),0)</f>
        <v>0</v>
      </c>
      <c r="AJ552" s="32">
        <f>IF(ISNUMBER(L552),SQRT(INDEX('913'!$I$6:$I$1205,L552)^2+INDEX('913'!$J$6:$J$1205,L552)^2),0)</f>
        <v>0</v>
      </c>
      <c r="AK552" s="32">
        <f>IF(ISNUMBER(M552),SQRT(INDEX('913'!$I$6:$I$1205,M552)^2+INDEX('913'!$J$6:$J$1205,M552)^2),0)</f>
        <v>0</v>
      </c>
      <c r="AL552" s="32">
        <f>IF(ISNUMBER(N552),SQRT(INDEX('913'!$I$6:$I$1205,N552)^2+INDEX('913'!$J$6:$J$1205,N552)^2),0)</f>
        <v>0</v>
      </c>
      <c r="AM552" s="32">
        <f>IF(ISNUMBER(O552),SQRT(INDEX('913'!$I$6:$I$1205,O552)^2+INDEX('913'!$J$6:$J$1205,O552)^2),0)</f>
        <v>0</v>
      </c>
      <c r="AN552" s="49">
        <f>IF(ISNUMBER(P552),SQRT(INDEX('913'!$I$6:$I$1205,P552)^2+INDEX('913'!$J$6:$J$1205,P552)^2),0)</f>
        <v>0</v>
      </c>
      <c r="AO552" s="37">
        <f t="shared" si="141"/>
        <v>0</v>
      </c>
      <c r="AP552" s="37">
        <f t="shared" si="142"/>
        <v>0</v>
      </c>
      <c r="AQ552" s="33" t="e">
        <f>-100*'935'!W552*(AO552+AP552)/'11'!C$17</f>
        <v>#VALUE!</v>
      </c>
      <c r="AR552" s="37" t="e">
        <f t="shared" si="143"/>
        <v>#VALUE!</v>
      </c>
      <c r="AS552" s="52" t="e">
        <f t="shared" si="144"/>
        <v>#VALUE!</v>
      </c>
      <c r="AT552" s="32" t="e">
        <f>IF('935'!C552="VOID",0,('935'!C552*(1-'935'!X552/'11'!B$17)))</f>
        <v>#VALUE!</v>
      </c>
      <c r="AU552" s="52" t="e">
        <f>'935'!Q552*(1-'935'!Y552/'11'!C$17)/(1-'935'!X552/'11'!B$17)</f>
        <v>#VALUE!</v>
      </c>
      <c r="AV552" s="37" t="e">
        <f>INDEX('DNO totals'!$B$57:$G$57,IF('935'!K552,IF(MOD('935'!K552,1000),IF(MOD('935'!K552,100),IF(MOD('935'!K552,10),IF(MOD('935'!K552,1000)=1,6,5),4),3),2),1))</f>
        <v>#VALUE!</v>
      </c>
      <c r="AW552" s="52" t="e">
        <f t="shared" si="145"/>
        <v>#VALUE!</v>
      </c>
      <c r="AX552" s="32" t="e">
        <f>IF('935'!V552="VOID",0,'935'!V552*(1-'935'!X552/'11'!B$17))</f>
        <v>#VALUE!</v>
      </c>
      <c r="AY552" s="33" t="e">
        <f>IF(H552,-100*'Charging rates'!B$10/'11'!B$17*AX552/H552,0)</f>
        <v>#VALUE!</v>
      </c>
      <c r="AZ552" s="33" t="e">
        <f>IF(C552,'DNO totals'!B$41,0)</f>
        <v>#VALUE!</v>
      </c>
      <c r="BA552" s="33" t="e">
        <f t="shared" si="146"/>
        <v>#VALUE!</v>
      </c>
      <c r="BB552" s="33" t="e">
        <f t="shared" si="147"/>
        <v>#VALUE!</v>
      </c>
      <c r="BC552" s="53" t="e">
        <f t="shared" si="148"/>
        <v>#VALUE!</v>
      </c>
      <c r="BD552" s="32" t="e">
        <f>IF(AT552,'935'!H552*AT552/(AT552+D552+H552),0)</f>
        <v>#VALUE!</v>
      </c>
      <c r="BE552" s="32" t="e">
        <f>IF(H552,'935'!H552*H552/(AT552+D552+H552),0)</f>
        <v>#VALUE!</v>
      </c>
      <c r="BF552" s="32" t="e">
        <f>BD552*(1-'935'!X552/'11'!B$17)</f>
        <v>#VALUE!</v>
      </c>
      <c r="BG552" s="49" t="e">
        <f>BE552*(1-'935'!X552/'11'!B$17)</f>
        <v>#VALUE!</v>
      </c>
      <c r="BH552" s="52" t="e">
        <f>AV552*Parameters!B$6</f>
        <v>#VALUE!</v>
      </c>
      <c r="BI552" s="37" t="e">
        <f>IF('935'!$K552=1000,'Charging rates'!$C$38*$BH552/(1+'DNO totals'!$C$99)*'935'!$L552,0)</f>
        <v>#VALUE!</v>
      </c>
      <c r="BJ552" s="37" t="e">
        <f>IF(MOD('935'!$K552,1000)=100,'Charging rates'!$D$38*$BH552/(1+'DNO totals'!$D$99)*'935'!$M552,0)</f>
        <v>#VALUE!</v>
      </c>
      <c r="BK552" s="37" t="e">
        <f>IF(MOD('935'!$K552,100)=10,'Charging rates'!$E$38*$BH552/(1+'DNO totals'!$E$99)*'935'!$N552,0)</f>
        <v>#VALUE!</v>
      </c>
      <c r="BL552" s="37" t="e">
        <f>IF(AND(MOD('935'!$K552,10)&gt;0,MOD('935'!$K552,1000)&gt;1),'Charging rates'!$F$38*$BH552/(1+'DNO totals'!$F$99)*'935'!$O552,0)</f>
        <v>#VALUE!</v>
      </c>
      <c r="BM552" s="37" t="e">
        <f>IF(MOD('935'!$K552,1000)=1,'Charging rates'!$G$38*$BH552/(1+'DNO totals'!$G$99)*'935'!$P552,0)</f>
        <v>#VALUE!</v>
      </c>
      <c r="BN552" s="52" t="e">
        <f t="shared" si="149"/>
        <v>#VALUE!</v>
      </c>
      <c r="BO552" s="37" t="e">
        <f>IF('935'!$K552&gt;1000,'Charging rates'!$C$38*$AW552*'935'!$L552,0)</f>
        <v>#VALUE!</v>
      </c>
      <c r="BP552" s="37" t="e">
        <f>IF(MOD('935'!$K552,1000)&gt;100,'Charging rates'!$D$38*$AW552*'935'!$M552,0)</f>
        <v>#VALUE!</v>
      </c>
      <c r="BQ552" s="37" t="e">
        <f>IF(MOD('935'!$K552,100)&gt;10,'Charging rates'!$E$38*$AW552*'935'!$N552,0)</f>
        <v>#VALUE!</v>
      </c>
      <c r="BR552" s="52" t="e">
        <f t="shared" si="150"/>
        <v>#VALUE!</v>
      </c>
      <c r="BS552" s="48" t="e">
        <f>'935'!C552&lt;&gt;"VOID"</f>
        <v>#VALUE!</v>
      </c>
      <c r="BT552" s="33" t="e">
        <f>IF(BS552,(100/'11'!B$17*BD552*((1-'935'!I552)*'Charging rates'!B$51+'Charging rates'!B$63)),0)</f>
        <v>#VALUE!</v>
      </c>
      <c r="BU552" s="33" t="e">
        <f>100/'11'!B$17*BG552*('Charging rates'!B$51+'Charging rates'!B$63)</f>
        <v>#VALUE!</v>
      </c>
      <c r="BV552" s="33" t="e">
        <f>100/'11'!B$17*BE552*('Charging rates'!B$51+'Charging rates'!B$63)</f>
        <v>#VALUE!</v>
      </c>
      <c r="BW552" s="53" t="e">
        <f t="shared" si="151"/>
        <v>#VALUE!</v>
      </c>
      <c r="BX552" s="32" t="e">
        <f>AT552-('935'!T552*(1-'935'!X552/'11'!B$17))</f>
        <v>#VALUE!</v>
      </c>
      <c r="BY552" s="32">
        <f>0-IF(ISNUMBER(I552),INDEX('913'!$I$6:$I$1205,I552),0)-IF(ISNUMBER(J552),INDEX('913'!$I$6:$I$1205,J552),0)-IF(ISNUMBER(K552),INDEX('913'!$I$6:$I$1205,K552),0)-IF(ISNUMBER(L552),INDEX('913'!$I$6:$I$1205,L552),0)-IF(ISNUMBER(M552),INDEX('913'!$I$6:$I$1205,M552),0)-IF(ISNUMBER(N552),INDEX('913'!$I$6:$I$1205,N552),0)-IF(ISNUMBER(O552),INDEX('913'!$I$6:$I$1205,O552),0)-IF(ISNUMBER(P552),INDEX('913'!$I$6:$I$1205,P552),0)</f>
        <v>0</v>
      </c>
      <c r="BZ552" s="37">
        <f>IF(BY552=0,1,MAX(1,SQRT(BY552^2+(IF(ISNUMBER(I552),INDEX('913'!$J$6:$J$1205,I552),0)+IF(ISNUMBER(J552),INDEX('913'!$J$6:$J$1205,J552),0)+IF(ISNUMBER(K552),INDEX('913'!$J$6:$J$1205,K552),0)+IF(ISNUMBER(L552),INDEX('913'!$J$6:$J$1205,L552),0)+IF(ISNUMBER(M552),INDEX('913'!$J$6:$J$1205,M552),0)+IF(ISNUMBER(N552),INDEX('913'!$J$6:$J$1205,N552),0)+IF(ISNUMBER(O552),INDEX('913'!$J$6:$J$1205,O552),0)+IF(ISNUMBER(P552),INDEX('913'!$J$6:$J$1205,P552),0))^2)/BY552))</f>
        <v>1</v>
      </c>
      <c r="CA552" s="33" t="e">
        <f>100*AO552/'11'!B$17</f>
        <v>#VALUE!</v>
      </c>
      <c r="CB552" s="37" t="e">
        <f>100*(AP552*BZ552)/'11'!C$17</f>
        <v>#VALUE!</v>
      </c>
      <c r="CC552" s="37" t="e">
        <f t="shared" si="152"/>
        <v>#VALUE!</v>
      </c>
      <c r="CD552" s="33" t="e">
        <f t="shared" si="153"/>
        <v>#VALUE!</v>
      </c>
      <c r="CE552" s="54" t="e">
        <f>'11'!C$17-'935'!Y552</f>
        <v>#VALUE!</v>
      </c>
      <c r="CF552" s="37" t="e">
        <f>MAX('DNO totals'!B$312+0,MIN('935'!L552+0,'DNO totals'!B$304+0))</f>
        <v>#VALUE!</v>
      </c>
      <c r="CG552" s="37" t="e">
        <f>MAX('DNO totals'!C$312+0,MIN('935'!M552+0,'DNO totals'!C$304+0))</f>
        <v>#VALUE!</v>
      </c>
      <c r="CH552" s="37" t="e">
        <f>MAX('DNO totals'!D$312+0,MIN('935'!N552+0,'DNO totals'!D$304+0))</f>
        <v>#VALUE!</v>
      </c>
      <c r="CI552" s="37" t="e">
        <f>MAX('DNO totals'!E$312+0,MIN('935'!O552+0,'DNO totals'!E$304+0))</f>
        <v>#VALUE!</v>
      </c>
      <c r="CJ552" s="52" t="e">
        <f>MAX('DNO totals'!F$312+0,MIN('935'!P552+0,'DNO totals'!F$304+0))</f>
        <v>#VALUE!</v>
      </c>
      <c r="CK552" s="37" t="e">
        <f>IF('935'!$K552=1000,'Charging rates'!$C$38*$BH552/(1+'DNO totals'!$C$99)*$CF552,0)</f>
        <v>#VALUE!</v>
      </c>
      <c r="CL552" s="37" t="e">
        <f>IF(MOD('935'!$K552,1000)=100,'Charging rates'!$D$38*$BH552/(1+'DNO totals'!$D$99)*$CG552,0)</f>
        <v>#VALUE!</v>
      </c>
      <c r="CM552" s="37" t="e">
        <f>IF(MOD('935'!$K552,100)=10,'Charging rates'!$E$38*$BH552/(1+'DNO totals'!$E$99)*$CH552,0)</f>
        <v>#VALUE!</v>
      </c>
      <c r="CN552" s="37" t="e">
        <f>IF(AND(MOD('935'!$K552,10)&gt;0,MOD('935'!$K552,1000)&gt;1),'Charging rates'!$F$38*$BH552/(1+'DNO totals'!$F$99)*$CI552,0)</f>
        <v>#VALUE!</v>
      </c>
      <c r="CO552" s="37" t="e">
        <f>IF(MOD('935'!$K552,1000)=1,'Charging rates'!$G$38*$BH552/(1+'DNO totals'!$G$99)*$CJ552,0)</f>
        <v>#VALUE!</v>
      </c>
      <c r="CP552" s="52" t="e">
        <f t="shared" si="154"/>
        <v>#VALUE!</v>
      </c>
      <c r="CQ552" s="37" t="e">
        <f>IF('935'!$K552&gt;1000,'Charging rates'!$C$38*$AW552*$CF552,0)</f>
        <v>#VALUE!</v>
      </c>
      <c r="CR552" s="37" t="e">
        <f>IF(MOD('935'!$K552,1000)&gt;100,'Charging rates'!$D$38*$AW552*$CG552,0)</f>
        <v>#VALUE!</v>
      </c>
      <c r="CS552" s="37" t="e">
        <f>IF(MOD('935'!$K552,100)&gt;10,'Charging rates'!$E$38*$AW552*$CH552,0)</f>
        <v>#VALUE!</v>
      </c>
      <c r="CT552" s="52" t="e">
        <f t="shared" si="155"/>
        <v>#VALUE!</v>
      </c>
      <c r="CU552" s="33" t="e">
        <f>100*(AP552*'935'!Q552*BZ552)/'11'!B$17</f>
        <v>#VALUE!</v>
      </c>
      <c r="CV552" s="33" t="e">
        <f>100/'11'!B$17*'Charging rates'!B$10*AW552</f>
        <v>#VALUE!</v>
      </c>
      <c r="CW552" s="33" t="e">
        <f>IF(AT552=0,0,(1-BX552/AT552)*(CA552+IF('935'!Q552=0,0,(CB552*'935'!Q552*('11'!C$17-'935'!Y552)/('11'!B$17-'935'!X552)))))</f>
        <v>#VALUE!</v>
      </c>
      <c r="CX552" s="33" t="e">
        <f t="shared" si="156"/>
        <v>#VALUE!</v>
      </c>
      <c r="CY552" s="49" t="e">
        <f t="shared" si="157"/>
        <v>#VALUE!</v>
      </c>
      <c r="CZ552" s="32" t="e">
        <f>AT552*(Parameters!B$21+AU552)*IF('DNO totals'!B$323&lt;0,1,'935'!S552)</f>
        <v>#VALUE!</v>
      </c>
      <c r="DA552" s="52" t="e">
        <f>IF('DNO totals'!B$323&lt;0,1,'935'!S552)*(Parameters!B$21+AU552)</f>
        <v>#VALUE!</v>
      </c>
      <c r="DB552" s="37" t="e">
        <f>CX552+'Charging rates'!B$106*DA552*100/'11'!B$17</f>
        <v>#VALUE!</v>
      </c>
      <c r="DC552" s="37" t="e">
        <f>DB552+'Charging rates'!B$116*(Parameters!B$21+AU552)*100/'11'!B$17*IF('DNO totals'!B$323&lt;0,1,'935'!S552)</f>
        <v>#VALUE!</v>
      </c>
      <c r="DD552" s="37" t="e">
        <f>'Charging rates'!B$97*(CP552+CT552)*100/'11'!B$17</f>
        <v>#VALUE!</v>
      </c>
      <c r="DE552" s="33" t="e">
        <f>MAX(0-(CB552*AU552*'11'!C$17/'11'!B$17),DC552+DD552)</f>
        <v>#VALUE!</v>
      </c>
      <c r="DF552" s="37" t="e">
        <f>IF(BS552,IF(AU552=0,CC552,MAX(0,MIN(CC552,CC552+(DE552/'935'!Q552*('11'!B$17-'935'!X552)/('11'!C$17-'935'!Y552))))),0)</f>
        <v>#VALUE!</v>
      </c>
      <c r="DG552" s="33" t="e">
        <f t="shared" si="158"/>
        <v>#VALUE!</v>
      </c>
      <c r="DH552" s="53" t="e">
        <f t="shared" si="159"/>
        <v>#VALUE!</v>
      </c>
    </row>
    <row r="553" spans="1:112">
      <c r="A553" s="28">
        <v>453</v>
      </c>
      <c r="B553" s="47" t="e">
        <f>'935'!B553</f>
        <v>#VALUE!</v>
      </c>
      <c r="C553" s="48" t="e">
        <f>OR('935'!E553&lt;&gt;"VOID",'935'!F553&lt;&gt;"VOID",'935'!G553&lt;&gt;"VOID")</f>
        <v>#VALUE!</v>
      </c>
      <c r="D553" s="32" t="e">
        <f>IF('935'!D553="VOID",0,'935'!D553*(1-'935'!X553/'11'!B$17))</f>
        <v>#VALUE!</v>
      </c>
      <c r="E553" s="32" t="e">
        <f>IF('935'!E553="VOID",0,'935'!E553*(1-'935'!X553/'11'!B$17))</f>
        <v>#VALUE!</v>
      </c>
      <c r="F553" s="32" t="e">
        <f>IF('935'!F553="VOID",0,'935'!F553*(1-'935'!X553/'11'!B$17))</f>
        <v>#VALUE!</v>
      </c>
      <c r="G553" s="32" t="e">
        <f>IF('935'!G553="VOID",0,'935'!G553*(1-'935'!X553/'11'!B$17))</f>
        <v>#VALUE!</v>
      </c>
      <c r="H553" s="49" t="e">
        <f t="shared" si="140"/>
        <v>#VALUE!</v>
      </c>
      <c r="I553" s="50" t="e">
        <f>MATCH('935'!J553,'913'!$B$6:$B$1205,0)</f>
        <v>#VALUE!</v>
      </c>
      <c r="J553" s="50" t="e">
        <f>MATCH(INDEX('913'!$D$6:$D$1205,I553),'913'!$B$6:$B$1205,0)</f>
        <v>#VALUE!</v>
      </c>
      <c r="K553" s="50" t="e">
        <f>MATCH(INDEX('913'!$D$6:$D$1205,J553),'913'!$B$6:$B$1205,0)</f>
        <v>#VALUE!</v>
      </c>
      <c r="L553" s="50" t="e">
        <f>MATCH(INDEX('913'!$D$6:$D$1205,K553),'913'!$B$6:$B$1205,0)</f>
        <v>#VALUE!</v>
      </c>
      <c r="M553" s="50" t="e">
        <f>MATCH(INDEX('913'!$D$6:$D$1205,L553),'913'!$B$6:$B$1205,0)</f>
        <v>#VALUE!</v>
      </c>
      <c r="N553" s="50" t="e">
        <f>MATCH(INDEX('913'!$D$6:$D$1205,M553),'913'!$B$6:$B$1205,0)</f>
        <v>#VALUE!</v>
      </c>
      <c r="O553" s="50" t="e">
        <f>MATCH(INDEX('913'!$D$6:$D$1205,N553),'913'!$B$6:$B$1205,0)</f>
        <v>#VALUE!</v>
      </c>
      <c r="P553" s="51" t="e">
        <f>MATCH(INDEX('913'!$D$6:$D$1205,O553),'913'!$B$6:$B$1205,0)</f>
        <v>#VALUE!</v>
      </c>
      <c r="Q553" s="37">
        <f>IF(ISNUMBER(I553),MAX(0,INDEX('913'!$E$6:$E$1205,I553)),0)</f>
        <v>0</v>
      </c>
      <c r="R553" s="37">
        <f>IF(ISNUMBER(J553),MAX(0,INDEX('913'!$E$6:$E$1205,J553)),0)</f>
        <v>0</v>
      </c>
      <c r="S553" s="37">
        <f>IF(ISNUMBER(K553),MAX(0,INDEX('913'!$E$6:$E$1205,K553)),0)</f>
        <v>0</v>
      </c>
      <c r="T553" s="37">
        <f>IF(ISNUMBER(L553),MAX(0,INDEX('913'!$E$6:$E$1205,L553)),0)</f>
        <v>0</v>
      </c>
      <c r="U553" s="37">
        <f>IF(ISNUMBER(M553),MAX(0,INDEX('913'!$E$6:$E$1205,M553)),0)</f>
        <v>0</v>
      </c>
      <c r="V553" s="37">
        <f>IF(ISNUMBER(N553),MAX(0,INDEX('913'!$E$6:$E$1205,N553)),0)</f>
        <v>0</v>
      </c>
      <c r="W553" s="37">
        <f>IF(ISNUMBER(O553),MAX(0,INDEX('913'!$E$6:$E$1205,O553)),0)</f>
        <v>0</v>
      </c>
      <c r="X553" s="52">
        <f>IF(ISNUMBER(P553),MAX(0,INDEX('913'!$E$6:$E$1205,P553)),0)</f>
        <v>0</v>
      </c>
      <c r="Y553" s="37">
        <f>IF(ISNUMBER(I553),MAX(0,INDEX('913'!$F$6:$F$1205,I553)),0)</f>
        <v>0</v>
      </c>
      <c r="Z553" s="37">
        <f>IF(ISNUMBER(J553),MAX(0,INDEX('913'!$F$6:$F$1205,J553)),0)</f>
        <v>0</v>
      </c>
      <c r="AA553" s="37">
        <f>IF(ISNUMBER(K553),MAX(0,INDEX('913'!$F$6:$F$1205,K553)),0)</f>
        <v>0</v>
      </c>
      <c r="AB553" s="37">
        <f>IF(ISNUMBER(L553),MAX(0,INDEX('913'!$F$6:$F$1205,L553)),0)</f>
        <v>0</v>
      </c>
      <c r="AC553" s="37">
        <f>IF(ISNUMBER(M553),MAX(0,INDEX('913'!$F$6:$F$1205,M553)),0)</f>
        <v>0</v>
      </c>
      <c r="AD553" s="37">
        <f>IF(ISNUMBER(N553),MAX(0,INDEX('913'!$F$6:$F$1205,N553)),0)</f>
        <v>0</v>
      </c>
      <c r="AE553" s="37">
        <f>IF(ISNUMBER(O553),MAX(0,INDEX('913'!$F$6:$F$1205,O553)),0)</f>
        <v>0</v>
      </c>
      <c r="AF553" s="37">
        <f>IF(ISNUMBER(P553),MAX(0,INDEX('913'!$F$6:$F$1205,P553)),0)</f>
        <v>0</v>
      </c>
      <c r="AG553" s="32">
        <f>IF(ISNUMBER(I553),SQRT(INDEX('913'!$I$6:$I$1205,I553)^2+INDEX('913'!$J$6:$J$1205,I553)^2),0)</f>
        <v>0</v>
      </c>
      <c r="AH553" s="32">
        <f>IF(ISNUMBER(J553),SQRT(INDEX('913'!$I$6:$I$1205,J553)^2+INDEX('913'!$J$6:$J$1205,J553)^2),0)</f>
        <v>0</v>
      </c>
      <c r="AI553" s="32">
        <f>IF(ISNUMBER(K553),SQRT(INDEX('913'!$I$6:$I$1205,K553)^2+INDEX('913'!$J$6:$J$1205,K553)^2),0)</f>
        <v>0</v>
      </c>
      <c r="AJ553" s="32">
        <f>IF(ISNUMBER(L553),SQRT(INDEX('913'!$I$6:$I$1205,L553)^2+INDEX('913'!$J$6:$J$1205,L553)^2),0)</f>
        <v>0</v>
      </c>
      <c r="AK553" s="32">
        <f>IF(ISNUMBER(M553),SQRT(INDEX('913'!$I$6:$I$1205,M553)^2+INDEX('913'!$J$6:$J$1205,M553)^2),0)</f>
        <v>0</v>
      </c>
      <c r="AL553" s="32">
        <f>IF(ISNUMBER(N553),SQRT(INDEX('913'!$I$6:$I$1205,N553)^2+INDEX('913'!$J$6:$J$1205,N553)^2),0)</f>
        <v>0</v>
      </c>
      <c r="AM553" s="32">
        <f>IF(ISNUMBER(O553),SQRT(INDEX('913'!$I$6:$I$1205,O553)^2+INDEX('913'!$J$6:$J$1205,O553)^2),0)</f>
        <v>0</v>
      </c>
      <c r="AN553" s="49">
        <f>IF(ISNUMBER(P553),SQRT(INDEX('913'!$I$6:$I$1205,P553)^2+INDEX('913'!$J$6:$J$1205,P553)^2),0)</f>
        <v>0</v>
      </c>
      <c r="AO553" s="37">
        <f t="shared" si="141"/>
        <v>0</v>
      </c>
      <c r="AP553" s="37">
        <f t="shared" si="142"/>
        <v>0</v>
      </c>
      <c r="AQ553" s="33" t="e">
        <f>-100*'935'!W553*(AO553+AP553)/'11'!C$17</f>
        <v>#VALUE!</v>
      </c>
      <c r="AR553" s="37" t="e">
        <f t="shared" si="143"/>
        <v>#VALUE!</v>
      </c>
      <c r="AS553" s="52" t="e">
        <f t="shared" si="144"/>
        <v>#VALUE!</v>
      </c>
      <c r="AT553" s="32" t="e">
        <f>IF('935'!C553="VOID",0,('935'!C553*(1-'935'!X553/'11'!B$17)))</f>
        <v>#VALUE!</v>
      </c>
      <c r="AU553" s="52" t="e">
        <f>'935'!Q553*(1-'935'!Y553/'11'!C$17)/(1-'935'!X553/'11'!B$17)</f>
        <v>#VALUE!</v>
      </c>
      <c r="AV553" s="37" t="e">
        <f>INDEX('DNO totals'!$B$57:$G$57,IF('935'!K553,IF(MOD('935'!K553,1000),IF(MOD('935'!K553,100),IF(MOD('935'!K553,10),IF(MOD('935'!K553,1000)=1,6,5),4),3),2),1))</f>
        <v>#VALUE!</v>
      </c>
      <c r="AW553" s="52" t="e">
        <f t="shared" si="145"/>
        <v>#VALUE!</v>
      </c>
      <c r="AX553" s="32" t="e">
        <f>IF('935'!V553="VOID",0,'935'!V553*(1-'935'!X553/'11'!B$17))</f>
        <v>#VALUE!</v>
      </c>
      <c r="AY553" s="33" t="e">
        <f>IF(H553,-100*'Charging rates'!B$10/'11'!B$17*AX553/H553,0)</f>
        <v>#VALUE!</v>
      </c>
      <c r="AZ553" s="33" t="e">
        <f>IF(C553,'DNO totals'!B$41,0)</f>
        <v>#VALUE!</v>
      </c>
      <c r="BA553" s="33" t="e">
        <f t="shared" si="146"/>
        <v>#VALUE!</v>
      </c>
      <c r="BB553" s="33" t="e">
        <f t="shared" si="147"/>
        <v>#VALUE!</v>
      </c>
      <c r="BC553" s="53" t="e">
        <f t="shared" si="148"/>
        <v>#VALUE!</v>
      </c>
      <c r="BD553" s="32" t="e">
        <f>IF(AT553,'935'!H553*AT553/(AT553+D553+H553),0)</f>
        <v>#VALUE!</v>
      </c>
      <c r="BE553" s="32" t="e">
        <f>IF(H553,'935'!H553*H553/(AT553+D553+H553),0)</f>
        <v>#VALUE!</v>
      </c>
      <c r="BF553" s="32" t="e">
        <f>BD553*(1-'935'!X553/'11'!B$17)</f>
        <v>#VALUE!</v>
      </c>
      <c r="BG553" s="49" t="e">
        <f>BE553*(1-'935'!X553/'11'!B$17)</f>
        <v>#VALUE!</v>
      </c>
      <c r="BH553" s="52" t="e">
        <f>AV553*Parameters!B$6</f>
        <v>#VALUE!</v>
      </c>
      <c r="BI553" s="37" t="e">
        <f>IF('935'!$K553=1000,'Charging rates'!$C$38*$BH553/(1+'DNO totals'!$C$99)*'935'!$L553,0)</f>
        <v>#VALUE!</v>
      </c>
      <c r="BJ553" s="37" t="e">
        <f>IF(MOD('935'!$K553,1000)=100,'Charging rates'!$D$38*$BH553/(1+'DNO totals'!$D$99)*'935'!$M553,0)</f>
        <v>#VALUE!</v>
      </c>
      <c r="BK553" s="37" t="e">
        <f>IF(MOD('935'!$K553,100)=10,'Charging rates'!$E$38*$BH553/(1+'DNO totals'!$E$99)*'935'!$N553,0)</f>
        <v>#VALUE!</v>
      </c>
      <c r="BL553" s="37" t="e">
        <f>IF(AND(MOD('935'!$K553,10)&gt;0,MOD('935'!$K553,1000)&gt;1),'Charging rates'!$F$38*$BH553/(1+'DNO totals'!$F$99)*'935'!$O553,0)</f>
        <v>#VALUE!</v>
      </c>
      <c r="BM553" s="37" t="e">
        <f>IF(MOD('935'!$K553,1000)=1,'Charging rates'!$G$38*$BH553/(1+'DNO totals'!$G$99)*'935'!$P553,0)</f>
        <v>#VALUE!</v>
      </c>
      <c r="BN553" s="52" t="e">
        <f t="shared" si="149"/>
        <v>#VALUE!</v>
      </c>
      <c r="BO553" s="37" t="e">
        <f>IF('935'!$K553&gt;1000,'Charging rates'!$C$38*$AW553*'935'!$L553,0)</f>
        <v>#VALUE!</v>
      </c>
      <c r="BP553" s="37" t="e">
        <f>IF(MOD('935'!$K553,1000)&gt;100,'Charging rates'!$D$38*$AW553*'935'!$M553,0)</f>
        <v>#VALUE!</v>
      </c>
      <c r="BQ553" s="37" t="e">
        <f>IF(MOD('935'!$K553,100)&gt;10,'Charging rates'!$E$38*$AW553*'935'!$N553,0)</f>
        <v>#VALUE!</v>
      </c>
      <c r="BR553" s="52" t="e">
        <f t="shared" si="150"/>
        <v>#VALUE!</v>
      </c>
      <c r="BS553" s="48" t="e">
        <f>'935'!C553&lt;&gt;"VOID"</f>
        <v>#VALUE!</v>
      </c>
      <c r="BT553" s="33" t="e">
        <f>IF(BS553,(100/'11'!B$17*BD553*((1-'935'!I553)*'Charging rates'!B$51+'Charging rates'!B$63)),0)</f>
        <v>#VALUE!</v>
      </c>
      <c r="BU553" s="33" t="e">
        <f>100/'11'!B$17*BG553*('Charging rates'!B$51+'Charging rates'!B$63)</f>
        <v>#VALUE!</v>
      </c>
      <c r="BV553" s="33" t="e">
        <f>100/'11'!B$17*BE553*('Charging rates'!B$51+'Charging rates'!B$63)</f>
        <v>#VALUE!</v>
      </c>
      <c r="BW553" s="53" t="e">
        <f t="shared" si="151"/>
        <v>#VALUE!</v>
      </c>
      <c r="BX553" s="32" t="e">
        <f>AT553-('935'!T553*(1-'935'!X553/'11'!B$17))</f>
        <v>#VALUE!</v>
      </c>
      <c r="BY553" s="32">
        <f>0-IF(ISNUMBER(I553),INDEX('913'!$I$6:$I$1205,I553),0)-IF(ISNUMBER(J553),INDEX('913'!$I$6:$I$1205,J553),0)-IF(ISNUMBER(K553),INDEX('913'!$I$6:$I$1205,K553),0)-IF(ISNUMBER(L553),INDEX('913'!$I$6:$I$1205,L553),0)-IF(ISNUMBER(M553),INDEX('913'!$I$6:$I$1205,M553),0)-IF(ISNUMBER(N553),INDEX('913'!$I$6:$I$1205,N553),0)-IF(ISNUMBER(O553),INDEX('913'!$I$6:$I$1205,O553),0)-IF(ISNUMBER(P553),INDEX('913'!$I$6:$I$1205,P553),0)</f>
        <v>0</v>
      </c>
      <c r="BZ553" s="37">
        <f>IF(BY553=0,1,MAX(1,SQRT(BY553^2+(IF(ISNUMBER(I553),INDEX('913'!$J$6:$J$1205,I553),0)+IF(ISNUMBER(J553),INDEX('913'!$J$6:$J$1205,J553),0)+IF(ISNUMBER(K553),INDEX('913'!$J$6:$J$1205,K553),0)+IF(ISNUMBER(L553),INDEX('913'!$J$6:$J$1205,L553),0)+IF(ISNUMBER(M553),INDEX('913'!$J$6:$J$1205,M553),0)+IF(ISNUMBER(N553),INDEX('913'!$J$6:$J$1205,N553),0)+IF(ISNUMBER(O553),INDEX('913'!$J$6:$J$1205,O553),0)+IF(ISNUMBER(P553),INDEX('913'!$J$6:$J$1205,P553),0))^2)/BY553))</f>
        <v>1</v>
      </c>
      <c r="CA553" s="33" t="e">
        <f>100*AO553/'11'!B$17</f>
        <v>#VALUE!</v>
      </c>
      <c r="CB553" s="37" t="e">
        <f>100*(AP553*BZ553)/'11'!C$17</f>
        <v>#VALUE!</v>
      </c>
      <c r="CC553" s="37" t="e">
        <f t="shared" si="152"/>
        <v>#VALUE!</v>
      </c>
      <c r="CD553" s="33" t="e">
        <f t="shared" si="153"/>
        <v>#VALUE!</v>
      </c>
      <c r="CE553" s="54" t="e">
        <f>'11'!C$17-'935'!Y553</f>
        <v>#VALUE!</v>
      </c>
      <c r="CF553" s="37" t="e">
        <f>MAX('DNO totals'!B$312+0,MIN('935'!L553+0,'DNO totals'!B$304+0))</f>
        <v>#VALUE!</v>
      </c>
      <c r="CG553" s="37" t="e">
        <f>MAX('DNO totals'!C$312+0,MIN('935'!M553+0,'DNO totals'!C$304+0))</f>
        <v>#VALUE!</v>
      </c>
      <c r="CH553" s="37" t="e">
        <f>MAX('DNO totals'!D$312+0,MIN('935'!N553+0,'DNO totals'!D$304+0))</f>
        <v>#VALUE!</v>
      </c>
      <c r="CI553" s="37" t="e">
        <f>MAX('DNO totals'!E$312+0,MIN('935'!O553+0,'DNO totals'!E$304+0))</f>
        <v>#VALUE!</v>
      </c>
      <c r="CJ553" s="52" t="e">
        <f>MAX('DNO totals'!F$312+0,MIN('935'!P553+0,'DNO totals'!F$304+0))</f>
        <v>#VALUE!</v>
      </c>
      <c r="CK553" s="37" t="e">
        <f>IF('935'!$K553=1000,'Charging rates'!$C$38*$BH553/(1+'DNO totals'!$C$99)*$CF553,0)</f>
        <v>#VALUE!</v>
      </c>
      <c r="CL553" s="37" t="e">
        <f>IF(MOD('935'!$K553,1000)=100,'Charging rates'!$D$38*$BH553/(1+'DNO totals'!$D$99)*$CG553,0)</f>
        <v>#VALUE!</v>
      </c>
      <c r="CM553" s="37" t="e">
        <f>IF(MOD('935'!$K553,100)=10,'Charging rates'!$E$38*$BH553/(1+'DNO totals'!$E$99)*$CH553,0)</f>
        <v>#VALUE!</v>
      </c>
      <c r="CN553" s="37" t="e">
        <f>IF(AND(MOD('935'!$K553,10)&gt;0,MOD('935'!$K553,1000)&gt;1),'Charging rates'!$F$38*$BH553/(1+'DNO totals'!$F$99)*$CI553,0)</f>
        <v>#VALUE!</v>
      </c>
      <c r="CO553" s="37" t="e">
        <f>IF(MOD('935'!$K553,1000)=1,'Charging rates'!$G$38*$BH553/(1+'DNO totals'!$G$99)*$CJ553,0)</f>
        <v>#VALUE!</v>
      </c>
      <c r="CP553" s="52" t="e">
        <f t="shared" si="154"/>
        <v>#VALUE!</v>
      </c>
      <c r="CQ553" s="37" t="e">
        <f>IF('935'!$K553&gt;1000,'Charging rates'!$C$38*$AW553*$CF553,0)</f>
        <v>#VALUE!</v>
      </c>
      <c r="CR553" s="37" t="e">
        <f>IF(MOD('935'!$K553,1000)&gt;100,'Charging rates'!$D$38*$AW553*$CG553,0)</f>
        <v>#VALUE!</v>
      </c>
      <c r="CS553" s="37" t="e">
        <f>IF(MOD('935'!$K553,100)&gt;10,'Charging rates'!$E$38*$AW553*$CH553,0)</f>
        <v>#VALUE!</v>
      </c>
      <c r="CT553" s="52" t="e">
        <f t="shared" si="155"/>
        <v>#VALUE!</v>
      </c>
      <c r="CU553" s="33" t="e">
        <f>100*(AP553*'935'!Q553*BZ553)/'11'!B$17</f>
        <v>#VALUE!</v>
      </c>
      <c r="CV553" s="33" t="e">
        <f>100/'11'!B$17*'Charging rates'!B$10*AW553</f>
        <v>#VALUE!</v>
      </c>
      <c r="CW553" s="33" t="e">
        <f>IF(AT553=0,0,(1-BX553/AT553)*(CA553+IF('935'!Q553=0,0,(CB553*'935'!Q553*('11'!C$17-'935'!Y553)/('11'!B$17-'935'!X553)))))</f>
        <v>#VALUE!</v>
      </c>
      <c r="CX553" s="33" t="e">
        <f t="shared" si="156"/>
        <v>#VALUE!</v>
      </c>
      <c r="CY553" s="49" t="e">
        <f t="shared" si="157"/>
        <v>#VALUE!</v>
      </c>
      <c r="CZ553" s="32" t="e">
        <f>AT553*(Parameters!B$21+AU553)*IF('DNO totals'!B$323&lt;0,1,'935'!S553)</f>
        <v>#VALUE!</v>
      </c>
      <c r="DA553" s="52" t="e">
        <f>IF('DNO totals'!B$323&lt;0,1,'935'!S553)*(Parameters!B$21+AU553)</f>
        <v>#VALUE!</v>
      </c>
      <c r="DB553" s="37" t="e">
        <f>CX553+'Charging rates'!B$106*DA553*100/'11'!B$17</f>
        <v>#VALUE!</v>
      </c>
      <c r="DC553" s="37" t="e">
        <f>DB553+'Charging rates'!B$116*(Parameters!B$21+AU553)*100/'11'!B$17*IF('DNO totals'!B$323&lt;0,1,'935'!S553)</f>
        <v>#VALUE!</v>
      </c>
      <c r="DD553" s="37" t="e">
        <f>'Charging rates'!B$97*(CP553+CT553)*100/'11'!B$17</f>
        <v>#VALUE!</v>
      </c>
      <c r="DE553" s="33" t="e">
        <f>MAX(0-(CB553*AU553*'11'!C$17/'11'!B$17),DC553+DD553)</f>
        <v>#VALUE!</v>
      </c>
      <c r="DF553" s="37" t="e">
        <f>IF(BS553,IF(AU553=0,CC553,MAX(0,MIN(CC553,CC553+(DE553/'935'!Q553*('11'!B$17-'935'!X553)/('11'!C$17-'935'!Y553))))),0)</f>
        <v>#VALUE!</v>
      </c>
      <c r="DG553" s="33" t="e">
        <f t="shared" si="158"/>
        <v>#VALUE!</v>
      </c>
      <c r="DH553" s="53" t="e">
        <f t="shared" si="159"/>
        <v>#VALUE!</v>
      </c>
    </row>
    <row r="554" spans="1:112">
      <c r="A554" s="28">
        <v>454</v>
      </c>
      <c r="B554" s="47" t="e">
        <f>'935'!B554</f>
        <v>#VALUE!</v>
      </c>
      <c r="C554" s="48" t="e">
        <f>OR('935'!E554&lt;&gt;"VOID",'935'!F554&lt;&gt;"VOID",'935'!G554&lt;&gt;"VOID")</f>
        <v>#VALUE!</v>
      </c>
      <c r="D554" s="32" t="e">
        <f>IF('935'!D554="VOID",0,'935'!D554*(1-'935'!X554/'11'!B$17))</f>
        <v>#VALUE!</v>
      </c>
      <c r="E554" s="32" t="e">
        <f>IF('935'!E554="VOID",0,'935'!E554*(1-'935'!X554/'11'!B$17))</f>
        <v>#VALUE!</v>
      </c>
      <c r="F554" s="32" t="e">
        <f>IF('935'!F554="VOID",0,'935'!F554*(1-'935'!X554/'11'!B$17))</f>
        <v>#VALUE!</v>
      </c>
      <c r="G554" s="32" t="e">
        <f>IF('935'!G554="VOID",0,'935'!G554*(1-'935'!X554/'11'!B$17))</f>
        <v>#VALUE!</v>
      </c>
      <c r="H554" s="49" t="e">
        <f t="shared" si="140"/>
        <v>#VALUE!</v>
      </c>
      <c r="I554" s="50" t="e">
        <f>MATCH('935'!J554,'913'!$B$6:$B$1205,0)</f>
        <v>#VALUE!</v>
      </c>
      <c r="J554" s="50" t="e">
        <f>MATCH(INDEX('913'!$D$6:$D$1205,I554),'913'!$B$6:$B$1205,0)</f>
        <v>#VALUE!</v>
      </c>
      <c r="K554" s="50" t="e">
        <f>MATCH(INDEX('913'!$D$6:$D$1205,J554),'913'!$B$6:$B$1205,0)</f>
        <v>#VALUE!</v>
      </c>
      <c r="L554" s="50" t="e">
        <f>MATCH(INDEX('913'!$D$6:$D$1205,K554),'913'!$B$6:$B$1205,0)</f>
        <v>#VALUE!</v>
      </c>
      <c r="M554" s="50" t="e">
        <f>MATCH(INDEX('913'!$D$6:$D$1205,L554),'913'!$B$6:$B$1205,0)</f>
        <v>#VALUE!</v>
      </c>
      <c r="N554" s="50" t="e">
        <f>MATCH(INDEX('913'!$D$6:$D$1205,M554),'913'!$B$6:$B$1205,0)</f>
        <v>#VALUE!</v>
      </c>
      <c r="O554" s="50" t="e">
        <f>MATCH(INDEX('913'!$D$6:$D$1205,N554),'913'!$B$6:$B$1205,0)</f>
        <v>#VALUE!</v>
      </c>
      <c r="P554" s="51" t="e">
        <f>MATCH(INDEX('913'!$D$6:$D$1205,O554),'913'!$B$6:$B$1205,0)</f>
        <v>#VALUE!</v>
      </c>
      <c r="Q554" s="37">
        <f>IF(ISNUMBER(I554),MAX(0,INDEX('913'!$E$6:$E$1205,I554)),0)</f>
        <v>0</v>
      </c>
      <c r="R554" s="37">
        <f>IF(ISNUMBER(J554),MAX(0,INDEX('913'!$E$6:$E$1205,J554)),0)</f>
        <v>0</v>
      </c>
      <c r="S554" s="37">
        <f>IF(ISNUMBER(K554),MAX(0,INDEX('913'!$E$6:$E$1205,K554)),0)</f>
        <v>0</v>
      </c>
      <c r="T554" s="37">
        <f>IF(ISNUMBER(L554),MAX(0,INDEX('913'!$E$6:$E$1205,L554)),0)</f>
        <v>0</v>
      </c>
      <c r="U554" s="37">
        <f>IF(ISNUMBER(M554),MAX(0,INDEX('913'!$E$6:$E$1205,M554)),0)</f>
        <v>0</v>
      </c>
      <c r="V554" s="37">
        <f>IF(ISNUMBER(N554),MAX(0,INDEX('913'!$E$6:$E$1205,N554)),0)</f>
        <v>0</v>
      </c>
      <c r="W554" s="37">
        <f>IF(ISNUMBER(O554),MAX(0,INDEX('913'!$E$6:$E$1205,O554)),0)</f>
        <v>0</v>
      </c>
      <c r="X554" s="52">
        <f>IF(ISNUMBER(P554),MAX(0,INDEX('913'!$E$6:$E$1205,P554)),0)</f>
        <v>0</v>
      </c>
      <c r="Y554" s="37">
        <f>IF(ISNUMBER(I554),MAX(0,INDEX('913'!$F$6:$F$1205,I554)),0)</f>
        <v>0</v>
      </c>
      <c r="Z554" s="37">
        <f>IF(ISNUMBER(J554),MAX(0,INDEX('913'!$F$6:$F$1205,J554)),0)</f>
        <v>0</v>
      </c>
      <c r="AA554" s="37">
        <f>IF(ISNUMBER(K554),MAX(0,INDEX('913'!$F$6:$F$1205,K554)),0)</f>
        <v>0</v>
      </c>
      <c r="AB554" s="37">
        <f>IF(ISNUMBER(L554),MAX(0,INDEX('913'!$F$6:$F$1205,L554)),0)</f>
        <v>0</v>
      </c>
      <c r="AC554" s="37">
        <f>IF(ISNUMBER(M554),MAX(0,INDEX('913'!$F$6:$F$1205,M554)),0)</f>
        <v>0</v>
      </c>
      <c r="AD554" s="37">
        <f>IF(ISNUMBER(N554),MAX(0,INDEX('913'!$F$6:$F$1205,N554)),0)</f>
        <v>0</v>
      </c>
      <c r="AE554" s="37">
        <f>IF(ISNUMBER(O554),MAX(0,INDEX('913'!$F$6:$F$1205,O554)),0)</f>
        <v>0</v>
      </c>
      <c r="AF554" s="37">
        <f>IF(ISNUMBER(P554),MAX(0,INDEX('913'!$F$6:$F$1205,P554)),0)</f>
        <v>0</v>
      </c>
      <c r="AG554" s="32">
        <f>IF(ISNUMBER(I554),SQRT(INDEX('913'!$I$6:$I$1205,I554)^2+INDEX('913'!$J$6:$J$1205,I554)^2),0)</f>
        <v>0</v>
      </c>
      <c r="AH554" s="32">
        <f>IF(ISNUMBER(J554),SQRT(INDEX('913'!$I$6:$I$1205,J554)^2+INDEX('913'!$J$6:$J$1205,J554)^2),0)</f>
        <v>0</v>
      </c>
      <c r="AI554" s="32">
        <f>IF(ISNUMBER(K554),SQRT(INDEX('913'!$I$6:$I$1205,K554)^2+INDEX('913'!$J$6:$J$1205,K554)^2),0)</f>
        <v>0</v>
      </c>
      <c r="AJ554" s="32">
        <f>IF(ISNUMBER(L554),SQRT(INDEX('913'!$I$6:$I$1205,L554)^2+INDEX('913'!$J$6:$J$1205,L554)^2),0)</f>
        <v>0</v>
      </c>
      <c r="AK554" s="32">
        <f>IF(ISNUMBER(M554),SQRT(INDEX('913'!$I$6:$I$1205,M554)^2+INDEX('913'!$J$6:$J$1205,M554)^2),0)</f>
        <v>0</v>
      </c>
      <c r="AL554" s="32">
        <f>IF(ISNUMBER(N554),SQRT(INDEX('913'!$I$6:$I$1205,N554)^2+INDEX('913'!$J$6:$J$1205,N554)^2),0)</f>
        <v>0</v>
      </c>
      <c r="AM554" s="32">
        <f>IF(ISNUMBER(O554),SQRT(INDEX('913'!$I$6:$I$1205,O554)^2+INDEX('913'!$J$6:$J$1205,O554)^2),0)</f>
        <v>0</v>
      </c>
      <c r="AN554" s="49">
        <f>IF(ISNUMBER(P554),SQRT(INDEX('913'!$I$6:$I$1205,P554)^2+INDEX('913'!$J$6:$J$1205,P554)^2),0)</f>
        <v>0</v>
      </c>
      <c r="AO554" s="37">
        <f t="shared" si="141"/>
        <v>0</v>
      </c>
      <c r="AP554" s="37">
        <f t="shared" si="142"/>
        <v>0</v>
      </c>
      <c r="AQ554" s="33" t="e">
        <f>-100*'935'!W554*(AO554+AP554)/'11'!C$17</f>
        <v>#VALUE!</v>
      </c>
      <c r="AR554" s="37" t="e">
        <f t="shared" si="143"/>
        <v>#VALUE!</v>
      </c>
      <c r="AS554" s="52" t="e">
        <f t="shared" si="144"/>
        <v>#VALUE!</v>
      </c>
      <c r="AT554" s="32" t="e">
        <f>IF('935'!C554="VOID",0,('935'!C554*(1-'935'!X554/'11'!B$17)))</f>
        <v>#VALUE!</v>
      </c>
      <c r="AU554" s="52" t="e">
        <f>'935'!Q554*(1-'935'!Y554/'11'!C$17)/(1-'935'!X554/'11'!B$17)</f>
        <v>#VALUE!</v>
      </c>
      <c r="AV554" s="37" t="e">
        <f>INDEX('DNO totals'!$B$57:$G$57,IF('935'!K554,IF(MOD('935'!K554,1000),IF(MOD('935'!K554,100),IF(MOD('935'!K554,10),IF(MOD('935'!K554,1000)=1,6,5),4),3),2),1))</f>
        <v>#VALUE!</v>
      </c>
      <c r="AW554" s="52" t="e">
        <f t="shared" si="145"/>
        <v>#VALUE!</v>
      </c>
      <c r="AX554" s="32" t="e">
        <f>IF('935'!V554="VOID",0,'935'!V554*(1-'935'!X554/'11'!B$17))</f>
        <v>#VALUE!</v>
      </c>
      <c r="AY554" s="33" t="e">
        <f>IF(H554,-100*'Charging rates'!B$10/'11'!B$17*AX554/H554,0)</f>
        <v>#VALUE!</v>
      </c>
      <c r="AZ554" s="33" t="e">
        <f>IF(C554,'DNO totals'!B$41,0)</f>
        <v>#VALUE!</v>
      </c>
      <c r="BA554" s="33" t="e">
        <f t="shared" si="146"/>
        <v>#VALUE!</v>
      </c>
      <c r="BB554" s="33" t="e">
        <f t="shared" si="147"/>
        <v>#VALUE!</v>
      </c>
      <c r="BC554" s="53" t="e">
        <f t="shared" si="148"/>
        <v>#VALUE!</v>
      </c>
      <c r="BD554" s="32" t="e">
        <f>IF(AT554,'935'!H554*AT554/(AT554+D554+H554),0)</f>
        <v>#VALUE!</v>
      </c>
      <c r="BE554" s="32" t="e">
        <f>IF(H554,'935'!H554*H554/(AT554+D554+H554),0)</f>
        <v>#VALUE!</v>
      </c>
      <c r="BF554" s="32" t="e">
        <f>BD554*(1-'935'!X554/'11'!B$17)</f>
        <v>#VALUE!</v>
      </c>
      <c r="BG554" s="49" t="e">
        <f>BE554*(1-'935'!X554/'11'!B$17)</f>
        <v>#VALUE!</v>
      </c>
      <c r="BH554" s="52" t="e">
        <f>AV554*Parameters!B$6</f>
        <v>#VALUE!</v>
      </c>
      <c r="BI554" s="37" t="e">
        <f>IF('935'!$K554=1000,'Charging rates'!$C$38*$BH554/(1+'DNO totals'!$C$99)*'935'!$L554,0)</f>
        <v>#VALUE!</v>
      </c>
      <c r="BJ554" s="37" t="e">
        <f>IF(MOD('935'!$K554,1000)=100,'Charging rates'!$D$38*$BH554/(1+'DNO totals'!$D$99)*'935'!$M554,0)</f>
        <v>#VALUE!</v>
      </c>
      <c r="BK554" s="37" t="e">
        <f>IF(MOD('935'!$K554,100)=10,'Charging rates'!$E$38*$BH554/(1+'DNO totals'!$E$99)*'935'!$N554,0)</f>
        <v>#VALUE!</v>
      </c>
      <c r="BL554" s="37" t="e">
        <f>IF(AND(MOD('935'!$K554,10)&gt;0,MOD('935'!$K554,1000)&gt;1),'Charging rates'!$F$38*$BH554/(1+'DNO totals'!$F$99)*'935'!$O554,0)</f>
        <v>#VALUE!</v>
      </c>
      <c r="BM554" s="37" t="e">
        <f>IF(MOD('935'!$K554,1000)=1,'Charging rates'!$G$38*$BH554/(1+'DNO totals'!$G$99)*'935'!$P554,0)</f>
        <v>#VALUE!</v>
      </c>
      <c r="BN554" s="52" t="e">
        <f t="shared" si="149"/>
        <v>#VALUE!</v>
      </c>
      <c r="BO554" s="37" t="e">
        <f>IF('935'!$K554&gt;1000,'Charging rates'!$C$38*$AW554*'935'!$L554,0)</f>
        <v>#VALUE!</v>
      </c>
      <c r="BP554" s="37" t="e">
        <f>IF(MOD('935'!$K554,1000)&gt;100,'Charging rates'!$D$38*$AW554*'935'!$M554,0)</f>
        <v>#VALUE!</v>
      </c>
      <c r="BQ554" s="37" t="e">
        <f>IF(MOD('935'!$K554,100)&gt;10,'Charging rates'!$E$38*$AW554*'935'!$N554,0)</f>
        <v>#VALUE!</v>
      </c>
      <c r="BR554" s="52" t="e">
        <f t="shared" si="150"/>
        <v>#VALUE!</v>
      </c>
      <c r="BS554" s="48" t="e">
        <f>'935'!C554&lt;&gt;"VOID"</f>
        <v>#VALUE!</v>
      </c>
      <c r="BT554" s="33" t="e">
        <f>IF(BS554,(100/'11'!B$17*BD554*((1-'935'!I554)*'Charging rates'!B$51+'Charging rates'!B$63)),0)</f>
        <v>#VALUE!</v>
      </c>
      <c r="BU554" s="33" t="e">
        <f>100/'11'!B$17*BG554*('Charging rates'!B$51+'Charging rates'!B$63)</f>
        <v>#VALUE!</v>
      </c>
      <c r="BV554" s="33" t="e">
        <f>100/'11'!B$17*BE554*('Charging rates'!B$51+'Charging rates'!B$63)</f>
        <v>#VALUE!</v>
      </c>
      <c r="BW554" s="53" t="e">
        <f t="shared" si="151"/>
        <v>#VALUE!</v>
      </c>
      <c r="BX554" s="32" t="e">
        <f>AT554-('935'!T554*(1-'935'!X554/'11'!B$17))</f>
        <v>#VALUE!</v>
      </c>
      <c r="BY554" s="32">
        <f>0-IF(ISNUMBER(I554),INDEX('913'!$I$6:$I$1205,I554),0)-IF(ISNUMBER(J554),INDEX('913'!$I$6:$I$1205,J554),0)-IF(ISNUMBER(K554),INDEX('913'!$I$6:$I$1205,K554),0)-IF(ISNUMBER(L554),INDEX('913'!$I$6:$I$1205,L554),0)-IF(ISNUMBER(M554),INDEX('913'!$I$6:$I$1205,M554),0)-IF(ISNUMBER(N554),INDEX('913'!$I$6:$I$1205,N554),0)-IF(ISNUMBER(O554),INDEX('913'!$I$6:$I$1205,O554),0)-IF(ISNUMBER(P554),INDEX('913'!$I$6:$I$1205,P554),0)</f>
        <v>0</v>
      </c>
      <c r="BZ554" s="37">
        <f>IF(BY554=0,1,MAX(1,SQRT(BY554^2+(IF(ISNUMBER(I554),INDEX('913'!$J$6:$J$1205,I554),0)+IF(ISNUMBER(J554),INDEX('913'!$J$6:$J$1205,J554),0)+IF(ISNUMBER(K554),INDEX('913'!$J$6:$J$1205,K554),0)+IF(ISNUMBER(L554),INDEX('913'!$J$6:$J$1205,L554),0)+IF(ISNUMBER(M554),INDEX('913'!$J$6:$J$1205,M554),0)+IF(ISNUMBER(N554),INDEX('913'!$J$6:$J$1205,N554),0)+IF(ISNUMBER(O554),INDEX('913'!$J$6:$J$1205,O554),0)+IF(ISNUMBER(P554),INDEX('913'!$J$6:$J$1205,P554),0))^2)/BY554))</f>
        <v>1</v>
      </c>
      <c r="CA554" s="33" t="e">
        <f>100*AO554/'11'!B$17</f>
        <v>#VALUE!</v>
      </c>
      <c r="CB554" s="37" t="e">
        <f>100*(AP554*BZ554)/'11'!C$17</f>
        <v>#VALUE!</v>
      </c>
      <c r="CC554" s="37" t="e">
        <f t="shared" si="152"/>
        <v>#VALUE!</v>
      </c>
      <c r="CD554" s="33" t="e">
        <f t="shared" si="153"/>
        <v>#VALUE!</v>
      </c>
      <c r="CE554" s="54" t="e">
        <f>'11'!C$17-'935'!Y554</f>
        <v>#VALUE!</v>
      </c>
      <c r="CF554" s="37" t="e">
        <f>MAX('DNO totals'!B$312+0,MIN('935'!L554+0,'DNO totals'!B$304+0))</f>
        <v>#VALUE!</v>
      </c>
      <c r="CG554" s="37" t="e">
        <f>MAX('DNO totals'!C$312+0,MIN('935'!M554+0,'DNO totals'!C$304+0))</f>
        <v>#VALUE!</v>
      </c>
      <c r="CH554" s="37" t="e">
        <f>MAX('DNO totals'!D$312+0,MIN('935'!N554+0,'DNO totals'!D$304+0))</f>
        <v>#VALUE!</v>
      </c>
      <c r="CI554" s="37" t="e">
        <f>MAX('DNO totals'!E$312+0,MIN('935'!O554+0,'DNO totals'!E$304+0))</f>
        <v>#VALUE!</v>
      </c>
      <c r="CJ554" s="52" t="e">
        <f>MAX('DNO totals'!F$312+0,MIN('935'!P554+0,'DNO totals'!F$304+0))</f>
        <v>#VALUE!</v>
      </c>
      <c r="CK554" s="37" t="e">
        <f>IF('935'!$K554=1000,'Charging rates'!$C$38*$BH554/(1+'DNO totals'!$C$99)*$CF554,0)</f>
        <v>#VALUE!</v>
      </c>
      <c r="CL554" s="37" t="e">
        <f>IF(MOD('935'!$K554,1000)=100,'Charging rates'!$D$38*$BH554/(1+'DNO totals'!$D$99)*$CG554,0)</f>
        <v>#VALUE!</v>
      </c>
      <c r="CM554" s="37" t="e">
        <f>IF(MOD('935'!$K554,100)=10,'Charging rates'!$E$38*$BH554/(1+'DNO totals'!$E$99)*$CH554,0)</f>
        <v>#VALUE!</v>
      </c>
      <c r="CN554" s="37" t="e">
        <f>IF(AND(MOD('935'!$K554,10)&gt;0,MOD('935'!$K554,1000)&gt;1),'Charging rates'!$F$38*$BH554/(1+'DNO totals'!$F$99)*$CI554,0)</f>
        <v>#VALUE!</v>
      </c>
      <c r="CO554" s="37" t="e">
        <f>IF(MOD('935'!$K554,1000)=1,'Charging rates'!$G$38*$BH554/(1+'DNO totals'!$G$99)*$CJ554,0)</f>
        <v>#VALUE!</v>
      </c>
      <c r="CP554" s="52" t="e">
        <f t="shared" si="154"/>
        <v>#VALUE!</v>
      </c>
      <c r="CQ554" s="37" t="e">
        <f>IF('935'!$K554&gt;1000,'Charging rates'!$C$38*$AW554*$CF554,0)</f>
        <v>#VALUE!</v>
      </c>
      <c r="CR554" s="37" t="e">
        <f>IF(MOD('935'!$K554,1000)&gt;100,'Charging rates'!$D$38*$AW554*$CG554,0)</f>
        <v>#VALUE!</v>
      </c>
      <c r="CS554" s="37" t="e">
        <f>IF(MOD('935'!$K554,100)&gt;10,'Charging rates'!$E$38*$AW554*$CH554,0)</f>
        <v>#VALUE!</v>
      </c>
      <c r="CT554" s="52" t="e">
        <f t="shared" si="155"/>
        <v>#VALUE!</v>
      </c>
      <c r="CU554" s="33" t="e">
        <f>100*(AP554*'935'!Q554*BZ554)/'11'!B$17</f>
        <v>#VALUE!</v>
      </c>
      <c r="CV554" s="33" t="e">
        <f>100/'11'!B$17*'Charging rates'!B$10*AW554</f>
        <v>#VALUE!</v>
      </c>
      <c r="CW554" s="33" t="e">
        <f>IF(AT554=0,0,(1-BX554/AT554)*(CA554+IF('935'!Q554=0,0,(CB554*'935'!Q554*('11'!C$17-'935'!Y554)/('11'!B$17-'935'!X554)))))</f>
        <v>#VALUE!</v>
      </c>
      <c r="CX554" s="33" t="e">
        <f t="shared" si="156"/>
        <v>#VALUE!</v>
      </c>
      <c r="CY554" s="49" t="e">
        <f t="shared" si="157"/>
        <v>#VALUE!</v>
      </c>
      <c r="CZ554" s="32" t="e">
        <f>AT554*(Parameters!B$21+AU554)*IF('DNO totals'!B$323&lt;0,1,'935'!S554)</f>
        <v>#VALUE!</v>
      </c>
      <c r="DA554" s="52" t="e">
        <f>IF('DNO totals'!B$323&lt;0,1,'935'!S554)*(Parameters!B$21+AU554)</f>
        <v>#VALUE!</v>
      </c>
      <c r="DB554" s="37" t="e">
        <f>CX554+'Charging rates'!B$106*DA554*100/'11'!B$17</f>
        <v>#VALUE!</v>
      </c>
      <c r="DC554" s="37" t="e">
        <f>DB554+'Charging rates'!B$116*(Parameters!B$21+AU554)*100/'11'!B$17*IF('DNO totals'!B$323&lt;0,1,'935'!S554)</f>
        <v>#VALUE!</v>
      </c>
      <c r="DD554" s="37" t="e">
        <f>'Charging rates'!B$97*(CP554+CT554)*100/'11'!B$17</f>
        <v>#VALUE!</v>
      </c>
      <c r="DE554" s="33" t="e">
        <f>MAX(0-(CB554*AU554*'11'!C$17/'11'!B$17),DC554+DD554)</f>
        <v>#VALUE!</v>
      </c>
      <c r="DF554" s="37" t="e">
        <f>IF(BS554,IF(AU554=0,CC554,MAX(0,MIN(CC554,CC554+(DE554/'935'!Q554*('11'!B$17-'935'!X554)/('11'!C$17-'935'!Y554))))),0)</f>
        <v>#VALUE!</v>
      </c>
      <c r="DG554" s="33" t="e">
        <f t="shared" si="158"/>
        <v>#VALUE!</v>
      </c>
      <c r="DH554" s="53" t="e">
        <f t="shared" si="159"/>
        <v>#VALUE!</v>
      </c>
    </row>
    <row r="555" spans="1:112">
      <c r="A555" s="28">
        <v>455</v>
      </c>
      <c r="B555" s="47" t="e">
        <f>'935'!B555</f>
        <v>#VALUE!</v>
      </c>
      <c r="C555" s="48" t="e">
        <f>OR('935'!E555&lt;&gt;"VOID",'935'!F555&lt;&gt;"VOID",'935'!G555&lt;&gt;"VOID")</f>
        <v>#VALUE!</v>
      </c>
      <c r="D555" s="32" t="e">
        <f>IF('935'!D555="VOID",0,'935'!D555*(1-'935'!X555/'11'!B$17))</f>
        <v>#VALUE!</v>
      </c>
      <c r="E555" s="32" t="e">
        <f>IF('935'!E555="VOID",0,'935'!E555*(1-'935'!X555/'11'!B$17))</f>
        <v>#VALUE!</v>
      </c>
      <c r="F555" s="32" t="e">
        <f>IF('935'!F555="VOID",0,'935'!F555*(1-'935'!X555/'11'!B$17))</f>
        <v>#VALUE!</v>
      </c>
      <c r="G555" s="32" t="e">
        <f>IF('935'!G555="VOID",0,'935'!G555*(1-'935'!X555/'11'!B$17))</f>
        <v>#VALUE!</v>
      </c>
      <c r="H555" s="49" t="e">
        <f t="shared" si="140"/>
        <v>#VALUE!</v>
      </c>
      <c r="I555" s="50" t="e">
        <f>MATCH('935'!J555,'913'!$B$6:$B$1205,0)</f>
        <v>#VALUE!</v>
      </c>
      <c r="J555" s="50" t="e">
        <f>MATCH(INDEX('913'!$D$6:$D$1205,I555),'913'!$B$6:$B$1205,0)</f>
        <v>#VALUE!</v>
      </c>
      <c r="K555" s="50" t="e">
        <f>MATCH(INDEX('913'!$D$6:$D$1205,J555),'913'!$B$6:$B$1205,0)</f>
        <v>#VALUE!</v>
      </c>
      <c r="L555" s="50" t="e">
        <f>MATCH(INDEX('913'!$D$6:$D$1205,K555),'913'!$B$6:$B$1205,0)</f>
        <v>#VALUE!</v>
      </c>
      <c r="M555" s="50" t="e">
        <f>MATCH(INDEX('913'!$D$6:$D$1205,L555),'913'!$B$6:$B$1205,0)</f>
        <v>#VALUE!</v>
      </c>
      <c r="N555" s="50" t="e">
        <f>MATCH(INDEX('913'!$D$6:$D$1205,M555),'913'!$B$6:$B$1205,0)</f>
        <v>#VALUE!</v>
      </c>
      <c r="O555" s="50" t="e">
        <f>MATCH(INDEX('913'!$D$6:$D$1205,N555),'913'!$B$6:$B$1205,0)</f>
        <v>#VALUE!</v>
      </c>
      <c r="P555" s="51" t="e">
        <f>MATCH(INDEX('913'!$D$6:$D$1205,O555),'913'!$B$6:$B$1205,0)</f>
        <v>#VALUE!</v>
      </c>
      <c r="Q555" s="37">
        <f>IF(ISNUMBER(I555),MAX(0,INDEX('913'!$E$6:$E$1205,I555)),0)</f>
        <v>0</v>
      </c>
      <c r="R555" s="37">
        <f>IF(ISNUMBER(J555),MAX(0,INDEX('913'!$E$6:$E$1205,J555)),0)</f>
        <v>0</v>
      </c>
      <c r="S555" s="37">
        <f>IF(ISNUMBER(K555),MAX(0,INDEX('913'!$E$6:$E$1205,K555)),0)</f>
        <v>0</v>
      </c>
      <c r="T555" s="37">
        <f>IF(ISNUMBER(L555),MAX(0,INDEX('913'!$E$6:$E$1205,L555)),0)</f>
        <v>0</v>
      </c>
      <c r="U555" s="37">
        <f>IF(ISNUMBER(M555),MAX(0,INDEX('913'!$E$6:$E$1205,M555)),0)</f>
        <v>0</v>
      </c>
      <c r="V555" s="37">
        <f>IF(ISNUMBER(N555),MAX(0,INDEX('913'!$E$6:$E$1205,N555)),0)</f>
        <v>0</v>
      </c>
      <c r="W555" s="37">
        <f>IF(ISNUMBER(O555),MAX(0,INDEX('913'!$E$6:$E$1205,O555)),0)</f>
        <v>0</v>
      </c>
      <c r="X555" s="52">
        <f>IF(ISNUMBER(P555),MAX(0,INDEX('913'!$E$6:$E$1205,P555)),0)</f>
        <v>0</v>
      </c>
      <c r="Y555" s="37">
        <f>IF(ISNUMBER(I555),MAX(0,INDEX('913'!$F$6:$F$1205,I555)),0)</f>
        <v>0</v>
      </c>
      <c r="Z555" s="37">
        <f>IF(ISNUMBER(J555),MAX(0,INDEX('913'!$F$6:$F$1205,J555)),0)</f>
        <v>0</v>
      </c>
      <c r="AA555" s="37">
        <f>IF(ISNUMBER(K555),MAX(0,INDEX('913'!$F$6:$F$1205,K555)),0)</f>
        <v>0</v>
      </c>
      <c r="AB555" s="37">
        <f>IF(ISNUMBER(L555),MAX(0,INDEX('913'!$F$6:$F$1205,L555)),0)</f>
        <v>0</v>
      </c>
      <c r="AC555" s="37">
        <f>IF(ISNUMBER(M555),MAX(0,INDEX('913'!$F$6:$F$1205,M555)),0)</f>
        <v>0</v>
      </c>
      <c r="AD555" s="37">
        <f>IF(ISNUMBER(N555),MAX(0,INDEX('913'!$F$6:$F$1205,N555)),0)</f>
        <v>0</v>
      </c>
      <c r="AE555" s="37">
        <f>IF(ISNUMBER(O555),MAX(0,INDEX('913'!$F$6:$F$1205,O555)),0)</f>
        <v>0</v>
      </c>
      <c r="AF555" s="37">
        <f>IF(ISNUMBER(P555),MAX(0,INDEX('913'!$F$6:$F$1205,P555)),0)</f>
        <v>0</v>
      </c>
      <c r="AG555" s="32">
        <f>IF(ISNUMBER(I555),SQRT(INDEX('913'!$I$6:$I$1205,I555)^2+INDEX('913'!$J$6:$J$1205,I555)^2),0)</f>
        <v>0</v>
      </c>
      <c r="AH555" s="32">
        <f>IF(ISNUMBER(J555),SQRT(INDEX('913'!$I$6:$I$1205,J555)^2+INDEX('913'!$J$6:$J$1205,J555)^2),0)</f>
        <v>0</v>
      </c>
      <c r="AI555" s="32">
        <f>IF(ISNUMBER(K555),SQRT(INDEX('913'!$I$6:$I$1205,K555)^2+INDEX('913'!$J$6:$J$1205,K555)^2),0)</f>
        <v>0</v>
      </c>
      <c r="AJ555" s="32">
        <f>IF(ISNUMBER(L555),SQRT(INDEX('913'!$I$6:$I$1205,L555)^2+INDEX('913'!$J$6:$J$1205,L555)^2),0)</f>
        <v>0</v>
      </c>
      <c r="AK555" s="32">
        <f>IF(ISNUMBER(M555),SQRT(INDEX('913'!$I$6:$I$1205,M555)^2+INDEX('913'!$J$6:$J$1205,M555)^2),0)</f>
        <v>0</v>
      </c>
      <c r="AL555" s="32">
        <f>IF(ISNUMBER(N555),SQRT(INDEX('913'!$I$6:$I$1205,N555)^2+INDEX('913'!$J$6:$J$1205,N555)^2),0)</f>
        <v>0</v>
      </c>
      <c r="AM555" s="32">
        <f>IF(ISNUMBER(O555),SQRT(INDEX('913'!$I$6:$I$1205,O555)^2+INDEX('913'!$J$6:$J$1205,O555)^2),0)</f>
        <v>0</v>
      </c>
      <c r="AN555" s="49">
        <f>IF(ISNUMBER(P555),SQRT(INDEX('913'!$I$6:$I$1205,P555)^2+INDEX('913'!$J$6:$J$1205,P555)^2),0)</f>
        <v>0</v>
      </c>
      <c r="AO555" s="37">
        <f t="shared" si="141"/>
        <v>0</v>
      </c>
      <c r="AP555" s="37">
        <f t="shared" si="142"/>
        <v>0</v>
      </c>
      <c r="AQ555" s="33" t="e">
        <f>-100*'935'!W555*(AO555+AP555)/'11'!C$17</f>
        <v>#VALUE!</v>
      </c>
      <c r="AR555" s="37" t="e">
        <f t="shared" si="143"/>
        <v>#VALUE!</v>
      </c>
      <c r="AS555" s="52" t="e">
        <f t="shared" si="144"/>
        <v>#VALUE!</v>
      </c>
      <c r="AT555" s="32" t="e">
        <f>IF('935'!C555="VOID",0,('935'!C555*(1-'935'!X555/'11'!B$17)))</f>
        <v>#VALUE!</v>
      </c>
      <c r="AU555" s="52" t="e">
        <f>'935'!Q555*(1-'935'!Y555/'11'!C$17)/(1-'935'!X555/'11'!B$17)</f>
        <v>#VALUE!</v>
      </c>
      <c r="AV555" s="37" t="e">
        <f>INDEX('DNO totals'!$B$57:$G$57,IF('935'!K555,IF(MOD('935'!K555,1000),IF(MOD('935'!K555,100),IF(MOD('935'!K555,10),IF(MOD('935'!K555,1000)=1,6,5),4),3),2),1))</f>
        <v>#VALUE!</v>
      </c>
      <c r="AW555" s="52" t="e">
        <f t="shared" si="145"/>
        <v>#VALUE!</v>
      </c>
      <c r="AX555" s="32" t="e">
        <f>IF('935'!V555="VOID",0,'935'!V555*(1-'935'!X555/'11'!B$17))</f>
        <v>#VALUE!</v>
      </c>
      <c r="AY555" s="33" t="e">
        <f>IF(H555,-100*'Charging rates'!B$10/'11'!B$17*AX555/H555,0)</f>
        <v>#VALUE!</v>
      </c>
      <c r="AZ555" s="33" t="e">
        <f>IF(C555,'DNO totals'!B$41,0)</f>
        <v>#VALUE!</v>
      </c>
      <c r="BA555" s="33" t="e">
        <f t="shared" si="146"/>
        <v>#VALUE!</v>
      </c>
      <c r="BB555" s="33" t="e">
        <f t="shared" si="147"/>
        <v>#VALUE!</v>
      </c>
      <c r="BC555" s="53" t="e">
        <f t="shared" si="148"/>
        <v>#VALUE!</v>
      </c>
      <c r="BD555" s="32" t="e">
        <f>IF(AT555,'935'!H555*AT555/(AT555+D555+H555),0)</f>
        <v>#VALUE!</v>
      </c>
      <c r="BE555" s="32" t="e">
        <f>IF(H555,'935'!H555*H555/(AT555+D555+H555),0)</f>
        <v>#VALUE!</v>
      </c>
      <c r="BF555" s="32" t="e">
        <f>BD555*(1-'935'!X555/'11'!B$17)</f>
        <v>#VALUE!</v>
      </c>
      <c r="BG555" s="49" t="e">
        <f>BE555*(1-'935'!X555/'11'!B$17)</f>
        <v>#VALUE!</v>
      </c>
      <c r="BH555" s="52" t="e">
        <f>AV555*Parameters!B$6</f>
        <v>#VALUE!</v>
      </c>
      <c r="BI555" s="37" t="e">
        <f>IF('935'!$K555=1000,'Charging rates'!$C$38*$BH555/(1+'DNO totals'!$C$99)*'935'!$L555,0)</f>
        <v>#VALUE!</v>
      </c>
      <c r="BJ555" s="37" t="e">
        <f>IF(MOD('935'!$K555,1000)=100,'Charging rates'!$D$38*$BH555/(1+'DNO totals'!$D$99)*'935'!$M555,0)</f>
        <v>#VALUE!</v>
      </c>
      <c r="BK555" s="37" t="e">
        <f>IF(MOD('935'!$K555,100)=10,'Charging rates'!$E$38*$BH555/(1+'DNO totals'!$E$99)*'935'!$N555,0)</f>
        <v>#VALUE!</v>
      </c>
      <c r="BL555" s="37" t="e">
        <f>IF(AND(MOD('935'!$K555,10)&gt;0,MOD('935'!$K555,1000)&gt;1),'Charging rates'!$F$38*$BH555/(1+'DNO totals'!$F$99)*'935'!$O555,0)</f>
        <v>#VALUE!</v>
      </c>
      <c r="BM555" s="37" t="e">
        <f>IF(MOD('935'!$K555,1000)=1,'Charging rates'!$G$38*$BH555/(1+'DNO totals'!$G$99)*'935'!$P555,0)</f>
        <v>#VALUE!</v>
      </c>
      <c r="BN555" s="52" t="e">
        <f t="shared" si="149"/>
        <v>#VALUE!</v>
      </c>
      <c r="BO555" s="37" t="e">
        <f>IF('935'!$K555&gt;1000,'Charging rates'!$C$38*$AW555*'935'!$L555,0)</f>
        <v>#VALUE!</v>
      </c>
      <c r="BP555" s="37" t="e">
        <f>IF(MOD('935'!$K555,1000)&gt;100,'Charging rates'!$D$38*$AW555*'935'!$M555,0)</f>
        <v>#VALUE!</v>
      </c>
      <c r="BQ555" s="37" t="e">
        <f>IF(MOD('935'!$K555,100)&gt;10,'Charging rates'!$E$38*$AW555*'935'!$N555,0)</f>
        <v>#VALUE!</v>
      </c>
      <c r="BR555" s="52" t="e">
        <f t="shared" si="150"/>
        <v>#VALUE!</v>
      </c>
      <c r="BS555" s="48" t="e">
        <f>'935'!C555&lt;&gt;"VOID"</f>
        <v>#VALUE!</v>
      </c>
      <c r="BT555" s="33" t="e">
        <f>IF(BS555,(100/'11'!B$17*BD555*((1-'935'!I555)*'Charging rates'!B$51+'Charging rates'!B$63)),0)</f>
        <v>#VALUE!</v>
      </c>
      <c r="BU555" s="33" t="e">
        <f>100/'11'!B$17*BG555*('Charging rates'!B$51+'Charging rates'!B$63)</f>
        <v>#VALUE!</v>
      </c>
      <c r="BV555" s="33" t="e">
        <f>100/'11'!B$17*BE555*('Charging rates'!B$51+'Charging rates'!B$63)</f>
        <v>#VALUE!</v>
      </c>
      <c r="BW555" s="53" t="e">
        <f t="shared" si="151"/>
        <v>#VALUE!</v>
      </c>
      <c r="BX555" s="32" t="e">
        <f>AT555-('935'!T555*(1-'935'!X555/'11'!B$17))</f>
        <v>#VALUE!</v>
      </c>
      <c r="BY555" s="32">
        <f>0-IF(ISNUMBER(I555),INDEX('913'!$I$6:$I$1205,I555),0)-IF(ISNUMBER(J555),INDEX('913'!$I$6:$I$1205,J555),0)-IF(ISNUMBER(K555),INDEX('913'!$I$6:$I$1205,K555),0)-IF(ISNUMBER(L555),INDEX('913'!$I$6:$I$1205,L555),0)-IF(ISNUMBER(M555),INDEX('913'!$I$6:$I$1205,M555),0)-IF(ISNUMBER(N555),INDEX('913'!$I$6:$I$1205,N555),0)-IF(ISNUMBER(O555),INDEX('913'!$I$6:$I$1205,O555),0)-IF(ISNUMBER(P555),INDEX('913'!$I$6:$I$1205,P555),0)</f>
        <v>0</v>
      </c>
      <c r="BZ555" s="37">
        <f>IF(BY555=0,1,MAX(1,SQRT(BY555^2+(IF(ISNUMBER(I555),INDEX('913'!$J$6:$J$1205,I555),0)+IF(ISNUMBER(J555),INDEX('913'!$J$6:$J$1205,J555),0)+IF(ISNUMBER(K555),INDEX('913'!$J$6:$J$1205,K555),0)+IF(ISNUMBER(L555),INDEX('913'!$J$6:$J$1205,L555),0)+IF(ISNUMBER(M555),INDEX('913'!$J$6:$J$1205,M555),0)+IF(ISNUMBER(N555),INDEX('913'!$J$6:$J$1205,N555),0)+IF(ISNUMBER(O555),INDEX('913'!$J$6:$J$1205,O555),0)+IF(ISNUMBER(P555),INDEX('913'!$J$6:$J$1205,P555),0))^2)/BY555))</f>
        <v>1</v>
      </c>
      <c r="CA555" s="33" t="e">
        <f>100*AO555/'11'!B$17</f>
        <v>#VALUE!</v>
      </c>
      <c r="CB555" s="37" t="e">
        <f>100*(AP555*BZ555)/'11'!C$17</f>
        <v>#VALUE!</v>
      </c>
      <c r="CC555" s="37" t="e">
        <f t="shared" si="152"/>
        <v>#VALUE!</v>
      </c>
      <c r="CD555" s="33" t="e">
        <f t="shared" si="153"/>
        <v>#VALUE!</v>
      </c>
      <c r="CE555" s="54" t="e">
        <f>'11'!C$17-'935'!Y555</f>
        <v>#VALUE!</v>
      </c>
      <c r="CF555" s="37" t="e">
        <f>MAX('DNO totals'!B$312+0,MIN('935'!L555+0,'DNO totals'!B$304+0))</f>
        <v>#VALUE!</v>
      </c>
      <c r="CG555" s="37" t="e">
        <f>MAX('DNO totals'!C$312+0,MIN('935'!M555+0,'DNO totals'!C$304+0))</f>
        <v>#VALUE!</v>
      </c>
      <c r="CH555" s="37" t="e">
        <f>MAX('DNO totals'!D$312+0,MIN('935'!N555+0,'DNO totals'!D$304+0))</f>
        <v>#VALUE!</v>
      </c>
      <c r="CI555" s="37" t="e">
        <f>MAX('DNO totals'!E$312+0,MIN('935'!O555+0,'DNO totals'!E$304+0))</f>
        <v>#VALUE!</v>
      </c>
      <c r="CJ555" s="52" t="e">
        <f>MAX('DNO totals'!F$312+0,MIN('935'!P555+0,'DNO totals'!F$304+0))</f>
        <v>#VALUE!</v>
      </c>
      <c r="CK555" s="37" t="e">
        <f>IF('935'!$K555=1000,'Charging rates'!$C$38*$BH555/(1+'DNO totals'!$C$99)*$CF555,0)</f>
        <v>#VALUE!</v>
      </c>
      <c r="CL555" s="37" t="e">
        <f>IF(MOD('935'!$K555,1000)=100,'Charging rates'!$D$38*$BH555/(1+'DNO totals'!$D$99)*$CG555,0)</f>
        <v>#VALUE!</v>
      </c>
      <c r="CM555" s="37" t="e">
        <f>IF(MOD('935'!$K555,100)=10,'Charging rates'!$E$38*$BH555/(1+'DNO totals'!$E$99)*$CH555,0)</f>
        <v>#VALUE!</v>
      </c>
      <c r="CN555" s="37" t="e">
        <f>IF(AND(MOD('935'!$K555,10)&gt;0,MOD('935'!$K555,1000)&gt;1),'Charging rates'!$F$38*$BH555/(1+'DNO totals'!$F$99)*$CI555,0)</f>
        <v>#VALUE!</v>
      </c>
      <c r="CO555" s="37" t="e">
        <f>IF(MOD('935'!$K555,1000)=1,'Charging rates'!$G$38*$BH555/(1+'DNO totals'!$G$99)*$CJ555,0)</f>
        <v>#VALUE!</v>
      </c>
      <c r="CP555" s="52" t="e">
        <f t="shared" si="154"/>
        <v>#VALUE!</v>
      </c>
      <c r="CQ555" s="37" t="e">
        <f>IF('935'!$K555&gt;1000,'Charging rates'!$C$38*$AW555*$CF555,0)</f>
        <v>#VALUE!</v>
      </c>
      <c r="CR555" s="37" t="e">
        <f>IF(MOD('935'!$K555,1000)&gt;100,'Charging rates'!$D$38*$AW555*$CG555,0)</f>
        <v>#VALUE!</v>
      </c>
      <c r="CS555" s="37" t="e">
        <f>IF(MOD('935'!$K555,100)&gt;10,'Charging rates'!$E$38*$AW555*$CH555,0)</f>
        <v>#VALUE!</v>
      </c>
      <c r="CT555" s="52" t="e">
        <f t="shared" si="155"/>
        <v>#VALUE!</v>
      </c>
      <c r="CU555" s="33" t="e">
        <f>100*(AP555*'935'!Q555*BZ555)/'11'!B$17</f>
        <v>#VALUE!</v>
      </c>
      <c r="CV555" s="33" t="e">
        <f>100/'11'!B$17*'Charging rates'!B$10*AW555</f>
        <v>#VALUE!</v>
      </c>
      <c r="CW555" s="33" t="e">
        <f>IF(AT555=0,0,(1-BX555/AT555)*(CA555+IF('935'!Q555=0,0,(CB555*'935'!Q555*('11'!C$17-'935'!Y555)/('11'!B$17-'935'!X555)))))</f>
        <v>#VALUE!</v>
      </c>
      <c r="CX555" s="33" t="e">
        <f t="shared" si="156"/>
        <v>#VALUE!</v>
      </c>
      <c r="CY555" s="49" t="e">
        <f t="shared" si="157"/>
        <v>#VALUE!</v>
      </c>
      <c r="CZ555" s="32" t="e">
        <f>AT555*(Parameters!B$21+AU555)*IF('DNO totals'!B$323&lt;0,1,'935'!S555)</f>
        <v>#VALUE!</v>
      </c>
      <c r="DA555" s="52" t="e">
        <f>IF('DNO totals'!B$323&lt;0,1,'935'!S555)*(Parameters!B$21+AU555)</f>
        <v>#VALUE!</v>
      </c>
      <c r="DB555" s="37" t="e">
        <f>CX555+'Charging rates'!B$106*DA555*100/'11'!B$17</f>
        <v>#VALUE!</v>
      </c>
      <c r="DC555" s="37" t="e">
        <f>DB555+'Charging rates'!B$116*(Parameters!B$21+AU555)*100/'11'!B$17*IF('DNO totals'!B$323&lt;0,1,'935'!S555)</f>
        <v>#VALUE!</v>
      </c>
      <c r="DD555" s="37" t="e">
        <f>'Charging rates'!B$97*(CP555+CT555)*100/'11'!B$17</f>
        <v>#VALUE!</v>
      </c>
      <c r="DE555" s="33" t="e">
        <f>MAX(0-(CB555*AU555*'11'!C$17/'11'!B$17),DC555+DD555)</f>
        <v>#VALUE!</v>
      </c>
      <c r="DF555" s="37" t="e">
        <f>IF(BS555,IF(AU555=0,CC555,MAX(0,MIN(CC555,CC555+(DE555/'935'!Q555*('11'!B$17-'935'!X555)/('11'!C$17-'935'!Y555))))),0)</f>
        <v>#VALUE!</v>
      </c>
      <c r="DG555" s="33" t="e">
        <f t="shared" si="158"/>
        <v>#VALUE!</v>
      </c>
      <c r="DH555" s="53" t="e">
        <f t="shared" si="159"/>
        <v>#VALUE!</v>
      </c>
    </row>
    <row r="556" spans="1:112">
      <c r="A556" s="28">
        <v>456</v>
      </c>
      <c r="B556" s="47" t="e">
        <f>'935'!B556</f>
        <v>#VALUE!</v>
      </c>
      <c r="C556" s="48" t="e">
        <f>OR('935'!E556&lt;&gt;"VOID",'935'!F556&lt;&gt;"VOID",'935'!G556&lt;&gt;"VOID")</f>
        <v>#VALUE!</v>
      </c>
      <c r="D556" s="32" t="e">
        <f>IF('935'!D556="VOID",0,'935'!D556*(1-'935'!X556/'11'!B$17))</f>
        <v>#VALUE!</v>
      </c>
      <c r="E556" s="32" t="e">
        <f>IF('935'!E556="VOID",0,'935'!E556*(1-'935'!X556/'11'!B$17))</f>
        <v>#VALUE!</v>
      </c>
      <c r="F556" s="32" t="e">
        <f>IF('935'!F556="VOID",0,'935'!F556*(1-'935'!X556/'11'!B$17))</f>
        <v>#VALUE!</v>
      </c>
      <c r="G556" s="32" t="e">
        <f>IF('935'!G556="VOID",0,'935'!G556*(1-'935'!X556/'11'!B$17))</f>
        <v>#VALUE!</v>
      </c>
      <c r="H556" s="49" t="e">
        <f t="shared" si="140"/>
        <v>#VALUE!</v>
      </c>
      <c r="I556" s="50" t="e">
        <f>MATCH('935'!J556,'913'!$B$6:$B$1205,0)</f>
        <v>#VALUE!</v>
      </c>
      <c r="J556" s="50" t="e">
        <f>MATCH(INDEX('913'!$D$6:$D$1205,I556),'913'!$B$6:$B$1205,0)</f>
        <v>#VALUE!</v>
      </c>
      <c r="K556" s="50" t="e">
        <f>MATCH(INDEX('913'!$D$6:$D$1205,J556),'913'!$B$6:$B$1205,0)</f>
        <v>#VALUE!</v>
      </c>
      <c r="L556" s="50" t="e">
        <f>MATCH(INDEX('913'!$D$6:$D$1205,K556),'913'!$B$6:$B$1205,0)</f>
        <v>#VALUE!</v>
      </c>
      <c r="M556" s="50" t="e">
        <f>MATCH(INDEX('913'!$D$6:$D$1205,L556),'913'!$B$6:$B$1205,0)</f>
        <v>#VALUE!</v>
      </c>
      <c r="N556" s="50" t="e">
        <f>MATCH(INDEX('913'!$D$6:$D$1205,M556),'913'!$B$6:$B$1205,0)</f>
        <v>#VALUE!</v>
      </c>
      <c r="O556" s="50" t="e">
        <f>MATCH(INDEX('913'!$D$6:$D$1205,N556),'913'!$B$6:$B$1205,0)</f>
        <v>#VALUE!</v>
      </c>
      <c r="P556" s="51" t="e">
        <f>MATCH(INDEX('913'!$D$6:$D$1205,O556),'913'!$B$6:$B$1205,0)</f>
        <v>#VALUE!</v>
      </c>
      <c r="Q556" s="37">
        <f>IF(ISNUMBER(I556),MAX(0,INDEX('913'!$E$6:$E$1205,I556)),0)</f>
        <v>0</v>
      </c>
      <c r="R556" s="37">
        <f>IF(ISNUMBER(J556),MAX(0,INDEX('913'!$E$6:$E$1205,J556)),0)</f>
        <v>0</v>
      </c>
      <c r="S556" s="37">
        <f>IF(ISNUMBER(K556),MAX(0,INDEX('913'!$E$6:$E$1205,K556)),0)</f>
        <v>0</v>
      </c>
      <c r="T556" s="37">
        <f>IF(ISNUMBER(L556),MAX(0,INDEX('913'!$E$6:$E$1205,L556)),0)</f>
        <v>0</v>
      </c>
      <c r="U556" s="37">
        <f>IF(ISNUMBER(M556),MAX(0,INDEX('913'!$E$6:$E$1205,M556)),0)</f>
        <v>0</v>
      </c>
      <c r="V556" s="37">
        <f>IF(ISNUMBER(N556),MAX(0,INDEX('913'!$E$6:$E$1205,N556)),0)</f>
        <v>0</v>
      </c>
      <c r="W556" s="37">
        <f>IF(ISNUMBER(O556),MAX(0,INDEX('913'!$E$6:$E$1205,O556)),0)</f>
        <v>0</v>
      </c>
      <c r="X556" s="52">
        <f>IF(ISNUMBER(P556),MAX(0,INDEX('913'!$E$6:$E$1205,P556)),0)</f>
        <v>0</v>
      </c>
      <c r="Y556" s="37">
        <f>IF(ISNUMBER(I556),MAX(0,INDEX('913'!$F$6:$F$1205,I556)),0)</f>
        <v>0</v>
      </c>
      <c r="Z556" s="37">
        <f>IF(ISNUMBER(J556),MAX(0,INDEX('913'!$F$6:$F$1205,J556)),0)</f>
        <v>0</v>
      </c>
      <c r="AA556" s="37">
        <f>IF(ISNUMBER(K556),MAX(0,INDEX('913'!$F$6:$F$1205,K556)),0)</f>
        <v>0</v>
      </c>
      <c r="AB556" s="37">
        <f>IF(ISNUMBER(L556),MAX(0,INDEX('913'!$F$6:$F$1205,L556)),0)</f>
        <v>0</v>
      </c>
      <c r="AC556" s="37">
        <f>IF(ISNUMBER(M556),MAX(0,INDEX('913'!$F$6:$F$1205,M556)),0)</f>
        <v>0</v>
      </c>
      <c r="AD556" s="37">
        <f>IF(ISNUMBER(N556),MAX(0,INDEX('913'!$F$6:$F$1205,N556)),0)</f>
        <v>0</v>
      </c>
      <c r="AE556" s="37">
        <f>IF(ISNUMBER(O556),MAX(0,INDEX('913'!$F$6:$F$1205,O556)),0)</f>
        <v>0</v>
      </c>
      <c r="AF556" s="37">
        <f>IF(ISNUMBER(P556),MAX(0,INDEX('913'!$F$6:$F$1205,P556)),0)</f>
        <v>0</v>
      </c>
      <c r="AG556" s="32">
        <f>IF(ISNUMBER(I556),SQRT(INDEX('913'!$I$6:$I$1205,I556)^2+INDEX('913'!$J$6:$J$1205,I556)^2),0)</f>
        <v>0</v>
      </c>
      <c r="AH556" s="32">
        <f>IF(ISNUMBER(J556),SQRT(INDEX('913'!$I$6:$I$1205,J556)^2+INDEX('913'!$J$6:$J$1205,J556)^2),0)</f>
        <v>0</v>
      </c>
      <c r="AI556" s="32">
        <f>IF(ISNUMBER(K556),SQRT(INDEX('913'!$I$6:$I$1205,K556)^2+INDEX('913'!$J$6:$J$1205,K556)^2),0)</f>
        <v>0</v>
      </c>
      <c r="AJ556" s="32">
        <f>IF(ISNUMBER(L556),SQRT(INDEX('913'!$I$6:$I$1205,L556)^2+INDEX('913'!$J$6:$J$1205,L556)^2),0)</f>
        <v>0</v>
      </c>
      <c r="AK556" s="32">
        <f>IF(ISNUMBER(M556),SQRT(INDEX('913'!$I$6:$I$1205,M556)^2+INDEX('913'!$J$6:$J$1205,M556)^2),0)</f>
        <v>0</v>
      </c>
      <c r="AL556" s="32">
        <f>IF(ISNUMBER(N556),SQRT(INDEX('913'!$I$6:$I$1205,N556)^2+INDEX('913'!$J$6:$J$1205,N556)^2),0)</f>
        <v>0</v>
      </c>
      <c r="AM556" s="32">
        <f>IF(ISNUMBER(O556),SQRT(INDEX('913'!$I$6:$I$1205,O556)^2+INDEX('913'!$J$6:$J$1205,O556)^2),0)</f>
        <v>0</v>
      </c>
      <c r="AN556" s="49">
        <f>IF(ISNUMBER(P556),SQRT(INDEX('913'!$I$6:$I$1205,P556)^2+INDEX('913'!$J$6:$J$1205,P556)^2),0)</f>
        <v>0</v>
      </c>
      <c r="AO556" s="37">
        <f t="shared" si="141"/>
        <v>0</v>
      </c>
      <c r="AP556" s="37">
        <f t="shared" si="142"/>
        <v>0</v>
      </c>
      <c r="AQ556" s="33" t="e">
        <f>-100*'935'!W556*(AO556+AP556)/'11'!C$17</f>
        <v>#VALUE!</v>
      </c>
      <c r="AR556" s="37" t="e">
        <f t="shared" si="143"/>
        <v>#VALUE!</v>
      </c>
      <c r="AS556" s="52" t="e">
        <f t="shared" si="144"/>
        <v>#VALUE!</v>
      </c>
      <c r="AT556" s="32" t="e">
        <f>IF('935'!C556="VOID",0,('935'!C556*(1-'935'!X556/'11'!B$17)))</f>
        <v>#VALUE!</v>
      </c>
      <c r="AU556" s="52" t="e">
        <f>'935'!Q556*(1-'935'!Y556/'11'!C$17)/(1-'935'!X556/'11'!B$17)</f>
        <v>#VALUE!</v>
      </c>
      <c r="AV556" s="37" t="e">
        <f>INDEX('DNO totals'!$B$57:$G$57,IF('935'!K556,IF(MOD('935'!K556,1000),IF(MOD('935'!K556,100),IF(MOD('935'!K556,10),IF(MOD('935'!K556,1000)=1,6,5),4),3),2),1))</f>
        <v>#VALUE!</v>
      </c>
      <c r="AW556" s="52" t="e">
        <f t="shared" si="145"/>
        <v>#VALUE!</v>
      </c>
      <c r="AX556" s="32" t="e">
        <f>IF('935'!V556="VOID",0,'935'!V556*(1-'935'!X556/'11'!B$17))</f>
        <v>#VALUE!</v>
      </c>
      <c r="AY556" s="33" t="e">
        <f>IF(H556,-100*'Charging rates'!B$10/'11'!B$17*AX556/H556,0)</f>
        <v>#VALUE!</v>
      </c>
      <c r="AZ556" s="33" t="e">
        <f>IF(C556,'DNO totals'!B$41,0)</f>
        <v>#VALUE!</v>
      </c>
      <c r="BA556" s="33" t="e">
        <f t="shared" si="146"/>
        <v>#VALUE!</v>
      </c>
      <c r="BB556" s="33" t="e">
        <f t="shared" si="147"/>
        <v>#VALUE!</v>
      </c>
      <c r="BC556" s="53" t="e">
        <f t="shared" si="148"/>
        <v>#VALUE!</v>
      </c>
      <c r="BD556" s="32" t="e">
        <f>IF(AT556,'935'!H556*AT556/(AT556+D556+H556),0)</f>
        <v>#VALUE!</v>
      </c>
      <c r="BE556" s="32" t="e">
        <f>IF(H556,'935'!H556*H556/(AT556+D556+H556),0)</f>
        <v>#VALUE!</v>
      </c>
      <c r="BF556" s="32" t="e">
        <f>BD556*(1-'935'!X556/'11'!B$17)</f>
        <v>#VALUE!</v>
      </c>
      <c r="BG556" s="49" t="e">
        <f>BE556*(1-'935'!X556/'11'!B$17)</f>
        <v>#VALUE!</v>
      </c>
      <c r="BH556" s="52" t="e">
        <f>AV556*Parameters!B$6</f>
        <v>#VALUE!</v>
      </c>
      <c r="BI556" s="37" t="e">
        <f>IF('935'!$K556=1000,'Charging rates'!$C$38*$BH556/(1+'DNO totals'!$C$99)*'935'!$L556,0)</f>
        <v>#VALUE!</v>
      </c>
      <c r="BJ556" s="37" t="e">
        <f>IF(MOD('935'!$K556,1000)=100,'Charging rates'!$D$38*$BH556/(1+'DNO totals'!$D$99)*'935'!$M556,0)</f>
        <v>#VALUE!</v>
      </c>
      <c r="BK556" s="37" t="e">
        <f>IF(MOD('935'!$K556,100)=10,'Charging rates'!$E$38*$BH556/(1+'DNO totals'!$E$99)*'935'!$N556,0)</f>
        <v>#VALUE!</v>
      </c>
      <c r="BL556" s="37" t="e">
        <f>IF(AND(MOD('935'!$K556,10)&gt;0,MOD('935'!$K556,1000)&gt;1),'Charging rates'!$F$38*$BH556/(1+'DNO totals'!$F$99)*'935'!$O556,0)</f>
        <v>#VALUE!</v>
      </c>
      <c r="BM556" s="37" t="e">
        <f>IF(MOD('935'!$K556,1000)=1,'Charging rates'!$G$38*$BH556/(1+'DNO totals'!$G$99)*'935'!$P556,0)</f>
        <v>#VALUE!</v>
      </c>
      <c r="BN556" s="52" t="e">
        <f t="shared" si="149"/>
        <v>#VALUE!</v>
      </c>
      <c r="BO556" s="37" t="e">
        <f>IF('935'!$K556&gt;1000,'Charging rates'!$C$38*$AW556*'935'!$L556,0)</f>
        <v>#VALUE!</v>
      </c>
      <c r="BP556" s="37" t="e">
        <f>IF(MOD('935'!$K556,1000)&gt;100,'Charging rates'!$D$38*$AW556*'935'!$M556,0)</f>
        <v>#VALUE!</v>
      </c>
      <c r="BQ556" s="37" t="e">
        <f>IF(MOD('935'!$K556,100)&gt;10,'Charging rates'!$E$38*$AW556*'935'!$N556,0)</f>
        <v>#VALUE!</v>
      </c>
      <c r="BR556" s="52" t="e">
        <f t="shared" si="150"/>
        <v>#VALUE!</v>
      </c>
      <c r="BS556" s="48" t="e">
        <f>'935'!C556&lt;&gt;"VOID"</f>
        <v>#VALUE!</v>
      </c>
      <c r="BT556" s="33" t="e">
        <f>IF(BS556,(100/'11'!B$17*BD556*((1-'935'!I556)*'Charging rates'!B$51+'Charging rates'!B$63)),0)</f>
        <v>#VALUE!</v>
      </c>
      <c r="BU556" s="33" t="e">
        <f>100/'11'!B$17*BG556*('Charging rates'!B$51+'Charging rates'!B$63)</f>
        <v>#VALUE!</v>
      </c>
      <c r="BV556" s="33" t="e">
        <f>100/'11'!B$17*BE556*('Charging rates'!B$51+'Charging rates'!B$63)</f>
        <v>#VALUE!</v>
      </c>
      <c r="BW556" s="53" t="e">
        <f t="shared" si="151"/>
        <v>#VALUE!</v>
      </c>
      <c r="BX556" s="32" t="e">
        <f>AT556-('935'!T556*(1-'935'!X556/'11'!B$17))</f>
        <v>#VALUE!</v>
      </c>
      <c r="BY556" s="32">
        <f>0-IF(ISNUMBER(I556),INDEX('913'!$I$6:$I$1205,I556),0)-IF(ISNUMBER(J556),INDEX('913'!$I$6:$I$1205,J556),0)-IF(ISNUMBER(K556),INDEX('913'!$I$6:$I$1205,K556),0)-IF(ISNUMBER(L556),INDEX('913'!$I$6:$I$1205,L556),0)-IF(ISNUMBER(M556),INDEX('913'!$I$6:$I$1205,M556),0)-IF(ISNUMBER(N556),INDEX('913'!$I$6:$I$1205,N556),0)-IF(ISNUMBER(O556),INDEX('913'!$I$6:$I$1205,O556),0)-IF(ISNUMBER(P556),INDEX('913'!$I$6:$I$1205,P556),0)</f>
        <v>0</v>
      </c>
      <c r="BZ556" s="37">
        <f>IF(BY556=0,1,MAX(1,SQRT(BY556^2+(IF(ISNUMBER(I556),INDEX('913'!$J$6:$J$1205,I556),0)+IF(ISNUMBER(J556),INDEX('913'!$J$6:$J$1205,J556),0)+IF(ISNUMBER(K556),INDEX('913'!$J$6:$J$1205,K556),0)+IF(ISNUMBER(L556),INDEX('913'!$J$6:$J$1205,L556),0)+IF(ISNUMBER(M556),INDEX('913'!$J$6:$J$1205,M556),0)+IF(ISNUMBER(N556),INDEX('913'!$J$6:$J$1205,N556),0)+IF(ISNUMBER(O556),INDEX('913'!$J$6:$J$1205,O556),0)+IF(ISNUMBER(P556),INDEX('913'!$J$6:$J$1205,P556),0))^2)/BY556))</f>
        <v>1</v>
      </c>
      <c r="CA556" s="33" t="e">
        <f>100*AO556/'11'!B$17</f>
        <v>#VALUE!</v>
      </c>
      <c r="CB556" s="37" t="e">
        <f>100*(AP556*BZ556)/'11'!C$17</f>
        <v>#VALUE!</v>
      </c>
      <c r="CC556" s="37" t="e">
        <f t="shared" si="152"/>
        <v>#VALUE!</v>
      </c>
      <c r="CD556" s="33" t="e">
        <f t="shared" si="153"/>
        <v>#VALUE!</v>
      </c>
      <c r="CE556" s="54" t="e">
        <f>'11'!C$17-'935'!Y556</f>
        <v>#VALUE!</v>
      </c>
      <c r="CF556" s="37" t="e">
        <f>MAX('DNO totals'!B$312+0,MIN('935'!L556+0,'DNO totals'!B$304+0))</f>
        <v>#VALUE!</v>
      </c>
      <c r="CG556" s="37" t="e">
        <f>MAX('DNO totals'!C$312+0,MIN('935'!M556+0,'DNO totals'!C$304+0))</f>
        <v>#VALUE!</v>
      </c>
      <c r="CH556" s="37" t="e">
        <f>MAX('DNO totals'!D$312+0,MIN('935'!N556+0,'DNO totals'!D$304+0))</f>
        <v>#VALUE!</v>
      </c>
      <c r="CI556" s="37" t="e">
        <f>MAX('DNO totals'!E$312+0,MIN('935'!O556+0,'DNO totals'!E$304+0))</f>
        <v>#VALUE!</v>
      </c>
      <c r="CJ556" s="52" t="e">
        <f>MAX('DNO totals'!F$312+0,MIN('935'!P556+0,'DNO totals'!F$304+0))</f>
        <v>#VALUE!</v>
      </c>
      <c r="CK556" s="37" t="e">
        <f>IF('935'!$K556=1000,'Charging rates'!$C$38*$BH556/(1+'DNO totals'!$C$99)*$CF556,0)</f>
        <v>#VALUE!</v>
      </c>
      <c r="CL556" s="37" t="e">
        <f>IF(MOD('935'!$K556,1000)=100,'Charging rates'!$D$38*$BH556/(1+'DNO totals'!$D$99)*$CG556,0)</f>
        <v>#VALUE!</v>
      </c>
      <c r="CM556" s="37" t="e">
        <f>IF(MOD('935'!$K556,100)=10,'Charging rates'!$E$38*$BH556/(1+'DNO totals'!$E$99)*$CH556,0)</f>
        <v>#VALUE!</v>
      </c>
      <c r="CN556" s="37" t="e">
        <f>IF(AND(MOD('935'!$K556,10)&gt;0,MOD('935'!$K556,1000)&gt;1),'Charging rates'!$F$38*$BH556/(1+'DNO totals'!$F$99)*$CI556,0)</f>
        <v>#VALUE!</v>
      </c>
      <c r="CO556" s="37" t="e">
        <f>IF(MOD('935'!$K556,1000)=1,'Charging rates'!$G$38*$BH556/(1+'DNO totals'!$G$99)*$CJ556,0)</f>
        <v>#VALUE!</v>
      </c>
      <c r="CP556" s="52" t="e">
        <f t="shared" si="154"/>
        <v>#VALUE!</v>
      </c>
      <c r="CQ556" s="37" t="e">
        <f>IF('935'!$K556&gt;1000,'Charging rates'!$C$38*$AW556*$CF556,0)</f>
        <v>#VALUE!</v>
      </c>
      <c r="CR556" s="37" t="e">
        <f>IF(MOD('935'!$K556,1000)&gt;100,'Charging rates'!$D$38*$AW556*$CG556,0)</f>
        <v>#VALUE!</v>
      </c>
      <c r="CS556" s="37" t="e">
        <f>IF(MOD('935'!$K556,100)&gt;10,'Charging rates'!$E$38*$AW556*$CH556,0)</f>
        <v>#VALUE!</v>
      </c>
      <c r="CT556" s="52" t="e">
        <f t="shared" si="155"/>
        <v>#VALUE!</v>
      </c>
      <c r="CU556" s="33" t="e">
        <f>100*(AP556*'935'!Q556*BZ556)/'11'!B$17</f>
        <v>#VALUE!</v>
      </c>
      <c r="CV556" s="33" t="e">
        <f>100/'11'!B$17*'Charging rates'!B$10*AW556</f>
        <v>#VALUE!</v>
      </c>
      <c r="CW556" s="33" t="e">
        <f>IF(AT556=0,0,(1-BX556/AT556)*(CA556+IF('935'!Q556=0,0,(CB556*'935'!Q556*('11'!C$17-'935'!Y556)/('11'!B$17-'935'!X556)))))</f>
        <v>#VALUE!</v>
      </c>
      <c r="CX556" s="33" t="e">
        <f t="shared" si="156"/>
        <v>#VALUE!</v>
      </c>
      <c r="CY556" s="49" t="e">
        <f t="shared" si="157"/>
        <v>#VALUE!</v>
      </c>
      <c r="CZ556" s="32" t="e">
        <f>AT556*(Parameters!B$21+AU556)*IF('DNO totals'!B$323&lt;0,1,'935'!S556)</f>
        <v>#VALUE!</v>
      </c>
      <c r="DA556" s="52" t="e">
        <f>IF('DNO totals'!B$323&lt;0,1,'935'!S556)*(Parameters!B$21+AU556)</f>
        <v>#VALUE!</v>
      </c>
      <c r="DB556" s="37" t="e">
        <f>CX556+'Charging rates'!B$106*DA556*100/'11'!B$17</f>
        <v>#VALUE!</v>
      </c>
      <c r="DC556" s="37" t="e">
        <f>DB556+'Charging rates'!B$116*(Parameters!B$21+AU556)*100/'11'!B$17*IF('DNO totals'!B$323&lt;0,1,'935'!S556)</f>
        <v>#VALUE!</v>
      </c>
      <c r="DD556" s="37" t="e">
        <f>'Charging rates'!B$97*(CP556+CT556)*100/'11'!B$17</f>
        <v>#VALUE!</v>
      </c>
      <c r="DE556" s="33" t="e">
        <f>MAX(0-(CB556*AU556*'11'!C$17/'11'!B$17),DC556+DD556)</f>
        <v>#VALUE!</v>
      </c>
      <c r="DF556" s="37" t="e">
        <f>IF(BS556,IF(AU556=0,CC556,MAX(0,MIN(CC556,CC556+(DE556/'935'!Q556*('11'!B$17-'935'!X556)/('11'!C$17-'935'!Y556))))),0)</f>
        <v>#VALUE!</v>
      </c>
      <c r="DG556" s="33" t="e">
        <f t="shared" si="158"/>
        <v>#VALUE!</v>
      </c>
      <c r="DH556" s="53" t="e">
        <f t="shared" si="159"/>
        <v>#VALUE!</v>
      </c>
    </row>
    <row r="557" spans="1:112">
      <c r="A557" s="28">
        <v>457</v>
      </c>
      <c r="B557" s="47" t="e">
        <f>'935'!B557</f>
        <v>#VALUE!</v>
      </c>
      <c r="C557" s="48" t="e">
        <f>OR('935'!E557&lt;&gt;"VOID",'935'!F557&lt;&gt;"VOID",'935'!G557&lt;&gt;"VOID")</f>
        <v>#VALUE!</v>
      </c>
      <c r="D557" s="32" t="e">
        <f>IF('935'!D557="VOID",0,'935'!D557*(1-'935'!X557/'11'!B$17))</f>
        <v>#VALUE!</v>
      </c>
      <c r="E557" s="32" t="e">
        <f>IF('935'!E557="VOID",0,'935'!E557*(1-'935'!X557/'11'!B$17))</f>
        <v>#VALUE!</v>
      </c>
      <c r="F557" s="32" t="e">
        <f>IF('935'!F557="VOID",0,'935'!F557*(1-'935'!X557/'11'!B$17))</f>
        <v>#VALUE!</v>
      </c>
      <c r="G557" s="32" t="e">
        <f>IF('935'!G557="VOID",0,'935'!G557*(1-'935'!X557/'11'!B$17))</f>
        <v>#VALUE!</v>
      </c>
      <c r="H557" s="49" t="e">
        <f t="shared" si="140"/>
        <v>#VALUE!</v>
      </c>
      <c r="I557" s="50" t="e">
        <f>MATCH('935'!J557,'913'!$B$6:$B$1205,0)</f>
        <v>#VALUE!</v>
      </c>
      <c r="J557" s="50" t="e">
        <f>MATCH(INDEX('913'!$D$6:$D$1205,I557),'913'!$B$6:$B$1205,0)</f>
        <v>#VALUE!</v>
      </c>
      <c r="K557" s="50" t="e">
        <f>MATCH(INDEX('913'!$D$6:$D$1205,J557),'913'!$B$6:$B$1205,0)</f>
        <v>#VALUE!</v>
      </c>
      <c r="L557" s="50" t="e">
        <f>MATCH(INDEX('913'!$D$6:$D$1205,K557),'913'!$B$6:$B$1205,0)</f>
        <v>#VALUE!</v>
      </c>
      <c r="M557" s="50" t="e">
        <f>MATCH(INDEX('913'!$D$6:$D$1205,L557),'913'!$B$6:$B$1205,0)</f>
        <v>#VALUE!</v>
      </c>
      <c r="N557" s="50" t="e">
        <f>MATCH(INDEX('913'!$D$6:$D$1205,M557),'913'!$B$6:$B$1205,0)</f>
        <v>#VALUE!</v>
      </c>
      <c r="O557" s="50" t="e">
        <f>MATCH(INDEX('913'!$D$6:$D$1205,N557),'913'!$B$6:$B$1205,0)</f>
        <v>#VALUE!</v>
      </c>
      <c r="P557" s="51" t="e">
        <f>MATCH(INDEX('913'!$D$6:$D$1205,O557),'913'!$B$6:$B$1205,0)</f>
        <v>#VALUE!</v>
      </c>
      <c r="Q557" s="37">
        <f>IF(ISNUMBER(I557),MAX(0,INDEX('913'!$E$6:$E$1205,I557)),0)</f>
        <v>0</v>
      </c>
      <c r="R557" s="37">
        <f>IF(ISNUMBER(J557),MAX(0,INDEX('913'!$E$6:$E$1205,J557)),0)</f>
        <v>0</v>
      </c>
      <c r="S557" s="37">
        <f>IF(ISNUMBER(K557),MAX(0,INDEX('913'!$E$6:$E$1205,K557)),0)</f>
        <v>0</v>
      </c>
      <c r="T557" s="37">
        <f>IF(ISNUMBER(L557),MAX(0,INDEX('913'!$E$6:$E$1205,L557)),0)</f>
        <v>0</v>
      </c>
      <c r="U557" s="37">
        <f>IF(ISNUMBER(M557),MAX(0,INDEX('913'!$E$6:$E$1205,M557)),0)</f>
        <v>0</v>
      </c>
      <c r="V557" s="37">
        <f>IF(ISNUMBER(N557),MAX(0,INDEX('913'!$E$6:$E$1205,N557)),0)</f>
        <v>0</v>
      </c>
      <c r="W557" s="37">
        <f>IF(ISNUMBER(O557),MAX(0,INDEX('913'!$E$6:$E$1205,O557)),0)</f>
        <v>0</v>
      </c>
      <c r="X557" s="52">
        <f>IF(ISNUMBER(P557),MAX(0,INDEX('913'!$E$6:$E$1205,P557)),0)</f>
        <v>0</v>
      </c>
      <c r="Y557" s="37">
        <f>IF(ISNUMBER(I557),MAX(0,INDEX('913'!$F$6:$F$1205,I557)),0)</f>
        <v>0</v>
      </c>
      <c r="Z557" s="37">
        <f>IF(ISNUMBER(J557),MAX(0,INDEX('913'!$F$6:$F$1205,J557)),0)</f>
        <v>0</v>
      </c>
      <c r="AA557" s="37">
        <f>IF(ISNUMBER(K557),MAX(0,INDEX('913'!$F$6:$F$1205,K557)),0)</f>
        <v>0</v>
      </c>
      <c r="AB557" s="37">
        <f>IF(ISNUMBER(L557),MAX(0,INDEX('913'!$F$6:$F$1205,L557)),0)</f>
        <v>0</v>
      </c>
      <c r="AC557" s="37">
        <f>IF(ISNUMBER(M557),MAX(0,INDEX('913'!$F$6:$F$1205,M557)),0)</f>
        <v>0</v>
      </c>
      <c r="AD557" s="37">
        <f>IF(ISNUMBER(N557),MAX(0,INDEX('913'!$F$6:$F$1205,N557)),0)</f>
        <v>0</v>
      </c>
      <c r="AE557" s="37">
        <f>IF(ISNUMBER(O557),MAX(0,INDEX('913'!$F$6:$F$1205,O557)),0)</f>
        <v>0</v>
      </c>
      <c r="AF557" s="37">
        <f>IF(ISNUMBER(P557),MAX(0,INDEX('913'!$F$6:$F$1205,P557)),0)</f>
        <v>0</v>
      </c>
      <c r="AG557" s="32">
        <f>IF(ISNUMBER(I557),SQRT(INDEX('913'!$I$6:$I$1205,I557)^2+INDEX('913'!$J$6:$J$1205,I557)^2),0)</f>
        <v>0</v>
      </c>
      <c r="AH557" s="32">
        <f>IF(ISNUMBER(J557),SQRT(INDEX('913'!$I$6:$I$1205,J557)^2+INDEX('913'!$J$6:$J$1205,J557)^2),0)</f>
        <v>0</v>
      </c>
      <c r="AI557" s="32">
        <f>IF(ISNUMBER(K557),SQRT(INDEX('913'!$I$6:$I$1205,K557)^2+INDEX('913'!$J$6:$J$1205,K557)^2),0)</f>
        <v>0</v>
      </c>
      <c r="AJ557" s="32">
        <f>IF(ISNUMBER(L557),SQRT(INDEX('913'!$I$6:$I$1205,L557)^2+INDEX('913'!$J$6:$J$1205,L557)^2),0)</f>
        <v>0</v>
      </c>
      <c r="AK557" s="32">
        <f>IF(ISNUMBER(M557),SQRT(INDEX('913'!$I$6:$I$1205,M557)^2+INDEX('913'!$J$6:$J$1205,M557)^2),0)</f>
        <v>0</v>
      </c>
      <c r="AL557" s="32">
        <f>IF(ISNUMBER(N557),SQRT(INDEX('913'!$I$6:$I$1205,N557)^2+INDEX('913'!$J$6:$J$1205,N557)^2),0)</f>
        <v>0</v>
      </c>
      <c r="AM557" s="32">
        <f>IF(ISNUMBER(O557),SQRT(INDEX('913'!$I$6:$I$1205,O557)^2+INDEX('913'!$J$6:$J$1205,O557)^2),0)</f>
        <v>0</v>
      </c>
      <c r="AN557" s="49">
        <f>IF(ISNUMBER(P557),SQRT(INDEX('913'!$I$6:$I$1205,P557)^2+INDEX('913'!$J$6:$J$1205,P557)^2),0)</f>
        <v>0</v>
      </c>
      <c r="AO557" s="37">
        <f t="shared" si="141"/>
        <v>0</v>
      </c>
      <c r="AP557" s="37">
        <f t="shared" si="142"/>
        <v>0</v>
      </c>
      <c r="AQ557" s="33" t="e">
        <f>-100*'935'!W557*(AO557+AP557)/'11'!C$17</f>
        <v>#VALUE!</v>
      </c>
      <c r="AR557" s="37" t="e">
        <f t="shared" si="143"/>
        <v>#VALUE!</v>
      </c>
      <c r="AS557" s="52" t="e">
        <f t="shared" si="144"/>
        <v>#VALUE!</v>
      </c>
      <c r="AT557" s="32" t="e">
        <f>IF('935'!C557="VOID",0,('935'!C557*(1-'935'!X557/'11'!B$17)))</f>
        <v>#VALUE!</v>
      </c>
      <c r="AU557" s="52" t="e">
        <f>'935'!Q557*(1-'935'!Y557/'11'!C$17)/(1-'935'!X557/'11'!B$17)</f>
        <v>#VALUE!</v>
      </c>
      <c r="AV557" s="37" t="e">
        <f>INDEX('DNO totals'!$B$57:$G$57,IF('935'!K557,IF(MOD('935'!K557,1000),IF(MOD('935'!K557,100),IF(MOD('935'!K557,10),IF(MOD('935'!K557,1000)=1,6,5),4),3),2),1))</f>
        <v>#VALUE!</v>
      </c>
      <c r="AW557" s="52" t="e">
        <f t="shared" si="145"/>
        <v>#VALUE!</v>
      </c>
      <c r="AX557" s="32" t="e">
        <f>IF('935'!V557="VOID",0,'935'!V557*(1-'935'!X557/'11'!B$17))</f>
        <v>#VALUE!</v>
      </c>
      <c r="AY557" s="33" t="e">
        <f>IF(H557,-100*'Charging rates'!B$10/'11'!B$17*AX557/H557,0)</f>
        <v>#VALUE!</v>
      </c>
      <c r="AZ557" s="33" t="e">
        <f>IF(C557,'DNO totals'!B$41,0)</f>
        <v>#VALUE!</v>
      </c>
      <c r="BA557" s="33" t="e">
        <f t="shared" si="146"/>
        <v>#VALUE!</v>
      </c>
      <c r="BB557" s="33" t="e">
        <f t="shared" si="147"/>
        <v>#VALUE!</v>
      </c>
      <c r="BC557" s="53" t="e">
        <f t="shared" si="148"/>
        <v>#VALUE!</v>
      </c>
      <c r="BD557" s="32" t="e">
        <f>IF(AT557,'935'!H557*AT557/(AT557+D557+H557),0)</f>
        <v>#VALUE!</v>
      </c>
      <c r="BE557" s="32" t="e">
        <f>IF(H557,'935'!H557*H557/(AT557+D557+H557),0)</f>
        <v>#VALUE!</v>
      </c>
      <c r="BF557" s="32" t="e">
        <f>BD557*(1-'935'!X557/'11'!B$17)</f>
        <v>#VALUE!</v>
      </c>
      <c r="BG557" s="49" t="e">
        <f>BE557*(1-'935'!X557/'11'!B$17)</f>
        <v>#VALUE!</v>
      </c>
      <c r="BH557" s="52" t="e">
        <f>AV557*Parameters!B$6</f>
        <v>#VALUE!</v>
      </c>
      <c r="BI557" s="37" t="e">
        <f>IF('935'!$K557=1000,'Charging rates'!$C$38*$BH557/(1+'DNO totals'!$C$99)*'935'!$L557,0)</f>
        <v>#VALUE!</v>
      </c>
      <c r="BJ557" s="37" t="e">
        <f>IF(MOD('935'!$K557,1000)=100,'Charging rates'!$D$38*$BH557/(1+'DNO totals'!$D$99)*'935'!$M557,0)</f>
        <v>#VALUE!</v>
      </c>
      <c r="BK557" s="37" t="e">
        <f>IF(MOD('935'!$K557,100)=10,'Charging rates'!$E$38*$BH557/(1+'DNO totals'!$E$99)*'935'!$N557,0)</f>
        <v>#VALUE!</v>
      </c>
      <c r="BL557" s="37" t="e">
        <f>IF(AND(MOD('935'!$K557,10)&gt;0,MOD('935'!$K557,1000)&gt;1),'Charging rates'!$F$38*$BH557/(1+'DNO totals'!$F$99)*'935'!$O557,0)</f>
        <v>#VALUE!</v>
      </c>
      <c r="BM557" s="37" t="e">
        <f>IF(MOD('935'!$K557,1000)=1,'Charging rates'!$G$38*$BH557/(1+'DNO totals'!$G$99)*'935'!$P557,0)</f>
        <v>#VALUE!</v>
      </c>
      <c r="BN557" s="52" t="e">
        <f t="shared" si="149"/>
        <v>#VALUE!</v>
      </c>
      <c r="BO557" s="37" t="e">
        <f>IF('935'!$K557&gt;1000,'Charging rates'!$C$38*$AW557*'935'!$L557,0)</f>
        <v>#VALUE!</v>
      </c>
      <c r="BP557" s="37" t="e">
        <f>IF(MOD('935'!$K557,1000)&gt;100,'Charging rates'!$D$38*$AW557*'935'!$M557,0)</f>
        <v>#VALUE!</v>
      </c>
      <c r="BQ557" s="37" t="e">
        <f>IF(MOD('935'!$K557,100)&gt;10,'Charging rates'!$E$38*$AW557*'935'!$N557,0)</f>
        <v>#VALUE!</v>
      </c>
      <c r="BR557" s="52" t="e">
        <f t="shared" si="150"/>
        <v>#VALUE!</v>
      </c>
      <c r="BS557" s="48" t="e">
        <f>'935'!C557&lt;&gt;"VOID"</f>
        <v>#VALUE!</v>
      </c>
      <c r="BT557" s="33" t="e">
        <f>IF(BS557,(100/'11'!B$17*BD557*((1-'935'!I557)*'Charging rates'!B$51+'Charging rates'!B$63)),0)</f>
        <v>#VALUE!</v>
      </c>
      <c r="BU557" s="33" t="e">
        <f>100/'11'!B$17*BG557*('Charging rates'!B$51+'Charging rates'!B$63)</f>
        <v>#VALUE!</v>
      </c>
      <c r="BV557" s="33" t="e">
        <f>100/'11'!B$17*BE557*('Charging rates'!B$51+'Charging rates'!B$63)</f>
        <v>#VALUE!</v>
      </c>
      <c r="BW557" s="53" t="e">
        <f t="shared" si="151"/>
        <v>#VALUE!</v>
      </c>
      <c r="BX557" s="32" t="e">
        <f>AT557-('935'!T557*(1-'935'!X557/'11'!B$17))</f>
        <v>#VALUE!</v>
      </c>
      <c r="BY557" s="32">
        <f>0-IF(ISNUMBER(I557),INDEX('913'!$I$6:$I$1205,I557),0)-IF(ISNUMBER(J557),INDEX('913'!$I$6:$I$1205,J557),0)-IF(ISNUMBER(K557),INDEX('913'!$I$6:$I$1205,K557),0)-IF(ISNUMBER(L557),INDEX('913'!$I$6:$I$1205,L557),0)-IF(ISNUMBER(M557),INDEX('913'!$I$6:$I$1205,M557),0)-IF(ISNUMBER(N557),INDEX('913'!$I$6:$I$1205,N557),0)-IF(ISNUMBER(O557),INDEX('913'!$I$6:$I$1205,O557),0)-IF(ISNUMBER(P557),INDEX('913'!$I$6:$I$1205,P557),0)</f>
        <v>0</v>
      </c>
      <c r="BZ557" s="37">
        <f>IF(BY557=0,1,MAX(1,SQRT(BY557^2+(IF(ISNUMBER(I557),INDEX('913'!$J$6:$J$1205,I557),0)+IF(ISNUMBER(J557),INDEX('913'!$J$6:$J$1205,J557),0)+IF(ISNUMBER(K557),INDEX('913'!$J$6:$J$1205,K557),0)+IF(ISNUMBER(L557),INDEX('913'!$J$6:$J$1205,L557),0)+IF(ISNUMBER(M557),INDEX('913'!$J$6:$J$1205,M557),0)+IF(ISNUMBER(N557),INDEX('913'!$J$6:$J$1205,N557),0)+IF(ISNUMBER(O557),INDEX('913'!$J$6:$J$1205,O557),0)+IF(ISNUMBER(P557),INDEX('913'!$J$6:$J$1205,P557),0))^2)/BY557))</f>
        <v>1</v>
      </c>
      <c r="CA557" s="33" t="e">
        <f>100*AO557/'11'!B$17</f>
        <v>#VALUE!</v>
      </c>
      <c r="CB557" s="37" t="e">
        <f>100*(AP557*BZ557)/'11'!C$17</f>
        <v>#VALUE!</v>
      </c>
      <c r="CC557" s="37" t="e">
        <f t="shared" si="152"/>
        <v>#VALUE!</v>
      </c>
      <c r="CD557" s="33" t="e">
        <f t="shared" si="153"/>
        <v>#VALUE!</v>
      </c>
      <c r="CE557" s="54" t="e">
        <f>'11'!C$17-'935'!Y557</f>
        <v>#VALUE!</v>
      </c>
      <c r="CF557" s="37" t="e">
        <f>MAX('DNO totals'!B$312+0,MIN('935'!L557+0,'DNO totals'!B$304+0))</f>
        <v>#VALUE!</v>
      </c>
      <c r="CG557" s="37" t="e">
        <f>MAX('DNO totals'!C$312+0,MIN('935'!M557+0,'DNO totals'!C$304+0))</f>
        <v>#VALUE!</v>
      </c>
      <c r="CH557" s="37" t="e">
        <f>MAX('DNO totals'!D$312+0,MIN('935'!N557+0,'DNO totals'!D$304+0))</f>
        <v>#VALUE!</v>
      </c>
      <c r="CI557" s="37" t="e">
        <f>MAX('DNO totals'!E$312+0,MIN('935'!O557+0,'DNO totals'!E$304+0))</f>
        <v>#VALUE!</v>
      </c>
      <c r="CJ557" s="52" t="e">
        <f>MAX('DNO totals'!F$312+0,MIN('935'!P557+0,'DNO totals'!F$304+0))</f>
        <v>#VALUE!</v>
      </c>
      <c r="CK557" s="37" t="e">
        <f>IF('935'!$K557=1000,'Charging rates'!$C$38*$BH557/(1+'DNO totals'!$C$99)*$CF557,0)</f>
        <v>#VALUE!</v>
      </c>
      <c r="CL557" s="37" t="e">
        <f>IF(MOD('935'!$K557,1000)=100,'Charging rates'!$D$38*$BH557/(1+'DNO totals'!$D$99)*$CG557,0)</f>
        <v>#VALUE!</v>
      </c>
      <c r="CM557" s="37" t="e">
        <f>IF(MOD('935'!$K557,100)=10,'Charging rates'!$E$38*$BH557/(1+'DNO totals'!$E$99)*$CH557,0)</f>
        <v>#VALUE!</v>
      </c>
      <c r="CN557" s="37" t="e">
        <f>IF(AND(MOD('935'!$K557,10)&gt;0,MOD('935'!$K557,1000)&gt;1),'Charging rates'!$F$38*$BH557/(1+'DNO totals'!$F$99)*$CI557,0)</f>
        <v>#VALUE!</v>
      </c>
      <c r="CO557" s="37" t="e">
        <f>IF(MOD('935'!$K557,1000)=1,'Charging rates'!$G$38*$BH557/(1+'DNO totals'!$G$99)*$CJ557,0)</f>
        <v>#VALUE!</v>
      </c>
      <c r="CP557" s="52" t="e">
        <f t="shared" si="154"/>
        <v>#VALUE!</v>
      </c>
      <c r="CQ557" s="37" t="e">
        <f>IF('935'!$K557&gt;1000,'Charging rates'!$C$38*$AW557*$CF557,0)</f>
        <v>#VALUE!</v>
      </c>
      <c r="CR557" s="37" t="e">
        <f>IF(MOD('935'!$K557,1000)&gt;100,'Charging rates'!$D$38*$AW557*$CG557,0)</f>
        <v>#VALUE!</v>
      </c>
      <c r="CS557" s="37" t="e">
        <f>IF(MOD('935'!$K557,100)&gt;10,'Charging rates'!$E$38*$AW557*$CH557,0)</f>
        <v>#VALUE!</v>
      </c>
      <c r="CT557" s="52" t="e">
        <f t="shared" si="155"/>
        <v>#VALUE!</v>
      </c>
      <c r="CU557" s="33" t="e">
        <f>100*(AP557*'935'!Q557*BZ557)/'11'!B$17</f>
        <v>#VALUE!</v>
      </c>
      <c r="CV557" s="33" t="e">
        <f>100/'11'!B$17*'Charging rates'!B$10*AW557</f>
        <v>#VALUE!</v>
      </c>
      <c r="CW557" s="33" t="e">
        <f>IF(AT557=0,0,(1-BX557/AT557)*(CA557+IF('935'!Q557=0,0,(CB557*'935'!Q557*('11'!C$17-'935'!Y557)/('11'!B$17-'935'!X557)))))</f>
        <v>#VALUE!</v>
      </c>
      <c r="CX557" s="33" t="e">
        <f t="shared" si="156"/>
        <v>#VALUE!</v>
      </c>
      <c r="CY557" s="49" t="e">
        <f t="shared" si="157"/>
        <v>#VALUE!</v>
      </c>
      <c r="CZ557" s="32" t="e">
        <f>AT557*(Parameters!B$21+AU557)*IF('DNO totals'!B$323&lt;0,1,'935'!S557)</f>
        <v>#VALUE!</v>
      </c>
      <c r="DA557" s="52" t="e">
        <f>IF('DNO totals'!B$323&lt;0,1,'935'!S557)*(Parameters!B$21+AU557)</f>
        <v>#VALUE!</v>
      </c>
      <c r="DB557" s="37" t="e">
        <f>CX557+'Charging rates'!B$106*DA557*100/'11'!B$17</f>
        <v>#VALUE!</v>
      </c>
      <c r="DC557" s="37" t="e">
        <f>DB557+'Charging rates'!B$116*(Parameters!B$21+AU557)*100/'11'!B$17*IF('DNO totals'!B$323&lt;0,1,'935'!S557)</f>
        <v>#VALUE!</v>
      </c>
      <c r="DD557" s="37" t="e">
        <f>'Charging rates'!B$97*(CP557+CT557)*100/'11'!B$17</f>
        <v>#VALUE!</v>
      </c>
      <c r="DE557" s="33" t="e">
        <f>MAX(0-(CB557*AU557*'11'!C$17/'11'!B$17),DC557+DD557)</f>
        <v>#VALUE!</v>
      </c>
      <c r="DF557" s="37" t="e">
        <f>IF(BS557,IF(AU557=0,CC557,MAX(0,MIN(CC557,CC557+(DE557/'935'!Q557*('11'!B$17-'935'!X557)/('11'!C$17-'935'!Y557))))),0)</f>
        <v>#VALUE!</v>
      </c>
      <c r="DG557" s="33" t="e">
        <f t="shared" si="158"/>
        <v>#VALUE!</v>
      </c>
      <c r="DH557" s="53" t="e">
        <f t="shared" si="159"/>
        <v>#VALUE!</v>
      </c>
    </row>
    <row r="558" spans="1:112">
      <c r="A558" s="28">
        <v>458</v>
      </c>
      <c r="B558" s="47" t="e">
        <f>'935'!B558</f>
        <v>#VALUE!</v>
      </c>
      <c r="C558" s="48" t="e">
        <f>OR('935'!E558&lt;&gt;"VOID",'935'!F558&lt;&gt;"VOID",'935'!G558&lt;&gt;"VOID")</f>
        <v>#VALUE!</v>
      </c>
      <c r="D558" s="32" t="e">
        <f>IF('935'!D558="VOID",0,'935'!D558*(1-'935'!X558/'11'!B$17))</f>
        <v>#VALUE!</v>
      </c>
      <c r="E558" s="32" t="e">
        <f>IF('935'!E558="VOID",0,'935'!E558*(1-'935'!X558/'11'!B$17))</f>
        <v>#VALUE!</v>
      </c>
      <c r="F558" s="32" t="e">
        <f>IF('935'!F558="VOID",0,'935'!F558*(1-'935'!X558/'11'!B$17))</f>
        <v>#VALUE!</v>
      </c>
      <c r="G558" s="32" t="e">
        <f>IF('935'!G558="VOID",0,'935'!G558*(1-'935'!X558/'11'!B$17))</f>
        <v>#VALUE!</v>
      </c>
      <c r="H558" s="49" t="e">
        <f t="shared" si="140"/>
        <v>#VALUE!</v>
      </c>
      <c r="I558" s="50" t="e">
        <f>MATCH('935'!J558,'913'!$B$6:$B$1205,0)</f>
        <v>#VALUE!</v>
      </c>
      <c r="J558" s="50" t="e">
        <f>MATCH(INDEX('913'!$D$6:$D$1205,I558),'913'!$B$6:$B$1205,0)</f>
        <v>#VALUE!</v>
      </c>
      <c r="K558" s="50" t="e">
        <f>MATCH(INDEX('913'!$D$6:$D$1205,J558),'913'!$B$6:$B$1205,0)</f>
        <v>#VALUE!</v>
      </c>
      <c r="L558" s="50" t="e">
        <f>MATCH(INDEX('913'!$D$6:$D$1205,K558),'913'!$B$6:$B$1205,0)</f>
        <v>#VALUE!</v>
      </c>
      <c r="M558" s="50" t="e">
        <f>MATCH(INDEX('913'!$D$6:$D$1205,L558),'913'!$B$6:$B$1205,0)</f>
        <v>#VALUE!</v>
      </c>
      <c r="N558" s="50" t="e">
        <f>MATCH(INDEX('913'!$D$6:$D$1205,M558),'913'!$B$6:$B$1205,0)</f>
        <v>#VALUE!</v>
      </c>
      <c r="O558" s="50" t="e">
        <f>MATCH(INDEX('913'!$D$6:$D$1205,N558),'913'!$B$6:$B$1205,0)</f>
        <v>#VALUE!</v>
      </c>
      <c r="P558" s="51" t="e">
        <f>MATCH(INDEX('913'!$D$6:$D$1205,O558),'913'!$B$6:$B$1205,0)</f>
        <v>#VALUE!</v>
      </c>
      <c r="Q558" s="37">
        <f>IF(ISNUMBER(I558),MAX(0,INDEX('913'!$E$6:$E$1205,I558)),0)</f>
        <v>0</v>
      </c>
      <c r="R558" s="37">
        <f>IF(ISNUMBER(J558),MAX(0,INDEX('913'!$E$6:$E$1205,J558)),0)</f>
        <v>0</v>
      </c>
      <c r="S558" s="37">
        <f>IF(ISNUMBER(K558),MAX(0,INDEX('913'!$E$6:$E$1205,K558)),0)</f>
        <v>0</v>
      </c>
      <c r="T558" s="37">
        <f>IF(ISNUMBER(L558),MAX(0,INDEX('913'!$E$6:$E$1205,L558)),0)</f>
        <v>0</v>
      </c>
      <c r="U558" s="37">
        <f>IF(ISNUMBER(M558),MAX(0,INDEX('913'!$E$6:$E$1205,M558)),0)</f>
        <v>0</v>
      </c>
      <c r="V558" s="37">
        <f>IF(ISNUMBER(N558),MAX(0,INDEX('913'!$E$6:$E$1205,N558)),0)</f>
        <v>0</v>
      </c>
      <c r="W558" s="37">
        <f>IF(ISNUMBER(O558),MAX(0,INDEX('913'!$E$6:$E$1205,O558)),0)</f>
        <v>0</v>
      </c>
      <c r="X558" s="52">
        <f>IF(ISNUMBER(P558),MAX(0,INDEX('913'!$E$6:$E$1205,P558)),0)</f>
        <v>0</v>
      </c>
      <c r="Y558" s="37">
        <f>IF(ISNUMBER(I558),MAX(0,INDEX('913'!$F$6:$F$1205,I558)),0)</f>
        <v>0</v>
      </c>
      <c r="Z558" s="37">
        <f>IF(ISNUMBER(J558),MAX(0,INDEX('913'!$F$6:$F$1205,J558)),0)</f>
        <v>0</v>
      </c>
      <c r="AA558" s="37">
        <f>IF(ISNUMBER(K558),MAX(0,INDEX('913'!$F$6:$F$1205,K558)),0)</f>
        <v>0</v>
      </c>
      <c r="AB558" s="37">
        <f>IF(ISNUMBER(L558),MAX(0,INDEX('913'!$F$6:$F$1205,L558)),0)</f>
        <v>0</v>
      </c>
      <c r="AC558" s="37">
        <f>IF(ISNUMBER(M558),MAX(0,INDEX('913'!$F$6:$F$1205,M558)),0)</f>
        <v>0</v>
      </c>
      <c r="AD558" s="37">
        <f>IF(ISNUMBER(N558),MAX(0,INDEX('913'!$F$6:$F$1205,N558)),0)</f>
        <v>0</v>
      </c>
      <c r="AE558" s="37">
        <f>IF(ISNUMBER(O558),MAX(0,INDEX('913'!$F$6:$F$1205,O558)),0)</f>
        <v>0</v>
      </c>
      <c r="AF558" s="37">
        <f>IF(ISNUMBER(P558),MAX(0,INDEX('913'!$F$6:$F$1205,P558)),0)</f>
        <v>0</v>
      </c>
      <c r="AG558" s="32">
        <f>IF(ISNUMBER(I558),SQRT(INDEX('913'!$I$6:$I$1205,I558)^2+INDEX('913'!$J$6:$J$1205,I558)^2),0)</f>
        <v>0</v>
      </c>
      <c r="AH558" s="32">
        <f>IF(ISNUMBER(J558),SQRT(INDEX('913'!$I$6:$I$1205,J558)^2+INDEX('913'!$J$6:$J$1205,J558)^2),0)</f>
        <v>0</v>
      </c>
      <c r="AI558" s="32">
        <f>IF(ISNUMBER(K558),SQRT(INDEX('913'!$I$6:$I$1205,K558)^2+INDEX('913'!$J$6:$J$1205,K558)^2),0)</f>
        <v>0</v>
      </c>
      <c r="AJ558" s="32">
        <f>IF(ISNUMBER(L558),SQRT(INDEX('913'!$I$6:$I$1205,L558)^2+INDEX('913'!$J$6:$J$1205,L558)^2),0)</f>
        <v>0</v>
      </c>
      <c r="AK558" s="32">
        <f>IF(ISNUMBER(M558),SQRT(INDEX('913'!$I$6:$I$1205,M558)^2+INDEX('913'!$J$6:$J$1205,M558)^2),0)</f>
        <v>0</v>
      </c>
      <c r="AL558" s="32">
        <f>IF(ISNUMBER(N558),SQRT(INDEX('913'!$I$6:$I$1205,N558)^2+INDEX('913'!$J$6:$J$1205,N558)^2),0)</f>
        <v>0</v>
      </c>
      <c r="AM558" s="32">
        <f>IF(ISNUMBER(O558),SQRT(INDEX('913'!$I$6:$I$1205,O558)^2+INDEX('913'!$J$6:$J$1205,O558)^2),0)</f>
        <v>0</v>
      </c>
      <c r="AN558" s="49">
        <f>IF(ISNUMBER(P558),SQRT(INDEX('913'!$I$6:$I$1205,P558)^2+INDEX('913'!$J$6:$J$1205,P558)^2),0)</f>
        <v>0</v>
      </c>
      <c r="AO558" s="37">
        <f t="shared" si="141"/>
        <v>0</v>
      </c>
      <c r="AP558" s="37">
        <f t="shared" si="142"/>
        <v>0</v>
      </c>
      <c r="AQ558" s="33" t="e">
        <f>-100*'935'!W558*(AO558+AP558)/'11'!C$17</f>
        <v>#VALUE!</v>
      </c>
      <c r="AR558" s="37" t="e">
        <f t="shared" si="143"/>
        <v>#VALUE!</v>
      </c>
      <c r="AS558" s="52" t="e">
        <f t="shared" si="144"/>
        <v>#VALUE!</v>
      </c>
      <c r="AT558" s="32" t="e">
        <f>IF('935'!C558="VOID",0,('935'!C558*(1-'935'!X558/'11'!B$17)))</f>
        <v>#VALUE!</v>
      </c>
      <c r="AU558" s="52" t="e">
        <f>'935'!Q558*(1-'935'!Y558/'11'!C$17)/(1-'935'!X558/'11'!B$17)</f>
        <v>#VALUE!</v>
      </c>
      <c r="AV558" s="37" t="e">
        <f>INDEX('DNO totals'!$B$57:$G$57,IF('935'!K558,IF(MOD('935'!K558,1000),IF(MOD('935'!K558,100),IF(MOD('935'!K558,10),IF(MOD('935'!K558,1000)=1,6,5),4),3),2),1))</f>
        <v>#VALUE!</v>
      </c>
      <c r="AW558" s="52" t="e">
        <f t="shared" si="145"/>
        <v>#VALUE!</v>
      </c>
      <c r="AX558" s="32" t="e">
        <f>IF('935'!V558="VOID",0,'935'!V558*(1-'935'!X558/'11'!B$17))</f>
        <v>#VALUE!</v>
      </c>
      <c r="AY558" s="33" t="e">
        <f>IF(H558,-100*'Charging rates'!B$10/'11'!B$17*AX558/H558,0)</f>
        <v>#VALUE!</v>
      </c>
      <c r="AZ558" s="33" t="e">
        <f>IF(C558,'DNO totals'!B$41,0)</f>
        <v>#VALUE!</v>
      </c>
      <c r="BA558" s="33" t="e">
        <f t="shared" si="146"/>
        <v>#VALUE!</v>
      </c>
      <c r="BB558" s="33" t="e">
        <f t="shared" si="147"/>
        <v>#VALUE!</v>
      </c>
      <c r="BC558" s="53" t="e">
        <f t="shared" si="148"/>
        <v>#VALUE!</v>
      </c>
      <c r="BD558" s="32" t="e">
        <f>IF(AT558,'935'!H558*AT558/(AT558+D558+H558),0)</f>
        <v>#VALUE!</v>
      </c>
      <c r="BE558" s="32" t="e">
        <f>IF(H558,'935'!H558*H558/(AT558+D558+H558),0)</f>
        <v>#VALUE!</v>
      </c>
      <c r="BF558" s="32" t="e">
        <f>BD558*(1-'935'!X558/'11'!B$17)</f>
        <v>#VALUE!</v>
      </c>
      <c r="BG558" s="49" t="e">
        <f>BE558*(1-'935'!X558/'11'!B$17)</f>
        <v>#VALUE!</v>
      </c>
      <c r="BH558" s="52" t="e">
        <f>AV558*Parameters!B$6</f>
        <v>#VALUE!</v>
      </c>
      <c r="BI558" s="37" t="e">
        <f>IF('935'!$K558=1000,'Charging rates'!$C$38*$BH558/(1+'DNO totals'!$C$99)*'935'!$L558,0)</f>
        <v>#VALUE!</v>
      </c>
      <c r="BJ558" s="37" t="e">
        <f>IF(MOD('935'!$K558,1000)=100,'Charging rates'!$D$38*$BH558/(1+'DNO totals'!$D$99)*'935'!$M558,0)</f>
        <v>#VALUE!</v>
      </c>
      <c r="BK558" s="37" t="e">
        <f>IF(MOD('935'!$K558,100)=10,'Charging rates'!$E$38*$BH558/(1+'DNO totals'!$E$99)*'935'!$N558,0)</f>
        <v>#VALUE!</v>
      </c>
      <c r="BL558" s="37" t="e">
        <f>IF(AND(MOD('935'!$K558,10)&gt;0,MOD('935'!$K558,1000)&gt;1),'Charging rates'!$F$38*$BH558/(1+'DNO totals'!$F$99)*'935'!$O558,0)</f>
        <v>#VALUE!</v>
      </c>
      <c r="BM558" s="37" t="e">
        <f>IF(MOD('935'!$K558,1000)=1,'Charging rates'!$G$38*$BH558/(1+'DNO totals'!$G$99)*'935'!$P558,0)</f>
        <v>#VALUE!</v>
      </c>
      <c r="BN558" s="52" t="e">
        <f t="shared" si="149"/>
        <v>#VALUE!</v>
      </c>
      <c r="BO558" s="37" t="e">
        <f>IF('935'!$K558&gt;1000,'Charging rates'!$C$38*$AW558*'935'!$L558,0)</f>
        <v>#VALUE!</v>
      </c>
      <c r="BP558" s="37" t="e">
        <f>IF(MOD('935'!$K558,1000)&gt;100,'Charging rates'!$D$38*$AW558*'935'!$M558,0)</f>
        <v>#VALUE!</v>
      </c>
      <c r="BQ558" s="37" t="e">
        <f>IF(MOD('935'!$K558,100)&gt;10,'Charging rates'!$E$38*$AW558*'935'!$N558,0)</f>
        <v>#VALUE!</v>
      </c>
      <c r="BR558" s="52" t="e">
        <f t="shared" si="150"/>
        <v>#VALUE!</v>
      </c>
      <c r="BS558" s="48" t="e">
        <f>'935'!C558&lt;&gt;"VOID"</f>
        <v>#VALUE!</v>
      </c>
      <c r="BT558" s="33" t="e">
        <f>IF(BS558,(100/'11'!B$17*BD558*((1-'935'!I558)*'Charging rates'!B$51+'Charging rates'!B$63)),0)</f>
        <v>#VALUE!</v>
      </c>
      <c r="BU558" s="33" t="e">
        <f>100/'11'!B$17*BG558*('Charging rates'!B$51+'Charging rates'!B$63)</f>
        <v>#VALUE!</v>
      </c>
      <c r="BV558" s="33" t="e">
        <f>100/'11'!B$17*BE558*('Charging rates'!B$51+'Charging rates'!B$63)</f>
        <v>#VALUE!</v>
      </c>
      <c r="BW558" s="53" t="e">
        <f t="shared" si="151"/>
        <v>#VALUE!</v>
      </c>
      <c r="BX558" s="32" t="e">
        <f>AT558-('935'!T558*(1-'935'!X558/'11'!B$17))</f>
        <v>#VALUE!</v>
      </c>
      <c r="BY558" s="32">
        <f>0-IF(ISNUMBER(I558),INDEX('913'!$I$6:$I$1205,I558),0)-IF(ISNUMBER(J558),INDEX('913'!$I$6:$I$1205,J558),0)-IF(ISNUMBER(K558),INDEX('913'!$I$6:$I$1205,K558),0)-IF(ISNUMBER(L558),INDEX('913'!$I$6:$I$1205,L558),0)-IF(ISNUMBER(M558),INDEX('913'!$I$6:$I$1205,M558),0)-IF(ISNUMBER(N558),INDEX('913'!$I$6:$I$1205,N558),0)-IF(ISNUMBER(O558),INDEX('913'!$I$6:$I$1205,O558),0)-IF(ISNUMBER(P558),INDEX('913'!$I$6:$I$1205,P558),0)</f>
        <v>0</v>
      </c>
      <c r="BZ558" s="37">
        <f>IF(BY558=0,1,MAX(1,SQRT(BY558^2+(IF(ISNUMBER(I558),INDEX('913'!$J$6:$J$1205,I558),0)+IF(ISNUMBER(J558),INDEX('913'!$J$6:$J$1205,J558),0)+IF(ISNUMBER(K558),INDEX('913'!$J$6:$J$1205,K558),0)+IF(ISNUMBER(L558),INDEX('913'!$J$6:$J$1205,L558),0)+IF(ISNUMBER(M558),INDEX('913'!$J$6:$J$1205,M558),0)+IF(ISNUMBER(N558),INDEX('913'!$J$6:$J$1205,N558),0)+IF(ISNUMBER(O558),INDEX('913'!$J$6:$J$1205,O558),0)+IF(ISNUMBER(P558),INDEX('913'!$J$6:$J$1205,P558),0))^2)/BY558))</f>
        <v>1</v>
      </c>
      <c r="CA558" s="33" t="e">
        <f>100*AO558/'11'!B$17</f>
        <v>#VALUE!</v>
      </c>
      <c r="CB558" s="37" t="e">
        <f>100*(AP558*BZ558)/'11'!C$17</f>
        <v>#VALUE!</v>
      </c>
      <c r="CC558" s="37" t="e">
        <f t="shared" si="152"/>
        <v>#VALUE!</v>
      </c>
      <c r="CD558" s="33" t="e">
        <f t="shared" si="153"/>
        <v>#VALUE!</v>
      </c>
      <c r="CE558" s="54" t="e">
        <f>'11'!C$17-'935'!Y558</f>
        <v>#VALUE!</v>
      </c>
      <c r="CF558" s="37" t="e">
        <f>MAX('DNO totals'!B$312+0,MIN('935'!L558+0,'DNO totals'!B$304+0))</f>
        <v>#VALUE!</v>
      </c>
      <c r="CG558" s="37" t="e">
        <f>MAX('DNO totals'!C$312+0,MIN('935'!M558+0,'DNO totals'!C$304+0))</f>
        <v>#VALUE!</v>
      </c>
      <c r="CH558" s="37" t="e">
        <f>MAX('DNO totals'!D$312+0,MIN('935'!N558+0,'DNO totals'!D$304+0))</f>
        <v>#VALUE!</v>
      </c>
      <c r="CI558" s="37" t="e">
        <f>MAX('DNO totals'!E$312+0,MIN('935'!O558+0,'DNO totals'!E$304+0))</f>
        <v>#VALUE!</v>
      </c>
      <c r="CJ558" s="52" t="e">
        <f>MAX('DNO totals'!F$312+0,MIN('935'!P558+0,'DNO totals'!F$304+0))</f>
        <v>#VALUE!</v>
      </c>
      <c r="CK558" s="37" t="e">
        <f>IF('935'!$K558=1000,'Charging rates'!$C$38*$BH558/(1+'DNO totals'!$C$99)*$CF558,0)</f>
        <v>#VALUE!</v>
      </c>
      <c r="CL558" s="37" t="e">
        <f>IF(MOD('935'!$K558,1000)=100,'Charging rates'!$D$38*$BH558/(1+'DNO totals'!$D$99)*$CG558,0)</f>
        <v>#VALUE!</v>
      </c>
      <c r="CM558" s="37" t="e">
        <f>IF(MOD('935'!$K558,100)=10,'Charging rates'!$E$38*$BH558/(1+'DNO totals'!$E$99)*$CH558,0)</f>
        <v>#VALUE!</v>
      </c>
      <c r="CN558" s="37" t="e">
        <f>IF(AND(MOD('935'!$K558,10)&gt;0,MOD('935'!$K558,1000)&gt;1),'Charging rates'!$F$38*$BH558/(1+'DNO totals'!$F$99)*$CI558,0)</f>
        <v>#VALUE!</v>
      </c>
      <c r="CO558" s="37" t="e">
        <f>IF(MOD('935'!$K558,1000)=1,'Charging rates'!$G$38*$BH558/(1+'DNO totals'!$G$99)*$CJ558,0)</f>
        <v>#VALUE!</v>
      </c>
      <c r="CP558" s="52" t="e">
        <f t="shared" si="154"/>
        <v>#VALUE!</v>
      </c>
      <c r="CQ558" s="37" t="e">
        <f>IF('935'!$K558&gt;1000,'Charging rates'!$C$38*$AW558*$CF558,0)</f>
        <v>#VALUE!</v>
      </c>
      <c r="CR558" s="37" t="e">
        <f>IF(MOD('935'!$K558,1000)&gt;100,'Charging rates'!$D$38*$AW558*$CG558,0)</f>
        <v>#VALUE!</v>
      </c>
      <c r="CS558" s="37" t="e">
        <f>IF(MOD('935'!$K558,100)&gt;10,'Charging rates'!$E$38*$AW558*$CH558,0)</f>
        <v>#VALUE!</v>
      </c>
      <c r="CT558" s="52" t="e">
        <f t="shared" si="155"/>
        <v>#VALUE!</v>
      </c>
      <c r="CU558" s="33" t="e">
        <f>100*(AP558*'935'!Q558*BZ558)/'11'!B$17</f>
        <v>#VALUE!</v>
      </c>
      <c r="CV558" s="33" t="e">
        <f>100/'11'!B$17*'Charging rates'!B$10*AW558</f>
        <v>#VALUE!</v>
      </c>
      <c r="CW558" s="33" t="e">
        <f>IF(AT558=0,0,(1-BX558/AT558)*(CA558+IF('935'!Q558=0,0,(CB558*'935'!Q558*('11'!C$17-'935'!Y558)/('11'!B$17-'935'!X558)))))</f>
        <v>#VALUE!</v>
      </c>
      <c r="CX558" s="33" t="e">
        <f t="shared" si="156"/>
        <v>#VALUE!</v>
      </c>
      <c r="CY558" s="49" t="e">
        <f t="shared" si="157"/>
        <v>#VALUE!</v>
      </c>
      <c r="CZ558" s="32" t="e">
        <f>AT558*(Parameters!B$21+AU558)*IF('DNO totals'!B$323&lt;0,1,'935'!S558)</f>
        <v>#VALUE!</v>
      </c>
      <c r="DA558" s="52" t="e">
        <f>IF('DNO totals'!B$323&lt;0,1,'935'!S558)*(Parameters!B$21+AU558)</f>
        <v>#VALUE!</v>
      </c>
      <c r="DB558" s="37" t="e">
        <f>CX558+'Charging rates'!B$106*DA558*100/'11'!B$17</f>
        <v>#VALUE!</v>
      </c>
      <c r="DC558" s="37" t="e">
        <f>DB558+'Charging rates'!B$116*(Parameters!B$21+AU558)*100/'11'!B$17*IF('DNO totals'!B$323&lt;0,1,'935'!S558)</f>
        <v>#VALUE!</v>
      </c>
      <c r="DD558" s="37" t="e">
        <f>'Charging rates'!B$97*(CP558+CT558)*100/'11'!B$17</f>
        <v>#VALUE!</v>
      </c>
      <c r="DE558" s="33" t="e">
        <f>MAX(0-(CB558*AU558*'11'!C$17/'11'!B$17),DC558+DD558)</f>
        <v>#VALUE!</v>
      </c>
      <c r="DF558" s="37" t="e">
        <f>IF(BS558,IF(AU558=0,CC558,MAX(0,MIN(CC558,CC558+(DE558/'935'!Q558*('11'!B$17-'935'!X558)/('11'!C$17-'935'!Y558))))),0)</f>
        <v>#VALUE!</v>
      </c>
      <c r="DG558" s="33" t="e">
        <f t="shared" si="158"/>
        <v>#VALUE!</v>
      </c>
      <c r="DH558" s="53" t="e">
        <f t="shared" si="159"/>
        <v>#VALUE!</v>
      </c>
    </row>
    <row r="559" spans="1:112">
      <c r="A559" s="28">
        <v>459</v>
      </c>
      <c r="B559" s="47" t="e">
        <f>'935'!B559</f>
        <v>#VALUE!</v>
      </c>
      <c r="C559" s="48" t="e">
        <f>OR('935'!E559&lt;&gt;"VOID",'935'!F559&lt;&gt;"VOID",'935'!G559&lt;&gt;"VOID")</f>
        <v>#VALUE!</v>
      </c>
      <c r="D559" s="32" t="e">
        <f>IF('935'!D559="VOID",0,'935'!D559*(1-'935'!X559/'11'!B$17))</f>
        <v>#VALUE!</v>
      </c>
      <c r="E559" s="32" t="e">
        <f>IF('935'!E559="VOID",0,'935'!E559*(1-'935'!X559/'11'!B$17))</f>
        <v>#VALUE!</v>
      </c>
      <c r="F559" s="32" t="e">
        <f>IF('935'!F559="VOID",0,'935'!F559*(1-'935'!X559/'11'!B$17))</f>
        <v>#VALUE!</v>
      </c>
      <c r="G559" s="32" t="e">
        <f>IF('935'!G559="VOID",0,'935'!G559*(1-'935'!X559/'11'!B$17))</f>
        <v>#VALUE!</v>
      </c>
      <c r="H559" s="49" t="e">
        <f t="shared" si="140"/>
        <v>#VALUE!</v>
      </c>
      <c r="I559" s="50" t="e">
        <f>MATCH('935'!J559,'913'!$B$6:$B$1205,0)</f>
        <v>#VALUE!</v>
      </c>
      <c r="J559" s="50" t="e">
        <f>MATCH(INDEX('913'!$D$6:$D$1205,I559),'913'!$B$6:$B$1205,0)</f>
        <v>#VALUE!</v>
      </c>
      <c r="K559" s="50" t="e">
        <f>MATCH(INDEX('913'!$D$6:$D$1205,J559),'913'!$B$6:$B$1205,0)</f>
        <v>#VALUE!</v>
      </c>
      <c r="L559" s="50" t="e">
        <f>MATCH(INDEX('913'!$D$6:$D$1205,K559),'913'!$B$6:$B$1205,0)</f>
        <v>#VALUE!</v>
      </c>
      <c r="M559" s="50" t="e">
        <f>MATCH(INDEX('913'!$D$6:$D$1205,L559),'913'!$B$6:$B$1205,0)</f>
        <v>#VALUE!</v>
      </c>
      <c r="N559" s="50" t="e">
        <f>MATCH(INDEX('913'!$D$6:$D$1205,M559),'913'!$B$6:$B$1205,0)</f>
        <v>#VALUE!</v>
      </c>
      <c r="O559" s="50" t="e">
        <f>MATCH(INDEX('913'!$D$6:$D$1205,N559),'913'!$B$6:$B$1205,0)</f>
        <v>#VALUE!</v>
      </c>
      <c r="P559" s="51" t="e">
        <f>MATCH(INDEX('913'!$D$6:$D$1205,O559),'913'!$B$6:$B$1205,0)</f>
        <v>#VALUE!</v>
      </c>
      <c r="Q559" s="37">
        <f>IF(ISNUMBER(I559),MAX(0,INDEX('913'!$E$6:$E$1205,I559)),0)</f>
        <v>0</v>
      </c>
      <c r="R559" s="37">
        <f>IF(ISNUMBER(J559),MAX(0,INDEX('913'!$E$6:$E$1205,J559)),0)</f>
        <v>0</v>
      </c>
      <c r="S559" s="37">
        <f>IF(ISNUMBER(K559),MAX(0,INDEX('913'!$E$6:$E$1205,K559)),0)</f>
        <v>0</v>
      </c>
      <c r="T559" s="37">
        <f>IF(ISNUMBER(L559),MAX(0,INDEX('913'!$E$6:$E$1205,L559)),0)</f>
        <v>0</v>
      </c>
      <c r="U559" s="37">
        <f>IF(ISNUMBER(M559),MAX(0,INDEX('913'!$E$6:$E$1205,M559)),0)</f>
        <v>0</v>
      </c>
      <c r="V559" s="37">
        <f>IF(ISNUMBER(N559),MAX(0,INDEX('913'!$E$6:$E$1205,N559)),0)</f>
        <v>0</v>
      </c>
      <c r="W559" s="37">
        <f>IF(ISNUMBER(O559),MAX(0,INDEX('913'!$E$6:$E$1205,O559)),0)</f>
        <v>0</v>
      </c>
      <c r="X559" s="52">
        <f>IF(ISNUMBER(P559),MAX(0,INDEX('913'!$E$6:$E$1205,P559)),0)</f>
        <v>0</v>
      </c>
      <c r="Y559" s="37">
        <f>IF(ISNUMBER(I559),MAX(0,INDEX('913'!$F$6:$F$1205,I559)),0)</f>
        <v>0</v>
      </c>
      <c r="Z559" s="37">
        <f>IF(ISNUMBER(J559),MAX(0,INDEX('913'!$F$6:$F$1205,J559)),0)</f>
        <v>0</v>
      </c>
      <c r="AA559" s="37">
        <f>IF(ISNUMBER(K559),MAX(0,INDEX('913'!$F$6:$F$1205,K559)),0)</f>
        <v>0</v>
      </c>
      <c r="AB559" s="37">
        <f>IF(ISNUMBER(L559),MAX(0,INDEX('913'!$F$6:$F$1205,L559)),0)</f>
        <v>0</v>
      </c>
      <c r="AC559" s="37">
        <f>IF(ISNUMBER(M559),MAX(0,INDEX('913'!$F$6:$F$1205,M559)),0)</f>
        <v>0</v>
      </c>
      <c r="AD559" s="37">
        <f>IF(ISNUMBER(N559),MAX(0,INDEX('913'!$F$6:$F$1205,N559)),0)</f>
        <v>0</v>
      </c>
      <c r="AE559" s="37">
        <f>IF(ISNUMBER(O559),MAX(0,INDEX('913'!$F$6:$F$1205,O559)),0)</f>
        <v>0</v>
      </c>
      <c r="AF559" s="37">
        <f>IF(ISNUMBER(P559),MAX(0,INDEX('913'!$F$6:$F$1205,P559)),0)</f>
        <v>0</v>
      </c>
      <c r="AG559" s="32">
        <f>IF(ISNUMBER(I559),SQRT(INDEX('913'!$I$6:$I$1205,I559)^2+INDEX('913'!$J$6:$J$1205,I559)^2),0)</f>
        <v>0</v>
      </c>
      <c r="AH559" s="32">
        <f>IF(ISNUMBER(J559),SQRT(INDEX('913'!$I$6:$I$1205,J559)^2+INDEX('913'!$J$6:$J$1205,J559)^2),0)</f>
        <v>0</v>
      </c>
      <c r="AI559" s="32">
        <f>IF(ISNUMBER(K559),SQRT(INDEX('913'!$I$6:$I$1205,K559)^2+INDEX('913'!$J$6:$J$1205,K559)^2),0)</f>
        <v>0</v>
      </c>
      <c r="AJ559" s="32">
        <f>IF(ISNUMBER(L559),SQRT(INDEX('913'!$I$6:$I$1205,L559)^2+INDEX('913'!$J$6:$J$1205,L559)^2),0)</f>
        <v>0</v>
      </c>
      <c r="AK559" s="32">
        <f>IF(ISNUMBER(M559),SQRT(INDEX('913'!$I$6:$I$1205,M559)^2+INDEX('913'!$J$6:$J$1205,M559)^2),0)</f>
        <v>0</v>
      </c>
      <c r="AL559" s="32">
        <f>IF(ISNUMBER(N559),SQRT(INDEX('913'!$I$6:$I$1205,N559)^2+INDEX('913'!$J$6:$J$1205,N559)^2),0)</f>
        <v>0</v>
      </c>
      <c r="AM559" s="32">
        <f>IF(ISNUMBER(O559),SQRT(INDEX('913'!$I$6:$I$1205,O559)^2+INDEX('913'!$J$6:$J$1205,O559)^2),0)</f>
        <v>0</v>
      </c>
      <c r="AN559" s="49">
        <f>IF(ISNUMBER(P559),SQRT(INDEX('913'!$I$6:$I$1205,P559)^2+INDEX('913'!$J$6:$J$1205,P559)^2),0)</f>
        <v>0</v>
      </c>
      <c r="AO559" s="37">
        <f t="shared" si="141"/>
        <v>0</v>
      </c>
      <c r="AP559" s="37">
        <f t="shared" si="142"/>
        <v>0</v>
      </c>
      <c r="AQ559" s="33" t="e">
        <f>-100*'935'!W559*(AO559+AP559)/'11'!C$17</f>
        <v>#VALUE!</v>
      </c>
      <c r="AR559" s="37" t="e">
        <f t="shared" si="143"/>
        <v>#VALUE!</v>
      </c>
      <c r="AS559" s="52" t="e">
        <f t="shared" si="144"/>
        <v>#VALUE!</v>
      </c>
      <c r="AT559" s="32" t="e">
        <f>IF('935'!C559="VOID",0,('935'!C559*(1-'935'!X559/'11'!B$17)))</f>
        <v>#VALUE!</v>
      </c>
      <c r="AU559" s="52" t="e">
        <f>'935'!Q559*(1-'935'!Y559/'11'!C$17)/(1-'935'!X559/'11'!B$17)</f>
        <v>#VALUE!</v>
      </c>
      <c r="AV559" s="37" t="e">
        <f>INDEX('DNO totals'!$B$57:$G$57,IF('935'!K559,IF(MOD('935'!K559,1000),IF(MOD('935'!K559,100),IF(MOD('935'!K559,10),IF(MOD('935'!K559,1000)=1,6,5),4),3),2),1))</f>
        <v>#VALUE!</v>
      </c>
      <c r="AW559" s="52" t="e">
        <f t="shared" si="145"/>
        <v>#VALUE!</v>
      </c>
      <c r="AX559" s="32" t="e">
        <f>IF('935'!V559="VOID",0,'935'!V559*(1-'935'!X559/'11'!B$17))</f>
        <v>#VALUE!</v>
      </c>
      <c r="AY559" s="33" t="e">
        <f>IF(H559,-100*'Charging rates'!B$10/'11'!B$17*AX559/H559,0)</f>
        <v>#VALUE!</v>
      </c>
      <c r="AZ559" s="33" t="e">
        <f>IF(C559,'DNO totals'!B$41,0)</f>
        <v>#VALUE!</v>
      </c>
      <c r="BA559" s="33" t="e">
        <f t="shared" si="146"/>
        <v>#VALUE!</v>
      </c>
      <c r="BB559" s="33" t="e">
        <f t="shared" si="147"/>
        <v>#VALUE!</v>
      </c>
      <c r="BC559" s="53" t="e">
        <f t="shared" si="148"/>
        <v>#VALUE!</v>
      </c>
      <c r="BD559" s="32" t="e">
        <f>IF(AT559,'935'!H559*AT559/(AT559+D559+H559),0)</f>
        <v>#VALUE!</v>
      </c>
      <c r="BE559" s="32" t="e">
        <f>IF(H559,'935'!H559*H559/(AT559+D559+H559),0)</f>
        <v>#VALUE!</v>
      </c>
      <c r="BF559" s="32" t="e">
        <f>BD559*(1-'935'!X559/'11'!B$17)</f>
        <v>#VALUE!</v>
      </c>
      <c r="BG559" s="49" t="e">
        <f>BE559*(1-'935'!X559/'11'!B$17)</f>
        <v>#VALUE!</v>
      </c>
      <c r="BH559" s="52" t="e">
        <f>AV559*Parameters!B$6</f>
        <v>#VALUE!</v>
      </c>
      <c r="BI559" s="37" t="e">
        <f>IF('935'!$K559=1000,'Charging rates'!$C$38*$BH559/(1+'DNO totals'!$C$99)*'935'!$L559,0)</f>
        <v>#VALUE!</v>
      </c>
      <c r="BJ559" s="37" t="e">
        <f>IF(MOD('935'!$K559,1000)=100,'Charging rates'!$D$38*$BH559/(1+'DNO totals'!$D$99)*'935'!$M559,0)</f>
        <v>#VALUE!</v>
      </c>
      <c r="BK559" s="37" t="e">
        <f>IF(MOD('935'!$K559,100)=10,'Charging rates'!$E$38*$BH559/(1+'DNO totals'!$E$99)*'935'!$N559,0)</f>
        <v>#VALUE!</v>
      </c>
      <c r="BL559" s="37" t="e">
        <f>IF(AND(MOD('935'!$K559,10)&gt;0,MOD('935'!$K559,1000)&gt;1),'Charging rates'!$F$38*$BH559/(1+'DNO totals'!$F$99)*'935'!$O559,0)</f>
        <v>#VALUE!</v>
      </c>
      <c r="BM559" s="37" t="e">
        <f>IF(MOD('935'!$K559,1000)=1,'Charging rates'!$G$38*$BH559/(1+'DNO totals'!$G$99)*'935'!$P559,0)</f>
        <v>#VALUE!</v>
      </c>
      <c r="BN559" s="52" t="e">
        <f t="shared" si="149"/>
        <v>#VALUE!</v>
      </c>
      <c r="BO559" s="37" t="e">
        <f>IF('935'!$K559&gt;1000,'Charging rates'!$C$38*$AW559*'935'!$L559,0)</f>
        <v>#VALUE!</v>
      </c>
      <c r="BP559" s="37" t="e">
        <f>IF(MOD('935'!$K559,1000)&gt;100,'Charging rates'!$D$38*$AW559*'935'!$M559,0)</f>
        <v>#VALUE!</v>
      </c>
      <c r="BQ559" s="37" t="e">
        <f>IF(MOD('935'!$K559,100)&gt;10,'Charging rates'!$E$38*$AW559*'935'!$N559,0)</f>
        <v>#VALUE!</v>
      </c>
      <c r="BR559" s="52" t="e">
        <f t="shared" si="150"/>
        <v>#VALUE!</v>
      </c>
      <c r="BS559" s="48" t="e">
        <f>'935'!C559&lt;&gt;"VOID"</f>
        <v>#VALUE!</v>
      </c>
      <c r="BT559" s="33" t="e">
        <f>IF(BS559,(100/'11'!B$17*BD559*((1-'935'!I559)*'Charging rates'!B$51+'Charging rates'!B$63)),0)</f>
        <v>#VALUE!</v>
      </c>
      <c r="BU559" s="33" t="e">
        <f>100/'11'!B$17*BG559*('Charging rates'!B$51+'Charging rates'!B$63)</f>
        <v>#VALUE!</v>
      </c>
      <c r="BV559" s="33" t="e">
        <f>100/'11'!B$17*BE559*('Charging rates'!B$51+'Charging rates'!B$63)</f>
        <v>#VALUE!</v>
      </c>
      <c r="BW559" s="53" t="e">
        <f t="shared" si="151"/>
        <v>#VALUE!</v>
      </c>
      <c r="BX559" s="32" t="e">
        <f>AT559-('935'!T559*(1-'935'!X559/'11'!B$17))</f>
        <v>#VALUE!</v>
      </c>
      <c r="BY559" s="32">
        <f>0-IF(ISNUMBER(I559),INDEX('913'!$I$6:$I$1205,I559),0)-IF(ISNUMBER(J559),INDEX('913'!$I$6:$I$1205,J559),0)-IF(ISNUMBER(K559),INDEX('913'!$I$6:$I$1205,K559),0)-IF(ISNUMBER(L559),INDEX('913'!$I$6:$I$1205,L559),0)-IF(ISNUMBER(M559),INDEX('913'!$I$6:$I$1205,M559),0)-IF(ISNUMBER(N559),INDEX('913'!$I$6:$I$1205,N559),0)-IF(ISNUMBER(O559),INDEX('913'!$I$6:$I$1205,O559),0)-IF(ISNUMBER(P559),INDEX('913'!$I$6:$I$1205,P559),0)</f>
        <v>0</v>
      </c>
      <c r="BZ559" s="37">
        <f>IF(BY559=0,1,MAX(1,SQRT(BY559^2+(IF(ISNUMBER(I559),INDEX('913'!$J$6:$J$1205,I559),0)+IF(ISNUMBER(J559),INDEX('913'!$J$6:$J$1205,J559),0)+IF(ISNUMBER(K559),INDEX('913'!$J$6:$J$1205,K559),0)+IF(ISNUMBER(L559),INDEX('913'!$J$6:$J$1205,L559),0)+IF(ISNUMBER(M559),INDEX('913'!$J$6:$J$1205,M559),0)+IF(ISNUMBER(N559),INDEX('913'!$J$6:$J$1205,N559),0)+IF(ISNUMBER(O559),INDEX('913'!$J$6:$J$1205,O559),0)+IF(ISNUMBER(P559),INDEX('913'!$J$6:$J$1205,P559),0))^2)/BY559))</f>
        <v>1</v>
      </c>
      <c r="CA559" s="33" t="e">
        <f>100*AO559/'11'!B$17</f>
        <v>#VALUE!</v>
      </c>
      <c r="CB559" s="37" t="e">
        <f>100*(AP559*BZ559)/'11'!C$17</f>
        <v>#VALUE!</v>
      </c>
      <c r="CC559" s="37" t="e">
        <f t="shared" si="152"/>
        <v>#VALUE!</v>
      </c>
      <c r="CD559" s="33" t="e">
        <f t="shared" si="153"/>
        <v>#VALUE!</v>
      </c>
      <c r="CE559" s="54" t="e">
        <f>'11'!C$17-'935'!Y559</f>
        <v>#VALUE!</v>
      </c>
      <c r="CF559" s="37" t="e">
        <f>MAX('DNO totals'!B$312+0,MIN('935'!L559+0,'DNO totals'!B$304+0))</f>
        <v>#VALUE!</v>
      </c>
      <c r="CG559" s="37" t="e">
        <f>MAX('DNO totals'!C$312+0,MIN('935'!M559+0,'DNO totals'!C$304+0))</f>
        <v>#VALUE!</v>
      </c>
      <c r="CH559" s="37" t="e">
        <f>MAX('DNO totals'!D$312+0,MIN('935'!N559+0,'DNO totals'!D$304+0))</f>
        <v>#VALUE!</v>
      </c>
      <c r="CI559" s="37" t="e">
        <f>MAX('DNO totals'!E$312+0,MIN('935'!O559+0,'DNO totals'!E$304+0))</f>
        <v>#VALUE!</v>
      </c>
      <c r="CJ559" s="52" t="e">
        <f>MAX('DNO totals'!F$312+0,MIN('935'!P559+0,'DNO totals'!F$304+0))</f>
        <v>#VALUE!</v>
      </c>
      <c r="CK559" s="37" t="e">
        <f>IF('935'!$K559=1000,'Charging rates'!$C$38*$BH559/(1+'DNO totals'!$C$99)*$CF559,0)</f>
        <v>#VALUE!</v>
      </c>
      <c r="CL559" s="37" t="e">
        <f>IF(MOD('935'!$K559,1000)=100,'Charging rates'!$D$38*$BH559/(1+'DNO totals'!$D$99)*$CG559,0)</f>
        <v>#VALUE!</v>
      </c>
      <c r="CM559" s="37" t="e">
        <f>IF(MOD('935'!$K559,100)=10,'Charging rates'!$E$38*$BH559/(1+'DNO totals'!$E$99)*$CH559,0)</f>
        <v>#VALUE!</v>
      </c>
      <c r="CN559" s="37" t="e">
        <f>IF(AND(MOD('935'!$K559,10)&gt;0,MOD('935'!$K559,1000)&gt;1),'Charging rates'!$F$38*$BH559/(1+'DNO totals'!$F$99)*$CI559,0)</f>
        <v>#VALUE!</v>
      </c>
      <c r="CO559" s="37" t="e">
        <f>IF(MOD('935'!$K559,1000)=1,'Charging rates'!$G$38*$BH559/(1+'DNO totals'!$G$99)*$CJ559,0)</f>
        <v>#VALUE!</v>
      </c>
      <c r="CP559" s="52" t="e">
        <f t="shared" si="154"/>
        <v>#VALUE!</v>
      </c>
      <c r="CQ559" s="37" t="e">
        <f>IF('935'!$K559&gt;1000,'Charging rates'!$C$38*$AW559*$CF559,0)</f>
        <v>#VALUE!</v>
      </c>
      <c r="CR559" s="37" t="e">
        <f>IF(MOD('935'!$K559,1000)&gt;100,'Charging rates'!$D$38*$AW559*$CG559,0)</f>
        <v>#VALUE!</v>
      </c>
      <c r="CS559" s="37" t="e">
        <f>IF(MOD('935'!$K559,100)&gt;10,'Charging rates'!$E$38*$AW559*$CH559,0)</f>
        <v>#VALUE!</v>
      </c>
      <c r="CT559" s="52" t="e">
        <f t="shared" si="155"/>
        <v>#VALUE!</v>
      </c>
      <c r="CU559" s="33" t="e">
        <f>100*(AP559*'935'!Q559*BZ559)/'11'!B$17</f>
        <v>#VALUE!</v>
      </c>
      <c r="CV559" s="33" t="e">
        <f>100/'11'!B$17*'Charging rates'!B$10*AW559</f>
        <v>#VALUE!</v>
      </c>
      <c r="CW559" s="33" t="e">
        <f>IF(AT559=0,0,(1-BX559/AT559)*(CA559+IF('935'!Q559=0,0,(CB559*'935'!Q559*('11'!C$17-'935'!Y559)/('11'!B$17-'935'!X559)))))</f>
        <v>#VALUE!</v>
      </c>
      <c r="CX559" s="33" t="e">
        <f t="shared" si="156"/>
        <v>#VALUE!</v>
      </c>
      <c r="CY559" s="49" t="e">
        <f t="shared" si="157"/>
        <v>#VALUE!</v>
      </c>
      <c r="CZ559" s="32" t="e">
        <f>AT559*(Parameters!B$21+AU559)*IF('DNO totals'!B$323&lt;0,1,'935'!S559)</f>
        <v>#VALUE!</v>
      </c>
      <c r="DA559" s="52" t="e">
        <f>IF('DNO totals'!B$323&lt;0,1,'935'!S559)*(Parameters!B$21+AU559)</f>
        <v>#VALUE!</v>
      </c>
      <c r="DB559" s="37" t="e">
        <f>CX559+'Charging rates'!B$106*DA559*100/'11'!B$17</f>
        <v>#VALUE!</v>
      </c>
      <c r="DC559" s="37" t="e">
        <f>DB559+'Charging rates'!B$116*(Parameters!B$21+AU559)*100/'11'!B$17*IF('DNO totals'!B$323&lt;0,1,'935'!S559)</f>
        <v>#VALUE!</v>
      </c>
      <c r="DD559" s="37" t="e">
        <f>'Charging rates'!B$97*(CP559+CT559)*100/'11'!B$17</f>
        <v>#VALUE!</v>
      </c>
      <c r="DE559" s="33" t="e">
        <f>MAX(0-(CB559*AU559*'11'!C$17/'11'!B$17),DC559+DD559)</f>
        <v>#VALUE!</v>
      </c>
      <c r="DF559" s="37" t="e">
        <f>IF(BS559,IF(AU559=0,CC559,MAX(0,MIN(CC559,CC559+(DE559/'935'!Q559*('11'!B$17-'935'!X559)/('11'!C$17-'935'!Y559))))),0)</f>
        <v>#VALUE!</v>
      </c>
      <c r="DG559" s="33" t="e">
        <f t="shared" si="158"/>
        <v>#VALUE!</v>
      </c>
      <c r="DH559" s="53" t="e">
        <f t="shared" si="159"/>
        <v>#VALUE!</v>
      </c>
    </row>
    <row r="560" spans="1:112">
      <c r="A560" s="28">
        <v>460</v>
      </c>
      <c r="B560" s="47" t="e">
        <f>'935'!B560</f>
        <v>#VALUE!</v>
      </c>
      <c r="C560" s="48" t="e">
        <f>OR('935'!E560&lt;&gt;"VOID",'935'!F560&lt;&gt;"VOID",'935'!G560&lt;&gt;"VOID")</f>
        <v>#VALUE!</v>
      </c>
      <c r="D560" s="32" t="e">
        <f>IF('935'!D560="VOID",0,'935'!D560*(1-'935'!X560/'11'!B$17))</f>
        <v>#VALUE!</v>
      </c>
      <c r="E560" s="32" t="e">
        <f>IF('935'!E560="VOID",0,'935'!E560*(1-'935'!X560/'11'!B$17))</f>
        <v>#VALUE!</v>
      </c>
      <c r="F560" s="32" t="e">
        <f>IF('935'!F560="VOID",0,'935'!F560*(1-'935'!X560/'11'!B$17))</f>
        <v>#VALUE!</v>
      </c>
      <c r="G560" s="32" t="e">
        <f>IF('935'!G560="VOID",0,'935'!G560*(1-'935'!X560/'11'!B$17))</f>
        <v>#VALUE!</v>
      </c>
      <c r="H560" s="49" t="e">
        <f t="shared" si="140"/>
        <v>#VALUE!</v>
      </c>
      <c r="I560" s="50" t="e">
        <f>MATCH('935'!J560,'913'!$B$6:$B$1205,0)</f>
        <v>#VALUE!</v>
      </c>
      <c r="J560" s="50" t="e">
        <f>MATCH(INDEX('913'!$D$6:$D$1205,I560),'913'!$B$6:$B$1205,0)</f>
        <v>#VALUE!</v>
      </c>
      <c r="K560" s="50" t="e">
        <f>MATCH(INDEX('913'!$D$6:$D$1205,J560),'913'!$B$6:$B$1205,0)</f>
        <v>#VALUE!</v>
      </c>
      <c r="L560" s="50" t="e">
        <f>MATCH(INDEX('913'!$D$6:$D$1205,K560),'913'!$B$6:$B$1205,0)</f>
        <v>#VALUE!</v>
      </c>
      <c r="M560" s="50" t="e">
        <f>MATCH(INDEX('913'!$D$6:$D$1205,L560),'913'!$B$6:$B$1205,0)</f>
        <v>#VALUE!</v>
      </c>
      <c r="N560" s="50" t="e">
        <f>MATCH(INDEX('913'!$D$6:$D$1205,M560),'913'!$B$6:$B$1205,0)</f>
        <v>#VALUE!</v>
      </c>
      <c r="O560" s="50" t="e">
        <f>MATCH(INDEX('913'!$D$6:$D$1205,N560),'913'!$B$6:$B$1205,0)</f>
        <v>#VALUE!</v>
      </c>
      <c r="P560" s="51" t="e">
        <f>MATCH(INDEX('913'!$D$6:$D$1205,O560),'913'!$B$6:$B$1205,0)</f>
        <v>#VALUE!</v>
      </c>
      <c r="Q560" s="37">
        <f>IF(ISNUMBER(I560),MAX(0,INDEX('913'!$E$6:$E$1205,I560)),0)</f>
        <v>0</v>
      </c>
      <c r="R560" s="37">
        <f>IF(ISNUMBER(J560),MAX(0,INDEX('913'!$E$6:$E$1205,J560)),0)</f>
        <v>0</v>
      </c>
      <c r="S560" s="37">
        <f>IF(ISNUMBER(K560),MAX(0,INDEX('913'!$E$6:$E$1205,K560)),0)</f>
        <v>0</v>
      </c>
      <c r="T560" s="37">
        <f>IF(ISNUMBER(L560),MAX(0,INDEX('913'!$E$6:$E$1205,L560)),0)</f>
        <v>0</v>
      </c>
      <c r="U560" s="37">
        <f>IF(ISNUMBER(M560),MAX(0,INDEX('913'!$E$6:$E$1205,M560)),0)</f>
        <v>0</v>
      </c>
      <c r="V560" s="37">
        <f>IF(ISNUMBER(N560),MAX(0,INDEX('913'!$E$6:$E$1205,N560)),0)</f>
        <v>0</v>
      </c>
      <c r="W560" s="37">
        <f>IF(ISNUMBER(O560),MAX(0,INDEX('913'!$E$6:$E$1205,O560)),0)</f>
        <v>0</v>
      </c>
      <c r="X560" s="52">
        <f>IF(ISNUMBER(P560),MAX(0,INDEX('913'!$E$6:$E$1205,P560)),0)</f>
        <v>0</v>
      </c>
      <c r="Y560" s="37">
        <f>IF(ISNUMBER(I560),MAX(0,INDEX('913'!$F$6:$F$1205,I560)),0)</f>
        <v>0</v>
      </c>
      <c r="Z560" s="37">
        <f>IF(ISNUMBER(J560),MAX(0,INDEX('913'!$F$6:$F$1205,J560)),0)</f>
        <v>0</v>
      </c>
      <c r="AA560" s="37">
        <f>IF(ISNUMBER(K560),MAX(0,INDEX('913'!$F$6:$F$1205,K560)),0)</f>
        <v>0</v>
      </c>
      <c r="AB560" s="37">
        <f>IF(ISNUMBER(L560),MAX(0,INDEX('913'!$F$6:$F$1205,L560)),0)</f>
        <v>0</v>
      </c>
      <c r="AC560" s="37">
        <f>IF(ISNUMBER(M560),MAX(0,INDEX('913'!$F$6:$F$1205,M560)),0)</f>
        <v>0</v>
      </c>
      <c r="AD560" s="37">
        <f>IF(ISNUMBER(N560),MAX(0,INDEX('913'!$F$6:$F$1205,N560)),0)</f>
        <v>0</v>
      </c>
      <c r="AE560" s="37">
        <f>IF(ISNUMBER(O560),MAX(0,INDEX('913'!$F$6:$F$1205,O560)),0)</f>
        <v>0</v>
      </c>
      <c r="AF560" s="37">
        <f>IF(ISNUMBER(P560),MAX(0,INDEX('913'!$F$6:$F$1205,P560)),0)</f>
        <v>0</v>
      </c>
      <c r="AG560" s="32">
        <f>IF(ISNUMBER(I560),SQRT(INDEX('913'!$I$6:$I$1205,I560)^2+INDEX('913'!$J$6:$J$1205,I560)^2),0)</f>
        <v>0</v>
      </c>
      <c r="AH560" s="32">
        <f>IF(ISNUMBER(J560),SQRT(INDEX('913'!$I$6:$I$1205,J560)^2+INDEX('913'!$J$6:$J$1205,J560)^2),0)</f>
        <v>0</v>
      </c>
      <c r="AI560" s="32">
        <f>IF(ISNUMBER(K560),SQRT(INDEX('913'!$I$6:$I$1205,K560)^2+INDEX('913'!$J$6:$J$1205,K560)^2),0)</f>
        <v>0</v>
      </c>
      <c r="AJ560" s="32">
        <f>IF(ISNUMBER(L560),SQRT(INDEX('913'!$I$6:$I$1205,L560)^2+INDEX('913'!$J$6:$J$1205,L560)^2),0)</f>
        <v>0</v>
      </c>
      <c r="AK560" s="32">
        <f>IF(ISNUMBER(M560),SQRT(INDEX('913'!$I$6:$I$1205,M560)^2+INDEX('913'!$J$6:$J$1205,M560)^2),0)</f>
        <v>0</v>
      </c>
      <c r="AL560" s="32">
        <f>IF(ISNUMBER(N560),SQRT(INDEX('913'!$I$6:$I$1205,N560)^2+INDEX('913'!$J$6:$J$1205,N560)^2),0)</f>
        <v>0</v>
      </c>
      <c r="AM560" s="32">
        <f>IF(ISNUMBER(O560),SQRT(INDEX('913'!$I$6:$I$1205,O560)^2+INDEX('913'!$J$6:$J$1205,O560)^2),0)</f>
        <v>0</v>
      </c>
      <c r="AN560" s="49">
        <f>IF(ISNUMBER(P560),SQRT(INDEX('913'!$I$6:$I$1205,P560)^2+INDEX('913'!$J$6:$J$1205,P560)^2),0)</f>
        <v>0</v>
      </c>
      <c r="AO560" s="37">
        <f t="shared" si="141"/>
        <v>0</v>
      </c>
      <c r="AP560" s="37">
        <f t="shared" si="142"/>
        <v>0</v>
      </c>
      <c r="AQ560" s="33" t="e">
        <f>-100*'935'!W560*(AO560+AP560)/'11'!C$17</f>
        <v>#VALUE!</v>
      </c>
      <c r="AR560" s="37" t="e">
        <f t="shared" si="143"/>
        <v>#VALUE!</v>
      </c>
      <c r="AS560" s="52" t="e">
        <f t="shared" si="144"/>
        <v>#VALUE!</v>
      </c>
      <c r="AT560" s="32" t="e">
        <f>IF('935'!C560="VOID",0,('935'!C560*(1-'935'!X560/'11'!B$17)))</f>
        <v>#VALUE!</v>
      </c>
      <c r="AU560" s="52" t="e">
        <f>'935'!Q560*(1-'935'!Y560/'11'!C$17)/(1-'935'!X560/'11'!B$17)</f>
        <v>#VALUE!</v>
      </c>
      <c r="AV560" s="37" t="e">
        <f>INDEX('DNO totals'!$B$57:$G$57,IF('935'!K560,IF(MOD('935'!K560,1000),IF(MOD('935'!K560,100),IF(MOD('935'!K560,10),IF(MOD('935'!K560,1000)=1,6,5),4),3),2),1))</f>
        <v>#VALUE!</v>
      </c>
      <c r="AW560" s="52" t="e">
        <f t="shared" si="145"/>
        <v>#VALUE!</v>
      </c>
      <c r="AX560" s="32" t="e">
        <f>IF('935'!V560="VOID",0,'935'!V560*(1-'935'!X560/'11'!B$17))</f>
        <v>#VALUE!</v>
      </c>
      <c r="AY560" s="33" t="e">
        <f>IF(H560,-100*'Charging rates'!B$10/'11'!B$17*AX560/H560,0)</f>
        <v>#VALUE!</v>
      </c>
      <c r="AZ560" s="33" t="e">
        <f>IF(C560,'DNO totals'!B$41,0)</f>
        <v>#VALUE!</v>
      </c>
      <c r="BA560" s="33" t="e">
        <f t="shared" si="146"/>
        <v>#VALUE!</v>
      </c>
      <c r="BB560" s="33" t="e">
        <f t="shared" si="147"/>
        <v>#VALUE!</v>
      </c>
      <c r="BC560" s="53" t="e">
        <f t="shared" si="148"/>
        <v>#VALUE!</v>
      </c>
      <c r="BD560" s="32" t="e">
        <f>IF(AT560,'935'!H560*AT560/(AT560+D560+H560),0)</f>
        <v>#VALUE!</v>
      </c>
      <c r="BE560" s="32" t="e">
        <f>IF(H560,'935'!H560*H560/(AT560+D560+H560),0)</f>
        <v>#VALUE!</v>
      </c>
      <c r="BF560" s="32" t="e">
        <f>BD560*(1-'935'!X560/'11'!B$17)</f>
        <v>#VALUE!</v>
      </c>
      <c r="BG560" s="49" t="e">
        <f>BE560*(1-'935'!X560/'11'!B$17)</f>
        <v>#VALUE!</v>
      </c>
      <c r="BH560" s="52" t="e">
        <f>AV560*Parameters!B$6</f>
        <v>#VALUE!</v>
      </c>
      <c r="BI560" s="37" t="e">
        <f>IF('935'!$K560=1000,'Charging rates'!$C$38*$BH560/(1+'DNO totals'!$C$99)*'935'!$L560,0)</f>
        <v>#VALUE!</v>
      </c>
      <c r="BJ560" s="37" t="e">
        <f>IF(MOD('935'!$K560,1000)=100,'Charging rates'!$D$38*$BH560/(1+'DNO totals'!$D$99)*'935'!$M560,0)</f>
        <v>#VALUE!</v>
      </c>
      <c r="BK560" s="37" t="e">
        <f>IF(MOD('935'!$K560,100)=10,'Charging rates'!$E$38*$BH560/(1+'DNO totals'!$E$99)*'935'!$N560,0)</f>
        <v>#VALUE!</v>
      </c>
      <c r="BL560" s="37" t="e">
        <f>IF(AND(MOD('935'!$K560,10)&gt;0,MOD('935'!$K560,1000)&gt;1),'Charging rates'!$F$38*$BH560/(1+'DNO totals'!$F$99)*'935'!$O560,0)</f>
        <v>#VALUE!</v>
      </c>
      <c r="BM560" s="37" t="e">
        <f>IF(MOD('935'!$K560,1000)=1,'Charging rates'!$G$38*$BH560/(1+'DNO totals'!$G$99)*'935'!$P560,0)</f>
        <v>#VALUE!</v>
      </c>
      <c r="BN560" s="52" t="e">
        <f t="shared" si="149"/>
        <v>#VALUE!</v>
      </c>
      <c r="BO560" s="37" t="e">
        <f>IF('935'!$K560&gt;1000,'Charging rates'!$C$38*$AW560*'935'!$L560,0)</f>
        <v>#VALUE!</v>
      </c>
      <c r="BP560" s="37" t="e">
        <f>IF(MOD('935'!$K560,1000)&gt;100,'Charging rates'!$D$38*$AW560*'935'!$M560,0)</f>
        <v>#VALUE!</v>
      </c>
      <c r="BQ560" s="37" t="e">
        <f>IF(MOD('935'!$K560,100)&gt;10,'Charging rates'!$E$38*$AW560*'935'!$N560,0)</f>
        <v>#VALUE!</v>
      </c>
      <c r="BR560" s="52" t="e">
        <f t="shared" si="150"/>
        <v>#VALUE!</v>
      </c>
      <c r="BS560" s="48" t="e">
        <f>'935'!C560&lt;&gt;"VOID"</f>
        <v>#VALUE!</v>
      </c>
      <c r="BT560" s="33" t="e">
        <f>IF(BS560,(100/'11'!B$17*BD560*((1-'935'!I560)*'Charging rates'!B$51+'Charging rates'!B$63)),0)</f>
        <v>#VALUE!</v>
      </c>
      <c r="BU560" s="33" t="e">
        <f>100/'11'!B$17*BG560*('Charging rates'!B$51+'Charging rates'!B$63)</f>
        <v>#VALUE!</v>
      </c>
      <c r="BV560" s="33" t="e">
        <f>100/'11'!B$17*BE560*('Charging rates'!B$51+'Charging rates'!B$63)</f>
        <v>#VALUE!</v>
      </c>
      <c r="BW560" s="53" t="e">
        <f t="shared" si="151"/>
        <v>#VALUE!</v>
      </c>
      <c r="BX560" s="32" t="e">
        <f>AT560-('935'!T560*(1-'935'!X560/'11'!B$17))</f>
        <v>#VALUE!</v>
      </c>
      <c r="BY560" s="32">
        <f>0-IF(ISNUMBER(I560),INDEX('913'!$I$6:$I$1205,I560),0)-IF(ISNUMBER(J560),INDEX('913'!$I$6:$I$1205,J560),0)-IF(ISNUMBER(K560),INDEX('913'!$I$6:$I$1205,K560),0)-IF(ISNUMBER(L560),INDEX('913'!$I$6:$I$1205,L560),0)-IF(ISNUMBER(M560),INDEX('913'!$I$6:$I$1205,M560),0)-IF(ISNUMBER(N560),INDEX('913'!$I$6:$I$1205,N560),0)-IF(ISNUMBER(O560),INDEX('913'!$I$6:$I$1205,O560),0)-IF(ISNUMBER(P560),INDEX('913'!$I$6:$I$1205,P560),0)</f>
        <v>0</v>
      </c>
      <c r="BZ560" s="37">
        <f>IF(BY560=0,1,MAX(1,SQRT(BY560^2+(IF(ISNUMBER(I560),INDEX('913'!$J$6:$J$1205,I560),0)+IF(ISNUMBER(J560),INDEX('913'!$J$6:$J$1205,J560),0)+IF(ISNUMBER(K560),INDEX('913'!$J$6:$J$1205,K560),0)+IF(ISNUMBER(L560),INDEX('913'!$J$6:$J$1205,L560),0)+IF(ISNUMBER(M560),INDEX('913'!$J$6:$J$1205,M560),0)+IF(ISNUMBER(N560),INDEX('913'!$J$6:$J$1205,N560),0)+IF(ISNUMBER(O560),INDEX('913'!$J$6:$J$1205,O560),0)+IF(ISNUMBER(P560),INDEX('913'!$J$6:$J$1205,P560),0))^2)/BY560))</f>
        <v>1</v>
      </c>
      <c r="CA560" s="33" t="e">
        <f>100*AO560/'11'!B$17</f>
        <v>#VALUE!</v>
      </c>
      <c r="CB560" s="37" t="e">
        <f>100*(AP560*BZ560)/'11'!C$17</f>
        <v>#VALUE!</v>
      </c>
      <c r="CC560" s="37" t="e">
        <f t="shared" si="152"/>
        <v>#VALUE!</v>
      </c>
      <c r="CD560" s="33" t="e">
        <f t="shared" si="153"/>
        <v>#VALUE!</v>
      </c>
      <c r="CE560" s="54" t="e">
        <f>'11'!C$17-'935'!Y560</f>
        <v>#VALUE!</v>
      </c>
      <c r="CF560" s="37" t="e">
        <f>MAX('DNO totals'!B$312+0,MIN('935'!L560+0,'DNO totals'!B$304+0))</f>
        <v>#VALUE!</v>
      </c>
      <c r="CG560" s="37" t="e">
        <f>MAX('DNO totals'!C$312+0,MIN('935'!M560+0,'DNO totals'!C$304+0))</f>
        <v>#VALUE!</v>
      </c>
      <c r="CH560" s="37" t="e">
        <f>MAX('DNO totals'!D$312+0,MIN('935'!N560+0,'DNO totals'!D$304+0))</f>
        <v>#VALUE!</v>
      </c>
      <c r="CI560" s="37" t="e">
        <f>MAX('DNO totals'!E$312+0,MIN('935'!O560+0,'DNO totals'!E$304+0))</f>
        <v>#VALUE!</v>
      </c>
      <c r="CJ560" s="52" t="e">
        <f>MAX('DNO totals'!F$312+0,MIN('935'!P560+0,'DNO totals'!F$304+0))</f>
        <v>#VALUE!</v>
      </c>
      <c r="CK560" s="37" t="e">
        <f>IF('935'!$K560=1000,'Charging rates'!$C$38*$BH560/(1+'DNO totals'!$C$99)*$CF560,0)</f>
        <v>#VALUE!</v>
      </c>
      <c r="CL560" s="37" t="e">
        <f>IF(MOD('935'!$K560,1000)=100,'Charging rates'!$D$38*$BH560/(1+'DNO totals'!$D$99)*$CG560,0)</f>
        <v>#VALUE!</v>
      </c>
      <c r="CM560" s="37" t="e">
        <f>IF(MOD('935'!$K560,100)=10,'Charging rates'!$E$38*$BH560/(1+'DNO totals'!$E$99)*$CH560,0)</f>
        <v>#VALUE!</v>
      </c>
      <c r="CN560" s="37" t="e">
        <f>IF(AND(MOD('935'!$K560,10)&gt;0,MOD('935'!$K560,1000)&gt;1),'Charging rates'!$F$38*$BH560/(1+'DNO totals'!$F$99)*$CI560,0)</f>
        <v>#VALUE!</v>
      </c>
      <c r="CO560" s="37" t="e">
        <f>IF(MOD('935'!$K560,1000)=1,'Charging rates'!$G$38*$BH560/(1+'DNO totals'!$G$99)*$CJ560,0)</f>
        <v>#VALUE!</v>
      </c>
      <c r="CP560" s="52" t="e">
        <f t="shared" si="154"/>
        <v>#VALUE!</v>
      </c>
      <c r="CQ560" s="37" t="e">
        <f>IF('935'!$K560&gt;1000,'Charging rates'!$C$38*$AW560*$CF560,0)</f>
        <v>#VALUE!</v>
      </c>
      <c r="CR560" s="37" t="e">
        <f>IF(MOD('935'!$K560,1000)&gt;100,'Charging rates'!$D$38*$AW560*$CG560,0)</f>
        <v>#VALUE!</v>
      </c>
      <c r="CS560" s="37" t="e">
        <f>IF(MOD('935'!$K560,100)&gt;10,'Charging rates'!$E$38*$AW560*$CH560,0)</f>
        <v>#VALUE!</v>
      </c>
      <c r="CT560" s="52" t="e">
        <f t="shared" si="155"/>
        <v>#VALUE!</v>
      </c>
      <c r="CU560" s="33" t="e">
        <f>100*(AP560*'935'!Q560*BZ560)/'11'!B$17</f>
        <v>#VALUE!</v>
      </c>
      <c r="CV560" s="33" t="e">
        <f>100/'11'!B$17*'Charging rates'!B$10*AW560</f>
        <v>#VALUE!</v>
      </c>
      <c r="CW560" s="33" t="e">
        <f>IF(AT560=0,0,(1-BX560/AT560)*(CA560+IF('935'!Q560=0,0,(CB560*'935'!Q560*('11'!C$17-'935'!Y560)/('11'!B$17-'935'!X560)))))</f>
        <v>#VALUE!</v>
      </c>
      <c r="CX560" s="33" t="e">
        <f t="shared" si="156"/>
        <v>#VALUE!</v>
      </c>
      <c r="CY560" s="49" t="e">
        <f t="shared" si="157"/>
        <v>#VALUE!</v>
      </c>
      <c r="CZ560" s="32" t="e">
        <f>AT560*(Parameters!B$21+AU560)*IF('DNO totals'!B$323&lt;0,1,'935'!S560)</f>
        <v>#VALUE!</v>
      </c>
      <c r="DA560" s="52" t="e">
        <f>IF('DNO totals'!B$323&lt;0,1,'935'!S560)*(Parameters!B$21+AU560)</f>
        <v>#VALUE!</v>
      </c>
      <c r="DB560" s="37" t="e">
        <f>CX560+'Charging rates'!B$106*DA560*100/'11'!B$17</f>
        <v>#VALUE!</v>
      </c>
      <c r="DC560" s="37" t="e">
        <f>DB560+'Charging rates'!B$116*(Parameters!B$21+AU560)*100/'11'!B$17*IF('DNO totals'!B$323&lt;0,1,'935'!S560)</f>
        <v>#VALUE!</v>
      </c>
      <c r="DD560" s="37" t="e">
        <f>'Charging rates'!B$97*(CP560+CT560)*100/'11'!B$17</f>
        <v>#VALUE!</v>
      </c>
      <c r="DE560" s="33" t="e">
        <f>MAX(0-(CB560*AU560*'11'!C$17/'11'!B$17),DC560+DD560)</f>
        <v>#VALUE!</v>
      </c>
      <c r="DF560" s="37" t="e">
        <f>IF(BS560,IF(AU560=0,CC560,MAX(0,MIN(CC560,CC560+(DE560/'935'!Q560*('11'!B$17-'935'!X560)/('11'!C$17-'935'!Y560))))),0)</f>
        <v>#VALUE!</v>
      </c>
      <c r="DG560" s="33" t="e">
        <f t="shared" si="158"/>
        <v>#VALUE!</v>
      </c>
      <c r="DH560" s="53" t="e">
        <f t="shared" si="159"/>
        <v>#VALUE!</v>
      </c>
    </row>
    <row r="561" spans="1:112">
      <c r="A561" s="28">
        <v>461</v>
      </c>
      <c r="B561" s="47" t="e">
        <f>'935'!B561</f>
        <v>#VALUE!</v>
      </c>
      <c r="C561" s="48" t="e">
        <f>OR('935'!E561&lt;&gt;"VOID",'935'!F561&lt;&gt;"VOID",'935'!G561&lt;&gt;"VOID")</f>
        <v>#VALUE!</v>
      </c>
      <c r="D561" s="32" t="e">
        <f>IF('935'!D561="VOID",0,'935'!D561*(1-'935'!X561/'11'!B$17))</f>
        <v>#VALUE!</v>
      </c>
      <c r="E561" s="32" t="e">
        <f>IF('935'!E561="VOID",0,'935'!E561*(1-'935'!X561/'11'!B$17))</f>
        <v>#VALUE!</v>
      </c>
      <c r="F561" s="32" t="e">
        <f>IF('935'!F561="VOID",0,'935'!F561*(1-'935'!X561/'11'!B$17))</f>
        <v>#VALUE!</v>
      </c>
      <c r="G561" s="32" t="e">
        <f>IF('935'!G561="VOID",0,'935'!G561*(1-'935'!X561/'11'!B$17))</f>
        <v>#VALUE!</v>
      </c>
      <c r="H561" s="49" t="e">
        <f t="shared" si="140"/>
        <v>#VALUE!</v>
      </c>
      <c r="I561" s="50" t="e">
        <f>MATCH('935'!J561,'913'!$B$6:$B$1205,0)</f>
        <v>#VALUE!</v>
      </c>
      <c r="J561" s="50" t="e">
        <f>MATCH(INDEX('913'!$D$6:$D$1205,I561),'913'!$B$6:$B$1205,0)</f>
        <v>#VALUE!</v>
      </c>
      <c r="K561" s="50" t="e">
        <f>MATCH(INDEX('913'!$D$6:$D$1205,J561),'913'!$B$6:$B$1205,0)</f>
        <v>#VALUE!</v>
      </c>
      <c r="L561" s="50" t="e">
        <f>MATCH(INDEX('913'!$D$6:$D$1205,K561),'913'!$B$6:$B$1205,0)</f>
        <v>#VALUE!</v>
      </c>
      <c r="M561" s="50" t="e">
        <f>MATCH(INDEX('913'!$D$6:$D$1205,L561),'913'!$B$6:$B$1205,0)</f>
        <v>#VALUE!</v>
      </c>
      <c r="N561" s="50" t="e">
        <f>MATCH(INDEX('913'!$D$6:$D$1205,M561),'913'!$B$6:$B$1205,0)</f>
        <v>#VALUE!</v>
      </c>
      <c r="O561" s="50" t="e">
        <f>MATCH(INDEX('913'!$D$6:$D$1205,N561),'913'!$B$6:$B$1205,0)</f>
        <v>#VALUE!</v>
      </c>
      <c r="P561" s="51" t="e">
        <f>MATCH(INDEX('913'!$D$6:$D$1205,O561),'913'!$B$6:$B$1205,0)</f>
        <v>#VALUE!</v>
      </c>
      <c r="Q561" s="37">
        <f>IF(ISNUMBER(I561),MAX(0,INDEX('913'!$E$6:$E$1205,I561)),0)</f>
        <v>0</v>
      </c>
      <c r="R561" s="37">
        <f>IF(ISNUMBER(J561),MAX(0,INDEX('913'!$E$6:$E$1205,J561)),0)</f>
        <v>0</v>
      </c>
      <c r="S561" s="37">
        <f>IF(ISNUMBER(K561),MAX(0,INDEX('913'!$E$6:$E$1205,K561)),0)</f>
        <v>0</v>
      </c>
      <c r="T561" s="37">
        <f>IF(ISNUMBER(L561),MAX(0,INDEX('913'!$E$6:$E$1205,L561)),0)</f>
        <v>0</v>
      </c>
      <c r="U561" s="37">
        <f>IF(ISNUMBER(M561),MAX(0,INDEX('913'!$E$6:$E$1205,M561)),0)</f>
        <v>0</v>
      </c>
      <c r="V561" s="37">
        <f>IF(ISNUMBER(N561),MAX(0,INDEX('913'!$E$6:$E$1205,N561)),0)</f>
        <v>0</v>
      </c>
      <c r="W561" s="37">
        <f>IF(ISNUMBER(O561),MAX(0,INDEX('913'!$E$6:$E$1205,O561)),0)</f>
        <v>0</v>
      </c>
      <c r="X561" s="52">
        <f>IF(ISNUMBER(P561),MAX(0,INDEX('913'!$E$6:$E$1205,P561)),0)</f>
        <v>0</v>
      </c>
      <c r="Y561" s="37">
        <f>IF(ISNUMBER(I561),MAX(0,INDEX('913'!$F$6:$F$1205,I561)),0)</f>
        <v>0</v>
      </c>
      <c r="Z561" s="37">
        <f>IF(ISNUMBER(J561),MAX(0,INDEX('913'!$F$6:$F$1205,J561)),0)</f>
        <v>0</v>
      </c>
      <c r="AA561" s="37">
        <f>IF(ISNUMBER(K561),MAX(0,INDEX('913'!$F$6:$F$1205,K561)),0)</f>
        <v>0</v>
      </c>
      <c r="AB561" s="37">
        <f>IF(ISNUMBER(L561),MAX(0,INDEX('913'!$F$6:$F$1205,L561)),0)</f>
        <v>0</v>
      </c>
      <c r="AC561" s="37">
        <f>IF(ISNUMBER(M561),MAX(0,INDEX('913'!$F$6:$F$1205,M561)),0)</f>
        <v>0</v>
      </c>
      <c r="AD561" s="37">
        <f>IF(ISNUMBER(N561),MAX(0,INDEX('913'!$F$6:$F$1205,N561)),0)</f>
        <v>0</v>
      </c>
      <c r="AE561" s="37">
        <f>IF(ISNUMBER(O561),MAX(0,INDEX('913'!$F$6:$F$1205,O561)),0)</f>
        <v>0</v>
      </c>
      <c r="AF561" s="37">
        <f>IF(ISNUMBER(P561),MAX(0,INDEX('913'!$F$6:$F$1205,P561)),0)</f>
        <v>0</v>
      </c>
      <c r="AG561" s="32">
        <f>IF(ISNUMBER(I561),SQRT(INDEX('913'!$I$6:$I$1205,I561)^2+INDEX('913'!$J$6:$J$1205,I561)^2),0)</f>
        <v>0</v>
      </c>
      <c r="AH561" s="32">
        <f>IF(ISNUMBER(J561),SQRT(INDEX('913'!$I$6:$I$1205,J561)^2+INDEX('913'!$J$6:$J$1205,J561)^2),0)</f>
        <v>0</v>
      </c>
      <c r="AI561" s="32">
        <f>IF(ISNUMBER(K561),SQRT(INDEX('913'!$I$6:$I$1205,K561)^2+INDEX('913'!$J$6:$J$1205,K561)^2),0)</f>
        <v>0</v>
      </c>
      <c r="AJ561" s="32">
        <f>IF(ISNUMBER(L561),SQRT(INDEX('913'!$I$6:$I$1205,L561)^2+INDEX('913'!$J$6:$J$1205,L561)^2),0)</f>
        <v>0</v>
      </c>
      <c r="AK561" s="32">
        <f>IF(ISNUMBER(M561),SQRT(INDEX('913'!$I$6:$I$1205,M561)^2+INDEX('913'!$J$6:$J$1205,M561)^2),0)</f>
        <v>0</v>
      </c>
      <c r="AL561" s="32">
        <f>IF(ISNUMBER(N561),SQRT(INDEX('913'!$I$6:$I$1205,N561)^2+INDEX('913'!$J$6:$J$1205,N561)^2),0)</f>
        <v>0</v>
      </c>
      <c r="AM561" s="32">
        <f>IF(ISNUMBER(O561),SQRT(INDEX('913'!$I$6:$I$1205,O561)^2+INDEX('913'!$J$6:$J$1205,O561)^2),0)</f>
        <v>0</v>
      </c>
      <c r="AN561" s="49">
        <f>IF(ISNUMBER(P561),SQRT(INDEX('913'!$I$6:$I$1205,P561)^2+INDEX('913'!$J$6:$J$1205,P561)^2),0)</f>
        <v>0</v>
      </c>
      <c r="AO561" s="37">
        <f t="shared" si="141"/>
        <v>0</v>
      </c>
      <c r="AP561" s="37">
        <f t="shared" si="142"/>
        <v>0</v>
      </c>
      <c r="AQ561" s="33" t="e">
        <f>-100*'935'!W561*(AO561+AP561)/'11'!C$17</f>
        <v>#VALUE!</v>
      </c>
      <c r="AR561" s="37" t="e">
        <f t="shared" si="143"/>
        <v>#VALUE!</v>
      </c>
      <c r="AS561" s="52" t="e">
        <f t="shared" si="144"/>
        <v>#VALUE!</v>
      </c>
      <c r="AT561" s="32" t="e">
        <f>IF('935'!C561="VOID",0,('935'!C561*(1-'935'!X561/'11'!B$17)))</f>
        <v>#VALUE!</v>
      </c>
      <c r="AU561" s="52" t="e">
        <f>'935'!Q561*(1-'935'!Y561/'11'!C$17)/(1-'935'!X561/'11'!B$17)</f>
        <v>#VALUE!</v>
      </c>
      <c r="AV561" s="37" t="e">
        <f>INDEX('DNO totals'!$B$57:$G$57,IF('935'!K561,IF(MOD('935'!K561,1000),IF(MOD('935'!K561,100),IF(MOD('935'!K561,10),IF(MOD('935'!K561,1000)=1,6,5),4),3),2),1))</f>
        <v>#VALUE!</v>
      </c>
      <c r="AW561" s="52" t="e">
        <f t="shared" si="145"/>
        <v>#VALUE!</v>
      </c>
      <c r="AX561" s="32" t="e">
        <f>IF('935'!V561="VOID",0,'935'!V561*(1-'935'!X561/'11'!B$17))</f>
        <v>#VALUE!</v>
      </c>
      <c r="AY561" s="33" t="e">
        <f>IF(H561,-100*'Charging rates'!B$10/'11'!B$17*AX561/H561,0)</f>
        <v>#VALUE!</v>
      </c>
      <c r="AZ561" s="33" t="e">
        <f>IF(C561,'DNO totals'!B$41,0)</f>
        <v>#VALUE!</v>
      </c>
      <c r="BA561" s="33" t="e">
        <f t="shared" si="146"/>
        <v>#VALUE!</v>
      </c>
      <c r="BB561" s="33" t="e">
        <f t="shared" si="147"/>
        <v>#VALUE!</v>
      </c>
      <c r="BC561" s="53" t="e">
        <f t="shared" si="148"/>
        <v>#VALUE!</v>
      </c>
      <c r="BD561" s="32" t="e">
        <f>IF(AT561,'935'!H561*AT561/(AT561+D561+H561),0)</f>
        <v>#VALUE!</v>
      </c>
      <c r="BE561" s="32" t="e">
        <f>IF(H561,'935'!H561*H561/(AT561+D561+H561),0)</f>
        <v>#VALUE!</v>
      </c>
      <c r="BF561" s="32" t="e">
        <f>BD561*(1-'935'!X561/'11'!B$17)</f>
        <v>#VALUE!</v>
      </c>
      <c r="BG561" s="49" t="e">
        <f>BE561*(1-'935'!X561/'11'!B$17)</f>
        <v>#VALUE!</v>
      </c>
      <c r="BH561" s="52" t="e">
        <f>AV561*Parameters!B$6</f>
        <v>#VALUE!</v>
      </c>
      <c r="BI561" s="37" t="e">
        <f>IF('935'!$K561=1000,'Charging rates'!$C$38*$BH561/(1+'DNO totals'!$C$99)*'935'!$L561,0)</f>
        <v>#VALUE!</v>
      </c>
      <c r="BJ561" s="37" t="e">
        <f>IF(MOD('935'!$K561,1000)=100,'Charging rates'!$D$38*$BH561/(1+'DNO totals'!$D$99)*'935'!$M561,0)</f>
        <v>#VALUE!</v>
      </c>
      <c r="BK561" s="37" t="e">
        <f>IF(MOD('935'!$K561,100)=10,'Charging rates'!$E$38*$BH561/(1+'DNO totals'!$E$99)*'935'!$N561,0)</f>
        <v>#VALUE!</v>
      </c>
      <c r="BL561" s="37" t="e">
        <f>IF(AND(MOD('935'!$K561,10)&gt;0,MOD('935'!$K561,1000)&gt;1),'Charging rates'!$F$38*$BH561/(1+'DNO totals'!$F$99)*'935'!$O561,0)</f>
        <v>#VALUE!</v>
      </c>
      <c r="BM561" s="37" t="e">
        <f>IF(MOD('935'!$K561,1000)=1,'Charging rates'!$G$38*$BH561/(1+'DNO totals'!$G$99)*'935'!$P561,0)</f>
        <v>#VALUE!</v>
      </c>
      <c r="BN561" s="52" t="e">
        <f t="shared" si="149"/>
        <v>#VALUE!</v>
      </c>
      <c r="BO561" s="37" t="e">
        <f>IF('935'!$K561&gt;1000,'Charging rates'!$C$38*$AW561*'935'!$L561,0)</f>
        <v>#VALUE!</v>
      </c>
      <c r="BP561" s="37" t="e">
        <f>IF(MOD('935'!$K561,1000)&gt;100,'Charging rates'!$D$38*$AW561*'935'!$M561,0)</f>
        <v>#VALUE!</v>
      </c>
      <c r="BQ561" s="37" t="e">
        <f>IF(MOD('935'!$K561,100)&gt;10,'Charging rates'!$E$38*$AW561*'935'!$N561,0)</f>
        <v>#VALUE!</v>
      </c>
      <c r="BR561" s="52" t="e">
        <f t="shared" si="150"/>
        <v>#VALUE!</v>
      </c>
      <c r="BS561" s="48" t="e">
        <f>'935'!C561&lt;&gt;"VOID"</f>
        <v>#VALUE!</v>
      </c>
      <c r="BT561" s="33" t="e">
        <f>IF(BS561,(100/'11'!B$17*BD561*((1-'935'!I561)*'Charging rates'!B$51+'Charging rates'!B$63)),0)</f>
        <v>#VALUE!</v>
      </c>
      <c r="BU561" s="33" t="e">
        <f>100/'11'!B$17*BG561*('Charging rates'!B$51+'Charging rates'!B$63)</f>
        <v>#VALUE!</v>
      </c>
      <c r="BV561" s="33" t="e">
        <f>100/'11'!B$17*BE561*('Charging rates'!B$51+'Charging rates'!B$63)</f>
        <v>#VALUE!</v>
      </c>
      <c r="BW561" s="53" t="e">
        <f t="shared" si="151"/>
        <v>#VALUE!</v>
      </c>
      <c r="BX561" s="32" t="e">
        <f>AT561-('935'!T561*(1-'935'!X561/'11'!B$17))</f>
        <v>#VALUE!</v>
      </c>
      <c r="BY561" s="32">
        <f>0-IF(ISNUMBER(I561),INDEX('913'!$I$6:$I$1205,I561),0)-IF(ISNUMBER(J561),INDEX('913'!$I$6:$I$1205,J561),0)-IF(ISNUMBER(K561),INDEX('913'!$I$6:$I$1205,K561),0)-IF(ISNUMBER(L561),INDEX('913'!$I$6:$I$1205,L561),0)-IF(ISNUMBER(M561),INDEX('913'!$I$6:$I$1205,M561),0)-IF(ISNUMBER(N561),INDEX('913'!$I$6:$I$1205,N561),0)-IF(ISNUMBER(O561),INDEX('913'!$I$6:$I$1205,O561),0)-IF(ISNUMBER(P561),INDEX('913'!$I$6:$I$1205,P561),0)</f>
        <v>0</v>
      </c>
      <c r="BZ561" s="37">
        <f>IF(BY561=0,1,MAX(1,SQRT(BY561^2+(IF(ISNUMBER(I561),INDEX('913'!$J$6:$J$1205,I561),0)+IF(ISNUMBER(J561),INDEX('913'!$J$6:$J$1205,J561),0)+IF(ISNUMBER(K561),INDEX('913'!$J$6:$J$1205,K561),0)+IF(ISNUMBER(L561),INDEX('913'!$J$6:$J$1205,L561),0)+IF(ISNUMBER(M561),INDEX('913'!$J$6:$J$1205,M561),0)+IF(ISNUMBER(N561),INDEX('913'!$J$6:$J$1205,N561),0)+IF(ISNUMBER(O561),INDEX('913'!$J$6:$J$1205,O561),0)+IF(ISNUMBER(P561),INDEX('913'!$J$6:$J$1205,P561),0))^2)/BY561))</f>
        <v>1</v>
      </c>
      <c r="CA561" s="33" t="e">
        <f>100*AO561/'11'!B$17</f>
        <v>#VALUE!</v>
      </c>
      <c r="CB561" s="37" t="e">
        <f>100*(AP561*BZ561)/'11'!C$17</f>
        <v>#VALUE!</v>
      </c>
      <c r="CC561" s="37" t="e">
        <f t="shared" si="152"/>
        <v>#VALUE!</v>
      </c>
      <c r="CD561" s="33" t="e">
        <f t="shared" si="153"/>
        <v>#VALUE!</v>
      </c>
      <c r="CE561" s="54" t="e">
        <f>'11'!C$17-'935'!Y561</f>
        <v>#VALUE!</v>
      </c>
      <c r="CF561" s="37" t="e">
        <f>MAX('DNO totals'!B$312+0,MIN('935'!L561+0,'DNO totals'!B$304+0))</f>
        <v>#VALUE!</v>
      </c>
      <c r="CG561" s="37" t="e">
        <f>MAX('DNO totals'!C$312+0,MIN('935'!M561+0,'DNO totals'!C$304+0))</f>
        <v>#VALUE!</v>
      </c>
      <c r="CH561" s="37" t="e">
        <f>MAX('DNO totals'!D$312+0,MIN('935'!N561+0,'DNO totals'!D$304+0))</f>
        <v>#VALUE!</v>
      </c>
      <c r="CI561" s="37" t="e">
        <f>MAX('DNO totals'!E$312+0,MIN('935'!O561+0,'DNO totals'!E$304+0))</f>
        <v>#VALUE!</v>
      </c>
      <c r="CJ561" s="52" t="e">
        <f>MAX('DNO totals'!F$312+0,MIN('935'!P561+0,'DNO totals'!F$304+0))</f>
        <v>#VALUE!</v>
      </c>
      <c r="CK561" s="37" t="e">
        <f>IF('935'!$K561=1000,'Charging rates'!$C$38*$BH561/(1+'DNO totals'!$C$99)*$CF561,0)</f>
        <v>#VALUE!</v>
      </c>
      <c r="CL561" s="37" t="e">
        <f>IF(MOD('935'!$K561,1000)=100,'Charging rates'!$D$38*$BH561/(1+'DNO totals'!$D$99)*$CG561,0)</f>
        <v>#VALUE!</v>
      </c>
      <c r="CM561" s="37" t="e">
        <f>IF(MOD('935'!$K561,100)=10,'Charging rates'!$E$38*$BH561/(1+'DNO totals'!$E$99)*$CH561,0)</f>
        <v>#VALUE!</v>
      </c>
      <c r="CN561" s="37" t="e">
        <f>IF(AND(MOD('935'!$K561,10)&gt;0,MOD('935'!$K561,1000)&gt;1),'Charging rates'!$F$38*$BH561/(1+'DNO totals'!$F$99)*$CI561,0)</f>
        <v>#VALUE!</v>
      </c>
      <c r="CO561" s="37" t="e">
        <f>IF(MOD('935'!$K561,1000)=1,'Charging rates'!$G$38*$BH561/(1+'DNO totals'!$G$99)*$CJ561,0)</f>
        <v>#VALUE!</v>
      </c>
      <c r="CP561" s="52" t="e">
        <f t="shared" si="154"/>
        <v>#VALUE!</v>
      </c>
      <c r="CQ561" s="37" t="e">
        <f>IF('935'!$K561&gt;1000,'Charging rates'!$C$38*$AW561*$CF561,0)</f>
        <v>#VALUE!</v>
      </c>
      <c r="CR561" s="37" t="e">
        <f>IF(MOD('935'!$K561,1000)&gt;100,'Charging rates'!$D$38*$AW561*$CG561,0)</f>
        <v>#VALUE!</v>
      </c>
      <c r="CS561" s="37" t="e">
        <f>IF(MOD('935'!$K561,100)&gt;10,'Charging rates'!$E$38*$AW561*$CH561,0)</f>
        <v>#VALUE!</v>
      </c>
      <c r="CT561" s="52" t="e">
        <f t="shared" si="155"/>
        <v>#VALUE!</v>
      </c>
      <c r="CU561" s="33" t="e">
        <f>100*(AP561*'935'!Q561*BZ561)/'11'!B$17</f>
        <v>#VALUE!</v>
      </c>
      <c r="CV561" s="33" t="e">
        <f>100/'11'!B$17*'Charging rates'!B$10*AW561</f>
        <v>#VALUE!</v>
      </c>
      <c r="CW561" s="33" t="e">
        <f>IF(AT561=0,0,(1-BX561/AT561)*(CA561+IF('935'!Q561=0,0,(CB561*'935'!Q561*('11'!C$17-'935'!Y561)/('11'!B$17-'935'!X561)))))</f>
        <v>#VALUE!</v>
      </c>
      <c r="CX561" s="33" t="e">
        <f t="shared" si="156"/>
        <v>#VALUE!</v>
      </c>
      <c r="CY561" s="49" t="e">
        <f t="shared" si="157"/>
        <v>#VALUE!</v>
      </c>
      <c r="CZ561" s="32" t="e">
        <f>AT561*(Parameters!B$21+AU561)*IF('DNO totals'!B$323&lt;0,1,'935'!S561)</f>
        <v>#VALUE!</v>
      </c>
      <c r="DA561" s="52" t="e">
        <f>IF('DNO totals'!B$323&lt;0,1,'935'!S561)*(Parameters!B$21+AU561)</f>
        <v>#VALUE!</v>
      </c>
      <c r="DB561" s="37" t="e">
        <f>CX561+'Charging rates'!B$106*DA561*100/'11'!B$17</f>
        <v>#VALUE!</v>
      </c>
      <c r="DC561" s="37" t="e">
        <f>DB561+'Charging rates'!B$116*(Parameters!B$21+AU561)*100/'11'!B$17*IF('DNO totals'!B$323&lt;0,1,'935'!S561)</f>
        <v>#VALUE!</v>
      </c>
      <c r="DD561" s="37" t="e">
        <f>'Charging rates'!B$97*(CP561+CT561)*100/'11'!B$17</f>
        <v>#VALUE!</v>
      </c>
      <c r="DE561" s="33" t="e">
        <f>MAX(0-(CB561*AU561*'11'!C$17/'11'!B$17),DC561+DD561)</f>
        <v>#VALUE!</v>
      </c>
      <c r="DF561" s="37" t="e">
        <f>IF(BS561,IF(AU561=0,CC561,MAX(0,MIN(CC561,CC561+(DE561/'935'!Q561*('11'!B$17-'935'!X561)/('11'!C$17-'935'!Y561))))),0)</f>
        <v>#VALUE!</v>
      </c>
      <c r="DG561" s="33" t="e">
        <f t="shared" si="158"/>
        <v>#VALUE!</v>
      </c>
      <c r="DH561" s="53" t="e">
        <f t="shared" si="159"/>
        <v>#VALUE!</v>
      </c>
    </row>
    <row r="562" spans="1:112">
      <c r="A562" s="28">
        <v>462</v>
      </c>
      <c r="B562" s="47" t="e">
        <f>'935'!B562</f>
        <v>#VALUE!</v>
      </c>
      <c r="C562" s="48" t="e">
        <f>OR('935'!E562&lt;&gt;"VOID",'935'!F562&lt;&gt;"VOID",'935'!G562&lt;&gt;"VOID")</f>
        <v>#VALUE!</v>
      </c>
      <c r="D562" s="32" t="e">
        <f>IF('935'!D562="VOID",0,'935'!D562*(1-'935'!X562/'11'!B$17))</f>
        <v>#VALUE!</v>
      </c>
      <c r="E562" s="32" t="e">
        <f>IF('935'!E562="VOID",0,'935'!E562*(1-'935'!X562/'11'!B$17))</f>
        <v>#VALUE!</v>
      </c>
      <c r="F562" s="32" t="e">
        <f>IF('935'!F562="VOID",0,'935'!F562*(1-'935'!X562/'11'!B$17))</f>
        <v>#VALUE!</v>
      </c>
      <c r="G562" s="32" t="e">
        <f>IF('935'!G562="VOID",0,'935'!G562*(1-'935'!X562/'11'!B$17))</f>
        <v>#VALUE!</v>
      </c>
      <c r="H562" s="49" t="e">
        <f t="shared" si="140"/>
        <v>#VALUE!</v>
      </c>
      <c r="I562" s="50" t="e">
        <f>MATCH('935'!J562,'913'!$B$6:$B$1205,0)</f>
        <v>#VALUE!</v>
      </c>
      <c r="J562" s="50" t="e">
        <f>MATCH(INDEX('913'!$D$6:$D$1205,I562),'913'!$B$6:$B$1205,0)</f>
        <v>#VALUE!</v>
      </c>
      <c r="K562" s="50" t="e">
        <f>MATCH(INDEX('913'!$D$6:$D$1205,J562),'913'!$B$6:$B$1205,0)</f>
        <v>#VALUE!</v>
      </c>
      <c r="L562" s="50" t="e">
        <f>MATCH(INDEX('913'!$D$6:$D$1205,K562),'913'!$B$6:$B$1205,0)</f>
        <v>#VALUE!</v>
      </c>
      <c r="M562" s="50" t="e">
        <f>MATCH(INDEX('913'!$D$6:$D$1205,L562),'913'!$B$6:$B$1205,0)</f>
        <v>#VALUE!</v>
      </c>
      <c r="N562" s="50" t="e">
        <f>MATCH(INDEX('913'!$D$6:$D$1205,M562),'913'!$B$6:$B$1205,0)</f>
        <v>#VALUE!</v>
      </c>
      <c r="O562" s="50" t="e">
        <f>MATCH(INDEX('913'!$D$6:$D$1205,N562),'913'!$B$6:$B$1205,0)</f>
        <v>#VALUE!</v>
      </c>
      <c r="P562" s="51" t="e">
        <f>MATCH(INDEX('913'!$D$6:$D$1205,O562),'913'!$B$6:$B$1205,0)</f>
        <v>#VALUE!</v>
      </c>
      <c r="Q562" s="37">
        <f>IF(ISNUMBER(I562),MAX(0,INDEX('913'!$E$6:$E$1205,I562)),0)</f>
        <v>0</v>
      </c>
      <c r="R562" s="37">
        <f>IF(ISNUMBER(J562),MAX(0,INDEX('913'!$E$6:$E$1205,J562)),0)</f>
        <v>0</v>
      </c>
      <c r="S562" s="37">
        <f>IF(ISNUMBER(K562),MAX(0,INDEX('913'!$E$6:$E$1205,K562)),0)</f>
        <v>0</v>
      </c>
      <c r="T562" s="37">
        <f>IF(ISNUMBER(L562),MAX(0,INDEX('913'!$E$6:$E$1205,L562)),0)</f>
        <v>0</v>
      </c>
      <c r="U562" s="37">
        <f>IF(ISNUMBER(M562),MAX(0,INDEX('913'!$E$6:$E$1205,M562)),0)</f>
        <v>0</v>
      </c>
      <c r="V562" s="37">
        <f>IF(ISNUMBER(N562),MAX(0,INDEX('913'!$E$6:$E$1205,N562)),0)</f>
        <v>0</v>
      </c>
      <c r="W562" s="37">
        <f>IF(ISNUMBER(O562),MAX(0,INDEX('913'!$E$6:$E$1205,O562)),0)</f>
        <v>0</v>
      </c>
      <c r="X562" s="52">
        <f>IF(ISNUMBER(P562),MAX(0,INDEX('913'!$E$6:$E$1205,P562)),0)</f>
        <v>0</v>
      </c>
      <c r="Y562" s="37">
        <f>IF(ISNUMBER(I562),MAX(0,INDEX('913'!$F$6:$F$1205,I562)),0)</f>
        <v>0</v>
      </c>
      <c r="Z562" s="37">
        <f>IF(ISNUMBER(J562),MAX(0,INDEX('913'!$F$6:$F$1205,J562)),0)</f>
        <v>0</v>
      </c>
      <c r="AA562" s="37">
        <f>IF(ISNUMBER(K562),MAX(0,INDEX('913'!$F$6:$F$1205,K562)),0)</f>
        <v>0</v>
      </c>
      <c r="AB562" s="37">
        <f>IF(ISNUMBER(L562),MAX(0,INDEX('913'!$F$6:$F$1205,L562)),0)</f>
        <v>0</v>
      </c>
      <c r="AC562" s="37">
        <f>IF(ISNUMBER(M562),MAX(0,INDEX('913'!$F$6:$F$1205,M562)),0)</f>
        <v>0</v>
      </c>
      <c r="AD562" s="37">
        <f>IF(ISNUMBER(N562),MAX(0,INDEX('913'!$F$6:$F$1205,N562)),0)</f>
        <v>0</v>
      </c>
      <c r="AE562" s="37">
        <f>IF(ISNUMBER(O562),MAX(0,INDEX('913'!$F$6:$F$1205,O562)),0)</f>
        <v>0</v>
      </c>
      <c r="AF562" s="37">
        <f>IF(ISNUMBER(P562),MAX(0,INDEX('913'!$F$6:$F$1205,P562)),0)</f>
        <v>0</v>
      </c>
      <c r="AG562" s="32">
        <f>IF(ISNUMBER(I562),SQRT(INDEX('913'!$I$6:$I$1205,I562)^2+INDEX('913'!$J$6:$J$1205,I562)^2),0)</f>
        <v>0</v>
      </c>
      <c r="AH562" s="32">
        <f>IF(ISNUMBER(J562),SQRT(INDEX('913'!$I$6:$I$1205,J562)^2+INDEX('913'!$J$6:$J$1205,J562)^2),0)</f>
        <v>0</v>
      </c>
      <c r="AI562" s="32">
        <f>IF(ISNUMBER(K562),SQRT(INDEX('913'!$I$6:$I$1205,K562)^2+INDEX('913'!$J$6:$J$1205,K562)^2),0)</f>
        <v>0</v>
      </c>
      <c r="AJ562" s="32">
        <f>IF(ISNUMBER(L562),SQRT(INDEX('913'!$I$6:$I$1205,L562)^2+INDEX('913'!$J$6:$J$1205,L562)^2),0)</f>
        <v>0</v>
      </c>
      <c r="AK562" s="32">
        <f>IF(ISNUMBER(M562),SQRT(INDEX('913'!$I$6:$I$1205,M562)^2+INDEX('913'!$J$6:$J$1205,M562)^2),0)</f>
        <v>0</v>
      </c>
      <c r="AL562" s="32">
        <f>IF(ISNUMBER(N562),SQRT(INDEX('913'!$I$6:$I$1205,N562)^2+INDEX('913'!$J$6:$J$1205,N562)^2),0)</f>
        <v>0</v>
      </c>
      <c r="AM562" s="32">
        <f>IF(ISNUMBER(O562),SQRT(INDEX('913'!$I$6:$I$1205,O562)^2+INDEX('913'!$J$6:$J$1205,O562)^2),0)</f>
        <v>0</v>
      </c>
      <c r="AN562" s="49">
        <f>IF(ISNUMBER(P562),SQRT(INDEX('913'!$I$6:$I$1205,P562)^2+INDEX('913'!$J$6:$J$1205,P562)^2),0)</f>
        <v>0</v>
      </c>
      <c r="AO562" s="37">
        <f t="shared" si="141"/>
        <v>0</v>
      </c>
      <c r="AP562" s="37">
        <f t="shared" si="142"/>
        <v>0</v>
      </c>
      <c r="AQ562" s="33" t="e">
        <f>-100*'935'!W562*(AO562+AP562)/'11'!C$17</f>
        <v>#VALUE!</v>
      </c>
      <c r="AR562" s="37" t="e">
        <f t="shared" si="143"/>
        <v>#VALUE!</v>
      </c>
      <c r="AS562" s="52" t="e">
        <f t="shared" si="144"/>
        <v>#VALUE!</v>
      </c>
      <c r="AT562" s="32" t="e">
        <f>IF('935'!C562="VOID",0,('935'!C562*(1-'935'!X562/'11'!B$17)))</f>
        <v>#VALUE!</v>
      </c>
      <c r="AU562" s="52" t="e">
        <f>'935'!Q562*(1-'935'!Y562/'11'!C$17)/(1-'935'!X562/'11'!B$17)</f>
        <v>#VALUE!</v>
      </c>
      <c r="AV562" s="37" t="e">
        <f>INDEX('DNO totals'!$B$57:$G$57,IF('935'!K562,IF(MOD('935'!K562,1000),IF(MOD('935'!K562,100),IF(MOD('935'!K562,10),IF(MOD('935'!K562,1000)=1,6,5),4),3),2),1))</f>
        <v>#VALUE!</v>
      </c>
      <c r="AW562" s="52" t="e">
        <f t="shared" si="145"/>
        <v>#VALUE!</v>
      </c>
      <c r="AX562" s="32" t="e">
        <f>IF('935'!V562="VOID",0,'935'!V562*(1-'935'!X562/'11'!B$17))</f>
        <v>#VALUE!</v>
      </c>
      <c r="AY562" s="33" t="e">
        <f>IF(H562,-100*'Charging rates'!B$10/'11'!B$17*AX562/H562,0)</f>
        <v>#VALUE!</v>
      </c>
      <c r="AZ562" s="33" t="e">
        <f>IF(C562,'DNO totals'!B$41,0)</f>
        <v>#VALUE!</v>
      </c>
      <c r="BA562" s="33" t="e">
        <f t="shared" si="146"/>
        <v>#VALUE!</v>
      </c>
      <c r="BB562" s="33" t="e">
        <f t="shared" si="147"/>
        <v>#VALUE!</v>
      </c>
      <c r="BC562" s="53" t="e">
        <f t="shared" si="148"/>
        <v>#VALUE!</v>
      </c>
      <c r="BD562" s="32" t="e">
        <f>IF(AT562,'935'!H562*AT562/(AT562+D562+H562),0)</f>
        <v>#VALUE!</v>
      </c>
      <c r="BE562" s="32" t="e">
        <f>IF(H562,'935'!H562*H562/(AT562+D562+H562),0)</f>
        <v>#VALUE!</v>
      </c>
      <c r="BF562" s="32" t="e">
        <f>BD562*(1-'935'!X562/'11'!B$17)</f>
        <v>#VALUE!</v>
      </c>
      <c r="BG562" s="49" t="e">
        <f>BE562*(1-'935'!X562/'11'!B$17)</f>
        <v>#VALUE!</v>
      </c>
      <c r="BH562" s="52" t="e">
        <f>AV562*Parameters!B$6</f>
        <v>#VALUE!</v>
      </c>
      <c r="BI562" s="37" t="e">
        <f>IF('935'!$K562=1000,'Charging rates'!$C$38*$BH562/(1+'DNO totals'!$C$99)*'935'!$L562,0)</f>
        <v>#VALUE!</v>
      </c>
      <c r="BJ562" s="37" t="e">
        <f>IF(MOD('935'!$K562,1000)=100,'Charging rates'!$D$38*$BH562/(1+'DNO totals'!$D$99)*'935'!$M562,0)</f>
        <v>#VALUE!</v>
      </c>
      <c r="BK562" s="37" t="e">
        <f>IF(MOD('935'!$K562,100)=10,'Charging rates'!$E$38*$BH562/(1+'DNO totals'!$E$99)*'935'!$N562,0)</f>
        <v>#VALUE!</v>
      </c>
      <c r="BL562" s="37" t="e">
        <f>IF(AND(MOD('935'!$K562,10)&gt;0,MOD('935'!$K562,1000)&gt;1),'Charging rates'!$F$38*$BH562/(1+'DNO totals'!$F$99)*'935'!$O562,0)</f>
        <v>#VALUE!</v>
      </c>
      <c r="BM562" s="37" t="e">
        <f>IF(MOD('935'!$K562,1000)=1,'Charging rates'!$G$38*$BH562/(1+'DNO totals'!$G$99)*'935'!$P562,0)</f>
        <v>#VALUE!</v>
      </c>
      <c r="BN562" s="52" t="e">
        <f t="shared" si="149"/>
        <v>#VALUE!</v>
      </c>
      <c r="BO562" s="37" t="e">
        <f>IF('935'!$K562&gt;1000,'Charging rates'!$C$38*$AW562*'935'!$L562,0)</f>
        <v>#VALUE!</v>
      </c>
      <c r="BP562" s="37" t="e">
        <f>IF(MOD('935'!$K562,1000)&gt;100,'Charging rates'!$D$38*$AW562*'935'!$M562,0)</f>
        <v>#VALUE!</v>
      </c>
      <c r="BQ562" s="37" t="e">
        <f>IF(MOD('935'!$K562,100)&gt;10,'Charging rates'!$E$38*$AW562*'935'!$N562,0)</f>
        <v>#VALUE!</v>
      </c>
      <c r="BR562" s="52" t="e">
        <f t="shared" si="150"/>
        <v>#VALUE!</v>
      </c>
      <c r="BS562" s="48" t="e">
        <f>'935'!C562&lt;&gt;"VOID"</f>
        <v>#VALUE!</v>
      </c>
      <c r="BT562" s="33" t="e">
        <f>IF(BS562,(100/'11'!B$17*BD562*((1-'935'!I562)*'Charging rates'!B$51+'Charging rates'!B$63)),0)</f>
        <v>#VALUE!</v>
      </c>
      <c r="BU562" s="33" t="e">
        <f>100/'11'!B$17*BG562*('Charging rates'!B$51+'Charging rates'!B$63)</f>
        <v>#VALUE!</v>
      </c>
      <c r="BV562" s="33" t="e">
        <f>100/'11'!B$17*BE562*('Charging rates'!B$51+'Charging rates'!B$63)</f>
        <v>#VALUE!</v>
      </c>
      <c r="BW562" s="53" t="e">
        <f t="shared" si="151"/>
        <v>#VALUE!</v>
      </c>
      <c r="BX562" s="32" t="e">
        <f>AT562-('935'!T562*(1-'935'!X562/'11'!B$17))</f>
        <v>#VALUE!</v>
      </c>
      <c r="BY562" s="32">
        <f>0-IF(ISNUMBER(I562),INDEX('913'!$I$6:$I$1205,I562),0)-IF(ISNUMBER(J562),INDEX('913'!$I$6:$I$1205,J562),0)-IF(ISNUMBER(K562),INDEX('913'!$I$6:$I$1205,K562),0)-IF(ISNUMBER(L562),INDEX('913'!$I$6:$I$1205,L562),0)-IF(ISNUMBER(M562),INDEX('913'!$I$6:$I$1205,M562),0)-IF(ISNUMBER(N562),INDEX('913'!$I$6:$I$1205,N562),0)-IF(ISNUMBER(O562),INDEX('913'!$I$6:$I$1205,O562),0)-IF(ISNUMBER(P562),INDEX('913'!$I$6:$I$1205,P562),0)</f>
        <v>0</v>
      </c>
      <c r="BZ562" s="37">
        <f>IF(BY562=0,1,MAX(1,SQRT(BY562^2+(IF(ISNUMBER(I562),INDEX('913'!$J$6:$J$1205,I562),0)+IF(ISNUMBER(J562),INDEX('913'!$J$6:$J$1205,J562),0)+IF(ISNUMBER(K562),INDEX('913'!$J$6:$J$1205,K562),0)+IF(ISNUMBER(L562),INDEX('913'!$J$6:$J$1205,L562),0)+IF(ISNUMBER(M562),INDEX('913'!$J$6:$J$1205,M562),0)+IF(ISNUMBER(N562),INDEX('913'!$J$6:$J$1205,N562),0)+IF(ISNUMBER(O562),INDEX('913'!$J$6:$J$1205,O562),0)+IF(ISNUMBER(P562),INDEX('913'!$J$6:$J$1205,P562),0))^2)/BY562))</f>
        <v>1</v>
      </c>
      <c r="CA562" s="33" t="e">
        <f>100*AO562/'11'!B$17</f>
        <v>#VALUE!</v>
      </c>
      <c r="CB562" s="37" t="e">
        <f>100*(AP562*BZ562)/'11'!C$17</f>
        <v>#VALUE!</v>
      </c>
      <c r="CC562" s="37" t="e">
        <f t="shared" si="152"/>
        <v>#VALUE!</v>
      </c>
      <c r="CD562" s="33" t="e">
        <f t="shared" si="153"/>
        <v>#VALUE!</v>
      </c>
      <c r="CE562" s="54" t="e">
        <f>'11'!C$17-'935'!Y562</f>
        <v>#VALUE!</v>
      </c>
      <c r="CF562" s="37" t="e">
        <f>MAX('DNO totals'!B$312+0,MIN('935'!L562+0,'DNO totals'!B$304+0))</f>
        <v>#VALUE!</v>
      </c>
      <c r="CG562" s="37" t="e">
        <f>MAX('DNO totals'!C$312+0,MIN('935'!M562+0,'DNO totals'!C$304+0))</f>
        <v>#VALUE!</v>
      </c>
      <c r="CH562" s="37" t="e">
        <f>MAX('DNO totals'!D$312+0,MIN('935'!N562+0,'DNO totals'!D$304+0))</f>
        <v>#VALUE!</v>
      </c>
      <c r="CI562" s="37" t="e">
        <f>MAX('DNO totals'!E$312+0,MIN('935'!O562+0,'DNO totals'!E$304+0))</f>
        <v>#VALUE!</v>
      </c>
      <c r="CJ562" s="52" t="e">
        <f>MAX('DNO totals'!F$312+0,MIN('935'!P562+0,'DNO totals'!F$304+0))</f>
        <v>#VALUE!</v>
      </c>
      <c r="CK562" s="37" t="e">
        <f>IF('935'!$K562=1000,'Charging rates'!$C$38*$BH562/(1+'DNO totals'!$C$99)*$CF562,0)</f>
        <v>#VALUE!</v>
      </c>
      <c r="CL562" s="37" t="e">
        <f>IF(MOD('935'!$K562,1000)=100,'Charging rates'!$D$38*$BH562/(1+'DNO totals'!$D$99)*$CG562,0)</f>
        <v>#VALUE!</v>
      </c>
      <c r="CM562" s="37" t="e">
        <f>IF(MOD('935'!$K562,100)=10,'Charging rates'!$E$38*$BH562/(1+'DNO totals'!$E$99)*$CH562,0)</f>
        <v>#VALUE!</v>
      </c>
      <c r="CN562" s="37" t="e">
        <f>IF(AND(MOD('935'!$K562,10)&gt;0,MOD('935'!$K562,1000)&gt;1),'Charging rates'!$F$38*$BH562/(1+'DNO totals'!$F$99)*$CI562,0)</f>
        <v>#VALUE!</v>
      </c>
      <c r="CO562" s="37" t="e">
        <f>IF(MOD('935'!$K562,1000)=1,'Charging rates'!$G$38*$BH562/(1+'DNO totals'!$G$99)*$CJ562,0)</f>
        <v>#VALUE!</v>
      </c>
      <c r="CP562" s="52" t="e">
        <f t="shared" si="154"/>
        <v>#VALUE!</v>
      </c>
      <c r="CQ562" s="37" t="e">
        <f>IF('935'!$K562&gt;1000,'Charging rates'!$C$38*$AW562*$CF562,0)</f>
        <v>#VALUE!</v>
      </c>
      <c r="CR562" s="37" t="e">
        <f>IF(MOD('935'!$K562,1000)&gt;100,'Charging rates'!$D$38*$AW562*$CG562,0)</f>
        <v>#VALUE!</v>
      </c>
      <c r="CS562" s="37" t="e">
        <f>IF(MOD('935'!$K562,100)&gt;10,'Charging rates'!$E$38*$AW562*$CH562,0)</f>
        <v>#VALUE!</v>
      </c>
      <c r="CT562" s="52" t="e">
        <f t="shared" si="155"/>
        <v>#VALUE!</v>
      </c>
      <c r="CU562" s="33" t="e">
        <f>100*(AP562*'935'!Q562*BZ562)/'11'!B$17</f>
        <v>#VALUE!</v>
      </c>
      <c r="CV562" s="33" t="e">
        <f>100/'11'!B$17*'Charging rates'!B$10*AW562</f>
        <v>#VALUE!</v>
      </c>
      <c r="CW562" s="33" t="e">
        <f>IF(AT562=0,0,(1-BX562/AT562)*(CA562+IF('935'!Q562=0,0,(CB562*'935'!Q562*('11'!C$17-'935'!Y562)/('11'!B$17-'935'!X562)))))</f>
        <v>#VALUE!</v>
      </c>
      <c r="CX562" s="33" t="e">
        <f t="shared" si="156"/>
        <v>#VALUE!</v>
      </c>
      <c r="CY562" s="49" t="e">
        <f t="shared" si="157"/>
        <v>#VALUE!</v>
      </c>
      <c r="CZ562" s="32" t="e">
        <f>AT562*(Parameters!B$21+AU562)*IF('DNO totals'!B$323&lt;0,1,'935'!S562)</f>
        <v>#VALUE!</v>
      </c>
      <c r="DA562" s="52" t="e">
        <f>IF('DNO totals'!B$323&lt;0,1,'935'!S562)*(Parameters!B$21+AU562)</f>
        <v>#VALUE!</v>
      </c>
      <c r="DB562" s="37" t="e">
        <f>CX562+'Charging rates'!B$106*DA562*100/'11'!B$17</f>
        <v>#VALUE!</v>
      </c>
      <c r="DC562" s="37" t="e">
        <f>DB562+'Charging rates'!B$116*(Parameters!B$21+AU562)*100/'11'!B$17*IF('DNO totals'!B$323&lt;0,1,'935'!S562)</f>
        <v>#VALUE!</v>
      </c>
      <c r="DD562" s="37" t="e">
        <f>'Charging rates'!B$97*(CP562+CT562)*100/'11'!B$17</f>
        <v>#VALUE!</v>
      </c>
      <c r="DE562" s="33" t="e">
        <f>MAX(0-(CB562*AU562*'11'!C$17/'11'!B$17),DC562+DD562)</f>
        <v>#VALUE!</v>
      </c>
      <c r="DF562" s="37" t="e">
        <f>IF(BS562,IF(AU562=0,CC562,MAX(0,MIN(CC562,CC562+(DE562/'935'!Q562*('11'!B$17-'935'!X562)/('11'!C$17-'935'!Y562))))),0)</f>
        <v>#VALUE!</v>
      </c>
      <c r="DG562" s="33" t="e">
        <f t="shared" si="158"/>
        <v>#VALUE!</v>
      </c>
      <c r="DH562" s="53" t="e">
        <f t="shared" si="159"/>
        <v>#VALUE!</v>
      </c>
    </row>
    <row r="563" spans="1:112">
      <c r="A563" s="28">
        <v>463</v>
      </c>
      <c r="B563" s="47" t="e">
        <f>'935'!B563</f>
        <v>#VALUE!</v>
      </c>
      <c r="C563" s="48" t="e">
        <f>OR('935'!E563&lt;&gt;"VOID",'935'!F563&lt;&gt;"VOID",'935'!G563&lt;&gt;"VOID")</f>
        <v>#VALUE!</v>
      </c>
      <c r="D563" s="32" t="e">
        <f>IF('935'!D563="VOID",0,'935'!D563*(1-'935'!X563/'11'!B$17))</f>
        <v>#VALUE!</v>
      </c>
      <c r="E563" s="32" t="e">
        <f>IF('935'!E563="VOID",0,'935'!E563*(1-'935'!X563/'11'!B$17))</f>
        <v>#VALUE!</v>
      </c>
      <c r="F563" s="32" t="e">
        <f>IF('935'!F563="VOID",0,'935'!F563*(1-'935'!X563/'11'!B$17))</f>
        <v>#VALUE!</v>
      </c>
      <c r="G563" s="32" t="e">
        <f>IF('935'!G563="VOID",0,'935'!G563*(1-'935'!X563/'11'!B$17))</f>
        <v>#VALUE!</v>
      </c>
      <c r="H563" s="49" t="e">
        <f t="shared" si="140"/>
        <v>#VALUE!</v>
      </c>
      <c r="I563" s="50" t="e">
        <f>MATCH('935'!J563,'913'!$B$6:$B$1205,0)</f>
        <v>#VALUE!</v>
      </c>
      <c r="J563" s="50" t="e">
        <f>MATCH(INDEX('913'!$D$6:$D$1205,I563),'913'!$B$6:$B$1205,0)</f>
        <v>#VALUE!</v>
      </c>
      <c r="K563" s="50" t="e">
        <f>MATCH(INDEX('913'!$D$6:$D$1205,J563),'913'!$B$6:$B$1205,0)</f>
        <v>#VALUE!</v>
      </c>
      <c r="L563" s="50" t="e">
        <f>MATCH(INDEX('913'!$D$6:$D$1205,K563),'913'!$B$6:$B$1205,0)</f>
        <v>#VALUE!</v>
      </c>
      <c r="M563" s="50" t="e">
        <f>MATCH(INDEX('913'!$D$6:$D$1205,L563),'913'!$B$6:$B$1205,0)</f>
        <v>#VALUE!</v>
      </c>
      <c r="N563" s="50" t="e">
        <f>MATCH(INDEX('913'!$D$6:$D$1205,M563),'913'!$B$6:$B$1205,0)</f>
        <v>#VALUE!</v>
      </c>
      <c r="O563" s="50" t="e">
        <f>MATCH(INDEX('913'!$D$6:$D$1205,N563),'913'!$B$6:$B$1205,0)</f>
        <v>#VALUE!</v>
      </c>
      <c r="P563" s="51" t="e">
        <f>MATCH(INDEX('913'!$D$6:$D$1205,O563),'913'!$B$6:$B$1205,0)</f>
        <v>#VALUE!</v>
      </c>
      <c r="Q563" s="37">
        <f>IF(ISNUMBER(I563),MAX(0,INDEX('913'!$E$6:$E$1205,I563)),0)</f>
        <v>0</v>
      </c>
      <c r="R563" s="37">
        <f>IF(ISNUMBER(J563),MAX(0,INDEX('913'!$E$6:$E$1205,J563)),0)</f>
        <v>0</v>
      </c>
      <c r="S563" s="37">
        <f>IF(ISNUMBER(K563),MAX(0,INDEX('913'!$E$6:$E$1205,K563)),0)</f>
        <v>0</v>
      </c>
      <c r="T563" s="37">
        <f>IF(ISNUMBER(L563),MAX(0,INDEX('913'!$E$6:$E$1205,L563)),0)</f>
        <v>0</v>
      </c>
      <c r="U563" s="37">
        <f>IF(ISNUMBER(M563),MAX(0,INDEX('913'!$E$6:$E$1205,M563)),0)</f>
        <v>0</v>
      </c>
      <c r="V563" s="37">
        <f>IF(ISNUMBER(N563),MAX(0,INDEX('913'!$E$6:$E$1205,N563)),0)</f>
        <v>0</v>
      </c>
      <c r="W563" s="37">
        <f>IF(ISNUMBER(O563),MAX(0,INDEX('913'!$E$6:$E$1205,O563)),0)</f>
        <v>0</v>
      </c>
      <c r="X563" s="52">
        <f>IF(ISNUMBER(P563),MAX(0,INDEX('913'!$E$6:$E$1205,P563)),0)</f>
        <v>0</v>
      </c>
      <c r="Y563" s="37">
        <f>IF(ISNUMBER(I563),MAX(0,INDEX('913'!$F$6:$F$1205,I563)),0)</f>
        <v>0</v>
      </c>
      <c r="Z563" s="37">
        <f>IF(ISNUMBER(J563),MAX(0,INDEX('913'!$F$6:$F$1205,J563)),0)</f>
        <v>0</v>
      </c>
      <c r="AA563" s="37">
        <f>IF(ISNUMBER(K563),MAX(0,INDEX('913'!$F$6:$F$1205,K563)),0)</f>
        <v>0</v>
      </c>
      <c r="AB563" s="37">
        <f>IF(ISNUMBER(L563),MAX(0,INDEX('913'!$F$6:$F$1205,L563)),0)</f>
        <v>0</v>
      </c>
      <c r="AC563" s="37">
        <f>IF(ISNUMBER(M563),MAX(0,INDEX('913'!$F$6:$F$1205,M563)),0)</f>
        <v>0</v>
      </c>
      <c r="AD563" s="37">
        <f>IF(ISNUMBER(N563),MAX(0,INDEX('913'!$F$6:$F$1205,N563)),0)</f>
        <v>0</v>
      </c>
      <c r="AE563" s="37">
        <f>IF(ISNUMBER(O563),MAX(0,INDEX('913'!$F$6:$F$1205,O563)),0)</f>
        <v>0</v>
      </c>
      <c r="AF563" s="37">
        <f>IF(ISNUMBER(P563),MAX(0,INDEX('913'!$F$6:$F$1205,P563)),0)</f>
        <v>0</v>
      </c>
      <c r="AG563" s="32">
        <f>IF(ISNUMBER(I563),SQRT(INDEX('913'!$I$6:$I$1205,I563)^2+INDEX('913'!$J$6:$J$1205,I563)^2),0)</f>
        <v>0</v>
      </c>
      <c r="AH563" s="32">
        <f>IF(ISNUMBER(J563),SQRT(INDEX('913'!$I$6:$I$1205,J563)^2+INDEX('913'!$J$6:$J$1205,J563)^2),0)</f>
        <v>0</v>
      </c>
      <c r="AI563" s="32">
        <f>IF(ISNUMBER(K563),SQRT(INDEX('913'!$I$6:$I$1205,K563)^2+INDEX('913'!$J$6:$J$1205,K563)^2),0)</f>
        <v>0</v>
      </c>
      <c r="AJ563" s="32">
        <f>IF(ISNUMBER(L563),SQRT(INDEX('913'!$I$6:$I$1205,L563)^2+INDEX('913'!$J$6:$J$1205,L563)^2),0)</f>
        <v>0</v>
      </c>
      <c r="AK563" s="32">
        <f>IF(ISNUMBER(M563),SQRT(INDEX('913'!$I$6:$I$1205,M563)^2+INDEX('913'!$J$6:$J$1205,M563)^2),0)</f>
        <v>0</v>
      </c>
      <c r="AL563" s="32">
        <f>IF(ISNUMBER(N563),SQRT(INDEX('913'!$I$6:$I$1205,N563)^2+INDEX('913'!$J$6:$J$1205,N563)^2),0)</f>
        <v>0</v>
      </c>
      <c r="AM563" s="32">
        <f>IF(ISNUMBER(O563),SQRT(INDEX('913'!$I$6:$I$1205,O563)^2+INDEX('913'!$J$6:$J$1205,O563)^2),0)</f>
        <v>0</v>
      </c>
      <c r="AN563" s="49">
        <f>IF(ISNUMBER(P563),SQRT(INDEX('913'!$I$6:$I$1205,P563)^2+INDEX('913'!$J$6:$J$1205,P563)^2),0)</f>
        <v>0</v>
      </c>
      <c r="AO563" s="37">
        <f t="shared" si="141"/>
        <v>0</v>
      </c>
      <c r="AP563" s="37">
        <f t="shared" si="142"/>
        <v>0</v>
      </c>
      <c r="AQ563" s="33" t="e">
        <f>-100*'935'!W563*(AO563+AP563)/'11'!C$17</f>
        <v>#VALUE!</v>
      </c>
      <c r="AR563" s="37" t="e">
        <f t="shared" si="143"/>
        <v>#VALUE!</v>
      </c>
      <c r="AS563" s="52" t="e">
        <f t="shared" si="144"/>
        <v>#VALUE!</v>
      </c>
      <c r="AT563" s="32" t="e">
        <f>IF('935'!C563="VOID",0,('935'!C563*(1-'935'!X563/'11'!B$17)))</f>
        <v>#VALUE!</v>
      </c>
      <c r="AU563" s="52" t="e">
        <f>'935'!Q563*(1-'935'!Y563/'11'!C$17)/(1-'935'!X563/'11'!B$17)</f>
        <v>#VALUE!</v>
      </c>
      <c r="AV563" s="37" t="e">
        <f>INDEX('DNO totals'!$B$57:$G$57,IF('935'!K563,IF(MOD('935'!K563,1000),IF(MOD('935'!K563,100),IF(MOD('935'!K563,10),IF(MOD('935'!K563,1000)=1,6,5),4),3),2),1))</f>
        <v>#VALUE!</v>
      </c>
      <c r="AW563" s="52" t="e">
        <f t="shared" si="145"/>
        <v>#VALUE!</v>
      </c>
      <c r="AX563" s="32" t="e">
        <f>IF('935'!V563="VOID",0,'935'!V563*(1-'935'!X563/'11'!B$17))</f>
        <v>#VALUE!</v>
      </c>
      <c r="AY563" s="33" t="e">
        <f>IF(H563,-100*'Charging rates'!B$10/'11'!B$17*AX563/H563,0)</f>
        <v>#VALUE!</v>
      </c>
      <c r="AZ563" s="33" t="e">
        <f>IF(C563,'DNO totals'!B$41,0)</f>
        <v>#VALUE!</v>
      </c>
      <c r="BA563" s="33" t="e">
        <f t="shared" si="146"/>
        <v>#VALUE!</v>
      </c>
      <c r="BB563" s="33" t="e">
        <f t="shared" si="147"/>
        <v>#VALUE!</v>
      </c>
      <c r="BC563" s="53" t="e">
        <f t="shared" si="148"/>
        <v>#VALUE!</v>
      </c>
      <c r="BD563" s="32" t="e">
        <f>IF(AT563,'935'!H563*AT563/(AT563+D563+H563),0)</f>
        <v>#VALUE!</v>
      </c>
      <c r="BE563" s="32" t="e">
        <f>IF(H563,'935'!H563*H563/(AT563+D563+H563),0)</f>
        <v>#VALUE!</v>
      </c>
      <c r="BF563" s="32" t="e">
        <f>BD563*(1-'935'!X563/'11'!B$17)</f>
        <v>#VALUE!</v>
      </c>
      <c r="BG563" s="49" t="e">
        <f>BE563*(1-'935'!X563/'11'!B$17)</f>
        <v>#VALUE!</v>
      </c>
      <c r="BH563" s="52" t="e">
        <f>AV563*Parameters!B$6</f>
        <v>#VALUE!</v>
      </c>
      <c r="BI563" s="37" t="e">
        <f>IF('935'!$K563=1000,'Charging rates'!$C$38*$BH563/(1+'DNO totals'!$C$99)*'935'!$L563,0)</f>
        <v>#VALUE!</v>
      </c>
      <c r="BJ563" s="37" t="e">
        <f>IF(MOD('935'!$K563,1000)=100,'Charging rates'!$D$38*$BH563/(1+'DNO totals'!$D$99)*'935'!$M563,0)</f>
        <v>#VALUE!</v>
      </c>
      <c r="BK563" s="37" t="e">
        <f>IF(MOD('935'!$K563,100)=10,'Charging rates'!$E$38*$BH563/(1+'DNO totals'!$E$99)*'935'!$N563,0)</f>
        <v>#VALUE!</v>
      </c>
      <c r="BL563" s="37" t="e">
        <f>IF(AND(MOD('935'!$K563,10)&gt;0,MOD('935'!$K563,1000)&gt;1),'Charging rates'!$F$38*$BH563/(1+'DNO totals'!$F$99)*'935'!$O563,0)</f>
        <v>#VALUE!</v>
      </c>
      <c r="BM563" s="37" t="e">
        <f>IF(MOD('935'!$K563,1000)=1,'Charging rates'!$G$38*$BH563/(1+'DNO totals'!$G$99)*'935'!$P563,0)</f>
        <v>#VALUE!</v>
      </c>
      <c r="BN563" s="52" t="e">
        <f t="shared" si="149"/>
        <v>#VALUE!</v>
      </c>
      <c r="BO563" s="37" t="e">
        <f>IF('935'!$K563&gt;1000,'Charging rates'!$C$38*$AW563*'935'!$L563,0)</f>
        <v>#VALUE!</v>
      </c>
      <c r="BP563" s="37" t="e">
        <f>IF(MOD('935'!$K563,1000)&gt;100,'Charging rates'!$D$38*$AW563*'935'!$M563,0)</f>
        <v>#VALUE!</v>
      </c>
      <c r="BQ563" s="37" t="e">
        <f>IF(MOD('935'!$K563,100)&gt;10,'Charging rates'!$E$38*$AW563*'935'!$N563,0)</f>
        <v>#VALUE!</v>
      </c>
      <c r="BR563" s="52" t="e">
        <f t="shared" si="150"/>
        <v>#VALUE!</v>
      </c>
      <c r="BS563" s="48" t="e">
        <f>'935'!C563&lt;&gt;"VOID"</f>
        <v>#VALUE!</v>
      </c>
      <c r="BT563" s="33" t="e">
        <f>IF(BS563,(100/'11'!B$17*BD563*((1-'935'!I563)*'Charging rates'!B$51+'Charging rates'!B$63)),0)</f>
        <v>#VALUE!</v>
      </c>
      <c r="BU563" s="33" t="e">
        <f>100/'11'!B$17*BG563*('Charging rates'!B$51+'Charging rates'!B$63)</f>
        <v>#VALUE!</v>
      </c>
      <c r="BV563" s="33" t="e">
        <f>100/'11'!B$17*BE563*('Charging rates'!B$51+'Charging rates'!B$63)</f>
        <v>#VALUE!</v>
      </c>
      <c r="BW563" s="53" t="e">
        <f t="shared" si="151"/>
        <v>#VALUE!</v>
      </c>
      <c r="BX563" s="32" t="e">
        <f>AT563-('935'!T563*(1-'935'!X563/'11'!B$17))</f>
        <v>#VALUE!</v>
      </c>
      <c r="BY563" s="32">
        <f>0-IF(ISNUMBER(I563),INDEX('913'!$I$6:$I$1205,I563),0)-IF(ISNUMBER(J563),INDEX('913'!$I$6:$I$1205,J563),0)-IF(ISNUMBER(K563),INDEX('913'!$I$6:$I$1205,K563),0)-IF(ISNUMBER(L563),INDEX('913'!$I$6:$I$1205,L563),0)-IF(ISNUMBER(M563),INDEX('913'!$I$6:$I$1205,M563),0)-IF(ISNUMBER(N563),INDEX('913'!$I$6:$I$1205,N563),0)-IF(ISNUMBER(O563),INDEX('913'!$I$6:$I$1205,O563),0)-IF(ISNUMBER(P563),INDEX('913'!$I$6:$I$1205,P563),0)</f>
        <v>0</v>
      </c>
      <c r="BZ563" s="37">
        <f>IF(BY563=0,1,MAX(1,SQRT(BY563^2+(IF(ISNUMBER(I563),INDEX('913'!$J$6:$J$1205,I563),0)+IF(ISNUMBER(J563),INDEX('913'!$J$6:$J$1205,J563),0)+IF(ISNUMBER(K563),INDEX('913'!$J$6:$J$1205,K563),0)+IF(ISNUMBER(L563),INDEX('913'!$J$6:$J$1205,L563),0)+IF(ISNUMBER(M563),INDEX('913'!$J$6:$J$1205,M563),0)+IF(ISNUMBER(N563),INDEX('913'!$J$6:$J$1205,N563),0)+IF(ISNUMBER(O563),INDEX('913'!$J$6:$J$1205,O563),0)+IF(ISNUMBER(P563),INDEX('913'!$J$6:$J$1205,P563),0))^2)/BY563))</f>
        <v>1</v>
      </c>
      <c r="CA563" s="33" t="e">
        <f>100*AO563/'11'!B$17</f>
        <v>#VALUE!</v>
      </c>
      <c r="CB563" s="37" t="e">
        <f>100*(AP563*BZ563)/'11'!C$17</f>
        <v>#VALUE!</v>
      </c>
      <c r="CC563" s="37" t="e">
        <f t="shared" si="152"/>
        <v>#VALUE!</v>
      </c>
      <c r="CD563" s="33" t="e">
        <f t="shared" si="153"/>
        <v>#VALUE!</v>
      </c>
      <c r="CE563" s="54" t="e">
        <f>'11'!C$17-'935'!Y563</f>
        <v>#VALUE!</v>
      </c>
      <c r="CF563" s="37" t="e">
        <f>MAX('DNO totals'!B$312+0,MIN('935'!L563+0,'DNO totals'!B$304+0))</f>
        <v>#VALUE!</v>
      </c>
      <c r="CG563" s="37" t="e">
        <f>MAX('DNO totals'!C$312+0,MIN('935'!M563+0,'DNO totals'!C$304+0))</f>
        <v>#VALUE!</v>
      </c>
      <c r="CH563" s="37" t="e">
        <f>MAX('DNO totals'!D$312+0,MIN('935'!N563+0,'DNO totals'!D$304+0))</f>
        <v>#VALUE!</v>
      </c>
      <c r="CI563" s="37" t="e">
        <f>MAX('DNO totals'!E$312+0,MIN('935'!O563+0,'DNO totals'!E$304+0))</f>
        <v>#VALUE!</v>
      </c>
      <c r="CJ563" s="52" t="e">
        <f>MAX('DNO totals'!F$312+0,MIN('935'!P563+0,'DNO totals'!F$304+0))</f>
        <v>#VALUE!</v>
      </c>
      <c r="CK563" s="37" t="e">
        <f>IF('935'!$K563=1000,'Charging rates'!$C$38*$BH563/(1+'DNO totals'!$C$99)*$CF563,0)</f>
        <v>#VALUE!</v>
      </c>
      <c r="CL563" s="37" t="e">
        <f>IF(MOD('935'!$K563,1000)=100,'Charging rates'!$D$38*$BH563/(1+'DNO totals'!$D$99)*$CG563,0)</f>
        <v>#VALUE!</v>
      </c>
      <c r="CM563" s="37" t="e">
        <f>IF(MOD('935'!$K563,100)=10,'Charging rates'!$E$38*$BH563/(1+'DNO totals'!$E$99)*$CH563,0)</f>
        <v>#VALUE!</v>
      </c>
      <c r="CN563" s="37" t="e">
        <f>IF(AND(MOD('935'!$K563,10)&gt;0,MOD('935'!$K563,1000)&gt;1),'Charging rates'!$F$38*$BH563/(1+'DNO totals'!$F$99)*$CI563,0)</f>
        <v>#VALUE!</v>
      </c>
      <c r="CO563" s="37" t="e">
        <f>IF(MOD('935'!$K563,1000)=1,'Charging rates'!$G$38*$BH563/(1+'DNO totals'!$G$99)*$CJ563,0)</f>
        <v>#VALUE!</v>
      </c>
      <c r="CP563" s="52" t="e">
        <f t="shared" si="154"/>
        <v>#VALUE!</v>
      </c>
      <c r="CQ563" s="37" t="e">
        <f>IF('935'!$K563&gt;1000,'Charging rates'!$C$38*$AW563*$CF563,0)</f>
        <v>#VALUE!</v>
      </c>
      <c r="CR563" s="37" t="e">
        <f>IF(MOD('935'!$K563,1000)&gt;100,'Charging rates'!$D$38*$AW563*$CG563,0)</f>
        <v>#VALUE!</v>
      </c>
      <c r="CS563" s="37" t="e">
        <f>IF(MOD('935'!$K563,100)&gt;10,'Charging rates'!$E$38*$AW563*$CH563,0)</f>
        <v>#VALUE!</v>
      </c>
      <c r="CT563" s="52" t="e">
        <f t="shared" si="155"/>
        <v>#VALUE!</v>
      </c>
      <c r="CU563" s="33" t="e">
        <f>100*(AP563*'935'!Q563*BZ563)/'11'!B$17</f>
        <v>#VALUE!</v>
      </c>
      <c r="CV563" s="33" t="e">
        <f>100/'11'!B$17*'Charging rates'!B$10*AW563</f>
        <v>#VALUE!</v>
      </c>
      <c r="CW563" s="33" t="e">
        <f>IF(AT563=0,0,(1-BX563/AT563)*(CA563+IF('935'!Q563=0,0,(CB563*'935'!Q563*('11'!C$17-'935'!Y563)/('11'!B$17-'935'!X563)))))</f>
        <v>#VALUE!</v>
      </c>
      <c r="CX563" s="33" t="e">
        <f t="shared" si="156"/>
        <v>#VALUE!</v>
      </c>
      <c r="CY563" s="49" t="e">
        <f t="shared" si="157"/>
        <v>#VALUE!</v>
      </c>
      <c r="CZ563" s="32" t="e">
        <f>AT563*(Parameters!B$21+AU563)*IF('DNO totals'!B$323&lt;0,1,'935'!S563)</f>
        <v>#VALUE!</v>
      </c>
      <c r="DA563" s="52" t="e">
        <f>IF('DNO totals'!B$323&lt;0,1,'935'!S563)*(Parameters!B$21+AU563)</f>
        <v>#VALUE!</v>
      </c>
      <c r="DB563" s="37" t="e">
        <f>CX563+'Charging rates'!B$106*DA563*100/'11'!B$17</f>
        <v>#VALUE!</v>
      </c>
      <c r="DC563" s="37" t="e">
        <f>DB563+'Charging rates'!B$116*(Parameters!B$21+AU563)*100/'11'!B$17*IF('DNO totals'!B$323&lt;0,1,'935'!S563)</f>
        <v>#VALUE!</v>
      </c>
      <c r="DD563" s="37" t="e">
        <f>'Charging rates'!B$97*(CP563+CT563)*100/'11'!B$17</f>
        <v>#VALUE!</v>
      </c>
      <c r="DE563" s="33" t="e">
        <f>MAX(0-(CB563*AU563*'11'!C$17/'11'!B$17),DC563+DD563)</f>
        <v>#VALUE!</v>
      </c>
      <c r="DF563" s="37" t="e">
        <f>IF(BS563,IF(AU563=0,CC563,MAX(0,MIN(CC563,CC563+(DE563/'935'!Q563*('11'!B$17-'935'!X563)/('11'!C$17-'935'!Y563))))),0)</f>
        <v>#VALUE!</v>
      </c>
      <c r="DG563" s="33" t="e">
        <f t="shared" si="158"/>
        <v>#VALUE!</v>
      </c>
      <c r="DH563" s="53" t="e">
        <f t="shared" si="159"/>
        <v>#VALUE!</v>
      </c>
    </row>
    <row r="564" spans="1:112">
      <c r="A564" s="28">
        <v>464</v>
      </c>
      <c r="B564" s="47" t="e">
        <f>'935'!B564</f>
        <v>#VALUE!</v>
      </c>
      <c r="C564" s="48" t="e">
        <f>OR('935'!E564&lt;&gt;"VOID",'935'!F564&lt;&gt;"VOID",'935'!G564&lt;&gt;"VOID")</f>
        <v>#VALUE!</v>
      </c>
      <c r="D564" s="32" t="e">
        <f>IF('935'!D564="VOID",0,'935'!D564*(1-'935'!X564/'11'!B$17))</f>
        <v>#VALUE!</v>
      </c>
      <c r="E564" s="32" t="e">
        <f>IF('935'!E564="VOID",0,'935'!E564*(1-'935'!X564/'11'!B$17))</f>
        <v>#VALUE!</v>
      </c>
      <c r="F564" s="32" t="e">
        <f>IF('935'!F564="VOID",0,'935'!F564*(1-'935'!X564/'11'!B$17))</f>
        <v>#VALUE!</v>
      </c>
      <c r="G564" s="32" t="e">
        <f>IF('935'!G564="VOID",0,'935'!G564*(1-'935'!X564/'11'!B$17))</f>
        <v>#VALUE!</v>
      </c>
      <c r="H564" s="49" t="e">
        <f t="shared" si="140"/>
        <v>#VALUE!</v>
      </c>
      <c r="I564" s="50" t="e">
        <f>MATCH('935'!J564,'913'!$B$6:$B$1205,0)</f>
        <v>#VALUE!</v>
      </c>
      <c r="J564" s="50" t="e">
        <f>MATCH(INDEX('913'!$D$6:$D$1205,I564),'913'!$B$6:$B$1205,0)</f>
        <v>#VALUE!</v>
      </c>
      <c r="K564" s="50" t="e">
        <f>MATCH(INDEX('913'!$D$6:$D$1205,J564),'913'!$B$6:$B$1205,0)</f>
        <v>#VALUE!</v>
      </c>
      <c r="L564" s="50" t="e">
        <f>MATCH(INDEX('913'!$D$6:$D$1205,K564),'913'!$B$6:$B$1205,0)</f>
        <v>#VALUE!</v>
      </c>
      <c r="M564" s="50" t="e">
        <f>MATCH(INDEX('913'!$D$6:$D$1205,L564),'913'!$B$6:$B$1205,0)</f>
        <v>#VALUE!</v>
      </c>
      <c r="N564" s="50" t="e">
        <f>MATCH(INDEX('913'!$D$6:$D$1205,M564),'913'!$B$6:$B$1205,0)</f>
        <v>#VALUE!</v>
      </c>
      <c r="O564" s="50" t="e">
        <f>MATCH(INDEX('913'!$D$6:$D$1205,N564),'913'!$B$6:$B$1205,0)</f>
        <v>#VALUE!</v>
      </c>
      <c r="P564" s="51" t="e">
        <f>MATCH(INDEX('913'!$D$6:$D$1205,O564),'913'!$B$6:$B$1205,0)</f>
        <v>#VALUE!</v>
      </c>
      <c r="Q564" s="37">
        <f>IF(ISNUMBER(I564),MAX(0,INDEX('913'!$E$6:$E$1205,I564)),0)</f>
        <v>0</v>
      </c>
      <c r="R564" s="37">
        <f>IF(ISNUMBER(J564),MAX(0,INDEX('913'!$E$6:$E$1205,J564)),0)</f>
        <v>0</v>
      </c>
      <c r="S564" s="37">
        <f>IF(ISNUMBER(K564),MAX(0,INDEX('913'!$E$6:$E$1205,K564)),0)</f>
        <v>0</v>
      </c>
      <c r="T564" s="37">
        <f>IF(ISNUMBER(L564),MAX(0,INDEX('913'!$E$6:$E$1205,L564)),0)</f>
        <v>0</v>
      </c>
      <c r="U564" s="37">
        <f>IF(ISNUMBER(M564),MAX(0,INDEX('913'!$E$6:$E$1205,M564)),0)</f>
        <v>0</v>
      </c>
      <c r="V564" s="37">
        <f>IF(ISNUMBER(N564),MAX(0,INDEX('913'!$E$6:$E$1205,N564)),0)</f>
        <v>0</v>
      </c>
      <c r="W564" s="37">
        <f>IF(ISNUMBER(O564),MAX(0,INDEX('913'!$E$6:$E$1205,O564)),0)</f>
        <v>0</v>
      </c>
      <c r="X564" s="52">
        <f>IF(ISNUMBER(P564),MAX(0,INDEX('913'!$E$6:$E$1205,P564)),0)</f>
        <v>0</v>
      </c>
      <c r="Y564" s="37">
        <f>IF(ISNUMBER(I564),MAX(0,INDEX('913'!$F$6:$F$1205,I564)),0)</f>
        <v>0</v>
      </c>
      <c r="Z564" s="37">
        <f>IF(ISNUMBER(J564),MAX(0,INDEX('913'!$F$6:$F$1205,J564)),0)</f>
        <v>0</v>
      </c>
      <c r="AA564" s="37">
        <f>IF(ISNUMBER(K564),MAX(0,INDEX('913'!$F$6:$F$1205,K564)),0)</f>
        <v>0</v>
      </c>
      <c r="AB564" s="37">
        <f>IF(ISNUMBER(L564),MAX(0,INDEX('913'!$F$6:$F$1205,L564)),0)</f>
        <v>0</v>
      </c>
      <c r="AC564" s="37">
        <f>IF(ISNUMBER(M564),MAX(0,INDEX('913'!$F$6:$F$1205,M564)),0)</f>
        <v>0</v>
      </c>
      <c r="AD564" s="37">
        <f>IF(ISNUMBER(N564),MAX(0,INDEX('913'!$F$6:$F$1205,N564)),0)</f>
        <v>0</v>
      </c>
      <c r="AE564" s="37">
        <f>IF(ISNUMBER(O564),MAX(0,INDEX('913'!$F$6:$F$1205,O564)),0)</f>
        <v>0</v>
      </c>
      <c r="AF564" s="37">
        <f>IF(ISNUMBER(P564),MAX(0,INDEX('913'!$F$6:$F$1205,P564)),0)</f>
        <v>0</v>
      </c>
      <c r="AG564" s="32">
        <f>IF(ISNUMBER(I564),SQRT(INDEX('913'!$I$6:$I$1205,I564)^2+INDEX('913'!$J$6:$J$1205,I564)^2),0)</f>
        <v>0</v>
      </c>
      <c r="AH564" s="32">
        <f>IF(ISNUMBER(J564),SQRT(INDEX('913'!$I$6:$I$1205,J564)^2+INDEX('913'!$J$6:$J$1205,J564)^2),0)</f>
        <v>0</v>
      </c>
      <c r="AI564" s="32">
        <f>IF(ISNUMBER(K564),SQRT(INDEX('913'!$I$6:$I$1205,K564)^2+INDEX('913'!$J$6:$J$1205,K564)^2),0)</f>
        <v>0</v>
      </c>
      <c r="AJ564" s="32">
        <f>IF(ISNUMBER(L564),SQRT(INDEX('913'!$I$6:$I$1205,L564)^2+INDEX('913'!$J$6:$J$1205,L564)^2),0)</f>
        <v>0</v>
      </c>
      <c r="AK564" s="32">
        <f>IF(ISNUMBER(M564),SQRT(INDEX('913'!$I$6:$I$1205,M564)^2+INDEX('913'!$J$6:$J$1205,M564)^2),0)</f>
        <v>0</v>
      </c>
      <c r="AL564" s="32">
        <f>IF(ISNUMBER(N564),SQRT(INDEX('913'!$I$6:$I$1205,N564)^2+INDEX('913'!$J$6:$J$1205,N564)^2),0)</f>
        <v>0</v>
      </c>
      <c r="AM564" s="32">
        <f>IF(ISNUMBER(O564),SQRT(INDEX('913'!$I$6:$I$1205,O564)^2+INDEX('913'!$J$6:$J$1205,O564)^2),0)</f>
        <v>0</v>
      </c>
      <c r="AN564" s="49">
        <f>IF(ISNUMBER(P564),SQRT(INDEX('913'!$I$6:$I$1205,P564)^2+INDEX('913'!$J$6:$J$1205,P564)^2),0)</f>
        <v>0</v>
      </c>
      <c r="AO564" s="37">
        <f t="shared" si="141"/>
        <v>0</v>
      </c>
      <c r="AP564" s="37">
        <f t="shared" si="142"/>
        <v>0</v>
      </c>
      <c r="AQ564" s="33" t="e">
        <f>-100*'935'!W564*(AO564+AP564)/'11'!C$17</f>
        <v>#VALUE!</v>
      </c>
      <c r="AR564" s="37" t="e">
        <f t="shared" si="143"/>
        <v>#VALUE!</v>
      </c>
      <c r="AS564" s="52" t="e">
        <f t="shared" si="144"/>
        <v>#VALUE!</v>
      </c>
      <c r="AT564" s="32" t="e">
        <f>IF('935'!C564="VOID",0,('935'!C564*(1-'935'!X564/'11'!B$17)))</f>
        <v>#VALUE!</v>
      </c>
      <c r="AU564" s="52" t="e">
        <f>'935'!Q564*(1-'935'!Y564/'11'!C$17)/(1-'935'!X564/'11'!B$17)</f>
        <v>#VALUE!</v>
      </c>
      <c r="AV564" s="37" t="e">
        <f>INDEX('DNO totals'!$B$57:$G$57,IF('935'!K564,IF(MOD('935'!K564,1000),IF(MOD('935'!K564,100),IF(MOD('935'!K564,10),IF(MOD('935'!K564,1000)=1,6,5),4),3),2),1))</f>
        <v>#VALUE!</v>
      </c>
      <c r="AW564" s="52" t="e">
        <f t="shared" si="145"/>
        <v>#VALUE!</v>
      </c>
      <c r="AX564" s="32" t="e">
        <f>IF('935'!V564="VOID",0,'935'!V564*(1-'935'!X564/'11'!B$17))</f>
        <v>#VALUE!</v>
      </c>
      <c r="AY564" s="33" t="e">
        <f>IF(H564,-100*'Charging rates'!B$10/'11'!B$17*AX564/H564,0)</f>
        <v>#VALUE!</v>
      </c>
      <c r="AZ564" s="33" t="e">
        <f>IF(C564,'DNO totals'!B$41,0)</f>
        <v>#VALUE!</v>
      </c>
      <c r="BA564" s="33" t="e">
        <f t="shared" si="146"/>
        <v>#VALUE!</v>
      </c>
      <c r="BB564" s="33" t="e">
        <f t="shared" si="147"/>
        <v>#VALUE!</v>
      </c>
      <c r="BC564" s="53" t="e">
        <f t="shared" si="148"/>
        <v>#VALUE!</v>
      </c>
      <c r="BD564" s="32" t="e">
        <f>IF(AT564,'935'!H564*AT564/(AT564+D564+H564),0)</f>
        <v>#VALUE!</v>
      </c>
      <c r="BE564" s="32" t="e">
        <f>IF(H564,'935'!H564*H564/(AT564+D564+H564),0)</f>
        <v>#VALUE!</v>
      </c>
      <c r="BF564" s="32" t="e">
        <f>BD564*(1-'935'!X564/'11'!B$17)</f>
        <v>#VALUE!</v>
      </c>
      <c r="BG564" s="49" t="e">
        <f>BE564*(1-'935'!X564/'11'!B$17)</f>
        <v>#VALUE!</v>
      </c>
      <c r="BH564" s="52" t="e">
        <f>AV564*Parameters!B$6</f>
        <v>#VALUE!</v>
      </c>
      <c r="BI564" s="37" t="e">
        <f>IF('935'!$K564=1000,'Charging rates'!$C$38*$BH564/(1+'DNO totals'!$C$99)*'935'!$L564,0)</f>
        <v>#VALUE!</v>
      </c>
      <c r="BJ564" s="37" t="e">
        <f>IF(MOD('935'!$K564,1000)=100,'Charging rates'!$D$38*$BH564/(1+'DNO totals'!$D$99)*'935'!$M564,0)</f>
        <v>#VALUE!</v>
      </c>
      <c r="BK564" s="37" t="e">
        <f>IF(MOD('935'!$K564,100)=10,'Charging rates'!$E$38*$BH564/(1+'DNO totals'!$E$99)*'935'!$N564,0)</f>
        <v>#VALUE!</v>
      </c>
      <c r="BL564" s="37" t="e">
        <f>IF(AND(MOD('935'!$K564,10)&gt;0,MOD('935'!$K564,1000)&gt;1),'Charging rates'!$F$38*$BH564/(1+'DNO totals'!$F$99)*'935'!$O564,0)</f>
        <v>#VALUE!</v>
      </c>
      <c r="BM564" s="37" t="e">
        <f>IF(MOD('935'!$K564,1000)=1,'Charging rates'!$G$38*$BH564/(1+'DNO totals'!$G$99)*'935'!$P564,0)</f>
        <v>#VALUE!</v>
      </c>
      <c r="BN564" s="52" t="e">
        <f t="shared" si="149"/>
        <v>#VALUE!</v>
      </c>
      <c r="BO564" s="37" t="e">
        <f>IF('935'!$K564&gt;1000,'Charging rates'!$C$38*$AW564*'935'!$L564,0)</f>
        <v>#VALUE!</v>
      </c>
      <c r="BP564" s="37" t="e">
        <f>IF(MOD('935'!$K564,1000)&gt;100,'Charging rates'!$D$38*$AW564*'935'!$M564,0)</f>
        <v>#VALUE!</v>
      </c>
      <c r="BQ564" s="37" t="e">
        <f>IF(MOD('935'!$K564,100)&gt;10,'Charging rates'!$E$38*$AW564*'935'!$N564,0)</f>
        <v>#VALUE!</v>
      </c>
      <c r="BR564" s="52" t="e">
        <f t="shared" si="150"/>
        <v>#VALUE!</v>
      </c>
      <c r="BS564" s="48" t="e">
        <f>'935'!C564&lt;&gt;"VOID"</f>
        <v>#VALUE!</v>
      </c>
      <c r="BT564" s="33" t="e">
        <f>IF(BS564,(100/'11'!B$17*BD564*((1-'935'!I564)*'Charging rates'!B$51+'Charging rates'!B$63)),0)</f>
        <v>#VALUE!</v>
      </c>
      <c r="BU564" s="33" t="e">
        <f>100/'11'!B$17*BG564*('Charging rates'!B$51+'Charging rates'!B$63)</f>
        <v>#VALUE!</v>
      </c>
      <c r="BV564" s="33" t="e">
        <f>100/'11'!B$17*BE564*('Charging rates'!B$51+'Charging rates'!B$63)</f>
        <v>#VALUE!</v>
      </c>
      <c r="BW564" s="53" t="e">
        <f t="shared" si="151"/>
        <v>#VALUE!</v>
      </c>
      <c r="BX564" s="32" t="e">
        <f>AT564-('935'!T564*(1-'935'!X564/'11'!B$17))</f>
        <v>#VALUE!</v>
      </c>
      <c r="BY564" s="32">
        <f>0-IF(ISNUMBER(I564),INDEX('913'!$I$6:$I$1205,I564),0)-IF(ISNUMBER(J564),INDEX('913'!$I$6:$I$1205,J564),0)-IF(ISNUMBER(K564),INDEX('913'!$I$6:$I$1205,K564),0)-IF(ISNUMBER(L564),INDEX('913'!$I$6:$I$1205,L564),0)-IF(ISNUMBER(M564),INDEX('913'!$I$6:$I$1205,M564),0)-IF(ISNUMBER(N564),INDEX('913'!$I$6:$I$1205,N564),0)-IF(ISNUMBER(O564),INDEX('913'!$I$6:$I$1205,O564),0)-IF(ISNUMBER(P564),INDEX('913'!$I$6:$I$1205,P564),0)</f>
        <v>0</v>
      </c>
      <c r="BZ564" s="37">
        <f>IF(BY564=0,1,MAX(1,SQRT(BY564^2+(IF(ISNUMBER(I564),INDEX('913'!$J$6:$J$1205,I564),0)+IF(ISNUMBER(J564),INDEX('913'!$J$6:$J$1205,J564),0)+IF(ISNUMBER(K564),INDEX('913'!$J$6:$J$1205,K564),0)+IF(ISNUMBER(L564),INDEX('913'!$J$6:$J$1205,L564),0)+IF(ISNUMBER(M564),INDEX('913'!$J$6:$J$1205,M564),0)+IF(ISNUMBER(N564),INDEX('913'!$J$6:$J$1205,N564),0)+IF(ISNUMBER(O564),INDEX('913'!$J$6:$J$1205,O564),0)+IF(ISNUMBER(P564),INDEX('913'!$J$6:$J$1205,P564),0))^2)/BY564))</f>
        <v>1</v>
      </c>
      <c r="CA564" s="33" t="e">
        <f>100*AO564/'11'!B$17</f>
        <v>#VALUE!</v>
      </c>
      <c r="CB564" s="37" t="e">
        <f>100*(AP564*BZ564)/'11'!C$17</f>
        <v>#VALUE!</v>
      </c>
      <c r="CC564" s="37" t="e">
        <f t="shared" si="152"/>
        <v>#VALUE!</v>
      </c>
      <c r="CD564" s="33" t="e">
        <f t="shared" si="153"/>
        <v>#VALUE!</v>
      </c>
      <c r="CE564" s="54" t="e">
        <f>'11'!C$17-'935'!Y564</f>
        <v>#VALUE!</v>
      </c>
      <c r="CF564" s="37" t="e">
        <f>MAX('DNO totals'!B$312+0,MIN('935'!L564+0,'DNO totals'!B$304+0))</f>
        <v>#VALUE!</v>
      </c>
      <c r="CG564" s="37" t="e">
        <f>MAX('DNO totals'!C$312+0,MIN('935'!M564+0,'DNO totals'!C$304+0))</f>
        <v>#VALUE!</v>
      </c>
      <c r="CH564" s="37" t="e">
        <f>MAX('DNO totals'!D$312+0,MIN('935'!N564+0,'DNO totals'!D$304+0))</f>
        <v>#VALUE!</v>
      </c>
      <c r="CI564" s="37" t="e">
        <f>MAX('DNO totals'!E$312+0,MIN('935'!O564+0,'DNO totals'!E$304+0))</f>
        <v>#VALUE!</v>
      </c>
      <c r="CJ564" s="52" t="e">
        <f>MAX('DNO totals'!F$312+0,MIN('935'!P564+0,'DNO totals'!F$304+0))</f>
        <v>#VALUE!</v>
      </c>
      <c r="CK564" s="37" t="e">
        <f>IF('935'!$K564=1000,'Charging rates'!$C$38*$BH564/(1+'DNO totals'!$C$99)*$CF564,0)</f>
        <v>#VALUE!</v>
      </c>
      <c r="CL564" s="37" t="e">
        <f>IF(MOD('935'!$K564,1000)=100,'Charging rates'!$D$38*$BH564/(1+'DNO totals'!$D$99)*$CG564,0)</f>
        <v>#VALUE!</v>
      </c>
      <c r="CM564" s="37" t="e">
        <f>IF(MOD('935'!$K564,100)=10,'Charging rates'!$E$38*$BH564/(1+'DNO totals'!$E$99)*$CH564,0)</f>
        <v>#VALUE!</v>
      </c>
      <c r="CN564" s="37" t="e">
        <f>IF(AND(MOD('935'!$K564,10)&gt;0,MOD('935'!$K564,1000)&gt;1),'Charging rates'!$F$38*$BH564/(1+'DNO totals'!$F$99)*$CI564,0)</f>
        <v>#VALUE!</v>
      </c>
      <c r="CO564" s="37" t="e">
        <f>IF(MOD('935'!$K564,1000)=1,'Charging rates'!$G$38*$BH564/(1+'DNO totals'!$G$99)*$CJ564,0)</f>
        <v>#VALUE!</v>
      </c>
      <c r="CP564" s="52" t="e">
        <f t="shared" si="154"/>
        <v>#VALUE!</v>
      </c>
      <c r="CQ564" s="37" t="e">
        <f>IF('935'!$K564&gt;1000,'Charging rates'!$C$38*$AW564*$CF564,0)</f>
        <v>#VALUE!</v>
      </c>
      <c r="CR564" s="37" t="e">
        <f>IF(MOD('935'!$K564,1000)&gt;100,'Charging rates'!$D$38*$AW564*$CG564,0)</f>
        <v>#VALUE!</v>
      </c>
      <c r="CS564" s="37" t="e">
        <f>IF(MOD('935'!$K564,100)&gt;10,'Charging rates'!$E$38*$AW564*$CH564,0)</f>
        <v>#VALUE!</v>
      </c>
      <c r="CT564" s="52" t="e">
        <f t="shared" si="155"/>
        <v>#VALUE!</v>
      </c>
      <c r="CU564" s="33" t="e">
        <f>100*(AP564*'935'!Q564*BZ564)/'11'!B$17</f>
        <v>#VALUE!</v>
      </c>
      <c r="CV564" s="33" t="e">
        <f>100/'11'!B$17*'Charging rates'!B$10*AW564</f>
        <v>#VALUE!</v>
      </c>
      <c r="CW564" s="33" t="e">
        <f>IF(AT564=0,0,(1-BX564/AT564)*(CA564+IF('935'!Q564=0,0,(CB564*'935'!Q564*('11'!C$17-'935'!Y564)/('11'!B$17-'935'!X564)))))</f>
        <v>#VALUE!</v>
      </c>
      <c r="CX564" s="33" t="e">
        <f t="shared" si="156"/>
        <v>#VALUE!</v>
      </c>
      <c r="CY564" s="49" t="e">
        <f t="shared" si="157"/>
        <v>#VALUE!</v>
      </c>
      <c r="CZ564" s="32" t="e">
        <f>AT564*(Parameters!B$21+AU564)*IF('DNO totals'!B$323&lt;0,1,'935'!S564)</f>
        <v>#VALUE!</v>
      </c>
      <c r="DA564" s="52" t="e">
        <f>IF('DNO totals'!B$323&lt;0,1,'935'!S564)*(Parameters!B$21+AU564)</f>
        <v>#VALUE!</v>
      </c>
      <c r="DB564" s="37" t="e">
        <f>CX564+'Charging rates'!B$106*DA564*100/'11'!B$17</f>
        <v>#VALUE!</v>
      </c>
      <c r="DC564" s="37" t="e">
        <f>DB564+'Charging rates'!B$116*(Parameters!B$21+AU564)*100/'11'!B$17*IF('DNO totals'!B$323&lt;0,1,'935'!S564)</f>
        <v>#VALUE!</v>
      </c>
      <c r="DD564" s="37" t="e">
        <f>'Charging rates'!B$97*(CP564+CT564)*100/'11'!B$17</f>
        <v>#VALUE!</v>
      </c>
      <c r="DE564" s="33" t="e">
        <f>MAX(0-(CB564*AU564*'11'!C$17/'11'!B$17),DC564+DD564)</f>
        <v>#VALUE!</v>
      </c>
      <c r="DF564" s="37" t="e">
        <f>IF(BS564,IF(AU564=0,CC564,MAX(0,MIN(CC564,CC564+(DE564/'935'!Q564*('11'!B$17-'935'!X564)/('11'!C$17-'935'!Y564))))),0)</f>
        <v>#VALUE!</v>
      </c>
      <c r="DG564" s="33" t="e">
        <f t="shared" si="158"/>
        <v>#VALUE!</v>
      </c>
      <c r="DH564" s="53" t="e">
        <f t="shared" si="159"/>
        <v>#VALUE!</v>
      </c>
    </row>
    <row r="565" spans="1:112">
      <c r="A565" s="28">
        <v>465</v>
      </c>
      <c r="B565" s="47" t="e">
        <f>'935'!B565</f>
        <v>#VALUE!</v>
      </c>
      <c r="C565" s="48" t="e">
        <f>OR('935'!E565&lt;&gt;"VOID",'935'!F565&lt;&gt;"VOID",'935'!G565&lt;&gt;"VOID")</f>
        <v>#VALUE!</v>
      </c>
      <c r="D565" s="32" t="e">
        <f>IF('935'!D565="VOID",0,'935'!D565*(1-'935'!X565/'11'!B$17))</f>
        <v>#VALUE!</v>
      </c>
      <c r="E565" s="32" t="e">
        <f>IF('935'!E565="VOID",0,'935'!E565*(1-'935'!X565/'11'!B$17))</f>
        <v>#VALUE!</v>
      </c>
      <c r="F565" s="32" t="e">
        <f>IF('935'!F565="VOID",0,'935'!F565*(1-'935'!X565/'11'!B$17))</f>
        <v>#VALUE!</v>
      </c>
      <c r="G565" s="32" t="e">
        <f>IF('935'!G565="VOID",0,'935'!G565*(1-'935'!X565/'11'!B$17))</f>
        <v>#VALUE!</v>
      </c>
      <c r="H565" s="49" t="e">
        <f t="shared" si="140"/>
        <v>#VALUE!</v>
      </c>
      <c r="I565" s="50" t="e">
        <f>MATCH('935'!J565,'913'!$B$6:$B$1205,0)</f>
        <v>#VALUE!</v>
      </c>
      <c r="J565" s="50" t="e">
        <f>MATCH(INDEX('913'!$D$6:$D$1205,I565),'913'!$B$6:$B$1205,0)</f>
        <v>#VALUE!</v>
      </c>
      <c r="K565" s="50" t="e">
        <f>MATCH(INDEX('913'!$D$6:$D$1205,J565),'913'!$B$6:$B$1205,0)</f>
        <v>#VALUE!</v>
      </c>
      <c r="L565" s="50" t="e">
        <f>MATCH(INDEX('913'!$D$6:$D$1205,K565),'913'!$B$6:$B$1205,0)</f>
        <v>#VALUE!</v>
      </c>
      <c r="M565" s="50" t="e">
        <f>MATCH(INDEX('913'!$D$6:$D$1205,L565),'913'!$B$6:$B$1205,0)</f>
        <v>#VALUE!</v>
      </c>
      <c r="N565" s="50" t="e">
        <f>MATCH(INDEX('913'!$D$6:$D$1205,M565),'913'!$B$6:$B$1205,0)</f>
        <v>#VALUE!</v>
      </c>
      <c r="O565" s="50" t="e">
        <f>MATCH(INDEX('913'!$D$6:$D$1205,N565),'913'!$B$6:$B$1205,0)</f>
        <v>#VALUE!</v>
      </c>
      <c r="P565" s="51" t="e">
        <f>MATCH(INDEX('913'!$D$6:$D$1205,O565),'913'!$B$6:$B$1205,0)</f>
        <v>#VALUE!</v>
      </c>
      <c r="Q565" s="37">
        <f>IF(ISNUMBER(I565),MAX(0,INDEX('913'!$E$6:$E$1205,I565)),0)</f>
        <v>0</v>
      </c>
      <c r="R565" s="37">
        <f>IF(ISNUMBER(J565),MAX(0,INDEX('913'!$E$6:$E$1205,J565)),0)</f>
        <v>0</v>
      </c>
      <c r="S565" s="37">
        <f>IF(ISNUMBER(K565),MAX(0,INDEX('913'!$E$6:$E$1205,K565)),0)</f>
        <v>0</v>
      </c>
      <c r="T565" s="37">
        <f>IF(ISNUMBER(L565),MAX(0,INDEX('913'!$E$6:$E$1205,L565)),0)</f>
        <v>0</v>
      </c>
      <c r="U565" s="37">
        <f>IF(ISNUMBER(M565),MAX(0,INDEX('913'!$E$6:$E$1205,M565)),0)</f>
        <v>0</v>
      </c>
      <c r="V565" s="37">
        <f>IF(ISNUMBER(N565),MAX(0,INDEX('913'!$E$6:$E$1205,N565)),0)</f>
        <v>0</v>
      </c>
      <c r="W565" s="37">
        <f>IF(ISNUMBER(O565),MAX(0,INDEX('913'!$E$6:$E$1205,O565)),0)</f>
        <v>0</v>
      </c>
      <c r="X565" s="52">
        <f>IF(ISNUMBER(P565),MAX(0,INDEX('913'!$E$6:$E$1205,P565)),0)</f>
        <v>0</v>
      </c>
      <c r="Y565" s="37">
        <f>IF(ISNUMBER(I565),MAX(0,INDEX('913'!$F$6:$F$1205,I565)),0)</f>
        <v>0</v>
      </c>
      <c r="Z565" s="37">
        <f>IF(ISNUMBER(J565),MAX(0,INDEX('913'!$F$6:$F$1205,J565)),0)</f>
        <v>0</v>
      </c>
      <c r="AA565" s="37">
        <f>IF(ISNUMBER(K565),MAX(0,INDEX('913'!$F$6:$F$1205,K565)),0)</f>
        <v>0</v>
      </c>
      <c r="AB565" s="37">
        <f>IF(ISNUMBER(L565),MAX(0,INDEX('913'!$F$6:$F$1205,L565)),0)</f>
        <v>0</v>
      </c>
      <c r="AC565" s="37">
        <f>IF(ISNUMBER(M565),MAX(0,INDEX('913'!$F$6:$F$1205,M565)),0)</f>
        <v>0</v>
      </c>
      <c r="AD565" s="37">
        <f>IF(ISNUMBER(N565),MAX(0,INDEX('913'!$F$6:$F$1205,N565)),0)</f>
        <v>0</v>
      </c>
      <c r="AE565" s="37">
        <f>IF(ISNUMBER(O565),MAX(0,INDEX('913'!$F$6:$F$1205,O565)),0)</f>
        <v>0</v>
      </c>
      <c r="AF565" s="37">
        <f>IF(ISNUMBER(P565),MAX(0,INDEX('913'!$F$6:$F$1205,P565)),0)</f>
        <v>0</v>
      </c>
      <c r="AG565" s="32">
        <f>IF(ISNUMBER(I565),SQRT(INDEX('913'!$I$6:$I$1205,I565)^2+INDEX('913'!$J$6:$J$1205,I565)^2),0)</f>
        <v>0</v>
      </c>
      <c r="AH565" s="32">
        <f>IF(ISNUMBER(J565),SQRT(INDEX('913'!$I$6:$I$1205,J565)^2+INDEX('913'!$J$6:$J$1205,J565)^2),0)</f>
        <v>0</v>
      </c>
      <c r="AI565" s="32">
        <f>IF(ISNUMBER(K565),SQRT(INDEX('913'!$I$6:$I$1205,K565)^2+INDEX('913'!$J$6:$J$1205,K565)^2),0)</f>
        <v>0</v>
      </c>
      <c r="AJ565" s="32">
        <f>IF(ISNUMBER(L565),SQRT(INDEX('913'!$I$6:$I$1205,L565)^2+INDEX('913'!$J$6:$J$1205,L565)^2),0)</f>
        <v>0</v>
      </c>
      <c r="AK565" s="32">
        <f>IF(ISNUMBER(M565),SQRT(INDEX('913'!$I$6:$I$1205,M565)^2+INDEX('913'!$J$6:$J$1205,M565)^2),0)</f>
        <v>0</v>
      </c>
      <c r="AL565" s="32">
        <f>IF(ISNUMBER(N565),SQRT(INDEX('913'!$I$6:$I$1205,N565)^2+INDEX('913'!$J$6:$J$1205,N565)^2),0)</f>
        <v>0</v>
      </c>
      <c r="AM565" s="32">
        <f>IF(ISNUMBER(O565),SQRT(INDEX('913'!$I$6:$I$1205,O565)^2+INDEX('913'!$J$6:$J$1205,O565)^2),0)</f>
        <v>0</v>
      </c>
      <c r="AN565" s="49">
        <f>IF(ISNUMBER(P565),SQRT(INDEX('913'!$I$6:$I$1205,P565)^2+INDEX('913'!$J$6:$J$1205,P565)^2),0)</f>
        <v>0</v>
      </c>
      <c r="AO565" s="37">
        <f t="shared" si="141"/>
        <v>0</v>
      </c>
      <c r="AP565" s="37">
        <f t="shared" si="142"/>
        <v>0</v>
      </c>
      <c r="AQ565" s="33" t="e">
        <f>-100*'935'!W565*(AO565+AP565)/'11'!C$17</f>
        <v>#VALUE!</v>
      </c>
      <c r="AR565" s="37" t="e">
        <f t="shared" si="143"/>
        <v>#VALUE!</v>
      </c>
      <c r="AS565" s="52" t="e">
        <f t="shared" si="144"/>
        <v>#VALUE!</v>
      </c>
      <c r="AT565" s="32" t="e">
        <f>IF('935'!C565="VOID",0,('935'!C565*(1-'935'!X565/'11'!B$17)))</f>
        <v>#VALUE!</v>
      </c>
      <c r="AU565" s="52" t="e">
        <f>'935'!Q565*(1-'935'!Y565/'11'!C$17)/(1-'935'!X565/'11'!B$17)</f>
        <v>#VALUE!</v>
      </c>
      <c r="AV565" s="37" t="e">
        <f>INDEX('DNO totals'!$B$57:$G$57,IF('935'!K565,IF(MOD('935'!K565,1000),IF(MOD('935'!K565,100),IF(MOD('935'!K565,10),IF(MOD('935'!K565,1000)=1,6,5),4),3),2),1))</f>
        <v>#VALUE!</v>
      </c>
      <c r="AW565" s="52" t="e">
        <f t="shared" si="145"/>
        <v>#VALUE!</v>
      </c>
      <c r="AX565" s="32" t="e">
        <f>IF('935'!V565="VOID",0,'935'!V565*(1-'935'!X565/'11'!B$17))</f>
        <v>#VALUE!</v>
      </c>
      <c r="AY565" s="33" t="e">
        <f>IF(H565,-100*'Charging rates'!B$10/'11'!B$17*AX565/H565,0)</f>
        <v>#VALUE!</v>
      </c>
      <c r="AZ565" s="33" t="e">
        <f>IF(C565,'DNO totals'!B$41,0)</f>
        <v>#VALUE!</v>
      </c>
      <c r="BA565" s="33" t="e">
        <f t="shared" si="146"/>
        <v>#VALUE!</v>
      </c>
      <c r="BB565" s="33" t="e">
        <f t="shared" si="147"/>
        <v>#VALUE!</v>
      </c>
      <c r="BC565" s="53" t="e">
        <f t="shared" si="148"/>
        <v>#VALUE!</v>
      </c>
      <c r="BD565" s="32" t="e">
        <f>IF(AT565,'935'!H565*AT565/(AT565+D565+H565),0)</f>
        <v>#VALUE!</v>
      </c>
      <c r="BE565" s="32" t="e">
        <f>IF(H565,'935'!H565*H565/(AT565+D565+H565),0)</f>
        <v>#VALUE!</v>
      </c>
      <c r="BF565" s="32" t="e">
        <f>BD565*(1-'935'!X565/'11'!B$17)</f>
        <v>#VALUE!</v>
      </c>
      <c r="BG565" s="49" t="e">
        <f>BE565*(1-'935'!X565/'11'!B$17)</f>
        <v>#VALUE!</v>
      </c>
      <c r="BH565" s="52" t="e">
        <f>AV565*Parameters!B$6</f>
        <v>#VALUE!</v>
      </c>
      <c r="BI565" s="37" t="e">
        <f>IF('935'!$K565=1000,'Charging rates'!$C$38*$BH565/(1+'DNO totals'!$C$99)*'935'!$L565,0)</f>
        <v>#VALUE!</v>
      </c>
      <c r="BJ565" s="37" t="e">
        <f>IF(MOD('935'!$K565,1000)=100,'Charging rates'!$D$38*$BH565/(1+'DNO totals'!$D$99)*'935'!$M565,0)</f>
        <v>#VALUE!</v>
      </c>
      <c r="BK565" s="37" t="e">
        <f>IF(MOD('935'!$K565,100)=10,'Charging rates'!$E$38*$BH565/(1+'DNO totals'!$E$99)*'935'!$N565,0)</f>
        <v>#VALUE!</v>
      </c>
      <c r="BL565" s="37" t="e">
        <f>IF(AND(MOD('935'!$K565,10)&gt;0,MOD('935'!$K565,1000)&gt;1),'Charging rates'!$F$38*$BH565/(1+'DNO totals'!$F$99)*'935'!$O565,0)</f>
        <v>#VALUE!</v>
      </c>
      <c r="BM565" s="37" t="e">
        <f>IF(MOD('935'!$K565,1000)=1,'Charging rates'!$G$38*$BH565/(1+'DNO totals'!$G$99)*'935'!$P565,0)</f>
        <v>#VALUE!</v>
      </c>
      <c r="BN565" s="52" t="e">
        <f t="shared" si="149"/>
        <v>#VALUE!</v>
      </c>
      <c r="BO565" s="37" t="e">
        <f>IF('935'!$K565&gt;1000,'Charging rates'!$C$38*$AW565*'935'!$L565,0)</f>
        <v>#VALUE!</v>
      </c>
      <c r="BP565" s="37" t="e">
        <f>IF(MOD('935'!$K565,1000)&gt;100,'Charging rates'!$D$38*$AW565*'935'!$M565,0)</f>
        <v>#VALUE!</v>
      </c>
      <c r="BQ565" s="37" t="e">
        <f>IF(MOD('935'!$K565,100)&gt;10,'Charging rates'!$E$38*$AW565*'935'!$N565,0)</f>
        <v>#VALUE!</v>
      </c>
      <c r="BR565" s="52" t="e">
        <f t="shared" si="150"/>
        <v>#VALUE!</v>
      </c>
      <c r="BS565" s="48" t="e">
        <f>'935'!C565&lt;&gt;"VOID"</f>
        <v>#VALUE!</v>
      </c>
      <c r="BT565" s="33" t="e">
        <f>IF(BS565,(100/'11'!B$17*BD565*((1-'935'!I565)*'Charging rates'!B$51+'Charging rates'!B$63)),0)</f>
        <v>#VALUE!</v>
      </c>
      <c r="BU565" s="33" t="e">
        <f>100/'11'!B$17*BG565*('Charging rates'!B$51+'Charging rates'!B$63)</f>
        <v>#VALUE!</v>
      </c>
      <c r="BV565" s="33" t="e">
        <f>100/'11'!B$17*BE565*('Charging rates'!B$51+'Charging rates'!B$63)</f>
        <v>#VALUE!</v>
      </c>
      <c r="BW565" s="53" t="e">
        <f t="shared" si="151"/>
        <v>#VALUE!</v>
      </c>
      <c r="BX565" s="32" t="e">
        <f>AT565-('935'!T565*(1-'935'!X565/'11'!B$17))</f>
        <v>#VALUE!</v>
      </c>
      <c r="BY565" s="32">
        <f>0-IF(ISNUMBER(I565),INDEX('913'!$I$6:$I$1205,I565),0)-IF(ISNUMBER(J565),INDEX('913'!$I$6:$I$1205,J565),0)-IF(ISNUMBER(K565),INDEX('913'!$I$6:$I$1205,K565),0)-IF(ISNUMBER(L565),INDEX('913'!$I$6:$I$1205,L565),0)-IF(ISNUMBER(M565),INDEX('913'!$I$6:$I$1205,M565),0)-IF(ISNUMBER(N565),INDEX('913'!$I$6:$I$1205,N565),0)-IF(ISNUMBER(O565),INDEX('913'!$I$6:$I$1205,O565),0)-IF(ISNUMBER(P565),INDEX('913'!$I$6:$I$1205,P565),0)</f>
        <v>0</v>
      </c>
      <c r="BZ565" s="37">
        <f>IF(BY565=0,1,MAX(1,SQRT(BY565^2+(IF(ISNUMBER(I565),INDEX('913'!$J$6:$J$1205,I565),0)+IF(ISNUMBER(J565),INDEX('913'!$J$6:$J$1205,J565),0)+IF(ISNUMBER(K565),INDEX('913'!$J$6:$J$1205,K565),0)+IF(ISNUMBER(L565),INDEX('913'!$J$6:$J$1205,L565),0)+IF(ISNUMBER(M565),INDEX('913'!$J$6:$J$1205,M565),0)+IF(ISNUMBER(N565),INDEX('913'!$J$6:$J$1205,N565),0)+IF(ISNUMBER(O565),INDEX('913'!$J$6:$J$1205,O565),0)+IF(ISNUMBER(P565),INDEX('913'!$J$6:$J$1205,P565),0))^2)/BY565))</f>
        <v>1</v>
      </c>
      <c r="CA565" s="33" t="e">
        <f>100*AO565/'11'!B$17</f>
        <v>#VALUE!</v>
      </c>
      <c r="CB565" s="37" t="e">
        <f>100*(AP565*BZ565)/'11'!C$17</f>
        <v>#VALUE!</v>
      </c>
      <c r="CC565" s="37" t="e">
        <f t="shared" si="152"/>
        <v>#VALUE!</v>
      </c>
      <c r="CD565" s="33" t="e">
        <f t="shared" si="153"/>
        <v>#VALUE!</v>
      </c>
      <c r="CE565" s="54" t="e">
        <f>'11'!C$17-'935'!Y565</f>
        <v>#VALUE!</v>
      </c>
      <c r="CF565" s="37" t="e">
        <f>MAX('DNO totals'!B$312+0,MIN('935'!L565+0,'DNO totals'!B$304+0))</f>
        <v>#VALUE!</v>
      </c>
      <c r="CG565" s="37" t="e">
        <f>MAX('DNO totals'!C$312+0,MIN('935'!M565+0,'DNO totals'!C$304+0))</f>
        <v>#VALUE!</v>
      </c>
      <c r="CH565" s="37" t="e">
        <f>MAX('DNO totals'!D$312+0,MIN('935'!N565+0,'DNO totals'!D$304+0))</f>
        <v>#VALUE!</v>
      </c>
      <c r="CI565" s="37" t="e">
        <f>MAX('DNO totals'!E$312+0,MIN('935'!O565+0,'DNO totals'!E$304+0))</f>
        <v>#VALUE!</v>
      </c>
      <c r="CJ565" s="52" t="e">
        <f>MAX('DNO totals'!F$312+0,MIN('935'!P565+0,'DNO totals'!F$304+0))</f>
        <v>#VALUE!</v>
      </c>
      <c r="CK565" s="37" t="e">
        <f>IF('935'!$K565=1000,'Charging rates'!$C$38*$BH565/(1+'DNO totals'!$C$99)*$CF565,0)</f>
        <v>#VALUE!</v>
      </c>
      <c r="CL565" s="37" t="e">
        <f>IF(MOD('935'!$K565,1000)=100,'Charging rates'!$D$38*$BH565/(1+'DNO totals'!$D$99)*$CG565,0)</f>
        <v>#VALUE!</v>
      </c>
      <c r="CM565" s="37" t="e">
        <f>IF(MOD('935'!$K565,100)=10,'Charging rates'!$E$38*$BH565/(1+'DNO totals'!$E$99)*$CH565,0)</f>
        <v>#VALUE!</v>
      </c>
      <c r="CN565" s="37" t="e">
        <f>IF(AND(MOD('935'!$K565,10)&gt;0,MOD('935'!$K565,1000)&gt;1),'Charging rates'!$F$38*$BH565/(1+'DNO totals'!$F$99)*$CI565,0)</f>
        <v>#VALUE!</v>
      </c>
      <c r="CO565" s="37" t="e">
        <f>IF(MOD('935'!$K565,1000)=1,'Charging rates'!$G$38*$BH565/(1+'DNO totals'!$G$99)*$CJ565,0)</f>
        <v>#VALUE!</v>
      </c>
      <c r="CP565" s="52" t="e">
        <f t="shared" si="154"/>
        <v>#VALUE!</v>
      </c>
      <c r="CQ565" s="37" t="e">
        <f>IF('935'!$K565&gt;1000,'Charging rates'!$C$38*$AW565*$CF565,0)</f>
        <v>#VALUE!</v>
      </c>
      <c r="CR565" s="37" t="e">
        <f>IF(MOD('935'!$K565,1000)&gt;100,'Charging rates'!$D$38*$AW565*$CG565,0)</f>
        <v>#VALUE!</v>
      </c>
      <c r="CS565" s="37" t="e">
        <f>IF(MOD('935'!$K565,100)&gt;10,'Charging rates'!$E$38*$AW565*$CH565,0)</f>
        <v>#VALUE!</v>
      </c>
      <c r="CT565" s="52" t="e">
        <f t="shared" si="155"/>
        <v>#VALUE!</v>
      </c>
      <c r="CU565" s="33" t="e">
        <f>100*(AP565*'935'!Q565*BZ565)/'11'!B$17</f>
        <v>#VALUE!</v>
      </c>
      <c r="CV565" s="33" t="e">
        <f>100/'11'!B$17*'Charging rates'!B$10*AW565</f>
        <v>#VALUE!</v>
      </c>
      <c r="CW565" s="33" t="e">
        <f>IF(AT565=0,0,(1-BX565/AT565)*(CA565+IF('935'!Q565=0,0,(CB565*'935'!Q565*('11'!C$17-'935'!Y565)/('11'!B$17-'935'!X565)))))</f>
        <v>#VALUE!</v>
      </c>
      <c r="CX565" s="33" t="e">
        <f t="shared" si="156"/>
        <v>#VALUE!</v>
      </c>
      <c r="CY565" s="49" t="e">
        <f t="shared" si="157"/>
        <v>#VALUE!</v>
      </c>
      <c r="CZ565" s="32" t="e">
        <f>AT565*(Parameters!B$21+AU565)*IF('DNO totals'!B$323&lt;0,1,'935'!S565)</f>
        <v>#VALUE!</v>
      </c>
      <c r="DA565" s="52" t="e">
        <f>IF('DNO totals'!B$323&lt;0,1,'935'!S565)*(Parameters!B$21+AU565)</f>
        <v>#VALUE!</v>
      </c>
      <c r="DB565" s="37" t="e">
        <f>CX565+'Charging rates'!B$106*DA565*100/'11'!B$17</f>
        <v>#VALUE!</v>
      </c>
      <c r="DC565" s="37" t="e">
        <f>DB565+'Charging rates'!B$116*(Parameters!B$21+AU565)*100/'11'!B$17*IF('DNO totals'!B$323&lt;0,1,'935'!S565)</f>
        <v>#VALUE!</v>
      </c>
      <c r="DD565" s="37" t="e">
        <f>'Charging rates'!B$97*(CP565+CT565)*100/'11'!B$17</f>
        <v>#VALUE!</v>
      </c>
      <c r="DE565" s="33" t="e">
        <f>MAX(0-(CB565*AU565*'11'!C$17/'11'!B$17),DC565+DD565)</f>
        <v>#VALUE!</v>
      </c>
      <c r="DF565" s="37" t="e">
        <f>IF(BS565,IF(AU565=0,CC565,MAX(0,MIN(CC565,CC565+(DE565/'935'!Q565*('11'!B$17-'935'!X565)/('11'!C$17-'935'!Y565))))),0)</f>
        <v>#VALUE!</v>
      </c>
      <c r="DG565" s="33" t="e">
        <f t="shared" si="158"/>
        <v>#VALUE!</v>
      </c>
      <c r="DH565" s="53" t="e">
        <f t="shared" si="159"/>
        <v>#VALUE!</v>
      </c>
    </row>
    <row r="566" spans="1:112">
      <c r="A566" s="28">
        <v>466</v>
      </c>
      <c r="B566" s="47" t="e">
        <f>'935'!B566</f>
        <v>#VALUE!</v>
      </c>
      <c r="C566" s="48" t="e">
        <f>OR('935'!E566&lt;&gt;"VOID",'935'!F566&lt;&gt;"VOID",'935'!G566&lt;&gt;"VOID")</f>
        <v>#VALUE!</v>
      </c>
      <c r="D566" s="32" t="e">
        <f>IF('935'!D566="VOID",0,'935'!D566*(1-'935'!X566/'11'!B$17))</f>
        <v>#VALUE!</v>
      </c>
      <c r="E566" s="32" t="e">
        <f>IF('935'!E566="VOID",0,'935'!E566*(1-'935'!X566/'11'!B$17))</f>
        <v>#VALUE!</v>
      </c>
      <c r="F566" s="32" t="e">
        <f>IF('935'!F566="VOID",0,'935'!F566*(1-'935'!X566/'11'!B$17))</f>
        <v>#VALUE!</v>
      </c>
      <c r="G566" s="32" t="e">
        <f>IF('935'!G566="VOID",0,'935'!G566*(1-'935'!X566/'11'!B$17))</f>
        <v>#VALUE!</v>
      </c>
      <c r="H566" s="49" t="e">
        <f t="shared" si="140"/>
        <v>#VALUE!</v>
      </c>
      <c r="I566" s="50" t="e">
        <f>MATCH('935'!J566,'913'!$B$6:$B$1205,0)</f>
        <v>#VALUE!</v>
      </c>
      <c r="J566" s="50" t="e">
        <f>MATCH(INDEX('913'!$D$6:$D$1205,I566),'913'!$B$6:$B$1205,0)</f>
        <v>#VALUE!</v>
      </c>
      <c r="K566" s="50" t="e">
        <f>MATCH(INDEX('913'!$D$6:$D$1205,J566),'913'!$B$6:$B$1205,0)</f>
        <v>#VALUE!</v>
      </c>
      <c r="L566" s="50" t="e">
        <f>MATCH(INDEX('913'!$D$6:$D$1205,K566),'913'!$B$6:$B$1205,0)</f>
        <v>#VALUE!</v>
      </c>
      <c r="M566" s="50" t="e">
        <f>MATCH(INDEX('913'!$D$6:$D$1205,L566),'913'!$B$6:$B$1205,0)</f>
        <v>#VALUE!</v>
      </c>
      <c r="N566" s="50" t="e">
        <f>MATCH(INDEX('913'!$D$6:$D$1205,M566),'913'!$B$6:$B$1205,0)</f>
        <v>#VALUE!</v>
      </c>
      <c r="O566" s="50" t="e">
        <f>MATCH(INDEX('913'!$D$6:$D$1205,N566),'913'!$B$6:$B$1205,0)</f>
        <v>#VALUE!</v>
      </c>
      <c r="P566" s="51" t="e">
        <f>MATCH(INDEX('913'!$D$6:$D$1205,O566),'913'!$B$6:$B$1205,0)</f>
        <v>#VALUE!</v>
      </c>
      <c r="Q566" s="37">
        <f>IF(ISNUMBER(I566),MAX(0,INDEX('913'!$E$6:$E$1205,I566)),0)</f>
        <v>0</v>
      </c>
      <c r="R566" s="37">
        <f>IF(ISNUMBER(J566),MAX(0,INDEX('913'!$E$6:$E$1205,J566)),0)</f>
        <v>0</v>
      </c>
      <c r="S566" s="37">
        <f>IF(ISNUMBER(K566),MAX(0,INDEX('913'!$E$6:$E$1205,K566)),0)</f>
        <v>0</v>
      </c>
      <c r="T566" s="37">
        <f>IF(ISNUMBER(L566),MAX(0,INDEX('913'!$E$6:$E$1205,L566)),0)</f>
        <v>0</v>
      </c>
      <c r="U566" s="37">
        <f>IF(ISNUMBER(M566),MAX(0,INDEX('913'!$E$6:$E$1205,M566)),0)</f>
        <v>0</v>
      </c>
      <c r="V566" s="37">
        <f>IF(ISNUMBER(N566),MAX(0,INDEX('913'!$E$6:$E$1205,N566)),0)</f>
        <v>0</v>
      </c>
      <c r="W566" s="37">
        <f>IF(ISNUMBER(O566),MAX(0,INDEX('913'!$E$6:$E$1205,O566)),0)</f>
        <v>0</v>
      </c>
      <c r="X566" s="52">
        <f>IF(ISNUMBER(P566),MAX(0,INDEX('913'!$E$6:$E$1205,P566)),0)</f>
        <v>0</v>
      </c>
      <c r="Y566" s="37">
        <f>IF(ISNUMBER(I566),MAX(0,INDEX('913'!$F$6:$F$1205,I566)),0)</f>
        <v>0</v>
      </c>
      <c r="Z566" s="37">
        <f>IF(ISNUMBER(J566),MAX(0,INDEX('913'!$F$6:$F$1205,J566)),0)</f>
        <v>0</v>
      </c>
      <c r="AA566" s="37">
        <f>IF(ISNUMBER(K566),MAX(0,INDEX('913'!$F$6:$F$1205,K566)),0)</f>
        <v>0</v>
      </c>
      <c r="AB566" s="37">
        <f>IF(ISNUMBER(L566),MAX(0,INDEX('913'!$F$6:$F$1205,L566)),0)</f>
        <v>0</v>
      </c>
      <c r="AC566" s="37">
        <f>IF(ISNUMBER(M566),MAX(0,INDEX('913'!$F$6:$F$1205,M566)),0)</f>
        <v>0</v>
      </c>
      <c r="AD566" s="37">
        <f>IF(ISNUMBER(N566),MAX(0,INDEX('913'!$F$6:$F$1205,N566)),0)</f>
        <v>0</v>
      </c>
      <c r="AE566" s="37">
        <f>IF(ISNUMBER(O566),MAX(0,INDEX('913'!$F$6:$F$1205,O566)),0)</f>
        <v>0</v>
      </c>
      <c r="AF566" s="37">
        <f>IF(ISNUMBER(P566),MAX(0,INDEX('913'!$F$6:$F$1205,P566)),0)</f>
        <v>0</v>
      </c>
      <c r="AG566" s="32">
        <f>IF(ISNUMBER(I566),SQRT(INDEX('913'!$I$6:$I$1205,I566)^2+INDEX('913'!$J$6:$J$1205,I566)^2),0)</f>
        <v>0</v>
      </c>
      <c r="AH566" s="32">
        <f>IF(ISNUMBER(J566),SQRT(INDEX('913'!$I$6:$I$1205,J566)^2+INDEX('913'!$J$6:$J$1205,J566)^2),0)</f>
        <v>0</v>
      </c>
      <c r="AI566" s="32">
        <f>IF(ISNUMBER(K566),SQRT(INDEX('913'!$I$6:$I$1205,K566)^2+INDEX('913'!$J$6:$J$1205,K566)^2),0)</f>
        <v>0</v>
      </c>
      <c r="AJ566" s="32">
        <f>IF(ISNUMBER(L566),SQRT(INDEX('913'!$I$6:$I$1205,L566)^2+INDEX('913'!$J$6:$J$1205,L566)^2),0)</f>
        <v>0</v>
      </c>
      <c r="AK566" s="32">
        <f>IF(ISNUMBER(M566),SQRT(INDEX('913'!$I$6:$I$1205,M566)^2+INDEX('913'!$J$6:$J$1205,M566)^2),0)</f>
        <v>0</v>
      </c>
      <c r="AL566" s="32">
        <f>IF(ISNUMBER(N566),SQRT(INDEX('913'!$I$6:$I$1205,N566)^2+INDEX('913'!$J$6:$J$1205,N566)^2),0)</f>
        <v>0</v>
      </c>
      <c r="AM566" s="32">
        <f>IF(ISNUMBER(O566),SQRT(INDEX('913'!$I$6:$I$1205,O566)^2+INDEX('913'!$J$6:$J$1205,O566)^2),0)</f>
        <v>0</v>
      </c>
      <c r="AN566" s="49">
        <f>IF(ISNUMBER(P566),SQRT(INDEX('913'!$I$6:$I$1205,P566)^2+INDEX('913'!$J$6:$J$1205,P566)^2),0)</f>
        <v>0</v>
      </c>
      <c r="AO566" s="37">
        <f t="shared" si="141"/>
        <v>0</v>
      </c>
      <c r="AP566" s="37">
        <f t="shared" si="142"/>
        <v>0</v>
      </c>
      <c r="AQ566" s="33" t="e">
        <f>-100*'935'!W566*(AO566+AP566)/'11'!C$17</f>
        <v>#VALUE!</v>
      </c>
      <c r="AR566" s="37" t="e">
        <f t="shared" si="143"/>
        <v>#VALUE!</v>
      </c>
      <c r="AS566" s="52" t="e">
        <f t="shared" si="144"/>
        <v>#VALUE!</v>
      </c>
      <c r="AT566" s="32" t="e">
        <f>IF('935'!C566="VOID",0,('935'!C566*(1-'935'!X566/'11'!B$17)))</f>
        <v>#VALUE!</v>
      </c>
      <c r="AU566" s="52" t="e">
        <f>'935'!Q566*(1-'935'!Y566/'11'!C$17)/(1-'935'!X566/'11'!B$17)</f>
        <v>#VALUE!</v>
      </c>
      <c r="AV566" s="37" t="e">
        <f>INDEX('DNO totals'!$B$57:$G$57,IF('935'!K566,IF(MOD('935'!K566,1000),IF(MOD('935'!K566,100),IF(MOD('935'!K566,10),IF(MOD('935'!K566,1000)=1,6,5),4),3),2),1))</f>
        <v>#VALUE!</v>
      </c>
      <c r="AW566" s="52" t="e">
        <f t="shared" si="145"/>
        <v>#VALUE!</v>
      </c>
      <c r="AX566" s="32" t="e">
        <f>IF('935'!V566="VOID",0,'935'!V566*(1-'935'!X566/'11'!B$17))</f>
        <v>#VALUE!</v>
      </c>
      <c r="AY566" s="33" t="e">
        <f>IF(H566,-100*'Charging rates'!B$10/'11'!B$17*AX566/H566,0)</f>
        <v>#VALUE!</v>
      </c>
      <c r="AZ566" s="33" t="e">
        <f>IF(C566,'DNO totals'!B$41,0)</f>
        <v>#VALUE!</v>
      </c>
      <c r="BA566" s="33" t="e">
        <f t="shared" si="146"/>
        <v>#VALUE!</v>
      </c>
      <c r="BB566" s="33" t="e">
        <f t="shared" si="147"/>
        <v>#VALUE!</v>
      </c>
      <c r="BC566" s="53" t="e">
        <f t="shared" si="148"/>
        <v>#VALUE!</v>
      </c>
      <c r="BD566" s="32" t="e">
        <f>IF(AT566,'935'!H566*AT566/(AT566+D566+H566),0)</f>
        <v>#VALUE!</v>
      </c>
      <c r="BE566" s="32" t="e">
        <f>IF(H566,'935'!H566*H566/(AT566+D566+H566),0)</f>
        <v>#VALUE!</v>
      </c>
      <c r="BF566" s="32" t="e">
        <f>BD566*(1-'935'!X566/'11'!B$17)</f>
        <v>#VALUE!</v>
      </c>
      <c r="BG566" s="49" t="e">
        <f>BE566*(1-'935'!X566/'11'!B$17)</f>
        <v>#VALUE!</v>
      </c>
      <c r="BH566" s="52" t="e">
        <f>AV566*Parameters!B$6</f>
        <v>#VALUE!</v>
      </c>
      <c r="BI566" s="37" t="e">
        <f>IF('935'!$K566=1000,'Charging rates'!$C$38*$BH566/(1+'DNO totals'!$C$99)*'935'!$L566,0)</f>
        <v>#VALUE!</v>
      </c>
      <c r="BJ566" s="37" t="e">
        <f>IF(MOD('935'!$K566,1000)=100,'Charging rates'!$D$38*$BH566/(1+'DNO totals'!$D$99)*'935'!$M566,0)</f>
        <v>#VALUE!</v>
      </c>
      <c r="BK566" s="37" t="e">
        <f>IF(MOD('935'!$K566,100)=10,'Charging rates'!$E$38*$BH566/(1+'DNO totals'!$E$99)*'935'!$N566,0)</f>
        <v>#VALUE!</v>
      </c>
      <c r="BL566" s="37" t="e">
        <f>IF(AND(MOD('935'!$K566,10)&gt;0,MOD('935'!$K566,1000)&gt;1),'Charging rates'!$F$38*$BH566/(1+'DNO totals'!$F$99)*'935'!$O566,0)</f>
        <v>#VALUE!</v>
      </c>
      <c r="BM566" s="37" t="e">
        <f>IF(MOD('935'!$K566,1000)=1,'Charging rates'!$G$38*$BH566/(1+'DNO totals'!$G$99)*'935'!$P566,0)</f>
        <v>#VALUE!</v>
      </c>
      <c r="BN566" s="52" t="e">
        <f t="shared" si="149"/>
        <v>#VALUE!</v>
      </c>
      <c r="BO566" s="37" t="e">
        <f>IF('935'!$K566&gt;1000,'Charging rates'!$C$38*$AW566*'935'!$L566,0)</f>
        <v>#VALUE!</v>
      </c>
      <c r="BP566" s="37" t="e">
        <f>IF(MOD('935'!$K566,1000)&gt;100,'Charging rates'!$D$38*$AW566*'935'!$M566,0)</f>
        <v>#VALUE!</v>
      </c>
      <c r="BQ566" s="37" t="e">
        <f>IF(MOD('935'!$K566,100)&gt;10,'Charging rates'!$E$38*$AW566*'935'!$N566,0)</f>
        <v>#VALUE!</v>
      </c>
      <c r="BR566" s="52" t="e">
        <f t="shared" si="150"/>
        <v>#VALUE!</v>
      </c>
      <c r="BS566" s="48" t="e">
        <f>'935'!C566&lt;&gt;"VOID"</f>
        <v>#VALUE!</v>
      </c>
      <c r="BT566" s="33" t="e">
        <f>IF(BS566,(100/'11'!B$17*BD566*((1-'935'!I566)*'Charging rates'!B$51+'Charging rates'!B$63)),0)</f>
        <v>#VALUE!</v>
      </c>
      <c r="BU566" s="33" t="e">
        <f>100/'11'!B$17*BG566*('Charging rates'!B$51+'Charging rates'!B$63)</f>
        <v>#VALUE!</v>
      </c>
      <c r="BV566" s="33" t="e">
        <f>100/'11'!B$17*BE566*('Charging rates'!B$51+'Charging rates'!B$63)</f>
        <v>#VALUE!</v>
      </c>
      <c r="BW566" s="53" t="e">
        <f t="shared" si="151"/>
        <v>#VALUE!</v>
      </c>
      <c r="BX566" s="32" t="e">
        <f>AT566-('935'!T566*(1-'935'!X566/'11'!B$17))</f>
        <v>#VALUE!</v>
      </c>
      <c r="BY566" s="32">
        <f>0-IF(ISNUMBER(I566),INDEX('913'!$I$6:$I$1205,I566),0)-IF(ISNUMBER(J566),INDEX('913'!$I$6:$I$1205,J566),0)-IF(ISNUMBER(K566),INDEX('913'!$I$6:$I$1205,K566),0)-IF(ISNUMBER(L566),INDEX('913'!$I$6:$I$1205,L566),0)-IF(ISNUMBER(M566),INDEX('913'!$I$6:$I$1205,M566),0)-IF(ISNUMBER(N566),INDEX('913'!$I$6:$I$1205,N566),0)-IF(ISNUMBER(O566),INDEX('913'!$I$6:$I$1205,O566),0)-IF(ISNUMBER(P566),INDEX('913'!$I$6:$I$1205,P566),0)</f>
        <v>0</v>
      </c>
      <c r="BZ566" s="37">
        <f>IF(BY566=0,1,MAX(1,SQRT(BY566^2+(IF(ISNUMBER(I566),INDEX('913'!$J$6:$J$1205,I566),0)+IF(ISNUMBER(J566),INDEX('913'!$J$6:$J$1205,J566),0)+IF(ISNUMBER(K566),INDEX('913'!$J$6:$J$1205,K566),0)+IF(ISNUMBER(L566),INDEX('913'!$J$6:$J$1205,L566),0)+IF(ISNUMBER(M566),INDEX('913'!$J$6:$J$1205,M566),0)+IF(ISNUMBER(N566),INDEX('913'!$J$6:$J$1205,N566),0)+IF(ISNUMBER(O566),INDEX('913'!$J$6:$J$1205,O566),0)+IF(ISNUMBER(P566),INDEX('913'!$J$6:$J$1205,P566),0))^2)/BY566))</f>
        <v>1</v>
      </c>
      <c r="CA566" s="33" t="e">
        <f>100*AO566/'11'!B$17</f>
        <v>#VALUE!</v>
      </c>
      <c r="CB566" s="37" t="e">
        <f>100*(AP566*BZ566)/'11'!C$17</f>
        <v>#VALUE!</v>
      </c>
      <c r="CC566" s="37" t="e">
        <f t="shared" si="152"/>
        <v>#VALUE!</v>
      </c>
      <c r="CD566" s="33" t="e">
        <f t="shared" si="153"/>
        <v>#VALUE!</v>
      </c>
      <c r="CE566" s="54" t="e">
        <f>'11'!C$17-'935'!Y566</f>
        <v>#VALUE!</v>
      </c>
      <c r="CF566" s="37" t="e">
        <f>MAX('DNO totals'!B$312+0,MIN('935'!L566+0,'DNO totals'!B$304+0))</f>
        <v>#VALUE!</v>
      </c>
      <c r="CG566" s="37" t="e">
        <f>MAX('DNO totals'!C$312+0,MIN('935'!M566+0,'DNO totals'!C$304+0))</f>
        <v>#VALUE!</v>
      </c>
      <c r="CH566" s="37" t="e">
        <f>MAX('DNO totals'!D$312+0,MIN('935'!N566+0,'DNO totals'!D$304+0))</f>
        <v>#VALUE!</v>
      </c>
      <c r="CI566" s="37" t="e">
        <f>MAX('DNO totals'!E$312+0,MIN('935'!O566+0,'DNO totals'!E$304+0))</f>
        <v>#VALUE!</v>
      </c>
      <c r="CJ566" s="52" t="e">
        <f>MAX('DNO totals'!F$312+0,MIN('935'!P566+0,'DNO totals'!F$304+0))</f>
        <v>#VALUE!</v>
      </c>
      <c r="CK566" s="37" t="e">
        <f>IF('935'!$K566=1000,'Charging rates'!$C$38*$BH566/(1+'DNO totals'!$C$99)*$CF566,0)</f>
        <v>#VALUE!</v>
      </c>
      <c r="CL566" s="37" t="e">
        <f>IF(MOD('935'!$K566,1000)=100,'Charging rates'!$D$38*$BH566/(1+'DNO totals'!$D$99)*$CG566,0)</f>
        <v>#VALUE!</v>
      </c>
      <c r="CM566" s="37" t="e">
        <f>IF(MOD('935'!$K566,100)=10,'Charging rates'!$E$38*$BH566/(1+'DNO totals'!$E$99)*$CH566,0)</f>
        <v>#VALUE!</v>
      </c>
      <c r="CN566" s="37" t="e">
        <f>IF(AND(MOD('935'!$K566,10)&gt;0,MOD('935'!$K566,1000)&gt;1),'Charging rates'!$F$38*$BH566/(1+'DNO totals'!$F$99)*$CI566,0)</f>
        <v>#VALUE!</v>
      </c>
      <c r="CO566" s="37" t="e">
        <f>IF(MOD('935'!$K566,1000)=1,'Charging rates'!$G$38*$BH566/(1+'DNO totals'!$G$99)*$CJ566,0)</f>
        <v>#VALUE!</v>
      </c>
      <c r="CP566" s="52" t="e">
        <f t="shared" si="154"/>
        <v>#VALUE!</v>
      </c>
      <c r="CQ566" s="37" t="e">
        <f>IF('935'!$K566&gt;1000,'Charging rates'!$C$38*$AW566*$CF566,0)</f>
        <v>#VALUE!</v>
      </c>
      <c r="CR566" s="37" t="e">
        <f>IF(MOD('935'!$K566,1000)&gt;100,'Charging rates'!$D$38*$AW566*$CG566,0)</f>
        <v>#VALUE!</v>
      </c>
      <c r="CS566" s="37" t="e">
        <f>IF(MOD('935'!$K566,100)&gt;10,'Charging rates'!$E$38*$AW566*$CH566,0)</f>
        <v>#VALUE!</v>
      </c>
      <c r="CT566" s="52" t="e">
        <f t="shared" si="155"/>
        <v>#VALUE!</v>
      </c>
      <c r="CU566" s="33" t="e">
        <f>100*(AP566*'935'!Q566*BZ566)/'11'!B$17</f>
        <v>#VALUE!</v>
      </c>
      <c r="CV566" s="33" t="e">
        <f>100/'11'!B$17*'Charging rates'!B$10*AW566</f>
        <v>#VALUE!</v>
      </c>
      <c r="CW566" s="33" t="e">
        <f>IF(AT566=0,0,(1-BX566/AT566)*(CA566+IF('935'!Q566=0,0,(CB566*'935'!Q566*('11'!C$17-'935'!Y566)/('11'!B$17-'935'!X566)))))</f>
        <v>#VALUE!</v>
      </c>
      <c r="CX566" s="33" t="e">
        <f t="shared" si="156"/>
        <v>#VALUE!</v>
      </c>
      <c r="CY566" s="49" t="e">
        <f t="shared" si="157"/>
        <v>#VALUE!</v>
      </c>
      <c r="CZ566" s="32" t="e">
        <f>AT566*(Parameters!B$21+AU566)*IF('DNO totals'!B$323&lt;0,1,'935'!S566)</f>
        <v>#VALUE!</v>
      </c>
      <c r="DA566" s="52" t="e">
        <f>IF('DNO totals'!B$323&lt;0,1,'935'!S566)*(Parameters!B$21+AU566)</f>
        <v>#VALUE!</v>
      </c>
      <c r="DB566" s="37" t="e">
        <f>CX566+'Charging rates'!B$106*DA566*100/'11'!B$17</f>
        <v>#VALUE!</v>
      </c>
      <c r="DC566" s="37" t="e">
        <f>DB566+'Charging rates'!B$116*(Parameters!B$21+AU566)*100/'11'!B$17*IF('DNO totals'!B$323&lt;0,1,'935'!S566)</f>
        <v>#VALUE!</v>
      </c>
      <c r="DD566" s="37" t="e">
        <f>'Charging rates'!B$97*(CP566+CT566)*100/'11'!B$17</f>
        <v>#VALUE!</v>
      </c>
      <c r="DE566" s="33" t="e">
        <f>MAX(0-(CB566*AU566*'11'!C$17/'11'!B$17),DC566+DD566)</f>
        <v>#VALUE!</v>
      </c>
      <c r="DF566" s="37" t="e">
        <f>IF(BS566,IF(AU566=0,CC566,MAX(0,MIN(CC566,CC566+(DE566/'935'!Q566*('11'!B$17-'935'!X566)/('11'!C$17-'935'!Y566))))),0)</f>
        <v>#VALUE!</v>
      </c>
      <c r="DG566" s="33" t="e">
        <f t="shared" si="158"/>
        <v>#VALUE!</v>
      </c>
      <c r="DH566" s="53" t="e">
        <f t="shared" si="159"/>
        <v>#VALUE!</v>
      </c>
    </row>
    <row r="567" spans="1:112">
      <c r="A567" s="28">
        <v>467</v>
      </c>
      <c r="B567" s="47" t="e">
        <f>'935'!B567</f>
        <v>#VALUE!</v>
      </c>
      <c r="C567" s="48" t="e">
        <f>OR('935'!E567&lt;&gt;"VOID",'935'!F567&lt;&gt;"VOID",'935'!G567&lt;&gt;"VOID")</f>
        <v>#VALUE!</v>
      </c>
      <c r="D567" s="32" t="e">
        <f>IF('935'!D567="VOID",0,'935'!D567*(1-'935'!X567/'11'!B$17))</f>
        <v>#VALUE!</v>
      </c>
      <c r="E567" s="32" t="e">
        <f>IF('935'!E567="VOID",0,'935'!E567*(1-'935'!X567/'11'!B$17))</f>
        <v>#VALUE!</v>
      </c>
      <c r="F567" s="32" t="e">
        <f>IF('935'!F567="VOID",0,'935'!F567*(1-'935'!X567/'11'!B$17))</f>
        <v>#VALUE!</v>
      </c>
      <c r="G567" s="32" t="e">
        <f>IF('935'!G567="VOID",0,'935'!G567*(1-'935'!X567/'11'!B$17))</f>
        <v>#VALUE!</v>
      </c>
      <c r="H567" s="49" t="e">
        <f t="shared" si="140"/>
        <v>#VALUE!</v>
      </c>
      <c r="I567" s="50" t="e">
        <f>MATCH('935'!J567,'913'!$B$6:$B$1205,0)</f>
        <v>#VALUE!</v>
      </c>
      <c r="J567" s="50" t="e">
        <f>MATCH(INDEX('913'!$D$6:$D$1205,I567),'913'!$B$6:$B$1205,0)</f>
        <v>#VALUE!</v>
      </c>
      <c r="K567" s="50" t="e">
        <f>MATCH(INDEX('913'!$D$6:$D$1205,J567),'913'!$B$6:$B$1205,0)</f>
        <v>#VALUE!</v>
      </c>
      <c r="L567" s="50" t="e">
        <f>MATCH(INDEX('913'!$D$6:$D$1205,K567),'913'!$B$6:$B$1205,0)</f>
        <v>#VALUE!</v>
      </c>
      <c r="M567" s="50" t="e">
        <f>MATCH(INDEX('913'!$D$6:$D$1205,L567),'913'!$B$6:$B$1205,0)</f>
        <v>#VALUE!</v>
      </c>
      <c r="N567" s="50" t="e">
        <f>MATCH(INDEX('913'!$D$6:$D$1205,M567),'913'!$B$6:$B$1205,0)</f>
        <v>#VALUE!</v>
      </c>
      <c r="O567" s="50" t="e">
        <f>MATCH(INDEX('913'!$D$6:$D$1205,N567),'913'!$B$6:$B$1205,0)</f>
        <v>#VALUE!</v>
      </c>
      <c r="P567" s="51" t="e">
        <f>MATCH(INDEX('913'!$D$6:$D$1205,O567),'913'!$B$6:$B$1205,0)</f>
        <v>#VALUE!</v>
      </c>
      <c r="Q567" s="37">
        <f>IF(ISNUMBER(I567),MAX(0,INDEX('913'!$E$6:$E$1205,I567)),0)</f>
        <v>0</v>
      </c>
      <c r="R567" s="37">
        <f>IF(ISNUMBER(J567),MAX(0,INDEX('913'!$E$6:$E$1205,J567)),0)</f>
        <v>0</v>
      </c>
      <c r="S567" s="37">
        <f>IF(ISNUMBER(K567),MAX(0,INDEX('913'!$E$6:$E$1205,K567)),0)</f>
        <v>0</v>
      </c>
      <c r="T567" s="37">
        <f>IF(ISNUMBER(L567),MAX(0,INDEX('913'!$E$6:$E$1205,L567)),0)</f>
        <v>0</v>
      </c>
      <c r="U567" s="37">
        <f>IF(ISNUMBER(M567),MAX(0,INDEX('913'!$E$6:$E$1205,M567)),0)</f>
        <v>0</v>
      </c>
      <c r="V567" s="37">
        <f>IF(ISNUMBER(N567),MAX(0,INDEX('913'!$E$6:$E$1205,N567)),0)</f>
        <v>0</v>
      </c>
      <c r="W567" s="37">
        <f>IF(ISNUMBER(O567),MAX(0,INDEX('913'!$E$6:$E$1205,O567)),0)</f>
        <v>0</v>
      </c>
      <c r="X567" s="52">
        <f>IF(ISNUMBER(P567),MAX(0,INDEX('913'!$E$6:$E$1205,P567)),0)</f>
        <v>0</v>
      </c>
      <c r="Y567" s="37">
        <f>IF(ISNUMBER(I567),MAX(0,INDEX('913'!$F$6:$F$1205,I567)),0)</f>
        <v>0</v>
      </c>
      <c r="Z567" s="37">
        <f>IF(ISNUMBER(J567),MAX(0,INDEX('913'!$F$6:$F$1205,J567)),0)</f>
        <v>0</v>
      </c>
      <c r="AA567" s="37">
        <f>IF(ISNUMBER(K567),MAX(0,INDEX('913'!$F$6:$F$1205,K567)),0)</f>
        <v>0</v>
      </c>
      <c r="AB567" s="37">
        <f>IF(ISNUMBER(L567),MAX(0,INDEX('913'!$F$6:$F$1205,L567)),0)</f>
        <v>0</v>
      </c>
      <c r="AC567" s="37">
        <f>IF(ISNUMBER(M567),MAX(0,INDEX('913'!$F$6:$F$1205,M567)),0)</f>
        <v>0</v>
      </c>
      <c r="AD567" s="37">
        <f>IF(ISNUMBER(N567),MAX(0,INDEX('913'!$F$6:$F$1205,N567)),0)</f>
        <v>0</v>
      </c>
      <c r="AE567" s="37">
        <f>IF(ISNUMBER(O567),MAX(0,INDEX('913'!$F$6:$F$1205,O567)),0)</f>
        <v>0</v>
      </c>
      <c r="AF567" s="37">
        <f>IF(ISNUMBER(P567),MAX(0,INDEX('913'!$F$6:$F$1205,P567)),0)</f>
        <v>0</v>
      </c>
      <c r="AG567" s="32">
        <f>IF(ISNUMBER(I567),SQRT(INDEX('913'!$I$6:$I$1205,I567)^2+INDEX('913'!$J$6:$J$1205,I567)^2),0)</f>
        <v>0</v>
      </c>
      <c r="AH567" s="32">
        <f>IF(ISNUMBER(J567),SQRT(INDEX('913'!$I$6:$I$1205,J567)^2+INDEX('913'!$J$6:$J$1205,J567)^2),0)</f>
        <v>0</v>
      </c>
      <c r="AI567" s="32">
        <f>IF(ISNUMBER(K567),SQRT(INDEX('913'!$I$6:$I$1205,K567)^2+INDEX('913'!$J$6:$J$1205,K567)^2),0)</f>
        <v>0</v>
      </c>
      <c r="AJ567" s="32">
        <f>IF(ISNUMBER(L567),SQRT(INDEX('913'!$I$6:$I$1205,L567)^2+INDEX('913'!$J$6:$J$1205,L567)^2),0)</f>
        <v>0</v>
      </c>
      <c r="AK567" s="32">
        <f>IF(ISNUMBER(M567),SQRT(INDEX('913'!$I$6:$I$1205,M567)^2+INDEX('913'!$J$6:$J$1205,M567)^2),0)</f>
        <v>0</v>
      </c>
      <c r="AL567" s="32">
        <f>IF(ISNUMBER(N567),SQRT(INDEX('913'!$I$6:$I$1205,N567)^2+INDEX('913'!$J$6:$J$1205,N567)^2),0)</f>
        <v>0</v>
      </c>
      <c r="AM567" s="32">
        <f>IF(ISNUMBER(O567),SQRT(INDEX('913'!$I$6:$I$1205,O567)^2+INDEX('913'!$J$6:$J$1205,O567)^2),0)</f>
        <v>0</v>
      </c>
      <c r="AN567" s="49">
        <f>IF(ISNUMBER(P567),SQRT(INDEX('913'!$I$6:$I$1205,P567)^2+INDEX('913'!$J$6:$J$1205,P567)^2),0)</f>
        <v>0</v>
      </c>
      <c r="AO567" s="37">
        <f t="shared" si="141"/>
        <v>0</v>
      </c>
      <c r="AP567" s="37">
        <f t="shared" si="142"/>
        <v>0</v>
      </c>
      <c r="AQ567" s="33" t="e">
        <f>-100*'935'!W567*(AO567+AP567)/'11'!C$17</f>
        <v>#VALUE!</v>
      </c>
      <c r="AR567" s="37" t="e">
        <f t="shared" si="143"/>
        <v>#VALUE!</v>
      </c>
      <c r="AS567" s="52" t="e">
        <f t="shared" si="144"/>
        <v>#VALUE!</v>
      </c>
      <c r="AT567" s="32" t="e">
        <f>IF('935'!C567="VOID",0,('935'!C567*(1-'935'!X567/'11'!B$17)))</f>
        <v>#VALUE!</v>
      </c>
      <c r="AU567" s="52" t="e">
        <f>'935'!Q567*(1-'935'!Y567/'11'!C$17)/(1-'935'!X567/'11'!B$17)</f>
        <v>#VALUE!</v>
      </c>
      <c r="AV567" s="37" t="e">
        <f>INDEX('DNO totals'!$B$57:$G$57,IF('935'!K567,IF(MOD('935'!K567,1000),IF(MOD('935'!K567,100),IF(MOD('935'!K567,10),IF(MOD('935'!K567,1000)=1,6,5),4),3),2),1))</f>
        <v>#VALUE!</v>
      </c>
      <c r="AW567" s="52" t="e">
        <f t="shared" si="145"/>
        <v>#VALUE!</v>
      </c>
      <c r="AX567" s="32" t="e">
        <f>IF('935'!V567="VOID",0,'935'!V567*(1-'935'!X567/'11'!B$17))</f>
        <v>#VALUE!</v>
      </c>
      <c r="AY567" s="33" t="e">
        <f>IF(H567,-100*'Charging rates'!B$10/'11'!B$17*AX567/H567,0)</f>
        <v>#VALUE!</v>
      </c>
      <c r="AZ567" s="33" t="e">
        <f>IF(C567,'DNO totals'!B$41,0)</f>
        <v>#VALUE!</v>
      </c>
      <c r="BA567" s="33" t="e">
        <f t="shared" si="146"/>
        <v>#VALUE!</v>
      </c>
      <c r="BB567" s="33" t="e">
        <f t="shared" si="147"/>
        <v>#VALUE!</v>
      </c>
      <c r="BC567" s="53" t="e">
        <f t="shared" si="148"/>
        <v>#VALUE!</v>
      </c>
      <c r="BD567" s="32" t="e">
        <f>IF(AT567,'935'!H567*AT567/(AT567+D567+H567),0)</f>
        <v>#VALUE!</v>
      </c>
      <c r="BE567" s="32" t="e">
        <f>IF(H567,'935'!H567*H567/(AT567+D567+H567),0)</f>
        <v>#VALUE!</v>
      </c>
      <c r="BF567" s="32" t="e">
        <f>BD567*(1-'935'!X567/'11'!B$17)</f>
        <v>#VALUE!</v>
      </c>
      <c r="BG567" s="49" t="e">
        <f>BE567*(1-'935'!X567/'11'!B$17)</f>
        <v>#VALUE!</v>
      </c>
      <c r="BH567" s="52" t="e">
        <f>AV567*Parameters!B$6</f>
        <v>#VALUE!</v>
      </c>
      <c r="BI567" s="37" t="e">
        <f>IF('935'!$K567=1000,'Charging rates'!$C$38*$BH567/(1+'DNO totals'!$C$99)*'935'!$L567,0)</f>
        <v>#VALUE!</v>
      </c>
      <c r="BJ567" s="37" t="e">
        <f>IF(MOD('935'!$K567,1000)=100,'Charging rates'!$D$38*$BH567/(1+'DNO totals'!$D$99)*'935'!$M567,0)</f>
        <v>#VALUE!</v>
      </c>
      <c r="BK567" s="37" t="e">
        <f>IF(MOD('935'!$K567,100)=10,'Charging rates'!$E$38*$BH567/(1+'DNO totals'!$E$99)*'935'!$N567,0)</f>
        <v>#VALUE!</v>
      </c>
      <c r="BL567" s="37" t="e">
        <f>IF(AND(MOD('935'!$K567,10)&gt;0,MOD('935'!$K567,1000)&gt;1),'Charging rates'!$F$38*$BH567/(1+'DNO totals'!$F$99)*'935'!$O567,0)</f>
        <v>#VALUE!</v>
      </c>
      <c r="BM567" s="37" t="e">
        <f>IF(MOD('935'!$K567,1000)=1,'Charging rates'!$G$38*$BH567/(1+'DNO totals'!$G$99)*'935'!$P567,0)</f>
        <v>#VALUE!</v>
      </c>
      <c r="BN567" s="52" t="e">
        <f t="shared" si="149"/>
        <v>#VALUE!</v>
      </c>
      <c r="BO567" s="37" t="e">
        <f>IF('935'!$K567&gt;1000,'Charging rates'!$C$38*$AW567*'935'!$L567,0)</f>
        <v>#VALUE!</v>
      </c>
      <c r="BP567" s="37" t="e">
        <f>IF(MOD('935'!$K567,1000)&gt;100,'Charging rates'!$D$38*$AW567*'935'!$M567,0)</f>
        <v>#VALUE!</v>
      </c>
      <c r="BQ567" s="37" t="e">
        <f>IF(MOD('935'!$K567,100)&gt;10,'Charging rates'!$E$38*$AW567*'935'!$N567,0)</f>
        <v>#VALUE!</v>
      </c>
      <c r="BR567" s="52" t="e">
        <f t="shared" si="150"/>
        <v>#VALUE!</v>
      </c>
      <c r="BS567" s="48" t="e">
        <f>'935'!C567&lt;&gt;"VOID"</f>
        <v>#VALUE!</v>
      </c>
      <c r="BT567" s="33" t="e">
        <f>IF(BS567,(100/'11'!B$17*BD567*((1-'935'!I567)*'Charging rates'!B$51+'Charging rates'!B$63)),0)</f>
        <v>#VALUE!</v>
      </c>
      <c r="BU567" s="33" t="e">
        <f>100/'11'!B$17*BG567*('Charging rates'!B$51+'Charging rates'!B$63)</f>
        <v>#VALUE!</v>
      </c>
      <c r="BV567" s="33" t="e">
        <f>100/'11'!B$17*BE567*('Charging rates'!B$51+'Charging rates'!B$63)</f>
        <v>#VALUE!</v>
      </c>
      <c r="BW567" s="53" t="e">
        <f t="shared" si="151"/>
        <v>#VALUE!</v>
      </c>
      <c r="BX567" s="32" t="e">
        <f>AT567-('935'!T567*(1-'935'!X567/'11'!B$17))</f>
        <v>#VALUE!</v>
      </c>
      <c r="BY567" s="32">
        <f>0-IF(ISNUMBER(I567),INDEX('913'!$I$6:$I$1205,I567),0)-IF(ISNUMBER(J567),INDEX('913'!$I$6:$I$1205,J567),0)-IF(ISNUMBER(K567),INDEX('913'!$I$6:$I$1205,K567),0)-IF(ISNUMBER(L567),INDEX('913'!$I$6:$I$1205,L567),0)-IF(ISNUMBER(M567),INDEX('913'!$I$6:$I$1205,M567),0)-IF(ISNUMBER(N567),INDEX('913'!$I$6:$I$1205,N567),0)-IF(ISNUMBER(O567),INDEX('913'!$I$6:$I$1205,O567),0)-IF(ISNUMBER(P567),INDEX('913'!$I$6:$I$1205,P567),0)</f>
        <v>0</v>
      </c>
      <c r="BZ567" s="37">
        <f>IF(BY567=0,1,MAX(1,SQRT(BY567^2+(IF(ISNUMBER(I567),INDEX('913'!$J$6:$J$1205,I567),0)+IF(ISNUMBER(J567),INDEX('913'!$J$6:$J$1205,J567),0)+IF(ISNUMBER(K567),INDEX('913'!$J$6:$J$1205,K567),0)+IF(ISNUMBER(L567),INDEX('913'!$J$6:$J$1205,L567),0)+IF(ISNUMBER(M567),INDEX('913'!$J$6:$J$1205,M567),0)+IF(ISNUMBER(N567),INDEX('913'!$J$6:$J$1205,N567),0)+IF(ISNUMBER(O567),INDEX('913'!$J$6:$J$1205,O567),0)+IF(ISNUMBER(P567),INDEX('913'!$J$6:$J$1205,P567),0))^2)/BY567))</f>
        <v>1</v>
      </c>
      <c r="CA567" s="33" t="e">
        <f>100*AO567/'11'!B$17</f>
        <v>#VALUE!</v>
      </c>
      <c r="CB567" s="37" t="e">
        <f>100*(AP567*BZ567)/'11'!C$17</f>
        <v>#VALUE!</v>
      </c>
      <c r="CC567" s="37" t="e">
        <f t="shared" si="152"/>
        <v>#VALUE!</v>
      </c>
      <c r="CD567" s="33" t="e">
        <f t="shared" si="153"/>
        <v>#VALUE!</v>
      </c>
      <c r="CE567" s="54" t="e">
        <f>'11'!C$17-'935'!Y567</f>
        <v>#VALUE!</v>
      </c>
      <c r="CF567" s="37" t="e">
        <f>MAX('DNO totals'!B$312+0,MIN('935'!L567+0,'DNO totals'!B$304+0))</f>
        <v>#VALUE!</v>
      </c>
      <c r="CG567" s="37" t="e">
        <f>MAX('DNO totals'!C$312+0,MIN('935'!M567+0,'DNO totals'!C$304+0))</f>
        <v>#VALUE!</v>
      </c>
      <c r="CH567" s="37" t="e">
        <f>MAX('DNO totals'!D$312+0,MIN('935'!N567+0,'DNO totals'!D$304+0))</f>
        <v>#VALUE!</v>
      </c>
      <c r="CI567" s="37" t="e">
        <f>MAX('DNO totals'!E$312+0,MIN('935'!O567+0,'DNO totals'!E$304+0))</f>
        <v>#VALUE!</v>
      </c>
      <c r="CJ567" s="52" t="e">
        <f>MAX('DNO totals'!F$312+0,MIN('935'!P567+0,'DNO totals'!F$304+0))</f>
        <v>#VALUE!</v>
      </c>
      <c r="CK567" s="37" t="e">
        <f>IF('935'!$K567=1000,'Charging rates'!$C$38*$BH567/(1+'DNO totals'!$C$99)*$CF567,0)</f>
        <v>#VALUE!</v>
      </c>
      <c r="CL567" s="37" t="e">
        <f>IF(MOD('935'!$K567,1000)=100,'Charging rates'!$D$38*$BH567/(1+'DNO totals'!$D$99)*$CG567,0)</f>
        <v>#VALUE!</v>
      </c>
      <c r="CM567" s="37" t="e">
        <f>IF(MOD('935'!$K567,100)=10,'Charging rates'!$E$38*$BH567/(1+'DNO totals'!$E$99)*$CH567,0)</f>
        <v>#VALUE!</v>
      </c>
      <c r="CN567" s="37" t="e">
        <f>IF(AND(MOD('935'!$K567,10)&gt;0,MOD('935'!$K567,1000)&gt;1),'Charging rates'!$F$38*$BH567/(1+'DNO totals'!$F$99)*$CI567,0)</f>
        <v>#VALUE!</v>
      </c>
      <c r="CO567" s="37" t="e">
        <f>IF(MOD('935'!$K567,1000)=1,'Charging rates'!$G$38*$BH567/(1+'DNO totals'!$G$99)*$CJ567,0)</f>
        <v>#VALUE!</v>
      </c>
      <c r="CP567" s="52" t="e">
        <f t="shared" si="154"/>
        <v>#VALUE!</v>
      </c>
      <c r="CQ567" s="37" t="e">
        <f>IF('935'!$K567&gt;1000,'Charging rates'!$C$38*$AW567*$CF567,0)</f>
        <v>#VALUE!</v>
      </c>
      <c r="CR567" s="37" t="e">
        <f>IF(MOD('935'!$K567,1000)&gt;100,'Charging rates'!$D$38*$AW567*$CG567,0)</f>
        <v>#VALUE!</v>
      </c>
      <c r="CS567" s="37" t="e">
        <f>IF(MOD('935'!$K567,100)&gt;10,'Charging rates'!$E$38*$AW567*$CH567,0)</f>
        <v>#VALUE!</v>
      </c>
      <c r="CT567" s="52" t="e">
        <f t="shared" si="155"/>
        <v>#VALUE!</v>
      </c>
      <c r="CU567" s="33" t="e">
        <f>100*(AP567*'935'!Q567*BZ567)/'11'!B$17</f>
        <v>#VALUE!</v>
      </c>
      <c r="CV567" s="33" t="e">
        <f>100/'11'!B$17*'Charging rates'!B$10*AW567</f>
        <v>#VALUE!</v>
      </c>
      <c r="CW567" s="33" t="e">
        <f>IF(AT567=0,0,(1-BX567/AT567)*(CA567+IF('935'!Q567=0,0,(CB567*'935'!Q567*('11'!C$17-'935'!Y567)/('11'!B$17-'935'!X567)))))</f>
        <v>#VALUE!</v>
      </c>
      <c r="CX567" s="33" t="e">
        <f t="shared" si="156"/>
        <v>#VALUE!</v>
      </c>
      <c r="CY567" s="49" t="e">
        <f t="shared" si="157"/>
        <v>#VALUE!</v>
      </c>
      <c r="CZ567" s="32" t="e">
        <f>AT567*(Parameters!B$21+AU567)*IF('DNO totals'!B$323&lt;0,1,'935'!S567)</f>
        <v>#VALUE!</v>
      </c>
      <c r="DA567" s="52" t="e">
        <f>IF('DNO totals'!B$323&lt;0,1,'935'!S567)*(Parameters!B$21+AU567)</f>
        <v>#VALUE!</v>
      </c>
      <c r="DB567" s="37" t="e">
        <f>CX567+'Charging rates'!B$106*DA567*100/'11'!B$17</f>
        <v>#VALUE!</v>
      </c>
      <c r="DC567" s="37" t="e">
        <f>DB567+'Charging rates'!B$116*(Parameters!B$21+AU567)*100/'11'!B$17*IF('DNO totals'!B$323&lt;0,1,'935'!S567)</f>
        <v>#VALUE!</v>
      </c>
      <c r="DD567" s="37" t="e">
        <f>'Charging rates'!B$97*(CP567+CT567)*100/'11'!B$17</f>
        <v>#VALUE!</v>
      </c>
      <c r="DE567" s="33" t="e">
        <f>MAX(0-(CB567*AU567*'11'!C$17/'11'!B$17),DC567+DD567)</f>
        <v>#VALUE!</v>
      </c>
      <c r="DF567" s="37" t="e">
        <f>IF(BS567,IF(AU567=0,CC567,MAX(0,MIN(CC567,CC567+(DE567/'935'!Q567*('11'!B$17-'935'!X567)/('11'!C$17-'935'!Y567))))),0)</f>
        <v>#VALUE!</v>
      </c>
      <c r="DG567" s="33" t="e">
        <f t="shared" si="158"/>
        <v>#VALUE!</v>
      </c>
      <c r="DH567" s="53" t="e">
        <f t="shared" si="159"/>
        <v>#VALUE!</v>
      </c>
    </row>
    <row r="568" spans="1:112">
      <c r="A568" s="28">
        <v>468</v>
      </c>
      <c r="B568" s="47" t="e">
        <f>'935'!B568</f>
        <v>#VALUE!</v>
      </c>
      <c r="C568" s="48" t="e">
        <f>OR('935'!E568&lt;&gt;"VOID",'935'!F568&lt;&gt;"VOID",'935'!G568&lt;&gt;"VOID")</f>
        <v>#VALUE!</v>
      </c>
      <c r="D568" s="32" t="e">
        <f>IF('935'!D568="VOID",0,'935'!D568*(1-'935'!X568/'11'!B$17))</f>
        <v>#VALUE!</v>
      </c>
      <c r="E568" s="32" t="e">
        <f>IF('935'!E568="VOID",0,'935'!E568*(1-'935'!X568/'11'!B$17))</f>
        <v>#VALUE!</v>
      </c>
      <c r="F568" s="32" t="e">
        <f>IF('935'!F568="VOID",0,'935'!F568*(1-'935'!X568/'11'!B$17))</f>
        <v>#VALUE!</v>
      </c>
      <c r="G568" s="32" t="e">
        <f>IF('935'!G568="VOID",0,'935'!G568*(1-'935'!X568/'11'!B$17))</f>
        <v>#VALUE!</v>
      </c>
      <c r="H568" s="49" t="e">
        <f t="shared" si="140"/>
        <v>#VALUE!</v>
      </c>
      <c r="I568" s="50" t="e">
        <f>MATCH('935'!J568,'913'!$B$6:$B$1205,0)</f>
        <v>#VALUE!</v>
      </c>
      <c r="J568" s="50" t="e">
        <f>MATCH(INDEX('913'!$D$6:$D$1205,I568),'913'!$B$6:$B$1205,0)</f>
        <v>#VALUE!</v>
      </c>
      <c r="K568" s="50" t="e">
        <f>MATCH(INDEX('913'!$D$6:$D$1205,J568),'913'!$B$6:$B$1205,0)</f>
        <v>#VALUE!</v>
      </c>
      <c r="L568" s="50" t="e">
        <f>MATCH(INDEX('913'!$D$6:$D$1205,K568),'913'!$B$6:$B$1205,0)</f>
        <v>#VALUE!</v>
      </c>
      <c r="M568" s="50" t="e">
        <f>MATCH(INDEX('913'!$D$6:$D$1205,L568),'913'!$B$6:$B$1205,0)</f>
        <v>#VALUE!</v>
      </c>
      <c r="N568" s="50" t="e">
        <f>MATCH(INDEX('913'!$D$6:$D$1205,M568),'913'!$B$6:$B$1205,0)</f>
        <v>#VALUE!</v>
      </c>
      <c r="O568" s="50" t="e">
        <f>MATCH(INDEX('913'!$D$6:$D$1205,N568),'913'!$B$6:$B$1205,0)</f>
        <v>#VALUE!</v>
      </c>
      <c r="P568" s="51" t="e">
        <f>MATCH(INDEX('913'!$D$6:$D$1205,O568),'913'!$B$6:$B$1205,0)</f>
        <v>#VALUE!</v>
      </c>
      <c r="Q568" s="37">
        <f>IF(ISNUMBER(I568),MAX(0,INDEX('913'!$E$6:$E$1205,I568)),0)</f>
        <v>0</v>
      </c>
      <c r="R568" s="37">
        <f>IF(ISNUMBER(J568),MAX(0,INDEX('913'!$E$6:$E$1205,J568)),0)</f>
        <v>0</v>
      </c>
      <c r="S568" s="37">
        <f>IF(ISNUMBER(K568),MAX(0,INDEX('913'!$E$6:$E$1205,K568)),0)</f>
        <v>0</v>
      </c>
      <c r="T568" s="37">
        <f>IF(ISNUMBER(L568),MAX(0,INDEX('913'!$E$6:$E$1205,L568)),0)</f>
        <v>0</v>
      </c>
      <c r="U568" s="37">
        <f>IF(ISNUMBER(M568),MAX(0,INDEX('913'!$E$6:$E$1205,M568)),0)</f>
        <v>0</v>
      </c>
      <c r="V568" s="37">
        <f>IF(ISNUMBER(N568),MAX(0,INDEX('913'!$E$6:$E$1205,N568)),0)</f>
        <v>0</v>
      </c>
      <c r="W568" s="37">
        <f>IF(ISNUMBER(O568),MAX(0,INDEX('913'!$E$6:$E$1205,O568)),0)</f>
        <v>0</v>
      </c>
      <c r="X568" s="52">
        <f>IF(ISNUMBER(P568),MAX(0,INDEX('913'!$E$6:$E$1205,P568)),0)</f>
        <v>0</v>
      </c>
      <c r="Y568" s="37">
        <f>IF(ISNUMBER(I568),MAX(0,INDEX('913'!$F$6:$F$1205,I568)),0)</f>
        <v>0</v>
      </c>
      <c r="Z568" s="37">
        <f>IF(ISNUMBER(J568),MAX(0,INDEX('913'!$F$6:$F$1205,J568)),0)</f>
        <v>0</v>
      </c>
      <c r="AA568" s="37">
        <f>IF(ISNUMBER(K568),MAX(0,INDEX('913'!$F$6:$F$1205,K568)),0)</f>
        <v>0</v>
      </c>
      <c r="AB568" s="37">
        <f>IF(ISNUMBER(L568),MAX(0,INDEX('913'!$F$6:$F$1205,L568)),0)</f>
        <v>0</v>
      </c>
      <c r="AC568" s="37">
        <f>IF(ISNUMBER(M568),MAX(0,INDEX('913'!$F$6:$F$1205,M568)),0)</f>
        <v>0</v>
      </c>
      <c r="AD568" s="37">
        <f>IF(ISNUMBER(N568),MAX(0,INDEX('913'!$F$6:$F$1205,N568)),0)</f>
        <v>0</v>
      </c>
      <c r="AE568" s="37">
        <f>IF(ISNUMBER(O568),MAX(0,INDEX('913'!$F$6:$F$1205,O568)),0)</f>
        <v>0</v>
      </c>
      <c r="AF568" s="37">
        <f>IF(ISNUMBER(P568),MAX(0,INDEX('913'!$F$6:$F$1205,P568)),0)</f>
        <v>0</v>
      </c>
      <c r="AG568" s="32">
        <f>IF(ISNUMBER(I568),SQRT(INDEX('913'!$I$6:$I$1205,I568)^2+INDEX('913'!$J$6:$J$1205,I568)^2),0)</f>
        <v>0</v>
      </c>
      <c r="AH568" s="32">
        <f>IF(ISNUMBER(J568),SQRT(INDEX('913'!$I$6:$I$1205,J568)^2+INDEX('913'!$J$6:$J$1205,J568)^2),0)</f>
        <v>0</v>
      </c>
      <c r="AI568" s="32">
        <f>IF(ISNUMBER(K568),SQRT(INDEX('913'!$I$6:$I$1205,K568)^2+INDEX('913'!$J$6:$J$1205,K568)^2),0)</f>
        <v>0</v>
      </c>
      <c r="AJ568" s="32">
        <f>IF(ISNUMBER(L568),SQRT(INDEX('913'!$I$6:$I$1205,L568)^2+INDEX('913'!$J$6:$J$1205,L568)^2),0)</f>
        <v>0</v>
      </c>
      <c r="AK568" s="32">
        <f>IF(ISNUMBER(M568),SQRT(INDEX('913'!$I$6:$I$1205,M568)^2+INDEX('913'!$J$6:$J$1205,M568)^2),0)</f>
        <v>0</v>
      </c>
      <c r="AL568" s="32">
        <f>IF(ISNUMBER(N568),SQRT(INDEX('913'!$I$6:$I$1205,N568)^2+INDEX('913'!$J$6:$J$1205,N568)^2),0)</f>
        <v>0</v>
      </c>
      <c r="AM568" s="32">
        <f>IF(ISNUMBER(O568),SQRT(INDEX('913'!$I$6:$I$1205,O568)^2+INDEX('913'!$J$6:$J$1205,O568)^2),0)</f>
        <v>0</v>
      </c>
      <c r="AN568" s="49">
        <f>IF(ISNUMBER(P568),SQRT(INDEX('913'!$I$6:$I$1205,P568)^2+INDEX('913'!$J$6:$J$1205,P568)^2),0)</f>
        <v>0</v>
      </c>
      <c r="AO568" s="37">
        <f t="shared" si="141"/>
        <v>0</v>
      </c>
      <c r="AP568" s="37">
        <f t="shared" si="142"/>
        <v>0</v>
      </c>
      <c r="AQ568" s="33" t="e">
        <f>-100*'935'!W568*(AO568+AP568)/'11'!C$17</f>
        <v>#VALUE!</v>
      </c>
      <c r="AR568" s="37" t="e">
        <f t="shared" si="143"/>
        <v>#VALUE!</v>
      </c>
      <c r="AS568" s="52" t="e">
        <f t="shared" si="144"/>
        <v>#VALUE!</v>
      </c>
      <c r="AT568" s="32" t="e">
        <f>IF('935'!C568="VOID",0,('935'!C568*(1-'935'!X568/'11'!B$17)))</f>
        <v>#VALUE!</v>
      </c>
      <c r="AU568" s="52" t="e">
        <f>'935'!Q568*(1-'935'!Y568/'11'!C$17)/(1-'935'!X568/'11'!B$17)</f>
        <v>#VALUE!</v>
      </c>
      <c r="AV568" s="37" t="e">
        <f>INDEX('DNO totals'!$B$57:$G$57,IF('935'!K568,IF(MOD('935'!K568,1000),IF(MOD('935'!K568,100),IF(MOD('935'!K568,10),IF(MOD('935'!K568,1000)=1,6,5),4),3),2),1))</f>
        <v>#VALUE!</v>
      </c>
      <c r="AW568" s="52" t="e">
        <f t="shared" si="145"/>
        <v>#VALUE!</v>
      </c>
      <c r="AX568" s="32" t="e">
        <f>IF('935'!V568="VOID",0,'935'!V568*(1-'935'!X568/'11'!B$17))</f>
        <v>#VALUE!</v>
      </c>
      <c r="AY568" s="33" t="e">
        <f>IF(H568,-100*'Charging rates'!B$10/'11'!B$17*AX568/H568,0)</f>
        <v>#VALUE!</v>
      </c>
      <c r="AZ568" s="33" t="e">
        <f>IF(C568,'DNO totals'!B$41,0)</f>
        <v>#VALUE!</v>
      </c>
      <c r="BA568" s="33" t="e">
        <f t="shared" si="146"/>
        <v>#VALUE!</v>
      </c>
      <c r="BB568" s="33" t="e">
        <f t="shared" si="147"/>
        <v>#VALUE!</v>
      </c>
      <c r="BC568" s="53" t="e">
        <f t="shared" si="148"/>
        <v>#VALUE!</v>
      </c>
      <c r="BD568" s="32" t="e">
        <f>IF(AT568,'935'!H568*AT568/(AT568+D568+H568),0)</f>
        <v>#VALUE!</v>
      </c>
      <c r="BE568" s="32" t="e">
        <f>IF(H568,'935'!H568*H568/(AT568+D568+H568),0)</f>
        <v>#VALUE!</v>
      </c>
      <c r="BF568" s="32" t="e">
        <f>BD568*(1-'935'!X568/'11'!B$17)</f>
        <v>#VALUE!</v>
      </c>
      <c r="BG568" s="49" t="e">
        <f>BE568*(1-'935'!X568/'11'!B$17)</f>
        <v>#VALUE!</v>
      </c>
      <c r="BH568" s="52" t="e">
        <f>AV568*Parameters!B$6</f>
        <v>#VALUE!</v>
      </c>
      <c r="BI568" s="37" t="e">
        <f>IF('935'!$K568=1000,'Charging rates'!$C$38*$BH568/(1+'DNO totals'!$C$99)*'935'!$L568,0)</f>
        <v>#VALUE!</v>
      </c>
      <c r="BJ568" s="37" t="e">
        <f>IF(MOD('935'!$K568,1000)=100,'Charging rates'!$D$38*$BH568/(1+'DNO totals'!$D$99)*'935'!$M568,0)</f>
        <v>#VALUE!</v>
      </c>
      <c r="BK568" s="37" t="e">
        <f>IF(MOD('935'!$K568,100)=10,'Charging rates'!$E$38*$BH568/(1+'DNO totals'!$E$99)*'935'!$N568,0)</f>
        <v>#VALUE!</v>
      </c>
      <c r="BL568" s="37" t="e">
        <f>IF(AND(MOD('935'!$K568,10)&gt;0,MOD('935'!$K568,1000)&gt;1),'Charging rates'!$F$38*$BH568/(1+'DNO totals'!$F$99)*'935'!$O568,0)</f>
        <v>#VALUE!</v>
      </c>
      <c r="BM568" s="37" t="e">
        <f>IF(MOD('935'!$K568,1000)=1,'Charging rates'!$G$38*$BH568/(1+'DNO totals'!$G$99)*'935'!$P568,0)</f>
        <v>#VALUE!</v>
      </c>
      <c r="BN568" s="52" t="e">
        <f t="shared" si="149"/>
        <v>#VALUE!</v>
      </c>
      <c r="BO568" s="37" t="e">
        <f>IF('935'!$K568&gt;1000,'Charging rates'!$C$38*$AW568*'935'!$L568,0)</f>
        <v>#VALUE!</v>
      </c>
      <c r="BP568" s="37" t="e">
        <f>IF(MOD('935'!$K568,1000)&gt;100,'Charging rates'!$D$38*$AW568*'935'!$M568,0)</f>
        <v>#VALUE!</v>
      </c>
      <c r="BQ568" s="37" t="e">
        <f>IF(MOD('935'!$K568,100)&gt;10,'Charging rates'!$E$38*$AW568*'935'!$N568,0)</f>
        <v>#VALUE!</v>
      </c>
      <c r="BR568" s="52" t="e">
        <f t="shared" si="150"/>
        <v>#VALUE!</v>
      </c>
      <c r="BS568" s="48" t="e">
        <f>'935'!C568&lt;&gt;"VOID"</f>
        <v>#VALUE!</v>
      </c>
      <c r="BT568" s="33" t="e">
        <f>IF(BS568,(100/'11'!B$17*BD568*((1-'935'!I568)*'Charging rates'!B$51+'Charging rates'!B$63)),0)</f>
        <v>#VALUE!</v>
      </c>
      <c r="BU568" s="33" t="e">
        <f>100/'11'!B$17*BG568*('Charging rates'!B$51+'Charging rates'!B$63)</f>
        <v>#VALUE!</v>
      </c>
      <c r="BV568" s="33" t="e">
        <f>100/'11'!B$17*BE568*('Charging rates'!B$51+'Charging rates'!B$63)</f>
        <v>#VALUE!</v>
      </c>
      <c r="BW568" s="53" t="e">
        <f t="shared" si="151"/>
        <v>#VALUE!</v>
      </c>
      <c r="BX568" s="32" t="e">
        <f>AT568-('935'!T568*(1-'935'!X568/'11'!B$17))</f>
        <v>#VALUE!</v>
      </c>
      <c r="BY568" s="32">
        <f>0-IF(ISNUMBER(I568),INDEX('913'!$I$6:$I$1205,I568),0)-IF(ISNUMBER(J568),INDEX('913'!$I$6:$I$1205,J568),0)-IF(ISNUMBER(K568),INDEX('913'!$I$6:$I$1205,K568),0)-IF(ISNUMBER(L568),INDEX('913'!$I$6:$I$1205,L568),0)-IF(ISNUMBER(M568),INDEX('913'!$I$6:$I$1205,M568),0)-IF(ISNUMBER(N568),INDEX('913'!$I$6:$I$1205,N568),0)-IF(ISNUMBER(O568),INDEX('913'!$I$6:$I$1205,O568),0)-IF(ISNUMBER(P568),INDEX('913'!$I$6:$I$1205,P568),0)</f>
        <v>0</v>
      </c>
      <c r="BZ568" s="37">
        <f>IF(BY568=0,1,MAX(1,SQRT(BY568^2+(IF(ISNUMBER(I568),INDEX('913'!$J$6:$J$1205,I568),0)+IF(ISNUMBER(J568),INDEX('913'!$J$6:$J$1205,J568),0)+IF(ISNUMBER(K568),INDEX('913'!$J$6:$J$1205,K568),0)+IF(ISNUMBER(L568),INDEX('913'!$J$6:$J$1205,L568),0)+IF(ISNUMBER(M568),INDEX('913'!$J$6:$J$1205,M568),0)+IF(ISNUMBER(N568),INDEX('913'!$J$6:$J$1205,N568),0)+IF(ISNUMBER(O568),INDEX('913'!$J$6:$J$1205,O568),0)+IF(ISNUMBER(P568),INDEX('913'!$J$6:$J$1205,P568),0))^2)/BY568))</f>
        <v>1</v>
      </c>
      <c r="CA568" s="33" t="e">
        <f>100*AO568/'11'!B$17</f>
        <v>#VALUE!</v>
      </c>
      <c r="CB568" s="37" t="e">
        <f>100*(AP568*BZ568)/'11'!C$17</f>
        <v>#VALUE!</v>
      </c>
      <c r="CC568" s="37" t="e">
        <f t="shared" si="152"/>
        <v>#VALUE!</v>
      </c>
      <c r="CD568" s="33" t="e">
        <f t="shared" si="153"/>
        <v>#VALUE!</v>
      </c>
      <c r="CE568" s="54" t="e">
        <f>'11'!C$17-'935'!Y568</f>
        <v>#VALUE!</v>
      </c>
      <c r="CF568" s="37" t="e">
        <f>MAX('DNO totals'!B$312+0,MIN('935'!L568+0,'DNO totals'!B$304+0))</f>
        <v>#VALUE!</v>
      </c>
      <c r="CG568" s="37" t="e">
        <f>MAX('DNO totals'!C$312+0,MIN('935'!M568+0,'DNO totals'!C$304+0))</f>
        <v>#VALUE!</v>
      </c>
      <c r="CH568" s="37" t="e">
        <f>MAX('DNO totals'!D$312+0,MIN('935'!N568+0,'DNO totals'!D$304+0))</f>
        <v>#VALUE!</v>
      </c>
      <c r="CI568" s="37" t="e">
        <f>MAX('DNO totals'!E$312+0,MIN('935'!O568+0,'DNO totals'!E$304+0))</f>
        <v>#VALUE!</v>
      </c>
      <c r="CJ568" s="52" t="e">
        <f>MAX('DNO totals'!F$312+0,MIN('935'!P568+0,'DNO totals'!F$304+0))</f>
        <v>#VALUE!</v>
      </c>
      <c r="CK568" s="37" t="e">
        <f>IF('935'!$K568=1000,'Charging rates'!$C$38*$BH568/(1+'DNO totals'!$C$99)*$CF568,0)</f>
        <v>#VALUE!</v>
      </c>
      <c r="CL568" s="37" t="e">
        <f>IF(MOD('935'!$K568,1000)=100,'Charging rates'!$D$38*$BH568/(1+'DNO totals'!$D$99)*$CG568,0)</f>
        <v>#VALUE!</v>
      </c>
      <c r="CM568" s="37" t="e">
        <f>IF(MOD('935'!$K568,100)=10,'Charging rates'!$E$38*$BH568/(1+'DNO totals'!$E$99)*$CH568,0)</f>
        <v>#VALUE!</v>
      </c>
      <c r="CN568" s="37" t="e">
        <f>IF(AND(MOD('935'!$K568,10)&gt;0,MOD('935'!$K568,1000)&gt;1),'Charging rates'!$F$38*$BH568/(1+'DNO totals'!$F$99)*$CI568,0)</f>
        <v>#VALUE!</v>
      </c>
      <c r="CO568" s="37" t="e">
        <f>IF(MOD('935'!$K568,1000)=1,'Charging rates'!$G$38*$BH568/(1+'DNO totals'!$G$99)*$CJ568,0)</f>
        <v>#VALUE!</v>
      </c>
      <c r="CP568" s="52" t="e">
        <f t="shared" si="154"/>
        <v>#VALUE!</v>
      </c>
      <c r="CQ568" s="37" t="e">
        <f>IF('935'!$K568&gt;1000,'Charging rates'!$C$38*$AW568*$CF568,0)</f>
        <v>#VALUE!</v>
      </c>
      <c r="CR568" s="37" t="e">
        <f>IF(MOD('935'!$K568,1000)&gt;100,'Charging rates'!$D$38*$AW568*$CG568,0)</f>
        <v>#VALUE!</v>
      </c>
      <c r="CS568" s="37" t="e">
        <f>IF(MOD('935'!$K568,100)&gt;10,'Charging rates'!$E$38*$AW568*$CH568,0)</f>
        <v>#VALUE!</v>
      </c>
      <c r="CT568" s="52" t="e">
        <f t="shared" si="155"/>
        <v>#VALUE!</v>
      </c>
      <c r="CU568" s="33" t="e">
        <f>100*(AP568*'935'!Q568*BZ568)/'11'!B$17</f>
        <v>#VALUE!</v>
      </c>
      <c r="CV568" s="33" t="e">
        <f>100/'11'!B$17*'Charging rates'!B$10*AW568</f>
        <v>#VALUE!</v>
      </c>
      <c r="CW568" s="33" t="e">
        <f>IF(AT568=0,0,(1-BX568/AT568)*(CA568+IF('935'!Q568=0,0,(CB568*'935'!Q568*('11'!C$17-'935'!Y568)/('11'!B$17-'935'!X568)))))</f>
        <v>#VALUE!</v>
      </c>
      <c r="CX568" s="33" t="e">
        <f t="shared" si="156"/>
        <v>#VALUE!</v>
      </c>
      <c r="CY568" s="49" t="e">
        <f t="shared" si="157"/>
        <v>#VALUE!</v>
      </c>
      <c r="CZ568" s="32" t="e">
        <f>AT568*(Parameters!B$21+AU568)*IF('DNO totals'!B$323&lt;0,1,'935'!S568)</f>
        <v>#VALUE!</v>
      </c>
      <c r="DA568" s="52" t="e">
        <f>IF('DNO totals'!B$323&lt;0,1,'935'!S568)*(Parameters!B$21+AU568)</f>
        <v>#VALUE!</v>
      </c>
      <c r="DB568" s="37" t="e">
        <f>CX568+'Charging rates'!B$106*DA568*100/'11'!B$17</f>
        <v>#VALUE!</v>
      </c>
      <c r="DC568" s="37" t="e">
        <f>DB568+'Charging rates'!B$116*(Parameters!B$21+AU568)*100/'11'!B$17*IF('DNO totals'!B$323&lt;0,1,'935'!S568)</f>
        <v>#VALUE!</v>
      </c>
      <c r="DD568" s="37" t="e">
        <f>'Charging rates'!B$97*(CP568+CT568)*100/'11'!B$17</f>
        <v>#VALUE!</v>
      </c>
      <c r="DE568" s="33" t="e">
        <f>MAX(0-(CB568*AU568*'11'!C$17/'11'!B$17),DC568+DD568)</f>
        <v>#VALUE!</v>
      </c>
      <c r="DF568" s="37" t="e">
        <f>IF(BS568,IF(AU568=0,CC568,MAX(0,MIN(CC568,CC568+(DE568/'935'!Q568*('11'!B$17-'935'!X568)/('11'!C$17-'935'!Y568))))),0)</f>
        <v>#VALUE!</v>
      </c>
      <c r="DG568" s="33" t="e">
        <f t="shared" si="158"/>
        <v>#VALUE!</v>
      </c>
      <c r="DH568" s="53" t="e">
        <f t="shared" si="159"/>
        <v>#VALUE!</v>
      </c>
    </row>
    <row r="569" spans="1:112">
      <c r="A569" s="28">
        <v>469</v>
      </c>
      <c r="B569" s="47" t="e">
        <f>'935'!B569</f>
        <v>#VALUE!</v>
      </c>
      <c r="C569" s="48" t="e">
        <f>OR('935'!E569&lt;&gt;"VOID",'935'!F569&lt;&gt;"VOID",'935'!G569&lt;&gt;"VOID")</f>
        <v>#VALUE!</v>
      </c>
      <c r="D569" s="32" t="e">
        <f>IF('935'!D569="VOID",0,'935'!D569*(1-'935'!X569/'11'!B$17))</f>
        <v>#VALUE!</v>
      </c>
      <c r="E569" s="32" t="e">
        <f>IF('935'!E569="VOID",0,'935'!E569*(1-'935'!X569/'11'!B$17))</f>
        <v>#VALUE!</v>
      </c>
      <c r="F569" s="32" t="e">
        <f>IF('935'!F569="VOID",0,'935'!F569*(1-'935'!X569/'11'!B$17))</f>
        <v>#VALUE!</v>
      </c>
      <c r="G569" s="32" t="e">
        <f>IF('935'!G569="VOID",0,'935'!G569*(1-'935'!X569/'11'!B$17))</f>
        <v>#VALUE!</v>
      </c>
      <c r="H569" s="49" t="e">
        <f t="shared" si="140"/>
        <v>#VALUE!</v>
      </c>
      <c r="I569" s="50" t="e">
        <f>MATCH('935'!J569,'913'!$B$6:$B$1205,0)</f>
        <v>#VALUE!</v>
      </c>
      <c r="J569" s="50" t="e">
        <f>MATCH(INDEX('913'!$D$6:$D$1205,I569),'913'!$B$6:$B$1205,0)</f>
        <v>#VALUE!</v>
      </c>
      <c r="K569" s="50" t="e">
        <f>MATCH(INDEX('913'!$D$6:$D$1205,J569),'913'!$B$6:$B$1205,0)</f>
        <v>#VALUE!</v>
      </c>
      <c r="L569" s="50" t="e">
        <f>MATCH(INDEX('913'!$D$6:$D$1205,K569),'913'!$B$6:$B$1205,0)</f>
        <v>#VALUE!</v>
      </c>
      <c r="M569" s="50" t="e">
        <f>MATCH(INDEX('913'!$D$6:$D$1205,L569),'913'!$B$6:$B$1205,0)</f>
        <v>#VALUE!</v>
      </c>
      <c r="N569" s="50" t="e">
        <f>MATCH(INDEX('913'!$D$6:$D$1205,M569),'913'!$B$6:$B$1205,0)</f>
        <v>#VALUE!</v>
      </c>
      <c r="O569" s="50" t="e">
        <f>MATCH(INDEX('913'!$D$6:$D$1205,N569),'913'!$B$6:$B$1205,0)</f>
        <v>#VALUE!</v>
      </c>
      <c r="P569" s="51" t="e">
        <f>MATCH(INDEX('913'!$D$6:$D$1205,O569),'913'!$B$6:$B$1205,0)</f>
        <v>#VALUE!</v>
      </c>
      <c r="Q569" s="37">
        <f>IF(ISNUMBER(I569),MAX(0,INDEX('913'!$E$6:$E$1205,I569)),0)</f>
        <v>0</v>
      </c>
      <c r="R569" s="37">
        <f>IF(ISNUMBER(J569),MAX(0,INDEX('913'!$E$6:$E$1205,J569)),0)</f>
        <v>0</v>
      </c>
      <c r="S569" s="37">
        <f>IF(ISNUMBER(K569),MAX(0,INDEX('913'!$E$6:$E$1205,K569)),0)</f>
        <v>0</v>
      </c>
      <c r="T569" s="37">
        <f>IF(ISNUMBER(L569),MAX(0,INDEX('913'!$E$6:$E$1205,L569)),0)</f>
        <v>0</v>
      </c>
      <c r="U569" s="37">
        <f>IF(ISNUMBER(M569),MAX(0,INDEX('913'!$E$6:$E$1205,M569)),0)</f>
        <v>0</v>
      </c>
      <c r="V569" s="37">
        <f>IF(ISNUMBER(N569),MAX(0,INDEX('913'!$E$6:$E$1205,N569)),0)</f>
        <v>0</v>
      </c>
      <c r="W569" s="37">
        <f>IF(ISNUMBER(O569),MAX(0,INDEX('913'!$E$6:$E$1205,O569)),0)</f>
        <v>0</v>
      </c>
      <c r="X569" s="52">
        <f>IF(ISNUMBER(P569),MAX(0,INDEX('913'!$E$6:$E$1205,P569)),0)</f>
        <v>0</v>
      </c>
      <c r="Y569" s="37">
        <f>IF(ISNUMBER(I569),MAX(0,INDEX('913'!$F$6:$F$1205,I569)),0)</f>
        <v>0</v>
      </c>
      <c r="Z569" s="37">
        <f>IF(ISNUMBER(J569),MAX(0,INDEX('913'!$F$6:$F$1205,J569)),0)</f>
        <v>0</v>
      </c>
      <c r="AA569" s="37">
        <f>IF(ISNUMBER(K569),MAX(0,INDEX('913'!$F$6:$F$1205,K569)),0)</f>
        <v>0</v>
      </c>
      <c r="AB569" s="37">
        <f>IF(ISNUMBER(L569),MAX(0,INDEX('913'!$F$6:$F$1205,L569)),0)</f>
        <v>0</v>
      </c>
      <c r="AC569" s="37">
        <f>IF(ISNUMBER(M569),MAX(0,INDEX('913'!$F$6:$F$1205,M569)),0)</f>
        <v>0</v>
      </c>
      <c r="AD569" s="37">
        <f>IF(ISNUMBER(N569),MAX(0,INDEX('913'!$F$6:$F$1205,N569)),0)</f>
        <v>0</v>
      </c>
      <c r="AE569" s="37">
        <f>IF(ISNUMBER(O569),MAX(0,INDEX('913'!$F$6:$F$1205,O569)),0)</f>
        <v>0</v>
      </c>
      <c r="AF569" s="37">
        <f>IF(ISNUMBER(P569),MAX(0,INDEX('913'!$F$6:$F$1205,P569)),0)</f>
        <v>0</v>
      </c>
      <c r="AG569" s="32">
        <f>IF(ISNUMBER(I569),SQRT(INDEX('913'!$I$6:$I$1205,I569)^2+INDEX('913'!$J$6:$J$1205,I569)^2),0)</f>
        <v>0</v>
      </c>
      <c r="AH569" s="32">
        <f>IF(ISNUMBER(J569),SQRT(INDEX('913'!$I$6:$I$1205,J569)^2+INDEX('913'!$J$6:$J$1205,J569)^2),0)</f>
        <v>0</v>
      </c>
      <c r="AI569" s="32">
        <f>IF(ISNUMBER(K569),SQRT(INDEX('913'!$I$6:$I$1205,K569)^2+INDEX('913'!$J$6:$J$1205,K569)^2),0)</f>
        <v>0</v>
      </c>
      <c r="AJ569" s="32">
        <f>IF(ISNUMBER(L569),SQRT(INDEX('913'!$I$6:$I$1205,L569)^2+INDEX('913'!$J$6:$J$1205,L569)^2),0)</f>
        <v>0</v>
      </c>
      <c r="AK569" s="32">
        <f>IF(ISNUMBER(M569),SQRT(INDEX('913'!$I$6:$I$1205,M569)^2+INDEX('913'!$J$6:$J$1205,M569)^2),0)</f>
        <v>0</v>
      </c>
      <c r="AL569" s="32">
        <f>IF(ISNUMBER(N569),SQRT(INDEX('913'!$I$6:$I$1205,N569)^2+INDEX('913'!$J$6:$J$1205,N569)^2),0)</f>
        <v>0</v>
      </c>
      <c r="AM569" s="32">
        <f>IF(ISNUMBER(O569),SQRT(INDEX('913'!$I$6:$I$1205,O569)^2+INDEX('913'!$J$6:$J$1205,O569)^2),0)</f>
        <v>0</v>
      </c>
      <c r="AN569" s="49">
        <f>IF(ISNUMBER(P569),SQRT(INDEX('913'!$I$6:$I$1205,P569)^2+INDEX('913'!$J$6:$J$1205,P569)^2),0)</f>
        <v>0</v>
      </c>
      <c r="AO569" s="37">
        <f t="shared" si="141"/>
        <v>0</v>
      </c>
      <c r="AP569" s="37">
        <f t="shared" si="142"/>
        <v>0</v>
      </c>
      <c r="AQ569" s="33" t="e">
        <f>-100*'935'!W569*(AO569+AP569)/'11'!C$17</f>
        <v>#VALUE!</v>
      </c>
      <c r="AR569" s="37" t="e">
        <f t="shared" si="143"/>
        <v>#VALUE!</v>
      </c>
      <c r="AS569" s="52" t="e">
        <f t="shared" si="144"/>
        <v>#VALUE!</v>
      </c>
      <c r="AT569" s="32" t="e">
        <f>IF('935'!C569="VOID",0,('935'!C569*(1-'935'!X569/'11'!B$17)))</f>
        <v>#VALUE!</v>
      </c>
      <c r="AU569" s="52" t="e">
        <f>'935'!Q569*(1-'935'!Y569/'11'!C$17)/(1-'935'!X569/'11'!B$17)</f>
        <v>#VALUE!</v>
      </c>
      <c r="AV569" s="37" t="e">
        <f>INDEX('DNO totals'!$B$57:$G$57,IF('935'!K569,IF(MOD('935'!K569,1000),IF(MOD('935'!K569,100),IF(MOD('935'!K569,10),IF(MOD('935'!K569,1000)=1,6,5),4),3),2),1))</f>
        <v>#VALUE!</v>
      </c>
      <c r="AW569" s="52" t="e">
        <f t="shared" si="145"/>
        <v>#VALUE!</v>
      </c>
      <c r="AX569" s="32" t="e">
        <f>IF('935'!V569="VOID",0,'935'!V569*(1-'935'!X569/'11'!B$17))</f>
        <v>#VALUE!</v>
      </c>
      <c r="AY569" s="33" t="e">
        <f>IF(H569,-100*'Charging rates'!B$10/'11'!B$17*AX569/H569,0)</f>
        <v>#VALUE!</v>
      </c>
      <c r="AZ569" s="33" t="e">
        <f>IF(C569,'DNO totals'!B$41,0)</f>
        <v>#VALUE!</v>
      </c>
      <c r="BA569" s="33" t="e">
        <f t="shared" si="146"/>
        <v>#VALUE!</v>
      </c>
      <c r="BB569" s="33" t="e">
        <f t="shared" si="147"/>
        <v>#VALUE!</v>
      </c>
      <c r="BC569" s="53" t="e">
        <f t="shared" si="148"/>
        <v>#VALUE!</v>
      </c>
      <c r="BD569" s="32" t="e">
        <f>IF(AT569,'935'!H569*AT569/(AT569+D569+H569),0)</f>
        <v>#VALUE!</v>
      </c>
      <c r="BE569" s="32" t="e">
        <f>IF(H569,'935'!H569*H569/(AT569+D569+H569),0)</f>
        <v>#VALUE!</v>
      </c>
      <c r="BF569" s="32" t="e">
        <f>BD569*(1-'935'!X569/'11'!B$17)</f>
        <v>#VALUE!</v>
      </c>
      <c r="BG569" s="49" t="e">
        <f>BE569*(1-'935'!X569/'11'!B$17)</f>
        <v>#VALUE!</v>
      </c>
      <c r="BH569" s="52" t="e">
        <f>AV569*Parameters!B$6</f>
        <v>#VALUE!</v>
      </c>
      <c r="BI569" s="37" t="e">
        <f>IF('935'!$K569=1000,'Charging rates'!$C$38*$BH569/(1+'DNO totals'!$C$99)*'935'!$L569,0)</f>
        <v>#VALUE!</v>
      </c>
      <c r="BJ569" s="37" t="e">
        <f>IF(MOD('935'!$K569,1000)=100,'Charging rates'!$D$38*$BH569/(1+'DNO totals'!$D$99)*'935'!$M569,0)</f>
        <v>#VALUE!</v>
      </c>
      <c r="BK569" s="37" t="e">
        <f>IF(MOD('935'!$K569,100)=10,'Charging rates'!$E$38*$BH569/(1+'DNO totals'!$E$99)*'935'!$N569,0)</f>
        <v>#VALUE!</v>
      </c>
      <c r="BL569" s="37" t="e">
        <f>IF(AND(MOD('935'!$K569,10)&gt;0,MOD('935'!$K569,1000)&gt;1),'Charging rates'!$F$38*$BH569/(1+'DNO totals'!$F$99)*'935'!$O569,0)</f>
        <v>#VALUE!</v>
      </c>
      <c r="BM569" s="37" t="e">
        <f>IF(MOD('935'!$K569,1000)=1,'Charging rates'!$G$38*$BH569/(1+'DNO totals'!$G$99)*'935'!$P569,0)</f>
        <v>#VALUE!</v>
      </c>
      <c r="BN569" s="52" t="e">
        <f t="shared" si="149"/>
        <v>#VALUE!</v>
      </c>
      <c r="BO569" s="37" t="e">
        <f>IF('935'!$K569&gt;1000,'Charging rates'!$C$38*$AW569*'935'!$L569,0)</f>
        <v>#VALUE!</v>
      </c>
      <c r="BP569" s="37" t="e">
        <f>IF(MOD('935'!$K569,1000)&gt;100,'Charging rates'!$D$38*$AW569*'935'!$M569,0)</f>
        <v>#VALUE!</v>
      </c>
      <c r="BQ569" s="37" t="e">
        <f>IF(MOD('935'!$K569,100)&gt;10,'Charging rates'!$E$38*$AW569*'935'!$N569,0)</f>
        <v>#VALUE!</v>
      </c>
      <c r="BR569" s="52" t="e">
        <f t="shared" si="150"/>
        <v>#VALUE!</v>
      </c>
      <c r="BS569" s="48" t="e">
        <f>'935'!C569&lt;&gt;"VOID"</f>
        <v>#VALUE!</v>
      </c>
      <c r="BT569" s="33" t="e">
        <f>IF(BS569,(100/'11'!B$17*BD569*((1-'935'!I569)*'Charging rates'!B$51+'Charging rates'!B$63)),0)</f>
        <v>#VALUE!</v>
      </c>
      <c r="BU569" s="33" t="e">
        <f>100/'11'!B$17*BG569*('Charging rates'!B$51+'Charging rates'!B$63)</f>
        <v>#VALUE!</v>
      </c>
      <c r="BV569" s="33" t="e">
        <f>100/'11'!B$17*BE569*('Charging rates'!B$51+'Charging rates'!B$63)</f>
        <v>#VALUE!</v>
      </c>
      <c r="BW569" s="53" t="e">
        <f t="shared" si="151"/>
        <v>#VALUE!</v>
      </c>
      <c r="BX569" s="32" t="e">
        <f>AT569-('935'!T569*(1-'935'!X569/'11'!B$17))</f>
        <v>#VALUE!</v>
      </c>
      <c r="BY569" s="32">
        <f>0-IF(ISNUMBER(I569),INDEX('913'!$I$6:$I$1205,I569),0)-IF(ISNUMBER(J569),INDEX('913'!$I$6:$I$1205,J569),0)-IF(ISNUMBER(K569),INDEX('913'!$I$6:$I$1205,K569),0)-IF(ISNUMBER(L569),INDEX('913'!$I$6:$I$1205,L569),0)-IF(ISNUMBER(M569),INDEX('913'!$I$6:$I$1205,M569),0)-IF(ISNUMBER(N569),INDEX('913'!$I$6:$I$1205,N569),0)-IF(ISNUMBER(O569),INDEX('913'!$I$6:$I$1205,O569),0)-IF(ISNUMBER(P569),INDEX('913'!$I$6:$I$1205,P569),0)</f>
        <v>0</v>
      </c>
      <c r="BZ569" s="37">
        <f>IF(BY569=0,1,MAX(1,SQRT(BY569^2+(IF(ISNUMBER(I569),INDEX('913'!$J$6:$J$1205,I569),0)+IF(ISNUMBER(J569),INDEX('913'!$J$6:$J$1205,J569),0)+IF(ISNUMBER(K569),INDEX('913'!$J$6:$J$1205,K569),0)+IF(ISNUMBER(L569),INDEX('913'!$J$6:$J$1205,L569),0)+IF(ISNUMBER(M569),INDEX('913'!$J$6:$J$1205,M569),0)+IF(ISNUMBER(N569),INDEX('913'!$J$6:$J$1205,N569),0)+IF(ISNUMBER(O569),INDEX('913'!$J$6:$J$1205,O569),0)+IF(ISNUMBER(P569),INDEX('913'!$J$6:$J$1205,P569),0))^2)/BY569))</f>
        <v>1</v>
      </c>
      <c r="CA569" s="33" t="e">
        <f>100*AO569/'11'!B$17</f>
        <v>#VALUE!</v>
      </c>
      <c r="CB569" s="37" t="e">
        <f>100*(AP569*BZ569)/'11'!C$17</f>
        <v>#VALUE!</v>
      </c>
      <c r="CC569" s="37" t="e">
        <f t="shared" si="152"/>
        <v>#VALUE!</v>
      </c>
      <c r="CD569" s="33" t="e">
        <f t="shared" si="153"/>
        <v>#VALUE!</v>
      </c>
      <c r="CE569" s="54" t="e">
        <f>'11'!C$17-'935'!Y569</f>
        <v>#VALUE!</v>
      </c>
      <c r="CF569" s="37" t="e">
        <f>MAX('DNO totals'!B$312+0,MIN('935'!L569+0,'DNO totals'!B$304+0))</f>
        <v>#VALUE!</v>
      </c>
      <c r="CG569" s="37" t="e">
        <f>MAX('DNO totals'!C$312+0,MIN('935'!M569+0,'DNO totals'!C$304+0))</f>
        <v>#VALUE!</v>
      </c>
      <c r="CH569" s="37" t="e">
        <f>MAX('DNO totals'!D$312+0,MIN('935'!N569+0,'DNO totals'!D$304+0))</f>
        <v>#VALUE!</v>
      </c>
      <c r="CI569" s="37" t="e">
        <f>MAX('DNO totals'!E$312+0,MIN('935'!O569+0,'DNO totals'!E$304+0))</f>
        <v>#VALUE!</v>
      </c>
      <c r="CJ569" s="52" t="e">
        <f>MAX('DNO totals'!F$312+0,MIN('935'!P569+0,'DNO totals'!F$304+0))</f>
        <v>#VALUE!</v>
      </c>
      <c r="CK569" s="37" t="e">
        <f>IF('935'!$K569=1000,'Charging rates'!$C$38*$BH569/(1+'DNO totals'!$C$99)*$CF569,0)</f>
        <v>#VALUE!</v>
      </c>
      <c r="CL569" s="37" t="e">
        <f>IF(MOD('935'!$K569,1000)=100,'Charging rates'!$D$38*$BH569/(1+'DNO totals'!$D$99)*$CG569,0)</f>
        <v>#VALUE!</v>
      </c>
      <c r="CM569" s="37" t="e">
        <f>IF(MOD('935'!$K569,100)=10,'Charging rates'!$E$38*$BH569/(1+'DNO totals'!$E$99)*$CH569,0)</f>
        <v>#VALUE!</v>
      </c>
      <c r="CN569" s="37" t="e">
        <f>IF(AND(MOD('935'!$K569,10)&gt;0,MOD('935'!$K569,1000)&gt;1),'Charging rates'!$F$38*$BH569/(1+'DNO totals'!$F$99)*$CI569,0)</f>
        <v>#VALUE!</v>
      </c>
      <c r="CO569" s="37" t="e">
        <f>IF(MOD('935'!$K569,1000)=1,'Charging rates'!$G$38*$BH569/(1+'DNO totals'!$G$99)*$CJ569,0)</f>
        <v>#VALUE!</v>
      </c>
      <c r="CP569" s="52" t="e">
        <f t="shared" si="154"/>
        <v>#VALUE!</v>
      </c>
      <c r="CQ569" s="37" t="e">
        <f>IF('935'!$K569&gt;1000,'Charging rates'!$C$38*$AW569*$CF569,0)</f>
        <v>#VALUE!</v>
      </c>
      <c r="CR569" s="37" t="e">
        <f>IF(MOD('935'!$K569,1000)&gt;100,'Charging rates'!$D$38*$AW569*$CG569,0)</f>
        <v>#VALUE!</v>
      </c>
      <c r="CS569" s="37" t="e">
        <f>IF(MOD('935'!$K569,100)&gt;10,'Charging rates'!$E$38*$AW569*$CH569,0)</f>
        <v>#VALUE!</v>
      </c>
      <c r="CT569" s="52" t="e">
        <f t="shared" si="155"/>
        <v>#VALUE!</v>
      </c>
      <c r="CU569" s="33" t="e">
        <f>100*(AP569*'935'!Q569*BZ569)/'11'!B$17</f>
        <v>#VALUE!</v>
      </c>
      <c r="CV569" s="33" t="e">
        <f>100/'11'!B$17*'Charging rates'!B$10*AW569</f>
        <v>#VALUE!</v>
      </c>
      <c r="CW569" s="33" t="e">
        <f>IF(AT569=0,0,(1-BX569/AT569)*(CA569+IF('935'!Q569=0,0,(CB569*'935'!Q569*('11'!C$17-'935'!Y569)/('11'!B$17-'935'!X569)))))</f>
        <v>#VALUE!</v>
      </c>
      <c r="CX569" s="33" t="e">
        <f t="shared" si="156"/>
        <v>#VALUE!</v>
      </c>
      <c r="CY569" s="49" t="e">
        <f t="shared" si="157"/>
        <v>#VALUE!</v>
      </c>
      <c r="CZ569" s="32" t="e">
        <f>AT569*(Parameters!B$21+AU569)*IF('DNO totals'!B$323&lt;0,1,'935'!S569)</f>
        <v>#VALUE!</v>
      </c>
      <c r="DA569" s="52" t="e">
        <f>IF('DNO totals'!B$323&lt;0,1,'935'!S569)*(Parameters!B$21+AU569)</f>
        <v>#VALUE!</v>
      </c>
      <c r="DB569" s="37" t="e">
        <f>CX569+'Charging rates'!B$106*DA569*100/'11'!B$17</f>
        <v>#VALUE!</v>
      </c>
      <c r="DC569" s="37" t="e">
        <f>DB569+'Charging rates'!B$116*(Parameters!B$21+AU569)*100/'11'!B$17*IF('DNO totals'!B$323&lt;0,1,'935'!S569)</f>
        <v>#VALUE!</v>
      </c>
      <c r="DD569" s="37" t="e">
        <f>'Charging rates'!B$97*(CP569+CT569)*100/'11'!B$17</f>
        <v>#VALUE!</v>
      </c>
      <c r="DE569" s="33" t="e">
        <f>MAX(0-(CB569*AU569*'11'!C$17/'11'!B$17),DC569+DD569)</f>
        <v>#VALUE!</v>
      </c>
      <c r="DF569" s="37" t="e">
        <f>IF(BS569,IF(AU569=0,CC569,MAX(0,MIN(CC569,CC569+(DE569/'935'!Q569*('11'!B$17-'935'!X569)/('11'!C$17-'935'!Y569))))),0)</f>
        <v>#VALUE!</v>
      </c>
      <c r="DG569" s="33" t="e">
        <f t="shared" si="158"/>
        <v>#VALUE!</v>
      </c>
      <c r="DH569" s="53" t="e">
        <f t="shared" si="159"/>
        <v>#VALUE!</v>
      </c>
    </row>
    <row r="570" spans="1:112">
      <c r="A570" s="28">
        <v>470</v>
      </c>
      <c r="B570" s="47" t="e">
        <f>'935'!B570</f>
        <v>#VALUE!</v>
      </c>
      <c r="C570" s="48" t="e">
        <f>OR('935'!E570&lt;&gt;"VOID",'935'!F570&lt;&gt;"VOID",'935'!G570&lt;&gt;"VOID")</f>
        <v>#VALUE!</v>
      </c>
      <c r="D570" s="32" t="e">
        <f>IF('935'!D570="VOID",0,'935'!D570*(1-'935'!X570/'11'!B$17))</f>
        <v>#VALUE!</v>
      </c>
      <c r="E570" s="32" t="e">
        <f>IF('935'!E570="VOID",0,'935'!E570*(1-'935'!X570/'11'!B$17))</f>
        <v>#VALUE!</v>
      </c>
      <c r="F570" s="32" t="e">
        <f>IF('935'!F570="VOID",0,'935'!F570*(1-'935'!X570/'11'!B$17))</f>
        <v>#VALUE!</v>
      </c>
      <c r="G570" s="32" t="e">
        <f>IF('935'!G570="VOID",0,'935'!G570*(1-'935'!X570/'11'!B$17))</f>
        <v>#VALUE!</v>
      </c>
      <c r="H570" s="49" t="e">
        <f t="shared" si="140"/>
        <v>#VALUE!</v>
      </c>
      <c r="I570" s="50" t="e">
        <f>MATCH('935'!J570,'913'!$B$6:$B$1205,0)</f>
        <v>#VALUE!</v>
      </c>
      <c r="J570" s="50" t="e">
        <f>MATCH(INDEX('913'!$D$6:$D$1205,I570),'913'!$B$6:$B$1205,0)</f>
        <v>#VALUE!</v>
      </c>
      <c r="K570" s="50" t="e">
        <f>MATCH(INDEX('913'!$D$6:$D$1205,J570),'913'!$B$6:$B$1205,0)</f>
        <v>#VALUE!</v>
      </c>
      <c r="L570" s="50" t="e">
        <f>MATCH(INDEX('913'!$D$6:$D$1205,K570),'913'!$B$6:$B$1205,0)</f>
        <v>#VALUE!</v>
      </c>
      <c r="M570" s="50" t="e">
        <f>MATCH(INDEX('913'!$D$6:$D$1205,L570),'913'!$B$6:$B$1205,0)</f>
        <v>#VALUE!</v>
      </c>
      <c r="N570" s="50" t="e">
        <f>MATCH(INDEX('913'!$D$6:$D$1205,M570),'913'!$B$6:$B$1205,0)</f>
        <v>#VALUE!</v>
      </c>
      <c r="O570" s="50" t="e">
        <f>MATCH(INDEX('913'!$D$6:$D$1205,N570),'913'!$B$6:$B$1205,0)</f>
        <v>#VALUE!</v>
      </c>
      <c r="P570" s="51" t="e">
        <f>MATCH(INDEX('913'!$D$6:$D$1205,O570),'913'!$B$6:$B$1205,0)</f>
        <v>#VALUE!</v>
      </c>
      <c r="Q570" s="37">
        <f>IF(ISNUMBER(I570),MAX(0,INDEX('913'!$E$6:$E$1205,I570)),0)</f>
        <v>0</v>
      </c>
      <c r="R570" s="37">
        <f>IF(ISNUMBER(J570),MAX(0,INDEX('913'!$E$6:$E$1205,J570)),0)</f>
        <v>0</v>
      </c>
      <c r="S570" s="37">
        <f>IF(ISNUMBER(K570),MAX(0,INDEX('913'!$E$6:$E$1205,K570)),0)</f>
        <v>0</v>
      </c>
      <c r="T570" s="37">
        <f>IF(ISNUMBER(L570),MAX(0,INDEX('913'!$E$6:$E$1205,L570)),0)</f>
        <v>0</v>
      </c>
      <c r="U570" s="37">
        <f>IF(ISNUMBER(M570),MAX(0,INDEX('913'!$E$6:$E$1205,M570)),0)</f>
        <v>0</v>
      </c>
      <c r="V570" s="37">
        <f>IF(ISNUMBER(N570),MAX(0,INDEX('913'!$E$6:$E$1205,N570)),0)</f>
        <v>0</v>
      </c>
      <c r="W570" s="37">
        <f>IF(ISNUMBER(O570),MAX(0,INDEX('913'!$E$6:$E$1205,O570)),0)</f>
        <v>0</v>
      </c>
      <c r="X570" s="52">
        <f>IF(ISNUMBER(P570),MAX(0,INDEX('913'!$E$6:$E$1205,P570)),0)</f>
        <v>0</v>
      </c>
      <c r="Y570" s="37">
        <f>IF(ISNUMBER(I570),MAX(0,INDEX('913'!$F$6:$F$1205,I570)),0)</f>
        <v>0</v>
      </c>
      <c r="Z570" s="37">
        <f>IF(ISNUMBER(J570),MAX(0,INDEX('913'!$F$6:$F$1205,J570)),0)</f>
        <v>0</v>
      </c>
      <c r="AA570" s="37">
        <f>IF(ISNUMBER(K570),MAX(0,INDEX('913'!$F$6:$F$1205,K570)),0)</f>
        <v>0</v>
      </c>
      <c r="AB570" s="37">
        <f>IF(ISNUMBER(L570),MAX(0,INDEX('913'!$F$6:$F$1205,L570)),0)</f>
        <v>0</v>
      </c>
      <c r="AC570" s="37">
        <f>IF(ISNUMBER(M570),MAX(0,INDEX('913'!$F$6:$F$1205,M570)),0)</f>
        <v>0</v>
      </c>
      <c r="AD570" s="37">
        <f>IF(ISNUMBER(N570),MAX(0,INDEX('913'!$F$6:$F$1205,N570)),0)</f>
        <v>0</v>
      </c>
      <c r="AE570" s="37">
        <f>IF(ISNUMBER(O570),MAX(0,INDEX('913'!$F$6:$F$1205,O570)),0)</f>
        <v>0</v>
      </c>
      <c r="AF570" s="37">
        <f>IF(ISNUMBER(P570),MAX(0,INDEX('913'!$F$6:$F$1205,P570)),0)</f>
        <v>0</v>
      </c>
      <c r="AG570" s="32">
        <f>IF(ISNUMBER(I570),SQRT(INDEX('913'!$I$6:$I$1205,I570)^2+INDEX('913'!$J$6:$J$1205,I570)^2),0)</f>
        <v>0</v>
      </c>
      <c r="AH570" s="32">
        <f>IF(ISNUMBER(J570),SQRT(INDEX('913'!$I$6:$I$1205,J570)^2+INDEX('913'!$J$6:$J$1205,J570)^2),0)</f>
        <v>0</v>
      </c>
      <c r="AI570" s="32">
        <f>IF(ISNUMBER(K570),SQRT(INDEX('913'!$I$6:$I$1205,K570)^2+INDEX('913'!$J$6:$J$1205,K570)^2),0)</f>
        <v>0</v>
      </c>
      <c r="AJ570" s="32">
        <f>IF(ISNUMBER(L570),SQRT(INDEX('913'!$I$6:$I$1205,L570)^2+INDEX('913'!$J$6:$J$1205,L570)^2),0)</f>
        <v>0</v>
      </c>
      <c r="AK570" s="32">
        <f>IF(ISNUMBER(M570),SQRT(INDEX('913'!$I$6:$I$1205,M570)^2+INDEX('913'!$J$6:$J$1205,M570)^2),0)</f>
        <v>0</v>
      </c>
      <c r="AL570" s="32">
        <f>IF(ISNUMBER(N570),SQRT(INDEX('913'!$I$6:$I$1205,N570)^2+INDEX('913'!$J$6:$J$1205,N570)^2),0)</f>
        <v>0</v>
      </c>
      <c r="AM570" s="32">
        <f>IF(ISNUMBER(O570),SQRT(INDEX('913'!$I$6:$I$1205,O570)^2+INDEX('913'!$J$6:$J$1205,O570)^2),0)</f>
        <v>0</v>
      </c>
      <c r="AN570" s="49">
        <f>IF(ISNUMBER(P570),SQRT(INDEX('913'!$I$6:$I$1205,P570)^2+INDEX('913'!$J$6:$J$1205,P570)^2),0)</f>
        <v>0</v>
      </c>
      <c r="AO570" s="37">
        <f t="shared" si="141"/>
        <v>0</v>
      </c>
      <c r="AP570" s="37">
        <f t="shared" si="142"/>
        <v>0</v>
      </c>
      <c r="AQ570" s="33" t="e">
        <f>-100*'935'!W570*(AO570+AP570)/'11'!C$17</f>
        <v>#VALUE!</v>
      </c>
      <c r="AR570" s="37" t="e">
        <f t="shared" si="143"/>
        <v>#VALUE!</v>
      </c>
      <c r="AS570" s="52" t="e">
        <f t="shared" si="144"/>
        <v>#VALUE!</v>
      </c>
      <c r="AT570" s="32" t="e">
        <f>IF('935'!C570="VOID",0,('935'!C570*(1-'935'!X570/'11'!B$17)))</f>
        <v>#VALUE!</v>
      </c>
      <c r="AU570" s="52" t="e">
        <f>'935'!Q570*(1-'935'!Y570/'11'!C$17)/(1-'935'!X570/'11'!B$17)</f>
        <v>#VALUE!</v>
      </c>
      <c r="AV570" s="37" t="e">
        <f>INDEX('DNO totals'!$B$57:$G$57,IF('935'!K570,IF(MOD('935'!K570,1000),IF(MOD('935'!K570,100),IF(MOD('935'!K570,10),IF(MOD('935'!K570,1000)=1,6,5),4),3),2),1))</f>
        <v>#VALUE!</v>
      </c>
      <c r="AW570" s="52" t="e">
        <f t="shared" si="145"/>
        <v>#VALUE!</v>
      </c>
      <c r="AX570" s="32" t="e">
        <f>IF('935'!V570="VOID",0,'935'!V570*(1-'935'!X570/'11'!B$17))</f>
        <v>#VALUE!</v>
      </c>
      <c r="AY570" s="33" t="e">
        <f>IF(H570,-100*'Charging rates'!B$10/'11'!B$17*AX570/H570,0)</f>
        <v>#VALUE!</v>
      </c>
      <c r="AZ570" s="33" t="e">
        <f>IF(C570,'DNO totals'!B$41,0)</f>
        <v>#VALUE!</v>
      </c>
      <c r="BA570" s="33" t="e">
        <f t="shared" si="146"/>
        <v>#VALUE!</v>
      </c>
      <c r="BB570" s="33" t="e">
        <f t="shared" si="147"/>
        <v>#VALUE!</v>
      </c>
      <c r="BC570" s="53" t="e">
        <f t="shared" si="148"/>
        <v>#VALUE!</v>
      </c>
      <c r="BD570" s="32" t="e">
        <f>IF(AT570,'935'!H570*AT570/(AT570+D570+H570),0)</f>
        <v>#VALUE!</v>
      </c>
      <c r="BE570" s="32" t="e">
        <f>IF(H570,'935'!H570*H570/(AT570+D570+H570),0)</f>
        <v>#VALUE!</v>
      </c>
      <c r="BF570" s="32" t="e">
        <f>BD570*(1-'935'!X570/'11'!B$17)</f>
        <v>#VALUE!</v>
      </c>
      <c r="BG570" s="49" t="e">
        <f>BE570*(1-'935'!X570/'11'!B$17)</f>
        <v>#VALUE!</v>
      </c>
      <c r="BH570" s="52" t="e">
        <f>AV570*Parameters!B$6</f>
        <v>#VALUE!</v>
      </c>
      <c r="BI570" s="37" t="e">
        <f>IF('935'!$K570=1000,'Charging rates'!$C$38*$BH570/(1+'DNO totals'!$C$99)*'935'!$L570,0)</f>
        <v>#VALUE!</v>
      </c>
      <c r="BJ570" s="37" t="e">
        <f>IF(MOD('935'!$K570,1000)=100,'Charging rates'!$D$38*$BH570/(1+'DNO totals'!$D$99)*'935'!$M570,0)</f>
        <v>#VALUE!</v>
      </c>
      <c r="BK570" s="37" t="e">
        <f>IF(MOD('935'!$K570,100)=10,'Charging rates'!$E$38*$BH570/(1+'DNO totals'!$E$99)*'935'!$N570,0)</f>
        <v>#VALUE!</v>
      </c>
      <c r="BL570" s="37" t="e">
        <f>IF(AND(MOD('935'!$K570,10)&gt;0,MOD('935'!$K570,1000)&gt;1),'Charging rates'!$F$38*$BH570/(1+'DNO totals'!$F$99)*'935'!$O570,0)</f>
        <v>#VALUE!</v>
      </c>
      <c r="BM570" s="37" t="e">
        <f>IF(MOD('935'!$K570,1000)=1,'Charging rates'!$G$38*$BH570/(1+'DNO totals'!$G$99)*'935'!$P570,0)</f>
        <v>#VALUE!</v>
      </c>
      <c r="BN570" s="52" t="e">
        <f t="shared" si="149"/>
        <v>#VALUE!</v>
      </c>
      <c r="BO570" s="37" t="e">
        <f>IF('935'!$K570&gt;1000,'Charging rates'!$C$38*$AW570*'935'!$L570,0)</f>
        <v>#VALUE!</v>
      </c>
      <c r="BP570" s="37" t="e">
        <f>IF(MOD('935'!$K570,1000)&gt;100,'Charging rates'!$D$38*$AW570*'935'!$M570,0)</f>
        <v>#VALUE!</v>
      </c>
      <c r="BQ570" s="37" t="e">
        <f>IF(MOD('935'!$K570,100)&gt;10,'Charging rates'!$E$38*$AW570*'935'!$N570,0)</f>
        <v>#VALUE!</v>
      </c>
      <c r="BR570" s="52" t="e">
        <f t="shared" si="150"/>
        <v>#VALUE!</v>
      </c>
      <c r="BS570" s="48" t="e">
        <f>'935'!C570&lt;&gt;"VOID"</f>
        <v>#VALUE!</v>
      </c>
      <c r="BT570" s="33" t="e">
        <f>IF(BS570,(100/'11'!B$17*BD570*((1-'935'!I570)*'Charging rates'!B$51+'Charging rates'!B$63)),0)</f>
        <v>#VALUE!</v>
      </c>
      <c r="BU570" s="33" t="e">
        <f>100/'11'!B$17*BG570*('Charging rates'!B$51+'Charging rates'!B$63)</f>
        <v>#VALUE!</v>
      </c>
      <c r="BV570" s="33" t="e">
        <f>100/'11'!B$17*BE570*('Charging rates'!B$51+'Charging rates'!B$63)</f>
        <v>#VALUE!</v>
      </c>
      <c r="BW570" s="53" t="e">
        <f t="shared" si="151"/>
        <v>#VALUE!</v>
      </c>
      <c r="BX570" s="32" t="e">
        <f>AT570-('935'!T570*(1-'935'!X570/'11'!B$17))</f>
        <v>#VALUE!</v>
      </c>
      <c r="BY570" s="32">
        <f>0-IF(ISNUMBER(I570),INDEX('913'!$I$6:$I$1205,I570),0)-IF(ISNUMBER(J570),INDEX('913'!$I$6:$I$1205,J570),0)-IF(ISNUMBER(K570),INDEX('913'!$I$6:$I$1205,K570),0)-IF(ISNUMBER(L570),INDEX('913'!$I$6:$I$1205,L570),0)-IF(ISNUMBER(M570),INDEX('913'!$I$6:$I$1205,M570),0)-IF(ISNUMBER(N570),INDEX('913'!$I$6:$I$1205,N570),0)-IF(ISNUMBER(O570),INDEX('913'!$I$6:$I$1205,O570),0)-IF(ISNUMBER(P570),INDEX('913'!$I$6:$I$1205,P570),0)</f>
        <v>0</v>
      </c>
      <c r="BZ570" s="37">
        <f>IF(BY570=0,1,MAX(1,SQRT(BY570^2+(IF(ISNUMBER(I570),INDEX('913'!$J$6:$J$1205,I570),0)+IF(ISNUMBER(J570),INDEX('913'!$J$6:$J$1205,J570),0)+IF(ISNUMBER(K570),INDEX('913'!$J$6:$J$1205,K570),0)+IF(ISNUMBER(L570),INDEX('913'!$J$6:$J$1205,L570),0)+IF(ISNUMBER(M570),INDEX('913'!$J$6:$J$1205,M570),0)+IF(ISNUMBER(N570),INDEX('913'!$J$6:$J$1205,N570),0)+IF(ISNUMBER(O570),INDEX('913'!$J$6:$J$1205,O570),0)+IF(ISNUMBER(P570),INDEX('913'!$J$6:$J$1205,P570),0))^2)/BY570))</f>
        <v>1</v>
      </c>
      <c r="CA570" s="33" t="e">
        <f>100*AO570/'11'!B$17</f>
        <v>#VALUE!</v>
      </c>
      <c r="CB570" s="37" t="e">
        <f>100*(AP570*BZ570)/'11'!C$17</f>
        <v>#VALUE!</v>
      </c>
      <c r="CC570" s="37" t="e">
        <f t="shared" si="152"/>
        <v>#VALUE!</v>
      </c>
      <c r="CD570" s="33" t="e">
        <f t="shared" si="153"/>
        <v>#VALUE!</v>
      </c>
      <c r="CE570" s="54" t="e">
        <f>'11'!C$17-'935'!Y570</f>
        <v>#VALUE!</v>
      </c>
      <c r="CF570" s="37" t="e">
        <f>MAX('DNO totals'!B$312+0,MIN('935'!L570+0,'DNO totals'!B$304+0))</f>
        <v>#VALUE!</v>
      </c>
      <c r="CG570" s="37" t="e">
        <f>MAX('DNO totals'!C$312+0,MIN('935'!M570+0,'DNO totals'!C$304+0))</f>
        <v>#VALUE!</v>
      </c>
      <c r="CH570" s="37" t="e">
        <f>MAX('DNO totals'!D$312+0,MIN('935'!N570+0,'DNO totals'!D$304+0))</f>
        <v>#VALUE!</v>
      </c>
      <c r="CI570" s="37" t="e">
        <f>MAX('DNO totals'!E$312+0,MIN('935'!O570+0,'DNO totals'!E$304+0))</f>
        <v>#VALUE!</v>
      </c>
      <c r="CJ570" s="52" t="e">
        <f>MAX('DNO totals'!F$312+0,MIN('935'!P570+0,'DNO totals'!F$304+0))</f>
        <v>#VALUE!</v>
      </c>
      <c r="CK570" s="37" t="e">
        <f>IF('935'!$K570=1000,'Charging rates'!$C$38*$BH570/(1+'DNO totals'!$C$99)*$CF570,0)</f>
        <v>#VALUE!</v>
      </c>
      <c r="CL570" s="37" t="e">
        <f>IF(MOD('935'!$K570,1000)=100,'Charging rates'!$D$38*$BH570/(1+'DNO totals'!$D$99)*$CG570,0)</f>
        <v>#VALUE!</v>
      </c>
      <c r="CM570" s="37" t="e">
        <f>IF(MOD('935'!$K570,100)=10,'Charging rates'!$E$38*$BH570/(1+'DNO totals'!$E$99)*$CH570,0)</f>
        <v>#VALUE!</v>
      </c>
      <c r="CN570" s="37" t="e">
        <f>IF(AND(MOD('935'!$K570,10)&gt;0,MOD('935'!$K570,1000)&gt;1),'Charging rates'!$F$38*$BH570/(1+'DNO totals'!$F$99)*$CI570,0)</f>
        <v>#VALUE!</v>
      </c>
      <c r="CO570" s="37" t="e">
        <f>IF(MOD('935'!$K570,1000)=1,'Charging rates'!$G$38*$BH570/(1+'DNO totals'!$G$99)*$CJ570,0)</f>
        <v>#VALUE!</v>
      </c>
      <c r="CP570" s="52" t="e">
        <f t="shared" si="154"/>
        <v>#VALUE!</v>
      </c>
      <c r="CQ570" s="37" t="e">
        <f>IF('935'!$K570&gt;1000,'Charging rates'!$C$38*$AW570*$CF570,0)</f>
        <v>#VALUE!</v>
      </c>
      <c r="CR570" s="37" t="e">
        <f>IF(MOD('935'!$K570,1000)&gt;100,'Charging rates'!$D$38*$AW570*$CG570,0)</f>
        <v>#VALUE!</v>
      </c>
      <c r="CS570" s="37" t="e">
        <f>IF(MOD('935'!$K570,100)&gt;10,'Charging rates'!$E$38*$AW570*$CH570,0)</f>
        <v>#VALUE!</v>
      </c>
      <c r="CT570" s="52" t="e">
        <f t="shared" si="155"/>
        <v>#VALUE!</v>
      </c>
      <c r="CU570" s="33" t="e">
        <f>100*(AP570*'935'!Q570*BZ570)/'11'!B$17</f>
        <v>#VALUE!</v>
      </c>
      <c r="CV570" s="33" t="e">
        <f>100/'11'!B$17*'Charging rates'!B$10*AW570</f>
        <v>#VALUE!</v>
      </c>
      <c r="CW570" s="33" t="e">
        <f>IF(AT570=0,0,(1-BX570/AT570)*(CA570+IF('935'!Q570=0,0,(CB570*'935'!Q570*('11'!C$17-'935'!Y570)/('11'!B$17-'935'!X570)))))</f>
        <v>#VALUE!</v>
      </c>
      <c r="CX570" s="33" t="e">
        <f t="shared" si="156"/>
        <v>#VALUE!</v>
      </c>
      <c r="CY570" s="49" t="e">
        <f t="shared" si="157"/>
        <v>#VALUE!</v>
      </c>
      <c r="CZ570" s="32" t="e">
        <f>AT570*(Parameters!B$21+AU570)*IF('DNO totals'!B$323&lt;0,1,'935'!S570)</f>
        <v>#VALUE!</v>
      </c>
      <c r="DA570" s="52" t="e">
        <f>IF('DNO totals'!B$323&lt;0,1,'935'!S570)*(Parameters!B$21+AU570)</f>
        <v>#VALUE!</v>
      </c>
      <c r="DB570" s="37" t="e">
        <f>CX570+'Charging rates'!B$106*DA570*100/'11'!B$17</f>
        <v>#VALUE!</v>
      </c>
      <c r="DC570" s="37" t="e">
        <f>DB570+'Charging rates'!B$116*(Parameters!B$21+AU570)*100/'11'!B$17*IF('DNO totals'!B$323&lt;0,1,'935'!S570)</f>
        <v>#VALUE!</v>
      </c>
      <c r="DD570" s="37" t="e">
        <f>'Charging rates'!B$97*(CP570+CT570)*100/'11'!B$17</f>
        <v>#VALUE!</v>
      </c>
      <c r="DE570" s="33" t="e">
        <f>MAX(0-(CB570*AU570*'11'!C$17/'11'!B$17),DC570+DD570)</f>
        <v>#VALUE!</v>
      </c>
      <c r="DF570" s="37" t="e">
        <f>IF(BS570,IF(AU570=0,CC570,MAX(0,MIN(CC570,CC570+(DE570/'935'!Q570*('11'!B$17-'935'!X570)/('11'!C$17-'935'!Y570))))),0)</f>
        <v>#VALUE!</v>
      </c>
      <c r="DG570" s="33" t="e">
        <f t="shared" si="158"/>
        <v>#VALUE!</v>
      </c>
      <c r="DH570" s="53" t="e">
        <f t="shared" si="159"/>
        <v>#VALUE!</v>
      </c>
    </row>
    <row r="571" spans="1:112">
      <c r="A571" s="28">
        <v>471</v>
      </c>
      <c r="B571" s="47" t="e">
        <f>'935'!B571</f>
        <v>#VALUE!</v>
      </c>
      <c r="C571" s="48" t="e">
        <f>OR('935'!E571&lt;&gt;"VOID",'935'!F571&lt;&gt;"VOID",'935'!G571&lt;&gt;"VOID")</f>
        <v>#VALUE!</v>
      </c>
      <c r="D571" s="32" t="e">
        <f>IF('935'!D571="VOID",0,'935'!D571*(1-'935'!X571/'11'!B$17))</f>
        <v>#VALUE!</v>
      </c>
      <c r="E571" s="32" t="e">
        <f>IF('935'!E571="VOID",0,'935'!E571*(1-'935'!X571/'11'!B$17))</f>
        <v>#VALUE!</v>
      </c>
      <c r="F571" s="32" t="e">
        <f>IF('935'!F571="VOID",0,'935'!F571*(1-'935'!X571/'11'!B$17))</f>
        <v>#VALUE!</v>
      </c>
      <c r="G571" s="32" t="e">
        <f>IF('935'!G571="VOID",0,'935'!G571*(1-'935'!X571/'11'!B$17))</f>
        <v>#VALUE!</v>
      </c>
      <c r="H571" s="49" t="e">
        <f t="shared" si="140"/>
        <v>#VALUE!</v>
      </c>
      <c r="I571" s="50" t="e">
        <f>MATCH('935'!J571,'913'!$B$6:$B$1205,0)</f>
        <v>#VALUE!</v>
      </c>
      <c r="J571" s="50" t="e">
        <f>MATCH(INDEX('913'!$D$6:$D$1205,I571),'913'!$B$6:$B$1205,0)</f>
        <v>#VALUE!</v>
      </c>
      <c r="K571" s="50" t="e">
        <f>MATCH(INDEX('913'!$D$6:$D$1205,J571),'913'!$B$6:$B$1205,0)</f>
        <v>#VALUE!</v>
      </c>
      <c r="L571" s="50" t="e">
        <f>MATCH(INDEX('913'!$D$6:$D$1205,K571),'913'!$B$6:$B$1205,0)</f>
        <v>#VALUE!</v>
      </c>
      <c r="M571" s="50" t="e">
        <f>MATCH(INDEX('913'!$D$6:$D$1205,L571),'913'!$B$6:$B$1205,0)</f>
        <v>#VALUE!</v>
      </c>
      <c r="N571" s="50" t="e">
        <f>MATCH(INDEX('913'!$D$6:$D$1205,M571),'913'!$B$6:$B$1205,0)</f>
        <v>#VALUE!</v>
      </c>
      <c r="O571" s="50" t="e">
        <f>MATCH(INDEX('913'!$D$6:$D$1205,N571),'913'!$B$6:$B$1205,0)</f>
        <v>#VALUE!</v>
      </c>
      <c r="P571" s="51" t="e">
        <f>MATCH(INDEX('913'!$D$6:$D$1205,O571),'913'!$B$6:$B$1205,0)</f>
        <v>#VALUE!</v>
      </c>
      <c r="Q571" s="37">
        <f>IF(ISNUMBER(I571),MAX(0,INDEX('913'!$E$6:$E$1205,I571)),0)</f>
        <v>0</v>
      </c>
      <c r="R571" s="37">
        <f>IF(ISNUMBER(J571),MAX(0,INDEX('913'!$E$6:$E$1205,J571)),0)</f>
        <v>0</v>
      </c>
      <c r="S571" s="37">
        <f>IF(ISNUMBER(K571),MAX(0,INDEX('913'!$E$6:$E$1205,K571)),0)</f>
        <v>0</v>
      </c>
      <c r="T571" s="37">
        <f>IF(ISNUMBER(L571),MAX(0,INDEX('913'!$E$6:$E$1205,L571)),0)</f>
        <v>0</v>
      </c>
      <c r="U571" s="37">
        <f>IF(ISNUMBER(M571),MAX(0,INDEX('913'!$E$6:$E$1205,M571)),0)</f>
        <v>0</v>
      </c>
      <c r="V571" s="37">
        <f>IF(ISNUMBER(N571),MAX(0,INDEX('913'!$E$6:$E$1205,N571)),0)</f>
        <v>0</v>
      </c>
      <c r="W571" s="37">
        <f>IF(ISNUMBER(O571),MAX(0,INDEX('913'!$E$6:$E$1205,O571)),0)</f>
        <v>0</v>
      </c>
      <c r="X571" s="52">
        <f>IF(ISNUMBER(P571),MAX(0,INDEX('913'!$E$6:$E$1205,P571)),0)</f>
        <v>0</v>
      </c>
      <c r="Y571" s="37">
        <f>IF(ISNUMBER(I571),MAX(0,INDEX('913'!$F$6:$F$1205,I571)),0)</f>
        <v>0</v>
      </c>
      <c r="Z571" s="37">
        <f>IF(ISNUMBER(J571),MAX(0,INDEX('913'!$F$6:$F$1205,J571)),0)</f>
        <v>0</v>
      </c>
      <c r="AA571" s="37">
        <f>IF(ISNUMBER(K571),MAX(0,INDEX('913'!$F$6:$F$1205,K571)),0)</f>
        <v>0</v>
      </c>
      <c r="AB571" s="37">
        <f>IF(ISNUMBER(L571),MAX(0,INDEX('913'!$F$6:$F$1205,L571)),0)</f>
        <v>0</v>
      </c>
      <c r="AC571" s="37">
        <f>IF(ISNUMBER(M571),MAX(0,INDEX('913'!$F$6:$F$1205,M571)),0)</f>
        <v>0</v>
      </c>
      <c r="AD571" s="37">
        <f>IF(ISNUMBER(N571),MAX(0,INDEX('913'!$F$6:$F$1205,N571)),0)</f>
        <v>0</v>
      </c>
      <c r="AE571" s="37">
        <f>IF(ISNUMBER(O571),MAX(0,INDEX('913'!$F$6:$F$1205,O571)),0)</f>
        <v>0</v>
      </c>
      <c r="AF571" s="37">
        <f>IF(ISNUMBER(P571),MAX(0,INDEX('913'!$F$6:$F$1205,P571)),0)</f>
        <v>0</v>
      </c>
      <c r="AG571" s="32">
        <f>IF(ISNUMBER(I571),SQRT(INDEX('913'!$I$6:$I$1205,I571)^2+INDEX('913'!$J$6:$J$1205,I571)^2),0)</f>
        <v>0</v>
      </c>
      <c r="AH571" s="32">
        <f>IF(ISNUMBER(J571),SQRT(INDEX('913'!$I$6:$I$1205,J571)^2+INDEX('913'!$J$6:$J$1205,J571)^2),0)</f>
        <v>0</v>
      </c>
      <c r="AI571" s="32">
        <f>IF(ISNUMBER(K571),SQRT(INDEX('913'!$I$6:$I$1205,K571)^2+INDEX('913'!$J$6:$J$1205,K571)^2),0)</f>
        <v>0</v>
      </c>
      <c r="AJ571" s="32">
        <f>IF(ISNUMBER(L571),SQRT(INDEX('913'!$I$6:$I$1205,L571)^2+INDEX('913'!$J$6:$J$1205,L571)^2),0)</f>
        <v>0</v>
      </c>
      <c r="AK571" s="32">
        <f>IF(ISNUMBER(M571),SQRT(INDEX('913'!$I$6:$I$1205,M571)^2+INDEX('913'!$J$6:$J$1205,M571)^2),0)</f>
        <v>0</v>
      </c>
      <c r="AL571" s="32">
        <f>IF(ISNUMBER(N571),SQRT(INDEX('913'!$I$6:$I$1205,N571)^2+INDEX('913'!$J$6:$J$1205,N571)^2),0)</f>
        <v>0</v>
      </c>
      <c r="AM571" s="32">
        <f>IF(ISNUMBER(O571),SQRT(INDEX('913'!$I$6:$I$1205,O571)^2+INDEX('913'!$J$6:$J$1205,O571)^2),0)</f>
        <v>0</v>
      </c>
      <c r="AN571" s="49">
        <f>IF(ISNUMBER(P571),SQRT(INDEX('913'!$I$6:$I$1205,P571)^2+INDEX('913'!$J$6:$J$1205,P571)^2),0)</f>
        <v>0</v>
      </c>
      <c r="AO571" s="37">
        <f t="shared" si="141"/>
        <v>0</v>
      </c>
      <c r="AP571" s="37">
        <f t="shared" si="142"/>
        <v>0</v>
      </c>
      <c r="AQ571" s="33" t="e">
        <f>-100*'935'!W571*(AO571+AP571)/'11'!C$17</f>
        <v>#VALUE!</v>
      </c>
      <c r="AR571" s="37" t="e">
        <f t="shared" si="143"/>
        <v>#VALUE!</v>
      </c>
      <c r="AS571" s="52" t="e">
        <f t="shared" si="144"/>
        <v>#VALUE!</v>
      </c>
      <c r="AT571" s="32" t="e">
        <f>IF('935'!C571="VOID",0,('935'!C571*(1-'935'!X571/'11'!B$17)))</f>
        <v>#VALUE!</v>
      </c>
      <c r="AU571" s="52" t="e">
        <f>'935'!Q571*(1-'935'!Y571/'11'!C$17)/(1-'935'!X571/'11'!B$17)</f>
        <v>#VALUE!</v>
      </c>
      <c r="AV571" s="37" t="e">
        <f>INDEX('DNO totals'!$B$57:$G$57,IF('935'!K571,IF(MOD('935'!K571,1000),IF(MOD('935'!K571,100),IF(MOD('935'!K571,10),IF(MOD('935'!K571,1000)=1,6,5),4),3),2),1))</f>
        <v>#VALUE!</v>
      </c>
      <c r="AW571" s="52" t="e">
        <f t="shared" si="145"/>
        <v>#VALUE!</v>
      </c>
      <c r="AX571" s="32" t="e">
        <f>IF('935'!V571="VOID",0,'935'!V571*(1-'935'!X571/'11'!B$17))</f>
        <v>#VALUE!</v>
      </c>
      <c r="AY571" s="33" t="e">
        <f>IF(H571,-100*'Charging rates'!B$10/'11'!B$17*AX571/H571,0)</f>
        <v>#VALUE!</v>
      </c>
      <c r="AZ571" s="33" t="e">
        <f>IF(C571,'DNO totals'!B$41,0)</f>
        <v>#VALUE!</v>
      </c>
      <c r="BA571" s="33" t="e">
        <f t="shared" si="146"/>
        <v>#VALUE!</v>
      </c>
      <c r="BB571" s="33" t="e">
        <f t="shared" si="147"/>
        <v>#VALUE!</v>
      </c>
      <c r="BC571" s="53" t="e">
        <f t="shared" si="148"/>
        <v>#VALUE!</v>
      </c>
      <c r="BD571" s="32" t="e">
        <f>IF(AT571,'935'!H571*AT571/(AT571+D571+H571),0)</f>
        <v>#VALUE!</v>
      </c>
      <c r="BE571" s="32" t="e">
        <f>IF(H571,'935'!H571*H571/(AT571+D571+H571),0)</f>
        <v>#VALUE!</v>
      </c>
      <c r="BF571" s="32" t="e">
        <f>BD571*(1-'935'!X571/'11'!B$17)</f>
        <v>#VALUE!</v>
      </c>
      <c r="BG571" s="49" t="e">
        <f>BE571*(1-'935'!X571/'11'!B$17)</f>
        <v>#VALUE!</v>
      </c>
      <c r="BH571" s="52" t="e">
        <f>AV571*Parameters!B$6</f>
        <v>#VALUE!</v>
      </c>
      <c r="BI571" s="37" t="e">
        <f>IF('935'!$K571=1000,'Charging rates'!$C$38*$BH571/(1+'DNO totals'!$C$99)*'935'!$L571,0)</f>
        <v>#VALUE!</v>
      </c>
      <c r="BJ571" s="37" t="e">
        <f>IF(MOD('935'!$K571,1000)=100,'Charging rates'!$D$38*$BH571/(1+'DNO totals'!$D$99)*'935'!$M571,0)</f>
        <v>#VALUE!</v>
      </c>
      <c r="BK571" s="37" t="e">
        <f>IF(MOD('935'!$K571,100)=10,'Charging rates'!$E$38*$BH571/(1+'DNO totals'!$E$99)*'935'!$N571,0)</f>
        <v>#VALUE!</v>
      </c>
      <c r="BL571" s="37" t="e">
        <f>IF(AND(MOD('935'!$K571,10)&gt;0,MOD('935'!$K571,1000)&gt;1),'Charging rates'!$F$38*$BH571/(1+'DNO totals'!$F$99)*'935'!$O571,0)</f>
        <v>#VALUE!</v>
      </c>
      <c r="BM571" s="37" t="e">
        <f>IF(MOD('935'!$K571,1000)=1,'Charging rates'!$G$38*$BH571/(1+'DNO totals'!$G$99)*'935'!$P571,0)</f>
        <v>#VALUE!</v>
      </c>
      <c r="BN571" s="52" t="e">
        <f t="shared" si="149"/>
        <v>#VALUE!</v>
      </c>
      <c r="BO571" s="37" t="e">
        <f>IF('935'!$K571&gt;1000,'Charging rates'!$C$38*$AW571*'935'!$L571,0)</f>
        <v>#VALUE!</v>
      </c>
      <c r="BP571" s="37" t="e">
        <f>IF(MOD('935'!$K571,1000)&gt;100,'Charging rates'!$D$38*$AW571*'935'!$M571,0)</f>
        <v>#VALUE!</v>
      </c>
      <c r="BQ571" s="37" t="e">
        <f>IF(MOD('935'!$K571,100)&gt;10,'Charging rates'!$E$38*$AW571*'935'!$N571,0)</f>
        <v>#VALUE!</v>
      </c>
      <c r="BR571" s="52" t="e">
        <f t="shared" si="150"/>
        <v>#VALUE!</v>
      </c>
      <c r="BS571" s="48" t="e">
        <f>'935'!C571&lt;&gt;"VOID"</f>
        <v>#VALUE!</v>
      </c>
      <c r="BT571" s="33" t="e">
        <f>IF(BS571,(100/'11'!B$17*BD571*((1-'935'!I571)*'Charging rates'!B$51+'Charging rates'!B$63)),0)</f>
        <v>#VALUE!</v>
      </c>
      <c r="BU571" s="33" t="e">
        <f>100/'11'!B$17*BG571*('Charging rates'!B$51+'Charging rates'!B$63)</f>
        <v>#VALUE!</v>
      </c>
      <c r="BV571" s="33" t="e">
        <f>100/'11'!B$17*BE571*('Charging rates'!B$51+'Charging rates'!B$63)</f>
        <v>#VALUE!</v>
      </c>
      <c r="BW571" s="53" t="e">
        <f t="shared" si="151"/>
        <v>#VALUE!</v>
      </c>
      <c r="BX571" s="32" t="e">
        <f>AT571-('935'!T571*(1-'935'!X571/'11'!B$17))</f>
        <v>#VALUE!</v>
      </c>
      <c r="BY571" s="32">
        <f>0-IF(ISNUMBER(I571),INDEX('913'!$I$6:$I$1205,I571),0)-IF(ISNUMBER(J571),INDEX('913'!$I$6:$I$1205,J571),0)-IF(ISNUMBER(K571),INDEX('913'!$I$6:$I$1205,K571),0)-IF(ISNUMBER(L571),INDEX('913'!$I$6:$I$1205,L571),0)-IF(ISNUMBER(M571),INDEX('913'!$I$6:$I$1205,M571),0)-IF(ISNUMBER(N571),INDEX('913'!$I$6:$I$1205,N571),0)-IF(ISNUMBER(O571),INDEX('913'!$I$6:$I$1205,O571),0)-IF(ISNUMBER(P571),INDEX('913'!$I$6:$I$1205,P571),0)</f>
        <v>0</v>
      </c>
      <c r="BZ571" s="37">
        <f>IF(BY571=0,1,MAX(1,SQRT(BY571^2+(IF(ISNUMBER(I571),INDEX('913'!$J$6:$J$1205,I571),0)+IF(ISNUMBER(J571),INDEX('913'!$J$6:$J$1205,J571),0)+IF(ISNUMBER(K571),INDEX('913'!$J$6:$J$1205,K571),0)+IF(ISNUMBER(L571),INDEX('913'!$J$6:$J$1205,L571),0)+IF(ISNUMBER(M571),INDEX('913'!$J$6:$J$1205,M571),0)+IF(ISNUMBER(N571),INDEX('913'!$J$6:$J$1205,N571),0)+IF(ISNUMBER(O571),INDEX('913'!$J$6:$J$1205,O571),0)+IF(ISNUMBER(P571),INDEX('913'!$J$6:$J$1205,P571),0))^2)/BY571))</f>
        <v>1</v>
      </c>
      <c r="CA571" s="33" t="e">
        <f>100*AO571/'11'!B$17</f>
        <v>#VALUE!</v>
      </c>
      <c r="CB571" s="37" t="e">
        <f>100*(AP571*BZ571)/'11'!C$17</f>
        <v>#VALUE!</v>
      </c>
      <c r="CC571" s="37" t="e">
        <f t="shared" si="152"/>
        <v>#VALUE!</v>
      </c>
      <c r="CD571" s="33" t="e">
        <f t="shared" si="153"/>
        <v>#VALUE!</v>
      </c>
      <c r="CE571" s="54" t="e">
        <f>'11'!C$17-'935'!Y571</f>
        <v>#VALUE!</v>
      </c>
      <c r="CF571" s="37" t="e">
        <f>MAX('DNO totals'!B$312+0,MIN('935'!L571+0,'DNO totals'!B$304+0))</f>
        <v>#VALUE!</v>
      </c>
      <c r="CG571" s="37" t="e">
        <f>MAX('DNO totals'!C$312+0,MIN('935'!M571+0,'DNO totals'!C$304+0))</f>
        <v>#VALUE!</v>
      </c>
      <c r="CH571" s="37" t="e">
        <f>MAX('DNO totals'!D$312+0,MIN('935'!N571+0,'DNO totals'!D$304+0))</f>
        <v>#VALUE!</v>
      </c>
      <c r="CI571" s="37" t="e">
        <f>MAX('DNO totals'!E$312+0,MIN('935'!O571+0,'DNO totals'!E$304+0))</f>
        <v>#VALUE!</v>
      </c>
      <c r="CJ571" s="52" t="e">
        <f>MAX('DNO totals'!F$312+0,MIN('935'!P571+0,'DNO totals'!F$304+0))</f>
        <v>#VALUE!</v>
      </c>
      <c r="CK571" s="37" t="e">
        <f>IF('935'!$K571=1000,'Charging rates'!$C$38*$BH571/(1+'DNO totals'!$C$99)*$CF571,0)</f>
        <v>#VALUE!</v>
      </c>
      <c r="CL571" s="37" t="e">
        <f>IF(MOD('935'!$K571,1000)=100,'Charging rates'!$D$38*$BH571/(1+'DNO totals'!$D$99)*$CG571,0)</f>
        <v>#VALUE!</v>
      </c>
      <c r="CM571" s="37" t="e">
        <f>IF(MOD('935'!$K571,100)=10,'Charging rates'!$E$38*$BH571/(1+'DNO totals'!$E$99)*$CH571,0)</f>
        <v>#VALUE!</v>
      </c>
      <c r="CN571" s="37" t="e">
        <f>IF(AND(MOD('935'!$K571,10)&gt;0,MOD('935'!$K571,1000)&gt;1),'Charging rates'!$F$38*$BH571/(1+'DNO totals'!$F$99)*$CI571,0)</f>
        <v>#VALUE!</v>
      </c>
      <c r="CO571" s="37" t="e">
        <f>IF(MOD('935'!$K571,1000)=1,'Charging rates'!$G$38*$BH571/(1+'DNO totals'!$G$99)*$CJ571,0)</f>
        <v>#VALUE!</v>
      </c>
      <c r="CP571" s="52" t="e">
        <f t="shared" si="154"/>
        <v>#VALUE!</v>
      </c>
      <c r="CQ571" s="37" t="e">
        <f>IF('935'!$K571&gt;1000,'Charging rates'!$C$38*$AW571*$CF571,0)</f>
        <v>#VALUE!</v>
      </c>
      <c r="CR571" s="37" t="e">
        <f>IF(MOD('935'!$K571,1000)&gt;100,'Charging rates'!$D$38*$AW571*$CG571,0)</f>
        <v>#VALUE!</v>
      </c>
      <c r="CS571" s="37" t="e">
        <f>IF(MOD('935'!$K571,100)&gt;10,'Charging rates'!$E$38*$AW571*$CH571,0)</f>
        <v>#VALUE!</v>
      </c>
      <c r="CT571" s="52" t="e">
        <f t="shared" si="155"/>
        <v>#VALUE!</v>
      </c>
      <c r="CU571" s="33" t="e">
        <f>100*(AP571*'935'!Q571*BZ571)/'11'!B$17</f>
        <v>#VALUE!</v>
      </c>
      <c r="CV571" s="33" t="e">
        <f>100/'11'!B$17*'Charging rates'!B$10*AW571</f>
        <v>#VALUE!</v>
      </c>
      <c r="CW571" s="33" t="e">
        <f>IF(AT571=0,0,(1-BX571/AT571)*(CA571+IF('935'!Q571=0,0,(CB571*'935'!Q571*('11'!C$17-'935'!Y571)/('11'!B$17-'935'!X571)))))</f>
        <v>#VALUE!</v>
      </c>
      <c r="CX571" s="33" t="e">
        <f t="shared" si="156"/>
        <v>#VALUE!</v>
      </c>
      <c r="CY571" s="49" t="e">
        <f t="shared" si="157"/>
        <v>#VALUE!</v>
      </c>
      <c r="CZ571" s="32" t="e">
        <f>AT571*(Parameters!B$21+AU571)*IF('DNO totals'!B$323&lt;0,1,'935'!S571)</f>
        <v>#VALUE!</v>
      </c>
      <c r="DA571" s="52" t="e">
        <f>IF('DNO totals'!B$323&lt;0,1,'935'!S571)*(Parameters!B$21+AU571)</f>
        <v>#VALUE!</v>
      </c>
      <c r="DB571" s="37" t="e">
        <f>CX571+'Charging rates'!B$106*DA571*100/'11'!B$17</f>
        <v>#VALUE!</v>
      </c>
      <c r="DC571" s="37" t="e">
        <f>DB571+'Charging rates'!B$116*(Parameters!B$21+AU571)*100/'11'!B$17*IF('DNO totals'!B$323&lt;0,1,'935'!S571)</f>
        <v>#VALUE!</v>
      </c>
      <c r="DD571" s="37" t="e">
        <f>'Charging rates'!B$97*(CP571+CT571)*100/'11'!B$17</f>
        <v>#VALUE!</v>
      </c>
      <c r="DE571" s="33" t="e">
        <f>MAX(0-(CB571*AU571*'11'!C$17/'11'!B$17),DC571+DD571)</f>
        <v>#VALUE!</v>
      </c>
      <c r="DF571" s="37" t="e">
        <f>IF(BS571,IF(AU571=0,CC571,MAX(0,MIN(CC571,CC571+(DE571/'935'!Q571*('11'!B$17-'935'!X571)/('11'!C$17-'935'!Y571))))),0)</f>
        <v>#VALUE!</v>
      </c>
      <c r="DG571" s="33" t="e">
        <f t="shared" si="158"/>
        <v>#VALUE!</v>
      </c>
      <c r="DH571" s="53" t="e">
        <f t="shared" si="159"/>
        <v>#VALUE!</v>
      </c>
    </row>
    <row r="572" spans="1:112">
      <c r="A572" s="28">
        <v>472</v>
      </c>
      <c r="B572" s="47" t="e">
        <f>'935'!B572</f>
        <v>#VALUE!</v>
      </c>
      <c r="C572" s="48" t="e">
        <f>OR('935'!E572&lt;&gt;"VOID",'935'!F572&lt;&gt;"VOID",'935'!G572&lt;&gt;"VOID")</f>
        <v>#VALUE!</v>
      </c>
      <c r="D572" s="32" t="e">
        <f>IF('935'!D572="VOID",0,'935'!D572*(1-'935'!X572/'11'!B$17))</f>
        <v>#VALUE!</v>
      </c>
      <c r="E572" s="32" t="e">
        <f>IF('935'!E572="VOID",0,'935'!E572*(1-'935'!X572/'11'!B$17))</f>
        <v>#VALUE!</v>
      </c>
      <c r="F572" s="32" t="e">
        <f>IF('935'!F572="VOID",0,'935'!F572*(1-'935'!X572/'11'!B$17))</f>
        <v>#VALUE!</v>
      </c>
      <c r="G572" s="32" t="e">
        <f>IF('935'!G572="VOID",0,'935'!G572*(1-'935'!X572/'11'!B$17))</f>
        <v>#VALUE!</v>
      </c>
      <c r="H572" s="49" t="e">
        <f t="shared" si="140"/>
        <v>#VALUE!</v>
      </c>
      <c r="I572" s="50" t="e">
        <f>MATCH('935'!J572,'913'!$B$6:$B$1205,0)</f>
        <v>#VALUE!</v>
      </c>
      <c r="J572" s="50" t="e">
        <f>MATCH(INDEX('913'!$D$6:$D$1205,I572),'913'!$B$6:$B$1205,0)</f>
        <v>#VALUE!</v>
      </c>
      <c r="K572" s="50" t="e">
        <f>MATCH(INDEX('913'!$D$6:$D$1205,J572),'913'!$B$6:$B$1205,0)</f>
        <v>#VALUE!</v>
      </c>
      <c r="L572" s="50" t="e">
        <f>MATCH(INDEX('913'!$D$6:$D$1205,K572),'913'!$B$6:$B$1205,0)</f>
        <v>#VALUE!</v>
      </c>
      <c r="M572" s="50" t="e">
        <f>MATCH(INDEX('913'!$D$6:$D$1205,L572),'913'!$B$6:$B$1205,0)</f>
        <v>#VALUE!</v>
      </c>
      <c r="N572" s="50" t="e">
        <f>MATCH(INDEX('913'!$D$6:$D$1205,M572),'913'!$B$6:$B$1205,0)</f>
        <v>#VALUE!</v>
      </c>
      <c r="O572" s="50" t="e">
        <f>MATCH(INDEX('913'!$D$6:$D$1205,N572),'913'!$B$6:$B$1205,0)</f>
        <v>#VALUE!</v>
      </c>
      <c r="P572" s="51" t="e">
        <f>MATCH(INDEX('913'!$D$6:$D$1205,O572),'913'!$B$6:$B$1205,0)</f>
        <v>#VALUE!</v>
      </c>
      <c r="Q572" s="37">
        <f>IF(ISNUMBER(I572),MAX(0,INDEX('913'!$E$6:$E$1205,I572)),0)</f>
        <v>0</v>
      </c>
      <c r="R572" s="37">
        <f>IF(ISNUMBER(J572),MAX(0,INDEX('913'!$E$6:$E$1205,J572)),0)</f>
        <v>0</v>
      </c>
      <c r="S572" s="37">
        <f>IF(ISNUMBER(K572),MAX(0,INDEX('913'!$E$6:$E$1205,K572)),0)</f>
        <v>0</v>
      </c>
      <c r="T572" s="37">
        <f>IF(ISNUMBER(L572),MAX(0,INDEX('913'!$E$6:$E$1205,L572)),0)</f>
        <v>0</v>
      </c>
      <c r="U572" s="37">
        <f>IF(ISNUMBER(M572),MAX(0,INDEX('913'!$E$6:$E$1205,M572)),0)</f>
        <v>0</v>
      </c>
      <c r="V572" s="37">
        <f>IF(ISNUMBER(N572),MAX(0,INDEX('913'!$E$6:$E$1205,N572)),0)</f>
        <v>0</v>
      </c>
      <c r="W572" s="37">
        <f>IF(ISNUMBER(O572),MAX(0,INDEX('913'!$E$6:$E$1205,O572)),0)</f>
        <v>0</v>
      </c>
      <c r="X572" s="52">
        <f>IF(ISNUMBER(P572),MAX(0,INDEX('913'!$E$6:$E$1205,P572)),0)</f>
        <v>0</v>
      </c>
      <c r="Y572" s="37">
        <f>IF(ISNUMBER(I572),MAX(0,INDEX('913'!$F$6:$F$1205,I572)),0)</f>
        <v>0</v>
      </c>
      <c r="Z572" s="37">
        <f>IF(ISNUMBER(J572),MAX(0,INDEX('913'!$F$6:$F$1205,J572)),0)</f>
        <v>0</v>
      </c>
      <c r="AA572" s="37">
        <f>IF(ISNUMBER(K572),MAX(0,INDEX('913'!$F$6:$F$1205,K572)),0)</f>
        <v>0</v>
      </c>
      <c r="AB572" s="37">
        <f>IF(ISNUMBER(L572),MAX(0,INDEX('913'!$F$6:$F$1205,L572)),0)</f>
        <v>0</v>
      </c>
      <c r="AC572" s="37">
        <f>IF(ISNUMBER(M572),MAX(0,INDEX('913'!$F$6:$F$1205,M572)),0)</f>
        <v>0</v>
      </c>
      <c r="AD572" s="37">
        <f>IF(ISNUMBER(N572),MAX(0,INDEX('913'!$F$6:$F$1205,N572)),0)</f>
        <v>0</v>
      </c>
      <c r="AE572" s="37">
        <f>IF(ISNUMBER(O572),MAX(0,INDEX('913'!$F$6:$F$1205,O572)),0)</f>
        <v>0</v>
      </c>
      <c r="AF572" s="37">
        <f>IF(ISNUMBER(P572),MAX(0,INDEX('913'!$F$6:$F$1205,P572)),0)</f>
        <v>0</v>
      </c>
      <c r="AG572" s="32">
        <f>IF(ISNUMBER(I572),SQRT(INDEX('913'!$I$6:$I$1205,I572)^2+INDEX('913'!$J$6:$J$1205,I572)^2),0)</f>
        <v>0</v>
      </c>
      <c r="AH572" s="32">
        <f>IF(ISNUMBER(J572),SQRT(INDEX('913'!$I$6:$I$1205,J572)^2+INDEX('913'!$J$6:$J$1205,J572)^2),0)</f>
        <v>0</v>
      </c>
      <c r="AI572" s="32">
        <f>IF(ISNUMBER(K572),SQRT(INDEX('913'!$I$6:$I$1205,K572)^2+INDEX('913'!$J$6:$J$1205,K572)^2),0)</f>
        <v>0</v>
      </c>
      <c r="AJ572" s="32">
        <f>IF(ISNUMBER(L572),SQRT(INDEX('913'!$I$6:$I$1205,L572)^2+INDEX('913'!$J$6:$J$1205,L572)^2),0)</f>
        <v>0</v>
      </c>
      <c r="AK572" s="32">
        <f>IF(ISNUMBER(M572),SQRT(INDEX('913'!$I$6:$I$1205,M572)^2+INDEX('913'!$J$6:$J$1205,M572)^2),0)</f>
        <v>0</v>
      </c>
      <c r="AL572" s="32">
        <f>IF(ISNUMBER(N572),SQRT(INDEX('913'!$I$6:$I$1205,N572)^2+INDEX('913'!$J$6:$J$1205,N572)^2),0)</f>
        <v>0</v>
      </c>
      <c r="AM572" s="32">
        <f>IF(ISNUMBER(O572),SQRT(INDEX('913'!$I$6:$I$1205,O572)^2+INDEX('913'!$J$6:$J$1205,O572)^2),0)</f>
        <v>0</v>
      </c>
      <c r="AN572" s="49">
        <f>IF(ISNUMBER(P572),SQRT(INDEX('913'!$I$6:$I$1205,P572)^2+INDEX('913'!$J$6:$J$1205,P572)^2),0)</f>
        <v>0</v>
      </c>
      <c r="AO572" s="37">
        <f t="shared" si="141"/>
        <v>0</v>
      </c>
      <c r="AP572" s="37">
        <f t="shared" si="142"/>
        <v>0</v>
      </c>
      <c r="AQ572" s="33" t="e">
        <f>-100*'935'!W572*(AO572+AP572)/'11'!C$17</f>
        <v>#VALUE!</v>
      </c>
      <c r="AR572" s="37" t="e">
        <f t="shared" si="143"/>
        <v>#VALUE!</v>
      </c>
      <c r="AS572" s="52" t="e">
        <f t="shared" si="144"/>
        <v>#VALUE!</v>
      </c>
      <c r="AT572" s="32" t="e">
        <f>IF('935'!C572="VOID",0,('935'!C572*(1-'935'!X572/'11'!B$17)))</f>
        <v>#VALUE!</v>
      </c>
      <c r="AU572" s="52" t="e">
        <f>'935'!Q572*(1-'935'!Y572/'11'!C$17)/(1-'935'!X572/'11'!B$17)</f>
        <v>#VALUE!</v>
      </c>
      <c r="AV572" s="37" t="e">
        <f>INDEX('DNO totals'!$B$57:$G$57,IF('935'!K572,IF(MOD('935'!K572,1000),IF(MOD('935'!K572,100),IF(MOD('935'!K572,10),IF(MOD('935'!K572,1000)=1,6,5),4),3),2),1))</f>
        <v>#VALUE!</v>
      </c>
      <c r="AW572" s="52" t="e">
        <f t="shared" si="145"/>
        <v>#VALUE!</v>
      </c>
      <c r="AX572" s="32" t="e">
        <f>IF('935'!V572="VOID",0,'935'!V572*(1-'935'!X572/'11'!B$17))</f>
        <v>#VALUE!</v>
      </c>
      <c r="AY572" s="33" t="e">
        <f>IF(H572,-100*'Charging rates'!B$10/'11'!B$17*AX572/H572,0)</f>
        <v>#VALUE!</v>
      </c>
      <c r="AZ572" s="33" t="e">
        <f>IF(C572,'DNO totals'!B$41,0)</f>
        <v>#VALUE!</v>
      </c>
      <c r="BA572" s="33" t="e">
        <f t="shared" si="146"/>
        <v>#VALUE!</v>
      </c>
      <c r="BB572" s="33" t="e">
        <f t="shared" si="147"/>
        <v>#VALUE!</v>
      </c>
      <c r="BC572" s="53" t="e">
        <f t="shared" si="148"/>
        <v>#VALUE!</v>
      </c>
      <c r="BD572" s="32" t="e">
        <f>IF(AT572,'935'!H572*AT572/(AT572+D572+H572),0)</f>
        <v>#VALUE!</v>
      </c>
      <c r="BE572" s="32" t="e">
        <f>IF(H572,'935'!H572*H572/(AT572+D572+H572),0)</f>
        <v>#VALUE!</v>
      </c>
      <c r="BF572" s="32" t="e">
        <f>BD572*(1-'935'!X572/'11'!B$17)</f>
        <v>#VALUE!</v>
      </c>
      <c r="BG572" s="49" t="e">
        <f>BE572*(1-'935'!X572/'11'!B$17)</f>
        <v>#VALUE!</v>
      </c>
      <c r="BH572" s="52" t="e">
        <f>AV572*Parameters!B$6</f>
        <v>#VALUE!</v>
      </c>
      <c r="BI572" s="37" t="e">
        <f>IF('935'!$K572=1000,'Charging rates'!$C$38*$BH572/(1+'DNO totals'!$C$99)*'935'!$L572,0)</f>
        <v>#VALUE!</v>
      </c>
      <c r="BJ572" s="37" t="e">
        <f>IF(MOD('935'!$K572,1000)=100,'Charging rates'!$D$38*$BH572/(1+'DNO totals'!$D$99)*'935'!$M572,0)</f>
        <v>#VALUE!</v>
      </c>
      <c r="BK572" s="37" t="e">
        <f>IF(MOD('935'!$K572,100)=10,'Charging rates'!$E$38*$BH572/(1+'DNO totals'!$E$99)*'935'!$N572,0)</f>
        <v>#VALUE!</v>
      </c>
      <c r="BL572" s="37" t="e">
        <f>IF(AND(MOD('935'!$K572,10)&gt;0,MOD('935'!$K572,1000)&gt;1),'Charging rates'!$F$38*$BH572/(1+'DNO totals'!$F$99)*'935'!$O572,0)</f>
        <v>#VALUE!</v>
      </c>
      <c r="BM572" s="37" t="e">
        <f>IF(MOD('935'!$K572,1000)=1,'Charging rates'!$G$38*$BH572/(1+'DNO totals'!$G$99)*'935'!$P572,0)</f>
        <v>#VALUE!</v>
      </c>
      <c r="BN572" s="52" t="e">
        <f t="shared" si="149"/>
        <v>#VALUE!</v>
      </c>
      <c r="BO572" s="37" t="e">
        <f>IF('935'!$K572&gt;1000,'Charging rates'!$C$38*$AW572*'935'!$L572,0)</f>
        <v>#VALUE!</v>
      </c>
      <c r="BP572" s="37" t="e">
        <f>IF(MOD('935'!$K572,1000)&gt;100,'Charging rates'!$D$38*$AW572*'935'!$M572,0)</f>
        <v>#VALUE!</v>
      </c>
      <c r="BQ572" s="37" t="e">
        <f>IF(MOD('935'!$K572,100)&gt;10,'Charging rates'!$E$38*$AW572*'935'!$N572,0)</f>
        <v>#VALUE!</v>
      </c>
      <c r="BR572" s="52" t="e">
        <f t="shared" si="150"/>
        <v>#VALUE!</v>
      </c>
      <c r="BS572" s="48" t="e">
        <f>'935'!C572&lt;&gt;"VOID"</f>
        <v>#VALUE!</v>
      </c>
      <c r="BT572" s="33" t="e">
        <f>IF(BS572,(100/'11'!B$17*BD572*((1-'935'!I572)*'Charging rates'!B$51+'Charging rates'!B$63)),0)</f>
        <v>#VALUE!</v>
      </c>
      <c r="BU572" s="33" t="e">
        <f>100/'11'!B$17*BG572*('Charging rates'!B$51+'Charging rates'!B$63)</f>
        <v>#VALUE!</v>
      </c>
      <c r="BV572" s="33" t="e">
        <f>100/'11'!B$17*BE572*('Charging rates'!B$51+'Charging rates'!B$63)</f>
        <v>#VALUE!</v>
      </c>
      <c r="BW572" s="53" t="e">
        <f t="shared" si="151"/>
        <v>#VALUE!</v>
      </c>
      <c r="BX572" s="32" t="e">
        <f>AT572-('935'!T572*(1-'935'!X572/'11'!B$17))</f>
        <v>#VALUE!</v>
      </c>
      <c r="BY572" s="32">
        <f>0-IF(ISNUMBER(I572),INDEX('913'!$I$6:$I$1205,I572),0)-IF(ISNUMBER(J572),INDEX('913'!$I$6:$I$1205,J572),0)-IF(ISNUMBER(K572),INDEX('913'!$I$6:$I$1205,K572),0)-IF(ISNUMBER(L572),INDEX('913'!$I$6:$I$1205,L572),0)-IF(ISNUMBER(M572),INDEX('913'!$I$6:$I$1205,M572),0)-IF(ISNUMBER(N572),INDEX('913'!$I$6:$I$1205,N572),0)-IF(ISNUMBER(O572),INDEX('913'!$I$6:$I$1205,O572),0)-IF(ISNUMBER(P572),INDEX('913'!$I$6:$I$1205,P572),0)</f>
        <v>0</v>
      </c>
      <c r="BZ572" s="37">
        <f>IF(BY572=0,1,MAX(1,SQRT(BY572^2+(IF(ISNUMBER(I572),INDEX('913'!$J$6:$J$1205,I572),0)+IF(ISNUMBER(J572),INDEX('913'!$J$6:$J$1205,J572),0)+IF(ISNUMBER(K572),INDEX('913'!$J$6:$J$1205,K572),0)+IF(ISNUMBER(L572),INDEX('913'!$J$6:$J$1205,L572),0)+IF(ISNUMBER(M572),INDEX('913'!$J$6:$J$1205,M572),0)+IF(ISNUMBER(N572),INDEX('913'!$J$6:$J$1205,N572),0)+IF(ISNUMBER(O572),INDEX('913'!$J$6:$J$1205,O572),0)+IF(ISNUMBER(P572),INDEX('913'!$J$6:$J$1205,P572),0))^2)/BY572))</f>
        <v>1</v>
      </c>
      <c r="CA572" s="33" t="e">
        <f>100*AO572/'11'!B$17</f>
        <v>#VALUE!</v>
      </c>
      <c r="CB572" s="37" t="e">
        <f>100*(AP572*BZ572)/'11'!C$17</f>
        <v>#VALUE!</v>
      </c>
      <c r="CC572" s="37" t="e">
        <f t="shared" si="152"/>
        <v>#VALUE!</v>
      </c>
      <c r="CD572" s="33" t="e">
        <f t="shared" si="153"/>
        <v>#VALUE!</v>
      </c>
      <c r="CE572" s="54" t="e">
        <f>'11'!C$17-'935'!Y572</f>
        <v>#VALUE!</v>
      </c>
      <c r="CF572" s="37" t="e">
        <f>MAX('DNO totals'!B$312+0,MIN('935'!L572+0,'DNO totals'!B$304+0))</f>
        <v>#VALUE!</v>
      </c>
      <c r="CG572" s="37" t="e">
        <f>MAX('DNO totals'!C$312+0,MIN('935'!M572+0,'DNO totals'!C$304+0))</f>
        <v>#VALUE!</v>
      </c>
      <c r="CH572" s="37" t="e">
        <f>MAX('DNO totals'!D$312+0,MIN('935'!N572+0,'DNO totals'!D$304+0))</f>
        <v>#VALUE!</v>
      </c>
      <c r="CI572" s="37" t="e">
        <f>MAX('DNO totals'!E$312+0,MIN('935'!O572+0,'DNO totals'!E$304+0))</f>
        <v>#VALUE!</v>
      </c>
      <c r="CJ572" s="52" t="e">
        <f>MAX('DNO totals'!F$312+0,MIN('935'!P572+0,'DNO totals'!F$304+0))</f>
        <v>#VALUE!</v>
      </c>
      <c r="CK572" s="37" t="e">
        <f>IF('935'!$K572=1000,'Charging rates'!$C$38*$BH572/(1+'DNO totals'!$C$99)*$CF572,0)</f>
        <v>#VALUE!</v>
      </c>
      <c r="CL572" s="37" t="e">
        <f>IF(MOD('935'!$K572,1000)=100,'Charging rates'!$D$38*$BH572/(1+'DNO totals'!$D$99)*$CG572,0)</f>
        <v>#VALUE!</v>
      </c>
      <c r="CM572" s="37" t="e">
        <f>IF(MOD('935'!$K572,100)=10,'Charging rates'!$E$38*$BH572/(1+'DNO totals'!$E$99)*$CH572,0)</f>
        <v>#VALUE!</v>
      </c>
      <c r="CN572" s="37" t="e">
        <f>IF(AND(MOD('935'!$K572,10)&gt;0,MOD('935'!$K572,1000)&gt;1),'Charging rates'!$F$38*$BH572/(1+'DNO totals'!$F$99)*$CI572,0)</f>
        <v>#VALUE!</v>
      </c>
      <c r="CO572" s="37" t="e">
        <f>IF(MOD('935'!$K572,1000)=1,'Charging rates'!$G$38*$BH572/(1+'DNO totals'!$G$99)*$CJ572,0)</f>
        <v>#VALUE!</v>
      </c>
      <c r="CP572" s="52" t="e">
        <f t="shared" si="154"/>
        <v>#VALUE!</v>
      </c>
      <c r="CQ572" s="37" t="e">
        <f>IF('935'!$K572&gt;1000,'Charging rates'!$C$38*$AW572*$CF572,0)</f>
        <v>#VALUE!</v>
      </c>
      <c r="CR572" s="37" t="e">
        <f>IF(MOD('935'!$K572,1000)&gt;100,'Charging rates'!$D$38*$AW572*$CG572,0)</f>
        <v>#VALUE!</v>
      </c>
      <c r="CS572" s="37" t="e">
        <f>IF(MOD('935'!$K572,100)&gt;10,'Charging rates'!$E$38*$AW572*$CH572,0)</f>
        <v>#VALUE!</v>
      </c>
      <c r="CT572" s="52" t="e">
        <f t="shared" si="155"/>
        <v>#VALUE!</v>
      </c>
      <c r="CU572" s="33" t="e">
        <f>100*(AP572*'935'!Q572*BZ572)/'11'!B$17</f>
        <v>#VALUE!</v>
      </c>
      <c r="CV572" s="33" t="e">
        <f>100/'11'!B$17*'Charging rates'!B$10*AW572</f>
        <v>#VALUE!</v>
      </c>
      <c r="CW572" s="33" t="e">
        <f>IF(AT572=0,0,(1-BX572/AT572)*(CA572+IF('935'!Q572=0,0,(CB572*'935'!Q572*('11'!C$17-'935'!Y572)/('11'!B$17-'935'!X572)))))</f>
        <v>#VALUE!</v>
      </c>
      <c r="CX572" s="33" t="e">
        <f t="shared" si="156"/>
        <v>#VALUE!</v>
      </c>
      <c r="CY572" s="49" t="e">
        <f t="shared" si="157"/>
        <v>#VALUE!</v>
      </c>
      <c r="CZ572" s="32" t="e">
        <f>AT572*(Parameters!B$21+AU572)*IF('DNO totals'!B$323&lt;0,1,'935'!S572)</f>
        <v>#VALUE!</v>
      </c>
      <c r="DA572" s="52" t="e">
        <f>IF('DNO totals'!B$323&lt;0,1,'935'!S572)*(Parameters!B$21+AU572)</f>
        <v>#VALUE!</v>
      </c>
      <c r="DB572" s="37" t="e">
        <f>CX572+'Charging rates'!B$106*DA572*100/'11'!B$17</f>
        <v>#VALUE!</v>
      </c>
      <c r="DC572" s="37" t="e">
        <f>DB572+'Charging rates'!B$116*(Parameters!B$21+AU572)*100/'11'!B$17*IF('DNO totals'!B$323&lt;0,1,'935'!S572)</f>
        <v>#VALUE!</v>
      </c>
      <c r="DD572" s="37" t="e">
        <f>'Charging rates'!B$97*(CP572+CT572)*100/'11'!B$17</f>
        <v>#VALUE!</v>
      </c>
      <c r="DE572" s="33" t="e">
        <f>MAX(0-(CB572*AU572*'11'!C$17/'11'!B$17),DC572+DD572)</f>
        <v>#VALUE!</v>
      </c>
      <c r="DF572" s="37" t="e">
        <f>IF(BS572,IF(AU572=0,CC572,MAX(0,MIN(CC572,CC572+(DE572/'935'!Q572*('11'!B$17-'935'!X572)/('11'!C$17-'935'!Y572))))),0)</f>
        <v>#VALUE!</v>
      </c>
      <c r="DG572" s="33" t="e">
        <f t="shared" si="158"/>
        <v>#VALUE!</v>
      </c>
      <c r="DH572" s="53" t="e">
        <f t="shared" si="159"/>
        <v>#VALUE!</v>
      </c>
    </row>
    <row r="573" spans="1:112">
      <c r="A573" s="28">
        <v>473</v>
      </c>
      <c r="B573" s="47" t="e">
        <f>'935'!B573</f>
        <v>#VALUE!</v>
      </c>
      <c r="C573" s="48" t="e">
        <f>OR('935'!E573&lt;&gt;"VOID",'935'!F573&lt;&gt;"VOID",'935'!G573&lt;&gt;"VOID")</f>
        <v>#VALUE!</v>
      </c>
      <c r="D573" s="32" t="e">
        <f>IF('935'!D573="VOID",0,'935'!D573*(1-'935'!X573/'11'!B$17))</f>
        <v>#VALUE!</v>
      </c>
      <c r="E573" s="32" t="e">
        <f>IF('935'!E573="VOID",0,'935'!E573*(1-'935'!X573/'11'!B$17))</f>
        <v>#VALUE!</v>
      </c>
      <c r="F573" s="32" t="e">
        <f>IF('935'!F573="VOID",0,'935'!F573*(1-'935'!X573/'11'!B$17))</f>
        <v>#VALUE!</v>
      </c>
      <c r="G573" s="32" t="e">
        <f>IF('935'!G573="VOID",0,'935'!G573*(1-'935'!X573/'11'!B$17))</f>
        <v>#VALUE!</v>
      </c>
      <c r="H573" s="49" t="e">
        <f t="shared" si="140"/>
        <v>#VALUE!</v>
      </c>
      <c r="I573" s="50" t="e">
        <f>MATCH('935'!J573,'913'!$B$6:$B$1205,0)</f>
        <v>#VALUE!</v>
      </c>
      <c r="J573" s="50" t="e">
        <f>MATCH(INDEX('913'!$D$6:$D$1205,I573),'913'!$B$6:$B$1205,0)</f>
        <v>#VALUE!</v>
      </c>
      <c r="K573" s="50" t="e">
        <f>MATCH(INDEX('913'!$D$6:$D$1205,J573),'913'!$B$6:$B$1205,0)</f>
        <v>#VALUE!</v>
      </c>
      <c r="L573" s="50" t="e">
        <f>MATCH(INDEX('913'!$D$6:$D$1205,K573),'913'!$B$6:$B$1205,0)</f>
        <v>#VALUE!</v>
      </c>
      <c r="M573" s="50" t="e">
        <f>MATCH(INDEX('913'!$D$6:$D$1205,L573),'913'!$B$6:$B$1205,0)</f>
        <v>#VALUE!</v>
      </c>
      <c r="N573" s="50" t="e">
        <f>MATCH(INDEX('913'!$D$6:$D$1205,M573),'913'!$B$6:$B$1205,0)</f>
        <v>#VALUE!</v>
      </c>
      <c r="O573" s="50" t="e">
        <f>MATCH(INDEX('913'!$D$6:$D$1205,N573),'913'!$B$6:$B$1205,0)</f>
        <v>#VALUE!</v>
      </c>
      <c r="P573" s="51" t="e">
        <f>MATCH(INDEX('913'!$D$6:$D$1205,O573),'913'!$B$6:$B$1205,0)</f>
        <v>#VALUE!</v>
      </c>
      <c r="Q573" s="37">
        <f>IF(ISNUMBER(I573),MAX(0,INDEX('913'!$E$6:$E$1205,I573)),0)</f>
        <v>0</v>
      </c>
      <c r="R573" s="37">
        <f>IF(ISNUMBER(J573),MAX(0,INDEX('913'!$E$6:$E$1205,J573)),0)</f>
        <v>0</v>
      </c>
      <c r="S573" s="37">
        <f>IF(ISNUMBER(K573),MAX(0,INDEX('913'!$E$6:$E$1205,K573)),0)</f>
        <v>0</v>
      </c>
      <c r="T573" s="37">
        <f>IF(ISNUMBER(L573),MAX(0,INDEX('913'!$E$6:$E$1205,L573)),0)</f>
        <v>0</v>
      </c>
      <c r="U573" s="37">
        <f>IF(ISNUMBER(M573),MAX(0,INDEX('913'!$E$6:$E$1205,M573)),0)</f>
        <v>0</v>
      </c>
      <c r="V573" s="37">
        <f>IF(ISNUMBER(N573),MAX(0,INDEX('913'!$E$6:$E$1205,N573)),0)</f>
        <v>0</v>
      </c>
      <c r="W573" s="37">
        <f>IF(ISNUMBER(O573),MAX(0,INDEX('913'!$E$6:$E$1205,O573)),0)</f>
        <v>0</v>
      </c>
      <c r="X573" s="52">
        <f>IF(ISNUMBER(P573),MAX(0,INDEX('913'!$E$6:$E$1205,P573)),0)</f>
        <v>0</v>
      </c>
      <c r="Y573" s="37">
        <f>IF(ISNUMBER(I573),MAX(0,INDEX('913'!$F$6:$F$1205,I573)),0)</f>
        <v>0</v>
      </c>
      <c r="Z573" s="37">
        <f>IF(ISNUMBER(J573),MAX(0,INDEX('913'!$F$6:$F$1205,J573)),0)</f>
        <v>0</v>
      </c>
      <c r="AA573" s="37">
        <f>IF(ISNUMBER(K573),MAX(0,INDEX('913'!$F$6:$F$1205,K573)),0)</f>
        <v>0</v>
      </c>
      <c r="AB573" s="37">
        <f>IF(ISNUMBER(L573),MAX(0,INDEX('913'!$F$6:$F$1205,L573)),0)</f>
        <v>0</v>
      </c>
      <c r="AC573" s="37">
        <f>IF(ISNUMBER(M573),MAX(0,INDEX('913'!$F$6:$F$1205,M573)),0)</f>
        <v>0</v>
      </c>
      <c r="AD573" s="37">
        <f>IF(ISNUMBER(N573),MAX(0,INDEX('913'!$F$6:$F$1205,N573)),0)</f>
        <v>0</v>
      </c>
      <c r="AE573" s="37">
        <f>IF(ISNUMBER(O573),MAX(0,INDEX('913'!$F$6:$F$1205,O573)),0)</f>
        <v>0</v>
      </c>
      <c r="AF573" s="37">
        <f>IF(ISNUMBER(P573),MAX(0,INDEX('913'!$F$6:$F$1205,P573)),0)</f>
        <v>0</v>
      </c>
      <c r="AG573" s="32">
        <f>IF(ISNUMBER(I573),SQRT(INDEX('913'!$I$6:$I$1205,I573)^2+INDEX('913'!$J$6:$J$1205,I573)^2),0)</f>
        <v>0</v>
      </c>
      <c r="AH573" s="32">
        <f>IF(ISNUMBER(J573),SQRT(INDEX('913'!$I$6:$I$1205,J573)^2+INDEX('913'!$J$6:$J$1205,J573)^2),0)</f>
        <v>0</v>
      </c>
      <c r="AI573" s="32">
        <f>IF(ISNUMBER(K573),SQRT(INDEX('913'!$I$6:$I$1205,K573)^2+INDEX('913'!$J$6:$J$1205,K573)^2),0)</f>
        <v>0</v>
      </c>
      <c r="AJ573" s="32">
        <f>IF(ISNUMBER(L573),SQRT(INDEX('913'!$I$6:$I$1205,L573)^2+INDEX('913'!$J$6:$J$1205,L573)^2),0)</f>
        <v>0</v>
      </c>
      <c r="AK573" s="32">
        <f>IF(ISNUMBER(M573),SQRT(INDEX('913'!$I$6:$I$1205,M573)^2+INDEX('913'!$J$6:$J$1205,M573)^2),0)</f>
        <v>0</v>
      </c>
      <c r="AL573" s="32">
        <f>IF(ISNUMBER(N573),SQRT(INDEX('913'!$I$6:$I$1205,N573)^2+INDEX('913'!$J$6:$J$1205,N573)^2),0)</f>
        <v>0</v>
      </c>
      <c r="AM573" s="32">
        <f>IF(ISNUMBER(O573),SQRT(INDEX('913'!$I$6:$I$1205,O573)^2+INDEX('913'!$J$6:$J$1205,O573)^2),0)</f>
        <v>0</v>
      </c>
      <c r="AN573" s="49">
        <f>IF(ISNUMBER(P573),SQRT(INDEX('913'!$I$6:$I$1205,P573)^2+INDEX('913'!$J$6:$J$1205,P573)^2),0)</f>
        <v>0</v>
      </c>
      <c r="AO573" s="37">
        <f t="shared" si="141"/>
        <v>0</v>
      </c>
      <c r="AP573" s="37">
        <f t="shared" si="142"/>
        <v>0</v>
      </c>
      <c r="AQ573" s="33" t="e">
        <f>-100*'935'!W573*(AO573+AP573)/'11'!C$17</f>
        <v>#VALUE!</v>
      </c>
      <c r="AR573" s="37" t="e">
        <f t="shared" si="143"/>
        <v>#VALUE!</v>
      </c>
      <c r="AS573" s="52" t="e">
        <f t="shared" si="144"/>
        <v>#VALUE!</v>
      </c>
      <c r="AT573" s="32" t="e">
        <f>IF('935'!C573="VOID",0,('935'!C573*(1-'935'!X573/'11'!B$17)))</f>
        <v>#VALUE!</v>
      </c>
      <c r="AU573" s="52" t="e">
        <f>'935'!Q573*(1-'935'!Y573/'11'!C$17)/(1-'935'!X573/'11'!B$17)</f>
        <v>#VALUE!</v>
      </c>
      <c r="AV573" s="37" t="e">
        <f>INDEX('DNO totals'!$B$57:$G$57,IF('935'!K573,IF(MOD('935'!K573,1000),IF(MOD('935'!K573,100),IF(MOD('935'!K573,10),IF(MOD('935'!K573,1000)=1,6,5),4),3),2),1))</f>
        <v>#VALUE!</v>
      </c>
      <c r="AW573" s="52" t="e">
        <f t="shared" si="145"/>
        <v>#VALUE!</v>
      </c>
      <c r="AX573" s="32" t="e">
        <f>IF('935'!V573="VOID",0,'935'!V573*(1-'935'!X573/'11'!B$17))</f>
        <v>#VALUE!</v>
      </c>
      <c r="AY573" s="33" t="e">
        <f>IF(H573,-100*'Charging rates'!B$10/'11'!B$17*AX573/H573,0)</f>
        <v>#VALUE!</v>
      </c>
      <c r="AZ573" s="33" t="e">
        <f>IF(C573,'DNO totals'!B$41,0)</f>
        <v>#VALUE!</v>
      </c>
      <c r="BA573" s="33" t="e">
        <f t="shared" si="146"/>
        <v>#VALUE!</v>
      </c>
      <c r="BB573" s="33" t="e">
        <f t="shared" si="147"/>
        <v>#VALUE!</v>
      </c>
      <c r="BC573" s="53" t="e">
        <f t="shared" si="148"/>
        <v>#VALUE!</v>
      </c>
      <c r="BD573" s="32" t="e">
        <f>IF(AT573,'935'!H573*AT573/(AT573+D573+H573),0)</f>
        <v>#VALUE!</v>
      </c>
      <c r="BE573" s="32" t="e">
        <f>IF(H573,'935'!H573*H573/(AT573+D573+H573),0)</f>
        <v>#VALUE!</v>
      </c>
      <c r="BF573" s="32" t="e">
        <f>BD573*(1-'935'!X573/'11'!B$17)</f>
        <v>#VALUE!</v>
      </c>
      <c r="BG573" s="49" t="e">
        <f>BE573*(1-'935'!X573/'11'!B$17)</f>
        <v>#VALUE!</v>
      </c>
      <c r="BH573" s="52" t="e">
        <f>AV573*Parameters!B$6</f>
        <v>#VALUE!</v>
      </c>
      <c r="BI573" s="37" t="e">
        <f>IF('935'!$K573=1000,'Charging rates'!$C$38*$BH573/(1+'DNO totals'!$C$99)*'935'!$L573,0)</f>
        <v>#VALUE!</v>
      </c>
      <c r="BJ573" s="37" t="e">
        <f>IF(MOD('935'!$K573,1000)=100,'Charging rates'!$D$38*$BH573/(1+'DNO totals'!$D$99)*'935'!$M573,0)</f>
        <v>#VALUE!</v>
      </c>
      <c r="BK573" s="37" t="e">
        <f>IF(MOD('935'!$K573,100)=10,'Charging rates'!$E$38*$BH573/(1+'DNO totals'!$E$99)*'935'!$N573,0)</f>
        <v>#VALUE!</v>
      </c>
      <c r="BL573" s="37" t="e">
        <f>IF(AND(MOD('935'!$K573,10)&gt;0,MOD('935'!$K573,1000)&gt;1),'Charging rates'!$F$38*$BH573/(1+'DNO totals'!$F$99)*'935'!$O573,0)</f>
        <v>#VALUE!</v>
      </c>
      <c r="BM573" s="37" t="e">
        <f>IF(MOD('935'!$K573,1000)=1,'Charging rates'!$G$38*$BH573/(1+'DNO totals'!$G$99)*'935'!$P573,0)</f>
        <v>#VALUE!</v>
      </c>
      <c r="BN573" s="52" t="e">
        <f t="shared" si="149"/>
        <v>#VALUE!</v>
      </c>
      <c r="BO573" s="37" t="e">
        <f>IF('935'!$K573&gt;1000,'Charging rates'!$C$38*$AW573*'935'!$L573,0)</f>
        <v>#VALUE!</v>
      </c>
      <c r="BP573" s="37" t="e">
        <f>IF(MOD('935'!$K573,1000)&gt;100,'Charging rates'!$D$38*$AW573*'935'!$M573,0)</f>
        <v>#VALUE!</v>
      </c>
      <c r="BQ573" s="37" t="e">
        <f>IF(MOD('935'!$K573,100)&gt;10,'Charging rates'!$E$38*$AW573*'935'!$N573,0)</f>
        <v>#VALUE!</v>
      </c>
      <c r="BR573" s="52" t="e">
        <f t="shared" si="150"/>
        <v>#VALUE!</v>
      </c>
      <c r="BS573" s="48" t="e">
        <f>'935'!C573&lt;&gt;"VOID"</f>
        <v>#VALUE!</v>
      </c>
      <c r="BT573" s="33" t="e">
        <f>IF(BS573,(100/'11'!B$17*BD573*((1-'935'!I573)*'Charging rates'!B$51+'Charging rates'!B$63)),0)</f>
        <v>#VALUE!</v>
      </c>
      <c r="BU573" s="33" t="e">
        <f>100/'11'!B$17*BG573*('Charging rates'!B$51+'Charging rates'!B$63)</f>
        <v>#VALUE!</v>
      </c>
      <c r="BV573" s="33" t="e">
        <f>100/'11'!B$17*BE573*('Charging rates'!B$51+'Charging rates'!B$63)</f>
        <v>#VALUE!</v>
      </c>
      <c r="BW573" s="53" t="e">
        <f t="shared" si="151"/>
        <v>#VALUE!</v>
      </c>
      <c r="BX573" s="32" t="e">
        <f>AT573-('935'!T573*(1-'935'!X573/'11'!B$17))</f>
        <v>#VALUE!</v>
      </c>
      <c r="BY573" s="32">
        <f>0-IF(ISNUMBER(I573),INDEX('913'!$I$6:$I$1205,I573),0)-IF(ISNUMBER(J573),INDEX('913'!$I$6:$I$1205,J573),0)-IF(ISNUMBER(K573),INDEX('913'!$I$6:$I$1205,K573),0)-IF(ISNUMBER(L573),INDEX('913'!$I$6:$I$1205,L573),0)-IF(ISNUMBER(M573),INDEX('913'!$I$6:$I$1205,M573),0)-IF(ISNUMBER(N573),INDEX('913'!$I$6:$I$1205,N573),0)-IF(ISNUMBER(O573),INDEX('913'!$I$6:$I$1205,O573),0)-IF(ISNUMBER(P573),INDEX('913'!$I$6:$I$1205,P573),0)</f>
        <v>0</v>
      </c>
      <c r="BZ573" s="37">
        <f>IF(BY573=0,1,MAX(1,SQRT(BY573^2+(IF(ISNUMBER(I573),INDEX('913'!$J$6:$J$1205,I573),0)+IF(ISNUMBER(J573),INDEX('913'!$J$6:$J$1205,J573),0)+IF(ISNUMBER(K573),INDEX('913'!$J$6:$J$1205,K573),0)+IF(ISNUMBER(L573),INDEX('913'!$J$6:$J$1205,L573),0)+IF(ISNUMBER(M573),INDEX('913'!$J$6:$J$1205,M573),0)+IF(ISNUMBER(N573),INDEX('913'!$J$6:$J$1205,N573),0)+IF(ISNUMBER(O573),INDEX('913'!$J$6:$J$1205,O573),0)+IF(ISNUMBER(P573),INDEX('913'!$J$6:$J$1205,P573),0))^2)/BY573))</f>
        <v>1</v>
      </c>
      <c r="CA573" s="33" t="e">
        <f>100*AO573/'11'!B$17</f>
        <v>#VALUE!</v>
      </c>
      <c r="CB573" s="37" t="e">
        <f>100*(AP573*BZ573)/'11'!C$17</f>
        <v>#VALUE!</v>
      </c>
      <c r="CC573" s="37" t="e">
        <f t="shared" si="152"/>
        <v>#VALUE!</v>
      </c>
      <c r="CD573" s="33" t="e">
        <f t="shared" si="153"/>
        <v>#VALUE!</v>
      </c>
      <c r="CE573" s="54" t="e">
        <f>'11'!C$17-'935'!Y573</f>
        <v>#VALUE!</v>
      </c>
      <c r="CF573" s="37" t="e">
        <f>MAX('DNO totals'!B$312+0,MIN('935'!L573+0,'DNO totals'!B$304+0))</f>
        <v>#VALUE!</v>
      </c>
      <c r="CG573" s="37" t="e">
        <f>MAX('DNO totals'!C$312+0,MIN('935'!M573+0,'DNO totals'!C$304+0))</f>
        <v>#VALUE!</v>
      </c>
      <c r="CH573" s="37" t="e">
        <f>MAX('DNO totals'!D$312+0,MIN('935'!N573+0,'DNO totals'!D$304+0))</f>
        <v>#VALUE!</v>
      </c>
      <c r="CI573" s="37" t="e">
        <f>MAX('DNO totals'!E$312+0,MIN('935'!O573+0,'DNO totals'!E$304+0))</f>
        <v>#VALUE!</v>
      </c>
      <c r="CJ573" s="52" t="e">
        <f>MAX('DNO totals'!F$312+0,MIN('935'!P573+0,'DNO totals'!F$304+0))</f>
        <v>#VALUE!</v>
      </c>
      <c r="CK573" s="37" t="e">
        <f>IF('935'!$K573=1000,'Charging rates'!$C$38*$BH573/(1+'DNO totals'!$C$99)*$CF573,0)</f>
        <v>#VALUE!</v>
      </c>
      <c r="CL573" s="37" t="e">
        <f>IF(MOD('935'!$K573,1000)=100,'Charging rates'!$D$38*$BH573/(1+'DNO totals'!$D$99)*$CG573,0)</f>
        <v>#VALUE!</v>
      </c>
      <c r="CM573" s="37" t="e">
        <f>IF(MOD('935'!$K573,100)=10,'Charging rates'!$E$38*$BH573/(1+'DNO totals'!$E$99)*$CH573,0)</f>
        <v>#VALUE!</v>
      </c>
      <c r="CN573" s="37" t="e">
        <f>IF(AND(MOD('935'!$K573,10)&gt;0,MOD('935'!$K573,1000)&gt;1),'Charging rates'!$F$38*$BH573/(1+'DNO totals'!$F$99)*$CI573,0)</f>
        <v>#VALUE!</v>
      </c>
      <c r="CO573" s="37" t="e">
        <f>IF(MOD('935'!$K573,1000)=1,'Charging rates'!$G$38*$BH573/(1+'DNO totals'!$G$99)*$CJ573,0)</f>
        <v>#VALUE!</v>
      </c>
      <c r="CP573" s="52" t="e">
        <f t="shared" si="154"/>
        <v>#VALUE!</v>
      </c>
      <c r="CQ573" s="37" t="e">
        <f>IF('935'!$K573&gt;1000,'Charging rates'!$C$38*$AW573*$CF573,0)</f>
        <v>#VALUE!</v>
      </c>
      <c r="CR573" s="37" t="e">
        <f>IF(MOD('935'!$K573,1000)&gt;100,'Charging rates'!$D$38*$AW573*$CG573,0)</f>
        <v>#VALUE!</v>
      </c>
      <c r="CS573" s="37" t="e">
        <f>IF(MOD('935'!$K573,100)&gt;10,'Charging rates'!$E$38*$AW573*$CH573,0)</f>
        <v>#VALUE!</v>
      </c>
      <c r="CT573" s="52" t="e">
        <f t="shared" si="155"/>
        <v>#VALUE!</v>
      </c>
      <c r="CU573" s="33" t="e">
        <f>100*(AP573*'935'!Q573*BZ573)/'11'!B$17</f>
        <v>#VALUE!</v>
      </c>
      <c r="CV573" s="33" t="e">
        <f>100/'11'!B$17*'Charging rates'!B$10*AW573</f>
        <v>#VALUE!</v>
      </c>
      <c r="CW573" s="33" t="e">
        <f>IF(AT573=0,0,(1-BX573/AT573)*(CA573+IF('935'!Q573=0,0,(CB573*'935'!Q573*('11'!C$17-'935'!Y573)/('11'!B$17-'935'!X573)))))</f>
        <v>#VALUE!</v>
      </c>
      <c r="CX573" s="33" t="e">
        <f t="shared" si="156"/>
        <v>#VALUE!</v>
      </c>
      <c r="CY573" s="49" t="e">
        <f t="shared" si="157"/>
        <v>#VALUE!</v>
      </c>
      <c r="CZ573" s="32" t="e">
        <f>AT573*(Parameters!B$21+AU573)*IF('DNO totals'!B$323&lt;0,1,'935'!S573)</f>
        <v>#VALUE!</v>
      </c>
      <c r="DA573" s="52" t="e">
        <f>IF('DNO totals'!B$323&lt;0,1,'935'!S573)*(Parameters!B$21+AU573)</f>
        <v>#VALUE!</v>
      </c>
      <c r="DB573" s="37" t="e">
        <f>CX573+'Charging rates'!B$106*DA573*100/'11'!B$17</f>
        <v>#VALUE!</v>
      </c>
      <c r="DC573" s="37" t="e">
        <f>DB573+'Charging rates'!B$116*(Parameters!B$21+AU573)*100/'11'!B$17*IF('DNO totals'!B$323&lt;0,1,'935'!S573)</f>
        <v>#VALUE!</v>
      </c>
      <c r="DD573" s="37" t="e">
        <f>'Charging rates'!B$97*(CP573+CT573)*100/'11'!B$17</f>
        <v>#VALUE!</v>
      </c>
      <c r="DE573" s="33" t="e">
        <f>MAX(0-(CB573*AU573*'11'!C$17/'11'!B$17),DC573+DD573)</f>
        <v>#VALUE!</v>
      </c>
      <c r="DF573" s="37" t="e">
        <f>IF(BS573,IF(AU573=0,CC573,MAX(0,MIN(CC573,CC573+(DE573/'935'!Q573*('11'!B$17-'935'!X573)/('11'!C$17-'935'!Y573))))),0)</f>
        <v>#VALUE!</v>
      </c>
      <c r="DG573" s="33" t="e">
        <f t="shared" si="158"/>
        <v>#VALUE!</v>
      </c>
      <c r="DH573" s="53" t="e">
        <f t="shared" si="159"/>
        <v>#VALUE!</v>
      </c>
    </row>
    <row r="574" spans="1:112">
      <c r="A574" s="28">
        <v>474</v>
      </c>
      <c r="B574" s="47" t="e">
        <f>'935'!B574</f>
        <v>#VALUE!</v>
      </c>
      <c r="C574" s="48" t="e">
        <f>OR('935'!E574&lt;&gt;"VOID",'935'!F574&lt;&gt;"VOID",'935'!G574&lt;&gt;"VOID")</f>
        <v>#VALUE!</v>
      </c>
      <c r="D574" s="32" t="e">
        <f>IF('935'!D574="VOID",0,'935'!D574*(1-'935'!X574/'11'!B$17))</f>
        <v>#VALUE!</v>
      </c>
      <c r="E574" s="32" t="e">
        <f>IF('935'!E574="VOID",0,'935'!E574*(1-'935'!X574/'11'!B$17))</f>
        <v>#VALUE!</v>
      </c>
      <c r="F574" s="32" t="e">
        <f>IF('935'!F574="VOID",0,'935'!F574*(1-'935'!X574/'11'!B$17))</f>
        <v>#VALUE!</v>
      </c>
      <c r="G574" s="32" t="e">
        <f>IF('935'!G574="VOID",0,'935'!G574*(1-'935'!X574/'11'!B$17))</f>
        <v>#VALUE!</v>
      </c>
      <c r="H574" s="49" t="e">
        <f t="shared" si="140"/>
        <v>#VALUE!</v>
      </c>
      <c r="I574" s="50" t="e">
        <f>MATCH('935'!J574,'913'!$B$6:$B$1205,0)</f>
        <v>#VALUE!</v>
      </c>
      <c r="J574" s="50" t="e">
        <f>MATCH(INDEX('913'!$D$6:$D$1205,I574),'913'!$B$6:$B$1205,0)</f>
        <v>#VALUE!</v>
      </c>
      <c r="K574" s="50" t="e">
        <f>MATCH(INDEX('913'!$D$6:$D$1205,J574),'913'!$B$6:$B$1205,0)</f>
        <v>#VALUE!</v>
      </c>
      <c r="L574" s="50" t="e">
        <f>MATCH(INDEX('913'!$D$6:$D$1205,K574),'913'!$B$6:$B$1205,0)</f>
        <v>#VALUE!</v>
      </c>
      <c r="M574" s="50" t="e">
        <f>MATCH(INDEX('913'!$D$6:$D$1205,L574),'913'!$B$6:$B$1205,0)</f>
        <v>#VALUE!</v>
      </c>
      <c r="N574" s="50" t="e">
        <f>MATCH(INDEX('913'!$D$6:$D$1205,M574),'913'!$B$6:$B$1205,0)</f>
        <v>#VALUE!</v>
      </c>
      <c r="O574" s="50" t="e">
        <f>MATCH(INDEX('913'!$D$6:$D$1205,N574),'913'!$B$6:$B$1205,0)</f>
        <v>#VALUE!</v>
      </c>
      <c r="P574" s="51" t="e">
        <f>MATCH(INDEX('913'!$D$6:$D$1205,O574),'913'!$B$6:$B$1205,0)</f>
        <v>#VALUE!</v>
      </c>
      <c r="Q574" s="37">
        <f>IF(ISNUMBER(I574),MAX(0,INDEX('913'!$E$6:$E$1205,I574)),0)</f>
        <v>0</v>
      </c>
      <c r="R574" s="37">
        <f>IF(ISNUMBER(J574),MAX(0,INDEX('913'!$E$6:$E$1205,J574)),0)</f>
        <v>0</v>
      </c>
      <c r="S574" s="37">
        <f>IF(ISNUMBER(K574),MAX(0,INDEX('913'!$E$6:$E$1205,K574)),0)</f>
        <v>0</v>
      </c>
      <c r="T574" s="37">
        <f>IF(ISNUMBER(L574),MAX(0,INDEX('913'!$E$6:$E$1205,L574)),0)</f>
        <v>0</v>
      </c>
      <c r="U574" s="37">
        <f>IF(ISNUMBER(M574),MAX(0,INDEX('913'!$E$6:$E$1205,M574)),0)</f>
        <v>0</v>
      </c>
      <c r="V574" s="37">
        <f>IF(ISNUMBER(N574),MAX(0,INDEX('913'!$E$6:$E$1205,N574)),0)</f>
        <v>0</v>
      </c>
      <c r="W574" s="37">
        <f>IF(ISNUMBER(O574),MAX(0,INDEX('913'!$E$6:$E$1205,O574)),0)</f>
        <v>0</v>
      </c>
      <c r="X574" s="52">
        <f>IF(ISNUMBER(P574),MAX(0,INDEX('913'!$E$6:$E$1205,P574)),0)</f>
        <v>0</v>
      </c>
      <c r="Y574" s="37">
        <f>IF(ISNUMBER(I574),MAX(0,INDEX('913'!$F$6:$F$1205,I574)),0)</f>
        <v>0</v>
      </c>
      <c r="Z574" s="37">
        <f>IF(ISNUMBER(J574),MAX(0,INDEX('913'!$F$6:$F$1205,J574)),0)</f>
        <v>0</v>
      </c>
      <c r="AA574" s="37">
        <f>IF(ISNUMBER(K574),MAX(0,INDEX('913'!$F$6:$F$1205,K574)),0)</f>
        <v>0</v>
      </c>
      <c r="AB574" s="37">
        <f>IF(ISNUMBER(L574),MAX(0,INDEX('913'!$F$6:$F$1205,L574)),0)</f>
        <v>0</v>
      </c>
      <c r="AC574" s="37">
        <f>IF(ISNUMBER(M574),MAX(0,INDEX('913'!$F$6:$F$1205,M574)),0)</f>
        <v>0</v>
      </c>
      <c r="AD574" s="37">
        <f>IF(ISNUMBER(N574),MAX(0,INDEX('913'!$F$6:$F$1205,N574)),0)</f>
        <v>0</v>
      </c>
      <c r="AE574" s="37">
        <f>IF(ISNUMBER(O574),MAX(0,INDEX('913'!$F$6:$F$1205,O574)),0)</f>
        <v>0</v>
      </c>
      <c r="AF574" s="37">
        <f>IF(ISNUMBER(P574),MAX(0,INDEX('913'!$F$6:$F$1205,P574)),0)</f>
        <v>0</v>
      </c>
      <c r="AG574" s="32">
        <f>IF(ISNUMBER(I574),SQRT(INDEX('913'!$I$6:$I$1205,I574)^2+INDEX('913'!$J$6:$J$1205,I574)^2),0)</f>
        <v>0</v>
      </c>
      <c r="AH574" s="32">
        <f>IF(ISNUMBER(J574),SQRT(INDEX('913'!$I$6:$I$1205,J574)^2+INDEX('913'!$J$6:$J$1205,J574)^2),0)</f>
        <v>0</v>
      </c>
      <c r="AI574" s="32">
        <f>IF(ISNUMBER(K574),SQRT(INDEX('913'!$I$6:$I$1205,K574)^2+INDEX('913'!$J$6:$J$1205,K574)^2),0)</f>
        <v>0</v>
      </c>
      <c r="AJ574" s="32">
        <f>IF(ISNUMBER(L574),SQRT(INDEX('913'!$I$6:$I$1205,L574)^2+INDEX('913'!$J$6:$J$1205,L574)^2),0)</f>
        <v>0</v>
      </c>
      <c r="AK574" s="32">
        <f>IF(ISNUMBER(M574),SQRT(INDEX('913'!$I$6:$I$1205,M574)^2+INDEX('913'!$J$6:$J$1205,M574)^2),0)</f>
        <v>0</v>
      </c>
      <c r="AL574" s="32">
        <f>IF(ISNUMBER(N574),SQRT(INDEX('913'!$I$6:$I$1205,N574)^2+INDEX('913'!$J$6:$J$1205,N574)^2),0)</f>
        <v>0</v>
      </c>
      <c r="AM574" s="32">
        <f>IF(ISNUMBER(O574),SQRT(INDEX('913'!$I$6:$I$1205,O574)^2+INDEX('913'!$J$6:$J$1205,O574)^2),0)</f>
        <v>0</v>
      </c>
      <c r="AN574" s="49">
        <f>IF(ISNUMBER(P574),SQRT(INDEX('913'!$I$6:$I$1205,P574)^2+INDEX('913'!$J$6:$J$1205,P574)^2),0)</f>
        <v>0</v>
      </c>
      <c r="AO574" s="37">
        <f t="shared" si="141"/>
        <v>0</v>
      </c>
      <c r="AP574" s="37">
        <f t="shared" si="142"/>
        <v>0</v>
      </c>
      <c r="AQ574" s="33" t="e">
        <f>-100*'935'!W574*(AO574+AP574)/'11'!C$17</f>
        <v>#VALUE!</v>
      </c>
      <c r="AR574" s="37" t="e">
        <f t="shared" si="143"/>
        <v>#VALUE!</v>
      </c>
      <c r="AS574" s="52" t="e">
        <f t="shared" si="144"/>
        <v>#VALUE!</v>
      </c>
      <c r="AT574" s="32" t="e">
        <f>IF('935'!C574="VOID",0,('935'!C574*(1-'935'!X574/'11'!B$17)))</f>
        <v>#VALUE!</v>
      </c>
      <c r="AU574" s="52" t="e">
        <f>'935'!Q574*(1-'935'!Y574/'11'!C$17)/(1-'935'!X574/'11'!B$17)</f>
        <v>#VALUE!</v>
      </c>
      <c r="AV574" s="37" t="e">
        <f>INDEX('DNO totals'!$B$57:$G$57,IF('935'!K574,IF(MOD('935'!K574,1000),IF(MOD('935'!K574,100),IF(MOD('935'!K574,10),IF(MOD('935'!K574,1000)=1,6,5),4),3),2),1))</f>
        <v>#VALUE!</v>
      </c>
      <c r="AW574" s="52" t="e">
        <f t="shared" si="145"/>
        <v>#VALUE!</v>
      </c>
      <c r="AX574" s="32" t="e">
        <f>IF('935'!V574="VOID",0,'935'!V574*(1-'935'!X574/'11'!B$17))</f>
        <v>#VALUE!</v>
      </c>
      <c r="AY574" s="33" t="e">
        <f>IF(H574,-100*'Charging rates'!B$10/'11'!B$17*AX574/H574,0)</f>
        <v>#VALUE!</v>
      </c>
      <c r="AZ574" s="33" t="e">
        <f>IF(C574,'DNO totals'!B$41,0)</f>
        <v>#VALUE!</v>
      </c>
      <c r="BA574" s="33" t="e">
        <f t="shared" si="146"/>
        <v>#VALUE!</v>
      </c>
      <c r="BB574" s="33" t="e">
        <f t="shared" si="147"/>
        <v>#VALUE!</v>
      </c>
      <c r="BC574" s="53" t="e">
        <f t="shared" si="148"/>
        <v>#VALUE!</v>
      </c>
      <c r="BD574" s="32" t="e">
        <f>IF(AT574,'935'!H574*AT574/(AT574+D574+H574),0)</f>
        <v>#VALUE!</v>
      </c>
      <c r="BE574" s="32" t="e">
        <f>IF(H574,'935'!H574*H574/(AT574+D574+H574),0)</f>
        <v>#VALUE!</v>
      </c>
      <c r="BF574" s="32" t="e">
        <f>BD574*(1-'935'!X574/'11'!B$17)</f>
        <v>#VALUE!</v>
      </c>
      <c r="BG574" s="49" t="e">
        <f>BE574*(1-'935'!X574/'11'!B$17)</f>
        <v>#VALUE!</v>
      </c>
      <c r="BH574" s="52" t="e">
        <f>AV574*Parameters!B$6</f>
        <v>#VALUE!</v>
      </c>
      <c r="BI574" s="37" t="e">
        <f>IF('935'!$K574=1000,'Charging rates'!$C$38*$BH574/(1+'DNO totals'!$C$99)*'935'!$L574,0)</f>
        <v>#VALUE!</v>
      </c>
      <c r="BJ574" s="37" t="e">
        <f>IF(MOD('935'!$K574,1000)=100,'Charging rates'!$D$38*$BH574/(1+'DNO totals'!$D$99)*'935'!$M574,0)</f>
        <v>#VALUE!</v>
      </c>
      <c r="BK574" s="37" t="e">
        <f>IF(MOD('935'!$K574,100)=10,'Charging rates'!$E$38*$BH574/(1+'DNO totals'!$E$99)*'935'!$N574,0)</f>
        <v>#VALUE!</v>
      </c>
      <c r="BL574" s="37" t="e">
        <f>IF(AND(MOD('935'!$K574,10)&gt;0,MOD('935'!$K574,1000)&gt;1),'Charging rates'!$F$38*$BH574/(1+'DNO totals'!$F$99)*'935'!$O574,0)</f>
        <v>#VALUE!</v>
      </c>
      <c r="BM574" s="37" t="e">
        <f>IF(MOD('935'!$K574,1000)=1,'Charging rates'!$G$38*$BH574/(1+'DNO totals'!$G$99)*'935'!$P574,0)</f>
        <v>#VALUE!</v>
      </c>
      <c r="BN574" s="52" t="e">
        <f t="shared" si="149"/>
        <v>#VALUE!</v>
      </c>
      <c r="BO574" s="37" t="e">
        <f>IF('935'!$K574&gt;1000,'Charging rates'!$C$38*$AW574*'935'!$L574,0)</f>
        <v>#VALUE!</v>
      </c>
      <c r="BP574" s="37" t="e">
        <f>IF(MOD('935'!$K574,1000)&gt;100,'Charging rates'!$D$38*$AW574*'935'!$M574,0)</f>
        <v>#VALUE!</v>
      </c>
      <c r="BQ574" s="37" t="e">
        <f>IF(MOD('935'!$K574,100)&gt;10,'Charging rates'!$E$38*$AW574*'935'!$N574,0)</f>
        <v>#VALUE!</v>
      </c>
      <c r="BR574" s="52" t="e">
        <f t="shared" si="150"/>
        <v>#VALUE!</v>
      </c>
      <c r="BS574" s="48" t="e">
        <f>'935'!C574&lt;&gt;"VOID"</f>
        <v>#VALUE!</v>
      </c>
      <c r="BT574" s="33" t="e">
        <f>IF(BS574,(100/'11'!B$17*BD574*((1-'935'!I574)*'Charging rates'!B$51+'Charging rates'!B$63)),0)</f>
        <v>#VALUE!</v>
      </c>
      <c r="BU574" s="33" t="e">
        <f>100/'11'!B$17*BG574*('Charging rates'!B$51+'Charging rates'!B$63)</f>
        <v>#VALUE!</v>
      </c>
      <c r="BV574" s="33" t="e">
        <f>100/'11'!B$17*BE574*('Charging rates'!B$51+'Charging rates'!B$63)</f>
        <v>#VALUE!</v>
      </c>
      <c r="BW574" s="53" t="e">
        <f t="shared" si="151"/>
        <v>#VALUE!</v>
      </c>
      <c r="BX574" s="32" t="e">
        <f>AT574-('935'!T574*(1-'935'!X574/'11'!B$17))</f>
        <v>#VALUE!</v>
      </c>
      <c r="BY574" s="32">
        <f>0-IF(ISNUMBER(I574),INDEX('913'!$I$6:$I$1205,I574),0)-IF(ISNUMBER(J574),INDEX('913'!$I$6:$I$1205,J574),0)-IF(ISNUMBER(K574),INDEX('913'!$I$6:$I$1205,K574),0)-IF(ISNUMBER(L574),INDEX('913'!$I$6:$I$1205,L574),0)-IF(ISNUMBER(M574),INDEX('913'!$I$6:$I$1205,M574),0)-IF(ISNUMBER(N574),INDEX('913'!$I$6:$I$1205,N574),0)-IF(ISNUMBER(O574),INDEX('913'!$I$6:$I$1205,O574),0)-IF(ISNUMBER(P574),INDEX('913'!$I$6:$I$1205,P574),0)</f>
        <v>0</v>
      </c>
      <c r="BZ574" s="37">
        <f>IF(BY574=0,1,MAX(1,SQRT(BY574^2+(IF(ISNUMBER(I574),INDEX('913'!$J$6:$J$1205,I574),0)+IF(ISNUMBER(J574),INDEX('913'!$J$6:$J$1205,J574),0)+IF(ISNUMBER(K574),INDEX('913'!$J$6:$J$1205,K574),0)+IF(ISNUMBER(L574),INDEX('913'!$J$6:$J$1205,L574),0)+IF(ISNUMBER(M574),INDEX('913'!$J$6:$J$1205,M574),0)+IF(ISNUMBER(N574),INDEX('913'!$J$6:$J$1205,N574),0)+IF(ISNUMBER(O574),INDEX('913'!$J$6:$J$1205,O574),0)+IF(ISNUMBER(P574),INDEX('913'!$J$6:$J$1205,P574),0))^2)/BY574))</f>
        <v>1</v>
      </c>
      <c r="CA574" s="33" t="e">
        <f>100*AO574/'11'!B$17</f>
        <v>#VALUE!</v>
      </c>
      <c r="CB574" s="37" t="e">
        <f>100*(AP574*BZ574)/'11'!C$17</f>
        <v>#VALUE!</v>
      </c>
      <c r="CC574" s="37" t="e">
        <f t="shared" si="152"/>
        <v>#VALUE!</v>
      </c>
      <c r="CD574" s="33" t="e">
        <f t="shared" si="153"/>
        <v>#VALUE!</v>
      </c>
      <c r="CE574" s="54" t="e">
        <f>'11'!C$17-'935'!Y574</f>
        <v>#VALUE!</v>
      </c>
      <c r="CF574" s="37" t="e">
        <f>MAX('DNO totals'!B$312+0,MIN('935'!L574+0,'DNO totals'!B$304+0))</f>
        <v>#VALUE!</v>
      </c>
      <c r="CG574" s="37" t="e">
        <f>MAX('DNO totals'!C$312+0,MIN('935'!M574+0,'DNO totals'!C$304+0))</f>
        <v>#VALUE!</v>
      </c>
      <c r="CH574" s="37" t="e">
        <f>MAX('DNO totals'!D$312+0,MIN('935'!N574+0,'DNO totals'!D$304+0))</f>
        <v>#VALUE!</v>
      </c>
      <c r="CI574" s="37" t="e">
        <f>MAX('DNO totals'!E$312+0,MIN('935'!O574+0,'DNO totals'!E$304+0))</f>
        <v>#VALUE!</v>
      </c>
      <c r="CJ574" s="52" t="e">
        <f>MAX('DNO totals'!F$312+0,MIN('935'!P574+0,'DNO totals'!F$304+0))</f>
        <v>#VALUE!</v>
      </c>
      <c r="CK574" s="37" t="e">
        <f>IF('935'!$K574=1000,'Charging rates'!$C$38*$BH574/(1+'DNO totals'!$C$99)*$CF574,0)</f>
        <v>#VALUE!</v>
      </c>
      <c r="CL574" s="37" t="e">
        <f>IF(MOD('935'!$K574,1000)=100,'Charging rates'!$D$38*$BH574/(1+'DNO totals'!$D$99)*$CG574,0)</f>
        <v>#VALUE!</v>
      </c>
      <c r="CM574" s="37" t="e">
        <f>IF(MOD('935'!$K574,100)=10,'Charging rates'!$E$38*$BH574/(1+'DNO totals'!$E$99)*$CH574,0)</f>
        <v>#VALUE!</v>
      </c>
      <c r="CN574" s="37" t="e">
        <f>IF(AND(MOD('935'!$K574,10)&gt;0,MOD('935'!$K574,1000)&gt;1),'Charging rates'!$F$38*$BH574/(1+'DNO totals'!$F$99)*$CI574,0)</f>
        <v>#VALUE!</v>
      </c>
      <c r="CO574" s="37" t="e">
        <f>IF(MOD('935'!$K574,1000)=1,'Charging rates'!$G$38*$BH574/(1+'DNO totals'!$G$99)*$CJ574,0)</f>
        <v>#VALUE!</v>
      </c>
      <c r="CP574" s="52" t="e">
        <f t="shared" si="154"/>
        <v>#VALUE!</v>
      </c>
      <c r="CQ574" s="37" t="e">
        <f>IF('935'!$K574&gt;1000,'Charging rates'!$C$38*$AW574*$CF574,0)</f>
        <v>#VALUE!</v>
      </c>
      <c r="CR574" s="37" t="e">
        <f>IF(MOD('935'!$K574,1000)&gt;100,'Charging rates'!$D$38*$AW574*$CG574,0)</f>
        <v>#VALUE!</v>
      </c>
      <c r="CS574" s="37" t="e">
        <f>IF(MOD('935'!$K574,100)&gt;10,'Charging rates'!$E$38*$AW574*$CH574,0)</f>
        <v>#VALUE!</v>
      </c>
      <c r="CT574" s="52" t="e">
        <f t="shared" si="155"/>
        <v>#VALUE!</v>
      </c>
      <c r="CU574" s="33" t="e">
        <f>100*(AP574*'935'!Q574*BZ574)/'11'!B$17</f>
        <v>#VALUE!</v>
      </c>
      <c r="CV574" s="33" t="e">
        <f>100/'11'!B$17*'Charging rates'!B$10*AW574</f>
        <v>#VALUE!</v>
      </c>
      <c r="CW574" s="33" t="e">
        <f>IF(AT574=0,0,(1-BX574/AT574)*(CA574+IF('935'!Q574=0,0,(CB574*'935'!Q574*('11'!C$17-'935'!Y574)/('11'!B$17-'935'!X574)))))</f>
        <v>#VALUE!</v>
      </c>
      <c r="CX574" s="33" t="e">
        <f t="shared" si="156"/>
        <v>#VALUE!</v>
      </c>
      <c r="CY574" s="49" t="e">
        <f t="shared" si="157"/>
        <v>#VALUE!</v>
      </c>
      <c r="CZ574" s="32" t="e">
        <f>AT574*(Parameters!B$21+AU574)*IF('DNO totals'!B$323&lt;0,1,'935'!S574)</f>
        <v>#VALUE!</v>
      </c>
      <c r="DA574" s="52" t="e">
        <f>IF('DNO totals'!B$323&lt;0,1,'935'!S574)*(Parameters!B$21+AU574)</f>
        <v>#VALUE!</v>
      </c>
      <c r="DB574" s="37" t="e">
        <f>CX574+'Charging rates'!B$106*DA574*100/'11'!B$17</f>
        <v>#VALUE!</v>
      </c>
      <c r="DC574" s="37" t="e">
        <f>DB574+'Charging rates'!B$116*(Parameters!B$21+AU574)*100/'11'!B$17*IF('DNO totals'!B$323&lt;0,1,'935'!S574)</f>
        <v>#VALUE!</v>
      </c>
      <c r="DD574" s="37" t="e">
        <f>'Charging rates'!B$97*(CP574+CT574)*100/'11'!B$17</f>
        <v>#VALUE!</v>
      </c>
      <c r="DE574" s="33" t="e">
        <f>MAX(0-(CB574*AU574*'11'!C$17/'11'!B$17),DC574+DD574)</f>
        <v>#VALUE!</v>
      </c>
      <c r="DF574" s="37" t="e">
        <f>IF(BS574,IF(AU574=0,CC574,MAX(0,MIN(CC574,CC574+(DE574/'935'!Q574*('11'!B$17-'935'!X574)/('11'!C$17-'935'!Y574))))),0)</f>
        <v>#VALUE!</v>
      </c>
      <c r="DG574" s="33" t="e">
        <f t="shared" si="158"/>
        <v>#VALUE!</v>
      </c>
      <c r="DH574" s="53" t="e">
        <f t="shared" si="159"/>
        <v>#VALUE!</v>
      </c>
    </row>
    <row r="575" spans="1:112">
      <c r="A575" s="28">
        <v>475</v>
      </c>
      <c r="B575" s="47" t="e">
        <f>'935'!B575</f>
        <v>#VALUE!</v>
      </c>
      <c r="C575" s="48" t="e">
        <f>OR('935'!E575&lt;&gt;"VOID",'935'!F575&lt;&gt;"VOID",'935'!G575&lt;&gt;"VOID")</f>
        <v>#VALUE!</v>
      </c>
      <c r="D575" s="32" t="e">
        <f>IF('935'!D575="VOID",0,'935'!D575*(1-'935'!X575/'11'!B$17))</f>
        <v>#VALUE!</v>
      </c>
      <c r="E575" s="32" t="e">
        <f>IF('935'!E575="VOID",0,'935'!E575*(1-'935'!X575/'11'!B$17))</f>
        <v>#VALUE!</v>
      </c>
      <c r="F575" s="32" t="e">
        <f>IF('935'!F575="VOID",0,'935'!F575*(1-'935'!X575/'11'!B$17))</f>
        <v>#VALUE!</v>
      </c>
      <c r="G575" s="32" t="e">
        <f>IF('935'!G575="VOID",0,'935'!G575*(1-'935'!X575/'11'!B$17))</f>
        <v>#VALUE!</v>
      </c>
      <c r="H575" s="49" t="e">
        <f t="shared" si="140"/>
        <v>#VALUE!</v>
      </c>
      <c r="I575" s="50" t="e">
        <f>MATCH('935'!J575,'913'!$B$6:$B$1205,0)</f>
        <v>#VALUE!</v>
      </c>
      <c r="J575" s="50" t="e">
        <f>MATCH(INDEX('913'!$D$6:$D$1205,I575),'913'!$B$6:$B$1205,0)</f>
        <v>#VALUE!</v>
      </c>
      <c r="K575" s="50" t="e">
        <f>MATCH(INDEX('913'!$D$6:$D$1205,J575),'913'!$B$6:$B$1205,0)</f>
        <v>#VALUE!</v>
      </c>
      <c r="L575" s="50" t="e">
        <f>MATCH(INDEX('913'!$D$6:$D$1205,K575),'913'!$B$6:$B$1205,0)</f>
        <v>#VALUE!</v>
      </c>
      <c r="M575" s="50" t="e">
        <f>MATCH(INDEX('913'!$D$6:$D$1205,L575),'913'!$B$6:$B$1205,0)</f>
        <v>#VALUE!</v>
      </c>
      <c r="N575" s="50" t="e">
        <f>MATCH(INDEX('913'!$D$6:$D$1205,M575),'913'!$B$6:$B$1205,0)</f>
        <v>#VALUE!</v>
      </c>
      <c r="O575" s="50" t="e">
        <f>MATCH(INDEX('913'!$D$6:$D$1205,N575),'913'!$B$6:$B$1205,0)</f>
        <v>#VALUE!</v>
      </c>
      <c r="P575" s="51" t="e">
        <f>MATCH(INDEX('913'!$D$6:$D$1205,O575),'913'!$B$6:$B$1205,0)</f>
        <v>#VALUE!</v>
      </c>
      <c r="Q575" s="37">
        <f>IF(ISNUMBER(I575),MAX(0,INDEX('913'!$E$6:$E$1205,I575)),0)</f>
        <v>0</v>
      </c>
      <c r="R575" s="37">
        <f>IF(ISNUMBER(J575),MAX(0,INDEX('913'!$E$6:$E$1205,J575)),0)</f>
        <v>0</v>
      </c>
      <c r="S575" s="37">
        <f>IF(ISNUMBER(K575),MAX(0,INDEX('913'!$E$6:$E$1205,K575)),0)</f>
        <v>0</v>
      </c>
      <c r="T575" s="37">
        <f>IF(ISNUMBER(L575),MAX(0,INDEX('913'!$E$6:$E$1205,L575)),0)</f>
        <v>0</v>
      </c>
      <c r="U575" s="37">
        <f>IF(ISNUMBER(M575),MAX(0,INDEX('913'!$E$6:$E$1205,M575)),0)</f>
        <v>0</v>
      </c>
      <c r="V575" s="37">
        <f>IF(ISNUMBER(N575),MAX(0,INDEX('913'!$E$6:$E$1205,N575)),0)</f>
        <v>0</v>
      </c>
      <c r="W575" s="37">
        <f>IF(ISNUMBER(O575),MAX(0,INDEX('913'!$E$6:$E$1205,O575)),0)</f>
        <v>0</v>
      </c>
      <c r="X575" s="52">
        <f>IF(ISNUMBER(P575),MAX(0,INDEX('913'!$E$6:$E$1205,P575)),0)</f>
        <v>0</v>
      </c>
      <c r="Y575" s="37">
        <f>IF(ISNUMBER(I575),MAX(0,INDEX('913'!$F$6:$F$1205,I575)),0)</f>
        <v>0</v>
      </c>
      <c r="Z575" s="37">
        <f>IF(ISNUMBER(J575),MAX(0,INDEX('913'!$F$6:$F$1205,J575)),0)</f>
        <v>0</v>
      </c>
      <c r="AA575" s="37">
        <f>IF(ISNUMBER(K575),MAX(0,INDEX('913'!$F$6:$F$1205,K575)),0)</f>
        <v>0</v>
      </c>
      <c r="AB575" s="37">
        <f>IF(ISNUMBER(L575),MAX(0,INDEX('913'!$F$6:$F$1205,L575)),0)</f>
        <v>0</v>
      </c>
      <c r="AC575" s="37">
        <f>IF(ISNUMBER(M575),MAX(0,INDEX('913'!$F$6:$F$1205,M575)),0)</f>
        <v>0</v>
      </c>
      <c r="AD575" s="37">
        <f>IF(ISNUMBER(N575),MAX(0,INDEX('913'!$F$6:$F$1205,N575)),0)</f>
        <v>0</v>
      </c>
      <c r="AE575" s="37">
        <f>IF(ISNUMBER(O575),MAX(0,INDEX('913'!$F$6:$F$1205,O575)),0)</f>
        <v>0</v>
      </c>
      <c r="AF575" s="37">
        <f>IF(ISNUMBER(P575),MAX(0,INDEX('913'!$F$6:$F$1205,P575)),0)</f>
        <v>0</v>
      </c>
      <c r="AG575" s="32">
        <f>IF(ISNUMBER(I575),SQRT(INDEX('913'!$I$6:$I$1205,I575)^2+INDEX('913'!$J$6:$J$1205,I575)^2),0)</f>
        <v>0</v>
      </c>
      <c r="AH575" s="32">
        <f>IF(ISNUMBER(J575),SQRT(INDEX('913'!$I$6:$I$1205,J575)^2+INDEX('913'!$J$6:$J$1205,J575)^2),0)</f>
        <v>0</v>
      </c>
      <c r="AI575" s="32">
        <f>IF(ISNUMBER(K575),SQRT(INDEX('913'!$I$6:$I$1205,K575)^2+INDEX('913'!$J$6:$J$1205,K575)^2),0)</f>
        <v>0</v>
      </c>
      <c r="AJ575" s="32">
        <f>IF(ISNUMBER(L575),SQRT(INDEX('913'!$I$6:$I$1205,L575)^2+INDEX('913'!$J$6:$J$1205,L575)^2),0)</f>
        <v>0</v>
      </c>
      <c r="AK575" s="32">
        <f>IF(ISNUMBER(M575),SQRT(INDEX('913'!$I$6:$I$1205,M575)^2+INDEX('913'!$J$6:$J$1205,M575)^2),0)</f>
        <v>0</v>
      </c>
      <c r="AL575" s="32">
        <f>IF(ISNUMBER(N575),SQRT(INDEX('913'!$I$6:$I$1205,N575)^2+INDEX('913'!$J$6:$J$1205,N575)^2),0)</f>
        <v>0</v>
      </c>
      <c r="AM575" s="32">
        <f>IF(ISNUMBER(O575),SQRT(INDEX('913'!$I$6:$I$1205,O575)^2+INDEX('913'!$J$6:$J$1205,O575)^2),0)</f>
        <v>0</v>
      </c>
      <c r="AN575" s="49">
        <f>IF(ISNUMBER(P575),SQRT(INDEX('913'!$I$6:$I$1205,P575)^2+INDEX('913'!$J$6:$J$1205,P575)^2),0)</f>
        <v>0</v>
      </c>
      <c r="AO575" s="37">
        <f t="shared" si="141"/>
        <v>0</v>
      </c>
      <c r="AP575" s="37">
        <f t="shared" si="142"/>
        <v>0</v>
      </c>
      <c r="AQ575" s="33" t="e">
        <f>-100*'935'!W575*(AO575+AP575)/'11'!C$17</f>
        <v>#VALUE!</v>
      </c>
      <c r="AR575" s="37" t="e">
        <f t="shared" si="143"/>
        <v>#VALUE!</v>
      </c>
      <c r="AS575" s="52" t="e">
        <f t="shared" si="144"/>
        <v>#VALUE!</v>
      </c>
      <c r="AT575" s="32" t="e">
        <f>IF('935'!C575="VOID",0,('935'!C575*(1-'935'!X575/'11'!B$17)))</f>
        <v>#VALUE!</v>
      </c>
      <c r="AU575" s="52" t="e">
        <f>'935'!Q575*(1-'935'!Y575/'11'!C$17)/(1-'935'!X575/'11'!B$17)</f>
        <v>#VALUE!</v>
      </c>
      <c r="AV575" s="37" t="e">
        <f>INDEX('DNO totals'!$B$57:$G$57,IF('935'!K575,IF(MOD('935'!K575,1000),IF(MOD('935'!K575,100),IF(MOD('935'!K575,10),IF(MOD('935'!K575,1000)=1,6,5),4),3),2),1))</f>
        <v>#VALUE!</v>
      </c>
      <c r="AW575" s="52" t="e">
        <f t="shared" si="145"/>
        <v>#VALUE!</v>
      </c>
      <c r="AX575" s="32" t="e">
        <f>IF('935'!V575="VOID",0,'935'!V575*(1-'935'!X575/'11'!B$17))</f>
        <v>#VALUE!</v>
      </c>
      <c r="AY575" s="33" t="e">
        <f>IF(H575,-100*'Charging rates'!B$10/'11'!B$17*AX575/H575,0)</f>
        <v>#VALUE!</v>
      </c>
      <c r="AZ575" s="33" t="e">
        <f>IF(C575,'DNO totals'!B$41,0)</f>
        <v>#VALUE!</v>
      </c>
      <c r="BA575" s="33" t="e">
        <f t="shared" si="146"/>
        <v>#VALUE!</v>
      </c>
      <c r="BB575" s="33" t="e">
        <f t="shared" si="147"/>
        <v>#VALUE!</v>
      </c>
      <c r="BC575" s="53" t="e">
        <f t="shared" si="148"/>
        <v>#VALUE!</v>
      </c>
      <c r="BD575" s="32" t="e">
        <f>IF(AT575,'935'!H575*AT575/(AT575+D575+H575),0)</f>
        <v>#VALUE!</v>
      </c>
      <c r="BE575" s="32" t="e">
        <f>IF(H575,'935'!H575*H575/(AT575+D575+H575),0)</f>
        <v>#VALUE!</v>
      </c>
      <c r="BF575" s="32" t="e">
        <f>BD575*(1-'935'!X575/'11'!B$17)</f>
        <v>#VALUE!</v>
      </c>
      <c r="BG575" s="49" t="e">
        <f>BE575*(1-'935'!X575/'11'!B$17)</f>
        <v>#VALUE!</v>
      </c>
      <c r="BH575" s="52" t="e">
        <f>AV575*Parameters!B$6</f>
        <v>#VALUE!</v>
      </c>
      <c r="BI575" s="37" t="e">
        <f>IF('935'!$K575=1000,'Charging rates'!$C$38*$BH575/(1+'DNO totals'!$C$99)*'935'!$L575,0)</f>
        <v>#VALUE!</v>
      </c>
      <c r="BJ575" s="37" t="e">
        <f>IF(MOD('935'!$K575,1000)=100,'Charging rates'!$D$38*$BH575/(1+'DNO totals'!$D$99)*'935'!$M575,0)</f>
        <v>#VALUE!</v>
      </c>
      <c r="BK575" s="37" t="e">
        <f>IF(MOD('935'!$K575,100)=10,'Charging rates'!$E$38*$BH575/(1+'DNO totals'!$E$99)*'935'!$N575,0)</f>
        <v>#VALUE!</v>
      </c>
      <c r="BL575" s="37" t="e">
        <f>IF(AND(MOD('935'!$K575,10)&gt;0,MOD('935'!$K575,1000)&gt;1),'Charging rates'!$F$38*$BH575/(1+'DNO totals'!$F$99)*'935'!$O575,0)</f>
        <v>#VALUE!</v>
      </c>
      <c r="BM575" s="37" t="e">
        <f>IF(MOD('935'!$K575,1000)=1,'Charging rates'!$G$38*$BH575/(1+'DNO totals'!$G$99)*'935'!$P575,0)</f>
        <v>#VALUE!</v>
      </c>
      <c r="BN575" s="52" t="e">
        <f t="shared" si="149"/>
        <v>#VALUE!</v>
      </c>
      <c r="BO575" s="37" t="e">
        <f>IF('935'!$K575&gt;1000,'Charging rates'!$C$38*$AW575*'935'!$L575,0)</f>
        <v>#VALUE!</v>
      </c>
      <c r="BP575" s="37" t="e">
        <f>IF(MOD('935'!$K575,1000)&gt;100,'Charging rates'!$D$38*$AW575*'935'!$M575,0)</f>
        <v>#VALUE!</v>
      </c>
      <c r="BQ575" s="37" t="e">
        <f>IF(MOD('935'!$K575,100)&gt;10,'Charging rates'!$E$38*$AW575*'935'!$N575,0)</f>
        <v>#VALUE!</v>
      </c>
      <c r="BR575" s="52" t="e">
        <f t="shared" si="150"/>
        <v>#VALUE!</v>
      </c>
      <c r="BS575" s="48" t="e">
        <f>'935'!C575&lt;&gt;"VOID"</f>
        <v>#VALUE!</v>
      </c>
      <c r="BT575" s="33" t="e">
        <f>IF(BS575,(100/'11'!B$17*BD575*((1-'935'!I575)*'Charging rates'!B$51+'Charging rates'!B$63)),0)</f>
        <v>#VALUE!</v>
      </c>
      <c r="BU575" s="33" t="e">
        <f>100/'11'!B$17*BG575*('Charging rates'!B$51+'Charging rates'!B$63)</f>
        <v>#VALUE!</v>
      </c>
      <c r="BV575" s="33" t="e">
        <f>100/'11'!B$17*BE575*('Charging rates'!B$51+'Charging rates'!B$63)</f>
        <v>#VALUE!</v>
      </c>
      <c r="BW575" s="53" t="e">
        <f t="shared" si="151"/>
        <v>#VALUE!</v>
      </c>
      <c r="BX575" s="32" t="e">
        <f>AT575-('935'!T575*(1-'935'!X575/'11'!B$17))</f>
        <v>#VALUE!</v>
      </c>
      <c r="BY575" s="32">
        <f>0-IF(ISNUMBER(I575),INDEX('913'!$I$6:$I$1205,I575),0)-IF(ISNUMBER(J575),INDEX('913'!$I$6:$I$1205,J575),0)-IF(ISNUMBER(K575),INDEX('913'!$I$6:$I$1205,K575),0)-IF(ISNUMBER(L575),INDEX('913'!$I$6:$I$1205,L575),0)-IF(ISNUMBER(M575),INDEX('913'!$I$6:$I$1205,M575),0)-IF(ISNUMBER(N575),INDEX('913'!$I$6:$I$1205,N575),0)-IF(ISNUMBER(O575),INDEX('913'!$I$6:$I$1205,O575),0)-IF(ISNUMBER(P575),INDEX('913'!$I$6:$I$1205,P575),0)</f>
        <v>0</v>
      </c>
      <c r="BZ575" s="37">
        <f>IF(BY575=0,1,MAX(1,SQRT(BY575^2+(IF(ISNUMBER(I575),INDEX('913'!$J$6:$J$1205,I575),0)+IF(ISNUMBER(J575),INDEX('913'!$J$6:$J$1205,J575),0)+IF(ISNUMBER(K575),INDEX('913'!$J$6:$J$1205,K575),0)+IF(ISNUMBER(L575),INDEX('913'!$J$6:$J$1205,L575),0)+IF(ISNUMBER(M575),INDEX('913'!$J$6:$J$1205,M575),0)+IF(ISNUMBER(N575),INDEX('913'!$J$6:$J$1205,N575),0)+IF(ISNUMBER(O575),INDEX('913'!$J$6:$J$1205,O575),0)+IF(ISNUMBER(P575),INDEX('913'!$J$6:$J$1205,P575),0))^2)/BY575))</f>
        <v>1</v>
      </c>
      <c r="CA575" s="33" t="e">
        <f>100*AO575/'11'!B$17</f>
        <v>#VALUE!</v>
      </c>
      <c r="CB575" s="37" t="e">
        <f>100*(AP575*BZ575)/'11'!C$17</f>
        <v>#VALUE!</v>
      </c>
      <c r="CC575" s="37" t="e">
        <f t="shared" si="152"/>
        <v>#VALUE!</v>
      </c>
      <c r="CD575" s="33" t="e">
        <f t="shared" si="153"/>
        <v>#VALUE!</v>
      </c>
      <c r="CE575" s="54" t="e">
        <f>'11'!C$17-'935'!Y575</f>
        <v>#VALUE!</v>
      </c>
      <c r="CF575" s="37" t="e">
        <f>MAX('DNO totals'!B$312+0,MIN('935'!L575+0,'DNO totals'!B$304+0))</f>
        <v>#VALUE!</v>
      </c>
      <c r="CG575" s="37" t="e">
        <f>MAX('DNO totals'!C$312+0,MIN('935'!M575+0,'DNO totals'!C$304+0))</f>
        <v>#VALUE!</v>
      </c>
      <c r="CH575" s="37" t="e">
        <f>MAX('DNO totals'!D$312+0,MIN('935'!N575+0,'DNO totals'!D$304+0))</f>
        <v>#VALUE!</v>
      </c>
      <c r="CI575" s="37" t="e">
        <f>MAX('DNO totals'!E$312+0,MIN('935'!O575+0,'DNO totals'!E$304+0))</f>
        <v>#VALUE!</v>
      </c>
      <c r="CJ575" s="52" t="e">
        <f>MAX('DNO totals'!F$312+0,MIN('935'!P575+0,'DNO totals'!F$304+0))</f>
        <v>#VALUE!</v>
      </c>
      <c r="CK575" s="37" t="e">
        <f>IF('935'!$K575=1000,'Charging rates'!$C$38*$BH575/(1+'DNO totals'!$C$99)*$CF575,0)</f>
        <v>#VALUE!</v>
      </c>
      <c r="CL575" s="37" t="e">
        <f>IF(MOD('935'!$K575,1000)=100,'Charging rates'!$D$38*$BH575/(1+'DNO totals'!$D$99)*$CG575,0)</f>
        <v>#VALUE!</v>
      </c>
      <c r="CM575" s="37" t="e">
        <f>IF(MOD('935'!$K575,100)=10,'Charging rates'!$E$38*$BH575/(1+'DNO totals'!$E$99)*$CH575,0)</f>
        <v>#VALUE!</v>
      </c>
      <c r="CN575" s="37" t="e">
        <f>IF(AND(MOD('935'!$K575,10)&gt;0,MOD('935'!$K575,1000)&gt;1),'Charging rates'!$F$38*$BH575/(1+'DNO totals'!$F$99)*$CI575,0)</f>
        <v>#VALUE!</v>
      </c>
      <c r="CO575" s="37" t="e">
        <f>IF(MOD('935'!$K575,1000)=1,'Charging rates'!$G$38*$BH575/(1+'DNO totals'!$G$99)*$CJ575,0)</f>
        <v>#VALUE!</v>
      </c>
      <c r="CP575" s="52" t="e">
        <f t="shared" si="154"/>
        <v>#VALUE!</v>
      </c>
      <c r="CQ575" s="37" t="e">
        <f>IF('935'!$K575&gt;1000,'Charging rates'!$C$38*$AW575*$CF575,0)</f>
        <v>#VALUE!</v>
      </c>
      <c r="CR575" s="37" t="e">
        <f>IF(MOD('935'!$K575,1000)&gt;100,'Charging rates'!$D$38*$AW575*$CG575,0)</f>
        <v>#VALUE!</v>
      </c>
      <c r="CS575" s="37" t="e">
        <f>IF(MOD('935'!$K575,100)&gt;10,'Charging rates'!$E$38*$AW575*$CH575,0)</f>
        <v>#VALUE!</v>
      </c>
      <c r="CT575" s="52" t="e">
        <f t="shared" si="155"/>
        <v>#VALUE!</v>
      </c>
      <c r="CU575" s="33" t="e">
        <f>100*(AP575*'935'!Q575*BZ575)/'11'!B$17</f>
        <v>#VALUE!</v>
      </c>
      <c r="CV575" s="33" t="e">
        <f>100/'11'!B$17*'Charging rates'!B$10*AW575</f>
        <v>#VALUE!</v>
      </c>
      <c r="CW575" s="33" t="e">
        <f>IF(AT575=0,0,(1-BX575/AT575)*(CA575+IF('935'!Q575=0,0,(CB575*'935'!Q575*('11'!C$17-'935'!Y575)/('11'!B$17-'935'!X575)))))</f>
        <v>#VALUE!</v>
      </c>
      <c r="CX575" s="33" t="e">
        <f t="shared" si="156"/>
        <v>#VALUE!</v>
      </c>
      <c r="CY575" s="49" t="e">
        <f t="shared" si="157"/>
        <v>#VALUE!</v>
      </c>
      <c r="CZ575" s="32" t="e">
        <f>AT575*(Parameters!B$21+AU575)*IF('DNO totals'!B$323&lt;0,1,'935'!S575)</f>
        <v>#VALUE!</v>
      </c>
      <c r="DA575" s="52" t="e">
        <f>IF('DNO totals'!B$323&lt;0,1,'935'!S575)*(Parameters!B$21+AU575)</f>
        <v>#VALUE!</v>
      </c>
      <c r="DB575" s="37" t="e">
        <f>CX575+'Charging rates'!B$106*DA575*100/'11'!B$17</f>
        <v>#VALUE!</v>
      </c>
      <c r="DC575" s="37" t="e">
        <f>DB575+'Charging rates'!B$116*(Parameters!B$21+AU575)*100/'11'!B$17*IF('DNO totals'!B$323&lt;0,1,'935'!S575)</f>
        <v>#VALUE!</v>
      </c>
      <c r="DD575" s="37" t="e">
        <f>'Charging rates'!B$97*(CP575+CT575)*100/'11'!B$17</f>
        <v>#VALUE!</v>
      </c>
      <c r="DE575" s="33" t="e">
        <f>MAX(0-(CB575*AU575*'11'!C$17/'11'!B$17),DC575+DD575)</f>
        <v>#VALUE!</v>
      </c>
      <c r="DF575" s="37" t="e">
        <f>IF(BS575,IF(AU575=0,CC575,MAX(0,MIN(CC575,CC575+(DE575/'935'!Q575*('11'!B$17-'935'!X575)/('11'!C$17-'935'!Y575))))),0)</f>
        <v>#VALUE!</v>
      </c>
      <c r="DG575" s="33" t="e">
        <f t="shared" si="158"/>
        <v>#VALUE!</v>
      </c>
      <c r="DH575" s="53" t="e">
        <f t="shared" si="159"/>
        <v>#VALUE!</v>
      </c>
    </row>
    <row r="576" spans="1:112">
      <c r="A576" s="28">
        <v>476</v>
      </c>
      <c r="B576" s="47" t="e">
        <f>'935'!B576</f>
        <v>#VALUE!</v>
      </c>
      <c r="C576" s="48" t="e">
        <f>OR('935'!E576&lt;&gt;"VOID",'935'!F576&lt;&gt;"VOID",'935'!G576&lt;&gt;"VOID")</f>
        <v>#VALUE!</v>
      </c>
      <c r="D576" s="32" t="e">
        <f>IF('935'!D576="VOID",0,'935'!D576*(1-'935'!X576/'11'!B$17))</f>
        <v>#VALUE!</v>
      </c>
      <c r="E576" s="32" t="e">
        <f>IF('935'!E576="VOID",0,'935'!E576*(1-'935'!X576/'11'!B$17))</f>
        <v>#VALUE!</v>
      </c>
      <c r="F576" s="32" t="e">
        <f>IF('935'!F576="VOID",0,'935'!F576*(1-'935'!X576/'11'!B$17))</f>
        <v>#VALUE!</v>
      </c>
      <c r="G576" s="32" t="e">
        <f>IF('935'!G576="VOID",0,'935'!G576*(1-'935'!X576/'11'!B$17))</f>
        <v>#VALUE!</v>
      </c>
      <c r="H576" s="49" t="e">
        <f t="shared" si="140"/>
        <v>#VALUE!</v>
      </c>
      <c r="I576" s="50" t="e">
        <f>MATCH('935'!J576,'913'!$B$6:$B$1205,0)</f>
        <v>#VALUE!</v>
      </c>
      <c r="J576" s="50" t="e">
        <f>MATCH(INDEX('913'!$D$6:$D$1205,I576),'913'!$B$6:$B$1205,0)</f>
        <v>#VALUE!</v>
      </c>
      <c r="K576" s="50" t="e">
        <f>MATCH(INDEX('913'!$D$6:$D$1205,J576),'913'!$B$6:$B$1205,0)</f>
        <v>#VALUE!</v>
      </c>
      <c r="L576" s="50" t="e">
        <f>MATCH(INDEX('913'!$D$6:$D$1205,K576),'913'!$B$6:$B$1205,0)</f>
        <v>#VALUE!</v>
      </c>
      <c r="M576" s="50" t="e">
        <f>MATCH(INDEX('913'!$D$6:$D$1205,L576),'913'!$B$6:$B$1205,0)</f>
        <v>#VALUE!</v>
      </c>
      <c r="N576" s="50" t="e">
        <f>MATCH(INDEX('913'!$D$6:$D$1205,M576),'913'!$B$6:$B$1205,0)</f>
        <v>#VALUE!</v>
      </c>
      <c r="O576" s="50" t="e">
        <f>MATCH(INDEX('913'!$D$6:$D$1205,N576),'913'!$B$6:$B$1205,0)</f>
        <v>#VALUE!</v>
      </c>
      <c r="P576" s="51" t="e">
        <f>MATCH(INDEX('913'!$D$6:$D$1205,O576),'913'!$B$6:$B$1205,0)</f>
        <v>#VALUE!</v>
      </c>
      <c r="Q576" s="37">
        <f>IF(ISNUMBER(I576),MAX(0,INDEX('913'!$E$6:$E$1205,I576)),0)</f>
        <v>0</v>
      </c>
      <c r="R576" s="37">
        <f>IF(ISNUMBER(J576),MAX(0,INDEX('913'!$E$6:$E$1205,J576)),0)</f>
        <v>0</v>
      </c>
      <c r="S576" s="37">
        <f>IF(ISNUMBER(K576),MAX(0,INDEX('913'!$E$6:$E$1205,K576)),0)</f>
        <v>0</v>
      </c>
      <c r="T576" s="37">
        <f>IF(ISNUMBER(L576),MAX(0,INDEX('913'!$E$6:$E$1205,L576)),0)</f>
        <v>0</v>
      </c>
      <c r="U576" s="37">
        <f>IF(ISNUMBER(M576),MAX(0,INDEX('913'!$E$6:$E$1205,M576)),0)</f>
        <v>0</v>
      </c>
      <c r="V576" s="37">
        <f>IF(ISNUMBER(N576),MAX(0,INDEX('913'!$E$6:$E$1205,N576)),0)</f>
        <v>0</v>
      </c>
      <c r="W576" s="37">
        <f>IF(ISNUMBER(O576),MAX(0,INDEX('913'!$E$6:$E$1205,O576)),0)</f>
        <v>0</v>
      </c>
      <c r="X576" s="52">
        <f>IF(ISNUMBER(P576),MAX(0,INDEX('913'!$E$6:$E$1205,P576)),0)</f>
        <v>0</v>
      </c>
      <c r="Y576" s="37">
        <f>IF(ISNUMBER(I576),MAX(0,INDEX('913'!$F$6:$F$1205,I576)),0)</f>
        <v>0</v>
      </c>
      <c r="Z576" s="37">
        <f>IF(ISNUMBER(J576),MAX(0,INDEX('913'!$F$6:$F$1205,J576)),0)</f>
        <v>0</v>
      </c>
      <c r="AA576" s="37">
        <f>IF(ISNUMBER(K576),MAX(0,INDEX('913'!$F$6:$F$1205,K576)),0)</f>
        <v>0</v>
      </c>
      <c r="AB576" s="37">
        <f>IF(ISNUMBER(L576),MAX(0,INDEX('913'!$F$6:$F$1205,L576)),0)</f>
        <v>0</v>
      </c>
      <c r="AC576" s="37">
        <f>IF(ISNUMBER(M576),MAX(0,INDEX('913'!$F$6:$F$1205,M576)),0)</f>
        <v>0</v>
      </c>
      <c r="AD576" s="37">
        <f>IF(ISNUMBER(N576),MAX(0,INDEX('913'!$F$6:$F$1205,N576)),0)</f>
        <v>0</v>
      </c>
      <c r="AE576" s="37">
        <f>IF(ISNUMBER(O576),MAX(0,INDEX('913'!$F$6:$F$1205,O576)),0)</f>
        <v>0</v>
      </c>
      <c r="AF576" s="37">
        <f>IF(ISNUMBER(P576),MAX(0,INDEX('913'!$F$6:$F$1205,P576)),0)</f>
        <v>0</v>
      </c>
      <c r="AG576" s="32">
        <f>IF(ISNUMBER(I576),SQRT(INDEX('913'!$I$6:$I$1205,I576)^2+INDEX('913'!$J$6:$J$1205,I576)^2),0)</f>
        <v>0</v>
      </c>
      <c r="AH576" s="32">
        <f>IF(ISNUMBER(J576),SQRT(INDEX('913'!$I$6:$I$1205,J576)^2+INDEX('913'!$J$6:$J$1205,J576)^2),0)</f>
        <v>0</v>
      </c>
      <c r="AI576" s="32">
        <f>IF(ISNUMBER(K576),SQRT(INDEX('913'!$I$6:$I$1205,K576)^2+INDEX('913'!$J$6:$J$1205,K576)^2),0)</f>
        <v>0</v>
      </c>
      <c r="AJ576" s="32">
        <f>IF(ISNUMBER(L576),SQRT(INDEX('913'!$I$6:$I$1205,L576)^2+INDEX('913'!$J$6:$J$1205,L576)^2),0)</f>
        <v>0</v>
      </c>
      <c r="AK576" s="32">
        <f>IF(ISNUMBER(M576),SQRT(INDEX('913'!$I$6:$I$1205,M576)^2+INDEX('913'!$J$6:$J$1205,M576)^2),0)</f>
        <v>0</v>
      </c>
      <c r="AL576" s="32">
        <f>IF(ISNUMBER(N576),SQRT(INDEX('913'!$I$6:$I$1205,N576)^2+INDEX('913'!$J$6:$J$1205,N576)^2),0)</f>
        <v>0</v>
      </c>
      <c r="AM576" s="32">
        <f>IF(ISNUMBER(O576),SQRT(INDEX('913'!$I$6:$I$1205,O576)^2+INDEX('913'!$J$6:$J$1205,O576)^2),0)</f>
        <v>0</v>
      </c>
      <c r="AN576" s="49">
        <f>IF(ISNUMBER(P576),SQRT(INDEX('913'!$I$6:$I$1205,P576)^2+INDEX('913'!$J$6:$J$1205,P576)^2),0)</f>
        <v>0</v>
      </c>
      <c r="AO576" s="37">
        <f t="shared" si="141"/>
        <v>0</v>
      </c>
      <c r="AP576" s="37">
        <f t="shared" si="142"/>
        <v>0</v>
      </c>
      <c r="AQ576" s="33" t="e">
        <f>-100*'935'!W576*(AO576+AP576)/'11'!C$17</f>
        <v>#VALUE!</v>
      </c>
      <c r="AR576" s="37" t="e">
        <f t="shared" si="143"/>
        <v>#VALUE!</v>
      </c>
      <c r="AS576" s="52" t="e">
        <f t="shared" si="144"/>
        <v>#VALUE!</v>
      </c>
      <c r="AT576" s="32" t="e">
        <f>IF('935'!C576="VOID",0,('935'!C576*(1-'935'!X576/'11'!B$17)))</f>
        <v>#VALUE!</v>
      </c>
      <c r="AU576" s="52" t="e">
        <f>'935'!Q576*(1-'935'!Y576/'11'!C$17)/(1-'935'!X576/'11'!B$17)</f>
        <v>#VALUE!</v>
      </c>
      <c r="AV576" s="37" t="e">
        <f>INDEX('DNO totals'!$B$57:$G$57,IF('935'!K576,IF(MOD('935'!K576,1000),IF(MOD('935'!K576,100),IF(MOD('935'!K576,10),IF(MOD('935'!K576,1000)=1,6,5),4),3),2),1))</f>
        <v>#VALUE!</v>
      </c>
      <c r="AW576" s="52" t="e">
        <f t="shared" si="145"/>
        <v>#VALUE!</v>
      </c>
      <c r="AX576" s="32" t="e">
        <f>IF('935'!V576="VOID",0,'935'!V576*(1-'935'!X576/'11'!B$17))</f>
        <v>#VALUE!</v>
      </c>
      <c r="AY576" s="33" t="e">
        <f>IF(H576,-100*'Charging rates'!B$10/'11'!B$17*AX576/H576,0)</f>
        <v>#VALUE!</v>
      </c>
      <c r="AZ576" s="33" t="e">
        <f>IF(C576,'DNO totals'!B$41,0)</f>
        <v>#VALUE!</v>
      </c>
      <c r="BA576" s="33" t="e">
        <f t="shared" si="146"/>
        <v>#VALUE!</v>
      </c>
      <c r="BB576" s="33" t="e">
        <f t="shared" si="147"/>
        <v>#VALUE!</v>
      </c>
      <c r="BC576" s="53" t="e">
        <f t="shared" si="148"/>
        <v>#VALUE!</v>
      </c>
      <c r="BD576" s="32" t="e">
        <f>IF(AT576,'935'!H576*AT576/(AT576+D576+H576),0)</f>
        <v>#VALUE!</v>
      </c>
      <c r="BE576" s="32" t="e">
        <f>IF(H576,'935'!H576*H576/(AT576+D576+H576),0)</f>
        <v>#VALUE!</v>
      </c>
      <c r="BF576" s="32" t="e">
        <f>BD576*(1-'935'!X576/'11'!B$17)</f>
        <v>#VALUE!</v>
      </c>
      <c r="BG576" s="49" t="e">
        <f>BE576*(1-'935'!X576/'11'!B$17)</f>
        <v>#VALUE!</v>
      </c>
      <c r="BH576" s="52" t="e">
        <f>AV576*Parameters!B$6</f>
        <v>#VALUE!</v>
      </c>
      <c r="BI576" s="37" t="e">
        <f>IF('935'!$K576=1000,'Charging rates'!$C$38*$BH576/(1+'DNO totals'!$C$99)*'935'!$L576,0)</f>
        <v>#VALUE!</v>
      </c>
      <c r="BJ576" s="37" t="e">
        <f>IF(MOD('935'!$K576,1000)=100,'Charging rates'!$D$38*$BH576/(1+'DNO totals'!$D$99)*'935'!$M576,0)</f>
        <v>#VALUE!</v>
      </c>
      <c r="BK576" s="37" t="e">
        <f>IF(MOD('935'!$K576,100)=10,'Charging rates'!$E$38*$BH576/(1+'DNO totals'!$E$99)*'935'!$N576,0)</f>
        <v>#VALUE!</v>
      </c>
      <c r="BL576" s="37" t="e">
        <f>IF(AND(MOD('935'!$K576,10)&gt;0,MOD('935'!$K576,1000)&gt;1),'Charging rates'!$F$38*$BH576/(1+'DNO totals'!$F$99)*'935'!$O576,0)</f>
        <v>#VALUE!</v>
      </c>
      <c r="BM576" s="37" t="e">
        <f>IF(MOD('935'!$K576,1000)=1,'Charging rates'!$G$38*$BH576/(1+'DNO totals'!$G$99)*'935'!$P576,0)</f>
        <v>#VALUE!</v>
      </c>
      <c r="BN576" s="52" t="e">
        <f t="shared" si="149"/>
        <v>#VALUE!</v>
      </c>
      <c r="BO576" s="37" t="e">
        <f>IF('935'!$K576&gt;1000,'Charging rates'!$C$38*$AW576*'935'!$L576,0)</f>
        <v>#VALUE!</v>
      </c>
      <c r="BP576" s="37" t="e">
        <f>IF(MOD('935'!$K576,1000)&gt;100,'Charging rates'!$D$38*$AW576*'935'!$M576,0)</f>
        <v>#VALUE!</v>
      </c>
      <c r="BQ576" s="37" t="e">
        <f>IF(MOD('935'!$K576,100)&gt;10,'Charging rates'!$E$38*$AW576*'935'!$N576,0)</f>
        <v>#VALUE!</v>
      </c>
      <c r="BR576" s="52" t="e">
        <f t="shared" si="150"/>
        <v>#VALUE!</v>
      </c>
      <c r="BS576" s="48" t="e">
        <f>'935'!C576&lt;&gt;"VOID"</f>
        <v>#VALUE!</v>
      </c>
      <c r="BT576" s="33" t="e">
        <f>IF(BS576,(100/'11'!B$17*BD576*((1-'935'!I576)*'Charging rates'!B$51+'Charging rates'!B$63)),0)</f>
        <v>#VALUE!</v>
      </c>
      <c r="BU576" s="33" t="e">
        <f>100/'11'!B$17*BG576*('Charging rates'!B$51+'Charging rates'!B$63)</f>
        <v>#VALUE!</v>
      </c>
      <c r="BV576" s="33" t="e">
        <f>100/'11'!B$17*BE576*('Charging rates'!B$51+'Charging rates'!B$63)</f>
        <v>#VALUE!</v>
      </c>
      <c r="BW576" s="53" t="e">
        <f t="shared" si="151"/>
        <v>#VALUE!</v>
      </c>
      <c r="BX576" s="32" t="e">
        <f>AT576-('935'!T576*(1-'935'!X576/'11'!B$17))</f>
        <v>#VALUE!</v>
      </c>
      <c r="BY576" s="32">
        <f>0-IF(ISNUMBER(I576),INDEX('913'!$I$6:$I$1205,I576),0)-IF(ISNUMBER(J576),INDEX('913'!$I$6:$I$1205,J576),0)-IF(ISNUMBER(K576),INDEX('913'!$I$6:$I$1205,K576),0)-IF(ISNUMBER(L576),INDEX('913'!$I$6:$I$1205,L576),0)-IF(ISNUMBER(M576),INDEX('913'!$I$6:$I$1205,M576),0)-IF(ISNUMBER(N576),INDEX('913'!$I$6:$I$1205,N576),0)-IF(ISNUMBER(O576),INDEX('913'!$I$6:$I$1205,O576),0)-IF(ISNUMBER(P576),INDEX('913'!$I$6:$I$1205,P576),0)</f>
        <v>0</v>
      </c>
      <c r="BZ576" s="37">
        <f>IF(BY576=0,1,MAX(1,SQRT(BY576^2+(IF(ISNUMBER(I576),INDEX('913'!$J$6:$J$1205,I576),0)+IF(ISNUMBER(J576),INDEX('913'!$J$6:$J$1205,J576),0)+IF(ISNUMBER(K576),INDEX('913'!$J$6:$J$1205,K576),0)+IF(ISNUMBER(L576),INDEX('913'!$J$6:$J$1205,L576),0)+IF(ISNUMBER(M576),INDEX('913'!$J$6:$J$1205,M576),0)+IF(ISNUMBER(N576),INDEX('913'!$J$6:$J$1205,N576),0)+IF(ISNUMBER(O576),INDEX('913'!$J$6:$J$1205,O576),0)+IF(ISNUMBER(P576),INDEX('913'!$J$6:$J$1205,P576),0))^2)/BY576))</f>
        <v>1</v>
      </c>
      <c r="CA576" s="33" t="e">
        <f>100*AO576/'11'!B$17</f>
        <v>#VALUE!</v>
      </c>
      <c r="CB576" s="37" t="e">
        <f>100*(AP576*BZ576)/'11'!C$17</f>
        <v>#VALUE!</v>
      </c>
      <c r="CC576" s="37" t="e">
        <f t="shared" si="152"/>
        <v>#VALUE!</v>
      </c>
      <c r="CD576" s="33" t="e">
        <f t="shared" si="153"/>
        <v>#VALUE!</v>
      </c>
      <c r="CE576" s="54" t="e">
        <f>'11'!C$17-'935'!Y576</f>
        <v>#VALUE!</v>
      </c>
      <c r="CF576" s="37" t="e">
        <f>MAX('DNO totals'!B$312+0,MIN('935'!L576+0,'DNO totals'!B$304+0))</f>
        <v>#VALUE!</v>
      </c>
      <c r="CG576" s="37" t="e">
        <f>MAX('DNO totals'!C$312+0,MIN('935'!M576+0,'DNO totals'!C$304+0))</f>
        <v>#VALUE!</v>
      </c>
      <c r="CH576" s="37" t="e">
        <f>MAX('DNO totals'!D$312+0,MIN('935'!N576+0,'DNO totals'!D$304+0))</f>
        <v>#VALUE!</v>
      </c>
      <c r="CI576" s="37" t="e">
        <f>MAX('DNO totals'!E$312+0,MIN('935'!O576+0,'DNO totals'!E$304+0))</f>
        <v>#VALUE!</v>
      </c>
      <c r="CJ576" s="52" t="e">
        <f>MAX('DNO totals'!F$312+0,MIN('935'!P576+0,'DNO totals'!F$304+0))</f>
        <v>#VALUE!</v>
      </c>
      <c r="CK576" s="37" t="e">
        <f>IF('935'!$K576=1000,'Charging rates'!$C$38*$BH576/(1+'DNO totals'!$C$99)*$CF576,0)</f>
        <v>#VALUE!</v>
      </c>
      <c r="CL576" s="37" t="e">
        <f>IF(MOD('935'!$K576,1000)=100,'Charging rates'!$D$38*$BH576/(1+'DNO totals'!$D$99)*$CG576,0)</f>
        <v>#VALUE!</v>
      </c>
      <c r="CM576" s="37" t="e">
        <f>IF(MOD('935'!$K576,100)=10,'Charging rates'!$E$38*$BH576/(1+'DNO totals'!$E$99)*$CH576,0)</f>
        <v>#VALUE!</v>
      </c>
      <c r="CN576" s="37" t="e">
        <f>IF(AND(MOD('935'!$K576,10)&gt;0,MOD('935'!$K576,1000)&gt;1),'Charging rates'!$F$38*$BH576/(1+'DNO totals'!$F$99)*$CI576,0)</f>
        <v>#VALUE!</v>
      </c>
      <c r="CO576" s="37" t="e">
        <f>IF(MOD('935'!$K576,1000)=1,'Charging rates'!$G$38*$BH576/(1+'DNO totals'!$G$99)*$CJ576,0)</f>
        <v>#VALUE!</v>
      </c>
      <c r="CP576" s="52" t="e">
        <f t="shared" si="154"/>
        <v>#VALUE!</v>
      </c>
      <c r="CQ576" s="37" t="e">
        <f>IF('935'!$K576&gt;1000,'Charging rates'!$C$38*$AW576*$CF576,0)</f>
        <v>#VALUE!</v>
      </c>
      <c r="CR576" s="37" t="e">
        <f>IF(MOD('935'!$K576,1000)&gt;100,'Charging rates'!$D$38*$AW576*$CG576,0)</f>
        <v>#VALUE!</v>
      </c>
      <c r="CS576" s="37" t="e">
        <f>IF(MOD('935'!$K576,100)&gt;10,'Charging rates'!$E$38*$AW576*$CH576,0)</f>
        <v>#VALUE!</v>
      </c>
      <c r="CT576" s="52" t="e">
        <f t="shared" si="155"/>
        <v>#VALUE!</v>
      </c>
      <c r="CU576" s="33" t="e">
        <f>100*(AP576*'935'!Q576*BZ576)/'11'!B$17</f>
        <v>#VALUE!</v>
      </c>
      <c r="CV576" s="33" t="e">
        <f>100/'11'!B$17*'Charging rates'!B$10*AW576</f>
        <v>#VALUE!</v>
      </c>
      <c r="CW576" s="33" t="e">
        <f>IF(AT576=0,0,(1-BX576/AT576)*(CA576+IF('935'!Q576=0,0,(CB576*'935'!Q576*('11'!C$17-'935'!Y576)/('11'!B$17-'935'!X576)))))</f>
        <v>#VALUE!</v>
      </c>
      <c r="CX576" s="33" t="e">
        <f t="shared" si="156"/>
        <v>#VALUE!</v>
      </c>
      <c r="CY576" s="49" t="e">
        <f t="shared" si="157"/>
        <v>#VALUE!</v>
      </c>
      <c r="CZ576" s="32" t="e">
        <f>AT576*(Parameters!B$21+AU576)*IF('DNO totals'!B$323&lt;0,1,'935'!S576)</f>
        <v>#VALUE!</v>
      </c>
      <c r="DA576" s="52" t="e">
        <f>IF('DNO totals'!B$323&lt;0,1,'935'!S576)*(Parameters!B$21+AU576)</f>
        <v>#VALUE!</v>
      </c>
      <c r="DB576" s="37" t="e">
        <f>CX576+'Charging rates'!B$106*DA576*100/'11'!B$17</f>
        <v>#VALUE!</v>
      </c>
      <c r="DC576" s="37" t="e">
        <f>DB576+'Charging rates'!B$116*(Parameters!B$21+AU576)*100/'11'!B$17*IF('DNO totals'!B$323&lt;0,1,'935'!S576)</f>
        <v>#VALUE!</v>
      </c>
      <c r="DD576" s="37" t="e">
        <f>'Charging rates'!B$97*(CP576+CT576)*100/'11'!B$17</f>
        <v>#VALUE!</v>
      </c>
      <c r="DE576" s="33" t="e">
        <f>MAX(0-(CB576*AU576*'11'!C$17/'11'!B$17),DC576+DD576)</f>
        <v>#VALUE!</v>
      </c>
      <c r="DF576" s="37" t="e">
        <f>IF(BS576,IF(AU576=0,CC576,MAX(0,MIN(CC576,CC576+(DE576/'935'!Q576*('11'!B$17-'935'!X576)/('11'!C$17-'935'!Y576))))),0)</f>
        <v>#VALUE!</v>
      </c>
      <c r="DG576" s="33" t="e">
        <f t="shared" si="158"/>
        <v>#VALUE!</v>
      </c>
      <c r="DH576" s="53" t="e">
        <f t="shared" si="159"/>
        <v>#VALUE!</v>
      </c>
    </row>
    <row r="577" spans="1:112">
      <c r="A577" s="28">
        <v>477</v>
      </c>
      <c r="B577" s="47" t="e">
        <f>'935'!B577</f>
        <v>#VALUE!</v>
      </c>
      <c r="C577" s="48" t="e">
        <f>OR('935'!E577&lt;&gt;"VOID",'935'!F577&lt;&gt;"VOID",'935'!G577&lt;&gt;"VOID")</f>
        <v>#VALUE!</v>
      </c>
      <c r="D577" s="32" t="e">
        <f>IF('935'!D577="VOID",0,'935'!D577*(1-'935'!X577/'11'!B$17))</f>
        <v>#VALUE!</v>
      </c>
      <c r="E577" s="32" t="e">
        <f>IF('935'!E577="VOID",0,'935'!E577*(1-'935'!X577/'11'!B$17))</f>
        <v>#VALUE!</v>
      </c>
      <c r="F577" s="32" t="e">
        <f>IF('935'!F577="VOID",0,'935'!F577*(1-'935'!X577/'11'!B$17))</f>
        <v>#VALUE!</v>
      </c>
      <c r="G577" s="32" t="e">
        <f>IF('935'!G577="VOID",0,'935'!G577*(1-'935'!X577/'11'!B$17))</f>
        <v>#VALUE!</v>
      </c>
      <c r="H577" s="49" t="e">
        <f t="shared" si="140"/>
        <v>#VALUE!</v>
      </c>
      <c r="I577" s="50" t="e">
        <f>MATCH('935'!J577,'913'!$B$6:$B$1205,0)</f>
        <v>#VALUE!</v>
      </c>
      <c r="J577" s="50" t="e">
        <f>MATCH(INDEX('913'!$D$6:$D$1205,I577),'913'!$B$6:$B$1205,0)</f>
        <v>#VALUE!</v>
      </c>
      <c r="K577" s="50" t="e">
        <f>MATCH(INDEX('913'!$D$6:$D$1205,J577),'913'!$B$6:$B$1205,0)</f>
        <v>#VALUE!</v>
      </c>
      <c r="L577" s="50" t="e">
        <f>MATCH(INDEX('913'!$D$6:$D$1205,K577),'913'!$B$6:$B$1205,0)</f>
        <v>#VALUE!</v>
      </c>
      <c r="M577" s="50" t="e">
        <f>MATCH(INDEX('913'!$D$6:$D$1205,L577),'913'!$B$6:$B$1205,0)</f>
        <v>#VALUE!</v>
      </c>
      <c r="N577" s="50" t="e">
        <f>MATCH(INDEX('913'!$D$6:$D$1205,M577),'913'!$B$6:$B$1205,0)</f>
        <v>#VALUE!</v>
      </c>
      <c r="O577" s="50" t="e">
        <f>MATCH(INDEX('913'!$D$6:$D$1205,N577),'913'!$B$6:$B$1205,0)</f>
        <v>#VALUE!</v>
      </c>
      <c r="P577" s="51" t="e">
        <f>MATCH(INDEX('913'!$D$6:$D$1205,O577),'913'!$B$6:$B$1205,0)</f>
        <v>#VALUE!</v>
      </c>
      <c r="Q577" s="37">
        <f>IF(ISNUMBER(I577),MAX(0,INDEX('913'!$E$6:$E$1205,I577)),0)</f>
        <v>0</v>
      </c>
      <c r="R577" s="37">
        <f>IF(ISNUMBER(J577),MAX(0,INDEX('913'!$E$6:$E$1205,J577)),0)</f>
        <v>0</v>
      </c>
      <c r="S577" s="37">
        <f>IF(ISNUMBER(K577),MAX(0,INDEX('913'!$E$6:$E$1205,K577)),0)</f>
        <v>0</v>
      </c>
      <c r="T577" s="37">
        <f>IF(ISNUMBER(L577),MAX(0,INDEX('913'!$E$6:$E$1205,L577)),0)</f>
        <v>0</v>
      </c>
      <c r="U577" s="37">
        <f>IF(ISNUMBER(M577),MAX(0,INDEX('913'!$E$6:$E$1205,M577)),0)</f>
        <v>0</v>
      </c>
      <c r="V577" s="37">
        <f>IF(ISNUMBER(N577),MAX(0,INDEX('913'!$E$6:$E$1205,N577)),0)</f>
        <v>0</v>
      </c>
      <c r="W577" s="37">
        <f>IF(ISNUMBER(O577),MAX(0,INDEX('913'!$E$6:$E$1205,O577)),0)</f>
        <v>0</v>
      </c>
      <c r="X577" s="52">
        <f>IF(ISNUMBER(P577),MAX(0,INDEX('913'!$E$6:$E$1205,P577)),0)</f>
        <v>0</v>
      </c>
      <c r="Y577" s="37">
        <f>IF(ISNUMBER(I577),MAX(0,INDEX('913'!$F$6:$F$1205,I577)),0)</f>
        <v>0</v>
      </c>
      <c r="Z577" s="37">
        <f>IF(ISNUMBER(J577),MAX(0,INDEX('913'!$F$6:$F$1205,J577)),0)</f>
        <v>0</v>
      </c>
      <c r="AA577" s="37">
        <f>IF(ISNUMBER(K577),MAX(0,INDEX('913'!$F$6:$F$1205,K577)),0)</f>
        <v>0</v>
      </c>
      <c r="AB577" s="37">
        <f>IF(ISNUMBER(L577),MAX(0,INDEX('913'!$F$6:$F$1205,L577)),0)</f>
        <v>0</v>
      </c>
      <c r="AC577" s="37">
        <f>IF(ISNUMBER(M577),MAX(0,INDEX('913'!$F$6:$F$1205,M577)),0)</f>
        <v>0</v>
      </c>
      <c r="AD577" s="37">
        <f>IF(ISNUMBER(N577),MAX(0,INDEX('913'!$F$6:$F$1205,N577)),0)</f>
        <v>0</v>
      </c>
      <c r="AE577" s="37">
        <f>IF(ISNUMBER(O577),MAX(0,INDEX('913'!$F$6:$F$1205,O577)),0)</f>
        <v>0</v>
      </c>
      <c r="AF577" s="37">
        <f>IF(ISNUMBER(P577),MAX(0,INDEX('913'!$F$6:$F$1205,P577)),0)</f>
        <v>0</v>
      </c>
      <c r="AG577" s="32">
        <f>IF(ISNUMBER(I577),SQRT(INDEX('913'!$I$6:$I$1205,I577)^2+INDEX('913'!$J$6:$J$1205,I577)^2),0)</f>
        <v>0</v>
      </c>
      <c r="AH577" s="32">
        <f>IF(ISNUMBER(J577),SQRT(INDEX('913'!$I$6:$I$1205,J577)^2+INDEX('913'!$J$6:$J$1205,J577)^2),0)</f>
        <v>0</v>
      </c>
      <c r="AI577" s="32">
        <f>IF(ISNUMBER(K577),SQRT(INDEX('913'!$I$6:$I$1205,K577)^2+INDEX('913'!$J$6:$J$1205,K577)^2),0)</f>
        <v>0</v>
      </c>
      <c r="AJ577" s="32">
        <f>IF(ISNUMBER(L577),SQRT(INDEX('913'!$I$6:$I$1205,L577)^2+INDEX('913'!$J$6:$J$1205,L577)^2),0)</f>
        <v>0</v>
      </c>
      <c r="AK577" s="32">
        <f>IF(ISNUMBER(M577),SQRT(INDEX('913'!$I$6:$I$1205,M577)^2+INDEX('913'!$J$6:$J$1205,M577)^2),0)</f>
        <v>0</v>
      </c>
      <c r="AL577" s="32">
        <f>IF(ISNUMBER(N577),SQRT(INDEX('913'!$I$6:$I$1205,N577)^2+INDEX('913'!$J$6:$J$1205,N577)^2),0)</f>
        <v>0</v>
      </c>
      <c r="AM577" s="32">
        <f>IF(ISNUMBER(O577),SQRT(INDEX('913'!$I$6:$I$1205,O577)^2+INDEX('913'!$J$6:$J$1205,O577)^2),0)</f>
        <v>0</v>
      </c>
      <c r="AN577" s="49">
        <f>IF(ISNUMBER(P577),SQRT(INDEX('913'!$I$6:$I$1205,P577)^2+INDEX('913'!$J$6:$J$1205,P577)^2),0)</f>
        <v>0</v>
      </c>
      <c r="AO577" s="37">
        <f t="shared" si="141"/>
        <v>0</v>
      </c>
      <c r="AP577" s="37">
        <f t="shared" si="142"/>
        <v>0</v>
      </c>
      <c r="AQ577" s="33" t="e">
        <f>-100*'935'!W577*(AO577+AP577)/'11'!C$17</f>
        <v>#VALUE!</v>
      </c>
      <c r="AR577" s="37" t="e">
        <f t="shared" si="143"/>
        <v>#VALUE!</v>
      </c>
      <c r="AS577" s="52" t="e">
        <f t="shared" si="144"/>
        <v>#VALUE!</v>
      </c>
      <c r="AT577" s="32" t="e">
        <f>IF('935'!C577="VOID",0,('935'!C577*(1-'935'!X577/'11'!B$17)))</f>
        <v>#VALUE!</v>
      </c>
      <c r="AU577" s="52" t="e">
        <f>'935'!Q577*(1-'935'!Y577/'11'!C$17)/(1-'935'!X577/'11'!B$17)</f>
        <v>#VALUE!</v>
      </c>
      <c r="AV577" s="37" t="e">
        <f>INDEX('DNO totals'!$B$57:$G$57,IF('935'!K577,IF(MOD('935'!K577,1000),IF(MOD('935'!K577,100),IF(MOD('935'!K577,10),IF(MOD('935'!K577,1000)=1,6,5),4),3),2),1))</f>
        <v>#VALUE!</v>
      </c>
      <c r="AW577" s="52" t="e">
        <f t="shared" si="145"/>
        <v>#VALUE!</v>
      </c>
      <c r="AX577" s="32" t="e">
        <f>IF('935'!V577="VOID",0,'935'!V577*(1-'935'!X577/'11'!B$17))</f>
        <v>#VALUE!</v>
      </c>
      <c r="AY577" s="33" t="e">
        <f>IF(H577,-100*'Charging rates'!B$10/'11'!B$17*AX577/H577,0)</f>
        <v>#VALUE!</v>
      </c>
      <c r="AZ577" s="33" t="e">
        <f>IF(C577,'DNO totals'!B$41,0)</f>
        <v>#VALUE!</v>
      </c>
      <c r="BA577" s="33" t="e">
        <f t="shared" si="146"/>
        <v>#VALUE!</v>
      </c>
      <c r="BB577" s="33" t="e">
        <f t="shared" si="147"/>
        <v>#VALUE!</v>
      </c>
      <c r="BC577" s="53" t="e">
        <f t="shared" si="148"/>
        <v>#VALUE!</v>
      </c>
      <c r="BD577" s="32" t="e">
        <f>IF(AT577,'935'!H577*AT577/(AT577+D577+H577),0)</f>
        <v>#VALUE!</v>
      </c>
      <c r="BE577" s="32" t="e">
        <f>IF(H577,'935'!H577*H577/(AT577+D577+H577),0)</f>
        <v>#VALUE!</v>
      </c>
      <c r="BF577" s="32" t="e">
        <f>BD577*(1-'935'!X577/'11'!B$17)</f>
        <v>#VALUE!</v>
      </c>
      <c r="BG577" s="49" t="e">
        <f>BE577*(1-'935'!X577/'11'!B$17)</f>
        <v>#VALUE!</v>
      </c>
      <c r="BH577" s="52" t="e">
        <f>AV577*Parameters!B$6</f>
        <v>#VALUE!</v>
      </c>
      <c r="BI577" s="37" t="e">
        <f>IF('935'!$K577=1000,'Charging rates'!$C$38*$BH577/(1+'DNO totals'!$C$99)*'935'!$L577,0)</f>
        <v>#VALUE!</v>
      </c>
      <c r="BJ577" s="37" t="e">
        <f>IF(MOD('935'!$K577,1000)=100,'Charging rates'!$D$38*$BH577/(1+'DNO totals'!$D$99)*'935'!$M577,0)</f>
        <v>#VALUE!</v>
      </c>
      <c r="BK577" s="37" t="e">
        <f>IF(MOD('935'!$K577,100)=10,'Charging rates'!$E$38*$BH577/(1+'DNO totals'!$E$99)*'935'!$N577,0)</f>
        <v>#VALUE!</v>
      </c>
      <c r="BL577" s="37" t="e">
        <f>IF(AND(MOD('935'!$K577,10)&gt;0,MOD('935'!$K577,1000)&gt;1),'Charging rates'!$F$38*$BH577/(1+'DNO totals'!$F$99)*'935'!$O577,0)</f>
        <v>#VALUE!</v>
      </c>
      <c r="BM577" s="37" t="e">
        <f>IF(MOD('935'!$K577,1000)=1,'Charging rates'!$G$38*$BH577/(1+'DNO totals'!$G$99)*'935'!$P577,0)</f>
        <v>#VALUE!</v>
      </c>
      <c r="BN577" s="52" t="e">
        <f t="shared" si="149"/>
        <v>#VALUE!</v>
      </c>
      <c r="BO577" s="37" t="e">
        <f>IF('935'!$K577&gt;1000,'Charging rates'!$C$38*$AW577*'935'!$L577,0)</f>
        <v>#VALUE!</v>
      </c>
      <c r="BP577" s="37" t="e">
        <f>IF(MOD('935'!$K577,1000)&gt;100,'Charging rates'!$D$38*$AW577*'935'!$M577,0)</f>
        <v>#VALUE!</v>
      </c>
      <c r="BQ577" s="37" t="e">
        <f>IF(MOD('935'!$K577,100)&gt;10,'Charging rates'!$E$38*$AW577*'935'!$N577,0)</f>
        <v>#VALUE!</v>
      </c>
      <c r="BR577" s="52" t="e">
        <f t="shared" si="150"/>
        <v>#VALUE!</v>
      </c>
      <c r="BS577" s="48" t="e">
        <f>'935'!C577&lt;&gt;"VOID"</f>
        <v>#VALUE!</v>
      </c>
      <c r="BT577" s="33" t="e">
        <f>IF(BS577,(100/'11'!B$17*BD577*((1-'935'!I577)*'Charging rates'!B$51+'Charging rates'!B$63)),0)</f>
        <v>#VALUE!</v>
      </c>
      <c r="BU577" s="33" t="e">
        <f>100/'11'!B$17*BG577*('Charging rates'!B$51+'Charging rates'!B$63)</f>
        <v>#VALUE!</v>
      </c>
      <c r="BV577" s="33" t="e">
        <f>100/'11'!B$17*BE577*('Charging rates'!B$51+'Charging rates'!B$63)</f>
        <v>#VALUE!</v>
      </c>
      <c r="BW577" s="53" t="e">
        <f t="shared" si="151"/>
        <v>#VALUE!</v>
      </c>
      <c r="BX577" s="32" t="e">
        <f>AT577-('935'!T577*(1-'935'!X577/'11'!B$17))</f>
        <v>#VALUE!</v>
      </c>
      <c r="BY577" s="32">
        <f>0-IF(ISNUMBER(I577),INDEX('913'!$I$6:$I$1205,I577),0)-IF(ISNUMBER(J577),INDEX('913'!$I$6:$I$1205,J577),0)-IF(ISNUMBER(K577),INDEX('913'!$I$6:$I$1205,K577),0)-IF(ISNUMBER(L577),INDEX('913'!$I$6:$I$1205,L577),0)-IF(ISNUMBER(M577),INDEX('913'!$I$6:$I$1205,M577),0)-IF(ISNUMBER(N577),INDEX('913'!$I$6:$I$1205,N577),0)-IF(ISNUMBER(O577),INDEX('913'!$I$6:$I$1205,O577),0)-IF(ISNUMBER(P577),INDEX('913'!$I$6:$I$1205,P577),0)</f>
        <v>0</v>
      </c>
      <c r="BZ577" s="37">
        <f>IF(BY577=0,1,MAX(1,SQRT(BY577^2+(IF(ISNUMBER(I577),INDEX('913'!$J$6:$J$1205,I577),0)+IF(ISNUMBER(J577),INDEX('913'!$J$6:$J$1205,J577),0)+IF(ISNUMBER(K577),INDEX('913'!$J$6:$J$1205,K577),0)+IF(ISNUMBER(L577),INDEX('913'!$J$6:$J$1205,L577),0)+IF(ISNUMBER(M577),INDEX('913'!$J$6:$J$1205,M577),0)+IF(ISNUMBER(N577),INDEX('913'!$J$6:$J$1205,N577),0)+IF(ISNUMBER(O577),INDEX('913'!$J$6:$J$1205,O577),0)+IF(ISNUMBER(P577),INDEX('913'!$J$6:$J$1205,P577),0))^2)/BY577))</f>
        <v>1</v>
      </c>
      <c r="CA577" s="33" t="e">
        <f>100*AO577/'11'!B$17</f>
        <v>#VALUE!</v>
      </c>
      <c r="CB577" s="37" t="e">
        <f>100*(AP577*BZ577)/'11'!C$17</f>
        <v>#VALUE!</v>
      </c>
      <c r="CC577" s="37" t="e">
        <f t="shared" si="152"/>
        <v>#VALUE!</v>
      </c>
      <c r="CD577" s="33" t="e">
        <f t="shared" si="153"/>
        <v>#VALUE!</v>
      </c>
      <c r="CE577" s="54" t="e">
        <f>'11'!C$17-'935'!Y577</f>
        <v>#VALUE!</v>
      </c>
      <c r="CF577" s="37" t="e">
        <f>MAX('DNO totals'!B$312+0,MIN('935'!L577+0,'DNO totals'!B$304+0))</f>
        <v>#VALUE!</v>
      </c>
      <c r="CG577" s="37" t="e">
        <f>MAX('DNO totals'!C$312+0,MIN('935'!M577+0,'DNO totals'!C$304+0))</f>
        <v>#VALUE!</v>
      </c>
      <c r="CH577" s="37" t="e">
        <f>MAX('DNO totals'!D$312+0,MIN('935'!N577+0,'DNO totals'!D$304+0))</f>
        <v>#VALUE!</v>
      </c>
      <c r="CI577" s="37" t="e">
        <f>MAX('DNO totals'!E$312+0,MIN('935'!O577+0,'DNO totals'!E$304+0))</f>
        <v>#VALUE!</v>
      </c>
      <c r="CJ577" s="52" t="e">
        <f>MAX('DNO totals'!F$312+0,MIN('935'!P577+0,'DNO totals'!F$304+0))</f>
        <v>#VALUE!</v>
      </c>
      <c r="CK577" s="37" t="e">
        <f>IF('935'!$K577=1000,'Charging rates'!$C$38*$BH577/(1+'DNO totals'!$C$99)*$CF577,0)</f>
        <v>#VALUE!</v>
      </c>
      <c r="CL577" s="37" t="e">
        <f>IF(MOD('935'!$K577,1000)=100,'Charging rates'!$D$38*$BH577/(1+'DNO totals'!$D$99)*$CG577,0)</f>
        <v>#VALUE!</v>
      </c>
      <c r="CM577" s="37" t="e">
        <f>IF(MOD('935'!$K577,100)=10,'Charging rates'!$E$38*$BH577/(1+'DNO totals'!$E$99)*$CH577,0)</f>
        <v>#VALUE!</v>
      </c>
      <c r="CN577" s="37" t="e">
        <f>IF(AND(MOD('935'!$K577,10)&gt;0,MOD('935'!$K577,1000)&gt;1),'Charging rates'!$F$38*$BH577/(1+'DNO totals'!$F$99)*$CI577,0)</f>
        <v>#VALUE!</v>
      </c>
      <c r="CO577" s="37" t="e">
        <f>IF(MOD('935'!$K577,1000)=1,'Charging rates'!$G$38*$BH577/(1+'DNO totals'!$G$99)*$CJ577,0)</f>
        <v>#VALUE!</v>
      </c>
      <c r="CP577" s="52" t="e">
        <f t="shared" si="154"/>
        <v>#VALUE!</v>
      </c>
      <c r="CQ577" s="37" t="e">
        <f>IF('935'!$K577&gt;1000,'Charging rates'!$C$38*$AW577*$CF577,0)</f>
        <v>#VALUE!</v>
      </c>
      <c r="CR577" s="37" t="e">
        <f>IF(MOD('935'!$K577,1000)&gt;100,'Charging rates'!$D$38*$AW577*$CG577,0)</f>
        <v>#VALUE!</v>
      </c>
      <c r="CS577" s="37" t="e">
        <f>IF(MOD('935'!$K577,100)&gt;10,'Charging rates'!$E$38*$AW577*$CH577,0)</f>
        <v>#VALUE!</v>
      </c>
      <c r="CT577" s="52" t="e">
        <f t="shared" si="155"/>
        <v>#VALUE!</v>
      </c>
      <c r="CU577" s="33" t="e">
        <f>100*(AP577*'935'!Q577*BZ577)/'11'!B$17</f>
        <v>#VALUE!</v>
      </c>
      <c r="CV577" s="33" t="e">
        <f>100/'11'!B$17*'Charging rates'!B$10*AW577</f>
        <v>#VALUE!</v>
      </c>
      <c r="CW577" s="33" t="e">
        <f>IF(AT577=0,0,(1-BX577/AT577)*(CA577+IF('935'!Q577=0,0,(CB577*'935'!Q577*('11'!C$17-'935'!Y577)/('11'!B$17-'935'!X577)))))</f>
        <v>#VALUE!</v>
      </c>
      <c r="CX577" s="33" t="e">
        <f t="shared" si="156"/>
        <v>#VALUE!</v>
      </c>
      <c r="CY577" s="49" t="e">
        <f t="shared" si="157"/>
        <v>#VALUE!</v>
      </c>
      <c r="CZ577" s="32" t="e">
        <f>AT577*(Parameters!B$21+AU577)*IF('DNO totals'!B$323&lt;0,1,'935'!S577)</f>
        <v>#VALUE!</v>
      </c>
      <c r="DA577" s="52" t="e">
        <f>IF('DNO totals'!B$323&lt;0,1,'935'!S577)*(Parameters!B$21+AU577)</f>
        <v>#VALUE!</v>
      </c>
      <c r="DB577" s="37" t="e">
        <f>CX577+'Charging rates'!B$106*DA577*100/'11'!B$17</f>
        <v>#VALUE!</v>
      </c>
      <c r="DC577" s="37" t="e">
        <f>DB577+'Charging rates'!B$116*(Parameters!B$21+AU577)*100/'11'!B$17*IF('DNO totals'!B$323&lt;0,1,'935'!S577)</f>
        <v>#VALUE!</v>
      </c>
      <c r="DD577" s="37" t="e">
        <f>'Charging rates'!B$97*(CP577+CT577)*100/'11'!B$17</f>
        <v>#VALUE!</v>
      </c>
      <c r="DE577" s="33" t="e">
        <f>MAX(0-(CB577*AU577*'11'!C$17/'11'!B$17),DC577+DD577)</f>
        <v>#VALUE!</v>
      </c>
      <c r="DF577" s="37" t="e">
        <f>IF(BS577,IF(AU577=0,CC577,MAX(0,MIN(CC577,CC577+(DE577/'935'!Q577*('11'!B$17-'935'!X577)/('11'!C$17-'935'!Y577))))),0)</f>
        <v>#VALUE!</v>
      </c>
      <c r="DG577" s="33" t="e">
        <f t="shared" si="158"/>
        <v>#VALUE!</v>
      </c>
      <c r="DH577" s="53" t="e">
        <f t="shared" si="159"/>
        <v>#VALUE!</v>
      </c>
    </row>
    <row r="578" spans="1:112">
      <c r="A578" s="28">
        <v>478</v>
      </c>
      <c r="B578" s="47" t="e">
        <f>'935'!B578</f>
        <v>#VALUE!</v>
      </c>
      <c r="C578" s="48" t="e">
        <f>OR('935'!E578&lt;&gt;"VOID",'935'!F578&lt;&gt;"VOID",'935'!G578&lt;&gt;"VOID")</f>
        <v>#VALUE!</v>
      </c>
      <c r="D578" s="32" t="e">
        <f>IF('935'!D578="VOID",0,'935'!D578*(1-'935'!X578/'11'!B$17))</f>
        <v>#VALUE!</v>
      </c>
      <c r="E578" s="32" t="e">
        <f>IF('935'!E578="VOID",0,'935'!E578*(1-'935'!X578/'11'!B$17))</f>
        <v>#VALUE!</v>
      </c>
      <c r="F578" s="32" t="e">
        <f>IF('935'!F578="VOID",0,'935'!F578*(1-'935'!X578/'11'!B$17))</f>
        <v>#VALUE!</v>
      </c>
      <c r="G578" s="32" t="e">
        <f>IF('935'!G578="VOID",0,'935'!G578*(1-'935'!X578/'11'!B$17))</f>
        <v>#VALUE!</v>
      </c>
      <c r="H578" s="49" t="e">
        <f t="shared" si="140"/>
        <v>#VALUE!</v>
      </c>
      <c r="I578" s="50" t="e">
        <f>MATCH('935'!J578,'913'!$B$6:$B$1205,0)</f>
        <v>#VALUE!</v>
      </c>
      <c r="J578" s="50" t="e">
        <f>MATCH(INDEX('913'!$D$6:$D$1205,I578),'913'!$B$6:$B$1205,0)</f>
        <v>#VALUE!</v>
      </c>
      <c r="K578" s="50" t="e">
        <f>MATCH(INDEX('913'!$D$6:$D$1205,J578),'913'!$B$6:$B$1205,0)</f>
        <v>#VALUE!</v>
      </c>
      <c r="L578" s="50" t="e">
        <f>MATCH(INDEX('913'!$D$6:$D$1205,K578),'913'!$B$6:$B$1205,0)</f>
        <v>#VALUE!</v>
      </c>
      <c r="M578" s="50" t="e">
        <f>MATCH(INDEX('913'!$D$6:$D$1205,L578),'913'!$B$6:$B$1205,0)</f>
        <v>#VALUE!</v>
      </c>
      <c r="N578" s="50" t="e">
        <f>MATCH(INDEX('913'!$D$6:$D$1205,M578),'913'!$B$6:$B$1205,0)</f>
        <v>#VALUE!</v>
      </c>
      <c r="O578" s="50" t="e">
        <f>MATCH(INDEX('913'!$D$6:$D$1205,N578),'913'!$B$6:$B$1205,0)</f>
        <v>#VALUE!</v>
      </c>
      <c r="P578" s="51" t="e">
        <f>MATCH(INDEX('913'!$D$6:$D$1205,O578),'913'!$B$6:$B$1205,0)</f>
        <v>#VALUE!</v>
      </c>
      <c r="Q578" s="37">
        <f>IF(ISNUMBER(I578),MAX(0,INDEX('913'!$E$6:$E$1205,I578)),0)</f>
        <v>0</v>
      </c>
      <c r="R578" s="37">
        <f>IF(ISNUMBER(J578),MAX(0,INDEX('913'!$E$6:$E$1205,J578)),0)</f>
        <v>0</v>
      </c>
      <c r="S578" s="37">
        <f>IF(ISNUMBER(K578),MAX(0,INDEX('913'!$E$6:$E$1205,K578)),0)</f>
        <v>0</v>
      </c>
      <c r="T578" s="37">
        <f>IF(ISNUMBER(L578),MAX(0,INDEX('913'!$E$6:$E$1205,L578)),0)</f>
        <v>0</v>
      </c>
      <c r="U578" s="37">
        <f>IF(ISNUMBER(M578),MAX(0,INDEX('913'!$E$6:$E$1205,M578)),0)</f>
        <v>0</v>
      </c>
      <c r="V578" s="37">
        <f>IF(ISNUMBER(N578),MAX(0,INDEX('913'!$E$6:$E$1205,N578)),0)</f>
        <v>0</v>
      </c>
      <c r="W578" s="37">
        <f>IF(ISNUMBER(O578),MAX(0,INDEX('913'!$E$6:$E$1205,O578)),0)</f>
        <v>0</v>
      </c>
      <c r="X578" s="52">
        <f>IF(ISNUMBER(P578),MAX(0,INDEX('913'!$E$6:$E$1205,P578)),0)</f>
        <v>0</v>
      </c>
      <c r="Y578" s="37">
        <f>IF(ISNUMBER(I578),MAX(0,INDEX('913'!$F$6:$F$1205,I578)),0)</f>
        <v>0</v>
      </c>
      <c r="Z578" s="37">
        <f>IF(ISNUMBER(J578),MAX(0,INDEX('913'!$F$6:$F$1205,J578)),0)</f>
        <v>0</v>
      </c>
      <c r="AA578" s="37">
        <f>IF(ISNUMBER(K578),MAX(0,INDEX('913'!$F$6:$F$1205,K578)),0)</f>
        <v>0</v>
      </c>
      <c r="AB578" s="37">
        <f>IF(ISNUMBER(L578),MAX(0,INDEX('913'!$F$6:$F$1205,L578)),0)</f>
        <v>0</v>
      </c>
      <c r="AC578" s="37">
        <f>IF(ISNUMBER(M578),MAX(0,INDEX('913'!$F$6:$F$1205,M578)),0)</f>
        <v>0</v>
      </c>
      <c r="AD578" s="37">
        <f>IF(ISNUMBER(N578),MAX(0,INDEX('913'!$F$6:$F$1205,N578)),0)</f>
        <v>0</v>
      </c>
      <c r="AE578" s="37">
        <f>IF(ISNUMBER(O578),MAX(0,INDEX('913'!$F$6:$F$1205,O578)),0)</f>
        <v>0</v>
      </c>
      <c r="AF578" s="37">
        <f>IF(ISNUMBER(P578),MAX(0,INDEX('913'!$F$6:$F$1205,P578)),0)</f>
        <v>0</v>
      </c>
      <c r="AG578" s="32">
        <f>IF(ISNUMBER(I578),SQRT(INDEX('913'!$I$6:$I$1205,I578)^2+INDEX('913'!$J$6:$J$1205,I578)^2),0)</f>
        <v>0</v>
      </c>
      <c r="AH578" s="32">
        <f>IF(ISNUMBER(J578),SQRT(INDEX('913'!$I$6:$I$1205,J578)^2+INDEX('913'!$J$6:$J$1205,J578)^2),0)</f>
        <v>0</v>
      </c>
      <c r="AI578" s="32">
        <f>IF(ISNUMBER(K578),SQRT(INDEX('913'!$I$6:$I$1205,K578)^2+INDEX('913'!$J$6:$J$1205,K578)^2),0)</f>
        <v>0</v>
      </c>
      <c r="AJ578" s="32">
        <f>IF(ISNUMBER(L578),SQRT(INDEX('913'!$I$6:$I$1205,L578)^2+INDEX('913'!$J$6:$J$1205,L578)^2),0)</f>
        <v>0</v>
      </c>
      <c r="AK578" s="32">
        <f>IF(ISNUMBER(M578),SQRT(INDEX('913'!$I$6:$I$1205,M578)^2+INDEX('913'!$J$6:$J$1205,M578)^2),0)</f>
        <v>0</v>
      </c>
      <c r="AL578" s="32">
        <f>IF(ISNUMBER(N578),SQRT(INDEX('913'!$I$6:$I$1205,N578)^2+INDEX('913'!$J$6:$J$1205,N578)^2),0)</f>
        <v>0</v>
      </c>
      <c r="AM578" s="32">
        <f>IF(ISNUMBER(O578),SQRT(INDEX('913'!$I$6:$I$1205,O578)^2+INDEX('913'!$J$6:$J$1205,O578)^2),0)</f>
        <v>0</v>
      </c>
      <c r="AN578" s="49">
        <f>IF(ISNUMBER(P578),SQRT(INDEX('913'!$I$6:$I$1205,P578)^2+INDEX('913'!$J$6:$J$1205,P578)^2),0)</f>
        <v>0</v>
      </c>
      <c r="AO578" s="37">
        <f t="shared" si="141"/>
        <v>0</v>
      </c>
      <c r="AP578" s="37">
        <f t="shared" si="142"/>
        <v>0</v>
      </c>
      <c r="AQ578" s="33" t="e">
        <f>-100*'935'!W578*(AO578+AP578)/'11'!C$17</f>
        <v>#VALUE!</v>
      </c>
      <c r="AR578" s="37" t="e">
        <f t="shared" si="143"/>
        <v>#VALUE!</v>
      </c>
      <c r="AS578" s="52" t="e">
        <f t="shared" si="144"/>
        <v>#VALUE!</v>
      </c>
      <c r="AT578" s="32" t="e">
        <f>IF('935'!C578="VOID",0,('935'!C578*(1-'935'!X578/'11'!B$17)))</f>
        <v>#VALUE!</v>
      </c>
      <c r="AU578" s="52" t="e">
        <f>'935'!Q578*(1-'935'!Y578/'11'!C$17)/(1-'935'!X578/'11'!B$17)</f>
        <v>#VALUE!</v>
      </c>
      <c r="AV578" s="37" t="e">
        <f>INDEX('DNO totals'!$B$57:$G$57,IF('935'!K578,IF(MOD('935'!K578,1000),IF(MOD('935'!K578,100),IF(MOD('935'!K578,10),IF(MOD('935'!K578,1000)=1,6,5),4),3),2),1))</f>
        <v>#VALUE!</v>
      </c>
      <c r="AW578" s="52" t="e">
        <f t="shared" si="145"/>
        <v>#VALUE!</v>
      </c>
      <c r="AX578" s="32" t="e">
        <f>IF('935'!V578="VOID",0,'935'!V578*(1-'935'!X578/'11'!B$17))</f>
        <v>#VALUE!</v>
      </c>
      <c r="AY578" s="33" t="e">
        <f>IF(H578,-100*'Charging rates'!B$10/'11'!B$17*AX578/H578,0)</f>
        <v>#VALUE!</v>
      </c>
      <c r="AZ578" s="33" t="e">
        <f>IF(C578,'DNO totals'!B$41,0)</f>
        <v>#VALUE!</v>
      </c>
      <c r="BA578" s="33" t="e">
        <f t="shared" si="146"/>
        <v>#VALUE!</v>
      </c>
      <c r="BB578" s="33" t="e">
        <f t="shared" si="147"/>
        <v>#VALUE!</v>
      </c>
      <c r="BC578" s="53" t="e">
        <f t="shared" si="148"/>
        <v>#VALUE!</v>
      </c>
      <c r="BD578" s="32" t="e">
        <f>IF(AT578,'935'!H578*AT578/(AT578+D578+H578),0)</f>
        <v>#VALUE!</v>
      </c>
      <c r="BE578" s="32" t="e">
        <f>IF(H578,'935'!H578*H578/(AT578+D578+H578),0)</f>
        <v>#VALUE!</v>
      </c>
      <c r="BF578" s="32" t="e">
        <f>BD578*(1-'935'!X578/'11'!B$17)</f>
        <v>#VALUE!</v>
      </c>
      <c r="BG578" s="49" t="e">
        <f>BE578*(1-'935'!X578/'11'!B$17)</f>
        <v>#VALUE!</v>
      </c>
      <c r="BH578" s="52" t="e">
        <f>AV578*Parameters!B$6</f>
        <v>#VALUE!</v>
      </c>
      <c r="BI578" s="37" t="e">
        <f>IF('935'!$K578=1000,'Charging rates'!$C$38*$BH578/(1+'DNO totals'!$C$99)*'935'!$L578,0)</f>
        <v>#VALUE!</v>
      </c>
      <c r="BJ578" s="37" t="e">
        <f>IF(MOD('935'!$K578,1000)=100,'Charging rates'!$D$38*$BH578/(1+'DNO totals'!$D$99)*'935'!$M578,0)</f>
        <v>#VALUE!</v>
      </c>
      <c r="BK578" s="37" t="e">
        <f>IF(MOD('935'!$K578,100)=10,'Charging rates'!$E$38*$BH578/(1+'DNO totals'!$E$99)*'935'!$N578,0)</f>
        <v>#VALUE!</v>
      </c>
      <c r="BL578" s="37" t="e">
        <f>IF(AND(MOD('935'!$K578,10)&gt;0,MOD('935'!$K578,1000)&gt;1),'Charging rates'!$F$38*$BH578/(1+'DNO totals'!$F$99)*'935'!$O578,0)</f>
        <v>#VALUE!</v>
      </c>
      <c r="BM578" s="37" t="e">
        <f>IF(MOD('935'!$K578,1000)=1,'Charging rates'!$G$38*$BH578/(1+'DNO totals'!$G$99)*'935'!$P578,0)</f>
        <v>#VALUE!</v>
      </c>
      <c r="BN578" s="52" t="e">
        <f t="shared" si="149"/>
        <v>#VALUE!</v>
      </c>
      <c r="BO578" s="37" t="e">
        <f>IF('935'!$K578&gt;1000,'Charging rates'!$C$38*$AW578*'935'!$L578,0)</f>
        <v>#VALUE!</v>
      </c>
      <c r="BP578" s="37" t="e">
        <f>IF(MOD('935'!$K578,1000)&gt;100,'Charging rates'!$D$38*$AW578*'935'!$M578,0)</f>
        <v>#VALUE!</v>
      </c>
      <c r="BQ578" s="37" t="e">
        <f>IF(MOD('935'!$K578,100)&gt;10,'Charging rates'!$E$38*$AW578*'935'!$N578,0)</f>
        <v>#VALUE!</v>
      </c>
      <c r="BR578" s="52" t="e">
        <f t="shared" si="150"/>
        <v>#VALUE!</v>
      </c>
      <c r="BS578" s="48" t="e">
        <f>'935'!C578&lt;&gt;"VOID"</f>
        <v>#VALUE!</v>
      </c>
      <c r="BT578" s="33" t="e">
        <f>IF(BS578,(100/'11'!B$17*BD578*((1-'935'!I578)*'Charging rates'!B$51+'Charging rates'!B$63)),0)</f>
        <v>#VALUE!</v>
      </c>
      <c r="BU578" s="33" t="e">
        <f>100/'11'!B$17*BG578*('Charging rates'!B$51+'Charging rates'!B$63)</f>
        <v>#VALUE!</v>
      </c>
      <c r="BV578" s="33" t="e">
        <f>100/'11'!B$17*BE578*('Charging rates'!B$51+'Charging rates'!B$63)</f>
        <v>#VALUE!</v>
      </c>
      <c r="BW578" s="53" t="e">
        <f t="shared" si="151"/>
        <v>#VALUE!</v>
      </c>
      <c r="BX578" s="32" t="e">
        <f>AT578-('935'!T578*(1-'935'!X578/'11'!B$17))</f>
        <v>#VALUE!</v>
      </c>
      <c r="BY578" s="32">
        <f>0-IF(ISNUMBER(I578),INDEX('913'!$I$6:$I$1205,I578),0)-IF(ISNUMBER(J578),INDEX('913'!$I$6:$I$1205,J578),0)-IF(ISNUMBER(K578),INDEX('913'!$I$6:$I$1205,K578),0)-IF(ISNUMBER(L578),INDEX('913'!$I$6:$I$1205,L578),0)-IF(ISNUMBER(M578),INDEX('913'!$I$6:$I$1205,M578),0)-IF(ISNUMBER(N578),INDEX('913'!$I$6:$I$1205,N578),0)-IF(ISNUMBER(O578),INDEX('913'!$I$6:$I$1205,O578),0)-IF(ISNUMBER(P578),INDEX('913'!$I$6:$I$1205,P578),0)</f>
        <v>0</v>
      </c>
      <c r="BZ578" s="37">
        <f>IF(BY578=0,1,MAX(1,SQRT(BY578^2+(IF(ISNUMBER(I578),INDEX('913'!$J$6:$J$1205,I578),0)+IF(ISNUMBER(J578),INDEX('913'!$J$6:$J$1205,J578),0)+IF(ISNUMBER(K578),INDEX('913'!$J$6:$J$1205,K578),0)+IF(ISNUMBER(L578),INDEX('913'!$J$6:$J$1205,L578),0)+IF(ISNUMBER(M578),INDEX('913'!$J$6:$J$1205,M578),0)+IF(ISNUMBER(N578),INDEX('913'!$J$6:$J$1205,N578),0)+IF(ISNUMBER(O578),INDEX('913'!$J$6:$J$1205,O578),0)+IF(ISNUMBER(P578),INDEX('913'!$J$6:$J$1205,P578),0))^2)/BY578))</f>
        <v>1</v>
      </c>
      <c r="CA578" s="33" t="e">
        <f>100*AO578/'11'!B$17</f>
        <v>#VALUE!</v>
      </c>
      <c r="CB578" s="37" t="e">
        <f>100*(AP578*BZ578)/'11'!C$17</f>
        <v>#VALUE!</v>
      </c>
      <c r="CC578" s="37" t="e">
        <f t="shared" si="152"/>
        <v>#VALUE!</v>
      </c>
      <c r="CD578" s="33" t="e">
        <f t="shared" si="153"/>
        <v>#VALUE!</v>
      </c>
      <c r="CE578" s="54" t="e">
        <f>'11'!C$17-'935'!Y578</f>
        <v>#VALUE!</v>
      </c>
      <c r="CF578" s="37" t="e">
        <f>MAX('DNO totals'!B$312+0,MIN('935'!L578+0,'DNO totals'!B$304+0))</f>
        <v>#VALUE!</v>
      </c>
      <c r="CG578" s="37" t="e">
        <f>MAX('DNO totals'!C$312+0,MIN('935'!M578+0,'DNO totals'!C$304+0))</f>
        <v>#VALUE!</v>
      </c>
      <c r="CH578" s="37" t="e">
        <f>MAX('DNO totals'!D$312+0,MIN('935'!N578+0,'DNO totals'!D$304+0))</f>
        <v>#VALUE!</v>
      </c>
      <c r="CI578" s="37" t="e">
        <f>MAX('DNO totals'!E$312+0,MIN('935'!O578+0,'DNO totals'!E$304+0))</f>
        <v>#VALUE!</v>
      </c>
      <c r="CJ578" s="52" t="e">
        <f>MAX('DNO totals'!F$312+0,MIN('935'!P578+0,'DNO totals'!F$304+0))</f>
        <v>#VALUE!</v>
      </c>
      <c r="CK578" s="37" t="e">
        <f>IF('935'!$K578=1000,'Charging rates'!$C$38*$BH578/(1+'DNO totals'!$C$99)*$CF578,0)</f>
        <v>#VALUE!</v>
      </c>
      <c r="CL578" s="37" t="e">
        <f>IF(MOD('935'!$K578,1000)=100,'Charging rates'!$D$38*$BH578/(1+'DNO totals'!$D$99)*$CG578,0)</f>
        <v>#VALUE!</v>
      </c>
      <c r="CM578" s="37" t="e">
        <f>IF(MOD('935'!$K578,100)=10,'Charging rates'!$E$38*$BH578/(1+'DNO totals'!$E$99)*$CH578,0)</f>
        <v>#VALUE!</v>
      </c>
      <c r="CN578" s="37" t="e">
        <f>IF(AND(MOD('935'!$K578,10)&gt;0,MOD('935'!$K578,1000)&gt;1),'Charging rates'!$F$38*$BH578/(1+'DNO totals'!$F$99)*$CI578,0)</f>
        <v>#VALUE!</v>
      </c>
      <c r="CO578" s="37" t="e">
        <f>IF(MOD('935'!$K578,1000)=1,'Charging rates'!$G$38*$BH578/(1+'DNO totals'!$G$99)*$CJ578,0)</f>
        <v>#VALUE!</v>
      </c>
      <c r="CP578" s="52" t="e">
        <f t="shared" si="154"/>
        <v>#VALUE!</v>
      </c>
      <c r="CQ578" s="37" t="e">
        <f>IF('935'!$K578&gt;1000,'Charging rates'!$C$38*$AW578*$CF578,0)</f>
        <v>#VALUE!</v>
      </c>
      <c r="CR578" s="37" t="e">
        <f>IF(MOD('935'!$K578,1000)&gt;100,'Charging rates'!$D$38*$AW578*$CG578,0)</f>
        <v>#VALUE!</v>
      </c>
      <c r="CS578" s="37" t="e">
        <f>IF(MOD('935'!$K578,100)&gt;10,'Charging rates'!$E$38*$AW578*$CH578,0)</f>
        <v>#VALUE!</v>
      </c>
      <c r="CT578" s="52" t="e">
        <f t="shared" si="155"/>
        <v>#VALUE!</v>
      </c>
      <c r="CU578" s="33" t="e">
        <f>100*(AP578*'935'!Q578*BZ578)/'11'!B$17</f>
        <v>#VALUE!</v>
      </c>
      <c r="CV578" s="33" t="e">
        <f>100/'11'!B$17*'Charging rates'!B$10*AW578</f>
        <v>#VALUE!</v>
      </c>
      <c r="CW578" s="33" t="e">
        <f>IF(AT578=0,0,(1-BX578/AT578)*(CA578+IF('935'!Q578=0,0,(CB578*'935'!Q578*('11'!C$17-'935'!Y578)/('11'!B$17-'935'!X578)))))</f>
        <v>#VALUE!</v>
      </c>
      <c r="CX578" s="33" t="e">
        <f t="shared" si="156"/>
        <v>#VALUE!</v>
      </c>
      <c r="CY578" s="49" t="e">
        <f t="shared" si="157"/>
        <v>#VALUE!</v>
      </c>
      <c r="CZ578" s="32" t="e">
        <f>AT578*(Parameters!B$21+AU578)*IF('DNO totals'!B$323&lt;0,1,'935'!S578)</f>
        <v>#VALUE!</v>
      </c>
      <c r="DA578" s="52" t="e">
        <f>IF('DNO totals'!B$323&lt;0,1,'935'!S578)*(Parameters!B$21+AU578)</f>
        <v>#VALUE!</v>
      </c>
      <c r="DB578" s="37" t="e">
        <f>CX578+'Charging rates'!B$106*DA578*100/'11'!B$17</f>
        <v>#VALUE!</v>
      </c>
      <c r="DC578" s="37" t="e">
        <f>DB578+'Charging rates'!B$116*(Parameters!B$21+AU578)*100/'11'!B$17*IF('DNO totals'!B$323&lt;0,1,'935'!S578)</f>
        <v>#VALUE!</v>
      </c>
      <c r="DD578" s="37" t="e">
        <f>'Charging rates'!B$97*(CP578+CT578)*100/'11'!B$17</f>
        <v>#VALUE!</v>
      </c>
      <c r="DE578" s="33" t="e">
        <f>MAX(0-(CB578*AU578*'11'!C$17/'11'!B$17),DC578+DD578)</f>
        <v>#VALUE!</v>
      </c>
      <c r="DF578" s="37" t="e">
        <f>IF(BS578,IF(AU578=0,CC578,MAX(0,MIN(CC578,CC578+(DE578/'935'!Q578*('11'!B$17-'935'!X578)/('11'!C$17-'935'!Y578))))),0)</f>
        <v>#VALUE!</v>
      </c>
      <c r="DG578" s="33" t="e">
        <f t="shared" si="158"/>
        <v>#VALUE!</v>
      </c>
      <c r="DH578" s="53" t="e">
        <f t="shared" si="159"/>
        <v>#VALUE!</v>
      </c>
    </row>
    <row r="579" spans="1:112">
      <c r="A579" s="28">
        <v>479</v>
      </c>
      <c r="B579" s="47" t="e">
        <f>'935'!B579</f>
        <v>#VALUE!</v>
      </c>
      <c r="C579" s="48" t="e">
        <f>OR('935'!E579&lt;&gt;"VOID",'935'!F579&lt;&gt;"VOID",'935'!G579&lt;&gt;"VOID")</f>
        <v>#VALUE!</v>
      </c>
      <c r="D579" s="32" t="e">
        <f>IF('935'!D579="VOID",0,'935'!D579*(1-'935'!X579/'11'!B$17))</f>
        <v>#VALUE!</v>
      </c>
      <c r="E579" s="32" t="e">
        <f>IF('935'!E579="VOID",0,'935'!E579*(1-'935'!X579/'11'!B$17))</f>
        <v>#VALUE!</v>
      </c>
      <c r="F579" s="32" t="e">
        <f>IF('935'!F579="VOID",0,'935'!F579*(1-'935'!X579/'11'!B$17))</f>
        <v>#VALUE!</v>
      </c>
      <c r="G579" s="32" t="e">
        <f>IF('935'!G579="VOID",0,'935'!G579*(1-'935'!X579/'11'!B$17))</f>
        <v>#VALUE!</v>
      </c>
      <c r="H579" s="49" t="e">
        <f t="shared" si="140"/>
        <v>#VALUE!</v>
      </c>
      <c r="I579" s="50" t="e">
        <f>MATCH('935'!J579,'913'!$B$6:$B$1205,0)</f>
        <v>#VALUE!</v>
      </c>
      <c r="J579" s="50" t="e">
        <f>MATCH(INDEX('913'!$D$6:$D$1205,I579),'913'!$B$6:$B$1205,0)</f>
        <v>#VALUE!</v>
      </c>
      <c r="K579" s="50" t="e">
        <f>MATCH(INDEX('913'!$D$6:$D$1205,J579),'913'!$B$6:$B$1205,0)</f>
        <v>#VALUE!</v>
      </c>
      <c r="L579" s="50" t="e">
        <f>MATCH(INDEX('913'!$D$6:$D$1205,K579),'913'!$B$6:$B$1205,0)</f>
        <v>#VALUE!</v>
      </c>
      <c r="M579" s="50" t="e">
        <f>MATCH(INDEX('913'!$D$6:$D$1205,L579),'913'!$B$6:$B$1205,0)</f>
        <v>#VALUE!</v>
      </c>
      <c r="N579" s="50" t="e">
        <f>MATCH(INDEX('913'!$D$6:$D$1205,M579),'913'!$B$6:$B$1205,0)</f>
        <v>#VALUE!</v>
      </c>
      <c r="O579" s="50" t="e">
        <f>MATCH(INDEX('913'!$D$6:$D$1205,N579),'913'!$B$6:$B$1205,0)</f>
        <v>#VALUE!</v>
      </c>
      <c r="P579" s="51" t="e">
        <f>MATCH(INDEX('913'!$D$6:$D$1205,O579),'913'!$B$6:$B$1205,0)</f>
        <v>#VALUE!</v>
      </c>
      <c r="Q579" s="37">
        <f>IF(ISNUMBER(I579),MAX(0,INDEX('913'!$E$6:$E$1205,I579)),0)</f>
        <v>0</v>
      </c>
      <c r="R579" s="37">
        <f>IF(ISNUMBER(J579),MAX(0,INDEX('913'!$E$6:$E$1205,J579)),0)</f>
        <v>0</v>
      </c>
      <c r="S579" s="37">
        <f>IF(ISNUMBER(K579),MAX(0,INDEX('913'!$E$6:$E$1205,K579)),0)</f>
        <v>0</v>
      </c>
      <c r="T579" s="37">
        <f>IF(ISNUMBER(L579),MAX(0,INDEX('913'!$E$6:$E$1205,L579)),0)</f>
        <v>0</v>
      </c>
      <c r="U579" s="37">
        <f>IF(ISNUMBER(M579),MAX(0,INDEX('913'!$E$6:$E$1205,M579)),0)</f>
        <v>0</v>
      </c>
      <c r="V579" s="37">
        <f>IF(ISNUMBER(N579),MAX(0,INDEX('913'!$E$6:$E$1205,N579)),0)</f>
        <v>0</v>
      </c>
      <c r="W579" s="37">
        <f>IF(ISNUMBER(O579),MAX(0,INDEX('913'!$E$6:$E$1205,O579)),0)</f>
        <v>0</v>
      </c>
      <c r="X579" s="52">
        <f>IF(ISNUMBER(P579),MAX(0,INDEX('913'!$E$6:$E$1205,P579)),0)</f>
        <v>0</v>
      </c>
      <c r="Y579" s="37">
        <f>IF(ISNUMBER(I579),MAX(0,INDEX('913'!$F$6:$F$1205,I579)),0)</f>
        <v>0</v>
      </c>
      <c r="Z579" s="37">
        <f>IF(ISNUMBER(J579),MAX(0,INDEX('913'!$F$6:$F$1205,J579)),0)</f>
        <v>0</v>
      </c>
      <c r="AA579" s="37">
        <f>IF(ISNUMBER(K579),MAX(0,INDEX('913'!$F$6:$F$1205,K579)),0)</f>
        <v>0</v>
      </c>
      <c r="AB579" s="37">
        <f>IF(ISNUMBER(L579),MAX(0,INDEX('913'!$F$6:$F$1205,L579)),0)</f>
        <v>0</v>
      </c>
      <c r="AC579" s="37">
        <f>IF(ISNUMBER(M579),MAX(0,INDEX('913'!$F$6:$F$1205,M579)),0)</f>
        <v>0</v>
      </c>
      <c r="AD579" s="37">
        <f>IF(ISNUMBER(N579),MAX(0,INDEX('913'!$F$6:$F$1205,N579)),0)</f>
        <v>0</v>
      </c>
      <c r="AE579" s="37">
        <f>IF(ISNUMBER(O579),MAX(0,INDEX('913'!$F$6:$F$1205,O579)),0)</f>
        <v>0</v>
      </c>
      <c r="AF579" s="37">
        <f>IF(ISNUMBER(P579),MAX(0,INDEX('913'!$F$6:$F$1205,P579)),0)</f>
        <v>0</v>
      </c>
      <c r="AG579" s="32">
        <f>IF(ISNUMBER(I579),SQRT(INDEX('913'!$I$6:$I$1205,I579)^2+INDEX('913'!$J$6:$J$1205,I579)^2),0)</f>
        <v>0</v>
      </c>
      <c r="AH579" s="32">
        <f>IF(ISNUMBER(J579),SQRT(INDEX('913'!$I$6:$I$1205,J579)^2+INDEX('913'!$J$6:$J$1205,J579)^2),0)</f>
        <v>0</v>
      </c>
      <c r="AI579" s="32">
        <f>IF(ISNUMBER(K579),SQRT(INDEX('913'!$I$6:$I$1205,K579)^2+INDEX('913'!$J$6:$J$1205,K579)^2),0)</f>
        <v>0</v>
      </c>
      <c r="AJ579" s="32">
        <f>IF(ISNUMBER(L579),SQRT(INDEX('913'!$I$6:$I$1205,L579)^2+INDEX('913'!$J$6:$J$1205,L579)^2),0)</f>
        <v>0</v>
      </c>
      <c r="AK579" s="32">
        <f>IF(ISNUMBER(M579),SQRT(INDEX('913'!$I$6:$I$1205,M579)^2+INDEX('913'!$J$6:$J$1205,M579)^2),0)</f>
        <v>0</v>
      </c>
      <c r="AL579" s="32">
        <f>IF(ISNUMBER(N579),SQRT(INDEX('913'!$I$6:$I$1205,N579)^2+INDEX('913'!$J$6:$J$1205,N579)^2),0)</f>
        <v>0</v>
      </c>
      <c r="AM579" s="32">
        <f>IF(ISNUMBER(O579),SQRT(INDEX('913'!$I$6:$I$1205,O579)^2+INDEX('913'!$J$6:$J$1205,O579)^2),0)</f>
        <v>0</v>
      </c>
      <c r="AN579" s="49">
        <f>IF(ISNUMBER(P579),SQRT(INDEX('913'!$I$6:$I$1205,P579)^2+INDEX('913'!$J$6:$J$1205,P579)^2),0)</f>
        <v>0</v>
      </c>
      <c r="AO579" s="37">
        <f t="shared" si="141"/>
        <v>0</v>
      </c>
      <c r="AP579" s="37">
        <f t="shared" si="142"/>
        <v>0</v>
      </c>
      <c r="AQ579" s="33" t="e">
        <f>-100*'935'!W579*(AO579+AP579)/'11'!C$17</f>
        <v>#VALUE!</v>
      </c>
      <c r="AR579" s="37" t="e">
        <f t="shared" si="143"/>
        <v>#VALUE!</v>
      </c>
      <c r="AS579" s="52" t="e">
        <f t="shared" si="144"/>
        <v>#VALUE!</v>
      </c>
      <c r="AT579" s="32" t="e">
        <f>IF('935'!C579="VOID",0,('935'!C579*(1-'935'!X579/'11'!B$17)))</f>
        <v>#VALUE!</v>
      </c>
      <c r="AU579" s="52" t="e">
        <f>'935'!Q579*(1-'935'!Y579/'11'!C$17)/(1-'935'!X579/'11'!B$17)</f>
        <v>#VALUE!</v>
      </c>
      <c r="AV579" s="37" t="e">
        <f>INDEX('DNO totals'!$B$57:$G$57,IF('935'!K579,IF(MOD('935'!K579,1000),IF(MOD('935'!K579,100),IF(MOD('935'!K579,10),IF(MOD('935'!K579,1000)=1,6,5),4),3),2),1))</f>
        <v>#VALUE!</v>
      </c>
      <c r="AW579" s="52" t="e">
        <f t="shared" si="145"/>
        <v>#VALUE!</v>
      </c>
      <c r="AX579" s="32" t="e">
        <f>IF('935'!V579="VOID",0,'935'!V579*(1-'935'!X579/'11'!B$17))</f>
        <v>#VALUE!</v>
      </c>
      <c r="AY579" s="33" t="e">
        <f>IF(H579,-100*'Charging rates'!B$10/'11'!B$17*AX579/H579,0)</f>
        <v>#VALUE!</v>
      </c>
      <c r="AZ579" s="33" t="e">
        <f>IF(C579,'DNO totals'!B$41,0)</f>
        <v>#VALUE!</v>
      </c>
      <c r="BA579" s="33" t="e">
        <f t="shared" si="146"/>
        <v>#VALUE!</v>
      </c>
      <c r="BB579" s="33" t="e">
        <f t="shared" si="147"/>
        <v>#VALUE!</v>
      </c>
      <c r="BC579" s="53" t="e">
        <f t="shared" si="148"/>
        <v>#VALUE!</v>
      </c>
      <c r="BD579" s="32" t="e">
        <f>IF(AT579,'935'!H579*AT579/(AT579+D579+H579),0)</f>
        <v>#VALUE!</v>
      </c>
      <c r="BE579" s="32" t="e">
        <f>IF(H579,'935'!H579*H579/(AT579+D579+H579),0)</f>
        <v>#VALUE!</v>
      </c>
      <c r="BF579" s="32" t="e">
        <f>BD579*(1-'935'!X579/'11'!B$17)</f>
        <v>#VALUE!</v>
      </c>
      <c r="BG579" s="49" t="e">
        <f>BE579*(1-'935'!X579/'11'!B$17)</f>
        <v>#VALUE!</v>
      </c>
      <c r="BH579" s="52" t="e">
        <f>AV579*Parameters!B$6</f>
        <v>#VALUE!</v>
      </c>
      <c r="BI579" s="37" t="e">
        <f>IF('935'!$K579=1000,'Charging rates'!$C$38*$BH579/(1+'DNO totals'!$C$99)*'935'!$L579,0)</f>
        <v>#VALUE!</v>
      </c>
      <c r="BJ579" s="37" t="e">
        <f>IF(MOD('935'!$K579,1000)=100,'Charging rates'!$D$38*$BH579/(1+'DNO totals'!$D$99)*'935'!$M579,0)</f>
        <v>#VALUE!</v>
      </c>
      <c r="BK579" s="37" t="e">
        <f>IF(MOD('935'!$K579,100)=10,'Charging rates'!$E$38*$BH579/(1+'DNO totals'!$E$99)*'935'!$N579,0)</f>
        <v>#VALUE!</v>
      </c>
      <c r="BL579" s="37" t="e">
        <f>IF(AND(MOD('935'!$K579,10)&gt;0,MOD('935'!$K579,1000)&gt;1),'Charging rates'!$F$38*$BH579/(1+'DNO totals'!$F$99)*'935'!$O579,0)</f>
        <v>#VALUE!</v>
      </c>
      <c r="BM579" s="37" t="e">
        <f>IF(MOD('935'!$K579,1000)=1,'Charging rates'!$G$38*$BH579/(1+'DNO totals'!$G$99)*'935'!$P579,0)</f>
        <v>#VALUE!</v>
      </c>
      <c r="BN579" s="52" t="e">
        <f t="shared" si="149"/>
        <v>#VALUE!</v>
      </c>
      <c r="BO579" s="37" t="e">
        <f>IF('935'!$K579&gt;1000,'Charging rates'!$C$38*$AW579*'935'!$L579,0)</f>
        <v>#VALUE!</v>
      </c>
      <c r="BP579" s="37" t="e">
        <f>IF(MOD('935'!$K579,1000)&gt;100,'Charging rates'!$D$38*$AW579*'935'!$M579,0)</f>
        <v>#VALUE!</v>
      </c>
      <c r="BQ579" s="37" t="e">
        <f>IF(MOD('935'!$K579,100)&gt;10,'Charging rates'!$E$38*$AW579*'935'!$N579,0)</f>
        <v>#VALUE!</v>
      </c>
      <c r="BR579" s="52" t="e">
        <f t="shared" si="150"/>
        <v>#VALUE!</v>
      </c>
      <c r="BS579" s="48" t="e">
        <f>'935'!C579&lt;&gt;"VOID"</f>
        <v>#VALUE!</v>
      </c>
      <c r="BT579" s="33" t="e">
        <f>IF(BS579,(100/'11'!B$17*BD579*((1-'935'!I579)*'Charging rates'!B$51+'Charging rates'!B$63)),0)</f>
        <v>#VALUE!</v>
      </c>
      <c r="BU579" s="33" t="e">
        <f>100/'11'!B$17*BG579*('Charging rates'!B$51+'Charging rates'!B$63)</f>
        <v>#VALUE!</v>
      </c>
      <c r="BV579" s="33" t="e">
        <f>100/'11'!B$17*BE579*('Charging rates'!B$51+'Charging rates'!B$63)</f>
        <v>#VALUE!</v>
      </c>
      <c r="BW579" s="53" t="e">
        <f t="shared" si="151"/>
        <v>#VALUE!</v>
      </c>
      <c r="BX579" s="32" t="e">
        <f>AT579-('935'!T579*(1-'935'!X579/'11'!B$17))</f>
        <v>#VALUE!</v>
      </c>
      <c r="BY579" s="32">
        <f>0-IF(ISNUMBER(I579),INDEX('913'!$I$6:$I$1205,I579),0)-IF(ISNUMBER(J579),INDEX('913'!$I$6:$I$1205,J579),0)-IF(ISNUMBER(K579),INDEX('913'!$I$6:$I$1205,K579),0)-IF(ISNUMBER(L579),INDEX('913'!$I$6:$I$1205,L579),0)-IF(ISNUMBER(M579),INDEX('913'!$I$6:$I$1205,M579),0)-IF(ISNUMBER(N579),INDEX('913'!$I$6:$I$1205,N579),0)-IF(ISNUMBER(O579),INDEX('913'!$I$6:$I$1205,O579),0)-IF(ISNUMBER(P579),INDEX('913'!$I$6:$I$1205,P579),0)</f>
        <v>0</v>
      </c>
      <c r="BZ579" s="37">
        <f>IF(BY579=0,1,MAX(1,SQRT(BY579^2+(IF(ISNUMBER(I579),INDEX('913'!$J$6:$J$1205,I579),0)+IF(ISNUMBER(J579),INDEX('913'!$J$6:$J$1205,J579),0)+IF(ISNUMBER(K579),INDEX('913'!$J$6:$J$1205,K579),0)+IF(ISNUMBER(L579),INDEX('913'!$J$6:$J$1205,L579),0)+IF(ISNUMBER(M579),INDEX('913'!$J$6:$J$1205,M579),0)+IF(ISNUMBER(N579),INDEX('913'!$J$6:$J$1205,N579),0)+IF(ISNUMBER(O579),INDEX('913'!$J$6:$J$1205,O579),0)+IF(ISNUMBER(P579),INDEX('913'!$J$6:$J$1205,P579),0))^2)/BY579))</f>
        <v>1</v>
      </c>
      <c r="CA579" s="33" t="e">
        <f>100*AO579/'11'!B$17</f>
        <v>#VALUE!</v>
      </c>
      <c r="CB579" s="37" t="e">
        <f>100*(AP579*BZ579)/'11'!C$17</f>
        <v>#VALUE!</v>
      </c>
      <c r="CC579" s="37" t="e">
        <f t="shared" si="152"/>
        <v>#VALUE!</v>
      </c>
      <c r="CD579" s="33" t="e">
        <f t="shared" si="153"/>
        <v>#VALUE!</v>
      </c>
      <c r="CE579" s="54" t="e">
        <f>'11'!C$17-'935'!Y579</f>
        <v>#VALUE!</v>
      </c>
      <c r="CF579" s="37" t="e">
        <f>MAX('DNO totals'!B$312+0,MIN('935'!L579+0,'DNO totals'!B$304+0))</f>
        <v>#VALUE!</v>
      </c>
      <c r="CG579" s="37" t="e">
        <f>MAX('DNO totals'!C$312+0,MIN('935'!M579+0,'DNO totals'!C$304+0))</f>
        <v>#VALUE!</v>
      </c>
      <c r="CH579" s="37" t="e">
        <f>MAX('DNO totals'!D$312+0,MIN('935'!N579+0,'DNO totals'!D$304+0))</f>
        <v>#VALUE!</v>
      </c>
      <c r="CI579" s="37" t="e">
        <f>MAX('DNO totals'!E$312+0,MIN('935'!O579+0,'DNO totals'!E$304+0))</f>
        <v>#VALUE!</v>
      </c>
      <c r="CJ579" s="52" t="e">
        <f>MAX('DNO totals'!F$312+0,MIN('935'!P579+0,'DNO totals'!F$304+0))</f>
        <v>#VALUE!</v>
      </c>
      <c r="CK579" s="37" t="e">
        <f>IF('935'!$K579=1000,'Charging rates'!$C$38*$BH579/(1+'DNO totals'!$C$99)*$CF579,0)</f>
        <v>#VALUE!</v>
      </c>
      <c r="CL579" s="37" t="e">
        <f>IF(MOD('935'!$K579,1000)=100,'Charging rates'!$D$38*$BH579/(1+'DNO totals'!$D$99)*$CG579,0)</f>
        <v>#VALUE!</v>
      </c>
      <c r="CM579" s="37" t="e">
        <f>IF(MOD('935'!$K579,100)=10,'Charging rates'!$E$38*$BH579/(1+'DNO totals'!$E$99)*$CH579,0)</f>
        <v>#VALUE!</v>
      </c>
      <c r="CN579" s="37" t="e">
        <f>IF(AND(MOD('935'!$K579,10)&gt;0,MOD('935'!$K579,1000)&gt;1),'Charging rates'!$F$38*$BH579/(1+'DNO totals'!$F$99)*$CI579,0)</f>
        <v>#VALUE!</v>
      </c>
      <c r="CO579" s="37" t="e">
        <f>IF(MOD('935'!$K579,1000)=1,'Charging rates'!$G$38*$BH579/(1+'DNO totals'!$G$99)*$CJ579,0)</f>
        <v>#VALUE!</v>
      </c>
      <c r="CP579" s="52" t="e">
        <f t="shared" si="154"/>
        <v>#VALUE!</v>
      </c>
      <c r="CQ579" s="37" t="e">
        <f>IF('935'!$K579&gt;1000,'Charging rates'!$C$38*$AW579*$CF579,0)</f>
        <v>#VALUE!</v>
      </c>
      <c r="CR579" s="37" t="e">
        <f>IF(MOD('935'!$K579,1000)&gt;100,'Charging rates'!$D$38*$AW579*$CG579,0)</f>
        <v>#VALUE!</v>
      </c>
      <c r="CS579" s="37" t="e">
        <f>IF(MOD('935'!$K579,100)&gt;10,'Charging rates'!$E$38*$AW579*$CH579,0)</f>
        <v>#VALUE!</v>
      </c>
      <c r="CT579" s="52" t="e">
        <f t="shared" si="155"/>
        <v>#VALUE!</v>
      </c>
      <c r="CU579" s="33" t="e">
        <f>100*(AP579*'935'!Q579*BZ579)/'11'!B$17</f>
        <v>#VALUE!</v>
      </c>
      <c r="CV579" s="33" t="e">
        <f>100/'11'!B$17*'Charging rates'!B$10*AW579</f>
        <v>#VALUE!</v>
      </c>
      <c r="CW579" s="33" t="e">
        <f>IF(AT579=0,0,(1-BX579/AT579)*(CA579+IF('935'!Q579=0,0,(CB579*'935'!Q579*('11'!C$17-'935'!Y579)/('11'!B$17-'935'!X579)))))</f>
        <v>#VALUE!</v>
      </c>
      <c r="CX579" s="33" t="e">
        <f t="shared" si="156"/>
        <v>#VALUE!</v>
      </c>
      <c r="CY579" s="49" t="e">
        <f t="shared" si="157"/>
        <v>#VALUE!</v>
      </c>
      <c r="CZ579" s="32" t="e">
        <f>AT579*(Parameters!B$21+AU579)*IF('DNO totals'!B$323&lt;0,1,'935'!S579)</f>
        <v>#VALUE!</v>
      </c>
      <c r="DA579" s="52" t="e">
        <f>IF('DNO totals'!B$323&lt;0,1,'935'!S579)*(Parameters!B$21+AU579)</f>
        <v>#VALUE!</v>
      </c>
      <c r="DB579" s="37" t="e">
        <f>CX579+'Charging rates'!B$106*DA579*100/'11'!B$17</f>
        <v>#VALUE!</v>
      </c>
      <c r="DC579" s="37" t="e">
        <f>DB579+'Charging rates'!B$116*(Parameters!B$21+AU579)*100/'11'!B$17*IF('DNO totals'!B$323&lt;0,1,'935'!S579)</f>
        <v>#VALUE!</v>
      </c>
      <c r="DD579" s="37" t="e">
        <f>'Charging rates'!B$97*(CP579+CT579)*100/'11'!B$17</f>
        <v>#VALUE!</v>
      </c>
      <c r="DE579" s="33" t="e">
        <f>MAX(0-(CB579*AU579*'11'!C$17/'11'!B$17),DC579+DD579)</f>
        <v>#VALUE!</v>
      </c>
      <c r="DF579" s="37" t="e">
        <f>IF(BS579,IF(AU579=0,CC579,MAX(0,MIN(CC579,CC579+(DE579/'935'!Q579*('11'!B$17-'935'!X579)/('11'!C$17-'935'!Y579))))),0)</f>
        <v>#VALUE!</v>
      </c>
      <c r="DG579" s="33" t="e">
        <f t="shared" si="158"/>
        <v>#VALUE!</v>
      </c>
      <c r="DH579" s="53" t="e">
        <f t="shared" si="159"/>
        <v>#VALUE!</v>
      </c>
    </row>
    <row r="580" spans="1:112">
      <c r="A580" s="28">
        <v>480</v>
      </c>
      <c r="B580" s="47" t="e">
        <f>'935'!B580</f>
        <v>#VALUE!</v>
      </c>
      <c r="C580" s="48" t="e">
        <f>OR('935'!E580&lt;&gt;"VOID",'935'!F580&lt;&gt;"VOID",'935'!G580&lt;&gt;"VOID")</f>
        <v>#VALUE!</v>
      </c>
      <c r="D580" s="32" t="e">
        <f>IF('935'!D580="VOID",0,'935'!D580*(1-'935'!X580/'11'!B$17))</f>
        <v>#VALUE!</v>
      </c>
      <c r="E580" s="32" t="e">
        <f>IF('935'!E580="VOID",0,'935'!E580*(1-'935'!X580/'11'!B$17))</f>
        <v>#VALUE!</v>
      </c>
      <c r="F580" s="32" t="e">
        <f>IF('935'!F580="VOID",0,'935'!F580*(1-'935'!X580/'11'!B$17))</f>
        <v>#VALUE!</v>
      </c>
      <c r="G580" s="32" t="e">
        <f>IF('935'!G580="VOID",0,'935'!G580*(1-'935'!X580/'11'!B$17))</f>
        <v>#VALUE!</v>
      </c>
      <c r="H580" s="49" t="e">
        <f t="shared" si="140"/>
        <v>#VALUE!</v>
      </c>
      <c r="I580" s="50" t="e">
        <f>MATCH('935'!J580,'913'!$B$6:$B$1205,0)</f>
        <v>#VALUE!</v>
      </c>
      <c r="J580" s="50" t="e">
        <f>MATCH(INDEX('913'!$D$6:$D$1205,I580),'913'!$B$6:$B$1205,0)</f>
        <v>#VALUE!</v>
      </c>
      <c r="K580" s="50" t="e">
        <f>MATCH(INDEX('913'!$D$6:$D$1205,J580),'913'!$B$6:$B$1205,0)</f>
        <v>#VALUE!</v>
      </c>
      <c r="L580" s="50" t="e">
        <f>MATCH(INDEX('913'!$D$6:$D$1205,K580),'913'!$B$6:$B$1205,0)</f>
        <v>#VALUE!</v>
      </c>
      <c r="M580" s="50" t="e">
        <f>MATCH(INDEX('913'!$D$6:$D$1205,L580),'913'!$B$6:$B$1205,0)</f>
        <v>#VALUE!</v>
      </c>
      <c r="N580" s="50" t="e">
        <f>MATCH(INDEX('913'!$D$6:$D$1205,M580),'913'!$B$6:$B$1205,0)</f>
        <v>#VALUE!</v>
      </c>
      <c r="O580" s="50" t="e">
        <f>MATCH(INDEX('913'!$D$6:$D$1205,N580),'913'!$B$6:$B$1205,0)</f>
        <v>#VALUE!</v>
      </c>
      <c r="P580" s="51" t="e">
        <f>MATCH(INDEX('913'!$D$6:$D$1205,O580),'913'!$B$6:$B$1205,0)</f>
        <v>#VALUE!</v>
      </c>
      <c r="Q580" s="37">
        <f>IF(ISNUMBER(I580),MAX(0,INDEX('913'!$E$6:$E$1205,I580)),0)</f>
        <v>0</v>
      </c>
      <c r="R580" s="37">
        <f>IF(ISNUMBER(J580),MAX(0,INDEX('913'!$E$6:$E$1205,J580)),0)</f>
        <v>0</v>
      </c>
      <c r="S580" s="37">
        <f>IF(ISNUMBER(K580),MAX(0,INDEX('913'!$E$6:$E$1205,K580)),0)</f>
        <v>0</v>
      </c>
      <c r="T580" s="37">
        <f>IF(ISNUMBER(L580),MAX(0,INDEX('913'!$E$6:$E$1205,L580)),0)</f>
        <v>0</v>
      </c>
      <c r="U580" s="37">
        <f>IF(ISNUMBER(M580),MAX(0,INDEX('913'!$E$6:$E$1205,M580)),0)</f>
        <v>0</v>
      </c>
      <c r="V580" s="37">
        <f>IF(ISNUMBER(N580),MAX(0,INDEX('913'!$E$6:$E$1205,N580)),0)</f>
        <v>0</v>
      </c>
      <c r="W580" s="37">
        <f>IF(ISNUMBER(O580),MAX(0,INDEX('913'!$E$6:$E$1205,O580)),0)</f>
        <v>0</v>
      </c>
      <c r="X580" s="52">
        <f>IF(ISNUMBER(P580),MAX(0,INDEX('913'!$E$6:$E$1205,P580)),0)</f>
        <v>0</v>
      </c>
      <c r="Y580" s="37">
        <f>IF(ISNUMBER(I580),MAX(0,INDEX('913'!$F$6:$F$1205,I580)),0)</f>
        <v>0</v>
      </c>
      <c r="Z580" s="37">
        <f>IF(ISNUMBER(J580),MAX(0,INDEX('913'!$F$6:$F$1205,J580)),0)</f>
        <v>0</v>
      </c>
      <c r="AA580" s="37">
        <f>IF(ISNUMBER(K580),MAX(0,INDEX('913'!$F$6:$F$1205,K580)),0)</f>
        <v>0</v>
      </c>
      <c r="AB580" s="37">
        <f>IF(ISNUMBER(L580),MAX(0,INDEX('913'!$F$6:$F$1205,L580)),0)</f>
        <v>0</v>
      </c>
      <c r="AC580" s="37">
        <f>IF(ISNUMBER(M580),MAX(0,INDEX('913'!$F$6:$F$1205,M580)),0)</f>
        <v>0</v>
      </c>
      <c r="AD580" s="37">
        <f>IF(ISNUMBER(N580),MAX(0,INDEX('913'!$F$6:$F$1205,N580)),0)</f>
        <v>0</v>
      </c>
      <c r="AE580" s="37">
        <f>IF(ISNUMBER(O580),MAX(0,INDEX('913'!$F$6:$F$1205,O580)),0)</f>
        <v>0</v>
      </c>
      <c r="AF580" s="37">
        <f>IF(ISNUMBER(P580),MAX(0,INDEX('913'!$F$6:$F$1205,P580)),0)</f>
        <v>0</v>
      </c>
      <c r="AG580" s="32">
        <f>IF(ISNUMBER(I580),SQRT(INDEX('913'!$I$6:$I$1205,I580)^2+INDEX('913'!$J$6:$J$1205,I580)^2),0)</f>
        <v>0</v>
      </c>
      <c r="AH580" s="32">
        <f>IF(ISNUMBER(J580),SQRT(INDEX('913'!$I$6:$I$1205,J580)^2+INDEX('913'!$J$6:$J$1205,J580)^2),0)</f>
        <v>0</v>
      </c>
      <c r="AI580" s="32">
        <f>IF(ISNUMBER(K580),SQRT(INDEX('913'!$I$6:$I$1205,K580)^2+INDEX('913'!$J$6:$J$1205,K580)^2),0)</f>
        <v>0</v>
      </c>
      <c r="AJ580" s="32">
        <f>IF(ISNUMBER(L580),SQRT(INDEX('913'!$I$6:$I$1205,L580)^2+INDEX('913'!$J$6:$J$1205,L580)^2),0)</f>
        <v>0</v>
      </c>
      <c r="AK580" s="32">
        <f>IF(ISNUMBER(M580),SQRT(INDEX('913'!$I$6:$I$1205,M580)^2+INDEX('913'!$J$6:$J$1205,M580)^2),0)</f>
        <v>0</v>
      </c>
      <c r="AL580" s="32">
        <f>IF(ISNUMBER(N580),SQRT(INDEX('913'!$I$6:$I$1205,N580)^2+INDEX('913'!$J$6:$J$1205,N580)^2),0)</f>
        <v>0</v>
      </c>
      <c r="AM580" s="32">
        <f>IF(ISNUMBER(O580),SQRT(INDEX('913'!$I$6:$I$1205,O580)^2+INDEX('913'!$J$6:$J$1205,O580)^2),0)</f>
        <v>0</v>
      </c>
      <c r="AN580" s="49">
        <f>IF(ISNUMBER(P580),SQRT(INDEX('913'!$I$6:$I$1205,P580)^2+INDEX('913'!$J$6:$J$1205,P580)^2),0)</f>
        <v>0</v>
      </c>
      <c r="AO580" s="37">
        <f t="shared" si="141"/>
        <v>0</v>
      </c>
      <c r="AP580" s="37">
        <f t="shared" si="142"/>
        <v>0</v>
      </c>
      <c r="AQ580" s="33" t="e">
        <f>-100*'935'!W580*(AO580+AP580)/'11'!C$17</f>
        <v>#VALUE!</v>
      </c>
      <c r="AR580" s="37" t="e">
        <f t="shared" si="143"/>
        <v>#VALUE!</v>
      </c>
      <c r="AS580" s="52" t="e">
        <f t="shared" si="144"/>
        <v>#VALUE!</v>
      </c>
      <c r="AT580" s="32" t="e">
        <f>IF('935'!C580="VOID",0,('935'!C580*(1-'935'!X580/'11'!B$17)))</f>
        <v>#VALUE!</v>
      </c>
      <c r="AU580" s="52" t="e">
        <f>'935'!Q580*(1-'935'!Y580/'11'!C$17)/(1-'935'!X580/'11'!B$17)</f>
        <v>#VALUE!</v>
      </c>
      <c r="AV580" s="37" t="e">
        <f>INDEX('DNO totals'!$B$57:$G$57,IF('935'!K580,IF(MOD('935'!K580,1000),IF(MOD('935'!K580,100),IF(MOD('935'!K580,10),IF(MOD('935'!K580,1000)=1,6,5),4),3),2),1))</f>
        <v>#VALUE!</v>
      </c>
      <c r="AW580" s="52" t="e">
        <f t="shared" si="145"/>
        <v>#VALUE!</v>
      </c>
      <c r="AX580" s="32" t="e">
        <f>IF('935'!V580="VOID",0,'935'!V580*(1-'935'!X580/'11'!B$17))</f>
        <v>#VALUE!</v>
      </c>
      <c r="AY580" s="33" t="e">
        <f>IF(H580,-100*'Charging rates'!B$10/'11'!B$17*AX580/H580,0)</f>
        <v>#VALUE!</v>
      </c>
      <c r="AZ580" s="33" t="e">
        <f>IF(C580,'DNO totals'!B$41,0)</f>
        <v>#VALUE!</v>
      </c>
      <c r="BA580" s="33" t="e">
        <f t="shared" si="146"/>
        <v>#VALUE!</v>
      </c>
      <c r="BB580" s="33" t="e">
        <f t="shared" si="147"/>
        <v>#VALUE!</v>
      </c>
      <c r="BC580" s="53" t="e">
        <f t="shared" si="148"/>
        <v>#VALUE!</v>
      </c>
      <c r="BD580" s="32" t="e">
        <f>IF(AT580,'935'!H580*AT580/(AT580+D580+H580),0)</f>
        <v>#VALUE!</v>
      </c>
      <c r="BE580" s="32" t="e">
        <f>IF(H580,'935'!H580*H580/(AT580+D580+H580),0)</f>
        <v>#VALUE!</v>
      </c>
      <c r="BF580" s="32" t="e">
        <f>BD580*(1-'935'!X580/'11'!B$17)</f>
        <v>#VALUE!</v>
      </c>
      <c r="BG580" s="49" t="e">
        <f>BE580*(1-'935'!X580/'11'!B$17)</f>
        <v>#VALUE!</v>
      </c>
      <c r="BH580" s="52" t="e">
        <f>AV580*Parameters!B$6</f>
        <v>#VALUE!</v>
      </c>
      <c r="BI580" s="37" t="e">
        <f>IF('935'!$K580=1000,'Charging rates'!$C$38*$BH580/(1+'DNO totals'!$C$99)*'935'!$L580,0)</f>
        <v>#VALUE!</v>
      </c>
      <c r="BJ580" s="37" t="e">
        <f>IF(MOD('935'!$K580,1000)=100,'Charging rates'!$D$38*$BH580/(1+'DNO totals'!$D$99)*'935'!$M580,0)</f>
        <v>#VALUE!</v>
      </c>
      <c r="BK580" s="37" t="e">
        <f>IF(MOD('935'!$K580,100)=10,'Charging rates'!$E$38*$BH580/(1+'DNO totals'!$E$99)*'935'!$N580,0)</f>
        <v>#VALUE!</v>
      </c>
      <c r="BL580" s="37" t="e">
        <f>IF(AND(MOD('935'!$K580,10)&gt;0,MOD('935'!$K580,1000)&gt;1),'Charging rates'!$F$38*$BH580/(1+'DNO totals'!$F$99)*'935'!$O580,0)</f>
        <v>#VALUE!</v>
      </c>
      <c r="BM580" s="37" t="e">
        <f>IF(MOD('935'!$K580,1000)=1,'Charging rates'!$G$38*$BH580/(1+'DNO totals'!$G$99)*'935'!$P580,0)</f>
        <v>#VALUE!</v>
      </c>
      <c r="BN580" s="52" t="e">
        <f t="shared" si="149"/>
        <v>#VALUE!</v>
      </c>
      <c r="BO580" s="37" t="e">
        <f>IF('935'!$K580&gt;1000,'Charging rates'!$C$38*$AW580*'935'!$L580,0)</f>
        <v>#VALUE!</v>
      </c>
      <c r="BP580" s="37" t="e">
        <f>IF(MOD('935'!$K580,1000)&gt;100,'Charging rates'!$D$38*$AW580*'935'!$M580,0)</f>
        <v>#VALUE!</v>
      </c>
      <c r="BQ580" s="37" t="e">
        <f>IF(MOD('935'!$K580,100)&gt;10,'Charging rates'!$E$38*$AW580*'935'!$N580,0)</f>
        <v>#VALUE!</v>
      </c>
      <c r="BR580" s="52" t="e">
        <f t="shared" si="150"/>
        <v>#VALUE!</v>
      </c>
      <c r="BS580" s="48" t="e">
        <f>'935'!C580&lt;&gt;"VOID"</f>
        <v>#VALUE!</v>
      </c>
      <c r="BT580" s="33" t="e">
        <f>IF(BS580,(100/'11'!B$17*BD580*((1-'935'!I580)*'Charging rates'!B$51+'Charging rates'!B$63)),0)</f>
        <v>#VALUE!</v>
      </c>
      <c r="BU580" s="33" t="e">
        <f>100/'11'!B$17*BG580*('Charging rates'!B$51+'Charging rates'!B$63)</f>
        <v>#VALUE!</v>
      </c>
      <c r="BV580" s="33" t="e">
        <f>100/'11'!B$17*BE580*('Charging rates'!B$51+'Charging rates'!B$63)</f>
        <v>#VALUE!</v>
      </c>
      <c r="BW580" s="53" t="e">
        <f t="shared" si="151"/>
        <v>#VALUE!</v>
      </c>
      <c r="BX580" s="32" t="e">
        <f>AT580-('935'!T580*(1-'935'!X580/'11'!B$17))</f>
        <v>#VALUE!</v>
      </c>
      <c r="BY580" s="32">
        <f>0-IF(ISNUMBER(I580),INDEX('913'!$I$6:$I$1205,I580),0)-IF(ISNUMBER(J580),INDEX('913'!$I$6:$I$1205,J580),0)-IF(ISNUMBER(K580),INDEX('913'!$I$6:$I$1205,K580),0)-IF(ISNUMBER(L580),INDEX('913'!$I$6:$I$1205,L580),0)-IF(ISNUMBER(M580),INDEX('913'!$I$6:$I$1205,M580),0)-IF(ISNUMBER(N580),INDEX('913'!$I$6:$I$1205,N580),0)-IF(ISNUMBER(O580),INDEX('913'!$I$6:$I$1205,O580),0)-IF(ISNUMBER(P580),INDEX('913'!$I$6:$I$1205,P580),0)</f>
        <v>0</v>
      </c>
      <c r="BZ580" s="37">
        <f>IF(BY580=0,1,MAX(1,SQRT(BY580^2+(IF(ISNUMBER(I580),INDEX('913'!$J$6:$J$1205,I580),0)+IF(ISNUMBER(J580),INDEX('913'!$J$6:$J$1205,J580),0)+IF(ISNUMBER(K580),INDEX('913'!$J$6:$J$1205,K580),0)+IF(ISNUMBER(L580),INDEX('913'!$J$6:$J$1205,L580),0)+IF(ISNUMBER(M580),INDEX('913'!$J$6:$J$1205,M580),0)+IF(ISNUMBER(N580),INDEX('913'!$J$6:$J$1205,N580),0)+IF(ISNUMBER(O580),INDEX('913'!$J$6:$J$1205,O580),0)+IF(ISNUMBER(P580),INDEX('913'!$J$6:$J$1205,P580),0))^2)/BY580))</f>
        <v>1</v>
      </c>
      <c r="CA580" s="33" t="e">
        <f>100*AO580/'11'!B$17</f>
        <v>#VALUE!</v>
      </c>
      <c r="CB580" s="37" t="e">
        <f>100*(AP580*BZ580)/'11'!C$17</f>
        <v>#VALUE!</v>
      </c>
      <c r="CC580" s="37" t="e">
        <f t="shared" si="152"/>
        <v>#VALUE!</v>
      </c>
      <c r="CD580" s="33" t="e">
        <f t="shared" si="153"/>
        <v>#VALUE!</v>
      </c>
      <c r="CE580" s="54" t="e">
        <f>'11'!C$17-'935'!Y580</f>
        <v>#VALUE!</v>
      </c>
      <c r="CF580" s="37" t="e">
        <f>MAX('DNO totals'!B$312+0,MIN('935'!L580+0,'DNO totals'!B$304+0))</f>
        <v>#VALUE!</v>
      </c>
      <c r="CG580" s="37" t="e">
        <f>MAX('DNO totals'!C$312+0,MIN('935'!M580+0,'DNO totals'!C$304+0))</f>
        <v>#VALUE!</v>
      </c>
      <c r="CH580" s="37" t="e">
        <f>MAX('DNO totals'!D$312+0,MIN('935'!N580+0,'DNO totals'!D$304+0))</f>
        <v>#VALUE!</v>
      </c>
      <c r="CI580" s="37" t="e">
        <f>MAX('DNO totals'!E$312+0,MIN('935'!O580+0,'DNO totals'!E$304+0))</f>
        <v>#VALUE!</v>
      </c>
      <c r="CJ580" s="52" t="e">
        <f>MAX('DNO totals'!F$312+0,MIN('935'!P580+0,'DNO totals'!F$304+0))</f>
        <v>#VALUE!</v>
      </c>
      <c r="CK580" s="37" t="e">
        <f>IF('935'!$K580=1000,'Charging rates'!$C$38*$BH580/(1+'DNO totals'!$C$99)*$CF580,0)</f>
        <v>#VALUE!</v>
      </c>
      <c r="CL580" s="37" t="e">
        <f>IF(MOD('935'!$K580,1000)=100,'Charging rates'!$D$38*$BH580/(1+'DNO totals'!$D$99)*$CG580,0)</f>
        <v>#VALUE!</v>
      </c>
      <c r="CM580" s="37" t="e">
        <f>IF(MOD('935'!$K580,100)=10,'Charging rates'!$E$38*$BH580/(1+'DNO totals'!$E$99)*$CH580,0)</f>
        <v>#VALUE!</v>
      </c>
      <c r="CN580" s="37" t="e">
        <f>IF(AND(MOD('935'!$K580,10)&gt;0,MOD('935'!$K580,1000)&gt;1),'Charging rates'!$F$38*$BH580/(1+'DNO totals'!$F$99)*$CI580,0)</f>
        <v>#VALUE!</v>
      </c>
      <c r="CO580" s="37" t="e">
        <f>IF(MOD('935'!$K580,1000)=1,'Charging rates'!$G$38*$BH580/(1+'DNO totals'!$G$99)*$CJ580,0)</f>
        <v>#VALUE!</v>
      </c>
      <c r="CP580" s="52" t="e">
        <f t="shared" si="154"/>
        <v>#VALUE!</v>
      </c>
      <c r="CQ580" s="37" t="e">
        <f>IF('935'!$K580&gt;1000,'Charging rates'!$C$38*$AW580*$CF580,0)</f>
        <v>#VALUE!</v>
      </c>
      <c r="CR580" s="37" t="e">
        <f>IF(MOD('935'!$K580,1000)&gt;100,'Charging rates'!$D$38*$AW580*$CG580,0)</f>
        <v>#VALUE!</v>
      </c>
      <c r="CS580" s="37" t="e">
        <f>IF(MOD('935'!$K580,100)&gt;10,'Charging rates'!$E$38*$AW580*$CH580,0)</f>
        <v>#VALUE!</v>
      </c>
      <c r="CT580" s="52" t="e">
        <f t="shared" si="155"/>
        <v>#VALUE!</v>
      </c>
      <c r="CU580" s="33" t="e">
        <f>100*(AP580*'935'!Q580*BZ580)/'11'!B$17</f>
        <v>#VALUE!</v>
      </c>
      <c r="CV580" s="33" t="e">
        <f>100/'11'!B$17*'Charging rates'!B$10*AW580</f>
        <v>#VALUE!</v>
      </c>
      <c r="CW580" s="33" t="e">
        <f>IF(AT580=0,0,(1-BX580/AT580)*(CA580+IF('935'!Q580=0,0,(CB580*'935'!Q580*('11'!C$17-'935'!Y580)/('11'!B$17-'935'!X580)))))</f>
        <v>#VALUE!</v>
      </c>
      <c r="CX580" s="33" t="e">
        <f t="shared" si="156"/>
        <v>#VALUE!</v>
      </c>
      <c r="CY580" s="49" t="e">
        <f t="shared" si="157"/>
        <v>#VALUE!</v>
      </c>
      <c r="CZ580" s="32" t="e">
        <f>AT580*(Parameters!B$21+AU580)*IF('DNO totals'!B$323&lt;0,1,'935'!S580)</f>
        <v>#VALUE!</v>
      </c>
      <c r="DA580" s="52" t="e">
        <f>IF('DNO totals'!B$323&lt;0,1,'935'!S580)*(Parameters!B$21+AU580)</f>
        <v>#VALUE!</v>
      </c>
      <c r="DB580" s="37" t="e">
        <f>CX580+'Charging rates'!B$106*DA580*100/'11'!B$17</f>
        <v>#VALUE!</v>
      </c>
      <c r="DC580" s="37" t="e">
        <f>DB580+'Charging rates'!B$116*(Parameters!B$21+AU580)*100/'11'!B$17*IF('DNO totals'!B$323&lt;0,1,'935'!S580)</f>
        <v>#VALUE!</v>
      </c>
      <c r="DD580" s="37" t="e">
        <f>'Charging rates'!B$97*(CP580+CT580)*100/'11'!B$17</f>
        <v>#VALUE!</v>
      </c>
      <c r="DE580" s="33" t="e">
        <f>MAX(0-(CB580*AU580*'11'!C$17/'11'!B$17),DC580+DD580)</f>
        <v>#VALUE!</v>
      </c>
      <c r="DF580" s="37" t="e">
        <f>IF(BS580,IF(AU580=0,CC580,MAX(0,MIN(CC580,CC580+(DE580/'935'!Q580*('11'!B$17-'935'!X580)/('11'!C$17-'935'!Y580))))),0)</f>
        <v>#VALUE!</v>
      </c>
      <c r="DG580" s="33" t="e">
        <f t="shared" si="158"/>
        <v>#VALUE!</v>
      </c>
      <c r="DH580" s="53" t="e">
        <f t="shared" si="159"/>
        <v>#VALUE!</v>
      </c>
    </row>
    <row r="581" spans="1:112">
      <c r="A581" s="28">
        <v>481</v>
      </c>
      <c r="B581" s="47" t="e">
        <f>'935'!B581</f>
        <v>#VALUE!</v>
      </c>
      <c r="C581" s="48" t="e">
        <f>OR('935'!E581&lt;&gt;"VOID",'935'!F581&lt;&gt;"VOID",'935'!G581&lt;&gt;"VOID")</f>
        <v>#VALUE!</v>
      </c>
      <c r="D581" s="32" t="e">
        <f>IF('935'!D581="VOID",0,'935'!D581*(1-'935'!X581/'11'!B$17))</f>
        <v>#VALUE!</v>
      </c>
      <c r="E581" s="32" t="e">
        <f>IF('935'!E581="VOID",0,'935'!E581*(1-'935'!X581/'11'!B$17))</f>
        <v>#VALUE!</v>
      </c>
      <c r="F581" s="32" t="e">
        <f>IF('935'!F581="VOID",0,'935'!F581*(1-'935'!X581/'11'!B$17))</f>
        <v>#VALUE!</v>
      </c>
      <c r="G581" s="32" t="e">
        <f>IF('935'!G581="VOID",0,'935'!G581*(1-'935'!X581/'11'!B$17))</f>
        <v>#VALUE!</v>
      </c>
      <c r="H581" s="49" t="e">
        <f t="shared" si="140"/>
        <v>#VALUE!</v>
      </c>
      <c r="I581" s="50" t="e">
        <f>MATCH('935'!J581,'913'!$B$6:$B$1205,0)</f>
        <v>#VALUE!</v>
      </c>
      <c r="J581" s="50" t="e">
        <f>MATCH(INDEX('913'!$D$6:$D$1205,I581),'913'!$B$6:$B$1205,0)</f>
        <v>#VALUE!</v>
      </c>
      <c r="K581" s="50" t="e">
        <f>MATCH(INDEX('913'!$D$6:$D$1205,J581),'913'!$B$6:$B$1205,0)</f>
        <v>#VALUE!</v>
      </c>
      <c r="L581" s="50" t="e">
        <f>MATCH(INDEX('913'!$D$6:$D$1205,K581),'913'!$B$6:$B$1205,0)</f>
        <v>#VALUE!</v>
      </c>
      <c r="M581" s="50" t="e">
        <f>MATCH(INDEX('913'!$D$6:$D$1205,L581),'913'!$B$6:$B$1205,0)</f>
        <v>#VALUE!</v>
      </c>
      <c r="N581" s="50" t="e">
        <f>MATCH(INDEX('913'!$D$6:$D$1205,M581),'913'!$B$6:$B$1205,0)</f>
        <v>#VALUE!</v>
      </c>
      <c r="O581" s="50" t="e">
        <f>MATCH(INDEX('913'!$D$6:$D$1205,N581),'913'!$B$6:$B$1205,0)</f>
        <v>#VALUE!</v>
      </c>
      <c r="P581" s="51" t="e">
        <f>MATCH(INDEX('913'!$D$6:$D$1205,O581),'913'!$B$6:$B$1205,0)</f>
        <v>#VALUE!</v>
      </c>
      <c r="Q581" s="37">
        <f>IF(ISNUMBER(I581),MAX(0,INDEX('913'!$E$6:$E$1205,I581)),0)</f>
        <v>0</v>
      </c>
      <c r="R581" s="37">
        <f>IF(ISNUMBER(J581),MAX(0,INDEX('913'!$E$6:$E$1205,J581)),0)</f>
        <v>0</v>
      </c>
      <c r="S581" s="37">
        <f>IF(ISNUMBER(K581),MAX(0,INDEX('913'!$E$6:$E$1205,K581)),0)</f>
        <v>0</v>
      </c>
      <c r="T581" s="37">
        <f>IF(ISNUMBER(L581),MAX(0,INDEX('913'!$E$6:$E$1205,L581)),0)</f>
        <v>0</v>
      </c>
      <c r="U581" s="37">
        <f>IF(ISNUMBER(M581),MAX(0,INDEX('913'!$E$6:$E$1205,M581)),0)</f>
        <v>0</v>
      </c>
      <c r="V581" s="37">
        <f>IF(ISNUMBER(N581),MAX(0,INDEX('913'!$E$6:$E$1205,N581)),0)</f>
        <v>0</v>
      </c>
      <c r="W581" s="37">
        <f>IF(ISNUMBER(O581),MAX(0,INDEX('913'!$E$6:$E$1205,O581)),0)</f>
        <v>0</v>
      </c>
      <c r="X581" s="52">
        <f>IF(ISNUMBER(P581),MAX(0,INDEX('913'!$E$6:$E$1205,P581)),0)</f>
        <v>0</v>
      </c>
      <c r="Y581" s="37">
        <f>IF(ISNUMBER(I581),MAX(0,INDEX('913'!$F$6:$F$1205,I581)),0)</f>
        <v>0</v>
      </c>
      <c r="Z581" s="37">
        <f>IF(ISNUMBER(J581),MAX(0,INDEX('913'!$F$6:$F$1205,J581)),0)</f>
        <v>0</v>
      </c>
      <c r="AA581" s="37">
        <f>IF(ISNUMBER(K581),MAX(0,INDEX('913'!$F$6:$F$1205,K581)),0)</f>
        <v>0</v>
      </c>
      <c r="AB581" s="37">
        <f>IF(ISNUMBER(L581),MAX(0,INDEX('913'!$F$6:$F$1205,L581)),0)</f>
        <v>0</v>
      </c>
      <c r="AC581" s="37">
        <f>IF(ISNUMBER(M581),MAX(0,INDEX('913'!$F$6:$F$1205,M581)),0)</f>
        <v>0</v>
      </c>
      <c r="AD581" s="37">
        <f>IF(ISNUMBER(N581),MAX(0,INDEX('913'!$F$6:$F$1205,N581)),0)</f>
        <v>0</v>
      </c>
      <c r="AE581" s="37">
        <f>IF(ISNUMBER(O581),MAX(0,INDEX('913'!$F$6:$F$1205,O581)),0)</f>
        <v>0</v>
      </c>
      <c r="AF581" s="37">
        <f>IF(ISNUMBER(P581),MAX(0,INDEX('913'!$F$6:$F$1205,P581)),0)</f>
        <v>0</v>
      </c>
      <c r="AG581" s="32">
        <f>IF(ISNUMBER(I581),SQRT(INDEX('913'!$I$6:$I$1205,I581)^2+INDEX('913'!$J$6:$J$1205,I581)^2),0)</f>
        <v>0</v>
      </c>
      <c r="AH581" s="32">
        <f>IF(ISNUMBER(J581),SQRT(INDEX('913'!$I$6:$I$1205,J581)^2+INDEX('913'!$J$6:$J$1205,J581)^2),0)</f>
        <v>0</v>
      </c>
      <c r="AI581" s="32">
        <f>IF(ISNUMBER(K581),SQRT(INDEX('913'!$I$6:$I$1205,K581)^2+INDEX('913'!$J$6:$J$1205,K581)^2),0)</f>
        <v>0</v>
      </c>
      <c r="AJ581" s="32">
        <f>IF(ISNUMBER(L581),SQRT(INDEX('913'!$I$6:$I$1205,L581)^2+INDEX('913'!$J$6:$J$1205,L581)^2),0)</f>
        <v>0</v>
      </c>
      <c r="AK581" s="32">
        <f>IF(ISNUMBER(M581),SQRT(INDEX('913'!$I$6:$I$1205,M581)^2+INDEX('913'!$J$6:$J$1205,M581)^2),0)</f>
        <v>0</v>
      </c>
      <c r="AL581" s="32">
        <f>IF(ISNUMBER(N581),SQRT(INDEX('913'!$I$6:$I$1205,N581)^2+INDEX('913'!$J$6:$J$1205,N581)^2),0)</f>
        <v>0</v>
      </c>
      <c r="AM581" s="32">
        <f>IF(ISNUMBER(O581),SQRT(INDEX('913'!$I$6:$I$1205,O581)^2+INDEX('913'!$J$6:$J$1205,O581)^2),0)</f>
        <v>0</v>
      </c>
      <c r="AN581" s="49">
        <f>IF(ISNUMBER(P581),SQRT(INDEX('913'!$I$6:$I$1205,P581)^2+INDEX('913'!$J$6:$J$1205,P581)^2),0)</f>
        <v>0</v>
      </c>
      <c r="AO581" s="37">
        <f t="shared" si="141"/>
        <v>0</v>
      </c>
      <c r="AP581" s="37">
        <f t="shared" si="142"/>
        <v>0</v>
      </c>
      <c r="AQ581" s="33" t="e">
        <f>-100*'935'!W581*(AO581+AP581)/'11'!C$17</f>
        <v>#VALUE!</v>
      </c>
      <c r="AR581" s="37" t="e">
        <f t="shared" si="143"/>
        <v>#VALUE!</v>
      </c>
      <c r="AS581" s="52" t="e">
        <f t="shared" si="144"/>
        <v>#VALUE!</v>
      </c>
      <c r="AT581" s="32" t="e">
        <f>IF('935'!C581="VOID",0,('935'!C581*(1-'935'!X581/'11'!B$17)))</f>
        <v>#VALUE!</v>
      </c>
      <c r="AU581" s="52" t="e">
        <f>'935'!Q581*(1-'935'!Y581/'11'!C$17)/(1-'935'!X581/'11'!B$17)</f>
        <v>#VALUE!</v>
      </c>
      <c r="AV581" s="37" t="e">
        <f>INDEX('DNO totals'!$B$57:$G$57,IF('935'!K581,IF(MOD('935'!K581,1000),IF(MOD('935'!K581,100),IF(MOD('935'!K581,10),IF(MOD('935'!K581,1000)=1,6,5),4),3),2),1))</f>
        <v>#VALUE!</v>
      </c>
      <c r="AW581" s="52" t="e">
        <f t="shared" si="145"/>
        <v>#VALUE!</v>
      </c>
      <c r="AX581" s="32" t="e">
        <f>IF('935'!V581="VOID",0,'935'!V581*(1-'935'!X581/'11'!B$17))</f>
        <v>#VALUE!</v>
      </c>
      <c r="AY581" s="33" t="e">
        <f>IF(H581,-100*'Charging rates'!B$10/'11'!B$17*AX581/H581,0)</f>
        <v>#VALUE!</v>
      </c>
      <c r="AZ581" s="33" t="e">
        <f>IF(C581,'DNO totals'!B$41,0)</f>
        <v>#VALUE!</v>
      </c>
      <c r="BA581" s="33" t="e">
        <f t="shared" si="146"/>
        <v>#VALUE!</v>
      </c>
      <c r="BB581" s="33" t="e">
        <f t="shared" si="147"/>
        <v>#VALUE!</v>
      </c>
      <c r="BC581" s="53" t="e">
        <f t="shared" si="148"/>
        <v>#VALUE!</v>
      </c>
      <c r="BD581" s="32" t="e">
        <f>IF(AT581,'935'!H581*AT581/(AT581+D581+H581),0)</f>
        <v>#VALUE!</v>
      </c>
      <c r="BE581" s="32" t="e">
        <f>IF(H581,'935'!H581*H581/(AT581+D581+H581),0)</f>
        <v>#VALUE!</v>
      </c>
      <c r="BF581" s="32" t="e">
        <f>BD581*(1-'935'!X581/'11'!B$17)</f>
        <v>#VALUE!</v>
      </c>
      <c r="BG581" s="49" t="e">
        <f>BE581*(1-'935'!X581/'11'!B$17)</f>
        <v>#VALUE!</v>
      </c>
      <c r="BH581" s="52" t="e">
        <f>AV581*Parameters!B$6</f>
        <v>#VALUE!</v>
      </c>
      <c r="BI581" s="37" t="e">
        <f>IF('935'!$K581=1000,'Charging rates'!$C$38*$BH581/(1+'DNO totals'!$C$99)*'935'!$L581,0)</f>
        <v>#VALUE!</v>
      </c>
      <c r="BJ581" s="37" t="e">
        <f>IF(MOD('935'!$K581,1000)=100,'Charging rates'!$D$38*$BH581/(1+'DNO totals'!$D$99)*'935'!$M581,0)</f>
        <v>#VALUE!</v>
      </c>
      <c r="BK581" s="37" t="e">
        <f>IF(MOD('935'!$K581,100)=10,'Charging rates'!$E$38*$BH581/(1+'DNO totals'!$E$99)*'935'!$N581,0)</f>
        <v>#VALUE!</v>
      </c>
      <c r="BL581" s="37" t="e">
        <f>IF(AND(MOD('935'!$K581,10)&gt;0,MOD('935'!$K581,1000)&gt;1),'Charging rates'!$F$38*$BH581/(1+'DNO totals'!$F$99)*'935'!$O581,0)</f>
        <v>#VALUE!</v>
      </c>
      <c r="BM581" s="37" t="e">
        <f>IF(MOD('935'!$K581,1000)=1,'Charging rates'!$G$38*$BH581/(1+'DNO totals'!$G$99)*'935'!$P581,0)</f>
        <v>#VALUE!</v>
      </c>
      <c r="BN581" s="52" t="e">
        <f t="shared" si="149"/>
        <v>#VALUE!</v>
      </c>
      <c r="BO581" s="37" t="e">
        <f>IF('935'!$K581&gt;1000,'Charging rates'!$C$38*$AW581*'935'!$L581,0)</f>
        <v>#VALUE!</v>
      </c>
      <c r="BP581" s="37" t="e">
        <f>IF(MOD('935'!$K581,1000)&gt;100,'Charging rates'!$D$38*$AW581*'935'!$M581,0)</f>
        <v>#VALUE!</v>
      </c>
      <c r="BQ581" s="37" t="e">
        <f>IF(MOD('935'!$K581,100)&gt;10,'Charging rates'!$E$38*$AW581*'935'!$N581,0)</f>
        <v>#VALUE!</v>
      </c>
      <c r="BR581" s="52" t="e">
        <f t="shared" si="150"/>
        <v>#VALUE!</v>
      </c>
      <c r="BS581" s="48" t="e">
        <f>'935'!C581&lt;&gt;"VOID"</f>
        <v>#VALUE!</v>
      </c>
      <c r="BT581" s="33" t="e">
        <f>IF(BS581,(100/'11'!B$17*BD581*((1-'935'!I581)*'Charging rates'!B$51+'Charging rates'!B$63)),0)</f>
        <v>#VALUE!</v>
      </c>
      <c r="BU581" s="33" t="e">
        <f>100/'11'!B$17*BG581*('Charging rates'!B$51+'Charging rates'!B$63)</f>
        <v>#VALUE!</v>
      </c>
      <c r="BV581" s="33" t="e">
        <f>100/'11'!B$17*BE581*('Charging rates'!B$51+'Charging rates'!B$63)</f>
        <v>#VALUE!</v>
      </c>
      <c r="BW581" s="53" t="e">
        <f t="shared" si="151"/>
        <v>#VALUE!</v>
      </c>
      <c r="BX581" s="32" t="e">
        <f>AT581-('935'!T581*(1-'935'!X581/'11'!B$17))</f>
        <v>#VALUE!</v>
      </c>
      <c r="BY581" s="32">
        <f>0-IF(ISNUMBER(I581),INDEX('913'!$I$6:$I$1205,I581),0)-IF(ISNUMBER(J581),INDEX('913'!$I$6:$I$1205,J581),0)-IF(ISNUMBER(K581),INDEX('913'!$I$6:$I$1205,K581),0)-IF(ISNUMBER(L581),INDEX('913'!$I$6:$I$1205,L581),0)-IF(ISNUMBER(M581),INDEX('913'!$I$6:$I$1205,M581),0)-IF(ISNUMBER(N581),INDEX('913'!$I$6:$I$1205,N581),0)-IF(ISNUMBER(O581),INDEX('913'!$I$6:$I$1205,O581),0)-IF(ISNUMBER(P581),INDEX('913'!$I$6:$I$1205,P581),0)</f>
        <v>0</v>
      </c>
      <c r="BZ581" s="37">
        <f>IF(BY581=0,1,MAX(1,SQRT(BY581^2+(IF(ISNUMBER(I581),INDEX('913'!$J$6:$J$1205,I581),0)+IF(ISNUMBER(J581),INDEX('913'!$J$6:$J$1205,J581),0)+IF(ISNUMBER(K581),INDEX('913'!$J$6:$J$1205,K581),0)+IF(ISNUMBER(L581),INDEX('913'!$J$6:$J$1205,L581),0)+IF(ISNUMBER(M581),INDEX('913'!$J$6:$J$1205,M581),0)+IF(ISNUMBER(N581),INDEX('913'!$J$6:$J$1205,N581),0)+IF(ISNUMBER(O581),INDEX('913'!$J$6:$J$1205,O581),0)+IF(ISNUMBER(P581),INDEX('913'!$J$6:$J$1205,P581),0))^2)/BY581))</f>
        <v>1</v>
      </c>
      <c r="CA581" s="33" t="e">
        <f>100*AO581/'11'!B$17</f>
        <v>#VALUE!</v>
      </c>
      <c r="CB581" s="37" t="e">
        <f>100*(AP581*BZ581)/'11'!C$17</f>
        <v>#VALUE!</v>
      </c>
      <c r="CC581" s="37" t="e">
        <f t="shared" si="152"/>
        <v>#VALUE!</v>
      </c>
      <c r="CD581" s="33" t="e">
        <f t="shared" si="153"/>
        <v>#VALUE!</v>
      </c>
      <c r="CE581" s="54" t="e">
        <f>'11'!C$17-'935'!Y581</f>
        <v>#VALUE!</v>
      </c>
      <c r="CF581" s="37" t="e">
        <f>MAX('DNO totals'!B$312+0,MIN('935'!L581+0,'DNO totals'!B$304+0))</f>
        <v>#VALUE!</v>
      </c>
      <c r="CG581" s="37" t="e">
        <f>MAX('DNO totals'!C$312+0,MIN('935'!M581+0,'DNO totals'!C$304+0))</f>
        <v>#VALUE!</v>
      </c>
      <c r="CH581" s="37" t="e">
        <f>MAX('DNO totals'!D$312+0,MIN('935'!N581+0,'DNO totals'!D$304+0))</f>
        <v>#VALUE!</v>
      </c>
      <c r="CI581" s="37" t="e">
        <f>MAX('DNO totals'!E$312+0,MIN('935'!O581+0,'DNO totals'!E$304+0))</f>
        <v>#VALUE!</v>
      </c>
      <c r="CJ581" s="52" t="e">
        <f>MAX('DNO totals'!F$312+0,MIN('935'!P581+0,'DNO totals'!F$304+0))</f>
        <v>#VALUE!</v>
      </c>
      <c r="CK581" s="37" t="e">
        <f>IF('935'!$K581=1000,'Charging rates'!$C$38*$BH581/(1+'DNO totals'!$C$99)*$CF581,0)</f>
        <v>#VALUE!</v>
      </c>
      <c r="CL581" s="37" t="e">
        <f>IF(MOD('935'!$K581,1000)=100,'Charging rates'!$D$38*$BH581/(1+'DNO totals'!$D$99)*$CG581,0)</f>
        <v>#VALUE!</v>
      </c>
      <c r="CM581" s="37" t="e">
        <f>IF(MOD('935'!$K581,100)=10,'Charging rates'!$E$38*$BH581/(1+'DNO totals'!$E$99)*$CH581,0)</f>
        <v>#VALUE!</v>
      </c>
      <c r="CN581" s="37" t="e">
        <f>IF(AND(MOD('935'!$K581,10)&gt;0,MOD('935'!$K581,1000)&gt;1),'Charging rates'!$F$38*$BH581/(1+'DNO totals'!$F$99)*$CI581,0)</f>
        <v>#VALUE!</v>
      </c>
      <c r="CO581" s="37" t="e">
        <f>IF(MOD('935'!$K581,1000)=1,'Charging rates'!$G$38*$BH581/(1+'DNO totals'!$G$99)*$CJ581,0)</f>
        <v>#VALUE!</v>
      </c>
      <c r="CP581" s="52" t="e">
        <f t="shared" si="154"/>
        <v>#VALUE!</v>
      </c>
      <c r="CQ581" s="37" t="e">
        <f>IF('935'!$K581&gt;1000,'Charging rates'!$C$38*$AW581*$CF581,0)</f>
        <v>#VALUE!</v>
      </c>
      <c r="CR581" s="37" t="e">
        <f>IF(MOD('935'!$K581,1000)&gt;100,'Charging rates'!$D$38*$AW581*$CG581,0)</f>
        <v>#VALUE!</v>
      </c>
      <c r="CS581" s="37" t="e">
        <f>IF(MOD('935'!$K581,100)&gt;10,'Charging rates'!$E$38*$AW581*$CH581,0)</f>
        <v>#VALUE!</v>
      </c>
      <c r="CT581" s="52" t="e">
        <f t="shared" si="155"/>
        <v>#VALUE!</v>
      </c>
      <c r="CU581" s="33" t="e">
        <f>100*(AP581*'935'!Q581*BZ581)/'11'!B$17</f>
        <v>#VALUE!</v>
      </c>
      <c r="CV581" s="33" t="e">
        <f>100/'11'!B$17*'Charging rates'!B$10*AW581</f>
        <v>#VALUE!</v>
      </c>
      <c r="CW581" s="33" t="e">
        <f>IF(AT581=0,0,(1-BX581/AT581)*(CA581+IF('935'!Q581=0,0,(CB581*'935'!Q581*('11'!C$17-'935'!Y581)/('11'!B$17-'935'!X581)))))</f>
        <v>#VALUE!</v>
      </c>
      <c r="CX581" s="33" t="e">
        <f t="shared" si="156"/>
        <v>#VALUE!</v>
      </c>
      <c r="CY581" s="49" t="e">
        <f t="shared" si="157"/>
        <v>#VALUE!</v>
      </c>
      <c r="CZ581" s="32" t="e">
        <f>AT581*(Parameters!B$21+AU581)*IF('DNO totals'!B$323&lt;0,1,'935'!S581)</f>
        <v>#VALUE!</v>
      </c>
      <c r="DA581" s="52" t="e">
        <f>IF('DNO totals'!B$323&lt;0,1,'935'!S581)*(Parameters!B$21+AU581)</f>
        <v>#VALUE!</v>
      </c>
      <c r="DB581" s="37" t="e">
        <f>CX581+'Charging rates'!B$106*DA581*100/'11'!B$17</f>
        <v>#VALUE!</v>
      </c>
      <c r="DC581" s="37" t="e">
        <f>DB581+'Charging rates'!B$116*(Parameters!B$21+AU581)*100/'11'!B$17*IF('DNO totals'!B$323&lt;0,1,'935'!S581)</f>
        <v>#VALUE!</v>
      </c>
      <c r="DD581" s="37" t="e">
        <f>'Charging rates'!B$97*(CP581+CT581)*100/'11'!B$17</f>
        <v>#VALUE!</v>
      </c>
      <c r="DE581" s="33" t="e">
        <f>MAX(0-(CB581*AU581*'11'!C$17/'11'!B$17),DC581+DD581)</f>
        <v>#VALUE!</v>
      </c>
      <c r="DF581" s="37" t="e">
        <f>IF(BS581,IF(AU581=0,CC581,MAX(0,MIN(CC581,CC581+(DE581/'935'!Q581*('11'!B$17-'935'!X581)/('11'!C$17-'935'!Y581))))),0)</f>
        <v>#VALUE!</v>
      </c>
      <c r="DG581" s="33" t="e">
        <f t="shared" si="158"/>
        <v>#VALUE!</v>
      </c>
      <c r="DH581" s="53" t="e">
        <f t="shared" si="159"/>
        <v>#VALUE!</v>
      </c>
    </row>
    <row r="582" spans="1:112">
      <c r="A582" s="28">
        <v>482</v>
      </c>
      <c r="B582" s="47" t="e">
        <f>'935'!B582</f>
        <v>#VALUE!</v>
      </c>
      <c r="C582" s="48" t="e">
        <f>OR('935'!E582&lt;&gt;"VOID",'935'!F582&lt;&gt;"VOID",'935'!G582&lt;&gt;"VOID")</f>
        <v>#VALUE!</v>
      </c>
      <c r="D582" s="32" t="e">
        <f>IF('935'!D582="VOID",0,'935'!D582*(1-'935'!X582/'11'!B$17))</f>
        <v>#VALUE!</v>
      </c>
      <c r="E582" s="32" t="e">
        <f>IF('935'!E582="VOID",0,'935'!E582*(1-'935'!X582/'11'!B$17))</f>
        <v>#VALUE!</v>
      </c>
      <c r="F582" s="32" t="e">
        <f>IF('935'!F582="VOID",0,'935'!F582*(1-'935'!X582/'11'!B$17))</f>
        <v>#VALUE!</v>
      </c>
      <c r="G582" s="32" t="e">
        <f>IF('935'!G582="VOID",0,'935'!G582*(1-'935'!X582/'11'!B$17))</f>
        <v>#VALUE!</v>
      </c>
      <c r="H582" s="49" t="e">
        <f t="shared" si="140"/>
        <v>#VALUE!</v>
      </c>
      <c r="I582" s="50" t="e">
        <f>MATCH('935'!J582,'913'!$B$6:$B$1205,0)</f>
        <v>#VALUE!</v>
      </c>
      <c r="J582" s="50" t="e">
        <f>MATCH(INDEX('913'!$D$6:$D$1205,I582),'913'!$B$6:$B$1205,0)</f>
        <v>#VALUE!</v>
      </c>
      <c r="K582" s="50" t="e">
        <f>MATCH(INDEX('913'!$D$6:$D$1205,J582),'913'!$B$6:$B$1205,0)</f>
        <v>#VALUE!</v>
      </c>
      <c r="L582" s="50" t="e">
        <f>MATCH(INDEX('913'!$D$6:$D$1205,K582),'913'!$B$6:$B$1205,0)</f>
        <v>#VALUE!</v>
      </c>
      <c r="M582" s="50" t="e">
        <f>MATCH(INDEX('913'!$D$6:$D$1205,L582),'913'!$B$6:$B$1205,0)</f>
        <v>#VALUE!</v>
      </c>
      <c r="N582" s="50" t="e">
        <f>MATCH(INDEX('913'!$D$6:$D$1205,M582),'913'!$B$6:$B$1205,0)</f>
        <v>#VALUE!</v>
      </c>
      <c r="O582" s="50" t="e">
        <f>MATCH(INDEX('913'!$D$6:$D$1205,N582),'913'!$B$6:$B$1205,0)</f>
        <v>#VALUE!</v>
      </c>
      <c r="P582" s="51" t="e">
        <f>MATCH(INDEX('913'!$D$6:$D$1205,O582),'913'!$B$6:$B$1205,0)</f>
        <v>#VALUE!</v>
      </c>
      <c r="Q582" s="37">
        <f>IF(ISNUMBER(I582),MAX(0,INDEX('913'!$E$6:$E$1205,I582)),0)</f>
        <v>0</v>
      </c>
      <c r="R582" s="37">
        <f>IF(ISNUMBER(J582),MAX(0,INDEX('913'!$E$6:$E$1205,J582)),0)</f>
        <v>0</v>
      </c>
      <c r="S582" s="37">
        <f>IF(ISNUMBER(K582),MAX(0,INDEX('913'!$E$6:$E$1205,K582)),0)</f>
        <v>0</v>
      </c>
      <c r="T582" s="37">
        <f>IF(ISNUMBER(L582),MAX(0,INDEX('913'!$E$6:$E$1205,L582)),0)</f>
        <v>0</v>
      </c>
      <c r="U582" s="37">
        <f>IF(ISNUMBER(M582),MAX(0,INDEX('913'!$E$6:$E$1205,M582)),0)</f>
        <v>0</v>
      </c>
      <c r="V582" s="37">
        <f>IF(ISNUMBER(N582),MAX(0,INDEX('913'!$E$6:$E$1205,N582)),0)</f>
        <v>0</v>
      </c>
      <c r="W582" s="37">
        <f>IF(ISNUMBER(O582),MAX(0,INDEX('913'!$E$6:$E$1205,O582)),0)</f>
        <v>0</v>
      </c>
      <c r="X582" s="52">
        <f>IF(ISNUMBER(P582),MAX(0,INDEX('913'!$E$6:$E$1205,P582)),0)</f>
        <v>0</v>
      </c>
      <c r="Y582" s="37">
        <f>IF(ISNUMBER(I582),MAX(0,INDEX('913'!$F$6:$F$1205,I582)),0)</f>
        <v>0</v>
      </c>
      <c r="Z582" s="37">
        <f>IF(ISNUMBER(J582),MAX(0,INDEX('913'!$F$6:$F$1205,J582)),0)</f>
        <v>0</v>
      </c>
      <c r="AA582" s="37">
        <f>IF(ISNUMBER(K582),MAX(0,INDEX('913'!$F$6:$F$1205,K582)),0)</f>
        <v>0</v>
      </c>
      <c r="AB582" s="37">
        <f>IF(ISNUMBER(L582),MAX(0,INDEX('913'!$F$6:$F$1205,L582)),0)</f>
        <v>0</v>
      </c>
      <c r="AC582" s="37">
        <f>IF(ISNUMBER(M582),MAX(0,INDEX('913'!$F$6:$F$1205,M582)),0)</f>
        <v>0</v>
      </c>
      <c r="AD582" s="37">
        <f>IF(ISNUMBER(N582),MAX(0,INDEX('913'!$F$6:$F$1205,N582)),0)</f>
        <v>0</v>
      </c>
      <c r="AE582" s="37">
        <f>IF(ISNUMBER(O582),MAX(0,INDEX('913'!$F$6:$F$1205,O582)),0)</f>
        <v>0</v>
      </c>
      <c r="AF582" s="37">
        <f>IF(ISNUMBER(P582),MAX(0,INDEX('913'!$F$6:$F$1205,P582)),0)</f>
        <v>0</v>
      </c>
      <c r="AG582" s="32">
        <f>IF(ISNUMBER(I582),SQRT(INDEX('913'!$I$6:$I$1205,I582)^2+INDEX('913'!$J$6:$J$1205,I582)^2),0)</f>
        <v>0</v>
      </c>
      <c r="AH582" s="32">
        <f>IF(ISNUMBER(J582),SQRT(INDEX('913'!$I$6:$I$1205,J582)^2+INDEX('913'!$J$6:$J$1205,J582)^2),0)</f>
        <v>0</v>
      </c>
      <c r="AI582" s="32">
        <f>IF(ISNUMBER(K582),SQRT(INDEX('913'!$I$6:$I$1205,K582)^2+INDEX('913'!$J$6:$J$1205,K582)^2),0)</f>
        <v>0</v>
      </c>
      <c r="AJ582" s="32">
        <f>IF(ISNUMBER(L582),SQRT(INDEX('913'!$I$6:$I$1205,L582)^2+INDEX('913'!$J$6:$J$1205,L582)^2),0)</f>
        <v>0</v>
      </c>
      <c r="AK582" s="32">
        <f>IF(ISNUMBER(M582),SQRT(INDEX('913'!$I$6:$I$1205,M582)^2+INDEX('913'!$J$6:$J$1205,M582)^2),0)</f>
        <v>0</v>
      </c>
      <c r="AL582" s="32">
        <f>IF(ISNUMBER(N582),SQRT(INDEX('913'!$I$6:$I$1205,N582)^2+INDEX('913'!$J$6:$J$1205,N582)^2),0)</f>
        <v>0</v>
      </c>
      <c r="AM582" s="32">
        <f>IF(ISNUMBER(O582),SQRT(INDEX('913'!$I$6:$I$1205,O582)^2+INDEX('913'!$J$6:$J$1205,O582)^2),0)</f>
        <v>0</v>
      </c>
      <c r="AN582" s="49">
        <f>IF(ISNUMBER(P582),SQRT(INDEX('913'!$I$6:$I$1205,P582)^2+INDEX('913'!$J$6:$J$1205,P582)^2),0)</f>
        <v>0</v>
      </c>
      <c r="AO582" s="37">
        <f t="shared" si="141"/>
        <v>0</v>
      </c>
      <c r="AP582" s="37">
        <f t="shared" si="142"/>
        <v>0</v>
      </c>
      <c r="AQ582" s="33" t="e">
        <f>-100*'935'!W582*(AO582+AP582)/'11'!C$17</f>
        <v>#VALUE!</v>
      </c>
      <c r="AR582" s="37" t="e">
        <f t="shared" si="143"/>
        <v>#VALUE!</v>
      </c>
      <c r="AS582" s="52" t="e">
        <f t="shared" si="144"/>
        <v>#VALUE!</v>
      </c>
      <c r="AT582" s="32" t="e">
        <f>IF('935'!C582="VOID",0,('935'!C582*(1-'935'!X582/'11'!B$17)))</f>
        <v>#VALUE!</v>
      </c>
      <c r="AU582" s="52" t="e">
        <f>'935'!Q582*(1-'935'!Y582/'11'!C$17)/(1-'935'!X582/'11'!B$17)</f>
        <v>#VALUE!</v>
      </c>
      <c r="AV582" s="37" t="e">
        <f>INDEX('DNO totals'!$B$57:$G$57,IF('935'!K582,IF(MOD('935'!K582,1000),IF(MOD('935'!K582,100),IF(MOD('935'!K582,10),IF(MOD('935'!K582,1000)=1,6,5),4),3),2),1))</f>
        <v>#VALUE!</v>
      </c>
      <c r="AW582" s="52" t="e">
        <f t="shared" si="145"/>
        <v>#VALUE!</v>
      </c>
      <c r="AX582" s="32" t="e">
        <f>IF('935'!V582="VOID",0,'935'!V582*(1-'935'!X582/'11'!B$17))</f>
        <v>#VALUE!</v>
      </c>
      <c r="AY582" s="33" t="e">
        <f>IF(H582,-100*'Charging rates'!B$10/'11'!B$17*AX582/H582,0)</f>
        <v>#VALUE!</v>
      </c>
      <c r="AZ582" s="33" t="e">
        <f>IF(C582,'DNO totals'!B$41,0)</f>
        <v>#VALUE!</v>
      </c>
      <c r="BA582" s="33" t="e">
        <f t="shared" si="146"/>
        <v>#VALUE!</v>
      </c>
      <c r="BB582" s="33" t="e">
        <f t="shared" si="147"/>
        <v>#VALUE!</v>
      </c>
      <c r="BC582" s="53" t="e">
        <f t="shared" si="148"/>
        <v>#VALUE!</v>
      </c>
      <c r="BD582" s="32" t="e">
        <f>IF(AT582,'935'!H582*AT582/(AT582+D582+H582),0)</f>
        <v>#VALUE!</v>
      </c>
      <c r="BE582" s="32" t="e">
        <f>IF(H582,'935'!H582*H582/(AT582+D582+H582),0)</f>
        <v>#VALUE!</v>
      </c>
      <c r="BF582" s="32" t="e">
        <f>BD582*(1-'935'!X582/'11'!B$17)</f>
        <v>#VALUE!</v>
      </c>
      <c r="BG582" s="49" t="e">
        <f>BE582*(1-'935'!X582/'11'!B$17)</f>
        <v>#VALUE!</v>
      </c>
      <c r="BH582" s="52" t="e">
        <f>AV582*Parameters!B$6</f>
        <v>#VALUE!</v>
      </c>
      <c r="BI582" s="37" t="e">
        <f>IF('935'!$K582=1000,'Charging rates'!$C$38*$BH582/(1+'DNO totals'!$C$99)*'935'!$L582,0)</f>
        <v>#VALUE!</v>
      </c>
      <c r="BJ582" s="37" t="e">
        <f>IF(MOD('935'!$K582,1000)=100,'Charging rates'!$D$38*$BH582/(1+'DNO totals'!$D$99)*'935'!$M582,0)</f>
        <v>#VALUE!</v>
      </c>
      <c r="BK582" s="37" t="e">
        <f>IF(MOD('935'!$K582,100)=10,'Charging rates'!$E$38*$BH582/(1+'DNO totals'!$E$99)*'935'!$N582,0)</f>
        <v>#VALUE!</v>
      </c>
      <c r="BL582" s="37" t="e">
        <f>IF(AND(MOD('935'!$K582,10)&gt;0,MOD('935'!$K582,1000)&gt;1),'Charging rates'!$F$38*$BH582/(1+'DNO totals'!$F$99)*'935'!$O582,0)</f>
        <v>#VALUE!</v>
      </c>
      <c r="BM582" s="37" t="e">
        <f>IF(MOD('935'!$K582,1000)=1,'Charging rates'!$G$38*$BH582/(1+'DNO totals'!$G$99)*'935'!$P582,0)</f>
        <v>#VALUE!</v>
      </c>
      <c r="BN582" s="52" t="e">
        <f t="shared" si="149"/>
        <v>#VALUE!</v>
      </c>
      <c r="BO582" s="37" t="e">
        <f>IF('935'!$K582&gt;1000,'Charging rates'!$C$38*$AW582*'935'!$L582,0)</f>
        <v>#VALUE!</v>
      </c>
      <c r="BP582" s="37" t="e">
        <f>IF(MOD('935'!$K582,1000)&gt;100,'Charging rates'!$D$38*$AW582*'935'!$M582,0)</f>
        <v>#VALUE!</v>
      </c>
      <c r="BQ582" s="37" t="e">
        <f>IF(MOD('935'!$K582,100)&gt;10,'Charging rates'!$E$38*$AW582*'935'!$N582,0)</f>
        <v>#VALUE!</v>
      </c>
      <c r="BR582" s="52" t="e">
        <f t="shared" si="150"/>
        <v>#VALUE!</v>
      </c>
      <c r="BS582" s="48" t="e">
        <f>'935'!C582&lt;&gt;"VOID"</f>
        <v>#VALUE!</v>
      </c>
      <c r="BT582" s="33" t="e">
        <f>IF(BS582,(100/'11'!B$17*BD582*((1-'935'!I582)*'Charging rates'!B$51+'Charging rates'!B$63)),0)</f>
        <v>#VALUE!</v>
      </c>
      <c r="BU582" s="33" t="e">
        <f>100/'11'!B$17*BG582*('Charging rates'!B$51+'Charging rates'!B$63)</f>
        <v>#VALUE!</v>
      </c>
      <c r="BV582" s="33" t="e">
        <f>100/'11'!B$17*BE582*('Charging rates'!B$51+'Charging rates'!B$63)</f>
        <v>#VALUE!</v>
      </c>
      <c r="BW582" s="53" t="e">
        <f t="shared" si="151"/>
        <v>#VALUE!</v>
      </c>
      <c r="BX582" s="32" t="e">
        <f>AT582-('935'!T582*(1-'935'!X582/'11'!B$17))</f>
        <v>#VALUE!</v>
      </c>
      <c r="BY582" s="32">
        <f>0-IF(ISNUMBER(I582),INDEX('913'!$I$6:$I$1205,I582),0)-IF(ISNUMBER(J582),INDEX('913'!$I$6:$I$1205,J582),0)-IF(ISNUMBER(K582),INDEX('913'!$I$6:$I$1205,K582),0)-IF(ISNUMBER(L582),INDEX('913'!$I$6:$I$1205,L582),0)-IF(ISNUMBER(M582),INDEX('913'!$I$6:$I$1205,M582),0)-IF(ISNUMBER(N582),INDEX('913'!$I$6:$I$1205,N582),0)-IF(ISNUMBER(O582),INDEX('913'!$I$6:$I$1205,O582),0)-IF(ISNUMBER(P582),INDEX('913'!$I$6:$I$1205,P582),0)</f>
        <v>0</v>
      </c>
      <c r="BZ582" s="37">
        <f>IF(BY582=0,1,MAX(1,SQRT(BY582^2+(IF(ISNUMBER(I582),INDEX('913'!$J$6:$J$1205,I582),0)+IF(ISNUMBER(J582),INDEX('913'!$J$6:$J$1205,J582),0)+IF(ISNUMBER(K582),INDEX('913'!$J$6:$J$1205,K582),0)+IF(ISNUMBER(L582),INDEX('913'!$J$6:$J$1205,L582),0)+IF(ISNUMBER(M582),INDEX('913'!$J$6:$J$1205,M582),0)+IF(ISNUMBER(N582),INDEX('913'!$J$6:$J$1205,N582),0)+IF(ISNUMBER(O582),INDEX('913'!$J$6:$J$1205,O582),0)+IF(ISNUMBER(P582),INDEX('913'!$J$6:$J$1205,P582),0))^2)/BY582))</f>
        <v>1</v>
      </c>
      <c r="CA582" s="33" t="e">
        <f>100*AO582/'11'!B$17</f>
        <v>#VALUE!</v>
      </c>
      <c r="CB582" s="37" t="e">
        <f>100*(AP582*BZ582)/'11'!C$17</f>
        <v>#VALUE!</v>
      </c>
      <c r="CC582" s="37" t="e">
        <f t="shared" si="152"/>
        <v>#VALUE!</v>
      </c>
      <c r="CD582" s="33" t="e">
        <f t="shared" si="153"/>
        <v>#VALUE!</v>
      </c>
      <c r="CE582" s="54" t="e">
        <f>'11'!C$17-'935'!Y582</f>
        <v>#VALUE!</v>
      </c>
      <c r="CF582" s="37" t="e">
        <f>MAX('DNO totals'!B$312+0,MIN('935'!L582+0,'DNO totals'!B$304+0))</f>
        <v>#VALUE!</v>
      </c>
      <c r="CG582" s="37" t="e">
        <f>MAX('DNO totals'!C$312+0,MIN('935'!M582+0,'DNO totals'!C$304+0))</f>
        <v>#VALUE!</v>
      </c>
      <c r="CH582" s="37" t="e">
        <f>MAX('DNO totals'!D$312+0,MIN('935'!N582+0,'DNO totals'!D$304+0))</f>
        <v>#VALUE!</v>
      </c>
      <c r="CI582" s="37" t="e">
        <f>MAX('DNO totals'!E$312+0,MIN('935'!O582+0,'DNO totals'!E$304+0))</f>
        <v>#VALUE!</v>
      </c>
      <c r="CJ582" s="52" t="e">
        <f>MAX('DNO totals'!F$312+0,MIN('935'!P582+0,'DNO totals'!F$304+0))</f>
        <v>#VALUE!</v>
      </c>
      <c r="CK582" s="37" t="e">
        <f>IF('935'!$K582=1000,'Charging rates'!$C$38*$BH582/(1+'DNO totals'!$C$99)*$CF582,0)</f>
        <v>#VALUE!</v>
      </c>
      <c r="CL582" s="37" t="e">
        <f>IF(MOD('935'!$K582,1000)=100,'Charging rates'!$D$38*$BH582/(1+'DNO totals'!$D$99)*$CG582,0)</f>
        <v>#VALUE!</v>
      </c>
      <c r="CM582" s="37" t="e">
        <f>IF(MOD('935'!$K582,100)=10,'Charging rates'!$E$38*$BH582/(1+'DNO totals'!$E$99)*$CH582,0)</f>
        <v>#VALUE!</v>
      </c>
      <c r="CN582" s="37" t="e">
        <f>IF(AND(MOD('935'!$K582,10)&gt;0,MOD('935'!$K582,1000)&gt;1),'Charging rates'!$F$38*$BH582/(1+'DNO totals'!$F$99)*$CI582,0)</f>
        <v>#VALUE!</v>
      </c>
      <c r="CO582" s="37" t="e">
        <f>IF(MOD('935'!$K582,1000)=1,'Charging rates'!$G$38*$BH582/(1+'DNO totals'!$G$99)*$CJ582,0)</f>
        <v>#VALUE!</v>
      </c>
      <c r="CP582" s="52" t="e">
        <f t="shared" si="154"/>
        <v>#VALUE!</v>
      </c>
      <c r="CQ582" s="37" t="e">
        <f>IF('935'!$K582&gt;1000,'Charging rates'!$C$38*$AW582*$CF582,0)</f>
        <v>#VALUE!</v>
      </c>
      <c r="CR582" s="37" t="e">
        <f>IF(MOD('935'!$K582,1000)&gt;100,'Charging rates'!$D$38*$AW582*$CG582,0)</f>
        <v>#VALUE!</v>
      </c>
      <c r="CS582" s="37" t="e">
        <f>IF(MOD('935'!$K582,100)&gt;10,'Charging rates'!$E$38*$AW582*$CH582,0)</f>
        <v>#VALUE!</v>
      </c>
      <c r="CT582" s="52" t="e">
        <f t="shared" si="155"/>
        <v>#VALUE!</v>
      </c>
      <c r="CU582" s="33" t="e">
        <f>100*(AP582*'935'!Q582*BZ582)/'11'!B$17</f>
        <v>#VALUE!</v>
      </c>
      <c r="CV582" s="33" t="e">
        <f>100/'11'!B$17*'Charging rates'!B$10*AW582</f>
        <v>#VALUE!</v>
      </c>
      <c r="CW582" s="33" t="e">
        <f>IF(AT582=0,0,(1-BX582/AT582)*(CA582+IF('935'!Q582=0,0,(CB582*'935'!Q582*('11'!C$17-'935'!Y582)/('11'!B$17-'935'!X582)))))</f>
        <v>#VALUE!</v>
      </c>
      <c r="CX582" s="33" t="e">
        <f t="shared" si="156"/>
        <v>#VALUE!</v>
      </c>
      <c r="CY582" s="49" t="e">
        <f t="shared" si="157"/>
        <v>#VALUE!</v>
      </c>
      <c r="CZ582" s="32" t="e">
        <f>AT582*(Parameters!B$21+AU582)*IF('DNO totals'!B$323&lt;0,1,'935'!S582)</f>
        <v>#VALUE!</v>
      </c>
      <c r="DA582" s="52" t="e">
        <f>IF('DNO totals'!B$323&lt;0,1,'935'!S582)*(Parameters!B$21+AU582)</f>
        <v>#VALUE!</v>
      </c>
      <c r="DB582" s="37" t="e">
        <f>CX582+'Charging rates'!B$106*DA582*100/'11'!B$17</f>
        <v>#VALUE!</v>
      </c>
      <c r="DC582" s="37" t="e">
        <f>DB582+'Charging rates'!B$116*(Parameters!B$21+AU582)*100/'11'!B$17*IF('DNO totals'!B$323&lt;0,1,'935'!S582)</f>
        <v>#VALUE!</v>
      </c>
      <c r="DD582" s="37" t="e">
        <f>'Charging rates'!B$97*(CP582+CT582)*100/'11'!B$17</f>
        <v>#VALUE!</v>
      </c>
      <c r="DE582" s="33" t="e">
        <f>MAX(0-(CB582*AU582*'11'!C$17/'11'!B$17),DC582+DD582)</f>
        <v>#VALUE!</v>
      </c>
      <c r="DF582" s="37" t="e">
        <f>IF(BS582,IF(AU582=0,CC582,MAX(0,MIN(CC582,CC582+(DE582/'935'!Q582*('11'!B$17-'935'!X582)/('11'!C$17-'935'!Y582))))),0)</f>
        <v>#VALUE!</v>
      </c>
      <c r="DG582" s="33" t="e">
        <f t="shared" si="158"/>
        <v>#VALUE!</v>
      </c>
      <c r="DH582" s="53" t="e">
        <f t="shared" si="159"/>
        <v>#VALUE!</v>
      </c>
    </row>
    <row r="583" spans="1:112">
      <c r="A583" s="28">
        <v>483</v>
      </c>
      <c r="B583" s="47" t="e">
        <f>'935'!B583</f>
        <v>#VALUE!</v>
      </c>
      <c r="C583" s="48" t="e">
        <f>OR('935'!E583&lt;&gt;"VOID",'935'!F583&lt;&gt;"VOID",'935'!G583&lt;&gt;"VOID")</f>
        <v>#VALUE!</v>
      </c>
      <c r="D583" s="32" t="e">
        <f>IF('935'!D583="VOID",0,'935'!D583*(1-'935'!X583/'11'!B$17))</f>
        <v>#VALUE!</v>
      </c>
      <c r="E583" s="32" t="e">
        <f>IF('935'!E583="VOID",0,'935'!E583*(1-'935'!X583/'11'!B$17))</f>
        <v>#VALUE!</v>
      </c>
      <c r="F583" s="32" t="e">
        <f>IF('935'!F583="VOID",0,'935'!F583*(1-'935'!X583/'11'!B$17))</f>
        <v>#VALUE!</v>
      </c>
      <c r="G583" s="32" t="e">
        <f>IF('935'!G583="VOID",0,'935'!G583*(1-'935'!X583/'11'!B$17))</f>
        <v>#VALUE!</v>
      </c>
      <c r="H583" s="49" t="e">
        <f t="shared" si="140"/>
        <v>#VALUE!</v>
      </c>
      <c r="I583" s="50" t="e">
        <f>MATCH('935'!J583,'913'!$B$6:$B$1205,0)</f>
        <v>#VALUE!</v>
      </c>
      <c r="J583" s="50" t="e">
        <f>MATCH(INDEX('913'!$D$6:$D$1205,I583),'913'!$B$6:$B$1205,0)</f>
        <v>#VALUE!</v>
      </c>
      <c r="K583" s="50" t="e">
        <f>MATCH(INDEX('913'!$D$6:$D$1205,J583),'913'!$B$6:$B$1205,0)</f>
        <v>#VALUE!</v>
      </c>
      <c r="L583" s="50" t="e">
        <f>MATCH(INDEX('913'!$D$6:$D$1205,K583),'913'!$B$6:$B$1205,0)</f>
        <v>#VALUE!</v>
      </c>
      <c r="M583" s="50" t="e">
        <f>MATCH(INDEX('913'!$D$6:$D$1205,L583),'913'!$B$6:$B$1205,0)</f>
        <v>#VALUE!</v>
      </c>
      <c r="N583" s="50" t="e">
        <f>MATCH(INDEX('913'!$D$6:$D$1205,M583),'913'!$B$6:$B$1205,0)</f>
        <v>#VALUE!</v>
      </c>
      <c r="O583" s="50" t="e">
        <f>MATCH(INDEX('913'!$D$6:$D$1205,N583),'913'!$B$6:$B$1205,0)</f>
        <v>#VALUE!</v>
      </c>
      <c r="P583" s="51" t="e">
        <f>MATCH(INDEX('913'!$D$6:$D$1205,O583),'913'!$B$6:$B$1205,0)</f>
        <v>#VALUE!</v>
      </c>
      <c r="Q583" s="37">
        <f>IF(ISNUMBER(I583),MAX(0,INDEX('913'!$E$6:$E$1205,I583)),0)</f>
        <v>0</v>
      </c>
      <c r="R583" s="37">
        <f>IF(ISNUMBER(J583),MAX(0,INDEX('913'!$E$6:$E$1205,J583)),0)</f>
        <v>0</v>
      </c>
      <c r="S583" s="37">
        <f>IF(ISNUMBER(K583),MAX(0,INDEX('913'!$E$6:$E$1205,K583)),0)</f>
        <v>0</v>
      </c>
      <c r="T583" s="37">
        <f>IF(ISNUMBER(L583),MAX(0,INDEX('913'!$E$6:$E$1205,L583)),0)</f>
        <v>0</v>
      </c>
      <c r="U583" s="37">
        <f>IF(ISNUMBER(M583),MAX(0,INDEX('913'!$E$6:$E$1205,M583)),0)</f>
        <v>0</v>
      </c>
      <c r="V583" s="37">
        <f>IF(ISNUMBER(N583),MAX(0,INDEX('913'!$E$6:$E$1205,N583)),0)</f>
        <v>0</v>
      </c>
      <c r="W583" s="37">
        <f>IF(ISNUMBER(O583),MAX(0,INDEX('913'!$E$6:$E$1205,O583)),0)</f>
        <v>0</v>
      </c>
      <c r="X583" s="52">
        <f>IF(ISNUMBER(P583),MAX(0,INDEX('913'!$E$6:$E$1205,P583)),0)</f>
        <v>0</v>
      </c>
      <c r="Y583" s="37">
        <f>IF(ISNUMBER(I583),MAX(0,INDEX('913'!$F$6:$F$1205,I583)),0)</f>
        <v>0</v>
      </c>
      <c r="Z583" s="37">
        <f>IF(ISNUMBER(J583),MAX(0,INDEX('913'!$F$6:$F$1205,J583)),0)</f>
        <v>0</v>
      </c>
      <c r="AA583" s="37">
        <f>IF(ISNUMBER(K583),MAX(0,INDEX('913'!$F$6:$F$1205,K583)),0)</f>
        <v>0</v>
      </c>
      <c r="AB583" s="37">
        <f>IF(ISNUMBER(L583),MAX(0,INDEX('913'!$F$6:$F$1205,L583)),0)</f>
        <v>0</v>
      </c>
      <c r="AC583" s="37">
        <f>IF(ISNUMBER(M583),MAX(0,INDEX('913'!$F$6:$F$1205,M583)),0)</f>
        <v>0</v>
      </c>
      <c r="AD583" s="37">
        <f>IF(ISNUMBER(N583),MAX(0,INDEX('913'!$F$6:$F$1205,N583)),0)</f>
        <v>0</v>
      </c>
      <c r="AE583" s="37">
        <f>IF(ISNUMBER(O583),MAX(0,INDEX('913'!$F$6:$F$1205,O583)),0)</f>
        <v>0</v>
      </c>
      <c r="AF583" s="37">
        <f>IF(ISNUMBER(P583),MAX(0,INDEX('913'!$F$6:$F$1205,P583)),0)</f>
        <v>0</v>
      </c>
      <c r="AG583" s="32">
        <f>IF(ISNUMBER(I583),SQRT(INDEX('913'!$I$6:$I$1205,I583)^2+INDEX('913'!$J$6:$J$1205,I583)^2),0)</f>
        <v>0</v>
      </c>
      <c r="AH583" s="32">
        <f>IF(ISNUMBER(J583),SQRT(INDEX('913'!$I$6:$I$1205,J583)^2+INDEX('913'!$J$6:$J$1205,J583)^2),0)</f>
        <v>0</v>
      </c>
      <c r="AI583" s="32">
        <f>IF(ISNUMBER(K583),SQRT(INDEX('913'!$I$6:$I$1205,K583)^2+INDEX('913'!$J$6:$J$1205,K583)^2),0)</f>
        <v>0</v>
      </c>
      <c r="AJ583" s="32">
        <f>IF(ISNUMBER(L583),SQRT(INDEX('913'!$I$6:$I$1205,L583)^2+INDEX('913'!$J$6:$J$1205,L583)^2),0)</f>
        <v>0</v>
      </c>
      <c r="AK583" s="32">
        <f>IF(ISNUMBER(M583),SQRT(INDEX('913'!$I$6:$I$1205,M583)^2+INDEX('913'!$J$6:$J$1205,M583)^2),0)</f>
        <v>0</v>
      </c>
      <c r="AL583" s="32">
        <f>IF(ISNUMBER(N583),SQRT(INDEX('913'!$I$6:$I$1205,N583)^2+INDEX('913'!$J$6:$J$1205,N583)^2),0)</f>
        <v>0</v>
      </c>
      <c r="AM583" s="32">
        <f>IF(ISNUMBER(O583),SQRT(INDEX('913'!$I$6:$I$1205,O583)^2+INDEX('913'!$J$6:$J$1205,O583)^2),0)</f>
        <v>0</v>
      </c>
      <c r="AN583" s="49">
        <f>IF(ISNUMBER(P583),SQRT(INDEX('913'!$I$6:$I$1205,P583)^2+INDEX('913'!$J$6:$J$1205,P583)^2),0)</f>
        <v>0</v>
      </c>
      <c r="AO583" s="37">
        <f t="shared" si="141"/>
        <v>0</v>
      </c>
      <c r="AP583" s="37">
        <f t="shared" si="142"/>
        <v>0</v>
      </c>
      <c r="AQ583" s="33" t="e">
        <f>-100*'935'!W583*(AO583+AP583)/'11'!C$17</f>
        <v>#VALUE!</v>
      </c>
      <c r="AR583" s="37" t="e">
        <f t="shared" si="143"/>
        <v>#VALUE!</v>
      </c>
      <c r="AS583" s="52" t="e">
        <f t="shared" si="144"/>
        <v>#VALUE!</v>
      </c>
      <c r="AT583" s="32" t="e">
        <f>IF('935'!C583="VOID",0,('935'!C583*(1-'935'!X583/'11'!B$17)))</f>
        <v>#VALUE!</v>
      </c>
      <c r="AU583" s="52" t="e">
        <f>'935'!Q583*(1-'935'!Y583/'11'!C$17)/(1-'935'!X583/'11'!B$17)</f>
        <v>#VALUE!</v>
      </c>
      <c r="AV583" s="37" t="e">
        <f>INDEX('DNO totals'!$B$57:$G$57,IF('935'!K583,IF(MOD('935'!K583,1000),IF(MOD('935'!K583,100),IF(MOD('935'!K583,10),IF(MOD('935'!K583,1000)=1,6,5),4),3),2),1))</f>
        <v>#VALUE!</v>
      </c>
      <c r="AW583" s="52" t="e">
        <f t="shared" si="145"/>
        <v>#VALUE!</v>
      </c>
      <c r="AX583" s="32" t="e">
        <f>IF('935'!V583="VOID",0,'935'!V583*(1-'935'!X583/'11'!B$17))</f>
        <v>#VALUE!</v>
      </c>
      <c r="AY583" s="33" t="e">
        <f>IF(H583,-100*'Charging rates'!B$10/'11'!B$17*AX583/H583,0)</f>
        <v>#VALUE!</v>
      </c>
      <c r="AZ583" s="33" t="e">
        <f>IF(C583,'DNO totals'!B$41,0)</f>
        <v>#VALUE!</v>
      </c>
      <c r="BA583" s="33" t="e">
        <f t="shared" si="146"/>
        <v>#VALUE!</v>
      </c>
      <c r="BB583" s="33" t="e">
        <f t="shared" si="147"/>
        <v>#VALUE!</v>
      </c>
      <c r="BC583" s="53" t="e">
        <f t="shared" si="148"/>
        <v>#VALUE!</v>
      </c>
      <c r="BD583" s="32" t="e">
        <f>IF(AT583,'935'!H583*AT583/(AT583+D583+H583),0)</f>
        <v>#VALUE!</v>
      </c>
      <c r="BE583" s="32" t="e">
        <f>IF(H583,'935'!H583*H583/(AT583+D583+H583),0)</f>
        <v>#VALUE!</v>
      </c>
      <c r="BF583" s="32" t="e">
        <f>BD583*(1-'935'!X583/'11'!B$17)</f>
        <v>#VALUE!</v>
      </c>
      <c r="BG583" s="49" t="e">
        <f>BE583*(1-'935'!X583/'11'!B$17)</f>
        <v>#VALUE!</v>
      </c>
      <c r="BH583" s="52" t="e">
        <f>AV583*Parameters!B$6</f>
        <v>#VALUE!</v>
      </c>
      <c r="BI583" s="37" t="e">
        <f>IF('935'!$K583=1000,'Charging rates'!$C$38*$BH583/(1+'DNO totals'!$C$99)*'935'!$L583,0)</f>
        <v>#VALUE!</v>
      </c>
      <c r="BJ583" s="37" t="e">
        <f>IF(MOD('935'!$K583,1000)=100,'Charging rates'!$D$38*$BH583/(1+'DNO totals'!$D$99)*'935'!$M583,0)</f>
        <v>#VALUE!</v>
      </c>
      <c r="BK583" s="37" t="e">
        <f>IF(MOD('935'!$K583,100)=10,'Charging rates'!$E$38*$BH583/(1+'DNO totals'!$E$99)*'935'!$N583,0)</f>
        <v>#VALUE!</v>
      </c>
      <c r="BL583" s="37" t="e">
        <f>IF(AND(MOD('935'!$K583,10)&gt;0,MOD('935'!$K583,1000)&gt;1),'Charging rates'!$F$38*$BH583/(1+'DNO totals'!$F$99)*'935'!$O583,0)</f>
        <v>#VALUE!</v>
      </c>
      <c r="BM583" s="37" t="e">
        <f>IF(MOD('935'!$K583,1000)=1,'Charging rates'!$G$38*$BH583/(1+'DNO totals'!$G$99)*'935'!$P583,0)</f>
        <v>#VALUE!</v>
      </c>
      <c r="BN583" s="52" t="e">
        <f t="shared" si="149"/>
        <v>#VALUE!</v>
      </c>
      <c r="BO583" s="37" t="e">
        <f>IF('935'!$K583&gt;1000,'Charging rates'!$C$38*$AW583*'935'!$L583,0)</f>
        <v>#VALUE!</v>
      </c>
      <c r="BP583" s="37" t="e">
        <f>IF(MOD('935'!$K583,1000)&gt;100,'Charging rates'!$D$38*$AW583*'935'!$M583,0)</f>
        <v>#VALUE!</v>
      </c>
      <c r="BQ583" s="37" t="e">
        <f>IF(MOD('935'!$K583,100)&gt;10,'Charging rates'!$E$38*$AW583*'935'!$N583,0)</f>
        <v>#VALUE!</v>
      </c>
      <c r="BR583" s="52" t="e">
        <f t="shared" si="150"/>
        <v>#VALUE!</v>
      </c>
      <c r="BS583" s="48" t="e">
        <f>'935'!C583&lt;&gt;"VOID"</f>
        <v>#VALUE!</v>
      </c>
      <c r="BT583" s="33" t="e">
        <f>IF(BS583,(100/'11'!B$17*BD583*((1-'935'!I583)*'Charging rates'!B$51+'Charging rates'!B$63)),0)</f>
        <v>#VALUE!</v>
      </c>
      <c r="BU583" s="33" t="e">
        <f>100/'11'!B$17*BG583*('Charging rates'!B$51+'Charging rates'!B$63)</f>
        <v>#VALUE!</v>
      </c>
      <c r="BV583" s="33" t="e">
        <f>100/'11'!B$17*BE583*('Charging rates'!B$51+'Charging rates'!B$63)</f>
        <v>#VALUE!</v>
      </c>
      <c r="BW583" s="53" t="e">
        <f t="shared" si="151"/>
        <v>#VALUE!</v>
      </c>
      <c r="BX583" s="32" t="e">
        <f>AT583-('935'!T583*(1-'935'!X583/'11'!B$17))</f>
        <v>#VALUE!</v>
      </c>
      <c r="BY583" s="32">
        <f>0-IF(ISNUMBER(I583),INDEX('913'!$I$6:$I$1205,I583),0)-IF(ISNUMBER(J583),INDEX('913'!$I$6:$I$1205,J583),0)-IF(ISNUMBER(K583),INDEX('913'!$I$6:$I$1205,K583),0)-IF(ISNUMBER(L583),INDEX('913'!$I$6:$I$1205,L583),0)-IF(ISNUMBER(M583),INDEX('913'!$I$6:$I$1205,M583),0)-IF(ISNUMBER(N583),INDEX('913'!$I$6:$I$1205,N583),0)-IF(ISNUMBER(O583),INDEX('913'!$I$6:$I$1205,O583),0)-IF(ISNUMBER(P583),INDEX('913'!$I$6:$I$1205,P583),0)</f>
        <v>0</v>
      </c>
      <c r="BZ583" s="37">
        <f>IF(BY583=0,1,MAX(1,SQRT(BY583^2+(IF(ISNUMBER(I583),INDEX('913'!$J$6:$J$1205,I583),0)+IF(ISNUMBER(J583),INDEX('913'!$J$6:$J$1205,J583),0)+IF(ISNUMBER(K583),INDEX('913'!$J$6:$J$1205,K583),0)+IF(ISNUMBER(L583),INDEX('913'!$J$6:$J$1205,L583),0)+IF(ISNUMBER(M583),INDEX('913'!$J$6:$J$1205,M583),0)+IF(ISNUMBER(N583),INDEX('913'!$J$6:$J$1205,N583),0)+IF(ISNUMBER(O583),INDEX('913'!$J$6:$J$1205,O583),0)+IF(ISNUMBER(P583),INDEX('913'!$J$6:$J$1205,P583),0))^2)/BY583))</f>
        <v>1</v>
      </c>
      <c r="CA583" s="33" t="e">
        <f>100*AO583/'11'!B$17</f>
        <v>#VALUE!</v>
      </c>
      <c r="CB583" s="37" t="e">
        <f>100*(AP583*BZ583)/'11'!C$17</f>
        <v>#VALUE!</v>
      </c>
      <c r="CC583" s="37" t="e">
        <f t="shared" si="152"/>
        <v>#VALUE!</v>
      </c>
      <c r="CD583" s="33" t="e">
        <f t="shared" si="153"/>
        <v>#VALUE!</v>
      </c>
      <c r="CE583" s="54" t="e">
        <f>'11'!C$17-'935'!Y583</f>
        <v>#VALUE!</v>
      </c>
      <c r="CF583" s="37" t="e">
        <f>MAX('DNO totals'!B$312+0,MIN('935'!L583+0,'DNO totals'!B$304+0))</f>
        <v>#VALUE!</v>
      </c>
      <c r="CG583" s="37" t="e">
        <f>MAX('DNO totals'!C$312+0,MIN('935'!M583+0,'DNO totals'!C$304+0))</f>
        <v>#VALUE!</v>
      </c>
      <c r="CH583" s="37" t="e">
        <f>MAX('DNO totals'!D$312+0,MIN('935'!N583+0,'DNO totals'!D$304+0))</f>
        <v>#VALUE!</v>
      </c>
      <c r="CI583" s="37" t="e">
        <f>MAX('DNO totals'!E$312+0,MIN('935'!O583+0,'DNO totals'!E$304+0))</f>
        <v>#VALUE!</v>
      </c>
      <c r="CJ583" s="52" t="e">
        <f>MAX('DNO totals'!F$312+0,MIN('935'!P583+0,'DNO totals'!F$304+0))</f>
        <v>#VALUE!</v>
      </c>
      <c r="CK583" s="37" t="e">
        <f>IF('935'!$K583=1000,'Charging rates'!$C$38*$BH583/(1+'DNO totals'!$C$99)*$CF583,0)</f>
        <v>#VALUE!</v>
      </c>
      <c r="CL583" s="37" t="e">
        <f>IF(MOD('935'!$K583,1000)=100,'Charging rates'!$D$38*$BH583/(1+'DNO totals'!$D$99)*$CG583,0)</f>
        <v>#VALUE!</v>
      </c>
      <c r="CM583" s="37" t="e">
        <f>IF(MOD('935'!$K583,100)=10,'Charging rates'!$E$38*$BH583/(1+'DNO totals'!$E$99)*$CH583,0)</f>
        <v>#VALUE!</v>
      </c>
      <c r="CN583" s="37" t="e">
        <f>IF(AND(MOD('935'!$K583,10)&gt;0,MOD('935'!$K583,1000)&gt;1),'Charging rates'!$F$38*$BH583/(1+'DNO totals'!$F$99)*$CI583,0)</f>
        <v>#VALUE!</v>
      </c>
      <c r="CO583" s="37" t="e">
        <f>IF(MOD('935'!$K583,1000)=1,'Charging rates'!$G$38*$BH583/(1+'DNO totals'!$G$99)*$CJ583,0)</f>
        <v>#VALUE!</v>
      </c>
      <c r="CP583" s="52" t="e">
        <f t="shared" si="154"/>
        <v>#VALUE!</v>
      </c>
      <c r="CQ583" s="37" t="e">
        <f>IF('935'!$K583&gt;1000,'Charging rates'!$C$38*$AW583*$CF583,0)</f>
        <v>#VALUE!</v>
      </c>
      <c r="CR583" s="37" t="e">
        <f>IF(MOD('935'!$K583,1000)&gt;100,'Charging rates'!$D$38*$AW583*$CG583,0)</f>
        <v>#VALUE!</v>
      </c>
      <c r="CS583" s="37" t="e">
        <f>IF(MOD('935'!$K583,100)&gt;10,'Charging rates'!$E$38*$AW583*$CH583,0)</f>
        <v>#VALUE!</v>
      </c>
      <c r="CT583" s="52" t="e">
        <f t="shared" si="155"/>
        <v>#VALUE!</v>
      </c>
      <c r="CU583" s="33" t="e">
        <f>100*(AP583*'935'!Q583*BZ583)/'11'!B$17</f>
        <v>#VALUE!</v>
      </c>
      <c r="CV583" s="33" t="e">
        <f>100/'11'!B$17*'Charging rates'!B$10*AW583</f>
        <v>#VALUE!</v>
      </c>
      <c r="CW583" s="33" t="e">
        <f>IF(AT583=0,0,(1-BX583/AT583)*(CA583+IF('935'!Q583=0,0,(CB583*'935'!Q583*('11'!C$17-'935'!Y583)/('11'!B$17-'935'!X583)))))</f>
        <v>#VALUE!</v>
      </c>
      <c r="CX583" s="33" t="e">
        <f t="shared" si="156"/>
        <v>#VALUE!</v>
      </c>
      <c r="CY583" s="49" t="e">
        <f t="shared" si="157"/>
        <v>#VALUE!</v>
      </c>
      <c r="CZ583" s="32" t="e">
        <f>AT583*(Parameters!B$21+AU583)*IF('DNO totals'!B$323&lt;0,1,'935'!S583)</f>
        <v>#VALUE!</v>
      </c>
      <c r="DA583" s="52" t="e">
        <f>IF('DNO totals'!B$323&lt;0,1,'935'!S583)*(Parameters!B$21+AU583)</f>
        <v>#VALUE!</v>
      </c>
      <c r="DB583" s="37" t="e">
        <f>CX583+'Charging rates'!B$106*DA583*100/'11'!B$17</f>
        <v>#VALUE!</v>
      </c>
      <c r="DC583" s="37" t="e">
        <f>DB583+'Charging rates'!B$116*(Parameters!B$21+AU583)*100/'11'!B$17*IF('DNO totals'!B$323&lt;0,1,'935'!S583)</f>
        <v>#VALUE!</v>
      </c>
      <c r="DD583" s="37" t="e">
        <f>'Charging rates'!B$97*(CP583+CT583)*100/'11'!B$17</f>
        <v>#VALUE!</v>
      </c>
      <c r="DE583" s="33" t="e">
        <f>MAX(0-(CB583*AU583*'11'!C$17/'11'!B$17),DC583+DD583)</f>
        <v>#VALUE!</v>
      </c>
      <c r="DF583" s="37" t="e">
        <f>IF(BS583,IF(AU583=0,CC583,MAX(0,MIN(CC583,CC583+(DE583/'935'!Q583*('11'!B$17-'935'!X583)/('11'!C$17-'935'!Y583))))),0)</f>
        <v>#VALUE!</v>
      </c>
      <c r="DG583" s="33" t="e">
        <f t="shared" si="158"/>
        <v>#VALUE!</v>
      </c>
      <c r="DH583" s="53" t="e">
        <f t="shared" si="159"/>
        <v>#VALUE!</v>
      </c>
    </row>
    <row r="584" spans="1:112">
      <c r="A584" s="28">
        <v>484</v>
      </c>
      <c r="B584" s="47" t="e">
        <f>'935'!B584</f>
        <v>#VALUE!</v>
      </c>
      <c r="C584" s="48" t="e">
        <f>OR('935'!E584&lt;&gt;"VOID",'935'!F584&lt;&gt;"VOID",'935'!G584&lt;&gt;"VOID")</f>
        <v>#VALUE!</v>
      </c>
      <c r="D584" s="32" t="e">
        <f>IF('935'!D584="VOID",0,'935'!D584*(1-'935'!X584/'11'!B$17))</f>
        <v>#VALUE!</v>
      </c>
      <c r="E584" s="32" t="e">
        <f>IF('935'!E584="VOID",0,'935'!E584*(1-'935'!X584/'11'!B$17))</f>
        <v>#VALUE!</v>
      </c>
      <c r="F584" s="32" t="e">
        <f>IF('935'!F584="VOID",0,'935'!F584*(1-'935'!X584/'11'!B$17))</f>
        <v>#VALUE!</v>
      </c>
      <c r="G584" s="32" t="e">
        <f>IF('935'!G584="VOID",0,'935'!G584*(1-'935'!X584/'11'!B$17))</f>
        <v>#VALUE!</v>
      </c>
      <c r="H584" s="49" t="e">
        <f t="shared" si="140"/>
        <v>#VALUE!</v>
      </c>
      <c r="I584" s="50" t="e">
        <f>MATCH('935'!J584,'913'!$B$6:$B$1205,0)</f>
        <v>#VALUE!</v>
      </c>
      <c r="J584" s="50" t="e">
        <f>MATCH(INDEX('913'!$D$6:$D$1205,I584),'913'!$B$6:$B$1205,0)</f>
        <v>#VALUE!</v>
      </c>
      <c r="K584" s="50" t="e">
        <f>MATCH(INDEX('913'!$D$6:$D$1205,J584),'913'!$B$6:$B$1205,0)</f>
        <v>#VALUE!</v>
      </c>
      <c r="L584" s="50" t="e">
        <f>MATCH(INDEX('913'!$D$6:$D$1205,K584),'913'!$B$6:$B$1205,0)</f>
        <v>#VALUE!</v>
      </c>
      <c r="M584" s="50" t="e">
        <f>MATCH(INDEX('913'!$D$6:$D$1205,L584),'913'!$B$6:$B$1205,0)</f>
        <v>#VALUE!</v>
      </c>
      <c r="N584" s="50" t="e">
        <f>MATCH(INDEX('913'!$D$6:$D$1205,M584),'913'!$B$6:$B$1205,0)</f>
        <v>#VALUE!</v>
      </c>
      <c r="O584" s="50" t="e">
        <f>MATCH(INDEX('913'!$D$6:$D$1205,N584),'913'!$B$6:$B$1205,0)</f>
        <v>#VALUE!</v>
      </c>
      <c r="P584" s="51" t="e">
        <f>MATCH(INDEX('913'!$D$6:$D$1205,O584),'913'!$B$6:$B$1205,0)</f>
        <v>#VALUE!</v>
      </c>
      <c r="Q584" s="37">
        <f>IF(ISNUMBER(I584),MAX(0,INDEX('913'!$E$6:$E$1205,I584)),0)</f>
        <v>0</v>
      </c>
      <c r="R584" s="37">
        <f>IF(ISNUMBER(J584),MAX(0,INDEX('913'!$E$6:$E$1205,J584)),0)</f>
        <v>0</v>
      </c>
      <c r="S584" s="37">
        <f>IF(ISNUMBER(K584),MAX(0,INDEX('913'!$E$6:$E$1205,K584)),0)</f>
        <v>0</v>
      </c>
      <c r="T584" s="37">
        <f>IF(ISNUMBER(L584),MAX(0,INDEX('913'!$E$6:$E$1205,L584)),0)</f>
        <v>0</v>
      </c>
      <c r="U584" s="37">
        <f>IF(ISNUMBER(M584),MAX(0,INDEX('913'!$E$6:$E$1205,M584)),0)</f>
        <v>0</v>
      </c>
      <c r="V584" s="37">
        <f>IF(ISNUMBER(N584),MAX(0,INDEX('913'!$E$6:$E$1205,N584)),0)</f>
        <v>0</v>
      </c>
      <c r="W584" s="37">
        <f>IF(ISNUMBER(O584),MAX(0,INDEX('913'!$E$6:$E$1205,O584)),0)</f>
        <v>0</v>
      </c>
      <c r="X584" s="52">
        <f>IF(ISNUMBER(P584),MAX(0,INDEX('913'!$E$6:$E$1205,P584)),0)</f>
        <v>0</v>
      </c>
      <c r="Y584" s="37">
        <f>IF(ISNUMBER(I584),MAX(0,INDEX('913'!$F$6:$F$1205,I584)),0)</f>
        <v>0</v>
      </c>
      <c r="Z584" s="37">
        <f>IF(ISNUMBER(J584),MAX(0,INDEX('913'!$F$6:$F$1205,J584)),0)</f>
        <v>0</v>
      </c>
      <c r="AA584" s="37">
        <f>IF(ISNUMBER(K584),MAX(0,INDEX('913'!$F$6:$F$1205,K584)),0)</f>
        <v>0</v>
      </c>
      <c r="AB584" s="37">
        <f>IF(ISNUMBER(L584),MAX(0,INDEX('913'!$F$6:$F$1205,L584)),0)</f>
        <v>0</v>
      </c>
      <c r="AC584" s="37">
        <f>IF(ISNUMBER(M584),MAX(0,INDEX('913'!$F$6:$F$1205,M584)),0)</f>
        <v>0</v>
      </c>
      <c r="AD584" s="37">
        <f>IF(ISNUMBER(N584),MAX(0,INDEX('913'!$F$6:$F$1205,N584)),0)</f>
        <v>0</v>
      </c>
      <c r="AE584" s="37">
        <f>IF(ISNUMBER(O584),MAX(0,INDEX('913'!$F$6:$F$1205,O584)),0)</f>
        <v>0</v>
      </c>
      <c r="AF584" s="37">
        <f>IF(ISNUMBER(P584),MAX(0,INDEX('913'!$F$6:$F$1205,P584)),0)</f>
        <v>0</v>
      </c>
      <c r="AG584" s="32">
        <f>IF(ISNUMBER(I584),SQRT(INDEX('913'!$I$6:$I$1205,I584)^2+INDEX('913'!$J$6:$J$1205,I584)^2),0)</f>
        <v>0</v>
      </c>
      <c r="AH584" s="32">
        <f>IF(ISNUMBER(J584),SQRT(INDEX('913'!$I$6:$I$1205,J584)^2+INDEX('913'!$J$6:$J$1205,J584)^2),0)</f>
        <v>0</v>
      </c>
      <c r="AI584" s="32">
        <f>IF(ISNUMBER(K584),SQRT(INDEX('913'!$I$6:$I$1205,K584)^2+INDEX('913'!$J$6:$J$1205,K584)^2),0)</f>
        <v>0</v>
      </c>
      <c r="AJ584" s="32">
        <f>IF(ISNUMBER(L584),SQRT(INDEX('913'!$I$6:$I$1205,L584)^2+INDEX('913'!$J$6:$J$1205,L584)^2),0)</f>
        <v>0</v>
      </c>
      <c r="AK584" s="32">
        <f>IF(ISNUMBER(M584),SQRT(INDEX('913'!$I$6:$I$1205,M584)^2+INDEX('913'!$J$6:$J$1205,M584)^2),0)</f>
        <v>0</v>
      </c>
      <c r="AL584" s="32">
        <f>IF(ISNUMBER(N584),SQRT(INDEX('913'!$I$6:$I$1205,N584)^2+INDEX('913'!$J$6:$J$1205,N584)^2),0)</f>
        <v>0</v>
      </c>
      <c r="AM584" s="32">
        <f>IF(ISNUMBER(O584),SQRT(INDEX('913'!$I$6:$I$1205,O584)^2+INDEX('913'!$J$6:$J$1205,O584)^2),0)</f>
        <v>0</v>
      </c>
      <c r="AN584" s="49">
        <f>IF(ISNUMBER(P584),SQRT(INDEX('913'!$I$6:$I$1205,P584)^2+INDEX('913'!$J$6:$J$1205,P584)^2),0)</f>
        <v>0</v>
      </c>
      <c r="AO584" s="37">
        <f t="shared" si="141"/>
        <v>0</v>
      </c>
      <c r="AP584" s="37">
        <f t="shared" si="142"/>
        <v>0</v>
      </c>
      <c r="AQ584" s="33" t="e">
        <f>-100*'935'!W584*(AO584+AP584)/'11'!C$17</f>
        <v>#VALUE!</v>
      </c>
      <c r="AR584" s="37" t="e">
        <f t="shared" si="143"/>
        <v>#VALUE!</v>
      </c>
      <c r="AS584" s="52" t="e">
        <f t="shared" si="144"/>
        <v>#VALUE!</v>
      </c>
      <c r="AT584" s="32" t="e">
        <f>IF('935'!C584="VOID",0,('935'!C584*(1-'935'!X584/'11'!B$17)))</f>
        <v>#VALUE!</v>
      </c>
      <c r="AU584" s="52" t="e">
        <f>'935'!Q584*(1-'935'!Y584/'11'!C$17)/(1-'935'!X584/'11'!B$17)</f>
        <v>#VALUE!</v>
      </c>
      <c r="AV584" s="37" t="e">
        <f>INDEX('DNO totals'!$B$57:$G$57,IF('935'!K584,IF(MOD('935'!K584,1000),IF(MOD('935'!K584,100),IF(MOD('935'!K584,10),IF(MOD('935'!K584,1000)=1,6,5),4),3),2),1))</f>
        <v>#VALUE!</v>
      </c>
      <c r="AW584" s="52" t="e">
        <f t="shared" si="145"/>
        <v>#VALUE!</v>
      </c>
      <c r="AX584" s="32" t="e">
        <f>IF('935'!V584="VOID",0,'935'!V584*(1-'935'!X584/'11'!B$17))</f>
        <v>#VALUE!</v>
      </c>
      <c r="AY584" s="33" t="e">
        <f>IF(H584,-100*'Charging rates'!B$10/'11'!B$17*AX584/H584,0)</f>
        <v>#VALUE!</v>
      </c>
      <c r="AZ584" s="33" t="e">
        <f>IF(C584,'DNO totals'!B$41,0)</f>
        <v>#VALUE!</v>
      </c>
      <c r="BA584" s="33" t="e">
        <f t="shared" si="146"/>
        <v>#VALUE!</v>
      </c>
      <c r="BB584" s="33" t="e">
        <f t="shared" si="147"/>
        <v>#VALUE!</v>
      </c>
      <c r="BC584" s="53" t="e">
        <f t="shared" si="148"/>
        <v>#VALUE!</v>
      </c>
      <c r="BD584" s="32" t="e">
        <f>IF(AT584,'935'!H584*AT584/(AT584+D584+H584),0)</f>
        <v>#VALUE!</v>
      </c>
      <c r="BE584" s="32" t="e">
        <f>IF(H584,'935'!H584*H584/(AT584+D584+H584),0)</f>
        <v>#VALUE!</v>
      </c>
      <c r="BF584" s="32" t="e">
        <f>BD584*(1-'935'!X584/'11'!B$17)</f>
        <v>#VALUE!</v>
      </c>
      <c r="BG584" s="49" t="e">
        <f>BE584*(1-'935'!X584/'11'!B$17)</f>
        <v>#VALUE!</v>
      </c>
      <c r="BH584" s="52" t="e">
        <f>AV584*Parameters!B$6</f>
        <v>#VALUE!</v>
      </c>
      <c r="BI584" s="37" t="e">
        <f>IF('935'!$K584=1000,'Charging rates'!$C$38*$BH584/(1+'DNO totals'!$C$99)*'935'!$L584,0)</f>
        <v>#VALUE!</v>
      </c>
      <c r="BJ584" s="37" t="e">
        <f>IF(MOD('935'!$K584,1000)=100,'Charging rates'!$D$38*$BH584/(1+'DNO totals'!$D$99)*'935'!$M584,0)</f>
        <v>#VALUE!</v>
      </c>
      <c r="BK584" s="37" t="e">
        <f>IF(MOD('935'!$K584,100)=10,'Charging rates'!$E$38*$BH584/(1+'DNO totals'!$E$99)*'935'!$N584,0)</f>
        <v>#VALUE!</v>
      </c>
      <c r="BL584" s="37" t="e">
        <f>IF(AND(MOD('935'!$K584,10)&gt;0,MOD('935'!$K584,1000)&gt;1),'Charging rates'!$F$38*$BH584/(1+'DNO totals'!$F$99)*'935'!$O584,0)</f>
        <v>#VALUE!</v>
      </c>
      <c r="BM584" s="37" t="e">
        <f>IF(MOD('935'!$K584,1000)=1,'Charging rates'!$G$38*$BH584/(1+'DNO totals'!$G$99)*'935'!$P584,0)</f>
        <v>#VALUE!</v>
      </c>
      <c r="BN584" s="52" t="e">
        <f t="shared" si="149"/>
        <v>#VALUE!</v>
      </c>
      <c r="BO584" s="37" t="e">
        <f>IF('935'!$K584&gt;1000,'Charging rates'!$C$38*$AW584*'935'!$L584,0)</f>
        <v>#VALUE!</v>
      </c>
      <c r="BP584" s="37" t="e">
        <f>IF(MOD('935'!$K584,1000)&gt;100,'Charging rates'!$D$38*$AW584*'935'!$M584,0)</f>
        <v>#VALUE!</v>
      </c>
      <c r="BQ584" s="37" t="e">
        <f>IF(MOD('935'!$K584,100)&gt;10,'Charging rates'!$E$38*$AW584*'935'!$N584,0)</f>
        <v>#VALUE!</v>
      </c>
      <c r="BR584" s="52" t="e">
        <f t="shared" si="150"/>
        <v>#VALUE!</v>
      </c>
      <c r="BS584" s="48" t="e">
        <f>'935'!C584&lt;&gt;"VOID"</f>
        <v>#VALUE!</v>
      </c>
      <c r="BT584" s="33" t="e">
        <f>IF(BS584,(100/'11'!B$17*BD584*((1-'935'!I584)*'Charging rates'!B$51+'Charging rates'!B$63)),0)</f>
        <v>#VALUE!</v>
      </c>
      <c r="BU584" s="33" t="e">
        <f>100/'11'!B$17*BG584*('Charging rates'!B$51+'Charging rates'!B$63)</f>
        <v>#VALUE!</v>
      </c>
      <c r="BV584" s="33" t="e">
        <f>100/'11'!B$17*BE584*('Charging rates'!B$51+'Charging rates'!B$63)</f>
        <v>#VALUE!</v>
      </c>
      <c r="BW584" s="53" t="e">
        <f t="shared" si="151"/>
        <v>#VALUE!</v>
      </c>
      <c r="BX584" s="32" t="e">
        <f>AT584-('935'!T584*(1-'935'!X584/'11'!B$17))</f>
        <v>#VALUE!</v>
      </c>
      <c r="BY584" s="32">
        <f>0-IF(ISNUMBER(I584),INDEX('913'!$I$6:$I$1205,I584),0)-IF(ISNUMBER(J584),INDEX('913'!$I$6:$I$1205,J584),0)-IF(ISNUMBER(K584),INDEX('913'!$I$6:$I$1205,K584),0)-IF(ISNUMBER(L584),INDEX('913'!$I$6:$I$1205,L584),0)-IF(ISNUMBER(M584),INDEX('913'!$I$6:$I$1205,M584),0)-IF(ISNUMBER(N584),INDEX('913'!$I$6:$I$1205,N584),0)-IF(ISNUMBER(O584),INDEX('913'!$I$6:$I$1205,O584),0)-IF(ISNUMBER(P584),INDEX('913'!$I$6:$I$1205,P584),0)</f>
        <v>0</v>
      </c>
      <c r="BZ584" s="37">
        <f>IF(BY584=0,1,MAX(1,SQRT(BY584^2+(IF(ISNUMBER(I584),INDEX('913'!$J$6:$J$1205,I584),0)+IF(ISNUMBER(J584),INDEX('913'!$J$6:$J$1205,J584),0)+IF(ISNUMBER(K584),INDEX('913'!$J$6:$J$1205,K584),0)+IF(ISNUMBER(L584),INDEX('913'!$J$6:$J$1205,L584),0)+IF(ISNUMBER(M584),INDEX('913'!$J$6:$J$1205,M584),0)+IF(ISNUMBER(N584),INDEX('913'!$J$6:$J$1205,N584),0)+IF(ISNUMBER(O584),INDEX('913'!$J$6:$J$1205,O584),0)+IF(ISNUMBER(P584),INDEX('913'!$J$6:$J$1205,P584),0))^2)/BY584))</f>
        <v>1</v>
      </c>
      <c r="CA584" s="33" t="e">
        <f>100*AO584/'11'!B$17</f>
        <v>#VALUE!</v>
      </c>
      <c r="CB584" s="37" t="e">
        <f>100*(AP584*BZ584)/'11'!C$17</f>
        <v>#VALUE!</v>
      </c>
      <c r="CC584" s="37" t="e">
        <f t="shared" si="152"/>
        <v>#VALUE!</v>
      </c>
      <c r="CD584" s="33" t="e">
        <f t="shared" si="153"/>
        <v>#VALUE!</v>
      </c>
      <c r="CE584" s="54" t="e">
        <f>'11'!C$17-'935'!Y584</f>
        <v>#VALUE!</v>
      </c>
      <c r="CF584" s="37" t="e">
        <f>MAX('DNO totals'!B$312+0,MIN('935'!L584+0,'DNO totals'!B$304+0))</f>
        <v>#VALUE!</v>
      </c>
      <c r="CG584" s="37" t="e">
        <f>MAX('DNO totals'!C$312+0,MIN('935'!M584+0,'DNO totals'!C$304+0))</f>
        <v>#VALUE!</v>
      </c>
      <c r="CH584" s="37" t="e">
        <f>MAX('DNO totals'!D$312+0,MIN('935'!N584+0,'DNO totals'!D$304+0))</f>
        <v>#VALUE!</v>
      </c>
      <c r="CI584" s="37" t="e">
        <f>MAX('DNO totals'!E$312+0,MIN('935'!O584+0,'DNO totals'!E$304+0))</f>
        <v>#VALUE!</v>
      </c>
      <c r="CJ584" s="52" t="e">
        <f>MAX('DNO totals'!F$312+0,MIN('935'!P584+0,'DNO totals'!F$304+0))</f>
        <v>#VALUE!</v>
      </c>
      <c r="CK584" s="37" t="e">
        <f>IF('935'!$K584=1000,'Charging rates'!$C$38*$BH584/(1+'DNO totals'!$C$99)*$CF584,0)</f>
        <v>#VALUE!</v>
      </c>
      <c r="CL584" s="37" t="e">
        <f>IF(MOD('935'!$K584,1000)=100,'Charging rates'!$D$38*$BH584/(1+'DNO totals'!$D$99)*$CG584,0)</f>
        <v>#VALUE!</v>
      </c>
      <c r="CM584" s="37" t="e">
        <f>IF(MOD('935'!$K584,100)=10,'Charging rates'!$E$38*$BH584/(1+'DNO totals'!$E$99)*$CH584,0)</f>
        <v>#VALUE!</v>
      </c>
      <c r="CN584" s="37" t="e">
        <f>IF(AND(MOD('935'!$K584,10)&gt;0,MOD('935'!$K584,1000)&gt;1),'Charging rates'!$F$38*$BH584/(1+'DNO totals'!$F$99)*$CI584,0)</f>
        <v>#VALUE!</v>
      </c>
      <c r="CO584" s="37" t="e">
        <f>IF(MOD('935'!$K584,1000)=1,'Charging rates'!$G$38*$BH584/(1+'DNO totals'!$G$99)*$CJ584,0)</f>
        <v>#VALUE!</v>
      </c>
      <c r="CP584" s="52" t="e">
        <f t="shared" si="154"/>
        <v>#VALUE!</v>
      </c>
      <c r="CQ584" s="37" t="e">
        <f>IF('935'!$K584&gt;1000,'Charging rates'!$C$38*$AW584*$CF584,0)</f>
        <v>#VALUE!</v>
      </c>
      <c r="CR584" s="37" t="e">
        <f>IF(MOD('935'!$K584,1000)&gt;100,'Charging rates'!$D$38*$AW584*$CG584,0)</f>
        <v>#VALUE!</v>
      </c>
      <c r="CS584" s="37" t="e">
        <f>IF(MOD('935'!$K584,100)&gt;10,'Charging rates'!$E$38*$AW584*$CH584,0)</f>
        <v>#VALUE!</v>
      </c>
      <c r="CT584" s="52" t="e">
        <f t="shared" si="155"/>
        <v>#VALUE!</v>
      </c>
      <c r="CU584" s="33" t="e">
        <f>100*(AP584*'935'!Q584*BZ584)/'11'!B$17</f>
        <v>#VALUE!</v>
      </c>
      <c r="CV584" s="33" t="e">
        <f>100/'11'!B$17*'Charging rates'!B$10*AW584</f>
        <v>#VALUE!</v>
      </c>
      <c r="CW584" s="33" t="e">
        <f>IF(AT584=0,0,(1-BX584/AT584)*(CA584+IF('935'!Q584=0,0,(CB584*'935'!Q584*('11'!C$17-'935'!Y584)/('11'!B$17-'935'!X584)))))</f>
        <v>#VALUE!</v>
      </c>
      <c r="CX584" s="33" t="e">
        <f t="shared" si="156"/>
        <v>#VALUE!</v>
      </c>
      <c r="CY584" s="49" t="e">
        <f t="shared" si="157"/>
        <v>#VALUE!</v>
      </c>
      <c r="CZ584" s="32" t="e">
        <f>AT584*(Parameters!B$21+AU584)*IF('DNO totals'!B$323&lt;0,1,'935'!S584)</f>
        <v>#VALUE!</v>
      </c>
      <c r="DA584" s="52" t="e">
        <f>IF('DNO totals'!B$323&lt;0,1,'935'!S584)*(Parameters!B$21+AU584)</f>
        <v>#VALUE!</v>
      </c>
      <c r="DB584" s="37" t="e">
        <f>CX584+'Charging rates'!B$106*DA584*100/'11'!B$17</f>
        <v>#VALUE!</v>
      </c>
      <c r="DC584" s="37" t="e">
        <f>DB584+'Charging rates'!B$116*(Parameters!B$21+AU584)*100/'11'!B$17*IF('DNO totals'!B$323&lt;0,1,'935'!S584)</f>
        <v>#VALUE!</v>
      </c>
      <c r="DD584" s="37" t="e">
        <f>'Charging rates'!B$97*(CP584+CT584)*100/'11'!B$17</f>
        <v>#VALUE!</v>
      </c>
      <c r="DE584" s="33" t="e">
        <f>MAX(0-(CB584*AU584*'11'!C$17/'11'!B$17),DC584+DD584)</f>
        <v>#VALUE!</v>
      </c>
      <c r="DF584" s="37" t="e">
        <f>IF(BS584,IF(AU584=0,CC584,MAX(0,MIN(CC584,CC584+(DE584/'935'!Q584*('11'!B$17-'935'!X584)/('11'!C$17-'935'!Y584))))),0)</f>
        <v>#VALUE!</v>
      </c>
      <c r="DG584" s="33" t="e">
        <f t="shared" si="158"/>
        <v>#VALUE!</v>
      </c>
      <c r="DH584" s="53" t="e">
        <f t="shared" si="159"/>
        <v>#VALUE!</v>
      </c>
    </row>
    <row r="585" spans="1:112">
      <c r="A585" s="28">
        <v>485</v>
      </c>
      <c r="B585" s="47" t="e">
        <f>'935'!B585</f>
        <v>#VALUE!</v>
      </c>
      <c r="C585" s="48" t="e">
        <f>OR('935'!E585&lt;&gt;"VOID",'935'!F585&lt;&gt;"VOID",'935'!G585&lt;&gt;"VOID")</f>
        <v>#VALUE!</v>
      </c>
      <c r="D585" s="32" t="e">
        <f>IF('935'!D585="VOID",0,'935'!D585*(1-'935'!X585/'11'!B$17))</f>
        <v>#VALUE!</v>
      </c>
      <c r="E585" s="32" t="e">
        <f>IF('935'!E585="VOID",0,'935'!E585*(1-'935'!X585/'11'!B$17))</f>
        <v>#VALUE!</v>
      </c>
      <c r="F585" s="32" t="e">
        <f>IF('935'!F585="VOID",0,'935'!F585*(1-'935'!X585/'11'!B$17))</f>
        <v>#VALUE!</v>
      </c>
      <c r="G585" s="32" t="e">
        <f>IF('935'!G585="VOID",0,'935'!G585*(1-'935'!X585/'11'!B$17))</f>
        <v>#VALUE!</v>
      </c>
      <c r="H585" s="49" t="e">
        <f t="shared" si="140"/>
        <v>#VALUE!</v>
      </c>
      <c r="I585" s="50" t="e">
        <f>MATCH('935'!J585,'913'!$B$6:$B$1205,0)</f>
        <v>#VALUE!</v>
      </c>
      <c r="J585" s="50" t="e">
        <f>MATCH(INDEX('913'!$D$6:$D$1205,I585),'913'!$B$6:$B$1205,0)</f>
        <v>#VALUE!</v>
      </c>
      <c r="K585" s="50" t="e">
        <f>MATCH(INDEX('913'!$D$6:$D$1205,J585),'913'!$B$6:$B$1205,0)</f>
        <v>#VALUE!</v>
      </c>
      <c r="L585" s="50" t="e">
        <f>MATCH(INDEX('913'!$D$6:$D$1205,K585),'913'!$B$6:$B$1205,0)</f>
        <v>#VALUE!</v>
      </c>
      <c r="M585" s="50" t="e">
        <f>MATCH(INDEX('913'!$D$6:$D$1205,L585),'913'!$B$6:$B$1205,0)</f>
        <v>#VALUE!</v>
      </c>
      <c r="N585" s="50" t="e">
        <f>MATCH(INDEX('913'!$D$6:$D$1205,M585),'913'!$B$6:$B$1205,0)</f>
        <v>#VALUE!</v>
      </c>
      <c r="O585" s="50" t="e">
        <f>MATCH(INDEX('913'!$D$6:$D$1205,N585),'913'!$B$6:$B$1205,0)</f>
        <v>#VALUE!</v>
      </c>
      <c r="P585" s="51" t="e">
        <f>MATCH(INDEX('913'!$D$6:$D$1205,O585),'913'!$B$6:$B$1205,0)</f>
        <v>#VALUE!</v>
      </c>
      <c r="Q585" s="37">
        <f>IF(ISNUMBER(I585),MAX(0,INDEX('913'!$E$6:$E$1205,I585)),0)</f>
        <v>0</v>
      </c>
      <c r="R585" s="37">
        <f>IF(ISNUMBER(J585),MAX(0,INDEX('913'!$E$6:$E$1205,J585)),0)</f>
        <v>0</v>
      </c>
      <c r="S585" s="37">
        <f>IF(ISNUMBER(K585),MAX(0,INDEX('913'!$E$6:$E$1205,K585)),0)</f>
        <v>0</v>
      </c>
      <c r="T585" s="37">
        <f>IF(ISNUMBER(L585),MAX(0,INDEX('913'!$E$6:$E$1205,L585)),0)</f>
        <v>0</v>
      </c>
      <c r="U585" s="37">
        <f>IF(ISNUMBER(M585),MAX(0,INDEX('913'!$E$6:$E$1205,M585)),0)</f>
        <v>0</v>
      </c>
      <c r="V585" s="37">
        <f>IF(ISNUMBER(N585),MAX(0,INDEX('913'!$E$6:$E$1205,N585)),0)</f>
        <v>0</v>
      </c>
      <c r="W585" s="37">
        <f>IF(ISNUMBER(O585),MAX(0,INDEX('913'!$E$6:$E$1205,O585)),0)</f>
        <v>0</v>
      </c>
      <c r="X585" s="52">
        <f>IF(ISNUMBER(P585),MAX(0,INDEX('913'!$E$6:$E$1205,P585)),0)</f>
        <v>0</v>
      </c>
      <c r="Y585" s="37">
        <f>IF(ISNUMBER(I585),MAX(0,INDEX('913'!$F$6:$F$1205,I585)),0)</f>
        <v>0</v>
      </c>
      <c r="Z585" s="37">
        <f>IF(ISNUMBER(J585),MAX(0,INDEX('913'!$F$6:$F$1205,J585)),0)</f>
        <v>0</v>
      </c>
      <c r="AA585" s="37">
        <f>IF(ISNUMBER(K585),MAX(0,INDEX('913'!$F$6:$F$1205,K585)),0)</f>
        <v>0</v>
      </c>
      <c r="AB585" s="37">
        <f>IF(ISNUMBER(L585),MAX(0,INDEX('913'!$F$6:$F$1205,L585)),0)</f>
        <v>0</v>
      </c>
      <c r="AC585" s="37">
        <f>IF(ISNUMBER(M585),MAX(0,INDEX('913'!$F$6:$F$1205,M585)),0)</f>
        <v>0</v>
      </c>
      <c r="AD585" s="37">
        <f>IF(ISNUMBER(N585),MAX(0,INDEX('913'!$F$6:$F$1205,N585)),0)</f>
        <v>0</v>
      </c>
      <c r="AE585" s="37">
        <f>IF(ISNUMBER(O585),MAX(0,INDEX('913'!$F$6:$F$1205,O585)),0)</f>
        <v>0</v>
      </c>
      <c r="AF585" s="37">
        <f>IF(ISNUMBER(P585),MAX(0,INDEX('913'!$F$6:$F$1205,P585)),0)</f>
        <v>0</v>
      </c>
      <c r="AG585" s="32">
        <f>IF(ISNUMBER(I585),SQRT(INDEX('913'!$I$6:$I$1205,I585)^2+INDEX('913'!$J$6:$J$1205,I585)^2),0)</f>
        <v>0</v>
      </c>
      <c r="AH585" s="32">
        <f>IF(ISNUMBER(J585),SQRT(INDEX('913'!$I$6:$I$1205,J585)^2+INDEX('913'!$J$6:$J$1205,J585)^2),0)</f>
        <v>0</v>
      </c>
      <c r="AI585" s="32">
        <f>IF(ISNUMBER(K585),SQRT(INDEX('913'!$I$6:$I$1205,K585)^2+INDEX('913'!$J$6:$J$1205,K585)^2),0)</f>
        <v>0</v>
      </c>
      <c r="AJ585" s="32">
        <f>IF(ISNUMBER(L585),SQRT(INDEX('913'!$I$6:$I$1205,L585)^2+INDEX('913'!$J$6:$J$1205,L585)^2),0)</f>
        <v>0</v>
      </c>
      <c r="AK585" s="32">
        <f>IF(ISNUMBER(M585),SQRT(INDEX('913'!$I$6:$I$1205,M585)^2+INDEX('913'!$J$6:$J$1205,M585)^2),0)</f>
        <v>0</v>
      </c>
      <c r="AL585" s="32">
        <f>IF(ISNUMBER(N585),SQRT(INDEX('913'!$I$6:$I$1205,N585)^2+INDEX('913'!$J$6:$J$1205,N585)^2),0)</f>
        <v>0</v>
      </c>
      <c r="AM585" s="32">
        <f>IF(ISNUMBER(O585),SQRT(INDEX('913'!$I$6:$I$1205,O585)^2+INDEX('913'!$J$6:$J$1205,O585)^2),0)</f>
        <v>0</v>
      </c>
      <c r="AN585" s="49">
        <f>IF(ISNUMBER(P585),SQRT(INDEX('913'!$I$6:$I$1205,P585)^2+INDEX('913'!$J$6:$J$1205,P585)^2),0)</f>
        <v>0</v>
      </c>
      <c r="AO585" s="37">
        <f t="shared" si="141"/>
        <v>0</v>
      </c>
      <c r="AP585" s="37">
        <f t="shared" si="142"/>
        <v>0</v>
      </c>
      <c r="AQ585" s="33" t="e">
        <f>-100*'935'!W585*(AO585+AP585)/'11'!C$17</f>
        <v>#VALUE!</v>
      </c>
      <c r="AR585" s="37" t="e">
        <f t="shared" si="143"/>
        <v>#VALUE!</v>
      </c>
      <c r="AS585" s="52" t="e">
        <f t="shared" si="144"/>
        <v>#VALUE!</v>
      </c>
      <c r="AT585" s="32" t="e">
        <f>IF('935'!C585="VOID",0,('935'!C585*(1-'935'!X585/'11'!B$17)))</f>
        <v>#VALUE!</v>
      </c>
      <c r="AU585" s="52" t="e">
        <f>'935'!Q585*(1-'935'!Y585/'11'!C$17)/(1-'935'!X585/'11'!B$17)</f>
        <v>#VALUE!</v>
      </c>
      <c r="AV585" s="37" t="e">
        <f>INDEX('DNO totals'!$B$57:$G$57,IF('935'!K585,IF(MOD('935'!K585,1000),IF(MOD('935'!K585,100),IF(MOD('935'!K585,10),IF(MOD('935'!K585,1000)=1,6,5),4),3),2),1))</f>
        <v>#VALUE!</v>
      </c>
      <c r="AW585" s="52" t="e">
        <f t="shared" si="145"/>
        <v>#VALUE!</v>
      </c>
      <c r="AX585" s="32" t="e">
        <f>IF('935'!V585="VOID",0,'935'!V585*(1-'935'!X585/'11'!B$17))</f>
        <v>#VALUE!</v>
      </c>
      <c r="AY585" s="33" t="e">
        <f>IF(H585,-100*'Charging rates'!B$10/'11'!B$17*AX585/H585,0)</f>
        <v>#VALUE!</v>
      </c>
      <c r="AZ585" s="33" t="e">
        <f>IF(C585,'DNO totals'!B$41,0)</f>
        <v>#VALUE!</v>
      </c>
      <c r="BA585" s="33" t="e">
        <f t="shared" si="146"/>
        <v>#VALUE!</v>
      </c>
      <c r="BB585" s="33" t="e">
        <f t="shared" si="147"/>
        <v>#VALUE!</v>
      </c>
      <c r="BC585" s="53" t="e">
        <f t="shared" si="148"/>
        <v>#VALUE!</v>
      </c>
      <c r="BD585" s="32" t="e">
        <f>IF(AT585,'935'!H585*AT585/(AT585+D585+H585),0)</f>
        <v>#VALUE!</v>
      </c>
      <c r="BE585" s="32" t="e">
        <f>IF(H585,'935'!H585*H585/(AT585+D585+H585),0)</f>
        <v>#VALUE!</v>
      </c>
      <c r="BF585" s="32" t="e">
        <f>BD585*(1-'935'!X585/'11'!B$17)</f>
        <v>#VALUE!</v>
      </c>
      <c r="BG585" s="49" t="e">
        <f>BE585*(1-'935'!X585/'11'!B$17)</f>
        <v>#VALUE!</v>
      </c>
      <c r="BH585" s="52" t="e">
        <f>AV585*Parameters!B$6</f>
        <v>#VALUE!</v>
      </c>
      <c r="BI585" s="37" t="e">
        <f>IF('935'!$K585=1000,'Charging rates'!$C$38*$BH585/(1+'DNO totals'!$C$99)*'935'!$L585,0)</f>
        <v>#VALUE!</v>
      </c>
      <c r="BJ585" s="37" t="e">
        <f>IF(MOD('935'!$K585,1000)=100,'Charging rates'!$D$38*$BH585/(1+'DNO totals'!$D$99)*'935'!$M585,0)</f>
        <v>#VALUE!</v>
      </c>
      <c r="BK585" s="37" t="e">
        <f>IF(MOD('935'!$K585,100)=10,'Charging rates'!$E$38*$BH585/(1+'DNO totals'!$E$99)*'935'!$N585,0)</f>
        <v>#VALUE!</v>
      </c>
      <c r="BL585" s="37" t="e">
        <f>IF(AND(MOD('935'!$K585,10)&gt;0,MOD('935'!$K585,1000)&gt;1),'Charging rates'!$F$38*$BH585/(1+'DNO totals'!$F$99)*'935'!$O585,0)</f>
        <v>#VALUE!</v>
      </c>
      <c r="BM585" s="37" t="e">
        <f>IF(MOD('935'!$K585,1000)=1,'Charging rates'!$G$38*$BH585/(1+'DNO totals'!$G$99)*'935'!$P585,0)</f>
        <v>#VALUE!</v>
      </c>
      <c r="BN585" s="52" t="e">
        <f t="shared" si="149"/>
        <v>#VALUE!</v>
      </c>
      <c r="BO585" s="37" t="e">
        <f>IF('935'!$K585&gt;1000,'Charging rates'!$C$38*$AW585*'935'!$L585,0)</f>
        <v>#VALUE!</v>
      </c>
      <c r="BP585" s="37" t="e">
        <f>IF(MOD('935'!$K585,1000)&gt;100,'Charging rates'!$D$38*$AW585*'935'!$M585,0)</f>
        <v>#VALUE!</v>
      </c>
      <c r="BQ585" s="37" t="e">
        <f>IF(MOD('935'!$K585,100)&gt;10,'Charging rates'!$E$38*$AW585*'935'!$N585,0)</f>
        <v>#VALUE!</v>
      </c>
      <c r="BR585" s="52" t="e">
        <f t="shared" si="150"/>
        <v>#VALUE!</v>
      </c>
      <c r="BS585" s="48" t="e">
        <f>'935'!C585&lt;&gt;"VOID"</f>
        <v>#VALUE!</v>
      </c>
      <c r="BT585" s="33" t="e">
        <f>IF(BS585,(100/'11'!B$17*BD585*((1-'935'!I585)*'Charging rates'!B$51+'Charging rates'!B$63)),0)</f>
        <v>#VALUE!</v>
      </c>
      <c r="BU585" s="33" t="e">
        <f>100/'11'!B$17*BG585*('Charging rates'!B$51+'Charging rates'!B$63)</f>
        <v>#VALUE!</v>
      </c>
      <c r="BV585" s="33" t="e">
        <f>100/'11'!B$17*BE585*('Charging rates'!B$51+'Charging rates'!B$63)</f>
        <v>#VALUE!</v>
      </c>
      <c r="BW585" s="53" t="e">
        <f t="shared" si="151"/>
        <v>#VALUE!</v>
      </c>
      <c r="BX585" s="32" t="e">
        <f>AT585-('935'!T585*(1-'935'!X585/'11'!B$17))</f>
        <v>#VALUE!</v>
      </c>
      <c r="BY585" s="32">
        <f>0-IF(ISNUMBER(I585),INDEX('913'!$I$6:$I$1205,I585),0)-IF(ISNUMBER(J585),INDEX('913'!$I$6:$I$1205,J585),0)-IF(ISNUMBER(K585),INDEX('913'!$I$6:$I$1205,K585),0)-IF(ISNUMBER(L585),INDEX('913'!$I$6:$I$1205,L585),0)-IF(ISNUMBER(M585),INDEX('913'!$I$6:$I$1205,M585),0)-IF(ISNUMBER(N585),INDEX('913'!$I$6:$I$1205,N585),0)-IF(ISNUMBER(O585),INDEX('913'!$I$6:$I$1205,O585),0)-IF(ISNUMBER(P585),INDEX('913'!$I$6:$I$1205,P585),0)</f>
        <v>0</v>
      </c>
      <c r="BZ585" s="37">
        <f>IF(BY585=0,1,MAX(1,SQRT(BY585^2+(IF(ISNUMBER(I585),INDEX('913'!$J$6:$J$1205,I585),0)+IF(ISNUMBER(J585),INDEX('913'!$J$6:$J$1205,J585),0)+IF(ISNUMBER(K585),INDEX('913'!$J$6:$J$1205,K585),0)+IF(ISNUMBER(L585),INDEX('913'!$J$6:$J$1205,L585),0)+IF(ISNUMBER(M585),INDEX('913'!$J$6:$J$1205,M585),0)+IF(ISNUMBER(N585),INDEX('913'!$J$6:$J$1205,N585),0)+IF(ISNUMBER(O585),INDEX('913'!$J$6:$J$1205,O585),0)+IF(ISNUMBER(P585),INDEX('913'!$J$6:$J$1205,P585),0))^2)/BY585))</f>
        <v>1</v>
      </c>
      <c r="CA585" s="33" t="e">
        <f>100*AO585/'11'!B$17</f>
        <v>#VALUE!</v>
      </c>
      <c r="CB585" s="37" t="e">
        <f>100*(AP585*BZ585)/'11'!C$17</f>
        <v>#VALUE!</v>
      </c>
      <c r="CC585" s="37" t="e">
        <f t="shared" si="152"/>
        <v>#VALUE!</v>
      </c>
      <c r="CD585" s="33" t="e">
        <f t="shared" si="153"/>
        <v>#VALUE!</v>
      </c>
      <c r="CE585" s="54" t="e">
        <f>'11'!C$17-'935'!Y585</f>
        <v>#VALUE!</v>
      </c>
      <c r="CF585" s="37" t="e">
        <f>MAX('DNO totals'!B$312+0,MIN('935'!L585+0,'DNO totals'!B$304+0))</f>
        <v>#VALUE!</v>
      </c>
      <c r="CG585" s="37" t="e">
        <f>MAX('DNO totals'!C$312+0,MIN('935'!M585+0,'DNO totals'!C$304+0))</f>
        <v>#VALUE!</v>
      </c>
      <c r="CH585" s="37" t="e">
        <f>MAX('DNO totals'!D$312+0,MIN('935'!N585+0,'DNO totals'!D$304+0))</f>
        <v>#VALUE!</v>
      </c>
      <c r="CI585" s="37" t="e">
        <f>MAX('DNO totals'!E$312+0,MIN('935'!O585+0,'DNO totals'!E$304+0))</f>
        <v>#VALUE!</v>
      </c>
      <c r="CJ585" s="52" t="e">
        <f>MAX('DNO totals'!F$312+0,MIN('935'!P585+0,'DNO totals'!F$304+0))</f>
        <v>#VALUE!</v>
      </c>
      <c r="CK585" s="37" t="e">
        <f>IF('935'!$K585=1000,'Charging rates'!$C$38*$BH585/(1+'DNO totals'!$C$99)*$CF585,0)</f>
        <v>#VALUE!</v>
      </c>
      <c r="CL585" s="37" t="e">
        <f>IF(MOD('935'!$K585,1000)=100,'Charging rates'!$D$38*$BH585/(1+'DNO totals'!$D$99)*$CG585,0)</f>
        <v>#VALUE!</v>
      </c>
      <c r="CM585" s="37" t="e">
        <f>IF(MOD('935'!$K585,100)=10,'Charging rates'!$E$38*$BH585/(1+'DNO totals'!$E$99)*$CH585,0)</f>
        <v>#VALUE!</v>
      </c>
      <c r="CN585" s="37" t="e">
        <f>IF(AND(MOD('935'!$K585,10)&gt;0,MOD('935'!$K585,1000)&gt;1),'Charging rates'!$F$38*$BH585/(1+'DNO totals'!$F$99)*$CI585,0)</f>
        <v>#VALUE!</v>
      </c>
      <c r="CO585" s="37" t="e">
        <f>IF(MOD('935'!$K585,1000)=1,'Charging rates'!$G$38*$BH585/(1+'DNO totals'!$G$99)*$CJ585,0)</f>
        <v>#VALUE!</v>
      </c>
      <c r="CP585" s="52" t="e">
        <f t="shared" si="154"/>
        <v>#VALUE!</v>
      </c>
      <c r="CQ585" s="37" t="e">
        <f>IF('935'!$K585&gt;1000,'Charging rates'!$C$38*$AW585*$CF585,0)</f>
        <v>#VALUE!</v>
      </c>
      <c r="CR585" s="37" t="e">
        <f>IF(MOD('935'!$K585,1000)&gt;100,'Charging rates'!$D$38*$AW585*$CG585,0)</f>
        <v>#VALUE!</v>
      </c>
      <c r="CS585" s="37" t="e">
        <f>IF(MOD('935'!$K585,100)&gt;10,'Charging rates'!$E$38*$AW585*$CH585,0)</f>
        <v>#VALUE!</v>
      </c>
      <c r="CT585" s="52" t="e">
        <f t="shared" si="155"/>
        <v>#VALUE!</v>
      </c>
      <c r="CU585" s="33" t="e">
        <f>100*(AP585*'935'!Q585*BZ585)/'11'!B$17</f>
        <v>#VALUE!</v>
      </c>
      <c r="CV585" s="33" t="e">
        <f>100/'11'!B$17*'Charging rates'!B$10*AW585</f>
        <v>#VALUE!</v>
      </c>
      <c r="CW585" s="33" t="e">
        <f>IF(AT585=0,0,(1-BX585/AT585)*(CA585+IF('935'!Q585=0,0,(CB585*'935'!Q585*('11'!C$17-'935'!Y585)/('11'!B$17-'935'!X585)))))</f>
        <v>#VALUE!</v>
      </c>
      <c r="CX585" s="33" t="e">
        <f t="shared" si="156"/>
        <v>#VALUE!</v>
      </c>
      <c r="CY585" s="49" t="e">
        <f t="shared" si="157"/>
        <v>#VALUE!</v>
      </c>
      <c r="CZ585" s="32" t="e">
        <f>AT585*(Parameters!B$21+AU585)*IF('DNO totals'!B$323&lt;0,1,'935'!S585)</f>
        <v>#VALUE!</v>
      </c>
      <c r="DA585" s="52" t="e">
        <f>IF('DNO totals'!B$323&lt;0,1,'935'!S585)*(Parameters!B$21+AU585)</f>
        <v>#VALUE!</v>
      </c>
      <c r="DB585" s="37" t="e">
        <f>CX585+'Charging rates'!B$106*DA585*100/'11'!B$17</f>
        <v>#VALUE!</v>
      </c>
      <c r="DC585" s="37" t="e">
        <f>DB585+'Charging rates'!B$116*(Parameters!B$21+AU585)*100/'11'!B$17*IF('DNO totals'!B$323&lt;0,1,'935'!S585)</f>
        <v>#VALUE!</v>
      </c>
      <c r="DD585" s="37" t="e">
        <f>'Charging rates'!B$97*(CP585+CT585)*100/'11'!B$17</f>
        <v>#VALUE!</v>
      </c>
      <c r="DE585" s="33" t="e">
        <f>MAX(0-(CB585*AU585*'11'!C$17/'11'!B$17),DC585+DD585)</f>
        <v>#VALUE!</v>
      </c>
      <c r="DF585" s="37" t="e">
        <f>IF(BS585,IF(AU585=0,CC585,MAX(0,MIN(CC585,CC585+(DE585/'935'!Q585*('11'!B$17-'935'!X585)/('11'!C$17-'935'!Y585))))),0)</f>
        <v>#VALUE!</v>
      </c>
      <c r="DG585" s="33" t="e">
        <f t="shared" si="158"/>
        <v>#VALUE!</v>
      </c>
      <c r="DH585" s="53" t="e">
        <f t="shared" si="159"/>
        <v>#VALUE!</v>
      </c>
    </row>
    <row r="586" spans="1:112">
      <c r="A586" s="28">
        <v>486</v>
      </c>
      <c r="B586" s="47" t="e">
        <f>'935'!B586</f>
        <v>#VALUE!</v>
      </c>
      <c r="C586" s="48" t="e">
        <f>OR('935'!E586&lt;&gt;"VOID",'935'!F586&lt;&gt;"VOID",'935'!G586&lt;&gt;"VOID")</f>
        <v>#VALUE!</v>
      </c>
      <c r="D586" s="32" t="e">
        <f>IF('935'!D586="VOID",0,'935'!D586*(1-'935'!X586/'11'!B$17))</f>
        <v>#VALUE!</v>
      </c>
      <c r="E586" s="32" t="e">
        <f>IF('935'!E586="VOID",0,'935'!E586*(1-'935'!X586/'11'!B$17))</f>
        <v>#VALUE!</v>
      </c>
      <c r="F586" s="32" t="e">
        <f>IF('935'!F586="VOID",0,'935'!F586*(1-'935'!X586/'11'!B$17))</f>
        <v>#VALUE!</v>
      </c>
      <c r="G586" s="32" t="e">
        <f>IF('935'!G586="VOID",0,'935'!G586*(1-'935'!X586/'11'!B$17))</f>
        <v>#VALUE!</v>
      </c>
      <c r="H586" s="49" t="e">
        <f t="shared" si="140"/>
        <v>#VALUE!</v>
      </c>
      <c r="I586" s="50" t="e">
        <f>MATCH('935'!J586,'913'!$B$6:$B$1205,0)</f>
        <v>#VALUE!</v>
      </c>
      <c r="J586" s="50" t="e">
        <f>MATCH(INDEX('913'!$D$6:$D$1205,I586),'913'!$B$6:$B$1205,0)</f>
        <v>#VALUE!</v>
      </c>
      <c r="K586" s="50" t="e">
        <f>MATCH(INDEX('913'!$D$6:$D$1205,J586),'913'!$B$6:$B$1205,0)</f>
        <v>#VALUE!</v>
      </c>
      <c r="L586" s="50" t="e">
        <f>MATCH(INDEX('913'!$D$6:$D$1205,K586),'913'!$B$6:$B$1205,0)</f>
        <v>#VALUE!</v>
      </c>
      <c r="M586" s="50" t="e">
        <f>MATCH(INDEX('913'!$D$6:$D$1205,L586),'913'!$B$6:$B$1205,0)</f>
        <v>#VALUE!</v>
      </c>
      <c r="N586" s="50" t="e">
        <f>MATCH(INDEX('913'!$D$6:$D$1205,M586),'913'!$B$6:$B$1205,0)</f>
        <v>#VALUE!</v>
      </c>
      <c r="O586" s="50" t="e">
        <f>MATCH(INDEX('913'!$D$6:$D$1205,N586),'913'!$B$6:$B$1205,0)</f>
        <v>#VALUE!</v>
      </c>
      <c r="P586" s="51" t="e">
        <f>MATCH(INDEX('913'!$D$6:$D$1205,O586),'913'!$B$6:$B$1205,0)</f>
        <v>#VALUE!</v>
      </c>
      <c r="Q586" s="37">
        <f>IF(ISNUMBER(I586),MAX(0,INDEX('913'!$E$6:$E$1205,I586)),0)</f>
        <v>0</v>
      </c>
      <c r="R586" s="37">
        <f>IF(ISNUMBER(J586),MAX(0,INDEX('913'!$E$6:$E$1205,J586)),0)</f>
        <v>0</v>
      </c>
      <c r="S586" s="37">
        <f>IF(ISNUMBER(K586),MAX(0,INDEX('913'!$E$6:$E$1205,K586)),0)</f>
        <v>0</v>
      </c>
      <c r="T586" s="37">
        <f>IF(ISNUMBER(L586),MAX(0,INDEX('913'!$E$6:$E$1205,L586)),0)</f>
        <v>0</v>
      </c>
      <c r="U586" s="37">
        <f>IF(ISNUMBER(M586),MAX(0,INDEX('913'!$E$6:$E$1205,M586)),0)</f>
        <v>0</v>
      </c>
      <c r="V586" s="37">
        <f>IF(ISNUMBER(N586),MAX(0,INDEX('913'!$E$6:$E$1205,N586)),0)</f>
        <v>0</v>
      </c>
      <c r="W586" s="37">
        <f>IF(ISNUMBER(O586),MAX(0,INDEX('913'!$E$6:$E$1205,O586)),0)</f>
        <v>0</v>
      </c>
      <c r="X586" s="52">
        <f>IF(ISNUMBER(P586),MAX(0,INDEX('913'!$E$6:$E$1205,P586)),0)</f>
        <v>0</v>
      </c>
      <c r="Y586" s="37">
        <f>IF(ISNUMBER(I586),MAX(0,INDEX('913'!$F$6:$F$1205,I586)),0)</f>
        <v>0</v>
      </c>
      <c r="Z586" s="37">
        <f>IF(ISNUMBER(J586),MAX(0,INDEX('913'!$F$6:$F$1205,J586)),0)</f>
        <v>0</v>
      </c>
      <c r="AA586" s="37">
        <f>IF(ISNUMBER(K586),MAX(0,INDEX('913'!$F$6:$F$1205,K586)),0)</f>
        <v>0</v>
      </c>
      <c r="AB586" s="37">
        <f>IF(ISNUMBER(L586),MAX(0,INDEX('913'!$F$6:$F$1205,L586)),0)</f>
        <v>0</v>
      </c>
      <c r="AC586" s="37">
        <f>IF(ISNUMBER(M586),MAX(0,INDEX('913'!$F$6:$F$1205,M586)),0)</f>
        <v>0</v>
      </c>
      <c r="AD586" s="37">
        <f>IF(ISNUMBER(N586),MAX(0,INDEX('913'!$F$6:$F$1205,N586)),0)</f>
        <v>0</v>
      </c>
      <c r="AE586" s="37">
        <f>IF(ISNUMBER(O586),MAX(0,INDEX('913'!$F$6:$F$1205,O586)),0)</f>
        <v>0</v>
      </c>
      <c r="AF586" s="37">
        <f>IF(ISNUMBER(P586),MAX(0,INDEX('913'!$F$6:$F$1205,P586)),0)</f>
        <v>0</v>
      </c>
      <c r="AG586" s="32">
        <f>IF(ISNUMBER(I586),SQRT(INDEX('913'!$I$6:$I$1205,I586)^2+INDEX('913'!$J$6:$J$1205,I586)^2),0)</f>
        <v>0</v>
      </c>
      <c r="AH586" s="32">
        <f>IF(ISNUMBER(J586),SQRT(INDEX('913'!$I$6:$I$1205,J586)^2+INDEX('913'!$J$6:$J$1205,J586)^2),0)</f>
        <v>0</v>
      </c>
      <c r="AI586" s="32">
        <f>IF(ISNUMBER(K586),SQRT(INDEX('913'!$I$6:$I$1205,K586)^2+INDEX('913'!$J$6:$J$1205,K586)^2),0)</f>
        <v>0</v>
      </c>
      <c r="AJ586" s="32">
        <f>IF(ISNUMBER(L586),SQRT(INDEX('913'!$I$6:$I$1205,L586)^2+INDEX('913'!$J$6:$J$1205,L586)^2),0)</f>
        <v>0</v>
      </c>
      <c r="AK586" s="32">
        <f>IF(ISNUMBER(M586),SQRT(INDEX('913'!$I$6:$I$1205,M586)^2+INDEX('913'!$J$6:$J$1205,M586)^2),0)</f>
        <v>0</v>
      </c>
      <c r="AL586" s="32">
        <f>IF(ISNUMBER(N586),SQRT(INDEX('913'!$I$6:$I$1205,N586)^2+INDEX('913'!$J$6:$J$1205,N586)^2),0)</f>
        <v>0</v>
      </c>
      <c r="AM586" s="32">
        <f>IF(ISNUMBER(O586),SQRT(INDEX('913'!$I$6:$I$1205,O586)^2+INDEX('913'!$J$6:$J$1205,O586)^2),0)</f>
        <v>0</v>
      </c>
      <c r="AN586" s="49">
        <f>IF(ISNUMBER(P586),SQRT(INDEX('913'!$I$6:$I$1205,P586)^2+INDEX('913'!$J$6:$J$1205,P586)^2),0)</f>
        <v>0</v>
      </c>
      <c r="AO586" s="37">
        <f t="shared" si="141"/>
        <v>0</v>
      </c>
      <c r="AP586" s="37">
        <f t="shared" si="142"/>
        <v>0</v>
      </c>
      <c r="AQ586" s="33" t="e">
        <f>-100*'935'!W586*(AO586+AP586)/'11'!C$17</f>
        <v>#VALUE!</v>
      </c>
      <c r="AR586" s="37" t="e">
        <f t="shared" si="143"/>
        <v>#VALUE!</v>
      </c>
      <c r="AS586" s="52" t="e">
        <f t="shared" si="144"/>
        <v>#VALUE!</v>
      </c>
      <c r="AT586" s="32" t="e">
        <f>IF('935'!C586="VOID",0,('935'!C586*(1-'935'!X586/'11'!B$17)))</f>
        <v>#VALUE!</v>
      </c>
      <c r="AU586" s="52" t="e">
        <f>'935'!Q586*(1-'935'!Y586/'11'!C$17)/(1-'935'!X586/'11'!B$17)</f>
        <v>#VALUE!</v>
      </c>
      <c r="AV586" s="37" t="e">
        <f>INDEX('DNO totals'!$B$57:$G$57,IF('935'!K586,IF(MOD('935'!K586,1000),IF(MOD('935'!K586,100),IF(MOD('935'!K586,10),IF(MOD('935'!K586,1000)=1,6,5),4),3),2),1))</f>
        <v>#VALUE!</v>
      </c>
      <c r="AW586" s="52" t="e">
        <f t="shared" si="145"/>
        <v>#VALUE!</v>
      </c>
      <c r="AX586" s="32" t="e">
        <f>IF('935'!V586="VOID",0,'935'!V586*(1-'935'!X586/'11'!B$17))</f>
        <v>#VALUE!</v>
      </c>
      <c r="AY586" s="33" t="e">
        <f>IF(H586,-100*'Charging rates'!B$10/'11'!B$17*AX586/H586,0)</f>
        <v>#VALUE!</v>
      </c>
      <c r="AZ586" s="33" t="e">
        <f>IF(C586,'DNO totals'!B$41,0)</f>
        <v>#VALUE!</v>
      </c>
      <c r="BA586" s="33" t="e">
        <f t="shared" si="146"/>
        <v>#VALUE!</v>
      </c>
      <c r="BB586" s="33" t="e">
        <f t="shared" si="147"/>
        <v>#VALUE!</v>
      </c>
      <c r="BC586" s="53" t="e">
        <f t="shared" si="148"/>
        <v>#VALUE!</v>
      </c>
      <c r="BD586" s="32" t="e">
        <f>IF(AT586,'935'!H586*AT586/(AT586+D586+H586),0)</f>
        <v>#VALUE!</v>
      </c>
      <c r="BE586" s="32" t="e">
        <f>IF(H586,'935'!H586*H586/(AT586+D586+H586),0)</f>
        <v>#VALUE!</v>
      </c>
      <c r="BF586" s="32" t="e">
        <f>BD586*(1-'935'!X586/'11'!B$17)</f>
        <v>#VALUE!</v>
      </c>
      <c r="BG586" s="49" t="e">
        <f>BE586*(1-'935'!X586/'11'!B$17)</f>
        <v>#VALUE!</v>
      </c>
      <c r="BH586" s="52" t="e">
        <f>AV586*Parameters!B$6</f>
        <v>#VALUE!</v>
      </c>
      <c r="BI586" s="37" t="e">
        <f>IF('935'!$K586=1000,'Charging rates'!$C$38*$BH586/(1+'DNO totals'!$C$99)*'935'!$L586,0)</f>
        <v>#VALUE!</v>
      </c>
      <c r="BJ586" s="37" t="e">
        <f>IF(MOD('935'!$K586,1000)=100,'Charging rates'!$D$38*$BH586/(1+'DNO totals'!$D$99)*'935'!$M586,0)</f>
        <v>#VALUE!</v>
      </c>
      <c r="BK586" s="37" t="e">
        <f>IF(MOD('935'!$K586,100)=10,'Charging rates'!$E$38*$BH586/(1+'DNO totals'!$E$99)*'935'!$N586,0)</f>
        <v>#VALUE!</v>
      </c>
      <c r="BL586" s="37" t="e">
        <f>IF(AND(MOD('935'!$K586,10)&gt;0,MOD('935'!$K586,1000)&gt;1),'Charging rates'!$F$38*$BH586/(1+'DNO totals'!$F$99)*'935'!$O586,0)</f>
        <v>#VALUE!</v>
      </c>
      <c r="BM586" s="37" t="e">
        <f>IF(MOD('935'!$K586,1000)=1,'Charging rates'!$G$38*$BH586/(1+'DNO totals'!$G$99)*'935'!$P586,0)</f>
        <v>#VALUE!</v>
      </c>
      <c r="BN586" s="52" t="e">
        <f t="shared" si="149"/>
        <v>#VALUE!</v>
      </c>
      <c r="BO586" s="37" t="e">
        <f>IF('935'!$K586&gt;1000,'Charging rates'!$C$38*$AW586*'935'!$L586,0)</f>
        <v>#VALUE!</v>
      </c>
      <c r="BP586" s="37" t="e">
        <f>IF(MOD('935'!$K586,1000)&gt;100,'Charging rates'!$D$38*$AW586*'935'!$M586,0)</f>
        <v>#VALUE!</v>
      </c>
      <c r="BQ586" s="37" t="e">
        <f>IF(MOD('935'!$K586,100)&gt;10,'Charging rates'!$E$38*$AW586*'935'!$N586,0)</f>
        <v>#VALUE!</v>
      </c>
      <c r="BR586" s="52" t="e">
        <f t="shared" si="150"/>
        <v>#VALUE!</v>
      </c>
      <c r="BS586" s="48" t="e">
        <f>'935'!C586&lt;&gt;"VOID"</f>
        <v>#VALUE!</v>
      </c>
      <c r="BT586" s="33" t="e">
        <f>IF(BS586,(100/'11'!B$17*BD586*((1-'935'!I586)*'Charging rates'!B$51+'Charging rates'!B$63)),0)</f>
        <v>#VALUE!</v>
      </c>
      <c r="BU586" s="33" t="e">
        <f>100/'11'!B$17*BG586*('Charging rates'!B$51+'Charging rates'!B$63)</f>
        <v>#VALUE!</v>
      </c>
      <c r="BV586" s="33" t="e">
        <f>100/'11'!B$17*BE586*('Charging rates'!B$51+'Charging rates'!B$63)</f>
        <v>#VALUE!</v>
      </c>
      <c r="BW586" s="53" t="e">
        <f t="shared" si="151"/>
        <v>#VALUE!</v>
      </c>
      <c r="BX586" s="32" t="e">
        <f>AT586-('935'!T586*(1-'935'!X586/'11'!B$17))</f>
        <v>#VALUE!</v>
      </c>
      <c r="BY586" s="32">
        <f>0-IF(ISNUMBER(I586),INDEX('913'!$I$6:$I$1205,I586),0)-IF(ISNUMBER(J586),INDEX('913'!$I$6:$I$1205,J586),0)-IF(ISNUMBER(K586),INDEX('913'!$I$6:$I$1205,K586),0)-IF(ISNUMBER(L586),INDEX('913'!$I$6:$I$1205,L586),0)-IF(ISNUMBER(M586),INDEX('913'!$I$6:$I$1205,M586),0)-IF(ISNUMBER(N586),INDEX('913'!$I$6:$I$1205,N586),0)-IF(ISNUMBER(O586),INDEX('913'!$I$6:$I$1205,O586),0)-IF(ISNUMBER(P586),INDEX('913'!$I$6:$I$1205,P586),0)</f>
        <v>0</v>
      </c>
      <c r="BZ586" s="37">
        <f>IF(BY586=0,1,MAX(1,SQRT(BY586^2+(IF(ISNUMBER(I586),INDEX('913'!$J$6:$J$1205,I586),0)+IF(ISNUMBER(J586),INDEX('913'!$J$6:$J$1205,J586),0)+IF(ISNUMBER(K586),INDEX('913'!$J$6:$J$1205,K586),0)+IF(ISNUMBER(L586),INDEX('913'!$J$6:$J$1205,L586),0)+IF(ISNUMBER(M586),INDEX('913'!$J$6:$J$1205,M586),0)+IF(ISNUMBER(N586),INDEX('913'!$J$6:$J$1205,N586),0)+IF(ISNUMBER(O586),INDEX('913'!$J$6:$J$1205,O586),0)+IF(ISNUMBER(P586),INDEX('913'!$J$6:$J$1205,P586),0))^2)/BY586))</f>
        <v>1</v>
      </c>
      <c r="CA586" s="33" t="e">
        <f>100*AO586/'11'!B$17</f>
        <v>#VALUE!</v>
      </c>
      <c r="CB586" s="37" t="e">
        <f>100*(AP586*BZ586)/'11'!C$17</f>
        <v>#VALUE!</v>
      </c>
      <c r="CC586" s="37" t="e">
        <f t="shared" si="152"/>
        <v>#VALUE!</v>
      </c>
      <c r="CD586" s="33" t="e">
        <f t="shared" si="153"/>
        <v>#VALUE!</v>
      </c>
      <c r="CE586" s="54" t="e">
        <f>'11'!C$17-'935'!Y586</f>
        <v>#VALUE!</v>
      </c>
      <c r="CF586" s="37" t="e">
        <f>MAX('DNO totals'!B$312+0,MIN('935'!L586+0,'DNO totals'!B$304+0))</f>
        <v>#VALUE!</v>
      </c>
      <c r="CG586" s="37" t="e">
        <f>MAX('DNO totals'!C$312+0,MIN('935'!M586+0,'DNO totals'!C$304+0))</f>
        <v>#VALUE!</v>
      </c>
      <c r="CH586" s="37" t="e">
        <f>MAX('DNO totals'!D$312+0,MIN('935'!N586+0,'DNO totals'!D$304+0))</f>
        <v>#VALUE!</v>
      </c>
      <c r="CI586" s="37" t="e">
        <f>MAX('DNO totals'!E$312+0,MIN('935'!O586+0,'DNO totals'!E$304+0))</f>
        <v>#VALUE!</v>
      </c>
      <c r="CJ586" s="52" t="e">
        <f>MAX('DNO totals'!F$312+0,MIN('935'!P586+0,'DNO totals'!F$304+0))</f>
        <v>#VALUE!</v>
      </c>
      <c r="CK586" s="37" t="e">
        <f>IF('935'!$K586=1000,'Charging rates'!$C$38*$BH586/(1+'DNO totals'!$C$99)*$CF586,0)</f>
        <v>#VALUE!</v>
      </c>
      <c r="CL586" s="37" t="e">
        <f>IF(MOD('935'!$K586,1000)=100,'Charging rates'!$D$38*$BH586/(1+'DNO totals'!$D$99)*$CG586,0)</f>
        <v>#VALUE!</v>
      </c>
      <c r="CM586" s="37" t="e">
        <f>IF(MOD('935'!$K586,100)=10,'Charging rates'!$E$38*$BH586/(1+'DNO totals'!$E$99)*$CH586,0)</f>
        <v>#VALUE!</v>
      </c>
      <c r="CN586" s="37" t="e">
        <f>IF(AND(MOD('935'!$K586,10)&gt;0,MOD('935'!$K586,1000)&gt;1),'Charging rates'!$F$38*$BH586/(1+'DNO totals'!$F$99)*$CI586,0)</f>
        <v>#VALUE!</v>
      </c>
      <c r="CO586" s="37" t="e">
        <f>IF(MOD('935'!$K586,1000)=1,'Charging rates'!$G$38*$BH586/(1+'DNO totals'!$G$99)*$CJ586,0)</f>
        <v>#VALUE!</v>
      </c>
      <c r="CP586" s="52" t="e">
        <f t="shared" si="154"/>
        <v>#VALUE!</v>
      </c>
      <c r="CQ586" s="37" t="e">
        <f>IF('935'!$K586&gt;1000,'Charging rates'!$C$38*$AW586*$CF586,0)</f>
        <v>#VALUE!</v>
      </c>
      <c r="CR586" s="37" t="e">
        <f>IF(MOD('935'!$K586,1000)&gt;100,'Charging rates'!$D$38*$AW586*$CG586,0)</f>
        <v>#VALUE!</v>
      </c>
      <c r="CS586" s="37" t="e">
        <f>IF(MOD('935'!$K586,100)&gt;10,'Charging rates'!$E$38*$AW586*$CH586,0)</f>
        <v>#VALUE!</v>
      </c>
      <c r="CT586" s="52" t="e">
        <f t="shared" si="155"/>
        <v>#VALUE!</v>
      </c>
      <c r="CU586" s="33" t="e">
        <f>100*(AP586*'935'!Q586*BZ586)/'11'!B$17</f>
        <v>#VALUE!</v>
      </c>
      <c r="CV586" s="33" t="e">
        <f>100/'11'!B$17*'Charging rates'!B$10*AW586</f>
        <v>#VALUE!</v>
      </c>
      <c r="CW586" s="33" t="e">
        <f>IF(AT586=0,0,(1-BX586/AT586)*(CA586+IF('935'!Q586=0,0,(CB586*'935'!Q586*('11'!C$17-'935'!Y586)/('11'!B$17-'935'!X586)))))</f>
        <v>#VALUE!</v>
      </c>
      <c r="CX586" s="33" t="e">
        <f t="shared" si="156"/>
        <v>#VALUE!</v>
      </c>
      <c r="CY586" s="49" t="e">
        <f t="shared" si="157"/>
        <v>#VALUE!</v>
      </c>
      <c r="CZ586" s="32" t="e">
        <f>AT586*(Parameters!B$21+AU586)*IF('DNO totals'!B$323&lt;0,1,'935'!S586)</f>
        <v>#VALUE!</v>
      </c>
      <c r="DA586" s="52" t="e">
        <f>IF('DNO totals'!B$323&lt;0,1,'935'!S586)*(Parameters!B$21+AU586)</f>
        <v>#VALUE!</v>
      </c>
      <c r="DB586" s="37" t="e">
        <f>CX586+'Charging rates'!B$106*DA586*100/'11'!B$17</f>
        <v>#VALUE!</v>
      </c>
      <c r="DC586" s="37" t="e">
        <f>DB586+'Charging rates'!B$116*(Parameters!B$21+AU586)*100/'11'!B$17*IF('DNO totals'!B$323&lt;0,1,'935'!S586)</f>
        <v>#VALUE!</v>
      </c>
      <c r="DD586" s="37" t="e">
        <f>'Charging rates'!B$97*(CP586+CT586)*100/'11'!B$17</f>
        <v>#VALUE!</v>
      </c>
      <c r="DE586" s="33" t="e">
        <f>MAX(0-(CB586*AU586*'11'!C$17/'11'!B$17),DC586+DD586)</f>
        <v>#VALUE!</v>
      </c>
      <c r="DF586" s="37" t="e">
        <f>IF(BS586,IF(AU586=0,CC586,MAX(0,MIN(CC586,CC586+(DE586/'935'!Q586*('11'!B$17-'935'!X586)/('11'!C$17-'935'!Y586))))),0)</f>
        <v>#VALUE!</v>
      </c>
      <c r="DG586" s="33" t="e">
        <f t="shared" si="158"/>
        <v>#VALUE!</v>
      </c>
      <c r="DH586" s="53" t="e">
        <f t="shared" si="159"/>
        <v>#VALUE!</v>
      </c>
    </row>
    <row r="587" spans="1:112">
      <c r="A587" s="28">
        <v>487</v>
      </c>
      <c r="B587" s="47" t="e">
        <f>'935'!B587</f>
        <v>#VALUE!</v>
      </c>
      <c r="C587" s="48" t="e">
        <f>OR('935'!E587&lt;&gt;"VOID",'935'!F587&lt;&gt;"VOID",'935'!G587&lt;&gt;"VOID")</f>
        <v>#VALUE!</v>
      </c>
      <c r="D587" s="32" t="e">
        <f>IF('935'!D587="VOID",0,'935'!D587*(1-'935'!X587/'11'!B$17))</f>
        <v>#VALUE!</v>
      </c>
      <c r="E587" s="32" t="e">
        <f>IF('935'!E587="VOID",0,'935'!E587*(1-'935'!X587/'11'!B$17))</f>
        <v>#VALUE!</v>
      </c>
      <c r="F587" s="32" t="e">
        <f>IF('935'!F587="VOID",0,'935'!F587*(1-'935'!X587/'11'!B$17))</f>
        <v>#VALUE!</v>
      </c>
      <c r="G587" s="32" t="e">
        <f>IF('935'!G587="VOID",0,'935'!G587*(1-'935'!X587/'11'!B$17))</f>
        <v>#VALUE!</v>
      </c>
      <c r="H587" s="49" t="e">
        <f t="shared" si="140"/>
        <v>#VALUE!</v>
      </c>
      <c r="I587" s="50" t="e">
        <f>MATCH('935'!J587,'913'!$B$6:$B$1205,0)</f>
        <v>#VALUE!</v>
      </c>
      <c r="J587" s="50" t="e">
        <f>MATCH(INDEX('913'!$D$6:$D$1205,I587),'913'!$B$6:$B$1205,0)</f>
        <v>#VALUE!</v>
      </c>
      <c r="K587" s="50" t="e">
        <f>MATCH(INDEX('913'!$D$6:$D$1205,J587),'913'!$B$6:$B$1205,0)</f>
        <v>#VALUE!</v>
      </c>
      <c r="L587" s="50" t="e">
        <f>MATCH(INDEX('913'!$D$6:$D$1205,K587),'913'!$B$6:$B$1205,0)</f>
        <v>#VALUE!</v>
      </c>
      <c r="M587" s="50" t="e">
        <f>MATCH(INDEX('913'!$D$6:$D$1205,L587),'913'!$B$6:$B$1205,0)</f>
        <v>#VALUE!</v>
      </c>
      <c r="N587" s="50" t="e">
        <f>MATCH(INDEX('913'!$D$6:$D$1205,M587),'913'!$B$6:$B$1205,0)</f>
        <v>#VALUE!</v>
      </c>
      <c r="O587" s="50" t="e">
        <f>MATCH(INDEX('913'!$D$6:$D$1205,N587),'913'!$B$6:$B$1205,0)</f>
        <v>#VALUE!</v>
      </c>
      <c r="P587" s="51" t="e">
        <f>MATCH(INDEX('913'!$D$6:$D$1205,O587),'913'!$B$6:$B$1205,0)</f>
        <v>#VALUE!</v>
      </c>
      <c r="Q587" s="37">
        <f>IF(ISNUMBER(I587),MAX(0,INDEX('913'!$E$6:$E$1205,I587)),0)</f>
        <v>0</v>
      </c>
      <c r="R587" s="37">
        <f>IF(ISNUMBER(J587),MAX(0,INDEX('913'!$E$6:$E$1205,J587)),0)</f>
        <v>0</v>
      </c>
      <c r="S587" s="37">
        <f>IF(ISNUMBER(K587),MAX(0,INDEX('913'!$E$6:$E$1205,K587)),0)</f>
        <v>0</v>
      </c>
      <c r="T587" s="37">
        <f>IF(ISNUMBER(L587),MAX(0,INDEX('913'!$E$6:$E$1205,L587)),0)</f>
        <v>0</v>
      </c>
      <c r="U587" s="37">
        <f>IF(ISNUMBER(M587),MAX(0,INDEX('913'!$E$6:$E$1205,M587)),0)</f>
        <v>0</v>
      </c>
      <c r="V587" s="37">
        <f>IF(ISNUMBER(N587),MAX(0,INDEX('913'!$E$6:$E$1205,N587)),0)</f>
        <v>0</v>
      </c>
      <c r="W587" s="37">
        <f>IF(ISNUMBER(O587),MAX(0,INDEX('913'!$E$6:$E$1205,O587)),0)</f>
        <v>0</v>
      </c>
      <c r="X587" s="52">
        <f>IF(ISNUMBER(P587),MAX(0,INDEX('913'!$E$6:$E$1205,P587)),0)</f>
        <v>0</v>
      </c>
      <c r="Y587" s="37">
        <f>IF(ISNUMBER(I587),MAX(0,INDEX('913'!$F$6:$F$1205,I587)),0)</f>
        <v>0</v>
      </c>
      <c r="Z587" s="37">
        <f>IF(ISNUMBER(J587),MAX(0,INDEX('913'!$F$6:$F$1205,J587)),0)</f>
        <v>0</v>
      </c>
      <c r="AA587" s="37">
        <f>IF(ISNUMBER(K587),MAX(0,INDEX('913'!$F$6:$F$1205,K587)),0)</f>
        <v>0</v>
      </c>
      <c r="AB587" s="37">
        <f>IF(ISNUMBER(L587),MAX(0,INDEX('913'!$F$6:$F$1205,L587)),0)</f>
        <v>0</v>
      </c>
      <c r="AC587" s="37">
        <f>IF(ISNUMBER(M587),MAX(0,INDEX('913'!$F$6:$F$1205,M587)),0)</f>
        <v>0</v>
      </c>
      <c r="AD587" s="37">
        <f>IF(ISNUMBER(N587),MAX(0,INDEX('913'!$F$6:$F$1205,N587)),0)</f>
        <v>0</v>
      </c>
      <c r="AE587" s="37">
        <f>IF(ISNUMBER(O587),MAX(0,INDEX('913'!$F$6:$F$1205,O587)),0)</f>
        <v>0</v>
      </c>
      <c r="AF587" s="37">
        <f>IF(ISNUMBER(P587),MAX(0,INDEX('913'!$F$6:$F$1205,P587)),0)</f>
        <v>0</v>
      </c>
      <c r="AG587" s="32">
        <f>IF(ISNUMBER(I587),SQRT(INDEX('913'!$I$6:$I$1205,I587)^2+INDEX('913'!$J$6:$J$1205,I587)^2),0)</f>
        <v>0</v>
      </c>
      <c r="AH587" s="32">
        <f>IF(ISNUMBER(J587),SQRT(INDEX('913'!$I$6:$I$1205,J587)^2+INDEX('913'!$J$6:$J$1205,J587)^2),0)</f>
        <v>0</v>
      </c>
      <c r="AI587" s="32">
        <f>IF(ISNUMBER(K587),SQRT(INDEX('913'!$I$6:$I$1205,K587)^2+INDEX('913'!$J$6:$J$1205,K587)^2),0)</f>
        <v>0</v>
      </c>
      <c r="AJ587" s="32">
        <f>IF(ISNUMBER(L587),SQRT(INDEX('913'!$I$6:$I$1205,L587)^2+INDEX('913'!$J$6:$J$1205,L587)^2),0)</f>
        <v>0</v>
      </c>
      <c r="AK587" s="32">
        <f>IF(ISNUMBER(M587),SQRT(INDEX('913'!$I$6:$I$1205,M587)^2+INDEX('913'!$J$6:$J$1205,M587)^2),0)</f>
        <v>0</v>
      </c>
      <c r="AL587" s="32">
        <f>IF(ISNUMBER(N587),SQRT(INDEX('913'!$I$6:$I$1205,N587)^2+INDEX('913'!$J$6:$J$1205,N587)^2),0)</f>
        <v>0</v>
      </c>
      <c r="AM587" s="32">
        <f>IF(ISNUMBER(O587),SQRT(INDEX('913'!$I$6:$I$1205,O587)^2+INDEX('913'!$J$6:$J$1205,O587)^2),0)</f>
        <v>0</v>
      </c>
      <c r="AN587" s="49">
        <f>IF(ISNUMBER(P587),SQRT(INDEX('913'!$I$6:$I$1205,P587)^2+INDEX('913'!$J$6:$J$1205,P587)^2),0)</f>
        <v>0</v>
      </c>
      <c r="AO587" s="37">
        <f t="shared" si="141"/>
        <v>0</v>
      </c>
      <c r="AP587" s="37">
        <f t="shared" si="142"/>
        <v>0</v>
      </c>
      <c r="AQ587" s="33" t="e">
        <f>-100*'935'!W587*(AO587+AP587)/'11'!C$17</f>
        <v>#VALUE!</v>
      </c>
      <c r="AR587" s="37" t="e">
        <f t="shared" si="143"/>
        <v>#VALUE!</v>
      </c>
      <c r="AS587" s="52" t="e">
        <f t="shared" si="144"/>
        <v>#VALUE!</v>
      </c>
      <c r="AT587" s="32" t="e">
        <f>IF('935'!C587="VOID",0,('935'!C587*(1-'935'!X587/'11'!B$17)))</f>
        <v>#VALUE!</v>
      </c>
      <c r="AU587" s="52" t="e">
        <f>'935'!Q587*(1-'935'!Y587/'11'!C$17)/(1-'935'!X587/'11'!B$17)</f>
        <v>#VALUE!</v>
      </c>
      <c r="AV587" s="37" t="e">
        <f>INDEX('DNO totals'!$B$57:$G$57,IF('935'!K587,IF(MOD('935'!K587,1000),IF(MOD('935'!K587,100),IF(MOD('935'!K587,10),IF(MOD('935'!K587,1000)=1,6,5),4),3),2),1))</f>
        <v>#VALUE!</v>
      </c>
      <c r="AW587" s="52" t="e">
        <f t="shared" si="145"/>
        <v>#VALUE!</v>
      </c>
      <c r="AX587" s="32" t="e">
        <f>IF('935'!V587="VOID",0,'935'!V587*(1-'935'!X587/'11'!B$17))</f>
        <v>#VALUE!</v>
      </c>
      <c r="AY587" s="33" t="e">
        <f>IF(H587,-100*'Charging rates'!B$10/'11'!B$17*AX587/H587,0)</f>
        <v>#VALUE!</v>
      </c>
      <c r="AZ587" s="33" t="e">
        <f>IF(C587,'DNO totals'!B$41,0)</f>
        <v>#VALUE!</v>
      </c>
      <c r="BA587" s="33" t="e">
        <f t="shared" si="146"/>
        <v>#VALUE!</v>
      </c>
      <c r="BB587" s="33" t="e">
        <f t="shared" si="147"/>
        <v>#VALUE!</v>
      </c>
      <c r="BC587" s="53" t="e">
        <f t="shared" si="148"/>
        <v>#VALUE!</v>
      </c>
      <c r="BD587" s="32" t="e">
        <f>IF(AT587,'935'!H587*AT587/(AT587+D587+H587),0)</f>
        <v>#VALUE!</v>
      </c>
      <c r="BE587" s="32" t="e">
        <f>IF(H587,'935'!H587*H587/(AT587+D587+H587),0)</f>
        <v>#VALUE!</v>
      </c>
      <c r="BF587" s="32" t="e">
        <f>BD587*(1-'935'!X587/'11'!B$17)</f>
        <v>#VALUE!</v>
      </c>
      <c r="BG587" s="49" t="e">
        <f>BE587*(1-'935'!X587/'11'!B$17)</f>
        <v>#VALUE!</v>
      </c>
      <c r="BH587" s="52" t="e">
        <f>AV587*Parameters!B$6</f>
        <v>#VALUE!</v>
      </c>
      <c r="BI587" s="37" t="e">
        <f>IF('935'!$K587=1000,'Charging rates'!$C$38*$BH587/(1+'DNO totals'!$C$99)*'935'!$L587,0)</f>
        <v>#VALUE!</v>
      </c>
      <c r="BJ587" s="37" t="e">
        <f>IF(MOD('935'!$K587,1000)=100,'Charging rates'!$D$38*$BH587/(1+'DNO totals'!$D$99)*'935'!$M587,0)</f>
        <v>#VALUE!</v>
      </c>
      <c r="BK587" s="37" t="e">
        <f>IF(MOD('935'!$K587,100)=10,'Charging rates'!$E$38*$BH587/(1+'DNO totals'!$E$99)*'935'!$N587,0)</f>
        <v>#VALUE!</v>
      </c>
      <c r="BL587" s="37" t="e">
        <f>IF(AND(MOD('935'!$K587,10)&gt;0,MOD('935'!$K587,1000)&gt;1),'Charging rates'!$F$38*$BH587/(1+'DNO totals'!$F$99)*'935'!$O587,0)</f>
        <v>#VALUE!</v>
      </c>
      <c r="BM587" s="37" t="e">
        <f>IF(MOD('935'!$K587,1000)=1,'Charging rates'!$G$38*$BH587/(1+'DNO totals'!$G$99)*'935'!$P587,0)</f>
        <v>#VALUE!</v>
      </c>
      <c r="BN587" s="52" t="e">
        <f t="shared" si="149"/>
        <v>#VALUE!</v>
      </c>
      <c r="BO587" s="37" t="e">
        <f>IF('935'!$K587&gt;1000,'Charging rates'!$C$38*$AW587*'935'!$L587,0)</f>
        <v>#VALUE!</v>
      </c>
      <c r="BP587" s="37" t="e">
        <f>IF(MOD('935'!$K587,1000)&gt;100,'Charging rates'!$D$38*$AW587*'935'!$M587,0)</f>
        <v>#VALUE!</v>
      </c>
      <c r="BQ587" s="37" t="e">
        <f>IF(MOD('935'!$K587,100)&gt;10,'Charging rates'!$E$38*$AW587*'935'!$N587,0)</f>
        <v>#VALUE!</v>
      </c>
      <c r="BR587" s="52" t="e">
        <f t="shared" si="150"/>
        <v>#VALUE!</v>
      </c>
      <c r="BS587" s="48" t="e">
        <f>'935'!C587&lt;&gt;"VOID"</f>
        <v>#VALUE!</v>
      </c>
      <c r="BT587" s="33" t="e">
        <f>IF(BS587,(100/'11'!B$17*BD587*((1-'935'!I587)*'Charging rates'!B$51+'Charging rates'!B$63)),0)</f>
        <v>#VALUE!</v>
      </c>
      <c r="BU587" s="33" t="e">
        <f>100/'11'!B$17*BG587*('Charging rates'!B$51+'Charging rates'!B$63)</f>
        <v>#VALUE!</v>
      </c>
      <c r="BV587" s="33" t="e">
        <f>100/'11'!B$17*BE587*('Charging rates'!B$51+'Charging rates'!B$63)</f>
        <v>#VALUE!</v>
      </c>
      <c r="BW587" s="53" t="e">
        <f t="shared" si="151"/>
        <v>#VALUE!</v>
      </c>
      <c r="BX587" s="32" t="e">
        <f>AT587-('935'!T587*(1-'935'!X587/'11'!B$17))</f>
        <v>#VALUE!</v>
      </c>
      <c r="BY587" s="32">
        <f>0-IF(ISNUMBER(I587),INDEX('913'!$I$6:$I$1205,I587),0)-IF(ISNUMBER(J587),INDEX('913'!$I$6:$I$1205,J587),0)-IF(ISNUMBER(K587),INDEX('913'!$I$6:$I$1205,K587),0)-IF(ISNUMBER(L587),INDEX('913'!$I$6:$I$1205,L587),0)-IF(ISNUMBER(M587),INDEX('913'!$I$6:$I$1205,M587),0)-IF(ISNUMBER(N587),INDEX('913'!$I$6:$I$1205,N587),0)-IF(ISNUMBER(O587),INDEX('913'!$I$6:$I$1205,O587),0)-IF(ISNUMBER(P587),INDEX('913'!$I$6:$I$1205,P587),0)</f>
        <v>0</v>
      </c>
      <c r="BZ587" s="37">
        <f>IF(BY587=0,1,MAX(1,SQRT(BY587^2+(IF(ISNUMBER(I587),INDEX('913'!$J$6:$J$1205,I587),0)+IF(ISNUMBER(J587),INDEX('913'!$J$6:$J$1205,J587),0)+IF(ISNUMBER(K587),INDEX('913'!$J$6:$J$1205,K587),0)+IF(ISNUMBER(L587),INDEX('913'!$J$6:$J$1205,L587),0)+IF(ISNUMBER(M587),INDEX('913'!$J$6:$J$1205,M587),0)+IF(ISNUMBER(N587),INDEX('913'!$J$6:$J$1205,N587),0)+IF(ISNUMBER(O587),INDEX('913'!$J$6:$J$1205,O587),0)+IF(ISNUMBER(P587),INDEX('913'!$J$6:$J$1205,P587),0))^2)/BY587))</f>
        <v>1</v>
      </c>
      <c r="CA587" s="33" t="e">
        <f>100*AO587/'11'!B$17</f>
        <v>#VALUE!</v>
      </c>
      <c r="CB587" s="37" t="e">
        <f>100*(AP587*BZ587)/'11'!C$17</f>
        <v>#VALUE!</v>
      </c>
      <c r="CC587" s="37" t="e">
        <f t="shared" si="152"/>
        <v>#VALUE!</v>
      </c>
      <c r="CD587" s="33" t="e">
        <f t="shared" si="153"/>
        <v>#VALUE!</v>
      </c>
      <c r="CE587" s="54" t="e">
        <f>'11'!C$17-'935'!Y587</f>
        <v>#VALUE!</v>
      </c>
      <c r="CF587" s="37" t="e">
        <f>MAX('DNO totals'!B$312+0,MIN('935'!L587+0,'DNO totals'!B$304+0))</f>
        <v>#VALUE!</v>
      </c>
      <c r="CG587" s="37" t="e">
        <f>MAX('DNO totals'!C$312+0,MIN('935'!M587+0,'DNO totals'!C$304+0))</f>
        <v>#VALUE!</v>
      </c>
      <c r="CH587" s="37" t="e">
        <f>MAX('DNO totals'!D$312+0,MIN('935'!N587+0,'DNO totals'!D$304+0))</f>
        <v>#VALUE!</v>
      </c>
      <c r="CI587" s="37" t="e">
        <f>MAX('DNO totals'!E$312+0,MIN('935'!O587+0,'DNO totals'!E$304+0))</f>
        <v>#VALUE!</v>
      </c>
      <c r="CJ587" s="52" t="e">
        <f>MAX('DNO totals'!F$312+0,MIN('935'!P587+0,'DNO totals'!F$304+0))</f>
        <v>#VALUE!</v>
      </c>
      <c r="CK587" s="37" t="e">
        <f>IF('935'!$K587=1000,'Charging rates'!$C$38*$BH587/(1+'DNO totals'!$C$99)*$CF587,0)</f>
        <v>#VALUE!</v>
      </c>
      <c r="CL587" s="37" t="e">
        <f>IF(MOD('935'!$K587,1000)=100,'Charging rates'!$D$38*$BH587/(1+'DNO totals'!$D$99)*$CG587,0)</f>
        <v>#VALUE!</v>
      </c>
      <c r="CM587" s="37" t="e">
        <f>IF(MOD('935'!$K587,100)=10,'Charging rates'!$E$38*$BH587/(1+'DNO totals'!$E$99)*$CH587,0)</f>
        <v>#VALUE!</v>
      </c>
      <c r="CN587" s="37" t="e">
        <f>IF(AND(MOD('935'!$K587,10)&gt;0,MOD('935'!$K587,1000)&gt;1),'Charging rates'!$F$38*$BH587/(1+'DNO totals'!$F$99)*$CI587,0)</f>
        <v>#VALUE!</v>
      </c>
      <c r="CO587" s="37" t="e">
        <f>IF(MOD('935'!$K587,1000)=1,'Charging rates'!$G$38*$BH587/(1+'DNO totals'!$G$99)*$CJ587,0)</f>
        <v>#VALUE!</v>
      </c>
      <c r="CP587" s="52" t="e">
        <f t="shared" si="154"/>
        <v>#VALUE!</v>
      </c>
      <c r="CQ587" s="37" t="e">
        <f>IF('935'!$K587&gt;1000,'Charging rates'!$C$38*$AW587*$CF587,0)</f>
        <v>#VALUE!</v>
      </c>
      <c r="CR587" s="37" t="e">
        <f>IF(MOD('935'!$K587,1000)&gt;100,'Charging rates'!$D$38*$AW587*$CG587,0)</f>
        <v>#VALUE!</v>
      </c>
      <c r="CS587" s="37" t="e">
        <f>IF(MOD('935'!$K587,100)&gt;10,'Charging rates'!$E$38*$AW587*$CH587,0)</f>
        <v>#VALUE!</v>
      </c>
      <c r="CT587" s="52" t="e">
        <f t="shared" si="155"/>
        <v>#VALUE!</v>
      </c>
      <c r="CU587" s="33" t="e">
        <f>100*(AP587*'935'!Q587*BZ587)/'11'!B$17</f>
        <v>#VALUE!</v>
      </c>
      <c r="CV587" s="33" t="e">
        <f>100/'11'!B$17*'Charging rates'!B$10*AW587</f>
        <v>#VALUE!</v>
      </c>
      <c r="CW587" s="33" t="e">
        <f>IF(AT587=0,0,(1-BX587/AT587)*(CA587+IF('935'!Q587=0,0,(CB587*'935'!Q587*('11'!C$17-'935'!Y587)/('11'!B$17-'935'!X587)))))</f>
        <v>#VALUE!</v>
      </c>
      <c r="CX587" s="33" t="e">
        <f t="shared" si="156"/>
        <v>#VALUE!</v>
      </c>
      <c r="CY587" s="49" t="e">
        <f t="shared" si="157"/>
        <v>#VALUE!</v>
      </c>
      <c r="CZ587" s="32" t="e">
        <f>AT587*(Parameters!B$21+AU587)*IF('DNO totals'!B$323&lt;0,1,'935'!S587)</f>
        <v>#VALUE!</v>
      </c>
      <c r="DA587" s="52" t="e">
        <f>IF('DNO totals'!B$323&lt;0,1,'935'!S587)*(Parameters!B$21+AU587)</f>
        <v>#VALUE!</v>
      </c>
      <c r="DB587" s="37" t="e">
        <f>CX587+'Charging rates'!B$106*DA587*100/'11'!B$17</f>
        <v>#VALUE!</v>
      </c>
      <c r="DC587" s="37" t="e">
        <f>DB587+'Charging rates'!B$116*(Parameters!B$21+AU587)*100/'11'!B$17*IF('DNO totals'!B$323&lt;0,1,'935'!S587)</f>
        <v>#VALUE!</v>
      </c>
      <c r="DD587" s="37" t="e">
        <f>'Charging rates'!B$97*(CP587+CT587)*100/'11'!B$17</f>
        <v>#VALUE!</v>
      </c>
      <c r="DE587" s="33" t="e">
        <f>MAX(0-(CB587*AU587*'11'!C$17/'11'!B$17),DC587+DD587)</f>
        <v>#VALUE!</v>
      </c>
      <c r="DF587" s="37" t="e">
        <f>IF(BS587,IF(AU587=0,CC587,MAX(0,MIN(CC587,CC587+(DE587/'935'!Q587*('11'!B$17-'935'!X587)/('11'!C$17-'935'!Y587))))),0)</f>
        <v>#VALUE!</v>
      </c>
      <c r="DG587" s="33" t="e">
        <f t="shared" si="158"/>
        <v>#VALUE!</v>
      </c>
      <c r="DH587" s="53" t="e">
        <f t="shared" si="159"/>
        <v>#VALUE!</v>
      </c>
    </row>
    <row r="588" spans="1:112">
      <c r="A588" s="28">
        <v>488</v>
      </c>
      <c r="B588" s="47" t="e">
        <f>'935'!B588</f>
        <v>#VALUE!</v>
      </c>
      <c r="C588" s="48" t="e">
        <f>OR('935'!E588&lt;&gt;"VOID",'935'!F588&lt;&gt;"VOID",'935'!G588&lt;&gt;"VOID")</f>
        <v>#VALUE!</v>
      </c>
      <c r="D588" s="32" t="e">
        <f>IF('935'!D588="VOID",0,'935'!D588*(1-'935'!X588/'11'!B$17))</f>
        <v>#VALUE!</v>
      </c>
      <c r="E588" s="32" t="e">
        <f>IF('935'!E588="VOID",0,'935'!E588*(1-'935'!X588/'11'!B$17))</f>
        <v>#VALUE!</v>
      </c>
      <c r="F588" s="32" t="e">
        <f>IF('935'!F588="VOID",0,'935'!F588*(1-'935'!X588/'11'!B$17))</f>
        <v>#VALUE!</v>
      </c>
      <c r="G588" s="32" t="e">
        <f>IF('935'!G588="VOID",0,'935'!G588*(1-'935'!X588/'11'!B$17))</f>
        <v>#VALUE!</v>
      </c>
      <c r="H588" s="49" t="e">
        <f t="shared" si="140"/>
        <v>#VALUE!</v>
      </c>
      <c r="I588" s="50" t="e">
        <f>MATCH('935'!J588,'913'!$B$6:$B$1205,0)</f>
        <v>#VALUE!</v>
      </c>
      <c r="J588" s="50" t="e">
        <f>MATCH(INDEX('913'!$D$6:$D$1205,I588),'913'!$B$6:$B$1205,0)</f>
        <v>#VALUE!</v>
      </c>
      <c r="K588" s="50" t="e">
        <f>MATCH(INDEX('913'!$D$6:$D$1205,J588),'913'!$B$6:$B$1205,0)</f>
        <v>#VALUE!</v>
      </c>
      <c r="L588" s="50" t="e">
        <f>MATCH(INDEX('913'!$D$6:$D$1205,K588),'913'!$B$6:$B$1205,0)</f>
        <v>#VALUE!</v>
      </c>
      <c r="M588" s="50" t="e">
        <f>MATCH(INDEX('913'!$D$6:$D$1205,L588),'913'!$B$6:$B$1205,0)</f>
        <v>#VALUE!</v>
      </c>
      <c r="N588" s="50" t="e">
        <f>MATCH(INDEX('913'!$D$6:$D$1205,M588),'913'!$B$6:$B$1205,0)</f>
        <v>#VALUE!</v>
      </c>
      <c r="O588" s="50" t="e">
        <f>MATCH(INDEX('913'!$D$6:$D$1205,N588),'913'!$B$6:$B$1205,0)</f>
        <v>#VALUE!</v>
      </c>
      <c r="P588" s="51" t="e">
        <f>MATCH(INDEX('913'!$D$6:$D$1205,O588),'913'!$B$6:$B$1205,0)</f>
        <v>#VALUE!</v>
      </c>
      <c r="Q588" s="37">
        <f>IF(ISNUMBER(I588),MAX(0,INDEX('913'!$E$6:$E$1205,I588)),0)</f>
        <v>0</v>
      </c>
      <c r="R588" s="37">
        <f>IF(ISNUMBER(J588),MAX(0,INDEX('913'!$E$6:$E$1205,J588)),0)</f>
        <v>0</v>
      </c>
      <c r="S588" s="37">
        <f>IF(ISNUMBER(K588),MAX(0,INDEX('913'!$E$6:$E$1205,K588)),0)</f>
        <v>0</v>
      </c>
      <c r="T588" s="37">
        <f>IF(ISNUMBER(L588),MAX(0,INDEX('913'!$E$6:$E$1205,L588)),0)</f>
        <v>0</v>
      </c>
      <c r="U588" s="37">
        <f>IF(ISNUMBER(M588),MAX(0,INDEX('913'!$E$6:$E$1205,M588)),0)</f>
        <v>0</v>
      </c>
      <c r="V588" s="37">
        <f>IF(ISNUMBER(N588),MAX(0,INDEX('913'!$E$6:$E$1205,N588)),0)</f>
        <v>0</v>
      </c>
      <c r="W588" s="37">
        <f>IF(ISNUMBER(O588),MAX(0,INDEX('913'!$E$6:$E$1205,O588)),0)</f>
        <v>0</v>
      </c>
      <c r="X588" s="52">
        <f>IF(ISNUMBER(P588),MAX(0,INDEX('913'!$E$6:$E$1205,P588)),0)</f>
        <v>0</v>
      </c>
      <c r="Y588" s="37">
        <f>IF(ISNUMBER(I588),MAX(0,INDEX('913'!$F$6:$F$1205,I588)),0)</f>
        <v>0</v>
      </c>
      <c r="Z588" s="37">
        <f>IF(ISNUMBER(J588),MAX(0,INDEX('913'!$F$6:$F$1205,J588)),0)</f>
        <v>0</v>
      </c>
      <c r="AA588" s="37">
        <f>IF(ISNUMBER(K588),MAX(0,INDEX('913'!$F$6:$F$1205,K588)),0)</f>
        <v>0</v>
      </c>
      <c r="AB588" s="37">
        <f>IF(ISNUMBER(L588),MAX(0,INDEX('913'!$F$6:$F$1205,L588)),0)</f>
        <v>0</v>
      </c>
      <c r="AC588" s="37">
        <f>IF(ISNUMBER(M588),MAX(0,INDEX('913'!$F$6:$F$1205,M588)),0)</f>
        <v>0</v>
      </c>
      <c r="AD588" s="37">
        <f>IF(ISNUMBER(N588),MAX(0,INDEX('913'!$F$6:$F$1205,N588)),0)</f>
        <v>0</v>
      </c>
      <c r="AE588" s="37">
        <f>IF(ISNUMBER(O588),MAX(0,INDEX('913'!$F$6:$F$1205,O588)),0)</f>
        <v>0</v>
      </c>
      <c r="AF588" s="37">
        <f>IF(ISNUMBER(P588),MAX(0,INDEX('913'!$F$6:$F$1205,P588)),0)</f>
        <v>0</v>
      </c>
      <c r="AG588" s="32">
        <f>IF(ISNUMBER(I588),SQRT(INDEX('913'!$I$6:$I$1205,I588)^2+INDEX('913'!$J$6:$J$1205,I588)^2),0)</f>
        <v>0</v>
      </c>
      <c r="AH588" s="32">
        <f>IF(ISNUMBER(J588),SQRT(INDEX('913'!$I$6:$I$1205,J588)^2+INDEX('913'!$J$6:$J$1205,J588)^2),0)</f>
        <v>0</v>
      </c>
      <c r="AI588" s="32">
        <f>IF(ISNUMBER(K588),SQRT(INDEX('913'!$I$6:$I$1205,K588)^2+INDEX('913'!$J$6:$J$1205,K588)^2),0)</f>
        <v>0</v>
      </c>
      <c r="AJ588" s="32">
        <f>IF(ISNUMBER(L588),SQRT(INDEX('913'!$I$6:$I$1205,L588)^2+INDEX('913'!$J$6:$J$1205,L588)^2),0)</f>
        <v>0</v>
      </c>
      <c r="AK588" s="32">
        <f>IF(ISNUMBER(M588),SQRT(INDEX('913'!$I$6:$I$1205,M588)^2+INDEX('913'!$J$6:$J$1205,M588)^2),0)</f>
        <v>0</v>
      </c>
      <c r="AL588" s="32">
        <f>IF(ISNUMBER(N588),SQRT(INDEX('913'!$I$6:$I$1205,N588)^2+INDEX('913'!$J$6:$J$1205,N588)^2),0)</f>
        <v>0</v>
      </c>
      <c r="AM588" s="32">
        <f>IF(ISNUMBER(O588),SQRT(INDEX('913'!$I$6:$I$1205,O588)^2+INDEX('913'!$J$6:$J$1205,O588)^2),0)</f>
        <v>0</v>
      </c>
      <c r="AN588" s="49">
        <f>IF(ISNUMBER(P588),SQRT(INDEX('913'!$I$6:$I$1205,P588)^2+INDEX('913'!$J$6:$J$1205,P588)^2),0)</f>
        <v>0</v>
      </c>
      <c r="AO588" s="37">
        <f t="shared" si="141"/>
        <v>0</v>
      </c>
      <c r="AP588" s="37">
        <f t="shared" si="142"/>
        <v>0</v>
      </c>
      <c r="AQ588" s="33" t="e">
        <f>-100*'935'!W588*(AO588+AP588)/'11'!C$17</f>
        <v>#VALUE!</v>
      </c>
      <c r="AR588" s="37" t="e">
        <f t="shared" si="143"/>
        <v>#VALUE!</v>
      </c>
      <c r="AS588" s="52" t="e">
        <f t="shared" si="144"/>
        <v>#VALUE!</v>
      </c>
      <c r="AT588" s="32" t="e">
        <f>IF('935'!C588="VOID",0,('935'!C588*(1-'935'!X588/'11'!B$17)))</f>
        <v>#VALUE!</v>
      </c>
      <c r="AU588" s="52" t="e">
        <f>'935'!Q588*(1-'935'!Y588/'11'!C$17)/(1-'935'!X588/'11'!B$17)</f>
        <v>#VALUE!</v>
      </c>
      <c r="AV588" s="37" t="e">
        <f>INDEX('DNO totals'!$B$57:$G$57,IF('935'!K588,IF(MOD('935'!K588,1000),IF(MOD('935'!K588,100),IF(MOD('935'!K588,10),IF(MOD('935'!K588,1000)=1,6,5),4),3),2),1))</f>
        <v>#VALUE!</v>
      </c>
      <c r="AW588" s="52" t="e">
        <f t="shared" si="145"/>
        <v>#VALUE!</v>
      </c>
      <c r="AX588" s="32" t="e">
        <f>IF('935'!V588="VOID",0,'935'!V588*(1-'935'!X588/'11'!B$17))</f>
        <v>#VALUE!</v>
      </c>
      <c r="AY588" s="33" t="e">
        <f>IF(H588,-100*'Charging rates'!B$10/'11'!B$17*AX588/H588,0)</f>
        <v>#VALUE!</v>
      </c>
      <c r="AZ588" s="33" t="e">
        <f>IF(C588,'DNO totals'!B$41,0)</f>
        <v>#VALUE!</v>
      </c>
      <c r="BA588" s="33" t="e">
        <f t="shared" si="146"/>
        <v>#VALUE!</v>
      </c>
      <c r="BB588" s="33" t="e">
        <f t="shared" si="147"/>
        <v>#VALUE!</v>
      </c>
      <c r="BC588" s="53" t="e">
        <f t="shared" si="148"/>
        <v>#VALUE!</v>
      </c>
      <c r="BD588" s="32" t="e">
        <f>IF(AT588,'935'!H588*AT588/(AT588+D588+H588),0)</f>
        <v>#VALUE!</v>
      </c>
      <c r="BE588" s="32" t="e">
        <f>IF(H588,'935'!H588*H588/(AT588+D588+H588),0)</f>
        <v>#VALUE!</v>
      </c>
      <c r="BF588" s="32" t="e">
        <f>BD588*(1-'935'!X588/'11'!B$17)</f>
        <v>#VALUE!</v>
      </c>
      <c r="BG588" s="49" t="e">
        <f>BE588*(1-'935'!X588/'11'!B$17)</f>
        <v>#VALUE!</v>
      </c>
      <c r="BH588" s="52" t="e">
        <f>AV588*Parameters!B$6</f>
        <v>#VALUE!</v>
      </c>
      <c r="BI588" s="37" t="e">
        <f>IF('935'!$K588=1000,'Charging rates'!$C$38*$BH588/(1+'DNO totals'!$C$99)*'935'!$L588,0)</f>
        <v>#VALUE!</v>
      </c>
      <c r="BJ588" s="37" t="e">
        <f>IF(MOD('935'!$K588,1000)=100,'Charging rates'!$D$38*$BH588/(1+'DNO totals'!$D$99)*'935'!$M588,0)</f>
        <v>#VALUE!</v>
      </c>
      <c r="BK588" s="37" t="e">
        <f>IF(MOD('935'!$K588,100)=10,'Charging rates'!$E$38*$BH588/(1+'DNO totals'!$E$99)*'935'!$N588,0)</f>
        <v>#VALUE!</v>
      </c>
      <c r="BL588" s="37" t="e">
        <f>IF(AND(MOD('935'!$K588,10)&gt;0,MOD('935'!$K588,1000)&gt;1),'Charging rates'!$F$38*$BH588/(1+'DNO totals'!$F$99)*'935'!$O588,0)</f>
        <v>#VALUE!</v>
      </c>
      <c r="BM588" s="37" t="e">
        <f>IF(MOD('935'!$K588,1000)=1,'Charging rates'!$G$38*$BH588/(1+'DNO totals'!$G$99)*'935'!$P588,0)</f>
        <v>#VALUE!</v>
      </c>
      <c r="BN588" s="52" t="e">
        <f t="shared" si="149"/>
        <v>#VALUE!</v>
      </c>
      <c r="BO588" s="37" t="e">
        <f>IF('935'!$K588&gt;1000,'Charging rates'!$C$38*$AW588*'935'!$L588,0)</f>
        <v>#VALUE!</v>
      </c>
      <c r="BP588" s="37" t="e">
        <f>IF(MOD('935'!$K588,1000)&gt;100,'Charging rates'!$D$38*$AW588*'935'!$M588,0)</f>
        <v>#VALUE!</v>
      </c>
      <c r="BQ588" s="37" t="e">
        <f>IF(MOD('935'!$K588,100)&gt;10,'Charging rates'!$E$38*$AW588*'935'!$N588,0)</f>
        <v>#VALUE!</v>
      </c>
      <c r="BR588" s="52" t="e">
        <f t="shared" si="150"/>
        <v>#VALUE!</v>
      </c>
      <c r="BS588" s="48" t="e">
        <f>'935'!C588&lt;&gt;"VOID"</f>
        <v>#VALUE!</v>
      </c>
      <c r="BT588" s="33" t="e">
        <f>IF(BS588,(100/'11'!B$17*BD588*((1-'935'!I588)*'Charging rates'!B$51+'Charging rates'!B$63)),0)</f>
        <v>#VALUE!</v>
      </c>
      <c r="BU588" s="33" t="e">
        <f>100/'11'!B$17*BG588*('Charging rates'!B$51+'Charging rates'!B$63)</f>
        <v>#VALUE!</v>
      </c>
      <c r="BV588" s="33" t="e">
        <f>100/'11'!B$17*BE588*('Charging rates'!B$51+'Charging rates'!B$63)</f>
        <v>#VALUE!</v>
      </c>
      <c r="BW588" s="53" t="e">
        <f t="shared" si="151"/>
        <v>#VALUE!</v>
      </c>
      <c r="BX588" s="32" t="e">
        <f>AT588-('935'!T588*(1-'935'!X588/'11'!B$17))</f>
        <v>#VALUE!</v>
      </c>
      <c r="BY588" s="32">
        <f>0-IF(ISNUMBER(I588),INDEX('913'!$I$6:$I$1205,I588),0)-IF(ISNUMBER(J588),INDEX('913'!$I$6:$I$1205,J588),0)-IF(ISNUMBER(K588),INDEX('913'!$I$6:$I$1205,K588),0)-IF(ISNUMBER(L588),INDEX('913'!$I$6:$I$1205,L588),0)-IF(ISNUMBER(M588),INDEX('913'!$I$6:$I$1205,M588),0)-IF(ISNUMBER(N588),INDEX('913'!$I$6:$I$1205,N588),0)-IF(ISNUMBER(O588),INDEX('913'!$I$6:$I$1205,O588),0)-IF(ISNUMBER(P588),INDEX('913'!$I$6:$I$1205,P588),0)</f>
        <v>0</v>
      </c>
      <c r="BZ588" s="37">
        <f>IF(BY588=0,1,MAX(1,SQRT(BY588^2+(IF(ISNUMBER(I588),INDEX('913'!$J$6:$J$1205,I588),0)+IF(ISNUMBER(J588),INDEX('913'!$J$6:$J$1205,J588),0)+IF(ISNUMBER(K588),INDEX('913'!$J$6:$J$1205,K588),0)+IF(ISNUMBER(L588),INDEX('913'!$J$6:$J$1205,L588),0)+IF(ISNUMBER(M588),INDEX('913'!$J$6:$J$1205,M588),0)+IF(ISNUMBER(N588),INDEX('913'!$J$6:$J$1205,N588),0)+IF(ISNUMBER(O588),INDEX('913'!$J$6:$J$1205,O588),0)+IF(ISNUMBER(P588),INDEX('913'!$J$6:$J$1205,P588),0))^2)/BY588))</f>
        <v>1</v>
      </c>
      <c r="CA588" s="33" t="e">
        <f>100*AO588/'11'!B$17</f>
        <v>#VALUE!</v>
      </c>
      <c r="CB588" s="37" t="e">
        <f>100*(AP588*BZ588)/'11'!C$17</f>
        <v>#VALUE!</v>
      </c>
      <c r="CC588" s="37" t="e">
        <f t="shared" si="152"/>
        <v>#VALUE!</v>
      </c>
      <c r="CD588" s="33" t="e">
        <f t="shared" si="153"/>
        <v>#VALUE!</v>
      </c>
      <c r="CE588" s="54" t="e">
        <f>'11'!C$17-'935'!Y588</f>
        <v>#VALUE!</v>
      </c>
      <c r="CF588" s="37" t="e">
        <f>MAX('DNO totals'!B$312+0,MIN('935'!L588+0,'DNO totals'!B$304+0))</f>
        <v>#VALUE!</v>
      </c>
      <c r="CG588" s="37" t="e">
        <f>MAX('DNO totals'!C$312+0,MIN('935'!M588+0,'DNO totals'!C$304+0))</f>
        <v>#VALUE!</v>
      </c>
      <c r="CH588" s="37" t="e">
        <f>MAX('DNO totals'!D$312+0,MIN('935'!N588+0,'DNO totals'!D$304+0))</f>
        <v>#VALUE!</v>
      </c>
      <c r="CI588" s="37" t="e">
        <f>MAX('DNO totals'!E$312+0,MIN('935'!O588+0,'DNO totals'!E$304+0))</f>
        <v>#VALUE!</v>
      </c>
      <c r="CJ588" s="52" t="e">
        <f>MAX('DNO totals'!F$312+0,MIN('935'!P588+0,'DNO totals'!F$304+0))</f>
        <v>#VALUE!</v>
      </c>
      <c r="CK588" s="37" t="e">
        <f>IF('935'!$K588=1000,'Charging rates'!$C$38*$BH588/(1+'DNO totals'!$C$99)*$CF588,0)</f>
        <v>#VALUE!</v>
      </c>
      <c r="CL588" s="37" t="e">
        <f>IF(MOD('935'!$K588,1000)=100,'Charging rates'!$D$38*$BH588/(1+'DNO totals'!$D$99)*$CG588,0)</f>
        <v>#VALUE!</v>
      </c>
      <c r="CM588" s="37" t="e">
        <f>IF(MOD('935'!$K588,100)=10,'Charging rates'!$E$38*$BH588/(1+'DNO totals'!$E$99)*$CH588,0)</f>
        <v>#VALUE!</v>
      </c>
      <c r="CN588" s="37" t="e">
        <f>IF(AND(MOD('935'!$K588,10)&gt;0,MOD('935'!$K588,1000)&gt;1),'Charging rates'!$F$38*$BH588/(1+'DNO totals'!$F$99)*$CI588,0)</f>
        <v>#VALUE!</v>
      </c>
      <c r="CO588" s="37" t="e">
        <f>IF(MOD('935'!$K588,1000)=1,'Charging rates'!$G$38*$BH588/(1+'DNO totals'!$G$99)*$CJ588,0)</f>
        <v>#VALUE!</v>
      </c>
      <c r="CP588" s="52" t="e">
        <f t="shared" si="154"/>
        <v>#VALUE!</v>
      </c>
      <c r="CQ588" s="37" t="e">
        <f>IF('935'!$K588&gt;1000,'Charging rates'!$C$38*$AW588*$CF588,0)</f>
        <v>#VALUE!</v>
      </c>
      <c r="CR588" s="37" t="e">
        <f>IF(MOD('935'!$K588,1000)&gt;100,'Charging rates'!$D$38*$AW588*$CG588,0)</f>
        <v>#VALUE!</v>
      </c>
      <c r="CS588" s="37" t="e">
        <f>IF(MOD('935'!$K588,100)&gt;10,'Charging rates'!$E$38*$AW588*$CH588,0)</f>
        <v>#VALUE!</v>
      </c>
      <c r="CT588" s="52" t="e">
        <f t="shared" si="155"/>
        <v>#VALUE!</v>
      </c>
      <c r="CU588" s="33" t="e">
        <f>100*(AP588*'935'!Q588*BZ588)/'11'!B$17</f>
        <v>#VALUE!</v>
      </c>
      <c r="CV588" s="33" t="e">
        <f>100/'11'!B$17*'Charging rates'!B$10*AW588</f>
        <v>#VALUE!</v>
      </c>
      <c r="CW588" s="33" t="e">
        <f>IF(AT588=0,0,(1-BX588/AT588)*(CA588+IF('935'!Q588=0,0,(CB588*'935'!Q588*('11'!C$17-'935'!Y588)/('11'!B$17-'935'!X588)))))</f>
        <v>#VALUE!</v>
      </c>
      <c r="CX588" s="33" t="e">
        <f t="shared" si="156"/>
        <v>#VALUE!</v>
      </c>
      <c r="CY588" s="49" t="e">
        <f t="shared" si="157"/>
        <v>#VALUE!</v>
      </c>
      <c r="CZ588" s="32" t="e">
        <f>AT588*(Parameters!B$21+AU588)*IF('DNO totals'!B$323&lt;0,1,'935'!S588)</f>
        <v>#VALUE!</v>
      </c>
      <c r="DA588" s="52" t="e">
        <f>IF('DNO totals'!B$323&lt;0,1,'935'!S588)*(Parameters!B$21+AU588)</f>
        <v>#VALUE!</v>
      </c>
      <c r="DB588" s="37" t="e">
        <f>CX588+'Charging rates'!B$106*DA588*100/'11'!B$17</f>
        <v>#VALUE!</v>
      </c>
      <c r="DC588" s="37" t="e">
        <f>DB588+'Charging rates'!B$116*(Parameters!B$21+AU588)*100/'11'!B$17*IF('DNO totals'!B$323&lt;0,1,'935'!S588)</f>
        <v>#VALUE!</v>
      </c>
      <c r="DD588" s="37" t="e">
        <f>'Charging rates'!B$97*(CP588+CT588)*100/'11'!B$17</f>
        <v>#VALUE!</v>
      </c>
      <c r="DE588" s="33" t="e">
        <f>MAX(0-(CB588*AU588*'11'!C$17/'11'!B$17),DC588+DD588)</f>
        <v>#VALUE!</v>
      </c>
      <c r="DF588" s="37" t="e">
        <f>IF(BS588,IF(AU588=0,CC588,MAX(0,MIN(CC588,CC588+(DE588/'935'!Q588*('11'!B$17-'935'!X588)/('11'!C$17-'935'!Y588))))),0)</f>
        <v>#VALUE!</v>
      </c>
      <c r="DG588" s="33" t="e">
        <f t="shared" si="158"/>
        <v>#VALUE!</v>
      </c>
      <c r="DH588" s="53" t="e">
        <f t="shared" si="159"/>
        <v>#VALUE!</v>
      </c>
    </row>
    <row r="589" spans="1:112">
      <c r="A589" s="28">
        <v>489</v>
      </c>
      <c r="B589" s="47" t="e">
        <f>'935'!B589</f>
        <v>#VALUE!</v>
      </c>
      <c r="C589" s="48" t="e">
        <f>OR('935'!E589&lt;&gt;"VOID",'935'!F589&lt;&gt;"VOID",'935'!G589&lt;&gt;"VOID")</f>
        <v>#VALUE!</v>
      </c>
      <c r="D589" s="32" t="e">
        <f>IF('935'!D589="VOID",0,'935'!D589*(1-'935'!X589/'11'!B$17))</f>
        <v>#VALUE!</v>
      </c>
      <c r="E589" s="32" t="e">
        <f>IF('935'!E589="VOID",0,'935'!E589*(1-'935'!X589/'11'!B$17))</f>
        <v>#VALUE!</v>
      </c>
      <c r="F589" s="32" t="e">
        <f>IF('935'!F589="VOID",0,'935'!F589*(1-'935'!X589/'11'!B$17))</f>
        <v>#VALUE!</v>
      </c>
      <c r="G589" s="32" t="e">
        <f>IF('935'!G589="VOID",0,'935'!G589*(1-'935'!X589/'11'!B$17))</f>
        <v>#VALUE!</v>
      </c>
      <c r="H589" s="49" t="e">
        <f t="shared" si="140"/>
        <v>#VALUE!</v>
      </c>
      <c r="I589" s="50" t="e">
        <f>MATCH('935'!J589,'913'!$B$6:$B$1205,0)</f>
        <v>#VALUE!</v>
      </c>
      <c r="J589" s="50" t="e">
        <f>MATCH(INDEX('913'!$D$6:$D$1205,I589),'913'!$B$6:$B$1205,0)</f>
        <v>#VALUE!</v>
      </c>
      <c r="K589" s="50" t="e">
        <f>MATCH(INDEX('913'!$D$6:$D$1205,J589),'913'!$B$6:$B$1205,0)</f>
        <v>#VALUE!</v>
      </c>
      <c r="L589" s="50" t="e">
        <f>MATCH(INDEX('913'!$D$6:$D$1205,K589),'913'!$B$6:$B$1205,0)</f>
        <v>#VALUE!</v>
      </c>
      <c r="M589" s="50" t="e">
        <f>MATCH(INDEX('913'!$D$6:$D$1205,L589),'913'!$B$6:$B$1205,0)</f>
        <v>#VALUE!</v>
      </c>
      <c r="N589" s="50" t="e">
        <f>MATCH(INDEX('913'!$D$6:$D$1205,M589),'913'!$B$6:$B$1205,0)</f>
        <v>#VALUE!</v>
      </c>
      <c r="O589" s="50" t="e">
        <f>MATCH(INDEX('913'!$D$6:$D$1205,N589),'913'!$B$6:$B$1205,0)</f>
        <v>#VALUE!</v>
      </c>
      <c r="P589" s="51" t="e">
        <f>MATCH(INDEX('913'!$D$6:$D$1205,O589),'913'!$B$6:$B$1205,0)</f>
        <v>#VALUE!</v>
      </c>
      <c r="Q589" s="37">
        <f>IF(ISNUMBER(I589),MAX(0,INDEX('913'!$E$6:$E$1205,I589)),0)</f>
        <v>0</v>
      </c>
      <c r="R589" s="37">
        <f>IF(ISNUMBER(J589),MAX(0,INDEX('913'!$E$6:$E$1205,J589)),0)</f>
        <v>0</v>
      </c>
      <c r="S589" s="37">
        <f>IF(ISNUMBER(K589),MAX(0,INDEX('913'!$E$6:$E$1205,K589)),0)</f>
        <v>0</v>
      </c>
      <c r="T589" s="37">
        <f>IF(ISNUMBER(L589),MAX(0,INDEX('913'!$E$6:$E$1205,L589)),0)</f>
        <v>0</v>
      </c>
      <c r="U589" s="37">
        <f>IF(ISNUMBER(M589),MAX(0,INDEX('913'!$E$6:$E$1205,M589)),0)</f>
        <v>0</v>
      </c>
      <c r="V589" s="37">
        <f>IF(ISNUMBER(N589),MAX(0,INDEX('913'!$E$6:$E$1205,N589)),0)</f>
        <v>0</v>
      </c>
      <c r="W589" s="37">
        <f>IF(ISNUMBER(O589),MAX(0,INDEX('913'!$E$6:$E$1205,O589)),0)</f>
        <v>0</v>
      </c>
      <c r="X589" s="52">
        <f>IF(ISNUMBER(P589),MAX(0,INDEX('913'!$E$6:$E$1205,P589)),0)</f>
        <v>0</v>
      </c>
      <c r="Y589" s="37">
        <f>IF(ISNUMBER(I589),MAX(0,INDEX('913'!$F$6:$F$1205,I589)),0)</f>
        <v>0</v>
      </c>
      <c r="Z589" s="37">
        <f>IF(ISNUMBER(J589),MAX(0,INDEX('913'!$F$6:$F$1205,J589)),0)</f>
        <v>0</v>
      </c>
      <c r="AA589" s="37">
        <f>IF(ISNUMBER(K589),MAX(0,INDEX('913'!$F$6:$F$1205,K589)),0)</f>
        <v>0</v>
      </c>
      <c r="AB589" s="37">
        <f>IF(ISNUMBER(L589),MAX(0,INDEX('913'!$F$6:$F$1205,L589)),0)</f>
        <v>0</v>
      </c>
      <c r="AC589" s="37">
        <f>IF(ISNUMBER(M589),MAX(0,INDEX('913'!$F$6:$F$1205,M589)),0)</f>
        <v>0</v>
      </c>
      <c r="AD589" s="37">
        <f>IF(ISNUMBER(N589),MAX(0,INDEX('913'!$F$6:$F$1205,N589)),0)</f>
        <v>0</v>
      </c>
      <c r="AE589" s="37">
        <f>IF(ISNUMBER(O589),MAX(0,INDEX('913'!$F$6:$F$1205,O589)),0)</f>
        <v>0</v>
      </c>
      <c r="AF589" s="37">
        <f>IF(ISNUMBER(P589),MAX(0,INDEX('913'!$F$6:$F$1205,P589)),0)</f>
        <v>0</v>
      </c>
      <c r="AG589" s="32">
        <f>IF(ISNUMBER(I589),SQRT(INDEX('913'!$I$6:$I$1205,I589)^2+INDEX('913'!$J$6:$J$1205,I589)^2),0)</f>
        <v>0</v>
      </c>
      <c r="AH589" s="32">
        <f>IF(ISNUMBER(J589),SQRT(INDEX('913'!$I$6:$I$1205,J589)^2+INDEX('913'!$J$6:$J$1205,J589)^2),0)</f>
        <v>0</v>
      </c>
      <c r="AI589" s="32">
        <f>IF(ISNUMBER(K589),SQRT(INDEX('913'!$I$6:$I$1205,K589)^2+INDEX('913'!$J$6:$J$1205,K589)^2),0)</f>
        <v>0</v>
      </c>
      <c r="AJ589" s="32">
        <f>IF(ISNUMBER(L589),SQRT(INDEX('913'!$I$6:$I$1205,L589)^2+INDEX('913'!$J$6:$J$1205,L589)^2),0)</f>
        <v>0</v>
      </c>
      <c r="AK589" s="32">
        <f>IF(ISNUMBER(M589),SQRT(INDEX('913'!$I$6:$I$1205,M589)^2+INDEX('913'!$J$6:$J$1205,M589)^2),0)</f>
        <v>0</v>
      </c>
      <c r="AL589" s="32">
        <f>IF(ISNUMBER(N589),SQRT(INDEX('913'!$I$6:$I$1205,N589)^2+INDEX('913'!$J$6:$J$1205,N589)^2),0)</f>
        <v>0</v>
      </c>
      <c r="AM589" s="32">
        <f>IF(ISNUMBER(O589),SQRT(INDEX('913'!$I$6:$I$1205,O589)^2+INDEX('913'!$J$6:$J$1205,O589)^2),0)</f>
        <v>0</v>
      </c>
      <c r="AN589" s="49">
        <f>IF(ISNUMBER(P589),SQRT(INDEX('913'!$I$6:$I$1205,P589)^2+INDEX('913'!$J$6:$J$1205,P589)^2),0)</f>
        <v>0</v>
      </c>
      <c r="AO589" s="37">
        <f t="shared" si="141"/>
        <v>0</v>
      </c>
      <c r="AP589" s="37">
        <f t="shared" si="142"/>
        <v>0</v>
      </c>
      <c r="AQ589" s="33" t="e">
        <f>-100*'935'!W589*(AO589+AP589)/'11'!C$17</f>
        <v>#VALUE!</v>
      </c>
      <c r="AR589" s="37" t="e">
        <f t="shared" si="143"/>
        <v>#VALUE!</v>
      </c>
      <c r="AS589" s="52" t="e">
        <f t="shared" si="144"/>
        <v>#VALUE!</v>
      </c>
      <c r="AT589" s="32" t="e">
        <f>IF('935'!C589="VOID",0,('935'!C589*(1-'935'!X589/'11'!B$17)))</f>
        <v>#VALUE!</v>
      </c>
      <c r="AU589" s="52" t="e">
        <f>'935'!Q589*(1-'935'!Y589/'11'!C$17)/(1-'935'!X589/'11'!B$17)</f>
        <v>#VALUE!</v>
      </c>
      <c r="AV589" s="37" t="e">
        <f>INDEX('DNO totals'!$B$57:$G$57,IF('935'!K589,IF(MOD('935'!K589,1000),IF(MOD('935'!K589,100),IF(MOD('935'!K589,10),IF(MOD('935'!K589,1000)=1,6,5),4),3),2),1))</f>
        <v>#VALUE!</v>
      </c>
      <c r="AW589" s="52" t="e">
        <f t="shared" si="145"/>
        <v>#VALUE!</v>
      </c>
      <c r="AX589" s="32" t="e">
        <f>IF('935'!V589="VOID",0,'935'!V589*(1-'935'!X589/'11'!B$17))</f>
        <v>#VALUE!</v>
      </c>
      <c r="AY589" s="33" t="e">
        <f>IF(H589,-100*'Charging rates'!B$10/'11'!B$17*AX589/H589,0)</f>
        <v>#VALUE!</v>
      </c>
      <c r="AZ589" s="33" t="e">
        <f>IF(C589,'DNO totals'!B$41,0)</f>
        <v>#VALUE!</v>
      </c>
      <c r="BA589" s="33" t="e">
        <f t="shared" si="146"/>
        <v>#VALUE!</v>
      </c>
      <c r="BB589" s="33" t="e">
        <f t="shared" si="147"/>
        <v>#VALUE!</v>
      </c>
      <c r="BC589" s="53" t="e">
        <f t="shared" si="148"/>
        <v>#VALUE!</v>
      </c>
      <c r="BD589" s="32" t="e">
        <f>IF(AT589,'935'!H589*AT589/(AT589+D589+H589),0)</f>
        <v>#VALUE!</v>
      </c>
      <c r="BE589" s="32" t="e">
        <f>IF(H589,'935'!H589*H589/(AT589+D589+H589),0)</f>
        <v>#VALUE!</v>
      </c>
      <c r="BF589" s="32" t="e">
        <f>BD589*(1-'935'!X589/'11'!B$17)</f>
        <v>#VALUE!</v>
      </c>
      <c r="BG589" s="49" t="e">
        <f>BE589*(1-'935'!X589/'11'!B$17)</f>
        <v>#VALUE!</v>
      </c>
      <c r="BH589" s="52" t="e">
        <f>AV589*Parameters!B$6</f>
        <v>#VALUE!</v>
      </c>
      <c r="BI589" s="37" t="e">
        <f>IF('935'!$K589=1000,'Charging rates'!$C$38*$BH589/(1+'DNO totals'!$C$99)*'935'!$L589,0)</f>
        <v>#VALUE!</v>
      </c>
      <c r="BJ589" s="37" t="e">
        <f>IF(MOD('935'!$K589,1000)=100,'Charging rates'!$D$38*$BH589/(1+'DNO totals'!$D$99)*'935'!$M589,0)</f>
        <v>#VALUE!</v>
      </c>
      <c r="BK589" s="37" t="e">
        <f>IF(MOD('935'!$K589,100)=10,'Charging rates'!$E$38*$BH589/(1+'DNO totals'!$E$99)*'935'!$N589,0)</f>
        <v>#VALUE!</v>
      </c>
      <c r="BL589" s="37" t="e">
        <f>IF(AND(MOD('935'!$K589,10)&gt;0,MOD('935'!$K589,1000)&gt;1),'Charging rates'!$F$38*$BH589/(1+'DNO totals'!$F$99)*'935'!$O589,0)</f>
        <v>#VALUE!</v>
      </c>
      <c r="BM589" s="37" t="e">
        <f>IF(MOD('935'!$K589,1000)=1,'Charging rates'!$G$38*$BH589/(1+'DNO totals'!$G$99)*'935'!$P589,0)</f>
        <v>#VALUE!</v>
      </c>
      <c r="BN589" s="52" t="e">
        <f t="shared" si="149"/>
        <v>#VALUE!</v>
      </c>
      <c r="BO589" s="37" t="e">
        <f>IF('935'!$K589&gt;1000,'Charging rates'!$C$38*$AW589*'935'!$L589,0)</f>
        <v>#VALUE!</v>
      </c>
      <c r="BP589" s="37" t="e">
        <f>IF(MOD('935'!$K589,1000)&gt;100,'Charging rates'!$D$38*$AW589*'935'!$M589,0)</f>
        <v>#VALUE!</v>
      </c>
      <c r="BQ589" s="37" t="e">
        <f>IF(MOD('935'!$K589,100)&gt;10,'Charging rates'!$E$38*$AW589*'935'!$N589,0)</f>
        <v>#VALUE!</v>
      </c>
      <c r="BR589" s="52" t="e">
        <f t="shared" si="150"/>
        <v>#VALUE!</v>
      </c>
      <c r="BS589" s="48" t="e">
        <f>'935'!C589&lt;&gt;"VOID"</f>
        <v>#VALUE!</v>
      </c>
      <c r="BT589" s="33" t="e">
        <f>IF(BS589,(100/'11'!B$17*BD589*((1-'935'!I589)*'Charging rates'!B$51+'Charging rates'!B$63)),0)</f>
        <v>#VALUE!</v>
      </c>
      <c r="BU589" s="33" t="e">
        <f>100/'11'!B$17*BG589*('Charging rates'!B$51+'Charging rates'!B$63)</f>
        <v>#VALUE!</v>
      </c>
      <c r="BV589" s="33" t="e">
        <f>100/'11'!B$17*BE589*('Charging rates'!B$51+'Charging rates'!B$63)</f>
        <v>#VALUE!</v>
      </c>
      <c r="BW589" s="53" t="e">
        <f t="shared" si="151"/>
        <v>#VALUE!</v>
      </c>
      <c r="BX589" s="32" t="e">
        <f>AT589-('935'!T589*(1-'935'!X589/'11'!B$17))</f>
        <v>#VALUE!</v>
      </c>
      <c r="BY589" s="32">
        <f>0-IF(ISNUMBER(I589),INDEX('913'!$I$6:$I$1205,I589),0)-IF(ISNUMBER(J589),INDEX('913'!$I$6:$I$1205,J589),0)-IF(ISNUMBER(K589),INDEX('913'!$I$6:$I$1205,K589),0)-IF(ISNUMBER(L589),INDEX('913'!$I$6:$I$1205,L589),0)-IF(ISNUMBER(M589),INDEX('913'!$I$6:$I$1205,M589),0)-IF(ISNUMBER(N589),INDEX('913'!$I$6:$I$1205,N589),0)-IF(ISNUMBER(O589),INDEX('913'!$I$6:$I$1205,O589),0)-IF(ISNUMBER(P589),INDEX('913'!$I$6:$I$1205,P589),0)</f>
        <v>0</v>
      </c>
      <c r="BZ589" s="37">
        <f>IF(BY589=0,1,MAX(1,SQRT(BY589^2+(IF(ISNUMBER(I589),INDEX('913'!$J$6:$J$1205,I589),0)+IF(ISNUMBER(J589),INDEX('913'!$J$6:$J$1205,J589),0)+IF(ISNUMBER(K589),INDEX('913'!$J$6:$J$1205,K589),0)+IF(ISNUMBER(L589),INDEX('913'!$J$6:$J$1205,L589),0)+IF(ISNUMBER(M589),INDEX('913'!$J$6:$J$1205,M589),0)+IF(ISNUMBER(N589),INDEX('913'!$J$6:$J$1205,N589),0)+IF(ISNUMBER(O589),INDEX('913'!$J$6:$J$1205,O589),0)+IF(ISNUMBER(P589),INDEX('913'!$J$6:$J$1205,P589),0))^2)/BY589))</f>
        <v>1</v>
      </c>
      <c r="CA589" s="33" t="e">
        <f>100*AO589/'11'!B$17</f>
        <v>#VALUE!</v>
      </c>
      <c r="CB589" s="37" t="e">
        <f>100*(AP589*BZ589)/'11'!C$17</f>
        <v>#VALUE!</v>
      </c>
      <c r="CC589" s="37" t="e">
        <f t="shared" si="152"/>
        <v>#VALUE!</v>
      </c>
      <c r="CD589" s="33" t="e">
        <f t="shared" si="153"/>
        <v>#VALUE!</v>
      </c>
      <c r="CE589" s="54" t="e">
        <f>'11'!C$17-'935'!Y589</f>
        <v>#VALUE!</v>
      </c>
      <c r="CF589" s="37" t="e">
        <f>MAX('DNO totals'!B$312+0,MIN('935'!L589+0,'DNO totals'!B$304+0))</f>
        <v>#VALUE!</v>
      </c>
      <c r="CG589" s="37" t="e">
        <f>MAX('DNO totals'!C$312+0,MIN('935'!M589+0,'DNO totals'!C$304+0))</f>
        <v>#VALUE!</v>
      </c>
      <c r="CH589" s="37" t="e">
        <f>MAX('DNO totals'!D$312+0,MIN('935'!N589+0,'DNO totals'!D$304+0))</f>
        <v>#VALUE!</v>
      </c>
      <c r="CI589" s="37" t="e">
        <f>MAX('DNO totals'!E$312+0,MIN('935'!O589+0,'DNO totals'!E$304+0))</f>
        <v>#VALUE!</v>
      </c>
      <c r="CJ589" s="52" t="e">
        <f>MAX('DNO totals'!F$312+0,MIN('935'!P589+0,'DNO totals'!F$304+0))</f>
        <v>#VALUE!</v>
      </c>
      <c r="CK589" s="37" t="e">
        <f>IF('935'!$K589=1000,'Charging rates'!$C$38*$BH589/(1+'DNO totals'!$C$99)*$CF589,0)</f>
        <v>#VALUE!</v>
      </c>
      <c r="CL589" s="37" t="e">
        <f>IF(MOD('935'!$K589,1000)=100,'Charging rates'!$D$38*$BH589/(1+'DNO totals'!$D$99)*$CG589,0)</f>
        <v>#VALUE!</v>
      </c>
      <c r="CM589" s="37" t="e">
        <f>IF(MOD('935'!$K589,100)=10,'Charging rates'!$E$38*$BH589/(1+'DNO totals'!$E$99)*$CH589,0)</f>
        <v>#VALUE!</v>
      </c>
      <c r="CN589" s="37" t="e">
        <f>IF(AND(MOD('935'!$K589,10)&gt;0,MOD('935'!$K589,1000)&gt;1),'Charging rates'!$F$38*$BH589/(1+'DNO totals'!$F$99)*$CI589,0)</f>
        <v>#VALUE!</v>
      </c>
      <c r="CO589" s="37" t="e">
        <f>IF(MOD('935'!$K589,1000)=1,'Charging rates'!$G$38*$BH589/(1+'DNO totals'!$G$99)*$CJ589,0)</f>
        <v>#VALUE!</v>
      </c>
      <c r="CP589" s="52" t="e">
        <f t="shared" si="154"/>
        <v>#VALUE!</v>
      </c>
      <c r="CQ589" s="37" t="e">
        <f>IF('935'!$K589&gt;1000,'Charging rates'!$C$38*$AW589*$CF589,0)</f>
        <v>#VALUE!</v>
      </c>
      <c r="CR589" s="37" t="e">
        <f>IF(MOD('935'!$K589,1000)&gt;100,'Charging rates'!$D$38*$AW589*$CG589,0)</f>
        <v>#VALUE!</v>
      </c>
      <c r="CS589" s="37" t="e">
        <f>IF(MOD('935'!$K589,100)&gt;10,'Charging rates'!$E$38*$AW589*$CH589,0)</f>
        <v>#VALUE!</v>
      </c>
      <c r="CT589" s="52" t="e">
        <f t="shared" si="155"/>
        <v>#VALUE!</v>
      </c>
      <c r="CU589" s="33" t="e">
        <f>100*(AP589*'935'!Q589*BZ589)/'11'!B$17</f>
        <v>#VALUE!</v>
      </c>
      <c r="CV589" s="33" t="e">
        <f>100/'11'!B$17*'Charging rates'!B$10*AW589</f>
        <v>#VALUE!</v>
      </c>
      <c r="CW589" s="33" t="e">
        <f>IF(AT589=0,0,(1-BX589/AT589)*(CA589+IF('935'!Q589=0,0,(CB589*'935'!Q589*('11'!C$17-'935'!Y589)/('11'!B$17-'935'!X589)))))</f>
        <v>#VALUE!</v>
      </c>
      <c r="CX589" s="33" t="e">
        <f t="shared" si="156"/>
        <v>#VALUE!</v>
      </c>
      <c r="CY589" s="49" t="e">
        <f t="shared" si="157"/>
        <v>#VALUE!</v>
      </c>
      <c r="CZ589" s="32" t="e">
        <f>AT589*(Parameters!B$21+AU589)*IF('DNO totals'!B$323&lt;0,1,'935'!S589)</f>
        <v>#VALUE!</v>
      </c>
      <c r="DA589" s="52" t="e">
        <f>IF('DNO totals'!B$323&lt;0,1,'935'!S589)*(Parameters!B$21+AU589)</f>
        <v>#VALUE!</v>
      </c>
      <c r="DB589" s="37" t="e">
        <f>CX589+'Charging rates'!B$106*DA589*100/'11'!B$17</f>
        <v>#VALUE!</v>
      </c>
      <c r="DC589" s="37" t="e">
        <f>DB589+'Charging rates'!B$116*(Parameters!B$21+AU589)*100/'11'!B$17*IF('DNO totals'!B$323&lt;0,1,'935'!S589)</f>
        <v>#VALUE!</v>
      </c>
      <c r="DD589" s="37" t="e">
        <f>'Charging rates'!B$97*(CP589+CT589)*100/'11'!B$17</f>
        <v>#VALUE!</v>
      </c>
      <c r="DE589" s="33" t="e">
        <f>MAX(0-(CB589*AU589*'11'!C$17/'11'!B$17),DC589+DD589)</f>
        <v>#VALUE!</v>
      </c>
      <c r="DF589" s="37" t="e">
        <f>IF(BS589,IF(AU589=0,CC589,MAX(0,MIN(CC589,CC589+(DE589/'935'!Q589*('11'!B$17-'935'!X589)/('11'!C$17-'935'!Y589))))),0)</f>
        <v>#VALUE!</v>
      </c>
      <c r="DG589" s="33" t="e">
        <f t="shared" si="158"/>
        <v>#VALUE!</v>
      </c>
      <c r="DH589" s="53" t="e">
        <f t="shared" si="159"/>
        <v>#VALUE!</v>
      </c>
    </row>
    <row r="590" spans="1:112">
      <c r="A590" s="28">
        <v>490</v>
      </c>
      <c r="B590" s="47" t="e">
        <f>'935'!B590</f>
        <v>#VALUE!</v>
      </c>
      <c r="C590" s="48" t="e">
        <f>OR('935'!E590&lt;&gt;"VOID",'935'!F590&lt;&gt;"VOID",'935'!G590&lt;&gt;"VOID")</f>
        <v>#VALUE!</v>
      </c>
      <c r="D590" s="32" t="e">
        <f>IF('935'!D590="VOID",0,'935'!D590*(1-'935'!X590/'11'!B$17))</f>
        <v>#VALUE!</v>
      </c>
      <c r="E590" s="32" t="e">
        <f>IF('935'!E590="VOID",0,'935'!E590*(1-'935'!X590/'11'!B$17))</f>
        <v>#VALUE!</v>
      </c>
      <c r="F590" s="32" t="e">
        <f>IF('935'!F590="VOID",0,'935'!F590*(1-'935'!X590/'11'!B$17))</f>
        <v>#VALUE!</v>
      </c>
      <c r="G590" s="32" t="e">
        <f>IF('935'!G590="VOID",0,'935'!G590*(1-'935'!X590/'11'!B$17))</f>
        <v>#VALUE!</v>
      </c>
      <c r="H590" s="49" t="e">
        <f t="shared" si="140"/>
        <v>#VALUE!</v>
      </c>
      <c r="I590" s="50" t="e">
        <f>MATCH('935'!J590,'913'!$B$6:$B$1205,0)</f>
        <v>#VALUE!</v>
      </c>
      <c r="J590" s="50" t="e">
        <f>MATCH(INDEX('913'!$D$6:$D$1205,I590),'913'!$B$6:$B$1205,0)</f>
        <v>#VALUE!</v>
      </c>
      <c r="K590" s="50" t="e">
        <f>MATCH(INDEX('913'!$D$6:$D$1205,J590),'913'!$B$6:$B$1205,0)</f>
        <v>#VALUE!</v>
      </c>
      <c r="L590" s="50" t="e">
        <f>MATCH(INDEX('913'!$D$6:$D$1205,K590),'913'!$B$6:$B$1205,0)</f>
        <v>#VALUE!</v>
      </c>
      <c r="M590" s="50" t="e">
        <f>MATCH(INDEX('913'!$D$6:$D$1205,L590),'913'!$B$6:$B$1205,0)</f>
        <v>#VALUE!</v>
      </c>
      <c r="N590" s="50" t="e">
        <f>MATCH(INDEX('913'!$D$6:$D$1205,M590),'913'!$B$6:$B$1205,0)</f>
        <v>#VALUE!</v>
      </c>
      <c r="O590" s="50" t="e">
        <f>MATCH(INDEX('913'!$D$6:$D$1205,N590),'913'!$B$6:$B$1205,0)</f>
        <v>#VALUE!</v>
      </c>
      <c r="P590" s="51" t="e">
        <f>MATCH(INDEX('913'!$D$6:$D$1205,O590),'913'!$B$6:$B$1205,0)</f>
        <v>#VALUE!</v>
      </c>
      <c r="Q590" s="37">
        <f>IF(ISNUMBER(I590),MAX(0,INDEX('913'!$E$6:$E$1205,I590)),0)</f>
        <v>0</v>
      </c>
      <c r="R590" s="37">
        <f>IF(ISNUMBER(J590),MAX(0,INDEX('913'!$E$6:$E$1205,J590)),0)</f>
        <v>0</v>
      </c>
      <c r="S590" s="37">
        <f>IF(ISNUMBER(K590),MAX(0,INDEX('913'!$E$6:$E$1205,K590)),0)</f>
        <v>0</v>
      </c>
      <c r="T590" s="37">
        <f>IF(ISNUMBER(L590),MAX(0,INDEX('913'!$E$6:$E$1205,L590)),0)</f>
        <v>0</v>
      </c>
      <c r="U590" s="37">
        <f>IF(ISNUMBER(M590),MAX(0,INDEX('913'!$E$6:$E$1205,M590)),0)</f>
        <v>0</v>
      </c>
      <c r="V590" s="37">
        <f>IF(ISNUMBER(N590),MAX(0,INDEX('913'!$E$6:$E$1205,N590)),0)</f>
        <v>0</v>
      </c>
      <c r="W590" s="37">
        <f>IF(ISNUMBER(O590),MAX(0,INDEX('913'!$E$6:$E$1205,O590)),0)</f>
        <v>0</v>
      </c>
      <c r="X590" s="52">
        <f>IF(ISNUMBER(P590),MAX(0,INDEX('913'!$E$6:$E$1205,P590)),0)</f>
        <v>0</v>
      </c>
      <c r="Y590" s="37">
        <f>IF(ISNUMBER(I590),MAX(0,INDEX('913'!$F$6:$F$1205,I590)),0)</f>
        <v>0</v>
      </c>
      <c r="Z590" s="37">
        <f>IF(ISNUMBER(J590),MAX(0,INDEX('913'!$F$6:$F$1205,J590)),0)</f>
        <v>0</v>
      </c>
      <c r="AA590" s="37">
        <f>IF(ISNUMBER(K590),MAX(0,INDEX('913'!$F$6:$F$1205,K590)),0)</f>
        <v>0</v>
      </c>
      <c r="AB590" s="37">
        <f>IF(ISNUMBER(L590),MAX(0,INDEX('913'!$F$6:$F$1205,L590)),0)</f>
        <v>0</v>
      </c>
      <c r="AC590" s="37">
        <f>IF(ISNUMBER(M590),MAX(0,INDEX('913'!$F$6:$F$1205,M590)),0)</f>
        <v>0</v>
      </c>
      <c r="AD590" s="37">
        <f>IF(ISNUMBER(N590),MAX(0,INDEX('913'!$F$6:$F$1205,N590)),0)</f>
        <v>0</v>
      </c>
      <c r="AE590" s="37">
        <f>IF(ISNUMBER(O590),MAX(0,INDEX('913'!$F$6:$F$1205,O590)),0)</f>
        <v>0</v>
      </c>
      <c r="AF590" s="37">
        <f>IF(ISNUMBER(P590),MAX(0,INDEX('913'!$F$6:$F$1205,P590)),0)</f>
        <v>0</v>
      </c>
      <c r="AG590" s="32">
        <f>IF(ISNUMBER(I590),SQRT(INDEX('913'!$I$6:$I$1205,I590)^2+INDEX('913'!$J$6:$J$1205,I590)^2),0)</f>
        <v>0</v>
      </c>
      <c r="AH590" s="32">
        <f>IF(ISNUMBER(J590),SQRT(INDEX('913'!$I$6:$I$1205,J590)^2+INDEX('913'!$J$6:$J$1205,J590)^2),0)</f>
        <v>0</v>
      </c>
      <c r="AI590" s="32">
        <f>IF(ISNUMBER(K590),SQRT(INDEX('913'!$I$6:$I$1205,K590)^2+INDEX('913'!$J$6:$J$1205,K590)^2),0)</f>
        <v>0</v>
      </c>
      <c r="AJ590" s="32">
        <f>IF(ISNUMBER(L590),SQRT(INDEX('913'!$I$6:$I$1205,L590)^2+INDEX('913'!$J$6:$J$1205,L590)^2),0)</f>
        <v>0</v>
      </c>
      <c r="AK590" s="32">
        <f>IF(ISNUMBER(M590),SQRT(INDEX('913'!$I$6:$I$1205,M590)^2+INDEX('913'!$J$6:$J$1205,M590)^2),0)</f>
        <v>0</v>
      </c>
      <c r="AL590" s="32">
        <f>IF(ISNUMBER(N590),SQRT(INDEX('913'!$I$6:$I$1205,N590)^2+INDEX('913'!$J$6:$J$1205,N590)^2),0)</f>
        <v>0</v>
      </c>
      <c r="AM590" s="32">
        <f>IF(ISNUMBER(O590),SQRT(INDEX('913'!$I$6:$I$1205,O590)^2+INDEX('913'!$J$6:$J$1205,O590)^2),0)</f>
        <v>0</v>
      </c>
      <c r="AN590" s="49">
        <f>IF(ISNUMBER(P590),SQRT(INDEX('913'!$I$6:$I$1205,P590)^2+INDEX('913'!$J$6:$J$1205,P590)^2),0)</f>
        <v>0</v>
      </c>
      <c r="AO590" s="37">
        <f t="shared" si="141"/>
        <v>0</v>
      </c>
      <c r="AP590" s="37">
        <f t="shared" si="142"/>
        <v>0</v>
      </c>
      <c r="AQ590" s="33" t="e">
        <f>-100*'935'!W590*(AO590+AP590)/'11'!C$17</f>
        <v>#VALUE!</v>
      </c>
      <c r="AR590" s="37" t="e">
        <f t="shared" si="143"/>
        <v>#VALUE!</v>
      </c>
      <c r="AS590" s="52" t="e">
        <f t="shared" si="144"/>
        <v>#VALUE!</v>
      </c>
      <c r="AT590" s="32" t="e">
        <f>IF('935'!C590="VOID",0,('935'!C590*(1-'935'!X590/'11'!B$17)))</f>
        <v>#VALUE!</v>
      </c>
      <c r="AU590" s="52" t="e">
        <f>'935'!Q590*(1-'935'!Y590/'11'!C$17)/(1-'935'!X590/'11'!B$17)</f>
        <v>#VALUE!</v>
      </c>
      <c r="AV590" s="37" t="e">
        <f>INDEX('DNO totals'!$B$57:$G$57,IF('935'!K590,IF(MOD('935'!K590,1000),IF(MOD('935'!K590,100),IF(MOD('935'!K590,10),IF(MOD('935'!K590,1000)=1,6,5),4),3),2),1))</f>
        <v>#VALUE!</v>
      </c>
      <c r="AW590" s="52" t="e">
        <f t="shared" si="145"/>
        <v>#VALUE!</v>
      </c>
      <c r="AX590" s="32" t="e">
        <f>IF('935'!V590="VOID",0,'935'!V590*(1-'935'!X590/'11'!B$17))</f>
        <v>#VALUE!</v>
      </c>
      <c r="AY590" s="33" t="e">
        <f>IF(H590,-100*'Charging rates'!B$10/'11'!B$17*AX590/H590,0)</f>
        <v>#VALUE!</v>
      </c>
      <c r="AZ590" s="33" t="e">
        <f>IF(C590,'DNO totals'!B$41,0)</f>
        <v>#VALUE!</v>
      </c>
      <c r="BA590" s="33" t="e">
        <f t="shared" si="146"/>
        <v>#VALUE!</v>
      </c>
      <c r="BB590" s="33" t="e">
        <f t="shared" si="147"/>
        <v>#VALUE!</v>
      </c>
      <c r="BC590" s="53" t="e">
        <f t="shared" si="148"/>
        <v>#VALUE!</v>
      </c>
      <c r="BD590" s="32" t="e">
        <f>IF(AT590,'935'!H590*AT590/(AT590+D590+H590),0)</f>
        <v>#VALUE!</v>
      </c>
      <c r="BE590" s="32" t="e">
        <f>IF(H590,'935'!H590*H590/(AT590+D590+H590),0)</f>
        <v>#VALUE!</v>
      </c>
      <c r="BF590" s="32" t="e">
        <f>BD590*(1-'935'!X590/'11'!B$17)</f>
        <v>#VALUE!</v>
      </c>
      <c r="BG590" s="49" t="e">
        <f>BE590*(1-'935'!X590/'11'!B$17)</f>
        <v>#VALUE!</v>
      </c>
      <c r="BH590" s="52" t="e">
        <f>AV590*Parameters!B$6</f>
        <v>#VALUE!</v>
      </c>
      <c r="BI590" s="37" t="e">
        <f>IF('935'!$K590=1000,'Charging rates'!$C$38*$BH590/(1+'DNO totals'!$C$99)*'935'!$L590,0)</f>
        <v>#VALUE!</v>
      </c>
      <c r="BJ590" s="37" t="e">
        <f>IF(MOD('935'!$K590,1000)=100,'Charging rates'!$D$38*$BH590/(1+'DNO totals'!$D$99)*'935'!$M590,0)</f>
        <v>#VALUE!</v>
      </c>
      <c r="BK590" s="37" t="e">
        <f>IF(MOD('935'!$K590,100)=10,'Charging rates'!$E$38*$BH590/(1+'DNO totals'!$E$99)*'935'!$N590,0)</f>
        <v>#VALUE!</v>
      </c>
      <c r="BL590" s="37" t="e">
        <f>IF(AND(MOD('935'!$K590,10)&gt;0,MOD('935'!$K590,1000)&gt;1),'Charging rates'!$F$38*$BH590/(1+'DNO totals'!$F$99)*'935'!$O590,0)</f>
        <v>#VALUE!</v>
      </c>
      <c r="BM590" s="37" t="e">
        <f>IF(MOD('935'!$K590,1000)=1,'Charging rates'!$G$38*$BH590/(1+'DNO totals'!$G$99)*'935'!$P590,0)</f>
        <v>#VALUE!</v>
      </c>
      <c r="BN590" s="52" t="e">
        <f t="shared" si="149"/>
        <v>#VALUE!</v>
      </c>
      <c r="BO590" s="37" t="e">
        <f>IF('935'!$K590&gt;1000,'Charging rates'!$C$38*$AW590*'935'!$L590,0)</f>
        <v>#VALUE!</v>
      </c>
      <c r="BP590" s="37" t="e">
        <f>IF(MOD('935'!$K590,1000)&gt;100,'Charging rates'!$D$38*$AW590*'935'!$M590,0)</f>
        <v>#VALUE!</v>
      </c>
      <c r="BQ590" s="37" t="e">
        <f>IF(MOD('935'!$K590,100)&gt;10,'Charging rates'!$E$38*$AW590*'935'!$N590,0)</f>
        <v>#VALUE!</v>
      </c>
      <c r="BR590" s="52" t="e">
        <f t="shared" si="150"/>
        <v>#VALUE!</v>
      </c>
      <c r="BS590" s="48" t="e">
        <f>'935'!C590&lt;&gt;"VOID"</f>
        <v>#VALUE!</v>
      </c>
      <c r="BT590" s="33" t="e">
        <f>IF(BS590,(100/'11'!B$17*BD590*((1-'935'!I590)*'Charging rates'!B$51+'Charging rates'!B$63)),0)</f>
        <v>#VALUE!</v>
      </c>
      <c r="BU590" s="33" t="e">
        <f>100/'11'!B$17*BG590*('Charging rates'!B$51+'Charging rates'!B$63)</f>
        <v>#VALUE!</v>
      </c>
      <c r="BV590" s="33" t="e">
        <f>100/'11'!B$17*BE590*('Charging rates'!B$51+'Charging rates'!B$63)</f>
        <v>#VALUE!</v>
      </c>
      <c r="BW590" s="53" t="e">
        <f t="shared" si="151"/>
        <v>#VALUE!</v>
      </c>
      <c r="BX590" s="32" t="e">
        <f>AT590-('935'!T590*(1-'935'!X590/'11'!B$17))</f>
        <v>#VALUE!</v>
      </c>
      <c r="BY590" s="32">
        <f>0-IF(ISNUMBER(I590),INDEX('913'!$I$6:$I$1205,I590),0)-IF(ISNUMBER(J590),INDEX('913'!$I$6:$I$1205,J590),0)-IF(ISNUMBER(K590),INDEX('913'!$I$6:$I$1205,K590),0)-IF(ISNUMBER(L590),INDEX('913'!$I$6:$I$1205,L590),0)-IF(ISNUMBER(M590),INDEX('913'!$I$6:$I$1205,M590),0)-IF(ISNUMBER(N590),INDEX('913'!$I$6:$I$1205,N590),0)-IF(ISNUMBER(O590),INDEX('913'!$I$6:$I$1205,O590),0)-IF(ISNUMBER(P590),INDEX('913'!$I$6:$I$1205,P590),0)</f>
        <v>0</v>
      </c>
      <c r="BZ590" s="37">
        <f>IF(BY590=0,1,MAX(1,SQRT(BY590^2+(IF(ISNUMBER(I590),INDEX('913'!$J$6:$J$1205,I590),0)+IF(ISNUMBER(J590),INDEX('913'!$J$6:$J$1205,J590),0)+IF(ISNUMBER(K590),INDEX('913'!$J$6:$J$1205,K590),0)+IF(ISNUMBER(L590),INDEX('913'!$J$6:$J$1205,L590),0)+IF(ISNUMBER(M590),INDEX('913'!$J$6:$J$1205,M590),0)+IF(ISNUMBER(N590),INDEX('913'!$J$6:$J$1205,N590),0)+IF(ISNUMBER(O590),INDEX('913'!$J$6:$J$1205,O590),0)+IF(ISNUMBER(P590),INDEX('913'!$J$6:$J$1205,P590),0))^2)/BY590))</f>
        <v>1</v>
      </c>
      <c r="CA590" s="33" t="e">
        <f>100*AO590/'11'!B$17</f>
        <v>#VALUE!</v>
      </c>
      <c r="CB590" s="37" t="e">
        <f>100*(AP590*BZ590)/'11'!C$17</f>
        <v>#VALUE!</v>
      </c>
      <c r="CC590" s="37" t="e">
        <f t="shared" si="152"/>
        <v>#VALUE!</v>
      </c>
      <c r="CD590" s="33" t="e">
        <f t="shared" si="153"/>
        <v>#VALUE!</v>
      </c>
      <c r="CE590" s="54" t="e">
        <f>'11'!C$17-'935'!Y590</f>
        <v>#VALUE!</v>
      </c>
      <c r="CF590" s="37" t="e">
        <f>MAX('DNO totals'!B$312+0,MIN('935'!L590+0,'DNO totals'!B$304+0))</f>
        <v>#VALUE!</v>
      </c>
      <c r="CG590" s="37" t="e">
        <f>MAX('DNO totals'!C$312+0,MIN('935'!M590+0,'DNO totals'!C$304+0))</f>
        <v>#VALUE!</v>
      </c>
      <c r="CH590" s="37" t="e">
        <f>MAX('DNO totals'!D$312+0,MIN('935'!N590+0,'DNO totals'!D$304+0))</f>
        <v>#VALUE!</v>
      </c>
      <c r="CI590" s="37" t="e">
        <f>MAX('DNO totals'!E$312+0,MIN('935'!O590+0,'DNO totals'!E$304+0))</f>
        <v>#VALUE!</v>
      </c>
      <c r="CJ590" s="52" t="e">
        <f>MAX('DNO totals'!F$312+0,MIN('935'!P590+0,'DNO totals'!F$304+0))</f>
        <v>#VALUE!</v>
      </c>
      <c r="CK590" s="37" t="e">
        <f>IF('935'!$K590=1000,'Charging rates'!$C$38*$BH590/(1+'DNO totals'!$C$99)*$CF590,0)</f>
        <v>#VALUE!</v>
      </c>
      <c r="CL590" s="37" t="e">
        <f>IF(MOD('935'!$K590,1000)=100,'Charging rates'!$D$38*$BH590/(1+'DNO totals'!$D$99)*$CG590,0)</f>
        <v>#VALUE!</v>
      </c>
      <c r="CM590" s="37" t="e">
        <f>IF(MOD('935'!$K590,100)=10,'Charging rates'!$E$38*$BH590/(1+'DNO totals'!$E$99)*$CH590,0)</f>
        <v>#VALUE!</v>
      </c>
      <c r="CN590" s="37" t="e">
        <f>IF(AND(MOD('935'!$K590,10)&gt;0,MOD('935'!$K590,1000)&gt;1),'Charging rates'!$F$38*$BH590/(1+'DNO totals'!$F$99)*$CI590,0)</f>
        <v>#VALUE!</v>
      </c>
      <c r="CO590" s="37" t="e">
        <f>IF(MOD('935'!$K590,1000)=1,'Charging rates'!$G$38*$BH590/(1+'DNO totals'!$G$99)*$CJ590,0)</f>
        <v>#VALUE!</v>
      </c>
      <c r="CP590" s="52" t="e">
        <f t="shared" si="154"/>
        <v>#VALUE!</v>
      </c>
      <c r="CQ590" s="37" t="e">
        <f>IF('935'!$K590&gt;1000,'Charging rates'!$C$38*$AW590*$CF590,0)</f>
        <v>#VALUE!</v>
      </c>
      <c r="CR590" s="37" t="e">
        <f>IF(MOD('935'!$K590,1000)&gt;100,'Charging rates'!$D$38*$AW590*$CG590,0)</f>
        <v>#VALUE!</v>
      </c>
      <c r="CS590" s="37" t="e">
        <f>IF(MOD('935'!$K590,100)&gt;10,'Charging rates'!$E$38*$AW590*$CH590,0)</f>
        <v>#VALUE!</v>
      </c>
      <c r="CT590" s="52" t="e">
        <f t="shared" si="155"/>
        <v>#VALUE!</v>
      </c>
      <c r="CU590" s="33" t="e">
        <f>100*(AP590*'935'!Q590*BZ590)/'11'!B$17</f>
        <v>#VALUE!</v>
      </c>
      <c r="CV590" s="33" t="e">
        <f>100/'11'!B$17*'Charging rates'!B$10*AW590</f>
        <v>#VALUE!</v>
      </c>
      <c r="CW590" s="33" t="e">
        <f>IF(AT590=0,0,(1-BX590/AT590)*(CA590+IF('935'!Q590=0,0,(CB590*'935'!Q590*('11'!C$17-'935'!Y590)/('11'!B$17-'935'!X590)))))</f>
        <v>#VALUE!</v>
      </c>
      <c r="CX590" s="33" t="e">
        <f t="shared" si="156"/>
        <v>#VALUE!</v>
      </c>
      <c r="CY590" s="49" t="e">
        <f t="shared" si="157"/>
        <v>#VALUE!</v>
      </c>
      <c r="CZ590" s="32" t="e">
        <f>AT590*(Parameters!B$21+AU590)*IF('DNO totals'!B$323&lt;0,1,'935'!S590)</f>
        <v>#VALUE!</v>
      </c>
      <c r="DA590" s="52" t="e">
        <f>IF('DNO totals'!B$323&lt;0,1,'935'!S590)*(Parameters!B$21+AU590)</f>
        <v>#VALUE!</v>
      </c>
      <c r="DB590" s="37" t="e">
        <f>CX590+'Charging rates'!B$106*DA590*100/'11'!B$17</f>
        <v>#VALUE!</v>
      </c>
      <c r="DC590" s="37" t="e">
        <f>DB590+'Charging rates'!B$116*(Parameters!B$21+AU590)*100/'11'!B$17*IF('DNO totals'!B$323&lt;0,1,'935'!S590)</f>
        <v>#VALUE!</v>
      </c>
      <c r="DD590" s="37" t="e">
        <f>'Charging rates'!B$97*(CP590+CT590)*100/'11'!B$17</f>
        <v>#VALUE!</v>
      </c>
      <c r="DE590" s="33" t="e">
        <f>MAX(0-(CB590*AU590*'11'!C$17/'11'!B$17),DC590+DD590)</f>
        <v>#VALUE!</v>
      </c>
      <c r="DF590" s="37" t="e">
        <f>IF(BS590,IF(AU590=0,CC590,MAX(0,MIN(CC590,CC590+(DE590/'935'!Q590*('11'!B$17-'935'!X590)/('11'!C$17-'935'!Y590))))),0)</f>
        <v>#VALUE!</v>
      </c>
      <c r="DG590" s="33" t="e">
        <f t="shared" si="158"/>
        <v>#VALUE!</v>
      </c>
      <c r="DH590" s="53" t="e">
        <f t="shared" si="159"/>
        <v>#VALUE!</v>
      </c>
    </row>
    <row r="591" spans="1:112">
      <c r="A591" s="28">
        <v>491</v>
      </c>
      <c r="B591" s="47" t="e">
        <f>'935'!B591</f>
        <v>#VALUE!</v>
      </c>
      <c r="C591" s="48" t="e">
        <f>OR('935'!E591&lt;&gt;"VOID",'935'!F591&lt;&gt;"VOID",'935'!G591&lt;&gt;"VOID")</f>
        <v>#VALUE!</v>
      </c>
      <c r="D591" s="32" t="e">
        <f>IF('935'!D591="VOID",0,'935'!D591*(1-'935'!X591/'11'!B$17))</f>
        <v>#VALUE!</v>
      </c>
      <c r="E591" s="32" t="e">
        <f>IF('935'!E591="VOID",0,'935'!E591*(1-'935'!X591/'11'!B$17))</f>
        <v>#VALUE!</v>
      </c>
      <c r="F591" s="32" t="e">
        <f>IF('935'!F591="VOID",0,'935'!F591*(1-'935'!X591/'11'!B$17))</f>
        <v>#VALUE!</v>
      </c>
      <c r="G591" s="32" t="e">
        <f>IF('935'!G591="VOID",0,'935'!G591*(1-'935'!X591/'11'!B$17))</f>
        <v>#VALUE!</v>
      </c>
      <c r="H591" s="49" t="e">
        <f t="shared" si="140"/>
        <v>#VALUE!</v>
      </c>
      <c r="I591" s="50" t="e">
        <f>MATCH('935'!J591,'913'!$B$6:$B$1205,0)</f>
        <v>#VALUE!</v>
      </c>
      <c r="J591" s="50" t="e">
        <f>MATCH(INDEX('913'!$D$6:$D$1205,I591),'913'!$B$6:$B$1205,0)</f>
        <v>#VALUE!</v>
      </c>
      <c r="K591" s="50" t="e">
        <f>MATCH(INDEX('913'!$D$6:$D$1205,J591),'913'!$B$6:$B$1205,0)</f>
        <v>#VALUE!</v>
      </c>
      <c r="L591" s="50" t="e">
        <f>MATCH(INDEX('913'!$D$6:$D$1205,K591),'913'!$B$6:$B$1205,0)</f>
        <v>#VALUE!</v>
      </c>
      <c r="M591" s="50" t="e">
        <f>MATCH(INDEX('913'!$D$6:$D$1205,L591),'913'!$B$6:$B$1205,0)</f>
        <v>#VALUE!</v>
      </c>
      <c r="N591" s="50" t="e">
        <f>MATCH(INDEX('913'!$D$6:$D$1205,M591),'913'!$B$6:$B$1205,0)</f>
        <v>#VALUE!</v>
      </c>
      <c r="O591" s="50" t="e">
        <f>MATCH(INDEX('913'!$D$6:$D$1205,N591),'913'!$B$6:$B$1205,0)</f>
        <v>#VALUE!</v>
      </c>
      <c r="P591" s="51" t="e">
        <f>MATCH(INDEX('913'!$D$6:$D$1205,O591),'913'!$B$6:$B$1205,0)</f>
        <v>#VALUE!</v>
      </c>
      <c r="Q591" s="37">
        <f>IF(ISNUMBER(I591),MAX(0,INDEX('913'!$E$6:$E$1205,I591)),0)</f>
        <v>0</v>
      </c>
      <c r="R591" s="37">
        <f>IF(ISNUMBER(J591),MAX(0,INDEX('913'!$E$6:$E$1205,J591)),0)</f>
        <v>0</v>
      </c>
      <c r="S591" s="37">
        <f>IF(ISNUMBER(K591),MAX(0,INDEX('913'!$E$6:$E$1205,K591)),0)</f>
        <v>0</v>
      </c>
      <c r="T591" s="37">
        <f>IF(ISNUMBER(L591),MAX(0,INDEX('913'!$E$6:$E$1205,L591)),0)</f>
        <v>0</v>
      </c>
      <c r="U591" s="37">
        <f>IF(ISNUMBER(M591),MAX(0,INDEX('913'!$E$6:$E$1205,M591)),0)</f>
        <v>0</v>
      </c>
      <c r="V591" s="37">
        <f>IF(ISNUMBER(N591),MAX(0,INDEX('913'!$E$6:$E$1205,N591)),0)</f>
        <v>0</v>
      </c>
      <c r="W591" s="37">
        <f>IF(ISNUMBER(O591),MAX(0,INDEX('913'!$E$6:$E$1205,O591)),0)</f>
        <v>0</v>
      </c>
      <c r="X591" s="52">
        <f>IF(ISNUMBER(P591),MAX(0,INDEX('913'!$E$6:$E$1205,P591)),0)</f>
        <v>0</v>
      </c>
      <c r="Y591" s="37">
        <f>IF(ISNUMBER(I591),MAX(0,INDEX('913'!$F$6:$F$1205,I591)),0)</f>
        <v>0</v>
      </c>
      <c r="Z591" s="37">
        <f>IF(ISNUMBER(J591),MAX(0,INDEX('913'!$F$6:$F$1205,J591)),0)</f>
        <v>0</v>
      </c>
      <c r="AA591" s="37">
        <f>IF(ISNUMBER(K591),MAX(0,INDEX('913'!$F$6:$F$1205,K591)),0)</f>
        <v>0</v>
      </c>
      <c r="AB591" s="37">
        <f>IF(ISNUMBER(L591),MAX(0,INDEX('913'!$F$6:$F$1205,L591)),0)</f>
        <v>0</v>
      </c>
      <c r="AC591" s="37">
        <f>IF(ISNUMBER(M591),MAX(0,INDEX('913'!$F$6:$F$1205,M591)),0)</f>
        <v>0</v>
      </c>
      <c r="AD591" s="37">
        <f>IF(ISNUMBER(N591),MAX(0,INDEX('913'!$F$6:$F$1205,N591)),0)</f>
        <v>0</v>
      </c>
      <c r="AE591" s="37">
        <f>IF(ISNUMBER(O591),MAX(0,INDEX('913'!$F$6:$F$1205,O591)),0)</f>
        <v>0</v>
      </c>
      <c r="AF591" s="37">
        <f>IF(ISNUMBER(P591),MAX(0,INDEX('913'!$F$6:$F$1205,P591)),0)</f>
        <v>0</v>
      </c>
      <c r="AG591" s="32">
        <f>IF(ISNUMBER(I591),SQRT(INDEX('913'!$I$6:$I$1205,I591)^2+INDEX('913'!$J$6:$J$1205,I591)^2),0)</f>
        <v>0</v>
      </c>
      <c r="AH591" s="32">
        <f>IF(ISNUMBER(J591),SQRT(INDEX('913'!$I$6:$I$1205,J591)^2+INDEX('913'!$J$6:$J$1205,J591)^2),0)</f>
        <v>0</v>
      </c>
      <c r="AI591" s="32">
        <f>IF(ISNUMBER(K591),SQRT(INDEX('913'!$I$6:$I$1205,K591)^2+INDEX('913'!$J$6:$J$1205,K591)^2),0)</f>
        <v>0</v>
      </c>
      <c r="AJ591" s="32">
        <f>IF(ISNUMBER(L591),SQRT(INDEX('913'!$I$6:$I$1205,L591)^2+INDEX('913'!$J$6:$J$1205,L591)^2),0)</f>
        <v>0</v>
      </c>
      <c r="AK591" s="32">
        <f>IF(ISNUMBER(M591),SQRT(INDEX('913'!$I$6:$I$1205,M591)^2+INDEX('913'!$J$6:$J$1205,M591)^2),0)</f>
        <v>0</v>
      </c>
      <c r="AL591" s="32">
        <f>IF(ISNUMBER(N591),SQRT(INDEX('913'!$I$6:$I$1205,N591)^2+INDEX('913'!$J$6:$J$1205,N591)^2),0)</f>
        <v>0</v>
      </c>
      <c r="AM591" s="32">
        <f>IF(ISNUMBER(O591),SQRT(INDEX('913'!$I$6:$I$1205,O591)^2+INDEX('913'!$J$6:$J$1205,O591)^2),0)</f>
        <v>0</v>
      </c>
      <c r="AN591" s="49">
        <f>IF(ISNUMBER(P591),SQRT(INDEX('913'!$I$6:$I$1205,P591)^2+INDEX('913'!$J$6:$J$1205,P591)^2),0)</f>
        <v>0</v>
      </c>
      <c r="AO591" s="37">
        <f t="shared" si="141"/>
        <v>0</v>
      </c>
      <c r="AP591" s="37">
        <f t="shared" si="142"/>
        <v>0</v>
      </c>
      <c r="AQ591" s="33" t="e">
        <f>-100*'935'!W591*(AO591+AP591)/'11'!C$17</f>
        <v>#VALUE!</v>
      </c>
      <c r="AR591" s="37" t="e">
        <f t="shared" si="143"/>
        <v>#VALUE!</v>
      </c>
      <c r="AS591" s="52" t="e">
        <f t="shared" si="144"/>
        <v>#VALUE!</v>
      </c>
      <c r="AT591" s="32" t="e">
        <f>IF('935'!C591="VOID",0,('935'!C591*(1-'935'!X591/'11'!B$17)))</f>
        <v>#VALUE!</v>
      </c>
      <c r="AU591" s="52" t="e">
        <f>'935'!Q591*(1-'935'!Y591/'11'!C$17)/(1-'935'!X591/'11'!B$17)</f>
        <v>#VALUE!</v>
      </c>
      <c r="AV591" s="37" t="e">
        <f>INDEX('DNO totals'!$B$57:$G$57,IF('935'!K591,IF(MOD('935'!K591,1000),IF(MOD('935'!K591,100),IF(MOD('935'!K591,10),IF(MOD('935'!K591,1000)=1,6,5),4),3),2),1))</f>
        <v>#VALUE!</v>
      </c>
      <c r="AW591" s="52" t="e">
        <f t="shared" si="145"/>
        <v>#VALUE!</v>
      </c>
      <c r="AX591" s="32" t="e">
        <f>IF('935'!V591="VOID",0,'935'!V591*(1-'935'!X591/'11'!B$17))</f>
        <v>#VALUE!</v>
      </c>
      <c r="AY591" s="33" t="e">
        <f>IF(H591,-100*'Charging rates'!B$10/'11'!B$17*AX591/H591,0)</f>
        <v>#VALUE!</v>
      </c>
      <c r="AZ591" s="33" t="e">
        <f>IF(C591,'DNO totals'!B$41,0)</f>
        <v>#VALUE!</v>
      </c>
      <c r="BA591" s="33" t="e">
        <f t="shared" si="146"/>
        <v>#VALUE!</v>
      </c>
      <c r="BB591" s="33" t="e">
        <f t="shared" si="147"/>
        <v>#VALUE!</v>
      </c>
      <c r="BC591" s="53" t="e">
        <f t="shared" si="148"/>
        <v>#VALUE!</v>
      </c>
      <c r="BD591" s="32" t="e">
        <f>IF(AT591,'935'!H591*AT591/(AT591+D591+H591),0)</f>
        <v>#VALUE!</v>
      </c>
      <c r="BE591" s="32" t="e">
        <f>IF(H591,'935'!H591*H591/(AT591+D591+H591),0)</f>
        <v>#VALUE!</v>
      </c>
      <c r="BF591" s="32" t="e">
        <f>BD591*(1-'935'!X591/'11'!B$17)</f>
        <v>#VALUE!</v>
      </c>
      <c r="BG591" s="49" t="e">
        <f>BE591*(1-'935'!X591/'11'!B$17)</f>
        <v>#VALUE!</v>
      </c>
      <c r="BH591" s="52" t="e">
        <f>AV591*Parameters!B$6</f>
        <v>#VALUE!</v>
      </c>
      <c r="BI591" s="37" t="e">
        <f>IF('935'!$K591=1000,'Charging rates'!$C$38*$BH591/(1+'DNO totals'!$C$99)*'935'!$L591,0)</f>
        <v>#VALUE!</v>
      </c>
      <c r="BJ591" s="37" t="e">
        <f>IF(MOD('935'!$K591,1000)=100,'Charging rates'!$D$38*$BH591/(1+'DNO totals'!$D$99)*'935'!$M591,0)</f>
        <v>#VALUE!</v>
      </c>
      <c r="BK591" s="37" t="e">
        <f>IF(MOD('935'!$K591,100)=10,'Charging rates'!$E$38*$BH591/(1+'DNO totals'!$E$99)*'935'!$N591,0)</f>
        <v>#VALUE!</v>
      </c>
      <c r="BL591" s="37" t="e">
        <f>IF(AND(MOD('935'!$K591,10)&gt;0,MOD('935'!$K591,1000)&gt;1),'Charging rates'!$F$38*$BH591/(1+'DNO totals'!$F$99)*'935'!$O591,0)</f>
        <v>#VALUE!</v>
      </c>
      <c r="BM591" s="37" t="e">
        <f>IF(MOD('935'!$K591,1000)=1,'Charging rates'!$G$38*$BH591/(1+'DNO totals'!$G$99)*'935'!$P591,0)</f>
        <v>#VALUE!</v>
      </c>
      <c r="BN591" s="52" t="e">
        <f t="shared" si="149"/>
        <v>#VALUE!</v>
      </c>
      <c r="BO591" s="37" t="e">
        <f>IF('935'!$K591&gt;1000,'Charging rates'!$C$38*$AW591*'935'!$L591,0)</f>
        <v>#VALUE!</v>
      </c>
      <c r="BP591" s="37" t="e">
        <f>IF(MOD('935'!$K591,1000)&gt;100,'Charging rates'!$D$38*$AW591*'935'!$M591,0)</f>
        <v>#VALUE!</v>
      </c>
      <c r="BQ591" s="37" t="e">
        <f>IF(MOD('935'!$K591,100)&gt;10,'Charging rates'!$E$38*$AW591*'935'!$N591,0)</f>
        <v>#VALUE!</v>
      </c>
      <c r="BR591" s="52" t="e">
        <f t="shared" si="150"/>
        <v>#VALUE!</v>
      </c>
      <c r="BS591" s="48" t="e">
        <f>'935'!C591&lt;&gt;"VOID"</f>
        <v>#VALUE!</v>
      </c>
      <c r="BT591" s="33" t="e">
        <f>IF(BS591,(100/'11'!B$17*BD591*((1-'935'!I591)*'Charging rates'!B$51+'Charging rates'!B$63)),0)</f>
        <v>#VALUE!</v>
      </c>
      <c r="BU591" s="33" t="e">
        <f>100/'11'!B$17*BG591*('Charging rates'!B$51+'Charging rates'!B$63)</f>
        <v>#VALUE!</v>
      </c>
      <c r="BV591" s="33" t="e">
        <f>100/'11'!B$17*BE591*('Charging rates'!B$51+'Charging rates'!B$63)</f>
        <v>#VALUE!</v>
      </c>
      <c r="BW591" s="53" t="e">
        <f t="shared" si="151"/>
        <v>#VALUE!</v>
      </c>
      <c r="BX591" s="32" t="e">
        <f>AT591-('935'!T591*(1-'935'!X591/'11'!B$17))</f>
        <v>#VALUE!</v>
      </c>
      <c r="BY591" s="32">
        <f>0-IF(ISNUMBER(I591),INDEX('913'!$I$6:$I$1205,I591),0)-IF(ISNUMBER(J591),INDEX('913'!$I$6:$I$1205,J591),0)-IF(ISNUMBER(K591),INDEX('913'!$I$6:$I$1205,K591),0)-IF(ISNUMBER(L591),INDEX('913'!$I$6:$I$1205,L591),0)-IF(ISNUMBER(M591),INDEX('913'!$I$6:$I$1205,M591),0)-IF(ISNUMBER(N591),INDEX('913'!$I$6:$I$1205,N591),0)-IF(ISNUMBER(O591),INDEX('913'!$I$6:$I$1205,O591),0)-IF(ISNUMBER(P591),INDEX('913'!$I$6:$I$1205,P591),0)</f>
        <v>0</v>
      </c>
      <c r="BZ591" s="37">
        <f>IF(BY591=0,1,MAX(1,SQRT(BY591^2+(IF(ISNUMBER(I591),INDEX('913'!$J$6:$J$1205,I591),0)+IF(ISNUMBER(J591),INDEX('913'!$J$6:$J$1205,J591),0)+IF(ISNUMBER(K591),INDEX('913'!$J$6:$J$1205,K591),0)+IF(ISNUMBER(L591),INDEX('913'!$J$6:$J$1205,L591),0)+IF(ISNUMBER(M591),INDEX('913'!$J$6:$J$1205,M591),0)+IF(ISNUMBER(N591),INDEX('913'!$J$6:$J$1205,N591),0)+IF(ISNUMBER(O591),INDEX('913'!$J$6:$J$1205,O591),0)+IF(ISNUMBER(P591),INDEX('913'!$J$6:$J$1205,P591),0))^2)/BY591))</f>
        <v>1</v>
      </c>
      <c r="CA591" s="33" t="e">
        <f>100*AO591/'11'!B$17</f>
        <v>#VALUE!</v>
      </c>
      <c r="CB591" s="37" t="e">
        <f>100*(AP591*BZ591)/'11'!C$17</f>
        <v>#VALUE!</v>
      </c>
      <c r="CC591" s="37" t="e">
        <f t="shared" si="152"/>
        <v>#VALUE!</v>
      </c>
      <c r="CD591" s="33" t="e">
        <f t="shared" si="153"/>
        <v>#VALUE!</v>
      </c>
      <c r="CE591" s="54" t="e">
        <f>'11'!C$17-'935'!Y591</f>
        <v>#VALUE!</v>
      </c>
      <c r="CF591" s="37" t="e">
        <f>MAX('DNO totals'!B$312+0,MIN('935'!L591+0,'DNO totals'!B$304+0))</f>
        <v>#VALUE!</v>
      </c>
      <c r="CG591" s="37" t="e">
        <f>MAX('DNO totals'!C$312+0,MIN('935'!M591+0,'DNO totals'!C$304+0))</f>
        <v>#VALUE!</v>
      </c>
      <c r="CH591" s="37" t="e">
        <f>MAX('DNO totals'!D$312+0,MIN('935'!N591+0,'DNO totals'!D$304+0))</f>
        <v>#VALUE!</v>
      </c>
      <c r="CI591" s="37" t="e">
        <f>MAX('DNO totals'!E$312+0,MIN('935'!O591+0,'DNO totals'!E$304+0))</f>
        <v>#VALUE!</v>
      </c>
      <c r="CJ591" s="52" t="e">
        <f>MAX('DNO totals'!F$312+0,MIN('935'!P591+0,'DNO totals'!F$304+0))</f>
        <v>#VALUE!</v>
      </c>
      <c r="CK591" s="37" t="e">
        <f>IF('935'!$K591=1000,'Charging rates'!$C$38*$BH591/(1+'DNO totals'!$C$99)*$CF591,0)</f>
        <v>#VALUE!</v>
      </c>
      <c r="CL591" s="37" t="e">
        <f>IF(MOD('935'!$K591,1000)=100,'Charging rates'!$D$38*$BH591/(1+'DNO totals'!$D$99)*$CG591,0)</f>
        <v>#VALUE!</v>
      </c>
      <c r="CM591" s="37" t="e">
        <f>IF(MOD('935'!$K591,100)=10,'Charging rates'!$E$38*$BH591/(1+'DNO totals'!$E$99)*$CH591,0)</f>
        <v>#VALUE!</v>
      </c>
      <c r="CN591" s="37" t="e">
        <f>IF(AND(MOD('935'!$K591,10)&gt;0,MOD('935'!$K591,1000)&gt;1),'Charging rates'!$F$38*$BH591/(1+'DNO totals'!$F$99)*$CI591,0)</f>
        <v>#VALUE!</v>
      </c>
      <c r="CO591" s="37" t="e">
        <f>IF(MOD('935'!$K591,1000)=1,'Charging rates'!$G$38*$BH591/(1+'DNO totals'!$G$99)*$CJ591,0)</f>
        <v>#VALUE!</v>
      </c>
      <c r="CP591" s="52" t="e">
        <f t="shared" si="154"/>
        <v>#VALUE!</v>
      </c>
      <c r="CQ591" s="37" t="e">
        <f>IF('935'!$K591&gt;1000,'Charging rates'!$C$38*$AW591*$CF591,0)</f>
        <v>#VALUE!</v>
      </c>
      <c r="CR591" s="37" t="e">
        <f>IF(MOD('935'!$K591,1000)&gt;100,'Charging rates'!$D$38*$AW591*$CG591,0)</f>
        <v>#VALUE!</v>
      </c>
      <c r="CS591" s="37" t="e">
        <f>IF(MOD('935'!$K591,100)&gt;10,'Charging rates'!$E$38*$AW591*$CH591,0)</f>
        <v>#VALUE!</v>
      </c>
      <c r="CT591" s="52" t="e">
        <f t="shared" si="155"/>
        <v>#VALUE!</v>
      </c>
      <c r="CU591" s="33" t="e">
        <f>100*(AP591*'935'!Q591*BZ591)/'11'!B$17</f>
        <v>#VALUE!</v>
      </c>
      <c r="CV591" s="33" t="e">
        <f>100/'11'!B$17*'Charging rates'!B$10*AW591</f>
        <v>#VALUE!</v>
      </c>
      <c r="CW591" s="33" t="e">
        <f>IF(AT591=0,0,(1-BX591/AT591)*(CA591+IF('935'!Q591=0,0,(CB591*'935'!Q591*('11'!C$17-'935'!Y591)/('11'!B$17-'935'!X591)))))</f>
        <v>#VALUE!</v>
      </c>
      <c r="CX591" s="33" t="e">
        <f t="shared" si="156"/>
        <v>#VALUE!</v>
      </c>
      <c r="CY591" s="49" t="e">
        <f t="shared" si="157"/>
        <v>#VALUE!</v>
      </c>
      <c r="CZ591" s="32" t="e">
        <f>AT591*(Parameters!B$21+AU591)*IF('DNO totals'!B$323&lt;0,1,'935'!S591)</f>
        <v>#VALUE!</v>
      </c>
      <c r="DA591" s="52" t="e">
        <f>IF('DNO totals'!B$323&lt;0,1,'935'!S591)*(Parameters!B$21+AU591)</f>
        <v>#VALUE!</v>
      </c>
      <c r="DB591" s="37" t="e">
        <f>CX591+'Charging rates'!B$106*DA591*100/'11'!B$17</f>
        <v>#VALUE!</v>
      </c>
      <c r="DC591" s="37" t="e">
        <f>DB591+'Charging rates'!B$116*(Parameters!B$21+AU591)*100/'11'!B$17*IF('DNO totals'!B$323&lt;0,1,'935'!S591)</f>
        <v>#VALUE!</v>
      </c>
      <c r="DD591" s="37" t="e">
        <f>'Charging rates'!B$97*(CP591+CT591)*100/'11'!B$17</f>
        <v>#VALUE!</v>
      </c>
      <c r="DE591" s="33" t="e">
        <f>MAX(0-(CB591*AU591*'11'!C$17/'11'!B$17),DC591+DD591)</f>
        <v>#VALUE!</v>
      </c>
      <c r="DF591" s="37" t="e">
        <f>IF(BS591,IF(AU591=0,CC591,MAX(0,MIN(CC591,CC591+(DE591/'935'!Q591*('11'!B$17-'935'!X591)/('11'!C$17-'935'!Y591))))),0)</f>
        <v>#VALUE!</v>
      </c>
      <c r="DG591" s="33" t="e">
        <f t="shared" si="158"/>
        <v>#VALUE!</v>
      </c>
      <c r="DH591" s="53" t="e">
        <f t="shared" si="159"/>
        <v>#VALUE!</v>
      </c>
    </row>
    <row r="592" spans="1:112">
      <c r="A592" s="28">
        <v>492</v>
      </c>
      <c r="B592" s="47" t="e">
        <f>'935'!B592</f>
        <v>#VALUE!</v>
      </c>
      <c r="C592" s="48" t="e">
        <f>OR('935'!E592&lt;&gt;"VOID",'935'!F592&lt;&gt;"VOID",'935'!G592&lt;&gt;"VOID")</f>
        <v>#VALUE!</v>
      </c>
      <c r="D592" s="32" t="e">
        <f>IF('935'!D592="VOID",0,'935'!D592*(1-'935'!X592/'11'!B$17))</f>
        <v>#VALUE!</v>
      </c>
      <c r="E592" s="32" t="e">
        <f>IF('935'!E592="VOID",0,'935'!E592*(1-'935'!X592/'11'!B$17))</f>
        <v>#VALUE!</v>
      </c>
      <c r="F592" s="32" t="e">
        <f>IF('935'!F592="VOID",0,'935'!F592*(1-'935'!X592/'11'!B$17))</f>
        <v>#VALUE!</v>
      </c>
      <c r="G592" s="32" t="e">
        <f>IF('935'!G592="VOID",0,'935'!G592*(1-'935'!X592/'11'!B$17))</f>
        <v>#VALUE!</v>
      </c>
      <c r="H592" s="49" t="e">
        <f t="shared" si="140"/>
        <v>#VALUE!</v>
      </c>
      <c r="I592" s="50" t="e">
        <f>MATCH('935'!J592,'913'!$B$6:$B$1205,0)</f>
        <v>#VALUE!</v>
      </c>
      <c r="J592" s="50" t="e">
        <f>MATCH(INDEX('913'!$D$6:$D$1205,I592),'913'!$B$6:$B$1205,0)</f>
        <v>#VALUE!</v>
      </c>
      <c r="K592" s="50" t="e">
        <f>MATCH(INDEX('913'!$D$6:$D$1205,J592),'913'!$B$6:$B$1205,0)</f>
        <v>#VALUE!</v>
      </c>
      <c r="L592" s="50" t="e">
        <f>MATCH(INDEX('913'!$D$6:$D$1205,K592),'913'!$B$6:$B$1205,0)</f>
        <v>#VALUE!</v>
      </c>
      <c r="M592" s="50" t="e">
        <f>MATCH(INDEX('913'!$D$6:$D$1205,L592),'913'!$B$6:$B$1205,0)</f>
        <v>#VALUE!</v>
      </c>
      <c r="N592" s="50" t="e">
        <f>MATCH(INDEX('913'!$D$6:$D$1205,M592),'913'!$B$6:$B$1205,0)</f>
        <v>#VALUE!</v>
      </c>
      <c r="O592" s="50" t="e">
        <f>MATCH(INDEX('913'!$D$6:$D$1205,N592),'913'!$B$6:$B$1205,0)</f>
        <v>#VALUE!</v>
      </c>
      <c r="P592" s="51" t="e">
        <f>MATCH(INDEX('913'!$D$6:$D$1205,O592),'913'!$B$6:$B$1205,0)</f>
        <v>#VALUE!</v>
      </c>
      <c r="Q592" s="37">
        <f>IF(ISNUMBER(I592),MAX(0,INDEX('913'!$E$6:$E$1205,I592)),0)</f>
        <v>0</v>
      </c>
      <c r="R592" s="37">
        <f>IF(ISNUMBER(J592),MAX(0,INDEX('913'!$E$6:$E$1205,J592)),0)</f>
        <v>0</v>
      </c>
      <c r="S592" s="37">
        <f>IF(ISNUMBER(K592),MAX(0,INDEX('913'!$E$6:$E$1205,K592)),0)</f>
        <v>0</v>
      </c>
      <c r="T592" s="37">
        <f>IF(ISNUMBER(L592),MAX(0,INDEX('913'!$E$6:$E$1205,L592)),0)</f>
        <v>0</v>
      </c>
      <c r="U592" s="37">
        <f>IF(ISNUMBER(M592),MAX(0,INDEX('913'!$E$6:$E$1205,M592)),0)</f>
        <v>0</v>
      </c>
      <c r="V592" s="37">
        <f>IF(ISNUMBER(N592),MAX(0,INDEX('913'!$E$6:$E$1205,N592)),0)</f>
        <v>0</v>
      </c>
      <c r="W592" s="37">
        <f>IF(ISNUMBER(O592),MAX(0,INDEX('913'!$E$6:$E$1205,O592)),0)</f>
        <v>0</v>
      </c>
      <c r="X592" s="52">
        <f>IF(ISNUMBER(P592),MAX(0,INDEX('913'!$E$6:$E$1205,P592)),0)</f>
        <v>0</v>
      </c>
      <c r="Y592" s="37">
        <f>IF(ISNUMBER(I592),MAX(0,INDEX('913'!$F$6:$F$1205,I592)),0)</f>
        <v>0</v>
      </c>
      <c r="Z592" s="37">
        <f>IF(ISNUMBER(J592),MAX(0,INDEX('913'!$F$6:$F$1205,J592)),0)</f>
        <v>0</v>
      </c>
      <c r="AA592" s="37">
        <f>IF(ISNUMBER(K592),MAX(0,INDEX('913'!$F$6:$F$1205,K592)),0)</f>
        <v>0</v>
      </c>
      <c r="AB592" s="37">
        <f>IF(ISNUMBER(L592),MAX(0,INDEX('913'!$F$6:$F$1205,L592)),0)</f>
        <v>0</v>
      </c>
      <c r="AC592" s="37">
        <f>IF(ISNUMBER(M592),MAX(0,INDEX('913'!$F$6:$F$1205,M592)),0)</f>
        <v>0</v>
      </c>
      <c r="AD592" s="37">
        <f>IF(ISNUMBER(N592),MAX(0,INDEX('913'!$F$6:$F$1205,N592)),0)</f>
        <v>0</v>
      </c>
      <c r="AE592" s="37">
        <f>IF(ISNUMBER(O592),MAX(0,INDEX('913'!$F$6:$F$1205,O592)),0)</f>
        <v>0</v>
      </c>
      <c r="AF592" s="37">
        <f>IF(ISNUMBER(P592),MAX(0,INDEX('913'!$F$6:$F$1205,P592)),0)</f>
        <v>0</v>
      </c>
      <c r="AG592" s="32">
        <f>IF(ISNUMBER(I592),SQRT(INDEX('913'!$I$6:$I$1205,I592)^2+INDEX('913'!$J$6:$J$1205,I592)^2),0)</f>
        <v>0</v>
      </c>
      <c r="AH592" s="32">
        <f>IF(ISNUMBER(J592),SQRT(INDEX('913'!$I$6:$I$1205,J592)^2+INDEX('913'!$J$6:$J$1205,J592)^2),0)</f>
        <v>0</v>
      </c>
      <c r="AI592" s="32">
        <f>IF(ISNUMBER(K592),SQRT(INDEX('913'!$I$6:$I$1205,K592)^2+INDEX('913'!$J$6:$J$1205,K592)^2),0)</f>
        <v>0</v>
      </c>
      <c r="AJ592" s="32">
        <f>IF(ISNUMBER(L592),SQRT(INDEX('913'!$I$6:$I$1205,L592)^2+INDEX('913'!$J$6:$J$1205,L592)^2),0)</f>
        <v>0</v>
      </c>
      <c r="AK592" s="32">
        <f>IF(ISNUMBER(M592),SQRT(INDEX('913'!$I$6:$I$1205,M592)^2+INDEX('913'!$J$6:$J$1205,M592)^2),0)</f>
        <v>0</v>
      </c>
      <c r="AL592" s="32">
        <f>IF(ISNUMBER(N592),SQRT(INDEX('913'!$I$6:$I$1205,N592)^2+INDEX('913'!$J$6:$J$1205,N592)^2),0)</f>
        <v>0</v>
      </c>
      <c r="AM592" s="32">
        <f>IF(ISNUMBER(O592),SQRT(INDEX('913'!$I$6:$I$1205,O592)^2+INDEX('913'!$J$6:$J$1205,O592)^2),0)</f>
        <v>0</v>
      </c>
      <c r="AN592" s="49">
        <f>IF(ISNUMBER(P592),SQRT(INDEX('913'!$I$6:$I$1205,P592)^2+INDEX('913'!$J$6:$J$1205,P592)^2),0)</f>
        <v>0</v>
      </c>
      <c r="AO592" s="37">
        <f t="shared" si="141"/>
        <v>0</v>
      </c>
      <c r="AP592" s="37">
        <f t="shared" si="142"/>
        <v>0</v>
      </c>
      <c r="AQ592" s="33" t="e">
        <f>-100*'935'!W592*(AO592+AP592)/'11'!C$17</f>
        <v>#VALUE!</v>
      </c>
      <c r="AR592" s="37" t="e">
        <f t="shared" si="143"/>
        <v>#VALUE!</v>
      </c>
      <c r="AS592" s="52" t="e">
        <f t="shared" si="144"/>
        <v>#VALUE!</v>
      </c>
      <c r="AT592" s="32" t="e">
        <f>IF('935'!C592="VOID",0,('935'!C592*(1-'935'!X592/'11'!B$17)))</f>
        <v>#VALUE!</v>
      </c>
      <c r="AU592" s="52" t="e">
        <f>'935'!Q592*(1-'935'!Y592/'11'!C$17)/(1-'935'!X592/'11'!B$17)</f>
        <v>#VALUE!</v>
      </c>
      <c r="AV592" s="37" t="e">
        <f>INDEX('DNO totals'!$B$57:$G$57,IF('935'!K592,IF(MOD('935'!K592,1000),IF(MOD('935'!K592,100),IF(MOD('935'!K592,10),IF(MOD('935'!K592,1000)=1,6,5),4),3),2),1))</f>
        <v>#VALUE!</v>
      </c>
      <c r="AW592" s="52" t="e">
        <f t="shared" si="145"/>
        <v>#VALUE!</v>
      </c>
      <c r="AX592" s="32" t="e">
        <f>IF('935'!V592="VOID",0,'935'!V592*(1-'935'!X592/'11'!B$17))</f>
        <v>#VALUE!</v>
      </c>
      <c r="AY592" s="33" t="e">
        <f>IF(H592,-100*'Charging rates'!B$10/'11'!B$17*AX592/H592,0)</f>
        <v>#VALUE!</v>
      </c>
      <c r="AZ592" s="33" t="e">
        <f>IF(C592,'DNO totals'!B$41,0)</f>
        <v>#VALUE!</v>
      </c>
      <c r="BA592" s="33" t="e">
        <f t="shared" si="146"/>
        <v>#VALUE!</v>
      </c>
      <c r="BB592" s="33" t="e">
        <f t="shared" si="147"/>
        <v>#VALUE!</v>
      </c>
      <c r="BC592" s="53" t="e">
        <f t="shared" si="148"/>
        <v>#VALUE!</v>
      </c>
      <c r="BD592" s="32" t="e">
        <f>IF(AT592,'935'!H592*AT592/(AT592+D592+H592),0)</f>
        <v>#VALUE!</v>
      </c>
      <c r="BE592" s="32" t="e">
        <f>IF(H592,'935'!H592*H592/(AT592+D592+H592),0)</f>
        <v>#VALUE!</v>
      </c>
      <c r="BF592" s="32" t="e">
        <f>BD592*(1-'935'!X592/'11'!B$17)</f>
        <v>#VALUE!</v>
      </c>
      <c r="BG592" s="49" t="e">
        <f>BE592*(1-'935'!X592/'11'!B$17)</f>
        <v>#VALUE!</v>
      </c>
      <c r="BH592" s="52" t="e">
        <f>AV592*Parameters!B$6</f>
        <v>#VALUE!</v>
      </c>
      <c r="BI592" s="37" t="e">
        <f>IF('935'!$K592=1000,'Charging rates'!$C$38*$BH592/(1+'DNO totals'!$C$99)*'935'!$L592,0)</f>
        <v>#VALUE!</v>
      </c>
      <c r="BJ592" s="37" t="e">
        <f>IF(MOD('935'!$K592,1000)=100,'Charging rates'!$D$38*$BH592/(1+'DNO totals'!$D$99)*'935'!$M592,0)</f>
        <v>#VALUE!</v>
      </c>
      <c r="BK592" s="37" t="e">
        <f>IF(MOD('935'!$K592,100)=10,'Charging rates'!$E$38*$BH592/(1+'DNO totals'!$E$99)*'935'!$N592,0)</f>
        <v>#VALUE!</v>
      </c>
      <c r="BL592" s="37" t="e">
        <f>IF(AND(MOD('935'!$K592,10)&gt;0,MOD('935'!$K592,1000)&gt;1),'Charging rates'!$F$38*$BH592/(1+'DNO totals'!$F$99)*'935'!$O592,0)</f>
        <v>#VALUE!</v>
      </c>
      <c r="BM592" s="37" t="e">
        <f>IF(MOD('935'!$K592,1000)=1,'Charging rates'!$G$38*$BH592/(1+'DNO totals'!$G$99)*'935'!$P592,0)</f>
        <v>#VALUE!</v>
      </c>
      <c r="BN592" s="52" t="e">
        <f t="shared" si="149"/>
        <v>#VALUE!</v>
      </c>
      <c r="BO592" s="37" t="e">
        <f>IF('935'!$K592&gt;1000,'Charging rates'!$C$38*$AW592*'935'!$L592,0)</f>
        <v>#VALUE!</v>
      </c>
      <c r="BP592" s="37" t="e">
        <f>IF(MOD('935'!$K592,1000)&gt;100,'Charging rates'!$D$38*$AW592*'935'!$M592,0)</f>
        <v>#VALUE!</v>
      </c>
      <c r="BQ592" s="37" t="e">
        <f>IF(MOD('935'!$K592,100)&gt;10,'Charging rates'!$E$38*$AW592*'935'!$N592,0)</f>
        <v>#VALUE!</v>
      </c>
      <c r="BR592" s="52" t="e">
        <f t="shared" si="150"/>
        <v>#VALUE!</v>
      </c>
      <c r="BS592" s="48" t="e">
        <f>'935'!C592&lt;&gt;"VOID"</f>
        <v>#VALUE!</v>
      </c>
      <c r="BT592" s="33" t="e">
        <f>IF(BS592,(100/'11'!B$17*BD592*((1-'935'!I592)*'Charging rates'!B$51+'Charging rates'!B$63)),0)</f>
        <v>#VALUE!</v>
      </c>
      <c r="BU592" s="33" t="e">
        <f>100/'11'!B$17*BG592*('Charging rates'!B$51+'Charging rates'!B$63)</f>
        <v>#VALUE!</v>
      </c>
      <c r="BV592" s="33" t="e">
        <f>100/'11'!B$17*BE592*('Charging rates'!B$51+'Charging rates'!B$63)</f>
        <v>#VALUE!</v>
      </c>
      <c r="BW592" s="53" t="e">
        <f t="shared" si="151"/>
        <v>#VALUE!</v>
      </c>
      <c r="BX592" s="32" t="e">
        <f>AT592-('935'!T592*(1-'935'!X592/'11'!B$17))</f>
        <v>#VALUE!</v>
      </c>
      <c r="BY592" s="32">
        <f>0-IF(ISNUMBER(I592),INDEX('913'!$I$6:$I$1205,I592),0)-IF(ISNUMBER(J592),INDEX('913'!$I$6:$I$1205,J592),0)-IF(ISNUMBER(K592),INDEX('913'!$I$6:$I$1205,K592),0)-IF(ISNUMBER(L592),INDEX('913'!$I$6:$I$1205,L592),0)-IF(ISNUMBER(M592),INDEX('913'!$I$6:$I$1205,M592),0)-IF(ISNUMBER(N592),INDEX('913'!$I$6:$I$1205,N592),0)-IF(ISNUMBER(O592),INDEX('913'!$I$6:$I$1205,O592),0)-IF(ISNUMBER(P592),INDEX('913'!$I$6:$I$1205,P592),0)</f>
        <v>0</v>
      </c>
      <c r="BZ592" s="37">
        <f>IF(BY592=0,1,MAX(1,SQRT(BY592^2+(IF(ISNUMBER(I592),INDEX('913'!$J$6:$J$1205,I592),0)+IF(ISNUMBER(J592),INDEX('913'!$J$6:$J$1205,J592),0)+IF(ISNUMBER(K592),INDEX('913'!$J$6:$J$1205,K592),0)+IF(ISNUMBER(L592),INDEX('913'!$J$6:$J$1205,L592),0)+IF(ISNUMBER(M592),INDEX('913'!$J$6:$J$1205,M592),0)+IF(ISNUMBER(N592),INDEX('913'!$J$6:$J$1205,N592),0)+IF(ISNUMBER(O592),INDEX('913'!$J$6:$J$1205,O592),0)+IF(ISNUMBER(P592),INDEX('913'!$J$6:$J$1205,P592),0))^2)/BY592))</f>
        <v>1</v>
      </c>
      <c r="CA592" s="33" t="e">
        <f>100*AO592/'11'!B$17</f>
        <v>#VALUE!</v>
      </c>
      <c r="CB592" s="37" t="e">
        <f>100*(AP592*BZ592)/'11'!C$17</f>
        <v>#VALUE!</v>
      </c>
      <c r="CC592" s="37" t="e">
        <f t="shared" si="152"/>
        <v>#VALUE!</v>
      </c>
      <c r="CD592" s="33" t="e">
        <f t="shared" si="153"/>
        <v>#VALUE!</v>
      </c>
      <c r="CE592" s="54" t="e">
        <f>'11'!C$17-'935'!Y592</f>
        <v>#VALUE!</v>
      </c>
      <c r="CF592" s="37" t="e">
        <f>MAX('DNO totals'!B$312+0,MIN('935'!L592+0,'DNO totals'!B$304+0))</f>
        <v>#VALUE!</v>
      </c>
      <c r="CG592" s="37" t="e">
        <f>MAX('DNO totals'!C$312+0,MIN('935'!M592+0,'DNO totals'!C$304+0))</f>
        <v>#VALUE!</v>
      </c>
      <c r="CH592" s="37" t="e">
        <f>MAX('DNO totals'!D$312+0,MIN('935'!N592+0,'DNO totals'!D$304+0))</f>
        <v>#VALUE!</v>
      </c>
      <c r="CI592" s="37" t="e">
        <f>MAX('DNO totals'!E$312+0,MIN('935'!O592+0,'DNO totals'!E$304+0))</f>
        <v>#VALUE!</v>
      </c>
      <c r="CJ592" s="52" t="e">
        <f>MAX('DNO totals'!F$312+0,MIN('935'!P592+0,'DNO totals'!F$304+0))</f>
        <v>#VALUE!</v>
      </c>
      <c r="CK592" s="37" t="e">
        <f>IF('935'!$K592=1000,'Charging rates'!$C$38*$BH592/(1+'DNO totals'!$C$99)*$CF592,0)</f>
        <v>#VALUE!</v>
      </c>
      <c r="CL592" s="37" t="e">
        <f>IF(MOD('935'!$K592,1000)=100,'Charging rates'!$D$38*$BH592/(1+'DNO totals'!$D$99)*$CG592,0)</f>
        <v>#VALUE!</v>
      </c>
      <c r="CM592" s="37" t="e">
        <f>IF(MOD('935'!$K592,100)=10,'Charging rates'!$E$38*$BH592/(1+'DNO totals'!$E$99)*$CH592,0)</f>
        <v>#VALUE!</v>
      </c>
      <c r="CN592" s="37" t="e">
        <f>IF(AND(MOD('935'!$K592,10)&gt;0,MOD('935'!$K592,1000)&gt;1),'Charging rates'!$F$38*$BH592/(1+'DNO totals'!$F$99)*$CI592,0)</f>
        <v>#VALUE!</v>
      </c>
      <c r="CO592" s="37" t="e">
        <f>IF(MOD('935'!$K592,1000)=1,'Charging rates'!$G$38*$BH592/(1+'DNO totals'!$G$99)*$CJ592,0)</f>
        <v>#VALUE!</v>
      </c>
      <c r="CP592" s="52" t="e">
        <f t="shared" si="154"/>
        <v>#VALUE!</v>
      </c>
      <c r="CQ592" s="37" t="e">
        <f>IF('935'!$K592&gt;1000,'Charging rates'!$C$38*$AW592*$CF592,0)</f>
        <v>#VALUE!</v>
      </c>
      <c r="CR592" s="37" t="e">
        <f>IF(MOD('935'!$K592,1000)&gt;100,'Charging rates'!$D$38*$AW592*$CG592,0)</f>
        <v>#VALUE!</v>
      </c>
      <c r="CS592" s="37" t="e">
        <f>IF(MOD('935'!$K592,100)&gt;10,'Charging rates'!$E$38*$AW592*$CH592,0)</f>
        <v>#VALUE!</v>
      </c>
      <c r="CT592" s="52" t="e">
        <f t="shared" si="155"/>
        <v>#VALUE!</v>
      </c>
      <c r="CU592" s="33" t="e">
        <f>100*(AP592*'935'!Q592*BZ592)/'11'!B$17</f>
        <v>#VALUE!</v>
      </c>
      <c r="CV592" s="33" t="e">
        <f>100/'11'!B$17*'Charging rates'!B$10*AW592</f>
        <v>#VALUE!</v>
      </c>
      <c r="CW592" s="33" t="e">
        <f>IF(AT592=0,0,(1-BX592/AT592)*(CA592+IF('935'!Q592=0,0,(CB592*'935'!Q592*('11'!C$17-'935'!Y592)/('11'!B$17-'935'!X592)))))</f>
        <v>#VALUE!</v>
      </c>
      <c r="CX592" s="33" t="e">
        <f t="shared" si="156"/>
        <v>#VALUE!</v>
      </c>
      <c r="CY592" s="49" t="e">
        <f t="shared" si="157"/>
        <v>#VALUE!</v>
      </c>
      <c r="CZ592" s="32" t="e">
        <f>AT592*(Parameters!B$21+AU592)*IF('DNO totals'!B$323&lt;0,1,'935'!S592)</f>
        <v>#VALUE!</v>
      </c>
      <c r="DA592" s="52" t="e">
        <f>IF('DNO totals'!B$323&lt;0,1,'935'!S592)*(Parameters!B$21+AU592)</f>
        <v>#VALUE!</v>
      </c>
      <c r="DB592" s="37" t="e">
        <f>CX592+'Charging rates'!B$106*DA592*100/'11'!B$17</f>
        <v>#VALUE!</v>
      </c>
      <c r="DC592" s="37" t="e">
        <f>DB592+'Charging rates'!B$116*(Parameters!B$21+AU592)*100/'11'!B$17*IF('DNO totals'!B$323&lt;0,1,'935'!S592)</f>
        <v>#VALUE!</v>
      </c>
      <c r="DD592" s="37" t="e">
        <f>'Charging rates'!B$97*(CP592+CT592)*100/'11'!B$17</f>
        <v>#VALUE!</v>
      </c>
      <c r="DE592" s="33" t="e">
        <f>MAX(0-(CB592*AU592*'11'!C$17/'11'!B$17),DC592+DD592)</f>
        <v>#VALUE!</v>
      </c>
      <c r="DF592" s="37" t="e">
        <f>IF(BS592,IF(AU592=0,CC592,MAX(0,MIN(CC592,CC592+(DE592/'935'!Q592*('11'!B$17-'935'!X592)/('11'!C$17-'935'!Y592))))),0)</f>
        <v>#VALUE!</v>
      </c>
      <c r="DG592" s="33" t="e">
        <f t="shared" si="158"/>
        <v>#VALUE!</v>
      </c>
      <c r="DH592" s="53" t="e">
        <f t="shared" si="159"/>
        <v>#VALUE!</v>
      </c>
    </row>
    <row r="593" spans="1:112">
      <c r="A593" s="28">
        <v>493</v>
      </c>
      <c r="B593" s="47" t="e">
        <f>'935'!B593</f>
        <v>#VALUE!</v>
      </c>
      <c r="C593" s="48" t="e">
        <f>OR('935'!E593&lt;&gt;"VOID",'935'!F593&lt;&gt;"VOID",'935'!G593&lt;&gt;"VOID")</f>
        <v>#VALUE!</v>
      </c>
      <c r="D593" s="32" t="e">
        <f>IF('935'!D593="VOID",0,'935'!D593*(1-'935'!X593/'11'!B$17))</f>
        <v>#VALUE!</v>
      </c>
      <c r="E593" s="32" t="e">
        <f>IF('935'!E593="VOID",0,'935'!E593*(1-'935'!X593/'11'!B$17))</f>
        <v>#VALUE!</v>
      </c>
      <c r="F593" s="32" t="e">
        <f>IF('935'!F593="VOID",0,'935'!F593*(1-'935'!X593/'11'!B$17))</f>
        <v>#VALUE!</v>
      </c>
      <c r="G593" s="32" t="e">
        <f>IF('935'!G593="VOID",0,'935'!G593*(1-'935'!X593/'11'!B$17))</f>
        <v>#VALUE!</v>
      </c>
      <c r="H593" s="49" t="e">
        <f t="shared" si="140"/>
        <v>#VALUE!</v>
      </c>
      <c r="I593" s="50" t="e">
        <f>MATCH('935'!J593,'913'!$B$6:$B$1205,0)</f>
        <v>#VALUE!</v>
      </c>
      <c r="J593" s="50" t="e">
        <f>MATCH(INDEX('913'!$D$6:$D$1205,I593),'913'!$B$6:$B$1205,0)</f>
        <v>#VALUE!</v>
      </c>
      <c r="K593" s="50" t="e">
        <f>MATCH(INDEX('913'!$D$6:$D$1205,J593),'913'!$B$6:$B$1205,0)</f>
        <v>#VALUE!</v>
      </c>
      <c r="L593" s="50" t="e">
        <f>MATCH(INDEX('913'!$D$6:$D$1205,K593),'913'!$B$6:$B$1205,0)</f>
        <v>#VALUE!</v>
      </c>
      <c r="M593" s="50" t="e">
        <f>MATCH(INDEX('913'!$D$6:$D$1205,L593),'913'!$B$6:$B$1205,0)</f>
        <v>#VALUE!</v>
      </c>
      <c r="N593" s="50" t="e">
        <f>MATCH(INDEX('913'!$D$6:$D$1205,M593),'913'!$B$6:$B$1205,0)</f>
        <v>#VALUE!</v>
      </c>
      <c r="O593" s="50" t="e">
        <f>MATCH(INDEX('913'!$D$6:$D$1205,N593),'913'!$B$6:$B$1205,0)</f>
        <v>#VALUE!</v>
      </c>
      <c r="P593" s="51" t="e">
        <f>MATCH(INDEX('913'!$D$6:$D$1205,O593),'913'!$B$6:$B$1205,0)</f>
        <v>#VALUE!</v>
      </c>
      <c r="Q593" s="37">
        <f>IF(ISNUMBER(I593),MAX(0,INDEX('913'!$E$6:$E$1205,I593)),0)</f>
        <v>0</v>
      </c>
      <c r="R593" s="37">
        <f>IF(ISNUMBER(J593),MAX(0,INDEX('913'!$E$6:$E$1205,J593)),0)</f>
        <v>0</v>
      </c>
      <c r="S593" s="37">
        <f>IF(ISNUMBER(K593),MAX(0,INDEX('913'!$E$6:$E$1205,K593)),0)</f>
        <v>0</v>
      </c>
      <c r="T593" s="37">
        <f>IF(ISNUMBER(L593),MAX(0,INDEX('913'!$E$6:$E$1205,L593)),0)</f>
        <v>0</v>
      </c>
      <c r="U593" s="37">
        <f>IF(ISNUMBER(M593),MAX(0,INDEX('913'!$E$6:$E$1205,M593)),0)</f>
        <v>0</v>
      </c>
      <c r="V593" s="37">
        <f>IF(ISNUMBER(N593),MAX(0,INDEX('913'!$E$6:$E$1205,N593)),0)</f>
        <v>0</v>
      </c>
      <c r="W593" s="37">
        <f>IF(ISNUMBER(O593),MAX(0,INDEX('913'!$E$6:$E$1205,O593)),0)</f>
        <v>0</v>
      </c>
      <c r="X593" s="52">
        <f>IF(ISNUMBER(P593),MAX(0,INDEX('913'!$E$6:$E$1205,P593)),0)</f>
        <v>0</v>
      </c>
      <c r="Y593" s="37">
        <f>IF(ISNUMBER(I593),MAX(0,INDEX('913'!$F$6:$F$1205,I593)),0)</f>
        <v>0</v>
      </c>
      <c r="Z593" s="37">
        <f>IF(ISNUMBER(J593),MAX(0,INDEX('913'!$F$6:$F$1205,J593)),0)</f>
        <v>0</v>
      </c>
      <c r="AA593" s="37">
        <f>IF(ISNUMBER(K593),MAX(0,INDEX('913'!$F$6:$F$1205,K593)),0)</f>
        <v>0</v>
      </c>
      <c r="AB593" s="37">
        <f>IF(ISNUMBER(L593),MAX(0,INDEX('913'!$F$6:$F$1205,L593)),0)</f>
        <v>0</v>
      </c>
      <c r="AC593" s="37">
        <f>IF(ISNUMBER(M593),MAX(0,INDEX('913'!$F$6:$F$1205,M593)),0)</f>
        <v>0</v>
      </c>
      <c r="AD593" s="37">
        <f>IF(ISNUMBER(N593),MAX(0,INDEX('913'!$F$6:$F$1205,N593)),0)</f>
        <v>0</v>
      </c>
      <c r="AE593" s="37">
        <f>IF(ISNUMBER(O593),MAX(0,INDEX('913'!$F$6:$F$1205,O593)),0)</f>
        <v>0</v>
      </c>
      <c r="AF593" s="37">
        <f>IF(ISNUMBER(P593),MAX(0,INDEX('913'!$F$6:$F$1205,P593)),0)</f>
        <v>0</v>
      </c>
      <c r="AG593" s="32">
        <f>IF(ISNUMBER(I593),SQRT(INDEX('913'!$I$6:$I$1205,I593)^2+INDEX('913'!$J$6:$J$1205,I593)^2),0)</f>
        <v>0</v>
      </c>
      <c r="AH593" s="32">
        <f>IF(ISNUMBER(J593),SQRT(INDEX('913'!$I$6:$I$1205,J593)^2+INDEX('913'!$J$6:$J$1205,J593)^2),0)</f>
        <v>0</v>
      </c>
      <c r="AI593" s="32">
        <f>IF(ISNUMBER(K593),SQRT(INDEX('913'!$I$6:$I$1205,K593)^2+INDEX('913'!$J$6:$J$1205,K593)^2),0)</f>
        <v>0</v>
      </c>
      <c r="AJ593" s="32">
        <f>IF(ISNUMBER(L593),SQRT(INDEX('913'!$I$6:$I$1205,L593)^2+INDEX('913'!$J$6:$J$1205,L593)^2),0)</f>
        <v>0</v>
      </c>
      <c r="AK593" s="32">
        <f>IF(ISNUMBER(M593),SQRT(INDEX('913'!$I$6:$I$1205,M593)^2+INDEX('913'!$J$6:$J$1205,M593)^2),0)</f>
        <v>0</v>
      </c>
      <c r="AL593" s="32">
        <f>IF(ISNUMBER(N593),SQRT(INDEX('913'!$I$6:$I$1205,N593)^2+INDEX('913'!$J$6:$J$1205,N593)^2),0)</f>
        <v>0</v>
      </c>
      <c r="AM593" s="32">
        <f>IF(ISNUMBER(O593),SQRT(INDEX('913'!$I$6:$I$1205,O593)^2+INDEX('913'!$J$6:$J$1205,O593)^2),0)</f>
        <v>0</v>
      </c>
      <c r="AN593" s="49">
        <f>IF(ISNUMBER(P593),SQRT(INDEX('913'!$I$6:$I$1205,P593)^2+INDEX('913'!$J$6:$J$1205,P593)^2),0)</f>
        <v>0</v>
      </c>
      <c r="AO593" s="37">
        <f t="shared" si="141"/>
        <v>0</v>
      </c>
      <c r="AP593" s="37">
        <f t="shared" si="142"/>
        <v>0</v>
      </c>
      <c r="AQ593" s="33" t="e">
        <f>-100*'935'!W593*(AO593+AP593)/'11'!C$17</f>
        <v>#VALUE!</v>
      </c>
      <c r="AR593" s="37" t="e">
        <f t="shared" si="143"/>
        <v>#VALUE!</v>
      </c>
      <c r="AS593" s="52" t="e">
        <f t="shared" si="144"/>
        <v>#VALUE!</v>
      </c>
      <c r="AT593" s="32" t="e">
        <f>IF('935'!C593="VOID",0,('935'!C593*(1-'935'!X593/'11'!B$17)))</f>
        <v>#VALUE!</v>
      </c>
      <c r="AU593" s="52" t="e">
        <f>'935'!Q593*(1-'935'!Y593/'11'!C$17)/(1-'935'!X593/'11'!B$17)</f>
        <v>#VALUE!</v>
      </c>
      <c r="AV593" s="37" t="e">
        <f>INDEX('DNO totals'!$B$57:$G$57,IF('935'!K593,IF(MOD('935'!K593,1000),IF(MOD('935'!K593,100),IF(MOD('935'!K593,10),IF(MOD('935'!K593,1000)=1,6,5),4),3),2),1))</f>
        <v>#VALUE!</v>
      </c>
      <c r="AW593" s="52" t="e">
        <f t="shared" si="145"/>
        <v>#VALUE!</v>
      </c>
      <c r="AX593" s="32" t="e">
        <f>IF('935'!V593="VOID",0,'935'!V593*(1-'935'!X593/'11'!B$17))</f>
        <v>#VALUE!</v>
      </c>
      <c r="AY593" s="33" t="e">
        <f>IF(H593,-100*'Charging rates'!B$10/'11'!B$17*AX593/H593,0)</f>
        <v>#VALUE!</v>
      </c>
      <c r="AZ593" s="33" t="e">
        <f>IF(C593,'DNO totals'!B$41,0)</f>
        <v>#VALUE!</v>
      </c>
      <c r="BA593" s="33" t="e">
        <f t="shared" si="146"/>
        <v>#VALUE!</v>
      </c>
      <c r="BB593" s="33" t="e">
        <f t="shared" si="147"/>
        <v>#VALUE!</v>
      </c>
      <c r="BC593" s="53" t="e">
        <f t="shared" si="148"/>
        <v>#VALUE!</v>
      </c>
      <c r="BD593" s="32" t="e">
        <f>IF(AT593,'935'!H593*AT593/(AT593+D593+H593),0)</f>
        <v>#VALUE!</v>
      </c>
      <c r="BE593" s="32" t="e">
        <f>IF(H593,'935'!H593*H593/(AT593+D593+H593),0)</f>
        <v>#VALUE!</v>
      </c>
      <c r="BF593" s="32" t="e">
        <f>BD593*(1-'935'!X593/'11'!B$17)</f>
        <v>#VALUE!</v>
      </c>
      <c r="BG593" s="49" t="e">
        <f>BE593*(1-'935'!X593/'11'!B$17)</f>
        <v>#VALUE!</v>
      </c>
      <c r="BH593" s="52" t="e">
        <f>AV593*Parameters!B$6</f>
        <v>#VALUE!</v>
      </c>
      <c r="BI593" s="37" t="e">
        <f>IF('935'!$K593=1000,'Charging rates'!$C$38*$BH593/(1+'DNO totals'!$C$99)*'935'!$L593,0)</f>
        <v>#VALUE!</v>
      </c>
      <c r="BJ593" s="37" t="e">
        <f>IF(MOD('935'!$K593,1000)=100,'Charging rates'!$D$38*$BH593/(1+'DNO totals'!$D$99)*'935'!$M593,0)</f>
        <v>#VALUE!</v>
      </c>
      <c r="BK593" s="37" t="e">
        <f>IF(MOD('935'!$K593,100)=10,'Charging rates'!$E$38*$BH593/(1+'DNO totals'!$E$99)*'935'!$N593,0)</f>
        <v>#VALUE!</v>
      </c>
      <c r="BL593" s="37" t="e">
        <f>IF(AND(MOD('935'!$K593,10)&gt;0,MOD('935'!$K593,1000)&gt;1),'Charging rates'!$F$38*$BH593/(1+'DNO totals'!$F$99)*'935'!$O593,0)</f>
        <v>#VALUE!</v>
      </c>
      <c r="BM593" s="37" t="e">
        <f>IF(MOD('935'!$K593,1000)=1,'Charging rates'!$G$38*$BH593/(1+'DNO totals'!$G$99)*'935'!$P593,0)</f>
        <v>#VALUE!</v>
      </c>
      <c r="BN593" s="52" t="e">
        <f t="shared" si="149"/>
        <v>#VALUE!</v>
      </c>
      <c r="BO593" s="37" t="e">
        <f>IF('935'!$K593&gt;1000,'Charging rates'!$C$38*$AW593*'935'!$L593,0)</f>
        <v>#VALUE!</v>
      </c>
      <c r="BP593" s="37" t="e">
        <f>IF(MOD('935'!$K593,1000)&gt;100,'Charging rates'!$D$38*$AW593*'935'!$M593,0)</f>
        <v>#VALUE!</v>
      </c>
      <c r="BQ593" s="37" t="e">
        <f>IF(MOD('935'!$K593,100)&gt;10,'Charging rates'!$E$38*$AW593*'935'!$N593,0)</f>
        <v>#VALUE!</v>
      </c>
      <c r="BR593" s="52" t="e">
        <f t="shared" si="150"/>
        <v>#VALUE!</v>
      </c>
      <c r="BS593" s="48" t="e">
        <f>'935'!C593&lt;&gt;"VOID"</f>
        <v>#VALUE!</v>
      </c>
      <c r="BT593" s="33" t="e">
        <f>IF(BS593,(100/'11'!B$17*BD593*((1-'935'!I593)*'Charging rates'!B$51+'Charging rates'!B$63)),0)</f>
        <v>#VALUE!</v>
      </c>
      <c r="BU593" s="33" t="e">
        <f>100/'11'!B$17*BG593*('Charging rates'!B$51+'Charging rates'!B$63)</f>
        <v>#VALUE!</v>
      </c>
      <c r="BV593" s="33" t="e">
        <f>100/'11'!B$17*BE593*('Charging rates'!B$51+'Charging rates'!B$63)</f>
        <v>#VALUE!</v>
      </c>
      <c r="BW593" s="53" t="e">
        <f t="shared" si="151"/>
        <v>#VALUE!</v>
      </c>
      <c r="BX593" s="32" t="e">
        <f>AT593-('935'!T593*(1-'935'!X593/'11'!B$17))</f>
        <v>#VALUE!</v>
      </c>
      <c r="BY593" s="32">
        <f>0-IF(ISNUMBER(I593),INDEX('913'!$I$6:$I$1205,I593),0)-IF(ISNUMBER(J593),INDEX('913'!$I$6:$I$1205,J593),0)-IF(ISNUMBER(K593),INDEX('913'!$I$6:$I$1205,K593),0)-IF(ISNUMBER(L593),INDEX('913'!$I$6:$I$1205,L593),0)-IF(ISNUMBER(M593),INDEX('913'!$I$6:$I$1205,M593),0)-IF(ISNUMBER(N593),INDEX('913'!$I$6:$I$1205,N593),0)-IF(ISNUMBER(O593),INDEX('913'!$I$6:$I$1205,O593),0)-IF(ISNUMBER(P593),INDEX('913'!$I$6:$I$1205,P593),0)</f>
        <v>0</v>
      </c>
      <c r="BZ593" s="37">
        <f>IF(BY593=0,1,MAX(1,SQRT(BY593^2+(IF(ISNUMBER(I593),INDEX('913'!$J$6:$J$1205,I593),0)+IF(ISNUMBER(J593),INDEX('913'!$J$6:$J$1205,J593),0)+IF(ISNUMBER(K593),INDEX('913'!$J$6:$J$1205,K593),0)+IF(ISNUMBER(L593),INDEX('913'!$J$6:$J$1205,L593),0)+IF(ISNUMBER(M593),INDEX('913'!$J$6:$J$1205,M593),0)+IF(ISNUMBER(N593),INDEX('913'!$J$6:$J$1205,N593),0)+IF(ISNUMBER(O593),INDEX('913'!$J$6:$J$1205,O593),0)+IF(ISNUMBER(P593),INDEX('913'!$J$6:$J$1205,P593),0))^2)/BY593))</f>
        <v>1</v>
      </c>
      <c r="CA593" s="33" t="e">
        <f>100*AO593/'11'!B$17</f>
        <v>#VALUE!</v>
      </c>
      <c r="CB593" s="37" t="e">
        <f>100*(AP593*BZ593)/'11'!C$17</f>
        <v>#VALUE!</v>
      </c>
      <c r="CC593" s="37" t="e">
        <f t="shared" si="152"/>
        <v>#VALUE!</v>
      </c>
      <c r="CD593" s="33" t="e">
        <f t="shared" si="153"/>
        <v>#VALUE!</v>
      </c>
      <c r="CE593" s="54" t="e">
        <f>'11'!C$17-'935'!Y593</f>
        <v>#VALUE!</v>
      </c>
      <c r="CF593" s="37" t="e">
        <f>MAX('DNO totals'!B$312+0,MIN('935'!L593+0,'DNO totals'!B$304+0))</f>
        <v>#VALUE!</v>
      </c>
      <c r="CG593" s="37" t="e">
        <f>MAX('DNO totals'!C$312+0,MIN('935'!M593+0,'DNO totals'!C$304+0))</f>
        <v>#VALUE!</v>
      </c>
      <c r="CH593" s="37" t="e">
        <f>MAX('DNO totals'!D$312+0,MIN('935'!N593+0,'DNO totals'!D$304+0))</f>
        <v>#VALUE!</v>
      </c>
      <c r="CI593" s="37" t="e">
        <f>MAX('DNO totals'!E$312+0,MIN('935'!O593+0,'DNO totals'!E$304+0))</f>
        <v>#VALUE!</v>
      </c>
      <c r="CJ593" s="52" t="e">
        <f>MAX('DNO totals'!F$312+0,MIN('935'!P593+0,'DNO totals'!F$304+0))</f>
        <v>#VALUE!</v>
      </c>
      <c r="CK593" s="37" t="e">
        <f>IF('935'!$K593=1000,'Charging rates'!$C$38*$BH593/(1+'DNO totals'!$C$99)*$CF593,0)</f>
        <v>#VALUE!</v>
      </c>
      <c r="CL593" s="37" t="e">
        <f>IF(MOD('935'!$K593,1000)=100,'Charging rates'!$D$38*$BH593/(1+'DNO totals'!$D$99)*$CG593,0)</f>
        <v>#VALUE!</v>
      </c>
      <c r="CM593" s="37" t="e">
        <f>IF(MOD('935'!$K593,100)=10,'Charging rates'!$E$38*$BH593/(1+'DNO totals'!$E$99)*$CH593,0)</f>
        <v>#VALUE!</v>
      </c>
      <c r="CN593" s="37" t="e">
        <f>IF(AND(MOD('935'!$K593,10)&gt;0,MOD('935'!$K593,1000)&gt;1),'Charging rates'!$F$38*$BH593/(1+'DNO totals'!$F$99)*$CI593,0)</f>
        <v>#VALUE!</v>
      </c>
      <c r="CO593" s="37" t="e">
        <f>IF(MOD('935'!$K593,1000)=1,'Charging rates'!$G$38*$BH593/(1+'DNO totals'!$G$99)*$CJ593,0)</f>
        <v>#VALUE!</v>
      </c>
      <c r="CP593" s="52" t="e">
        <f t="shared" si="154"/>
        <v>#VALUE!</v>
      </c>
      <c r="CQ593" s="37" t="e">
        <f>IF('935'!$K593&gt;1000,'Charging rates'!$C$38*$AW593*$CF593,0)</f>
        <v>#VALUE!</v>
      </c>
      <c r="CR593" s="37" t="e">
        <f>IF(MOD('935'!$K593,1000)&gt;100,'Charging rates'!$D$38*$AW593*$CG593,0)</f>
        <v>#VALUE!</v>
      </c>
      <c r="CS593" s="37" t="e">
        <f>IF(MOD('935'!$K593,100)&gt;10,'Charging rates'!$E$38*$AW593*$CH593,0)</f>
        <v>#VALUE!</v>
      </c>
      <c r="CT593" s="52" t="e">
        <f t="shared" si="155"/>
        <v>#VALUE!</v>
      </c>
      <c r="CU593" s="33" t="e">
        <f>100*(AP593*'935'!Q593*BZ593)/'11'!B$17</f>
        <v>#VALUE!</v>
      </c>
      <c r="CV593" s="33" t="e">
        <f>100/'11'!B$17*'Charging rates'!B$10*AW593</f>
        <v>#VALUE!</v>
      </c>
      <c r="CW593" s="33" t="e">
        <f>IF(AT593=0,0,(1-BX593/AT593)*(CA593+IF('935'!Q593=0,0,(CB593*'935'!Q593*('11'!C$17-'935'!Y593)/('11'!B$17-'935'!X593)))))</f>
        <v>#VALUE!</v>
      </c>
      <c r="CX593" s="33" t="e">
        <f t="shared" si="156"/>
        <v>#VALUE!</v>
      </c>
      <c r="CY593" s="49" t="e">
        <f t="shared" si="157"/>
        <v>#VALUE!</v>
      </c>
      <c r="CZ593" s="32" t="e">
        <f>AT593*(Parameters!B$21+AU593)*IF('DNO totals'!B$323&lt;0,1,'935'!S593)</f>
        <v>#VALUE!</v>
      </c>
      <c r="DA593" s="52" t="e">
        <f>IF('DNO totals'!B$323&lt;0,1,'935'!S593)*(Parameters!B$21+AU593)</f>
        <v>#VALUE!</v>
      </c>
      <c r="DB593" s="37" t="e">
        <f>CX593+'Charging rates'!B$106*DA593*100/'11'!B$17</f>
        <v>#VALUE!</v>
      </c>
      <c r="DC593" s="37" t="e">
        <f>DB593+'Charging rates'!B$116*(Parameters!B$21+AU593)*100/'11'!B$17*IF('DNO totals'!B$323&lt;0,1,'935'!S593)</f>
        <v>#VALUE!</v>
      </c>
      <c r="DD593" s="37" t="e">
        <f>'Charging rates'!B$97*(CP593+CT593)*100/'11'!B$17</f>
        <v>#VALUE!</v>
      </c>
      <c r="DE593" s="33" t="e">
        <f>MAX(0-(CB593*AU593*'11'!C$17/'11'!B$17),DC593+DD593)</f>
        <v>#VALUE!</v>
      </c>
      <c r="DF593" s="37" t="e">
        <f>IF(BS593,IF(AU593=0,CC593,MAX(0,MIN(CC593,CC593+(DE593/'935'!Q593*('11'!B$17-'935'!X593)/('11'!C$17-'935'!Y593))))),0)</f>
        <v>#VALUE!</v>
      </c>
      <c r="DG593" s="33" t="e">
        <f t="shared" si="158"/>
        <v>#VALUE!</v>
      </c>
      <c r="DH593" s="53" t="e">
        <f t="shared" si="159"/>
        <v>#VALUE!</v>
      </c>
    </row>
    <row r="594" spans="1:112">
      <c r="A594" s="28">
        <v>494</v>
      </c>
      <c r="B594" s="47" t="e">
        <f>'935'!B594</f>
        <v>#VALUE!</v>
      </c>
      <c r="C594" s="48" t="e">
        <f>OR('935'!E594&lt;&gt;"VOID",'935'!F594&lt;&gt;"VOID",'935'!G594&lt;&gt;"VOID")</f>
        <v>#VALUE!</v>
      </c>
      <c r="D594" s="32" t="e">
        <f>IF('935'!D594="VOID",0,'935'!D594*(1-'935'!X594/'11'!B$17))</f>
        <v>#VALUE!</v>
      </c>
      <c r="E594" s="32" t="e">
        <f>IF('935'!E594="VOID",0,'935'!E594*(1-'935'!X594/'11'!B$17))</f>
        <v>#VALUE!</v>
      </c>
      <c r="F594" s="32" t="e">
        <f>IF('935'!F594="VOID",0,'935'!F594*(1-'935'!X594/'11'!B$17))</f>
        <v>#VALUE!</v>
      </c>
      <c r="G594" s="32" t="e">
        <f>IF('935'!G594="VOID",0,'935'!G594*(1-'935'!X594/'11'!B$17))</f>
        <v>#VALUE!</v>
      </c>
      <c r="H594" s="49" t="e">
        <f t="shared" si="140"/>
        <v>#VALUE!</v>
      </c>
      <c r="I594" s="50" t="e">
        <f>MATCH('935'!J594,'913'!$B$6:$B$1205,0)</f>
        <v>#VALUE!</v>
      </c>
      <c r="J594" s="50" t="e">
        <f>MATCH(INDEX('913'!$D$6:$D$1205,I594),'913'!$B$6:$B$1205,0)</f>
        <v>#VALUE!</v>
      </c>
      <c r="K594" s="50" t="e">
        <f>MATCH(INDEX('913'!$D$6:$D$1205,J594),'913'!$B$6:$B$1205,0)</f>
        <v>#VALUE!</v>
      </c>
      <c r="L594" s="50" t="e">
        <f>MATCH(INDEX('913'!$D$6:$D$1205,K594),'913'!$B$6:$B$1205,0)</f>
        <v>#VALUE!</v>
      </c>
      <c r="M594" s="50" t="e">
        <f>MATCH(INDEX('913'!$D$6:$D$1205,L594),'913'!$B$6:$B$1205,0)</f>
        <v>#VALUE!</v>
      </c>
      <c r="N594" s="50" t="e">
        <f>MATCH(INDEX('913'!$D$6:$D$1205,M594),'913'!$B$6:$B$1205,0)</f>
        <v>#VALUE!</v>
      </c>
      <c r="O594" s="50" t="e">
        <f>MATCH(INDEX('913'!$D$6:$D$1205,N594),'913'!$B$6:$B$1205,0)</f>
        <v>#VALUE!</v>
      </c>
      <c r="P594" s="51" t="e">
        <f>MATCH(INDEX('913'!$D$6:$D$1205,O594),'913'!$B$6:$B$1205,0)</f>
        <v>#VALUE!</v>
      </c>
      <c r="Q594" s="37">
        <f>IF(ISNUMBER(I594),MAX(0,INDEX('913'!$E$6:$E$1205,I594)),0)</f>
        <v>0</v>
      </c>
      <c r="R594" s="37">
        <f>IF(ISNUMBER(J594),MAX(0,INDEX('913'!$E$6:$E$1205,J594)),0)</f>
        <v>0</v>
      </c>
      <c r="S594" s="37">
        <f>IF(ISNUMBER(K594),MAX(0,INDEX('913'!$E$6:$E$1205,K594)),0)</f>
        <v>0</v>
      </c>
      <c r="T594" s="37">
        <f>IF(ISNUMBER(L594),MAX(0,INDEX('913'!$E$6:$E$1205,L594)),0)</f>
        <v>0</v>
      </c>
      <c r="U594" s="37">
        <f>IF(ISNUMBER(M594),MAX(0,INDEX('913'!$E$6:$E$1205,M594)),0)</f>
        <v>0</v>
      </c>
      <c r="V594" s="37">
        <f>IF(ISNUMBER(N594),MAX(0,INDEX('913'!$E$6:$E$1205,N594)),0)</f>
        <v>0</v>
      </c>
      <c r="W594" s="37">
        <f>IF(ISNUMBER(O594),MAX(0,INDEX('913'!$E$6:$E$1205,O594)),0)</f>
        <v>0</v>
      </c>
      <c r="X594" s="52">
        <f>IF(ISNUMBER(P594),MAX(0,INDEX('913'!$E$6:$E$1205,P594)),0)</f>
        <v>0</v>
      </c>
      <c r="Y594" s="37">
        <f>IF(ISNUMBER(I594),MAX(0,INDEX('913'!$F$6:$F$1205,I594)),0)</f>
        <v>0</v>
      </c>
      <c r="Z594" s="37">
        <f>IF(ISNUMBER(J594),MAX(0,INDEX('913'!$F$6:$F$1205,J594)),0)</f>
        <v>0</v>
      </c>
      <c r="AA594" s="37">
        <f>IF(ISNUMBER(K594),MAX(0,INDEX('913'!$F$6:$F$1205,K594)),0)</f>
        <v>0</v>
      </c>
      <c r="AB594" s="37">
        <f>IF(ISNUMBER(L594),MAX(0,INDEX('913'!$F$6:$F$1205,L594)),0)</f>
        <v>0</v>
      </c>
      <c r="AC594" s="37">
        <f>IF(ISNUMBER(M594),MAX(0,INDEX('913'!$F$6:$F$1205,M594)),0)</f>
        <v>0</v>
      </c>
      <c r="AD594" s="37">
        <f>IF(ISNUMBER(N594),MAX(0,INDEX('913'!$F$6:$F$1205,N594)),0)</f>
        <v>0</v>
      </c>
      <c r="AE594" s="37">
        <f>IF(ISNUMBER(O594),MAX(0,INDEX('913'!$F$6:$F$1205,O594)),0)</f>
        <v>0</v>
      </c>
      <c r="AF594" s="37">
        <f>IF(ISNUMBER(P594),MAX(0,INDEX('913'!$F$6:$F$1205,P594)),0)</f>
        <v>0</v>
      </c>
      <c r="AG594" s="32">
        <f>IF(ISNUMBER(I594),SQRT(INDEX('913'!$I$6:$I$1205,I594)^2+INDEX('913'!$J$6:$J$1205,I594)^2),0)</f>
        <v>0</v>
      </c>
      <c r="AH594" s="32">
        <f>IF(ISNUMBER(J594),SQRT(INDEX('913'!$I$6:$I$1205,J594)^2+INDEX('913'!$J$6:$J$1205,J594)^2),0)</f>
        <v>0</v>
      </c>
      <c r="AI594" s="32">
        <f>IF(ISNUMBER(K594),SQRT(INDEX('913'!$I$6:$I$1205,K594)^2+INDEX('913'!$J$6:$J$1205,K594)^2),0)</f>
        <v>0</v>
      </c>
      <c r="AJ594" s="32">
        <f>IF(ISNUMBER(L594),SQRT(INDEX('913'!$I$6:$I$1205,L594)^2+INDEX('913'!$J$6:$J$1205,L594)^2),0)</f>
        <v>0</v>
      </c>
      <c r="AK594" s="32">
        <f>IF(ISNUMBER(M594),SQRT(INDEX('913'!$I$6:$I$1205,M594)^2+INDEX('913'!$J$6:$J$1205,M594)^2),0)</f>
        <v>0</v>
      </c>
      <c r="AL594" s="32">
        <f>IF(ISNUMBER(N594),SQRT(INDEX('913'!$I$6:$I$1205,N594)^2+INDEX('913'!$J$6:$J$1205,N594)^2),0)</f>
        <v>0</v>
      </c>
      <c r="AM594" s="32">
        <f>IF(ISNUMBER(O594),SQRT(INDEX('913'!$I$6:$I$1205,O594)^2+INDEX('913'!$J$6:$J$1205,O594)^2),0)</f>
        <v>0</v>
      </c>
      <c r="AN594" s="49">
        <f>IF(ISNUMBER(P594),SQRT(INDEX('913'!$I$6:$I$1205,P594)^2+INDEX('913'!$J$6:$J$1205,P594)^2),0)</f>
        <v>0</v>
      </c>
      <c r="AO594" s="37">
        <f t="shared" si="141"/>
        <v>0</v>
      </c>
      <c r="AP594" s="37">
        <f t="shared" si="142"/>
        <v>0</v>
      </c>
      <c r="AQ594" s="33" t="e">
        <f>-100*'935'!W594*(AO594+AP594)/'11'!C$17</f>
        <v>#VALUE!</v>
      </c>
      <c r="AR594" s="37" t="e">
        <f t="shared" si="143"/>
        <v>#VALUE!</v>
      </c>
      <c r="AS594" s="52" t="e">
        <f t="shared" si="144"/>
        <v>#VALUE!</v>
      </c>
      <c r="AT594" s="32" t="e">
        <f>IF('935'!C594="VOID",0,('935'!C594*(1-'935'!X594/'11'!B$17)))</f>
        <v>#VALUE!</v>
      </c>
      <c r="AU594" s="52" t="e">
        <f>'935'!Q594*(1-'935'!Y594/'11'!C$17)/(1-'935'!X594/'11'!B$17)</f>
        <v>#VALUE!</v>
      </c>
      <c r="AV594" s="37" t="e">
        <f>INDEX('DNO totals'!$B$57:$G$57,IF('935'!K594,IF(MOD('935'!K594,1000),IF(MOD('935'!K594,100),IF(MOD('935'!K594,10),IF(MOD('935'!K594,1000)=1,6,5),4),3),2),1))</f>
        <v>#VALUE!</v>
      </c>
      <c r="AW594" s="52" t="e">
        <f t="shared" si="145"/>
        <v>#VALUE!</v>
      </c>
      <c r="AX594" s="32" t="e">
        <f>IF('935'!V594="VOID",0,'935'!V594*(1-'935'!X594/'11'!B$17))</f>
        <v>#VALUE!</v>
      </c>
      <c r="AY594" s="33" t="e">
        <f>IF(H594,-100*'Charging rates'!B$10/'11'!B$17*AX594/H594,0)</f>
        <v>#VALUE!</v>
      </c>
      <c r="AZ594" s="33" t="e">
        <f>IF(C594,'DNO totals'!B$41,0)</f>
        <v>#VALUE!</v>
      </c>
      <c r="BA594" s="33" t="e">
        <f t="shared" si="146"/>
        <v>#VALUE!</v>
      </c>
      <c r="BB594" s="33" t="e">
        <f t="shared" si="147"/>
        <v>#VALUE!</v>
      </c>
      <c r="BC594" s="53" t="e">
        <f t="shared" si="148"/>
        <v>#VALUE!</v>
      </c>
      <c r="BD594" s="32" t="e">
        <f>IF(AT594,'935'!H594*AT594/(AT594+D594+H594),0)</f>
        <v>#VALUE!</v>
      </c>
      <c r="BE594" s="32" t="e">
        <f>IF(H594,'935'!H594*H594/(AT594+D594+H594),0)</f>
        <v>#VALUE!</v>
      </c>
      <c r="BF594" s="32" t="e">
        <f>BD594*(1-'935'!X594/'11'!B$17)</f>
        <v>#VALUE!</v>
      </c>
      <c r="BG594" s="49" t="e">
        <f>BE594*(1-'935'!X594/'11'!B$17)</f>
        <v>#VALUE!</v>
      </c>
      <c r="BH594" s="52" t="e">
        <f>AV594*Parameters!B$6</f>
        <v>#VALUE!</v>
      </c>
      <c r="BI594" s="37" t="e">
        <f>IF('935'!$K594=1000,'Charging rates'!$C$38*$BH594/(1+'DNO totals'!$C$99)*'935'!$L594,0)</f>
        <v>#VALUE!</v>
      </c>
      <c r="BJ594" s="37" t="e">
        <f>IF(MOD('935'!$K594,1000)=100,'Charging rates'!$D$38*$BH594/(1+'DNO totals'!$D$99)*'935'!$M594,0)</f>
        <v>#VALUE!</v>
      </c>
      <c r="BK594" s="37" t="e">
        <f>IF(MOD('935'!$K594,100)=10,'Charging rates'!$E$38*$BH594/(1+'DNO totals'!$E$99)*'935'!$N594,0)</f>
        <v>#VALUE!</v>
      </c>
      <c r="BL594" s="37" t="e">
        <f>IF(AND(MOD('935'!$K594,10)&gt;0,MOD('935'!$K594,1000)&gt;1),'Charging rates'!$F$38*$BH594/(1+'DNO totals'!$F$99)*'935'!$O594,0)</f>
        <v>#VALUE!</v>
      </c>
      <c r="BM594" s="37" t="e">
        <f>IF(MOD('935'!$K594,1000)=1,'Charging rates'!$G$38*$BH594/(1+'DNO totals'!$G$99)*'935'!$P594,0)</f>
        <v>#VALUE!</v>
      </c>
      <c r="BN594" s="52" t="e">
        <f t="shared" si="149"/>
        <v>#VALUE!</v>
      </c>
      <c r="BO594" s="37" t="e">
        <f>IF('935'!$K594&gt;1000,'Charging rates'!$C$38*$AW594*'935'!$L594,0)</f>
        <v>#VALUE!</v>
      </c>
      <c r="BP594" s="37" t="e">
        <f>IF(MOD('935'!$K594,1000)&gt;100,'Charging rates'!$D$38*$AW594*'935'!$M594,0)</f>
        <v>#VALUE!</v>
      </c>
      <c r="BQ594" s="37" t="e">
        <f>IF(MOD('935'!$K594,100)&gt;10,'Charging rates'!$E$38*$AW594*'935'!$N594,0)</f>
        <v>#VALUE!</v>
      </c>
      <c r="BR594" s="52" t="e">
        <f t="shared" si="150"/>
        <v>#VALUE!</v>
      </c>
      <c r="BS594" s="48" t="e">
        <f>'935'!C594&lt;&gt;"VOID"</f>
        <v>#VALUE!</v>
      </c>
      <c r="BT594" s="33" t="e">
        <f>IF(BS594,(100/'11'!B$17*BD594*((1-'935'!I594)*'Charging rates'!B$51+'Charging rates'!B$63)),0)</f>
        <v>#VALUE!</v>
      </c>
      <c r="BU594" s="33" t="e">
        <f>100/'11'!B$17*BG594*('Charging rates'!B$51+'Charging rates'!B$63)</f>
        <v>#VALUE!</v>
      </c>
      <c r="BV594" s="33" t="e">
        <f>100/'11'!B$17*BE594*('Charging rates'!B$51+'Charging rates'!B$63)</f>
        <v>#VALUE!</v>
      </c>
      <c r="BW594" s="53" t="e">
        <f t="shared" si="151"/>
        <v>#VALUE!</v>
      </c>
      <c r="BX594" s="32" t="e">
        <f>AT594-('935'!T594*(1-'935'!X594/'11'!B$17))</f>
        <v>#VALUE!</v>
      </c>
      <c r="BY594" s="32">
        <f>0-IF(ISNUMBER(I594),INDEX('913'!$I$6:$I$1205,I594),0)-IF(ISNUMBER(J594),INDEX('913'!$I$6:$I$1205,J594),0)-IF(ISNUMBER(K594),INDEX('913'!$I$6:$I$1205,K594),0)-IF(ISNUMBER(L594),INDEX('913'!$I$6:$I$1205,L594),0)-IF(ISNUMBER(M594),INDEX('913'!$I$6:$I$1205,M594),0)-IF(ISNUMBER(N594),INDEX('913'!$I$6:$I$1205,N594),0)-IF(ISNUMBER(O594),INDEX('913'!$I$6:$I$1205,O594),0)-IF(ISNUMBER(P594),INDEX('913'!$I$6:$I$1205,P594),0)</f>
        <v>0</v>
      </c>
      <c r="BZ594" s="37">
        <f>IF(BY594=0,1,MAX(1,SQRT(BY594^2+(IF(ISNUMBER(I594),INDEX('913'!$J$6:$J$1205,I594),0)+IF(ISNUMBER(J594),INDEX('913'!$J$6:$J$1205,J594),0)+IF(ISNUMBER(K594),INDEX('913'!$J$6:$J$1205,K594),0)+IF(ISNUMBER(L594),INDEX('913'!$J$6:$J$1205,L594),0)+IF(ISNUMBER(M594),INDEX('913'!$J$6:$J$1205,M594),0)+IF(ISNUMBER(N594),INDEX('913'!$J$6:$J$1205,N594),0)+IF(ISNUMBER(O594),INDEX('913'!$J$6:$J$1205,O594),0)+IF(ISNUMBER(P594),INDEX('913'!$J$6:$J$1205,P594),0))^2)/BY594))</f>
        <v>1</v>
      </c>
      <c r="CA594" s="33" t="e">
        <f>100*AO594/'11'!B$17</f>
        <v>#VALUE!</v>
      </c>
      <c r="CB594" s="37" t="e">
        <f>100*(AP594*BZ594)/'11'!C$17</f>
        <v>#VALUE!</v>
      </c>
      <c r="CC594" s="37" t="e">
        <f t="shared" si="152"/>
        <v>#VALUE!</v>
      </c>
      <c r="CD594" s="33" t="e">
        <f t="shared" si="153"/>
        <v>#VALUE!</v>
      </c>
      <c r="CE594" s="54" t="e">
        <f>'11'!C$17-'935'!Y594</f>
        <v>#VALUE!</v>
      </c>
      <c r="CF594" s="37" t="e">
        <f>MAX('DNO totals'!B$312+0,MIN('935'!L594+0,'DNO totals'!B$304+0))</f>
        <v>#VALUE!</v>
      </c>
      <c r="CG594" s="37" t="e">
        <f>MAX('DNO totals'!C$312+0,MIN('935'!M594+0,'DNO totals'!C$304+0))</f>
        <v>#VALUE!</v>
      </c>
      <c r="CH594" s="37" t="e">
        <f>MAX('DNO totals'!D$312+0,MIN('935'!N594+0,'DNO totals'!D$304+0))</f>
        <v>#VALUE!</v>
      </c>
      <c r="CI594" s="37" t="e">
        <f>MAX('DNO totals'!E$312+0,MIN('935'!O594+0,'DNO totals'!E$304+0))</f>
        <v>#VALUE!</v>
      </c>
      <c r="CJ594" s="52" t="e">
        <f>MAX('DNO totals'!F$312+0,MIN('935'!P594+0,'DNO totals'!F$304+0))</f>
        <v>#VALUE!</v>
      </c>
      <c r="CK594" s="37" t="e">
        <f>IF('935'!$K594=1000,'Charging rates'!$C$38*$BH594/(1+'DNO totals'!$C$99)*$CF594,0)</f>
        <v>#VALUE!</v>
      </c>
      <c r="CL594" s="37" t="e">
        <f>IF(MOD('935'!$K594,1000)=100,'Charging rates'!$D$38*$BH594/(1+'DNO totals'!$D$99)*$CG594,0)</f>
        <v>#VALUE!</v>
      </c>
      <c r="CM594" s="37" t="e">
        <f>IF(MOD('935'!$K594,100)=10,'Charging rates'!$E$38*$BH594/(1+'DNO totals'!$E$99)*$CH594,0)</f>
        <v>#VALUE!</v>
      </c>
      <c r="CN594" s="37" t="e">
        <f>IF(AND(MOD('935'!$K594,10)&gt;0,MOD('935'!$K594,1000)&gt;1),'Charging rates'!$F$38*$BH594/(1+'DNO totals'!$F$99)*$CI594,0)</f>
        <v>#VALUE!</v>
      </c>
      <c r="CO594" s="37" t="e">
        <f>IF(MOD('935'!$K594,1000)=1,'Charging rates'!$G$38*$BH594/(1+'DNO totals'!$G$99)*$CJ594,0)</f>
        <v>#VALUE!</v>
      </c>
      <c r="CP594" s="52" t="e">
        <f t="shared" si="154"/>
        <v>#VALUE!</v>
      </c>
      <c r="CQ594" s="37" t="e">
        <f>IF('935'!$K594&gt;1000,'Charging rates'!$C$38*$AW594*$CF594,0)</f>
        <v>#VALUE!</v>
      </c>
      <c r="CR594" s="37" t="e">
        <f>IF(MOD('935'!$K594,1000)&gt;100,'Charging rates'!$D$38*$AW594*$CG594,0)</f>
        <v>#VALUE!</v>
      </c>
      <c r="CS594" s="37" t="e">
        <f>IF(MOD('935'!$K594,100)&gt;10,'Charging rates'!$E$38*$AW594*$CH594,0)</f>
        <v>#VALUE!</v>
      </c>
      <c r="CT594" s="52" t="e">
        <f t="shared" si="155"/>
        <v>#VALUE!</v>
      </c>
      <c r="CU594" s="33" t="e">
        <f>100*(AP594*'935'!Q594*BZ594)/'11'!B$17</f>
        <v>#VALUE!</v>
      </c>
      <c r="CV594" s="33" t="e">
        <f>100/'11'!B$17*'Charging rates'!B$10*AW594</f>
        <v>#VALUE!</v>
      </c>
      <c r="CW594" s="33" t="e">
        <f>IF(AT594=0,0,(1-BX594/AT594)*(CA594+IF('935'!Q594=0,0,(CB594*'935'!Q594*('11'!C$17-'935'!Y594)/('11'!B$17-'935'!X594)))))</f>
        <v>#VALUE!</v>
      </c>
      <c r="CX594" s="33" t="e">
        <f t="shared" si="156"/>
        <v>#VALUE!</v>
      </c>
      <c r="CY594" s="49" t="e">
        <f t="shared" si="157"/>
        <v>#VALUE!</v>
      </c>
      <c r="CZ594" s="32" t="e">
        <f>AT594*(Parameters!B$21+AU594)*IF('DNO totals'!B$323&lt;0,1,'935'!S594)</f>
        <v>#VALUE!</v>
      </c>
      <c r="DA594" s="52" t="e">
        <f>IF('DNO totals'!B$323&lt;0,1,'935'!S594)*(Parameters!B$21+AU594)</f>
        <v>#VALUE!</v>
      </c>
      <c r="DB594" s="37" t="e">
        <f>CX594+'Charging rates'!B$106*DA594*100/'11'!B$17</f>
        <v>#VALUE!</v>
      </c>
      <c r="DC594" s="37" t="e">
        <f>DB594+'Charging rates'!B$116*(Parameters!B$21+AU594)*100/'11'!B$17*IF('DNO totals'!B$323&lt;0,1,'935'!S594)</f>
        <v>#VALUE!</v>
      </c>
      <c r="DD594" s="37" t="e">
        <f>'Charging rates'!B$97*(CP594+CT594)*100/'11'!B$17</f>
        <v>#VALUE!</v>
      </c>
      <c r="DE594" s="33" t="e">
        <f>MAX(0-(CB594*AU594*'11'!C$17/'11'!B$17),DC594+DD594)</f>
        <v>#VALUE!</v>
      </c>
      <c r="DF594" s="37" t="e">
        <f>IF(BS594,IF(AU594=0,CC594,MAX(0,MIN(CC594,CC594+(DE594/'935'!Q594*('11'!B$17-'935'!X594)/('11'!C$17-'935'!Y594))))),0)</f>
        <v>#VALUE!</v>
      </c>
      <c r="DG594" s="33" t="e">
        <f t="shared" si="158"/>
        <v>#VALUE!</v>
      </c>
      <c r="DH594" s="53" t="e">
        <f t="shared" si="159"/>
        <v>#VALUE!</v>
      </c>
    </row>
    <row r="595" spans="1:112">
      <c r="A595" s="28">
        <v>495</v>
      </c>
      <c r="B595" s="47" t="e">
        <f>'935'!B595</f>
        <v>#VALUE!</v>
      </c>
      <c r="C595" s="48" t="e">
        <f>OR('935'!E595&lt;&gt;"VOID",'935'!F595&lt;&gt;"VOID",'935'!G595&lt;&gt;"VOID")</f>
        <v>#VALUE!</v>
      </c>
      <c r="D595" s="32" t="e">
        <f>IF('935'!D595="VOID",0,'935'!D595*(1-'935'!X595/'11'!B$17))</f>
        <v>#VALUE!</v>
      </c>
      <c r="E595" s="32" t="e">
        <f>IF('935'!E595="VOID",0,'935'!E595*(1-'935'!X595/'11'!B$17))</f>
        <v>#VALUE!</v>
      </c>
      <c r="F595" s="32" t="e">
        <f>IF('935'!F595="VOID",0,'935'!F595*(1-'935'!X595/'11'!B$17))</f>
        <v>#VALUE!</v>
      </c>
      <c r="G595" s="32" t="e">
        <f>IF('935'!G595="VOID",0,'935'!G595*(1-'935'!X595/'11'!B$17))</f>
        <v>#VALUE!</v>
      </c>
      <c r="H595" s="49" t="e">
        <f t="shared" si="140"/>
        <v>#VALUE!</v>
      </c>
      <c r="I595" s="50" t="e">
        <f>MATCH('935'!J595,'913'!$B$6:$B$1205,0)</f>
        <v>#VALUE!</v>
      </c>
      <c r="J595" s="50" t="e">
        <f>MATCH(INDEX('913'!$D$6:$D$1205,I595),'913'!$B$6:$B$1205,0)</f>
        <v>#VALUE!</v>
      </c>
      <c r="K595" s="50" t="e">
        <f>MATCH(INDEX('913'!$D$6:$D$1205,J595),'913'!$B$6:$B$1205,0)</f>
        <v>#VALUE!</v>
      </c>
      <c r="L595" s="50" t="e">
        <f>MATCH(INDEX('913'!$D$6:$D$1205,K595),'913'!$B$6:$B$1205,0)</f>
        <v>#VALUE!</v>
      </c>
      <c r="M595" s="50" t="e">
        <f>MATCH(INDEX('913'!$D$6:$D$1205,L595),'913'!$B$6:$B$1205,0)</f>
        <v>#VALUE!</v>
      </c>
      <c r="N595" s="50" t="e">
        <f>MATCH(INDEX('913'!$D$6:$D$1205,M595),'913'!$B$6:$B$1205,0)</f>
        <v>#VALUE!</v>
      </c>
      <c r="O595" s="50" t="e">
        <f>MATCH(INDEX('913'!$D$6:$D$1205,N595),'913'!$B$6:$B$1205,0)</f>
        <v>#VALUE!</v>
      </c>
      <c r="P595" s="51" t="e">
        <f>MATCH(INDEX('913'!$D$6:$D$1205,O595),'913'!$B$6:$B$1205,0)</f>
        <v>#VALUE!</v>
      </c>
      <c r="Q595" s="37">
        <f>IF(ISNUMBER(I595),MAX(0,INDEX('913'!$E$6:$E$1205,I595)),0)</f>
        <v>0</v>
      </c>
      <c r="R595" s="37">
        <f>IF(ISNUMBER(J595),MAX(0,INDEX('913'!$E$6:$E$1205,J595)),0)</f>
        <v>0</v>
      </c>
      <c r="S595" s="37">
        <f>IF(ISNUMBER(K595),MAX(0,INDEX('913'!$E$6:$E$1205,K595)),0)</f>
        <v>0</v>
      </c>
      <c r="T595" s="37">
        <f>IF(ISNUMBER(L595),MAX(0,INDEX('913'!$E$6:$E$1205,L595)),0)</f>
        <v>0</v>
      </c>
      <c r="U595" s="37">
        <f>IF(ISNUMBER(M595),MAX(0,INDEX('913'!$E$6:$E$1205,M595)),0)</f>
        <v>0</v>
      </c>
      <c r="V595" s="37">
        <f>IF(ISNUMBER(N595),MAX(0,INDEX('913'!$E$6:$E$1205,N595)),0)</f>
        <v>0</v>
      </c>
      <c r="W595" s="37">
        <f>IF(ISNUMBER(O595),MAX(0,INDEX('913'!$E$6:$E$1205,O595)),0)</f>
        <v>0</v>
      </c>
      <c r="X595" s="52">
        <f>IF(ISNUMBER(P595),MAX(0,INDEX('913'!$E$6:$E$1205,P595)),0)</f>
        <v>0</v>
      </c>
      <c r="Y595" s="37">
        <f>IF(ISNUMBER(I595),MAX(0,INDEX('913'!$F$6:$F$1205,I595)),0)</f>
        <v>0</v>
      </c>
      <c r="Z595" s="37">
        <f>IF(ISNUMBER(J595),MAX(0,INDEX('913'!$F$6:$F$1205,J595)),0)</f>
        <v>0</v>
      </c>
      <c r="AA595" s="37">
        <f>IF(ISNUMBER(K595),MAX(0,INDEX('913'!$F$6:$F$1205,K595)),0)</f>
        <v>0</v>
      </c>
      <c r="AB595" s="37">
        <f>IF(ISNUMBER(L595),MAX(0,INDEX('913'!$F$6:$F$1205,L595)),0)</f>
        <v>0</v>
      </c>
      <c r="AC595" s="37">
        <f>IF(ISNUMBER(M595),MAX(0,INDEX('913'!$F$6:$F$1205,M595)),0)</f>
        <v>0</v>
      </c>
      <c r="AD595" s="37">
        <f>IF(ISNUMBER(N595),MAX(0,INDEX('913'!$F$6:$F$1205,N595)),0)</f>
        <v>0</v>
      </c>
      <c r="AE595" s="37">
        <f>IF(ISNUMBER(O595),MAX(0,INDEX('913'!$F$6:$F$1205,O595)),0)</f>
        <v>0</v>
      </c>
      <c r="AF595" s="37">
        <f>IF(ISNUMBER(P595),MAX(0,INDEX('913'!$F$6:$F$1205,P595)),0)</f>
        <v>0</v>
      </c>
      <c r="AG595" s="32">
        <f>IF(ISNUMBER(I595),SQRT(INDEX('913'!$I$6:$I$1205,I595)^2+INDEX('913'!$J$6:$J$1205,I595)^2),0)</f>
        <v>0</v>
      </c>
      <c r="AH595" s="32">
        <f>IF(ISNUMBER(J595),SQRT(INDEX('913'!$I$6:$I$1205,J595)^2+INDEX('913'!$J$6:$J$1205,J595)^2),0)</f>
        <v>0</v>
      </c>
      <c r="AI595" s="32">
        <f>IF(ISNUMBER(K595),SQRT(INDEX('913'!$I$6:$I$1205,K595)^2+INDEX('913'!$J$6:$J$1205,K595)^2),0)</f>
        <v>0</v>
      </c>
      <c r="AJ595" s="32">
        <f>IF(ISNUMBER(L595),SQRT(INDEX('913'!$I$6:$I$1205,L595)^2+INDEX('913'!$J$6:$J$1205,L595)^2),0)</f>
        <v>0</v>
      </c>
      <c r="AK595" s="32">
        <f>IF(ISNUMBER(M595),SQRT(INDEX('913'!$I$6:$I$1205,M595)^2+INDEX('913'!$J$6:$J$1205,M595)^2),0)</f>
        <v>0</v>
      </c>
      <c r="AL595" s="32">
        <f>IF(ISNUMBER(N595),SQRT(INDEX('913'!$I$6:$I$1205,N595)^2+INDEX('913'!$J$6:$J$1205,N595)^2),0)</f>
        <v>0</v>
      </c>
      <c r="AM595" s="32">
        <f>IF(ISNUMBER(O595),SQRT(INDEX('913'!$I$6:$I$1205,O595)^2+INDEX('913'!$J$6:$J$1205,O595)^2),0)</f>
        <v>0</v>
      </c>
      <c r="AN595" s="49">
        <f>IF(ISNUMBER(P595),SQRT(INDEX('913'!$I$6:$I$1205,P595)^2+INDEX('913'!$J$6:$J$1205,P595)^2),0)</f>
        <v>0</v>
      </c>
      <c r="AO595" s="37">
        <f t="shared" si="141"/>
        <v>0</v>
      </c>
      <c r="AP595" s="37">
        <f t="shared" si="142"/>
        <v>0</v>
      </c>
      <c r="AQ595" s="33" t="e">
        <f>-100*'935'!W595*(AO595+AP595)/'11'!C$17</f>
        <v>#VALUE!</v>
      </c>
      <c r="AR595" s="37" t="e">
        <f t="shared" si="143"/>
        <v>#VALUE!</v>
      </c>
      <c r="AS595" s="52" t="e">
        <f t="shared" si="144"/>
        <v>#VALUE!</v>
      </c>
      <c r="AT595" s="32" t="e">
        <f>IF('935'!C595="VOID",0,('935'!C595*(1-'935'!X595/'11'!B$17)))</f>
        <v>#VALUE!</v>
      </c>
      <c r="AU595" s="52" t="e">
        <f>'935'!Q595*(1-'935'!Y595/'11'!C$17)/(1-'935'!X595/'11'!B$17)</f>
        <v>#VALUE!</v>
      </c>
      <c r="AV595" s="37" t="e">
        <f>INDEX('DNO totals'!$B$57:$G$57,IF('935'!K595,IF(MOD('935'!K595,1000),IF(MOD('935'!K595,100),IF(MOD('935'!K595,10),IF(MOD('935'!K595,1000)=1,6,5),4),3),2),1))</f>
        <v>#VALUE!</v>
      </c>
      <c r="AW595" s="52" t="e">
        <f t="shared" si="145"/>
        <v>#VALUE!</v>
      </c>
      <c r="AX595" s="32" t="e">
        <f>IF('935'!V595="VOID",0,'935'!V595*(1-'935'!X595/'11'!B$17))</f>
        <v>#VALUE!</v>
      </c>
      <c r="AY595" s="33" t="e">
        <f>IF(H595,-100*'Charging rates'!B$10/'11'!B$17*AX595/H595,0)</f>
        <v>#VALUE!</v>
      </c>
      <c r="AZ595" s="33" t="e">
        <f>IF(C595,'DNO totals'!B$41,0)</f>
        <v>#VALUE!</v>
      </c>
      <c r="BA595" s="33" t="e">
        <f t="shared" si="146"/>
        <v>#VALUE!</v>
      </c>
      <c r="BB595" s="33" t="e">
        <f t="shared" si="147"/>
        <v>#VALUE!</v>
      </c>
      <c r="BC595" s="53" t="e">
        <f t="shared" si="148"/>
        <v>#VALUE!</v>
      </c>
      <c r="BD595" s="32" t="e">
        <f>IF(AT595,'935'!H595*AT595/(AT595+D595+H595),0)</f>
        <v>#VALUE!</v>
      </c>
      <c r="BE595" s="32" t="e">
        <f>IF(H595,'935'!H595*H595/(AT595+D595+H595),0)</f>
        <v>#VALUE!</v>
      </c>
      <c r="BF595" s="32" t="e">
        <f>BD595*(1-'935'!X595/'11'!B$17)</f>
        <v>#VALUE!</v>
      </c>
      <c r="BG595" s="49" t="e">
        <f>BE595*(1-'935'!X595/'11'!B$17)</f>
        <v>#VALUE!</v>
      </c>
      <c r="BH595" s="52" t="e">
        <f>AV595*Parameters!B$6</f>
        <v>#VALUE!</v>
      </c>
      <c r="BI595" s="37" t="e">
        <f>IF('935'!$K595=1000,'Charging rates'!$C$38*$BH595/(1+'DNO totals'!$C$99)*'935'!$L595,0)</f>
        <v>#VALUE!</v>
      </c>
      <c r="BJ595" s="37" t="e">
        <f>IF(MOD('935'!$K595,1000)=100,'Charging rates'!$D$38*$BH595/(1+'DNO totals'!$D$99)*'935'!$M595,0)</f>
        <v>#VALUE!</v>
      </c>
      <c r="BK595" s="37" t="e">
        <f>IF(MOD('935'!$K595,100)=10,'Charging rates'!$E$38*$BH595/(1+'DNO totals'!$E$99)*'935'!$N595,0)</f>
        <v>#VALUE!</v>
      </c>
      <c r="BL595" s="37" t="e">
        <f>IF(AND(MOD('935'!$K595,10)&gt;0,MOD('935'!$K595,1000)&gt;1),'Charging rates'!$F$38*$BH595/(1+'DNO totals'!$F$99)*'935'!$O595,0)</f>
        <v>#VALUE!</v>
      </c>
      <c r="BM595" s="37" t="e">
        <f>IF(MOD('935'!$K595,1000)=1,'Charging rates'!$G$38*$BH595/(1+'DNO totals'!$G$99)*'935'!$P595,0)</f>
        <v>#VALUE!</v>
      </c>
      <c r="BN595" s="52" t="e">
        <f t="shared" si="149"/>
        <v>#VALUE!</v>
      </c>
      <c r="BO595" s="37" t="e">
        <f>IF('935'!$K595&gt;1000,'Charging rates'!$C$38*$AW595*'935'!$L595,0)</f>
        <v>#VALUE!</v>
      </c>
      <c r="BP595" s="37" t="e">
        <f>IF(MOD('935'!$K595,1000)&gt;100,'Charging rates'!$D$38*$AW595*'935'!$M595,0)</f>
        <v>#VALUE!</v>
      </c>
      <c r="BQ595" s="37" t="e">
        <f>IF(MOD('935'!$K595,100)&gt;10,'Charging rates'!$E$38*$AW595*'935'!$N595,0)</f>
        <v>#VALUE!</v>
      </c>
      <c r="BR595" s="52" t="e">
        <f t="shared" si="150"/>
        <v>#VALUE!</v>
      </c>
      <c r="BS595" s="48" t="e">
        <f>'935'!C595&lt;&gt;"VOID"</f>
        <v>#VALUE!</v>
      </c>
      <c r="BT595" s="33" t="e">
        <f>IF(BS595,(100/'11'!B$17*BD595*((1-'935'!I595)*'Charging rates'!B$51+'Charging rates'!B$63)),0)</f>
        <v>#VALUE!</v>
      </c>
      <c r="BU595" s="33" t="e">
        <f>100/'11'!B$17*BG595*('Charging rates'!B$51+'Charging rates'!B$63)</f>
        <v>#VALUE!</v>
      </c>
      <c r="BV595" s="33" t="e">
        <f>100/'11'!B$17*BE595*('Charging rates'!B$51+'Charging rates'!B$63)</f>
        <v>#VALUE!</v>
      </c>
      <c r="BW595" s="53" t="e">
        <f t="shared" si="151"/>
        <v>#VALUE!</v>
      </c>
      <c r="BX595" s="32" t="e">
        <f>AT595-('935'!T595*(1-'935'!X595/'11'!B$17))</f>
        <v>#VALUE!</v>
      </c>
      <c r="BY595" s="32">
        <f>0-IF(ISNUMBER(I595),INDEX('913'!$I$6:$I$1205,I595),0)-IF(ISNUMBER(J595),INDEX('913'!$I$6:$I$1205,J595),0)-IF(ISNUMBER(K595),INDEX('913'!$I$6:$I$1205,K595),0)-IF(ISNUMBER(L595),INDEX('913'!$I$6:$I$1205,L595),0)-IF(ISNUMBER(M595),INDEX('913'!$I$6:$I$1205,M595),0)-IF(ISNUMBER(N595),INDEX('913'!$I$6:$I$1205,N595),0)-IF(ISNUMBER(O595),INDEX('913'!$I$6:$I$1205,O595),0)-IF(ISNUMBER(P595),INDEX('913'!$I$6:$I$1205,P595),0)</f>
        <v>0</v>
      </c>
      <c r="BZ595" s="37">
        <f>IF(BY595=0,1,MAX(1,SQRT(BY595^2+(IF(ISNUMBER(I595),INDEX('913'!$J$6:$J$1205,I595),0)+IF(ISNUMBER(J595),INDEX('913'!$J$6:$J$1205,J595),0)+IF(ISNUMBER(K595),INDEX('913'!$J$6:$J$1205,K595),0)+IF(ISNUMBER(L595),INDEX('913'!$J$6:$J$1205,L595),0)+IF(ISNUMBER(M595),INDEX('913'!$J$6:$J$1205,M595),0)+IF(ISNUMBER(N595),INDEX('913'!$J$6:$J$1205,N595),0)+IF(ISNUMBER(O595),INDEX('913'!$J$6:$J$1205,O595),0)+IF(ISNUMBER(P595),INDEX('913'!$J$6:$J$1205,P595),0))^2)/BY595))</f>
        <v>1</v>
      </c>
      <c r="CA595" s="33" t="e">
        <f>100*AO595/'11'!B$17</f>
        <v>#VALUE!</v>
      </c>
      <c r="CB595" s="37" t="e">
        <f>100*(AP595*BZ595)/'11'!C$17</f>
        <v>#VALUE!</v>
      </c>
      <c r="CC595" s="37" t="e">
        <f t="shared" si="152"/>
        <v>#VALUE!</v>
      </c>
      <c r="CD595" s="33" t="e">
        <f t="shared" si="153"/>
        <v>#VALUE!</v>
      </c>
      <c r="CE595" s="54" t="e">
        <f>'11'!C$17-'935'!Y595</f>
        <v>#VALUE!</v>
      </c>
      <c r="CF595" s="37" t="e">
        <f>MAX('DNO totals'!B$312+0,MIN('935'!L595+0,'DNO totals'!B$304+0))</f>
        <v>#VALUE!</v>
      </c>
      <c r="CG595" s="37" t="e">
        <f>MAX('DNO totals'!C$312+0,MIN('935'!M595+0,'DNO totals'!C$304+0))</f>
        <v>#VALUE!</v>
      </c>
      <c r="CH595" s="37" t="e">
        <f>MAX('DNO totals'!D$312+0,MIN('935'!N595+0,'DNO totals'!D$304+0))</f>
        <v>#VALUE!</v>
      </c>
      <c r="CI595" s="37" t="e">
        <f>MAX('DNO totals'!E$312+0,MIN('935'!O595+0,'DNO totals'!E$304+0))</f>
        <v>#VALUE!</v>
      </c>
      <c r="CJ595" s="52" t="e">
        <f>MAX('DNO totals'!F$312+0,MIN('935'!P595+0,'DNO totals'!F$304+0))</f>
        <v>#VALUE!</v>
      </c>
      <c r="CK595" s="37" t="e">
        <f>IF('935'!$K595=1000,'Charging rates'!$C$38*$BH595/(1+'DNO totals'!$C$99)*$CF595,0)</f>
        <v>#VALUE!</v>
      </c>
      <c r="CL595" s="37" t="e">
        <f>IF(MOD('935'!$K595,1000)=100,'Charging rates'!$D$38*$BH595/(1+'DNO totals'!$D$99)*$CG595,0)</f>
        <v>#VALUE!</v>
      </c>
      <c r="CM595" s="37" t="e">
        <f>IF(MOD('935'!$K595,100)=10,'Charging rates'!$E$38*$BH595/(1+'DNO totals'!$E$99)*$CH595,0)</f>
        <v>#VALUE!</v>
      </c>
      <c r="CN595" s="37" t="e">
        <f>IF(AND(MOD('935'!$K595,10)&gt;0,MOD('935'!$K595,1000)&gt;1),'Charging rates'!$F$38*$BH595/(1+'DNO totals'!$F$99)*$CI595,0)</f>
        <v>#VALUE!</v>
      </c>
      <c r="CO595" s="37" t="e">
        <f>IF(MOD('935'!$K595,1000)=1,'Charging rates'!$G$38*$BH595/(1+'DNO totals'!$G$99)*$CJ595,0)</f>
        <v>#VALUE!</v>
      </c>
      <c r="CP595" s="52" t="e">
        <f t="shared" si="154"/>
        <v>#VALUE!</v>
      </c>
      <c r="CQ595" s="37" t="e">
        <f>IF('935'!$K595&gt;1000,'Charging rates'!$C$38*$AW595*$CF595,0)</f>
        <v>#VALUE!</v>
      </c>
      <c r="CR595" s="37" t="e">
        <f>IF(MOD('935'!$K595,1000)&gt;100,'Charging rates'!$D$38*$AW595*$CG595,0)</f>
        <v>#VALUE!</v>
      </c>
      <c r="CS595" s="37" t="e">
        <f>IF(MOD('935'!$K595,100)&gt;10,'Charging rates'!$E$38*$AW595*$CH595,0)</f>
        <v>#VALUE!</v>
      </c>
      <c r="CT595" s="52" t="e">
        <f t="shared" si="155"/>
        <v>#VALUE!</v>
      </c>
      <c r="CU595" s="33" t="e">
        <f>100*(AP595*'935'!Q595*BZ595)/'11'!B$17</f>
        <v>#VALUE!</v>
      </c>
      <c r="CV595" s="33" t="e">
        <f>100/'11'!B$17*'Charging rates'!B$10*AW595</f>
        <v>#VALUE!</v>
      </c>
      <c r="CW595" s="33" t="e">
        <f>IF(AT595=0,0,(1-BX595/AT595)*(CA595+IF('935'!Q595=0,0,(CB595*'935'!Q595*('11'!C$17-'935'!Y595)/('11'!B$17-'935'!X595)))))</f>
        <v>#VALUE!</v>
      </c>
      <c r="CX595" s="33" t="e">
        <f t="shared" si="156"/>
        <v>#VALUE!</v>
      </c>
      <c r="CY595" s="49" t="e">
        <f t="shared" si="157"/>
        <v>#VALUE!</v>
      </c>
      <c r="CZ595" s="32" t="e">
        <f>AT595*(Parameters!B$21+AU595)*IF('DNO totals'!B$323&lt;0,1,'935'!S595)</f>
        <v>#VALUE!</v>
      </c>
      <c r="DA595" s="52" t="e">
        <f>IF('DNO totals'!B$323&lt;0,1,'935'!S595)*(Parameters!B$21+AU595)</f>
        <v>#VALUE!</v>
      </c>
      <c r="DB595" s="37" t="e">
        <f>CX595+'Charging rates'!B$106*DA595*100/'11'!B$17</f>
        <v>#VALUE!</v>
      </c>
      <c r="DC595" s="37" t="e">
        <f>DB595+'Charging rates'!B$116*(Parameters!B$21+AU595)*100/'11'!B$17*IF('DNO totals'!B$323&lt;0,1,'935'!S595)</f>
        <v>#VALUE!</v>
      </c>
      <c r="DD595" s="37" t="e">
        <f>'Charging rates'!B$97*(CP595+CT595)*100/'11'!B$17</f>
        <v>#VALUE!</v>
      </c>
      <c r="DE595" s="33" t="e">
        <f>MAX(0-(CB595*AU595*'11'!C$17/'11'!B$17),DC595+DD595)</f>
        <v>#VALUE!</v>
      </c>
      <c r="DF595" s="37" t="e">
        <f>IF(BS595,IF(AU595=0,CC595,MAX(0,MIN(CC595,CC595+(DE595/'935'!Q595*('11'!B$17-'935'!X595)/('11'!C$17-'935'!Y595))))),0)</f>
        <v>#VALUE!</v>
      </c>
      <c r="DG595" s="33" t="e">
        <f t="shared" si="158"/>
        <v>#VALUE!</v>
      </c>
      <c r="DH595" s="53" t="e">
        <f t="shared" si="159"/>
        <v>#VALUE!</v>
      </c>
    </row>
    <row r="596" spans="1:112">
      <c r="A596" s="28">
        <v>496</v>
      </c>
      <c r="B596" s="47" t="e">
        <f>'935'!B596</f>
        <v>#VALUE!</v>
      </c>
      <c r="C596" s="48" t="e">
        <f>OR('935'!E596&lt;&gt;"VOID",'935'!F596&lt;&gt;"VOID",'935'!G596&lt;&gt;"VOID")</f>
        <v>#VALUE!</v>
      </c>
      <c r="D596" s="32" t="e">
        <f>IF('935'!D596="VOID",0,'935'!D596*(1-'935'!X596/'11'!B$17))</f>
        <v>#VALUE!</v>
      </c>
      <c r="E596" s="32" t="e">
        <f>IF('935'!E596="VOID",0,'935'!E596*(1-'935'!X596/'11'!B$17))</f>
        <v>#VALUE!</v>
      </c>
      <c r="F596" s="32" t="e">
        <f>IF('935'!F596="VOID",0,'935'!F596*(1-'935'!X596/'11'!B$17))</f>
        <v>#VALUE!</v>
      </c>
      <c r="G596" s="32" t="e">
        <f>IF('935'!G596="VOID",0,'935'!G596*(1-'935'!X596/'11'!B$17))</f>
        <v>#VALUE!</v>
      </c>
      <c r="H596" s="49" t="e">
        <f t="shared" si="140"/>
        <v>#VALUE!</v>
      </c>
      <c r="I596" s="50" t="e">
        <f>MATCH('935'!J596,'913'!$B$6:$B$1205,0)</f>
        <v>#VALUE!</v>
      </c>
      <c r="J596" s="50" t="e">
        <f>MATCH(INDEX('913'!$D$6:$D$1205,I596),'913'!$B$6:$B$1205,0)</f>
        <v>#VALUE!</v>
      </c>
      <c r="K596" s="50" t="e">
        <f>MATCH(INDEX('913'!$D$6:$D$1205,J596),'913'!$B$6:$B$1205,0)</f>
        <v>#VALUE!</v>
      </c>
      <c r="L596" s="50" t="e">
        <f>MATCH(INDEX('913'!$D$6:$D$1205,K596),'913'!$B$6:$B$1205,0)</f>
        <v>#VALUE!</v>
      </c>
      <c r="M596" s="50" t="e">
        <f>MATCH(INDEX('913'!$D$6:$D$1205,L596),'913'!$B$6:$B$1205,0)</f>
        <v>#VALUE!</v>
      </c>
      <c r="N596" s="50" t="e">
        <f>MATCH(INDEX('913'!$D$6:$D$1205,M596),'913'!$B$6:$B$1205,0)</f>
        <v>#VALUE!</v>
      </c>
      <c r="O596" s="50" t="e">
        <f>MATCH(INDEX('913'!$D$6:$D$1205,N596),'913'!$B$6:$B$1205,0)</f>
        <v>#VALUE!</v>
      </c>
      <c r="P596" s="51" t="e">
        <f>MATCH(INDEX('913'!$D$6:$D$1205,O596),'913'!$B$6:$B$1205,0)</f>
        <v>#VALUE!</v>
      </c>
      <c r="Q596" s="37">
        <f>IF(ISNUMBER(I596),MAX(0,INDEX('913'!$E$6:$E$1205,I596)),0)</f>
        <v>0</v>
      </c>
      <c r="R596" s="37">
        <f>IF(ISNUMBER(J596),MAX(0,INDEX('913'!$E$6:$E$1205,J596)),0)</f>
        <v>0</v>
      </c>
      <c r="S596" s="37">
        <f>IF(ISNUMBER(K596),MAX(0,INDEX('913'!$E$6:$E$1205,K596)),0)</f>
        <v>0</v>
      </c>
      <c r="T596" s="37">
        <f>IF(ISNUMBER(L596),MAX(0,INDEX('913'!$E$6:$E$1205,L596)),0)</f>
        <v>0</v>
      </c>
      <c r="U596" s="37">
        <f>IF(ISNUMBER(M596),MAX(0,INDEX('913'!$E$6:$E$1205,M596)),0)</f>
        <v>0</v>
      </c>
      <c r="V596" s="37">
        <f>IF(ISNUMBER(N596),MAX(0,INDEX('913'!$E$6:$E$1205,N596)),0)</f>
        <v>0</v>
      </c>
      <c r="W596" s="37">
        <f>IF(ISNUMBER(O596),MAX(0,INDEX('913'!$E$6:$E$1205,O596)),0)</f>
        <v>0</v>
      </c>
      <c r="X596" s="52">
        <f>IF(ISNUMBER(P596),MAX(0,INDEX('913'!$E$6:$E$1205,P596)),0)</f>
        <v>0</v>
      </c>
      <c r="Y596" s="37">
        <f>IF(ISNUMBER(I596),MAX(0,INDEX('913'!$F$6:$F$1205,I596)),0)</f>
        <v>0</v>
      </c>
      <c r="Z596" s="37">
        <f>IF(ISNUMBER(J596),MAX(0,INDEX('913'!$F$6:$F$1205,J596)),0)</f>
        <v>0</v>
      </c>
      <c r="AA596" s="37">
        <f>IF(ISNUMBER(K596),MAX(0,INDEX('913'!$F$6:$F$1205,K596)),0)</f>
        <v>0</v>
      </c>
      <c r="AB596" s="37">
        <f>IF(ISNUMBER(L596),MAX(0,INDEX('913'!$F$6:$F$1205,L596)),0)</f>
        <v>0</v>
      </c>
      <c r="AC596" s="37">
        <f>IF(ISNUMBER(M596),MAX(0,INDEX('913'!$F$6:$F$1205,M596)),0)</f>
        <v>0</v>
      </c>
      <c r="AD596" s="37">
        <f>IF(ISNUMBER(N596),MAX(0,INDEX('913'!$F$6:$F$1205,N596)),0)</f>
        <v>0</v>
      </c>
      <c r="AE596" s="37">
        <f>IF(ISNUMBER(O596),MAX(0,INDEX('913'!$F$6:$F$1205,O596)),0)</f>
        <v>0</v>
      </c>
      <c r="AF596" s="37">
        <f>IF(ISNUMBER(P596),MAX(0,INDEX('913'!$F$6:$F$1205,P596)),0)</f>
        <v>0</v>
      </c>
      <c r="AG596" s="32">
        <f>IF(ISNUMBER(I596),SQRT(INDEX('913'!$I$6:$I$1205,I596)^2+INDEX('913'!$J$6:$J$1205,I596)^2),0)</f>
        <v>0</v>
      </c>
      <c r="AH596" s="32">
        <f>IF(ISNUMBER(J596),SQRT(INDEX('913'!$I$6:$I$1205,J596)^2+INDEX('913'!$J$6:$J$1205,J596)^2),0)</f>
        <v>0</v>
      </c>
      <c r="AI596" s="32">
        <f>IF(ISNUMBER(K596),SQRT(INDEX('913'!$I$6:$I$1205,K596)^2+INDEX('913'!$J$6:$J$1205,K596)^2),0)</f>
        <v>0</v>
      </c>
      <c r="AJ596" s="32">
        <f>IF(ISNUMBER(L596),SQRT(INDEX('913'!$I$6:$I$1205,L596)^2+INDEX('913'!$J$6:$J$1205,L596)^2),0)</f>
        <v>0</v>
      </c>
      <c r="AK596" s="32">
        <f>IF(ISNUMBER(M596),SQRT(INDEX('913'!$I$6:$I$1205,M596)^2+INDEX('913'!$J$6:$J$1205,M596)^2),0)</f>
        <v>0</v>
      </c>
      <c r="AL596" s="32">
        <f>IF(ISNUMBER(N596),SQRT(INDEX('913'!$I$6:$I$1205,N596)^2+INDEX('913'!$J$6:$J$1205,N596)^2),0)</f>
        <v>0</v>
      </c>
      <c r="AM596" s="32">
        <f>IF(ISNUMBER(O596),SQRT(INDEX('913'!$I$6:$I$1205,O596)^2+INDEX('913'!$J$6:$J$1205,O596)^2),0)</f>
        <v>0</v>
      </c>
      <c r="AN596" s="49">
        <f>IF(ISNUMBER(P596),SQRT(INDEX('913'!$I$6:$I$1205,P596)^2+INDEX('913'!$J$6:$J$1205,P596)^2),0)</f>
        <v>0</v>
      </c>
      <c r="AO596" s="37">
        <f t="shared" si="141"/>
        <v>0</v>
      </c>
      <c r="AP596" s="37">
        <f t="shared" si="142"/>
        <v>0</v>
      </c>
      <c r="AQ596" s="33" t="e">
        <f>-100*'935'!W596*(AO596+AP596)/'11'!C$17</f>
        <v>#VALUE!</v>
      </c>
      <c r="AR596" s="37" t="e">
        <f t="shared" si="143"/>
        <v>#VALUE!</v>
      </c>
      <c r="AS596" s="52" t="e">
        <f t="shared" si="144"/>
        <v>#VALUE!</v>
      </c>
      <c r="AT596" s="32" t="e">
        <f>IF('935'!C596="VOID",0,('935'!C596*(1-'935'!X596/'11'!B$17)))</f>
        <v>#VALUE!</v>
      </c>
      <c r="AU596" s="52" t="e">
        <f>'935'!Q596*(1-'935'!Y596/'11'!C$17)/(1-'935'!X596/'11'!B$17)</f>
        <v>#VALUE!</v>
      </c>
      <c r="AV596" s="37" t="e">
        <f>INDEX('DNO totals'!$B$57:$G$57,IF('935'!K596,IF(MOD('935'!K596,1000),IF(MOD('935'!K596,100),IF(MOD('935'!K596,10),IF(MOD('935'!K596,1000)=1,6,5),4),3),2),1))</f>
        <v>#VALUE!</v>
      </c>
      <c r="AW596" s="52" t="e">
        <f t="shared" si="145"/>
        <v>#VALUE!</v>
      </c>
      <c r="AX596" s="32" t="e">
        <f>IF('935'!V596="VOID",0,'935'!V596*(1-'935'!X596/'11'!B$17))</f>
        <v>#VALUE!</v>
      </c>
      <c r="AY596" s="33" t="e">
        <f>IF(H596,-100*'Charging rates'!B$10/'11'!B$17*AX596/H596,0)</f>
        <v>#VALUE!</v>
      </c>
      <c r="AZ596" s="33" t="e">
        <f>IF(C596,'DNO totals'!B$41,0)</f>
        <v>#VALUE!</v>
      </c>
      <c r="BA596" s="33" t="e">
        <f t="shared" si="146"/>
        <v>#VALUE!</v>
      </c>
      <c r="BB596" s="33" t="e">
        <f t="shared" si="147"/>
        <v>#VALUE!</v>
      </c>
      <c r="BC596" s="53" t="e">
        <f t="shared" si="148"/>
        <v>#VALUE!</v>
      </c>
      <c r="BD596" s="32" t="e">
        <f>IF(AT596,'935'!H596*AT596/(AT596+D596+H596),0)</f>
        <v>#VALUE!</v>
      </c>
      <c r="BE596" s="32" t="e">
        <f>IF(H596,'935'!H596*H596/(AT596+D596+H596),0)</f>
        <v>#VALUE!</v>
      </c>
      <c r="BF596" s="32" t="e">
        <f>BD596*(1-'935'!X596/'11'!B$17)</f>
        <v>#VALUE!</v>
      </c>
      <c r="BG596" s="49" t="e">
        <f>BE596*(1-'935'!X596/'11'!B$17)</f>
        <v>#VALUE!</v>
      </c>
      <c r="BH596" s="52" t="e">
        <f>AV596*Parameters!B$6</f>
        <v>#VALUE!</v>
      </c>
      <c r="BI596" s="37" t="e">
        <f>IF('935'!$K596=1000,'Charging rates'!$C$38*$BH596/(1+'DNO totals'!$C$99)*'935'!$L596,0)</f>
        <v>#VALUE!</v>
      </c>
      <c r="BJ596" s="37" t="e">
        <f>IF(MOD('935'!$K596,1000)=100,'Charging rates'!$D$38*$BH596/(1+'DNO totals'!$D$99)*'935'!$M596,0)</f>
        <v>#VALUE!</v>
      </c>
      <c r="BK596" s="37" t="e">
        <f>IF(MOD('935'!$K596,100)=10,'Charging rates'!$E$38*$BH596/(1+'DNO totals'!$E$99)*'935'!$N596,0)</f>
        <v>#VALUE!</v>
      </c>
      <c r="BL596" s="37" t="e">
        <f>IF(AND(MOD('935'!$K596,10)&gt;0,MOD('935'!$K596,1000)&gt;1),'Charging rates'!$F$38*$BH596/(1+'DNO totals'!$F$99)*'935'!$O596,0)</f>
        <v>#VALUE!</v>
      </c>
      <c r="BM596" s="37" t="e">
        <f>IF(MOD('935'!$K596,1000)=1,'Charging rates'!$G$38*$BH596/(1+'DNO totals'!$G$99)*'935'!$P596,0)</f>
        <v>#VALUE!</v>
      </c>
      <c r="BN596" s="52" t="e">
        <f t="shared" si="149"/>
        <v>#VALUE!</v>
      </c>
      <c r="BO596" s="37" t="e">
        <f>IF('935'!$K596&gt;1000,'Charging rates'!$C$38*$AW596*'935'!$L596,0)</f>
        <v>#VALUE!</v>
      </c>
      <c r="BP596" s="37" t="e">
        <f>IF(MOD('935'!$K596,1000)&gt;100,'Charging rates'!$D$38*$AW596*'935'!$M596,0)</f>
        <v>#VALUE!</v>
      </c>
      <c r="BQ596" s="37" t="e">
        <f>IF(MOD('935'!$K596,100)&gt;10,'Charging rates'!$E$38*$AW596*'935'!$N596,0)</f>
        <v>#VALUE!</v>
      </c>
      <c r="BR596" s="52" t="e">
        <f t="shared" si="150"/>
        <v>#VALUE!</v>
      </c>
      <c r="BS596" s="48" t="e">
        <f>'935'!C596&lt;&gt;"VOID"</f>
        <v>#VALUE!</v>
      </c>
      <c r="BT596" s="33" t="e">
        <f>IF(BS596,(100/'11'!B$17*BD596*((1-'935'!I596)*'Charging rates'!B$51+'Charging rates'!B$63)),0)</f>
        <v>#VALUE!</v>
      </c>
      <c r="BU596" s="33" t="e">
        <f>100/'11'!B$17*BG596*('Charging rates'!B$51+'Charging rates'!B$63)</f>
        <v>#VALUE!</v>
      </c>
      <c r="BV596" s="33" t="e">
        <f>100/'11'!B$17*BE596*('Charging rates'!B$51+'Charging rates'!B$63)</f>
        <v>#VALUE!</v>
      </c>
      <c r="BW596" s="53" t="e">
        <f t="shared" si="151"/>
        <v>#VALUE!</v>
      </c>
      <c r="BX596" s="32" t="e">
        <f>AT596-('935'!T596*(1-'935'!X596/'11'!B$17))</f>
        <v>#VALUE!</v>
      </c>
      <c r="BY596" s="32">
        <f>0-IF(ISNUMBER(I596),INDEX('913'!$I$6:$I$1205,I596),0)-IF(ISNUMBER(J596),INDEX('913'!$I$6:$I$1205,J596),0)-IF(ISNUMBER(K596),INDEX('913'!$I$6:$I$1205,K596),0)-IF(ISNUMBER(L596),INDEX('913'!$I$6:$I$1205,L596),0)-IF(ISNUMBER(M596),INDEX('913'!$I$6:$I$1205,M596),0)-IF(ISNUMBER(N596),INDEX('913'!$I$6:$I$1205,N596),0)-IF(ISNUMBER(O596),INDEX('913'!$I$6:$I$1205,O596),0)-IF(ISNUMBER(P596),INDEX('913'!$I$6:$I$1205,P596),0)</f>
        <v>0</v>
      </c>
      <c r="BZ596" s="37">
        <f>IF(BY596=0,1,MAX(1,SQRT(BY596^2+(IF(ISNUMBER(I596),INDEX('913'!$J$6:$J$1205,I596),0)+IF(ISNUMBER(J596),INDEX('913'!$J$6:$J$1205,J596),0)+IF(ISNUMBER(K596),INDEX('913'!$J$6:$J$1205,K596),0)+IF(ISNUMBER(L596),INDEX('913'!$J$6:$J$1205,L596),0)+IF(ISNUMBER(M596),INDEX('913'!$J$6:$J$1205,M596),0)+IF(ISNUMBER(N596),INDEX('913'!$J$6:$J$1205,N596),0)+IF(ISNUMBER(O596),INDEX('913'!$J$6:$J$1205,O596),0)+IF(ISNUMBER(P596),INDEX('913'!$J$6:$J$1205,P596),0))^2)/BY596))</f>
        <v>1</v>
      </c>
      <c r="CA596" s="33" t="e">
        <f>100*AO596/'11'!B$17</f>
        <v>#VALUE!</v>
      </c>
      <c r="CB596" s="37" t="e">
        <f>100*(AP596*BZ596)/'11'!C$17</f>
        <v>#VALUE!</v>
      </c>
      <c r="CC596" s="37" t="e">
        <f t="shared" si="152"/>
        <v>#VALUE!</v>
      </c>
      <c r="CD596" s="33" t="e">
        <f t="shared" si="153"/>
        <v>#VALUE!</v>
      </c>
      <c r="CE596" s="54" t="e">
        <f>'11'!C$17-'935'!Y596</f>
        <v>#VALUE!</v>
      </c>
      <c r="CF596" s="37" t="e">
        <f>MAX('DNO totals'!B$312+0,MIN('935'!L596+0,'DNO totals'!B$304+0))</f>
        <v>#VALUE!</v>
      </c>
      <c r="CG596" s="37" t="e">
        <f>MAX('DNO totals'!C$312+0,MIN('935'!M596+0,'DNO totals'!C$304+0))</f>
        <v>#VALUE!</v>
      </c>
      <c r="CH596" s="37" t="e">
        <f>MAX('DNO totals'!D$312+0,MIN('935'!N596+0,'DNO totals'!D$304+0))</f>
        <v>#VALUE!</v>
      </c>
      <c r="CI596" s="37" t="e">
        <f>MAX('DNO totals'!E$312+0,MIN('935'!O596+0,'DNO totals'!E$304+0))</f>
        <v>#VALUE!</v>
      </c>
      <c r="CJ596" s="52" t="e">
        <f>MAX('DNO totals'!F$312+0,MIN('935'!P596+0,'DNO totals'!F$304+0))</f>
        <v>#VALUE!</v>
      </c>
      <c r="CK596" s="37" t="e">
        <f>IF('935'!$K596=1000,'Charging rates'!$C$38*$BH596/(1+'DNO totals'!$C$99)*$CF596,0)</f>
        <v>#VALUE!</v>
      </c>
      <c r="CL596" s="37" t="e">
        <f>IF(MOD('935'!$K596,1000)=100,'Charging rates'!$D$38*$BH596/(1+'DNO totals'!$D$99)*$CG596,0)</f>
        <v>#VALUE!</v>
      </c>
      <c r="CM596" s="37" t="e">
        <f>IF(MOD('935'!$K596,100)=10,'Charging rates'!$E$38*$BH596/(1+'DNO totals'!$E$99)*$CH596,0)</f>
        <v>#VALUE!</v>
      </c>
      <c r="CN596" s="37" t="e">
        <f>IF(AND(MOD('935'!$K596,10)&gt;0,MOD('935'!$K596,1000)&gt;1),'Charging rates'!$F$38*$BH596/(1+'DNO totals'!$F$99)*$CI596,0)</f>
        <v>#VALUE!</v>
      </c>
      <c r="CO596" s="37" t="e">
        <f>IF(MOD('935'!$K596,1000)=1,'Charging rates'!$G$38*$BH596/(1+'DNO totals'!$G$99)*$CJ596,0)</f>
        <v>#VALUE!</v>
      </c>
      <c r="CP596" s="52" t="e">
        <f t="shared" si="154"/>
        <v>#VALUE!</v>
      </c>
      <c r="CQ596" s="37" t="e">
        <f>IF('935'!$K596&gt;1000,'Charging rates'!$C$38*$AW596*$CF596,0)</f>
        <v>#VALUE!</v>
      </c>
      <c r="CR596" s="37" t="e">
        <f>IF(MOD('935'!$K596,1000)&gt;100,'Charging rates'!$D$38*$AW596*$CG596,0)</f>
        <v>#VALUE!</v>
      </c>
      <c r="CS596" s="37" t="e">
        <f>IF(MOD('935'!$K596,100)&gt;10,'Charging rates'!$E$38*$AW596*$CH596,0)</f>
        <v>#VALUE!</v>
      </c>
      <c r="CT596" s="52" t="e">
        <f t="shared" si="155"/>
        <v>#VALUE!</v>
      </c>
      <c r="CU596" s="33" t="e">
        <f>100*(AP596*'935'!Q596*BZ596)/'11'!B$17</f>
        <v>#VALUE!</v>
      </c>
      <c r="CV596" s="33" t="e">
        <f>100/'11'!B$17*'Charging rates'!B$10*AW596</f>
        <v>#VALUE!</v>
      </c>
      <c r="CW596" s="33" t="e">
        <f>IF(AT596=0,0,(1-BX596/AT596)*(CA596+IF('935'!Q596=0,0,(CB596*'935'!Q596*('11'!C$17-'935'!Y596)/('11'!B$17-'935'!X596)))))</f>
        <v>#VALUE!</v>
      </c>
      <c r="CX596" s="33" t="e">
        <f t="shared" si="156"/>
        <v>#VALUE!</v>
      </c>
      <c r="CY596" s="49" t="e">
        <f t="shared" si="157"/>
        <v>#VALUE!</v>
      </c>
      <c r="CZ596" s="32" t="e">
        <f>AT596*(Parameters!B$21+AU596)*IF('DNO totals'!B$323&lt;0,1,'935'!S596)</f>
        <v>#VALUE!</v>
      </c>
      <c r="DA596" s="52" t="e">
        <f>IF('DNO totals'!B$323&lt;0,1,'935'!S596)*(Parameters!B$21+AU596)</f>
        <v>#VALUE!</v>
      </c>
      <c r="DB596" s="37" t="e">
        <f>CX596+'Charging rates'!B$106*DA596*100/'11'!B$17</f>
        <v>#VALUE!</v>
      </c>
      <c r="DC596" s="37" t="e">
        <f>DB596+'Charging rates'!B$116*(Parameters!B$21+AU596)*100/'11'!B$17*IF('DNO totals'!B$323&lt;0,1,'935'!S596)</f>
        <v>#VALUE!</v>
      </c>
      <c r="DD596" s="37" t="e">
        <f>'Charging rates'!B$97*(CP596+CT596)*100/'11'!B$17</f>
        <v>#VALUE!</v>
      </c>
      <c r="DE596" s="33" t="e">
        <f>MAX(0-(CB596*AU596*'11'!C$17/'11'!B$17),DC596+DD596)</f>
        <v>#VALUE!</v>
      </c>
      <c r="DF596" s="37" t="e">
        <f>IF(BS596,IF(AU596=0,CC596,MAX(0,MIN(CC596,CC596+(DE596/'935'!Q596*('11'!B$17-'935'!X596)/('11'!C$17-'935'!Y596))))),0)</f>
        <v>#VALUE!</v>
      </c>
      <c r="DG596" s="33" t="e">
        <f t="shared" si="158"/>
        <v>#VALUE!</v>
      </c>
      <c r="DH596" s="53" t="e">
        <f t="shared" si="159"/>
        <v>#VALUE!</v>
      </c>
    </row>
    <row r="597" spans="1:112">
      <c r="A597" s="28">
        <v>497</v>
      </c>
      <c r="B597" s="47" t="e">
        <f>'935'!B597</f>
        <v>#VALUE!</v>
      </c>
      <c r="C597" s="48" t="e">
        <f>OR('935'!E597&lt;&gt;"VOID",'935'!F597&lt;&gt;"VOID",'935'!G597&lt;&gt;"VOID")</f>
        <v>#VALUE!</v>
      </c>
      <c r="D597" s="32" t="e">
        <f>IF('935'!D597="VOID",0,'935'!D597*(1-'935'!X597/'11'!B$17))</f>
        <v>#VALUE!</v>
      </c>
      <c r="E597" s="32" t="e">
        <f>IF('935'!E597="VOID",0,'935'!E597*(1-'935'!X597/'11'!B$17))</f>
        <v>#VALUE!</v>
      </c>
      <c r="F597" s="32" t="e">
        <f>IF('935'!F597="VOID",0,'935'!F597*(1-'935'!X597/'11'!B$17))</f>
        <v>#VALUE!</v>
      </c>
      <c r="G597" s="32" t="e">
        <f>IF('935'!G597="VOID",0,'935'!G597*(1-'935'!X597/'11'!B$17))</f>
        <v>#VALUE!</v>
      </c>
      <c r="H597" s="49" t="e">
        <f t="shared" si="140"/>
        <v>#VALUE!</v>
      </c>
      <c r="I597" s="50" t="e">
        <f>MATCH('935'!J597,'913'!$B$6:$B$1205,0)</f>
        <v>#VALUE!</v>
      </c>
      <c r="J597" s="50" t="e">
        <f>MATCH(INDEX('913'!$D$6:$D$1205,I597),'913'!$B$6:$B$1205,0)</f>
        <v>#VALUE!</v>
      </c>
      <c r="K597" s="50" t="e">
        <f>MATCH(INDEX('913'!$D$6:$D$1205,J597),'913'!$B$6:$B$1205,0)</f>
        <v>#VALUE!</v>
      </c>
      <c r="L597" s="50" t="e">
        <f>MATCH(INDEX('913'!$D$6:$D$1205,K597),'913'!$B$6:$B$1205,0)</f>
        <v>#VALUE!</v>
      </c>
      <c r="M597" s="50" t="e">
        <f>MATCH(INDEX('913'!$D$6:$D$1205,L597),'913'!$B$6:$B$1205,0)</f>
        <v>#VALUE!</v>
      </c>
      <c r="N597" s="50" t="e">
        <f>MATCH(INDEX('913'!$D$6:$D$1205,M597),'913'!$B$6:$B$1205,0)</f>
        <v>#VALUE!</v>
      </c>
      <c r="O597" s="50" t="e">
        <f>MATCH(INDEX('913'!$D$6:$D$1205,N597),'913'!$B$6:$B$1205,0)</f>
        <v>#VALUE!</v>
      </c>
      <c r="P597" s="51" t="e">
        <f>MATCH(INDEX('913'!$D$6:$D$1205,O597),'913'!$B$6:$B$1205,0)</f>
        <v>#VALUE!</v>
      </c>
      <c r="Q597" s="37">
        <f>IF(ISNUMBER(I597),MAX(0,INDEX('913'!$E$6:$E$1205,I597)),0)</f>
        <v>0</v>
      </c>
      <c r="R597" s="37">
        <f>IF(ISNUMBER(J597),MAX(0,INDEX('913'!$E$6:$E$1205,J597)),0)</f>
        <v>0</v>
      </c>
      <c r="S597" s="37">
        <f>IF(ISNUMBER(K597),MAX(0,INDEX('913'!$E$6:$E$1205,K597)),0)</f>
        <v>0</v>
      </c>
      <c r="T597" s="37">
        <f>IF(ISNUMBER(L597),MAX(0,INDEX('913'!$E$6:$E$1205,L597)),0)</f>
        <v>0</v>
      </c>
      <c r="U597" s="37">
        <f>IF(ISNUMBER(M597),MAX(0,INDEX('913'!$E$6:$E$1205,M597)),0)</f>
        <v>0</v>
      </c>
      <c r="V597" s="37">
        <f>IF(ISNUMBER(N597),MAX(0,INDEX('913'!$E$6:$E$1205,N597)),0)</f>
        <v>0</v>
      </c>
      <c r="W597" s="37">
        <f>IF(ISNUMBER(O597),MAX(0,INDEX('913'!$E$6:$E$1205,O597)),0)</f>
        <v>0</v>
      </c>
      <c r="X597" s="52">
        <f>IF(ISNUMBER(P597),MAX(0,INDEX('913'!$E$6:$E$1205,P597)),0)</f>
        <v>0</v>
      </c>
      <c r="Y597" s="37">
        <f>IF(ISNUMBER(I597),MAX(0,INDEX('913'!$F$6:$F$1205,I597)),0)</f>
        <v>0</v>
      </c>
      <c r="Z597" s="37">
        <f>IF(ISNUMBER(J597),MAX(0,INDEX('913'!$F$6:$F$1205,J597)),0)</f>
        <v>0</v>
      </c>
      <c r="AA597" s="37">
        <f>IF(ISNUMBER(K597),MAX(0,INDEX('913'!$F$6:$F$1205,K597)),0)</f>
        <v>0</v>
      </c>
      <c r="AB597" s="37">
        <f>IF(ISNUMBER(L597),MAX(0,INDEX('913'!$F$6:$F$1205,L597)),0)</f>
        <v>0</v>
      </c>
      <c r="AC597" s="37">
        <f>IF(ISNUMBER(M597),MAX(0,INDEX('913'!$F$6:$F$1205,M597)),0)</f>
        <v>0</v>
      </c>
      <c r="AD597" s="37">
        <f>IF(ISNUMBER(N597),MAX(0,INDEX('913'!$F$6:$F$1205,N597)),0)</f>
        <v>0</v>
      </c>
      <c r="AE597" s="37">
        <f>IF(ISNUMBER(O597),MAX(0,INDEX('913'!$F$6:$F$1205,O597)),0)</f>
        <v>0</v>
      </c>
      <c r="AF597" s="37">
        <f>IF(ISNUMBER(P597),MAX(0,INDEX('913'!$F$6:$F$1205,P597)),0)</f>
        <v>0</v>
      </c>
      <c r="AG597" s="32">
        <f>IF(ISNUMBER(I597),SQRT(INDEX('913'!$I$6:$I$1205,I597)^2+INDEX('913'!$J$6:$J$1205,I597)^2),0)</f>
        <v>0</v>
      </c>
      <c r="AH597" s="32">
        <f>IF(ISNUMBER(J597),SQRT(INDEX('913'!$I$6:$I$1205,J597)^2+INDEX('913'!$J$6:$J$1205,J597)^2),0)</f>
        <v>0</v>
      </c>
      <c r="AI597" s="32">
        <f>IF(ISNUMBER(K597),SQRT(INDEX('913'!$I$6:$I$1205,K597)^2+INDEX('913'!$J$6:$J$1205,K597)^2),0)</f>
        <v>0</v>
      </c>
      <c r="AJ597" s="32">
        <f>IF(ISNUMBER(L597),SQRT(INDEX('913'!$I$6:$I$1205,L597)^2+INDEX('913'!$J$6:$J$1205,L597)^2),0)</f>
        <v>0</v>
      </c>
      <c r="AK597" s="32">
        <f>IF(ISNUMBER(M597),SQRT(INDEX('913'!$I$6:$I$1205,M597)^2+INDEX('913'!$J$6:$J$1205,M597)^2),0)</f>
        <v>0</v>
      </c>
      <c r="AL597" s="32">
        <f>IF(ISNUMBER(N597),SQRT(INDEX('913'!$I$6:$I$1205,N597)^2+INDEX('913'!$J$6:$J$1205,N597)^2),0)</f>
        <v>0</v>
      </c>
      <c r="AM597" s="32">
        <f>IF(ISNUMBER(O597),SQRT(INDEX('913'!$I$6:$I$1205,O597)^2+INDEX('913'!$J$6:$J$1205,O597)^2),0)</f>
        <v>0</v>
      </c>
      <c r="AN597" s="49">
        <f>IF(ISNUMBER(P597),SQRT(INDEX('913'!$I$6:$I$1205,P597)^2+INDEX('913'!$J$6:$J$1205,P597)^2),0)</f>
        <v>0</v>
      </c>
      <c r="AO597" s="37">
        <f t="shared" si="141"/>
        <v>0</v>
      </c>
      <c r="AP597" s="37">
        <f t="shared" si="142"/>
        <v>0</v>
      </c>
      <c r="AQ597" s="33" t="e">
        <f>-100*'935'!W597*(AO597+AP597)/'11'!C$17</f>
        <v>#VALUE!</v>
      </c>
      <c r="AR597" s="37" t="e">
        <f t="shared" si="143"/>
        <v>#VALUE!</v>
      </c>
      <c r="AS597" s="52" t="e">
        <f t="shared" si="144"/>
        <v>#VALUE!</v>
      </c>
      <c r="AT597" s="32" t="e">
        <f>IF('935'!C597="VOID",0,('935'!C597*(1-'935'!X597/'11'!B$17)))</f>
        <v>#VALUE!</v>
      </c>
      <c r="AU597" s="52" t="e">
        <f>'935'!Q597*(1-'935'!Y597/'11'!C$17)/(1-'935'!X597/'11'!B$17)</f>
        <v>#VALUE!</v>
      </c>
      <c r="AV597" s="37" t="e">
        <f>INDEX('DNO totals'!$B$57:$G$57,IF('935'!K597,IF(MOD('935'!K597,1000),IF(MOD('935'!K597,100),IF(MOD('935'!K597,10),IF(MOD('935'!K597,1000)=1,6,5),4),3),2),1))</f>
        <v>#VALUE!</v>
      </c>
      <c r="AW597" s="52" t="e">
        <f t="shared" si="145"/>
        <v>#VALUE!</v>
      </c>
      <c r="AX597" s="32" t="e">
        <f>IF('935'!V597="VOID",0,'935'!V597*(1-'935'!X597/'11'!B$17))</f>
        <v>#VALUE!</v>
      </c>
      <c r="AY597" s="33" t="e">
        <f>IF(H597,-100*'Charging rates'!B$10/'11'!B$17*AX597/H597,0)</f>
        <v>#VALUE!</v>
      </c>
      <c r="AZ597" s="33" t="e">
        <f>IF(C597,'DNO totals'!B$41,0)</f>
        <v>#VALUE!</v>
      </c>
      <c r="BA597" s="33" t="e">
        <f t="shared" si="146"/>
        <v>#VALUE!</v>
      </c>
      <c r="BB597" s="33" t="e">
        <f t="shared" si="147"/>
        <v>#VALUE!</v>
      </c>
      <c r="BC597" s="53" t="e">
        <f t="shared" si="148"/>
        <v>#VALUE!</v>
      </c>
      <c r="BD597" s="32" t="e">
        <f>IF(AT597,'935'!H597*AT597/(AT597+D597+H597),0)</f>
        <v>#VALUE!</v>
      </c>
      <c r="BE597" s="32" t="e">
        <f>IF(H597,'935'!H597*H597/(AT597+D597+H597),0)</f>
        <v>#VALUE!</v>
      </c>
      <c r="BF597" s="32" t="e">
        <f>BD597*(1-'935'!X597/'11'!B$17)</f>
        <v>#VALUE!</v>
      </c>
      <c r="BG597" s="49" t="e">
        <f>BE597*(1-'935'!X597/'11'!B$17)</f>
        <v>#VALUE!</v>
      </c>
      <c r="BH597" s="52" t="e">
        <f>AV597*Parameters!B$6</f>
        <v>#VALUE!</v>
      </c>
      <c r="BI597" s="37" t="e">
        <f>IF('935'!$K597=1000,'Charging rates'!$C$38*$BH597/(1+'DNO totals'!$C$99)*'935'!$L597,0)</f>
        <v>#VALUE!</v>
      </c>
      <c r="BJ597" s="37" t="e">
        <f>IF(MOD('935'!$K597,1000)=100,'Charging rates'!$D$38*$BH597/(1+'DNO totals'!$D$99)*'935'!$M597,0)</f>
        <v>#VALUE!</v>
      </c>
      <c r="BK597" s="37" t="e">
        <f>IF(MOD('935'!$K597,100)=10,'Charging rates'!$E$38*$BH597/(1+'DNO totals'!$E$99)*'935'!$N597,0)</f>
        <v>#VALUE!</v>
      </c>
      <c r="BL597" s="37" t="e">
        <f>IF(AND(MOD('935'!$K597,10)&gt;0,MOD('935'!$K597,1000)&gt;1),'Charging rates'!$F$38*$BH597/(1+'DNO totals'!$F$99)*'935'!$O597,0)</f>
        <v>#VALUE!</v>
      </c>
      <c r="BM597" s="37" t="e">
        <f>IF(MOD('935'!$K597,1000)=1,'Charging rates'!$G$38*$BH597/(1+'DNO totals'!$G$99)*'935'!$P597,0)</f>
        <v>#VALUE!</v>
      </c>
      <c r="BN597" s="52" t="e">
        <f t="shared" si="149"/>
        <v>#VALUE!</v>
      </c>
      <c r="BO597" s="37" t="e">
        <f>IF('935'!$K597&gt;1000,'Charging rates'!$C$38*$AW597*'935'!$L597,0)</f>
        <v>#VALUE!</v>
      </c>
      <c r="BP597" s="37" t="e">
        <f>IF(MOD('935'!$K597,1000)&gt;100,'Charging rates'!$D$38*$AW597*'935'!$M597,0)</f>
        <v>#VALUE!</v>
      </c>
      <c r="BQ597" s="37" t="e">
        <f>IF(MOD('935'!$K597,100)&gt;10,'Charging rates'!$E$38*$AW597*'935'!$N597,0)</f>
        <v>#VALUE!</v>
      </c>
      <c r="BR597" s="52" t="e">
        <f t="shared" si="150"/>
        <v>#VALUE!</v>
      </c>
      <c r="BS597" s="48" t="e">
        <f>'935'!C597&lt;&gt;"VOID"</f>
        <v>#VALUE!</v>
      </c>
      <c r="BT597" s="33" t="e">
        <f>IF(BS597,(100/'11'!B$17*BD597*((1-'935'!I597)*'Charging rates'!B$51+'Charging rates'!B$63)),0)</f>
        <v>#VALUE!</v>
      </c>
      <c r="BU597" s="33" t="e">
        <f>100/'11'!B$17*BG597*('Charging rates'!B$51+'Charging rates'!B$63)</f>
        <v>#VALUE!</v>
      </c>
      <c r="BV597" s="33" t="e">
        <f>100/'11'!B$17*BE597*('Charging rates'!B$51+'Charging rates'!B$63)</f>
        <v>#VALUE!</v>
      </c>
      <c r="BW597" s="53" t="e">
        <f t="shared" si="151"/>
        <v>#VALUE!</v>
      </c>
      <c r="BX597" s="32" t="e">
        <f>AT597-('935'!T597*(1-'935'!X597/'11'!B$17))</f>
        <v>#VALUE!</v>
      </c>
      <c r="BY597" s="32">
        <f>0-IF(ISNUMBER(I597),INDEX('913'!$I$6:$I$1205,I597),0)-IF(ISNUMBER(J597),INDEX('913'!$I$6:$I$1205,J597),0)-IF(ISNUMBER(K597),INDEX('913'!$I$6:$I$1205,K597),0)-IF(ISNUMBER(L597),INDEX('913'!$I$6:$I$1205,L597),0)-IF(ISNUMBER(M597),INDEX('913'!$I$6:$I$1205,M597),0)-IF(ISNUMBER(N597),INDEX('913'!$I$6:$I$1205,N597),0)-IF(ISNUMBER(O597),INDEX('913'!$I$6:$I$1205,O597),0)-IF(ISNUMBER(P597),INDEX('913'!$I$6:$I$1205,P597),0)</f>
        <v>0</v>
      </c>
      <c r="BZ597" s="37">
        <f>IF(BY597=0,1,MAX(1,SQRT(BY597^2+(IF(ISNUMBER(I597),INDEX('913'!$J$6:$J$1205,I597),0)+IF(ISNUMBER(J597),INDEX('913'!$J$6:$J$1205,J597),0)+IF(ISNUMBER(K597),INDEX('913'!$J$6:$J$1205,K597),0)+IF(ISNUMBER(L597),INDEX('913'!$J$6:$J$1205,L597),0)+IF(ISNUMBER(M597),INDEX('913'!$J$6:$J$1205,M597),0)+IF(ISNUMBER(N597),INDEX('913'!$J$6:$J$1205,N597),0)+IF(ISNUMBER(O597),INDEX('913'!$J$6:$J$1205,O597),0)+IF(ISNUMBER(P597),INDEX('913'!$J$6:$J$1205,P597),0))^2)/BY597))</f>
        <v>1</v>
      </c>
      <c r="CA597" s="33" t="e">
        <f>100*AO597/'11'!B$17</f>
        <v>#VALUE!</v>
      </c>
      <c r="CB597" s="37" t="e">
        <f>100*(AP597*BZ597)/'11'!C$17</f>
        <v>#VALUE!</v>
      </c>
      <c r="CC597" s="37" t="e">
        <f t="shared" si="152"/>
        <v>#VALUE!</v>
      </c>
      <c r="CD597" s="33" t="e">
        <f t="shared" si="153"/>
        <v>#VALUE!</v>
      </c>
      <c r="CE597" s="54" t="e">
        <f>'11'!C$17-'935'!Y597</f>
        <v>#VALUE!</v>
      </c>
      <c r="CF597" s="37" t="e">
        <f>MAX('DNO totals'!B$312+0,MIN('935'!L597+0,'DNO totals'!B$304+0))</f>
        <v>#VALUE!</v>
      </c>
      <c r="CG597" s="37" t="e">
        <f>MAX('DNO totals'!C$312+0,MIN('935'!M597+0,'DNO totals'!C$304+0))</f>
        <v>#VALUE!</v>
      </c>
      <c r="CH597" s="37" t="e">
        <f>MAX('DNO totals'!D$312+0,MIN('935'!N597+0,'DNO totals'!D$304+0))</f>
        <v>#VALUE!</v>
      </c>
      <c r="CI597" s="37" t="e">
        <f>MAX('DNO totals'!E$312+0,MIN('935'!O597+0,'DNO totals'!E$304+0))</f>
        <v>#VALUE!</v>
      </c>
      <c r="CJ597" s="52" t="e">
        <f>MAX('DNO totals'!F$312+0,MIN('935'!P597+0,'DNO totals'!F$304+0))</f>
        <v>#VALUE!</v>
      </c>
      <c r="CK597" s="37" t="e">
        <f>IF('935'!$K597=1000,'Charging rates'!$C$38*$BH597/(1+'DNO totals'!$C$99)*$CF597,0)</f>
        <v>#VALUE!</v>
      </c>
      <c r="CL597" s="37" t="e">
        <f>IF(MOD('935'!$K597,1000)=100,'Charging rates'!$D$38*$BH597/(1+'DNO totals'!$D$99)*$CG597,0)</f>
        <v>#VALUE!</v>
      </c>
      <c r="CM597" s="37" t="e">
        <f>IF(MOD('935'!$K597,100)=10,'Charging rates'!$E$38*$BH597/(1+'DNO totals'!$E$99)*$CH597,0)</f>
        <v>#VALUE!</v>
      </c>
      <c r="CN597" s="37" t="e">
        <f>IF(AND(MOD('935'!$K597,10)&gt;0,MOD('935'!$K597,1000)&gt;1),'Charging rates'!$F$38*$BH597/(1+'DNO totals'!$F$99)*$CI597,0)</f>
        <v>#VALUE!</v>
      </c>
      <c r="CO597" s="37" t="e">
        <f>IF(MOD('935'!$K597,1000)=1,'Charging rates'!$G$38*$BH597/(1+'DNO totals'!$G$99)*$CJ597,0)</f>
        <v>#VALUE!</v>
      </c>
      <c r="CP597" s="52" t="e">
        <f t="shared" si="154"/>
        <v>#VALUE!</v>
      </c>
      <c r="CQ597" s="37" t="e">
        <f>IF('935'!$K597&gt;1000,'Charging rates'!$C$38*$AW597*$CF597,0)</f>
        <v>#VALUE!</v>
      </c>
      <c r="CR597" s="37" t="e">
        <f>IF(MOD('935'!$K597,1000)&gt;100,'Charging rates'!$D$38*$AW597*$CG597,0)</f>
        <v>#VALUE!</v>
      </c>
      <c r="CS597" s="37" t="e">
        <f>IF(MOD('935'!$K597,100)&gt;10,'Charging rates'!$E$38*$AW597*$CH597,0)</f>
        <v>#VALUE!</v>
      </c>
      <c r="CT597" s="52" t="e">
        <f t="shared" si="155"/>
        <v>#VALUE!</v>
      </c>
      <c r="CU597" s="33" t="e">
        <f>100*(AP597*'935'!Q597*BZ597)/'11'!B$17</f>
        <v>#VALUE!</v>
      </c>
      <c r="CV597" s="33" t="e">
        <f>100/'11'!B$17*'Charging rates'!B$10*AW597</f>
        <v>#VALUE!</v>
      </c>
      <c r="CW597" s="33" t="e">
        <f>IF(AT597=0,0,(1-BX597/AT597)*(CA597+IF('935'!Q597=0,0,(CB597*'935'!Q597*('11'!C$17-'935'!Y597)/('11'!B$17-'935'!X597)))))</f>
        <v>#VALUE!</v>
      </c>
      <c r="CX597" s="33" t="e">
        <f t="shared" si="156"/>
        <v>#VALUE!</v>
      </c>
      <c r="CY597" s="49" t="e">
        <f t="shared" si="157"/>
        <v>#VALUE!</v>
      </c>
      <c r="CZ597" s="32" t="e">
        <f>AT597*(Parameters!B$21+AU597)*IF('DNO totals'!B$323&lt;0,1,'935'!S597)</f>
        <v>#VALUE!</v>
      </c>
      <c r="DA597" s="52" t="e">
        <f>IF('DNO totals'!B$323&lt;0,1,'935'!S597)*(Parameters!B$21+AU597)</f>
        <v>#VALUE!</v>
      </c>
      <c r="DB597" s="37" t="e">
        <f>CX597+'Charging rates'!B$106*DA597*100/'11'!B$17</f>
        <v>#VALUE!</v>
      </c>
      <c r="DC597" s="37" t="e">
        <f>DB597+'Charging rates'!B$116*(Parameters!B$21+AU597)*100/'11'!B$17*IF('DNO totals'!B$323&lt;0,1,'935'!S597)</f>
        <v>#VALUE!</v>
      </c>
      <c r="DD597" s="37" t="e">
        <f>'Charging rates'!B$97*(CP597+CT597)*100/'11'!B$17</f>
        <v>#VALUE!</v>
      </c>
      <c r="DE597" s="33" t="e">
        <f>MAX(0-(CB597*AU597*'11'!C$17/'11'!B$17),DC597+DD597)</f>
        <v>#VALUE!</v>
      </c>
      <c r="DF597" s="37" t="e">
        <f>IF(BS597,IF(AU597=0,CC597,MAX(0,MIN(CC597,CC597+(DE597/'935'!Q597*('11'!B$17-'935'!X597)/('11'!C$17-'935'!Y597))))),0)</f>
        <v>#VALUE!</v>
      </c>
      <c r="DG597" s="33" t="e">
        <f t="shared" si="158"/>
        <v>#VALUE!</v>
      </c>
      <c r="DH597" s="53" t="e">
        <f t="shared" si="159"/>
        <v>#VALUE!</v>
      </c>
    </row>
    <row r="598" spans="1:112">
      <c r="A598" s="28">
        <v>498</v>
      </c>
      <c r="B598" s="47" t="e">
        <f>'935'!B598</f>
        <v>#VALUE!</v>
      </c>
      <c r="C598" s="48" t="e">
        <f>OR('935'!E598&lt;&gt;"VOID",'935'!F598&lt;&gt;"VOID",'935'!G598&lt;&gt;"VOID")</f>
        <v>#VALUE!</v>
      </c>
      <c r="D598" s="32" t="e">
        <f>IF('935'!D598="VOID",0,'935'!D598*(1-'935'!X598/'11'!B$17))</f>
        <v>#VALUE!</v>
      </c>
      <c r="E598" s="32" t="e">
        <f>IF('935'!E598="VOID",0,'935'!E598*(1-'935'!X598/'11'!B$17))</f>
        <v>#VALUE!</v>
      </c>
      <c r="F598" s="32" t="e">
        <f>IF('935'!F598="VOID",0,'935'!F598*(1-'935'!X598/'11'!B$17))</f>
        <v>#VALUE!</v>
      </c>
      <c r="G598" s="32" t="e">
        <f>IF('935'!G598="VOID",0,'935'!G598*(1-'935'!X598/'11'!B$17))</f>
        <v>#VALUE!</v>
      </c>
      <c r="H598" s="49" t="e">
        <f t="shared" si="140"/>
        <v>#VALUE!</v>
      </c>
      <c r="I598" s="50" t="e">
        <f>MATCH('935'!J598,'913'!$B$6:$B$1205,0)</f>
        <v>#VALUE!</v>
      </c>
      <c r="J598" s="50" t="e">
        <f>MATCH(INDEX('913'!$D$6:$D$1205,I598),'913'!$B$6:$B$1205,0)</f>
        <v>#VALUE!</v>
      </c>
      <c r="K598" s="50" t="e">
        <f>MATCH(INDEX('913'!$D$6:$D$1205,J598),'913'!$B$6:$B$1205,0)</f>
        <v>#VALUE!</v>
      </c>
      <c r="L598" s="50" t="e">
        <f>MATCH(INDEX('913'!$D$6:$D$1205,K598),'913'!$B$6:$B$1205,0)</f>
        <v>#VALUE!</v>
      </c>
      <c r="M598" s="50" t="e">
        <f>MATCH(INDEX('913'!$D$6:$D$1205,L598),'913'!$B$6:$B$1205,0)</f>
        <v>#VALUE!</v>
      </c>
      <c r="N598" s="50" t="e">
        <f>MATCH(INDEX('913'!$D$6:$D$1205,M598),'913'!$B$6:$B$1205,0)</f>
        <v>#VALUE!</v>
      </c>
      <c r="O598" s="50" t="e">
        <f>MATCH(INDEX('913'!$D$6:$D$1205,N598),'913'!$B$6:$B$1205,0)</f>
        <v>#VALUE!</v>
      </c>
      <c r="P598" s="51" t="e">
        <f>MATCH(INDEX('913'!$D$6:$D$1205,O598),'913'!$B$6:$B$1205,0)</f>
        <v>#VALUE!</v>
      </c>
      <c r="Q598" s="37">
        <f>IF(ISNUMBER(I598),MAX(0,INDEX('913'!$E$6:$E$1205,I598)),0)</f>
        <v>0</v>
      </c>
      <c r="R598" s="37">
        <f>IF(ISNUMBER(J598),MAX(0,INDEX('913'!$E$6:$E$1205,J598)),0)</f>
        <v>0</v>
      </c>
      <c r="S598" s="37">
        <f>IF(ISNUMBER(K598),MAX(0,INDEX('913'!$E$6:$E$1205,K598)),0)</f>
        <v>0</v>
      </c>
      <c r="T598" s="37">
        <f>IF(ISNUMBER(L598),MAX(0,INDEX('913'!$E$6:$E$1205,L598)),0)</f>
        <v>0</v>
      </c>
      <c r="U598" s="37">
        <f>IF(ISNUMBER(M598),MAX(0,INDEX('913'!$E$6:$E$1205,M598)),0)</f>
        <v>0</v>
      </c>
      <c r="V598" s="37">
        <f>IF(ISNUMBER(N598),MAX(0,INDEX('913'!$E$6:$E$1205,N598)),0)</f>
        <v>0</v>
      </c>
      <c r="W598" s="37">
        <f>IF(ISNUMBER(O598),MAX(0,INDEX('913'!$E$6:$E$1205,O598)),0)</f>
        <v>0</v>
      </c>
      <c r="X598" s="52">
        <f>IF(ISNUMBER(P598),MAX(0,INDEX('913'!$E$6:$E$1205,P598)),0)</f>
        <v>0</v>
      </c>
      <c r="Y598" s="37">
        <f>IF(ISNUMBER(I598),MAX(0,INDEX('913'!$F$6:$F$1205,I598)),0)</f>
        <v>0</v>
      </c>
      <c r="Z598" s="37">
        <f>IF(ISNUMBER(J598),MAX(0,INDEX('913'!$F$6:$F$1205,J598)),0)</f>
        <v>0</v>
      </c>
      <c r="AA598" s="37">
        <f>IF(ISNUMBER(K598),MAX(0,INDEX('913'!$F$6:$F$1205,K598)),0)</f>
        <v>0</v>
      </c>
      <c r="AB598" s="37">
        <f>IF(ISNUMBER(L598),MAX(0,INDEX('913'!$F$6:$F$1205,L598)),0)</f>
        <v>0</v>
      </c>
      <c r="AC598" s="37">
        <f>IF(ISNUMBER(M598),MAX(0,INDEX('913'!$F$6:$F$1205,M598)),0)</f>
        <v>0</v>
      </c>
      <c r="AD598" s="37">
        <f>IF(ISNUMBER(N598),MAX(0,INDEX('913'!$F$6:$F$1205,N598)),0)</f>
        <v>0</v>
      </c>
      <c r="AE598" s="37">
        <f>IF(ISNUMBER(O598),MAX(0,INDEX('913'!$F$6:$F$1205,O598)),0)</f>
        <v>0</v>
      </c>
      <c r="AF598" s="37">
        <f>IF(ISNUMBER(P598),MAX(0,INDEX('913'!$F$6:$F$1205,P598)),0)</f>
        <v>0</v>
      </c>
      <c r="AG598" s="32">
        <f>IF(ISNUMBER(I598),SQRT(INDEX('913'!$I$6:$I$1205,I598)^2+INDEX('913'!$J$6:$J$1205,I598)^2),0)</f>
        <v>0</v>
      </c>
      <c r="AH598" s="32">
        <f>IF(ISNUMBER(J598),SQRT(INDEX('913'!$I$6:$I$1205,J598)^2+INDEX('913'!$J$6:$J$1205,J598)^2),0)</f>
        <v>0</v>
      </c>
      <c r="AI598" s="32">
        <f>IF(ISNUMBER(K598),SQRT(INDEX('913'!$I$6:$I$1205,K598)^2+INDEX('913'!$J$6:$J$1205,K598)^2),0)</f>
        <v>0</v>
      </c>
      <c r="AJ598" s="32">
        <f>IF(ISNUMBER(L598),SQRT(INDEX('913'!$I$6:$I$1205,L598)^2+INDEX('913'!$J$6:$J$1205,L598)^2),0)</f>
        <v>0</v>
      </c>
      <c r="AK598" s="32">
        <f>IF(ISNUMBER(M598),SQRT(INDEX('913'!$I$6:$I$1205,M598)^2+INDEX('913'!$J$6:$J$1205,M598)^2),0)</f>
        <v>0</v>
      </c>
      <c r="AL598" s="32">
        <f>IF(ISNUMBER(N598),SQRT(INDEX('913'!$I$6:$I$1205,N598)^2+INDEX('913'!$J$6:$J$1205,N598)^2),0)</f>
        <v>0</v>
      </c>
      <c r="AM598" s="32">
        <f>IF(ISNUMBER(O598),SQRT(INDEX('913'!$I$6:$I$1205,O598)^2+INDEX('913'!$J$6:$J$1205,O598)^2),0)</f>
        <v>0</v>
      </c>
      <c r="AN598" s="49">
        <f>IF(ISNUMBER(P598),SQRT(INDEX('913'!$I$6:$I$1205,P598)^2+INDEX('913'!$J$6:$J$1205,P598)^2),0)</f>
        <v>0</v>
      </c>
      <c r="AO598" s="37">
        <f t="shared" si="141"/>
        <v>0</v>
      </c>
      <c r="AP598" s="37">
        <f t="shared" si="142"/>
        <v>0</v>
      </c>
      <c r="AQ598" s="33" t="e">
        <f>-100*'935'!W598*(AO598+AP598)/'11'!C$17</f>
        <v>#VALUE!</v>
      </c>
      <c r="AR598" s="37" t="e">
        <f t="shared" si="143"/>
        <v>#VALUE!</v>
      </c>
      <c r="AS598" s="52" t="e">
        <f t="shared" si="144"/>
        <v>#VALUE!</v>
      </c>
      <c r="AT598" s="32" t="e">
        <f>IF('935'!C598="VOID",0,('935'!C598*(1-'935'!X598/'11'!B$17)))</f>
        <v>#VALUE!</v>
      </c>
      <c r="AU598" s="52" t="e">
        <f>'935'!Q598*(1-'935'!Y598/'11'!C$17)/(1-'935'!X598/'11'!B$17)</f>
        <v>#VALUE!</v>
      </c>
      <c r="AV598" s="37" t="e">
        <f>INDEX('DNO totals'!$B$57:$G$57,IF('935'!K598,IF(MOD('935'!K598,1000),IF(MOD('935'!K598,100),IF(MOD('935'!K598,10),IF(MOD('935'!K598,1000)=1,6,5),4),3),2),1))</f>
        <v>#VALUE!</v>
      </c>
      <c r="AW598" s="52" t="e">
        <f t="shared" si="145"/>
        <v>#VALUE!</v>
      </c>
      <c r="AX598" s="32" t="e">
        <f>IF('935'!V598="VOID",0,'935'!V598*(1-'935'!X598/'11'!B$17))</f>
        <v>#VALUE!</v>
      </c>
      <c r="AY598" s="33" t="e">
        <f>IF(H598,-100*'Charging rates'!B$10/'11'!B$17*AX598/H598,0)</f>
        <v>#VALUE!</v>
      </c>
      <c r="AZ598" s="33" t="e">
        <f>IF(C598,'DNO totals'!B$41,0)</f>
        <v>#VALUE!</v>
      </c>
      <c r="BA598" s="33" t="e">
        <f t="shared" si="146"/>
        <v>#VALUE!</v>
      </c>
      <c r="BB598" s="33" t="e">
        <f t="shared" si="147"/>
        <v>#VALUE!</v>
      </c>
      <c r="BC598" s="53" t="e">
        <f t="shared" si="148"/>
        <v>#VALUE!</v>
      </c>
      <c r="BD598" s="32" t="e">
        <f>IF(AT598,'935'!H598*AT598/(AT598+D598+H598),0)</f>
        <v>#VALUE!</v>
      </c>
      <c r="BE598" s="32" t="e">
        <f>IF(H598,'935'!H598*H598/(AT598+D598+H598),0)</f>
        <v>#VALUE!</v>
      </c>
      <c r="BF598" s="32" t="e">
        <f>BD598*(1-'935'!X598/'11'!B$17)</f>
        <v>#VALUE!</v>
      </c>
      <c r="BG598" s="49" t="e">
        <f>BE598*(1-'935'!X598/'11'!B$17)</f>
        <v>#VALUE!</v>
      </c>
      <c r="BH598" s="52" t="e">
        <f>AV598*Parameters!B$6</f>
        <v>#VALUE!</v>
      </c>
      <c r="BI598" s="37" t="e">
        <f>IF('935'!$K598=1000,'Charging rates'!$C$38*$BH598/(1+'DNO totals'!$C$99)*'935'!$L598,0)</f>
        <v>#VALUE!</v>
      </c>
      <c r="BJ598" s="37" t="e">
        <f>IF(MOD('935'!$K598,1000)=100,'Charging rates'!$D$38*$BH598/(1+'DNO totals'!$D$99)*'935'!$M598,0)</f>
        <v>#VALUE!</v>
      </c>
      <c r="BK598" s="37" t="e">
        <f>IF(MOD('935'!$K598,100)=10,'Charging rates'!$E$38*$BH598/(1+'DNO totals'!$E$99)*'935'!$N598,0)</f>
        <v>#VALUE!</v>
      </c>
      <c r="BL598" s="37" t="e">
        <f>IF(AND(MOD('935'!$K598,10)&gt;0,MOD('935'!$K598,1000)&gt;1),'Charging rates'!$F$38*$BH598/(1+'DNO totals'!$F$99)*'935'!$O598,0)</f>
        <v>#VALUE!</v>
      </c>
      <c r="BM598" s="37" t="e">
        <f>IF(MOD('935'!$K598,1000)=1,'Charging rates'!$G$38*$BH598/(1+'DNO totals'!$G$99)*'935'!$P598,0)</f>
        <v>#VALUE!</v>
      </c>
      <c r="BN598" s="52" t="e">
        <f t="shared" si="149"/>
        <v>#VALUE!</v>
      </c>
      <c r="BO598" s="37" t="e">
        <f>IF('935'!$K598&gt;1000,'Charging rates'!$C$38*$AW598*'935'!$L598,0)</f>
        <v>#VALUE!</v>
      </c>
      <c r="BP598" s="37" t="e">
        <f>IF(MOD('935'!$K598,1000)&gt;100,'Charging rates'!$D$38*$AW598*'935'!$M598,0)</f>
        <v>#VALUE!</v>
      </c>
      <c r="BQ598" s="37" t="e">
        <f>IF(MOD('935'!$K598,100)&gt;10,'Charging rates'!$E$38*$AW598*'935'!$N598,0)</f>
        <v>#VALUE!</v>
      </c>
      <c r="BR598" s="52" t="e">
        <f t="shared" si="150"/>
        <v>#VALUE!</v>
      </c>
      <c r="BS598" s="48" t="e">
        <f>'935'!C598&lt;&gt;"VOID"</f>
        <v>#VALUE!</v>
      </c>
      <c r="BT598" s="33" t="e">
        <f>IF(BS598,(100/'11'!B$17*BD598*((1-'935'!I598)*'Charging rates'!B$51+'Charging rates'!B$63)),0)</f>
        <v>#VALUE!</v>
      </c>
      <c r="BU598" s="33" t="e">
        <f>100/'11'!B$17*BG598*('Charging rates'!B$51+'Charging rates'!B$63)</f>
        <v>#VALUE!</v>
      </c>
      <c r="BV598" s="33" t="e">
        <f>100/'11'!B$17*BE598*('Charging rates'!B$51+'Charging rates'!B$63)</f>
        <v>#VALUE!</v>
      </c>
      <c r="BW598" s="53" t="e">
        <f t="shared" si="151"/>
        <v>#VALUE!</v>
      </c>
      <c r="BX598" s="32" t="e">
        <f>AT598-('935'!T598*(1-'935'!X598/'11'!B$17))</f>
        <v>#VALUE!</v>
      </c>
      <c r="BY598" s="32">
        <f>0-IF(ISNUMBER(I598),INDEX('913'!$I$6:$I$1205,I598),0)-IF(ISNUMBER(J598),INDEX('913'!$I$6:$I$1205,J598),0)-IF(ISNUMBER(K598),INDEX('913'!$I$6:$I$1205,K598),0)-IF(ISNUMBER(L598),INDEX('913'!$I$6:$I$1205,L598),0)-IF(ISNUMBER(M598),INDEX('913'!$I$6:$I$1205,M598),0)-IF(ISNUMBER(N598),INDEX('913'!$I$6:$I$1205,N598),0)-IF(ISNUMBER(O598),INDEX('913'!$I$6:$I$1205,O598),0)-IF(ISNUMBER(P598),INDEX('913'!$I$6:$I$1205,P598),0)</f>
        <v>0</v>
      </c>
      <c r="BZ598" s="37">
        <f>IF(BY598=0,1,MAX(1,SQRT(BY598^2+(IF(ISNUMBER(I598),INDEX('913'!$J$6:$J$1205,I598),0)+IF(ISNUMBER(J598),INDEX('913'!$J$6:$J$1205,J598),0)+IF(ISNUMBER(K598),INDEX('913'!$J$6:$J$1205,K598),0)+IF(ISNUMBER(L598),INDEX('913'!$J$6:$J$1205,L598),0)+IF(ISNUMBER(M598),INDEX('913'!$J$6:$J$1205,M598),0)+IF(ISNUMBER(N598),INDEX('913'!$J$6:$J$1205,N598),0)+IF(ISNUMBER(O598),INDEX('913'!$J$6:$J$1205,O598),0)+IF(ISNUMBER(P598),INDEX('913'!$J$6:$J$1205,P598),0))^2)/BY598))</f>
        <v>1</v>
      </c>
      <c r="CA598" s="33" t="e">
        <f>100*AO598/'11'!B$17</f>
        <v>#VALUE!</v>
      </c>
      <c r="CB598" s="37" t="e">
        <f>100*(AP598*BZ598)/'11'!C$17</f>
        <v>#VALUE!</v>
      </c>
      <c r="CC598" s="37" t="e">
        <f t="shared" si="152"/>
        <v>#VALUE!</v>
      </c>
      <c r="CD598" s="33" t="e">
        <f t="shared" si="153"/>
        <v>#VALUE!</v>
      </c>
      <c r="CE598" s="54" t="e">
        <f>'11'!C$17-'935'!Y598</f>
        <v>#VALUE!</v>
      </c>
      <c r="CF598" s="37" t="e">
        <f>MAX('DNO totals'!B$312+0,MIN('935'!L598+0,'DNO totals'!B$304+0))</f>
        <v>#VALUE!</v>
      </c>
      <c r="CG598" s="37" t="e">
        <f>MAX('DNO totals'!C$312+0,MIN('935'!M598+0,'DNO totals'!C$304+0))</f>
        <v>#VALUE!</v>
      </c>
      <c r="CH598" s="37" t="e">
        <f>MAX('DNO totals'!D$312+0,MIN('935'!N598+0,'DNO totals'!D$304+0))</f>
        <v>#VALUE!</v>
      </c>
      <c r="CI598" s="37" t="e">
        <f>MAX('DNO totals'!E$312+0,MIN('935'!O598+0,'DNO totals'!E$304+0))</f>
        <v>#VALUE!</v>
      </c>
      <c r="CJ598" s="52" t="e">
        <f>MAX('DNO totals'!F$312+0,MIN('935'!P598+0,'DNO totals'!F$304+0))</f>
        <v>#VALUE!</v>
      </c>
      <c r="CK598" s="37" t="e">
        <f>IF('935'!$K598=1000,'Charging rates'!$C$38*$BH598/(1+'DNO totals'!$C$99)*$CF598,0)</f>
        <v>#VALUE!</v>
      </c>
      <c r="CL598" s="37" t="e">
        <f>IF(MOD('935'!$K598,1000)=100,'Charging rates'!$D$38*$BH598/(1+'DNO totals'!$D$99)*$CG598,0)</f>
        <v>#VALUE!</v>
      </c>
      <c r="CM598" s="37" t="e">
        <f>IF(MOD('935'!$K598,100)=10,'Charging rates'!$E$38*$BH598/(1+'DNO totals'!$E$99)*$CH598,0)</f>
        <v>#VALUE!</v>
      </c>
      <c r="CN598" s="37" t="e">
        <f>IF(AND(MOD('935'!$K598,10)&gt;0,MOD('935'!$K598,1000)&gt;1),'Charging rates'!$F$38*$BH598/(1+'DNO totals'!$F$99)*$CI598,0)</f>
        <v>#VALUE!</v>
      </c>
      <c r="CO598" s="37" t="e">
        <f>IF(MOD('935'!$K598,1000)=1,'Charging rates'!$G$38*$BH598/(1+'DNO totals'!$G$99)*$CJ598,0)</f>
        <v>#VALUE!</v>
      </c>
      <c r="CP598" s="52" t="e">
        <f t="shared" si="154"/>
        <v>#VALUE!</v>
      </c>
      <c r="CQ598" s="37" t="e">
        <f>IF('935'!$K598&gt;1000,'Charging rates'!$C$38*$AW598*$CF598,0)</f>
        <v>#VALUE!</v>
      </c>
      <c r="CR598" s="37" t="e">
        <f>IF(MOD('935'!$K598,1000)&gt;100,'Charging rates'!$D$38*$AW598*$CG598,0)</f>
        <v>#VALUE!</v>
      </c>
      <c r="CS598" s="37" t="e">
        <f>IF(MOD('935'!$K598,100)&gt;10,'Charging rates'!$E$38*$AW598*$CH598,0)</f>
        <v>#VALUE!</v>
      </c>
      <c r="CT598" s="52" t="e">
        <f t="shared" si="155"/>
        <v>#VALUE!</v>
      </c>
      <c r="CU598" s="33" t="e">
        <f>100*(AP598*'935'!Q598*BZ598)/'11'!B$17</f>
        <v>#VALUE!</v>
      </c>
      <c r="CV598" s="33" t="e">
        <f>100/'11'!B$17*'Charging rates'!B$10*AW598</f>
        <v>#VALUE!</v>
      </c>
      <c r="CW598" s="33" t="e">
        <f>IF(AT598=0,0,(1-BX598/AT598)*(CA598+IF('935'!Q598=0,0,(CB598*'935'!Q598*('11'!C$17-'935'!Y598)/('11'!B$17-'935'!X598)))))</f>
        <v>#VALUE!</v>
      </c>
      <c r="CX598" s="33" t="e">
        <f t="shared" si="156"/>
        <v>#VALUE!</v>
      </c>
      <c r="CY598" s="49" t="e">
        <f t="shared" si="157"/>
        <v>#VALUE!</v>
      </c>
      <c r="CZ598" s="32" t="e">
        <f>AT598*(Parameters!B$21+AU598)*IF('DNO totals'!B$323&lt;0,1,'935'!S598)</f>
        <v>#VALUE!</v>
      </c>
      <c r="DA598" s="52" t="e">
        <f>IF('DNO totals'!B$323&lt;0,1,'935'!S598)*(Parameters!B$21+AU598)</f>
        <v>#VALUE!</v>
      </c>
      <c r="DB598" s="37" t="e">
        <f>CX598+'Charging rates'!B$106*DA598*100/'11'!B$17</f>
        <v>#VALUE!</v>
      </c>
      <c r="DC598" s="37" t="e">
        <f>DB598+'Charging rates'!B$116*(Parameters!B$21+AU598)*100/'11'!B$17*IF('DNO totals'!B$323&lt;0,1,'935'!S598)</f>
        <v>#VALUE!</v>
      </c>
      <c r="DD598" s="37" t="e">
        <f>'Charging rates'!B$97*(CP598+CT598)*100/'11'!B$17</f>
        <v>#VALUE!</v>
      </c>
      <c r="DE598" s="33" t="e">
        <f>MAX(0-(CB598*AU598*'11'!C$17/'11'!B$17),DC598+DD598)</f>
        <v>#VALUE!</v>
      </c>
      <c r="DF598" s="37" t="e">
        <f>IF(BS598,IF(AU598=0,CC598,MAX(0,MIN(CC598,CC598+(DE598/'935'!Q598*('11'!B$17-'935'!X598)/('11'!C$17-'935'!Y598))))),0)</f>
        <v>#VALUE!</v>
      </c>
      <c r="DG598" s="33" t="e">
        <f t="shared" si="158"/>
        <v>#VALUE!</v>
      </c>
      <c r="DH598" s="53" t="e">
        <f t="shared" si="159"/>
        <v>#VALUE!</v>
      </c>
    </row>
    <row r="599" spans="1:112">
      <c r="A599" s="28">
        <v>499</v>
      </c>
      <c r="B599" s="47" t="e">
        <f>'935'!B599</f>
        <v>#VALUE!</v>
      </c>
      <c r="C599" s="48" t="e">
        <f>OR('935'!E599&lt;&gt;"VOID",'935'!F599&lt;&gt;"VOID",'935'!G599&lt;&gt;"VOID")</f>
        <v>#VALUE!</v>
      </c>
      <c r="D599" s="32" t="e">
        <f>IF('935'!D599="VOID",0,'935'!D599*(1-'935'!X599/'11'!B$17))</f>
        <v>#VALUE!</v>
      </c>
      <c r="E599" s="32" t="e">
        <f>IF('935'!E599="VOID",0,'935'!E599*(1-'935'!X599/'11'!B$17))</f>
        <v>#VALUE!</v>
      </c>
      <c r="F599" s="32" t="e">
        <f>IF('935'!F599="VOID",0,'935'!F599*(1-'935'!X599/'11'!B$17))</f>
        <v>#VALUE!</v>
      </c>
      <c r="G599" s="32" t="e">
        <f>IF('935'!G599="VOID",0,'935'!G599*(1-'935'!X599/'11'!B$17))</f>
        <v>#VALUE!</v>
      </c>
      <c r="H599" s="49" t="e">
        <f t="shared" si="140"/>
        <v>#VALUE!</v>
      </c>
      <c r="I599" s="50" t="e">
        <f>MATCH('935'!J599,'913'!$B$6:$B$1205,0)</f>
        <v>#VALUE!</v>
      </c>
      <c r="J599" s="50" t="e">
        <f>MATCH(INDEX('913'!$D$6:$D$1205,I599),'913'!$B$6:$B$1205,0)</f>
        <v>#VALUE!</v>
      </c>
      <c r="K599" s="50" t="e">
        <f>MATCH(INDEX('913'!$D$6:$D$1205,J599),'913'!$B$6:$B$1205,0)</f>
        <v>#VALUE!</v>
      </c>
      <c r="L599" s="50" t="e">
        <f>MATCH(INDEX('913'!$D$6:$D$1205,K599),'913'!$B$6:$B$1205,0)</f>
        <v>#VALUE!</v>
      </c>
      <c r="M599" s="50" t="e">
        <f>MATCH(INDEX('913'!$D$6:$D$1205,L599),'913'!$B$6:$B$1205,0)</f>
        <v>#VALUE!</v>
      </c>
      <c r="N599" s="50" t="e">
        <f>MATCH(INDEX('913'!$D$6:$D$1205,M599),'913'!$B$6:$B$1205,0)</f>
        <v>#VALUE!</v>
      </c>
      <c r="O599" s="50" t="e">
        <f>MATCH(INDEX('913'!$D$6:$D$1205,N599),'913'!$B$6:$B$1205,0)</f>
        <v>#VALUE!</v>
      </c>
      <c r="P599" s="51" t="e">
        <f>MATCH(INDEX('913'!$D$6:$D$1205,O599),'913'!$B$6:$B$1205,0)</f>
        <v>#VALUE!</v>
      </c>
      <c r="Q599" s="37">
        <f>IF(ISNUMBER(I599),MAX(0,INDEX('913'!$E$6:$E$1205,I599)),0)</f>
        <v>0</v>
      </c>
      <c r="R599" s="37">
        <f>IF(ISNUMBER(J599),MAX(0,INDEX('913'!$E$6:$E$1205,J599)),0)</f>
        <v>0</v>
      </c>
      <c r="S599" s="37">
        <f>IF(ISNUMBER(K599),MAX(0,INDEX('913'!$E$6:$E$1205,K599)),0)</f>
        <v>0</v>
      </c>
      <c r="T599" s="37">
        <f>IF(ISNUMBER(L599),MAX(0,INDEX('913'!$E$6:$E$1205,L599)),0)</f>
        <v>0</v>
      </c>
      <c r="U599" s="37">
        <f>IF(ISNUMBER(M599),MAX(0,INDEX('913'!$E$6:$E$1205,M599)),0)</f>
        <v>0</v>
      </c>
      <c r="V599" s="37">
        <f>IF(ISNUMBER(N599),MAX(0,INDEX('913'!$E$6:$E$1205,N599)),0)</f>
        <v>0</v>
      </c>
      <c r="W599" s="37">
        <f>IF(ISNUMBER(O599),MAX(0,INDEX('913'!$E$6:$E$1205,O599)),0)</f>
        <v>0</v>
      </c>
      <c r="X599" s="52">
        <f>IF(ISNUMBER(P599),MAX(0,INDEX('913'!$E$6:$E$1205,P599)),0)</f>
        <v>0</v>
      </c>
      <c r="Y599" s="37">
        <f>IF(ISNUMBER(I599),MAX(0,INDEX('913'!$F$6:$F$1205,I599)),0)</f>
        <v>0</v>
      </c>
      <c r="Z599" s="37">
        <f>IF(ISNUMBER(J599),MAX(0,INDEX('913'!$F$6:$F$1205,J599)),0)</f>
        <v>0</v>
      </c>
      <c r="AA599" s="37">
        <f>IF(ISNUMBER(K599),MAX(0,INDEX('913'!$F$6:$F$1205,K599)),0)</f>
        <v>0</v>
      </c>
      <c r="AB599" s="37">
        <f>IF(ISNUMBER(L599),MAX(0,INDEX('913'!$F$6:$F$1205,L599)),0)</f>
        <v>0</v>
      </c>
      <c r="AC599" s="37">
        <f>IF(ISNUMBER(M599),MAX(0,INDEX('913'!$F$6:$F$1205,M599)),0)</f>
        <v>0</v>
      </c>
      <c r="AD599" s="37">
        <f>IF(ISNUMBER(N599),MAX(0,INDEX('913'!$F$6:$F$1205,N599)),0)</f>
        <v>0</v>
      </c>
      <c r="AE599" s="37">
        <f>IF(ISNUMBER(O599),MAX(0,INDEX('913'!$F$6:$F$1205,O599)),0)</f>
        <v>0</v>
      </c>
      <c r="AF599" s="37">
        <f>IF(ISNUMBER(P599),MAX(0,INDEX('913'!$F$6:$F$1205,P599)),0)</f>
        <v>0</v>
      </c>
      <c r="AG599" s="32">
        <f>IF(ISNUMBER(I599),SQRT(INDEX('913'!$I$6:$I$1205,I599)^2+INDEX('913'!$J$6:$J$1205,I599)^2),0)</f>
        <v>0</v>
      </c>
      <c r="AH599" s="32">
        <f>IF(ISNUMBER(J599),SQRT(INDEX('913'!$I$6:$I$1205,J599)^2+INDEX('913'!$J$6:$J$1205,J599)^2),0)</f>
        <v>0</v>
      </c>
      <c r="AI599" s="32">
        <f>IF(ISNUMBER(K599),SQRT(INDEX('913'!$I$6:$I$1205,K599)^2+INDEX('913'!$J$6:$J$1205,K599)^2),0)</f>
        <v>0</v>
      </c>
      <c r="AJ599" s="32">
        <f>IF(ISNUMBER(L599),SQRT(INDEX('913'!$I$6:$I$1205,L599)^2+INDEX('913'!$J$6:$J$1205,L599)^2),0)</f>
        <v>0</v>
      </c>
      <c r="AK599" s="32">
        <f>IF(ISNUMBER(M599),SQRT(INDEX('913'!$I$6:$I$1205,M599)^2+INDEX('913'!$J$6:$J$1205,M599)^2),0)</f>
        <v>0</v>
      </c>
      <c r="AL599" s="32">
        <f>IF(ISNUMBER(N599),SQRT(INDEX('913'!$I$6:$I$1205,N599)^2+INDEX('913'!$J$6:$J$1205,N599)^2),0)</f>
        <v>0</v>
      </c>
      <c r="AM599" s="32">
        <f>IF(ISNUMBER(O599),SQRT(INDEX('913'!$I$6:$I$1205,O599)^2+INDEX('913'!$J$6:$J$1205,O599)^2),0)</f>
        <v>0</v>
      </c>
      <c r="AN599" s="49">
        <f>IF(ISNUMBER(P599),SQRT(INDEX('913'!$I$6:$I$1205,P599)^2+INDEX('913'!$J$6:$J$1205,P599)^2),0)</f>
        <v>0</v>
      </c>
      <c r="AO599" s="37">
        <f t="shared" si="141"/>
        <v>0</v>
      </c>
      <c r="AP599" s="37">
        <f t="shared" si="142"/>
        <v>0</v>
      </c>
      <c r="AQ599" s="33" t="e">
        <f>-100*'935'!W599*(AO599+AP599)/'11'!C$17</f>
        <v>#VALUE!</v>
      </c>
      <c r="AR599" s="37" t="e">
        <f t="shared" si="143"/>
        <v>#VALUE!</v>
      </c>
      <c r="AS599" s="52" t="e">
        <f t="shared" si="144"/>
        <v>#VALUE!</v>
      </c>
      <c r="AT599" s="32" t="e">
        <f>IF('935'!C599="VOID",0,('935'!C599*(1-'935'!X599/'11'!B$17)))</f>
        <v>#VALUE!</v>
      </c>
      <c r="AU599" s="52" t="e">
        <f>'935'!Q599*(1-'935'!Y599/'11'!C$17)/(1-'935'!X599/'11'!B$17)</f>
        <v>#VALUE!</v>
      </c>
      <c r="AV599" s="37" t="e">
        <f>INDEX('DNO totals'!$B$57:$G$57,IF('935'!K599,IF(MOD('935'!K599,1000),IF(MOD('935'!K599,100),IF(MOD('935'!K599,10),IF(MOD('935'!K599,1000)=1,6,5),4),3),2),1))</f>
        <v>#VALUE!</v>
      </c>
      <c r="AW599" s="52" t="e">
        <f t="shared" si="145"/>
        <v>#VALUE!</v>
      </c>
      <c r="AX599" s="32" t="e">
        <f>IF('935'!V599="VOID",0,'935'!V599*(1-'935'!X599/'11'!B$17))</f>
        <v>#VALUE!</v>
      </c>
      <c r="AY599" s="33" t="e">
        <f>IF(H599,-100*'Charging rates'!B$10/'11'!B$17*AX599/H599,0)</f>
        <v>#VALUE!</v>
      </c>
      <c r="AZ599" s="33" t="e">
        <f>IF(C599,'DNO totals'!B$41,0)</f>
        <v>#VALUE!</v>
      </c>
      <c r="BA599" s="33" t="e">
        <f t="shared" si="146"/>
        <v>#VALUE!</v>
      </c>
      <c r="BB599" s="33" t="e">
        <f t="shared" si="147"/>
        <v>#VALUE!</v>
      </c>
      <c r="BC599" s="53" t="e">
        <f t="shared" si="148"/>
        <v>#VALUE!</v>
      </c>
      <c r="BD599" s="32" t="e">
        <f>IF(AT599,'935'!H599*AT599/(AT599+D599+H599),0)</f>
        <v>#VALUE!</v>
      </c>
      <c r="BE599" s="32" t="e">
        <f>IF(H599,'935'!H599*H599/(AT599+D599+H599),0)</f>
        <v>#VALUE!</v>
      </c>
      <c r="BF599" s="32" t="e">
        <f>BD599*(1-'935'!X599/'11'!B$17)</f>
        <v>#VALUE!</v>
      </c>
      <c r="BG599" s="49" t="e">
        <f>BE599*(1-'935'!X599/'11'!B$17)</f>
        <v>#VALUE!</v>
      </c>
      <c r="BH599" s="52" t="e">
        <f>AV599*Parameters!B$6</f>
        <v>#VALUE!</v>
      </c>
      <c r="BI599" s="37" t="e">
        <f>IF('935'!$K599=1000,'Charging rates'!$C$38*$BH599/(1+'DNO totals'!$C$99)*'935'!$L599,0)</f>
        <v>#VALUE!</v>
      </c>
      <c r="BJ599" s="37" t="e">
        <f>IF(MOD('935'!$K599,1000)=100,'Charging rates'!$D$38*$BH599/(1+'DNO totals'!$D$99)*'935'!$M599,0)</f>
        <v>#VALUE!</v>
      </c>
      <c r="BK599" s="37" t="e">
        <f>IF(MOD('935'!$K599,100)=10,'Charging rates'!$E$38*$BH599/(1+'DNO totals'!$E$99)*'935'!$N599,0)</f>
        <v>#VALUE!</v>
      </c>
      <c r="BL599" s="37" t="e">
        <f>IF(AND(MOD('935'!$K599,10)&gt;0,MOD('935'!$K599,1000)&gt;1),'Charging rates'!$F$38*$BH599/(1+'DNO totals'!$F$99)*'935'!$O599,0)</f>
        <v>#VALUE!</v>
      </c>
      <c r="BM599" s="37" t="e">
        <f>IF(MOD('935'!$K599,1000)=1,'Charging rates'!$G$38*$BH599/(1+'DNO totals'!$G$99)*'935'!$P599,0)</f>
        <v>#VALUE!</v>
      </c>
      <c r="BN599" s="52" t="e">
        <f t="shared" si="149"/>
        <v>#VALUE!</v>
      </c>
      <c r="BO599" s="37" t="e">
        <f>IF('935'!$K599&gt;1000,'Charging rates'!$C$38*$AW599*'935'!$L599,0)</f>
        <v>#VALUE!</v>
      </c>
      <c r="BP599" s="37" t="e">
        <f>IF(MOD('935'!$K599,1000)&gt;100,'Charging rates'!$D$38*$AW599*'935'!$M599,0)</f>
        <v>#VALUE!</v>
      </c>
      <c r="BQ599" s="37" t="e">
        <f>IF(MOD('935'!$K599,100)&gt;10,'Charging rates'!$E$38*$AW599*'935'!$N599,0)</f>
        <v>#VALUE!</v>
      </c>
      <c r="BR599" s="52" t="e">
        <f t="shared" si="150"/>
        <v>#VALUE!</v>
      </c>
      <c r="BS599" s="48" t="e">
        <f>'935'!C599&lt;&gt;"VOID"</f>
        <v>#VALUE!</v>
      </c>
      <c r="BT599" s="33" t="e">
        <f>IF(BS599,(100/'11'!B$17*BD599*((1-'935'!I599)*'Charging rates'!B$51+'Charging rates'!B$63)),0)</f>
        <v>#VALUE!</v>
      </c>
      <c r="BU599" s="33" t="e">
        <f>100/'11'!B$17*BG599*('Charging rates'!B$51+'Charging rates'!B$63)</f>
        <v>#VALUE!</v>
      </c>
      <c r="BV599" s="33" t="e">
        <f>100/'11'!B$17*BE599*('Charging rates'!B$51+'Charging rates'!B$63)</f>
        <v>#VALUE!</v>
      </c>
      <c r="BW599" s="53" t="e">
        <f t="shared" si="151"/>
        <v>#VALUE!</v>
      </c>
      <c r="BX599" s="32" t="e">
        <f>AT599-('935'!T599*(1-'935'!X599/'11'!B$17))</f>
        <v>#VALUE!</v>
      </c>
      <c r="BY599" s="32">
        <f>0-IF(ISNUMBER(I599),INDEX('913'!$I$6:$I$1205,I599),0)-IF(ISNUMBER(J599),INDEX('913'!$I$6:$I$1205,J599),0)-IF(ISNUMBER(K599),INDEX('913'!$I$6:$I$1205,K599),0)-IF(ISNUMBER(L599),INDEX('913'!$I$6:$I$1205,L599),0)-IF(ISNUMBER(M599),INDEX('913'!$I$6:$I$1205,M599),0)-IF(ISNUMBER(N599),INDEX('913'!$I$6:$I$1205,N599),0)-IF(ISNUMBER(O599),INDEX('913'!$I$6:$I$1205,O599),0)-IF(ISNUMBER(P599),INDEX('913'!$I$6:$I$1205,P599),0)</f>
        <v>0</v>
      </c>
      <c r="BZ599" s="37">
        <f>IF(BY599=0,1,MAX(1,SQRT(BY599^2+(IF(ISNUMBER(I599),INDEX('913'!$J$6:$J$1205,I599),0)+IF(ISNUMBER(J599),INDEX('913'!$J$6:$J$1205,J599),0)+IF(ISNUMBER(K599),INDEX('913'!$J$6:$J$1205,K599),0)+IF(ISNUMBER(L599),INDEX('913'!$J$6:$J$1205,L599),0)+IF(ISNUMBER(M599),INDEX('913'!$J$6:$J$1205,M599),0)+IF(ISNUMBER(N599),INDEX('913'!$J$6:$J$1205,N599),0)+IF(ISNUMBER(O599),INDEX('913'!$J$6:$J$1205,O599),0)+IF(ISNUMBER(P599),INDEX('913'!$J$6:$J$1205,P599),0))^2)/BY599))</f>
        <v>1</v>
      </c>
      <c r="CA599" s="33" t="e">
        <f>100*AO599/'11'!B$17</f>
        <v>#VALUE!</v>
      </c>
      <c r="CB599" s="37" t="e">
        <f>100*(AP599*BZ599)/'11'!C$17</f>
        <v>#VALUE!</v>
      </c>
      <c r="CC599" s="37" t="e">
        <f t="shared" si="152"/>
        <v>#VALUE!</v>
      </c>
      <c r="CD599" s="33" t="e">
        <f t="shared" si="153"/>
        <v>#VALUE!</v>
      </c>
      <c r="CE599" s="54" t="e">
        <f>'11'!C$17-'935'!Y599</f>
        <v>#VALUE!</v>
      </c>
      <c r="CF599" s="37" t="e">
        <f>MAX('DNO totals'!B$312+0,MIN('935'!L599+0,'DNO totals'!B$304+0))</f>
        <v>#VALUE!</v>
      </c>
      <c r="CG599" s="37" t="e">
        <f>MAX('DNO totals'!C$312+0,MIN('935'!M599+0,'DNO totals'!C$304+0))</f>
        <v>#VALUE!</v>
      </c>
      <c r="CH599" s="37" t="e">
        <f>MAX('DNO totals'!D$312+0,MIN('935'!N599+0,'DNO totals'!D$304+0))</f>
        <v>#VALUE!</v>
      </c>
      <c r="CI599" s="37" t="e">
        <f>MAX('DNO totals'!E$312+0,MIN('935'!O599+0,'DNO totals'!E$304+0))</f>
        <v>#VALUE!</v>
      </c>
      <c r="CJ599" s="52" t="e">
        <f>MAX('DNO totals'!F$312+0,MIN('935'!P599+0,'DNO totals'!F$304+0))</f>
        <v>#VALUE!</v>
      </c>
      <c r="CK599" s="37" t="e">
        <f>IF('935'!$K599=1000,'Charging rates'!$C$38*$BH599/(1+'DNO totals'!$C$99)*$CF599,0)</f>
        <v>#VALUE!</v>
      </c>
      <c r="CL599" s="37" t="e">
        <f>IF(MOD('935'!$K599,1000)=100,'Charging rates'!$D$38*$BH599/(1+'DNO totals'!$D$99)*$CG599,0)</f>
        <v>#VALUE!</v>
      </c>
      <c r="CM599" s="37" t="e">
        <f>IF(MOD('935'!$K599,100)=10,'Charging rates'!$E$38*$BH599/(1+'DNO totals'!$E$99)*$CH599,0)</f>
        <v>#VALUE!</v>
      </c>
      <c r="CN599" s="37" t="e">
        <f>IF(AND(MOD('935'!$K599,10)&gt;0,MOD('935'!$K599,1000)&gt;1),'Charging rates'!$F$38*$BH599/(1+'DNO totals'!$F$99)*$CI599,0)</f>
        <v>#VALUE!</v>
      </c>
      <c r="CO599" s="37" t="e">
        <f>IF(MOD('935'!$K599,1000)=1,'Charging rates'!$G$38*$BH599/(1+'DNO totals'!$G$99)*$CJ599,0)</f>
        <v>#VALUE!</v>
      </c>
      <c r="CP599" s="52" t="e">
        <f t="shared" si="154"/>
        <v>#VALUE!</v>
      </c>
      <c r="CQ599" s="37" t="e">
        <f>IF('935'!$K599&gt;1000,'Charging rates'!$C$38*$AW599*$CF599,0)</f>
        <v>#VALUE!</v>
      </c>
      <c r="CR599" s="37" t="e">
        <f>IF(MOD('935'!$K599,1000)&gt;100,'Charging rates'!$D$38*$AW599*$CG599,0)</f>
        <v>#VALUE!</v>
      </c>
      <c r="CS599" s="37" t="e">
        <f>IF(MOD('935'!$K599,100)&gt;10,'Charging rates'!$E$38*$AW599*$CH599,0)</f>
        <v>#VALUE!</v>
      </c>
      <c r="CT599" s="52" t="e">
        <f t="shared" si="155"/>
        <v>#VALUE!</v>
      </c>
      <c r="CU599" s="33" t="e">
        <f>100*(AP599*'935'!Q599*BZ599)/'11'!B$17</f>
        <v>#VALUE!</v>
      </c>
      <c r="CV599" s="33" t="e">
        <f>100/'11'!B$17*'Charging rates'!B$10*AW599</f>
        <v>#VALUE!</v>
      </c>
      <c r="CW599" s="33" t="e">
        <f>IF(AT599=0,0,(1-BX599/AT599)*(CA599+IF('935'!Q599=0,0,(CB599*'935'!Q599*('11'!C$17-'935'!Y599)/('11'!B$17-'935'!X599)))))</f>
        <v>#VALUE!</v>
      </c>
      <c r="CX599" s="33" t="e">
        <f t="shared" si="156"/>
        <v>#VALUE!</v>
      </c>
      <c r="CY599" s="49" t="e">
        <f t="shared" si="157"/>
        <v>#VALUE!</v>
      </c>
      <c r="CZ599" s="32" t="e">
        <f>AT599*(Parameters!B$21+AU599)*IF('DNO totals'!B$323&lt;0,1,'935'!S599)</f>
        <v>#VALUE!</v>
      </c>
      <c r="DA599" s="52" t="e">
        <f>IF('DNO totals'!B$323&lt;0,1,'935'!S599)*(Parameters!B$21+AU599)</f>
        <v>#VALUE!</v>
      </c>
      <c r="DB599" s="37" t="e">
        <f>CX599+'Charging rates'!B$106*DA599*100/'11'!B$17</f>
        <v>#VALUE!</v>
      </c>
      <c r="DC599" s="37" t="e">
        <f>DB599+'Charging rates'!B$116*(Parameters!B$21+AU599)*100/'11'!B$17*IF('DNO totals'!B$323&lt;0,1,'935'!S599)</f>
        <v>#VALUE!</v>
      </c>
      <c r="DD599" s="37" t="e">
        <f>'Charging rates'!B$97*(CP599+CT599)*100/'11'!B$17</f>
        <v>#VALUE!</v>
      </c>
      <c r="DE599" s="33" t="e">
        <f>MAX(0-(CB599*AU599*'11'!C$17/'11'!B$17),DC599+DD599)</f>
        <v>#VALUE!</v>
      </c>
      <c r="DF599" s="37" t="e">
        <f>IF(BS599,IF(AU599=0,CC599,MAX(0,MIN(CC599,CC599+(DE599/'935'!Q599*('11'!B$17-'935'!X599)/('11'!C$17-'935'!Y599))))),0)</f>
        <v>#VALUE!</v>
      </c>
      <c r="DG599" s="33" t="e">
        <f t="shared" si="158"/>
        <v>#VALUE!</v>
      </c>
      <c r="DH599" s="53" t="e">
        <f t="shared" si="159"/>
        <v>#VALUE!</v>
      </c>
    </row>
    <row r="600" spans="1:112">
      <c r="A600" s="28">
        <v>500</v>
      </c>
      <c r="B600" s="47" t="e">
        <f>'935'!B600</f>
        <v>#VALUE!</v>
      </c>
      <c r="C600" s="48" t="e">
        <f>OR('935'!E600&lt;&gt;"VOID",'935'!F600&lt;&gt;"VOID",'935'!G600&lt;&gt;"VOID")</f>
        <v>#VALUE!</v>
      </c>
      <c r="D600" s="32" t="e">
        <f>IF('935'!D600="VOID",0,'935'!D600*(1-'935'!X600/'11'!B$17))</f>
        <v>#VALUE!</v>
      </c>
      <c r="E600" s="32" t="e">
        <f>IF('935'!E600="VOID",0,'935'!E600*(1-'935'!X600/'11'!B$17))</f>
        <v>#VALUE!</v>
      </c>
      <c r="F600" s="32" t="e">
        <f>IF('935'!F600="VOID",0,'935'!F600*(1-'935'!X600/'11'!B$17))</f>
        <v>#VALUE!</v>
      </c>
      <c r="G600" s="32" t="e">
        <f>IF('935'!G600="VOID",0,'935'!G600*(1-'935'!X600/'11'!B$17))</f>
        <v>#VALUE!</v>
      </c>
      <c r="H600" s="49" t="e">
        <f t="shared" si="140"/>
        <v>#VALUE!</v>
      </c>
      <c r="I600" s="50" t="e">
        <f>MATCH('935'!J600,'913'!$B$6:$B$1205,0)</f>
        <v>#VALUE!</v>
      </c>
      <c r="J600" s="50" t="e">
        <f>MATCH(INDEX('913'!$D$6:$D$1205,I600),'913'!$B$6:$B$1205,0)</f>
        <v>#VALUE!</v>
      </c>
      <c r="K600" s="50" t="e">
        <f>MATCH(INDEX('913'!$D$6:$D$1205,J600),'913'!$B$6:$B$1205,0)</f>
        <v>#VALUE!</v>
      </c>
      <c r="L600" s="50" t="e">
        <f>MATCH(INDEX('913'!$D$6:$D$1205,K600),'913'!$B$6:$B$1205,0)</f>
        <v>#VALUE!</v>
      </c>
      <c r="M600" s="50" t="e">
        <f>MATCH(INDEX('913'!$D$6:$D$1205,L600),'913'!$B$6:$B$1205,0)</f>
        <v>#VALUE!</v>
      </c>
      <c r="N600" s="50" t="e">
        <f>MATCH(INDEX('913'!$D$6:$D$1205,M600),'913'!$B$6:$B$1205,0)</f>
        <v>#VALUE!</v>
      </c>
      <c r="O600" s="50" t="e">
        <f>MATCH(INDEX('913'!$D$6:$D$1205,N600),'913'!$B$6:$B$1205,0)</f>
        <v>#VALUE!</v>
      </c>
      <c r="P600" s="51" t="e">
        <f>MATCH(INDEX('913'!$D$6:$D$1205,O600),'913'!$B$6:$B$1205,0)</f>
        <v>#VALUE!</v>
      </c>
      <c r="Q600" s="37">
        <f>IF(ISNUMBER(I600),MAX(0,INDEX('913'!$E$6:$E$1205,I600)),0)</f>
        <v>0</v>
      </c>
      <c r="R600" s="37">
        <f>IF(ISNUMBER(J600),MAX(0,INDEX('913'!$E$6:$E$1205,J600)),0)</f>
        <v>0</v>
      </c>
      <c r="S600" s="37">
        <f>IF(ISNUMBER(K600),MAX(0,INDEX('913'!$E$6:$E$1205,K600)),0)</f>
        <v>0</v>
      </c>
      <c r="T600" s="37">
        <f>IF(ISNUMBER(L600),MAX(0,INDEX('913'!$E$6:$E$1205,L600)),0)</f>
        <v>0</v>
      </c>
      <c r="U600" s="37">
        <f>IF(ISNUMBER(M600),MAX(0,INDEX('913'!$E$6:$E$1205,M600)),0)</f>
        <v>0</v>
      </c>
      <c r="V600" s="37">
        <f>IF(ISNUMBER(N600),MAX(0,INDEX('913'!$E$6:$E$1205,N600)),0)</f>
        <v>0</v>
      </c>
      <c r="W600" s="37">
        <f>IF(ISNUMBER(O600),MAX(0,INDEX('913'!$E$6:$E$1205,O600)),0)</f>
        <v>0</v>
      </c>
      <c r="X600" s="52">
        <f>IF(ISNUMBER(P600),MAX(0,INDEX('913'!$E$6:$E$1205,P600)),0)</f>
        <v>0</v>
      </c>
      <c r="Y600" s="37">
        <f>IF(ISNUMBER(I600),MAX(0,INDEX('913'!$F$6:$F$1205,I600)),0)</f>
        <v>0</v>
      </c>
      <c r="Z600" s="37">
        <f>IF(ISNUMBER(J600),MAX(0,INDEX('913'!$F$6:$F$1205,J600)),0)</f>
        <v>0</v>
      </c>
      <c r="AA600" s="37">
        <f>IF(ISNUMBER(K600),MAX(0,INDEX('913'!$F$6:$F$1205,K600)),0)</f>
        <v>0</v>
      </c>
      <c r="AB600" s="37">
        <f>IF(ISNUMBER(L600),MAX(0,INDEX('913'!$F$6:$F$1205,L600)),0)</f>
        <v>0</v>
      </c>
      <c r="AC600" s="37">
        <f>IF(ISNUMBER(M600),MAX(0,INDEX('913'!$F$6:$F$1205,M600)),0)</f>
        <v>0</v>
      </c>
      <c r="AD600" s="37">
        <f>IF(ISNUMBER(N600),MAX(0,INDEX('913'!$F$6:$F$1205,N600)),0)</f>
        <v>0</v>
      </c>
      <c r="AE600" s="37">
        <f>IF(ISNUMBER(O600),MAX(0,INDEX('913'!$F$6:$F$1205,O600)),0)</f>
        <v>0</v>
      </c>
      <c r="AF600" s="37">
        <f>IF(ISNUMBER(P600),MAX(0,INDEX('913'!$F$6:$F$1205,P600)),0)</f>
        <v>0</v>
      </c>
      <c r="AG600" s="32">
        <f>IF(ISNUMBER(I600),SQRT(INDEX('913'!$I$6:$I$1205,I600)^2+INDEX('913'!$J$6:$J$1205,I600)^2),0)</f>
        <v>0</v>
      </c>
      <c r="AH600" s="32">
        <f>IF(ISNUMBER(J600),SQRT(INDEX('913'!$I$6:$I$1205,J600)^2+INDEX('913'!$J$6:$J$1205,J600)^2),0)</f>
        <v>0</v>
      </c>
      <c r="AI600" s="32">
        <f>IF(ISNUMBER(K600),SQRT(INDEX('913'!$I$6:$I$1205,K600)^2+INDEX('913'!$J$6:$J$1205,K600)^2),0)</f>
        <v>0</v>
      </c>
      <c r="AJ600" s="32">
        <f>IF(ISNUMBER(L600),SQRT(INDEX('913'!$I$6:$I$1205,L600)^2+INDEX('913'!$J$6:$J$1205,L600)^2),0)</f>
        <v>0</v>
      </c>
      <c r="AK600" s="32">
        <f>IF(ISNUMBER(M600),SQRT(INDEX('913'!$I$6:$I$1205,M600)^2+INDEX('913'!$J$6:$J$1205,M600)^2),0)</f>
        <v>0</v>
      </c>
      <c r="AL600" s="32">
        <f>IF(ISNUMBER(N600),SQRT(INDEX('913'!$I$6:$I$1205,N600)^2+INDEX('913'!$J$6:$J$1205,N600)^2),0)</f>
        <v>0</v>
      </c>
      <c r="AM600" s="32">
        <f>IF(ISNUMBER(O600),SQRT(INDEX('913'!$I$6:$I$1205,O600)^2+INDEX('913'!$J$6:$J$1205,O600)^2),0)</f>
        <v>0</v>
      </c>
      <c r="AN600" s="49">
        <f>IF(ISNUMBER(P600),SQRT(INDEX('913'!$I$6:$I$1205,P600)^2+INDEX('913'!$J$6:$J$1205,P600)^2),0)</f>
        <v>0</v>
      </c>
      <c r="AO600" s="37">
        <f t="shared" si="141"/>
        <v>0</v>
      </c>
      <c r="AP600" s="37">
        <f t="shared" si="142"/>
        <v>0</v>
      </c>
      <c r="AQ600" s="33" t="e">
        <f>-100*'935'!W600*(AO600+AP600)/'11'!C$17</f>
        <v>#VALUE!</v>
      </c>
      <c r="AR600" s="37" t="e">
        <f t="shared" si="143"/>
        <v>#VALUE!</v>
      </c>
      <c r="AS600" s="52" t="e">
        <f t="shared" si="144"/>
        <v>#VALUE!</v>
      </c>
      <c r="AT600" s="32" t="e">
        <f>IF('935'!C600="VOID",0,('935'!C600*(1-'935'!X600/'11'!B$17)))</f>
        <v>#VALUE!</v>
      </c>
      <c r="AU600" s="52" t="e">
        <f>'935'!Q600*(1-'935'!Y600/'11'!C$17)/(1-'935'!X600/'11'!B$17)</f>
        <v>#VALUE!</v>
      </c>
      <c r="AV600" s="37" t="e">
        <f>INDEX('DNO totals'!$B$57:$G$57,IF('935'!K600,IF(MOD('935'!K600,1000),IF(MOD('935'!K600,100),IF(MOD('935'!K600,10),IF(MOD('935'!K600,1000)=1,6,5),4),3),2),1))</f>
        <v>#VALUE!</v>
      </c>
      <c r="AW600" s="52" t="e">
        <f t="shared" si="145"/>
        <v>#VALUE!</v>
      </c>
      <c r="AX600" s="32" t="e">
        <f>IF('935'!V600="VOID",0,'935'!V600*(1-'935'!X600/'11'!B$17))</f>
        <v>#VALUE!</v>
      </c>
      <c r="AY600" s="33" t="e">
        <f>IF(H600,-100*'Charging rates'!B$10/'11'!B$17*AX600/H600,0)</f>
        <v>#VALUE!</v>
      </c>
      <c r="AZ600" s="33" t="e">
        <f>IF(C600,'DNO totals'!B$41,0)</f>
        <v>#VALUE!</v>
      </c>
      <c r="BA600" s="33" t="e">
        <f t="shared" si="146"/>
        <v>#VALUE!</v>
      </c>
      <c r="BB600" s="33" t="e">
        <f t="shared" si="147"/>
        <v>#VALUE!</v>
      </c>
      <c r="BC600" s="53" t="e">
        <f t="shared" si="148"/>
        <v>#VALUE!</v>
      </c>
      <c r="BD600" s="32" t="e">
        <f>IF(AT600,'935'!H600*AT600/(AT600+D600+H600),0)</f>
        <v>#VALUE!</v>
      </c>
      <c r="BE600" s="32" t="e">
        <f>IF(H600,'935'!H600*H600/(AT600+D600+H600),0)</f>
        <v>#VALUE!</v>
      </c>
      <c r="BF600" s="32" t="e">
        <f>BD600*(1-'935'!X600/'11'!B$17)</f>
        <v>#VALUE!</v>
      </c>
      <c r="BG600" s="49" t="e">
        <f>BE600*(1-'935'!X600/'11'!B$17)</f>
        <v>#VALUE!</v>
      </c>
      <c r="BH600" s="52" t="e">
        <f>AV600*Parameters!B$6</f>
        <v>#VALUE!</v>
      </c>
      <c r="BI600" s="37" t="e">
        <f>IF('935'!$K600=1000,'Charging rates'!$C$38*$BH600/(1+'DNO totals'!$C$99)*'935'!$L600,0)</f>
        <v>#VALUE!</v>
      </c>
      <c r="BJ600" s="37" t="e">
        <f>IF(MOD('935'!$K600,1000)=100,'Charging rates'!$D$38*$BH600/(1+'DNO totals'!$D$99)*'935'!$M600,0)</f>
        <v>#VALUE!</v>
      </c>
      <c r="BK600" s="37" t="e">
        <f>IF(MOD('935'!$K600,100)=10,'Charging rates'!$E$38*$BH600/(1+'DNO totals'!$E$99)*'935'!$N600,0)</f>
        <v>#VALUE!</v>
      </c>
      <c r="BL600" s="37" t="e">
        <f>IF(AND(MOD('935'!$K600,10)&gt;0,MOD('935'!$K600,1000)&gt;1),'Charging rates'!$F$38*$BH600/(1+'DNO totals'!$F$99)*'935'!$O600,0)</f>
        <v>#VALUE!</v>
      </c>
      <c r="BM600" s="37" t="e">
        <f>IF(MOD('935'!$K600,1000)=1,'Charging rates'!$G$38*$BH600/(1+'DNO totals'!$G$99)*'935'!$P600,0)</f>
        <v>#VALUE!</v>
      </c>
      <c r="BN600" s="52" t="e">
        <f t="shared" si="149"/>
        <v>#VALUE!</v>
      </c>
      <c r="BO600" s="37" t="e">
        <f>IF('935'!$K600&gt;1000,'Charging rates'!$C$38*$AW600*'935'!$L600,0)</f>
        <v>#VALUE!</v>
      </c>
      <c r="BP600" s="37" t="e">
        <f>IF(MOD('935'!$K600,1000)&gt;100,'Charging rates'!$D$38*$AW600*'935'!$M600,0)</f>
        <v>#VALUE!</v>
      </c>
      <c r="BQ600" s="37" t="e">
        <f>IF(MOD('935'!$K600,100)&gt;10,'Charging rates'!$E$38*$AW600*'935'!$N600,0)</f>
        <v>#VALUE!</v>
      </c>
      <c r="BR600" s="52" t="e">
        <f t="shared" si="150"/>
        <v>#VALUE!</v>
      </c>
      <c r="BS600" s="48" t="e">
        <f>'935'!C600&lt;&gt;"VOID"</f>
        <v>#VALUE!</v>
      </c>
      <c r="BT600" s="33" t="e">
        <f>IF(BS600,(100/'11'!B$17*BD600*((1-'935'!I600)*'Charging rates'!B$51+'Charging rates'!B$63)),0)</f>
        <v>#VALUE!</v>
      </c>
      <c r="BU600" s="33" t="e">
        <f>100/'11'!B$17*BG600*('Charging rates'!B$51+'Charging rates'!B$63)</f>
        <v>#VALUE!</v>
      </c>
      <c r="BV600" s="33" t="e">
        <f>100/'11'!B$17*BE600*('Charging rates'!B$51+'Charging rates'!B$63)</f>
        <v>#VALUE!</v>
      </c>
      <c r="BW600" s="53" t="e">
        <f t="shared" si="151"/>
        <v>#VALUE!</v>
      </c>
      <c r="BX600" s="32" t="e">
        <f>AT600-('935'!T600*(1-'935'!X600/'11'!B$17))</f>
        <v>#VALUE!</v>
      </c>
      <c r="BY600" s="32">
        <f>0-IF(ISNUMBER(I600),INDEX('913'!$I$6:$I$1205,I600),0)-IF(ISNUMBER(J600),INDEX('913'!$I$6:$I$1205,J600),0)-IF(ISNUMBER(K600),INDEX('913'!$I$6:$I$1205,K600),0)-IF(ISNUMBER(L600),INDEX('913'!$I$6:$I$1205,L600),0)-IF(ISNUMBER(M600),INDEX('913'!$I$6:$I$1205,M600),0)-IF(ISNUMBER(N600),INDEX('913'!$I$6:$I$1205,N600),0)-IF(ISNUMBER(O600),INDEX('913'!$I$6:$I$1205,O600),0)-IF(ISNUMBER(P600),INDEX('913'!$I$6:$I$1205,P600),0)</f>
        <v>0</v>
      </c>
      <c r="BZ600" s="37">
        <f>IF(BY600=0,1,MAX(1,SQRT(BY600^2+(IF(ISNUMBER(I600),INDEX('913'!$J$6:$J$1205,I600),0)+IF(ISNUMBER(J600),INDEX('913'!$J$6:$J$1205,J600),0)+IF(ISNUMBER(K600),INDEX('913'!$J$6:$J$1205,K600),0)+IF(ISNUMBER(L600),INDEX('913'!$J$6:$J$1205,L600),0)+IF(ISNUMBER(M600),INDEX('913'!$J$6:$J$1205,M600),0)+IF(ISNUMBER(N600),INDEX('913'!$J$6:$J$1205,N600),0)+IF(ISNUMBER(O600),INDEX('913'!$J$6:$J$1205,O600),0)+IF(ISNUMBER(P600),INDEX('913'!$J$6:$J$1205,P600),0))^2)/BY600))</f>
        <v>1</v>
      </c>
      <c r="CA600" s="33" t="e">
        <f>100*AO600/'11'!B$17</f>
        <v>#VALUE!</v>
      </c>
      <c r="CB600" s="37" t="e">
        <f>100*(AP600*BZ600)/'11'!C$17</f>
        <v>#VALUE!</v>
      </c>
      <c r="CC600" s="37" t="e">
        <f t="shared" si="152"/>
        <v>#VALUE!</v>
      </c>
      <c r="CD600" s="33" t="e">
        <f t="shared" si="153"/>
        <v>#VALUE!</v>
      </c>
      <c r="CE600" s="54" t="e">
        <f>'11'!C$17-'935'!Y600</f>
        <v>#VALUE!</v>
      </c>
      <c r="CF600" s="37" t="e">
        <f>MAX('DNO totals'!B$312+0,MIN('935'!L600+0,'DNO totals'!B$304+0))</f>
        <v>#VALUE!</v>
      </c>
      <c r="CG600" s="37" t="e">
        <f>MAX('DNO totals'!C$312+0,MIN('935'!M600+0,'DNO totals'!C$304+0))</f>
        <v>#VALUE!</v>
      </c>
      <c r="CH600" s="37" t="e">
        <f>MAX('DNO totals'!D$312+0,MIN('935'!N600+0,'DNO totals'!D$304+0))</f>
        <v>#VALUE!</v>
      </c>
      <c r="CI600" s="37" t="e">
        <f>MAX('DNO totals'!E$312+0,MIN('935'!O600+0,'DNO totals'!E$304+0))</f>
        <v>#VALUE!</v>
      </c>
      <c r="CJ600" s="52" t="e">
        <f>MAX('DNO totals'!F$312+0,MIN('935'!P600+0,'DNO totals'!F$304+0))</f>
        <v>#VALUE!</v>
      </c>
      <c r="CK600" s="37" t="e">
        <f>IF('935'!$K600=1000,'Charging rates'!$C$38*$BH600/(1+'DNO totals'!$C$99)*$CF600,0)</f>
        <v>#VALUE!</v>
      </c>
      <c r="CL600" s="37" t="e">
        <f>IF(MOD('935'!$K600,1000)=100,'Charging rates'!$D$38*$BH600/(1+'DNO totals'!$D$99)*$CG600,0)</f>
        <v>#VALUE!</v>
      </c>
      <c r="CM600" s="37" t="e">
        <f>IF(MOD('935'!$K600,100)=10,'Charging rates'!$E$38*$BH600/(1+'DNO totals'!$E$99)*$CH600,0)</f>
        <v>#VALUE!</v>
      </c>
      <c r="CN600" s="37" t="e">
        <f>IF(AND(MOD('935'!$K600,10)&gt;0,MOD('935'!$K600,1000)&gt;1),'Charging rates'!$F$38*$BH600/(1+'DNO totals'!$F$99)*$CI600,0)</f>
        <v>#VALUE!</v>
      </c>
      <c r="CO600" s="37" t="e">
        <f>IF(MOD('935'!$K600,1000)=1,'Charging rates'!$G$38*$BH600/(1+'DNO totals'!$G$99)*$CJ600,0)</f>
        <v>#VALUE!</v>
      </c>
      <c r="CP600" s="52" t="e">
        <f t="shared" si="154"/>
        <v>#VALUE!</v>
      </c>
      <c r="CQ600" s="37" t="e">
        <f>IF('935'!$K600&gt;1000,'Charging rates'!$C$38*$AW600*$CF600,0)</f>
        <v>#VALUE!</v>
      </c>
      <c r="CR600" s="37" t="e">
        <f>IF(MOD('935'!$K600,1000)&gt;100,'Charging rates'!$D$38*$AW600*$CG600,0)</f>
        <v>#VALUE!</v>
      </c>
      <c r="CS600" s="37" t="e">
        <f>IF(MOD('935'!$K600,100)&gt;10,'Charging rates'!$E$38*$AW600*$CH600,0)</f>
        <v>#VALUE!</v>
      </c>
      <c r="CT600" s="52" t="e">
        <f t="shared" si="155"/>
        <v>#VALUE!</v>
      </c>
      <c r="CU600" s="33" t="e">
        <f>100*(AP600*'935'!Q600*BZ600)/'11'!B$17</f>
        <v>#VALUE!</v>
      </c>
      <c r="CV600" s="33" t="e">
        <f>100/'11'!B$17*'Charging rates'!B$10*AW600</f>
        <v>#VALUE!</v>
      </c>
      <c r="CW600" s="33" t="e">
        <f>IF(AT600=0,0,(1-BX600/AT600)*(CA600+IF('935'!Q600=0,0,(CB600*'935'!Q600*('11'!C$17-'935'!Y600)/('11'!B$17-'935'!X600)))))</f>
        <v>#VALUE!</v>
      </c>
      <c r="CX600" s="33" t="e">
        <f t="shared" si="156"/>
        <v>#VALUE!</v>
      </c>
      <c r="CY600" s="49" t="e">
        <f t="shared" si="157"/>
        <v>#VALUE!</v>
      </c>
      <c r="CZ600" s="32" t="e">
        <f>AT600*(Parameters!B$21+AU600)*IF('DNO totals'!B$323&lt;0,1,'935'!S600)</f>
        <v>#VALUE!</v>
      </c>
      <c r="DA600" s="52" t="e">
        <f>IF('DNO totals'!B$323&lt;0,1,'935'!S600)*(Parameters!B$21+AU600)</f>
        <v>#VALUE!</v>
      </c>
      <c r="DB600" s="37" t="e">
        <f>CX600+'Charging rates'!B$106*DA600*100/'11'!B$17</f>
        <v>#VALUE!</v>
      </c>
      <c r="DC600" s="37" t="e">
        <f>DB600+'Charging rates'!B$116*(Parameters!B$21+AU600)*100/'11'!B$17*IF('DNO totals'!B$323&lt;0,1,'935'!S600)</f>
        <v>#VALUE!</v>
      </c>
      <c r="DD600" s="37" t="e">
        <f>'Charging rates'!B$97*(CP600+CT600)*100/'11'!B$17</f>
        <v>#VALUE!</v>
      </c>
      <c r="DE600" s="33" t="e">
        <f>MAX(0-(CB600*AU600*'11'!C$17/'11'!B$17),DC600+DD600)</f>
        <v>#VALUE!</v>
      </c>
      <c r="DF600" s="37" t="e">
        <f>IF(BS600,IF(AU600=0,CC600,MAX(0,MIN(CC600,CC600+(DE600/'935'!Q600*('11'!B$17-'935'!X600)/('11'!C$17-'935'!Y600))))),0)</f>
        <v>#VALUE!</v>
      </c>
      <c r="DG600" s="33" t="e">
        <f t="shared" si="158"/>
        <v>#VALUE!</v>
      </c>
      <c r="DH600" s="53" t="e">
        <f t="shared" si="159"/>
        <v>#VALUE!</v>
      </c>
    </row>
    <row r="601" spans="1:112">
      <c r="A601" s="28">
        <v>501</v>
      </c>
      <c r="B601" s="47" t="e">
        <f>'935'!B601</f>
        <v>#VALUE!</v>
      </c>
      <c r="C601" s="48" t="e">
        <f>OR('935'!E601&lt;&gt;"VOID",'935'!F601&lt;&gt;"VOID",'935'!G601&lt;&gt;"VOID")</f>
        <v>#VALUE!</v>
      </c>
      <c r="D601" s="32" t="e">
        <f>IF('935'!D601="VOID",0,'935'!D601*(1-'935'!X601/'11'!B$17))</f>
        <v>#VALUE!</v>
      </c>
      <c r="E601" s="32" t="e">
        <f>IF('935'!E601="VOID",0,'935'!E601*(1-'935'!X601/'11'!B$17))</f>
        <v>#VALUE!</v>
      </c>
      <c r="F601" s="32" t="e">
        <f>IF('935'!F601="VOID",0,'935'!F601*(1-'935'!X601/'11'!B$17))</f>
        <v>#VALUE!</v>
      </c>
      <c r="G601" s="32" t="e">
        <f>IF('935'!G601="VOID",0,'935'!G601*(1-'935'!X601/'11'!B$17))</f>
        <v>#VALUE!</v>
      </c>
      <c r="H601" s="49" t="e">
        <f t="shared" si="140"/>
        <v>#VALUE!</v>
      </c>
      <c r="I601" s="50" t="e">
        <f>MATCH('935'!J601,'913'!$B$6:$B$1205,0)</f>
        <v>#VALUE!</v>
      </c>
      <c r="J601" s="50" t="e">
        <f>MATCH(INDEX('913'!$D$6:$D$1205,I601),'913'!$B$6:$B$1205,0)</f>
        <v>#VALUE!</v>
      </c>
      <c r="K601" s="50" t="e">
        <f>MATCH(INDEX('913'!$D$6:$D$1205,J601),'913'!$B$6:$B$1205,0)</f>
        <v>#VALUE!</v>
      </c>
      <c r="L601" s="50" t="e">
        <f>MATCH(INDEX('913'!$D$6:$D$1205,K601),'913'!$B$6:$B$1205,0)</f>
        <v>#VALUE!</v>
      </c>
      <c r="M601" s="50" t="e">
        <f>MATCH(INDEX('913'!$D$6:$D$1205,L601),'913'!$B$6:$B$1205,0)</f>
        <v>#VALUE!</v>
      </c>
      <c r="N601" s="50" t="e">
        <f>MATCH(INDEX('913'!$D$6:$D$1205,M601),'913'!$B$6:$B$1205,0)</f>
        <v>#VALUE!</v>
      </c>
      <c r="O601" s="50" t="e">
        <f>MATCH(INDEX('913'!$D$6:$D$1205,N601),'913'!$B$6:$B$1205,0)</f>
        <v>#VALUE!</v>
      </c>
      <c r="P601" s="51" t="e">
        <f>MATCH(INDEX('913'!$D$6:$D$1205,O601),'913'!$B$6:$B$1205,0)</f>
        <v>#VALUE!</v>
      </c>
      <c r="Q601" s="37">
        <f>IF(ISNUMBER(I601),MAX(0,INDEX('913'!$E$6:$E$1205,I601)),0)</f>
        <v>0</v>
      </c>
      <c r="R601" s="37">
        <f>IF(ISNUMBER(J601),MAX(0,INDEX('913'!$E$6:$E$1205,J601)),0)</f>
        <v>0</v>
      </c>
      <c r="S601" s="37">
        <f>IF(ISNUMBER(K601),MAX(0,INDEX('913'!$E$6:$E$1205,K601)),0)</f>
        <v>0</v>
      </c>
      <c r="T601" s="37">
        <f>IF(ISNUMBER(L601),MAX(0,INDEX('913'!$E$6:$E$1205,L601)),0)</f>
        <v>0</v>
      </c>
      <c r="U601" s="37">
        <f>IF(ISNUMBER(M601),MAX(0,INDEX('913'!$E$6:$E$1205,M601)),0)</f>
        <v>0</v>
      </c>
      <c r="V601" s="37">
        <f>IF(ISNUMBER(N601),MAX(0,INDEX('913'!$E$6:$E$1205,N601)),0)</f>
        <v>0</v>
      </c>
      <c r="W601" s="37">
        <f>IF(ISNUMBER(O601),MAX(0,INDEX('913'!$E$6:$E$1205,O601)),0)</f>
        <v>0</v>
      </c>
      <c r="X601" s="52">
        <f>IF(ISNUMBER(P601),MAX(0,INDEX('913'!$E$6:$E$1205,P601)),0)</f>
        <v>0</v>
      </c>
      <c r="Y601" s="37">
        <f>IF(ISNUMBER(I601),MAX(0,INDEX('913'!$F$6:$F$1205,I601)),0)</f>
        <v>0</v>
      </c>
      <c r="Z601" s="37">
        <f>IF(ISNUMBER(J601),MAX(0,INDEX('913'!$F$6:$F$1205,J601)),0)</f>
        <v>0</v>
      </c>
      <c r="AA601" s="37">
        <f>IF(ISNUMBER(K601),MAX(0,INDEX('913'!$F$6:$F$1205,K601)),0)</f>
        <v>0</v>
      </c>
      <c r="AB601" s="37">
        <f>IF(ISNUMBER(L601),MAX(0,INDEX('913'!$F$6:$F$1205,L601)),0)</f>
        <v>0</v>
      </c>
      <c r="AC601" s="37">
        <f>IF(ISNUMBER(M601),MAX(0,INDEX('913'!$F$6:$F$1205,M601)),0)</f>
        <v>0</v>
      </c>
      <c r="AD601" s="37">
        <f>IF(ISNUMBER(N601),MAX(0,INDEX('913'!$F$6:$F$1205,N601)),0)</f>
        <v>0</v>
      </c>
      <c r="AE601" s="37">
        <f>IF(ISNUMBER(O601),MAX(0,INDEX('913'!$F$6:$F$1205,O601)),0)</f>
        <v>0</v>
      </c>
      <c r="AF601" s="37">
        <f>IF(ISNUMBER(P601),MAX(0,INDEX('913'!$F$6:$F$1205,P601)),0)</f>
        <v>0</v>
      </c>
      <c r="AG601" s="32">
        <f>IF(ISNUMBER(I601),SQRT(INDEX('913'!$I$6:$I$1205,I601)^2+INDEX('913'!$J$6:$J$1205,I601)^2),0)</f>
        <v>0</v>
      </c>
      <c r="AH601" s="32">
        <f>IF(ISNUMBER(J601),SQRT(INDEX('913'!$I$6:$I$1205,J601)^2+INDEX('913'!$J$6:$J$1205,J601)^2),0)</f>
        <v>0</v>
      </c>
      <c r="AI601" s="32">
        <f>IF(ISNUMBER(K601),SQRT(INDEX('913'!$I$6:$I$1205,K601)^2+INDEX('913'!$J$6:$J$1205,K601)^2),0)</f>
        <v>0</v>
      </c>
      <c r="AJ601" s="32">
        <f>IF(ISNUMBER(L601),SQRT(INDEX('913'!$I$6:$I$1205,L601)^2+INDEX('913'!$J$6:$J$1205,L601)^2),0)</f>
        <v>0</v>
      </c>
      <c r="AK601" s="32">
        <f>IF(ISNUMBER(M601),SQRT(INDEX('913'!$I$6:$I$1205,M601)^2+INDEX('913'!$J$6:$J$1205,M601)^2),0)</f>
        <v>0</v>
      </c>
      <c r="AL601" s="32">
        <f>IF(ISNUMBER(N601),SQRT(INDEX('913'!$I$6:$I$1205,N601)^2+INDEX('913'!$J$6:$J$1205,N601)^2),0)</f>
        <v>0</v>
      </c>
      <c r="AM601" s="32">
        <f>IF(ISNUMBER(O601),SQRT(INDEX('913'!$I$6:$I$1205,O601)^2+INDEX('913'!$J$6:$J$1205,O601)^2),0)</f>
        <v>0</v>
      </c>
      <c r="AN601" s="49">
        <f>IF(ISNUMBER(P601),SQRT(INDEX('913'!$I$6:$I$1205,P601)^2+INDEX('913'!$J$6:$J$1205,P601)^2),0)</f>
        <v>0</v>
      </c>
      <c r="AO601" s="37">
        <f t="shared" si="141"/>
        <v>0</v>
      </c>
      <c r="AP601" s="37">
        <f t="shared" si="142"/>
        <v>0</v>
      </c>
      <c r="AQ601" s="33" t="e">
        <f>-100*'935'!W601*(AO601+AP601)/'11'!C$17</f>
        <v>#VALUE!</v>
      </c>
      <c r="AR601" s="37" t="e">
        <f t="shared" si="143"/>
        <v>#VALUE!</v>
      </c>
      <c r="AS601" s="52" t="e">
        <f t="shared" si="144"/>
        <v>#VALUE!</v>
      </c>
      <c r="AT601" s="32" t="e">
        <f>IF('935'!C601="VOID",0,('935'!C601*(1-'935'!X601/'11'!B$17)))</f>
        <v>#VALUE!</v>
      </c>
      <c r="AU601" s="52" t="e">
        <f>'935'!Q601*(1-'935'!Y601/'11'!C$17)/(1-'935'!X601/'11'!B$17)</f>
        <v>#VALUE!</v>
      </c>
      <c r="AV601" s="37" t="e">
        <f>INDEX('DNO totals'!$B$57:$G$57,IF('935'!K601,IF(MOD('935'!K601,1000),IF(MOD('935'!K601,100),IF(MOD('935'!K601,10),IF(MOD('935'!K601,1000)=1,6,5),4),3),2),1))</f>
        <v>#VALUE!</v>
      </c>
      <c r="AW601" s="52" t="e">
        <f t="shared" si="145"/>
        <v>#VALUE!</v>
      </c>
      <c r="AX601" s="32" t="e">
        <f>IF('935'!V601="VOID",0,'935'!V601*(1-'935'!X601/'11'!B$17))</f>
        <v>#VALUE!</v>
      </c>
      <c r="AY601" s="33" t="e">
        <f>IF(H601,-100*'Charging rates'!B$10/'11'!B$17*AX601/H601,0)</f>
        <v>#VALUE!</v>
      </c>
      <c r="AZ601" s="33" t="e">
        <f>IF(C601,'DNO totals'!B$41,0)</f>
        <v>#VALUE!</v>
      </c>
      <c r="BA601" s="33" t="e">
        <f t="shared" si="146"/>
        <v>#VALUE!</v>
      </c>
      <c r="BB601" s="33" t="e">
        <f t="shared" si="147"/>
        <v>#VALUE!</v>
      </c>
      <c r="BC601" s="53" t="e">
        <f t="shared" si="148"/>
        <v>#VALUE!</v>
      </c>
      <c r="BD601" s="32" t="e">
        <f>IF(AT601,'935'!H601*AT601/(AT601+D601+H601),0)</f>
        <v>#VALUE!</v>
      </c>
      <c r="BE601" s="32" t="e">
        <f>IF(H601,'935'!H601*H601/(AT601+D601+H601),0)</f>
        <v>#VALUE!</v>
      </c>
      <c r="BF601" s="32" t="e">
        <f>BD601*(1-'935'!X601/'11'!B$17)</f>
        <v>#VALUE!</v>
      </c>
      <c r="BG601" s="49" t="e">
        <f>BE601*(1-'935'!X601/'11'!B$17)</f>
        <v>#VALUE!</v>
      </c>
      <c r="BH601" s="52" t="e">
        <f>AV601*Parameters!B$6</f>
        <v>#VALUE!</v>
      </c>
      <c r="BI601" s="37" t="e">
        <f>IF('935'!$K601=1000,'Charging rates'!$C$38*$BH601/(1+'DNO totals'!$C$99)*'935'!$L601,0)</f>
        <v>#VALUE!</v>
      </c>
      <c r="BJ601" s="37" t="e">
        <f>IF(MOD('935'!$K601,1000)=100,'Charging rates'!$D$38*$BH601/(1+'DNO totals'!$D$99)*'935'!$M601,0)</f>
        <v>#VALUE!</v>
      </c>
      <c r="BK601" s="37" t="e">
        <f>IF(MOD('935'!$K601,100)=10,'Charging rates'!$E$38*$BH601/(1+'DNO totals'!$E$99)*'935'!$N601,0)</f>
        <v>#VALUE!</v>
      </c>
      <c r="BL601" s="37" t="e">
        <f>IF(AND(MOD('935'!$K601,10)&gt;0,MOD('935'!$K601,1000)&gt;1),'Charging rates'!$F$38*$BH601/(1+'DNO totals'!$F$99)*'935'!$O601,0)</f>
        <v>#VALUE!</v>
      </c>
      <c r="BM601" s="37" t="e">
        <f>IF(MOD('935'!$K601,1000)=1,'Charging rates'!$G$38*$BH601/(1+'DNO totals'!$G$99)*'935'!$P601,0)</f>
        <v>#VALUE!</v>
      </c>
      <c r="BN601" s="52" t="e">
        <f t="shared" si="149"/>
        <v>#VALUE!</v>
      </c>
      <c r="BO601" s="37" t="e">
        <f>IF('935'!$K601&gt;1000,'Charging rates'!$C$38*$AW601*'935'!$L601,0)</f>
        <v>#VALUE!</v>
      </c>
      <c r="BP601" s="37" t="e">
        <f>IF(MOD('935'!$K601,1000)&gt;100,'Charging rates'!$D$38*$AW601*'935'!$M601,0)</f>
        <v>#VALUE!</v>
      </c>
      <c r="BQ601" s="37" t="e">
        <f>IF(MOD('935'!$K601,100)&gt;10,'Charging rates'!$E$38*$AW601*'935'!$N601,0)</f>
        <v>#VALUE!</v>
      </c>
      <c r="BR601" s="52" t="e">
        <f t="shared" si="150"/>
        <v>#VALUE!</v>
      </c>
      <c r="BS601" s="48" t="e">
        <f>'935'!C601&lt;&gt;"VOID"</f>
        <v>#VALUE!</v>
      </c>
      <c r="BT601" s="33" t="e">
        <f>IF(BS601,(100/'11'!B$17*BD601*((1-'935'!I601)*'Charging rates'!B$51+'Charging rates'!B$63)),0)</f>
        <v>#VALUE!</v>
      </c>
      <c r="BU601" s="33" t="e">
        <f>100/'11'!B$17*BG601*('Charging rates'!B$51+'Charging rates'!B$63)</f>
        <v>#VALUE!</v>
      </c>
      <c r="BV601" s="33" t="e">
        <f>100/'11'!B$17*BE601*('Charging rates'!B$51+'Charging rates'!B$63)</f>
        <v>#VALUE!</v>
      </c>
      <c r="BW601" s="53" t="e">
        <f t="shared" si="151"/>
        <v>#VALUE!</v>
      </c>
      <c r="BX601" s="32" t="e">
        <f>AT601-('935'!T601*(1-'935'!X601/'11'!B$17))</f>
        <v>#VALUE!</v>
      </c>
      <c r="BY601" s="32">
        <f>0-IF(ISNUMBER(I601),INDEX('913'!$I$6:$I$1205,I601),0)-IF(ISNUMBER(J601),INDEX('913'!$I$6:$I$1205,J601),0)-IF(ISNUMBER(K601),INDEX('913'!$I$6:$I$1205,K601),0)-IF(ISNUMBER(L601),INDEX('913'!$I$6:$I$1205,L601),0)-IF(ISNUMBER(M601),INDEX('913'!$I$6:$I$1205,M601),0)-IF(ISNUMBER(N601),INDEX('913'!$I$6:$I$1205,N601),0)-IF(ISNUMBER(O601),INDEX('913'!$I$6:$I$1205,O601),0)-IF(ISNUMBER(P601),INDEX('913'!$I$6:$I$1205,P601),0)</f>
        <v>0</v>
      </c>
      <c r="BZ601" s="37">
        <f>IF(BY601=0,1,MAX(1,SQRT(BY601^2+(IF(ISNUMBER(I601),INDEX('913'!$J$6:$J$1205,I601),0)+IF(ISNUMBER(J601),INDEX('913'!$J$6:$J$1205,J601),0)+IF(ISNUMBER(K601),INDEX('913'!$J$6:$J$1205,K601),0)+IF(ISNUMBER(L601),INDEX('913'!$J$6:$J$1205,L601),0)+IF(ISNUMBER(M601),INDEX('913'!$J$6:$J$1205,M601),0)+IF(ISNUMBER(N601),INDEX('913'!$J$6:$J$1205,N601),0)+IF(ISNUMBER(O601),INDEX('913'!$J$6:$J$1205,O601),0)+IF(ISNUMBER(P601),INDEX('913'!$J$6:$J$1205,P601),0))^2)/BY601))</f>
        <v>1</v>
      </c>
      <c r="CA601" s="33" t="e">
        <f>100*AO601/'11'!B$17</f>
        <v>#VALUE!</v>
      </c>
      <c r="CB601" s="37" t="e">
        <f>100*(AP601*BZ601)/'11'!C$17</f>
        <v>#VALUE!</v>
      </c>
      <c r="CC601" s="37" t="e">
        <f t="shared" si="152"/>
        <v>#VALUE!</v>
      </c>
      <c r="CD601" s="33" t="e">
        <f t="shared" si="153"/>
        <v>#VALUE!</v>
      </c>
      <c r="CE601" s="54" t="e">
        <f>'11'!C$17-'935'!Y601</f>
        <v>#VALUE!</v>
      </c>
      <c r="CF601" s="37" t="e">
        <f>MAX('DNO totals'!B$312+0,MIN('935'!L601+0,'DNO totals'!B$304+0))</f>
        <v>#VALUE!</v>
      </c>
      <c r="CG601" s="37" t="e">
        <f>MAX('DNO totals'!C$312+0,MIN('935'!M601+0,'DNO totals'!C$304+0))</f>
        <v>#VALUE!</v>
      </c>
      <c r="CH601" s="37" t="e">
        <f>MAX('DNO totals'!D$312+0,MIN('935'!N601+0,'DNO totals'!D$304+0))</f>
        <v>#VALUE!</v>
      </c>
      <c r="CI601" s="37" t="e">
        <f>MAX('DNO totals'!E$312+0,MIN('935'!O601+0,'DNO totals'!E$304+0))</f>
        <v>#VALUE!</v>
      </c>
      <c r="CJ601" s="52" t="e">
        <f>MAX('DNO totals'!F$312+0,MIN('935'!P601+0,'DNO totals'!F$304+0))</f>
        <v>#VALUE!</v>
      </c>
      <c r="CK601" s="37" t="e">
        <f>IF('935'!$K601=1000,'Charging rates'!$C$38*$BH601/(1+'DNO totals'!$C$99)*$CF601,0)</f>
        <v>#VALUE!</v>
      </c>
      <c r="CL601" s="37" t="e">
        <f>IF(MOD('935'!$K601,1000)=100,'Charging rates'!$D$38*$BH601/(1+'DNO totals'!$D$99)*$CG601,0)</f>
        <v>#VALUE!</v>
      </c>
      <c r="CM601" s="37" t="e">
        <f>IF(MOD('935'!$K601,100)=10,'Charging rates'!$E$38*$BH601/(1+'DNO totals'!$E$99)*$CH601,0)</f>
        <v>#VALUE!</v>
      </c>
      <c r="CN601" s="37" t="e">
        <f>IF(AND(MOD('935'!$K601,10)&gt;0,MOD('935'!$K601,1000)&gt;1),'Charging rates'!$F$38*$BH601/(1+'DNO totals'!$F$99)*$CI601,0)</f>
        <v>#VALUE!</v>
      </c>
      <c r="CO601" s="37" t="e">
        <f>IF(MOD('935'!$K601,1000)=1,'Charging rates'!$G$38*$BH601/(1+'DNO totals'!$G$99)*$CJ601,0)</f>
        <v>#VALUE!</v>
      </c>
      <c r="CP601" s="52" t="e">
        <f t="shared" si="154"/>
        <v>#VALUE!</v>
      </c>
      <c r="CQ601" s="37" t="e">
        <f>IF('935'!$K601&gt;1000,'Charging rates'!$C$38*$AW601*$CF601,0)</f>
        <v>#VALUE!</v>
      </c>
      <c r="CR601" s="37" t="e">
        <f>IF(MOD('935'!$K601,1000)&gt;100,'Charging rates'!$D$38*$AW601*$CG601,0)</f>
        <v>#VALUE!</v>
      </c>
      <c r="CS601" s="37" t="e">
        <f>IF(MOD('935'!$K601,100)&gt;10,'Charging rates'!$E$38*$AW601*$CH601,0)</f>
        <v>#VALUE!</v>
      </c>
      <c r="CT601" s="52" t="e">
        <f t="shared" si="155"/>
        <v>#VALUE!</v>
      </c>
      <c r="CU601" s="33" t="e">
        <f>100*(AP601*'935'!Q601*BZ601)/'11'!B$17</f>
        <v>#VALUE!</v>
      </c>
      <c r="CV601" s="33" t="e">
        <f>100/'11'!B$17*'Charging rates'!B$10*AW601</f>
        <v>#VALUE!</v>
      </c>
      <c r="CW601" s="33" t="e">
        <f>IF(AT601=0,0,(1-BX601/AT601)*(CA601+IF('935'!Q601=0,0,(CB601*'935'!Q601*('11'!C$17-'935'!Y601)/('11'!B$17-'935'!X601)))))</f>
        <v>#VALUE!</v>
      </c>
      <c r="CX601" s="33" t="e">
        <f t="shared" si="156"/>
        <v>#VALUE!</v>
      </c>
      <c r="CY601" s="49" t="e">
        <f t="shared" si="157"/>
        <v>#VALUE!</v>
      </c>
      <c r="CZ601" s="32" t="e">
        <f>AT601*(Parameters!B$21+AU601)*IF('DNO totals'!B$323&lt;0,1,'935'!S601)</f>
        <v>#VALUE!</v>
      </c>
      <c r="DA601" s="52" t="e">
        <f>IF('DNO totals'!B$323&lt;0,1,'935'!S601)*(Parameters!B$21+AU601)</f>
        <v>#VALUE!</v>
      </c>
      <c r="DB601" s="37" t="e">
        <f>CX601+'Charging rates'!B$106*DA601*100/'11'!B$17</f>
        <v>#VALUE!</v>
      </c>
      <c r="DC601" s="37" t="e">
        <f>DB601+'Charging rates'!B$116*(Parameters!B$21+AU601)*100/'11'!B$17*IF('DNO totals'!B$323&lt;0,1,'935'!S601)</f>
        <v>#VALUE!</v>
      </c>
      <c r="DD601" s="37" t="e">
        <f>'Charging rates'!B$97*(CP601+CT601)*100/'11'!B$17</f>
        <v>#VALUE!</v>
      </c>
      <c r="DE601" s="33" t="e">
        <f>MAX(0-(CB601*AU601*'11'!C$17/'11'!B$17),DC601+DD601)</f>
        <v>#VALUE!</v>
      </c>
      <c r="DF601" s="37" t="e">
        <f>IF(BS601,IF(AU601=0,CC601,MAX(0,MIN(CC601,CC601+(DE601/'935'!Q601*('11'!B$17-'935'!X601)/('11'!C$17-'935'!Y601))))),0)</f>
        <v>#VALUE!</v>
      </c>
      <c r="DG601" s="33" t="e">
        <f t="shared" si="158"/>
        <v>#VALUE!</v>
      </c>
      <c r="DH601" s="53" t="e">
        <f t="shared" si="159"/>
        <v>#VALUE!</v>
      </c>
    </row>
    <row r="602" spans="1:112">
      <c r="A602" s="28">
        <v>502</v>
      </c>
      <c r="B602" s="47" t="e">
        <f>'935'!B602</f>
        <v>#VALUE!</v>
      </c>
      <c r="C602" s="48" t="e">
        <f>OR('935'!E602&lt;&gt;"VOID",'935'!F602&lt;&gt;"VOID",'935'!G602&lt;&gt;"VOID")</f>
        <v>#VALUE!</v>
      </c>
      <c r="D602" s="32" t="e">
        <f>IF('935'!D602="VOID",0,'935'!D602*(1-'935'!X602/'11'!B$17))</f>
        <v>#VALUE!</v>
      </c>
      <c r="E602" s="32" t="e">
        <f>IF('935'!E602="VOID",0,'935'!E602*(1-'935'!X602/'11'!B$17))</f>
        <v>#VALUE!</v>
      </c>
      <c r="F602" s="32" t="e">
        <f>IF('935'!F602="VOID",0,'935'!F602*(1-'935'!X602/'11'!B$17))</f>
        <v>#VALUE!</v>
      </c>
      <c r="G602" s="32" t="e">
        <f>IF('935'!G602="VOID",0,'935'!G602*(1-'935'!X602/'11'!B$17))</f>
        <v>#VALUE!</v>
      </c>
      <c r="H602" s="49" t="e">
        <f t="shared" si="140"/>
        <v>#VALUE!</v>
      </c>
      <c r="I602" s="50" t="e">
        <f>MATCH('935'!J602,'913'!$B$6:$B$1205,0)</f>
        <v>#VALUE!</v>
      </c>
      <c r="J602" s="50" t="e">
        <f>MATCH(INDEX('913'!$D$6:$D$1205,I602),'913'!$B$6:$B$1205,0)</f>
        <v>#VALUE!</v>
      </c>
      <c r="K602" s="50" t="e">
        <f>MATCH(INDEX('913'!$D$6:$D$1205,J602),'913'!$B$6:$B$1205,0)</f>
        <v>#VALUE!</v>
      </c>
      <c r="L602" s="50" t="e">
        <f>MATCH(INDEX('913'!$D$6:$D$1205,K602),'913'!$B$6:$B$1205,0)</f>
        <v>#VALUE!</v>
      </c>
      <c r="M602" s="50" t="e">
        <f>MATCH(INDEX('913'!$D$6:$D$1205,L602),'913'!$B$6:$B$1205,0)</f>
        <v>#VALUE!</v>
      </c>
      <c r="N602" s="50" t="e">
        <f>MATCH(INDEX('913'!$D$6:$D$1205,M602),'913'!$B$6:$B$1205,0)</f>
        <v>#VALUE!</v>
      </c>
      <c r="O602" s="50" t="e">
        <f>MATCH(INDEX('913'!$D$6:$D$1205,N602),'913'!$B$6:$B$1205,0)</f>
        <v>#VALUE!</v>
      </c>
      <c r="P602" s="51" t="e">
        <f>MATCH(INDEX('913'!$D$6:$D$1205,O602),'913'!$B$6:$B$1205,0)</f>
        <v>#VALUE!</v>
      </c>
      <c r="Q602" s="37">
        <f>IF(ISNUMBER(I602),MAX(0,INDEX('913'!$E$6:$E$1205,I602)),0)</f>
        <v>0</v>
      </c>
      <c r="R602" s="37">
        <f>IF(ISNUMBER(J602),MAX(0,INDEX('913'!$E$6:$E$1205,J602)),0)</f>
        <v>0</v>
      </c>
      <c r="S602" s="37">
        <f>IF(ISNUMBER(K602),MAX(0,INDEX('913'!$E$6:$E$1205,K602)),0)</f>
        <v>0</v>
      </c>
      <c r="T602" s="37">
        <f>IF(ISNUMBER(L602),MAX(0,INDEX('913'!$E$6:$E$1205,L602)),0)</f>
        <v>0</v>
      </c>
      <c r="U602" s="37">
        <f>IF(ISNUMBER(M602),MAX(0,INDEX('913'!$E$6:$E$1205,M602)),0)</f>
        <v>0</v>
      </c>
      <c r="V602" s="37">
        <f>IF(ISNUMBER(N602),MAX(0,INDEX('913'!$E$6:$E$1205,N602)),0)</f>
        <v>0</v>
      </c>
      <c r="W602" s="37">
        <f>IF(ISNUMBER(O602),MAX(0,INDEX('913'!$E$6:$E$1205,O602)),0)</f>
        <v>0</v>
      </c>
      <c r="X602" s="52">
        <f>IF(ISNUMBER(P602),MAX(0,INDEX('913'!$E$6:$E$1205,P602)),0)</f>
        <v>0</v>
      </c>
      <c r="Y602" s="37">
        <f>IF(ISNUMBER(I602),MAX(0,INDEX('913'!$F$6:$F$1205,I602)),0)</f>
        <v>0</v>
      </c>
      <c r="Z602" s="37">
        <f>IF(ISNUMBER(J602),MAX(0,INDEX('913'!$F$6:$F$1205,J602)),0)</f>
        <v>0</v>
      </c>
      <c r="AA602" s="37">
        <f>IF(ISNUMBER(K602),MAX(0,INDEX('913'!$F$6:$F$1205,K602)),0)</f>
        <v>0</v>
      </c>
      <c r="AB602" s="37">
        <f>IF(ISNUMBER(L602),MAX(0,INDEX('913'!$F$6:$F$1205,L602)),0)</f>
        <v>0</v>
      </c>
      <c r="AC602" s="37">
        <f>IF(ISNUMBER(M602),MAX(0,INDEX('913'!$F$6:$F$1205,M602)),0)</f>
        <v>0</v>
      </c>
      <c r="AD602" s="37">
        <f>IF(ISNUMBER(N602),MAX(0,INDEX('913'!$F$6:$F$1205,N602)),0)</f>
        <v>0</v>
      </c>
      <c r="AE602" s="37">
        <f>IF(ISNUMBER(O602),MAX(0,INDEX('913'!$F$6:$F$1205,O602)),0)</f>
        <v>0</v>
      </c>
      <c r="AF602" s="37">
        <f>IF(ISNUMBER(P602),MAX(0,INDEX('913'!$F$6:$F$1205,P602)),0)</f>
        <v>0</v>
      </c>
      <c r="AG602" s="32">
        <f>IF(ISNUMBER(I602),SQRT(INDEX('913'!$I$6:$I$1205,I602)^2+INDEX('913'!$J$6:$J$1205,I602)^2),0)</f>
        <v>0</v>
      </c>
      <c r="AH602" s="32">
        <f>IF(ISNUMBER(J602),SQRT(INDEX('913'!$I$6:$I$1205,J602)^2+INDEX('913'!$J$6:$J$1205,J602)^2),0)</f>
        <v>0</v>
      </c>
      <c r="AI602" s="32">
        <f>IF(ISNUMBER(K602),SQRT(INDEX('913'!$I$6:$I$1205,K602)^2+INDEX('913'!$J$6:$J$1205,K602)^2),0)</f>
        <v>0</v>
      </c>
      <c r="AJ602" s="32">
        <f>IF(ISNUMBER(L602),SQRT(INDEX('913'!$I$6:$I$1205,L602)^2+INDEX('913'!$J$6:$J$1205,L602)^2),0)</f>
        <v>0</v>
      </c>
      <c r="AK602" s="32">
        <f>IF(ISNUMBER(M602),SQRT(INDEX('913'!$I$6:$I$1205,M602)^2+INDEX('913'!$J$6:$J$1205,M602)^2),0)</f>
        <v>0</v>
      </c>
      <c r="AL602" s="32">
        <f>IF(ISNUMBER(N602),SQRT(INDEX('913'!$I$6:$I$1205,N602)^2+INDEX('913'!$J$6:$J$1205,N602)^2),0)</f>
        <v>0</v>
      </c>
      <c r="AM602" s="32">
        <f>IF(ISNUMBER(O602),SQRT(INDEX('913'!$I$6:$I$1205,O602)^2+INDEX('913'!$J$6:$J$1205,O602)^2),0)</f>
        <v>0</v>
      </c>
      <c r="AN602" s="49">
        <f>IF(ISNUMBER(P602),SQRT(INDEX('913'!$I$6:$I$1205,P602)^2+INDEX('913'!$J$6:$J$1205,P602)^2),0)</f>
        <v>0</v>
      </c>
      <c r="AO602" s="37">
        <f t="shared" si="141"/>
        <v>0</v>
      </c>
      <c r="AP602" s="37">
        <f t="shared" si="142"/>
        <v>0</v>
      </c>
      <c r="AQ602" s="33" t="e">
        <f>-100*'935'!W602*(AO602+AP602)/'11'!C$17</f>
        <v>#VALUE!</v>
      </c>
      <c r="AR602" s="37" t="e">
        <f t="shared" si="143"/>
        <v>#VALUE!</v>
      </c>
      <c r="AS602" s="52" t="e">
        <f t="shared" si="144"/>
        <v>#VALUE!</v>
      </c>
      <c r="AT602" s="32" t="e">
        <f>IF('935'!C602="VOID",0,('935'!C602*(1-'935'!X602/'11'!B$17)))</f>
        <v>#VALUE!</v>
      </c>
      <c r="AU602" s="52" t="e">
        <f>'935'!Q602*(1-'935'!Y602/'11'!C$17)/(1-'935'!X602/'11'!B$17)</f>
        <v>#VALUE!</v>
      </c>
      <c r="AV602" s="37" t="e">
        <f>INDEX('DNO totals'!$B$57:$G$57,IF('935'!K602,IF(MOD('935'!K602,1000),IF(MOD('935'!K602,100),IF(MOD('935'!K602,10),IF(MOD('935'!K602,1000)=1,6,5),4),3),2),1))</f>
        <v>#VALUE!</v>
      </c>
      <c r="AW602" s="52" t="e">
        <f t="shared" si="145"/>
        <v>#VALUE!</v>
      </c>
      <c r="AX602" s="32" t="e">
        <f>IF('935'!V602="VOID",0,'935'!V602*(1-'935'!X602/'11'!B$17))</f>
        <v>#VALUE!</v>
      </c>
      <c r="AY602" s="33" t="e">
        <f>IF(H602,-100*'Charging rates'!B$10/'11'!B$17*AX602/H602,0)</f>
        <v>#VALUE!</v>
      </c>
      <c r="AZ602" s="33" t="e">
        <f>IF(C602,'DNO totals'!B$41,0)</f>
        <v>#VALUE!</v>
      </c>
      <c r="BA602" s="33" t="e">
        <f t="shared" si="146"/>
        <v>#VALUE!</v>
      </c>
      <c r="BB602" s="33" t="e">
        <f t="shared" si="147"/>
        <v>#VALUE!</v>
      </c>
      <c r="BC602" s="53" t="e">
        <f t="shared" si="148"/>
        <v>#VALUE!</v>
      </c>
      <c r="BD602" s="32" t="e">
        <f>IF(AT602,'935'!H602*AT602/(AT602+D602+H602),0)</f>
        <v>#VALUE!</v>
      </c>
      <c r="BE602" s="32" t="e">
        <f>IF(H602,'935'!H602*H602/(AT602+D602+H602),0)</f>
        <v>#VALUE!</v>
      </c>
      <c r="BF602" s="32" t="e">
        <f>BD602*(1-'935'!X602/'11'!B$17)</f>
        <v>#VALUE!</v>
      </c>
      <c r="BG602" s="49" t="e">
        <f>BE602*(1-'935'!X602/'11'!B$17)</f>
        <v>#VALUE!</v>
      </c>
      <c r="BH602" s="52" t="e">
        <f>AV602*Parameters!B$6</f>
        <v>#VALUE!</v>
      </c>
      <c r="BI602" s="37" t="e">
        <f>IF('935'!$K602=1000,'Charging rates'!$C$38*$BH602/(1+'DNO totals'!$C$99)*'935'!$L602,0)</f>
        <v>#VALUE!</v>
      </c>
      <c r="BJ602" s="37" t="e">
        <f>IF(MOD('935'!$K602,1000)=100,'Charging rates'!$D$38*$BH602/(1+'DNO totals'!$D$99)*'935'!$M602,0)</f>
        <v>#VALUE!</v>
      </c>
      <c r="BK602" s="37" t="e">
        <f>IF(MOD('935'!$K602,100)=10,'Charging rates'!$E$38*$BH602/(1+'DNO totals'!$E$99)*'935'!$N602,0)</f>
        <v>#VALUE!</v>
      </c>
      <c r="BL602" s="37" t="e">
        <f>IF(AND(MOD('935'!$K602,10)&gt;0,MOD('935'!$K602,1000)&gt;1),'Charging rates'!$F$38*$BH602/(1+'DNO totals'!$F$99)*'935'!$O602,0)</f>
        <v>#VALUE!</v>
      </c>
      <c r="BM602" s="37" t="e">
        <f>IF(MOD('935'!$K602,1000)=1,'Charging rates'!$G$38*$BH602/(1+'DNO totals'!$G$99)*'935'!$P602,0)</f>
        <v>#VALUE!</v>
      </c>
      <c r="BN602" s="52" t="e">
        <f t="shared" si="149"/>
        <v>#VALUE!</v>
      </c>
      <c r="BO602" s="37" t="e">
        <f>IF('935'!$K602&gt;1000,'Charging rates'!$C$38*$AW602*'935'!$L602,0)</f>
        <v>#VALUE!</v>
      </c>
      <c r="BP602" s="37" t="e">
        <f>IF(MOD('935'!$K602,1000)&gt;100,'Charging rates'!$D$38*$AW602*'935'!$M602,0)</f>
        <v>#VALUE!</v>
      </c>
      <c r="BQ602" s="37" t="e">
        <f>IF(MOD('935'!$K602,100)&gt;10,'Charging rates'!$E$38*$AW602*'935'!$N602,0)</f>
        <v>#VALUE!</v>
      </c>
      <c r="BR602" s="52" t="e">
        <f t="shared" si="150"/>
        <v>#VALUE!</v>
      </c>
      <c r="BS602" s="48" t="e">
        <f>'935'!C602&lt;&gt;"VOID"</f>
        <v>#VALUE!</v>
      </c>
      <c r="BT602" s="33" t="e">
        <f>IF(BS602,(100/'11'!B$17*BD602*((1-'935'!I602)*'Charging rates'!B$51+'Charging rates'!B$63)),0)</f>
        <v>#VALUE!</v>
      </c>
      <c r="BU602" s="33" t="e">
        <f>100/'11'!B$17*BG602*('Charging rates'!B$51+'Charging rates'!B$63)</f>
        <v>#VALUE!</v>
      </c>
      <c r="BV602" s="33" t="e">
        <f>100/'11'!B$17*BE602*('Charging rates'!B$51+'Charging rates'!B$63)</f>
        <v>#VALUE!</v>
      </c>
      <c r="BW602" s="53" t="e">
        <f t="shared" si="151"/>
        <v>#VALUE!</v>
      </c>
      <c r="BX602" s="32" t="e">
        <f>AT602-('935'!T602*(1-'935'!X602/'11'!B$17))</f>
        <v>#VALUE!</v>
      </c>
      <c r="BY602" s="32">
        <f>0-IF(ISNUMBER(I602),INDEX('913'!$I$6:$I$1205,I602),0)-IF(ISNUMBER(J602),INDEX('913'!$I$6:$I$1205,J602),0)-IF(ISNUMBER(K602),INDEX('913'!$I$6:$I$1205,K602),0)-IF(ISNUMBER(L602),INDEX('913'!$I$6:$I$1205,L602),0)-IF(ISNUMBER(M602),INDEX('913'!$I$6:$I$1205,M602),0)-IF(ISNUMBER(N602),INDEX('913'!$I$6:$I$1205,N602),0)-IF(ISNUMBER(O602),INDEX('913'!$I$6:$I$1205,O602),0)-IF(ISNUMBER(P602),INDEX('913'!$I$6:$I$1205,P602),0)</f>
        <v>0</v>
      </c>
      <c r="BZ602" s="37">
        <f>IF(BY602=0,1,MAX(1,SQRT(BY602^2+(IF(ISNUMBER(I602),INDEX('913'!$J$6:$J$1205,I602),0)+IF(ISNUMBER(J602),INDEX('913'!$J$6:$J$1205,J602),0)+IF(ISNUMBER(K602),INDEX('913'!$J$6:$J$1205,K602),0)+IF(ISNUMBER(L602),INDEX('913'!$J$6:$J$1205,L602),0)+IF(ISNUMBER(M602),INDEX('913'!$J$6:$J$1205,M602),0)+IF(ISNUMBER(N602),INDEX('913'!$J$6:$J$1205,N602),0)+IF(ISNUMBER(O602),INDEX('913'!$J$6:$J$1205,O602),0)+IF(ISNUMBER(P602),INDEX('913'!$J$6:$J$1205,P602),0))^2)/BY602))</f>
        <v>1</v>
      </c>
      <c r="CA602" s="33" t="e">
        <f>100*AO602/'11'!B$17</f>
        <v>#VALUE!</v>
      </c>
      <c r="CB602" s="37" t="e">
        <f>100*(AP602*BZ602)/'11'!C$17</f>
        <v>#VALUE!</v>
      </c>
      <c r="CC602" s="37" t="e">
        <f t="shared" si="152"/>
        <v>#VALUE!</v>
      </c>
      <c r="CD602" s="33" t="e">
        <f t="shared" si="153"/>
        <v>#VALUE!</v>
      </c>
      <c r="CE602" s="54" t="e">
        <f>'11'!C$17-'935'!Y602</f>
        <v>#VALUE!</v>
      </c>
      <c r="CF602" s="37" t="e">
        <f>MAX('DNO totals'!B$312+0,MIN('935'!L602+0,'DNO totals'!B$304+0))</f>
        <v>#VALUE!</v>
      </c>
      <c r="CG602" s="37" t="e">
        <f>MAX('DNO totals'!C$312+0,MIN('935'!M602+0,'DNO totals'!C$304+0))</f>
        <v>#VALUE!</v>
      </c>
      <c r="CH602" s="37" t="e">
        <f>MAX('DNO totals'!D$312+0,MIN('935'!N602+0,'DNO totals'!D$304+0))</f>
        <v>#VALUE!</v>
      </c>
      <c r="CI602" s="37" t="e">
        <f>MAX('DNO totals'!E$312+0,MIN('935'!O602+0,'DNO totals'!E$304+0))</f>
        <v>#VALUE!</v>
      </c>
      <c r="CJ602" s="52" t="e">
        <f>MAX('DNO totals'!F$312+0,MIN('935'!P602+0,'DNO totals'!F$304+0))</f>
        <v>#VALUE!</v>
      </c>
      <c r="CK602" s="37" t="e">
        <f>IF('935'!$K602=1000,'Charging rates'!$C$38*$BH602/(1+'DNO totals'!$C$99)*$CF602,0)</f>
        <v>#VALUE!</v>
      </c>
      <c r="CL602" s="37" t="e">
        <f>IF(MOD('935'!$K602,1000)=100,'Charging rates'!$D$38*$BH602/(1+'DNO totals'!$D$99)*$CG602,0)</f>
        <v>#VALUE!</v>
      </c>
      <c r="CM602" s="37" t="e">
        <f>IF(MOD('935'!$K602,100)=10,'Charging rates'!$E$38*$BH602/(1+'DNO totals'!$E$99)*$CH602,0)</f>
        <v>#VALUE!</v>
      </c>
      <c r="CN602" s="37" t="e">
        <f>IF(AND(MOD('935'!$K602,10)&gt;0,MOD('935'!$K602,1000)&gt;1),'Charging rates'!$F$38*$BH602/(1+'DNO totals'!$F$99)*$CI602,0)</f>
        <v>#VALUE!</v>
      </c>
      <c r="CO602" s="37" t="e">
        <f>IF(MOD('935'!$K602,1000)=1,'Charging rates'!$G$38*$BH602/(1+'DNO totals'!$G$99)*$CJ602,0)</f>
        <v>#VALUE!</v>
      </c>
      <c r="CP602" s="52" t="e">
        <f t="shared" si="154"/>
        <v>#VALUE!</v>
      </c>
      <c r="CQ602" s="37" t="e">
        <f>IF('935'!$K602&gt;1000,'Charging rates'!$C$38*$AW602*$CF602,0)</f>
        <v>#VALUE!</v>
      </c>
      <c r="CR602" s="37" t="e">
        <f>IF(MOD('935'!$K602,1000)&gt;100,'Charging rates'!$D$38*$AW602*$CG602,0)</f>
        <v>#VALUE!</v>
      </c>
      <c r="CS602" s="37" t="e">
        <f>IF(MOD('935'!$K602,100)&gt;10,'Charging rates'!$E$38*$AW602*$CH602,0)</f>
        <v>#VALUE!</v>
      </c>
      <c r="CT602" s="52" t="e">
        <f t="shared" si="155"/>
        <v>#VALUE!</v>
      </c>
      <c r="CU602" s="33" t="e">
        <f>100*(AP602*'935'!Q602*BZ602)/'11'!B$17</f>
        <v>#VALUE!</v>
      </c>
      <c r="CV602" s="33" t="e">
        <f>100/'11'!B$17*'Charging rates'!B$10*AW602</f>
        <v>#VALUE!</v>
      </c>
      <c r="CW602" s="33" t="e">
        <f>IF(AT602=0,0,(1-BX602/AT602)*(CA602+IF('935'!Q602=0,0,(CB602*'935'!Q602*('11'!C$17-'935'!Y602)/('11'!B$17-'935'!X602)))))</f>
        <v>#VALUE!</v>
      </c>
      <c r="CX602" s="33" t="e">
        <f t="shared" si="156"/>
        <v>#VALUE!</v>
      </c>
      <c r="CY602" s="49" t="e">
        <f t="shared" si="157"/>
        <v>#VALUE!</v>
      </c>
      <c r="CZ602" s="32" t="e">
        <f>AT602*(Parameters!B$21+AU602)*IF('DNO totals'!B$323&lt;0,1,'935'!S602)</f>
        <v>#VALUE!</v>
      </c>
      <c r="DA602" s="52" t="e">
        <f>IF('DNO totals'!B$323&lt;0,1,'935'!S602)*(Parameters!B$21+AU602)</f>
        <v>#VALUE!</v>
      </c>
      <c r="DB602" s="37" t="e">
        <f>CX602+'Charging rates'!B$106*DA602*100/'11'!B$17</f>
        <v>#VALUE!</v>
      </c>
      <c r="DC602" s="37" t="e">
        <f>DB602+'Charging rates'!B$116*(Parameters!B$21+AU602)*100/'11'!B$17*IF('DNO totals'!B$323&lt;0,1,'935'!S602)</f>
        <v>#VALUE!</v>
      </c>
      <c r="DD602" s="37" t="e">
        <f>'Charging rates'!B$97*(CP602+CT602)*100/'11'!B$17</f>
        <v>#VALUE!</v>
      </c>
      <c r="DE602" s="33" t="e">
        <f>MAX(0-(CB602*AU602*'11'!C$17/'11'!B$17),DC602+DD602)</f>
        <v>#VALUE!</v>
      </c>
      <c r="DF602" s="37" t="e">
        <f>IF(BS602,IF(AU602=0,CC602,MAX(0,MIN(CC602,CC602+(DE602/'935'!Q602*('11'!B$17-'935'!X602)/('11'!C$17-'935'!Y602))))),0)</f>
        <v>#VALUE!</v>
      </c>
      <c r="DG602" s="33" t="e">
        <f t="shared" si="158"/>
        <v>#VALUE!</v>
      </c>
      <c r="DH602" s="53" t="e">
        <f t="shared" si="159"/>
        <v>#VALUE!</v>
      </c>
    </row>
    <row r="603" spans="1:112">
      <c r="A603" s="28">
        <v>503</v>
      </c>
      <c r="B603" s="47" t="e">
        <f>'935'!B603</f>
        <v>#VALUE!</v>
      </c>
      <c r="C603" s="48" t="e">
        <f>OR('935'!E603&lt;&gt;"VOID",'935'!F603&lt;&gt;"VOID",'935'!G603&lt;&gt;"VOID")</f>
        <v>#VALUE!</v>
      </c>
      <c r="D603" s="32" t="e">
        <f>IF('935'!D603="VOID",0,'935'!D603*(1-'935'!X603/'11'!B$17))</f>
        <v>#VALUE!</v>
      </c>
      <c r="E603" s="32" t="e">
        <f>IF('935'!E603="VOID",0,'935'!E603*(1-'935'!X603/'11'!B$17))</f>
        <v>#VALUE!</v>
      </c>
      <c r="F603" s="32" t="e">
        <f>IF('935'!F603="VOID",0,'935'!F603*(1-'935'!X603/'11'!B$17))</f>
        <v>#VALUE!</v>
      </c>
      <c r="G603" s="32" t="e">
        <f>IF('935'!G603="VOID",0,'935'!G603*(1-'935'!X603/'11'!B$17))</f>
        <v>#VALUE!</v>
      </c>
      <c r="H603" s="49" t="e">
        <f t="shared" si="140"/>
        <v>#VALUE!</v>
      </c>
      <c r="I603" s="50" t="e">
        <f>MATCH('935'!J603,'913'!$B$6:$B$1205,0)</f>
        <v>#VALUE!</v>
      </c>
      <c r="J603" s="50" t="e">
        <f>MATCH(INDEX('913'!$D$6:$D$1205,I603),'913'!$B$6:$B$1205,0)</f>
        <v>#VALUE!</v>
      </c>
      <c r="K603" s="50" t="e">
        <f>MATCH(INDEX('913'!$D$6:$D$1205,J603),'913'!$B$6:$B$1205,0)</f>
        <v>#VALUE!</v>
      </c>
      <c r="L603" s="50" t="e">
        <f>MATCH(INDEX('913'!$D$6:$D$1205,K603),'913'!$B$6:$B$1205,0)</f>
        <v>#VALUE!</v>
      </c>
      <c r="M603" s="50" t="e">
        <f>MATCH(INDEX('913'!$D$6:$D$1205,L603),'913'!$B$6:$B$1205,0)</f>
        <v>#VALUE!</v>
      </c>
      <c r="N603" s="50" t="e">
        <f>MATCH(INDEX('913'!$D$6:$D$1205,M603),'913'!$B$6:$B$1205,0)</f>
        <v>#VALUE!</v>
      </c>
      <c r="O603" s="50" t="e">
        <f>MATCH(INDEX('913'!$D$6:$D$1205,N603),'913'!$B$6:$B$1205,0)</f>
        <v>#VALUE!</v>
      </c>
      <c r="P603" s="51" t="e">
        <f>MATCH(INDEX('913'!$D$6:$D$1205,O603),'913'!$B$6:$B$1205,0)</f>
        <v>#VALUE!</v>
      </c>
      <c r="Q603" s="37">
        <f>IF(ISNUMBER(I603),MAX(0,INDEX('913'!$E$6:$E$1205,I603)),0)</f>
        <v>0</v>
      </c>
      <c r="R603" s="37">
        <f>IF(ISNUMBER(J603),MAX(0,INDEX('913'!$E$6:$E$1205,J603)),0)</f>
        <v>0</v>
      </c>
      <c r="S603" s="37">
        <f>IF(ISNUMBER(K603),MAX(0,INDEX('913'!$E$6:$E$1205,K603)),0)</f>
        <v>0</v>
      </c>
      <c r="T603" s="37">
        <f>IF(ISNUMBER(L603),MAX(0,INDEX('913'!$E$6:$E$1205,L603)),0)</f>
        <v>0</v>
      </c>
      <c r="U603" s="37">
        <f>IF(ISNUMBER(M603),MAX(0,INDEX('913'!$E$6:$E$1205,M603)),0)</f>
        <v>0</v>
      </c>
      <c r="V603" s="37">
        <f>IF(ISNUMBER(N603),MAX(0,INDEX('913'!$E$6:$E$1205,N603)),0)</f>
        <v>0</v>
      </c>
      <c r="W603" s="37">
        <f>IF(ISNUMBER(O603),MAX(0,INDEX('913'!$E$6:$E$1205,O603)),0)</f>
        <v>0</v>
      </c>
      <c r="X603" s="52">
        <f>IF(ISNUMBER(P603),MAX(0,INDEX('913'!$E$6:$E$1205,P603)),0)</f>
        <v>0</v>
      </c>
      <c r="Y603" s="37">
        <f>IF(ISNUMBER(I603),MAX(0,INDEX('913'!$F$6:$F$1205,I603)),0)</f>
        <v>0</v>
      </c>
      <c r="Z603" s="37">
        <f>IF(ISNUMBER(J603),MAX(0,INDEX('913'!$F$6:$F$1205,J603)),0)</f>
        <v>0</v>
      </c>
      <c r="AA603" s="37">
        <f>IF(ISNUMBER(K603),MAX(0,INDEX('913'!$F$6:$F$1205,K603)),0)</f>
        <v>0</v>
      </c>
      <c r="AB603" s="37">
        <f>IF(ISNUMBER(L603),MAX(0,INDEX('913'!$F$6:$F$1205,L603)),0)</f>
        <v>0</v>
      </c>
      <c r="AC603" s="37">
        <f>IF(ISNUMBER(M603),MAX(0,INDEX('913'!$F$6:$F$1205,M603)),0)</f>
        <v>0</v>
      </c>
      <c r="AD603" s="37">
        <f>IF(ISNUMBER(N603),MAX(0,INDEX('913'!$F$6:$F$1205,N603)),0)</f>
        <v>0</v>
      </c>
      <c r="AE603" s="37">
        <f>IF(ISNUMBER(O603),MAX(0,INDEX('913'!$F$6:$F$1205,O603)),0)</f>
        <v>0</v>
      </c>
      <c r="AF603" s="37">
        <f>IF(ISNUMBER(P603),MAX(0,INDEX('913'!$F$6:$F$1205,P603)),0)</f>
        <v>0</v>
      </c>
      <c r="AG603" s="32">
        <f>IF(ISNUMBER(I603),SQRT(INDEX('913'!$I$6:$I$1205,I603)^2+INDEX('913'!$J$6:$J$1205,I603)^2),0)</f>
        <v>0</v>
      </c>
      <c r="AH603" s="32">
        <f>IF(ISNUMBER(J603),SQRT(INDEX('913'!$I$6:$I$1205,J603)^2+INDEX('913'!$J$6:$J$1205,J603)^2),0)</f>
        <v>0</v>
      </c>
      <c r="AI603" s="32">
        <f>IF(ISNUMBER(K603),SQRT(INDEX('913'!$I$6:$I$1205,K603)^2+INDEX('913'!$J$6:$J$1205,K603)^2),0)</f>
        <v>0</v>
      </c>
      <c r="AJ603" s="32">
        <f>IF(ISNUMBER(L603),SQRT(INDEX('913'!$I$6:$I$1205,L603)^2+INDEX('913'!$J$6:$J$1205,L603)^2),0)</f>
        <v>0</v>
      </c>
      <c r="AK603" s="32">
        <f>IF(ISNUMBER(M603),SQRT(INDEX('913'!$I$6:$I$1205,M603)^2+INDEX('913'!$J$6:$J$1205,M603)^2),0)</f>
        <v>0</v>
      </c>
      <c r="AL603" s="32">
        <f>IF(ISNUMBER(N603),SQRT(INDEX('913'!$I$6:$I$1205,N603)^2+INDEX('913'!$J$6:$J$1205,N603)^2),0)</f>
        <v>0</v>
      </c>
      <c r="AM603" s="32">
        <f>IF(ISNUMBER(O603),SQRT(INDEX('913'!$I$6:$I$1205,O603)^2+INDEX('913'!$J$6:$J$1205,O603)^2),0)</f>
        <v>0</v>
      </c>
      <c r="AN603" s="49">
        <f>IF(ISNUMBER(P603),SQRT(INDEX('913'!$I$6:$I$1205,P603)^2+INDEX('913'!$J$6:$J$1205,P603)^2),0)</f>
        <v>0</v>
      </c>
      <c r="AO603" s="37">
        <f t="shared" si="141"/>
        <v>0</v>
      </c>
      <c r="AP603" s="37">
        <f t="shared" si="142"/>
        <v>0</v>
      </c>
      <c r="AQ603" s="33" t="e">
        <f>-100*'935'!W603*(AO603+AP603)/'11'!C$17</f>
        <v>#VALUE!</v>
      </c>
      <c r="AR603" s="37" t="e">
        <f t="shared" si="143"/>
        <v>#VALUE!</v>
      </c>
      <c r="AS603" s="52" t="e">
        <f t="shared" si="144"/>
        <v>#VALUE!</v>
      </c>
      <c r="AT603" s="32" t="e">
        <f>IF('935'!C603="VOID",0,('935'!C603*(1-'935'!X603/'11'!B$17)))</f>
        <v>#VALUE!</v>
      </c>
      <c r="AU603" s="52" t="e">
        <f>'935'!Q603*(1-'935'!Y603/'11'!C$17)/(1-'935'!X603/'11'!B$17)</f>
        <v>#VALUE!</v>
      </c>
      <c r="AV603" s="37" t="e">
        <f>INDEX('DNO totals'!$B$57:$G$57,IF('935'!K603,IF(MOD('935'!K603,1000),IF(MOD('935'!K603,100),IF(MOD('935'!K603,10),IF(MOD('935'!K603,1000)=1,6,5),4),3),2),1))</f>
        <v>#VALUE!</v>
      </c>
      <c r="AW603" s="52" t="e">
        <f t="shared" si="145"/>
        <v>#VALUE!</v>
      </c>
      <c r="AX603" s="32" t="e">
        <f>IF('935'!V603="VOID",0,'935'!V603*(1-'935'!X603/'11'!B$17))</f>
        <v>#VALUE!</v>
      </c>
      <c r="AY603" s="33" t="e">
        <f>IF(H603,-100*'Charging rates'!B$10/'11'!B$17*AX603/H603,0)</f>
        <v>#VALUE!</v>
      </c>
      <c r="AZ603" s="33" t="e">
        <f>IF(C603,'DNO totals'!B$41,0)</f>
        <v>#VALUE!</v>
      </c>
      <c r="BA603" s="33" t="e">
        <f t="shared" si="146"/>
        <v>#VALUE!</v>
      </c>
      <c r="BB603" s="33" t="e">
        <f t="shared" si="147"/>
        <v>#VALUE!</v>
      </c>
      <c r="BC603" s="53" t="e">
        <f t="shared" si="148"/>
        <v>#VALUE!</v>
      </c>
      <c r="BD603" s="32" t="e">
        <f>IF(AT603,'935'!H603*AT603/(AT603+D603+H603),0)</f>
        <v>#VALUE!</v>
      </c>
      <c r="BE603" s="32" t="e">
        <f>IF(H603,'935'!H603*H603/(AT603+D603+H603),0)</f>
        <v>#VALUE!</v>
      </c>
      <c r="BF603" s="32" t="e">
        <f>BD603*(1-'935'!X603/'11'!B$17)</f>
        <v>#VALUE!</v>
      </c>
      <c r="BG603" s="49" t="e">
        <f>BE603*(1-'935'!X603/'11'!B$17)</f>
        <v>#VALUE!</v>
      </c>
      <c r="BH603" s="52" t="e">
        <f>AV603*Parameters!B$6</f>
        <v>#VALUE!</v>
      </c>
      <c r="BI603" s="37" t="e">
        <f>IF('935'!$K603=1000,'Charging rates'!$C$38*$BH603/(1+'DNO totals'!$C$99)*'935'!$L603,0)</f>
        <v>#VALUE!</v>
      </c>
      <c r="BJ603" s="37" t="e">
        <f>IF(MOD('935'!$K603,1000)=100,'Charging rates'!$D$38*$BH603/(1+'DNO totals'!$D$99)*'935'!$M603,0)</f>
        <v>#VALUE!</v>
      </c>
      <c r="BK603" s="37" t="e">
        <f>IF(MOD('935'!$K603,100)=10,'Charging rates'!$E$38*$BH603/(1+'DNO totals'!$E$99)*'935'!$N603,0)</f>
        <v>#VALUE!</v>
      </c>
      <c r="BL603" s="37" t="e">
        <f>IF(AND(MOD('935'!$K603,10)&gt;0,MOD('935'!$K603,1000)&gt;1),'Charging rates'!$F$38*$BH603/(1+'DNO totals'!$F$99)*'935'!$O603,0)</f>
        <v>#VALUE!</v>
      </c>
      <c r="BM603" s="37" t="e">
        <f>IF(MOD('935'!$K603,1000)=1,'Charging rates'!$G$38*$BH603/(1+'DNO totals'!$G$99)*'935'!$P603,0)</f>
        <v>#VALUE!</v>
      </c>
      <c r="BN603" s="52" t="e">
        <f t="shared" si="149"/>
        <v>#VALUE!</v>
      </c>
      <c r="BO603" s="37" t="e">
        <f>IF('935'!$K603&gt;1000,'Charging rates'!$C$38*$AW603*'935'!$L603,0)</f>
        <v>#VALUE!</v>
      </c>
      <c r="BP603" s="37" t="e">
        <f>IF(MOD('935'!$K603,1000)&gt;100,'Charging rates'!$D$38*$AW603*'935'!$M603,0)</f>
        <v>#VALUE!</v>
      </c>
      <c r="BQ603" s="37" t="e">
        <f>IF(MOD('935'!$K603,100)&gt;10,'Charging rates'!$E$38*$AW603*'935'!$N603,0)</f>
        <v>#VALUE!</v>
      </c>
      <c r="BR603" s="52" t="e">
        <f t="shared" si="150"/>
        <v>#VALUE!</v>
      </c>
      <c r="BS603" s="48" t="e">
        <f>'935'!C603&lt;&gt;"VOID"</f>
        <v>#VALUE!</v>
      </c>
      <c r="BT603" s="33" t="e">
        <f>IF(BS603,(100/'11'!B$17*BD603*((1-'935'!I603)*'Charging rates'!B$51+'Charging rates'!B$63)),0)</f>
        <v>#VALUE!</v>
      </c>
      <c r="BU603" s="33" t="e">
        <f>100/'11'!B$17*BG603*('Charging rates'!B$51+'Charging rates'!B$63)</f>
        <v>#VALUE!</v>
      </c>
      <c r="BV603" s="33" t="e">
        <f>100/'11'!B$17*BE603*('Charging rates'!B$51+'Charging rates'!B$63)</f>
        <v>#VALUE!</v>
      </c>
      <c r="BW603" s="53" t="e">
        <f t="shared" si="151"/>
        <v>#VALUE!</v>
      </c>
      <c r="BX603" s="32" t="e">
        <f>AT603-('935'!T603*(1-'935'!X603/'11'!B$17))</f>
        <v>#VALUE!</v>
      </c>
      <c r="BY603" s="32">
        <f>0-IF(ISNUMBER(I603),INDEX('913'!$I$6:$I$1205,I603),0)-IF(ISNUMBER(J603),INDEX('913'!$I$6:$I$1205,J603),0)-IF(ISNUMBER(K603),INDEX('913'!$I$6:$I$1205,K603),0)-IF(ISNUMBER(L603),INDEX('913'!$I$6:$I$1205,L603),0)-IF(ISNUMBER(M603),INDEX('913'!$I$6:$I$1205,M603),0)-IF(ISNUMBER(N603),INDEX('913'!$I$6:$I$1205,N603),0)-IF(ISNUMBER(O603),INDEX('913'!$I$6:$I$1205,O603),0)-IF(ISNUMBER(P603),INDEX('913'!$I$6:$I$1205,P603),0)</f>
        <v>0</v>
      </c>
      <c r="BZ603" s="37">
        <f>IF(BY603=0,1,MAX(1,SQRT(BY603^2+(IF(ISNUMBER(I603),INDEX('913'!$J$6:$J$1205,I603),0)+IF(ISNUMBER(J603),INDEX('913'!$J$6:$J$1205,J603),0)+IF(ISNUMBER(K603),INDEX('913'!$J$6:$J$1205,K603),0)+IF(ISNUMBER(L603),INDEX('913'!$J$6:$J$1205,L603),0)+IF(ISNUMBER(M603),INDEX('913'!$J$6:$J$1205,M603),0)+IF(ISNUMBER(N603),INDEX('913'!$J$6:$J$1205,N603),0)+IF(ISNUMBER(O603),INDEX('913'!$J$6:$J$1205,O603),0)+IF(ISNUMBER(P603),INDEX('913'!$J$6:$J$1205,P603),0))^2)/BY603))</f>
        <v>1</v>
      </c>
      <c r="CA603" s="33" t="e">
        <f>100*AO603/'11'!B$17</f>
        <v>#VALUE!</v>
      </c>
      <c r="CB603" s="37" t="e">
        <f>100*(AP603*BZ603)/'11'!C$17</f>
        <v>#VALUE!</v>
      </c>
      <c r="CC603" s="37" t="e">
        <f t="shared" si="152"/>
        <v>#VALUE!</v>
      </c>
      <c r="CD603" s="33" t="e">
        <f t="shared" si="153"/>
        <v>#VALUE!</v>
      </c>
      <c r="CE603" s="54" t="e">
        <f>'11'!C$17-'935'!Y603</f>
        <v>#VALUE!</v>
      </c>
      <c r="CF603" s="37" t="e">
        <f>MAX('DNO totals'!B$312+0,MIN('935'!L603+0,'DNO totals'!B$304+0))</f>
        <v>#VALUE!</v>
      </c>
      <c r="CG603" s="37" t="e">
        <f>MAX('DNO totals'!C$312+0,MIN('935'!M603+0,'DNO totals'!C$304+0))</f>
        <v>#VALUE!</v>
      </c>
      <c r="CH603" s="37" t="e">
        <f>MAX('DNO totals'!D$312+0,MIN('935'!N603+0,'DNO totals'!D$304+0))</f>
        <v>#VALUE!</v>
      </c>
      <c r="CI603" s="37" t="e">
        <f>MAX('DNO totals'!E$312+0,MIN('935'!O603+0,'DNO totals'!E$304+0))</f>
        <v>#VALUE!</v>
      </c>
      <c r="CJ603" s="52" t="e">
        <f>MAX('DNO totals'!F$312+0,MIN('935'!P603+0,'DNO totals'!F$304+0))</f>
        <v>#VALUE!</v>
      </c>
      <c r="CK603" s="37" t="e">
        <f>IF('935'!$K603=1000,'Charging rates'!$C$38*$BH603/(1+'DNO totals'!$C$99)*$CF603,0)</f>
        <v>#VALUE!</v>
      </c>
      <c r="CL603" s="37" t="e">
        <f>IF(MOD('935'!$K603,1000)=100,'Charging rates'!$D$38*$BH603/(1+'DNO totals'!$D$99)*$CG603,0)</f>
        <v>#VALUE!</v>
      </c>
      <c r="CM603" s="37" t="e">
        <f>IF(MOD('935'!$K603,100)=10,'Charging rates'!$E$38*$BH603/(1+'DNO totals'!$E$99)*$CH603,0)</f>
        <v>#VALUE!</v>
      </c>
      <c r="CN603" s="37" t="e">
        <f>IF(AND(MOD('935'!$K603,10)&gt;0,MOD('935'!$K603,1000)&gt;1),'Charging rates'!$F$38*$BH603/(1+'DNO totals'!$F$99)*$CI603,0)</f>
        <v>#VALUE!</v>
      </c>
      <c r="CO603" s="37" t="e">
        <f>IF(MOD('935'!$K603,1000)=1,'Charging rates'!$G$38*$BH603/(1+'DNO totals'!$G$99)*$CJ603,0)</f>
        <v>#VALUE!</v>
      </c>
      <c r="CP603" s="52" t="e">
        <f t="shared" si="154"/>
        <v>#VALUE!</v>
      </c>
      <c r="CQ603" s="37" t="e">
        <f>IF('935'!$K603&gt;1000,'Charging rates'!$C$38*$AW603*$CF603,0)</f>
        <v>#VALUE!</v>
      </c>
      <c r="CR603" s="37" t="e">
        <f>IF(MOD('935'!$K603,1000)&gt;100,'Charging rates'!$D$38*$AW603*$CG603,0)</f>
        <v>#VALUE!</v>
      </c>
      <c r="CS603" s="37" t="e">
        <f>IF(MOD('935'!$K603,100)&gt;10,'Charging rates'!$E$38*$AW603*$CH603,0)</f>
        <v>#VALUE!</v>
      </c>
      <c r="CT603" s="52" t="e">
        <f t="shared" si="155"/>
        <v>#VALUE!</v>
      </c>
      <c r="CU603" s="33" t="e">
        <f>100*(AP603*'935'!Q603*BZ603)/'11'!B$17</f>
        <v>#VALUE!</v>
      </c>
      <c r="CV603" s="33" t="e">
        <f>100/'11'!B$17*'Charging rates'!B$10*AW603</f>
        <v>#VALUE!</v>
      </c>
      <c r="CW603" s="33" t="e">
        <f>IF(AT603=0,0,(1-BX603/AT603)*(CA603+IF('935'!Q603=0,0,(CB603*'935'!Q603*('11'!C$17-'935'!Y603)/('11'!B$17-'935'!X603)))))</f>
        <v>#VALUE!</v>
      </c>
      <c r="CX603" s="33" t="e">
        <f t="shared" si="156"/>
        <v>#VALUE!</v>
      </c>
      <c r="CY603" s="49" t="e">
        <f t="shared" si="157"/>
        <v>#VALUE!</v>
      </c>
      <c r="CZ603" s="32" t="e">
        <f>AT603*(Parameters!B$21+AU603)*IF('DNO totals'!B$323&lt;0,1,'935'!S603)</f>
        <v>#VALUE!</v>
      </c>
      <c r="DA603" s="52" t="e">
        <f>IF('DNO totals'!B$323&lt;0,1,'935'!S603)*(Parameters!B$21+AU603)</f>
        <v>#VALUE!</v>
      </c>
      <c r="DB603" s="37" t="e">
        <f>CX603+'Charging rates'!B$106*DA603*100/'11'!B$17</f>
        <v>#VALUE!</v>
      </c>
      <c r="DC603" s="37" t="e">
        <f>DB603+'Charging rates'!B$116*(Parameters!B$21+AU603)*100/'11'!B$17*IF('DNO totals'!B$323&lt;0,1,'935'!S603)</f>
        <v>#VALUE!</v>
      </c>
      <c r="DD603" s="37" t="e">
        <f>'Charging rates'!B$97*(CP603+CT603)*100/'11'!B$17</f>
        <v>#VALUE!</v>
      </c>
      <c r="DE603" s="33" t="e">
        <f>MAX(0-(CB603*AU603*'11'!C$17/'11'!B$17),DC603+DD603)</f>
        <v>#VALUE!</v>
      </c>
      <c r="DF603" s="37" t="e">
        <f>IF(BS603,IF(AU603=0,CC603,MAX(0,MIN(CC603,CC603+(DE603/'935'!Q603*('11'!B$17-'935'!X603)/('11'!C$17-'935'!Y603))))),0)</f>
        <v>#VALUE!</v>
      </c>
      <c r="DG603" s="33" t="e">
        <f t="shared" si="158"/>
        <v>#VALUE!</v>
      </c>
      <c r="DH603" s="53" t="e">
        <f t="shared" si="159"/>
        <v>#VALUE!</v>
      </c>
    </row>
    <row r="604" spans="1:112">
      <c r="A604" s="28">
        <v>504</v>
      </c>
      <c r="B604" s="47" t="e">
        <f>'935'!B604</f>
        <v>#VALUE!</v>
      </c>
      <c r="C604" s="48" t="e">
        <f>OR('935'!E604&lt;&gt;"VOID",'935'!F604&lt;&gt;"VOID",'935'!G604&lt;&gt;"VOID")</f>
        <v>#VALUE!</v>
      </c>
      <c r="D604" s="32" t="e">
        <f>IF('935'!D604="VOID",0,'935'!D604*(1-'935'!X604/'11'!B$17))</f>
        <v>#VALUE!</v>
      </c>
      <c r="E604" s="32" t="e">
        <f>IF('935'!E604="VOID",0,'935'!E604*(1-'935'!X604/'11'!B$17))</f>
        <v>#VALUE!</v>
      </c>
      <c r="F604" s="32" t="e">
        <f>IF('935'!F604="VOID",0,'935'!F604*(1-'935'!X604/'11'!B$17))</f>
        <v>#VALUE!</v>
      </c>
      <c r="G604" s="32" t="e">
        <f>IF('935'!G604="VOID",0,'935'!G604*(1-'935'!X604/'11'!B$17))</f>
        <v>#VALUE!</v>
      </c>
      <c r="H604" s="49" t="e">
        <f t="shared" si="140"/>
        <v>#VALUE!</v>
      </c>
      <c r="I604" s="50" t="e">
        <f>MATCH('935'!J604,'913'!$B$6:$B$1205,0)</f>
        <v>#VALUE!</v>
      </c>
      <c r="J604" s="50" t="e">
        <f>MATCH(INDEX('913'!$D$6:$D$1205,I604),'913'!$B$6:$B$1205,0)</f>
        <v>#VALUE!</v>
      </c>
      <c r="K604" s="50" t="e">
        <f>MATCH(INDEX('913'!$D$6:$D$1205,J604),'913'!$B$6:$B$1205,0)</f>
        <v>#VALUE!</v>
      </c>
      <c r="L604" s="50" t="e">
        <f>MATCH(INDEX('913'!$D$6:$D$1205,K604),'913'!$B$6:$B$1205,0)</f>
        <v>#VALUE!</v>
      </c>
      <c r="M604" s="50" t="e">
        <f>MATCH(INDEX('913'!$D$6:$D$1205,L604),'913'!$B$6:$B$1205,0)</f>
        <v>#VALUE!</v>
      </c>
      <c r="N604" s="50" t="e">
        <f>MATCH(INDEX('913'!$D$6:$D$1205,M604),'913'!$B$6:$B$1205,0)</f>
        <v>#VALUE!</v>
      </c>
      <c r="O604" s="50" t="e">
        <f>MATCH(INDEX('913'!$D$6:$D$1205,N604),'913'!$B$6:$B$1205,0)</f>
        <v>#VALUE!</v>
      </c>
      <c r="P604" s="51" t="e">
        <f>MATCH(INDEX('913'!$D$6:$D$1205,O604),'913'!$B$6:$B$1205,0)</f>
        <v>#VALUE!</v>
      </c>
      <c r="Q604" s="37">
        <f>IF(ISNUMBER(I604),MAX(0,INDEX('913'!$E$6:$E$1205,I604)),0)</f>
        <v>0</v>
      </c>
      <c r="R604" s="37">
        <f>IF(ISNUMBER(J604),MAX(0,INDEX('913'!$E$6:$E$1205,J604)),0)</f>
        <v>0</v>
      </c>
      <c r="S604" s="37">
        <f>IF(ISNUMBER(K604),MAX(0,INDEX('913'!$E$6:$E$1205,K604)),0)</f>
        <v>0</v>
      </c>
      <c r="T604" s="37">
        <f>IF(ISNUMBER(L604),MAX(0,INDEX('913'!$E$6:$E$1205,L604)),0)</f>
        <v>0</v>
      </c>
      <c r="U604" s="37">
        <f>IF(ISNUMBER(M604),MAX(0,INDEX('913'!$E$6:$E$1205,M604)),0)</f>
        <v>0</v>
      </c>
      <c r="V604" s="37">
        <f>IF(ISNUMBER(N604),MAX(0,INDEX('913'!$E$6:$E$1205,N604)),0)</f>
        <v>0</v>
      </c>
      <c r="W604" s="37">
        <f>IF(ISNUMBER(O604),MAX(0,INDEX('913'!$E$6:$E$1205,O604)),0)</f>
        <v>0</v>
      </c>
      <c r="X604" s="52">
        <f>IF(ISNUMBER(P604),MAX(0,INDEX('913'!$E$6:$E$1205,P604)),0)</f>
        <v>0</v>
      </c>
      <c r="Y604" s="37">
        <f>IF(ISNUMBER(I604),MAX(0,INDEX('913'!$F$6:$F$1205,I604)),0)</f>
        <v>0</v>
      </c>
      <c r="Z604" s="37">
        <f>IF(ISNUMBER(J604),MAX(0,INDEX('913'!$F$6:$F$1205,J604)),0)</f>
        <v>0</v>
      </c>
      <c r="AA604" s="37">
        <f>IF(ISNUMBER(K604),MAX(0,INDEX('913'!$F$6:$F$1205,K604)),0)</f>
        <v>0</v>
      </c>
      <c r="AB604" s="37">
        <f>IF(ISNUMBER(L604),MAX(0,INDEX('913'!$F$6:$F$1205,L604)),0)</f>
        <v>0</v>
      </c>
      <c r="AC604" s="37">
        <f>IF(ISNUMBER(M604),MAX(0,INDEX('913'!$F$6:$F$1205,M604)),0)</f>
        <v>0</v>
      </c>
      <c r="AD604" s="37">
        <f>IF(ISNUMBER(N604),MAX(0,INDEX('913'!$F$6:$F$1205,N604)),0)</f>
        <v>0</v>
      </c>
      <c r="AE604" s="37">
        <f>IF(ISNUMBER(O604),MAX(0,INDEX('913'!$F$6:$F$1205,O604)),0)</f>
        <v>0</v>
      </c>
      <c r="AF604" s="37">
        <f>IF(ISNUMBER(P604),MAX(0,INDEX('913'!$F$6:$F$1205,P604)),0)</f>
        <v>0</v>
      </c>
      <c r="AG604" s="32">
        <f>IF(ISNUMBER(I604),SQRT(INDEX('913'!$I$6:$I$1205,I604)^2+INDEX('913'!$J$6:$J$1205,I604)^2),0)</f>
        <v>0</v>
      </c>
      <c r="AH604" s="32">
        <f>IF(ISNUMBER(J604),SQRT(INDEX('913'!$I$6:$I$1205,J604)^2+INDEX('913'!$J$6:$J$1205,J604)^2),0)</f>
        <v>0</v>
      </c>
      <c r="AI604" s="32">
        <f>IF(ISNUMBER(K604),SQRT(INDEX('913'!$I$6:$I$1205,K604)^2+INDEX('913'!$J$6:$J$1205,K604)^2),0)</f>
        <v>0</v>
      </c>
      <c r="AJ604" s="32">
        <f>IF(ISNUMBER(L604),SQRT(INDEX('913'!$I$6:$I$1205,L604)^2+INDEX('913'!$J$6:$J$1205,L604)^2),0)</f>
        <v>0</v>
      </c>
      <c r="AK604" s="32">
        <f>IF(ISNUMBER(M604),SQRT(INDEX('913'!$I$6:$I$1205,M604)^2+INDEX('913'!$J$6:$J$1205,M604)^2),0)</f>
        <v>0</v>
      </c>
      <c r="AL604" s="32">
        <f>IF(ISNUMBER(N604),SQRT(INDEX('913'!$I$6:$I$1205,N604)^2+INDEX('913'!$J$6:$J$1205,N604)^2),0)</f>
        <v>0</v>
      </c>
      <c r="AM604" s="32">
        <f>IF(ISNUMBER(O604),SQRT(INDEX('913'!$I$6:$I$1205,O604)^2+INDEX('913'!$J$6:$J$1205,O604)^2),0)</f>
        <v>0</v>
      </c>
      <c r="AN604" s="49">
        <f>IF(ISNUMBER(P604),SQRT(INDEX('913'!$I$6:$I$1205,P604)^2+INDEX('913'!$J$6:$J$1205,P604)^2),0)</f>
        <v>0</v>
      </c>
      <c r="AO604" s="37">
        <f t="shared" si="141"/>
        <v>0</v>
      </c>
      <c r="AP604" s="37">
        <f t="shared" si="142"/>
        <v>0</v>
      </c>
      <c r="AQ604" s="33" t="e">
        <f>-100*'935'!W604*(AO604+AP604)/'11'!C$17</f>
        <v>#VALUE!</v>
      </c>
      <c r="AR604" s="37" t="e">
        <f t="shared" si="143"/>
        <v>#VALUE!</v>
      </c>
      <c r="AS604" s="52" t="e">
        <f t="shared" si="144"/>
        <v>#VALUE!</v>
      </c>
      <c r="AT604" s="32" t="e">
        <f>IF('935'!C604="VOID",0,('935'!C604*(1-'935'!X604/'11'!B$17)))</f>
        <v>#VALUE!</v>
      </c>
      <c r="AU604" s="52" t="e">
        <f>'935'!Q604*(1-'935'!Y604/'11'!C$17)/(1-'935'!X604/'11'!B$17)</f>
        <v>#VALUE!</v>
      </c>
      <c r="AV604" s="37" t="e">
        <f>INDEX('DNO totals'!$B$57:$G$57,IF('935'!K604,IF(MOD('935'!K604,1000),IF(MOD('935'!K604,100),IF(MOD('935'!K604,10),IF(MOD('935'!K604,1000)=1,6,5),4),3),2),1))</f>
        <v>#VALUE!</v>
      </c>
      <c r="AW604" s="52" t="e">
        <f t="shared" si="145"/>
        <v>#VALUE!</v>
      </c>
      <c r="AX604" s="32" t="e">
        <f>IF('935'!V604="VOID",0,'935'!V604*(1-'935'!X604/'11'!B$17))</f>
        <v>#VALUE!</v>
      </c>
      <c r="AY604" s="33" t="e">
        <f>IF(H604,-100*'Charging rates'!B$10/'11'!B$17*AX604/H604,0)</f>
        <v>#VALUE!</v>
      </c>
      <c r="AZ604" s="33" t="e">
        <f>IF(C604,'DNO totals'!B$41,0)</f>
        <v>#VALUE!</v>
      </c>
      <c r="BA604" s="33" t="e">
        <f t="shared" si="146"/>
        <v>#VALUE!</v>
      </c>
      <c r="BB604" s="33" t="e">
        <f t="shared" si="147"/>
        <v>#VALUE!</v>
      </c>
      <c r="BC604" s="53" t="e">
        <f t="shared" si="148"/>
        <v>#VALUE!</v>
      </c>
      <c r="BD604" s="32" t="e">
        <f>IF(AT604,'935'!H604*AT604/(AT604+D604+H604),0)</f>
        <v>#VALUE!</v>
      </c>
      <c r="BE604" s="32" t="e">
        <f>IF(H604,'935'!H604*H604/(AT604+D604+H604),0)</f>
        <v>#VALUE!</v>
      </c>
      <c r="BF604" s="32" t="e">
        <f>BD604*(1-'935'!X604/'11'!B$17)</f>
        <v>#VALUE!</v>
      </c>
      <c r="BG604" s="49" t="e">
        <f>BE604*(1-'935'!X604/'11'!B$17)</f>
        <v>#VALUE!</v>
      </c>
      <c r="BH604" s="52" t="e">
        <f>AV604*Parameters!B$6</f>
        <v>#VALUE!</v>
      </c>
      <c r="BI604" s="37" t="e">
        <f>IF('935'!$K604=1000,'Charging rates'!$C$38*$BH604/(1+'DNO totals'!$C$99)*'935'!$L604,0)</f>
        <v>#VALUE!</v>
      </c>
      <c r="BJ604" s="37" t="e">
        <f>IF(MOD('935'!$K604,1000)=100,'Charging rates'!$D$38*$BH604/(1+'DNO totals'!$D$99)*'935'!$M604,0)</f>
        <v>#VALUE!</v>
      </c>
      <c r="BK604" s="37" t="e">
        <f>IF(MOD('935'!$K604,100)=10,'Charging rates'!$E$38*$BH604/(1+'DNO totals'!$E$99)*'935'!$N604,0)</f>
        <v>#VALUE!</v>
      </c>
      <c r="BL604" s="37" t="e">
        <f>IF(AND(MOD('935'!$K604,10)&gt;0,MOD('935'!$K604,1000)&gt;1),'Charging rates'!$F$38*$BH604/(1+'DNO totals'!$F$99)*'935'!$O604,0)</f>
        <v>#VALUE!</v>
      </c>
      <c r="BM604" s="37" t="e">
        <f>IF(MOD('935'!$K604,1000)=1,'Charging rates'!$G$38*$BH604/(1+'DNO totals'!$G$99)*'935'!$P604,0)</f>
        <v>#VALUE!</v>
      </c>
      <c r="BN604" s="52" t="e">
        <f t="shared" si="149"/>
        <v>#VALUE!</v>
      </c>
      <c r="BO604" s="37" t="e">
        <f>IF('935'!$K604&gt;1000,'Charging rates'!$C$38*$AW604*'935'!$L604,0)</f>
        <v>#VALUE!</v>
      </c>
      <c r="BP604" s="37" t="e">
        <f>IF(MOD('935'!$K604,1000)&gt;100,'Charging rates'!$D$38*$AW604*'935'!$M604,0)</f>
        <v>#VALUE!</v>
      </c>
      <c r="BQ604" s="37" t="e">
        <f>IF(MOD('935'!$K604,100)&gt;10,'Charging rates'!$E$38*$AW604*'935'!$N604,0)</f>
        <v>#VALUE!</v>
      </c>
      <c r="BR604" s="52" t="e">
        <f t="shared" si="150"/>
        <v>#VALUE!</v>
      </c>
      <c r="BS604" s="48" t="e">
        <f>'935'!C604&lt;&gt;"VOID"</f>
        <v>#VALUE!</v>
      </c>
      <c r="BT604" s="33" t="e">
        <f>IF(BS604,(100/'11'!B$17*BD604*((1-'935'!I604)*'Charging rates'!B$51+'Charging rates'!B$63)),0)</f>
        <v>#VALUE!</v>
      </c>
      <c r="BU604" s="33" t="e">
        <f>100/'11'!B$17*BG604*('Charging rates'!B$51+'Charging rates'!B$63)</f>
        <v>#VALUE!</v>
      </c>
      <c r="BV604" s="33" t="e">
        <f>100/'11'!B$17*BE604*('Charging rates'!B$51+'Charging rates'!B$63)</f>
        <v>#VALUE!</v>
      </c>
      <c r="BW604" s="53" t="e">
        <f t="shared" si="151"/>
        <v>#VALUE!</v>
      </c>
      <c r="BX604" s="32" t="e">
        <f>AT604-('935'!T604*(1-'935'!X604/'11'!B$17))</f>
        <v>#VALUE!</v>
      </c>
      <c r="BY604" s="32">
        <f>0-IF(ISNUMBER(I604),INDEX('913'!$I$6:$I$1205,I604),0)-IF(ISNUMBER(J604),INDEX('913'!$I$6:$I$1205,J604),0)-IF(ISNUMBER(K604),INDEX('913'!$I$6:$I$1205,K604),0)-IF(ISNUMBER(L604),INDEX('913'!$I$6:$I$1205,L604),0)-IF(ISNUMBER(M604),INDEX('913'!$I$6:$I$1205,M604),0)-IF(ISNUMBER(N604),INDEX('913'!$I$6:$I$1205,N604),0)-IF(ISNUMBER(O604),INDEX('913'!$I$6:$I$1205,O604),0)-IF(ISNUMBER(P604),INDEX('913'!$I$6:$I$1205,P604),0)</f>
        <v>0</v>
      </c>
      <c r="BZ604" s="37">
        <f>IF(BY604=0,1,MAX(1,SQRT(BY604^2+(IF(ISNUMBER(I604),INDEX('913'!$J$6:$J$1205,I604),0)+IF(ISNUMBER(J604),INDEX('913'!$J$6:$J$1205,J604),0)+IF(ISNUMBER(K604),INDEX('913'!$J$6:$J$1205,K604),0)+IF(ISNUMBER(L604),INDEX('913'!$J$6:$J$1205,L604),0)+IF(ISNUMBER(M604),INDEX('913'!$J$6:$J$1205,M604),0)+IF(ISNUMBER(N604),INDEX('913'!$J$6:$J$1205,N604),0)+IF(ISNUMBER(O604),INDEX('913'!$J$6:$J$1205,O604),0)+IF(ISNUMBER(P604),INDEX('913'!$J$6:$J$1205,P604),0))^2)/BY604))</f>
        <v>1</v>
      </c>
      <c r="CA604" s="33" t="e">
        <f>100*AO604/'11'!B$17</f>
        <v>#VALUE!</v>
      </c>
      <c r="CB604" s="37" t="e">
        <f>100*(AP604*BZ604)/'11'!C$17</f>
        <v>#VALUE!</v>
      </c>
      <c r="CC604" s="37" t="e">
        <f t="shared" si="152"/>
        <v>#VALUE!</v>
      </c>
      <c r="CD604" s="33" t="e">
        <f t="shared" si="153"/>
        <v>#VALUE!</v>
      </c>
      <c r="CE604" s="54" t="e">
        <f>'11'!C$17-'935'!Y604</f>
        <v>#VALUE!</v>
      </c>
      <c r="CF604" s="37" t="e">
        <f>MAX('DNO totals'!B$312+0,MIN('935'!L604+0,'DNO totals'!B$304+0))</f>
        <v>#VALUE!</v>
      </c>
      <c r="CG604" s="37" t="e">
        <f>MAX('DNO totals'!C$312+0,MIN('935'!M604+0,'DNO totals'!C$304+0))</f>
        <v>#VALUE!</v>
      </c>
      <c r="CH604" s="37" t="e">
        <f>MAX('DNO totals'!D$312+0,MIN('935'!N604+0,'DNO totals'!D$304+0))</f>
        <v>#VALUE!</v>
      </c>
      <c r="CI604" s="37" t="e">
        <f>MAX('DNO totals'!E$312+0,MIN('935'!O604+0,'DNO totals'!E$304+0))</f>
        <v>#VALUE!</v>
      </c>
      <c r="CJ604" s="52" t="e">
        <f>MAX('DNO totals'!F$312+0,MIN('935'!P604+0,'DNO totals'!F$304+0))</f>
        <v>#VALUE!</v>
      </c>
      <c r="CK604" s="37" t="e">
        <f>IF('935'!$K604=1000,'Charging rates'!$C$38*$BH604/(1+'DNO totals'!$C$99)*$CF604,0)</f>
        <v>#VALUE!</v>
      </c>
      <c r="CL604" s="37" t="e">
        <f>IF(MOD('935'!$K604,1000)=100,'Charging rates'!$D$38*$BH604/(1+'DNO totals'!$D$99)*$CG604,0)</f>
        <v>#VALUE!</v>
      </c>
      <c r="CM604" s="37" t="e">
        <f>IF(MOD('935'!$K604,100)=10,'Charging rates'!$E$38*$BH604/(1+'DNO totals'!$E$99)*$CH604,0)</f>
        <v>#VALUE!</v>
      </c>
      <c r="CN604" s="37" t="e">
        <f>IF(AND(MOD('935'!$K604,10)&gt;0,MOD('935'!$K604,1000)&gt;1),'Charging rates'!$F$38*$BH604/(1+'DNO totals'!$F$99)*$CI604,0)</f>
        <v>#VALUE!</v>
      </c>
      <c r="CO604" s="37" t="e">
        <f>IF(MOD('935'!$K604,1000)=1,'Charging rates'!$G$38*$BH604/(1+'DNO totals'!$G$99)*$CJ604,0)</f>
        <v>#VALUE!</v>
      </c>
      <c r="CP604" s="52" t="e">
        <f t="shared" si="154"/>
        <v>#VALUE!</v>
      </c>
      <c r="CQ604" s="37" t="e">
        <f>IF('935'!$K604&gt;1000,'Charging rates'!$C$38*$AW604*$CF604,0)</f>
        <v>#VALUE!</v>
      </c>
      <c r="CR604" s="37" t="e">
        <f>IF(MOD('935'!$K604,1000)&gt;100,'Charging rates'!$D$38*$AW604*$CG604,0)</f>
        <v>#VALUE!</v>
      </c>
      <c r="CS604" s="37" t="e">
        <f>IF(MOD('935'!$K604,100)&gt;10,'Charging rates'!$E$38*$AW604*$CH604,0)</f>
        <v>#VALUE!</v>
      </c>
      <c r="CT604" s="52" t="e">
        <f t="shared" si="155"/>
        <v>#VALUE!</v>
      </c>
      <c r="CU604" s="33" t="e">
        <f>100*(AP604*'935'!Q604*BZ604)/'11'!B$17</f>
        <v>#VALUE!</v>
      </c>
      <c r="CV604" s="33" t="e">
        <f>100/'11'!B$17*'Charging rates'!B$10*AW604</f>
        <v>#VALUE!</v>
      </c>
      <c r="CW604" s="33" t="e">
        <f>IF(AT604=0,0,(1-BX604/AT604)*(CA604+IF('935'!Q604=0,0,(CB604*'935'!Q604*('11'!C$17-'935'!Y604)/('11'!B$17-'935'!X604)))))</f>
        <v>#VALUE!</v>
      </c>
      <c r="CX604" s="33" t="e">
        <f t="shared" si="156"/>
        <v>#VALUE!</v>
      </c>
      <c r="CY604" s="49" t="e">
        <f t="shared" si="157"/>
        <v>#VALUE!</v>
      </c>
      <c r="CZ604" s="32" t="e">
        <f>AT604*(Parameters!B$21+AU604)*IF('DNO totals'!B$323&lt;0,1,'935'!S604)</f>
        <v>#VALUE!</v>
      </c>
      <c r="DA604" s="52" t="e">
        <f>IF('DNO totals'!B$323&lt;0,1,'935'!S604)*(Parameters!B$21+AU604)</f>
        <v>#VALUE!</v>
      </c>
      <c r="DB604" s="37" t="e">
        <f>CX604+'Charging rates'!B$106*DA604*100/'11'!B$17</f>
        <v>#VALUE!</v>
      </c>
      <c r="DC604" s="37" t="e">
        <f>DB604+'Charging rates'!B$116*(Parameters!B$21+AU604)*100/'11'!B$17*IF('DNO totals'!B$323&lt;0,1,'935'!S604)</f>
        <v>#VALUE!</v>
      </c>
      <c r="DD604" s="37" t="e">
        <f>'Charging rates'!B$97*(CP604+CT604)*100/'11'!B$17</f>
        <v>#VALUE!</v>
      </c>
      <c r="DE604" s="33" t="e">
        <f>MAX(0-(CB604*AU604*'11'!C$17/'11'!B$17),DC604+DD604)</f>
        <v>#VALUE!</v>
      </c>
      <c r="DF604" s="37" t="e">
        <f>IF(BS604,IF(AU604=0,CC604,MAX(0,MIN(CC604,CC604+(DE604/'935'!Q604*('11'!B$17-'935'!X604)/('11'!C$17-'935'!Y604))))),0)</f>
        <v>#VALUE!</v>
      </c>
      <c r="DG604" s="33" t="e">
        <f t="shared" si="158"/>
        <v>#VALUE!</v>
      </c>
      <c r="DH604" s="53" t="e">
        <f t="shared" si="159"/>
        <v>#VALUE!</v>
      </c>
    </row>
    <row r="605" spans="1:112">
      <c r="A605" s="28">
        <v>505</v>
      </c>
      <c r="B605" s="47" t="e">
        <f>'935'!B605</f>
        <v>#VALUE!</v>
      </c>
      <c r="C605" s="48" t="e">
        <f>OR('935'!E605&lt;&gt;"VOID",'935'!F605&lt;&gt;"VOID",'935'!G605&lt;&gt;"VOID")</f>
        <v>#VALUE!</v>
      </c>
      <c r="D605" s="32" t="e">
        <f>IF('935'!D605="VOID",0,'935'!D605*(1-'935'!X605/'11'!B$17))</f>
        <v>#VALUE!</v>
      </c>
      <c r="E605" s="32" t="e">
        <f>IF('935'!E605="VOID",0,'935'!E605*(1-'935'!X605/'11'!B$17))</f>
        <v>#VALUE!</v>
      </c>
      <c r="F605" s="32" t="e">
        <f>IF('935'!F605="VOID",0,'935'!F605*(1-'935'!X605/'11'!B$17))</f>
        <v>#VALUE!</v>
      </c>
      <c r="G605" s="32" t="e">
        <f>IF('935'!G605="VOID",0,'935'!G605*(1-'935'!X605/'11'!B$17))</f>
        <v>#VALUE!</v>
      </c>
      <c r="H605" s="49" t="e">
        <f t="shared" si="140"/>
        <v>#VALUE!</v>
      </c>
      <c r="I605" s="50" t="e">
        <f>MATCH('935'!J605,'913'!$B$6:$B$1205,0)</f>
        <v>#VALUE!</v>
      </c>
      <c r="J605" s="50" t="e">
        <f>MATCH(INDEX('913'!$D$6:$D$1205,I605),'913'!$B$6:$B$1205,0)</f>
        <v>#VALUE!</v>
      </c>
      <c r="K605" s="50" t="e">
        <f>MATCH(INDEX('913'!$D$6:$D$1205,J605),'913'!$B$6:$B$1205,0)</f>
        <v>#VALUE!</v>
      </c>
      <c r="L605" s="50" t="e">
        <f>MATCH(INDEX('913'!$D$6:$D$1205,K605),'913'!$B$6:$B$1205,0)</f>
        <v>#VALUE!</v>
      </c>
      <c r="M605" s="50" t="e">
        <f>MATCH(INDEX('913'!$D$6:$D$1205,L605),'913'!$B$6:$B$1205,0)</f>
        <v>#VALUE!</v>
      </c>
      <c r="N605" s="50" t="e">
        <f>MATCH(INDEX('913'!$D$6:$D$1205,M605),'913'!$B$6:$B$1205,0)</f>
        <v>#VALUE!</v>
      </c>
      <c r="O605" s="50" t="e">
        <f>MATCH(INDEX('913'!$D$6:$D$1205,N605),'913'!$B$6:$B$1205,0)</f>
        <v>#VALUE!</v>
      </c>
      <c r="P605" s="51" t="e">
        <f>MATCH(INDEX('913'!$D$6:$D$1205,O605),'913'!$B$6:$B$1205,0)</f>
        <v>#VALUE!</v>
      </c>
      <c r="Q605" s="37">
        <f>IF(ISNUMBER(I605),MAX(0,INDEX('913'!$E$6:$E$1205,I605)),0)</f>
        <v>0</v>
      </c>
      <c r="R605" s="37">
        <f>IF(ISNUMBER(J605),MAX(0,INDEX('913'!$E$6:$E$1205,J605)),0)</f>
        <v>0</v>
      </c>
      <c r="S605" s="37">
        <f>IF(ISNUMBER(K605),MAX(0,INDEX('913'!$E$6:$E$1205,K605)),0)</f>
        <v>0</v>
      </c>
      <c r="T605" s="37">
        <f>IF(ISNUMBER(L605),MAX(0,INDEX('913'!$E$6:$E$1205,L605)),0)</f>
        <v>0</v>
      </c>
      <c r="U605" s="37">
        <f>IF(ISNUMBER(M605),MAX(0,INDEX('913'!$E$6:$E$1205,M605)),0)</f>
        <v>0</v>
      </c>
      <c r="V605" s="37">
        <f>IF(ISNUMBER(N605),MAX(0,INDEX('913'!$E$6:$E$1205,N605)),0)</f>
        <v>0</v>
      </c>
      <c r="W605" s="37">
        <f>IF(ISNUMBER(O605),MAX(0,INDEX('913'!$E$6:$E$1205,O605)),0)</f>
        <v>0</v>
      </c>
      <c r="X605" s="52">
        <f>IF(ISNUMBER(P605),MAX(0,INDEX('913'!$E$6:$E$1205,P605)),0)</f>
        <v>0</v>
      </c>
      <c r="Y605" s="37">
        <f>IF(ISNUMBER(I605),MAX(0,INDEX('913'!$F$6:$F$1205,I605)),0)</f>
        <v>0</v>
      </c>
      <c r="Z605" s="37">
        <f>IF(ISNUMBER(J605),MAX(0,INDEX('913'!$F$6:$F$1205,J605)),0)</f>
        <v>0</v>
      </c>
      <c r="AA605" s="37">
        <f>IF(ISNUMBER(K605),MAX(0,INDEX('913'!$F$6:$F$1205,K605)),0)</f>
        <v>0</v>
      </c>
      <c r="AB605" s="37">
        <f>IF(ISNUMBER(L605),MAX(0,INDEX('913'!$F$6:$F$1205,L605)),0)</f>
        <v>0</v>
      </c>
      <c r="AC605" s="37">
        <f>IF(ISNUMBER(M605),MAX(0,INDEX('913'!$F$6:$F$1205,M605)),0)</f>
        <v>0</v>
      </c>
      <c r="AD605" s="37">
        <f>IF(ISNUMBER(N605),MAX(0,INDEX('913'!$F$6:$F$1205,N605)),0)</f>
        <v>0</v>
      </c>
      <c r="AE605" s="37">
        <f>IF(ISNUMBER(O605),MAX(0,INDEX('913'!$F$6:$F$1205,O605)),0)</f>
        <v>0</v>
      </c>
      <c r="AF605" s="37">
        <f>IF(ISNUMBER(P605),MAX(0,INDEX('913'!$F$6:$F$1205,P605)),0)</f>
        <v>0</v>
      </c>
      <c r="AG605" s="32">
        <f>IF(ISNUMBER(I605),SQRT(INDEX('913'!$I$6:$I$1205,I605)^2+INDEX('913'!$J$6:$J$1205,I605)^2),0)</f>
        <v>0</v>
      </c>
      <c r="AH605" s="32">
        <f>IF(ISNUMBER(J605),SQRT(INDEX('913'!$I$6:$I$1205,J605)^2+INDEX('913'!$J$6:$J$1205,J605)^2),0)</f>
        <v>0</v>
      </c>
      <c r="AI605" s="32">
        <f>IF(ISNUMBER(K605),SQRT(INDEX('913'!$I$6:$I$1205,K605)^2+INDEX('913'!$J$6:$J$1205,K605)^2),0)</f>
        <v>0</v>
      </c>
      <c r="AJ605" s="32">
        <f>IF(ISNUMBER(L605),SQRT(INDEX('913'!$I$6:$I$1205,L605)^2+INDEX('913'!$J$6:$J$1205,L605)^2),0)</f>
        <v>0</v>
      </c>
      <c r="AK605" s="32">
        <f>IF(ISNUMBER(M605),SQRT(INDEX('913'!$I$6:$I$1205,M605)^2+INDEX('913'!$J$6:$J$1205,M605)^2),0)</f>
        <v>0</v>
      </c>
      <c r="AL605" s="32">
        <f>IF(ISNUMBER(N605),SQRT(INDEX('913'!$I$6:$I$1205,N605)^2+INDEX('913'!$J$6:$J$1205,N605)^2),0)</f>
        <v>0</v>
      </c>
      <c r="AM605" s="32">
        <f>IF(ISNUMBER(O605),SQRT(INDEX('913'!$I$6:$I$1205,O605)^2+INDEX('913'!$J$6:$J$1205,O605)^2),0)</f>
        <v>0</v>
      </c>
      <c r="AN605" s="49">
        <f>IF(ISNUMBER(P605),SQRT(INDEX('913'!$I$6:$I$1205,P605)^2+INDEX('913'!$J$6:$J$1205,P605)^2),0)</f>
        <v>0</v>
      </c>
      <c r="AO605" s="37">
        <f t="shared" si="141"/>
        <v>0</v>
      </c>
      <c r="AP605" s="37">
        <f t="shared" si="142"/>
        <v>0</v>
      </c>
      <c r="AQ605" s="33" t="e">
        <f>-100*'935'!W605*(AO605+AP605)/'11'!C$17</f>
        <v>#VALUE!</v>
      </c>
      <c r="AR605" s="37" t="e">
        <f t="shared" si="143"/>
        <v>#VALUE!</v>
      </c>
      <c r="AS605" s="52" t="e">
        <f t="shared" si="144"/>
        <v>#VALUE!</v>
      </c>
      <c r="AT605" s="32" t="e">
        <f>IF('935'!C605="VOID",0,('935'!C605*(1-'935'!X605/'11'!B$17)))</f>
        <v>#VALUE!</v>
      </c>
      <c r="AU605" s="52" t="e">
        <f>'935'!Q605*(1-'935'!Y605/'11'!C$17)/(1-'935'!X605/'11'!B$17)</f>
        <v>#VALUE!</v>
      </c>
      <c r="AV605" s="37" t="e">
        <f>INDEX('DNO totals'!$B$57:$G$57,IF('935'!K605,IF(MOD('935'!K605,1000),IF(MOD('935'!K605,100),IF(MOD('935'!K605,10),IF(MOD('935'!K605,1000)=1,6,5),4),3),2),1))</f>
        <v>#VALUE!</v>
      </c>
      <c r="AW605" s="52" t="e">
        <f t="shared" si="145"/>
        <v>#VALUE!</v>
      </c>
      <c r="AX605" s="32" t="e">
        <f>IF('935'!V605="VOID",0,'935'!V605*(1-'935'!X605/'11'!B$17))</f>
        <v>#VALUE!</v>
      </c>
      <c r="AY605" s="33" t="e">
        <f>IF(H605,-100*'Charging rates'!B$10/'11'!B$17*AX605/H605,0)</f>
        <v>#VALUE!</v>
      </c>
      <c r="AZ605" s="33" t="e">
        <f>IF(C605,'DNO totals'!B$41,0)</f>
        <v>#VALUE!</v>
      </c>
      <c r="BA605" s="33" t="e">
        <f t="shared" si="146"/>
        <v>#VALUE!</v>
      </c>
      <c r="BB605" s="33" t="e">
        <f t="shared" si="147"/>
        <v>#VALUE!</v>
      </c>
      <c r="BC605" s="53" t="e">
        <f t="shared" si="148"/>
        <v>#VALUE!</v>
      </c>
      <c r="BD605" s="32" t="e">
        <f>IF(AT605,'935'!H605*AT605/(AT605+D605+H605),0)</f>
        <v>#VALUE!</v>
      </c>
      <c r="BE605" s="32" t="e">
        <f>IF(H605,'935'!H605*H605/(AT605+D605+H605),0)</f>
        <v>#VALUE!</v>
      </c>
      <c r="BF605" s="32" t="e">
        <f>BD605*(1-'935'!X605/'11'!B$17)</f>
        <v>#VALUE!</v>
      </c>
      <c r="BG605" s="49" t="e">
        <f>BE605*(1-'935'!X605/'11'!B$17)</f>
        <v>#VALUE!</v>
      </c>
      <c r="BH605" s="52" t="e">
        <f>AV605*Parameters!B$6</f>
        <v>#VALUE!</v>
      </c>
      <c r="BI605" s="37" t="e">
        <f>IF('935'!$K605=1000,'Charging rates'!$C$38*$BH605/(1+'DNO totals'!$C$99)*'935'!$L605,0)</f>
        <v>#VALUE!</v>
      </c>
      <c r="BJ605" s="37" t="e">
        <f>IF(MOD('935'!$K605,1000)=100,'Charging rates'!$D$38*$BH605/(1+'DNO totals'!$D$99)*'935'!$M605,0)</f>
        <v>#VALUE!</v>
      </c>
      <c r="BK605" s="37" t="e">
        <f>IF(MOD('935'!$K605,100)=10,'Charging rates'!$E$38*$BH605/(1+'DNO totals'!$E$99)*'935'!$N605,0)</f>
        <v>#VALUE!</v>
      </c>
      <c r="BL605" s="37" t="e">
        <f>IF(AND(MOD('935'!$K605,10)&gt;0,MOD('935'!$K605,1000)&gt;1),'Charging rates'!$F$38*$BH605/(1+'DNO totals'!$F$99)*'935'!$O605,0)</f>
        <v>#VALUE!</v>
      </c>
      <c r="BM605" s="37" t="e">
        <f>IF(MOD('935'!$K605,1000)=1,'Charging rates'!$G$38*$BH605/(1+'DNO totals'!$G$99)*'935'!$P605,0)</f>
        <v>#VALUE!</v>
      </c>
      <c r="BN605" s="52" t="e">
        <f t="shared" si="149"/>
        <v>#VALUE!</v>
      </c>
      <c r="BO605" s="37" t="e">
        <f>IF('935'!$K605&gt;1000,'Charging rates'!$C$38*$AW605*'935'!$L605,0)</f>
        <v>#VALUE!</v>
      </c>
      <c r="BP605" s="37" t="e">
        <f>IF(MOD('935'!$K605,1000)&gt;100,'Charging rates'!$D$38*$AW605*'935'!$M605,0)</f>
        <v>#VALUE!</v>
      </c>
      <c r="BQ605" s="37" t="e">
        <f>IF(MOD('935'!$K605,100)&gt;10,'Charging rates'!$E$38*$AW605*'935'!$N605,0)</f>
        <v>#VALUE!</v>
      </c>
      <c r="BR605" s="52" t="e">
        <f t="shared" si="150"/>
        <v>#VALUE!</v>
      </c>
      <c r="BS605" s="48" t="e">
        <f>'935'!C605&lt;&gt;"VOID"</f>
        <v>#VALUE!</v>
      </c>
      <c r="BT605" s="33" t="e">
        <f>IF(BS605,(100/'11'!B$17*BD605*((1-'935'!I605)*'Charging rates'!B$51+'Charging rates'!B$63)),0)</f>
        <v>#VALUE!</v>
      </c>
      <c r="BU605" s="33" t="e">
        <f>100/'11'!B$17*BG605*('Charging rates'!B$51+'Charging rates'!B$63)</f>
        <v>#VALUE!</v>
      </c>
      <c r="BV605" s="33" t="e">
        <f>100/'11'!B$17*BE605*('Charging rates'!B$51+'Charging rates'!B$63)</f>
        <v>#VALUE!</v>
      </c>
      <c r="BW605" s="53" t="e">
        <f t="shared" si="151"/>
        <v>#VALUE!</v>
      </c>
      <c r="BX605" s="32" t="e">
        <f>AT605-('935'!T605*(1-'935'!X605/'11'!B$17))</f>
        <v>#VALUE!</v>
      </c>
      <c r="BY605" s="32">
        <f>0-IF(ISNUMBER(I605),INDEX('913'!$I$6:$I$1205,I605),0)-IF(ISNUMBER(J605),INDEX('913'!$I$6:$I$1205,J605),0)-IF(ISNUMBER(K605),INDEX('913'!$I$6:$I$1205,K605),0)-IF(ISNUMBER(L605),INDEX('913'!$I$6:$I$1205,L605),0)-IF(ISNUMBER(M605),INDEX('913'!$I$6:$I$1205,M605),0)-IF(ISNUMBER(N605),INDEX('913'!$I$6:$I$1205,N605),0)-IF(ISNUMBER(O605),INDEX('913'!$I$6:$I$1205,O605),0)-IF(ISNUMBER(P605),INDEX('913'!$I$6:$I$1205,P605),0)</f>
        <v>0</v>
      </c>
      <c r="BZ605" s="37">
        <f>IF(BY605=0,1,MAX(1,SQRT(BY605^2+(IF(ISNUMBER(I605),INDEX('913'!$J$6:$J$1205,I605),0)+IF(ISNUMBER(J605),INDEX('913'!$J$6:$J$1205,J605),0)+IF(ISNUMBER(K605),INDEX('913'!$J$6:$J$1205,K605),0)+IF(ISNUMBER(L605),INDEX('913'!$J$6:$J$1205,L605),0)+IF(ISNUMBER(M605),INDEX('913'!$J$6:$J$1205,M605),0)+IF(ISNUMBER(N605),INDEX('913'!$J$6:$J$1205,N605),0)+IF(ISNUMBER(O605),INDEX('913'!$J$6:$J$1205,O605),0)+IF(ISNUMBER(P605),INDEX('913'!$J$6:$J$1205,P605),0))^2)/BY605))</f>
        <v>1</v>
      </c>
      <c r="CA605" s="33" t="e">
        <f>100*AO605/'11'!B$17</f>
        <v>#VALUE!</v>
      </c>
      <c r="CB605" s="37" t="e">
        <f>100*(AP605*BZ605)/'11'!C$17</f>
        <v>#VALUE!</v>
      </c>
      <c r="CC605" s="37" t="e">
        <f t="shared" si="152"/>
        <v>#VALUE!</v>
      </c>
      <c r="CD605" s="33" t="e">
        <f t="shared" si="153"/>
        <v>#VALUE!</v>
      </c>
      <c r="CE605" s="54" t="e">
        <f>'11'!C$17-'935'!Y605</f>
        <v>#VALUE!</v>
      </c>
      <c r="CF605" s="37" t="e">
        <f>MAX('DNO totals'!B$312+0,MIN('935'!L605+0,'DNO totals'!B$304+0))</f>
        <v>#VALUE!</v>
      </c>
      <c r="CG605" s="37" t="e">
        <f>MAX('DNO totals'!C$312+0,MIN('935'!M605+0,'DNO totals'!C$304+0))</f>
        <v>#VALUE!</v>
      </c>
      <c r="CH605" s="37" t="e">
        <f>MAX('DNO totals'!D$312+0,MIN('935'!N605+0,'DNO totals'!D$304+0))</f>
        <v>#VALUE!</v>
      </c>
      <c r="CI605" s="37" t="e">
        <f>MAX('DNO totals'!E$312+0,MIN('935'!O605+0,'DNO totals'!E$304+0))</f>
        <v>#VALUE!</v>
      </c>
      <c r="CJ605" s="52" t="e">
        <f>MAX('DNO totals'!F$312+0,MIN('935'!P605+0,'DNO totals'!F$304+0))</f>
        <v>#VALUE!</v>
      </c>
      <c r="CK605" s="37" t="e">
        <f>IF('935'!$K605=1000,'Charging rates'!$C$38*$BH605/(1+'DNO totals'!$C$99)*$CF605,0)</f>
        <v>#VALUE!</v>
      </c>
      <c r="CL605" s="37" t="e">
        <f>IF(MOD('935'!$K605,1000)=100,'Charging rates'!$D$38*$BH605/(1+'DNO totals'!$D$99)*$CG605,0)</f>
        <v>#VALUE!</v>
      </c>
      <c r="CM605" s="37" t="e">
        <f>IF(MOD('935'!$K605,100)=10,'Charging rates'!$E$38*$BH605/(1+'DNO totals'!$E$99)*$CH605,0)</f>
        <v>#VALUE!</v>
      </c>
      <c r="CN605" s="37" t="e">
        <f>IF(AND(MOD('935'!$K605,10)&gt;0,MOD('935'!$K605,1000)&gt;1),'Charging rates'!$F$38*$BH605/(1+'DNO totals'!$F$99)*$CI605,0)</f>
        <v>#VALUE!</v>
      </c>
      <c r="CO605" s="37" t="e">
        <f>IF(MOD('935'!$K605,1000)=1,'Charging rates'!$G$38*$BH605/(1+'DNO totals'!$G$99)*$CJ605,0)</f>
        <v>#VALUE!</v>
      </c>
      <c r="CP605" s="52" t="e">
        <f t="shared" si="154"/>
        <v>#VALUE!</v>
      </c>
      <c r="CQ605" s="37" t="e">
        <f>IF('935'!$K605&gt;1000,'Charging rates'!$C$38*$AW605*$CF605,0)</f>
        <v>#VALUE!</v>
      </c>
      <c r="CR605" s="37" t="e">
        <f>IF(MOD('935'!$K605,1000)&gt;100,'Charging rates'!$D$38*$AW605*$CG605,0)</f>
        <v>#VALUE!</v>
      </c>
      <c r="CS605" s="37" t="e">
        <f>IF(MOD('935'!$K605,100)&gt;10,'Charging rates'!$E$38*$AW605*$CH605,0)</f>
        <v>#VALUE!</v>
      </c>
      <c r="CT605" s="52" t="e">
        <f t="shared" si="155"/>
        <v>#VALUE!</v>
      </c>
      <c r="CU605" s="33" t="e">
        <f>100*(AP605*'935'!Q605*BZ605)/'11'!B$17</f>
        <v>#VALUE!</v>
      </c>
      <c r="CV605" s="33" t="e">
        <f>100/'11'!B$17*'Charging rates'!B$10*AW605</f>
        <v>#VALUE!</v>
      </c>
      <c r="CW605" s="33" t="e">
        <f>IF(AT605=0,0,(1-BX605/AT605)*(CA605+IF('935'!Q605=0,0,(CB605*'935'!Q605*('11'!C$17-'935'!Y605)/('11'!B$17-'935'!X605)))))</f>
        <v>#VALUE!</v>
      </c>
      <c r="CX605" s="33" t="e">
        <f t="shared" si="156"/>
        <v>#VALUE!</v>
      </c>
      <c r="CY605" s="49" t="e">
        <f t="shared" si="157"/>
        <v>#VALUE!</v>
      </c>
      <c r="CZ605" s="32" t="e">
        <f>AT605*(Parameters!B$21+AU605)*IF('DNO totals'!B$323&lt;0,1,'935'!S605)</f>
        <v>#VALUE!</v>
      </c>
      <c r="DA605" s="52" t="e">
        <f>IF('DNO totals'!B$323&lt;0,1,'935'!S605)*(Parameters!B$21+AU605)</f>
        <v>#VALUE!</v>
      </c>
      <c r="DB605" s="37" t="e">
        <f>CX605+'Charging rates'!B$106*DA605*100/'11'!B$17</f>
        <v>#VALUE!</v>
      </c>
      <c r="DC605" s="37" t="e">
        <f>DB605+'Charging rates'!B$116*(Parameters!B$21+AU605)*100/'11'!B$17*IF('DNO totals'!B$323&lt;0,1,'935'!S605)</f>
        <v>#VALUE!</v>
      </c>
      <c r="DD605" s="37" t="e">
        <f>'Charging rates'!B$97*(CP605+CT605)*100/'11'!B$17</f>
        <v>#VALUE!</v>
      </c>
      <c r="DE605" s="33" t="e">
        <f>MAX(0-(CB605*AU605*'11'!C$17/'11'!B$17),DC605+DD605)</f>
        <v>#VALUE!</v>
      </c>
      <c r="DF605" s="37" t="e">
        <f>IF(BS605,IF(AU605=0,CC605,MAX(0,MIN(CC605,CC605+(DE605/'935'!Q605*('11'!B$17-'935'!X605)/('11'!C$17-'935'!Y605))))),0)</f>
        <v>#VALUE!</v>
      </c>
      <c r="DG605" s="33" t="e">
        <f t="shared" si="158"/>
        <v>#VALUE!</v>
      </c>
      <c r="DH605" s="53" t="e">
        <f t="shared" si="159"/>
        <v>#VALUE!</v>
      </c>
    </row>
    <row r="606" spans="1:112">
      <c r="A606" s="28">
        <v>506</v>
      </c>
      <c r="B606" s="47" t="e">
        <f>'935'!B606</f>
        <v>#VALUE!</v>
      </c>
      <c r="C606" s="48" t="e">
        <f>OR('935'!E606&lt;&gt;"VOID",'935'!F606&lt;&gt;"VOID",'935'!G606&lt;&gt;"VOID")</f>
        <v>#VALUE!</v>
      </c>
      <c r="D606" s="32" t="e">
        <f>IF('935'!D606="VOID",0,'935'!D606*(1-'935'!X606/'11'!B$17))</f>
        <v>#VALUE!</v>
      </c>
      <c r="E606" s="32" t="e">
        <f>IF('935'!E606="VOID",0,'935'!E606*(1-'935'!X606/'11'!B$17))</f>
        <v>#VALUE!</v>
      </c>
      <c r="F606" s="32" t="e">
        <f>IF('935'!F606="VOID",0,'935'!F606*(1-'935'!X606/'11'!B$17))</f>
        <v>#VALUE!</v>
      </c>
      <c r="G606" s="32" t="e">
        <f>IF('935'!G606="VOID",0,'935'!G606*(1-'935'!X606/'11'!B$17))</f>
        <v>#VALUE!</v>
      </c>
      <c r="H606" s="49" t="e">
        <f t="shared" si="140"/>
        <v>#VALUE!</v>
      </c>
      <c r="I606" s="50" t="e">
        <f>MATCH('935'!J606,'913'!$B$6:$B$1205,0)</f>
        <v>#VALUE!</v>
      </c>
      <c r="J606" s="50" t="e">
        <f>MATCH(INDEX('913'!$D$6:$D$1205,I606),'913'!$B$6:$B$1205,0)</f>
        <v>#VALUE!</v>
      </c>
      <c r="K606" s="50" t="e">
        <f>MATCH(INDEX('913'!$D$6:$D$1205,J606),'913'!$B$6:$B$1205,0)</f>
        <v>#VALUE!</v>
      </c>
      <c r="L606" s="50" t="e">
        <f>MATCH(INDEX('913'!$D$6:$D$1205,K606),'913'!$B$6:$B$1205,0)</f>
        <v>#VALUE!</v>
      </c>
      <c r="M606" s="50" t="e">
        <f>MATCH(INDEX('913'!$D$6:$D$1205,L606),'913'!$B$6:$B$1205,0)</f>
        <v>#VALUE!</v>
      </c>
      <c r="N606" s="50" t="e">
        <f>MATCH(INDEX('913'!$D$6:$D$1205,M606),'913'!$B$6:$B$1205,0)</f>
        <v>#VALUE!</v>
      </c>
      <c r="O606" s="50" t="e">
        <f>MATCH(INDEX('913'!$D$6:$D$1205,N606),'913'!$B$6:$B$1205,0)</f>
        <v>#VALUE!</v>
      </c>
      <c r="P606" s="51" t="e">
        <f>MATCH(INDEX('913'!$D$6:$D$1205,O606),'913'!$B$6:$B$1205,0)</f>
        <v>#VALUE!</v>
      </c>
      <c r="Q606" s="37">
        <f>IF(ISNUMBER(I606),MAX(0,INDEX('913'!$E$6:$E$1205,I606)),0)</f>
        <v>0</v>
      </c>
      <c r="R606" s="37">
        <f>IF(ISNUMBER(J606),MAX(0,INDEX('913'!$E$6:$E$1205,J606)),0)</f>
        <v>0</v>
      </c>
      <c r="S606" s="37">
        <f>IF(ISNUMBER(K606),MAX(0,INDEX('913'!$E$6:$E$1205,K606)),0)</f>
        <v>0</v>
      </c>
      <c r="T606" s="37">
        <f>IF(ISNUMBER(L606),MAX(0,INDEX('913'!$E$6:$E$1205,L606)),0)</f>
        <v>0</v>
      </c>
      <c r="U606" s="37">
        <f>IF(ISNUMBER(M606),MAX(0,INDEX('913'!$E$6:$E$1205,M606)),0)</f>
        <v>0</v>
      </c>
      <c r="V606" s="37">
        <f>IF(ISNUMBER(N606),MAX(0,INDEX('913'!$E$6:$E$1205,N606)),0)</f>
        <v>0</v>
      </c>
      <c r="W606" s="37">
        <f>IF(ISNUMBER(O606),MAX(0,INDEX('913'!$E$6:$E$1205,O606)),0)</f>
        <v>0</v>
      </c>
      <c r="X606" s="52">
        <f>IF(ISNUMBER(P606),MAX(0,INDEX('913'!$E$6:$E$1205,P606)),0)</f>
        <v>0</v>
      </c>
      <c r="Y606" s="37">
        <f>IF(ISNUMBER(I606),MAX(0,INDEX('913'!$F$6:$F$1205,I606)),0)</f>
        <v>0</v>
      </c>
      <c r="Z606" s="37">
        <f>IF(ISNUMBER(J606),MAX(0,INDEX('913'!$F$6:$F$1205,J606)),0)</f>
        <v>0</v>
      </c>
      <c r="AA606" s="37">
        <f>IF(ISNUMBER(K606),MAX(0,INDEX('913'!$F$6:$F$1205,K606)),0)</f>
        <v>0</v>
      </c>
      <c r="AB606" s="37">
        <f>IF(ISNUMBER(L606),MAX(0,INDEX('913'!$F$6:$F$1205,L606)),0)</f>
        <v>0</v>
      </c>
      <c r="AC606" s="37">
        <f>IF(ISNUMBER(M606),MAX(0,INDEX('913'!$F$6:$F$1205,M606)),0)</f>
        <v>0</v>
      </c>
      <c r="AD606" s="37">
        <f>IF(ISNUMBER(N606),MAX(0,INDEX('913'!$F$6:$F$1205,N606)),0)</f>
        <v>0</v>
      </c>
      <c r="AE606" s="37">
        <f>IF(ISNUMBER(O606),MAX(0,INDEX('913'!$F$6:$F$1205,O606)),0)</f>
        <v>0</v>
      </c>
      <c r="AF606" s="37">
        <f>IF(ISNUMBER(P606),MAX(0,INDEX('913'!$F$6:$F$1205,P606)),0)</f>
        <v>0</v>
      </c>
      <c r="AG606" s="32">
        <f>IF(ISNUMBER(I606),SQRT(INDEX('913'!$I$6:$I$1205,I606)^2+INDEX('913'!$J$6:$J$1205,I606)^2),0)</f>
        <v>0</v>
      </c>
      <c r="AH606" s="32">
        <f>IF(ISNUMBER(J606),SQRT(INDEX('913'!$I$6:$I$1205,J606)^2+INDEX('913'!$J$6:$J$1205,J606)^2),0)</f>
        <v>0</v>
      </c>
      <c r="AI606" s="32">
        <f>IF(ISNUMBER(K606),SQRT(INDEX('913'!$I$6:$I$1205,K606)^2+INDEX('913'!$J$6:$J$1205,K606)^2),0)</f>
        <v>0</v>
      </c>
      <c r="AJ606" s="32">
        <f>IF(ISNUMBER(L606),SQRT(INDEX('913'!$I$6:$I$1205,L606)^2+INDEX('913'!$J$6:$J$1205,L606)^2),0)</f>
        <v>0</v>
      </c>
      <c r="AK606" s="32">
        <f>IF(ISNUMBER(M606),SQRT(INDEX('913'!$I$6:$I$1205,M606)^2+INDEX('913'!$J$6:$J$1205,M606)^2),0)</f>
        <v>0</v>
      </c>
      <c r="AL606" s="32">
        <f>IF(ISNUMBER(N606),SQRT(INDEX('913'!$I$6:$I$1205,N606)^2+INDEX('913'!$J$6:$J$1205,N606)^2),0)</f>
        <v>0</v>
      </c>
      <c r="AM606" s="32">
        <f>IF(ISNUMBER(O606),SQRT(INDEX('913'!$I$6:$I$1205,O606)^2+INDEX('913'!$J$6:$J$1205,O606)^2),0)</f>
        <v>0</v>
      </c>
      <c r="AN606" s="49">
        <f>IF(ISNUMBER(P606),SQRT(INDEX('913'!$I$6:$I$1205,P606)^2+INDEX('913'!$J$6:$J$1205,P606)^2),0)</f>
        <v>0</v>
      </c>
      <c r="AO606" s="37">
        <f t="shared" si="141"/>
        <v>0</v>
      </c>
      <c r="AP606" s="37">
        <f t="shared" si="142"/>
        <v>0</v>
      </c>
      <c r="AQ606" s="33" t="e">
        <f>-100*'935'!W606*(AO606+AP606)/'11'!C$17</f>
        <v>#VALUE!</v>
      </c>
      <c r="AR606" s="37" t="e">
        <f t="shared" si="143"/>
        <v>#VALUE!</v>
      </c>
      <c r="AS606" s="52" t="e">
        <f t="shared" si="144"/>
        <v>#VALUE!</v>
      </c>
      <c r="AT606" s="32" t="e">
        <f>IF('935'!C606="VOID",0,('935'!C606*(1-'935'!X606/'11'!B$17)))</f>
        <v>#VALUE!</v>
      </c>
      <c r="AU606" s="52" t="e">
        <f>'935'!Q606*(1-'935'!Y606/'11'!C$17)/(1-'935'!X606/'11'!B$17)</f>
        <v>#VALUE!</v>
      </c>
      <c r="AV606" s="37" t="e">
        <f>INDEX('DNO totals'!$B$57:$G$57,IF('935'!K606,IF(MOD('935'!K606,1000),IF(MOD('935'!K606,100),IF(MOD('935'!K606,10),IF(MOD('935'!K606,1000)=1,6,5),4),3),2),1))</f>
        <v>#VALUE!</v>
      </c>
      <c r="AW606" s="52" t="e">
        <f t="shared" si="145"/>
        <v>#VALUE!</v>
      </c>
      <c r="AX606" s="32" t="e">
        <f>IF('935'!V606="VOID",0,'935'!V606*(1-'935'!X606/'11'!B$17))</f>
        <v>#VALUE!</v>
      </c>
      <c r="AY606" s="33" t="e">
        <f>IF(H606,-100*'Charging rates'!B$10/'11'!B$17*AX606/H606,0)</f>
        <v>#VALUE!</v>
      </c>
      <c r="AZ606" s="33" t="e">
        <f>IF(C606,'DNO totals'!B$41,0)</f>
        <v>#VALUE!</v>
      </c>
      <c r="BA606" s="33" t="e">
        <f t="shared" si="146"/>
        <v>#VALUE!</v>
      </c>
      <c r="BB606" s="33" t="e">
        <f t="shared" si="147"/>
        <v>#VALUE!</v>
      </c>
      <c r="BC606" s="53" t="e">
        <f t="shared" si="148"/>
        <v>#VALUE!</v>
      </c>
      <c r="BD606" s="32" t="e">
        <f>IF(AT606,'935'!H606*AT606/(AT606+D606+H606),0)</f>
        <v>#VALUE!</v>
      </c>
      <c r="BE606" s="32" t="e">
        <f>IF(H606,'935'!H606*H606/(AT606+D606+H606),0)</f>
        <v>#VALUE!</v>
      </c>
      <c r="BF606" s="32" t="e">
        <f>BD606*(1-'935'!X606/'11'!B$17)</f>
        <v>#VALUE!</v>
      </c>
      <c r="BG606" s="49" t="e">
        <f>BE606*(1-'935'!X606/'11'!B$17)</f>
        <v>#VALUE!</v>
      </c>
      <c r="BH606" s="52" t="e">
        <f>AV606*Parameters!B$6</f>
        <v>#VALUE!</v>
      </c>
      <c r="BI606" s="37" t="e">
        <f>IF('935'!$K606=1000,'Charging rates'!$C$38*$BH606/(1+'DNO totals'!$C$99)*'935'!$L606,0)</f>
        <v>#VALUE!</v>
      </c>
      <c r="BJ606" s="37" t="e">
        <f>IF(MOD('935'!$K606,1000)=100,'Charging rates'!$D$38*$BH606/(1+'DNO totals'!$D$99)*'935'!$M606,0)</f>
        <v>#VALUE!</v>
      </c>
      <c r="BK606" s="37" t="e">
        <f>IF(MOD('935'!$K606,100)=10,'Charging rates'!$E$38*$BH606/(1+'DNO totals'!$E$99)*'935'!$N606,0)</f>
        <v>#VALUE!</v>
      </c>
      <c r="BL606" s="37" t="e">
        <f>IF(AND(MOD('935'!$K606,10)&gt;0,MOD('935'!$K606,1000)&gt;1),'Charging rates'!$F$38*$BH606/(1+'DNO totals'!$F$99)*'935'!$O606,0)</f>
        <v>#VALUE!</v>
      </c>
      <c r="BM606" s="37" t="e">
        <f>IF(MOD('935'!$K606,1000)=1,'Charging rates'!$G$38*$BH606/(1+'DNO totals'!$G$99)*'935'!$P606,0)</f>
        <v>#VALUE!</v>
      </c>
      <c r="BN606" s="52" t="e">
        <f t="shared" si="149"/>
        <v>#VALUE!</v>
      </c>
      <c r="BO606" s="37" t="e">
        <f>IF('935'!$K606&gt;1000,'Charging rates'!$C$38*$AW606*'935'!$L606,0)</f>
        <v>#VALUE!</v>
      </c>
      <c r="BP606" s="37" t="e">
        <f>IF(MOD('935'!$K606,1000)&gt;100,'Charging rates'!$D$38*$AW606*'935'!$M606,0)</f>
        <v>#VALUE!</v>
      </c>
      <c r="BQ606" s="37" t="e">
        <f>IF(MOD('935'!$K606,100)&gt;10,'Charging rates'!$E$38*$AW606*'935'!$N606,0)</f>
        <v>#VALUE!</v>
      </c>
      <c r="BR606" s="52" t="e">
        <f t="shared" si="150"/>
        <v>#VALUE!</v>
      </c>
      <c r="BS606" s="48" t="e">
        <f>'935'!C606&lt;&gt;"VOID"</f>
        <v>#VALUE!</v>
      </c>
      <c r="BT606" s="33" t="e">
        <f>IF(BS606,(100/'11'!B$17*BD606*((1-'935'!I606)*'Charging rates'!B$51+'Charging rates'!B$63)),0)</f>
        <v>#VALUE!</v>
      </c>
      <c r="BU606" s="33" t="e">
        <f>100/'11'!B$17*BG606*('Charging rates'!B$51+'Charging rates'!B$63)</f>
        <v>#VALUE!</v>
      </c>
      <c r="BV606" s="33" t="e">
        <f>100/'11'!B$17*BE606*('Charging rates'!B$51+'Charging rates'!B$63)</f>
        <v>#VALUE!</v>
      </c>
      <c r="BW606" s="53" t="e">
        <f t="shared" si="151"/>
        <v>#VALUE!</v>
      </c>
      <c r="BX606" s="32" t="e">
        <f>AT606-('935'!T606*(1-'935'!X606/'11'!B$17))</f>
        <v>#VALUE!</v>
      </c>
      <c r="BY606" s="32">
        <f>0-IF(ISNUMBER(I606),INDEX('913'!$I$6:$I$1205,I606),0)-IF(ISNUMBER(J606),INDEX('913'!$I$6:$I$1205,J606),0)-IF(ISNUMBER(K606),INDEX('913'!$I$6:$I$1205,K606),0)-IF(ISNUMBER(L606),INDEX('913'!$I$6:$I$1205,L606),0)-IF(ISNUMBER(M606),INDEX('913'!$I$6:$I$1205,M606),0)-IF(ISNUMBER(N606),INDEX('913'!$I$6:$I$1205,N606),0)-IF(ISNUMBER(O606),INDEX('913'!$I$6:$I$1205,O606),0)-IF(ISNUMBER(P606),INDEX('913'!$I$6:$I$1205,P606),0)</f>
        <v>0</v>
      </c>
      <c r="BZ606" s="37">
        <f>IF(BY606=0,1,MAX(1,SQRT(BY606^2+(IF(ISNUMBER(I606),INDEX('913'!$J$6:$J$1205,I606),0)+IF(ISNUMBER(J606),INDEX('913'!$J$6:$J$1205,J606),0)+IF(ISNUMBER(K606),INDEX('913'!$J$6:$J$1205,K606),0)+IF(ISNUMBER(L606),INDEX('913'!$J$6:$J$1205,L606),0)+IF(ISNUMBER(M606),INDEX('913'!$J$6:$J$1205,M606),0)+IF(ISNUMBER(N606),INDEX('913'!$J$6:$J$1205,N606),0)+IF(ISNUMBER(O606),INDEX('913'!$J$6:$J$1205,O606),0)+IF(ISNUMBER(P606),INDEX('913'!$J$6:$J$1205,P606),0))^2)/BY606))</f>
        <v>1</v>
      </c>
      <c r="CA606" s="33" t="e">
        <f>100*AO606/'11'!B$17</f>
        <v>#VALUE!</v>
      </c>
      <c r="CB606" s="37" t="e">
        <f>100*(AP606*BZ606)/'11'!C$17</f>
        <v>#VALUE!</v>
      </c>
      <c r="CC606" s="37" t="e">
        <f t="shared" si="152"/>
        <v>#VALUE!</v>
      </c>
      <c r="CD606" s="33" t="e">
        <f t="shared" si="153"/>
        <v>#VALUE!</v>
      </c>
      <c r="CE606" s="54" t="e">
        <f>'11'!C$17-'935'!Y606</f>
        <v>#VALUE!</v>
      </c>
      <c r="CF606" s="37" t="e">
        <f>MAX('DNO totals'!B$312+0,MIN('935'!L606+0,'DNO totals'!B$304+0))</f>
        <v>#VALUE!</v>
      </c>
      <c r="CG606" s="37" t="e">
        <f>MAX('DNO totals'!C$312+0,MIN('935'!M606+0,'DNO totals'!C$304+0))</f>
        <v>#VALUE!</v>
      </c>
      <c r="CH606" s="37" t="e">
        <f>MAX('DNO totals'!D$312+0,MIN('935'!N606+0,'DNO totals'!D$304+0))</f>
        <v>#VALUE!</v>
      </c>
      <c r="CI606" s="37" t="e">
        <f>MAX('DNO totals'!E$312+0,MIN('935'!O606+0,'DNO totals'!E$304+0))</f>
        <v>#VALUE!</v>
      </c>
      <c r="CJ606" s="52" t="e">
        <f>MAX('DNO totals'!F$312+0,MIN('935'!P606+0,'DNO totals'!F$304+0))</f>
        <v>#VALUE!</v>
      </c>
      <c r="CK606" s="37" t="e">
        <f>IF('935'!$K606=1000,'Charging rates'!$C$38*$BH606/(1+'DNO totals'!$C$99)*$CF606,0)</f>
        <v>#VALUE!</v>
      </c>
      <c r="CL606" s="37" t="e">
        <f>IF(MOD('935'!$K606,1000)=100,'Charging rates'!$D$38*$BH606/(1+'DNO totals'!$D$99)*$CG606,0)</f>
        <v>#VALUE!</v>
      </c>
      <c r="CM606" s="37" t="e">
        <f>IF(MOD('935'!$K606,100)=10,'Charging rates'!$E$38*$BH606/(1+'DNO totals'!$E$99)*$CH606,0)</f>
        <v>#VALUE!</v>
      </c>
      <c r="CN606" s="37" t="e">
        <f>IF(AND(MOD('935'!$K606,10)&gt;0,MOD('935'!$K606,1000)&gt;1),'Charging rates'!$F$38*$BH606/(1+'DNO totals'!$F$99)*$CI606,0)</f>
        <v>#VALUE!</v>
      </c>
      <c r="CO606" s="37" t="e">
        <f>IF(MOD('935'!$K606,1000)=1,'Charging rates'!$G$38*$BH606/(1+'DNO totals'!$G$99)*$CJ606,0)</f>
        <v>#VALUE!</v>
      </c>
      <c r="CP606" s="52" t="e">
        <f t="shared" si="154"/>
        <v>#VALUE!</v>
      </c>
      <c r="CQ606" s="37" t="e">
        <f>IF('935'!$K606&gt;1000,'Charging rates'!$C$38*$AW606*$CF606,0)</f>
        <v>#VALUE!</v>
      </c>
      <c r="CR606" s="37" t="e">
        <f>IF(MOD('935'!$K606,1000)&gt;100,'Charging rates'!$D$38*$AW606*$CG606,0)</f>
        <v>#VALUE!</v>
      </c>
      <c r="CS606" s="37" t="e">
        <f>IF(MOD('935'!$K606,100)&gt;10,'Charging rates'!$E$38*$AW606*$CH606,0)</f>
        <v>#VALUE!</v>
      </c>
      <c r="CT606" s="52" t="e">
        <f t="shared" si="155"/>
        <v>#VALUE!</v>
      </c>
      <c r="CU606" s="33" t="e">
        <f>100*(AP606*'935'!Q606*BZ606)/'11'!B$17</f>
        <v>#VALUE!</v>
      </c>
      <c r="CV606" s="33" t="e">
        <f>100/'11'!B$17*'Charging rates'!B$10*AW606</f>
        <v>#VALUE!</v>
      </c>
      <c r="CW606" s="33" t="e">
        <f>IF(AT606=0,0,(1-BX606/AT606)*(CA606+IF('935'!Q606=0,0,(CB606*'935'!Q606*('11'!C$17-'935'!Y606)/('11'!B$17-'935'!X606)))))</f>
        <v>#VALUE!</v>
      </c>
      <c r="CX606" s="33" t="e">
        <f t="shared" si="156"/>
        <v>#VALUE!</v>
      </c>
      <c r="CY606" s="49" t="e">
        <f t="shared" si="157"/>
        <v>#VALUE!</v>
      </c>
      <c r="CZ606" s="32" t="e">
        <f>AT606*(Parameters!B$21+AU606)*IF('DNO totals'!B$323&lt;0,1,'935'!S606)</f>
        <v>#VALUE!</v>
      </c>
      <c r="DA606" s="52" t="e">
        <f>IF('DNO totals'!B$323&lt;0,1,'935'!S606)*(Parameters!B$21+AU606)</f>
        <v>#VALUE!</v>
      </c>
      <c r="DB606" s="37" t="e">
        <f>CX606+'Charging rates'!B$106*DA606*100/'11'!B$17</f>
        <v>#VALUE!</v>
      </c>
      <c r="DC606" s="37" t="e">
        <f>DB606+'Charging rates'!B$116*(Parameters!B$21+AU606)*100/'11'!B$17*IF('DNO totals'!B$323&lt;0,1,'935'!S606)</f>
        <v>#VALUE!</v>
      </c>
      <c r="DD606" s="37" t="e">
        <f>'Charging rates'!B$97*(CP606+CT606)*100/'11'!B$17</f>
        <v>#VALUE!</v>
      </c>
      <c r="DE606" s="33" t="e">
        <f>MAX(0-(CB606*AU606*'11'!C$17/'11'!B$17),DC606+DD606)</f>
        <v>#VALUE!</v>
      </c>
      <c r="DF606" s="37" t="e">
        <f>IF(BS606,IF(AU606=0,CC606,MAX(0,MIN(CC606,CC606+(DE606/'935'!Q606*('11'!B$17-'935'!X606)/('11'!C$17-'935'!Y606))))),0)</f>
        <v>#VALUE!</v>
      </c>
      <c r="DG606" s="33" t="e">
        <f t="shared" si="158"/>
        <v>#VALUE!</v>
      </c>
      <c r="DH606" s="53" t="e">
        <f t="shared" si="159"/>
        <v>#VALUE!</v>
      </c>
    </row>
    <row r="607" spans="1:112">
      <c r="A607" s="28">
        <v>507</v>
      </c>
      <c r="B607" s="47" t="e">
        <f>'935'!B607</f>
        <v>#VALUE!</v>
      </c>
      <c r="C607" s="48" t="e">
        <f>OR('935'!E607&lt;&gt;"VOID",'935'!F607&lt;&gt;"VOID",'935'!G607&lt;&gt;"VOID")</f>
        <v>#VALUE!</v>
      </c>
      <c r="D607" s="32" t="e">
        <f>IF('935'!D607="VOID",0,'935'!D607*(1-'935'!X607/'11'!B$17))</f>
        <v>#VALUE!</v>
      </c>
      <c r="E607" s="32" t="e">
        <f>IF('935'!E607="VOID",0,'935'!E607*(1-'935'!X607/'11'!B$17))</f>
        <v>#VALUE!</v>
      </c>
      <c r="F607" s="32" t="e">
        <f>IF('935'!F607="VOID",0,'935'!F607*(1-'935'!X607/'11'!B$17))</f>
        <v>#VALUE!</v>
      </c>
      <c r="G607" s="32" t="e">
        <f>IF('935'!G607="VOID",0,'935'!G607*(1-'935'!X607/'11'!B$17))</f>
        <v>#VALUE!</v>
      </c>
      <c r="H607" s="49" t="e">
        <f t="shared" si="140"/>
        <v>#VALUE!</v>
      </c>
      <c r="I607" s="50" t="e">
        <f>MATCH('935'!J607,'913'!$B$6:$B$1205,0)</f>
        <v>#VALUE!</v>
      </c>
      <c r="J607" s="50" t="e">
        <f>MATCH(INDEX('913'!$D$6:$D$1205,I607),'913'!$B$6:$B$1205,0)</f>
        <v>#VALUE!</v>
      </c>
      <c r="K607" s="50" t="e">
        <f>MATCH(INDEX('913'!$D$6:$D$1205,J607),'913'!$B$6:$B$1205,0)</f>
        <v>#VALUE!</v>
      </c>
      <c r="L607" s="50" t="e">
        <f>MATCH(INDEX('913'!$D$6:$D$1205,K607),'913'!$B$6:$B$1205,0)</f>
        <v>#VALUE!</v>
      </c>
      <c r="M607" s="50" t="e">
        <f>MATCH(INDEX('913'!$D$6:$D$1205,L607),'913'!$B$6:$B$1205,0)</f>
        <v>#VALUE!</v>
      </c>
      <c r="N607" s="50" t="e">
        <f>MATCH(INDEX('913'!$D$6:$D$1205,M607),'913'!$B$6:$B$1205,0)</f>
        <v>#VALUE!</v>
      </c>
      <c r="O607" s="50" t="e">
        <f>MATCH(INDEX('913'!$D$6:$D$1205,N607),'913'!$B$6:$B$1205,0)</f>
        <v>#VALUE!</v>
      </c>
      <c r="P607" s="51" t="e">
        <f>MATCH(INDEX('913'!$D$6:$D$1205,O607),'913'!$B$6:$B$1205,0)</f>
        <v>#VALUE!</v>
      </c>
      <c r="Q607" s="37">
        <f>IF(ISNUMBER(I607),MAX(0,INDEX('913'!$E$6:$E$1205,I607)),0)</f>
        <v>0</v>
      </c>
      <c r="R607" s="37">
        <f>IF(ISNUMBER(J607),MAX(0,INDEX('913'!$E$6:$E$1205,J607)),0)</f>
        <v>0</v>
      </c>
      <c r="S607" s="37">
        <f>IF(ISNUMBER(K607),MAX(0,INDEX('913'!$E$6:$E$1205,K607)),0)</f>
        <v>0</v>
      </c>
      <c r="T607" s="37">
        <f>IF(ISNUMBER(L607),MAX(0,INDEX('913'!$E$6:$E$1205,L607)),0)</f>
        <v>0</v>
      </c>
      <c r="U607" s="37">
        <f>IF(ISNUMBER(M607),MAX(0,INDEX('913'!$E$6:$E$1205,M607)),0)</f>
        <v>0</v>
      </c>
      <c r="V607" s="37">
        <f>IF(ISNUMBER(N607),MAX(0,INDEX('913'!$E$6:$E$1205,N607)),0)</f>
        <v>0</v>
      </c>
      <c r="W607" s="37">
        <f>IF(ISNUMBER(O607),MAX(0,INDEX('913'!$E$6:$E$1205,O607)),0)</f>
        <v>0</v>
      </c>
      <c r="X607" s="52">
        <f>IF(ISNUMBER(P607),MAX(0,INDEX('913'!$E$6:$E$1205,P607)),0)</f>
        <v>0</v>
      </c>
      <c r="Y607" s="37">
        <f>IF(ISNUMBER(I607),MAX(0,INDEX('913'!$F$6:$F$1205,I607)),0)</f>
        <v>0</v>
      </c>
      <c r="Z607" s="37">
        <f>IF(ISNUMBER(J607),MAX(0,INDEX('913'!$F$6:$F$1205,J607)),0)</f>
        <v>0</v>
      </c>
      <c r="AA607" s="37">
        <f>IF(ISNUMBER(K607),MAX(0,INDEX('913'!$F$6:$F$1205,K607)),0)</f>
        <v>0</v>
      </c>
      <c r="AB607" s="37">
        <f>IF(ISNUMBER(L607),MAX(0,INDEX('913'!$F$6:$F$1205,L607)),0)</f>
        <v>0</v>
      </c>
      <c r="AC607" s="37">
        <f>IF(ISNUMBER(M607),MAX(0,INDEX('913'!$F$6:$F$1205,M607)),0)</f>
        <v>0</v>
      </c>
      <c r="AD607" s="37">
        <f>IF(ISNUMBER(N607),MAX(0,INDEX('913'!$F$6:$F$1205,N607)),0)</f>
        <v>0</v>
      </c>
      <c r="AE607" s="37">
        <f>IF(ISNUMBER(O607),MAX(0,INDEX('913'!$F$6:$F$1205,O607)),0)</f>
        <v>0</v>
      </c>
      <c r="AF607" s="37">
        <f>IF(ISNUMBER(P607),MAX(0,INDEX('913'!$F$6:$F$1205,P607)),0)</f>
        <v>0</v>
      </c>
      <c r="AG607" s="32">
        <f>IF(ISNUMBER(I607),SQRT(INDEX('913'!$I$6:$I$1205,I607)^2+INDEX('913'!$J$6:$J$1205,I607)^2),0)</f>
        <v>0</v>
      </c>
      <c r="AH607" s="32">
        <f>IF(ISNUMBER(J607),SQRT(INDEX('913'!$I$6:$I$1205,J607)^2+INDEX('913'!$J$6:$J$1205,J607)^2),0)</f>
        <v>0</v>
      </c>
      <c r="AI607" s="32">
        <f>IF(ISNUMBER(K607),SQRT(INDEX('913'!$I$6:$I$1205,K607)^2+INDEX('913'!$J$6:$J$1205,K607)^2),0)</f>
        <v>0</v>
      </c>
      <c r="AJ607" s="32">
        <f>IF(ISNUMBER(L607),SQRT(INDEX('913'!$I$6:$I$1205,L607)^2+INDEX('913'!$J$6:$J$1205,L607)^2),0)</f>
        <v>0</v>
      </c>
      <c r="AK607" s="32">
        <f>IF(ISNUMBER(M607),SQRT(INDEX('913'!$I$6:$I$1205,M607)^2+INDEX('913'!$J$6:$J$1205,M607)^2),0)</f>
        <v>0</v>
      </c>
      <c r="AL607" s="32">
        <f>IF(ISNUMBER(N607),SQRT(INDEX('913'!$I$6:$I$1205,N607)^2+INDEX('913'!$J$6:$J$1205,N607)^2),0)</f>
        <v>0</v>
      </c>
      <c r="AM607" s="32">
        <f>IF(ISNUMBER(O607),SQRT(INDEX('913'!$I$6:$I$1205,O607)^2+INDEX('913'!$J$6:$J$1205,O607)^2),0)</f>
        <v>0</v>
      </c>
      <c r="AN607" s="49">
        <f>IF(ISNUMBER(P607),SQRT(INDEX('913'!$I$6:$I$1205,P607)^2+INDEX('913'!$J$6:$J$1205,P607)^2),0)</f>
        <v>0</v>
      </c>
      <c r="AO607" s="37">
        <f t="shared" si="141"/>
        <v>0</v>
      </c>
      <c r="AP607" s="37">
        <f t="shared" si="142"/>
        <v>0</v>
      </c>
      <c r="AQ607" s="33" t="e">
        <f>-100*'935'!W607*(AO607+AP607)/'11'!C$17</f>
        <v>#VALUE!</v>
      </c>
      <c r="AR607" s="37" t="e">
        <f t="shared" si="143"/>
        <v>#VALUE!</v>
      </c>
      <c r="AS607" s="52" t="e">
        <f t="shared" si="144"/>
        <v>#VALUE!</v>
      </c>
      <c r="AT607" s="32" t="e">
        <f>IF('935'!C607="VOID",0,('935'!C607*(1-'935'!X607/'11'!B$17)))</f>
        <v>#VALUE!</v>
      </c>
      <c r="AU607" s="52" t="e">
        <f>'935'!Q607*(1-'935'!Y607/'11'!C$17)/(1-'935'!X607/'11'!B$17)</f>
        <v>#VALUE!</v>
      </c>
      <c r="AV607" s="37" t="e">
        <f>INDEX('DNO totals'!$B$57:$G$57,IF('935'!K607,IF(MOD('935'!K607,1000),IF(MOD('935'!K607,100),IF(MOD('935'!K607,10),IF(MOD('935'!K607,1000)=1,6,5),4),3),2),1))</f>
        <v>#VALUE!</v>
      </c>
      <c r="AW607" s="52" t="e">
        <f t="shared" si="145"/>
        <v>#VALUE!</v>
      </c>
      <c r="AX607" s="32" t="e">
        <f>IF('935'!V607="VOID",0,'935'!V607*(1-'935'!X607/'11'!B$17))</f>
        <v>#VALUE!</v>
      </c>
      <c r="AY607" s="33" t="e">
        <f>IF(H607,-100*'Charging rates'!B$10/'11'!B$17*AX607/H607,0)</f>
        <v>#VALUE!</v>
      </c>
      <c r="AZ607" s="33" t="e">
        <f>IF(C607,'DNO totals'!B$41,0)</f>
        <v>#VALUE!</v>
      </c>
      <c r="BA607" s="33" t="e">
        <f t="shared" si="146"/>
        <v>#VALUE!</v>
      </c>
      <c r="BB607" s="33" t="e">
        <f t="shared" si="147"/>
        <v>#VALUE!</v>
      </c>
      <c r="BC607" s="53" t="e">
        <f t="shared" si="148"/>
        <v>#VALUE!</v>
      </c>
      <c r="BD607" s="32" t="e">
        <f>IF(AT607,'935'!H607*AT607/(AT607+D607+H607),0)</f>
        <v>#VALUE!</v>
      </c>
      <c r="BE607" s="32" t="e">
        <f>IF(H607,'935'!H607*H607/(AT607+D607+H607),0)</f>
        <v>#VALUE!</v>
      </c>
      <c r="BF607" s="32" t="e">
        <f>BD607*(1-'935'!X607/'11'!B$17)</f>
        <v>#VALUE!</v>
      </c>
      <c r="BG607" s="49" t="e">
        <f>BE607*(1-'935'!X607/'11'!B$17)</f>
        <v>#VALUE!</v>
      </c>
      <c r="BH607" s="52" t="e">
        <f>AV607*Parameters!B$6</f>
        <v>#VALUE!</v>
      </c>
      <c r="BI607" s="37" t="e">
        <f>IF('935'!$K607=1000,'Charging rates'!$C$38*$BH607/(1+'DNO totals'!$C$99)*'935'!$L607,0)</f>
        <v>#VALUE!</v>
      </c>
      <c r="BJ607" s="37" t="e">
        <f>IF(MOD('935'!$K607,1000)=100,'Charging rates'!$D$38*$BH607/(1+'DNO totals'!$D$99)*'935'!$M607,0)</f>
        <v>#VALUE!</v>
      </c>
      <c r="BK607" s="37" t="e">
        <f>IF(MOD('935'!$K607,100)=10,'Charging rates'!$E$38*$BH607/(1+'DNO totals'!$E$99)*'935'!$N607,0)</f>
        <v>#VALUE!</v>
      </c>
      <c r="BL607" s="37" t="e">
        <f>IF(AND(MOD('935'!$K607,10)&gt;0,MOD('935'!$K607,1000)&gt;1),'Charging rates'!$F$38*$BH607/(1+'DNO totals'!$F$99)*'935'!$O607,0)</f>
        <v>#VALUE!</v>
      </c>
      <c r="BM607" s="37" t="e">
        <f>IF(MOD('935'!$K607,1000)=1,'Charging rates'!$G$38*$BH607/(1+'DNO totals'!$G$99)*'935'!$P607,0)</f>
        <v>#VALUE!</v>
      </c>
      <c r="BN607" s="52" t="e">
        <f t="shared" si="149"/>
        <v>#VALUE!</v>
      </c>
      <c r="BO607" s="37" t="e">
        <f>IF('935'!$K607&gt;1000,'Charging rates'!$C$38*$AW607*'935'!$L607,0)</f>
        <v>#VALUE!</v>
      </c>
      <c r="BP607" s="37" t="e">
        <f>IF(MOD('935'!$K607,1000)&gt;100,'Charging rates'!$D$38*$AW607*'935'!$M607,0)</f>
        <v>#VALUE!</v>
      </c>
      <c r="BQ607" s="37" t="e">
        <f>IF(MOD('935'!$K607,100)&gt;10,'Charging rates'!$E$38*$AW607*'935'!$N607,0)</f>
        <v>#VALUE!</v>
      </c>
      <c r="BR607" s="52" t="e">
        <f t="shared" si="150"/>
        <v>#VALUE!</v>
      </c>
      <c r="BS607" s="48" t="e">
        <f>'935'!C607&lt;&gt;"VOID"</f>
        <v>#VALUE!</v>
      </c>
      <c r="BT607" s="33" t="e">
        <f>IF(BS607,(100/'11'!B$17*BD607*((1-'935'!I607)*'Charging rates'!B$51+'Charging rates'!B$63)),0)</f>
        <v>#VALUE!</v>
      </c>
      <c r="BU607" s="33" t="e">
        <f>100/'11'!B$17*BG607*('Charging rates'!B$51+'Charging rates'!B$63)</f>
        <v>#VALUE!</v>
      </c>
      <c r="BV607" s="33" t="e">
        <f>100/'11'!B$17*BE607*('Charging rates'!B$51+'Charging rates'!B$63)</f>
        <v>#VALUE!</v>
      </c>
      <c r="BW607" s="53" t="e">
        <f t="shared" si="151"/>
        <v>#VALUE!</v>
      </c>
      <c r="BX607" s="32" t="e">
        <f>AT607-('935'!T607*(1-'935'!X607/'11'!B$17))</f>
        <v>#VALUE!</v>
      </c>
      <c r="BY607" s="32">
        <f>0-IF(ISNUMBER(I607),INDEX('913'!$I$6:$I$1205,I607),0)-IF(ISNUMBER(J607),INDEX('913'!$I$6:$I$1205,J607),0)-IF(ISNUMBER(K607),INDEX('913'!$I$6:$I$1205,K607),0)-IF(ISNUMBER(L607),INDEX('913'!$I$6:$I$1205,L607),0)-IF(ISNUMBER(M607),INDEX('913'!$I$6:$I$1205,M607),0)-IF(ISNUMBER(N607),INDEX('913'!$I$6:$I$1205,N607),0)-IF(ISNUMBER(O607),INDEX('913'!$I$6:$I$1205,O607),0)-IF(ISNUMBER(P607),INDEX('913'!$I$6:$I$1205,P607),0)</f>
        <v>0</v>
      </c>
      <c r="BZ607" s="37">
        <f>IF(BY607=0,1,MAX(1,SQRT(BY607^2+(IF(ISNUMBER(I607),INDEX('913'!$J$6:$J$1205,I607),0)+IF(ISNUMBER(J607),INDEX('913'!$J$6:$J$1205,J607),0)+IF(ISNUMBER(K607),INDEX('913'!$J$6:$J$1205,K607),0)+IF(ISNUMBER(L607),INDEX('913'!$J$6:$J$1205,L607),0)+IF(ISNUMBER(M607),INDEX('913'!$J$6:$J$1205,M607),0)+IF(ISNUMBER(N607),INDEX('913'!$J$6:$J$1205,N607),0)+IF(ISNUMBER(O607),INDEX('913'!$J$6:$J$1205,O607),0)+IF(ISNUMBER(P607),INDEX('913'!$J$6:$J$1205,P607),0))^2)/BY607))</f>
        <v>1</v>
      </c>
      <c r="CA607" s="33" t="e">
        <f>100*AO607/'11'!B$17</f>
        <v>#VALUE!</v>
      </c>
      <c r="CB607" s="37" t="e">
        <f>100*(AP607*BZ607)/'11'!C$17</f>
        <v>#VALUE!</v>
      </c>
      <c r="CC607" s="37" t="e">
        <f t="shared" si="152"/>
        <v>#VALUE!</v>
      </c>
      <c r="CD607" s="33" t="e">
        <f t="shared" si="153"/>
        <v>#VALUE!</v>
      </c>
      <c r="CE607" s="54" t="e">
        <f>'11'!C$17-'935'!Y607</f>
        <v>#VALUE!</v>
      </c>
      <c r="CF607" s="37" t="e">
        <f>MAX('DNO totals'!B$312+0,MIN('935'!L607+0,'DNO totals'!B$304+0))</f>
        <v>#VALUE!</v>
      </c>
      <c r="CG607" s="37" t="e">
        <f>MAX('DNO totals'!C$312+0,MIN('935'!M607+0,'DNO totals'!C$304+0))</f>
        <v>#VALUE!</v>
      </c>
      <c r="CH607" s="37" t="e">
        <f>MAX('DNO totals'!D$312+0,MIN('935'!N607+0,'DNO totals'!D$304+0))</f>
        <v>#VALUE!</v>
      </c>
      <c r="CI607" s="37" t="e">
        <f>MAX('DNO totals'!E$312+0,MIN('935'!O607+0,'DNO totals'!E$304+0))</f>
        <v>#VALUE!</v>
      </c>
      <c r="CJ607" s="52" t="e">
        <f>MAX('DNO totals'!F$312+0,MIN('935'!P607+0,'DNO totals'!F$304+0))</f>
        <v>#VALUE!</v>
      </c>
      <c r="CK607" s="37" t="e">
        <f>IF('935'!$K607=1000,'Charging rates'!$C$38*$BH607/(1+'DNO totals'!$C$99)*$CF607,0)</f>
        <v>#VALUE!</v>
      </c>
      <c r="CL607" s="37" t="e">
        <f>IF(MOD('935'!$K607,1000)=100,'Charging rates'!$D$38*$BH607/(1+'DNO totals'!$D$99)*$CG607,0)</f>
        <v>#VALUE!</v>
      </c>
      <c r="CM607" s="37" t="e">
        <f>IF(MOD('935'!$K607,100)=10,'Charging rates'!$E$38*$BH607/(1+'DNO totals'!$E$99)*$CH607,0)</f>
        <v>#VALUE!</v>
      </c>
      <c r="CN607" s="37" t="e">
        <f>IF(AND(MOD('935'!$K607,10)&gt;0,MOD('935'!$K607,1000)&gt;1),'Charging rates'!$F$38*$BH607/(1+'DNO totals'!$F$99)*$CI607,0)</f>
        <v>#VALUE!</v>
      </c>
      <c r="CO607" s="37" t="e">
        <f>IF(MOD('935'!$K607,1000)=1,'Charging rates'!$G$38*$BH607/(1+'DNO totals'!$G$99)*$CJ607,0)</f>
        <v>#VALUE!</v>
      </c>
      <c r="CP607" s="52" t="e">
        <f t="shared" si="154"/>
        <v>#VALUE!</v>
      </c>
      <c r="CQ607" s="37" t="e">
        <f>IF('935'!$K607&gt;1000,'Charging rates'!$C$38*$AW607*$CF607,0)</f>
        <v>#VALUE!</v>
      </c>
      <c r="CR607" s="37" t="e">
        <f>IF(MOD('935'!$K607,1000)&gt;100,'Charging rates'!$D$38*$AW607*$CG607,0)</f>
        <v>#VALUE!</v>
      </c>
      <c r="CS607" s="37" t="e">
        <f>IF(MOD('935'!$K607,100)&gt;10,'Charging rates'!$E$38*$AW607*$CH607,0)</f>
        <v>#VALUE!</v>
      </c>
      <c r="CT607" s="52" t="e">
        <f t="shared" si="155"/>
        <v>#VALUE!</v>
      </c>
      <c r="CU607" s="33" t="e">
        <f>100*(AP607*'935'!Q607*BZ607)/'11'!B$17</f>
        <v>#VALUE!</v>
      </c>
      <c r="CV607" s="33" t="e">
        <f>100/'11'!B$17*'Charging rates'!B$10*AW607</f>
        <v>#VALUE!</v>
      </c>
      <c r="CW607" s="33" t="e">
        <f>IF(AT607=0,0,(1-BX607/AT607)*(CA607+IF('935'!Q607=0,0,(CB607*'935'!Q607*('11'!C$17-'935'!Y607)/('11'!B$17-'935'!X607)))))</f>
        <v>#VALUE!</v>
      </c>
      <c r="CX607" s="33" t="e">
        <f t="shared" si="156"/>
        <v>#VALUE!</v>
      </c>
      <c r="CY607" s="49" t="e">
        <f t="shared" si="157"/>
        <v>#VALUE!</v>
      </c>
      <c r="CZ607" s="32" t="e">
        <f>AT607*(Parameters!B$21+AU607)*IF('DNO totals'!B$323&lt;0,1,'935'!S607)</f>
        <v>#VALUE!</v>
      </c>
      <c r="DA607" s="52" t="e">
        <f>IF('DNO totals'!B$323&lt;0,1,'935'!S607)*(Parameters!B$21+AU607)</f>
        <v>#VALUE!</v>
      </c>
      <c r="DB607" s="37" t="e">
        <f>CX607+'Charging rates'!B$106*DA607*100/'11'!B$17</f>
        <v>#VALUE!</v>
      </c>
      <c r="DC607" s="37" t="e">
        <f>DB607+'Charging rates'!B$116*(Parameters!B$21+AU607)*100/'11'!B$17*IF('DNO totals'!B$323&lt;0,1,'935'!S607)</f>
        <v>#VALUE!</v>
      </c>
      <c r="DD607" s="37" t="e">
        <f>'Charging rates'!B$97*(CP607+CT607)*100/'11'!B$17</f>
        <v>#VALUE!</v>
      </c>
      <c r="DE607" s="33" t="e">
        <f>MAX(0-(CB607*AU607*'11'!C$17/'11'!B$17),DC607+DD607)</f>
        <v>#VALUE!</v>
      </c>
      <c r="DF607" s="37" t="e">
        <f>IF(BS607,IF(AU607=0,CC607,MAX(0,MIN(CC607,CC607+(DE607/'935'!Q607*('11'!B$17-'935'!X607)/('11'!C$17-'935'!Y607))))),0)</f>
        <v>#VALUE!</v>
      </c>
      <c r="DG607" s="33" t="e">
        <f t="shared" si="158"/>
        <v>#VALUE!</v>
      </c>
      <c r="DH607" s="53" t="e">
        <f t="shared" si="159"/>
        <v>#VALUE!</v>
      </c>
    </row>
    <row r="608" spans="1:112">
      <c r="A608" s="28">
        <v>508</v>
      </c>
      <c r="B608" s="47" t="e">
        <f>'935'!B608</f>
        <v>#VALUE!</v>
      </c>
      <c r="C608" s="48" t="e">
        <f>OR('935'!E608&lt;&gt;"VOID",'935'!F608&lt;&gt;"VOID",'935'!G608&lt;&gt;"VOID")</f>
        <v>#VALUE!</v>
      </c>
      <c r="D608" s="32" t="e">
        <f>IF('935'!D608="VOID",0,'935'!D608*(1-'935'!X608/'11'!B$17))</f>
        <v>#VALUE!</v>
      </c>
      <c r="E608" s="32" t="e">
        <f>IF('935'!E608="VOID",0,'935'!E608*(1-'935'!X608/'11'!B$17))</f>
        <v>#VALUE!</v>
      </c>
      <c r="F608" s="32" t="e">
        <f>IF('935'!F608="VOID",0,'935'!F608*(1-'935'!X608/'11'!B$17))</f>
        <v>#VALUE!</v>
      </c>
      <c r="G608" s="32" t="e">
        <f>IF('935'!G608="VOID",0,'935'!G608*(1-'935'!X608/'11'!B$17))</f>
        <v>#VALUE!</v>
      </c>
      <c r="H608" s="49" t="e">
        <f t="shared" si="140"/>
        <v>#VALUE!</v>
      </c>
      <c r="I608" s="50" t="e">
        <f>MATCH('935'!J608,'913'!$B$6:$B$1205,0)</f>
        <v>#VALUE!</v>
      </c>
      <c r="J608" s="50" t="e">
        <f>MATCH(INDEX('913'!$D$6:$D$1205,I608),'913'!$B$6:$B$1205,0)</f>
        <v>#VALUE!</v>
      </c>
      <c r="K608" s="50" t="e">
        <f>MATCH(INDEX('913'!$D$6:$D$1205,J608),'913'!$B$6:$B$1205,0)</f>
        <v>#VALUE!</v>
      </c>
      <c r="L608" s="50" t="e">
        <f>MATCH(INDEX('913'!$D$6:$D$1205,K608),'913'!$B$6:$B$1205,0)</f>
        <v>#VALUE!</v>
      </c>
      <c r="M608" s="50" t="e">
        <f>MATCH(INDEX('913'!$D$6:$D$1205,L608),'913'!$B$6:$B$1205,0)</f>
        <v>#VALUE!</v>
      </c>
      <c r="N608" s="50" t="e">
        <f>MATCH(INDEX('913'!$D$6:$D$1205,M608),'913'!$B$6:$B$1205,0)</f>
        <v>#VALUE!</v>
      </c>
      <c r="O608" s="50" t="e">
        <f>MATCH(INDEX('913'!$D$6:$D$1205,N608),'913'!$B$6:$B$1205,0)</f>
        <v>#VALUE!</v>
      </c>
      <c r="P608" s="51" t="e">
        <f>MATCH(INDEX('913'!$D$6:$D$1205,O608),'913'!$B$6:$B$1205,0)</f>
        <v>#VALUE!</v>
      </c>
      <c r="Q608" s="37">
        <f>IF(ISNUMBER(I608),MAX(0,INDEX('913'!$E$6:$E$1205,I608)),0)</f>
        <v>0</v>
      </c>
      <c r="R608" s="37">
        <f>IF(ISNUMBER(J608),MAX(0,INDEX('913'!$E$6:$E$1205,J608)),0)</f>
        <v>0</v>
      </c>
      <c r="S608" s="37">
        <f>IF(ISNUMBER(K608),MAX(0,INDEX('913'!$E$6:$E$1205,K608)),0)</f>
        <v>0</v>
      </c>
      <c r="T608" s="37">
        <f>IF(ISNUMBER(L608),MAX(0,INDEX('913'!$E$6:$E$1205,L608)),0)</f>
        <v>0</v>
      </c>
      <c r="U608" s="37">
        <f>IF(ISNUMBER(M608),MAX(0,INDEX('913'!$E$6:$E$1205,M608)),0)</f>
        <v>0</v>
      </c>
      <c r="V608" s="37">
        <f>IF(ISNUMBER(N608),MAX(0,INDEX('913'!$E$6:$E$1205,N608)),0)</f>
        <v>0</v>
      </c>
      <c r="W608" s="37">
        <f>IF(ISNUMBER(O608),MAX(0,INDEX('913'!$E$6:$E$1205,O608)),0)</f>
        <v>0</v>
      </c>
      <c r="X608" s="52">
        <f>IF(ISNUMBER(P608),MAX(0,INDEX('913'!$E$6:$E$1205,P608)),0)</f>
        <v>0</v>
      </c>
      <c r="Y608" s="37">
        <f>IF(ISNUMBER(I608),MAX(0,INDEX('913'!$F$6:$F$1205,I608)),0)</f>
        <v>0</v>
      </c>
      <c r="Z608" s="37">
        <f>IF(ISNUMBER(J608),MAX(0,INDEX('913'!$F$6:$F$1205,J608)),0)</f>
        <v>0</v>
      </c>
      <c r="AA608" s="37">
        <f>IF(ISNUMBER(K608),MAX(0,INDEX('913'!$F$6:$F$1205,K608)),0)</f>
        <v>0</v>
      </c>
      <c r="AB608" s="37">
        <f>IF(ISNUMBER(L608),MAX(0,INDEX('913'!$F$6:$F$1205,L608)),0)</f>
        <v>0</v>
      </c>
      <c r="AC608" s="37">
        <f>IF(ISNUMBER(M608),MAX(0,INDEX('913'!$F$6:$F$1205,M608)),0)</f>
        <v>0</v>
      </c>
      <c r="AD608" s="37">
        <f>IF(ISNUMBER(N608),MAX(0,INDEX('913'!$F$6:$F$1205,N608)),0)</f>
        <v>0</v>
      </c>
      <c r="AE608" s="37">
        <f>IF(ISNUMBER(O608),MAX(0,INDEX('913'!$F$6:$F$1205,O608)),0)</f>
        <v>0</v>
      </c>
      <c r="AF608" s="37">
        <f>IF(ISNUMBER(P608),MAX(0,INDEX('913'!$F$6:$F$1205,P608)),0)</f>
        <v>0</v>
      </c>
      <c r="AG608" s="32">
        <f>IF(ISNUMBER(I608),SQRT(INDEX('913'!$I$6:$I$1205,I608)^2+INDEX('913'!$J$6:$J$1205,I608)^2),0)</f>
        <v>0</v>
      </c>
      <c r="AH608" s="32">
        <f>IF(ISNUMBER(J608),SQRT(INDEX('913'!$I$6:$I$1205,J608)^2+INDEX('913'!$J$6:$J$1205,J608)^2),0)</f>
        <v>0</v>
      </c>
      <c r="AI608" s="32">
        <f>IF(ISNUMBER(K608),SQRT(INDEX('913'!$I$6:$I$1205,K608)^2+INDEX('913'!$J$6:$J$1205,K608)^2),0)</f>
        <v>0</v>
      </c>
      <c r="AJ608" s="32">
        <f>IF(ISNUMBER(L608),SQRT(INDEX('913'!$I$6:$I$1205,L608)^2+INDEX('913'!$J$6:$J$1205,L608)^2),0)</f>
        <v>0</v>
      </c>
      <c r="AK608" s="32">
        <f>IF(ISNUMBER(M608),SQRT(INDEX('913'!$I$6:$I$1205,M608)^2+INDEX('913'!$J$6:$J$1205,M608)^2),0)</f>
        <v>0</v>
      </c>
      <c r="AL608" s="32">
        <f>IF(ISNUMBER(N608),SQRT(INDEX('913'!$I$6:$I$1205,N608)^2+INDEX('913'!$J$6:$J$1205,N608)^2),0)</f>
        <v>0</v>
      </c>
      <c r="AM608" s="32">
        <f>IF(ISNUMBER(O608),SQRT(INDEX('913'!$I$6:$I$1205,O608)^2+INDEX('913'!$J$6:$J$1205,O608)^2),0)</f>
        <v>0</v>
      </c>
      <c r="AN608" s="49">
        <f>IF(ISNUMBER(P608),SQRT(INDEX('913'!$I$6:$I$1205,P608)^2+INDEX('913'!$J$6:$J$1205,P608)^2),0)</f>
        <v>0</v>
      </c>
      <c r="AO608" s="37">
        <f t="shared" si="141"/>
        <v>0</v>
      </c>
      <c r="AP608" s="37">
        <f t="shared" si="142"/>
        <v>0</v>
      </c>
      <c r="AQ608" s="33" t="e">
        <f>-100*'935'!W608*(AO608+AP608)/'11'!C$17</f>
        <v>#VALUE!</v>
      </c>
      <c r="AR608" s="37" t="e">
        <f t="shared" si="143"/>
        <v>#VALUE!</v>
      </c>
      <c r="AS608" s="52" t="e">
        <f t="shared" si="144"/>
        <v>#VALUE!</v>
      </c>
      <c r="AT608" s="32" t="e">
        <f>IF('935'!C608="VOID",0,('935'!C608*(1-'935'!X608/'11'!B$17)))</f>
        <v>#VALUE!</v>
      </c>
      <c r="AU608" s="52" t="e">
        <f>'935'!Q608*(1-'935'!Y608/'11'!C$17)/(1-'935'!X608/'11'!B$17)</f>
        <v>#VALUE!</v>
      </c>
      <c r="AV608" s="37" t="e">
        <f>INDEX('DNO totals'!$B$57:$G$57,IF('935'!K608,IF(MOD('935'!K608,1000),IF(MOD('935'!K608,100),IF(MOD('935'!K608,10),IF(MOD('935'!K608,1000)=1,6,5),4),3),2),1))</f>
        <v>#VALUE!</v>
      </c>
      <c r="AW608" s="52" t="e">
        <f t="shared" si="145"/>
        <v>#VALUE!</v>
      </c>
      <c r="AX608" s="32" t="e">
        <f>IF('935'!V608="VOID",0,'935'!V608*(1-'935'!X608/'11'!B$17))</f>
        <v>#VALUE!</v>
      </c>
      <c r="AY608" s="33" t="e">
        <f>IF(H608,-100*'Charging rates'!B$10/'11'!B$17*AX608/H608,0)</f>
        <v>#VALUE!</v>
      </c>
      <c r="AZ608" s="33" t="e">
        <f>IF(C608,'DNO totals'!B$41,0)</f>
        <v>#VALUE!</v>
      </c>
      <c r="BA608" s="33" t="e">
        <f t="shared" si="146"/>
        <v>#VALUE!</v>
      </c>
      <c r="BB608" s="33" t="e">
        <f t="shared" si="147"/>
        <v>#VALUE!</v>
      </c>
      <c r="BC608" s="53" t="e">
        <f t="shared" si="148"/>
        <v>#VALUE!</v>
      </c>
      <c r="BD608" s="32" t="e">
        <f>IF(AT608,'935'!H608*AT608/(AT608+D608+H608),0)</f>
        <v>#VALUE!</v>
      </c>
      <c r="BE608" s="32" t="e">
        <f>IF(H608,'935'!H608*H608/(AT608+D608+H608),0)</f>
        <v>#VALUE!</v>
      </c>
      <c r="BF608" s="32" t="e">
        <f>BD608*(1-'935'!X608/'11'!B$17)</f>
        <v>#VALUE!</v>
      </c>
      <c r="BG608" s="49" t="e">
        <f>BE608*(1-'935'!X608/'11'!B$17)</f>
        <v>#VALUE!</v>
      </c>
      <c r="BH608" s="52" t="e">
        <f>AV608*Parameters!B$6</f>
        <v>#VALUE!</v>
      </c>
      <c r="BI608" s="37" t="e">
        <f>IF('935'!$K608=1000,'Charging rates'!$C$38*$BH608/(1+'DNO totals'!$C$99)*'935'!$L608,0)</f>
        <v>#VALUE!</v>
      </c>
      <c r="BJ608" s="37" t="e">
        <f>IF(MOD('935'!$K608,1000)=100,'Charging rates'!$D$38*$BH608/(1+'DNO totals'!$D$99)*'935'!$M608,0)</f>
        <v>#VALUE!</v>
      </c>
      <c r="BK608" s="37" t="e">
        <f>IF(MOD('935'!$K608,100)=10,'Charging rates'!$E$38*$BH608/(1+'DNO totals'!$E$99)*'935'!$N608,0)</f>
        <v>#VALUE!</v>
      </c>
      <c r="BL608" s="37" t="e">
        <f>IF(AND(MOD('935'!$K608,10)&gt;0,MOD('935'!$K608,1000)&gt;1),'Charging rates'!$F$38*$BH608/(1+'DNO totals'!$F$99)*'935'!$O608,0)</f>
        <v>#VALUE!</v>
      </c>
      <c r="BM608" s="37" t="e">
        <f>IF(MOD('935'!$K608,1000)=1,'Charging rates'!$G$38*$BH608/(1+'DNO totals'!$G$99)*'935'!$P608,0)</f>
        <v>#VALUE!</v>
      </c>
      <c r="BN608" s="52" t="e">
        <f t="shared" si="149"/>
        <v>#VALUE!</v>
      </c>
      <c r="BO608" s="37" t="e">
        <f>IF('935'!$K608&gt;1000,'Charging rates'!$C$38*$AW608*'935'!$L608,0)</f>
        <v>#VALUE!</v>
      </c>
      <c r="BP608" s="37" t="e">
        <f>IF(MOD('935'!$K608,1000)&gt;100,'Charging rates'!$D$38*$AW608*'935'!$M608,0)</f>
        <v>#VALUE!</v>
      </c>
      <c r="BQ608" s="37" t="e">
        <f>IF(MOD('935'!$K608,100)&gt;10,'Charging rates'!$E$38*$AW608*'935'!$N608,0)</f>
        <v>#VALUE!</v>
      </c>
      <c r="BR608" s="52" t="e">
        <f t="shared" si="150"/>
        <v>#VALUE!</v>
      </c>
      <c r="BS608" s="48" t="e">
        <f>'935'!C608&lt;&gt;"VOID"</f>
        <v>#VALUE!</v>
      </c>
      <c r="BT608" s="33" t="e">
        <f>IF(BS608,(100/'11'!B$17*BD608*((1-'935'!I608)*'Charging rates'!B$51+'Charging rates'!B$63)),0)</f>
        <v>#VALUE!</v>
      </c>
      <c r="BU608" s="33" t="e">
        <f>100/'11'!B$17*BG608*('Charging rates'!B$51+'Charging rates'!B$63)</f>
        <v>#VALUE!</v>
      </c>
      <c r="BV608" s="33" t="e">
        <f>100/'11'!B$17*BE608*('Charging rates'!B$51+'Charging rates'!B$63)</f>
        <v>#VALUE!</v>
      </c>
      <c r="BW608" s="53" t="e">
        <f t="shared" si="151"/>
        <v>#VALUE!</v>
      </c>
      <c r="BX608" s="32" t="e">
        <f>AT608-('935'!T608*(1-'935'!X608/'11'!B$17))</f>
        <v>#VALUE!</v>
      </c>
      <c r="BY608" s="32">
        <f>0-IF(ISNUMBER(I608),INDEX('913'!$I$6:$I$1205,I608),0)-IF(ISNUMBER(J608),INDEX('913'!$I$6:$I$1205,J608),0)-IF(ISNUMBER(K608),INDEX('913'!$I$6:$I$1205,K608),0)-IF(ISNUMBER(L608),INDEX('913'!$I$6:$I$1205,L608),0)-IF(ISNUMBER(M608),INDEX('913'!$I$6:$I$1205,M608),0)-IF(ISNUMBER(N608),INDEX('913'!$I$6:$I$1205,N608),0)-IF(ISNUMBER(O608),INDEX('913'!$I$6:$I$1205,O608),0)-IF(ISNUMBER(P608),INDEX('913'!$I$6:$I$1205,P608),0)</f>
        <v>0</v>
      </c>
      <c r="BZ608" s="37">
        <f>IF(BY608=0,1,MAX(1,SQRT(BY608^2+(IF(ISNUMBER(I608),INDEX('913'!$J$6:$J$1205,I608),0)+IF(ISNUMBER(J608),INDEX('913'!$J$6:$J$1205,J608),0)+IF(ISNUMBER(K608),INDEX('913'!$J$6:$J$1205,K608),0)+IF(ISNUMBER(L608),INDEX('913'!$J$6:$J$1205,L608),0)+IF(ISNUMBER(M608),INDEX('913'!$J$6:$J$1205,M608),0)+IF(ISNUMBER(N608),INDEX('913'!$J$6:$J$1205,N608),0)+IF(ISNUMBER(O608),INDEX('913'!$J$6:$J$1205,O608),0)+IF(ISNUMBER(P608),INDEX('913'!$J$6:$J$1205,P608),0))^2)/BY608))</f>
        <v>1</v>
      </c>
      <c r="CA608" s="33" t="e">
        <f>100*AO608/'11'!B$17</f>
        <v>#VALUE!</v>
      </c>
      <c r="CB608" s="37" t="e">
        <f>100*(AP608*BZ608)/'11'!C$17</f>
        <v>#VALUE!</v>
      </c>
      <c r="CC608" s="37" t="e">
        <f t="shared" si="152"/>
        <v>#VALUE!</v>
      </c>
      <c r="CD608" s="33" t="e">
        <f t="shared" si="153"/>
        <v>#VALUE!</v>
      </c>
      <c r="CE608" s="54" t="e">
        <f>'11'!C$17-'935'!Y608</f>
        <v>#VALUE!</v>
      </c>
      <c r="CF608" s="37" t="e">
        <f>MAX('DNO totals'!B$312+0,MIN('935'!L608+0,'DNO totals'!B$304+0))</f>
        <v>#VALUE!</v>
      </c>
      <c r="CG608" s="37" t="e">
        <f>MAX('DNO totals'!C$312+0,MIN('935'!M608+0,'DNO totals'!C$304+0))</f>
        <v>#VALUE!</v>
      </c>
      <c r="CH608" s="37" t="e">
        <f>MAX('DNO totals'!D$312+0,MIN('935'!N608+0,'DNO totals'!D$304+0))</f>
        <v>#VALUE!</v>
      </c>
      <c r="CI608" s="37" t="e">
        <f>MAX('DNO totals'!E$312+0,MIN('935'!O608+0,'DNO totals'!E$304+0))</f>
        <v>#VALUE!</v>
      </c>
      <c r="CJ608" s="52" t="e">
        <f>MAX('DNO totals'!F$312+0,MIN('935'!P608+0,'DNO totals'!F$304+0))</f>
        <v>#VALUE!</v>
      </c>
      <c r="CK608" s="37" t="e">
        <f>IF('935'!$K608=1000,'Charging rates'!$C$38*$BH608/(1+'DNO totals'!$C$99)*$CF608,0)</f>
        <v>#VALUE!</v>
      </c>
      <c r="CL608" s="37" t="e">
        <f>IF(MOD('935'!$K608,1000)=100,'Charging rates'!$D$38*$BH608/(1+'DNO totals'!$D$99)*$CG608,0)</f>
        <v>#VALUE!</v>
      </c>
      <c r="CM608" s="37" t="e">
        <f>IF(MOD('935'!$K608,100)=10,'Charging rates'!$E$38*$BH608/(1+'DNO totals'!$E$99)*$CH608,0)</f>
        <v>#VALUE!</v>
      </c>
      <c r="CN608" s="37" t="e">
        <f>IF(AND(MOD('935'!$K608,10)&gt;0,MOD('935'!$K608,1000)&gt;1),'Charging rates'!$F$38*$BH608/(1+'DNO totals'!$F$99)*$CI608,0)</f>
        <v>#VALUE!</v>
      </c>
      <c r="CO608" s="37" t="e">
        <f>IF(MOD('935'!$K608,1000)=1,'Charging rates'!$G$38*$BH608/(1+'DNO totals'!$G$99)*$CJ608,0)</f>
        <v>#VALUE!</v>
      </c>
      <c r="CP608" s="52" t="e">
        <f t="shared" si="154"/>
        <v>#VALUE!</v>
      </c>
      <c r="CQ608" s="37" t="e">
        <f>IF('935'!$K608&gt;1000,'Charging rates'!$C$38*$AW608*$CF608,0)</f>
        <v>#VALUE!</v>
      </c>
      <c r="CR608" s="37" t="e">
        <f>IF(MOD('935'!$K608,1000)&gt;100,'Charging rates'!$D$38*$AW608*$CG608,0)</f>
        <v>#VALUE!</v>
      </c>
      <c r="CS608" s="37" t="e">
        <f>IF(MOD('935'!$K608,100)&gt;10,'Charging rates'!$E$38*$AW608*$CH608,0)</f>
        <v>#VALUE!</v>
      </c>
      <c r="CT608" s="52" t="e">
        <f t="shared" si="155"/>
        <v>#VALUE!</v>
      </c>
      <c r="CU608" s="33" t="e">
        <f>100*(AP608*'935'!Q608*BZ608)/'11'!B$17</f>
        <v>#VALUE!</v>
      </c>
      <c r="CV608" s="33" t="e">
        <f>100/'11'!B$17*'Charging rates'!B$10*AW608</f>
        <v>#VALUE!</v>
      </c>
      <c r="CW608" s="33" t="e">
        <f>IF(AT608=0,0,(1-BX608/AT608)*(CA608+IF('935'!Q608=0,0,(CB608*'935'!Q608*('11'!C$17-'935'!Y608)/('11'!B$17-'935'!X608)))))</f>
        <v>#VALUE!</v>
      </c>
      <c r="CX608" s="33" t="e">
        <f t="shared" si="156"/>
        <v>#VALUE!</v>
      </c>
      <c r="CY608" s="49" t="e">
        <f t="shared" si="157"/>
        <v>#VALUE!</v>
      </c>
      <c r="CZ608" s="32" t="e">
        <f>AT608*(Parameters!B$21+AU608)*IF('DNO totals'!B$323&lt;0,1,'935'!S608)</f>
        <v>#VALUE!</v>
      </c>
      <c r="DA608" s="52" t="e">
        <f>IF('DNO totals'!B$323&lt;0,1,'935'!S608)*(Parameters!B$21+AU608)</f>
        <v>#VALUE!</v>
      </c>
      <c r="DB608" s="37" t="e">
        <f>CX608+'Charging rates'!B$106*DA608*100/'11'!B$17</f>
        <v>#VALUE!</v>
      </c>
      <c r="DC608" s="37" t="e">
        <f>DB608+'Charging rates'!B$116*(Parameters!B$21+AU608)*100/'11'!B$17*IF('DNO totals'!B$323&lt;0,1,'935'!S608)</f>
        <v>#VALUE!</v>
      </c>
      <c r="DD608" s="37" t="e">
        <f>'Charging rates'!B$97*(CP608+CT608)*100/'11'!B$17</f>
        <v>#VALUE!</v>
      </c>
      <c r="DE608" s="33" t="e">
        <f>MAX(0-(CB608*AU608*'11'!C$17/'11'!B$17),DC608+DD608)</f>
        <v>#VALUE!</v>
      </c>
      <c r="DF608" s="37" t="e">
        <f>IF(BS608,IF(AU608=0,CC608,MAX(0,MIN(CC608,CC608+(DE608/'935'!Q608*('11'!B$17-'935'!X608)/('11'!C$17-'935'!Y608))))),0)</f>
        <v>#VALUE!</v>
      </c>
      <c r="DG608" s="33" t="e">
        <f t="shared" si="158"/>
        <v>#VALUE!</v>
      </c>
      <c r="DH608" s="53" t="e">
        <f t="shared" si="159"/>
        <v>#VALUE!</v>
      </c>
    </row>
    <row r="609" spans="1:112">
      <c r="A609" s="28">
        <v>509</v>
      </c>
      <c r="B609" s="47" t="e">
        <f>'935'!B609</f>
        <v>#VALUE!</v>
      </c>
      <c r="C609" s="48" t="e">
        <f>OR('935'!E609&lt;&gt;"VOID",'935'!F609&lt;&gt;"VOID",'935'!G609&lt;&gt;"VOID")</f>
        <v>#VALUE!</v>
      </c>
      <c r="D609" s="32" t="e">
        <f>IF('935'!D609="VOID",0,'935'!D609*(1-'935'!X609/'11'!B$17))</f>
        <v>#VALUE!</v>
      </c>
      <c r="E609" s="32" t="e">
        <f>IF('935'!E609="VOID",0,'935'!E609*(1-'935'!X609/'11'!B$17))</f>
        <v>#VALUE!</v>
      </c>
      <c r="F609" s="32" t="e">
        <f>IF('935'!F609="VOID",0,'935'!F609*(1-'935'!X609/'11'!B$17))</f>
        <v>#VALUE!</v>
      </c>
      <c r="G609" s="32" t="e">
        <f>IF('935'!G609="VOID",0,'935'!G609*(1-'935'!X609/'11'!B$17))</f>
        <v>#VALUE!</v>
      </c>
      <c r="H609" s="49" t="e">
        <f t="shared" si="140"/>
        <v>#VALUE!</v>
      </c>
      <c r="I609" s="50" t="e">
        <f>MATCH('935'!J609,'913'!$B$6:$B$1205,0)</f>
        <v>#VALUE!</v>
      </c>
      <c r="J609" s="50" t="e">
        <f>MATCH(INDEX('913'!$D$6:$D$1205,I609),'913'!$B$6:$B$1205,0)</f>
        <v>#VALUE!</v>
      </c>
      <c r="K609" s="50" t="e">
        <f>MATCH(INDEX('913'!$D$6:$D$1205,J609),'913'!$B$6:$B$1205,0)</f>
        <v>#VALUE!</v>
      </c>
      <c r="L609" s="50" t="e">
        <f>MATCH(INDEX('913'!$D$6:$D$1205,K609),'913'!$B$6:$B$1205,0)</f>
        <v>#VALUE!</v>
      </c>
      <c r="M609" s="50" t="e">
        <f>MATCH(INDEX('913'!$D$6:$D$1205,L609),'913'!$B$6:$B$1205,0)</f>
        <v>#VALUE!</v>
      </c>
      <c r="N609" s="50" t="e">
        <f>MATCH(INDEX('913'!$D$6:$D$1205,M609),'913'!$B$6:$B$1205,0)</f>
        <v>#VALUE!</v>
      </c>
      <c r="O609" s="50" t="e">
        <f>MATCH(INDEX('913'!$D$6:$D$1205,N609),'913'!$B$6:$B$1205,0)</f>
        <v>#VALUE!</v>
      </c>
      <c r="P609" s="51" t="e">
        <f>MATCH(INDEX('913'!$D$6:$D$1205,O609),'913'!$B$6:$B$1205,0)</f>
        <v>#VALUE!</v>
      </c>
      <c r="Q609" s="37">
        <f>IF(ISNUMBER(I609),MAX(0,INDEX('913'!$E$6:$E$1205,I609)),0)</f>
        <v>0</v>
      </c>
      <c r="R609" s="37">
        <f>IF(ISNUMBER(J609),MAX(0,INDEX('913'!$E$6:$E$1205,J609)),0)</f>
        <v>0</v>
      </c>
      <c r="S609" s="37">
        <f>IF(ISNUMBER(K609),MAX(0,INDEX('913'!$E$6:$E$1205,K609)),0)</f>
        <v>0</v>
      </c>
      <c r="T609" s="37">
        <f>IF(ISNUMBER(L609),MAX(0,INDEX('913'!$E$6:$E$1205,L609)),0)</f>
        <v>0</v>
      </c>
      <c r="U609" s="37">
        <f>IF(ISNUMBER(M609),MAX(0,INDEX('913'!$E$6:$E$1205,M609)),0)</f>
        <v>0</v>
      </c>
      <c r="V609" s="37">
        <f>IF(ISNUMBER(N609),MAX(0,INDEX('913'!$E$6:$E$1205,N609)),0)</f>
        <v>0</v>
      </c>
      <c r="W609" s="37">
        <f>IF(ISNUMBER(O609),MAX(0,INDEX('913'!$E$6:$E$1205,O609)),0)</f>
        <v>0</v>
      </c>
      <c r="X609" s="52">
        <f>IF(ISNUMBER(P609),MAX(0,INDEX('913'!$E$6:$E$1205,P609)),0)</f>
        <v>0</v>
      </c>
      <c r="Y609" s="37">
        <f>IF(ISNUMBER(I609),MAX(0,INDEX('913'!$F$6:$F$1205,I609)),0)</f>
        <v>0</v>
      </c>
      <c r="Z609" s="37">
        <f>IF(ISNUMBER(J609),MAX(0,INDEX('913'!$F$6:$F$1205,J609)),0)</f>
        <v>0</v>
      </c>
      <c r="AA609" s="37">
        <f>IF(ISNUMBER(K609),MAX(0,INDEX('913'!$F$6:$F$1205,K609)),0)</f>
        <v>0</v>
      </c>
      <c r="AB609" s="37">
        <f>IF(ISNUMBER(L609),MAX(0,INDEX('913'!$F$6:$F$1205,L609)),0)</f>
        <v>0</v>
      </c>
      <c r="AC609" s="37">
        <f>IF(ISNUMBER(M609),MAX(0,INDEX('913'!$F$6:$F$1205,M609)),0)</f>
        <v>0</v>
      </c>
      <c r="AD609" s="37">
        <f>IF(ISNUMBER(N609),MAX(0,INDEX('913'!$F$6:$F$1205,N609)),0)</f>
        <v>0</v>
      </c>
      <c r="AE609" s="37">
        <f>IF(ISNUMBER(O609),MAX(0,INDEX('913'!$F$6:$F$1205,O609)),0)</f>
        <v>0</v>
      </c>
      <c r="AF609" s="37">
        <f>IF(ISNUMBER(P609),MAX(0,INDEX('913'!$F$6:$F$1205,P609)),0)</f>
        <v>0</v>
      </c>
      <c r="AG609" s="32">
        <f>IF(ISNUMBER(I609),SQRT(INDEX('913'!$I$6:$I$1205,I609)^2+INDEX('913'!$J$6:$J$1205,I609)^2),0)</f>
        <v>0</v>
      </c>
      <c r="AH609" s="32">
        <f>IF(ISNUMBER(J609),SQRT(INDEX('913'!$I$6:$I$1205,J609)^2+INDEX('913'!$J$6:$J$1205,J609)^2),0)</f>
        <v>0</v>
      </c>
      <c r="AI609" s="32">
        <f>IF(ISNUMBER(K609),SQRT(INDEX('913'!$I$6:$I$1205,K609)^2+INDEX('913'!$J$6:$J$1205,K609)^2),0)</f>
        <v>0</v>
      </c>
      <c r="AJ609" s="32">
        <f>IF(ISNUMBER(L609),SQRT(INDEX('913'!$I$6:$I$1205,L609)^2+INDEX('913'!$J$6:$J$1205,L609)^2),0)</f>
        <v>0</v>
      </c>
      <c r="AK609" s="32">
        <f>IF(ISNUMBER(M609),SQRT(INDEX('913'!$I$6:$I$1205,M609)^2+INDEX('913'!$J$6:$J$1205,M609)^2),0)</f>
        <v>0</v>
      </c>
      <c r="AL609" s="32">
        <f>IF(ISNUMBER(N609),SQRT(INDEX('913'!$I$6:$I$1205,N609)^2+INDEX('913'!$J$6:$J$1205,N609)^2),0)</f>
        <v>0</v>
      </c>
      <c r="AM609" s="32">
        <f>IF(ISNUMBER(O609),SQRT(INDEX('913'!$I$6:$I$1205,O609)^2+INDEX('913'!$J$6:$J$1205,O609)^2),0)</f>
        <v>0</v>
      </c>
      <c r="AN609" s="49">
        <f>IF(ISNUMBER(P609),SQRT(INDEX('913'!$I$6:$I$1205,P609)^2+INDEX('913'!$J$6:$J$1205,P609)^2),0)</f>
        <v>0</v>
      </c>
      <c r="AO609" s="37">
        <f t="shared" si="141"/>
        <v>0</v>
      </c>
      <c r="AP609" s="37">
        <f t="shared" si="142"/>
        <v>0</v>
      </c>
      <c r="AQ609" s="33" t="e">
        <f>-100*'935'!W609*(AO609+AP609)/'11'!C$17</f>
        <v>#VALUE!</v>
      </c>
      <c r="AR609" s="37" t="e">
        <f t="shared" si="143"/>
        <v>#VALUE!</v>
      </c>
      <c r="AS609" s="52" t="e">
        <f t="shared" si="144"/>
        <v>#VALUE!</v>
      </c>
      <c r="AT609" s="32" t="e">
        <f>IF('935'!C609="VOID",0,('935'!C609*(1-'935'!X609/'11'!B$17)))</f>
        <v>#VALUE!</v>
      </c>
      <c r="AU609" s="52" t="e">
        <f>'935'!Q609*(1-'935'!Y609/'11'!C$17)/(1-'935'!X609/'11'!B$17)</f>
        <v>#VALUE!</v>
      </c>
      <c r="AV609" s="37" t="e">
        <f>INDEX('DNO totals'!$B$57:$G$57,IF('935'!K609,IF(MOD('935'!K609,1000),IF(MOD('935'!K609,100),IF(MOD('935'!K609,10),IF(MOD('935'!K609,1000)=1,6,5),4),3),2),1))</f>
        <v>#VALUE!</v>
      </c>
      <c r="AW609" s="52" t="e">
        <f t="shared" si="145"/>
        <v>#VALUE!</v>
      </c>
      <c r="AX609" s="32" t="e">
        <f>IF('935'!V609="VOID",0,'935'!V609*(1-'935'!X609/'11'!B$17))</f>
        <v>#VALUE!</v>
      </c>
      <c r="AY609" s="33" t="e">
        <f>IF(H609,-100*'Charging rates'!B$10/'11'!B$17*AX609/H609,0)</f>
        <v>#VALUE!</v>
      </c>
      <c r="AZ609" s="33" t="e">
        <f>IF(C609,'DNO totals'!B$41,0)</f>
        <v>#VALUE!</v>
      </c>
      <c r="BA609" s="33" t="e">
        <f t="shared" si="146"/>
        <v>#VALUE!</v>
      </c>
      <c r="BB609" s="33" t="e">
        <f t="shared" si="147"/>
        <v>#VALUE!</v>
      </c>
      <c r="BC609" s="53" t="e">
        <f t="shared" si="148"/>
        <v>#VALUE!</v>
      </c>
      <c r="BD609" s="32" t="e">
        <f>IF(AT609,'935'!H609*AT609/(AT609+D609+H609),0)</f>
        <v>#VALUE!</v>
      </c>
      <c r="BE609" s="32" t="e">
        <f>IF(H609,'935'!H609*H609/(AT609+D609+H609),0)</f>
        <v>#VALUE!</v>
      </c>
      <c r="BF609" s="32" t="e">
        <f>BD609*(1-'935'!X609/'11'!B$17)</f>
        <v>#VALUE!</v>
      </c>
      <c r="BG609" s="49" t="e">
        <f>BE609*(1-'935'!X609/'11'!B$17)</f>
        <v>#VALUE!</v>
      </c>
      <c r="BH609" s="52" t="e">
        <f>AV609*Parameters!B$6</f>
        <v>#VALUE!</v>
      </c>
      <c r="BI609" s="37" t="e">
        <f>IF('935'!$K609=1000,'Charging rates'!$C$38*$BH609/(1+'DNO totals'!$C$99)*'935'!$L609,0)</f>
        <v>#VALUE!</v>
      </c>
      <c r="BJ609" s="37" t="e">
        <f>IF(MOD('935'!$K609,1000)=100,'Charging rates'!$D$38*$BH609/(1+'DNO totals'!$D$99)*'935'!$M609,0)</f>
        <v>#VALUE!</v>
      </c>
      <c r="BK609" s="37" t="e">
        <f>IF(MOD('935'!$K609,100)=10,'Charging rates'!$E$38*$BH609/(1+'DNO totals'!$E$99)*'935'!$N609,0)</f>
        <v>#VALUE!</v>
      </c>
      <c r="BL609" s="37" t="e">
        <f>IF(AND(MOD('935'!$K609,10)&gt;0,MOD('935'!$K609,1000)&gt;1),'Charging rates'!$F$38*$BH609/(1+'DNO totals'!$F$99)*'935'!$O609,0)</f>
        <v>#VALUE!</v>
      </c>
      <c r="BM609" s="37" t="e">
        <f>IF(MOD('935'!$K609,1000)=1,'Charging rates'!$G$38*$BH609/(1+'DNO totals'!$G$99)*'935'!$P609,0)</f>
        <v>#VALUE!</v>
      </c>
      <c r="BN609" s="52" t="e">
        <f t="shared" si="149"/>
        <v>#VALUE!</v>
      </c>
      <c r="BO609" s="37" t="e">
        <f>IF('935'!$K609&gt;1000,'Charging rates'!$C$38*$AW609*'935'!$L609,0)</f>
        <v>#VALUE!</v>
      </c>
      <c r="BP609" s="37" t="e">
        <f>IF(MOD('935'!$K609,1000)&gt;100,'Charging rates'!$D$38*$AW609*'935'!$M609,0)</f>
        <v>#VALUE!</v>
      </c>
      <c r="BQ609" s="37" t="e">
        <f>IF(MOD('935'!$K609,100)&gt;10,'Charging rates'!$E$38*$AW609*'935'!$N609,0)</f>
        <v>#VALUE!</v>
      </c>
      <c r="BR609" s="52" t="e">
        <f t="shared" si="150"/>
        <v>#VALUE!</v>
      </c>
      <c r="BS609" s="48" t="e">
        <f>'935'!C609&lt;&gt;"VOID"</f>
        <v>#VALUE!</v>
      </c>
      <c r="BT609" s="33" t="e">
        <f>IF(BS609,(100/'11'!B$17*BD609*((1-'935'!I609)*'Charging rates'!B$51+'Charging rates'!B$63)),0)</f>
        <v>#VALUE!</v>
      </c>
      <c r="BU609" s="33" t="e">
        <f>100/'11'!B$17*BG609*('Charging rates'!B$51+'Charging rates'!B$63)</f>
        <v>#VALUE!</v>
      </c>
      <c r="BV609" s="33" t="e">
        <f>100/'11'!B$17*BE609*('Charging rates'!B$51+'Charging rates'!B$63)</f>
        <v>#VALUE!</v>
      </c>
      <c r="BW609" s="53" t="e">
        <f t="shared" si="151"/>
        <v>#VALUE!</v>
      </c>
      <c r="BX609" s="32" t="e">
        <f>AT609-('935'!T609*(1-'935'!X609/'11'!B$17))</f>
        <v>#VALUE!</v>
      </c>
      <c r="BY609" s="32">
        <f>0-IF(ISNUMBER(I609),INDEX('913'!$I$6:$I$1205,I609),0)-IF(ISNUMBER(J609),INDEX('913'!$I$6:$I$1205,J609),0)-IF(ISNUMBER(K609),INDEX('913'!$I$6:$I$1205,K609),0)-IF(ISNUMBER(L609),INDEX('913'!$I$6:$I$1205,L609),0)-IF(ISNUMBER(M609),INDEX('913'!$I$6:$I$1205,M609),0)-IF(ISNUMBER(N609),INDEX('913'!$I$6:$I$1205,N609),0)-IF(ISNUMBER(O609),INDEX('913'!$I$6:$I$1205,O609),0)-IF(ISNUMBER(P609),INDEX('913'!$I$6:$I$1205,P609),0)</f>
        <v>0</v>
      </c>
      <c r="BZ609" s="37">
        <f>IF(BY609=0,1,MAX(1,SQRT(BY609^2+(IF(ISNUMBER(I609),INDEX('913'!$J$6:$J$1205,I609),0)+IF(ISNUMBER(J609),INDEX('913'!$J$6:$J$1205,J609),0)+IF(ISNUMBER(K609),INDEX('913'!$J$6:$J$1205,K609),0)+IF(ISNUMBER(L609),INDEX('913'!$J$6:$J$1205,L609),0)+IF(ISNUMBER(M609),INDEX('913'!$J$6:$J$1205,M609),0)+IF(ISNUMBER(N609),INDEX('913'!$J$6:$J$1205,N609),0)+IF(ISNUMBER(O609),INDEX('913'!$J$6:$J$1205,O609),0)+IF(ISNUMBER(P609),INDEX('913'!$J$6:$J$1205,P609),0))^2)/BY609))</f>
        <v>1</v>
      </c>
      <c r="CA609" s="33" t="e">
        <f>100*AO609/'11'!B$17</f>
        <v>#VALUE!</v>
      </c>
      <c r="CB609" s="37" t="e">
        <f>100*(AP609*BZ609)/'11'!C$17</f>
        <v>#VALUE!</v>
      </c>
      <c r="CC609" s="37" t="e">
        <f t="shared" si="152"/>
        <v>#VALUE!</v>
      </c>
      <c r="CD609" s="33" t="e">
        <f t="shared" si="153"/>
        <v>#VALUE!</v>
      </c>
      <c r="CE609" s="54" t="e">
        <f>'11'!C$17-'935'!Y609</f>
        <v>#VALUE!</v>
      </c>
      <c r="CF609" s="37" t="e">
        <f>MAX('DNO totals'!B$312+0,MIN('935'!L609+0,'DNO totals'!B$304+0))</f>
        <v>#VALUE!</v>
      </c>
      <c r="CG609" s="37" t="e">
        <f>MAX('DNO totals'!C$312+0,MIN('935'!M609+0,'DNO totals'!C$304+0))</f>
        <v>#VALUE!</v>
      </c>
      <c r="CH609" s="37" t="e">
        <f>MAX('DNO totals'!D$312+0,MIN('935'!N609+0,'DNO totals'!D$304+0))</f>
        <v>#VALUE!</v>
      </c>
      <c r="CI609" s="37" t="e">
        <f>MAX('DNO totals'!E$312+0,MIN('935'!O609+0,'DNO totals'!E$304+0))</f>
        <v>#VALUE!</v>
      </c>
      <c r="CJ609" s="52" t="e">
        <f>MAX('DNO totals'!F$312+0,MIN('935'!P609+0,'DNO totals'!F$304+0))</f>
        <v>#VALUE!</v>
      </c>
      <c r="CK609" s="37" t="e">
        <f>IF('935'!$K609=1000,'Charging rates'!$C$38*$BH609/(1+'DNO totals'!$C$99)*$CF609,0)</f>
        <v>#VALUE!</v>
      </c>
      <c r="CL609" s="37" t="e">
        <f>IF(MOD('935'!$K609,1000)=100,'Charging rates'!$D$38*$BH609/(1+'DNO totals'!$D$99)*$CG609,0)</f>
        <v>#VALUE!</v>
      </c>
      <c r="CM609" s="37" t="e">
        <f>IF(MOD('935'!$K609,100)=10,'Charging rates'!$E$38*$BH609/(1+'DNO totals'!$E$99)*$CH609,0)</f>
        <v>#VALUE!</v>
      </c>
      <c r="CN609" s="37" t="e">
        <f>IF(AND(MOD('935'!$K609,10)&gt;0,MOD('935'!$K609,1000)&gt;1),'Charging rates'!$F$38*$BH609/(1+'DNO totals'!$F$99)*$CI609,0)</f>
        <v>#VALUE!</v>
      </c>
      <c r="CO609" s="37" t="e">
        <f>IF(MOD('935'!$K609,1000)=1,'Charging rates'!$G$38*$BH609/(1+'DNO totals'!$G$99)*$CJ609,0)</f>
        <v>#VALUE!</v>
      </c>
      <c r="CP609" s="52" t="e">
        <f t="shared" si="154"/>
        <v>#VALUE!</v>
      </c>
      <c r="CQ609" s="37" t="e">
        <f>IF('935'!$K609&gt;1000,'Charging rates'!$C$38*$AW609*$CF609,0)</f>
        <v>#VALUE!</v>
      </c>
      <c r="CR609" s="37" t="e">
        <f>IF(MOD('935'!$K609,1000)&gt;100,'Charging rates'!$D$38*$AW609*$CG609,0)</f>
        <v>#VALUE!</v>
      </c>
      <c r="CS609" s="37" t="e">
        <f>IF(MOD('935'!$K609,100)&gt;10,'Charging rates'!$E$38*$AW609*$CH609,0)</f>
        <v>#VALUE!</v>
      </c>
      <c r="CT609" s="52" t="e">
        <f t="shared" si="155"/>
        <v>#VALUE!</v>
      </c>
      <c r="CU609" s="33" t="e">
        <f>100*(AP609*'935'!Q609*BZ609)/'11'!B$17</f>
        <v>#VALUE!</v>
      </c>
      <c r="CV609" s="33" t="e">
        <f>100/'11'!B$17*'Charging rates'!B$10*AW609</f>
        <v>#VALUE!</v>
      </c>
      <c r="CW609" s="33" t="e">
        <f>IF(AT609=0,0,(1-BX609/AT609)*(CA609+IF('935'!Q609=0,0,(CB609*'935'!Q609*('11'!C$17-'935'!Y609)/('11'!B$17-'935'!X609)))))</f>
        <v>#VALUE!</v>
      </c>
      <c r="CX609" s="33" t="e">
        <f t="shared" si="156"/>
        <v>#VALUE!</v>
      </c>
      <c r="CY609" s="49" t="e">
        <f t="shared" si="157"/>
        <v>#VALUE!</v>
      </c>
      <c r="CZ609" s="32" t="e">
        <f>AT609*(Parameters!B$21+AU609)*IF('DNO totals'!B$323&lt;0,1,'935'!S609)</f>
        <v>#VALUE!</v>
      </c>
      <c r="DA609" s="52" t="e">
        <f>IF('DNO totals'!B$323&lt;0,1,'935'!S609)*(Parameters!B$21+AU609)</f>
        <v>#VALUE!</v>
      </c>
      <c r="DB609" s="37" t="e">
        <f>CX609+'Charging rates'!B$106*DA609*100/'11'!B$17</f>
        <v>#VALUE!</v>
      </c>
      <c r="DC609" s="37" t="e">
        <f>DB609+'Charging rates'!B$116*(Parameters!B$21+AU609)*100/'11'!B$17*IF('DNO totals'!B$323&lt;0,1,'935'!S609)</f>
        <v>#VALUE!</v>
      </c>
      <c r="DD609" s="37" t="e">
        <f>'Charging rates'!B$97*(CP609+CT609)*100/'11'!B$17</f>
        <v>#VALUE!</v>
      </c>
      <c r="DE609" s="33" t="e">
        <f>MAX(0-(CB609*AU609*'11'!C$17/'11'!B$17),DC609+DD609)</f>
        <v>#VALUE!</v>
      </c>
      <c r="DF609" s="37" t="e">
        <f>IF(BS609,IF(AU609=0,CC609,MAX(0,MIN(CC609,CC609+(DE609/'935'!Q609*('11'!B$17-'935'!X609)/('11'!C$17-'935'!Y609))))),0)</f>
        <v>#VALUE!</v>
      </c>
      <c r="DG609" s="33" t="e">
        <f t="shared" si="158"/>
        <v>#VALUE!</v>
      </c>
      <c r="DH609" s="53" t="e">
        <f t="shared" si="159"/>
        <v>#VALUE!</v>
      </c>
    </row>
    <row r="610" spans="1:112">
      <c r="A610" s="28">
        <v>510</v>
      </c>
      <c r="B610" s="47" t="e">
        <f>'935'!B610</f>
        <v>#VALUE!</v>
      </c>
      <c r="C610" s="48" t="e">
        <f>OR('935'!E610&lt;&gt;"VOID",'935'!F610&lt;&gt;"VOID",'935'!G610&lt;&gt;"VOID")</f>
        <v>#VALUE!</v>
      </c>
      <c r="D610" s="32" t="e">
        <f>IF('935'!D610="VOID",0,'935'!D610*(1-'935'!X610/'11'!B$17))</f>
        <v>#VALUE!</v>
      </c>
      <c r="E610" s="32" t="e">
        <f>IF('935'!E610="VOID",0,'935'!E610*(1-'935'!X610/'11'!B$17))</f>
        <v>#VALUE!</v>
      </c>
      <c r="F610" s="32" t="e">
        <f>IF('935'!F610="VOID",0,'935'!F610*(1-'935'!X610/'11'!B$17))</f>
        <v>#VALUE!</v>
      </c>
      <c r="G610" s="32" t="e">
        <f>IF('935'!G610="VOID",0,'935'!G610*(1-'935'!X610/'11'!B$17))</f>
        <v>#VALUE!</v>
      </c>
      <c r="H610" s="49" t="e">
        <f t="shared" si="140"/>
        <v>#VALUE!</v>
      </c>
      <c r="I610" s="50" t="e">
        <f>MATCH('935'!J610,'913'!$B$6:$B$1205,0)</f>
        <v>#VALUE!</v>
      </c>
      <c r="J610" s="50" t="e">
        <f>MATCH(INDEX('913'!$D$6:$D$1205,I610),'913'!$B$6:$B$1205,0)</f>
        <v>#VALUE!</v>
      </c>
      <c r="K610" s="50" t="e">
        <f>MATCH(INDEX('913'!$D$6:$D$1205,J610),'913'!$B$6:$B$1205,0)</f>
        <v>#VALUE!</v>
      </c>
      <c r="L610" s="50" t="e">
        <f>MATCH(INDEX('913'!$D$6:$D$1205,K610),'913'!$B$6:$B$1205,0)</f>
        <v>#VALUE!</v>
      </c>
      <c r="M610" s="50" t="e">
        <f>MATCH(INDEX('913'!$D$6:$D$1205,L610),'913'!$B$6:$B$1205,0)</f>
        <v>#VALUE!</v>
      </c>
      <c r="N610" s="50" t="e">
        <f>MATCH(INDEX('913'!$D$6:$D$1205,M610),'913'!$B$6:$B$1205,0)</f>
        <v>#VALUE!</v>
      </c>
      <c r="O610" s="50" t="e">
        <f>MATCH(INDEX('913'!$D$6:$D$1205,N610),'913'!$B$6:$B$1205,0)</f>
        <v>#VALUE!</v>
      </c>
      <c r="P610" s="51" t="e">
        <f>MATCH(INDEX('913'!$D$6:$D$1205,O610),'913'!$B$6:$B$1205,0)</f>
        <v>#VALUE!</v>
      </c>
      <c r="Q610" s="37">
        <f>IF(ISNUMBER(I610),MAX(0,INDEX('913'!$E$6:$E$1205,I610)),0)</f>
        <v>0</v>
      </c>
      <c r="R610" s="37">
        <f>IF(ISNUMBER(J610),MAX(0,INDEX('913'!$E$6:$E$1205,J610)),0)</f>
        <v>0</v>
      </c>
      <c r="S610" s="37">
        <f>IF(ISNUMBER(K610),MAX(0,INDEX('913'!$E$6:$E$1205,K610)),0)</f>
        <v>0</v>
      </c>
      <c r="T610" s="37">
        <f>IF(ISNUMBER(L610),MAX(0,INDEX('913'!$E$6:$E$1205,L610)),0)</f>
        <v>0</v>
      </c>
      <c r="U610" s="37">
        <f>IF(ISNUMBER(M610),MAX(0,INDEX('913'!$E$6:$E$1205,M610)),0)</f>
        <v>0</v>
      </c>
      <c r="V610" s="37">
        <f>IF(ISNUMBER(N610),MAX(0,INDEX('913'!$E$6:$E$1205,N610)),0)</f>
        <v>0</v>
      </c>
      <c r="W610" s="37">
        <f>IF(ISNUMBER(O610),MAX(0,INDEX('913'!$E$6:$E$1205,O610)),0)</f>
        <v>0</v>
      </c>
      <c r="X610" s="52">
        <f>IF(ISNUMBER(P610),MAX(0,INDEX('913'!$E$6:$E$1205,P610)),0)</f>
        <v>0</v>
      </c>
      <c r="Y610" s="37">
        <f>IF(ISNUMBER(I610),MAX(0,INDEX('913'!$F$6:$F$1205,I610)),0)</f>
        <v>0</v>
      </c>
      <c r="Z610" s="37">
        <f>IF(ISNUMBER(J610),MAX(0,INDEX('913'!$F$6:$F$1205,J610)),0)</f>
        <v>0</v>
      </c>
      <c r="AA610" s="37">
        <f>IF(ISNUMBER(K610),MAX(0,INDEX('913'!$F$6:$F$1205,K610)),0)</f>
        <v>0</v>
      </c>
      <c r="AB610" s="37">
        <f>IF(ISNUMBER(L610),MAX(0,INDEX('913'!$F$6:$F$1205,L610)),0)</f>
        <v>0</v>
      </c>
      <c r="AC610" s="37">
        <f>IF(ISNUMBER(M610),MAX(0,INDEX('913'!$F$6:$F$1205,M610)),0)</f>
        <v>0</v>
      </c>
      <c r="AD610" s="37">
        <f>IF(ISNUMBER(N610),MAX(0,INDEX('913'!$F$6:$F$1205,N610)),0)</f>
        <v>0</v>
      </c>
      <c r="AE610" s="37">
        <f>IF(ISNUMBER(O610),MAX(0,INDEX('913'!$F$6:$F$1205,O610)),0)</f>
        <v>0</v>
      </c>
      <c r="AF610" s="37">
        <f>IF(ISNUMBER(P610),MAX(0,INDEX('913'!$F$6:$F$1205,P610)),0)</f>
        <v>0</v>
      </c>
      <c r="AG610" s="32">
        <f>IF(ISNUMBER(I610),SQRT(INDEX('913'!$I$6:$I$1205,I610)^2+INDEX('913'!$J$6:$J$1205,I610)^2),0)</f>
        <v>0</v>
      </c>
      <c r="AH610" s="32">
        <f>IF(ISNUMBER(J610),SQRT(INDEX('913'!$I$6:$I$1205,J610)^2+INDEX('913'!$J$6:$J$1205,J610)^2),0)</f>
        <v>0</v>
      </c>
      <c r="AI610" s="32">
        <f>IF(ISNUMBER(K610),SQRT(INDEX('913'!$I$6:$I$1205,K610)^2+INDEX('913'!$J$6:$J$1205,K610)^2),0)</f>
        <v>0</v>
      </c>
      <c r="AJ610" s="32">
        <f>IF(ISNUMBER(L610),SQRT(INDEX('913'!$I$6:$I$1205,L610)^2+INDEX('913'!$J$6:$J$1205,L610)^2),0)</f>
        <v>0</v>
      </c>
      <c r="AK610" s="32">
        <f>IF(ISNUMBER(M610),SQRT(INDEX('913'!$I$6:$I$1205,M610)^2+INDEX('913'!$J$6:$J$1205,M610)^2),0)</f>
        <v>0</v>
      </c>
      <c r="AL610" s="32">
        <f>IF(ISNUMBER(N610),SQRT(INDEX('913'!$I$6:$I$1205,N610)^2+INDEX('913'!$J$6:$J$1205,N610)^2),0)</f>
        <v>0</v>
      </c>
      <c r="AM610" s="32">
        <f>IF(ISNUMBER(O610),SQRT(INDEX('913'!$I$6:$I$1205,O610)^2+INDEX('913'!$J$6:$J$1205,O610)^2),0)</f>
        <v>0</v>
      </c>
      <c r="AN610" s="49">
        <f>IF(ISNUMBER(P610),SQRT(INDEX('913'!$I$6:$I$1205,P610)^2+INDEX('913'!$J$6:$J$1205,P610)^2),0)</f>
        <v>0</v>
      </c>
      <c r="AO610" s="37">
        <f t="shared" si="141"/>
        <v>0</v>
      </c>
      <c r="AP610" s="37">
        <f t="shared" si="142"/>
        <v>0</v>
      </c>
      <c r="AQ610" s="33" t="e">
        <f>-100*'935'!W610*(AO610+AP610)/'11'!C$17</f>
        <v>#VALUE!</v>
      </c>
      <c r="AR610" s="37" t="e">
        <f t="shared" si="143"/>
        <v>#VALUE!</v>
      </c>
      <c r="AS610" s="52" t="e">
        <f t="shared" si="144"/>
        <v>#VALUE!</v>
      </c>
      <c r="AT610" s="32" t="e">
        <f>IF('935'!C610="VOID",0,('935'!C610*(1-'935'!X610/'11'!B$17)))</f>
        <v>#VALUE!</v>
      </c>
      <c r="AU610" s="52" t="e">
        <f>'935'!Q610*(1-'935'!Y610/'11'!C$17)/(1-'935'!X610/'11'!B$17)</f>
        <v>#VALUE!</v>
      </c>
      <c r="AV610" s="37" t="e">
        <f>INDEX('DNO totals'!$B$57:$G$57,IF('935'!K610,IF(MOD('935'!K610,1000),IF(MOD('935'!K610,100),IF(MOD('935'!K610,10),IF(MOD('935'!K610,1000)=1,6,5),4),3),2),1))</f>
        <v>#VALUE!</v>
      </c>
      <c r="AW610" s="52" t="e">
        <f t="shared" si="145"/>
        <v>#VALUE!</v>
      </c>
      <c r="AX610" s="32" t="e">
        <f>IF('935'!V610="VOID",0,'935'!V610*(1-'935'!X610/'11'!B$17))</f>
        <v>#VALUE!</v>
      </c>
      <c r="AY610" s="33" t="e">
        <f>IF(H610,-100*'Charging rates'!B$10/'11'!B$17*AX610/H610,0)</f>
        <v>#VALUE!</v>
      </c>
      <c r="AZ610" s="33" t="e">
        <f>IF(C610,'DNO totals'!B$41,0)</f>
        <v>#VALUE!</v>
      </c>
      <c r="BA610" s="33" t="e">
        <f t="shared" si="146"/>
        <v>#VALUE!</v>
      </c>
      <c r="BB610" s="33" t="e">
        <f t="shared" si="147"/>
        <v>#VALUE!</v>
      </c>
      <c r="BC610" s="53" t="e">
        <f t="shared" si="148"/>
        <v>#VALUE!</v>
      </c>
      <c r="BD610" s="32" t="e">
        <f>IF(AT610,'935'!H610*AT610/(AT610+D610+H610),0)</f>
        <v>#VALUE!</v>
      </c>
      <c r="BE610" s="32" t="e">
        <f>IF(H610,'935'!H610*H610/(AT610+D610+H610),0)</f>
        <v>#VALUE!</v>
      </c>
      <c r="BF610" s="32" t="e">
        <f>BD610*(1-'935'!X610/'11'!B$17)</f>
        <v>#VALUE!</v>
      </c>
      <c r="BG610" s="49" t="e">
        <f>BE610*(1-'935'!X610/'11'!B$17)</f>
        <v>#VALUE!</v>
      </c>
      <c r="BH610" s="52" t="e">
        <f>AV610*Parameters!B$6</f>
        <v>#VALUE!</v>
      </c>
      <c r="BI610" s="37" t="e">
        <f>IF('935'!$K610=1000,'Charging rates'!$C$38*$BH610/(1+'DNO totals'!$C$99)*'935'!$L610,0)</f>
        <v>#VALUE!</v>
      </c>
      <c r="BJ610" s="37" t="e">
        <f>IF(MOD('935'!$K610,1000)=100,'Charging rates'!$D$38*$BH610/(1+'DNO totals'!$D$99)*'935'!$M610,0)</f>
        <v>#VALUE!</v>
      </c>
      <c r="BK610" s="37" t="e">
        <f>IF(MOD('935'!$K610,100)=10,'Charging rates'!$E$38*$BH610/(1+'DNO totals'!$E$99)*'935'!$N610,0)</f>
        <v>#VALUE!</v>
      </c>
      <c r="BL610" s="37" t="e">
        <f>IF(AND(MOD('935'!$K610,10)&gt;0,MOD('935'!$K610,1000)&gt;1),'Charging rates'!$F$38*$BH610/(1+'DNO totals'!$F$99)*'935'!$O610,0)</f>
        <v>#VALUE!</v>
      </c>
      <c r="BM610" s="37" t="e">
        <f>IF(MOD('935'!$K610,1000)=1,'Charging rates'!$G$38*$BH610/(1+'DNO totals'!$G$99)*'935'!$P610,0)</f>
        <v>#VALUE!</v>
      </c>
      <c r="BN610" s="52" t="e">
        <f t="shared" si="149"/>
        <v>#VALUE!</v>
      </c>
      <c r="BO610" s="37" t="e">
        <f>IF('935'!$K610&gt;1000,'Charging rates'!$C$38*$AW610*'935'!$L610,0)</f>
        <v>#VALUE!</v>
      </c>
      <c r="BP610" s="37" t="e">
        <f>IF(MOD('935'!$K610,1000)&gt;100,'Charging rates'!$D$38*$AW610*'935'!$M610,0)</f>
        <v>#VALUE!</v>
      </c>
      <c r="BQ610" s="37" t="e">
        <f>IF(MOD('935'!$K610,100)&gt;10,'Charging rates'!$E$38*$AW610*'935'!$N610,0)</f>
        <v>#VALUE!</v>
      </c>
      <c r="BR610" s="52" t="e">
        <f t="shared" si="150"/>
        <v>#VALUE!</v>
      </c>
      <c r="BS610" s="48" t="e">
        <f>'935'!C610&lt;&gt;"VOID"</f>
        <v>#VALUE!</v>
      </c>
      <c r="BT610" s="33" t="e">
        <f>IF(BS610,(100/'11'!B$17*BD610*((1-'935'!I610)*'Charging rates'!B$51+'Charging rates'!B$63)),0)</f>
        <v>#VALUE!</v>
      </c>
      <c r="BU610" s="33" t="e">
        <f>100/'11'!B$17*BG610*('Charging rates'!B$51+'Charging rates'!B$63)</f>
        <v>#VALUE!</v>
      </c>
      <c r="BV610" s="33" t="e">
        <f>100/'11'!B$17*BE610*('Charging rates'!B$51+'Charging rates'!B$63)</f>
        <v>#VALUE!</v>
      </c>
      <c r="BW610" s="53" t="e">
        <f t="shared" si="151"/>
        <v>#VALUE!</v>
      </c>
      <c r="BX610" s="32" t="e">
        <f>AT610-('935'!T610*(1-'935'!X610/'11'!B$17))</f>
        <v>#VALUE!</v>
      </c>
      <c r="BY610" s="32">
        <f>0-IF(ISNUMBER(I610),INDEX('913'!$I$6:$I$1205,I610),0)-IF(ISNUMBER(J610),INDEX('913'!$I$6:$I$1205,J610),0)-IF(ISNUMBER(K610),INDEX('913'!$I$6:$I$1205,K610),0)-IF(ISNUMBER(L610),INDEX('913'!$I$6:$I$1205,L610),0)-IF(ISNUMBER(M610),INDEX('913'!$I$6:$I$1205,M610),0)-IF(ISNUMBER(N610),INDEX('913'!$I$6:$I$1205,N610),0)-IF(ISNUMBER(O610),INDEX('913'!$I$6:$I$1205,O610),0)-IF(ISNUMBER(P610),INDEX('913'!$I$6:$I$1205,P610),0)</f>
        <v>0</v>
      </c>
      <c r="BZ610" s="37">
        <f>IF(BY610=0,1,MAX(1,SQRT(BY610^2+(IF(ISNUMBER(I610),INDEX('913'!$J$6:$J$1205,I610),0)+IF(ISNUMBER(J610),INDEX('913'!$J$6:$J$1205,J610),0)+IF(ISNUMBER(K610),INDEX('913'!$J$6:$J$1205,K610),0)+IF(ISNUMBER(L610),INDEX('913'!$J$6:$J$1205,L610),0)+IF(ISNUMBER(M610),INDEX('913'!$J$6:$J$1205,M610),0)+IF(ISNUMBER(N610),INDEX('913'!$J$6:$J$1205,N610),0)+IF(ISNUMBER(O610),INDEX('913'!$J$6:$J$1205,O610),0)+IF(ISNUMBER(P610),INDEX('913'!$J$6:$J$1205,P610),0))^2)/BY610))</f>
        <v>1</v>
      </c>
      <c r="CA610" s="33" t="e">
        <f>100*AO610/'11'!B$17</f>
        <v>#VALUE!</v>
      </c>
      <c r="CB610" s="37" t="e">
        <f>100*(AP610*BZ610)/'11'!C$17</f>
        <v>#VALUE!</v>
      </c>
      <c r="CC610" s="37" t="e">
        <f t="shared" si="152"/>
        <v>#VALUE!</v>
      </c>
      <c r="CD610" s="33" t="e">
        <f t="shared" si="153"/>
        <v>#VALUE!</v>
      </c>
      <c r="CE610" s="54" t="e">
        <f>'11'!C$17-'935'!Y610</f>
        <v>#VALUE!</v>
      </c>
      <c r="CF610" s="37" t="e">
        <f>MAX('DNO totals'!B$312+0,MIN('935'!L610+0,'DNO totals'!B$304+0))</f>
        <v>#VALUE!</v>
      </c>
      <c r="CG610" s="37" t="e">
        <f>MAX('DNO totals'!C$312+0,MIN('935'!M610+0,'DNO totals'!C$304+0))</f>
        <v>#VALUE!</v>
      </c>
      <c r="CH610" s="37" t="e">
        <f>MAX('DNO totals'!D$312+0,MIN('935'!N610+0,'DNO totals'!D$304+0))</f>
        <v>#VALUE!</v>
      </c>
      <c r="CI610" s="37" t="e">
        <f>MAX('DNO totals'!E$312+0,MIN('935'!O610+0,'DNO totals'!E$304+0))</f>
        <v>#VALUE!</v>
      </c>
      <c r="CJ610" s="52" t="e">
        <f>MAX('DNO totals'!F$312+0,MIN('935'!P610+0,'DNO totals'!F$304+0))</f>
        <v>#VALUE!</v>
      </c>
      <c r="CK610" s="37" t="e">
        <f>IF('935'!$K610=1000,'Charging rates'!$C$38*$BH610/(1+'DNO totals'!$C$99)*$CF610,0)</f>
        <v>#VALUE!</v>
      </c>
      <c r="CL610" s="37" t="e">
        <f>IF(MOD('935'!$K610,1000)=100,'Charging rates'!$D$38*$BH610/(1+'DNO totals'!$D$99)*$CG610,0)</f>
        <v>#VALUE!</v>
      </c>
      <c r="CM610" s="37" t="e">
        <f>IF(MOD('935'!$K610,100)=10,'Charging rates'!$E$38*$BH610/(1+'DNO totals'!$E$99)*$CH610,0)</f>
        <v>#VALUE!</v>
      </c>
      <c r="CN610" s="37" t="e">
        <f>IF(AND(MOD('935'!$K610,10)&gt;0,MOD('935'!$K610,1000)&gt;1),'Charging rates'!$F$38*$BH610/(1+'DNO totals'!$F$99)*$CI610,0)</f>
        <v>#VALUE!</v>
      </c>
      <c r="CO610" s="37" t="e">
        <f>IF(MOD('935'!$K610,1000)=1,'Charging rates'!$G$38*$BH610/(1+'DNO totals'!$G$99)*$CJ610,0)</f>
        <v>#VALUE!</v>
      </c>
      <c r="CP610" s="52" t="e">
        <f t="shared" si="154"/>
        <v>#VALUE!</v>
      </c>
      <c r="CQ610" s="37" t="e">
        <f>IF('935'!$K610&gt;1000,'Charging rates'!$C$38*$AW610*$CF610,0)</f>
        <v>#VALUE!</v>
      </c>
      <c r="CR610" s="37" t="e">
        <f>IF(MOD('935'!$K610,1000)&gt;100,'Charging rates'!$D$38*$AW610*$CG610,0)</f>
        <v>#VALUE!</v>
      </c>
      <c r="CS610" s="37" t="e">
        <f>IF(MOD('935'!$K610,100)&gt;10,'Charging rates'!$E$38*$AW610*$CH610,0)</f>
        <v>#VALUE!</v>
      </c>
      <c r="CT610" s="52" t="e">
        <f t="shared" si="155"/>
        <v>#VALUE!</v>
      </c>
      <c r="CU610" s="33" t="e">
        <f>100*(AP610*'935'!Q610*BZ610)/'11'!B$17</f>
        <v>#VALUE!</v>
      </c>
      <c r="CV610" s="33" t="e">
        <f>100/'11'!B$17*'Charging rates'!B$10*AW610</f>
        <v>#VALUE!</v>
      </c>
      <c r="CW610" s="33" t="e">
        <f>IF(AT610=0,0,(1-BX610/AT610)*(CA610+IF('935'!Q610=0,0,(CB610*'935'!Q610*('11'!C$17-'935'!Y610)/('11'!B$17-'935'!X610)))))</f>
        <v>#VALUE!</v>
      </c>
      <c r="CX610" s="33" t="e">
        <f t="shared" si="156"/>
        <v>#VALUE!</v>
      </c>
      <c r="CY610" s="49" t="e">
        <f t="shared" si="157"/>
        <v>#VALUE!</v>
      </c>
      <c r="CZ610" s="32" t="e">
        <f>AT610*(Parameters!B$21+AU610)*IF('DNO totals'!B$323&lt;0,1,'935'!S610)</f>
        <v>#VALUE!</v>
      </c>
      <c r="DA610" s="52" t="e">
        <f>IF('DNO totals'!B$323&lt;0,1,'935'!S610)*(Parameters!B$21+AU610)</f>
        <v>#VALUE!</v>
      </c>
      <c r="DB610" s="37" t="e">
        <f>CX610+'Charging rates'!B$106*DA610*100/'11'!B$17</f>
        <v>#VALUE!</v>
      </c>
      <c r="DC610" s="37" t="e">
        <f>DB610+'Charging rates'!B$116*(Parameters!B$21+AU610)*100/'11'!B$17*IF('DNO totals'!B$323&lt;0,1,'935'!S610)</f>
        <v>#VALUE!</v>
      </c>
      <c r="DD610" s="37" t="e">
        <f>'Charging rates'!B$97*(CP610+CT610)*100/'11'!B$17</f>
        <v>#VALUE!</v>
      </c>
      <c r="DE610" s="33" t="e">
        <f>MAX(0-(CB610*AU610*'11'!C$17/'11'!B$17),DC610+DD610)</f>
        <v>#VALUE!</v>
      </c>
      <c r="DF610" s="37" t="e">
        <f>IF(BS610,IF(AU610=0,CC610,MAX(0,MIN(CC610,CC610+(DE610/'935'!Q610*('11'!B$17-'935'!X610)/('11'!C$17-'935'!Y610))))),0)</f>
        <v>#VALUE!</v>
      </c>
      <c r="DG610" s="33" t="e">
        <f t="shared" si="158"/>
        <v>#VALUE!</v>
      </c>
      <c r="DH610" s="53" t="e">
        <f t="shared" si="159"/>
        <v>#VALUE!</v>
      </c>
    </row>
    <row r="611" spans="1:112">
      <c r="A611" s="28">
        <v>511</v>
      </c>
      <c r="B611" s="47" t="e">
        <f>'935'!B611</f>
        <v>#VALUE!</v>
      </c>
      <c r="C611" s="48" t="e">
        <f>OR('935'!E611&lt;&gt;"VOID",'935'!F611&lt;&gt;"VOID",'935'!G611&lt;&gt;"VOID")</f>
        <v>#VALUE!</v>
      </c>
      <c r="D611" s="32" t="e">
        <f>IF('935'!D611="VOID",0,'935'!D611*(1-'935'!X611/'11'!B$17))</f>
        <v>#VALUE!</v>
      </c>
      <c r="E611" s="32" t="e">
        <f>IF('935'!E611="VOID",0,'935'!E611*(1-'935'!X611/'11'!B$17))</f>
        <v>#VALUE!</v>
      </c>
      <c r="F611" s="32" t="e">
        <f>IF('935'!F611="VOID",0,'935'!F611*(1-'935'!X611/'11'!B$17))</f>
        <v>#VALUE!</v>
      </c>
      <c r="G611" s="32" t="e">
        <f>IF('935'!G611="VOID",0,'935'!G611*(1-'935'!X611/'11'!B$17))</f>
        <v>#VALUE!</v>
      </c>
      <c r="H611" s="49" t="e">
        <f t="shared" si="140"/>
        <v>#VALUE!</v>
      </c>
      <c r="I611" s="50" t="e">
        <f>MATCH('935'!J611,'913'!$B$6:$B$1205,0)</f>
        <v>#VALUE!</v>
      </c>
      <c r="J611" s="50" t="e">
        <f>MATCH(INDEX('913'!$D$6:$D$1205,I611),'913'!$B$6:$B$1205,0)</f>
        <v>#VALUE!</v>
      </c>
      <c r="K611" s="50" t="e">
        <f>MATCH(INDEX('913'!$D$6:$D$1205,J611),'913'!$B$6:$B$1205,0)</f>
        <v>#VALUE!</v>
      </c>
      <c r="L611" s="50" t="e">
        <f>MATCH(INDEX('913'!$D$6:$D$1205,K611),'913'!$B$6:$B$1205,0)</f>
        <v>#VALUE!</v>
      </c>
      <c r="M611" s="50" t="e">
        <f>MATCH(INDEX('913'!$D$6:$D$1205,L611),'913'!$B$6:$B$1205,0)</f>
        <v>#VALUE!</v>
      </c>
      <c r="N611" s="50" t="e">
        <f>MATCH(INDEX('913'!$D$6:$D$1205,M611),'913'!$B$6:$B$1205,0)</f>
        <v>#VALUE!</v>
      </c>
      <c r="O611" s="50" t="e">
        <f>MATCH(INDEX('913'!$D$6:$D$1205,N611),'913'!$B$6:$B$1205,0)</f>
        <v>#VALUE!</v>
      </c>
      <c r="P611" s="51" t="e">
        <f>MATCH(INDEX('913'!$D$6:$D$1205,O611),'913'!$B$6:$B$1205,0)</f>
        <v>#VALUE!</v>
      </c>
      <c r="Q611" s="37">
        <f>IF(ISNUMBER(I611),MAX(0,INDEX('913'!$E$6:$E$1205,I611)),0)</f>
        <v>0</v>
      </c>
      <c r="R611" s="37">
        <f>IF(ISNUMBER(J611),MAX(0,INDEX('913'!$E$6:$E$1205,J611)),0)</f>
        <v>0</v>
      </c>
      <c r="S611" s="37">
        <f>IF(ISNUMBER(K611),MAX(0,INDEX('913'!$E$6:$E$1205,K611)),0)</f>
        <v>0</v>
      </c>
      <c r="T611" s="37">
        <f>IF(ISNUMBER(L611),MAX(0,INDEX('913'!$E$6:$E$1205,L611)),0)</f>
        <v>0</v>
      </c>
      <c r="U611" s="37">
        <f>IF(ISNUMBER(M611),MAX(0,INDEX('913'!$E$6:$E$1205,M611)),0)</f>
        <v>0</v>
      </c>
      <c r="V611" s="37">
        <f>IF(ISNUMBER(N611),MAX(0,INDEX('913'!$E$6:$E$1205,N611)),0)</f>
        <v>0</v>
      </c>
      <c r="W611" s="37">
        <f>IF(ISNUMBER(O611),MAX(0,INDEX('913'!$E$6:$E$1205,O611)),0)</f>
        <v>0</v>
      </c>
      <c r="X611" s="52">
        <f>IF(ISNUMBER(P611),MAX(0,INDEX('913'!$E$6:$E$1205,P611)),0)</f>
        <v>0</v>
      </c>
      <c r="Y611" s="37">
        <f>IF(ISNUMBER(I611),MAX(0,INDEX('913'!$F$6:$F$1205,I611)),0)</f>
        <v>0</v>
      </c>
      <c r="Z611" s="37">
        <f>IF(ISNUMBER(J611),MAX(0,INDEX('913'!$F$6:$F$1205,J611)),0)</f>
        <v>0</v>
      </c>
      <c r="AA611" s="37">
        <f>IF(ISNUMBER(K611),MAX(0,INDEX('913'!$F$6:$F$1205,K611)),0)</f>
        <v>0</v>
      </c>
      <c r="AB611" s="37">
        <f>IF(ISNUMBER(L611),MAX(0,INDEX('913'!$F$6:$F$1205,L611)),0)</f>
        <v>0</v>
      </c>
      <c r="AC611" s="37">
        <f>IF(ISNUMBER(M611),MAX(0,INDEX('913'!$F$6:$F$1205,M611)),0)</f>
        <v>0</v>
      </c>
      <c r="AD611" s="37">
        <f>IF(ISNUMBER(N611),MAX(0,INDEX('913'!$F$6:$F$1205,N611)),0)</f>
        <v>0</v>
      </c>
      <c r="AE611" s="37">
        <f>IF(ISNUMBER(O611),MAX(0,INDEX('913'!$F$6:$F$1205,O611)),0)</f>
        <v>0</v>
      </c>
      <c r="AF611" s="37">
        <f>IF(ISNUMBER(P611),MAX(0,INDEX('913'!$F$6:$F$1205,P611)),0)</f>
        <v>0</v>
      </c>
      <c r="AG611" s="32">
        <f>IF(ISNUMBER(I611),SQRT(INDEX('913'!$I$6:$I$1205,I611)^2+INDEX('913'!$J$6:$J$1205,I611)^2),0)</f>
        <v>0</v>
      </c>
      <c r="AH611" s="32">
        <f>IF(ISNUMBER(J611),SQRT(INDEX('913'!$I$6:$I$1205,J611)^2+INDEX('913'!$J$6:$J$1205,J611)^2),0)</f>
        <v>0</v>
      </c>
      <c r="AI611" s="32">
        <f>IF(ISNUMBER(K611),SQRT(INDEX('913'!$I$6:$I$1205,K611)^2+INDEX('913'!$J$6:$J$1205,K611)^2),0)</f>
        <v>0</v>
      </c>
      <c r="AJ611" s="32">
        <f>IF(ISNUMBER(L611),SQRT(INDEX('913'!$I$6:$I$1205,L611)^2+INDEX('913'!$J$6:$J$1205,L611)^2),0)</f>
        <v>0</v>
      </c>
      <c r="AK611" s="32">
        <f>IF(ISNUMBER(M611),SQRT(INDEX('913'!$I$6:$I$1205,M611)^2+INDEX('913'!$J$6:$J$1205,M611)^2),0)</f>
        <v>0</v>
      </c>
      <c r="AL611" s="32">
        <f>IF(ISNUMBER(N611),SQRT(INDEX('913'!$I$6:$I$1205,N611)^2+INDEX('913'!$J$6:$J$1205,N611)^2),0)</f>
        <v>0</v>
      </c>
      <c r="AM611" s="32">
        <f>IF(ISNUMBER(O611),SQRT(INDEX('913'!$I$6:$I$1205,O611)^2+INDEX('913'!$J$6:$J$1205,O611)^2),0)</f>
        <v>0</v>
      </c>
      <c r="AN611" s="49">
        <f>IF(ISNUMBER(P611),SQRT(INDEX('913'!$I$6:$I$1205,P611)^2+INDEX('913'!$J$6:$J$1205,P611)^2),0)</f>
        <v>0</v>
      </c>
      <c r="AO611" s="37">
        <f t="shared" si="141"/>
        <v>0</v>
      </c>
      <c r="AP611" s="37">
        <f t="shared" si="142"/>
        <v>0</v>
      </c>
      <c r="AQ611" s="33" t="e">
        <f>-100*'935'!W611*(AO611+AP611)/'11'!C$17</f>
        <v>#VALUE!</v>
      </c>
      <c r="AR611" s="37" t="e">
        <f t="shared" si="143"/>
        <v>#VALUE!</v>
      </c>
      <c r="AS611" s="52" t="e">
        <f t="shared" si="144"/>
        <v>#VALUE!</v>
      </c>
      <c r="AT611" s="32" t="e">
        <f>IF('935'!C611="VOID",0,('935'!C611*(1-'935'!X611/'11'!B$17)))</f>
        <v>#VALUE!</v>
      </c>
      <c r="AU611" s="52" t="e">
        <f>'935'!Q611*(1-'935'!Y611/'11'!C$17)/(1-'935'!X611/'11'!B$17)</f>
        <v>#VALUE!</v>
      </c>
      <c r="AV611" s="37" t="e">
        <f>INDEX('DNO totals'!$B$57:$G$57,IF('935'!K611,IF(MOD('935'!K611,1000),IF(MOD('935'!K611,100),IF(MOD('935'!K611,10),IF(MOD('935'!K611,1000)=1,6,5),4),3),2),1))</f>
        <v>#VALUE!</v>
      </c>
      <c r="AW611" s="52" t="e">
        <f t="shared" si="145"/>
        <v>#VALUE!</v>
      </c>
      <c r="AX611" s="32" t="e">
        <f>IF('935'!V611="VOID",0,'935'!V611*(1-'935'!X611/'11'!B$17))</f>
        <v>#VALUE!</v>
      </c>
      <c r="AY611" s="33" t="e">
        <f>IF(H611,-100*'Charging rates'!B$10/'11'!B$17*AX611/H611,0)</f>
        <v>#VALUE!</v>
      </c>
      <c r="AZ611" s="33" t="e">
        <f>IF(C611,'DNO totals'!B$41,0)</f>
        <v>#VALUE!</v>
      </c>
      <c r="BA611" s="33" t="e">
        <f t="shared" si="146"/>
        <v>#VALUE!</v>
      </c>
      <c r="BB611" s="33" t="e">
        <f t="shared" si="147"/>
        <v>#VALUE!</v>
      </c>
      <c r="BC611" s="53" t="e">
        <f t="shared" si="148"/>
        <v>#VALUE!</v>
      </c>
      <c r="BD611" s="32" t="e">
        <f>IF(AT611,'935'!H611*AT611/(AT611+D611+H611),0)</f>
        <v>#VALUE!</v>
      </c>
      <c r="BE611" s="32" t="e">
        <f>IF(H611,'935'!H611*H611/(AT611+D611+H611),0)</f>
        <v>#VALUE!</v>
      </c>
      <c r="BF611" s="32" t="e">
        <f>BD611*(1-'935'!X611/'11'!B$17)</f>
        <v>#VALUE!</v>
      </c>
      <c r="BG611" s="49" t="e">
        <f>BE611*(1-'935'!X611/'11'!B$17)</f>
        <v>#VALUE!</v>
      </c>
      <c r="BH611" s="52" t="e">
        <f>AV611*Parameters!B$6</f>
        <v>#VALUE!</v>
      </c>
      <c r="BI611" s="37" t="e">
        <f>IF('935'!$K611=1000,'Charging rates'!$C$38*$BH611/(1+'DNO totals'!$C$99)*'935'!$L611,0)</f>
        <v>#VALUE!</v>
      </c>
      <c r="BJ611" s="37" t="e">
        <f>IF(MOD('935'!$K611,1000)=100,'Charging rates'!$D$38*$BH611/(1+'DNO totals'!$D$99)*'935'!$M611,0)</f>
        <v>#VALUE!</v>
      </c>
      <c r="BK611" s="37" t="e">
        <f>IF(MOD('935'!$K611,100)=10,'Charging rates'!$E$38*$BH611/(1+'DNO totals'!$E$99)*'935'!$N611,0)</f>
        <v>#VALUE!</v>
      </c>
      <c r="BL611" s="37" t="e">
        <f>IF(AND(MOD('935'!$K611,10)&gt;0,MOD('935'!$K611,1000)&gt;1),'Charging rates'!$F$38*$BH611/(1+'DNO totals'!$F$99)*'935'!$O611,0)</f>
        <v>#VALUE!</v>
      </c>
      <c r="BM611" s="37" t="e">
        <f>IF(MOD('935'!$K611,1000)=1,'Charging rates'!$G$38*$BH611/(1+'DNO totals'!$G$99)*'935'!$P611,0)</f>
        <v>#VALUE!</v>
      </c>
      <c r="BN611" s="52" t="e">
        <f t="shared" si="149"/>
        <v>#VALUE!</v>
      </c>
      <c r="BO611" s="37" t="e">
        <f>IF('935'!$K611&gt;1000,'Charging rates'!$C$38*$AW611*'935'!$L611,0)</f>
        <v>#VALUE!</v>
      </c>
      <c r="BP611" s="37" t="e">
        <f>IF(MOD('935'!$K611,1000)&gt;100,'Charging rates'!$D$38*$AW611*'935'!$M611,0)</f>
        <v>#VALUE!</v>
      </c>
      <c r="BQ611" s="37" t="e">
        <f>IF(MOD('935'!$K611,100)&gt;10,'Charging rates'!$E$38*$AW611*'935'!$N611,0)</f>
        <v>#VALUE!</v>
      </c>
      <c r="BR611" s="52" t="e">
        <f t="shared" si="150"/>
        <v>#VALUE!</v>
      </c>
      <c r="BS611" s="48" t="e">
        <f>'935'!C611&lt;&gt;"VOID"</f>
        <v>#VALUE!</v>
      </c>
      <c r="BT611" s="33" t="e">
        <f>IF(BS611,(100/'11'!B$17*BD611*((1-'935'!I611)*'Charging rates'!B$51+'Charging rates'!B$63)),0)</f>
        <v>#VALUE!</v>
      </c>
      <c r="BU611" s="33" t="e">
        <f>100/'11'!B$17*BG611*('Charging rates'!B$51+'Charging rates'!B$63)</f>
        <v>#VALUE!</v>
      </c>
      <c r="BV611" s="33" t="e">
        <f>100/'11'!B$17*BE611*('Charging rates'!B$51+'Charging rates'!B$63)</f>
        <v>#VALUE!</v>
      </c>
      <c r="BW611" s="53" t="e">
        <f t="shared" si="151"/>
        <v>#VALUE!</v>
      </c>
      <c r="BX611" s="32" t="e">
        <f>AT611-('935'!T611*(1-'935'!X611/'11'!B$17))</f>
        <v>#VALUE!</v>
      </c>
      <c r="BY611" s="32">
        <f>0-IF(ISNUMBER(I611),INDEX('913'!$I$6:$I$1205,I611),0)-IF(ISNUMBER(J611),INDEX('913'!$I$6:$I$1205,J611),0)-IF(ISNUMBER(K611),INDEX('913'!$I$6:$I$1205,K611),0)-IF(ISNUMBER(L611),INDEX('913'!$I$6:$I$1205,L611),0)-IF(ISNUMBER(M611),INDEX('913'!$I$6:$I$1205,M611),0)-IF(ISNUMBER(N611),INDEX('913'!$I$6:$I$1205,N611),0)-IF(ISNUMBER(O611),INDEX('913'!$I$6:$I$1205,O611),0)-IF(ISNUMBER(P611),INDEX('913'!$I$6:$I$1205,P611),0)</f>
        <v>0</v>
      </c>
      <c r="BZ611" s="37">
        <f>IF(BY611=0,1,MAX(1,SQRT(BY611^2+(IF(ISNUMBER(I611),INDEX('913'!$J$6:$J$1205,I611),0)+IF(ISNUMBER(J611),INDEX('913'!$J$6:$J$1205,J611),0)+IF(ISNUMBER(K611),INDEX('913'!$J$6:$J$1205,K611),0)+IF(ISNUMBER(L611),INDEX('913'!$J$6:$J$1205,L611),0)+IF(ISNUMBER(M611),INDEX('913'!$J$6:$J$1205,M611),0)+IF(ISNUMBER(N611),INDEX('913'!$J$6:$J$1205,N611),0)+IF(ISNUMBER(O611),INDEX('913'!$J$6:$J$1205,O611),0)+IF(ISNUMBER(P611),INDEX('913'!$J$6:$J$1205,P611),0))^2)/BY611))</f>
        <v>1</v>
      </c>
      <c r="CA611" s="33" t="e">
        <f>100*AO611/'11'!B$17</f>
        <v>#VALUE!</v>
      </c>
      <c r="CB611" s="37" t="e">
        <f>100*(AP611*BZ611)/'11'!C$17</f>
        <v>#VALUE!</v>
      </c>
      <c r="CC611" s="37" t="e">
        <f t="shared" si="152"/>
        <v>#VALUE!</v>
      </c>
      <c r="CD611" s="33" t="e">
        <f t="shared" si="153"/>
        <v>#VALUE!</v>
      </c>
      <c r="CE611" s="54" t="e">
        <f>'11'!C$17-'935'!Y611</f>
        <v>#VALUE!</v>
      </c>
      <c r="CF611" s="37" t="e">
        <f>MAX('DNO totals'!B$312+0,MIN('935'!L611+0,'DNO totals'!B$304+0))</f>
        <v>#VALUE!</v>
      </c>
      <c r="CG611" s="37" t="e">
        <f>MAX('DNO totals'!C$312+0,MIN('935'!M611+0,'DNO totals'!C$304+0))</f>
        <v>#VALUE!</v>
      </c>
      <c r="CH611" s="37" t="e">
        <f>MAX('DNO totals'!D$312+0,MIN('935'!N611+0,'DNO totals'!D$304+0))</f>
        <v>#VALUE!</v>
      </c>
      <c r="CI611" s="37" t="e">
        <f>MAX('DNO totals'!E$312+0,MIN('935'!O611+0,'DNO totals'!E$304+0))</f>
        <v>#VALUE!</v>
      </c>
      <c r="CJ611" s="52" t="e">
        <f>MAX('DNO totals'!F$312+0,MIN('935'!P611+0,'DNO totals'!F$304+0))</f>
        <v>#VALUE!</v>
      </c>
      <c r="CK611" s="37" t="e">
        <f>IF('935'!$K611=1000,'Charging rates'!$C$38*$BH611/(1+'DNO totals'!$C$99)*$CF611,0)</f>
        <v>#VALUE!</v>
      </c>
      <c r="CL611" s="37" t="e">
        <f>IF(MOD('935'!$K611,1000)=100,'Charging rates'!$D$38*$BH611/(1+'DNO totals'!$D$99)*$CG611,0)</f>
        <v>#VALUE!</v>
      </c>
      <c r="CM611" s="37" t="e">
        <f>IF(MOD('935'!$K611,100)=10,'Charging rates'!$E$38*$BH611/(1+'DNO totals'!$E$99)*$CH611,0)</f>
        <v>#VALUE!</v>
      </c>
      <c r="CN611" s="37" t="e">
        <f>IF(AND(MOD('935'!$K611,10)&gt;0,MOD('935'!$K611,1000)&gt;1),'Charging rates'!$F$38*$BH611/(1+'DNO totals'!$F$99)*$CI611,0)</f>
        <v>#VALUE!</v>
      </c>
      <c r="CO611" s="37" t="e">
        <f>IF(MOD('935'!$K611,1000)=1,'Charging rates'!$G$38*$BH611/(1+'DNO totals'!$G$99)*$CJ611,0)</f>
        <v>#VALUE!</v>
      </c>
      <c r="CP611" s="52" t="e">
        <f t="shared" si="154"/>
        <v>#VALUE!</v>
      </c>
      <c r="CQ611" s="37" t="e">
        <f>IF('935'!$K611&gt;1000,'Charging rates'!$C$38*$AW611*$CF611,0)</f>
        <v>#VALUE!</v>
      </c>
      <c r="CR611" s="37" t="e">
        <f>IF(MOD('935'!$K611,1000)&gt;100,'Charging rates'!$D$38*$AW611*$CG611,0)</f>
        <v>#VALUE!</v>
      </c>
      <c r="CS611" s="37" t="e">
        <f>IF(MOD('935'!$K611,100)&gt;10,'Charging rates'!$E$38*$AW611*$CH611,0)</f>
        <v>#VALUE!</v>
      </c>
      <c r="CT611" s="52" t="e">
        <f t="shared" si="155"/>
        <v>#VALUE!</v>
      </c>
      <c r="CU611" s="33" t="e">
        <f>100*(AP611*'935'!Q611*BZ611)/'11'!B$17</f>
        <v>#VALUE!</v>
      </c>
      <c r="CV611" s="33" t="e">
        <f>100/'11'!B$17*'Charging rates'!B$10*AW611</f>
        <v>#VALUE!</v>
      </c>
      <c r="CW611" s="33" t="e">
        <f>IF(AT611=0,0,(1-BX611/AT611)*(CA611+IF('935'!Q611=0,0,(CB611*'935'!Q611*('11'!C$17-'935'!Y611)/('11'!B$17-'935'!X611)))))</f>
        <v>#VALUE!</v>
      </c>
      <c r="CX611" s="33" t="e">
        <f t="shared" si="156"/>
        <v>#VALUE!</v>
      </c>
      <c r="CY611" s="49" t="e">
        <f t="shared" si="157"/>
        <v>#VALUE!</v>
      </c>
      <c r="CZ611" s="32" t="e">
        <f>AT611*(Parameters!B$21+AU611)*IF('DNO totals'!B$323&lt;0,1,'935'!S611)</f>
        <v>#VALUE!</v>
      </c>
      <c r="DA611" s="52" t="e">
        <f>IF('DNO totals'!B$323&lt;0,1,'935'!S611)*(Parameters!B$21+AU611)</f>
        <v>#VALUE!</v>
      </c>
      <c r="DB611" s="37" t="e">
        <f>CX611+'Charging rates'!B$106*DA611*100/'11'!B$17</f>
        <v>#VALUE!</v>
      </c>
      <c r="DC611" s="37" t="e">
        <f>DB611+'Charging rates'!B$116*(Parameters!B$21+AU611)*100/'11'!B$17*IF('DNO totals'!B$323&lt;0,1,'935'!S611)</f>
        <v>#VALUE!</v>
      </c>
      <c r="DD611" s="37" t="e">
        <f>'Charging rates'!B$97*(CP611+CT611)*100/'11'!B$17</f>
        <v>#VALUE!</v>
      </c>
      <c r="DE611" s="33" t="e">
        <f>MAX(0-(CB611*AU611*'11'!C$17/'11'!B$17),DC611+DD611)</f>
        <v>#VALUE!</v>
      </c>
      <c r="DF611" s="37" t="e">
        <f>IF(BS611,IF(AU611=0,CC611,MAX(0,MIN(CC611,CC611+(DE611/'935'!Q611*('11'!B$17-'935'!X611)/('11'!C$17-'935'!Y611))))),0)</f>
        <v>#VALUE!</v>
      </c>
      <c r="DG611" s="33" t="e">
        <f t="shared" si="158"/>
        <v>#VALUE!</v>
      </c>
      <c r="DH611" s="53" t="e">
        <f t="shared" si="159"/>
        <v>#VALUE!</v>
      </c>
    </row>
    <row r="612" spans="1:112">
      <c r="A612" s="28">
        <v>512</v>
      </c>
      <c r="B612" s="47" t="e">
        <f>'935'!B612</f>
        <v>#VALUE!</v>
      </c>
      <c r="C612" s="48" t="e">
        <f>OR('935'!E612&lt;&gt;"VOID",'935'!F612&lt;&gt;"VOID",'935'!G612&lt;&gt;"VOID")</f>
        <v>#VALUE!</v>
      </c>
      <c r="D612" s="32" t="e">
        <f>IF('935'!D612="VOID",0,'935'!D612*(1-'935'!X612/'11'!B$17))</f>
        <v>#VALUE!</v>
      </c>
      <c r="E612" s="32" t="e">
        <f>IF('935'!E612="VOID",0,'935'!E612*(1-'935'!X612/'11'!B$17))</f>
        <v>#VALUE!</v>
      </c>
      <c r="F612" s="32" t="e">
        <f>IF('935'!F612="VOID",0,'935'!F612*(1-'935'!X612/'11'!B$17))</f>
        <v>#VALUE!</v>
      </c>
      <c r="G612" s="32" t="e">
        <f>IF('935'!G612="VOID",0,'935'!G612*(1-'935'!X612/'11'!B$17))</f>
        <v>#VALUE!</v>
      </c>
      <c r="H612" s="49" t="e">
        <f t="shared" si="140"/>
        <v>#VALUE!</v>
      </c>
      <c r="I612" s="50" t="e">
        <f>MATCH('935'!J612,'913'!$B$6:$B$1205,0)</f>
        <v>#VALUE!</v>
      </c>
      <c r="J612" s="50" t="e">
        <f>MATCH(INDEX('913'!$D$6:$D$1205,I612),'913'!$B$6:$B$1205,0)</f>
        <v>#VALUE!</v>
      </c>
      <c r="K612" s="50" t="e">
        <f>MATCH(INDEX('913'!$D$6:$D$1205,J612),'913'!$B$6:$B$1205,0)</f>
        <v>#VALUE!</v>
      </c>
      <c r="L612" s="50" t="e">
        <f>MATCH(INDEX('913'!$D$6:$D$1205,K612),'913'!$B$6:$B$1205,0)</f>
        <v>#VALUE!</v>
      </c>
      <c r="M612" s="50" t="e">
        <f>MATCH(INDEX('913'!$D$6:$D$1205,L612),'913'!$B$6:$B$1205,0)</f>
        <v>#VALUE!</v>
      </c>
      <c r="N612" s="50" t="e">
        <f>MATCH(INDEX('913'!$D$6:$D$1205,M612),'913'!$B$6:$B$1205,0)</f>
        <v>#VALUE!</v>
      </c>
      <c r="O612" s="50" t="e">
        <f>MATCH(INDEX('913'!$D$6:$D$1205,N612),'913'!$B$6:$B$1205,0)</f>
        <v>#VALUE!</v>
      </c>
      <c r="P612" s="51" t="e">
        <f>MATCH(INDEX('913'!$D$6:$D$1205,O612),'913'!$B$6:$B$1205,0)</f>
        <v>#VALUE!</v>
      </c>
      <c r="Q612" s="37">
        <f>IF(ISNUMBER(I612),MAX(0,INDEX('913'!$E$6:$E$1205,I612)),0)</f>
        <v>0</v>
      </c>
      <c r="R612" s="37">
        <f>IF(ISNUMBER(J612),MAX(0,INDEX('913'!$E$6:$E$1205,J612)),0)</f>
        <v>0</v>
      </c>
      <c r="S612" s="37">
        <f>IF(ISNUMBER(K612),MAX(0,INDEX('913'!$E$6:$E$1205,K612)),0)</f>
        <v>0</v>
      </c>
      <c r="T612" s="37">
        <f>IF(ISNUMBER(L612),MAX(0,INDEX('913'!$E$6:$E$1205,L612)),0)</f>
        <v>0</v>
      </c>
      <c r="U612" s="37">
        <f>IF(ISNUMBER(M612),MAX(0,INDEX('913'!$E$6:$E$1205,M612)),0)</f>
        <v>0</v>
      </c>
      <c r="V612" s="37">
        <f>IF(ISNUMBER(N612),MAX(0,INDEX('913'!$E$6:$E$1205,N612)),0)</f>
        <v>0</v>
      </c>
      <c r="W612" s="37">
        <f>IF(ISNUMBER(O612),MAX(0,INDEX('913'!$E$6:$E$1205,O612)),0)</f>
        <v>0</v>
      </c>
      <c r="X612" s="52">
        <f>IF(ISNUMBER(P612),MAX(0,INDEX('913'!$E$6:$E$1205,P612)),0)</f>
        <v>0</v>
      </c>
      <c r="Y612" s="37">
        <f>IF(ISNUMBER(I612),MAX(0,INDEX('913'!$F$6:$F$1205,I612)),0)</f>
        <v>0</v>
      </c>
      <c r="Z612" s="37">
        <f>IF(ISNUMBER(J612),MAX(0,INDEX('913'!$F$6:$F$1205,J612)),0)</f>
        <v>0</v>
      </c>
      <c r="AA612" s="37">
        <f>IF(ISNUMBER(K612),MAX(0,INDEX('913'!$F$6:$F$1205,K612)),0)</f>
        <v>0</v>
      </c>
      <c r="AB612" s="37">
        <f>IF(ISNUMBER(L612),MAX(0,INDEX('913'!$F$6:$F$1205,L612)),0)</f>
        <v>0</v>
      </c>
      <c r="AC612" s="37">
        <f>IF(ISNUMBER(M612),MAX(0,INDEX('913'!$F$6:$F$1205,M612)),0)</f>
        <v>0</v>
      </c>
      <c r="AD612" s="37">
        <f>IF(ISNUMBER(N612),MAX(0,INDEX('913'!$F$6:$F$1205,N612)),0)</f>
        <v>0</v>
      </c>
      <c r="AE612" s="37">
        <f>IF(ISNUMBER(O612),MAX(0,INDEX('913'!$F$6:$F$1205,O612)),0)</f>
        <v>0</v>
      </c>
      <c r="AF612" s="37">
        <f>IF(ISNUMBER(P612),MAX(0,INDEX('913'!$F$6:$F$1205,P612)),0)</f>
        <v>0</v>
      </c>
      <c r="AG612" s="32">
        <f>IF(ISNUMBER(I612),SQRT(INDEX('913'!$I$6:$I$1205,I612)^2+INDEX('913'!$J$6:$J$1205,I612)^2),0)</f>
        <v>0</v>
      </c>
      <c r="AH612" s="32">
        <f>IF(ISNUMBER(J612),SQRT(INDEX('913'!$I$6:$I$1205,J612)^2+INDEX('913'!$J$6:$J$1205,J612)^2),0)</f>
        <v>0</v>
      </c>
      <c r="AI612" s="32">
        <f>IF(ISNUMBER(K612),SQRT(INDEX('913'!$I$6:$I$1205,K612)^2+INDEX('913'!$J$6:$J$1205,K612)^2),0)</f>
        <v>0</v>
      </c>
      <c r="AJ612" s="32">
        <f>IF(ISNUMBER(L612),SQRT(INDEX('913'!$I$6:$I$1205,L612)^2+INDEX('913'!$J$6:$J$1205,L612)^2),0)</f>
        <v>0</v>
      </c>
      <c r="AK612" s="32">
        <f>IF(ISNUMBER(M612),SQRT(INDEX('913'!$I$6:$I$1205,M612)^2+INDEX('913'!$J$6:$J$1205,M612)^2),0)</f>
        <v>0</v>
      </c>
      <c r="AL612" s="32">
        <f>IF(ISNUMBER(N612),SQRT(INDEX('913'!$I$6:$I$1205,N612)^2+INDEX('913'!$J$6:$J$1205,N612)^2),0)</f>
        <v>0</v>
      </c>
      <c r="AM612" s="32">
        <f>IF(ISNUMBER(O612),SQRT(INDEX('913'!$I$6:$I$1205,O612)^2+INDEX('913'!$J$6:$J$1205,O612)^2),0)</f>
        <v>0</v>
      </c>
      <c r="AN612" s="49">
        <f>IF(ISNUMBER(P612),SQRT(INDEX('913'!$I$6:$I$1205,P612)^2+INDEX('913'!$J$6:$J$1205,P612)^2),0)</f>
        <v>0</v>
      </c>
      <c r="AO612" s="37">
        <f t="shared" si="141"/>
        <v>0</v>
      </c>
      <c r="AP612" s="37">
        <f t="shared" si="142"/>
        <v>0</v>
      </c>
      <c r="AQ612" s="33" t="e">
        <f>-100*'935'!W612*(AO612+AP612)/'11'!C$17</f>
        <v>#VALUE!</v>
      </c>
      <c r="AR612" s="37" t="e">
        <f t="shared" si="143"/>
        <v>#VALUE!</v>
      </c>
      <c r="AS612" s="52" t="e">
        <f t="shared" si="144"/>
        <v>#VALUE!</v>
      </c>
      <c r="AT612" s="32" t="e">
        <f>IF('935'!C612="VOID",0,('935'!C612*(1-'935'!X612/'11'!B$17)))</f>
        <v>#VALUE!</v>
      </c>
      <c r="AU612" s="52" t="e">
        <f>'935'!Q612*(1-'935'!Y612/'11'!C$17)/(1-'935'!X612/'11'!B$17)</f>
        <v>#VALUE!</v>
      </c>
      <c r="AV612" s="37" t="e">
        <f>INDEX('DNO totals'!$B$57:$G$57,IF('935'!K612,IF(MOD('935'!K612,1000),IF(MOD('935'!K612,100),IF(MOD('935'!K612,10),IF(MOD('935'!K612,1000)=1,6,5),4),3),2),1))</f>
        <v>#VALUE!</v>
      </c>
      <c r="AW612" s="52" t="e">
        <f t="shared" si="145"/>
        <v>#VALUE!</v>
      </c>
      <c r="AX612" s="32" t="e">
        <f>IF('935'!V612="VOID",0,'935'!V612*(1-'935'!X612/'11'!B$17))</f>
        <v>#VALUE!</v>
      </c>
      <c r="AY612" s="33" t="e">
        <f>IF(H612,-100*'Charging rates'!B$10/'11'!B$17*AX612/H612,0)</f>
        <v>#VALUE!</v>
      </c>
      <c r="AZ612" s="33" t="e">
        <f>IF(C612,'DNO totals'!B$41,0)</f>
        <v>#VALUE!</v>
      </c>
      <c r="BA612" s="33" t="e">
        <f t="shared" si="146"/>
        <v>#VALUE!</v>
      </c>
      <c r="BB612" s="33" t="e">
        <f t="shared" si="147"/>
        <v>#VALUE!</v>
      </c>
      <c r="BC612" s="53" t="e">
        <f t="shared" si="148"/>
        <v>#VALUE!</v>
      </c>
      <c r="BD612" s="32" t="e">
        <f>IF(AT612,'935'!H612*AT612/(AT612+D612+H612),0)</f>
        <v>#VALUE!</v>
      </c>
      <c r="BE612" s="32" t="e">
        <f>IF(H612,'935'!H612*H612/(AT612+D612+H612),0)</f>
        <v>#VALUE!</v>
      </c>
      <c r="BF612" s="32" t="e">
        <f>BD612*(1-'935'!X612/'11'!B$17)</f>
        <v>#VALUE!</v>
      </c>
      <c r="BG612" s="49" t="e">
        <f>BE612*(1-'935'!X612/'11'!B$17)</f>
        <v>#VALUE!</v>
      </c>
      <c r="BH612" s="52" t="e">
        <f>AV612*Parameters!B$6</f>
        <v>#VALUE!</v>
      </c>
      <c r="BI612" s="37" t="e">
        <f>IF('935'!$K612=1000,'Charging rates'!$C$38*$BH612/(1+'DNO totals'!$C$99)*'935'!$L612,0)</f>
        <v>#VALUE!</v>
      </c>
      <c r="BJ612" s="37" t="e">
        <f>IF(MOD('935'!$K612,1000)=100,'Charging rates'!$D$38*$BH612/(1+'DNO totals'!$D$99)*'935'!$M612,0)</f>
        <v>#VALUE!</v>
      </c>
      <c r="BK612" s="37" t="e">
        <f>IF(MOD('935'!$K612,100)=10,'Charging rates'!$E$38*$BH612/(1+'DNO totals'!$E$99)*'935'!$N612,0)</f>
        <v>#VALUE!</v>
      </c>
      <c r="BL612" s="37" t="e">
        <f>IF(AND(MOD('935'!$K612,10)&gt;0,MOD('935'!$K612,1000)&gt;1),'Charging rates'!$F$38*$BH612/(1+'DNO totals'!$F$99)*'935'!$O612,0)</f>
        <v>#VALUE!</v>
      </c>
      <c r="BM612" s="37" t="e">
        <f>IF(MOD('935'!$K612,1000)=1,'Charging rates'!$G$38*$BH612/(1+'DNO totals'!$G$99)*'935'!$P612,0)</f>
        <v>#VALUE!</v>
      </c>
      <c r="BN612" s="52" t="e">
        <f t="shared" si="149"/>
        <v>#VALUE!</v>
      </c>
      <c r="BO612" s="37" t="e">
        <f>IF('935'!$K612&gt;1000,'Charging rates'!$C$38*$AW612*'935'!$L612,0)</f>
        <v>#VALUE!</v>
      </c>
      <c r="BP612" s="37" t="e">
        <f>IF(MOD('935'!$K612,1000)&gt;100,'Charging rates'!$D$38*$AW612*'935'!$M612,0)</f>
        <v>#VALUE!</v>
      </c>
      <c r="BQ612" s="37" t="e">
        <f>IF(MOD('935'!$K612,100)&gt;10,'Charging rates'!$E$38*$AW612*'935'!$N612,0)</f>
        <v>#VALUE!</v>
      </c>
      <c r="BR612" s="52" t="e">
        <f t="shared" si="150"/>
        <v>#VALUE!</v>
      </c>
      <c r="BS612" s="48" t="e">
        <f>'935'!C612&lt;&gt;"VOID"</f>
        <v>#VALUE!</v>
      </c>
      <c r="BT612" s="33" t="e">
        <f>IF(BS612,(100/'11'!B$17*BD612*((1-'935'!I612)*'Charging rates'!B$51+'Charging rates'!B$63)),0)</f>
        <v>#VALUE!</v>
      </c>
      <c r="BU612" s="33" t="e">
        <f>100/'11'!B$17*BG612*('Charging rates'!B$51+'Charging rates'!B$63)</f>
        <v>#VALUE!</v>
      </c>
      <c r="BV612" s="33" t="e">
        <f>100/'11'!B$17*BE612*('Charging rates'!B$51+'Charging rates'!B$63)</f>
        <v>#VALUE!</v>
      </c>
      <c r="BW612" s="53" t="e">
        <f t="shared" si="151"/>
        <v>#VALUE!</v>
      </c>
      <c r="BX612" s="32" t="e">
        <f>AT612-('935'!T612*(1-'935'!X612/'11'!B$17))</f>
        <v>#VALUE!</v>
      </c>
      <c r="BY612" s="32">
        <f>0-IF(ISNUMBER(I612),INDEX('913'!$I$6:$I$1205,I612),0)-IF(ISNUMBER(J612),INDEX('913'!$I$6:$I$1205,J612),0)-IF(ISNUMBER(K612),INDEX('913'!$I$6:$I$1205,K612),0)-IF(ISNUMBER(L612),INDEX('913'!$I$6:$I$1205,L612),0)-IF(ISNUMBER(M612),INDEX('913'!$I$6:$I$1205,M612),0)-IF(ISNUMBER(N612),INDEX('913'!$I$6:$I$1205,N612),0)-IF(ISNUMBER(O612),INDEX('913'!$I$6:$I$1205,O612),0)-IF(ISNUMBER(P612),INDEX('913'!$I$6:$I$1205,P612),0)</f>
        <v>0</v>
      </c>
      <c r="BZ612" s="37">
        <f>IF(BY612=0,1,MAX(1,SQRT(BY612^2+(IF(ISNUMBER(I612),INDEX('913'!$J$6:$J$1205,I612),0)+IF(ISNUMBER(J612),INDEX('913'!$J$6:$J$1205,J612),0)+IF(ISNUMBER(K612),INDEX('913'!$J$6:$J$1205,K612),0)+IF(ISNUMBER(L612),INDEX('913'!$J$6:$J$1205,L612),0)+IF(ISNUMBER(M612),INDEX('913'!$J$6:$J$1205,M612),0)+IF(ISNUMBER(N612),INDEX('913'!$J$6:$J$1205,N612),0)+IF(ISNUMBER(O612),INDEX('913'!$J$6:$J$1205,O612),0)+IF(ISNUMBER(P612),INDEX('913'!$J$6:$J$1205,P612),0))^2)/BY612))</f>
        <v>1</v>
      </c>
      <c r="CA612" s="33" t="e">
        <f>100*AO612/'11'!B$17</f>
        <v>#VALUE!</v>
      </c>
      <c r="CB612" s="37" t="e">
        <f>100*(AP612*BZ612)/'11'!C$17</f>
        <v>#VALUE!</v>
      </c>
      <c r="CC612" s="37" t="e">
        <f t="shared" si="152"/>
        <v>#VALUE!</v>
      </c>
      <c r="CD612" s="33" t="e">
        <f t="shared" si="153"/>
        <v>#VALUE!</v>
      </c>
      <c r="CE612" s="54" t="e">
        <f>'11'!C$17-'935'!Y612</f>
        <v>#VALUE!</v>
      </c>
      <c r="CF612" s="37" t="e">
        <f>MAX('DNO totals'!B$312+0,MIN('935'!L612+0,'DNO totals'!B$304+0))</f>
        <v>#VALUE!</v>
      </c>
      <c r="CG612" s="37" t="e">
        <f>MAX('DNO totals'!C$312+0,MIN('935'!M612+0,'DNO totals'!C$304+0))</f>
        <v>#VALUE!</v>
      </c>
      <c r="CH612" s="37" t="e">
        <f>MAX('DNO totals'!D$312+0,MIN('935'!N612+0,'DNO totals'!D$304+0))</f>
        <v>#VALUE!</v>
      </c>
      <c r="CI612" s="37" t="e">
        <f>MAX('DNO totals'!E$312+0,MIN('935'!O612+0,'DNO totals'!E$304+0))</f>
        <v>#VALUE!</v>
      </c>
      <c r="CJ612" s="52" t="e">
        <f>MAX('DNO totals'!F$312+0,MIN('935'!P612+0,'DNO totals'!F$304+0))</f>
        <v>#VALUE!</v>
      </c>
      <c r="CK612" s="37" t="e">
        <f>IF('935'!$K612=1000,'Charging rates'!$C$38*$BH612/(1+'DNO totals'!$C$99)*$CF612,0)</f>
        <v>#VALUE!</v>
      </c>
      <c r="CL612" s="37" t="e">
        <f>IF(MOD('935'!$K612,1000)=100,'Charging rates'!$D$38*$BH612/(1+'DNO totals'!$D$99)*$CG612,0)</f>
        <v>#VALUE!</v>
      </c>
      <c r="CM612" s="37" t="e">
        <f>IF(MOD('935'!$K612,100)=10,'Charging rates'!$E$38*$BH612/(1+'DNO totals'!$E$99)*$CH612,0)</f>
        <v>#VALUE!</v>
      </c>
      <c r="CN612" s="37" t="e">
        <f>IF(AND(MOD('935'!$K612,10)&gt;0,MOD('935'!$K612,1000)&gt;1),'Charging rates'!$F$38*$BH612/(1+'DNO totals'!$F$99)*$CI612,0)</f>
        <v>#VALUE!</v>
      </c>
      <c r="CO612" s="37" t="e">
        <f>IF(MOD('935'!$K612,1000)=1,'Charging rates'!$G$38*$BH612/(1+'DNO totals'!$G$99)*$CJ612,0)</f>
        <v>#VALUE!</v>
      </c>
      <c r="CP612" s="52" t="e">
        <f t="shared" si="154"/>
        <v>#VALUE!</v>
      </c>
      <c r="CQ612" s="37" t="e">
        <f>IF('935'!$K612&gt;1000,'Charging rates'!$C$38*$AW612*$CF612,0)</f>
        <v>#VALUE!</v>
      </c>
      <c r="CR612" s="37" t="e">
        <f>IF(MOD('935'!$K612,1000)&gt;100,'Charging rates'!$D$38*$AW612*$CG612,0)</f>
        <v>#VALUE!</v>
      </c>
      <c r="CS612" s="37" t="e">
        <f>IF(MOD('935'!$K612,100)&gt;10,'Charging rates'!$E$38*$AW612*$CH612,0)</f>
        <v>#VALUE!</v>
      </c>
      <c r="CT612" s="52" t="e">
        <f t="shared" si="155"/>
        <v>#VALUE!</v>
      </c>
      <c r="CU612" s="33" t="e">
        <f>100*(AP612*'935'!Q612*BZ612)/'11'!B$17</f>
        <v>#VALUE!</v>
      </c>
      <c r="CV612" s="33" t="e">
        <f>100/'11'!B$17*'Charging rates'!B$10*AW612</f>
        <v>#VALUE!</v>
      </c>
      <c r="CW612" s="33" t="e">
        <f>IF(AT612=0,0,(1-BX612/AT612)*(CA612+IF('935'!Q612=0,0,(CB612*'935'!Q612*('11'!C$17-'935'!Y612)/('11'!B$17-'935'!X612)))))</f>
        <v>#VALUE!</v>
      </c>
      <c r="CX612" s="33" t="e">
        <f t="shared" si="156"/>
        <v>#VALUE!</v>
      </c>
      <c r="CY612" s="49" t="e">
        <f t="shared" si="157"/>
        <v>#VALUE!</v>
      </c>
      <c r="CZ612" s="32" t="e">
        <f>AT612*(Parameters!B$21+AU612)*IF('DNO totals'!B$323&lt;0,1,'935'!S612)</f>
        <v>#VALUE!</v>
      </c>
      <c r="DA612" s="52" t="e">
        <f>IF('DNO totals'!B$323&lt;0,1,'935'!S612)*(Parameters!B$21+AU612)</f>
        <v>#VALUE!</v>
      </c>
      <c r="DB612" s="37" t="e">
        <f>CX612+'Charging rates'!B$106*DA612*100/'11'!B$17</f>
        <v>#VALUE!</v>
      </c>
      <c r="DC612" s="37" t="e">
        <f>DB612+'Charging rates'!B$116*(Parameters!B$21+AU612)*100/'11'!B$17*IF('DNO totals'!B$323&lt;0,1,'935'!S612)</f>
        <v>#VALUE!</v>
      </c>
      <c r="DD612" s="37" t="e">
        <f>'Charging rates'!B$97*(CP612+CT612)*100/'11'!B$17</f>
        <v>#VALUE!</v>
      </c>
      <c r="DE612" s="33" t="e">
        <f>MAX(0-(CB612*AU612*'11'!C$17/'11'!B$17),DC612+DD612)</f>
        <v>#VALUE!</v>
      </c>
      <c r="DF612" s="37" t="e">
        <f>IF(BS612,IF(AU612=0,CC612,MAX(0,MIN(CC612,CC612+(DE612/'935'!Q612*('11'!B$17-'935'!X612)/('11'!C$17-'935'!Y612))))),0)</f>
        <v>#VALUE!</v>
      </c>
      <c r="DG612" s="33" t="e">
        <f t="shared" si="158"/>
        <v>#VALUE!</v>
      </c>
      <c r="DH612" s="53" t="e">
        <f t="shared" si="159"/>
        <v>#VALUE!</v>
      </c>
    </row>
    <row r="613" spans="1:112">
      <c r="A613" s="28">
        <v>513</v>
      </c>
      <c r="B613" s="47" t="e">
        <f>'935'!B613</f>
        <v>#VALUE!</v>
      </c>
      <c r="C613" s="48" t="e">
        <f>OR('935'!E613&lt;&gt;"VOID",'935'!F613&lt;&gt;"VOID",'935'!G613&lt;&gt;"VOID")</f>
        <v>#VALUE!</v>
      </c>
      <c r="D613" s="32" t="e">
        <f>IF('935'!D613="VOID",0,'935'!D613*(1-'935'!X613/'11'!B$17))</f>
        <v>#VALUE!</v>
      </c>
      <c r="E613" s="32" t="e">
        <f>IF('935'!E613="VOID",0,'935'!E613*(1-'935'!X613/'11'!B$17))</f>
        <v>#VALUE!</v>
      </c>
      <c r="F613" s="32" t="e">
        <f>IF('935'!F613="VOID",0,'935'!F613*(1-'935'!X613/'11'!B$17))</f>
        <v>#VALUE!</v>
      </c>
      <c r="G613" s="32" t="e">
        <f>IF('935'!G613="VOID",0,'935'!G613*(1-'935'!X613/'11'!B$17))</f>
        <v>#VALUE!</v>
      </c>
      <c r="H613" s="49" t="e">
        <f t="shared" ref="H613:H676" si="160">E613+F613+G613</f>
        <v>#VALUE!</v>
      </c>
      <c r="I613" s="50" t="e">
        <f>MATCH('935'!J613,'913'!$B$6:$B$1205,0)</f>
        <v>#VALUE!</v>
      </c>
      <c r="J613" s="50" t="e">
        <f>MATCH(INDEX('913'!$D$6:$D$1205,I613),'913'!$B$6:$B$1205,0)</f>
        <v>#VALUE!</v>
      </c>
      <c r="K613" s="50" t="e">
        <f>MATCH(INDEX('913'!$D$6:$D$1205,J613),'913'!$B$6:$B$1205,0)</f>
        <v>#VALUE!</v>
      </c>
      <c r="L613" s="50" t="e">
        <f>MATCH(INDEX('913'!$D$6:$D$1205,K613),'913'!$B$6:$B$1205,0)</f>
        <v>#VALUE!</v>
      </c>
      <c r="M613" s="50" t="e">
        <f>MATCH(INDEX('913'!$D$6:$D$1205,L613),'913'!$B$6:$B$1205,0)</f>
        <v>#VALUE!</v>
      </c>
      <c r="N613" s="50" t="e">
        <f>MATCH(INDEX('913'!$D$6:$D$1205,M613),'913'!$B$6:$B$1205,0)</f>
        <v>#VALUE!</v>
      </c>
      <c r="O613" s="50" t="e">
        <f>MATCH(INDEX('913'!$D$6:$D$1205,N613),'913'!$B$6:$B$1205,0)</f>
        <v>#VALUE!</v>
      </c>
      <c r="P613" s="51" t="e">
        <f>MATCH(INDEX('913'!$D$6:$D$1205,O613),'913'!$B$6:$B$1205,0)</f>
        <v>#VALUE!</v>
      </c>
      <c r="Q613" s="37">
        <f>IF(ISNUMBER(I613),MAX(0,INDEX('913'!$E$6:$E$1205,I613)),0)</f>
        <v>0</v>
      </c>
      <c r="R613" s="37">
        <f>IF(ISNUMBER(J613),MAX(0,INDEX('913'!$E$6:$E$1205,J613)),0)</f>
        <v>0</v>
      </c>
      <c r="S613" s="37">
        <f>IF(ISNUMBER(K613),MAX(0,INDEX('913'!$E$6:$E$1205,K613)),0)</f>
        <v>0</v>
      </c>
      <c r="T613" s="37">
        <f>IF(ISNUMBER(L613),MAX(0,INDEX('913'!$E$6:$E$1205,L613)),0)</f>
        <v>0</v>
      </c>
      <c r="U613" s="37">
        <f>IF(ISNUMBER(M613),MAX(0,INDEX('913'!$E$6:$E$1205,M613)),0)</f>
        <v>0</v>
      </c>
      <c r="V613" s="37">
        <f>IF(ISNUMBER(N613),MAX(0,INDEX('913'!$E$6:$E$1205,N613)),0)</f>
        <v>0</v>
      </c>
      <c r="W613" s="37">
        <f>IF(ISNUMBER(O613),MAX(0,INDEX('913'!$E$6:$E$1205,O613)),0)</f>
        <v>0</v>
      </c>
      <c r="X613" s="52">
        <f>IF(ISNUMBER(P613),MAX(0,INDEX('913'!$E$6:$E$1205,P613)),0)</f>
        <v>0</v>
      </c>
      <c r="Y613" s="37">
        <f>IF(ISNUMBER(I613),MAX(0,INDEX('913'!$F$6:$F$1205,I613)),0)</f>
        <v>0</v>
      </c>
      <c r="Z613" s="37">
        <f>IF(ISNUMBER(J613),MAX(0,INDEX('913'!$F$6:$F$1205,J613)),0)</f>
        <v>0</v>
      </c>
      <c r="AA613" s="37">
        <f>IF(ISNUMBER(K613),MAX(0,INDEX('913'!$F$6:$F$1205,K613)),0)</f>
        <v>0</v>
      </c>
      <c r="AB613" s="37">
        <f>IF(ISNUMBER(L613),MAX(0,INDEX('913'!$F$6:$F$1205,L613)),0)</f>
        <v>0</v>
      </c>
      <c r="AC613" s="37">
        <f>IF(ISNUMBER(M613),MAX(0,INDEX('913'!$F$6:$F$1205,M613)),0)</f>
        <v>0</v>
      </c>
      <c r="AD613" s="37">
        <f>IF(ISNUMBER(N613),MAX(0,INDEX('913'!$F$6:$F$1205,N613)),0)</f>
        <v>0</v>
      </c>
      <c r="AE613" s="37">
        <f>IF(ISNUMBER(O613),MAX(0,INDEX('913'!$F$6:$F$1205,O613)),0)</f>
        <v>0</v>
      </c>
      <c r="AF613" s="37">
        <f>IF(ISNUMBER(P613),MAX(0,INDEX('913'!$F$6:$F$1205,P613)),0)</f>
        <v>0</v>
      </c>
      <c r="AG613" s="32">
        <f>IF(ISNUMBER(I613),SQRT(INDEX('913'!$I$6:$I$1205,I613)^2+INDEX('913'!$J$6:$J$1205,I613)^2),0)</f>
        <v>0</v>
      </c>
      <c r="AH613" s="32">
        <f>IF(ISNUMBER(J613),SQRT(INDEX('913'!$I$6:$I$1205,J613)^2+INDEX('913'!$J$6:$J$1205,J613)^2),0)</f>
        <v>0</v>
      </c>
      <c r="AI613" s="32">
        <f>IF(ISNUMBER(K613),SQRT(INDEX('913'!$I$6:$I$1205,K613)^2+INDEX('913'!$J$6:$J$1205,K613)^2),0)</f>
        <v>0</v>
      </c>
      <c r="AJ613" s="32">
        <f>IF(ISNUMBER(L613),SQRT(INDEX('913'!$I$6:$I$1205,L613)^2+INDEX('913'!$J$6:$J$1205,L613)^2),0)</f>
        <v>0</v>
      </c>
      <c r="AK613" s="32">
        <f>IF(ISNUMBER(M613),SQRT(INDEX('913'!$I$6:$I$1205,M613)^2+INDEX('913'!$J$6:$J$1205,M613)^2),0)</f>
        <v>0</v>
      </c>
      <c r="AL613" s="32">
        <f>IF(ISNUMBER(N613),SQRT(INDEX('913'!$I$6:$I$1205,N613)^2+INDEX('913'!$J$6:$J$1205,N613)^2),0)</f>
        <v>0</v>
      </c>
      <c r="AM613" s="32">
        <f>IF(ISNUMBER(O613),SQRT(INDEX('913'!$I$6:$I$1205,O613)^2+INDEX('913'!$J$6:$J$1205,O613)^2),0)</f>
        <v>0</v>
      </c>
      <c r="AN613" s="49">
        <f>IF(ISNUMBER(P613),SQRT(INDEX('913'!$I$6:$I$1205,P613)^2+INDEX('913'!$J$6:$J$1205,P613)^2),0)</f>
        <v>0</v>
      </c>
      <c r="AO613" s="37">
        <f t="shared" ref="AO613:AO676" si="161">IF(AG613+AH613+AI613+AJ613+AK613+AL613+AM613+AN613=0,IF(COUNT(I613,J613,K613,L613,M613,N613,O613,P613),(Q613+R613+S613+T613+U613+V613+W613+X613)/COUNT(I613,J613,K613,L613,M613,N613,O613,P613),0),(AG613*Q613+AH613*R613+AI613*S613+AJ613*T613+AK613*U613+AL613*V613+AM613*W613+AN613*X613)/(AG613+AH613+AI613+AJ613+AK613+AL613+AM613+AN613))</f>
        <v>0</v>
      </c>
      <c r="AP613" s="37">
        <f t="shared" ref="AP613:AP676" si="162">IF(AG613+AH613+AI613+AJ613+AK613+AL613+AM613+AN613=0,IF(COUNT(I613,J613,K613,L613,M613,N613,O613,P613),(Y613+Z613+AA613+AB613+AC613+AD613+AE613+AF613)/COUNT(I613,J613,K613,L613,M613,N613,O613,P613),0),(AG613*Y613+AH613*Z613+AI613*AA613+AJ613*AB613+AK613*AC613+AL613*AD613+AM613*AE613+AN613*AF613)/(AG613+AH613+AI613+AJ613+AK613+AL613+AM613+AN613))</f>
        <v>0</v>
      </c>
      <c r="AQ613" s="33" t="e">
        <f>-100*'935'!W613*(AO613+AP613)/'11'!C$17</f>
        <v>#VALUE!</v>
      </c>
      <c r="AR613" s="37" t="e">
        <f t="shared" ref="AR613:AR676" si="163">IF(H613,(AQ613*H613/(H613+D613)),0)</f>
        <v>#VALUE!</v>
      </c>
      <c r="AS613" s="52" t="e">
        <f t="shared" ref="AS613:AS676" si="164">ROUND(AR613,3)</f>
        <v>#VALUE!</v>
      </c>
      <c r="AT613" s="32" t="e">
        <f>IF('935'!C613="VOID",0,('935'!C613*(1-'935'!X613/'11'!B$17)))</f>
        <v>#VALUE!</v>
      </c>
      <c r="AU613" s="52" t="e">
        <f>'935'!Q613*(1-'935'!Y613/'11'!C$17)/(1-'935'!X613/'11'!B$17)</f>
        <v>#VALUE!</v>
      </c>
      <c r="AV613" s="37" t="e">
        <f>INDEX('DNO totals'!$B$57:$G$57,IF('935'!K613,IF(MOD('935'!K613,1000),IF(MOD('935'!K613,100),IF(MOD('935'!K613,10),IF(MOD('935'!K613,1000)=1,6,5),4),3),2),1))</f>
        <v>#VALUE!</v>
      </c>
      <c r="AW613" s="52" t="e">
        <f t="shared" ref="AW613:AW676" si="165">AU613*AV613</f>
        <v>#VALUE!</v>
      </c>
      <c r="AX613" s="32" t="e">
        <f>IF('935'!V613="VOID",0,'935'!V613*(1-'935'!X613/'11'!B$17))</f>
        <v>#VALUE!</v>
      </c>
      <c r="AY613" s="33" t="e">
        <f>IF(H613,-100*'Charging rates'!B$10/'11'!B$17*AX613/H613,0)</f>
        <v>#VALUE!</v>
      </c>
      <c r="AZ613" s="33" t="e">
        <f>IF(C613,'DNO totals'!B$41,0)</f>
        <v>#VALUE!</v>
      </c>
      <c r="BA613" s="33" t="e">
        <f t="shared" ref="BA613:BA676" si="166">ROUND(AZ613,2)</f>
        <v>#VALUE!</v>
      </c>
      <c r="BB613" s="33" t="e">
        <f t="shared" ref="BB613:BB676" si="167">IF(C613,(AZ613+AY613),0)</f>
        <v>#VALUE!</v>
      </c>
      <c r="BC613" s="53" t="e">
        <f t="shared" ref="BC613:BC676" si="168">ROUND(BB613,2)</f>
        <v>#VALUE!</v>
      </c>
      <c r="BD613" s="32" t="e">
        <f>IF(AT613,'935'!H613*AT613/(AT613+D613+H613),0)</f>
        <v>#VALUE!</v>
      </c>
      <c r="BE613" s="32" t="e">
        <f>IF(H613,'935'!H613*H613/(AT613+D613+H613),0)</f>
        <v>#VALUE!</v>
      </c>
      <c r="BF613" s="32" t="e">
        <f>BD613*(1-'935'!X613/'11'!B$17)</f>
        <v>#VALUE!</v>
      </c>
      <c r="BG613" s="49" t="e">
        <f>BE613*(1-'935'!X613/'11'!B$17)</f>
        <v>#VALUE!</v>
      </c>
      <c r="BH613" s="52" t="e">
        <f>AV613*Parameters!B$6</f>
        <v>#VALUE!</v>
      </c>
      <c r="BI613" s="37" t="e">
        <f>IF('935'!$K613=1000,'Charging rates'!$C$38*$BH613/(1+'DNO totals'!$C$99)*'935'!$L613,0)</f>
        <v>#VALUE!</v>
      </c>
      <c r="BJ613" s="37" t="e">
        <f>IF(MOD('935'!$K613,1000)=100,'Charging rates'!$D$38*$BH613/(1+'DNO totals'!$D$99)*'935'!$M613,0)</f>
        <v>#VALUE!</v>
      </c>
      <c r="BK613" s="37" t="e">
        <f>IF(MOD('935'!$K613,100)=10,'Charging rates'!$E$38*$BH613/(1+'DNO totals'!$E$99)*'935'!$N613,0)</f>
        <v>#VALUE!</v>
      </c>
      <c r="BL613" s="37" t="e">
        <f>IF(AND(MOD('935'!$K613,10)&gt;0,MOD('935'!$K613,1000)&gt;1),'Charging rates'!$F$38*$BH613/(1+'DNO totals'!$F$99)*'935'!$O613,0)</f>
        <v>#VALUE!</v>
      </c>
      <c r="BM613" s="37" t="e">
        <f>IF(MOD('935'!$K613,1000)=1,'Charging rates'!$G$38*$BH613/(1+'DNO totals'!$G$99)*'935'!$P613,0)</f>
        <v>#VALUE!</v>
      </c>
      <c r="BN613" s="52" t="e">
        <f t="shared" ref="BN613:BN676" si="169">$BI613+$BJ613+$BK613+$BL613+$BM613</f>
        <v>#VALUE!</v>
      </c>
      <c r="BO613" s="37" t="e">
        <f>IF('935'!$K613&gt;1000,'Charging rates'!$C$38*$AW613*'935'!$L613,0)</f>
        <v>#VALUE!</v>
      </c>
      <c r="BP613" s="37" t="e">
        <f>IF(MOD('935'!$K613,1000)&gt;100,'Charging rates'!$D$38*$AW613*'935'!$M613,0)</f>
        <v>#VALUE!</v>
      </c>
      <c r="BQ613" s="37" t="e">
        <f>IF(MOD('935'!$K613,100)&gt;10,'Charging rates'!$E$38*$AW613*'935'!$N613,0)</f>
        <v>#VALUE!</v>
      </c>
      <c r="BR613" s="52" t="e">
        <f t="shared" ref="BR613:BR676" si="170">$BO613+$BP613+$BQ613</f>
        <v>#VALUE!</v>
      </c>
      <c r="BS613" s="48" t="e">
        <f>'935'!C613&lt;&gt;"VOID"</f>
        <v>#VALUE!</v>
      </c>
      <c r="BT613" s="33" t="e">
        <f>IF(BS613,(100/'11'!B$17*BD613*((1-'935'!I613)*'Charging rates'!B$51+'Charging rates'!B$63)),0)</f>
        <v>#VALUE!</v>
      </c>
      <c r="BU613" s="33" t="e">
        <f>100/'11'!B$17*BG613*('Charging rates'!B$51+'Charging rates'!B$63)</f>
        <v>#VALUE!</v>
      </c>
      <c r="BV613" s="33" t="e">
        <f>100/'11'!B$17*BE613*('Charging rates'!B$51+'Charging rates'!B$63)</f>
        <v>#VALUE!</v>
      </c>
      <c r="BW613" s="53" t="e">
        <f t="shared" ref="BW613:BW676" si="171">ROUND(BV613,2)</f>
        <v>#VALUE!</v>
      </c>
      <c r="BX613" s="32" t="e">
        <f>AT613-('935'!T613*(1-'935'!X613/'11'!B$17))</f>
        <v>#VALUE!</v>
      </c>
      <c r="BY613" s="32">
        <f>0-IF(ISNUMBER(I613),INDEX('913'!$I$6:$I$1205,I613),0)-IF(ISNUMBER(J613),INDEX('913'!$I$6:$I$1205,J613),0)-IF(ISNUMBER(K613),INDEX('913'!$I$6:$I$1205,K613),0)-IF(ISNUMBER(L613),INDEX('913'!$I$6:$I$1205,L613),0)-IF(ISNUMBER(M613),INDEX('913'!$I$6:$I$1205,M613),0)-IF(ISNUMBER(N613),INDEX('913'!$I$6:$I$1205,N613),0)-IF(ISNUMBER(O613),INDEX('913'!$I$6:$I$1205,O613),0)-IF(ISNUMBER(P613),INDEX('913'!$I$6:$I$1205,P613),0)</f>
        <v>0</v>
      </c>
      <c r="BZ613" s="37">
        <f>IF(BY613=0,1,MAX(1,SQRT(BY613^2+(IF(ISNUMBER(I613),INDEX('913'!$J$6:$J$1205,I613),0)+IF(ISNUMBER(J613),INDEX('913'!$J$6:$J$1205,J613),0)+IF(ISNUMBER(K613),INDEX('913'!$J$6:$J$1205,K613),0)+IF(ISNUMBER(L613),INDEX('913'!$J$6:$J$1205,L613),0)+IF(ISNUMBER(M613),INDEX('913'!$J$6:$J$1205,M613),0)+IF(ISNUMBER(N613),INDEX('913'!$J$6:$J$1205,N613),0)+IF(ISNUMBER(O613),INDEX('913'!$J$6:$J$1205,O613),0)+IF(ISNUMBER(P613),INDEX('913'!$J$6:$J$1205,P613),0))^2)/BY613))</f>
        <v>1</v>
      </c>
      <c r="CA613" s="33" t="e">
        <f>100*AO613/'11'!B$17</f>
        <v>#VALUE!</v>
      </c>
      <c r="CB613" s="37" t="e">
        <f>100*(AP613*BZ613)/'11'!C$17</f>
        <v>#VALUE!</v>
      </c>
      <c r="CC613" s="37" t="e">
        <f t="shared" ref="CC613:CC676" si="172">IF(AT613=0,1,BX613/AT613)*CB613</f>
        <v>#VALUE!</v>
      </c>
      <c r="CD613" s="33" t="e">
        <f t="shared" ref="CD613:CD676" si="173">IF(AT613=0,1,BX613/AT613)*CA613</f>
        <v>#VALUE!</v>
      </c>
      <c r="CE613" s="54" t="e">
        <f>'11'!C$17-'935'!Y613</f>
        <v>#VALUE!</v>
      </c>
      <c r="CF613" s="37" t="e">
        <f>MAX('DNO totals'!B$312+0,MIN('935'!L613+0,'DNO totals'!B$304+0))</f>
        <v>#VALUE!</v>
      </c>
      <c r="CG613" s="37" t="e">
        <f>MAX('DNO totals'!C$312+0,MIN('935'!M613+0,'DNO totals'!C$304+0))</f>
        <v>#VALUE!</v>
      </c>
      <c r="CH613" s="37" t="e">
        <f>MAX('DNO totals'!D$312+0,MIN('935'!N613+0,'DNO totals'!D$304+0))</f>
        <v>#VALUE!</v>
      </c>
      <c r="CI613" s="37" t="e">
        <f>MAX('DNO totals'!E$312+0,MIN('935'!O613+0,'DNO totals'!E$304+0))</f>
        <v>#VALUE!</v>
      </c>
      <c r="CJ613" s="52" t="e">
        <f>MAX('DNO totals'!F$312+0,MIN('935'!P613+0,'DNO totals'!F$304+0))</f>
        <v>#VALUE!</v>
      </c>
      <c r="CK613" s="37" t="e">
        <f>IF('935'!$K613=1000,'Charging rates'!$C$38*$BH613/(1+'DNO totals'!$C$99)*$CF613,0)</f>
        <v>#VALUE!</v>
      </c>
      <c r="CL613" s="37" t="e">
        <f>IF(MOD('935'!$K613,1000)=100,'Charging rates'!$D$38*$BH613/(1+'DNO totals'!$D$99)*$CG613,0)</f>
        <v>#VALUE!</v>
      </c>
      <c r="CM613" s="37" t="e">
        <f>IF(MOD('935'!$K613,100)=10,'Charging rates'!$E$38*$BH613/(1+'DNO totals'!$E$99)*$CH613,0)</f>
        <v>#VALUE!</v>
      </c>
      <c r="CN613" s="37" t="e">
        <f>IF(AND(MOD('935'!$K613,10)&gt;0,MOD('935'!$K613,1000)&gt;1),'Charging rates'!$F$38*$BH613/(1+'DNO totals'!$F$99)*$CI613,0)</f>
        <v>#VALUE!</v>
      </c>
      <c r="CO613" s="37" t="e">
        <f>IF(MOD('935'!$K613,1000)=1,'Charging rates'!$G$38*$BH613/(1+'DNO totals'!$G$99)*$CJ613,0)</f>
        <v>#VALUE!</v>
      </c>
      <c r="CP613" s="52" t="e">
        <f t="shared" ref="CP613:CP676" si="174">$CK613+$CL613+$CM613+$CN613+$CO613</f>
        <v>#VALUE!</v>
      </c>
      <c r="CQ613" s="37" t="e">
        <f>IF('935'!$K613&gt;1000,'Charging rates'!$C$38*$AW613*$CF613,0)</f>
        <v>#VALUE!</v>
      </c>
      <c r="CR613" s="37" t="e">
        <f>IF(MOD('935'!$K613,1000)&gt;100,'Charging rates'!$D$38*$AW613*$CG613,0)</f>
        <v>#VALUE!</v>
      </c>
      <c r="CS613" s="37" t="e">
        <f>IF(MOD('935'!$K613,100)&gt;10,'Charging rates'!$E$38*$AW613*$CH613,0)</f>
        <v>#VALUE!</v>
      </c>
      <c r="CT613" s="52" t="e">
        <f t="shared" ref="CT613:CT676" si="175">$CQ613+$CR613+$CS613</f>
        <v>#VALUE!</v>
      </c>
      <c r="CU613" s="33" t="e">
        <f>100*(AP613*'935'!Q613*BZ613)/'11'!B$17</f>
        <v>#VALUE!</v>
      </c>
      <c r="CV613" s="33" t="e">
        <f>100/'11'!B$17*'Charging rates'!B$10*AW613</f>
        <v>#VALUE!</v>
      </c>
      <c r="CW613" s="33" t="e">
        <f>IF(AT613=0,0,(1-BX613/AT613)*(CA613+IF('935'!Q613=0,0,(CB613*'935'!Q613*('11'!C$17-'935'!Y613)/('11'!B$17-'935'!X613)))))</f>
        <v>#VALUE!</v>
      </c>
      <c r="CX613" s="33" t="e">
        <f t="shared" ref="CX613:CX676" si="176">CV613+CD613</f>
        <v>#VALUE!</v>
      </c>
      <c r="CY613" s="49" t="e">
        <f t="shared" ref="CY613:CY676" si="177">(CP613+CT613)*AT613</f>
        <v>#VALUE!</v>
      </c>
      <c r="CZ613" s="32" t="e">
        <f>AT613*(Parameters!B$21+AU613)*IF('DNO totals'!B$323&lt;0,1,'935'!S613)</f>
        <v>#VALUE!</v>
      </c>
      <c r="DA613" s="52" t="e">
        <f>IF('DNO totals'!B$323&lt;0,1,'935'!S613)*(Parameters!B$21+AU613)</f>
        <v>#VALUE!</v>
      </c>
      <c r="DB613" s="37" t="e">
        <f>CX613+'Charging rates'!B$106*DA613*100/'11'!B$17</f>
        <v>#VALUE!</v>
      </c>
      <c r="DC613" s="37" t="e">
        <f>DB613+'Charging rates'!B$116*(Parameters!B$21+AU613)*100/'11'!B$17*IF('DNO totals'!B$323&lt;0,1,'935'!S613)</f>
        <v>#VALUE!</v>
      </c>
      <c r="DD613" s="37" t="e">
        <f>'Charging rates'!B$97*(CP613+CT613)*100/'11'!B$17</f>
        <v>#VALUE!</v>
      </c>
      <c r="DE613" s="33" t="e">
        <f>MAX(0-(CB613*AU613*'11'!C$17/'11'!B$17),DC613+DD613)</f>
        <v>#VALUE!</v>
      </c>
      <c r="DF613" s="37" t="e">
        <f>IF(BS613,IF(AU613=0,CC613,MAX(0,MIN(CC613,CC613+(DE613/'935'!Q613*('11'!B$17-'935'!X613)/('11'!C$17-'935'!Y613))))),0)</f>
        <v>#VALUE!</v>
      </c>
      <c r="DG613" s="33" t="e">
        <f t="shared" ref="DG613:DG676" si="178">IF(BS613,MAX(0,DE613),0)</f>
        <v>#VALUE!</v>
      </c>
      <c r="DH613" s="53" t="e">
        <f t="shared" ref="DH613:DH676" si="179">DG613+CW613</f>
        <v>#VALUE!</v>
      </c>
    </row>
    <row r="614" spans="1:112">
      <c r="A614" s="28">
        <v>514</v>
      </c>
      <c r="B614" s="47" t="e">
        <f>'935'!B614</f>
        <v>#VALUE!</v>
      </c>
      <c r="C614" s="48" t="e">
        <f>OR('935'!E614&lt;&gt;"VOID",'935'!F614&lt;&gt;"VOID",'935'!G614&lt;&gt;"VOID")</f>
        <v>#VALUE!</v>
      </c>
      <c r="D614" s="32" t="e">
        <f>IF('935'!D614="VOID",0,'935'!D614*(1-'935'!X614/'11'!B$17))</f>
        <v>#VALUE!</v>
      </c>
      <c r="E614" s="32" t="e">
        <f>IF('935'!E614="VOID",0,'935'!E614*(1-'935'!X614/'11'!B$17))</f>
        <v>#VALUE!</v>
      </c>
      <c r="F614" s="32" t="e">
        <f>IF('935'!F614="VOID",0,'935'!F614*(1-'935'!X614/'11'!B$17))</f>
        <v>#VALUE!</v>
      </c>
      <c r="G614" s="32" t="e">
        <f>IF('935'!G614="VOID",0,'935'!G614*(1-'935'!X614/'11'!B$17))</f>
        <v>#VALUE!</v>
      </c>
      <c r="H614" s="49" t="e">
        <f t="shared" si="160"/>
        <v>#VALUE!</v>
      </c>
      <c r="I614" s="50" t="e">
        <f>MATCH('935'!J614,'913'!$B$6:$B$1205,0)</f>
        <v>#VALUE!</v>
      </c>
      <c r="J614" s="50" t="e">
        <f>MATCH(INDEX('913'!$D$6:$D$1205,I614),'913'!$B$6:$B$1205,0)</f>
        <v>#VALUE!</v>
      </c>
      <c r="K614" s="50" t="e">
        <f>MATCH(INDEX('913'!$D$6:$D$1205,J614),'913'!$B$6:$B$1205,0)</f>
        <v>#VALUE!</v>
      </c>
      <c r="L614" s="50" t="e">
        <f>MATCH(INDEX('913'!$D$6:$D$1205,K614),'913'!$B$6:$B$1205,0)</f>
        <v>#VALUE!</v>
      </c>
      <c r="M614" s="50" t="e">
        <f>MATCH(INDEX('913'!$D$6:$D$1205,L614),'913'!$B$6:$B$1205,0)</f>
        <v>#VALUE!</v>
      </c>
      <c r="N614" s="50" t="e">
        <f>MATCH(INDEX('913'!$D$6:$D$1205,M614),'913'!$B$6:$B$1205,0)</f>
        <v>#VALUE!</v>
      </c>
      <c r="O614" s="50" t="e">
        <f>MATCH(INDEX('913'!$D$6:$D$1205,N614),'913'!$B$6:$B$1205,0)</f>
        <v>#VALUE!</v>
      </c>
      <c r="P614" s="51" t="e">
        <f>MATCH(INDEX('913'!$D$6:$D$1205,O614),'913'!$B$6:$B$1205,0)</f>
        <v>#VALUE!</v>
      </c>
      <c r="Q614" s="37">
        <f>IF(ISNUMBER(I614),MAX(0,INDEX('913'!$E$6:$E$1205,I614)),0)</f>
        <v>0</v>
      </c>
      <c r="R614" s="37">
        <f>IF(ISNUMBER(J614),MAX(0,INDEX('913'!$E$6:$E$1205,J614)),0)</f>
        <v>0</v>
      </c>
      <c r="S614" s="37">
        <f>IF(ISNUMBER(K614),MAX(0,INDEX('913'!$E$6:$E$1205,K614)),0)</f>
        <v>0</v>
      </c>
      <c r="T614" s="37">
        <f>IF(ISNUMBER(L614),MAX(0,INDEX('913'!$E$6:$E$1205,L614)),0)</f>
        <v>0</v>
      </c>
      <c r="U614" s="37">
        <f>IF(ISNUMBER(M614),MAX(0,INDEX('913'!$E$6:$E$1205,M614)),0)</f>
        <v>0</v>
      </c>
      <c r="V614" s="37">
        <f>IF(ISNUMBER(N614),MAX(0,INDEX('913'!$E$6:$E$1205,N614)),0)</f>
        <v>0</v>
      </c>
      <c r="W614" s="37">
        <f>IF(ISNUMBER(O614),MAX(0,INDEX('913'!$E$6:$E$1205,O614)),0)</f>
        <v>0</v>
      </c>
      <c r="X614" s="52">
        <f>IF(ISNUMBER(P614),MAX(0,INDEX('913'!$E$6:$E$1205,P614)),0)</f>
        <v>0</v>
      </c>
      <c r="Y614" s="37">
        <f>IF(ISNUMBER(I614),MAX(0,INDEX('913'!$F$6:$F$1205,I614)),0)</f>
        <v>0</v>
      </c>
      <c r="Z614" s="37">
        <f>IF(ISNUMBER(J614),MAX(0,INDEX('913'!$F$6:$F$1205,J614)),0)</f>
        <v>0</v>
      </c>
      <c r="AA614" s="37">
        <f>IF(ISNUMBER(K614),MAX(0,INDEX('913'!$F$6:$F$1205,K614)),0)</f>
        <v>0</v>
      </c>
      <c r="AB614" s="37">
        <f>IF(ISNUMBER(L614),MAX(0,INDEX('913'!$F$6:$F$1205,L614)),0)</f>
        <v>0</v>
      </c>
      <c r="AC614" s="37">
        <f>IF(ISNUMBER(M614),MAX(0,INDEX('913'!$F$6:$F$1205,M614)),0)</f>
        <v>0</v>
      </c>
      <c r="AD614" s="37">
        <f>IF(ISNUMBER(N614),MAX(0,INDEX('913'!$F$6:$F$1205,N614)),0)</f>
        <v>0</v>
      </c>
      <c r="AE614" s="37">
        <f>IF(ISNUMBER(O614),MAX(0,INDEX('913'!$F$6:$F$1205,O614)),0)</f>
        <v>0</v>
      </c>
      <c r="AF614" s="37">
        <f>IF(ISNUMBER(P614),MAX(0,INDEX('913'!$F$6:$F$1205,P614)),0)</f>
        <v>0</v>
      </c>
      <c r="AG614" s="32">
        <f>IF(ISNUMBER(I614),SQRT(INDEX('913'!$I$6:$I$1205,I614)^2+INDEX('913'!$J$6:$J$1205,I614)^2),0)</f>
        <v>0</v>
      </c>
      <c r="AH614" s="32">
        <f>IF(ISNUMBER(J614),SQRT(INDEX('913'!$I$6:$I$1205,J614)^2+INDEX('913'!$J$6:$J$1205,J614)^2),0)</f>
        <v>0</v>
      </c>
      <c r="AI614" s="32">
        <f>IF(ISNUMBER(K614),SQRT(INDEX('913'!$I$6:$I$1205,K614)^2+INDEX('913'!$J$6:$J$1205,K614)^2),0)</f>
        <v>0</v>
      </c>
      <c r="AJ614" s="32">
        <f>IF(ISNUMBER(L614),SQRT(INDEX('913'!$I$6:$I$1205,L614)^2+INDEX('913'!$J$6:$J$1205,L614)^2),0)</f>
        <v>0</v>
      </c>
      <c r="AK614" s="32">
        <f>IF(ISNUMBER(M614),SQRT(INDEX('913'!$I$6:$I$1205,M614)^2+INDEX('913'!$J$6:$J$1205,M614)^2),0)</f>
        <v>0</v>
      </c>
      <c r="AL614" s="32">
        <f>IF(ISNUMBER(N614),SQRT(INDEX('913'!$I$6:$I$1205,N614)^2+INDEX('913'!$J$6:$J$1205,N614)^2),0)</f>
        <v>0</v>
      </c>
      <c r="AM614" s="32">
        <f>IF(ISNUMBER(O614),SQRT(INDEX('913'!$I$6:$I$1205,O614)^2+INDEX('913'!$J$6:$J$1205,O614)^2),0)</f>
        <v>0</v>
      </c>
      <c r="AN614" s="49">
        <f>IF(ISNUMBER(P614),SQRT(INDEX('913'!$I$6:$I$1205,P614)^2+INDEX('913'!$J$6:$J$1205,P614)^2),0)</f>
        <v>0</v>
      </c>
      <c r="AO614" s="37">
        <f t="shared" si="161"/>
        <v>0</v>
      </c>
      <c r="AP614" s="37">
        <f t="shared" si="162"/>
        <v>0</v>
      </c>
      <c r="AQ614" s="33" t="e">
        <f>-100*'935'!W614*(AO614+AP614)/'11'!C$17</f>
        <v>#VALUE!</v>
      </c>
      <c r="AR614" s="37" t="e">
        <f t="shared" si="163"/>
        <v>#VALUE!</v>
      </c>
      <c r="AS614" s="52" t="e">
        <f t="shared" si="164"/>
        <v>#VALUE!</v>
      </c>
      <c r="AT614" s="32" t="e">
        <f>IF('935'!C614="VOID",0,('935'!C614*(1-'935'!X614/'11'!B$17)))</f>
        <v>#VALUE!</v>
      </c>
      <c r="AU614" s="52" t="e">
        <f>'935'!Q614*(1-'935'!Y614/'11'!C$17)/(1-'935'!X614/'11'!B$17)</f>
        <v>#VALUE!</v>
      </c>
      <c r="AV614" s="37" t="e">
        <f>INDEX('DNO totals'!$B$57:$G$57,IF('935'!K614,IF(MOD('935'!K614,1000),IF(MOD('935'!K614,100),IF(MOD('935'!K614,10),IF(MOD('935'!K614,1000)=1,6,5),4),3),2),1))</f>
        <v>#VALUE!</v>
      </c>
      <c r="AW614" s="52" t="e">
        <f t="shared" si="165"/>
        <v>#VALUE!</v>
      </c>
      <c r="AX614" s="32" t="e">
        <f>IF('935'!V614="VOID",0,'935'!V614*(1-'935'!X614/'11'!B$17))</f>
        <v>#VALUE!</v>
      </c>
      <c r="AY614" s="33" t="e">
        <f>IF(H614,-100*'Charging rates'!B$10/'11'!B$17*AX614/H614,0)</f>
        <v>#VALUE!</v>
      </c>
      <c r="AZ614" s="33" t="e">
        <f>IF(C614,'DNO totals'!B$41,0)</f>
        <v>#VALUE!</v>
      </c>
      <c r="BA614" s="33" t="e">
        <f t="shared" si="166"/>
        <v>#VALUE!</v>
      </c>
      <c r="BB614" s="33" t="e">
        <f t="shared" si="167"/>
        <v>#VALUE!</v>
      </c>
      <c r="BC614" s="53" t="e">
        <f t="shared" si="168"/>
        <v>#VALUE!</v>
      </c>
      <c r="BD614" s="32" t="e">
        <f>IF(AT614,'935'!H614*AT614/(AT614+D614+H614),0)</f>
        <v>#VALUE!</v>
      </c>
      <c r="BE614" s="32" t="e">
        <f>IF(H614,'935'!H614*H614/(AT614+D614+H614),0)</f>
        <v>#VALUE!</v>
      </c>
      <c r="BF614" s="32" t="e">
        <f>BD614*(1-'935'!X614/'11'!B$17)</f>
        <v>#VALUE!</v>
      </c>
      <c r="BG614" s="49" t="e">
        <f>BE614*(1-'935'!X614/'11'!B$17)</f>
        <v>#VALUE!</v>
      </c>
      <c r="BH614" s="52" t="e">
        <f>AV614*Parameters!B$6</f>
        <v>#VALUE!</v>
      </c>
      <c r="BI614" s="37" t="e">
        <f>IF('935'!$K614=1000,'Charging rates'!$C$38*$BH614/(1+'DNO totals'!$C$99)*'935'!$L614,0)</f>
        <v>#VALUE!</v>
      </c>
      <c r="BJ614" s="37" t="e">
        <f>IF(MOD('935'!$K614,1000)=100,'Charging rates'!$D$38*$BH614/(1+'DNO totals'!$D$99)*'935'!$M614,0)</f>
        <v>#VALUE!</v>
      </c>
      <c r="BK614" s="37" t="e">
        <f>IF(MOD('935'!$K614,100)=10,'Charging rates'!$E$38*$BH614/(1+'DNO totals'!$E$99)*'935'!$N614,0)</f>
        <v>#VALUE!</v>
      </c>
      <c r="BL614" s="37" t="e">
        <f>IF(AND(MOD('935'!$K614,10)&gt;0,MOD('935'!$K614,1000)&gt;1),'Charging rates'!$F$38*$BH614/(1+'DNO totals'!$F$99)*'935'!$O614,0)</f>
        <v>#VALUE!</v>
      </c>
      <c r="BM614" s="37" t="e">
        <f>IF(MOD('935'!$K614,1000)=1,'Charging rates'!$G$38*$BH614/(1+'DNO totals'!$G$99)*'935'!$P614,0)</f>
        <v>#VALUE!</v>
      </c>
      <c r="BN614" s="52" t="e">
        <f t="shared" si="169"/>
        <v>#VALUE!</v>
      </c>
      <c r="BO614" s="37" t="e">
        <f>IF('935'!$K614&gt;1000,'Charging rates'!$C$38*$AW614*'935'!$L614,0)</f>
        <v>#VALUE!</v>
      </c>
      <c r="BP614" s="37" t="e">
        <f>IF(MOD('935'!$K614,1000)&gt;100,'Charging rates'!$D$38*$AW614*'935'!$M614,0)</f>
        <v>#VALUE!</v>
      </c>
      <c r="BQ614" s="37" t="e">
        <f>IF(MOD('935'!$K614,100)&gt;10,'Charging rates'!$E$38*$AW614*'935'!$N614,0)</f>
        <v>#VALUE!</v>
      </c>
      <c r="BR614" s="52" t="e">
        <f t="shared" si="170"/>
        <v>#VALUE!</v>
      </c>
      <c r="BS614" s="48" t="e">
        <f>'935'!C614&lt;&gt;"VOID"</f>
        <v>#VALUE!</v>
      </c>
      <c r="BT614" s="33" t="e">
        <f>IF(BS614,(100/'11'!B$17*BD614*((1-'935'!I614)*'Charging rates'!B$51+'Charging rates'!B$63)),0)</f>
        <v>#VALUE!</v>
      </c>
      <c r="BU614" s="33" t="e">
        <f>100/'11'!B$17*BG614*('Charging rates'!B$51+'Charging rates'!B$63)</f>
        <v>#VALUE!</v>
      </c>
      <c r="BV614" s="33" t="e">
        <f>100/'11'!B$17*BE614*('Charging rates'!B$51+'Charging rates'!B$63)</f>
        <v>#VALUE!</v>
      </c>
      <c r="BW614" s="53" t="e">
        <f t="shared" si="171"/>
        <v>#VALUE!</v>
      </c>
      <c r="BX614" s="32" t="e">
        <f>AT614-('935'!T614*(1-'935'!X614/'11'!B$17))</f>
        <v>#VALUE!</v>
      </c>
      <c r="BY614" s="32">
        <f>0-IF(ISNUMBER(I614),INDEX('913'!$I$6:$I$1205,I614),0)-IF(ISNUMBER(J614),INDEX('913'!$I$6:$I$1205,J614),0)-IF(ISNUMBER(K614),INDEX('913'!$I$6:$I$1205,K614),0)-IF(ISNUMBER(L614),INDEX('913'!$I$6:$I$1205,L614),0)-IF(ISNUMBER(M614),INDEX('913'!$I$6:$I$1205,M614),0)-IF(ISNUMBER(N614),INDEX('913'!$I$6:$I$1205,N614),0)-IF(ISNUMBER(O614),INDEX('913'!$I$6:$I$1205,O614),0)-IF(ISNUMBER(P614),INDEX('913'!$I$6:$I$1205,P614),0)</f>
        <v>0</v>
      </c>
      <c r="BZ614" s="37">
        <f>IF(BY614=0,1,MAX(1,SQRT(BY614^2+(IF(ISNUMBER(I614),INDEX('913'!$J$6:$J$1205,I614),0)+IF(ISNUMBER(J614),INDEX('913'!$J$6:$J$1205,J614),0)+IF(ISNUMBER(K614),INDEX('913'!$J$6:$J$1205,K614),0)+IF(ISNUMBER(L614),INDEX('913'!$J$6:$J$1205,L614),0)+IF(ISNUMBER(M614),INDEX('913'!$J$6:$J$1205,M614),0)+IF(ISNUMBER(N614),INDEX('913'!$J$6:$J$1205,N614),0)+IF(ISNUMBER(O614),INDEX('913'!$J$6:$J$1205,O614),0)+IF(ISNUMBER(P614),INDEX('913'!$J$6:$J$1205,P614),0))^2)/BY614))</f>
        <v>1</v>
      </c>
      <c r="CA614" s="33" t="e">
        <f>100*AO614/'11'!B$17</f>
        <v>#VALUE!</v>
      </c>
      <c r="CB614" s="37" t="e">
        <f>100*(AP614*BZ614)/'11'!C$17</f>
        <v>#VALUE!</v>
      </c>
      <c r="CC614" s="37" t="e">
        <f t="shared" si="172"/>
        <v>#VALUE!</v>
      </c>
      <c r="CD614" s="33" t="e">
        <f t="shared" si="173"/>
        <v>#VALUE!</v>
      </c>
      <c r="CE614" s="54" t="e">
        <f>'11'!C$17-'935'!Y614</f>
        <v>#VALUE!</v>
      </c>
      <c r="CF614" s="37" t="e">
        <f>MAX('DNO totals'!B$312+0,MIN('935'!L614+0,'DNO totals'!B$304+0))</f>
        <v>#VALUE!</v>
      </c>
      <c r="CG614" s="37" t="e">
        <f>MAX('DNO totals'!C$312+0,MIN('935'!M614+0,'DNO totals'!C$304+0))</f>
        <v>#VALUE!</v>
      </c>
      <c r="CH614" s="37" t="e">
        <f>MAX('DNO totals'!D$312+0,MIN('935'!N614+0,'DNO totals'!D$304+0))</f>
        <v>#VALUE!</v>
      </c>
      <c r="CI614" s="37" t="e">
        <f>MAX('DNO totals'!E$312+0,MIN('935'!O614+0,'DNO totals'!E$304+0))</f>
        <v>#VALUE!</v>
      </c>
      <c r="CJ614" s="52" t="e">
        <f>MAX('DNO totals'!F$312+0,MIN('935'!P614+0,'DNO totals'!F$304+0))</f>
        <v>#VALUE!</v>
      </c>
      <c r="CK614" s="37" t="e">
        <f>IF('935'!$K614=1000,'Charging rates'!$C$38*$BH614/(1+'DNO totals'!$C$99)*$CF614,0)</f>
        <v>#VALUE!</v>
      </c>
      <c r="CL614" s="37" t="e">
        <f>IF(MOD('935'!$K614,1000)=100,'Charging rates'!$D$38*$BH614/(1+'DNO totals'!$D$99)*$CG614,0)</f>
        <v>#VALUE!</v>
      </c>
      <c r="CM614" s="37" t="e">
        <f>IF(MOD('935'!$K614,100)=10,'Charging rates'!$E$38*$BH614/(1+'DNO totals'!$E$99)*$CH614,0)</f>
        <v>#VALUE!</v>
      </c>
      <c r="CN614" s="37" t="e">
        <f>IF(AND(MOD('935'!$K614,10)&gt;0,MOD('935'!$K614,1000)&gt;1),'Charging rates'!$F$38*$BH614/(1+'DNO totals'!$F$99)*$CI614,0)</f>
        <v>#VALUE!</v>
      </c>
      <c r="CO614" s="37" t="e">
        <f>IF(MOD('935'!$K614,1000)=1,'Charging rates'!$G$38*$BH614/(1+'DNO totals'!$G$99)*$CJ614,0)</f>
        <v>#VALUE!</v>
      </c>
      <c r="CP614" s="52" t="e">
        <f t="shared" si="174"/>
        <v>#VALUE!</v>
      </c>
      <c r="CQ614" s="37" t="e">
        <f>IF('935'!$K614&gt;1000,'Charging rates'!$C$38*$AW614*$CF614,0)</f>
        <v>#VALUE!</v>
      </c>
      <c r="CR614" s="37" t="e">
        <f>IF(MOD('935'!$K614,1000)&gt;100,'Charging rates'!$D$38*$AW614*$CG614,0)</f>
        <v>#VALUE!</v>
      </c>
      <c r="CS614" s="37" t="e">
        <f>IF(MOD('935'!$K614,100)&gt;10,'Charging rates'!$E$38*$AW614*$CH614,0)</f>
        <v>#VALUE!</v>
      </c>
      <c r="CT614" s="52" t="e">
        <f t="shared" si="175"/>
        <v>#VALUE!</v>
      </c>
      <c r="CU614" s="33" t="e">
        <f>100*(AP614*'935'!Q614*BZ614)/'11'!B$17</f>
        <v>#VALUE!</v>
      </c>
      <c r="CV614" s="33" t="e">
        <f>100/'11'!B$17*'Charging rates'!B$10*AW614</f>
        <v>#VALUE!</v>
      </c>
      <c r="CW614" s="33" t="e">
        <f>IF(AT614=0,0,(1-BX614/AT614)*(CA614+IF('935'!Q614=0,0,(CB614*'935'!Q614*('11'!C$17-'935'!Y614)/('11'!B$17-'935'!X614)))))</f>
        <v>#VALUE!</v>
      </c>
      <c r="CX614" s="33" t="e">
        <f t="shared" si="176"/>
        <v>#VALUE!</v>
      </c>
      <c r="CY614" s="49" t="e">
        <f t="shared" si="177"/>
        <v>#VALUE!</v>
      </c>
      <c r="CZ614" s="32" t="e">
        <f>AT614*(Parameters!B$21+AU614)*IF('DNO totals'!B$323&lt;0,1,'935'!S614)</f>
        <v>#VALUE!</v>
      </c>
      <c r="DA614" s="52" t="e">
        <f>IF('DNO totals'!B$323&lt;0,1,'935'!S614)*(Parameters!B$21+AU614)</f>
        <v>#VALUE!</v>
      </c>
      <c r="DB614" s="37" t="e">
        <f>CX614+'Charging rates'!B$106*DA614*100/'11'!B$17</f>
        <v>#VALUE!</v>
      </c>
      <c r="DC614" s="37" t="e">
        <f>DB614+'Charging rates'!B$116*(Parameters!B$21+AU614)*100/'11'!B$17*IF('DNO totals'!B$323&lt;0,1,'935'!S614)</f>
        <v>#VALUE!</v>
      </c>
      <c r="DD614" s="37" t="e">
        <f>'Charging rates'!B$97*(CP614+CT614)*100/'11'!B$17</f>
        <v>#VALUE!</v>
      </c>
      <c r="DE614" s="33" t="e">
        <f>MAX(0-(CB614*AU614*'11'!C$17/'11'!B$17),DC614+DD614)</f>
        <v>#VALUE!</v>
      </c>
      <c r="DF614" s="37" t="e">
        <f>IF(BS614,IF(AU614=0,CC614,MAX(0,MIN(CC614,CC614+(DE614/'935'!Q614*('11'!B$17-'935'!X614)/('11'!C$17-'935'!Y614))))),0)</f>
        <v>#VALUE!</v>
      </c>
      <c r="DG614" s="33" t="e">
        <f t="shared" si="178"/>
        <v>#VALUE!</v>
      </c>
      <c r="DH614" s="53" t="e">
        <f t="shared" si="179"/>
        <v>#VALUE!</v>
      </c>
    </row>
    <row r="615" spans="1:112">
      <c r="A615" s="28">
        <v>515</v>
      </c>
      <c r="B615" s="47" t="e">
        <f>'935'!B615</f>
        <v>#VALUE!</v>
      </c>
      <c r="C615" s="48" t="e">
        <f>OR('935'!E615&lt;&gt;"VOID",'935'!F615&lt;&gt;"VOID",'935'!G615&lt;&gt;"VOID")</f>
        <v>#VALUE!</v>
      </c>
      <c r="D615" s="32" t="e">
        <f>IF('935'!D615="VOID",0,'935'!D615*(1-'935'!X615/'11'!B$17))</f>
        <v>#VALUE!</v>
      </c>
      <c r="E615" s="32" t="e">
        <f>IF('935'!E615="VOID",0,'935'!E615*(1-'935'!X615/'11'!B$17))</f>
        <v>#VALUE!</v>
      </c>
      <c r="F615" s="32" t="e">
        <f>IF('935'!F615="VOID",0,'935'!F615*(1-'935'!X615/'11'!B$17))</f>
        <v>#VALUE!</v>
      </c>
      <c r="G615" s="32" t="e">
        <f>IF('935'!G615="VOID",0,'935'!G615*(1-'935'!X615/'11'!B$17))</f>
        <v>#VALUE!</v>
      </c>
      <c r="H615" s="49" t="e">
        <f t="shared" si="160"/>
        <v>#VALUE!</v>
      </c>
      <c r="I615" s="50" t="e">
        <f>MATCH('935'!J615,'913'!$B$6:$B$1205,0)</f>
        <v>#VALUE!</v>
      </c>
      <c r="J615" s="50" t="e">
        <f>MATCH(INDEX('913'!$D$6:$D$1205,I615),'913'!$B$6:$B$1205,0)</f>
        <v>#VALUE!</v>
      </c>
      <c r="K615" s="50" t="e">
        <f>MATCH(INDEX('913'!$D$6:$D$1205,J615),'913'!$B$6:$B$1205,0)</f>
        <v>#VALUE!</v>
      </c>
      <c r="L615" s="50" t="e">
        <f>MATCH(INDEX('913'!$D$6:$D$1205,K615),'913'!$B$6:$B$1205,0)</f>
        <v>#VALUE!</v>
      </c>
      <c r="M615" s="50" t="e">
        <f>MATCH(INDEX('913'!$D$6:$D$1205,L615),'913'!$B$6:$B$1205,0)</f>
        <v>#VALUE!</v>
      </c>
      <c r="N615" s="50" t="e">
        <f>MATCH(INDEX('913'!$D$6:$D$1205,M615),'913'!$B$6:$B$1205,0)</f>
        <v>#VALUE!</v>
      </c>
      <c r="O615" s="50" t="e">
        <f>MATCH(INDEX('913'!$D$6:$D$1205,N615),'913'!$B$6:$B$1205,0)</f>
        <v>#VALUE!</v>
      </c>
      <c r="P615" s="51" t="e">
        <f>MATCH(INDEX('913'!$D$6:$D$1205,O615),'913'!$B$6:$B$1205,0)</f>
        <v>#VALUE!</v>
      </c>
      <c r="Q615" s="37">
        <f>IF(ISNUMBER(I615),MAX(0,INDEX('913'!$E$6:$E$1205,I615)),0)</f>
        <v>0</v>
      </c>
      <c r="R615" s="37">
        <f>IF(ISNUMBER(J615),MAX(0,INDEX('913'!$E$6:$E$1205,J615)),0)</f>
        <v>0</v>
      </c>
      <c r="S615" s="37">
        <f>IF(ISNUMBER(K615),MAX(0,INDEX('913'!$E$6:$E$1205,K615)),0)</f>
        <v>0</v>
      </c>
      <c r="T615" s="37">
        <f>IF(ISNUMBER(L615),MAX(0,INDEX('913'!$E$6:$E$1205,L615)),0)</f>
        <v>0</v>
      </c>
      <c r="U615" s="37">
        <f>IF(ISNUMBER(M615),MAX(0,INDEX('913'!$E$6:$E$1205,M615)),0)</f>
        <v>0</v>
      </c>
      <c r="V615" s="37">
        <f>IF(ISNUMBER(N615),MAX(0,INDEX('913'!$E$6:$E$1205,N615)),0)</f>
        <v>0</v>
      </c>
      <c r="W615" s="37">
        <f>IF(ISNUMBER(O615),MAX(0,INDEX('913'!$E$6:$E$1205,O615)),0)</f>
        <v>0</v>
      </c>
      <c r="X615" s="52">
        <f>IF(ISNUMBER(P615),MAX(0,INDEX('913'!$E$6:$E$1205,P615)),0)</f>
        <v>0</v>
      </c>
      <c r="Y615" s="37">
        <f>IF(ISNUMBER(I615),MAX(0,INDEX('913'!$F$6:$F$1205,I615)),0)</f>
        <v>0</v>
      </c>
      <c r="Z615" s="37">
        <f>IF(ISNUMBER(J615),MAX(0,INDEX('913'!$F$6:$F$1205,J615)),0)</f>
        <v>0</v>
      </c>
      <c r="AA615" s="37">
        <f>IF(ISNUMBER(K615),MAX(0,INDEX('913'!$F$6:$F$1205,K615)),0)</f>
        <v>0</v>
      </c>
      <c r="AB615" s="37">
        <f>IF(ISNUMBER(L615),MAX(0,INDEX('913'!$F$6:$F$1205,L615)),0)</f>
        <v>0</v>
      </c>
      <c r="AC615" s="37">
        <f>IF(ISNUMBER(M615),MAX(0,INDEX('913'!$F$6:$F$1205,M615)),0)</f>
        <v>0</v>
      </c>
      <c r="AD615" s="37">
        <f>IF(ISNUMBER(N615),MAX(0,INDEX('913'!$F$6:$F$1205,N615)),0)</f>
        <v>0</v>
      </c>
      <c r="AE615" s="37">
        <f>IF(ISNUMBER(O615),MAX(0,INDEX('913'!$F$6:$F$1205,O615)),0)</f>
        <v>0</v>
      </c>
      <c r="AF615" s="37">
        <f>IF(ISNUMBER(P615),MAX(0,INDEX('913'!$F$6:$F$1205,P615)),0)</f>
        <v>0</v>
      </c>
      <c r="AG615" s="32">
        <f>IF(ISNUMBER(I615),SQRT(INDEX('913'!$I$6:$I$1205,I615)^2+INDEX('913'!$J$6:$J$1205,I615)^2),0)</f>
        <v>0</v>
      </c>
      <c r="AH615" s="32">
        <f>IF(ISNUMBER(J615),SQRT(INDEX('913'!$I$6:$I$1205,J615)^2+INDEX('913'!$J$6:$J$1205,J615)^2),0)</f>
        <v>0</v>
      </c>
      <c r="AI615" s="32">
        <f>IF(ISNUMBER(K615),SQRT(INDEX('913'!$I$6:$I$1205,K615)^2+INDEX('913'!$J$6:$J$1205,K615)^2),0)</f>
        <v>0</v>
      </c>
      <c r="AJ615" s="32">
        <f>IF(ISNUMBER(L615),SQRT(INDEX('913'!$I$6:$I$1205,L615)^2+INDEX('913'!$J$6:$J$1205,L615)^2),0)</f>
        <v>0</v>
      </c>
      <c r="AK615" s="32">
        <f>IF(ISNUMBER(M615),SQRT(INDEX('913'!$I$6:$I$1205,M615)^2+INDEX('913'!$J$6:$J$1205,M615)^2),0)</f>
        <v>0</v>
      </c>
      <c r="AL615" s="32">
        <f>IF(ISNUMBER(N615),SQRT(INDEX('913'!$I$6:$I$1205,N615)^2+INDEX('913'!$J$6:$J$1205,N615)^2),0)</f>
        <v>0</v>
      </c>
      <c r="AM615" s="32">
        <f>IF(ISNUMBER(O615),SQRT(INDEX('913'!$I$6:$I$1205,O615)^2+INDEX('913'!$J$6:$J$1205,O615)^2),0)</f>
        <v>0</v>
      </c>
      <c r="AN615" s="49">
        <f>IF(ISNUMBER(P615),SQRT(INDEX('913'!$I$6:$I$1205,P615)^2+INDEX('913'!$J$6:$J$1205,P615)^2),0)</f>
        <v>0</v>
      </c>
      <c r="AO615" s="37">
        <f t="shared" si="161"/>
        <v>0</v>
      </c>
      <c r="AP615" s="37">
        <f t="shared" si="162"/>
        <v>0</v>
      </c>
      <c r="AQ615" s="33" t="e">
        <f>-100*'935'!W615*(AO615+AP615)/'11'!C$17</f>
        <v>#VALUE!</v>
      </c>
      <c r="AR615" s="37" t="e">
        <f t="shared" si="163"/>
        <v>#VALUE!</v>
      </c>
      <c r="AS615" s="52" t="e">
        <f t="shared" si="164"/>
        <v>#VALUE!</v>
      </c>
      <c r="AT615" s="32" t="e">
        <f>IF('935'!C615="VOID",0,('935'!C615*(1-'935'!X615/'11'!B$17)))</f>
        <v>#VALUE!</v>
      </c>
      <c r="AU615" s="52" t="e">
        <f>'935'!Q615*(1-'935'!Y615/'11'!C$17)/(1-'935'!X615/'11'!B$17)</f>
        <v>#VALUE!</v>
      </c>
      <c r="AV615" s="37" t="e">
        <f>INDEX('DNO totals'!$B$57:$G$57,IF('935'!K615,IF(MOD('935'!K615,1000),IF(MOD('935'!K615,100),IF(MOD('935'!K615,10),IF(MOD('935'!K615,1000)=1,6,5),4),3),2),1))</f>
        <v>#VALUE!</v>
      </c>
      <c r="AW615" s="52" t="e">
        <f t="shared" si="165"/>
        <v>#VALUE!</v>
      </c>
      <c r="AX615" s="32" t="e">
        <f>IF('935'!V615="VOID",0,'935'!V615*(1-'935'!X615/'11'!B$17))</f>
        <v>#VALUE!</v>
      </c>
      <c r="AY615" s="33" t="e">
        <f>IF(H615,-100*'Charging rates'!B$10/'11'!B$17*AX615/H615,0)</f>
        <v>#VALUE!</v>
      </c>
      <c r="AZ615" s="33" t="e">
        <f>IF(C615,'DNO totals'!B$41,0)</f>
        <v>#VALUE!</v>
      </c>
      <c r="BA615" s="33" t="e">
        <f t="shared" si="166"/>
        <v>#VALUE!</v>
      </c>
      <c r="BB615" s="33" t="e">
        <f t="shared" si="167"/>
        <v>#VALUE!</v>
      </c>
      <c r="BC615" s="53" t="e">
        <f t="shared" si="168"/>
        <v>#VALUE!</v>
      </c>
      <c r="BD615" s="32" t="e">
        <f>IF(AT615,'935'!H615*AT615/(AT615+D615+H615),0)</f>
        <v>#VALUE!</v>
      </c>
      <c r="BE615" s="32" t="e">
        <f>IF(H615,'935'!H615*H615/(AT615+D615+H615),0)</f>
        <v>#VALUE!</v>
      </c>
      <c r="BF615" s="32" t="e">
        <f>BD615*(1-'935'!X615/'11'!B$17)</f>
        <v>#VALUE!</v>
      </c>
      <c r="BG615" s="49" t="e">
        <f>BE615*(1-'935'!X615/'11'!B$17)</f>
        <v>#VALUE!</v>
      </c>
      <c r="BH615" s="52" t="e">
        <f>AV615*Parameters!B$6</f>
        <v>#VALUE!</v>
      </c>
      <c r="BI615" s="37" t="e">
        <f>IF('935'!$K615=1000,'Charging rates'!$C$38*$BH615/(1+'DNO totals'!$C$99)*'935'!$L615,0)</f>
        <v>#VALUE!</v>
      </c>
      <c r="BJ615" s="37" t="e">
        <f>IF(MOD('935'!$K615,1000)=100,'Charging rates'!$D$38*$BH615/(1+'DNO totals'!$D$99)*'935'!$M615,0)</f>
        <v>#VALUE!</v>
      </c>
      <c r="BK615" s="37" t="e">
        <f>IF(MOD('935'!$K615,100)=10,'Charging rates'!$E$38*$BH615/(1+'DNO totals'!$E$99)*'935'!$N615,0)</f>
        <v>#VALUE!</v>
      </c>
      <c r="BL615" s="37" t="e">
        <f>IF(AND(MOD('935'!$K615,10)&gt;0,MOD('935'!$K615,1000)&gt;1),'Charging rates'!$F$38*$BH615/(1+'DNO totals'!$F$99)*'935'!$O615,0)</f>
        <v>#VALUE!</v>
      </c>
      <c r="BM615" s="37" t="e">
        <f>IF(MOD('935'!$K615,1000)=1,'Charging rates'!$G$38*$BH615/(1+'DNO totals'!$G$99)*'935'!$P615,0)</f>
        <v>#VALUE!</v>
      </c>
      <c r="BN615" s="52" t="e">
        <f t="shared" si="169"/>
        <v>#VALUE!</v>
      </c>
      <c r="BO615" s="37" t="e">
        <f>IF('935'!$K615&gt;1000,'Charging rates'!$C$38*$AW615*'935'!$L615,0)</f>
        <v>#VALUE!</v>
      </c>
      <c r="BP615" s="37" t="e">
        <f>IF(MOD('935'!$K615,1000)&gt;100,'Charging rates'!$D$38*$AW615*'935'!$M615,0)</f>
        <v>#VALUE!</v>
      </c>
      <c r="BQ615" s="37" t="e">
        <f>IF(MOD('935'!$K615,100)&gt;10,'Charging rates'!$E$38*$AW615*'935'!$N615,0)</f>
        <v>#VALUE!</v>
      </c>
      <c r="BR615" s="52" t="e">
        <f t="shared" si="170"/>
        <v>#VALUE!</v>
      </c>
      <c r="BS615" s="48" t="e">
        <f>'935'!C615&lt;&gt;"VOID"</f>
        <v>#VALUE!</v>
      </c>
      <c r="BT615" s="33" t="e">
        <f>IF(BS615,(100/'11'!B$17*BD615*((1-'935'!I615)*'Charging rates'!B$51+'Charging rates'!B$63)),0)</f>
        <v>#VALUE!</v>
      </c>
      <c r="BU615" s="33" t="e">
        <f>100/'11'!B$17*BG615*('Charging rates'!B$51+'Charging rates'!B$63)</f>
        <v>#VALUE!</v>
      </c>
      <c r="BV615" s="33" t="e">
        <f>100/'11'!B$17*BE615*('Charging rates'!B$51+'Charging rates'!B$63)</f>
        <v>#VALUE!</v>
      </c>
      <c r="BW615" s="53" t="e">
        <f t="shared" si="171"/>
        <v>#VALUE!</v>
      </c>
      <c r="BX615" s="32" t="e">
        <f>AT615-('935'!T615*(1-'935'!X615/'11'!B$17))</f>
        <v>#VALUE!</v>
      </c>
      <c r="BY615" s="32">
        <f>0-IF(ISNUMBER(I615),INDEX('913'!$I$6:$I$1205,I615),0)-IF(ISNUMBER(J615),INDEX('913'!$I$6:$I$1205,J615),0)-IF(ISNUMBER(K615),INDEX('913'!$I$6:$I$1205,K615),0)-IF(ISNUMBER(L615),INDEX('913'!$I$6:$I$1205,L615),0)-IF(ISNUMBER(M615),INDEX('913'!$I$6:$I$1205,M615),0)-IF(ISNUMBER(N615),INDEX('913'!$I$6:$I$1205,N615),0)-IF(ISNUMBER(O615),INDEX('913'!$I$6:$I$1205,O615),0)-IF(ISNUMBER(P615),INDEX('913'!$I$6:$I$1205,P615),0)</f>
        <v>0</v>
      </c>
      <c r="BZ615" s="37">
        <f>IF(BY615=0,1,MAX(1,SQRT(BY615^2+(IF(ISNUMBER(I615),INDEX('913'!$J$6:$J$1205,I615),0)+IF(ISNUMBER(J615),INDEX('913'!$J$6:$J$1205,J615),0)+IF(ISNUMBER(K615),INDEX('913'!$J$6:$J$1205,K615),0)+IF(ISNUMBER(L615),INDEX('913'!$J$6:$J$1205,L615),0)+IF(ISNUMBER(M615),INDEX('913'!$J$6:$J$1205,M615),0)+IF(ISNUMBER(N615),INDEX('913'!$J$6:$J$1205,N615),0)+IF(ISNUMBER(O615),INDEX('913'!$J$6:$J$1205,O615),0)+IF(ISNUMBER(P615),INDEX('913'!$J$6:$J$1205,P615),0))^2)/BY615))</f>
        <v>1</v>
      </c>
      <c r="CA615" s="33" t="e">
        <f>100*AO615/'11'!B$17</f>
        <v>#VALUE!</v>
      </c>
      <c r="CB615" s="37" t="e">
        <f>100*(AP615*BZ615)/'11'!C$17</f>
        <v>#VALUE!</v>
      </c>
      <c r="CC615" s="37" t="e">
        <f t="shared" si="172"/>
        <v>#VALUE!</v>
      </c>
      <c r="CD615" s="33" t="e">
        <f t="shared" si="173"/>
        <v>#VALUE!</v>
      </c>
      <c r="CE615" s="54" t="e">
        <f>'11'!C$17-'935'!Y615</f>
        <v>#VALUE!</v>
      </c>
      <c r="CF615" s="37" t="e">
        <f>MAX('DNO totals'!B$312+0,MIN('935'!L615+0,'DNO totals'!B$304+0))</f>
        <v>#VALUE!</v>
      </c>
      <c r="CG615" s="37" t="e">
        <f>MAX('DNO totals'!C$312+0,MIN('935'!M615+0,'DNO totals'!C$304+0))</f>
        <v>#VALUE!</v>
      </c>
      <c r="CH615" s="37" t="e">
        <f>MAX('DNO totals'!D$312+0,MIN('935'!N615+0,'DNO totals'!D$304+0))</f>
        <v>#VALUE!</v>
      </c>
      <c r="CI615" s="37" t="e">
        <f>MAX('DNO totals'!E$312+0,MIN('935'!O615+0,'DNO totals'!E$304+0))</f>
        <v>#VALUE!</v>
      </c>
      <c r="CJ615" s="52" t="e">
        <f>MAX('DNO totals'!F$312+0,MIN('935'!P615+0,'DNO totals'!F$304+0))</f>
        <v>#VALUE!</v>
      </c>
      <c r="CK615" s="37" t="e">
        <f>IF('935'!$K615=1000,'Charging rates'!$C$38*$BH615/(1+'DNO totals'!$C$99)*$CF615,0)</f>
        <v>#VALUE!</v>
      </c>
      <c r="CL615" s="37" t="e">
        <f>IF(MOD('935'!$K615,1000)=100,'Charging rates'!$D$38*$BH615/(1+'DNO totals'!$D$99)*$CG615,0)</f>
        <v>#VALUE!</v>
      </c>
      <c r="CM615" s="37" t="e">
        <f>IF(MOD('935'!$K615,100)=10,'Charging rates'!$E$38*$BH615/(1+'DNO totals'!$E$99)*$CH615,0)</f>
        <v>#VALUE!</v>
      </c>
      <c r="CN615" s="37" t="e">
        <f>IF(AND(MOD('935'!$K615,10)&gt;0,MOD('935'!$K615,1000)&gt;1),'Charging rates'!$F$38*$BH615/(1+'DNO totals'!$F$99)*$CI615,0)</f>
        <v>#VALUE!</v>
      </c>
      <c r="CO615" s="37" t="e">
        <f>IF(MOD('935'!$K615,1000)=1,'Charging rates'!$G$38*$BH615/(1+'DNO totals'!$G$99)*$CJ615,0)</f>
        <v>#VALUE!</v>
      </c>
      <c r="CP615" s="52" t="e">
        <f t="shared" si="174"/>
        <v>#VALUE!</v>
      </c>
      <c r="CQ615" s="37" t="e">
        <f>IF('935'!$K615&gt;1000,'Charging rates'!$C$38*$AW615*$CF615,0)</f>
        <v>#VALUE!</v>
      </c>
      <c r="CR615" s="37" t="e">
        <f>IF(MOD('935'!$K615,1000)&gt;100,'Charging rates'!$D$38*$AW615*$CG615,0)</f>
        <v>#VALUE!</v>
      </c>
      <c r="CS615" s="37" t="e">
        <f>IF(MOD('935'!$K615,100)&gt;10,'Charging rates'!$E$38*$AW615*$CH615,0)</f>
        <v>#VALUE!</v>
      </c>
      <c r="CT615" s="52" t="e">
        <f t="shared" si="175"/>
        <v>#VALUE!</v>
      </c>
      <c r="CU615" s="33" t="e">
        <f>100*(AP615*'935'!Q615*BZ615)/'11'!B$17</f>
        <v>#VALUE!</v>
      </c>
      <c r="CV615" s="33" t="e">
        <f>100/'11'!B$17*'Charging rates'!B$10*AW615</f>
        <v>#VALUE!</v>
      </c>
      <c r="CW615" s="33" t="e">
        <f>IF(AT615=0,0,(1-BX615/AT615)*(CA615+IF('935'!Q615=0,0,(CB615*'935'!Q615*('11'!C$17-'935'!Y615)/('11'!B$17-'935'!X615)))))</f>
        <v>#VALUE!</v>
      </c>
      <c r="CX615" s="33" t="e">
        <f t="shared" si="176"/>
        <v>#VALUE!</v>
      </c>
      <c r="CY615" s="49" t="e">
        <f t="shared" si="177"/>
        <v>#VALUE!</v>
      </c>
      <c r="CZ615" s="32" t="e">
        <f>AT615*(Parameters!B$21+AU615)*IF('DNO totals'!B$323&lt;0,1,'935'!S615)</f>
        <v>#VALUE!</v>
      </c>
      <c r="DA615" s="52" t="e">
        <f>IF('DNO totals'!B$323&lt;0,1,'935'!S615)*(Parameters!B$21+AU615)</f>
        <v>#VALUE!</v>
      </c>
      <c r="DB615" s="37" t="e">
        <f>CX615+'Charging rates'!B$106*DA615*100/'11'!B$17</f>
        <v>#VALUE!</v>
      </c>
      <c r="DC615" s="37" t="e">
        <f>DB615+'Charging rates'!B$116*(Parameters!B$21+AU615)*100/'11'!B$17*IF('DNO totals'!B$323&lt;0,1,'935'!S615)</f>
        <v>#VALUE!</v>
      </c>
      <c r="DD615" s="37" t="e">
        <f>'Charging rates'!B$97*(CP615+CT615)*100/'11'!B$17</f>
        <v>#VALUE!</v>
      </c>
      <c r="DE615" s="33" t="e">
        <f>MAX(0-(CB615*AU615*'11'!C$17/'11'!B$17),DC615+DD615)</f>
        <v>#VALUE!</v>
      </c>
      <c r="DF615" s="37" t="e">
        <f>IF(BS615,IF(AU615=0,CC615,MAX(0,MIN(CC615,CC615+(DE615/'935'!Q615*('11'!B$17-'935'!X615)/('11'!C$17-'935'!Y615))))),0)</f>
        <v>#VALUE!</v>
      </c>
      <c r="DG615" s="33" t="e">
        <f t="shared" si="178"/>
        <v>#VALUE!</v>
      </c>
      <c r="DH615" s="53" t="e">
        <f t="shared" si="179"/>
        <v>#VALUE!</v>
      </c>
    </row>
    <row r="616" spans="1:112">
      <c r="A616" s="28">
        <v>516</v>
      </c>
      <c r="B616" s="47" t="e">
        <f>'935'!B616</f>
        <v>#VALUE!</v>
      </c>
      <c r="C616" s="48" t="e">
        <f>OR('935'!E616&lt;&gt;"VOID",'935'!F616&lt;&gt;"VOID",'935'!G616&lt;&gt;"VOID")</f>
        <v>#VALUE!</v>
      </c>
      <c r="D616" s="32" t="e">
        <f>IF('935'!D616="VOID",0,'935'!D616*(1-'935'!X616/'11'!B$17))</f>
        <v>#VALUE!</v>
      </c>
      <c r="E616" s="32" t="e">
        <f>IF('935'!E616="VOID",0,'935'!E616*(1-'935'!X616/'11'!B$17))</f>
        <v>#VALUE!</v>
      </c>
      <c r="F616" s="32" t="e">
        <f>IF('935'!F616="VOID",0,'935'!F616*(1-'935'!X616/'11'!B$17))</f>
        <v>#VALUE!</v>
      </c>
      <c r="G616" s="32" t="e">
        <f>IF('935'!G616="VOID",0,'935'!G616*(1-'935'!X616/'11'!B$17))</f>
        <v>#VALUE!</v>
      </c>
      <c r="H616" s="49" t="e">
        <f t="shared" si="160"/>
        <v>#VALUE!</v>
      </c>
      <c r="I616" s="50" t="e">
        <f>MATCH('935'!J616,'913'!$B$6:$B$1205,0)</f>
        <v>#VALUE!</v>
      </c>
      <c r="J616" s="50" t="e">
        <f>MATCH(INDEX('913'!$D$6:$D$1205,I616),'913'!$B$6:$B$1205,0)</f>
        <v>#VALUE!</v>
      </c>
      <c r="K616" s="50" t="e">
        <f>MATCH(INDEX('913'!$D$6:$D$1205,J616),'913'!$B$6:$B$1205,0)</f>
        <v>#VALUE!</v>
      </c>
      <c r="L616" s="50" t="e">
        <f>MATCH(INDEX('913'!$D$6:$D$1205,K616),'913'!$B$6:$B$1205,0)</f>
        <v>#VALUE!</v>
      </c>
      <c r="M616" s="50" t="e">
        <f>MATCH(INDEX('913'!$D$6:$D$1205,L616),'913'!$B$6:$B$1205,0)</f>
        <v>#VALUE!</v>
      </c>
      <c r="N616" s="50" t="e">
        <f>MATCH(INDEX('913'!$D$6:$D$1205,M616),'913'!$B$6:$B$1205,0)</f>
        <v>#VALUE!</v>
      </c>
      <c r="O616" s="50" t="e">
        <f>MATCH(INDEX('913'!$D$6:$D$1205,N616),'913'!$B$6:$B$1205,0)</f>
        <v>#VALUE!</v>
      </c>
      <c r="P616" s="51" t="e">
        <f>MATCH(INDEX('913'!$D$6:$D$1205,O616),'913'!$B$6:$B$1205,0)</f>
        <v>#VALUE!</v>
      </c>
      <c r="Q616" s="37">
        <f>IF(ISNUMBER(I616),MAX(0,INDEX('913'!$E$6:$E$1205,I616)),0)</f>
        <v>0</v>
      </c>
      <c r="R616" s="37">
        <f>IF(ISNUMBER(J616),MAX(0,INDEX('913'!$E$6:$E$1205,J616)),0)</f>
        <v>0</v>
      </c>
      <c r="S616" s="37">
        <f>IF(ISNUMBER(K616),MAX(0,INDEX('913'!$E$6:$E$1205,K616)),0)</f>
        <v>0</v>
      </c>
      <c r="T616" s="37">
        <f>IF(ISNUMBER(L616),MAX(0,INDEX('913'!$E$6:$E$1205,L616)),0)</f>
        <v>0</v>
      </c>
      <c r="U616" s="37">
        <f>IF(ISNUMBER(M616),MAX(0,INDEX('913'!$E$6:$E$1205,M616)),0)</f>
        <v>0</v>
      </c>
      <c r="V616" s="37">
        <f>IF(ISNUMBER(N616),MAX(0,INDEX('913'!$E$6:$E$1205,N616)),0)</f>
        <v>0</v>
      </c>
      <c r="W616" s="37">
        <f>IF(ISNUMBER(O616),MAX(0,INDEX('913'!$E$6:$E$1205,O616)),0)</f>
        <v>0</v>
      </c>
      <c r="X616" s="52">
        <f>IF(ISNUMBER(P616),MAX(0,INDEX('913'!$E$6:$E$1205,P616)),0)</f>
        <v>0</v>
      </c>
      <c r="Y616" s="37">
        <f>IF(ISNUMBER(I616),MAX(0,INDEX('913'!$F$6:$F$1205,I616)),0)</f>
        <v>0</v>
      </c>
      <c r="Z616" s="37">
        <f>IF(ISNUMBER(J616),MAX(0,INDEX('913'!$F$6:$F$1205,J616)),0)</f>
        <v>0</v>
      </c>
      <c r="AA616" s="37">
        <f>IF(ISNUMBER(K616),MAX(0,INDEX('913'!$F$6:$F$1205,K616)),0)</f>
        <v>0</v>
      </c>
      <c r="AB616" s="37">
        <f>IF(ISNUMBER(L616),MAX(0,INDEX('913'!$F$6:$F$1205,L616)),0)</f>
        <v>0</v>
      </c>
      <c r="AC616" s="37">
        <f>IF(ISNUMBER(M616),MAX(0,INDEX('913'!$F$6:$F$1205,M616)),0)</f>
        <v>0</v>
      </c>
      <c r="AD616" s="37">
        <f>IF(ISNUMBER(N616),MAX(0,INDEX('913'!$F$6:$F$1205,N616)),0)</f>
        <v>0</v>
      </c>
      <c r="AE616" s="37">
        <f>IF(ISNUMBER(O616),MAX(0,INDEX('913'!$F$6:$F$1205,O616)),0)</f>
        <v>0</v>
      </c>
      <c r="AF616" s="37">
        <f>IF(ISNUMBER(P616),MAX(0,INDEX('913'!$F$6:$F$1205,P616)),0)</f>
        <v>0</v>
      </c>
      <c r="AG616" s="32">
        <f>IF(ISNUMBER(I616),SQRT(INDEX('913'!$I$6:$I$1205,I616)^2+INDEX('913'!$J$6:$J$1205,I616)^2),0)</f>
        <v>0</v>
      </c>
      <c r="AH616" s="32">
        <f>IF(ISNUMBER(J616),SQRT(INDEX('913'!$I$6:$I$1205,J616)^2+INDEX('913'!$J$6:$J$1205,J616)^2),0)</f>
        <v>0</v>
      </c>
      <c r="AI616" s="32">
        <f>IF(ISNUMBER(K616),SQRT(INDEX('913'!$I$6:$I$1205,K616)^2+INDEX('913'!$J$6:$J$1205,K616)^2),0)</f>
        <v>0</v>
      </c>
      <c r="AJ616" s="32">
        <f>IF(ISNUMBER(L616),SQRT(INDEX('913'!$I$6:$I$1205,L616)^2+INDEX('913'!$J$6:$J$1205,L616)^2),0)</f>
        <v>0</v>
      </c>
      <c r="AK616" s="32">
        <f>IF(ISNUMBER(M616),SQRT(INDEX('913'!$I$6:$I$1205,M616)^2+INDEX('913'!$J$6:$J$1205,M616)^2),0)</f>
        <v>0</v>
      </c>
      <c r="AL616" s="32">
        <f>IF(ISNUMBER(N616),SQRT(INDEX('913'!$I$6:$I$1205,N616)^2+INDEX('913'!$J$6:$J$1205,N616)^2),0)</f>
        <v>0</v>
      </c>
      <c r="AM616" s="32">
        <f>IF(ISNUMBER(O616),SQRT(INDEX('913'!$I$6:$I$1205,O616)^2+INDEX('913'!$J$6:$J$1205,O616)^2),0)</f>
        <v>0</v>
      </c>
      <c r="AN616" s="49">
        <f>IF(ISNUMBER(P616),SQRT(INDEX('913'!$I$6:$I$1205,P616)^2+INDEX('913'!$J$6:$J$1205,P616)^2),0)</f>
        <v>0</v>
      </c>
      <c r="AO616" s="37">
        <f t="shared" si="161"/>
        <v>0</v>
      </c>
      <c r="AP616" s="37">
        <f t="shared" si="162"/>
        <v>0</v>
      </c>
      <c r="AQ616" s="33" t="e">
        <f>-100*'935'!W616*(AO616+AP616)/'11'!C$17</f>
        <v>#VALUE!</v>
      </c>
      <c r="AR616" s="37" t="e">
        <f t="shared" si="163"/>
        <v>#VALUE!</v>
      </c>
      <c r="AS616" s="52" t="e">
        <f t="shared" si="164"/>
        <v>#VALUE!</v>
      </c>
      <c r="AT616" s="32" t="e">
        <f>IF('935'!C616="VOID",0,('935'!C616*(1-'935'!X616/'11'!B$17)))</f>
        <v>#VALUE!</v>
      </c>
      <c r="AU616" s="52" t="e">
        <f>'935'!Q616*(1-'935'!Y616/'11'!C$17)/(1-'935'!X616/'11'!B$17)</f>
        <v>#VALUE!</v>
      </c>
      <c r="AV616" s="37" t="e">
        <f>INDEX('DNO totals'!$B$57:$G$57,IF('935'!K616,IF(MOD('935'!K616,1000),IF(MOD('935'!K616,100),IF(MOD('935'!K616,10),IF(MOD('935'!K616,1000)=1,6,5),4),3),2),1))</f>
        <v>#VALUE!</v>
      </c>
      <c r="AW616" s="52" t="e">
        <f t="shared" si="165"/>
        <v>#VALUE!</v>
      </c>
      <c r="AX616" s="32" t="e">
        <f>IF('935'!V616="VOID",0,'935'!V616*(1-'935'!X616/'11'!B$17))</f>
        <v>#VALUE!</v>
      </c>
      <c r="AY616" s="33" t="e">
        <f>IF(H616,-100*'Charging rates'!B$10/'11'!B$17*AX616/H616,0)</f>
        <v>#VALUE!</v>
      </c>
      <c r="AZ616" s="33" t="e">
        <f>IF(C616,'DNO totals'!B$41,0)</f>
        <v>#VALUE!</v>
      </c>
      <c r="BA616" s="33" t="e">
        <f t="shared" si="166"/>
        <v>#VALUE!</v>
      </c>
      <c r="BB616" s="33" t="e">
        <f t="shared" si="167"/>
        <v>#VALUE!</v>
      </c>
      <c r="BC616" s="53" t="e">
        <f t="shared" si="168"/>
        <v>#VALUE!</v>
      </c>
      <c r="BD616" s="32" t="e">
        <f>IF(AT616,'935'!H616*AT616/(AT616+D616+H616),0)</f>
        <v>#VALUE!</v>
      </c>
      <c r="BE616" s="32" t="e">
        <f>IF(H616,'935'!H616*H616/(AT616+D616+H616),0)</f>
        <v>#VALUE!</v>
      </c>
      <c r="BF616" s="32" t="e">
        <f>BD616*(1-'935'!X616/'11'!B$17)</f>
        <v>#VALUE!</v>
      </c>
      <c r="BG616" s="49" t="e">
        <f>BE616*(1-'935'!X616/'11'!B$17)</f>
        <v>#VALUE!</v>
      </c>
      <c r="BH616" s="52" t="e">
        <f>AV616*Parameters!B$6</f>
        <v>#VALUE!</v>
      </c>
      <c r="BI616" s="37" t="e">
        <f>IF('935'!$K616=1000,'Charging rates'!$C$38*$BH616/(1+'DNO totals'!$C$99)*'935'!$L616,0)</f>
        <v>#VALUE!</v>
      </c>
      <c r="BJ616" s="37" t="e">
        <f>IF(MOD('935'!$K616,1000)=100,'Charging rates'!$D$38*$BH616/(1+'DNO totals'!$D$99)*'935'!$M616,0)</f>
        <v>#VALUE!</v>
      </c>
      <c r="BK616" s="37" t="e">
        <f>IF(MOD('935'!$K616,100)=10,'Charging rates'!$E$38*$BH616/(1+'DNO totals'!$E$99)*'935'!$N616,0)</f>
        <v>#VALUE!</v>
      </c>
      <c r="BL616" s="37" t="e">
        <f>IF(AND(MOD('935'!$K616,10)&gt;0,MOD('935'!$K616,1000)&gt;1),'Charging rates'!$F$38*$BH616/(1+'DNO totals'!$F$99)*'935'!$O616,0)</f>
        <v>#VALUE!</v>
      </c>
      <c r="BM616" s="37" t="e">
        <f>IF(MOD('935'!$K616,1000)=1,'Charging rates'!$G$38*$BH616/(1+'DNO totals'!$G$99)*'935'!$P616,0)</f>
        <v>#VALUE!</v>
      </c>
      <c r="BN616" s="52" t="e">
        <f t="shared" si="169"/>
        <v>#VALUE!</v>
      </c>
      <c r="BO616" s="37" t="e">
        <f>IF('935'!$K616&gt;1000,'Charging rates'!$C$38*$AW616*'935'!$L616,0)</f>
        <v>#VALUE!</v>
      </c>
      <c r="BP616" s="37" t="e">
        <f>IF(MOD('935'!$K616,1000)&gt;100,'Charging rates'!$D$38*$AW616*'935'!$M616,0)</f>
        <v>#VALUE!</v>
      </c>
      <c r="BQ616" s="37" t="e">
        <f>IF(MOD('935'!$K616,100)&gt;10,'Charging rates'!$E$38*$AW616*'935'!$N616,0)</f>
        <v>#VALUE!</v>
      </c>
      <c r="BR616" s="52" t="e">
        <f t="shared" si="170"/>
        <v>#VALUE!</v>
      </c>
      <c r="BS616" s="48" t="e">
        <f>'935'!C616&lt;&gt;"VOID"</f>
        <v>#VALUE!</v>
      </c>
      <c r="BT616" s="33" t="e">
        <f>IF(BS616,(100/'11'!B$17*BD616*((1-'935'!I616)*'Charging rates'!B$51+'Charging rates'!B$63)),0)</f>
        <v>#VALUE!</v>
      </c>
      <c r="BU616" s="33" t="e">
        <f>100/'11'!B$17*BG616*('Charging rates'!B$51+'Charging rates'!B$63)</f>
        <v>#VALUE!</v>
      </c>
      <c r="BV616" s="33" t="e">
        <f>100/'11'!B$17*BE616*('Charging rates'!B$51+'Charging rates'!B$63)</f>
        <v>#VALUE!</v>
      </c>
      <c r="BW616" s="53" t="e">
        <f t="shared" si="171"/>
        <v>#VALUE!</v>
      </c>
      <c r="BX616" s="32" t="e">
        <f>AT616-('935'!T616*(1-'935'!X616/'11'!B$17))</f>
        <v>#VALUE!</v>
      </c>
      <c r="BY616" s="32">
        <f>0-IF(ISNUMBER(I616),INDEX('913'!$I$6:$I$1205,I616),0)-IF(ISNUMBER(J616),INDEX('913'!$I$6:$I$1205,J616),0)-IF(ISNUMBER(K616),INDEX('913'!$I$6:$I$1205,K616),0)-IF(ISNUMBER(L616),INDEX('913'!$I$6:$I$1205,L616),0)-IF(ISNUMBER(M616),INDEX('913'!$I$6:$I$1205,M616),0)-IF(ISNUMBER(N616),INDEX('913'!$I$6:$I$1205,N616),0)-IF(ISNUMBER(O616),INDEX('913'!$I$6:$I$1205,O616),0)-IF(ISNUMBER(P616),INDEX('913'!$I$6:$I$1205,P616),0)</f>
        <v>0</v>
      </c>
      <c r="BZ616" s="37">
        <f>IF(BY616=0,1,MAX(1,SQRT(BY616^2+(IF(ISNUMBER(I616),INDEX('913'!$J$6:$J$1205,I616),0)+IF(ISNUMBER(J616),INDEX('913'!$J$6:$J$1205,J616),0)+IF(ISNUMBER(K616),INDEX('913'!$J$6:$J$1205,K616),0)+IF(ISNUMBER(L616),INDEX('913'!$J$6:$J$1205,L616),0)+IF(ISNUMBER(M616),INDEX('913'!$J$6:$J$1205,M616),0)+IF(ISNUMBER(N616),INDEX('913'!$J$6:$J$1205,N616),0)+IF(ISNUMBER(O616),INDEX('913'!$J$6:$J$1205,O616),0)+IF(ISNUMBER(P616),INDEX('913'!$J$6:$J$1205,P616),0))^2)/BY616))</f>
        <v>1</v>
      </c>
      <c r="CA616" s="33" t="e">
        <f>100*AO616/'11'!B$17</f>
        <v>#VALUE!</v>
      </c>
      <c r="CB616" s="37" t="e">
        <f>100*(AP616*BZ616)/'11'!C$17</f>
        <v>#VALUE!</v>
      </c>
      <c r="CC616" s="37" t="e">
        <f t="shared" si="172"/>
        <v>#VALUE!</v>
      </c>
      <c r="CD616" s="33" t="e">
        <f t="shared" si="173"/>
        <v>#VALUE!</v>
      </c>
      <c r="CE616" s="54" t="e">
        <f>'11'!C$17-'935'!Y616</f>
        <v>#VALUE!</v>
      </c>
      <c r="CF616" s="37" t="e">
        <f>MAX('DNO totals'!B$312+0,MIN('935'!L616+0,'DNO totals'!B$304+0))</f>
        <v>#VALUE!</v>
      </c>
      <c r="CG616" s="37" t="e">
        <f>MAX('DNO totals'!C$312+0,MIN('935'!M616+0,'DNO totals'!C$304+0))</f>
        <v>#VALUE!</v>
      </c>
      <c r="CH616" s="37" t="e">
        <f>MAX('DNO totals'!D$312+0,MIN('935'!N616+0,'DNO totals'!D$304+0))</f>
        <v>#VALUE!</v>
      </c>
      <c r="CI616" s="37" t="e">
        <f>MAX('DNO totals'!E$312+0,MIN('935'!O616+0,'DNO totals'!E$304+0))</f>
        <v>#VALUE!</v>
      </c>
      <c r="CJ616" s="52" t="e">
        <f>MAX('DNO totals'!F$312+0,MIN('935'!P616+0,'DNO totals'!F$304+0))</f>
        <v>#VALUE!</v>
      </c>
      <c r="CK616" s="37" t="e">
        <f>IF('935'!$K616=1000,'Charging rates'!$C$38*$BH616/(1+'DNO totals'!$C$99)*$CF616,0)</f>
        <v>#VALUE!</v>
      </c>
      <c r="CL616" s="37" t="e">
        <f>IF(MOD('935'!$K616,1000)=100,'Charging rates'!$D$38*$BH616/(1+'DNO totals'!$D$99)*$CG616,0)</f>
        <v>#VALUE!</v>
      </c>
      <c r="CM616" s="37" t="e">
        <f>IF(MOD('935'!$K616,100)=10,'Charging rates'!$E$38*$BH616/(1+'DNO totals'!$E$99)*$CH616,0)</f>
        <v>#VALUE!</v>
      </c>
      <c r="CN616" s="37" t="e">
        <f>IF(AND(MOD('935'!$K616,10)&gt;0,MOD('935'!$K616,1000)&gt;1),'Charging rates'!$F$38*$BH616/(1+'DNO totals'!$F$99)*$CI616,0)</f>
        <v>#VALUE!</v>
      </c>
      <c r="CO616" s="37" t="e">
        <f>IF(MOD('935'!$K616,1000)=1,'Charging rates'!$G$38*$BH616/(1+'DNO totals'!$G$99)*$CJ616,0)</f>
        <v>#VALUE!</v>
      </c>
      <c r="CP616" s="52" t="e">
        <f t="shared" si="174"/>
        <v>#VALUE!</v>
      </c>
      <c r="CQ616" s="37" t="e">
        <f>IF('935'!$K616&gt;1000,'Charging rates'!$C$38*$AW616*$CF616,0)</f>
        <v>#VALUE!</v>
      </c>
      <c r="CR616" s="37" t="e">
        <f>IF(MOD('935'!$K616,1000)&gt;100,'Charging rates'!$D$38*$AW616*$CG616,0)</f>
        <v>#VALUE!</v>
      </c>
      <c r="CS616" s="37" t="e">
        <f>IF(MOD('935'!$K616,100)&gt;10,'Charging rates'!$E$38*$AW616*$CH616,0)</f>
        <v>#VALUE!</v>
      </c>
      <c r="CT616" s="52" t="e">
        <f t="shared" si="175"/>
        <v>#VALUE!</v>
      </c>
      <c r="CU616" s="33" t="e">
        <f>100*(AP616*'935'!Q616*BZ616)/'11'!B$17</f>
        <v>#VALUE!</v>
      </c>
      <c r="CV616" s="33" t="e">
        <f>100/'11'!B$17*'Charging rates'!B$10*AW616</f>
        <v>#VALUE!</v>
      </c>
      <c r="CW616" s="33" t="e">
        <f>IF(AT616=0,0,(1-BX616/AT616)*(CA616+IF('935'!Q616=0,0,(CB616*'935'!Q616*('11'!C$17-'935'!Y616)/('11'!B$17-'935'!X616)))))</f>
        <v>#VALUE!</v>
      </c>
      <c r="CX616" s="33" t="e">
        <f t="shared" si="176"/>
        <v>#VALUE!</v>
      </c>
      <c r="CY616" s="49" t="e">
        <f t="shared" si="177"/>
        <v>#VALUE!</v>
      </c>
      <c r="CZ616" s="32" t="e">
        <f>AT616*(Parameters!B$21+AU616)*IF('DNO totals'!B$323&lt;0,1,'935'!S616)</f>
        <v>#VALUE!</v>
      </c>
      <c r="DA616" s="52" t="e">
        <f>IF('DNO totals'!B$323&lt;0,1,'935'!S616)*(Parameters!B$21+AU616)</f>
        <v>#VALUE!</v>
      </c>
      <c r="DB616" s="37" t="e">
        <f>CX616+'Charging rates'!B$106*DA616*100/'11'!B$17</f>
        <v>#VALUE!</v>
      </c>
      <c r="DC616" s="37" t="e">
        <f>DB616+'Charging rates'!B$116*(Parameters!B$21+AU616)*100/'11'!B$17*IF('DNO totals'!B$323&lt;0,1,'935'!S616)</f>
        <v>#VALUE!</v>
      </c>
      <c r="DD616" s="37" t="e">
        <f>'Charging rates'!B$97*(CP616+CT616)*100/'11'!B$17</f>
        <v>#VALUE!</v>
      </c>
      <c r="DE616" s="33" t="e">
        <f>MAX(0-(CB616*AU616*'11'!C$17/'11'!B$17),DC616+DD616)</f>
        <v>#VALUE!</v>
      </c>
      <c r="DF616" s="37" t="e">
        <f>IF(BS616,IF(AU616=0,CC616,MAX(0,MIN(CC616,CC616+(DE616/'935'!Q616*('11'!B$17-'935'!X616)/('11'!C$17-'935'!Y616))))),0)</f>
        <v>#VALUE!</v>
      </c>
      <c r="DG616" s="33" t="e">
        <f t="shared" si="178"/>
        <v>#VALUE!</v>
      </c>
      <c r="DH616" s="53" t="e">
        <f t="shared" si="179"/>
        <v>#VALUE!</v>
      </c>
    </row>
    <row r="617" spans="1:112">
      <c r="A617" s="28">
        <v>517</v>
      </c>
      <c r="B617" s="47" t="e">
        <f>'935'!B617</f>
        <v>#VALUE!</v>
      </c>
      <c r="C617" s="48" t="e">
        <f>OR('935'!E617&lt;&gt;"VOID",'935'!F617&lt;&gt;"VOID",'935'!G617&lt;&gt;"VOID")</f>
        <v>#VALUE!</v>
      </c>
      <c r="D617" s="32" t="e">
        <f>IF('935'!D617="VOID",0,'935'!D617*(1-'935'!X617/'11'!B$17))</f>
        <v>#VALUE!</v>
      </c>
      <c r="E617" s="32" t="e">
        <f>IF('935'!E617="VOID",0,'935'!E617*(1-'935'!X617/'11'!B$17))</f>
        <v>#VALUE!</v>
      </c>
      <c r="F617" s="32" t="e">
        <f>IF('935'!F617="VOID",0,'935'!F617*(1-'935'!X617/'11'!B$17))</f>
        <v>#VALUE!</v>
      </c>
      <c r="G617" s="32" t="e">
        <f>IF('935'!G617="VOID",0,'935'!G617*(1-'935'!X617/'11'!B$17))</f>
        <v>#VALUE!</v>
      </c>
      <c r="H617" s="49" t="e">
        <f t="shared" si="160"/>
        <v>#VALUE!</v>
      </c>
      <c r="I617" s="50" t="e">
        <f>MATCH('935'!J617,'913'!$B$6:$B$1205,0)</f>
        <v>#VALUE!</v>
      </c>
      <c r="J617" s="50" t="e">
        <f>MATCH(INDEX('913'!$D$6:$D$1205,I617),'913'!$B$6:$B$1205,0)</f>
        <v>#VALUE!</v>
      </c>
      <c r="K617" s="50" t="e">
        <f>MATCH(INDEX('913'!$D$6:$D$1205,J617),'913'!$B$6:$B$1205,0)</f>
        <v>#VALUE!</v>
      </c>
      <c r="L617" s="50" t="e">
        <f>MATCH(INDEX('913'!$D$6:$D$1205,K617),'913'!$B$6:$B$1205,0)</f>
        <v>#VALUE!</v>
      </c>
      <c r="M617" s="50" t="e">
        <f>MATCH(INDEX('913'!$D$6:$D$1205,L617),'913'!$B$6:$B$1205,0)</f>
        <v>#VALUE!</v>
      </c>
      <c r="N617" s="50" t="e">
        <f>MATCH(INDEX('913'!$D$6:$D$1205,M617),'913'!$B$6:$B$1205,0)</f>
        <v>#VALUE!</v>
      </c>
      <c r="O617" s="50" t="e">
        <f>MATCH(INDEX('913'!$D$6:$D$1205,N617),'913'!$B$6:$B$1205,0)</f>
        <v>#VALUE!</v>
      </c>
      <c r="P617" s="51" t="e">
        <f>MATCH(INDEX('913'!$D$6:$D$1205,O617),'913'!$B$6:$B$1205,0)</f>
        <v>#VALUE!</v>
      </c>
      <c r="Q617" s="37">
        <f>IF(ISNUMBER(I617),MAX(0,INDEX('913'!$E$6:$E$1205,I617)),0)</f>
        <v>0</v>
      </c>
      <c r="R617" s="37">
        <f>IF(ISNUMBER(J617),MAX(0,INDEX('913'!$E$6:$E$1205,J617)),0)</f>
        <v>0</v>
      </c>
      <c r="S617" s="37">
        <f>IF(ISNUMBER(K617),MAX(0,INDEX('913'!$E$6:$E$1205,K617)),0)</f>
        <v>0</v>
      </c>
      <c r="T617" s="37">
        <f>IF(ISNUMBER(L617),MAX(0,INDEX('913'!$E$6:$E$1205,L617)),0)</f>
        <v>0</v>
      </c>
      <c r="U617" s="37">
        <f>IF(ISNUMBER(M617),MAX(0,INDEX('913'!$E$6:$E$1205,M617)),0)</f>
        <v>0</v>
      </c>
      <c r="V617" s="37">
        <f>IF(ISNUMBER(N617),MAX(0,INDEX('913'!$E$6:$E$1205,N617)),0)</f>
        <v>0</v>
      </c>
      <c r="W617" s="37">
        <f>IF(ISNUMBER(O617),MAX(0,INDEX('913'!$E$6:$E$1205,O617)),0)</f>
        <v>0</v>
      </c>
      <c r="X617" s="52">
        <f>IF(ISNUMBER(P617),MAX(0,INDEX('913'!$E$6:$E$1205,P617)),0)</f>
        <v>0</v>
      </c>
      <c r="Y617" s="37">
        <f>IF(ISNUMBER(I617),MAX(0,INDEX('913'!$F$6:$F$1205,I617)),0)</f>
        <v>0</v>
      </c>
      <c r="Z617" s="37">
        <f>IF(ISNUMBER(J617),MAX(0,INDEX('913'!$F$6:$F$1205,J617)),0)</f>
        <v>0</v>
      </c>
      <c r="AA617" s="37">
        <f>IF(ISNUMBER(K617),MAX(0,INDEX('913'!$F$6:$F$1205,K617)),0)</f>
        <v>0</v>
      </c>
      <c r="AB617" s="37">
        <f>IF(ISNUMBER(L617),MAX(0,INDEX('913'!$F$6:$F$1205,L617)),0)</f>
        <v>0</v>
      </c>
      <c r="AC617" s="37">
        <f>IF(ISNUMBER(M617),MAX(0,INDEX('913'!$F$6:$F$1205,M617)),0)</f>
        <v>0</v>
      </c>
      <c r="AD617" s="37">
        <f>IF(ISNUMBER(N617),MAX(0,INDEX('913'!$F$6:$F$1205,N617)),0)</f>
        <v>0</v>
      </c>
      <c r="AE617" s="37">
        <f>IF(ISNUMBER(O617),MAX(0,INDEX('913'!$F$6:$F$1205,O617)),0)</f>
        <v>0</v>
      </c>
      <c r="AF617" s="37">
        <f>IF(ISNUMBER(P617),MAX(0,INDEX('913'!$F$6:$F$1205,P617)),0)</f>
        <v>0</v>
      </c>
      <c r="AG617" s="32">
        <f>IF(ISNUMBER(I617),SQRT(INDEX('913'!$I$6:$I$1205,I617)^2+INDEX('913'!$J$6:$J$1205,I617)^2),0)</f>
        <v>0</v>
      </c>
      <c r="AH617" s="32">
        <f>IF(ISNUMBER(J617),SQRT(INDEX('913'!$I$6:$I$1205,J617)^2+INDEX('913'!$J$6:$J$1205,J617)^2),0)</f>
        <v>0</v>
      </c>
      <c r="AI617" s="32">
        <f>IF(ISNUMBER(K617),SQRT(INDEX('913'!$I$6:$I$1205,K617)^2+INDEX('913'!$J$6:$J$1205,K617)^2),0)</f>
        <v>0</v>
      </c>
      <c r="AJ617" s="32">
        <f>IF(ISNUMBER(L617),SQRT(INDEX('913'!$I$6:$I$1205,L617)^2+INDEX('913'!$J$6:$J$1205,L617)^2),0)</f>
        <v>0</v>
      </c>
      <c r="AK617" s="32">
        <f>IF(ISNUMBER(M617),SQRT(INDEX('913'!$I$6:$I$1205,M617)^2+INDEX('913'!$J$6:$J$1205,M617)^2),0)</f>
        <v>0</v>
      </c>
      <c r="AL617" s="32">
        <f>IF(ISNUMBER(N617),SQRT(INDEX('913'!$I$6:$I$1205,N617)^2+INDEX('913'!$J$6:$J$1205,N617)^2),0)</f>
        <v>0</v>
      </c>
      <c r="AM617" s="32">
        <f>IF(ISNUMBER(O617),SQRT(INDEX('913'!$I$6:$I$1205,O617)^2+INDEX('913'!$J$6:$J$1205,O617)^2),0)</f>
        <v>0</v>
      </c>
      <c r="AN617" s="49">
        <f>IF(ISNUMBER(P617),SQRT(INDEX('913'!$I$6:$I$1205,P617)^2+INDEX('913'!$J$6:$J$1205,P617)^2),0)</f>
        <v>0</v>
      </c>
      <c r="AO617" s="37">
        <f t="shared" si="161"/>
        <v>0</v>
      </c>
      <c r="AP617" s="37">
        <f t="shared" si="162"/>
        <v>0</v>
      </c>
      <c r="AQ617" s="33" t="e">
        <f>-100*'935'!W617*(AO617+AP617)/'11'!C$17</f>
        <v>#VALUE!</v>
      </c>
      <c r="AR617" s="37" t="e">
        <f t="shared" si="163"/>
        <v>#VALUE!</v>
      </c>
      <c r="AS617" s="52" t="e">
        <f t="shared" si="164"/>
        <v>#VALUE!</v>
      </c>
      <c r="AT617" s="32" t="e">
        <f>IF('935'!C617="VOID",0,('935'!C617*(1-'935'!X617/'11'!B$17)))</f>
        <v>#VALUE!</v>
      </c>
      <c r="AU617" s="52" t="e">
        <f>'935'!Q617*(1-'935'!Y617/'11'!C$17)/(1-'935'!X617/'11'!B$17)</f>
        <v>#VALUE!</v>
      </c>
      <c r="AV617" s="37" t="e">
        <f>INDEX('DNO totals'!$B$57:$G$57,IF('935'!K617,IF(MOD('935'!K617,1000),IF(MOD('935'!K617,100),IF(MOD('935'!K617,10),IF(MOD('935'!K617,1000)=1,6,5),4),3),2),1))</f>
        <v>#VALUE!</v>
      </c>
      <c r="AW617" s="52" t="e">
        <f t="shared" si="165"/>
        <v>#VALUE!</v>
      </c>
      <c r="AX617" s="32" t="e">
        <f>IF('935'!V617="VOID",0,'935'!V617*(1-'935'!X617/'11'!B$17))</f>
        <v>#VALUE!</v>
      </c>
      <c r="AY617" s="33" t="e">
        <f>IF(H617,-100*'Charging rates'!B$10/'11'!B$17*AX617/H617,0)</f>
        <v>#VALUE!</v>
      </c>
      <c r="AZ617" s="33" t="e">
        <f>IF(C617,'DNO totals'!B$41,0)</f>
        <v>#VALUE!</v>
      </c>
      <c r="BA617" s="33" t="e">
        <f t="shared" si="166"/>
        <v>#VALUE!</v>
      </c>
      <c r="BB617" s="33" t="e">
        <f t="shared" si="167"/>
        <v>#VALUE!</v>
      </c>
      <c r="BC617" s="53" t="e">
        <f t="shared" si="168"/>
        <v>#VALUE!</v>
      </c>
      <c r="BD617" s="32" t="e">
        <f>IF(AT617,'935'!H617*AT617/(AT617+D617+H617),0)</f>
        <v>#VALUE!</v>
      </c>
      <c r="BE617" s="32" t="e">
        <f>IF(H617,'935'!H617*H617/(AT617+D617+H617),0)</f>
        <v>#VALUE!</v>
      </c>
      <c r="BF617" s="32" t="e">
        <f>BD617*(1-'935'!X617/'11'!B$17)</f>
        <v>#VALUE!</v>
      </c>
      <c r="BG617" s="49" t="e">
        <f>BE617*(1-'935'!X617/'11'!B$17)</f>
        <v>#VALUE!</v>
      </c>
      <c r="BH617" s="52" t="e">
        <f>AV617*Parameters!B$6</f>
        <v>#VALUE!</v>
      </c>
      <c r="BI617" s="37" t="e">
        <f>IF('935'!$K617=1000,'Charging rates'!$C$38*$BH617/(1+'DNO totals'!$C$99)*'935'!$L617,0)</f>
        <v>#VALUE!</v>
      </c>
      <c r="BJ617" s="37" t="e">
        <f>IF(MOD('935'!$K617,1000)=100,'Charging rates'!$D$38*$BH617/(1+'DNO totals'!$D$99)*'935'!$M617,0)</f>
        <v>#VALUE!</v>
      </c>
      <c r="BK617" s="37" t="e">
        <f>IF(MOD('935'!$K617,100)=10,'Charging rates'!$E$38*$BH617/(1+'DNO totals'!$E$99)*'935'!$N617,0)</f>
        <v>#VALUE!</v>
      </c>
      <c r="BL617" s="37" t="e">
        <f>IF(AND(MOD('935'!$K617,10)&gt;0,MOD('935'!$K617,1000)&gt;1),'Charging rates'!$F$38*$BH617/(1+'DNO totals'!$F$99)*'935'!$O617,0)</f>
        <v>#VALUE!</v>
      </c>
      <c r="BM617" s="37" t="e">
        <f>IF(MOD('935'!$K617,1000)=1,'Charging rates'!$G$38*$BH617/(1+'DNO totals'!$G$99)*'935'!$P617,0)</f>
        <v>#VALUE!</v>
      </c>
      <c r="BN617" s="52" t="e">
        <f t="shared" si="169"/>
        <v>#VALUE!</v>
      </c>
      <c r="BO617" s="37" t="e">
        <f>IF('935'!$K617&gt;1000,'Charging rates'!$C$38*$AW617*'935'!$L617,0)</f>
        <v>#VALUE!</v>
      </c>
      <c r="BP617" s="37" t="e">
        <f>IF(MOD('935'!$K617,1000)&gt;100,'Charging rates'!$D$38*$AW617*'935'!$M617,0)</f>
        <v>#VALUE!</v>
      </c>
      <c r="BQ617" s="37" t="e">
        <f>IF(MOD('935'!$K617,100)&gt;10,'Charging rates'!$E$38*$AW617*'935'!$N617,0)</f>
        <v>#VALUE!</v>
      </c>
      <c r="BR617" s="52" t="e">
        <f t="shared" si="170"/>
        <v>#VALUE!</v>
      </c>
      <c r="BS617" s="48" t="e">
        <f>'935'!C617&lt;&gt;"VOID"</f>
        <v>#VALUE!</v>
      </c>
      <c r="BT617" s="33" t="e">
        <f>IF(BS617,(100/'11'!B$17*BD617*((1-'935'!I617)*'Charging rates'!B$51+'Charging rates'!B$63)),0)</f>
        <v>#VALUE!</v>
      </c>
      <c r="BU617" s="33" t="e">
        <f>100/'11'!B$17*BG617*('Charging rates'!B$51+'Charging rates'!B$63)</f>
        <v>#VALUE!</v>
      </c>
      <c r="BV617" s="33" t="e">
        <f>100/'11'!B$17*BE617*('Charging rates'!B$51+'Charging rates'!B$63)</f>
        <v>#VALUE!</v>
      </c>
      <c r="BW617" s="53" t="e">
        <f t="shared" si="171"/>
        <v>#VALUE!</v>
      </c>
      <c r="BX617" s="32" t="e">
        <f>AT617-('935'!T617*(1-'935'!X617/'11'!B$17))</f>
        <v>#VALUE!</v>
      </c>
      <c r="BY617" s="32">
        <f>0-IF(ISNUMBER(I617),INDEX('913'!$I$6:$I$1205,I617),0)-IF(ISNUMBER(J617),INDEX('913'!$I$6:$I$1205,J617),0)-IF(ISNUMBER(K617),INDEX('913'!$I$6:$I$1205,K617),0)-IF(ISNUMBER(L617),INDEX('913'!$I$6:$I$1205,L617),0)-IF(ISNUMBER(M617),INDEX('913'!$I$6:$I$1205,M617),0)-IF(ISNUMBER(N617),INDEX('913'!$I$6:$I$1205,N617),0)-IF(ISNUMBER(O617),INDEX('913'!$I$6:$I$1205,O617),0)-IF(ISNUMBER(P617),INDEX('913'!$I$6:$I$1205,P617),0)</f>
        <v>0</v>
      </c>
      <c r="BZ617" s="37">
        <f>IF(BY617=0,1,MAX(1,SQRT(BY617^2+(IF(ISNUMBER(I617),INDEX('913'!$J$6:$J$1205,I617),0)+IF(ISNUMBER(J617),INDEX('913'!$J$6:$J$1205,J617),0)+IF(ISNUMBER(K617),INDEX('913'!$J$6:$J$1205,K617),0)+IF(ISNUMBER(L617),INDEX('913'!$J$6:$J$1205,L617),0)+IF(ISNUMBER(M617),INDEX('913'!$J$6:$J$1205,M617),0)+IF(ISNUMBER(N617),INDEX('913'!$J$6:$J$1205,N617),0)+IF(ISNUMBER(O617),INDEX('913'!$J$6:$J$1205,O617),0)+IF(ISNUMBER(P617),INDEX('913'!$J$6:$J$1205,P617),0))^2)/BY617))</f>
        <v>1</v>
      </c>
      <c r="CA617" s="33" t="e">
        <f>100*AO617/'11'!B$17</f>
        <v>#VALUE!</v>
      </c>
      <c r="CB617" s="37" t="e">
        <f>100*(AP617*BZ617)/'11'!C$17</f>
        <v>#VALUE!</v>
      </c>
      <c r="CC617" s="37" t="e">
        <f t="shared" si="172"/>
        <v>#VALUE!</v>
      </c>
      <c r="CD617" s="33" t="e">
        <f t="shared" si="173"/>
        <v>#VALUE!</v>
      </c>
      <c r="CE617" s="54" t="e">
        <f>'11'!C$17-'935'!Y617</f>
        <v>#VALUE!</v>
      </c>
      <c r="CF617" s="37" t="e">
        <f>MAX('DNO totals'!B$312+0,MIN('935'!L617+0,'DNO totals'!B$304+0))</f>
        <v>#VALUE!</v>
      </c>
      <c r="CG617" s="37" t="e">
        <f>MAX('DNO totals'!C$312+0,MIN('935'!M617+0,'DNO totals'!C$304+0))</f>
        <v>#VALUE!</v>
      </c>
      <c r="CH617" s="37" t="e">
        <f>MAX('DNO totals'!D$312+0,MIN('935'!N617+0,'DNO totals'!D$304+0))</f>
        <v>#VALUE!</v>
      </c>
      <c r="CI617" s="37" t="e">
        <f>MAX('DNO totals'!E$312+0,MIN('935'!O617+0,'DNO totals'!E$304+0))</f>
        <v>#VALUE!</v>
      </c>
      <c r="CJ617" s="52" t="e">
        <f>MAX('DNO totals'!F$312+0,MIN('935'!P617+0,'DNO totals'!F$304+0))</f>
        <v>#VALUE!</v>
      </c>
      <c r="CK617" s="37" t="e">
        <f>IF('935'!$K617=1000,'Charging rates'!$C$38*$BH617/(1+'DNO totals'!$C$99)*$CF617,0)</f>
        <v>#VALUE!</v>
      </c>
      <c r="CL617" s="37" t="e">
        <f>IF(MOD('935'!$K617,1000)=100,'Charging rates'!$D$38*$BH617/(1+'DNO totals'!$D$99)*$CG617,0)</f>
        <v>#VALUE!</v>
      </c>
      <c r="CM617" s="37" t="e">
        <f>IF(MOD('935'!$K617,100)=10,'Charging rates'!$E$38*$BH617/(1+'DNO totals'!$E$99)*$CH617,0)</f>
        <v>#VALUE!</v>
      </c>
      <c r="CN617" s="37" t="e">
        <f>IF(AND(MOD('935'!$K617,10)&gt;0,MOD('935'!$K617,1000)&gt;1),'Charging rates'!$F$38*$BH617/(1+'DNO totals'!$F$99)*$CI617,0)</f>
        <v>#VALUE!</v>
      </c>
      <c r="CO617" s="37" t="e">
        <f>IF(MOD('935'!$K617,1000)=1,'Charging rates'!$G$38*$BH617/(1+'DNO totals'!$G$99)*$CJ617,0)</f>
        <v>#VALUE!</v>
      </c>
      <c r="CP617" s="52" t="e">
        <f t="shared" si="174"/>
        <v>#VALUE!</v>
      </c>
      <c r="CQ617" s="37" t="e">
        <f>IF('935'!$K617&gt;1000,'Charging rates'!$C$38*$AW617*$CF617,0)</f>
        <v>#VALUE!</v>
      </c>
      <c r="CR617" s="37" t="e">
        <f>IF(MOD('935'!$K617,1000)&gt;100,'Charging rates'!$D$38*$AW617*$CG617,0)</f>
        <v>#VALUE!</v>
      </c>
      <c r="CS617" s="37" t="e">
        <f>IF(MOD('935'!$K617,100)&gt;10,'Charging rates'!$E$38*$AW617*$CH617,0)</f>
        <v>#VALUE!</v>
      </c>
      <c r="CT617" s="52" t="e">
        <f t="shared" si="175"/>
        <v>#VALUE!</v>
      </c>
      <c r="CU617" s="33" t="e">
        <f>100*(AP617*'935'!Q617*BZ617)/'11'!B$17</f>
        <v>#VALUE!</v>
      </c>
      <c r="CV617" s="33" t="e">
        <f>100/'11'!B$17*'Charging rates'!B$10*AW617</f>
        <v>#VALUE!</v>
      </c>
      <c r="CW617" s="33" t="e">
        <f>IF(AT617=0,0,(1-BX617/AT617)*(CA617+IF('935'!Q617=0,0,(CB617*'935'!Q617*('11'!C$17-'935'!Y617)/('11'!B$17-'935'!X617)))))</f>
        <v>#VALUE!</v>
      </c>
      <c r="CX617" s="33" t="e">
        <f t="shared" si="176"/>
        <v>#VALUE!</v>
      </c>
      <c r="CY617" s="49" t="e">
        <f t="shared" si="177"/>
        <v>#VALUE!</v>
      </c>
      <c r="CZ617" s="32" t="e">
        <f>AT617*(Parameters!B$21+AU617)*IF('DNO totals'!B$323&lt;0,1,'935'!S617)</f>
        <v>#VALUE!</v>
      </c>
      <c r="DA617" s="52" t="e">
        <f>IF('DNO totals'!B$323&lt;0,1,'935'!S617)*(Parameters!B$21+AU617)</f>
        <v>#VALUE!</v>
      </c>
      <c r="DB617" s="37" t="e">
        <f>CX617+'Charging rates'!B$106*DA617*100/'11'!B$17</f>
        <v>#VALUE!</v>
      </c>
      <c r="DC617" s="37" t="e">
        <f>DB617+'Charging rates'!B$116*(Parameters!B$21+AU617)*100/'11'!B$17*IF('DNO totals'!B$323&lt;0,1,'935'!S617)</f>
        <v>#VALUE!</v>
      </c>
      <c r="DD617" s="37" t="e">
        <f>'Charging rates'!B$97*(CP617+CT617)*100/'11'!B$17</f>
        <v>#VALUE!</v>
      </c>
      <c r="DE617" s="33" t="e">
        <f>MAX(0-(CB617*AU617*'11'!C$17/'11'!B$17),DC617+DD617)</f>
        <v>#VALUE!</v>
      </c>
      <c r="DF617" s="37" t="e">
        <f>IF(BS617,IF(AU617=0,CC617,MAX(0,MIN(CC617,CC617+(DE617/'935'!Q617*('11'!B$17-'935'!X617)/('11'!C$17-'935'!Y617))))),0)</f>
        <v>#VALUE!</v>
      </c>
      <c r="DG617" s="33" t="e">
        <f t="shared" si="178"/>
        <v>#VALUE!</v>
      </c>
      <c r="DH617" s="53" t="e">
        <f t="shared" si="179"/>
        <v>#VALUE!</v>
      </c>
    </row>
    <row r="618" spans="1:112">
      <c r="A618" s="28">
        <v>518</v>
      </c>
      <c r="B618" s="47" t="e">
        <f>'935'!B618</f>
        <v>#VALUE!</v>
      </c>
      <c r="C618" s="48" t="e">
        <f>OR('935'!E618&lt;&gt;"VOID",'935'!F618&lt;&gt;"VOID",'935'!G618&lt;&gt;"VOID")</f>
        <v>#VALUE!</v>
      </c>
      <c r="D618" s="32" t="e">
        <f>IF('935'!D618="VOID",0,'935'!D618*(1-'935'!X618/'11'!B$17))</f>
        <v>#VALUE!</v>
      </c>
      <c r="E618" s="32" t="e">
        <f>IF('935'!E618="VOID",0,'935'!E618*(1-'935'!X618/'11'!B$17))</f>
        <v>#VALUE!</v>
      </c>
      <c r="F618" s="32" t="e">
        <f>IF('935'!F618="VOID",0,'935'!F618*(1-'935'!X618/'11'!B$17))</f>
        <v>#VALUE!</v>
      </c>
      <c r="G618" s="32" t="e">
        <f>IF('935'!G618="VOID",0,'935'!G618*(1-'935'!X618/'11'!B$17))</f>
        <v>#VALUE!</v>
      </c>
      <c r="H618" s="49" t="e">
        <f t="shared" si="160"/>
        <v>#VALUE!</v>
      </c>
      <c r="I618" s="50" t="e">
        <f>MATCH('935'!J618,'913'!$B$6:$B$1205,0)</f>
        <v>#VALUE!</v>
      </c>
      <c r="J618" s="50" t="e">
        <f>MATCH(INDEX('913'!$D$6:$D$1205,I618),'913'!$B$6:$B$1205,0)</f>
        <v>#VALUE!</v>
      </c>
      <c r="K618" s="50" t="e">
        <f>MATCH(INDEX('913'!$D$6:$D$1205,J618),'913'!$B$6:$B$1205,0)</f>
        <v>#VALUE!</v>
      </c>
      <c r="L618" s="50" t="e">
        <f>MATCH(INDEX('913'!$D$6:$D$1205,K618),'913'!$B$6:$B$1205,0)</f>
        <v>#VALUE!</v>
      </c>
      <c r="M618" s="50" t="e">
        <f>MATCH(INDEX('913'!$D$6:$D$1205,L618),'913'!$B$6:$B$1205,0)</f>
        <v>#VALUE!</v>
      </c>
      <c r="N618" s="50" t="e">
        <f>MATCH(INDEX('913'!$D$6:$D$1205,M618),'913'!$B$6:$B$1205,0)</f>
        <v>#VALUE!</v>
      </c>
      <c r="O618" s="50" t="e">
        <f>MATCH(INDEX('913'!$D$6:$D$1205,N618),'913'!$B$6:$B$1205,0)</f>
        <v>#VALUE!</v>
      </c>
      <c r="P618" s="51" t="e">
        <f>MATCH(INDEX('913'!$D$6:$D$1205,O618),'913'!$B$6:$B$1205,0)</f>
        <v>#VALUE!</v>
      </c>
      <c r="Q618" s="37">
        <f>IF(ISNUMBER(I618),MAX(0,INDEX('913'!$E$6:$E$1205,I618)),0)</f>
        <v>0</v>
      </c>
      <c r="R618" s="37">
        <f>IF(ISNUMBER(J618),MAX(0,INDEX('913'!$E$6:$E$1205,J618)),0)</f>
        <v>0</v>
      </c>
      <c r="S618" s="37">
        <f>IF(ISNUMBER(K618),MAX(0,INDEX('913'!$E$6:$E$1205,K618)),0)</f>
        <v>0</v>
      </c>
      <c r="T618" s="37">
        <f>IF(ISNUMBER(L618),MAX(0,INDEX('913'!$E$6:$E$1205,L618)),0)</f>
        <v>0</v>
      </c>
      <c r="U618" s="37">
        <f>IF(ISNUMBER(M618),MAX(0,INDEX('913'!$E$6:$E$1205,M618)),0)</f>
        <v>0</v>
      </c>
      <c r="V618" s="37">
        <f>IF(ISNUMBER(N618),MAX(0,INDEX('913'!$E$6:$E$1205,N618)),0)</f>
        <v>0</v>
      </c>
      <c r="W618" s="37">
        <f>IF(ISNUMBER(O618),MAX(0,INDEX('913'!$E$6:$E$1205,O618)),0)</f>
        <v>0</v>
      </c>
      <c r="X618" s="52">
        <f>IF(ISNUMBER(P618),MAX(0,INDEX('913'!$E$6:$E$1205,P618)),0)</f>
        <v>0</v>
      </c>
      <c r="Y618" s="37">
        <f>IF(ISNUMBER(I618),MAX(0,INDEX('913'!$F$6:$F$1205,I618)),0)</f>
        <v>0</v>
      </c>
      <c r="Z618" s="37">
        <f>IF(ISNUMBER(J618),MAX(0,INDEX('913'!$F$6:$F$1205,J618)),0)</f>
        <v>0</v>
      </c>
      <c r="AA618" s="37">
        <f>IF(ISNUMBER(K618),MAX(0,INDEX('913'!$F$6:$F$1205,K618)),0)</f>
        <v>0</v>
      </c>
      <c r="AB618" s="37">
        <f>IF(ISNUMBER(L618),MAX(0,INDEX('913'!$F$6:$F$1205,L618)),0)</f>
        <v>0</v>
      </c>
      <c r="AC618" s="37">
        <f>IF(ISNUMBER(M618),MAX(0,INDEX('913'!$F$6:$F$1205,M618)),0)</f>
        <v>0</v>
      </c>
      <c r="AD618" s="37">
        <f>IF(ISNUMBER(N618),MAX(0,INDEX('913'!$F$6:$F$1205,N618)),0)</f>
        <v>0</v>
      </c>
      <c r="AE618" s="37">
        <f>IF(ISNUMBER(O618),MAX(0,INDEX('913'!$F$6:$F$1205,O618)),0)</f>
        <v>0</v>
      </c>
      <c r="AF618" s="37">
        <f>IF(ISNUMBER(P618),MAX(0,INDEX('913'!$F$6:$F$1205,P618)),0)</f>
        <v>0</v>
      </c>
      <c r="AG618" s="32">
        <f>IF(ISNUMBER(I618),SQRT(INDEX('913'!$I$6:$I$1205,I618)^2+INDEX('913'!$J$6:$J$1205,I618)^2),0)</f>
        <v>0</v>
      </c>
      <c r="AH618" s="32">
        <f>IF(ISNUMBER(J618),SQRT(INDEX('913'!$I$6:$I$1205,J618)^2+INDEX('913'!$J$6:$J$1205,J618)^2),0)</f>
        <v>0</v>
      </c>
      <c r="AI618" s="32">
        <f>IF(ISNUMBER(K618),SQRT(INDEX('913'!$I$6:$I$1205,K618)^2+INDEX('913'!$J$6:$J$1205,K618)^2),0)</f>
        <v>0</v>
      </c>
      <c r="AJ618" s="32">
        <f>IF(ISNUMBER(L618),SQRT(INDEX('913'!$I$6:$I$1205,L618)^2+INDEX('913'!$J$6:$J$1205,L618)^2),0)</f>
        <v>0</v>
      </c>
      <c r="AK618" s="32">
        <f>IF(ISNUMBER(M618),SQRT(INDEX('913'!$I$6:$I$1205,M618)^2+INDEX('913'!$J$6:$J$1205,M618)^2),0)</f>
        <v>0</v>
      </c>
      <c r="AL618" s="32">
        <f>IF(ISNUMBER(N618),SQRT(INDEX('913'!$I$6:$I$1205,N618)^2+INDEX('913'!$J$6:$J$1205,N618)^2),0)</f>
        <v>0</v>
      </c>
      <c r="AM618" s="32">
        <f>IF(ISNUMBER(O618),SQRT(INDEX('913'!$I$6:$I$1205,O618)^2+INDEX('913'!$J$6:$J$1205,O618)^2),0)</f>
        <v>0</v>
      </c>
      <c r="AN618" s="49">
        <f>IF(ISNUMBER(P618),SQRT(INDEX('913'!$I$6:$I$1205,P618)^2+INDEX('913'!$J$6:$J$1205,P618)^2),0)</f>
        <v>0</v>
      </c>
      <c r="AO618" s="37">
        <f t="shared" si="161"/>
        <v>0</v>
      </c>
      <c r="AP618" s="37">
        <f t="shared" si="162"/>
        <v>0</v>
      </c>
      <c r="AQ618" s="33" t="e">
        <f>-100*'935'!W618*(AO618+AP618)/'11'!C$17</f>
        <v>#VALUE!</v>
      </c>
      <c r="AR618" s="37" t="e">
        <f t="shared" si="163"/>
        <v>#VALUE!</v>
      </c>
      <c r="AS618" s="52" t="e">
        <f t="shared" si="164"/>
        <v>#VALUE!</v>
      </c>
      <c r="AT618" s="32" t="e">
        <f>IF('935'!C618="VOID",0,('935'!C618*(1-'935'!X618/'11'!B$17)))</f>
        <v>#VALUE!</v>
      </c>
      <c r="AU618" s="52" t="e">
        <f>'935'!Q618*(1-'935'!Y618/'11'!C$17)/(1-'935'!X618/'11'!B$17)</f>
        <v>#VALUE!</v>
      </c>
      <c r="AV618" s="37" t="e">
        <f>INDEX('DNO totals'!$B$57:$G$57,IF('935'!K618,IF(MOD('935'!K618,1000),IF(MOD('935'!K618,100),IF(MOD('935'!K618,10),IF(MOD('935'!K618,1000)=1,6,5),4),3),2),1))</f>
        <v>#VALUE!</v>
      </c>
      <c r="AW618" s="52" t="e">
        <f t="shared" si="165"/>
        <v>#VALUE!</v>
      </c>
      <c r="AX618" s="32" t="e">
        <f>IF('935'!V618="VOID",0,'935'!V618*(1-'935'!X618/'11'!B$17))</f>
        <v>#VALUE!</v>
      </c>
      <c r="AY618" s="33" t="e">
        <f>IF(H618,-100*'Charging rates'!B$10/'11'!B$17*AX618/H618,0)</f>
        <v>#VALUE!</v>
      </c>
      <c r="AZ618" s="33" t="e">
        <f>IF(C618,'DNO totals'!B$41,0)</f>
        <v>#VALUE!</v>
      </c>
      <c r="BA618" s="33" t="e">
        <f t="shared" si="166"/>
        <v>#VALUE!</v>
      </c>
      <c r="BB618" s="33" t="e">
        <f t="shared" si="167"/>
        <v>#VALUE!</v>
      </c>
      <c r="BC618" s="53" t="e">
        <f t="shared" si="168"/>
        <v>#VALUE!</v>
      </c>
      <c r="BD618" s="32" t="e">
        <f>IF(AT618,'935'!H618*AT618/(AT618+D618+H618),0)</f>
        <v>#VALUE!</v>
      </c>
      <c r="BE618" s="32" t="e">
        <f>IF(H618,'935'!H618*H618/(AT618+D618+H618),0)</f>
        <v>#VALUE!</v>
      </c>
      <c r="BF618" s="32" t="e">
        <f>BD618*(1-'935'!X618/'11'!B$17)</f>
        <v>#VALUE!</v>
      </c>
      <c r="BG618" s="49" t="e">
        <f>BE618*(1-'935'!X618/'11'!B$17)</f>
        <v>#VALUE!</v>
      </c>
      <c r="BH618" s="52" t="e">
        <f>AV618*Parameters!B$6</f>
        <v>#VALUE!</v>
      </c>
      <c r="BI618" s="37" t="e">
        <f>IF('935'!$K618=1000,'Charging rates'!$C$38*$BH618/(1+'DNO totals'!$C$99)*'935'!$L618,0)</f>
        <v>#VALUE!</v>
      </c>
      <c r="BJ618" s="37" t="e">
        <f>IF(MOD('935'!$K618,1000)=100,'Charging rates'!$D$38*$BH618/(1+'DNO totals'!$D$99)*'935'!$M618,0)</f>
        <v>#VALUE!</v>
      </c>
      <c r="BK618" s="37" t="e">
        <f>IF(MOD('935'!$K618,100)=10,'Charging rates'!$E$38*$BH618/(1+'DNO totals'!$E$99)*'935'!$N618,0)</f>
        <v>#VALUE!</v>
      </c>
      <c r="BL618" s="37" t="e">
        <f>IF(AND(MOD('935'!$K618,10)&gt;0,MOD('935'!$K618,1000)&gt;1),'Charging rates'!$F$38*$BH618/(1+'DNO totals'!$F$99)*'935'!$O618,0)</f>
        <v>#VALUE!</v>
      </c>
      <c r="BM618" s="37" t="e">
        <f>IF(MOD('935'!$K618,1000)=1,'Charging rates'!$G$38*$BH618/(1+'DNO totals'!$G$99)*'935'!$P618,0)</f>
        <v>#VALUE!</v>
      </c>
      <c r="BN618" s="52" t="e">
        <f t="shared" si="169"/>
        <v>#VALUE!</v>
      </c>
      <c r="BO618" s="37" t="e">
        <f>IF('935'!$K618&gt;1000,'Charging rates'!$C$38*$AW618*'935'!$L618,0)</f>
        <v>#VALUE!</v>
      </c>
      <c r="BP618" s="37" t="e">
        <f>IF(MOD('935'!$K618,1000)&gt;100,'Charging rates'!$D$38*$AW618*'935'!$M618,0)</f>
        <v>#VALUE!</v>
      </c>
      <c r="BQ618" s="37" t="e">
        <f>IF(MOD('935'!$K618,100)&gt;10,'Charging rates'!$E$38*$AW618*'935'!$N618,0)</f>
        <v>#VALUE!</v>
      </c>
      <c r="BR618" s="52" t="e">
        <f t="shared" si="170"/>
        <v>#VALUE!</v>
      </c>
      <c r="BS618" s="48" t="e">
        <f>'935'!C618&lt;&gt;"VOID"</f>
        <v>#VALUE!</v>
      </c>
      <c r="BT618" s="33" t="e">
        <f>IF(BS618,(100/'11'!B$17*BD618*((1-'935'!I618)*'Charging rates'!B$51+'Charging rates'!B$63)),0)</f>
        <v>#VALUE!</v>
      </c>
      <c r="BU618" s="33" t="e">
        <f>100/'11'!B$17*BG618*('Charging rates'!B$51+'Charging rates'!B$63)</f>
        <v>#VALUE!</v>
      </c>
      <c r="BV618" s="33" t="e">
        <f>100/'11'!B$17*BE618*('Charging rates'!B$51+'Charging rates'!B$63)</f>
        <v>#VALUE!</v>
      </c>
      <c r="BW618" s="53" t="e">
        <f t="shared" si="171"/>
        <v>#VALUE!</v>
      </c>
      <c r="BX618" s="32" t="e">
        <f>AT618-('935'!T618*(1-'935'!X618/'11'!B$17))</f>
        <v>#VALUE!</v>
      </c>
      <c r="BY618" s="32">
        <f>0-IF(ISNUMBER(I618),INDEX('913'!$I$6:$I$1205,I618),0)-IF(ISNUMBER(J618),INDEX('913'!$I$6:$I$1205,J618),0)-IF(ISNUMBER(K618),INDEX('913'!$I$6:$I$1205,K618),0)-IF(ISNUMBER(L618),INDEX('913'!$I$6:$I$1205,L618),0)-IF(ISNUMBER(M618),INDEX('913'!$I$6:$I$1205,M618),0)-IF(ISNUMBER(N618),INDEX('913'!$I$6:$I$1205,N618),0)-IF(ISNUMBER(O618),INDEX('913'!$I$6:$I$1205,O618),0)-IF(ISNUMBER(P618),INDEX('913'!$I$6:$I$1205,P618),0)</f>
        <v>0</v>
      </c>
      <c r="BZ618" s="37">
        <f>IF(BY618=0,1,MAX(1,SQRT(BY618^2+(IF(ISNUMBER(I618),INDEX('913'!$J$6:$J$1205,I618),0)+IF(ISNUMBER(J618),INDEX('913'!$J$6:$J$1205,J618),0)+IF(ISNUMBER(K618),INDEX('913'!$J$6:$J$1205,K618),0)+IF(ISNUMBER(L618),INDEX('913'!$J$6:$J$1205,L618),0)+IF(ISNUMBER(M618),INDEX('913'!$J$6:$J$1205,M618),0)+IF(ISNUMBER(N618),INDEX('913'!$J$6:$J$1205,N618),0)+IF(ISNUMBER(O618),INDEX('913'!$J$6:$J$1205,O618),0)+IF(ISNUMBER(P618),INDEX('913'!$J$6:$J$1205,P618),0))^2)/BY618))</f>
        <v>1</v>
      </c>
      <c r="CA618" s="33" t="e">
        <f>100*AO618/'11'!B$17</f>
        <v>#VALUE!</v>
      </c>
      <c r="CB618" s="37" t="e">
        <f>100*(AP618*BZ618)/'11'!C$17</f>
        <v>#VALUE!</v>
      </c>
      <c r="CC618" s="37" t="e">
        <f t="shared" si="172"/>
        <v>#VALUE!</v>
      </c>
      <c r="CD618" s="33" t="e">
        <f t="shared" si="173"/>
        <v>#VALUE!</v>
      </c>
      <c r="CE618" s="54" t="e">
        <f>'11'!C$17-'935'!Y618</f>
        <v>#VALUE!</v>
      </c>
      <c r="CF618" s="37" t="e">
        <f>MAX('DNO totals'!B$312+0,MIN('935'!L618+0,'DNO totals'!B$304+0))</f>
        <v>#VALUE!</v>
      </c>
      <c r="CG618" s="37" t="e">
        <f>MAX('DNO totals'!C$312+0,MIN('935'!M618+0,'DNO totals'!C$304+0))</f>
        <v>#VALUE!</v>
      </c>
      <c r="CH618" s="37" t="e">
        <f>MAX('DNO totals'!D$312+0,MIN('935'!N618+0,'DNO totals'!D$304+0))</f>
        <v>#VALUE!</v>
      </c>
      <c r="CI618" s="37" t="e">
        <f>MAX('DNO totals'!E$312+0,MIN('935'!O618+0,'DNO totals'!E$304+0))</f>
        <v>#VALUE!</v>
      </c>
      <c r="CJ618" s="52" t="e">
        <f>MAX('DNO totals'!F$312+0,MIN('935'!P618+0,'DNO totals'!F$304+0))</f>
        <v>#VALUE!</v>
      </c>
      <c r="CK618" s="37" t="e">
        <f>IF('935'!$K618=1000,'Charging rates'!$C$38*$BH618/(1+'DNO totals'!$C$99)*$CF618,0)</f>
        <v>#VALUE!</v>
      </c>
      <c r="CL618" s="37" t="e">
        <f>IF(MOD('935'!$K618,1000)=100,'Charging rates'!$D$38*$BH618/(1+'DNO totals'!$D$99)*$CG618,0)</f>
        <v>#VALUE!</v>
      </c>
      <c r="CM618" s="37" t="e">
        <f>IF(MOD('935'!$K618,100)=10,'Charging rates'!$E$38*$BH618/(1+'DNO totals'!$E$99)*$CH618,0)</f>
        <v>#VALUE!</v>
      </c>
      <c r="CN618" s="37" t="e">
        <f>IF(AND(MOD('935'!$K618,10)&gt;0,MOD('935'!$K618,1000)&gt;1),'Charging rates'!$F$38*$BH618/(1+'DNO totals'!$F$99)*$CI618,0)</f>
        <v>#VALUE!</v>
      </c>
      <c r="CO618" s="37" t="e">
        <f>IF(MOD('935'!$K618,1000)=1,'Charging rates'!$G$38*$BH618/(1+'DNO totals'!$G$99)*$CJ618,0)</f>
        <v>#VALUE!</v>
      </c>
      <c r="CP618" s="52" t="e">
        <f t="shared" si="174"/>
        <v>#VALUE!</v>
      </c>
      <c r="CQ618" s="37" t="e">
        <f>IF('935'!$K618&gt;1000,'Charging rates'!$C$38*$AW618*$CF618,0)</f>
        <v>#VALUE!</v>
      </c>
      <c r="CR618" s="37" t="e">
        <f>IF(MOD('935'!$K618,1000)&gt;100,'Charging rates'!$D$38*$AW618*$CG618,0)</f>
        <v>#VALUE!</v>
      </c>
      <c r="CS618" s="37" t="e">
        <f>IF(MOD('935'!$K618,100)&gt;10,'Charging rates'!$E$38*$AW618*$CH618,0)</f>
        <v>#VALUE!</v>
      </c>
      <c r="CT618" s="52" t="e">
        <f t="shared" si="175"/>
        <v>#VALUE!</v>
      </c>
      <c r="CU618" s="33" t="e">
        <f>100*(AP618*'935'!Q618*BZ618)/'11'!B$17</f>
        <v>#VALUE!</v>
      </c>
      <c r="CV618" s="33" t="e">
        <f>100/'11'!B$17*'Charging rates'!B$10*AW618</f>
        <v>#VALUE!</v>
      </c>
      <c r="CW618" s="33" t="e">
        <f>IF(AT618=0,0,(1-BX618/AT618)*(CA618+IF('935'!Q618=0,0,(CB618*'935'!Q618*('11'!C$17-'935'!Y618)/('11'!B$17-'935'!X618)))))</f>
        <v>#VALUE!</v>
      </c>
      <c r="CX618" s="33" t="e">
        <f t="shared" si="176"/>
        <v>#VALUE!</v>
      </c>
      <c r="CY618" s="49" t="e">
        <f t="shared" si="177"/>
        <v>#VALUE!</v>
      </c>
      <c r="CZ618" s="32" t="e">
        <f>AT618*(Parameters!B$21+AU618)*IF('DNO totals'!B$323&lt;0,1,'935'!S618)</f>
        <v>#VALUE!</v>
      </c>
      <c r="DA618" s="52" t="e">
        <f>IF('DNO totals'!B$323&lt;0,1,'935'!S618)*(Parameters!B$21+AU618)</f>
        <v>#VALUE!</v>
      </c>
      <c r="DB618" s="37" t="e">
        <f>CX618+'Charging rates'!B$106*DA618*100/'11'!B$17</f>
        <v>#VALUE!</v>
      </c>
      <c r="DC618" s="37" t="e">
        <f>DB618+'Charging rates'!B$116*(Parameters!B$21+AU618)*100/'11'!B$17*IF('DNO totals'!B$323&lt;0,1,'935'!S618)</f>
        <v>#VALUE!</v>
      </c>
      <c r="DD618" s="37" t="e">
        <f>'Charging rates'!B$97*(CP618+CT618)*100/'11'!B$17</f>
        <v>#VALUE!</v>
      </c>
      <c r="DE618" s="33" t="e">
        <f>MAX(0-(CB618*AU618*'11'!C$17/'11'!B$17),DC618+DD618)</f>
        <v>#VALUE!</v>
      </c>
      <c r="DF618" s="37" t="e">
        <f>IF(BS618,IF(AU618=0,CC618,MAX(0,MIN(CC618,CC618+(DE618/'935'!Q618*('11'!B$17-'935'!X618)/('11'!C$17-'935'!Y618))))),0)</f>
        <v>#VALUE!</v>
      </c>
      <c r="DG618" s="33" t="e">
        <f t="shared" si="178"/>
        <v>#VALUE!</v>
      </c>
      <c r="DH618" s="53" t="e">
        <f t="shared" si="179"/>
        <v>#VALUE!</v>
      </c>
    </row>
    <row r="619" spans="1:112">
      <c r="A619" s="28">
        <v>519</v>
      </c>
      <c r="B619" s="47" t="e">
        <f>'935'!B619</f>
        <v>#VALUE!</v>
      </c>
      <c r="C619" s="48" t="e">
        <f>OR('935'!E619&lt;&gt;"VOID",'935'!F619&lt;&gt;"VOID",'935'!G619&lt;&gt;"VOID")</f>
        <v>#VALUE!</v>
      </c>
      <c r="D619" s="32" t="e">
        <f>IF('935'!D619="VOID",0,'935'!D619*(1-'935'!X619/'11'!B$17))</f>
        <v>#VALUE!</v>
      </c>
      <c r="E619" s="32" t="e">
        <f>IF('935'!E619="VOID",0,'935'!E619*(1-'935'!X619/'11'!B$17))</f>
        <v>#VALUE!</v>
      </c>
      <c r="F619" s="32" t="e">
        <f>IF('935'!F619="VOID",0,'935'!F619*(1-'935'!X619/'11'!B$17))</f>
        <v>#VALUE!</v>
      </c>
      <c r="G619" s="32" t="e">
        <f>IF('935'!G619="VOID",0,'935'!G619*(1-'935'!X619/'11'!B$17))</f>
        <v>#VALUE!</v>
      </c>
      <c r="H619" s="49" t="e">
        <f t="shared" si="160"/>
        <v>#VALUE!</v>
      </c>
      <c r="I619" s="50" t="e">
        <f>MATCH('935'!J619,'913'!$B$6:$B$1205,0)</f>
        <v>#VALUE!</v>
      </c>
      <c r="J619" s="50" t="e">
        <f>MATCH(INDEX('913'!$D$6:$D$1205,I619),'913'!$B$6:$B$1205,0)</f>
        <v>#VALUE!</v>
      </c>
      <c r="K619" s="50" t="e">
        <f>MATCH(INDEX('913'!$D$6:$D$1205,J619),'913'!$B$6:$B$1205,0)</f>
        <v>#VALUE!</v>
      </c>
      <c r="L619" s="50" t="e">
        <f>MATCH(INDEX('913'!$D$6:$D$1205,K619),'913'!$B$6:$B$1205,0)</f>
        <v>#VALUE!</v>
      </c>
      <c r="M619" s="50" t="e">
        <f>MATCH(INDEX('913'!$D$6:$D$1205,L619),'913'!$B$6:$B$1205,0)</f>
        <v>#VALUE!</v>
      </c>
      <c r="N619" s="50" t="e">
        <f>MATCH(INDEX('913'!$D$6:$D$1205,M619),'913'!$B$6:$B$1205,0)</f>
        <v>#VALUE!</v>
      </c>
      <c r="O619" s="50" t="e">
        <f>MATCH(INDEX('913'!$D$6:$D$1205,N619),'913'!$B$6:$B$1205,0)</f>
        <v>#VALUE!</v>
      </c>
      <c r="P619" s="51" t="e">
        <f>MATCH(INDEX('913'!$D$6:$D$1205,O619),'913'!$B$6:$B$1205,0)</f>
        <v>#VALUE!</v>
      </c>
      <c r="Q619" s="37">
        <f>IF(ISNUMBER(I619),MAX(0,INDEX('913'!$E$6:$E$1205,I619)),0)</f>
        <v>0</v>
      </c>
      <c r="R619" s="37">
        <f>IF(ISNUMBER(J619),MAX(0,INDEX('913'!$E$6:$E$1205,J619)),0)</f>
        <v>0</v>
      </c>
      <c r="S619" s="37">
        <f>IF(ISNUMBER(K619),MAX(0,INDEX('913'!$E$6:$E$1205,K619)),0)</f>
        <v>0</v>
      </c>
      <c r="T619" s="37">
        <f>IF(ISNUMBER(L619),MAX(0,INDEX('913'!$E$6:$E$1205,L619)),0)</f>
        <v>0</v>
      </c>
      <c r="U619" s="37">
        <f>IF(ISNUMBER(M619),MAX(0,INDEX('913'!$E$6:$E$1205,M619)),0)</f>
        <v>0</v>
      </c>
      <c r="V619" s="37">
        <f>IF(ISNUMBER(N619),MAX(0,INDEX('913'!$E$6:$E$1205,N619)),0)</f>
        <v>0</v>
      </c>
      <c r="W619" s="37">
        <f>IF(ISNUMBER(O619),MAX(0,INDEX('913'!$E$6:$E$1205,O619)),0)</f>
        <v>0</v>
      </c>
      <c r="X619" s="52">
        <f>IF(ISNUMBER(P619),MAX(0,INDEX('913'!$E$6:$E$1205,P619)),0)</f>
        <v>0</v>
      </c>
      <c r="Y619" s="37">
        <f>IF(ISNUMBER(I619),MAX(0,INDEX('913'!$F$6:$F$1205,I619)),0)</f>
        <v>0</v>
      </c>
      <c r="Z619" s="37">
        <f>IF(ISNUMBER(J619),MAX(0,INDEX('913'!$F$6:$F$1205,J619)),0)</f>
        <v>0</v>
      </c>
      <c r="AA619" s="37">
        <f>IF(ISNUMBER(K619),MAX(0,INDEX('913'!$F$6:$F$1205,K619)),0)</f>
        <v>0</v>
      </c>
      <c r="AB619" s="37">
        <f>IF(ISNUMBER(L619),MAX(0,INDEX('913'!$F$6:$F$1205,L619)),0)</f>
        <v>0</v>
      </c>
      <c r="AC619" s="37">
        <f>IF(ISNUMBER(M619),MAX(0,INDEX('913'!$F$6:$F$1205,M619)),0)</f>
        <v>0</v>
      </c>
      <c r="AD619" s="37">
        <f>IF(ISNUMBER(N619),MAX(0,INDEX('913'!$F$6:$F$1205,N619)),0)</f>
        <v>0</v>
      </c>
      <c r="AE619" s="37">
        <f>IF(ISNUMBER(O619),MAX(0,INDEX('913'!$F$6:$F$1205,O619)),0)</f>
        <v>0</v>
      </c>
      <c r="AF619" s="37">
        <f>IF(ISNUMBER(P619),MAX(0,INDEX('913'!$F$6:$F$1205,P619)),0)</f>
        <v>0</v>
      </c>
      <c r="AG619" s="32">
        <f>IF(ISNUMBER(I619),SQRT(INDEX('913'!$I$6:$I$1205,I619)^2+INDEX('913'!$J$6:$J$1205,I619)^2),0)</f>
        <v>0</v>
      </c>
      <c r="AH619" s="32">
        <f>IF(ISNUMBER(J619),SQRT(INDEX('913'!$I$6:$I$1205,J619)^2+INDEX('913'!$J$6:$J$1205,J619)^2),0)</f>
        <v>0</v>
      </c>
      <c r="AI619" s="32">
        <f>IF(ISNUMBER(K619),SQRT(INDEX('913'!$I$6:$I$1205,K619)^2+INDEX('913'!$J$6:$J$1205,K619)^2),0)</f>
        <v>0</v>
      </c>
      <c r="AJ619" s="32">
        <f>IF(ISNUMBER(L619),SQRT(INDEX('913'!$I$6:$I$1205,L619)^2+INDEX('913'!$J$6:$J$1205,L619)^2),0)</f>
        <v>0</v>
      </c>
      <c r="AK619" s="32">
        <f>IF(ISNUMBER(M619),SQRT(INDEX('913'!$I$6:$I$1205,M619)^2+INDEX('913'!$J$6:$J$1205,M619)^2),0)</f>
        <v>0</v>
      </c>
      <c r="AL619" s="32">
        <f>IF(ISNUMBER(N619),SQRT(INDEX('913'!$I$6:$I$1205,N619)^2+INDEX('913'!$J$6:$J$1205,N619)^2),0)</f>
        <v>0</v>
      </c>
      <c r="AM619" s="32">
        <f>IF(ISNUMBER(O619),SQRT(INDEX('913'!$I$6:$I$1205,O619)^2+INDEX('913'!$J$6:$J$1205,O619)^2),0)</f>
        <v>0</v>
      </c>
      <c r="AN619" s="49">
        <f>IF(ISNUMBER(P619),SQRT(INDEX('913'!$I$6:$I$1205,P619)^2+INDEX('913'!$J$6:$J$1205,P619)^2),0)</f>
        <v>0</v>
      </c>
      <c r="AO619" s="37">
        <f t="shared" si="161"/>
        <v>0</v>
      </c>
      <c r="AP619" s="37">
        <f t="shared" si="162"/>
        <v>0</v>
      </c>
      <c r="AQ619" s="33" t="e">
        <f>-100*'935'!W619*(AO619+AP619)/'11'!C$17</f>
        <v>#VALUE!</v>
      </c>
      <c r="AR619" s="37" t="e">
        <f t="shared" si="163"/>
        <v>#VALUE!</v>
      </c>
      <c r="AS619" s="52" t="e">
        <f t="shared" si="164"/>
        <v>#VALUE!</v>
      </c>
      <c r="AT619" s="32" t="e">
        <f>IF('935'!C619="VOID",0,('935'!C619*(1-'935'!X619/'11'!B$17)))</f>
        <v>#VALUE!</v>
      </c>
      <c r="AU619" s="52" t="e">
        <f>'935'!Q619*(1-'935'!Y619/'11'!C$17)/(1-'935'!X619/'11'!B$17)</f>
        <v>#VALUE!</v>
      </c>
      <c r="AV619" s="37" t="e">
        <f>INDEX('DNO totals'!$B$57:$G$57,IF('935'!K619,IF(MOD('935'!K619,1000),IF(MOD('935'!K619,100),IF(MOD('935'!K619,10),IF(MOD('935'!K619,1000)=1,6,5),4),3),2),1))</f>
        <v>#VALUE!</v>
      </c>
      <c r="AW619" s="52" t="e">
        <f t="shared" si="165"/>
        <v>#VALUE!</v>
      </c>
      <c r="AX619" s="32" t="e">
        <f>IF('935'!V619="VOID",0,'935'!V619*(1-'935'!X619/'11'!B$17))</f>
        <v>#VALUE!</v>
      </c>
      <c r="AY619" s="33" t="e">
        <f>IF(H619,-100*'Charging rates'!B$10/'11'!B$17*AX619/H619,0)</f>
        <v>#VALUE!</v>
      </c>
      <c r="AZ619" s="33" t="e">
        <f>IF(C619,'DNO totals'!B$41,0)</f>
        <v>#VALUE!</v>
      </c>
      <c r="BA619" s="33" t="e">
        <f t="shared" si="166"/>
        <v>#VALUE!</v>
      </c>
      <c r="BB619" s="33" t="e">
        <f t="shared" si="167"/>
        <v>#VALUE!</v>
      </c>
      <c r="BC619" s="53" t="e">
        <f t="shared" si="168"/>
        <v>#VALUE!</v>
      </c>
      <c r="BD619" s="32" t="e">
        <f>IF(AT619,'935'!H619*AT619/(AT619+D619+H619),0)</f>
        <v>#VALUE!</v>
      </c>
      <c r="BE619" s="32" t="e">
        <f>IF(H619,'935'!H619*H619/(AT619+D619+H619),0)</f>
        <v>#VALUE!</v>
      </c>
      <c r="BF619" s="32" t="e">
        <f>BD619*(1-'935'!X619/'11'!B$17)</f>
        <v>#VALUE!</v>
      </c>
      <c r="BG619" s="49" t="e">
        <f>BE619*(1-'935'!X619/'11'!B$17)</f>
        <v>#VALUE!</v>
      </c>
      <c r="BH619" s="52" t="e">
        <f>AV619*Parameters!B$6</f>
        <v>#VALUE!</v>
      </c>
      <c r="BI619" s="37" t="e">
        <f>IF('935'!$K619=1000,'Charging rates'!$C$38*$BH619/(1+'DNO totals'!$C$99)*'935'!$L619,0)</f>
        <v>#VALUE!</v>
      </c>
      <c r="BJ619" s="37" t="e">
        <f>IF(MOD('935'!$K619,1000)=100,'Charging rates'!$D$38*$BH619/(1+'DNO totals'!$D$99)*'935'!$M619,0)</f>
        <v>#VALUE!</v>
      </c>
      <c r="BK619" s="37" t="e">
        <f>IF(MOD('935'!$K619,100)=10,'Charging rates'!$E$38*$BH619/(1+'DNO totals'!$E$99)*'935'!$N619,0)</f>
        <v>#VALUE!</v>
      </c>
      <c r="BL619" s="37" t="e">
        <f>IF(AND(MOD('935'!$K619,10)&gt;0,MOD('935'!$K619,1000)&gt;1),'Charging rates'!$F$38*$BH619/(1+'DNO totals'!$F$99)*'935'!$O619,0)</f>
        <v>#VALUE!</v>
      </c>
      <c r="BM619" s="37" t="e">
        <f>IF(MOD('935'!$K619,1000)=1,'Charging rates'!$G$38*$BH619/(1+'DNO totals'!$G$99)*'935'!$P619,0)</f>
        <v>#VALUE!</v>
      </c>
      <c r="BN619" s="52" t="e">
        <f t="shared" si="169"/>
        <v>#VALUE!</v>
      </c>
      <c r="BO619" s="37" t="e">
        <f>IF('935'!$K619&gt;1000,'Charging rates'!$C$38*$AW619*'935'!$L619,0)</f>
        <v>#VALUE!</v>
      </c>
      <c r="BP619" s="37" t="e">
        <f>IF(MOD('935'!$K619,1000)&gt;100,'Charging rates'!$D$38*$AW619*'935'!$M619,0)</f>
        <v>#VALUE!</v>
      </c>
      <c r="BQ619" s="37" t="e">
        <f>IF(MOD('935'!$K619,100)&gt;10,'Charging rates'!$E$38*$AW619*'935'!$N619,0)</f>
        <v>#VALUE!</v>
      </c>
      <c r="BR619" s="52" t="e">
        <f t="shared" si="170"/>
        <v>#VALUE!</v>
      </c>
      <c r="BS619" s="48" t="e">
        <f>'935'!C619&lt;&gt;"VOID"</f>
        <v>#VALUE!</v>
      </c>
      <c r="BT619" s="33" t="e">
        <f>IF(BS619,(100/'11'!B$17*BD619*((1-'935'!I619)*'Charging rates'!B$51+'Charging rates'!B$63)),0)</f>
        <v>#VALUE!</v>
      </c>
      <c r="BU619" s="33" t="e">
        <f>100/'11'!B$17*BG619*('Charging rates'!B$51+'Charging rates'!B$63)</f>
        <v>#VALUE!</v>
      </c>
      <c r="BV619" s="33" t="e">
        <f>100/'11'!B$17*BE619*('Charging rates'!B$51+'Charging rates'!B$63)</f>
        <v>#VALUE!</v>
      </c>
      <c r="BW619" s="53" t="e">
        <f t="shared" si="171"/>
        <v>#VALUE!</v>
      </c>
      <c r="BX619" s="32" t="e">
        <f>AT619-('935'!T619*(1-'935'!X619/'11'!B$17))</f>
        <v>#VALUE!</v>
      </c>
      <c r="BY619" s="32">
        <f>0-IF(ISNUMBER(I619),INDEX('913'!$I$6:$I$1205,I619),0)-IF(ISNUMBER(J619),INDEX('913'!$I$6:$I$1205,J619),0)-IF(ISNUMBER(K619),INDEX('913'!$I$6:$I$1205,K619),0)-IF(ISNUMBER(L619),INDEX('913'!$I$6:$I$1205,L619),0)-IF(ISNUMBER(M619),INDEX('913'!$I$6:$I$1205,M619),0)-IF(ISNUMBER(N619),INDEX('913'!$I$6:$I$1205,N619),0)-IF(ISNUMBER(O619),INDEX('913'!$I$6:$I$1205,O619),0)-IF(ISNUMBER(P619),INDEX('913'!$I$6:$I$1205,P619),0)</f>
        <v>0</v>
      </c>
      <c r="BZ619" s="37">
        <f>IF(BY619=0,1,MAX(1,SQRT(BY619^2+(IF(ISNUMBER(I619),INDEX('913'!$J$6:$J$1205,I619),0)+IF(ISNUMBER(J619),INDEX('913'!$J$6:$J$1205,J619),0)+IF(ISNUMBER(K619),INDEX('913'!$J$6:$J$1205,K619),0)+IF(ISNUMBER(L619),INDEX('913'!$J$6:$J$1205,L619),0)+IF(ISNUMBER(M619),INDEX('913'!$J$6:$J$1205,M619),0)+IF(ISNUMBER(N619),INDEX('913'!$J$6:$J$1205,N619),0)+IF(ISNUMBER(O619),INDEX('913'!$J$6:$J$1205,O619),0)+IF(ISNUMBER(P619),INDEX('913'!$J$6:$J$1205,P619),0))^2)/BY619))</f>
        <v>1</v>
      </c>
      <c r="CA619" s="33" t="e">
        <f>100*AO619/'11'!B$17</f>
        <v>#VALUE!</v>
      </c>
      <c r="CB619" s="37" t="e">
        <f>100*(AP619*BZ619)/'11'!C$17</f>
        <v>#VALUE!</v>
      </c>
      <c r="CC619" s="37" t="e">
        <f t="shared" si="172"/>
        <v>#VALUE!</v>
      </c>
      <c r="CD619" s="33" t="e">
        <f t="shared" si="173"/>
        <v>#VALUE!</v>
      </c>
      <c r="CE619" s="54" t="e">
        <f>'11'!C$17-'935'!Y619</f>
        <v>#VALUE!</v>
      </c>
      <c r="CF619" s="37" t="e">
        <f>MAX('DNO totals'!B$312+0,MIN('935'!L619+0,'DNO totals'!B$304+0))</f>
        <v>#VALUE!</v>
      </c>
      <c r="CG619" s="37" t="e">
        <f>MAX('DNO totals'!C$312+0,MIN('935'!M619+0,'DNO totals'!C$304+0))</f>
        <v>#VALUE!</v>
      </c>
      <c r="CH619" s="37" t="e">
        <f>MAX('DNO totals'!D$312+0,MIN('935'!N619+0,'DNO totals'!D$304+0))</f>
        <v>#VALUE!</v>
      </c>
      <c r="CI619" s="37" t="e">
        <f>MAX('DNO totals'!E$312+0,MIN('935'!O619+0,'DNO totals'!E$304+0))</f>
        <v>#VALUE!</v>
      </c>
      <c r="CJ619" s="52" t="e">
        <f>MAX('DNO totals'!F$312+0,MIN('935'!P619+0,'DNO totals'!F$304+0))</f>
        <v>#VALUE!</v>
      </c>
      <c r="CK619" s="37" t="e">
        <f>IF('935'!$K619=1000,'Charging rates'!$C$38*$BH619/(1+'DNO totals'!$C$99)*$CF619,0)</f>
        <v>#VALUE!</v>
      </c>
      <c r="CL619" s="37" t="e">
        <f>IF(MOD('935'!$K619,1000)=100,'Charging rates'!$D$38*$BH619/(1+'DNO totals'!$D$99)*$CG619,0)</f>
        <v>#VALUE!</v>
      </c>
      <c r="CM619" s="37" t="e">
        <f>IF(MOD('935'!$K619,100)=10,'Charging rates'!$E$38*$BH619/(1+'DNO totals'!$E$99)*$CH619,0)</f>
        <v>#VALUE!</v>
      </c>
      <c r="CN619" s="37" t="e">
        <f>IF(AND(MOD('935'!$K619,10)&gt;0,MOD('935'!$K619,1000)&gt;1),'Charging rates'!$F$38*$BH619/(1+'DNO totals'!$F$99)*$CI619,0)</f>
        <v>#VALUE!</v>
      </c>
      <c r="CO619" s="37" t="e">
        <f>IF(MOD('935'!$K619,1000)=1,'Charging rates'!$G$38*$BH619/(1+'DNO totals'!$G$99)*$CJ619,0)</f>
        <v>#VALUE!</v>
      </c>
      <c r="CP619" s="52" t="e">
        <f t="shared" si="174"/>
        <v>#VALUE!</v>
      </c>
      <c r="CQ619" s="37" t="e">
        <f>IF('935'!$K619&gt;1000,'Charging rates'!$C$38*$AW619*$CF619,0)</f>
        <v>#VALUE!</v>
      </c>
      <c r="CR619" s="37" t="e">
        <f>IF(MOD('935'!$K619,1000)&gt;100,'Charging rates'!$D$38*$AW619*$CG619,0)</f>
        <v>#VALUE!</v>
      </c>
      <c r="CS619" s="37" t="e">
        <f>IF(MOD('935'!$K619,100)&gt;10,'Charging rates'!$E$38*$AW619*$CH619,0)</f>
        <v>#VALUE!</v>
      </c>
      <c r="CT619" s="52" t="e">
        <f t="shared" si="175"/>
        <v>#VALUE!</v>
      </c>
      <c r="CU619" s="33" t="e">
        <f>100*(AP619*'935'!Q619*BZ619)/'11'!B$17</f>
        <v>#VALUE!</v>
      </c>
      <c r="CV619" s="33" t="e">
        <f>100/'11'!B$17*'Charging rates'!B$10*AW619</f>
        <v>#VALUE!</v>
      </c>
      <c r="CW619" s="33" t="e">
        <f>IF(AT619=0,0,(1-BX619/AT619)*(CA619+IF('935'!Q619=0,0,(CB619*'935'!Q619*('11'!C$17-'935'!Y619)/('11'!B$17-'935'!X619)))))</f>
        <v>#VALUE!</v>
      </c>
      <c r="CX619" s="33" t="e">
        <f t="shared" si="176"/>
        <v>#VALUE!</v>
      </c>
      <c r="CY619" s="49" t="e">
        <f t="shared" si="177"/>
        <v>#VALUE!</v>
      </c>
      <c r="CZ619" s="32" t="e">
        <f>AT619*(Parameters!B$21+AU619)*IF('DNO totals'!B$323&lt;0,1,'935'!S619)</f>
        <v>#VALUE!</v>
      </c>
      <c r="DA619" s="52" t="e">
        <f>IF('DNO totals'!B$323&lt;0,1,'935'!S619)*(Parameters!B$21+AU619)</f>
        <v>#VALUE!</v>
      </c>
      <c r="DB619" s="37" t="e">
        <f>CX619+'Charging rates'!B$106*DA619*100/'11'!B$17</f>
        <v>#VALUE!</v>
      </c>
      <c r="DC619" s="37" t="e">
        <f>DB619+'Charging rates'!B$116*(Parameters!B$21+AU619)*100/'11'!B$17*IF('DNO totals'!B$323&lt;0,1,'935'!S619)</f>
        <v>#VALUE!</v>
      </c>
      <c r="DD619" s="37" t="e">
        <f>'Charging rates'!B$97*(CP619+CT619)*100/'11'!B$17</f>
        <v>#VALUE!</v>
      </c>
      <c r="DE619" s="33" t="e">
        <f>MAX(0-(CB619*AU619*'11'!C$17/'11'!B$17),DC619+DD619)</f>
        <v>#VALUE!</v>
      </c>
      <c r="DF619" s="37" t="e">
        <f>IF(BS619,IF(AU619=0,CC619,MAX(0,MIN(CC619,CC619+(DE619/'935'!Q619*('11'!B$17-'935'!X619)/('11'!C$17-'935'!Y619))))),0)</f>
        <v>#VALUE!</v>
      </c>
      <c r="DG619" s="33" t="e">
        <f t="shared" si="178"/>
        <v>#VALUE!</v>
      </c>
      <c r="DH619" s="53" t="e">
        <f t="shared" si="179"/>
        <v>#VALUE!</v>
      </c>
    </row>
    <row r="620" spans="1:112">
      <c r="A620" s="28">
        <v>520</v>
      </c>
      <c r="B620" s="47" t="e">
        <f>'935'!B620</f>
        <v>#VALUE!</v>
      </c>
      <c r="C620" s="48" t="e">
        <f>OR('935'!E620&lt;&gt;"VOID",'935'!F620&lt;&gt;"VOID",'935'!G620&lt;&gt;"VOID")</f>
        <v>#VALUE!</v>
      </c>
      <c r="D620" s="32" t="e">
        <f>IF('935'!D620="VOID",0,'935'!D620*(1-'935'!X620/'11'!B$17))</f>
        <v>#VALUE!</v>
      </c>
      <c r="E620" s="32" t="e">
        <f>IF('935'!E620="VOID",0,'935'!E620*(1-'935'!X620/'11'!B$17))</f>
        <v>#VALUE!</v>
      </c>
      <c r="F620" s="32" t="e">
        <f>IF('935'!F620="VOID",0,'935'!F620*(1-'935'!X620/'11'!B$17))</f>
        <v>#VALUE!</v>
      </c>
      <c r="G620" s="32" t="e">
        <f>IF('935'!G620="VOID",0,'935'!G620*(1-'935'!X620/'11'!B$17))</f>
        <v>#VALUE!</v>
      </c>
      <c r="H620" s="49" t="e">
        <f t="shared" si="160"/>
        <v>#VALUE!</v>
      </c>
      <c r="I620" s="50" t="e">
        <f>MATCH('935'!J620,'913'!$B$6:$B$1205,0)</f>
        <v>#VALUE!</v>
      </c>
      <c r="J620" s="50" t="e">
        <f>MATCH(INDEX('913'!$D$6:$D$1205,I620),'913'!$B$6:$B$1205,0)</f>
        <v>#VALUE!</v>
      </c>
      <c r="K620" s="50" t="e">
        <f>MATCH(INDEX('913'!$D$6:$D$1205,J620),'913'!$B$6:$B$1205,0)</f>
        <v>#VALUE!</v>
      </c>
      <c r="L620" s="50" t="e">
        <f>MATCH(INDEX('913'!$D$6:$D$1205,K620),'913'!$B$6:$B$1205,0)</f>
        <v>#VALUE!</v>
      </c>
      <c r="M620" s="50" t="e">
        <f>MATCH(INDEX('913'!$D$6:$D$1205,L620),'913'!$B$6:$B$1205,0)</f>
        <v>#VALUE!</v>
      </c>
      <c r="N620" s="50" t="e">
        <f>MATCH(INDEX('913'!$D$6:$D$1205,M620),'913'!$B$6:$B$1205,0)</f>
        <v>#VALUE!</v>
      </c>
      <c r="O620" s="50" t="e">
        <f>MATCH(INDEX('913'!$D$6:$D$1205,N620),'913'!$B$6:$B$1205,0)</f>
        <v>#VALUE!</v>
      </c>
      <c r="P620" s="51" t="e">
        <f>MATCH(INDEX('913'!$D$6:$D$1205,O620),'913'!$B$6:$B$1205,0)</f>
        <v>#VALUE!</v>
      </c>
      <c r="Q620" s="37">
        <f>IF(ISNUMBER(I620),MAX(0,INDEX('913'!$E$6:$E$1205,I620)),0)</f>
        <v>0</v>
      </c>
      <c r="R620" s="37">
        <f>IF(ISNUMBER(J620),MAX(0,INDEX('913'!$E$6:$E$1205,J620)),0)</f>
        <v>0</v>
      </c>
      <c r="S620" s="37">
        <f>IF(ISNUMBER(K620),MAX(0,INDEX('913'!$E$6:$E$1205,K620)),0)</f>
        <v>0</v>
      </c>
      <c r="T620" s="37">
        <f>IF(ISNUMBER(L620),MAX(0,INDEX('913'!$E$6:$E$1205,L620)),0)</f>
        <v>0</v>
      </c>
      <c r="U620" s="37">
        <f>IF(ISNUMBER(M620),MAX(0,INDEX('913'!$E$6:$E$1205,M620)),0)</f>
        <v>0</v>
      </c>
      <c r="V620" s="37">
        <f>IF(ISNUMBER(N620),MAX(0,INDEX('913'!$E$6:$E$1205,N620)),0)</f>
        <v>0</v>
      </c>
      <c r="W620" s="37">
        <f>IF(ISNUMBER(O620),MAX(0,INDEX('913'!$E$6:$E$1205,O620)),0)</f>
        <v>0</v>
      </c>
      <c r="X620" s="52">
        <f>IF(ISNUMBER(P620),MAX(0,INDEX('913'!$E$6:$E$1205,P620)),0)</f>
        <v>0</v>
      </c>
      <c r="Y620" s="37">
        <f>IF(ISNUMBER(I620),MAX(0,INDEX('913'!$F$6:$F$1205,I620)),0)</f>
        <v>0</v>
      </c>
      <c r="Z620" s="37">
        <f>IF(ISNUMBER(J620),MAX(0,INDEX('913'!$F$6:$F$1205,J620)),0)</f>
        <v>0</v>
      </c>
      <c r="AA620" s="37">
        <f>IF(ISNUMBER(K620),MAX(0,INDEX('913'!$F$6:$F$1205,K620)),0)</f>
        <v>0</v>
      </c>
      <c r="AB620" s="37">
        <f>IF(ISNUMBER(L620),MAX(0,INDEX('913'!$F$6:$F$1205,L620)),0)</f>
        <v>0</v>
      </c>
      <c r="AC620" s="37">
        <f>IF(ISNUMBER(M620),MAX(0,INDEX('913'!$F$6:$F$1205,M620)),0)</f>
        <v>0</v>
      </c>
      <c r="AD620" s="37">
        <f>IF(ISNUMBER(N620),MAX(0,INDEX('913'!$F$6:$F$1205,N620)),0)</f>
        <v>0</v>
      </c>
      <c r="AE620" s="37">
        <f>IF(ISNUMBER(O620),MAX(0,INDEX('913'!$F$6:$F$1205,O620)),0)</f>
        <v>0</v>
      </c>
      <c r="AF620" s="37">
        <f>IF(ISNUMBER(P620),MAX(0,INDEX('913'!$F$6:$F$1205,P620)),0)</f>
        <v>0</v>
      </c>
      <c r="AG620" s="32">
        <f>IF(ISNUMBER(I620),SQRT(INDEX('913'!$I$6:$I$1205,I620)^2+INDEX('913'!$J$6:$J$1205,I620)^2),0)</f>
        <v>0</v>
      </c>
      <c r="AH620" s="32">
        <f>IF(ISNUMBER(J620),SQRT(INDEX('913'!$I$6:$I$1205,J620)^2+INDEX('913'!$J$6:$J$1205,J620)^2),0)</f>
        <v>0</v>
      </c>
      <c r="AI620" s="32">
        <f>IF(ISNUMBER(K620),SQRT(INDEX('913'!$I$6:$I$1205,K620)^2+INDEX('913'!$J$6:$J$1205,K620)^2),0)</f>
        <v>0</v>
      </c>
      <c r="AJ620" s="32">
        <f>IF(ISNUMBER(L620),SQRT(INDEX('913'!$I$6:$I$1205,L620)^2+INDEX('913'!$J$6:$J$1205,L620)^2),0)</f>
        <v>0</v>
      </c>
      <c r="AK620" s="32">
        <f>IF(ISNUMBER(M620),SQRT(INDEX('913'!$I$6:$I$1205,M620)^2+INDEX('913'!$J$6:$J$1205,M620)^2),0)</f>
        <v>0</v>
      </c>
      <c r="AL620" s="32">
        <f>IF(ISNUMBER(N620),SQRT(INDEX('913'!$I$6:$I$1205,N620)^2+INDEX('913'!$J$6:$J$1205,N620)^2),0)</f>
        <v>0</v>
      </c>
      <c r="AM620" s="32">
        <f>IF(ISNUMBER(O620),SQRT(INDEX('913'!$I$6:$I$1205,O620)^2+INDEX('913'!$J$6:$J$1205,O620)^2),0)</f>
        <v>0</v>
      </c>
      <c r="AN620" s="49">
        <f>IF(ISNUMBER(P620),SQRT(INDEX('913'!$I$6:$I$1205,P620)^2+INDEX('913'!$J$6:$J$1205,P620)^2),0)</f>
        <v>0</v>
      </c>
      <c r="AO620" s="37">
        <f t="shared" si="161"/>
        <v>0</v>
      </c>
      <c r="AP620" s="37">
        <f t="shared" si="162"/>
        <v>0</v>
      </c>
      <c r="AQ620" s="33" t="e">
        <f>-100*'935'!W620*(AO620+AP620)/'11'!C$17</f>
        <v>#VALUE!</v>
      </c>
      <c r="AR620" s="37" t="e">
        <f t="shared" si="163"/>
        <v>#VALUE!</v>
      </c>
      <c r="AS620" s="52" t="e">
        <f t="shared" si="164"/>
        <v>#VALUE!</v>
      </c>
      <c r="AT620" s="32" t="e">
        <f>IF('935'!C620="VOID",0,('935'!C620*(1-'935'!X620/'11'!B$17)))</f>
        <v>#VALUE!</v>
      </c>
      <c r="AU620" s="52" t="e">
        <f>'935'!Q620*(1-'935'!Y620/'11'!C$17)/(1-'935'!X620/'11'!B$17)</f>
        <v>#VALUE!</v>
      </c>
      <c r="AV620" s="37" t="e">
        <f>INDEX('DNO totals'!$B$57:$G$57,IF('935'!K620,IF(MOD('935'!K620,1000),IF(MOD('935'!K620,100),IF(MOD('935'!K620,10),IF(MOD('935'!K620,1000)=1,6,5),4),3),2),1))</f>
        <v>#VALUE!</v>
      </c>
      <c r="AW620" s="52" t="e">
        <f t="shared" si="165"/>
        <v>#VALUE!</v>
      </c>
      <c r="AX620" s="32" t="e">
        <f>IF('935'!V620="VOID",0,'935'!V620*(1-'935'!X620/'11'!B$17))</f>
        <v>#VALUE!</v>
      </c>
      <c r="AY620" s="33" t="e">
        <f>IF(H620,-100*'Charging rates'!B$10/'11'!B$17*AX620/H620,0)</f>
        <v>#VALUE!</v>
      </c>
      <c r="AZ620" s="33" t="e">
        <f>IF(C620,'DNO totals'!B$41,0)</f>
        <v>#VALUE!</v>
      </c>
      <c r="BA620" s="33" t="e">
        <f t="shared" si="166"/>
        <v>#VALUE!</v>
      </c>
      <c r="BB620" s="33" t="e">
        <f t="shared" si="167"/>
        <v>#VALUE!</v>
      </c>
      <c r="BC620" s="53" t="e">
        <f t="shared" si="168"/>
        <v>#VALUE!</v>
      </c>
      <c r="BD620" s="32" t="e">
        <f>IF(AT620,'935'!H620*AT620/(AT620+D620+H620),0)</f>
        <v>#VALUE!</v>
      </c>
      <c r="BE620" s="32" t="e">
        <f>IF(H620,'935'!H620*H620/(AT620+D620+H620),0)</f>
        <v>#VALUE!</v>
      </c>
      <c r="BF620" s="32" t="e">
        <f>BD620*(1-'935'!X620/'11'!B$17)</f>
        <v>#VALUE!</v>
      </c>
      <c r="BG620" s="49" t="e">
        <f>BE620*(1-'935'!X620/'11'!B$17)</f>
        <v>#VALUE!</v>
      </c>
      <c r="BH620" s="52" t="e">
        <f>AV620*Parameters!B$6</f>
        <v>#VALUE!</v>
      </c>
      <c r="BI620" s="37" t="e">
        <f>IF('935'!$K620=1000,'Charging rates'!$C$38*$BH620/(1+'DNO totals'!$C$99)*'935'!$L620,0)</f>
        <v>#VALUE!</v>
      </c>
      <c r="BJ620" s="37" t="e">
        <f>IF(MOD('935'!$K620,1000)=100,'Charging rates'!$D$38*$BH620/(1+'DNO totals'!$D$99)*'935'!$M620,0)</f>
        <v>#VALUE!</v>
      </c>
      <c r="BK620" s="37" t="e">
        <f>IF(MOD('935'!$K620,100)=10,'Charging rates'!$E$38*$BH620/(1+'DNO totals'!$E$99)*'935'!$N620,0)</f>
        <v>#VALUE!</v>
      </c>
      <c r="BL620" s="37" t="e">
        <f>IF(AND(MOD('935'!$K620,10)&gt;0,MOD('935'!$K620,1000)&gt;1),'Charging rates'!$F$38*$BH620/(1+'DNO totals'!$F$99)*'935'!$O620,0)</f>
        <v>#VALUE!</v>
      </c>
      <c r="BM620" s="37" t="e">
        <f>IF(MOD('935'!$K620,1000)=1,'Charging rates'!$G$38*$BH620/(1+'DNO totals'!$G$99)*'935'!$P620,0)</f>
        <v>#VALUE!</v>
      </c>
      <c r="BN620" s="52" t="e">
        <f t="shared" si="169"/>
        <v>#VALUE!</v>
      </c>
      <c r="BO620" s="37" t="e">
        <f>IF('935'!$K620&gt;1000,'Charging rates'!$C$38*$AW620*'935'!$L620,0)</f>
        <v>#VALUE!</v>
      </c>
      <c r="BP620" s="37" t="e">
        <f>IF(MOD('935'!$K620,1000)&gt;100,'Charging rates'!$D$38*$AW620*'935'!$M620,0)</f>
        <v>#VALUE!</v>
      </c>
      <c r="BQ620" s="37" t="e">
        <f>IF(MOD('935'!$K620,100)&gt;10,'Charging rates'!$E$38*$AW620*'935'!$N620,0)</f>
        <v>#VALUE!</v>
      </c>
      <c r="BR620" s="52" t="e">
        <f t="shared" si="170"/>
        <v>#VALUE!</v>
      </c>
      <c r="BS620" s="48" t="e">
        <f>'935'!C620&lt;&gt;"VOID"</f>
        <v>#VALUE!</v>
      </c>
      <c r="BT620" s="33" t="e">
        <f>IF(BS620,(100/'11'!B$17*BD620*((1-'935'!I620)*'Charging rates'!B$51+'Charging rates'!B$63)),0)</f>
        <v>#VALUE!</v>
      </c>
      <c r="BU620" s="33" t="e">
        <f>100/'11'!B$17*BG620*('Charging rates'!B$51+'Charging rates'!B$63)</f>
        <v>#VALUE!</v>
      </c>
      <c r="BV620" s="33" t="e">
        <f>100/'11'!B$17*BE620*('Charging rates'!B$51+'Charging rates'!B$63)</f>
        <v>#VALUE!</v>
      </c>
      <c r="BW620" s="53" t="e">
        <f t="shared" si="171"/>
        <v>#VALUE!</v>
      </c>
      <c r="BX620" s="32" t="e">
        <f>AT620-('935'!T620*(1-'935'!X620/'11'!B$17))</f>
        <v>#VALUE!</v>
      </c>
      <c r="BY620" s="32">
        <f>0-IF(ISNUMBER(I620),INDEX('913'!$I$6:$I$1205,I620),0)-IF(ISNUMBER(J620),INDEX('913'!$I$6:$I$1205,J620),0)-IF(ISNUMBER(K620),INDEX('913'!$I$6:$I$1205,K620),0)-IF(ISNUMBER(L620),INDEX('913'!$I$6:$I$1205,L620),0)-IF(ISNUMBER(M620),INDEX('913'!$I$6:$I$1205,M620),0)-IF(ISNUMBER(N620),INDEX('913'!$I$6:$I$1205,N620),0)-IF(ISNUMBER(O620),INDEX('913'!$I$6:$I$1205,O620),0)-IF(ISNUMBER(P620),INDEX('913'!$I$6:$I$1205,P620),0)</f>
        <v>0</v>
      </c>
      <c r="BZ620" s="37">
        <f>IF(BY620=0,1,MAX(1,SQRT(BY620^2+(IF(ISNUMBER(I620),INDEX('913'!$J$6:$J$1205,I620),0)+IF(ISNUMBER(J620),INDEX('913'!$J$6:$J$1205,J620),0)+IF(ISNUMBER(K620),INDEX('913'!$J$6:$J$1205,K620),0)+IF(ISNUMBER(L620),INDEX('913'!$J$6:$J$1205,L620),0)+IF(ISNUMBER(M620),INDEX('913'!$J$6:$J$1205,M620),0)+IF(ISNUMBER(N620),INDEX('913'!$J$6:$J$1205,N620),0)+IF(ISNUMBER(O620),INDEX('913'!$J$6:$J$1205,O620),0)+IF(ISNUMBER(P620),INDEX('913'!$J$6:$J$1205,P620),0))^2)/BY620))</f>
        <v>1</v>
      </c>
      <c r="CA620" s="33" t="e">
        <f>100*AO620/'11'!B$17</f>
        <v>#VALUE!</v>
      </c>
      <c r="CB620" s="37" t="e">
        <f>100*(AP620*BZ620)/'11'!C$17</f>
        <v>#VALUE!</v>
      </c>
      <c r="CC620" s="37" t="e">
        <f t="shared" si="172"/>
        <v>#VALUE!</v>
      </c>
      <c r="CD620" s="33" t="e">
        <f t="shared" si="173"/>
        <v>#VALUE!</v>
      </c>
      <c r="CE620" s="54" t="e">
        <f>'11'!C$17-'935'!Y620</f>
        <v>#VALUE!</v>
      </c>
      <c r="CF620" s="37" t="e">
        <f>MAX('DNO totals'!B$312+0,MIN('935'!L620+0,'DNO totals'!B$304+0))</f>
        <v>#VALUE!</v>
      </c>
      <c r="CG620" s="37" t="e">
        <f>MAX('DNO totals'!C$312+0,MIN('935'!M620+0,'DNO totals'!C$304+0))</f>
        <v>#VALUE!</v>
      </c>
      <c r="CH620" s="37" t="e">
        <f>MAX('DNO totals'!D$312+0,MIN('935'!N620+0,'DNO totals'!D$304+0))</f>
        <v>#VALUE!</v>
      </c>
      <c r="CI620" s="37" t="e">
        <f>MAX('DNO totals'!E$312+0,MIN('935'!O620+0,'DNO totals'!E$304+0))</f>
        <v>#VALUE!</v>
      </c>
      <c r="CJ620" s="52" t="e">
        <f>MAX('DNO totals'!F$312+0,MIN('935'!P620+0,'DNO totals'!F$304+0))</f>
        <v>#VALUE!</v>
      </c>
      <c r="CK620" s="37" t="e">
        <f>IF('935'!$K620=1000,'Charging rates'!$C$38*$BH620/(1+'DNO totals'!$C$99)*$CF620,0)</f>
        <v>#VALUE!</v>
      </c>
      <c r="CL620" s="37" t="e">
        <f>IF(MOD('935'!$K620,1000)=100,'Charging rates'!$D$38*$BH620/(1+'DNO totals'!$D$99)*$CG620,0)</f>
        <v>#VALUE!</v>
      </c>
      <c r="CM620" s="37" t="e">
        <f>IF(MOD('935'!$K620,100)=10,'Charging rates'!$E$38*$BH620/(1+'DNO totals'!$E$99)*$CH620,0)</f>
        <v>#VALUE!</v>
      </c>
      <c r="CN620" s="37" t="e">
        <f>IF(AND(MOD('935'!$K620,10)&gt;0,MOD('935'!$K620,1000)&gt;1),'Charging rates'!$F$38*$BH620/(1+'DNO totals'!$F$99)*$CI620,0)</f>
        <v>#VALUE!</v>
      </c>
      <c r="CO620" s="37" t="e">
        <f>IF(MOD('935'!$K620,1000)=1,'Charging rates'!$G$38*$BH620/(1+'DNO totals'!$G$99)*$CJ620,0)</f>
        <v>#VALUE!</v>
      </c>
      <c r="CP620" s="52" t="e">
        <f t="shared" si="174"/>
        <v>#VALUE!</v>
      </c>
      <c r="CQ620" s="37" t="e">
        <f>IF('935'!$K620&gt;1000,'Charging rates'!$C$38*$AW620*$CF620,0)</f>
        <v>#VALUE!</v>
      </c>
      <c r="CR620" s="37" t="e">
        <f>IF(MOD('935'!$K620,1000)&gt;100,'Charging rates'!$D$38*$AW620*$CG620,0)</f>
        <v>#VALUE!</v>
      </c>
      <c r="CS620" s="37" t="e">
        <f>IF(MOD('935'!$K620,100)&gt;10,'Charging rates'!$E$38*$AW620*$CH620,0)</f>
        <v>#VALUE!</v>
      </c>
      <c r="CT620" s="52" t="e">
        <f t="shared" si="175"/>
        <v>#VALUE!</v>
      </c>
      <c r="CU620" s="33" t="e">
        <f>100*(AP620*'935'!Q620*BZ620)/'11'!B$17</f>
        <v>#VALUE!</v>
      </c>
      <c r="CV620" s="33" t="e">
        <f>100/'11'!B$17*'Charging rates'!B$10*AW620</f>
        <v>#VALUE!</v>
      </c>
      <c r="CW620" s="33" t="e">
        <f>IF(AT620=0,0,(1-BX620/AT620)*(CA620+IF('935'!Q620=0,0,(CB620*'935'!Q620*('11'!C$17-'935'!Y620)/('11'!B$17-'935'!X620)))))</f>
        <v>#VALUE!</v>
      </c>
      <c r="CX620" s="33" t="e">
        <f t="shared" si="176"/>
        <v>#VALUE!</v>
      </c>
      <c r="CY620" s="49" t="e">
        <f t="shared" si="177"/>
        <v>#VALUE!</v>
      </c>
      <c r="CZ620" s="32" t="e">
        <f>AT620*(Parameters!B$21+AU620)*IF('DNO totals'!B$323&lt;0,1,'935'!S620)</f>
        <v>#VALUE!</v>
      </c>
      <c r="DA620" s="52" t="e">
        <f>IF('DNO totals'!B$323&lt;0,1,'935'!S620)*(Parameters!B$21+AU620)</f>
        <v>#VALUE!</v>
      </c>
      <c r="DB620" s="37" t="e">
        <f>CX620+'Charging rates'!B$106*DA620*100/'11'!B$17</f>
        <v>#VALUE!</v>
      </c>
      <c r="DC620" s="37" t="e">
        <f>DB620+'Charging rates'!B$116*(Parameters!B$21+AU620)*100/'11'!B$17*IF('DNO totals'!B$323&lt;0,1,'935'!S620)</f>
        <v>#VALUE!</v>
      </c>
      <c r="DD620" s="37" t="e">
        <f>'Charging rates'!B$97*(CP620+CT620)*100/'11'!B$17</f>
        <v>#VALUE!</v>
      </c>
      <c r="DE620" s="33" t="e">
        <f>MAX(0-(CB620*AU620*'11'!C$17/'11'!B$17),DC620+DD620)</f>
        <v>#VALUE!</v>
      </c>
      <c r="DF620" s="37" t="e">
        <f>IF(BS620,IF(AU620=0,CC620,MAX(0,MIN(CC620,CC620+(DE620/'935'!Q620*('11'!B$17-'935'!X620)/('11'!C$17-'935'!Y620))))),0)</f>
        <v>#VALUE!</v>
      </c>
      <c r="DG620" s="33" t="e">
        <f t="shared" si="178"/>
        <v>#VALUE!</v>
      </c>
      <c r="DH620" s="53" t="e">
        <f t="shared" si="179"/>
        <v>#VALUE!</v>
      </c>
    </row>
    <row r="621" spans="1:112">
      <c r="A621" s="28">
        <v>521</v>
      </c>
      <c r="B621" s="47" t="e">
        <f>'935'!B621</f>
        <v>#VALUE!</v>
      </c>
      <c r="C621" s="48" t="e">
        <f>OR('935'!E621&lt;&gt;"VOID",'935'!F621&lt;&gt;"VOID",'935'!G621&lt;&gt;"VOID")</f>
        <v>#VALUE!</v>
      </c>
      <c r="D621" s="32" t="e">
        <f>IF('935'!D621="VOID",0,'935'!D621*(1-'935'!X621/'11'!B$17))</f>
        <v>#VALUE!</v>
      </c>
      <c r="E621" s="32" t="e">
        <f>IF('935'!E621="VOID",0,'935'!E621*(1-'935'!X621/'11'!B$17))</f>
        <v>#VALUE!</v>
      </c>
      <c r="F621" s="32" t="e">
        <f>IF('935'!F621="VOID",0,'935'!F621*(1-'935'!X621/'11'!B$17))</f>
        <v>#VALUE!</v>
      </c>
      <c r="G621" s="32" t="e">
        <f>IF('935'!G621="VOID",0,'935'!G621*(1-'935'!X621/'11'!B$17))</f>
        <v>#VALUE!</v>
      </c>
      <c r="H621" s="49" t="e">
        <f t="shared" si="160"/>
        <v>#VALUE!</v>
      </c>
      <c r="I621" s="50" t="e">
        <f>MATCH('935'!J621,'913'!$B$6:$B$1205,0)</f>
        <v>#VALUE!</v>
      </c>
      <c r="J621" s="50" t="e">
        <f>MATCH(INDEX('913'!$D$6:$D$1205,I621),'913'!$B$6:$B$1205,0)</f>
        <v>#VALUE!</v>
      </c>
      <c r="K621" s="50" t="e">
        <f>MATCH(INDEX('913'!$D$6:$D$1205,J621),'913'!$B$6:$B$1205,0)</f>
        <v>#VALUE!</v>
      </c>
      <c r="L621" s="50" t="e">
        <f>MATCH(INDEX('913'!$D$6:$D$1205,K621),'913'!$B$6:$B$1205,0)</f>
        <v>#VALUE!</v>
      </c>
      <c r="M621" s="50" t="e">
        <f>MATCH(INDEX('913'!$D$6:$D$1205,L621),'913'!$B$6:$B$1205,0)</f>
        <v>#VALUE!</v>
      </c>
      <c r="N621" s="50" t="e">
        <f>MATCH(INDEX('913'!$D$6:$D$1205,M621),'913'!$B$6:$B$1205,0)</f>
        <v>#VALUE!</v>
      </c>
      <c r="O621" s="50" t="e">
        <f>MATCH(INDEX('913'!$D$6:$D$1205,N621),'913'!$B$6:$B$1205,0)</f>
        <v>#VALUE!</v>
      </c>
      <c r="P621" s="51" t="e">
        <f>MATCH(INDEX('913'!$D$6:$D$1205,O621),'913'!$B$6:$B$1205,0)</f>
        <v>#VALUE!</v>
      </c>
      <c r="Q621" s="37">
        <f>IF(ISNUMBER(I621),MAX(0,INDEX('913'!$E$6:$E$1205,I621)),0)</f>
        <v>0</v>
      </c>
      <c r="R621" s="37">
        <f>IF(ISNUMBER(J621),MAX(0,INDEX('913'!$E$6:$E$1205,J621)),0)</f>
        <v>0</v>
      </c>
      <c r="S621" s="37">
        <f>IF(ISNUMBER(K621),MAX(0,INDEX('913'!$E$6:$E$1205,K621)),0)</f>
        <v>0</v>
      </c>
      <c r="T621" s="37">
        <f>IF(ISNUMBER(L621),MAX(0,INDEX('913'!$E$6:$E$1205,L621)),0)</f>
        <v>0</v>
      </c>
      <c r="U621" s="37">
        <f>IF(ISNUMBER(M621),MAX(0,INDEX('913'!$E$6:$E$1205,M621)),0)</f>
        <v>0</v>
      </c>
      <c r="V621" s="37">
        <f>IF(ISNUMBER(N621),MAX(0,INDEX('913'!$E$6:$E$1205,N621)),0)</f>
        <v>0</v>
      </c>
      <c r="W621" s="37">
        <f>IF(ISNUMBER(O621),MAX(0,INDEX('913'!$E$6:$E$1205,O621)),0)</f>
        <v>0</v>
      </c>
      <c r="X621" s="52">
        <f>IF(ISNUMBER(P621),MAX(0,INDEX('913'!$E$6:$E$1205,P621)),0)</f>
        <v>0</v>
      </c>
      <c r="Y621" s="37">
        <f>IF(ISNUMBER(I621),MAX(0,INDEX('913'!$F$6:$F$1205,I621)),0)</f>
        <v>0</v>
      </c>
      <c r="Z621" s="37">
        <f>IF(ISNUMBER(J621),MAX(0,INDEX('913'!$F$6:$F$1205,J621)),0)</f>
        <v>0</v>
      </c>
      <c r="AA621" s="37">
        <f>IF(ISNUMBER(K621),MAX(0,INDEX('913'!$F$6:$F$1205,K621)),0)</f>
        <v>0</v>
      </c>
      <c r="AB621" s="37">
        <f>IF(ISNUMBER(L621),MAX(0,INDEX('913'!$F$6:$F$1205,L621)),0)</f>
        <v>0</v>
      </c>
      <c r="AC621" s="37">
        <f>IF(ISNUMBER(M621),MAX(0,INDEX('913'!$F$6:$F$1205,M621)),0)</f>
        <v>0</v>
      </c>
      <c r="AD621" s="37">
        <f>IF(ISNUMBER(N621),MAX(0,INDEX('913'!$F$6:$F$1205,N621)),0)</f>
        <v>0</v>
      </c>
      <c r="AE621" s="37">
        <f>IF(ISNUMBER(O621),MAX(0,INDEX('913'!$F$6:$F$1205,O621)),0)</f>
        <v>0</v>
      </c>
      <c r="AF621" s="37">
        <f>IF(ISNUMBER(P621),MAX(0,INDEX('913'!$F$6:$F$1205,P621)),0)</f>
        <v>0</v>
      </c>
      <c r="AG621" s="32">
        <f>IF(ISNUMBER(I621),SQRT(INDEX('913'!$I$6:$I$1205,I621)^2+INDEX('913'!$J$6:$J$1205,I621)^2),0)</f>
        <v>0</v>
      </c>
      <c r="AH621" s="32">
        <f>IF(ISNUMBER(J621),SQRT(INDEX('913'!$I$6:$I$1205,J621)^2+INDEX('913'!$J$6:$J$1205,J621)^2),0)</f>
        <v>0</v>
      </c>
      <c r="AI621" s="32">
        <f>IF(ISNUMBER(K621),SQRT(INDEX('913'!$I$6:$I$1205,K621)^2+INDEX('913'!$J$6:$J$1205,K621)^2),0)</f>
        <v>0</v>
      </c>
      <c r="AJ621" s="32">
        <f>IF(ISNUMBER(L621),SQRT(INDEX('913'!$I$6:$I$1205,L621)^2+INDEX('913'!$J$6:$J$1205,L621)^2),0)</f>
        <v>0</v>
      </c>
      <c r="AK621" s="32">
        <f>IF(ISNUMBER(M621),SQRT(INDEX('913'!$I$6:$I$1205,M621)^2+INDEX('913'!$J$6:$J$1205,M621)^2),0)</f>
        <v>0</v>
      </c>
      <c r="AL621" s="32">
        <f>IF(ISNUMBER(N621),SQRT(INDEX('913'!$I$6:$I$1205,N621)^2+INDEX('913'!$J$6:$J$1205,N621)^2),0)</f>
        <v>0</v>
      </c>
      <c r="AM621" s="32">
        <f>IF(ISNUMBER(O621),SQRT(INDEX('913'!$I$6:$I$1205,O621)^2+INDEX('913'!$J$6:$J$1205,O621)^2),0)</f>
        <v>0</v>
      </c>
      <c r="AN621" s="49">
        <f>IF(ISNUMBER(P621),SQRT(INDEX('913'!$I$6:$I$1205,P621)^2+INDEX('913'!$J$6:$J$1205,P621)^2),0)</f>
        <v>0</v>
      </c>
      <c r="AO621" s="37">
        <f t="shared" si="161"/>
        <v>0</v>
      </c>
      <c r="AP621" s="37">
        <f t="shared" si="162"/>
        <v>0</v>
      </c>
      <c r="AQ621" s="33" t="e">
        <f>-100*'935'!W621*(AO621+AP621)/'11'!C$17</f>
        <v>#VALUE!</v>
      </c>
      <c r="AR621" s="37" t="e">
        <f t="shared" si="163"/>
        <v>#VALUE!</v>
      </c>
      <c r="AS621" s="52" t="e">
        <f t="shared" si="164"/>
        <v>#VALUE!</v>
      </c>
      <c r="AT621" s="32" t="e">
        <f>IF('935'!C621="VOID",0,('935'!C621*(1-'935'!X621/'11'!B$17)))</f>
        <v>#VALUE!</v>
      </c>
      <c r="AU621" s="52" t="e">
        <f>'935'!Q621*(1-'935'!Y621/'11'!C$17)/(1-'935'!X621/'11'!B$17)</f>
        <v>#VALUE!</v>
      </c>
      <c r="AV621" s="37" t="e">
        <f>INDEX('DNO totals'!$B$57:$G$57,IF('935'!K621,IF(MOD('935'!K621,1000),IF(MOD('935'!K621,100),IF(MOD('935'!K621,10),IF(MOD('935'!K621,1000)=1,6,5),4),3),2),1))</f>
        <v>#VALUE!</v>
      </c>
      <c r="AW621" s="52" t="e">
        <f t="shared" si="165"/>
        <v>#VALUE!</v>
      </c>
      <c r="AX621" s="32" t="e">
        <f>IF('935'!V621="VOID",0,'935'!V621*(1-'935'!X621/'11'!B$17))</f>
        <v>#VALUE!</v>
      </c>
      <c r="AY621" s="33" t="e">
        <f>IF(H621,-100*'Charging rates'!B$10/'11'!B$17*AX621/H621,0)</f>
        <v>#VALUE!</v>
      </c>
      <c r="AZ621" s="33" t="e">
        <f>IF(C621,'DNO totals'!B$41,0)</f>
        <v>#VALUE!</v>
      </c>
      <c r="BA621" s="33" t="e">
        <f t="shared" si="166"/>
        <v>#VALUE!</v>
      </c>
      <c r="BB621" s="33" t="e">
        <f t="shared" si="167"/>
        <v>#VALUE!</v>
      </c>
      <c r="BC621" s="53" t="e">
        <f t="shared" si="168"/>
        <v>#VALUE!</v>
      </c>
      <c r="BD621" s="32" t="e">
        <f>IF(AT621,'935'!H621*AT621/(AT621+D621+H621),0)</f>
        <v>#VALUE!</v>
      </c>
      <c r="BE621" s="32" t="e">
        <f>IF(H621,'935'!H621*H621/(AT621+D621+H621),0)</f>
        <v>#VALUE!</v>
      </c>
      <c r="BF621" s="32" t="e">
        <f>BD621*(1-'935'!X621/'11'!B$17)</f>
        <v>#VALUE!</v>
      </c>
      <c r="BG621" s="49" t="e">
        <f>BE621*(1-'935'!X621/'11'!B$17)</f>
        <v>#VALUE!</v>
      </c>
      <c r="BH621" s="52" t="e">
        <f>AV621*Parameters!B$6</f>
        <v>#VALUE!</v>
      </c>
      <c r="BI621" s="37" t="e">
        <f>IF('935'!$K621=1000,'Charging rates'!$C$38*$BH621/(1+'DNO totals'!$C$99)*'935'!$L621,0)</f>
        <v>#VALUE!</v>
      </c>
      <c r="BJ621" s="37" t="e">
        <f>IF(MOD('935'!$K621,1000)=100,'Charging rates'!$D$38*$BH621/(1+'DNO totals'!$D$99)*'935'!$M621,0)</f>
        <v>#VALUE!</v>
      </c>
      <c r="BK621" s="37" t="e">
        <f>IF(MOD('935'!$K621,100)=10,'Charging rates'!$E$38*$BH621/(1+'DNO totals'!$E$99)*'935'!$N621,0)</f>
        <v>#VALUE!</v>
      </c>
      <c r="BL621" s="37" t="e">
        <f>IF(AND(MOD('935'!$K621,10)&gt;0,MOD('935'!$K621,1000)&gt;1),'Charging rates'!$F$38*$BH621/(1+'DNO totals'!$F$99)*'935'!$O621,0)</f>
        <v>#VALUE!</v>
      </c>
      <c r="BM621" s="37" t="e">
        <f>IF(MOD('935'!$K621,1000)=1,'Charging rates'!$G$38*$BH621/(1+'DNO totals'!$G$99)*'935'!$P621,0)</f>
        <v>#VALUE!</v>
      </c>
      <c r="BN621" s="52" t="e">
        <f t="shared" si="169"/>
        <v>#VALUE!</v>
      </c>
      <c r="BO621" s="37" t="e">
        <f>IF('935'!$K621&gt;1000,'Charging rates'!$C$38*$AW621*'935'!$L621,0)</f>
        <v>#VALUE!</v>
      </c>
      <c r="BP621" s="37" t="e">
        <f>IF(MOD('935'!$K621,1000)&gt;100,'Charging rates'!$D$38*$AW621*'935'!$M621,0)</f>
        <v>#VALUE!</v>
      </c>
      <c r="BQ621" s="37" t="e">
        <f>IF(MOD('935'!$K621,100)&gt;10,'Charging rates'!$E$38*$AW621*'935'!$N621,0)</f>
        <v>#VALUE!</v>
      </c>
      <c r="BR621" s="52" t="e">
        <f t="shared" si="170"/>
        <v>#VALUE!</v>
      </c>
      <c r="BS621" s="48" t="e">
        <f>'935'!C621&lt;&gt;"VOID"</f>
        <v>#VALUE!</v>
      </c>
      <c r="BT621" s="33" t="e">
        <f>IF(BS621,(100/'11'!B$17*BD621*((1-'935'!I621)*'Charging rates'!B$51+'Charging rates'!B$63)),0)</f>
        <v>#VALUE!</v>
      </c>
      <c r="BU621" s="33" t="e">
        <f>100/'11'!B$17*BG621*('Charging rates'!B$51+'Charging rates'!B$63)</f>
        <v>#VALUE!</v>
      </c>
      <c r="BV621" s="33" t="e">
        <f>100/'11'!B$17*BE621*('Charging rates'!B$51+'Charging rates'!B$63)</f>
        <v>#VALUE!</v>
      </c>
      <c r="BW621" s="53" t="e">
        <f t="shared" si="171"/>
        <v>#VALUE!</v>
      </c>
      <c r="BX621" s="32" t="e">
        <f>AT621-('935'!T621*(1-'935'!X621/'11'!B$17))</f>
        <v>#VALUE!</v>
      </c>
      <c r="BY621" s="32">
        <f>0-IF(ISNUMBER(I621),INDEX('913'!$I$6:$I$1205,I621),0)-IF(ISNUMBER(J621),INDEX('913'!$I$6:$I$1205,J621),0)-IF(ISNUMBER(K621),INDEX('913'!$I$6:$I$1205,K621),0)-IF(ISNUMBER(L621),INDEX('913'!$I$6:$I$1205,L621),0)-IF(ISNUMBER(M621),INDEX('913'!$I$6:$I$1205,M621),0)-IF(ISNUMBER(N621),INDEX('913'!$I$6:$I$1205,N621),0)-IF(ISNUMBER(O621),INDEX('913'!$I$6:$I$1205,O621),0)-IF(ISNUMBER(P621),INDEX('913'!$I$6:$I$1205,P621),0)</f>
        <v>0</v>
      </c>
      <c r="BZ621" s="37">
        <f>IF(BY621=0,1,MAX(1,SQRT(BY621^2+(IF(ISNUMBER(I621),INDEX('913'!$J$6:$J$1205,I621),0)+IF(ISNUMBER(J621),INDEX('913'!$J$6:$J$1205,J621),0)+IF(ISNUMBER(K621),INDEX('913'!$J$6:$J$1205,K621),0)+IF(ISNUMBER(L621),INDEX('913'!$J$6:$J$1205,L621),0)+IF(ISNUMBER(M621),INDEX('913'!$J$6:$J$1205,M621),0)+IF(ISNUMBER(N621),INDEX('913'!$J$6:$J$1205,N621),0)+IF(ISNUMBER(O621),INDEX('913'!$J$6:$J$1205,O621),0)+IF(ISNUMBER(P621),INDEX('913'!$J$6:$J$1205,P621),0))^2)/BY621))</f>
        <v>1</v>
      </c>
      <c r="CA621" s="33" t="e">
        <f>100*AO621/'11'!B$17</f>
        <v>#VALUE!</v>
      </c>
      <c r="CB621" s="37" t="e">
        <f>100*(AP621*BZ621)/'11'!C$17</f>
        <v>#VALUE!</v>
      </c>
      <c r="CC621" s="37" t="e">
        <f t="shared" si="172"/>
        <v>#VALUE!</v>
      </c>
      <c r="CD621" s="33" t="e">
        <f t="shared" si="173"/>
        <v>#VALUE!</v>
      </c>
      <c r="CE621" s="54" t="e">
        <f>'11'!C$17-'935'!Y621</f>
        <v>#VALUE!</v>
      </c>
      <c r="CF621" s="37" t="e">
        <f>MAX('DNO totals'!B$312+0,MIN('935'!L621+0,'DNO totals'!B$304+0))</f>
        <v>#VALUE!</v>
      </c>
      <c r="CG621" s="37" t="e">
        <f>MAX('DNO totals'!C$312+0,MIN('935'!M621+0,'DNO totals'!C$304+0))</f>
        <v>#VALUE!</v>
      </c>
      <c r="CH621" s="37" t="e">
        <f>MAX('DNO totals'!D$312+0,MIN('935'!N621+0,'DNO totals'!D$304+0))</f>
        <v>#VALUE!</v>
      </c>
      <c r="CI621" s="37" t="e">
        <f>MAX('DNO totals'!E$312+0,MIN('935'!O621+0,'DNO totals'!E$304+0))</f>
        <v>#VALUE!</v>
      </c>
      <c r="CJ621" s="52" t="e">
        <f>MAX('DNO totals'!F$312+0,MIN('935'!P621+0,'DNO totals'!F$304+0))</f>
        <v>#VALUE!</v>
      </c>
      <c r="CK621" s="37" t="e">
        <f>IF('935'!$K621=1000,'Charging rates'!$C$38*$BH621/(1+'DNO totals'!$C$99)*$CF621,0)</f>
        <v>#VALUE!</v>
      </c>
      <c r="CL621" s="37" t="e">
        <f>IF(MOD('935'!$K621,1000)=100,'Charging rates'!$D$38*$BH621/(1+'DNO totals'!$D$99)*$CG621,0)</f>
        <v>#VALUE!</v>
      </c>
      <c r="CM621" s="37" t="e">
        <f>IF(MOD('935'!$K621,100)=10,'Charging rates'!$E$38*$BH621/(1+'DNO totals'!$E$99)*$CH621,0)</f>
        <v>#VALUE!</v>
      </c>
      <c r="CN621" s="37" t="e">
        <f>IF(AND(MOD('935'!$K621,10)&gt;0,MOD('935'!$K621,1000)&gt;1),'Charging rates'!$F$38*$BH621/(1+'DNO totals'!$F$99)*$CI621,0)</f>
        <v>#VALUE!</v>
      </c>
      <c r="CO621" s="37" t="e">
        <f>IF(MOD('935'!$K621,1000)=1,'Charging rates'!$G$38*$BH621/(1+'DNO totals'!$G$99)*$CJ621,0)</f>
        <v>#VALUE!</v>
      </c>
      <c r="CP621" s="52" t="e">
        <f t="shared" si="174"/>
        <v>#VALUE!</v>
      </c>
      <c r="CQ621" s="37" t="e">
        <f>IF('935'!$K621&gt;1000,'Charging rates'!$C$38*$AW621*$CF621,0)</f>
        <v>#VALUE!</v>
      </c>
      <c r="CR621" s="37" t="e">
        <f>IF(MOD('935'!$K621,1000)&gt;100,'Charging rates'!$D$38*$AW621*$CG621,0)</f>
        <v>#VALUE!</v>
      </c>
      <c r="CS621" s="37" t="e">
        <f>IF(MOD('935'!$K621,100)&gt;10,'Charging rates'!$E$38*$AW621*$CH621,0)</f>
        <v>#VALUE!</v>
      </c>
      <c r="CT621" s="52" t="e">
        <f t="shared" si="175"/>
        <v>#VALUE!</v>
      </c>
      <c r="CU621" s="33" t="e">
        <f>100*(AP621*'935'!Q621*BZ621)/'11'!B$17</f>
        <v>#VALUE!</v>
      </c>
      <c r="CV621" s="33" t="e">
        <f>100/'11'!B$17*'Charging rates'!B$10*AW621</f>
        <v>#VALUE!</v>
      </c>
      <c r="CW621" s="33" t="e">
        <f>IF(AT621=0,0,(1-BX621/AT621)*(CA621+IF('935'!Q621=0,0,(CB621*'935'!Q621*('11'!C$17-'935'!Y621)/('11'!B$17-'935'!X621)))))</f>
        <v>#VALUE!</v>
      </c>
      <c r="CX621" s="33" t="e">
        <f t="shared" si="176"/>
        <v>#VALUE!</v>
      </c>
      <c r="CY621" s="49" t="e">
        <f t="shared" si="177"/>
        <v>#VALUE!</v>
      </c>
      <c r="CZ621" s="32" t="e">
        <f>AT621*(Parameters!B$21+AU621)*IF('DNO totals'!B$323&lt;0,1,'935'!S621)</f>
        <v>#VALUE!</v>
      </c>
      <c r="DA621" s="52" t="e">
        <f>IF('DNO totals'!B$323&lt;0,1,'935'!S621)*(Parameters!B$21+AU621)</f>
        <v>#VALUE!</v>
      </c>
      <c r="DB621" s="37" t="e">
        <f>CX621+'Charging rates'!B$106*DA621*100/'11'!B$17</f>
        <v>#VALUE!</v>
      </c>
      <c r="DC621" s="37" t="e">
        <f>DB621+'Charging rates'!B$116*(Parameters!B$21+AU621)*100/'11'!B$17*IF('DNO totals'!B$323&lt;0,1,'935'!S621)</f>
        <v>#VALUE!</v>
      </c>
      <c r="DD621" s="37" t="e">
        <f>'Charging rates'!B$97*(CP621+CT621)*100/'11'!B$17</f>
        <v>#VALUE!</v>
      </c>
      <c r="DE621" s="33" t="e">
        <f>MAX(0-(CB621*AU621*'11'!C$17/'11'!B$17),DC621+DD621)</f>
        <v>#VALUE!</v>
      </c>
      <c r="DF621" s="37" t="e">
        <f>IF(BS621,IF(AU621=0,CC621,MAX(0,MIN(CC621,CC621+(DE621/'935'!Q621*('11'!B$17-'935'!X621)/('11'!C$17-'935'!Y621))))),0)</f>
        <v>#VALUE!</v>
      </c>
      <c r="DG621" s="33" t="e">
        <f t="shared" si="178"/>
        <v>#VALUE!</v>
      </c>
      <c r="DH621" s="53" t="e">
        <f t="shared" si="179"/>
        <v>#VALUE!</v>
      </c>
    </row>
    <row r="622" spans="1:112">
      <c r="A622" s="28">
        <v>522</v>
      </c>
      <c r="B622" s="47" t="e">
        <f>'935'!B622</f>
        <v>#VALUE!</v>
      </c>
      <c r="C622" s="48" t="e">
        <f>OR('935'!E622&lt;&gt;"VOID",'935'!F622&lt;&gt;"VOID",'935'!G622&lt;&gt;"VOID")</f>
        <v>#VALUE!</v>
      </c>
      <c r="D622" s="32" t="e">
        <f>IF('935'!D622="VOID",0,'935'!D622*(1-'935'!X622/'11'!B$17))</f>
        <v>#VALUE!</v>
      </c>
      <c r="E622" s="32" t="e">
        <f>IF('935'!E622="VOID",0,'935'!E622*(1-'935'!X622/'11'!B$17))</f>
        <v>#VALUE!</v>
      </c>
      <c r="F622" s="32" t="e">
        <f>IF('935'!F622="VOID",0,'935'!F622*(1-'935'!X622/'11'!B$17))</f>
        <v>#VALUE!</v>
      </c>
      <c r="G622" s="32" t="e">
        <f>IF('935'!G622="VOID",0,'935'!G622*(1-'935'!X622/'11'!B$17))</f>
        <v>#VALUE!</v>
      </c>
      <c r="H622" s="49" t="e">
        <f t="shared" si="160"/>
        <v>#VALUE!</v>
      </c>
      <c r="I622" s="50" t="e">
        <f>MATCH('935'!J622,'913'!$B$6:$B$1205,0)</f>
        <v>#VALUE!</v>
      </c>
      <c r="J622" s="50" t="e">
        <f>MATCH(INDEX('913'!$D$6:$D$1205,I622),'913'!$B$6:$B$1205,0)</f>
        <v>#VALUE!</v>
      </c>
      <c r="K622" s="50" t="e">
        <f>MATCH(INDEX('913'!$D$6:$D$1205,J622),'913'!$B$6:$B$1205,0)</f>
        <v>#VALUE!</v>
      </c>
      <c r="L622" s="50" t="e">
        <f>MATCH(INDEX('913'!$D$6:$D$1205,K622),'913'!$B$6:$B$1205,0)</f>
        <v>#VALUE!</v>
      </c>
      <c r="M622" s="50" t="e">
        <f>MATCH(INDEX('913'!$D$6:$D$1205,L622),'913'!$B$6:$B$1205,0)</f>
        <v>#VALUE!</v>
      </c>
      <c r="N622" s="50" t="e">
        <f>MATCH(INDEX('913'!$D$6:$D$1205,M622),'913'!$B$6:$B$1205,0)</f>
        <v>#VALUE!</v>
      </c>
      <c r="O622" s="50" t="e">
        <f>MATCH(INDEX('913'!$D$6:$D$1205,N622),'913'!$B$6:$B$1205,0)</f>
        <v>#VALUE!</v>
      </c>
      <c r="P622" s="51" t="e">
        <f>MATCH(INDEX('913'!$D$6:$D$1205,O622),'913'!$B$6:$B$1205,0)</f>
        <v>#VALUE!</v>
      </c>
      <c r="Q622" s="37">
        <f>IF(ISNUMBER(I622),MAX(0,INDEX('913'!$E$6:$E$1205,I622)),0)</f>
        <v>0</v>
      </c>
      <c r="R622" s="37">
        <f>IF(ISNUMBER(J622),MAX(0,INDEX('913'!$E$6:$E$1205,J622)),0)</f>
        <v>0</v>
      </c>
      <c r="S622" s="37">
        <f>IF(ISNUMBER(K622),MAX(0,INDEX('913'!$E$6:$E$1205,K622)),0)</f>
        <v>0</v>
      </c>
      <c r="T622" s="37">
        <f>IF(ISNUMBER(L622),MAX(0,INDEX('913'!$E$6:$E$1205,L622)),0)</f>
        <v>0</v>
      </c>
      <c r="U622" s="37">
        <f>IF(ISNUMBER(M622),MAX(0,INDEX('913'!$E$6:$E$1205,M622)),0)</f>
        <v>0</v>
      </c>
      <c r="V622" s="37">
        <f>IF(ISNUMBER(N622),MAX(0,INDEX('913'!$E$6:$E$1205,N622)),0)</f>
        <v>0</v>
      </c>
      <c r="W622" s="37">
        <f>IF(ISNUMBER(O622),MAX(0,INDEX('913'!$E$6:$E$1205,O622)),0)</f>
        <v>0</v>
      </c>
      <c r="X622" s="52">
        <f>IF(ISNUMBER(P622),MAX(0,INDEX('913'!$E$6:$E$1205,P622)),0)</f>
        <v>0</v>
      </c>
      <c r="Y622" s="37">
        <f>IF(ISNUMBER(I622),MAX(0,INDEX('913'!$F$6:$F$1205,I622)),0)</f>
        <v>0</v>
      </c>
      <c r="Z622" s="37">
        <f>IF(ISNUMBER(J622),MAX(0,INDEX('913'!$F$6:$F$1205,J622)),0)</f>
        <v>0</v>
      </c>
      <c r="AA622" s="37">
        <f>IF(ISNUMBER(K622),MAX(0,INDEX('913'!$F$6:$F$1205,K622)),0)</f>
        <v>0</v>
      </c>
      <c r="AB622" s="37">
        <f>IF(ISNUMBER(L622),MAX(0,INDEX('913'!$F$6:$F$1205,L622)),0)</f>
        <v>0</v>
      </c>
      <c r="AC622" s="37">
        <f>IF(ISNUMBER(M622),MAX(0,INDEX('913'!$F$6:$F$1205,M622)),0)</f>
        <v>0</v>
      </c>
      <c r="AD622" s="37">
        <f>IF(ISNUMBER(N622),MAX(0,INDEX('913'!$F$6:$F$1205,N622)),0)</f>
        <v>0</v>
      </c>
      <c r="AE622" s="37">
        <f>IF(ISNUMBER(O622),MAX(0,INDEX('913'!$F$6:$F$1205,O622)),0)</f>
        <v>0</v>
      </c>
      <c r="AF622" s="37">
        <f>IF(ISNUMBER(P622),MAX(0,INDEX('913'!$F$6:$F$1205,P622)),0)</f>
        <v>0</v>
      </c>
      <c r="AG622" s="32">
        <f>IF(ISNUMBER(I622),SQRT(INDEX('913'!$I$6:$I$1205,I622)^2+INDEX('913'!$J$6:$J$1205,I622)^2),0)</f>
        <v>0</v>
      </c>
      <c r="AH622" s="32">
        <f>IF(ISNUMBER(J622),SQRT(INDEX('913'!$I$6:$I$1205,J622)^2+INDEX('913'!$J$6:$J$1205,J622)^2),0)</f>
        <v>0</v>
      </c>
      <c r="AI622" s="32">
        <f>IF(ISNUMBER(K622),SQRT(INDEX('913'!$I$6:$I$1205,K622)^2+INDEX('913'!$J$6:$J$1205,K622)^2),0)</f>
        <v>0</v>
      </c>
      <c r="AJ622" s="32">
        <f>IF(ISNUMBER(L622),SQRT(INDEX('913'!$I$6:$I$1205,L622)^2+INDEX('913'!$J$6:$J$1205,L622)^2),0)</f>
        <v>0</v>
      </c>
      <c r="AK622" s="32">
        <f>IF(ISNUMBER(M622),SQRT(INDEX('913'!$I$6:$I$1205,M622)^2+INDEX('913'!$J$6:$J$1205,M622)^2),0)</f>
        <v>0</v>
      </c>
      <c r="AL622" s="32">
        <f>IF(ISNUMBER(N622),SQRT(INDEX('913'!$I$6:$I$1205,N622)^2+INDEX('913'!$J$6:$J$1205,N622)^2),0)</f>
        <v>0</v>
      </c>
      <c r="AM622" s="32">
        <f>IF(ISNUMBER(O622),SQRT(INDEX('913'!$I$6:$I$1205,O622)^2+INDEX('913'!$J$6:$J$1205,O622)^2),0)</f>
        <v>0</v>
      </c>
      <c r="AN622" s="49">
        <f>IF(ISNUMBER(P622),SQRT(INDEX('913'!$I$6:$I$1205,P622)^2+INDEX('913'!$J$6:$J$1205,P622)^2),0)</f>
        <v>0</v>
      </c>
      <c r="AO622" s="37">
        <f t="shared" si="161"/>
        <v>0</v>
      </c>
      <c r="AP622" s="37">
        <f t="shared" si="162"/>
        <v>0</v>
      </c>
      <c r="AQ622" s="33" t="e">
        <f>-100*'935'!W622*(AO622+AP622)/'11'!C$17</f>
        <v>#VALUE!</v>
      </c>
      <c r="AR622" s="37" t="e">
        <f t="shared" si="163"/>
        <v>#VALUE!</v>
      </c>
      <c r="AS622" s="52" t="e">
        <f t="shared" si="164"/>
        <v>#VALUE!</v>
      </c>
      <c r="AT622" s="32" t="e">
        <f>IF('935'!C622="VOID",0,('935'!C622*(1-'935'!X622/'11'!B$17)))</f>
        <v>#VALUE!</v>
      </c>
      <c r="AU622" s="52" t="e">
        <f>'935'!Q622*(1-'935'!Y622/'11'!C$17)/(1-'935'!X622/'11'!B$17)</f>
        <v>#VALUE!</v>
      </c>
      <c r="AV622" s="37" t="e">
        <f>INDEX('DNO totals'!$B$57:$G$57,IF('935'!K622,IF(MOD('935'!K622,1000),IF(MOD('935'!K622,100),IF(MOD('935'!K622,10),IF(MOD('935'!K622,1000)=1,6,5),4),3),2),1))</f>
        <v>#VALUE!</v>
      </c>
      <c r="AW622" s="52" t="e">
        <f t="shared" si="165"/>
        <v>#VALUE!</v>
      </c>
      <c r="AX622" s="32" t="e">
        <f>IF('935'!V622="VOID",0,'935'!V622*(1-'935'!X622/'11'!B$17))</f>
        <v>#VALUE!</v>
      </c>
      <c r="AY622" s="33" t="e">
        <f>IF(H622,-100*'Charging rates'!B$10/'11'!B$17*AX622/H622,0)</f>
        <v>#VALUE!</v>
      </c>
      <c r="AZ622" s="33" t="e">
        <f>IF(C622,'DNO totals'!B$41,0)</f>
        <v>#VALUE!</v>
      </c>
      <c r="BA622" s="33" t="e">
        <f t="shared" si="166"/>
        <v>#VALUE!</v>
      </c>
      <c r="BB622" s="33" t="e">
        <f t="shared" si="167"/>
        <v>#VALUE!</v>
      </c>
      <c r="BC622" s="53" t="e">
        <f t="shared" si="168"/>
        <v>#VALUE!</v>
      </c>
      <c r="BD622" s="32" t="e">
        <f>IF(AT622,'935'!H622*AT622/(AT622+D622+H622),0)</f>
        <v>#VALUE!</v>
      </c>
      <c r="BE622" s="32" t="e">
        <f>IF(H622,'935'!H622*H622/(AT622+D622+H622),0)</f>
        <v>#VALUE!</v>
      </c>
      <c r="BF622" s="32" t="e">
        <f>BD622*(1-'935'!X622/'11'!B$17)</f>
        <v>#VALUE!</v>
      </c>
      <c r="BG622" s="49" t="e">
        <f>BE622*(1-'935'!X622/'11'!B$17)</f>
        <v>#VALUE!</v>
      </c>
      <c r="BH622" s="52" t="e">
        <f>AV622*Parameters!B$6</f>
        <v>#VALUE!</v>
      </c>
      <c r="BI622" s="37" t="e">
        <f>IF('935'!$K622=1000,'Charging rates'!$C$38*$BH622/(1+'DNO totals'!$C$99)*'935'!$L622,0)</f>
        <v>#VALUE!</v>
      </c>
      <c r="BJ622" s="37" t="e">
        <f>IF(MOD('935'!$K622,1000)=100,'Charging rates'!$D$38*$BH622/(1+'DNO totals'!$D$99)*'935'!$M622,0)</f>
        <v>#VALUE!</v>
      </c>
      <c r="BK622" s="37" t="e">
        <f>IF(MOD('935'!$K622,100)=10,'Charging rates'!$E$38*$BH622/(1+'DNO totals'!$E$99)*'935'!$N622,0)</f>
        <v>#VALUE!</v>
      </c>
      <c r="BL622" s="37" t="e">
        <f>IF(AND(MOD('935'!$K622,10)&gt;0,MOD('935'!$K622,1000)&gt;1),'Charging rates'!$F$38*$BH622/(1+'DNO totals'!$F$99)*'935'!$O622,0)</f>
        <v>#VALUE!</v>
      </c>
      <c r="BM622" s="37" t="e">
        <f>IF(MOD('935'!$K622,1000)=1,'Charging rates'!$G$38*$BH622/(1+'DNO totals'!$G$99)*'935'!$P622,0)</f>
        <v>#VALUE!</v>
      </c>
      <c r="BN622" s="52" t="e">
        <f t="shared" si="169"/>
        <v>#VALUE!</v>
      </c>
      <c r="BO622" s="37" t="e">
        <f>IF('935'!$K622&gt;1000,'Charging rates'!$C$38*$AW622*'935'!$L622,0)</f>
        <v>#VALUE!</v>
      </c>
      <c r="BP622" s="37" t="e">
        <f>IF(MOD('935'!$K622,1000)&gt;100,'Charging rates'!$D$38*$AW622*'935'!$M622,0)</f>
        <v>#VALUE!</v>
      </c>
      <c r="BQ622" s="37" t="e">
        <f>IF(MOD('935'!$K622,100)&gt;10,'Charging rates'!$E$38*$AW622*'935'!$N622,0)</f>
        <v>#VALUE!</v>
      </c>
      <c r="BR622" s="52" t="e">
        <f t="shared" si="170"/>
        <v>#VALUE!</v>
      </c>
      <c r="BS622" s="48" t="e">
        <f>'935'!C622&lt;&gt;"VOID"</f>
        <v>#VALUE!</v>
      </c>
      <c r="BT622" s="33" t="e">
        <f>IF(BS622,(100/'11'!B$17*BD622*((1-'935'!I622)*'Charging rates'!B$51+'Charging rates'!B$63)),0)</f>
        <v>#VALUE!</v>
      </c>
      <c r="BU622" s="33" t="e">
        <f>100/'11'!B$17*BG622*('Charging rates'!B$51+'Charging rates'!B$63)</f>
        <v>#VALUE!</v>
      </c>
      <c r="BV622" s="33" t="e">
        <f>100/'11'!B$17*BE622*('Charging rates'!B$51+'Charging rates'!B$63)</f>
        <v>#VALUE!</v>
      </c>
      <c r="BW622" s="53" t="e">
        <f t="shared" si="171"/>
        <v>#VALUE!</v>
      </c>
      <c r="BX622" s="32" t="e">
        <f>AT622-('935'!T622*(1-'935'!X622/'11'!B$17))</f>
        <v>#VALUE!</v>
      </c>
      <c r="BY622" s="32">
        <f>0-IF(ISNUMBER(I622),INDEX('913'!$I$6:$I$1205,I622),0)-IF(ISNUMBER(J622),INDEX('913'!$I$6:$I$1205,J622),0)-IF(ISNUMBER(K622),INDEX('913'!$I$6:$I$1205,K622),0)-IF(ISNUMBER(L622),INDEX('913'!$I$6:$I$1205,L622),0)-IF(ISNUMBER(M622),INDEX('913'!$I$6:$I$1205,M622),0)-IF(ISNUMBER(N622),INDEX('913'!$I$6:$I$1205,N622),0)-IF(ISNUMBER(O622),INDEX('913'!$I$6:$I$1205,O622),0)-IF(ISNUMBER(P622),INDEX('913'!$I$6:$I$1205,P622),0)</f>
        <v>0</v>
      </c>
      <c r="BZ622" s="37">
        <f>IF(BY622=0,1,MAX(1,SQRT(BY622^2+(IF(ISNUMBER(I622),INDEX('913'!$J$6:$J$1205,I622),0)+IF(ISNUMBER(J622),INDEX('913'!$J$6:$J$1205,J622),0)+IF(ISNUMBER(K622),INDEX('913'!$J$6:$J$1205,K622),0)+IF(ISNUMBER(L622),INDEX('913'!$J$6:$J$1205,L622),0)+IF(ISNUMBER(M622),INDEX('913'!$J$6:$J$1205,M622),0)+IF(ISNUMBER(N622),INDEX('913'!$J$6:$J$1205,N622),0)+IF(ISNUMBER(O622),INDEX('913'!$J$6:$J$1205,O622),0)+IF(ISNUMBER(P622),INDEX('913'!$J$6:$J$1205,P622),0))^2)/BY622))</f>
        <v>1</v>
      </c>
      <c r="CA622" s="33" t="e">
        <f>100*AO622/'11'!B$17</f>
        <v>#VALUE!</v>
      </c>
      <c r="CB622" s="37" t="e">
        <f>100*(AP622*BZ622)/'11'!C$17</f>
        <v>#VALUE!</v>
      </c>
      <c r="CC622" s="37" t="e">
        <f t="shared" si="172"/>
        <v>#VALUE!</v>
      </c>
      <c r="CD622" s="33" t="e">
        <f t="shared" si="173"/>
        <v>#VALUE!</v>
      </c>
      <c r="CE622" s="54" t="e">
        <f>'11'!C$17-'935'!Y622</f>
        <v>#VALUE!</v>
      </c>
      <c r="CF622" s="37" t="e">
        <f>MAX('DNO totals'!B$312+0,MIN('935'!L622+0,'DNO totals'!B$304+0))</f>
        <v>#VALUE!</v>
      </c>
      <c r="CG622" s="37" t="e">
        <f>MAX('DNO totals'!C$312+0,MIN('935'!M622+0,'DNO totals'!C$304+0))</f>
        <v>#VALUE!</v>
      </c>
      <c r="CH622" s="37" t="e">
        <f>MAX('DNO totals'!D$312+0,MIN('935'!N622+0,'DNO totals'!D$304+0))</f>
        <v>#VALUE!</v>
      </c>
      <c r="CI622" s="37" t="e">
        <f>MAX('DNO totals'!E$312+0,MIN('935'!O622+0,'DNO totals'!E$304+0))</f>
        <v>#VALUE!</v>
      </c>
      <c r="CJ622" s="52" t="e">
        <f>MAX('DNO totals'!F$312+0,MIN('935'!P622+0,'DNO totals'!F$304+0))</f>
        <v>#VALUE!</v>
      </c>
      <c r="CK622" s="37" t="e">
        <f>IF('935'!$K622=1000,'Charging rates'!$C$38*$BH622/(1+'DNO totals'!$C$99)*$CF622,0)</f>
        <v>#VALUE!</v>
      </c>
      <c r="CL622" s="37" t="e">
        <f>IF(MOD('935'!$K622,1000)=100,'Charging rates'!$D$38*$BH622/(1+'DNO totals'!$D$99)*$CG622,0)</f>
        <v>#VALUE!</v>
      </c>
      <c r="CM622" s="37" t="e">
        <f>IF(MOD('935'!$K622,100)=10,'Charging rates'!$E$38*$BH622/(1+'DNO totals'!$E$99)*$CH622,0)</f>
        <v>#VALUE!</v>
      </c>
      <c r="CN622" s="37" t="e">
        <f>IF(AND(MOD('935'!$K622,10)&gt;0,MOD('935'!$K622,1000)&gt;1),'Charging rates'!$F$38*$BH622/(1+'DNO totals'!$F$99)*$CI622,0)</f>
        <v>#VALUE!</v>
      </c>
      <c r="CO622" s="37" t="e">
        <f>IF(MOD('935'!$K622,1000)=1,'Charging rates'!$G$38*$BH622/(1+'DNO totals'!$G$99)*$CJ622,0)</f>
        <v>#VALUE!</v>
      </c>
      <c r="CP622" s="52" t="e">
        <f t="shared" si="174"/>
        <v>#VALUE!</v>
      </c>
      <c r="CQ622" s="37" t="e">
        <f>IF('935'!$K622&gt;1000,'Charging rates'!$C$38*$AW622*$CF622,0)</f>
        <v>#VALUE!</v>
      </c>
      <c r="CR622" s="37" t="e">
        <f>IF(MOD('935'!$K622,1000)&gt;100,'Charging rates'!$D$38*$AW622*$CG622,0)</f>
        <v>#VALUE!</v>
      </c>
      <c r="CS622" s="37" t="e">
        <f>IF(MOD('935'!$K622,100)&gt;10,'Charging rates'!$E$38*$AW622*$CH622,0)</f>
        <v>#VALUE!</v>
      </c>
      <c r="CT622" s="52" t="e">
        <f t="shared" si="175"/>
        <v>#VALUE!</v>
      </c>
      <c r="CU622" s="33" t="e">
        <f>100*(AP622*'935'!Q622*BZ622)/'11'!B$17</f>
        <v>#VALUE!</v>
      </c>
      <c r="CV622" s="33" t="e">
        <f>100/'11'!B$17*'Charging rates'!B$10*AW622</f>
        <v>#VALUE!</v>
      </c>
      <c r="CW622" s="33" t="e">
        <f>IF(AT622=0,0,(1-BX622/AT622)*(CA622+IF('935'!Q622=0,0,(CB622*'935'!Q622*('11'!C$17-'935'!Y622)/('11'!B$17-'935'!X622)))))</f>
        <v>#VALUE!</v>
      </c>
      <c r="CX622" s="33" t="e">
        <f t="shared" si="176"/>
        <v>#VALUE!</v>
      </c>
      <c r="CY622" s="49" t="e">
        <f t="shared" si="177"/>
        <v>#VALUE!</v>
      </c>
      <c r="CZ622" s="32" t="e">
        <f>AT622*(Parameters!B$21+AU622)*IF('DNO totals'!B$323&lt;0,1,'935'!S622)</f>
        <v>#VALUE!</v>
      </c>
      <c r="DA622" s="52" t="e">
        <f>IF('DNO totals'!B$323&lt;0,1,'935'!S622)*(Parameters!B$21+AU622)</f>
        <v>#VALUE!</v>
      </c>
      <c r="DB622" s="37" t="e">
        <f>CX622+'Charging rates'!B$106*DA622*100/'11'!B$17</f>
        <v>#VALUE!</v>
      </c>
      <c r="DC622" s="37" t="e">
        <f>DB622+'Charging rates'!B$116*(Parameters!B$21+AU622)*100/'11'!B$17*IF('DNO totals'!B$323&lt;0,1,'935'!S622)</f>
        <v>#VALUE!</v>
      </c>
      <c r="DD622" s="37" t="e">
        <f>'Charging rates'!B$97*(CP622+CT622)*100/'11'!B$17</f>
        <v>#VALUE!</v>
      </c>
      <c r="DE622" s="33" t="e">
        <f>MAX(0-(CB622*AU622*'11'!C$17/'11'!B$17),DC622+DD622)</f>
        <v>#VALUE!</v>
      </c>
      <c r="DF622" s="37" t="e">
        <f>IF(BS622,IF(AU622=0,CC622,MAX(0,MIN(CC622,CC622+(DE622/'935'!Q622*('11'!B$17-'935'!X622)/('11'!C$17-'935'!Y622))))),0)</f>
        <v>#VALUE!</v>
      </c>
      <c r="DG622" s="33" t="e">
        <f t="shared" si="178"/>
        <v>#VALUE!</v>
      </c>
      <c r="DH622" s="53" t="e">
        <f t="shared" si="179"/>
        <v>#VALUE!</v>
      </c>
    </row>
    <row r="623" spans="1:112">
      <c r="A623" s="28">
        <v>523</v>
      </c>
      <c r="B623" s="47" t="e">
        <f>'935'!B623</f>
        <v>#VALUE!</v>
      </c>
      <c r="C623" s="48" t="e">
        <f>OR('935'!E623&lt;&gt;"VOID",'935'!F623&lt;&gt;"VOID",'935'!G623&lt;&gt;"VOID")</f>
        <v>#VALUE!</v>
      </c>
      <c r="D623" s="32" t="e">
        <f>IF('935'!D623="VOID",0,'935'!D623*(1-'935'!X623/'11'!B$17))</f>
        <v>#VALUE!</v>
      </c>
      <c r="E623" s="32" t="e">
        <f>IF('935'!E623="VOID",0,'935'!E623*(1-'935'!X623/'11'!B$17))</f>
        <v>#VALUE!</v>
      </c>
      <c r="F623" s="32" t="e">
        <f>IF('935'!F623="VOID",0,'935'!F623*(1-'935'!X623/'11'!B$17))</f>
        <v>#VALUE!</v>
      </c>
      <c r="G623" s="32" t="e">
        <f>IF('935'!G623="VOID",0,'935'!G623*(1-'935'!X623/'11'!B$17))</f>
        <v>#VALUE!</v>
      </c>
      <c r="H623" s="49" t="e">
        <f t="shared" si="160"/>
        <v>#VALUE!</v>
      </c>
      <c r="I623" s="50" t="e">
        <f>MATCH('935'!J623,'913'!$B$6:$B$1205,0)</f>
        <v>#VALUE!</v>
      </c>
      <c r="J623" s="50" t="e">
        <f>MATCH(INDEX('913'!$D$6:$D$1205,I623),'913'!$B$6:$B$1205,0)</f>
        <v>#VALUE!</v>
      </c>
      <c r="K623" s="50" t="e">
        <f>MATCH(INDEX('913'!$D$6:$D$1205,J623),'913'!$B$6:$B$1205,0)</f>
        <v>#VALUE!</v>
      </c>
      <c r="L623" s="50" t="e">
        <f>MATCH(INDEX('913'!$D$6:$D$1205,K623),'913'!$B$6:$B$1205,0)</f>
        <v>#VALUE!</v>
      </c>
      <c r="M623" s="50" t="e">
        <f>MATCH(INDEX('913'!$D$6:$D$1205,L623),'913'!$B$6:$B$1205,0)</f>
        <v>#VALUE!</v>
      </c>
      <c r="N623" s="50" t="e">
        <f>MATCH(INDEX('913'!$D$6:$D$1205,M623),'913'!$B$6:$B$1205,0)</f>
        <v>#VALUE!</v>
      </c>
      <c r="O623" s="50" t="e">
        <f>MATCH(INDEX('913'!$D$6:$D$1205,N623),'913'!$B$6:$B$1205,0)</f>
        <v>#VALUE!</v>
      </c>
      <c r="P623" s="51" t="e">
        <f>MATCH(INDEX('913'!$D$6:$D$1205,O623),'913'!$B$6:$B$1205,0)</f>
        <v>#VALUE!</v>
      </c>
      <c r="Q623" s="37">
        <f>IF(ISNUMBER(I623),MAX(0,INDEX('913'!$E$6:$E$1205,I623)),0)</f>
        <v>0</v>
      </c>
      <c r="R623" s="37">
        <f>IF(ISNUMBER(J623),MAX(0,INDEX('913'!$E$6:$E$1205,J623)),0)</f>
        <v>0</v>
      </c>
      <c r="S623" s="37">
        <f>IF(ISNUMBER(K623),MAX(0,INDEX('913'!$E$6:$E$1205,K623)),0)</f>
        <v>0</v>
      </c>
      <c r="T623" s="37">
        <f>IF(ISNUMBER(L623),MAX(0,INDEX('913'!$E$6:$E$1205,L623)),0)</f>
        <v>0</v>
      </c>
      <c r="U623" s="37">
        <f>IF(ISNUMBER(M623),MAX(0,INDEX('913'!$E$6:$E$1205,M623)),0)</f>
        <v>0</v>
      </c>
      <c r="V623" s="37">
        <f>IF(ISNUMBER(N623),MAX(0,INDEX('913'!$E$6:$E$1205,N623)),0)</f>
        <v>0</v>
      </c>
      <c r="W623" s="37">
        <f>IF(ISNUMBER(O623),MAX(0,INDEX('913'!$E$6:$E$1205,O623)),0)</f>
        <v>0</v>
      </c>
      <c r="X623" s="52">
        <f>IF(ISNUMBER(P623),MAX(0,INDEX('913'!$E$6:$E$1205,P623)),0)</f>
        <v>0</v>
      </c>
      <c r="Y623" s="37">
        <f>IF(ISNUMBER(I623),MAX(0,INDEX('913'!$F$6:$F$1205,I623)),0)</f>
        <v>0</v>
      </c>
      <c r="Z623" s="37">
        <f>IF(ISNUMBER(J623),MAX(0,INDEX('913'!$F$6:$F$1205,J623)),0)</f>
        <v>0</v>
      </c>
      <c r="AA623" s="37">
        <f>IF(ISNUMBER(K623),MAX(0,INDEX('913'!$F$6:$F$1205,K623)),0)</f>
        <v>0</v>
      </c>
      <c r="AB623" s="37">
        <f>IF(ISNUMBER(L623),MAX(0,INDEX('913'!$F$6:$F$1205,L623)),0)</f>
        <v>0</v>
      </c>
      <c r="AC623" s="37">
        <f>IF(ISNUMBER(M623),MAX(0,INDEX('913'!$F$6:$F$1205,M623)),0)</f>
        <v>0</v>
      </c>
      <c r="AD623" s="37">
        <f>IF(ISNUMBER(N623),MAX(0,INDEX('913'!$F$6:$F$1205,N623)),0)</f>
        <v>0</v>
      </c>
      <c r="AE623" s="37">
        <f>IF(ISNUMBER(O623),MAX(0,INDEX('913'!$F$6:$F$1205,O623)),0)</f>
        <v>0</v>
      </c>
      <c r="AF623" s="37">
        <f>IF(ISNUMBER(P623),MAX(0,INDEX('913'!$F$6:$F$1205,P623)),0)</f>
        <v>0</v>
      </c>
      <c r="AG623" s="32">
        <f>IF(ISNUMBER(I623),SQRT(INDEX('913'!$I$6:$I$1205,I623)^2+INDEX('913'!$J$6:$J$1205,I623)^2),0)</f>
        <v>0</v>
      </c>
      <c r="AH623" s="32">
        <f>IF(ISNUMBER(J623),SQRT(INDEX('913'!$I$6:$I$1205,J623)^2+INDEX('913'!$J$6:$J$1205,J623)^2),0)</f>
        <v>0</v>
      </c>
      <c r="AI623" s="32">
        <f>IF(ISNUMBER(K623),SQRT(INDEX('913'!$I$6:$I$1205,K623)^2+INDEX('913'!$J$6:$J$1205,K623)^2),0)</f>
        <v>0</v>
      </c>
      <c r="AJ623" s="32">
        <f>IF(ISNUMBER(L623),SQRT(INDEX('913'!$I$6:$I$1205,L623)^2+INDEX('913'!$J$6:$J$1205,L623)^2),0)</f>
        <v>0</v>
      </c>
      <c r="AK623" s="32">
        <f>IF(ISNUMBER(M623),SQRT(INDEX('913'!$I$6:$I$1205,M623)^2+INDEX('913'!$J$6:$J$1205,M623)^2),0)</f>
        <v>0</v>
      </c>
      <c r="AL623" s="32">
        <f>IF(ISNUMBER(N623),SQRT(INDEX('913'!$I$6:$I$1205,N623)^2+INDEX('913'!$J$6:$J$1205,N623)^2),0)</f>
        <v>0</v>
      </c>
      <c r="AM623" s="32">
        <f>IF(ISNUMBER(O623),SQRT(INDEX('913'!$I$6:$I$1205,O623)^2+INDEX('913'!$J$6:$J$1205,O623)^2),0)</f>
        <v>0</v>
      </c>
      <c r="AN623" s="49">
        <f>IF(ISNUMBER(P623),SQRT(INDEX('913'!$I$6:$I$1205,P623)^2+INDEX('913'!$J$6:$J$1205,P623)^2),0)</f>
        <v>0</v>
      </c>
      <c r="AO623" s="37">
        <f t="shared" si="161"/>
        <v>0</v>
      </c>
      <c r="AP623" s="37">
        <f t="shared" si="162"/>
        <v>0</v>
      </c>
      <c r="AQ623" s="33" t="e">
        <f>-100*'935'!W623*(AO623+AP623)/'11'!C$17</f>
        <v>#VALUE!</v>
      </c>
      <c r="AR623" s="37" t="e">
        <f t="shared" si="163"/>
        <v>#VALUE!</v>
      </c>
      <c r="AS623" s="52" t="e">
        <f t="shared" si="164"/>
        <v>#VALUE!</v>
      </c>
      <c r="AT623" s="32" t="e">
        <f>IF('935'!C623="VOID",0,('935'!C623*(1-'935'!X623/'11'!B$17)))</f>
        <v>#VALUE!</v>
      </c>
      <c r="AU623" s="52" t="e">
        <f>'935'!Q623*(1-'935'!Y623/'11'!C$17)/(1-'935'!X623/'11'!B$17)</f>
        <v>#VALUE!</v>
      </c>
      <c r="AV623" s="37" t="e">
        <f>INDEX('DNO totals'!$B$57:$G$57,IF('935'!K623,IF(MOD('935'!K623,1000),IF(MOD('935'!K623,100),IF(MOD('935'!K623,10),IF(MOD('935'!K623,1000)=1,6,5),4),3),2),1))</f>
        <v>#VALUE!</v>
      </c>
      <c r="AW623" s="52" t="e">
        <f t="shared" si="165"/>
        <v>#VALUE!</v>
      </c>
      <c r="AX623" s="32" t="e">
        <f>IF('935'!V623="VOID",0,'935'!V623*(1-'935'!X623/'11'!B$17))</f>
        <v>#VALUE!</v>
      </c>
      <c r="AY623" s="33" t="e">
        <f>IF(H623,-100*'Charging rates'!B$10/'11'!B$17*AX623/H623,0)</f>
        <v>#VALUE!</v>
      </c>
      <c r="AZ623" s="33" t="e">
        <f>IF(C623,'DNO totals'!B$41,0)</f>
        <v>#VALUE!</v>
      </c>
      <c r="BA623" s="33" t="e">
        <f t="shared" si="166"/>
        <v>#VALUE!</v>
      </c>
      <c r="BB623" s="33" t="e">
        <f t="shared" si="167"/>
        <v>#VALUE!</v>
      </c>
      <c r="BC623" s="53" t="e">
        <f t="shared" si="168"/>
        <v>#VALUE!</v>
      </c>
      <c r="BD623" s="32" t="e">
        <f>IF(AT623,'935'!H623*AT623/(AT623+D623+H623),0)</f>
        <v>#VALUE!</v>
      </c>
      <c r="BE623" s="32" t="e">
        <f>IF(H623,'935'!H623*H623/(AT623+D623+H623),0)</f>
        <v>#VALUE!</v>
      </c>
      <c r="BF623" s="32" t="e">
        <f>BD623*(1-'935'!X623/'11'!B$17)</f>
        <v>#VALUE!</v>
      </c>
      <c r="BG623" s="49" t="e">
        <f>BE623*(1-'935'!X623/'11'!B$17)</f>
        <v>#VALUE!</v>
      </c>
      <c r="BH623" s="52" t="e">
        <f>AV623*Parameters!B$6</f>
        <v>#VALUE!</v>
      </c>
      <c r="BI623" s="37" t="e">
        <f>IF('935'!$K623=1000,'Charging rates'!$C$38*$BH623/(1+'DNO totals'!$C$99)*'935'!$L623,0)</f>
        <v>#VALUE!</v>
      </c>
      <c r="BJ623" s="37" t="e">
        <f>IF(MOD('935'!$K623,1000)=100,'Charging rates'!$D$38*$BH623/(1+'DNO totals'!$D$99)*'935'!$M623,0)</f>
        <v>#VALUE!</v>
      </c>
      <c r="BK623" s="37" t="e">
        <f>IF(MOD('935'!$K623,100)=10,'Charging rates'!$E$38*$BH623/(1+'DNO totals'!$E$99)*'935'!$N623,0)</f>
        <v>#VALUE!</v>
      </c>
      <c r="BL623" s="37" t="e">
        <f>IF(AND(MOD('935'!$K623,10)&gt;0,MOD('935'!$K623,1000)&gt;1),'Charging rates'!$F$38*$BH623/(1+'DNO totals'!$F$99)*'935'!$O623,0)</f>
        <v>#VALUE!</v>
      </c>
      <c r="BM623" s="37" t="e">
        <f>IF(MOD('935'!$K623,1000)=1,'Charging rates'!$G$38*$BH623/(1+'DNO totals'!$G$99)*'935'!$P623,0)</f>
        <v>#VALUE!</v>
      </c>
      <c r="BN623" s="52" t="e">
        <f t="shared" si="169"/>
        <v>#VALUE!</v>
      </c>
      <c r="BO623" s="37" t="e">
        <f>IF('935'!$K623&gt;1000,'Charging rates'!$C$38*$AW623*'935'!$L623,0)</f>
        <v>#VALUE!</v>
      </c>
      <c r="BP623" s="37" t="e">
        <f>IF(MOD('935'!$K623,1000)&gt;100,'Charging rates'!$D$38*$AW623*'935'!$M623,0)</f>
        <v>#VALUE!</v>
      </c>
      <c r="BQ623" s="37" t="e">
        <f>IF(MOD('935'!$K623,100)&gt;10,'Charging rates'!$E$38*$AW623*'935'!$N623,0)</f>
        <v>#VALUE!</v>
      </c>
      <c r="BR623" s="52" t="e">
        <f t="shared" si="170"/>
        <v>#VALUE!</v>
      </c>
      <c r="BS623" s="48" t="e">
        <f>'935'!C623&lt;&gt;"VOID"</f>
        <v>#VALUE!</v>
      </c>
      <c r="BT623" s="33" t="e">
        <f>IF(BS623,(100/'11'!B$17*BD623*((1-'935'!I623)*'Charging rates'!B$51+'Charging rates'!B$63)),0)</f>
        <v>#VALUE!</v>
      </c>
      <c r="BU623" s="33" t="e">
        <f>100/'11'!B$17*BG623*('Charging rates'!B$51+'Charging rates'!B$63)</f>
        <v>#VALUE!</v>
      </c>
      <c r="BV623" s="33" t="e">
        <f>100/'11'!B$17*BE623*('Charging rates'!B$51+'Charging rates'!B$63)</f>
        <v>#VALUE!</v>
      </c>
      <c r="BW623" s="53" t="e">
        <f t="shared" si="171"/>
        <v>#VALUE!</v>
      </c>
      <c r="BX623" s="32" t="e">
        <f>AT623-('935'!T623*(1-'935'!X623/'11'!B$17))</f>
        <v>#VALUE!</v>
      </c>
      <c r="BY623" s="32">
        <f>0-IF(ISNUMBER(I623),INDEX('913'!$I$6:$I$1205,I623),0)-IF(ISNUMBER(J623),INDEX('913'!$I$6:$I$1205,J623),0)-IF(ISNUMBER(K623),INDEX('913'!$I$6:$I$1205,K623),0)-IF(ISNUMBER(L623),INDEX('913'!$I$6:$I$1205,L623),0)-IF(ISNUMBER(M623),INDEX('913'!$I$6:$I$1205,M623),0)-IF(ISNUMBER(N623),INDEX('913'!$I$6:$I$1205,N623),0)-IF(ISNUMBER(O623),INDEX('913'!$I$6:$I$1205,O623),0)-IF(ISNUMBER(P623),INDEX('913'!$I$6:$I$1205,P623),0)</f>
        <v>0</v>
      </c>
      <c r="BZ623" s="37">
        <f>IF(BY623=0,1,MAX(1,SQRT(BY623^2+(IF(ISNUMBER(I623),INDEX('913'!$J$6:$J$1205,I623),0)+IF(ISNUMBER(J623),INDEX('913'!$J$6:$J$1205,J623),0)+IF(ISNUMBER(K623),INDEX('913'!$J$6:$J$1205,K623),0)+IF(ISNUMBER(L623),INDEX('913'!$J$6:$J$1205,L623),0)+IF(ISNUMBER(M623),INDEX('913'!$J$6:$J$1205,M623),0)+IF(ISNUMBER(N623),INDEX('913'!$J$6:$J$1205,N623),0)+IF(ISNUMBER(O623),INDEX('913'!$J$6:$J$1205,O623),0)+IF(ISNUMBER(P623),INDEX('913'!$J$6:$J$1205,P623),0))^2)/BY623))</f>
        <v>1</v>
      </c>
      <c r="CA623" s="33" t="e">
        <f>100*AO623/'11'!B$17</f>
        <v>#VALUE!</v>
      </c>
      <c r="CB623" s="37" t="e">
        <f>100*(AP623*BZ623)/'11'!C$17</f>
        <v>#VALUE!</v>
      </c>
      <c r="CC623" s="37" t="e">
        <f t="shared" si="172"/>
        <v>#VALUE!</v>
      </c>
      <c r="CD623" s="33" t="e">
        <f t="shared" si="173"/>
        <v>#VALUE!</v>
      </c>
      <c r="CE623" s="54" t="e">
        <f>'11'!C$17-'935'!Y623</f>
        <v>#VALUE!</v>
      </c>
      <c r="CF623" s="37" t="e">
        <f>MAX('DNO totals'!B$312+0,MIN('935'!L623+0,'DNO totals'!B$304+0))</f>
        <v>#VALUE!</v>
      </c>
      <c r="CG623" s="37" t="e">
        <f>MAX('DNO totals'!C$312+0,MIN('935'!M623+0,'DNO totals'!C$304+0))</f>
        <v>#VALUE!</v>
      </c>
      <c r="CH623" s="37" t="e">
        <f>MAX('DNO totals'!D$312+0,MIN('935'!N623+0,'DNO totals'!D$304+0))</f>
        <v>#VALUE!</v>
      </c>
      <c r="CI623" s="37" t="e">
        <f>MAX('DNO totals'!E$312+0,MIN('935'!O623+0,'DNO totals'!E$304+0))</f>
        <v>#VALUE!</v>
      </c>
      <c r="CJ623" s="52" t="e">
        <f>MAX('DNO totals'!F$312+0,MIN('935'!P623+0,'DNO totals'!F$304+0))</f>
        <v>#VALUE!</v>
      </c>
      <c r="CK623" s="37" t="e">
        <f>IF('935'!$K623=1000,'Charging rates'!$C$38*$BH623/(1+'DNO totals'!$C$99)*$CF623,0)</f>
        <v>#VALUE!</v>
      </c>
      <c r="CL623" s="37" t="e">
        <f>IF(MOD('935'!$K623,1000)=100,'Charging rates'!$D$38*$BH623/(1+'DNO totals'!$D$99)*$CG623,0)</f>
        <v>#VALUE!</v>
      </c>
      <c r="CM623" s="37" t="e">
        <f>IF(MOD('935'!$K623,100)=10,'Charging rates'!$E$38*$BH623/(1+'DNO totals'!$E$99)*$CH623,0)</f>
        <v>#VALUE!</v>
      </c>
      <c r="CN623" s="37" t="e">
        <f>IF(AND(MOD('935'!$K623,10)&gt;0,MOD('935'!$K623,1000)&gt;1),'Charging rates'!$F$38*$BH623/(1+'DNO totals'!$F$99)*$CI623,0)</f>
        <v>#VALUE!</v>
      </c>
      <c r="CO623" s="37" t="e">
        <f>IF(MOD('935'!$K623,1000)=1,'Charging rates'!$G$38*$BH623/(1+'DNO totals'!$G$99)*$CJ623,0)</f>
        <v>#VALUE!</v>
      </c>
      <c r="CP623" s="52" t="e">
        <f t="shared" si="174"/>
        <v>#VALUE!</v>
      </c>
      <c r="CQ623" s="37" t="e">
        <f>IF('935'!$K623&gt;1000,'Charging rates'!$C$38*$AW623*$CF623,0)</f>
        <v>#VALUE!</v>
      </c>
      <c r="CR623" s="37" t="e">
        <f>IF(MOD('935'!$K623,1000)&gt;100,'Charging rates'!$D$38*$AW623*$CG623,0)</f>
        <v>#VALUE!</v>
      </c>
      <c r="CS623" s="37" t="e">
        <f>IF(MOD('935'!$K623,100)&gt;10,'Charging rates'!$E$38*$AW623*$CH623,0)</f>
        <v>#VALUE!</v>
      </c>
      <c r="CT623" s="52" t="e">
        <f t="shared" si="175"/>
        <v>#VALUE!</v>
      </c>
      <c r="CU623" s="33" t="e">
        <f>100*(AP623*'935'!Q623*BZ623)/'11'!B$17</f>
        <v>#VALUE!</v>
      </c>
      <c r="CV623" s="33" t="e">
        <f>100/'11'!B$17*'Charging rates'!B$10*AW623</f>
        <v>#VALUE!</v>
      </c>
      <c r="CW623" s="33" t="e">
        <f>IF(AT623=0,0,(1-BX623/AT623)*(CA623+IF('935'!Q623=0,0,(CB623*'935'!Q623*('11'!C$17-'935'!Y623)/('11'!B$17-'935'!X623)))))</f>
        <v>#VALUE!</v>
      </c>
      <c r="CX623" s="33" t="e">
        <f t="shared" si="176"/>
        <v>#VALUE!</v>
      </c>
      <c r="CY623" s="49" t="e">
        <f t="shared" si="177"/>
        <v>#VALUE!</v>
      </c>
      <c r="CZ623" s="32" t="e">
        <f>AT623*(Parameters!B$21+AU623)*IF('DNO totals'!B$323&lt;0,1,'935'!S623)</f>
        <v>#VALUE!</v>
      </c>
      <c r="DA623" s="52" t="e">
        <f>IF('DNO totals'!B$323&lt;0,1,'935'!S623)*(Parameters!B$21+AU623)</f>
        <v>#VALUE!</v>
      </c>
      <c r="DB623" s="37" t="e">
        <f>CX623+'Charging rates'!B$106*DA623*100/'11'!B$17</f>
        <v>#VALUE!</v>
      </c>
      <c r="DC623" s="37" t="e">
        <f>DB623+'Charging rates'!B$116*(Parameters!B$21+AU623)*100/'11'!B$17*IF('DNO totals'!B$323&lt;0,1,'935'!S623)</f>
        <v>#VALUE!</v>
      </c>
      <c r="DD623" s="37" t="e">
        <f>'Charging rates'!B$97*(CP623+CT623)*100/'11'!B$17</f>
        <v>#VALUE!</v>
      </c>
      <c r="DE623" s="33" t="e">
        <f>MAX(0-(CB623*AU623*'11'!C$17/'11'!B$17),DC623+DD623)</f>
        <v>#VALUE!</v>
      </c>
      <c r="DF623" s="37" t="e">
        <f>IF(BS623,IF(AU623=0,CC623,MAX(0,MIN(CC623,CC623+(DE623/'935'!Q623*('11'!B$17-'935'!X623)/('11'!C$17-'935'!Y623))))),0)</f>
        <v>#VALUE!</v>
      </c>
      <c r="DG623" s="33" t="e">
        <f t="shared" si="178"/>
        <v>#VALUE!</v>
      </c>
      <c r="DH623" s="53" t="e">
        <f t="shared" si="179"/>
        <v>#VALUE!</v>
      </c>
    </row>
    <row r="624" spans="1:112">
      <c r="A624" s="28">
        <v>524</v>
      </c>
      <c r="B624" s="47" t="e">
        <f>'935'!B624</f>
        <v>#VALUE!</v>
      </c>
      <c r="C624" s="48" t="e">
        <f>OR('935'!E624&lt;&gt;"VOID",'935'!F624&lt;&gt;"VOID",'935'!G624&lt;&gt;"VOID")</f>
        <v>#VALUE!</v>
      </c>
      <c r="D624" s="32" t="e">
        <f>IF('935'!D624="VOID",0,'935'!D624*(1-'935'!X624/'11'!B$17))</f>
        <v>#VALUE!</v>
      </c>
      <c r="E624" s="32" t="e">
        <f>IF('935'!E624="VOID",0,'935'!E624*(1-'935'!X624/'11'!B$17))</f>
        <v>#VALUE!</v>
      </c>
      <c r="F624" s="32" t="e">
        <f>IF('935'!F624="VOID",0,'935'!F624*(1-'935'!X624/'11'!B$17))</f>
        <v>#VALUE!</v>
      </c>
      <c r="G624" s="32" t="e">
        <f>IF('935'!G624="VOID",0,'935'!G624*(1-'935'!X624/'11'!B$17))</f>
        <v>#VALUE!</v>
      </c>
      <c r="H624" s="49" t="e">
        <f t="shared" si="160"/>
        <v>#VALUE!</v>
      </c>
      <c r="I624" s="50" t="e">
        <f>MATCH('935'!J624,'913'!$B$6:$B$1205,0)</f>
        <v>#VALUE!</v>
      </c>
      <c r="J624" s="50" t="e">
        <f>MATCH(INDEX('913'!$D$6:$D$1205,I624),'913'!$B$6:$B$1205,0)</f>
        <v>#VALUE!</v>
      </c>
      <c r="K624" s="50" t="e">
        <f>MATCH(INDEX('913'!$D$6:$D$1205,J624),'913'!$B$6:$B$1205,0)</f>
        <v>#VALUE!</v>
      </c>
      <c r="L624" s="50" t="e">
        <f>MATCH(INDEX('913'!$D$6:$D$1205,K624),'913'!$B$6:$B$1205,0)</f>
        <v>#VALUE!</v>
      </c>
      <c r="M624" s="50" t="e">
        <f>MATCH(INDEX('913'!$D$6:$D$1205,L624),'913'!$B$6:$B$1205,0)</f>
        <v>#VALUE!</v>
      </c>
      <c r="N624" s="50" t="e">
        <f>MATCH(INDEX('913'!$D$6:$D$1205,M624),'913'!$B$6:$B$1205,0)</f>
        <v>#VALUE!</v>
      </c>
      <c r="O624" s="50" t="e">
        <f>MATCH(INDEX('913'!$D$6:$D$1205,N624),'913'!$B$6:$B$1205,0)</f>
        <v>#VALUE!</v>
      </c>
      <c r="P624" s="51" t="e">
        <f>MATCH(INDEX('913'!$D$6:$D$1205,O624),'913'!$B$6:$B$1205,0)</f>
        <v>#VALUE!</v>
      </c>
      <c r="Q624" s="37">
        <f>IF(ISNUMBER(I624),MAX(0,INDEX('913'!$E$6:$E$1205,I624)),0)</f>
        <v>0</v>
      </c>
      <c r="R624" s="37">
        <f>IF(ISNUMBER(J624),MAX(0,INDEX('913'!$E$6:$E$1205,J624)),0)</f>
        <v>0</v>
      </c>
      <c r="S624" s="37">
        <f>IF(ISNUMBER(K624),MAX(0,INDEX('913'!$E$6:$E$1205,K624)),0)</f>
        <v>0</v>
      </c>
      <c r="T624" s="37">
        <f>IF(ISNUMBER(L624),MAX(0,INDEX('913'!$E$6:$E$1205,L624)),0)</f>
        <v>0</v>
      </c>
      <c r="U624" s="37">
        <f>IF(ISNUMBER(M624),MAX(0,INDEX('913'!$E$6:$E$1205,M624)),0)</f>
        <v>0</v>
      </c>
      <c r="V624" s="37">
        <f>IF(ISNUMBER(N624),MAX(0,INDEX('913'!$E$6:$E$1205,N624)),0)</f>
        <v>0</v>
      </c>
      <c r="W624" s="37">
        <f>IF(ISNUMBER(O624),MAX(0,INDEX('913'!$E$6:$E$1205,O624)),0)</f>
        <v>0</v>
      </c>
      <c r="X624" s="52">
        <f>IF(ISNUMBER(P624),MAX(0,INDEX('913'!$E$6:$E$1205,P624)),0)</f>
        <v>0</v>
      </c>
      <c r="Y624" s="37">
        <f>IF(ISNUMBER(I624),MAX(0,INDEX('913'!$F$6:$F$1205,I624)),0)</f>
        <v>0</v>
      </c>
      <c r="Z624" s="37">
        <f>IF(ISNUMBER(J624),MAX(0,INDEX('913'!$F$6:$F$1205,J624)),0)</f>
        <v>0</v>
      </c>
      <c r="AA624" s="37">
        <f>IF(ISNUMBER(K624),MAX(0,INDEX('913'!$F$6:$F$1205,K624)),0)</f>
        <v>0</v>
      </c>
      <c r="AB624" s="37">
        <f>IF(ISNUMBER(L624),MAX(0,INDEX('913'!$F$6:$F$1205,L624)),0)</f>
        <v>0</v>
      </c>
      <c r="AC624" s="37">
        <f>IF(ISNUMBER(M624),MAX(0,INDEX('913'!$F$6:$F$1205,M624)),0)</f>
        <v>0</v>
      </c>
      <c r="AD624" s="37">
        <f>IF(ISNUMBER(N624),MAX(0,INDEX('913'!$F$6:$F$1205,N624)),0)</f>
        <v>0</v>
      </c>
      <c r="AE624" s="37">
        <f>IF(ISNUMBER(O624),MAX(0,INDEX('913'!$F$6:$F$1205,O624)),0)</f>
        <v>0</v>
      </c>
      <c r="AF624" s="37">
        <f>IF(ISNUMBER(P624),MAX(0,INDEX('913'!$F$6:$F$1205,P624)),0)</f>
        <v>0</v>
      </c>
      <c r="AG624" s="32">
        <f>IF(ISNUMBER(I624),SQRT(INDEX('913'!$I$6:$I$1205,I624)^2+INDEX('913'!$J$6:$J$1205,I624)^2),0)</f>
        <v>0</v>
      </c>
      <c r="AH624" s="32">
        <f>IF(ISNUMBER(J624),SQRT(INDEX('913'!$I$6:$I$1205,J624)^2+INDEX('913'!$J$6:$J$1205,J624)^2),0)</f>
        <v>0</v>
      </c>
      <c r="AI624" s="32">
        <f>IF(ISNUMBER(K624),SQRT(INDEX('913'!$I$6:$I$1205,K624)^2+INDEX('913'!$J$6:$J$1205,K624)^2),0)</f>
        <v>0</v>
      </c>
      <c r="AJ624" s="32">
        <f>IF(ISNUMBER(L624),SQRT(INDEX('913'!$I$6:$I$1205,L624)^2+INDEX('913'!$J$6:$J$1205,L624)^2),0)</f>
        <v>0</v>
      </c>
      <c r="AK624" s="32">
        <f>IF(ISNUMBER(M624),SQRT(INDEX('913'!$I$6:$I$1205,M624)^2+INDEX('913'!$J$6:$J$1205,M624)^2),0)</f>
        <v>0</v>
      </c>
      <c r="AL624" s="32">
        <f>IF(ISNUMBER(N624),SQRT(INDEX('913'!$I$6:$I$1205,N624)^2+INDEX('913'!$J$6:$J$1205,N624)^2),0)</f>
        <v>0</v>
      </c>
      <c r="AM624" s="32">
        <f>IF(ISNUMBER(O624),SQRT(INDEX('913'!$I$6:$I$1205,O624)^2+INDEX('913'!$J$6:$J$1205,O624)^2),0)</f>
        <v>0</v>
      </c>
      <c r="AN624" s="49">
        <f>IF(ISNUMBER(P624),SQRT(INDEX('913'!$I$6:$I$1205,P624)^2+INDEX('913'!$J$6:$J$1205,P624)^2),0)</f>
        <v>0</v>
      </c>
      <c r="AO624" s="37">
        <f t="shared" si="161"/>
        <v>0</v>
      </c>
      <c r="AP624" s="37">
        <f t="shared" si="162"/>
        <v>0</v>
      </c>
      <c r="AQ624" s="33" t="e">
        <f>-100*'935'!W624*(AO624+AP624)/'11'!C$17</f>
        <v>#VALUE!</v>
      </c>
      <c r="AR624" s="37" t="e">
        <f t="shared" si="163"/>
        <v>#VALUE!</v>
      </c>
      <c r="AS624" s="52" t="e">
        <f t="shared" si="164"/>
        <v>#VALUE!</v>
      </c>
      <c r="AT624" s="32" t="e">
        <f>IF('935'!C624="VOID",0,('935'!C624*(1-'935'!X624/'11'!B$17)))</f>
        <v>#VALUE!</v>
      </c>
      <c r="AU624" s="52" t="e">
        <f>'935'!Q624*(1-'935'!Y624/'11'!C$17)/(1-'935'!X624/'11'!B$17)</f>
        <v>#VALUE!</v>
      </c>
      <c r="AV624" s="37" t="e">
        <f>INDEX('DNO totals'!$B$57:$G$57,IF('935'!K624,IF(MOD('935'!K624,1000),IF(MOD('935'!K624,100),IF(MOD('935'!K624,10),IF(MOD('935'!K624,1000)=1,6,5),4),3),2),1))</f>
        <v>#VALUE!</v>
      </c>
      <c r="AW624" s="52" t="e">
        <f t="shared" si="165"/>
        <v>#VALUE!</v>
      </c>
      <c r="AX624" s="32" t="e">
        <f>IF('935'!V624="VOID",0,'935'!V624*(1-'935'!X624/'11'!B$17))</f>
        <v>#VALUE!</v>
      </c>
      <c r="AY624" s="33" t="e">
        <f>IF(H624,-100*'Charging rates'!B$10/'11'!B$17*AX624/H624,0)</f>
        <v>#VALUE!</v>
      </c>
      <c r="AZ624" s="33" t="e">
        <f>IF(C624,'DNO totals'!B$41,0)</f>
        <v>#VALUE!</v>
      </c>
      <c r="BA624" s="33" t="e">
        <f t="shared" si="166"/>
        <v>#VALUE!</v>
      </c>
      <c r="BB624" s="33" t="e">
        <f t="shared" si="167"/>
        <v>#VALUE!</v>
      </c>
      <c r="BC624" s="53" t="e">
        <f t="shared" si="168"/>
        <v>#VALUE!</v>
      </c>
      <c r="BD624" s="32" t="e">
        <f>IF(AT624,'935'!H624*AT624/(AT624+D624+H624),0)</f>
        <v>#VALUE!</v>
      </c>
      <c r="BE624" s="32" t="e">
        <f>IF(H624,'935'!H624*H624/(AT624+D624+H624),0)</f>
        <v>#VALUE!</v>
      </c>
      <c r="BF624" s="32" t="e">
        <f>BD624*(1-'935'!X624/'11'!B$17)</f>
        <v>#VALUE!</v>
      </c>
      <c r="BG624" s="49" t="e">
        <f>BE624*(1-'935'!X624/'11'!B$17)</f>
        <v>#VALUE!</v>
      </c>
      <c r="BH624" s="52" t="e">
        <f>AV624*Parameters!B$6</f>
        <v>#VALUE!</v>
      </c>
      <c r="BI624" s="37" t="e">
        <f>IF('935'!$K624=1000,'Charging rates'!$C$38*$BH624/(1+'DNO totals'!$C$99)*'935'!$L624,0)</f>
        <v>#VALUE!</v>
      </c>
      <c r="BJ624" s="37" t="e">
        <f>IF(MOD('935'!$K624,1000)=100,'Charging rates'!$D$38*$BH624/(1+'DNO totals'!$D$99)*'935'!$M624,0)</f>
        <v>#VALUE!</v>
      </c>
      <c r="BK624" s="37" t="e">
        <f>IF(MOD('935'!$K624,100)=10,'Charging rates'!$E$38*$BH624/(1+'DNO totals'!$E$99)*'935'!$N624,0)</f>
        <v>#VALUE!</v>
      </c>
      <c r="BL624" s="37" t="e">
        <f>IF(AND(MOD('935'!$K624,10)&gt;0,MOD('935'!$K624,1000)&gt;1),'Charging rates'!$F$38*$BH624/(1+'DNO totals'!$F$99)*'935'!$O624,0)</f>
        <v>#VALUE!</v>
      </c>
      <c r="BM624" s="37" t="e">
        <f>IF(MOD('935'!$K624,1000)=1,'Charging rates'!$G$38*$BH624/(1+'DNO totals'!$G$99)*'935'!$P624,0)</f>
        <v>#VALUE!</v>
      </c>
      <c r="BN624" s="52" t="e">
        <f t="shared" si="169"/>
        <v>#VALUE!</v>
      </c>
      <c r="BO624" s="37" t="e">
        <f>IF('935'!$K624&gt;1000,'Charging rates'!$C$38*$AW624*'935'!$L624,0)</f>
        <v>#VALUE!</v>
      </c>
      <c r="BP624" s="37" t="e">
        <f>IF(MOD('935'!$K624,1000)&gt;100,'Charging rates'!$D$38*$AW624*'935'!$M624,0)</f>
        <v>#VALUE!</v>
      </c>
      <c r="BQ624" s="37" t="e">
        <f>IF(MOD('935'!$K624,100)&gt;10,'Charging rates'!$E$38*$AW624*'935'!$N624,0)</f>
        <v>#VALUE!</v>
      </c>
      <c r="BR624" s="52" t="e">
        <f t="shared" si="170"/>
        <v>#VALUE!</v>
      </c>
      <c r="BS624" s="48" t="e">
        <f>'935'!C624&lt;&gt;"VOID"</f>
        <v>#VALUE!</v>
      </c>
      <c r="BT624" s="33" t="e">
        <f>IF(BS624,(100/'11'!B$17*BD624*((1-'935'!I624)*'Charging rates'!B$51+'Charging rates'!B$63)),0)</f>
        <v>#VALUE!</v>
      </c>
      <c r="BU624" s="33" t="e">
        <f>100/'11'!B$17*BG624*('Charging rates'!B$51+'Charging rates'!B$63)</f>
        <v>#VALUE!</v>
      </c>
      <c r="BV624" s="33" t="e">
        <f>100/'11'!B$17*BE624*('Charging rates'!B$51+'Charging rates'!B$63)</f>
        <v>#VALUE!</v>
      </c>
      <c r="BW624" s="53" t="e">
        <f t="shared" si="171"/>
        <v>#VALUE!</v>
      </c>
      <c r="BX624" s="32" t="e">
        <f>AT624-('935'!T624*(1-'935'!X624/'11'!B$17))</f>
        <v>#VALUE!</v>
      </c>
      <c r="BY624" s="32">
        <f>0-IF(ISNUMBER(I624),INDEX('913'!$I$6:$I$1205,I624),0)-IF(ISNUMBER(J624),INDEX('913'!$I$6:$I$1205,J624),0)-IF(ISNUMBER(K624),INDEX('913'!$I$6:$I$1205,K624),0)-IF(ISNUMBER(L624),INDEX('913'!$I$6:$I$1205,L624),0)-IF(ISNUMBER(M624),INDEX('913'!$I$6:$I$1205,M624),0)-IF(ISNUMBER(N624),INDEX('913'!$I$6:$I$1205,N624),0)-IF(ISNUMBER(O624),INDEX('913'!$I$6:$I$1205,O624),0)-IF(ISNUMBER(P624),INDEX('913'!$I$6:$I$1205,P624),0)</f>
        <v>0</v>
      </c>
      <c r="BZ624" s="37">
        <f>IF(BY624=0,1,MAX(1,SQRT(BY624^2+(IF(ISNUMBER(I624),INDEX('913'!$J$6:$J$1205,I624),0)+IF(ISNUMBER(J624),INDEX('913'!$J$6:$J$1205,J624),0)+IF(ISNUMBER(K624),INDEX('913'!$J$6:$J$1205,K624),0)+IF(ISNUMBER(L624),INDEX('913'!$J$6:$J$1205,L624),0)+IF(ISNUMBER(M624),INDEX('913'!$J$6:$J$1205,M624),0)+IF(ISNUMBER(N624),INDEX('913'!$J$6:$J$1205,N624),0)+IF(ISNUMBER(O624),INDEX('913'!$J$6:$J$1205,O624),0)+IF(ISNUMBER(P624),INDEX('913'!$J$6:$J$1205,P624),0))^2)/BY624))</f>
        <v>1</v>
      </c>
      <c r="CA624" s="33" t="e">
        <f>100*AO624/'11'!B$17</f>
        <v>#VALUE!</v>
      </c>
      <c r="CB624" s="37" t="e">
        <f>100*(AP624*BZ624)/'11'!C$17</f>
        <v>#VALUE!</v>
      </c>
      <c r="CC624" s="37" t="e">
        <f t="shared" si="172"/>
        <v>#VALUE!</v>
      </c>
      <c r="CD624" s="33" t="e">
        <f t="shared" si="173"/>
        <v>#VALUE!</v>
      </c>
      <c r="CE624" s="54" t="e">
        <f>'11'!C$17-'935'!Y624</f>
        <v>#VALUE!</v>
      </c>
      <c r="CF624" s="37" t="e">
        <f>MAX('DNO totals'!B$312+0,MIN('935'!L624+0,'DNO totals'!B$304+0))</f>
        <v>#VALUE!</v>
      </c>
      <c r="CG624" s="37" t="e">
        <f>MAX('DNO totals'!C$312+0,MIN('935'!M624+0,'DNO totals'!C$304+0))</f>
        <v>#VALUE!</v>
      </c>
      <c r="CH624" s="37" t="e">
        <f>MAX('DNO totals'!D$312+0,MIN('935'!N624+0,'DNO totals'!D$304+0))</f>
        <v>#VALUE!</v>
      </c>
      <c r="CI624" s="37" t="e">
        <f>MAX('DNO totals'!E$312+0,MIN('935'!O624+0,'DNO totals'!E$304+0))</f>
        <v>#VALUE!</v>
      </c>
      <c r="CJ624" s="52" t="e">
        <f>MAX('DNO totals'!F$312+0,MIN('935'!P624+0,'DNO totals'!F$304+0))</f>
        <v>#VALUE!</v>
      </c>
      <c r="CK624" s="37" t="e">
        <f>IF('935'!$K624=1000,'Charging rates'!$C$38*$BH624/(1+'DNO totals'!$C$99)*$CF624,0)</f>
        <v>#VALUE!</v>
      </c>
      <c r="CL624" s="37" t="e">
        <f>IF(MOD('935'!$K624,1000)=100,'Charging rates'!$D$38*$BH624/(1+'DNO totals'!$D$99)*$CG624,0)</f>
        <v>#VALUE!</v>
      </c>
      <c r="CM624" s="37" t="e">
        <f>IF(MOD('935'!$K624,100)=10,'Charging rates'!$E$38*$BH624/(1+'DNO totals'!$E$99)*$CH624,0)</f>
        <v>#VALUE!</v>
      </c>
      <c r="CN624" s="37" t="e">
        <f>IF(AND(MOD('935'!$K624,10)&gt;0,MOD('935'!$K624,1000)&gt;1),'Charging rates'!$F$38*$BH624/(1+'DNO totals'!$F$99)*$CI624,0)</f>
        <v>#VALUE!</v>
      </c>
      <c r="CO624" s="37" t="e">
        <f>IF(MOD('935'!$K624,1000)=1,'Charging rates'!$G$38*$BH624/(1+'DNO totals'!$G$99)*$CJ624,0)</f>
        <v>#VALUE!</v>
      </c>
      <c r="CP624" s="52" t="e">
        <f t="shared" si="174"/>
        <v>#VALUE!</v>
      </c>
      <c r="CQ624" s="37" t="e">
        <f>IF('935'!$K624&gt;1000,'Charging rates'!$C$38*$AW624*$CF624,0)</f>
        <v>#VALUE!</v>
      </c>
      <c r="CR624" s="37" t="e">
        <f>IF(MOD('935'!$K624,1000)&gt;100,'Charging rates'!$D$38*$AW624*$CG624,0)</f>
        <v>#VALUE!</v>
      </c>
      <c r="CS624" s="37" t="e">
        <f>IF(MOD('935'!$K624,100)&gt;10,'Charging rates'!$E$38*$AW624*$CH624,0)</f>
        <v>#VALUE!</v>
      </c>
      <c r="CT624" s="52" t="e">
        <f t="shared" si="175"/>
        <v>#VALUE!</v>
      </c>
      <c r="CU624" s="33" t="e">
        <f>100*(AP624*'935'!Q624*BZ624)/'11'!B$17</f>
        <v>#VALUE!</v>
      </c>
      <c r="CV624" s="33" t="e">
        <f>100/'11'!B$17*'Charging rates'!B$10*AW624</f>
        <v>#VALUE!</v>
      </c>
      <c r="CW624" s="33" t="e">
        <f>IF(AT624=0,0,(1-BX624/AT624)*(CA624+IF('935'!Q624=0,0,(CB624*'935'!Q624*('11'!C$17-'935'!Y624)/('11'!B$17-'935'!X624)))))</f>
        <v>#VALUE!</v>
      </c>
      <c r="CX624" s="33" t="e">
        <f t="shared" si="176"/>
        <v>#VALUE!</v>
      </c>
      <c r="CY624" s="49" t="e">
        <f t="shared" si="177"/>
        <v>#VALUE!</v>
      </c>
      <c r="CZ624" s="32" t="e">
        <f>AT624*(Parameters!B$21+AU624)*IF('DNO totals'!B$323&lt;0,1,'935'!S624)</f>
        <v>#VALUE!</v>
      </c>
      <c r="DA624" s="52" t="e">
        <f>IF('DNO totals'!B$323&lt;0,1,'935'!S624)*(Parameters!B$21+AU624)</f>
        <v>#VALUE!</v>
      </c>
      <c r="DB624" s="37" t="e">
        <f>CX624+'Charging rates'!B$106*DA624*100/'11'!B$17</f>
        <v>#VALUE!</v>
      </c>
      <c r="DC624" s="37" t="e">
        <f>DB624+'Charging rates'!B$116*(Parameters!B$21+AU624)*100/'11'!B$17*IF('DNO totals'!B$323&lt;0,1,'935'!S624)</f>
        <v>#VALUE!</v>
      </c>
      <c r="DD624" s="37" t="e">
        <f>'Charging rates'!B$97*(CP624+CT624)*100/'11'!B$17</f>
        <v>#VALUE!</v>
      </c>
      <c r="DE624" s="33" t="e">
        <f>MAX(0-(CB624*AU624*'11'!C$17/'11'!B$17),DC624+DD624)</f>
        <v>#VALUE!</v>
      </c>
      <c r="DF624" s="37" t="e">
        <f>IF(BS624,IF(AU624=0,CC624,MAX(0,MIN(CC624,CC624+(DE624/'935'!Q624*('11'!B$17-'935'!X624)/('11'!C$17-'935'!Y624))))),0)</f>
        <v>#VALUE!</v>
      </c>
      <c r="DG624" s="33" t="e">
        <f t="shared" si="178"/>
        <v>#VALUE!</v>
      </c>
      <c r="DH624" s="53" t="e">
        <f t="shared" si="179"/>
        <v>#VALUE!</v>
      </c>
    </row>
    <row r="625" spans="1:112">
      <c r="A625" s="28">
        <v>525</v>
      </c>
      <c r="B625" s="47" t="e">
        <f>'935'!B625</f>
        <v>#VALUE!</v>
      </c>
      <c r="C625" s="48" t="e">
        <f>OR('935'!E625&lt;&gt;"VOID",'935'!F625&lt;&gt;"VOID",'935'!G625&lt;&gt;"VOID")</f>
        <v>#VALUE!</v>
      </c>
      <c r="D625" s="32" t="e">
        <f>IF('935'!D625="VOID",0,'935'!D625*(1-'935'!X625/'11'!B$17))</f>
        <v>#VALUE!</v>
      </c>
      <c r="E625" s="32" t="e">
        <f>IF('935'!E625="VOID",0,'935'!E625*(1-'935'!X625/'11'!B$17))</f>
        <v>#VALUE!</v>
      </c>
      <c r="F625" s="32" t="e">
        <f>IF('935'!F625="VOID",0,'935'!F625*(1-'935'!X625/'11'!B$17))</f>
        <v>#VALUE!</v>
      </c>
      <c r="G625" s="32" t="e">
        <f>IF('935'!G625="VOID",0,'935'!G625*(1-'935'!X625/'11'!B$17))</f>
        <v>#VALUE!</v>
      </c>
      <c r="H625" s="49" t="e">
        <f t="shared" si="160"/>
        <v>#VALUE!</v>
      </c>
      <c r="I625" s="50" t="e">
        <f>MATCH('935'!J625,'913'!$B$6:$B$1205,0)</f>
        <v>#VALUE!</v>
      </c>
      <c r="J625" s="50" t="e">
        <f>MATCH(INDEX('913'!$D$6:$D$1205,I625),'913'!$B$6:$B$1205,0)</f>
        <v>#VALUE!</v>
      </c>
      <c r="K625" s="50" t="e">
        <f>MATCH(INDEX('913'!$D$6:$D$1205,J625),'913'!$B$6:$B$1205,0)</f>
        <v>#VALUE!</v>
      </c>
      <c r="L625" s="50" t="e">
        <f>MATCH(INDEX('913'!$D$6:$D$1205,K625),'913'!$B$6:$B$1205,0)</f>
        <v>#VALUE!</v>
      </c>
      <c r="M625" s="50" t="e">
        <f>MATCH(INDEX('913'!$D$6:$D$1205,L625),'913'!$B$6:$B$1205,0)</f>
        <v>#VALUE!</v>
      </c>
      <c r="N625" s="50" t="e">
        <f>MATCH(INDEX('913'!$D$6:$D$1205,M625),'913'!$B$6:$B$1205,0)</f>
        <v>#VALUE!</v>
      </c>
      <c r="O625" s="50" t="e">
        <f>MATCH(INDEX('913'!$D$6:$D$1205,N625),'913'!$B$6:$B$1205,0)</f>
        <v>#VALUE!</v>
      </c>
      <c r="P625" s="51" t="e">
        <f>MATCH(INDEX('913'!$D$6:$D$1205,O625),'913'!$B$6:$B$1205,0)</f>
        <v>#VALUE!</v>
      </c>
      <c r="Q625" s="37">
        <f>IF(ISNUMBER(I625),MAX(0,INDEX('913'!$E$6:$E$1205,I625)),0)</f>
        <v>0</v>
      </c>
      <c r="R625" s="37">
        <f>IF(ISNUMBER(J625),MAX(0,INDEX('913'!$E$6:$E$1205,J625)),0)</f>
        <v>0</v>
      </c>
      <c r="S625" s="37">
        <f>IF(ISNUMBER(K625),MAX(0,INDEX('913'!$E$6:$E$1205,K625)),0)</f>
        <v>0</v>
      </c>
      <c r="T625" s="37">
        <f>IF(ISNUMBER(L625),MAX(0,INDEX('913'!$E$6:$E$1205,L625)),0)</f>
        <v>0</v>
      </c>
      <c r="U625" s="37">
        <f>IF(ISNUMBER(M625),MAX(0,INDEX('913'!$E$6:$E$1205,M625)),0)</f>
        <v>0</v>
      </c>
      <c r="V625" s="37">
        <f>IF(ISNUMBER(N625),MAX(0,INDEX('913'!$E$6:$E$1205,N625)),0)</f>
        <v>0</v>
      </c>
      <c r="W625" s="37">
        <f>IF(ISNUMBER(O625),MAX(0,INDEX('913'!$E$6:$E$1205,O625)),0)</f>
        <v>0</v>
      </c>
      <c r="X625" s="52">
        <f>IF(ISNUMBER(P625),MAX(0,INDEX('913'!$E$6:$E$1205,P625)),0)</f>
        <v>0</v>
      </c>
      <c r="Y625" s="37">
        <f>IF(ISNUMBER(I625),MAX(0,INDEX('913'!$F$6:$F$1205,I625)),0)</f>
        <v>0</v>
      </c>
      <c r="Z625" s="37">
        <f>IF(ISNUMBER(J625),MAX(0,INDEX('913'!$F$6:$F$1205,J625)),0)</f>
        <v>0</v>
      </c>
      <c r="AA625" s="37">
        <f>IF(ISNUMBER(K625),MAX(0,INDEX('913'!$F$6:$F$1205,K625)),0)</f>
        <v>0</v>
      </c>
      <c r="AB625" s="37">
        <f>IF(ISNUMBER(L625),MAX(0,INDEX('913'!$F$6:$F$1205,L625)),0)</f>
        <v>0</v>
      </c>
      <c r="AC625" s="37">
        <f>IF(ISNUMBER(M625),MAX(0,INDEX('913'!$F$6:$F$1205,M625)),0)</f>
        <v>0</v>
      </c>
      <c r="AD625" s="37">
        <f>IF(ISNUMBER(N625),MAX(0,INDEX('913'!$F$6:$F$1205,N625)),0)</f>
        <v>0</v>
      </c>
      <c r="AE625" s="37">
        <f>IF(ISNUMBER(O625),MAX(0,INDEX('913'!$F$6:$F$1205,O625)),0)</f>
        <v>0</v>
      </c>
      <c r="AF625" s="37">
        <f>IF(ISNUMBER(P625),MAX(0,INDEX('913'!$F$6:$F$1205,P625)),0)</f>
        <v>0</v>
      </c>
      <c r="AG625" s="32">
        <f>IF(ISNUMBER(I625),SQRT(INDEX('913'!$I$6:$I$1205,I625)^2+INDEX('913'!$J$6:$J$1205,I625)^2),0)</f>
        <v>0</v>
      </c>
      <c r="AH625" s="32">
        <f>IF(ISNUMBER(J625),SQRT(INDEX('913'!$I$6:$I$1205,J625)^2+INDEX('913'!$J$6:$J$1205,J625)^2),0)</f>
        <v>0</v>
      </c>
      <c r="AI625" s="32">
        <f>IF(ISNUMBER(K625),SQRT(INDEX('913'!$I$6:$I$1205,K625)^2+INDEX('913'!$J$6:$J$1205,K625)^2),0)</f>
        <v>0</v>
      </c>
      <c r="AJ625" s="32">
        <f>IF(ISNUMBER(L625),SQRT(INDEX('913'!$I$6:$I$1205,L625)^2+INDEX('913'!$J$6:$J$1205,L625)^2),0)</f>
        <v>0</v>
      </c>
      <c r="AK625" s="32">
        <f>IF(ISNUMBER(M625),SQRT(INDEX('913'!$I$6:$I$1205,M625)^2+INDEX('913'!$J$6:$J$1205,M625)^2),0)</f>
        <v>0</v>
      </c>
      <c r="AL625" s="32">
        <f>IF(ISNUMBER(N625),SQRT(INDEX('913'!$I$6:$I$1205,N625)^2+INDEX('913'!$J$6:$J$1205,N625)^2),0)</f>
        <v>0</v>
      </c>
      <c r="AM625" s="32">
        <f>IF(ISNUMBER(O625),SQRT(INDEX('913'!$I$6:$I$1205,O625)^2+INDEX('913'!$J$6:$J$1205,O625)^2),0)</f>
        <v>0</v>
      </c>
      <c r="AN625" s="49">
        <f>IF(ISNUMBER(P625),SQRT(INDEX('913'!$I$6:$I$1205,P625)^2+INDEX('913'!$J$6:$J$1205,P625)^2),0)</f>
        <v>0</v>
      </c>
      <c r="AO625" s="37">
        <f t="shared" si="161"/>
        <v>0</v>
      </c>
      <c r="AP625" s="37">
        <f t="shared" si="162"/>
        <v>0</v>
      </c>
      <c r="AQ625" s="33" t="e">
        <f>-100*'935'!W625*(AO625+AP625)/'11'!C$17</f>
        <v>#VALUE!</v>
      </c>
      <c r="AR625" s="37" t="e">
        <f t="shared" si="163"/>
        <v>#VALUE!</v>
      </c>
      <c r="AS625" s="52" t="e">
        <f t="shared" si="164"/>
        <v>#VALUE!</v>
      </c>
      <c r="AT625" s="32" t="e">
        <f>IF('935'!C625="VOID",0,('935'!C625*(1-'935'!X625/'11'!B$17)))</f>
        <v>#VALUE!</v>
      </c>
      <c r="AU625" s="52" t="e">
        <f>'935'!Q625*(1-'935'!Y625/'11'!C$17)/(1-'935'!X625/'11'!B$17)</f>
        <v>#VALUE!</v>
      </c>
      <c r="AV625" s="37" t="e">
        <f>INDEX('DNO totals'!$B$57:$G$57,IF('935'!K625,IF(MOD('935'!K625,1000),IF(MOD('935'!K625,100),IF(MOD('935'!K625,10),IF(MOD('935'!K625,1000)=1,6,5),4),3),2),1))</f>
        <v>#VALUE!</v>
      </c>
      <c r="AW625" s="52" t="e">
        <f t="shared" si="165"/>
        <v>#VALUE!</v>
      </c>
      <c r="AX625" s="32" t="e">
        <f>IF('935'!V625="VOID",0,'935'!V625*(1-'935'!X625/'11'!B$17))</f>
        <v>#VALUE!</v>
      </c>
      <c r="AY625" s="33" t="e">
        <f>IF(H625,-100*'Charging rates'!B$10/'11'!B$17*AX625/H625,0)</f>
        <v>#VALUE!</v>
      </c>
      <c r="AZ625" s="33" t="e">
        <f>IF(C625,'DNO totals'!B$41,0)</f>
        <v>#VALUE!</v>
      </c>
      <c r="BA625" s="33" t="e">
        <f t="shared" si="166"/>
        <v>#VALUE!</v>
      </c>
      <c r="BB625" s="33" t="e">
        <f t="shared" si="167"/>
        <v>#VALUE!</v>
      </c>
      <c r="BC625" s="53" t="e">
        <f t="shared" si="168"/>
        <v>#VALUE!</v>
      </c>
      <c r="BD625" s="32" t="e">
        <f>IF(AT625,'935'!H625*AT625/(AT625+D625+H625),0)</f>
        <v>#VALUE!</v>
      </c>
      <c r="BE625" s="32" t="e">
        <f>IF(H625,'935'!H625*H625/(AT625+D625+H625),0)</f>
        <v>#VALUE!</v>
      </c>
      <c r="BF625" s="32" t="e">
        <f>BD625*(1-'935'!X625/'11'!B$17)</f>
        <v>#VALUE!</v>
      </c>
      <c r="BG625" s="49" t="e">
        <f>BE625*(1-'935'!X625/'11'!B$17)</f>
        <v>#VALUE!</v>
      </c>
      <c r="BH625" s="52" t="e">
        <f>AV625*Parameters!B$6</f>
        <v>#VALUE!</v>
      </c>
      <c r="BI625" s="37" t="e">
        <f>IF('935'!$K625=1000,'Charging rates'!$C$38*$BH625/(1+'DNO totals'!$C$99)*'935'!$L625,0)</f>
        <v>#VALUE!</v>
      </c>
      <c r="BJ625" s="37" t="e">
        <f>IF(MOD('935'!$K625,1000)=100,'Charging rates'!$D$38*$BH625/(1+'DNO totals'!$D$99)*'935'!$M625,0)</f>
        <v>#VALUE!</v>
      </c>
      <c r="BK625" s="37" t="e">
        <f>IF(MOD('935'!$K625,100)=10,'Charging rates'!$E$38*$BH625/(1+'DNO totals'!$E$99)*'935'!$N625,0)</f>
        <v>#VALUE!</v>
      </c>
      <c r="BL625" s="37" t="e">
        <f>IF(AND(MOD('935'!$K625,10)&gt;0,MOD('935'!$K625,1000)&gt;1),'Charging rates'!$F$38*$BH625/(1+'DNO totals'!$F$99)*'935'!$O625,0)</f>
        <v>#VALUE!</v>
      </c>
      <c r="BM625" s="37" t="e">
        <f>IF(MOD('935'!$K625,1000)=1,'Charging rates'!$G$38*$BH625/(1+'DNO totals'!$G$99)*'935'!$P625,0)</f>
        <v>#VALUE!</v>
      </c>
      <c r="BN625" s="52" t="e">
        <f t="shared" si="169"/>
        <v>#VALUE!</v>
      </c>
      <c r="BO625" s="37" t="e">
        <f>IF('935'!$K625&gt;1000,'Charging rates'!$C$38*$AW625*'935'!$L625,0)</f>
        <v>#VALUE!</v>
      </c>
      <c r="BP625" s="37" t="e">
        <f>IF(MOD('935'!$K625,1000)&gt;100,'Charging rates'!$D$38*$AW625*'935'!$M625,0)</f>
        <v>#VALUE!</v>
      </c>
      <c r="BQ625" s="37" t="e">
        <f>IF(MOD('935'!$K625,100)&gt;10,'Charging rates'!$E$38*$AW625*'935'!$N625,0)</f>
        <v>#VALUE!</v>
      </c>
      <c r="BR625" s="52" t="e">
        <f t="shared" si="170"/>
        <v>#VALUE!</v>
      </c>
      <c r="BS625" s="48" t="e">
        <f>'935'!C625&lt;&gt;"VOID"</f>
        <v>#VALUE!</v>
      </c>
      <c r="BT625" s="33" t="e">
        <f>IF(BS625,(100/'11'!B$17*BD625*((1-'935'!I625)*'Charging rates'!B$51+'Charging rates'!B$63)),0)</f>
        <v>#VALUE!</v>
      </c>
      <c r="BU625" s="33" t="e">
        <f>100/'11'!B$17*BG625*('Charging rates'!B$51+'Charging rates'!B$63)</f>
        <v>#VALUE!</v>
      </c>
      <c r="BV625" s="33" t="e">
        <f>100/'11'!B$17*BE625*('Charging rates'!B$51+'Charging rates'!B$63)</f>
        <v>#VALUE!</v>
      </c>
      <c r="BW625" s="53" t="e">
        <f t="shared" si="171"/>
        <v>#VALUE!</v>
      </c>
      <c r="BX625" s="32" t="e">
        <f>AT625-('935'!T625*(1-'935'!X625/'11'!B$17))</f>
        <v>#VALUE!</v>
      </c>
      <c r="BY625" s="32">
        <f>0-IF(ISNUMBER(I625),INDEX('913'!$I$6:$I$1205,I625),0)-IF(ISNUMBER(J625),INDEX('913'!$I$6:$I$1205,J625),0)-IF(ISNUMBER(K625),INDEX('913'!$I$6:$I$1205,K625),0)-IF(ISNUMBER(L625),INDEX('913'!$I$6:$I$1205,L625),0)-IF(ISNUMBER(M625),INDEX('913'!$I$6:$I$1205,M625),0)-IF(ISNUMBER(N625),INDEX('913'!$I$6:$I$1205,N625),0)-IF(ISNUMBER(O625),INDEX('913'!$I$6:$I$1205,O625),0)-IF(ISNUMBER(P625),INDEX('913'!$I$6:$I$1205,P625),0)</f>
        <v>0</v>
      </c>
      <c r="BZ625" s="37">
        <f>IF(BY625=0,1,MAX(1,SQRT(BY625^2+(IF(ISNUMBER(I625),INDEX('913'!$J$6:$J$1205,I625),0)+IF(ISNUMBER(J625),INDEX('913'!$J$6:$J$1205,J625),0)+IF(ISNUMBER(K625),INDEX('913'!$J$6:$J$1205,K625),0)+IF(ISNUMBER(L625),INDEX('913'!$J$6:$J$1205,L625),0)+IF(ISNUMBER(M625),INDEX('913'!$J$6:$J$1205,M625),0)+IF(ISNUMBER(N625),INDEX('913'!$J$6:$J$1205,N625),0)+IF(ISNUMBER(O625),INDEX('913'!$J$6:$J$1205,O625),0)+IF(ISNUMBER(P625),INDEX('913'!$J$6:$J$1205,P625),0))^2)/BY625))</f>
        <v>1</v>
      </c>
      <c r="CA625" s="33" t="e">
        <f>100*AO625/'11'!B$17</f>
        <v>#VALUE!</v>
      </c>
      <c r="CB625" s="37" t="e">
        <f>100*(AP625*BZ625)/'11'!C$17</f>
        <v>#VALUE!</v>
      </c>
      <c r="CC625" s="37" t="e">
        <f t="shared" si="172"/>
        <v>#VALUE!</v>
      </c>
      <c r="CD625" s="33" t="e">
        <f t="shared" si="173"/>
        <v>#VALUE!</v>
      </c>
      <c r="CE625" s="54" t="e">
        <f>'11'!C$17-'935'!Y625</f>
        <v>#VALUE!</v>
      </c>
      <c r="CF625" s="37" t="e">
        <f>MAX('DNO totals'!B$312+0,MIN('935'!L625+0,'DNO totals'!B$304+0))</f>
        <v>#VALUE!</v>
      </c>
      <c r="CG625" s="37" t="e">
        <f>MAX('DNO totals'!C$312+0,MIN('935'!M625+0,'DNO totals'!C$304+0))</f>
        <v>#VALUE!</v>
      </c>
      <c r="CH625" s="37" t="e">
        <f>MAX('DNO totals'!D$312+0,MIN('935'!N625+0,'DNO totals'!D$304+0))</f>
        <v>#VALUE!</v>
      </c>
      <c r="CI625" s="37" t="e">
        <f>MAX('DNO totals'!E$312+0,MIN('935'!O625+0,'DNO totals'!E$304+0))</f>
        <v>#VALUE!</v>
      </c>
      <c r="CJ625" s="52" t="e">
        <f>MAX('DNO totals'!F$312+0,MIN('935'!P625+0,'DNO totals'!F$304+0))</f>
        <v>#VALUE!</v>
      </c>
      <c r="CK625" s="37" t="e">
        <f>IF('935'!$K625=1000,'Charging rates'!$C$38*$BH625/(1+'DNO totals'!$C$99)*$CF625,0)</f>
        <v>#VALUE!</v>
      </c>
      <c r="CL625" s="37" t="e">
        <f>IF(MOD('935'!$K625,1000)=100,'Charging rates'!$D$38*$BH625/(1+'DNO totals'!$D$99)*$CG625,0)</f>
        <v>#VALUE!</v>
      </c>
      <c r="CM625" s="37" t="e">
        <f>IF(MOD('935'!$K625,100)=10,'Charging rates'!$E$38*$BH625/(1+'DNO totals'!$E$99)*$CH625,0)</f>
        <v>#VALUE!</v>
      </c>
      <c r="CN625" s="37" t="e">
        <f>IF(AND(MOD('935'!$K625,10)&gt;0,MOD('935'!$K625,1000)&gt;1),'Charging rates'!$F$38*$BH625/(1+'DNO totals'!$F$99)*$CI625,0)</f>
        <v>#VALUE!</v>
      </c>
      <c r="CO625" s="37" t="e">
        <f>IF(MOD('935'!$K625,1000)=1,'Charging rates'!$G$38*$BH625/(1+'DNO totals'!$G$99)*$CJ625,0)</f>
        <v>#VALUE!</v>
      </c>
      <c r="CP625" s="52" t="e">
        <f t="shared" si="174"/>
        <v>#VALUE!</v>
      </c>
      <c r="CQ625" s="37" t="e">
        <f>IF('935'!$K625&gt;1000,'Charging rates'!$C$38*$AW625*$CF625,0)</f>
        <v>#VALUE!</v>
      </c>
      <c r="CR625" s="37" t="e">
        <f>IF(MOD('935'!$K625,1000)&gt;100,'Charging rates'!$D$38*$AW625*$CG625,0)</f>
        <v>#VALUE!</v>
      </c>
      <c r="CS625" s="37" t="e">
        <f>IF(MOD('935'!$K625,100)&gt;10,'Charging rates'!$E$38*$AW625*$CH625,0)</f>
        <v>#VALUE!</v>
      </c>
      <c r="CT625" s="52" t="e">
        <f t="shared" si="175"/>
        <v>#VALUE!</v>
      </c>
      <c r="CU625" s="33" t="e">
        <f>100*(AP625*'935'!Q625*BZ625)/'11'!B$17</f>
        <v>#VALUE!</v>
      </c>
      <c r="CV625" s="33" t="e">
        <f>100/'11'!B$17*'Charging rates'!B$10*AW625</f>
        <v>#VALUE!</v>
      </c>
      <c r="CW625" s="33" t="e">
        <f>IF(AT625=0,0,(1-BX625/AT625)*(CA625+IF('935'!Q625=0,0,(CB625*'935'!Q625*('11'!C$17-'935'!Y625)/('11'!B$17-'935'!X625)))))</f>
        <v>#VALUE!</v>
      </c>
      <c r="CX625" s="33" t="e">
        <f t="shared" si="176"/>
        <v>#VALUE!</v>
      </c>
      <c r="CY625" s="49" t="e">
        <f t="shared" si="177"/>
        <v>#VALUE!</v>
      </c>
      <c r="CZ625" s="32" t="e">
        <f>AT625*(Parameters!B$21+AU625)*IF('DNO totals'!B$323&lt;0,1,'935'!S625)</f>
        <v>#VALUE!</v>
      </c>
      <c r="DA625" s="52" t="e">
        <f>IF('DNO totals'!B$323&lt;0,1,'935'!S625)*(Parameters!B$21+AU625)</f>
        <v>#VALUE!</v>
      </c>
      <c r="DB625" s="37" t="e">
        <f>CX625+'Charging rates'!B$106*DA625*100/'11'!B$17</f>
        <v>#VALUE!</v>
      </c>
      <c r="DC625" s="37" t="e">
        <f>DB625+'Charging rates'!B$116*(Parameters!B$21+AU625)*100/'11'!B$17*IF('DNO totals'!B$323&lt;0,1,'935'!S625)</f>
        <v>#VALUE!</v>
      </c>
      <c r="DD625" s="37" t="e">
        <f>'Charging rates'!B$97*(CP625+CT625)*100/'11'!B$17</f>
        <v>#VALUE!</v>
      </c>
      <c r="DE625" s="33" t="e">
        <f>MAX(0-(CB625*AU625*'11'!C$17/'11'!B$17),DC625+DD625)</f>
        <v>#VALUE!</v>
      </c>
      <c r="DF625" s="37" t="e">
        <f>IF(BS625,IF(AU625=0,CC625,MAX(0,MIN(CC625,CC625+(DE625/'935'!Q625*('11'!B$17-'935'!X625)/('11'!C$17-'935'!Y625))))),0)</f>
        <v>#VALUE!</v>
      </c>
      <c r="DG625" s="33" t="e">
        <f t="shared" si="178"/>
        <v>#VALUE!</v>
      </c>
      <c r="DH625" s="53" t="e">
        <f t="shared" si="179"/>
        <v>#VALUE!</v>
      </c>
    </row>
    <row r="626" spans="1:112">
      <c r="A626" s="28">
        <v>526</v>
      </c>
      <c r="B626" s="47" t="e">
        <f>'935'!B626</f>
        <v>#VALUE!</v>
      </c>
      <c r="C626" s="48" t="e">
        <f>OR('935'!E626&lt;&gt;"VOID",'935'!F626&lt;&gt;"VOID",'935'!G626&lt;&gt;"VOID")</f>
        <v>#VALUE!</v>
      </c>
      <c r="D626" s="32" t="e">
        <f>IF('935'!D626="VOID",0,'935'!D626*(1-'935'!X626/'11'!B$17))</f>
        <v>#VALUE!</v>
      </c>
      <c r="E626" s="32" t="e">
        <f>IF('935'!E626="VOID",0,'935'!E626*(1-'935'!X626/'11'!B$17))</f>
        <v>#VALUE!</v>
      </c>
      <c r="F626" s="32" t="e">
        <f>IF('935'!F626="VOID",0,'935'!F626*(1-'935'!X626/'11'!B$17))</f>
        <v>#VALUE!</v>
      </c>
      <c r="G626" s="32" t="e">
        <f>IF('935'!G626="VOID",0,'935'!G626*(1-'935'!X626/'11'!B$17))</f>
        <v>#VALUE!</v>
      </c>
      <c r="H626" s="49" t="e">
        <f t="shared" si="160"/>
        <v>#VALUE!</v>
      </c>
      <c r="I626" s="50" t="e">
        <f>MATCH('935'!J626,'913'!$B$6:$B$1205,0)</f>
        <v>#VALUE!</v>
      </c>
      <c r="J626" s="50" t="e">
        <f>MATCH(INDEX('913'!$D$6:$D$1205,I626),'913'!$B$6:$B$1205,0)</f>
        <v>#VALUE!</v>
      </c>
      <c r="K626" s="50" t="e">
        <f>MATCH(INDEX('913'!$D$6:$D$1205,J626),'913'!$B$6:$B$1205,0)</f>
        <v>#VALUE!</v>
      </c>
      <c r="L626" s="50" t="e">
        <f>MATCH(INDEX('913'!$D$6:$D$1205,K626),'913'!$B$6:$B$1205,0)</f>
        <v>#VALUE!</v>
      </c>
      <c r="M626" s="50" t="e">
        <f>MATCH(INDEX('913'!$D$6:$D$1205,L626),'913'!$B$6:$B$1205,0)</f>
        <v>#VALUE!</v>
      </c>
      <c r="N626" s="50" t="e">
        <f>MATCH(INDEX('913'!$D$6:$D$1205,M626),'913'!$B$6:$B$1205,0)</f>
        <v>#VALUE!</v>
      </c>
      <c r="O626" s="50" t="e">
        <f>MATCH(INDEX('913'!$D$6:$D$1205,N626),'913'!$B$6:$B$1205,0)</f>
        <v>#VALUE!</v>
      </c>
      <c r="P626" s="51" t="e">
        <f>MATCH(INDEX('913'!$D$6:$D$1205,O626),'913'!$B$6:$B$1205,0)</f>
        <v>#VALUE!</v>
      </c>
      <c r="Q626" s="37">
        <f>IF(ISNUMBER(I626),MAX(0,INDEX('913'!$E$6:$E$1205,I626)),0)</f>
        <v>0</v>
      </c>
      <c r="R626" s="37">
        <f>IF(ISNUMBER(J626),MAX(0,INDEX('913'!$E$6:$E$1205,J626)),0)</f>
        <v>0</v>
      </c>
      <c r="S626" s="37">
        <f>IF(ISNUMBER(K626),MAX(0,INDEX('913'!$E$6:$E$1205,K626)),0)</f>
        <v>0</v>
      </c>
      <c r="T626" s="37">
        <f>IF(ISNUMBER(L626),MAX(0,INDEX('913'!$E$6:$E$1205,L626)),0)</f>
        <v>0</v>
      </c>
      <c r="U626" s="37">
        <f>IF(ISNUMBER(M626),MAX(0,INDEX('913'!$E$6:$E$1205,M626)),0)</f>
        <v>0</v>
      </c>
      <c r="V626" s="37">
        <f>IF(ISNUMBER(N626),MAX(0,INDEX('913'!$E$6:$E$1205,N626)),0)</f>
        <v>0</v>
      </c>
      <c r="W626" s="37">
        <f>IF(ISNUMBER(O626),MAX(0,INDEX('913'!$E$6:$E$1205,O626)),0)</f>
        <v>0</v>
      </c>
      <c r="X626" s="52">
        <f>IF(ISNUMBER(P626),MAX(0,INDEX('913'!$E$6:$E$1205,P626)),0)</f>
        <v>0</v>
      </c>
      <c r="Y626" s="37">
        <f>IF(ISNUMBER(I626),MAX(0,INDEX('913'!$F$6:$F$1205,I626)),0)</f>
        <v>0</v>
      </c>
      <c r="Z626" s="37">
        <f>IF(ISNUMBER(J626),MAX(0,INDEX('913'!$F$6:$F$1205,J626)),0)</f>
        <v>0</v>
      </c>
      <c r="AA626" s="37">
        <f>IF(ISNUMBER(K626),MAX(0,INDEX('913'!$F$6:$F$1205,K626)),0)</f>
        <v>0</v>
      </c>
      <c r="AB626" s="37">
        <f>IF(ISNUMBER(L626),MAX(0,INDEX('913'!$F$6:$F$1205,L626)),0)</f>
        <v>0</v>
      </c>
      <c r="AC626" s="37">
        <f>IF(ISNUMBER(M626),MAX(0,INDEX('913'!$F$6:$F$1205,M626)),0)</f>
        <v>0</v>
      </c>
      <c r="AD626" s="37">
        <f>IF(ISNUMBER(N626),MAX(0,INDEX('913'!$F$6:$F$1205,N626)),0)</f>
        <v>0</v>
      </c>
      <c r="AE626" s="37">
        <f>IF(ISNUMBER(O626),MAX(0,INDEX('913'!$F$6:$F$1205,O626)),0)</f>
        <v>0</v>
      </c>
      <c r="AF626" s="37">
        <f>IF(ISNUMBER(P626),MAX(0,INDEX('913'!$F$6:$F$1205,P626)),0)</f>
        <v>0</v>
      </c>
      <c r="AG626" s="32">
        <f>IF(ISNUMBER(I626),SQRT(INDEX('913'!$I$6:$I$1205,I626)^2+INDEX('913'!$J$6:$J$1205,I626)^2),0)</f>
        <v>0</v>
      </c>
      <c r="AH626" s="32">
        <f>IF(ISNUMBER(J626),SQRT(INDEX('913'!$I$6:$I$1205,J626)^2+INDEX('913'!$J$6:$J$1205,J626)^2),0)</f>
        <v>0</v>
      </c>
      <c r="AI626" s="32">
        <f>IF(ISNUMBER(K626),SQRT(INDEX('913'!$I$6:$I$1205,K626)^2+INDEX('913'!$J$6:$J$1205,K626)^2),0)</f>
        <v>0</v>
      </c>
      <c r="AJ626" s="32">
        <f>IF(ISNUMBER(L626),SQRT(INDEX('913'!$I$6:$I$1205,L626)^2+INDEX('913'!$J$6:$J$1205,L626)^2),0)</f>
        <v>0</v>
      </c>
      <c r="AK626" s="32">
        <f>IF(ISNUMBER(M626),SQRT(INDEX('913'!$I$6:$I$1205,M626)^2+INDEX('913'!$J$6:$J$1205,M626)^2),0)</f>
        <v>0</v>
      </c>
      <c r="AL626" s="32">
        <f>IF(ISNUMBER(N626),SQRT(INDEX('913'!$I$6:$I$1205,N626)^2+INDEX('913'!$J$6:$J$1205,N626)^2),0)</f>
        <v>0</v>
      </c>
      <c r="AM626" s="32">
        <f>IF(ISNUMBER(O626),SQRT(INDEX('913'!$I$6:$I$1205,O626)^2+INDEX('913'!$J$6:$J$1205,O626)^2),0)</f>
        <v>0</v>
      </c>
      <c r="AN626" s="49">
        <f>IF(ISNUMBER(P626),SQRT(INDEX('913'!$I$6:$I$1205,P626)^2+INDEX('913'!$J$6:$J$1205,P626)^2),0)</f>
        <v>0</v>
      </c>
      <c r="AO626" s="37">
        <f t="shared" si="161"/>
        <v>0</v>
      </c>
      <c r="AP626" s="37">
        <f t="shared" si="162"/>
        <v>0</v>
      </c>
      <c r="AQ626" s="33" t="e">
        <f>-100*'935'!W626*(AO626+AP626)/'11'!C$17</f>
        <v>#VALUE!</v>
      </c>
      <c r="AR626" s="37" t="e">
        <f t="shared" si="163"/>
        <v>#VALUE!</v>
      </c>
      <c r="AS626" s="52" t="e">
        <f t="shared" si="164"/>
        <v>#VALUE!</v>
      </c>
      <c r="AT626" s="32" t="e">
        <f>IF('935'!C626="VOID",0,('935'!C626*(1-'935'!X626/'11'!B$17)))</f>
        <v>#VALUE!</v>
      </c>
      <c r="AU626" s="52" t="e">
        <f>'935'!Q626*(1-'935'!Y626/'11'!C$17)/(1-'935'!X626/'11'!B$17)</f>
        <v>#VALUE!</v>
      </c>
      <c r="AV626" s="37" t="e">
        <f>INDEX('DNO totals'!$B$57:$G$57,IF('935'!K626,IF(MOD('935'!K626,1000),IF(MOD('935'!K626,100),IF(MOD('935'!K626,10),IF(MOD('935'!K626,1000)=1,6,5),4),3),2),1))</f>
        <v>#VALUE!</v>
      </c>
      <c r="AW626" s="52" t="e">
        <f t="shared" si="165"/>
        <v>#VALUE!</v>
      </c>
      <c r="AX626" s="32" t="e">
        <f>IF('935'!V626="VOID",0,'935'!V626*(1-'935'!X626/'11'!B$17))</f>
        <v>#VALUE!</v>
      </c>
      <c r="AY626" s="33" t="e">
        <f>IF(H626,-100*'Charging rates'!B$10/'11'!B$17*AX626/H626,0)</f>
        <v>#VALUE!</v>
      </c>
      <c r="AZ626" s="33" t="e">
        <f>IF(C626,'DNO totals'!B$41,0)</f>
        <v>#VALUE!</v>
      </c>
      <c r="BA626" s="33" t="e">
        <f t="shared" si="166"/>
        <v>#VALUE!</v>
      </c>
      <c r="BB626" s="33" t="e">
        <f t="shared" si="167"/>
        <v>#VALUE!</v>
      </c>
      <c r="BC626" s="53" t="e">
        <f t="shared" si="168"/>
        <v>#VALUE!</v>
      </c>
      <c r="BD626" s="32" t="e">
        <f>IF(AT626,'935'!H626*AT626/(AT626+D626+H626),0)</f>
        <v>#VALUE!</v>
      </c>
      <c r="BE626" s="32" t="e">
        <f>IF(H626,'935'!H626*H626/(AT626+D626+H626),0)</f>
        <v>#VALUE!</v>
      </c>
      <c r="BF626" s="32" t="e">
        <f>BD626*(1-'935'!X626/'11'!B$17)</f>
        <v>#VALUE!</v>
      </c>
      <c r="BG626" s="49" t="e">
        <f>BE626*(1-'935'!X626/'11'!B$17)</f>
        <v>#VALUE!</v>
      </c>
      <c r="BH626" s="52" t="e">
        <f>AV626*Parameters!B$6</f>
        <v>#VALUE!</v>
      </c>
      <c r="BI626" s="37" t="e">
        <f>IF('935'!$K626=1000,'Charging rates'!$C$38*$BH626/(1+'DNO totals'!$C$99)*'935'!$L626,0)</f>
        <v>#VALUE!</v>
      </c>
      <c r="BJ626" s="37" t="e">
        <f>IF(MOD('935'!$K626,1000)=100,'Charging rates'!$D$38*$BH626/(1+'DNO totals'!$D$99)*'935'!$M626,0)</f>
        <v>#VALUE!</v>
      </c>
      <c r="BK626" s="37" t="e">
        <f>IF(MOD('935'!$K626,100)=10,'Charging rates'!$E$38*$BH626/(1+'DNO totals'!$E$99)*'935'!$N626,0)</f>
        <v>#VALUE!</v>
      </c>
      <c r="BL626" s="37" t="e">
        <f>IF(AND(MOD('935'!$K626,10)&gt;0,MOD('935'!$K626,1000)&gt;1),'Charging rates'!$F$38*$BH626/(1+'DNO totals'!$F$99)*'935'!$O626,0)</f>
        <v>#VALUE!</v>
      </c>
      <c r="BM626" s="37" t="e">
        <f>IF(MOD('935'!$K626,1000)=1,'Charging rates'!$G$38*$BH626/(1+'DNO totals'!$G$99)*'935'!$P626,0)</f>
        <v>#VALUE!</v>
      </c>
      <c r="BN626" s="52" t="e">
        <f t="shared" si="169"/>
        <v>#VALUE!</v>
      </c>
      <c r="BO626" s="37" t="e">
        <f>IF('935'!$K626&gt;1000,'Charging rates'!$C$38*$AW626*'935'!$L626,0)</f>
        <v>#VALUE!</v>
      </c>
      <c r="BP626" s="37" t="e">
        <f>IF(MOD('935'!$K626,1000)&gt;100,'Charging rates'!$D$38*$AW626*'935'!$M626,0)</f>
        <v>#VALUE!</v>
      </c>
      <c r="BQ626" s="37" t="e">
        <f>IF(MOD('935'!$K626,100)&gt;10,'Charging rates'!$E$38*$AW626*'935'!$N626,0)</f>
        <v>#VALUE!</v>
      </c>
      <c r="BR626" s="52" t="e">
        <f t="shared" si="170"/>
        <v>#VALUE!</v>
      </c>
      <c r="BS626" s="48" t="e">
        <f>'935'!C626&lt;&gt;"VOID"</f>
        <v>#VALUE!</v>
      </c>
      <c r="BT626" s="33" t="e">
        <f>IF(BS626,(100/'11'!B$17*BD626*((1-'935'!I626)*'Charging rates'!B$51+'Charging rates'!B$63)),0)</f>
        <v>#VALUE!</v>
      </c>
      <c r="BU626" s="33" t="e">
        <f>100/'11'!B$17*BG626*('Charging rates'!B$51+'Charging rates'!B$63)</f>
        <v>#VALUE!</v>
      </c>
      <c r="BV626" s="33" t="e">
        <f>100/'11'!B$17*BE626*('Charging rates'!B$51+'Charging rates'!B$63)</f>
        <v>#VALUE!</v>
      </c>
      <c r="BW626" s="53" t="e">
        <f t="shared" si="171"/>
        <v>#VALUE!</v>
      </c>
      <c r="BX626" s="32" t="e">
        <f>AT626-('935'!T626*(1-'935'!X626/'11'!B$17))</f>
        <v>#VALUE!</v>
      </c>
      <c r="BY626" s="32">
        <f>0-IF(ISNUMBER(I626),INDEX('913'!$I$6:$I$1205,I626),0)-IF(ISNUMBER(J626),INDEX('913'!$I$6:$I$1205,J626),0)-IF(ISNUMBER(K626),INDEX('913'!$I$6:$I$1205,K626),0)-IF(ISNUMBER(L626),INDEX('913'!$I$6:$I$1205,L626),0)-IF(ISNUMBER(M626),INDEX('913'!$I$6:$I$1205,M626),0)-IF(ISNUMBER(N626),INDEX('913'!$I$6:$I$1205,N626),0)-IF(ISNUMBER(O626),INDEX('913'!$I$6:$I$1205,O626),0)-IF(ISNUMBER(P626),INDEX('913'!$I$6:$I$1205,P626),0)</f>
        <v>0</v>
      </c>
      <c r="BZ626" s="37">
        <f>IF(BY626=0,1,MAX(1,SQRT(BY626^2+(IF(ISNUMBER(I626),INDEX('913'!$J$6:$J$1205,I626),0)+IF(ISNUMBER(J626),INDEX('913'!$J$6:$J$1205,J626),0)+IF(ISNUMBER(K626),INDEX('913'!$J$6:$J$1205,K626),0)+IF(ISNUMBER(L626),INDEX('913'!$J$6:$J$1205,L626),0)+IF(ISNUMBER(M626),INDEX('913'!$J$6:$J$1205,M626),0)+IF(ISNUMBER(N626),INDEX('913'!$J$6:$J$1205,N626),0)+IF(ISNUMBER(O626),INDEX('913'!$J$6:$J$1205,O626),0)+IF(ISNUMBER(P626),INDEX('913'!$J$6:$J$1205,P626),0))^2)/BY626))</f>
        <v>1</v>
      </c>
      <c r="CA626" s="33" t="e">
        <f>100*AO626/'11'!B$17</f>
        <v>#VALUE!</v>
      </c>
      <c r="CB626" s="37" t="e">
        <f>100*(AP626*BZ626)/'11'!C$17</f>
        <v>#VALUE!</v>
      </c>
      <c r="CC626" s="37" t="e">
        <f t="shared" si="172"/>
        <v>#VALUE!</v>
      </c>
      <c r="CD626" s="33" t="e">
        <f t="shared" si="173"/>
        <v>#VALUE!</v>
      </c>
      <c r="CE626" s="54" t="e">
        <f>'11'!C$17-'935'!Y626</f>
        <v>#VALUE!</v>
      </c>
      <c r="CF626" s="37" t="e">
        <f>MAX('DNO totals'!B$312+0,MIN('935'!L626+0,'DNO totals'!B$304+0))</f>
        <v>#VALUE!</v>
      </c>
      <c r="CG626" s="37" t="e">
        <f>MAX('DNO totals'!C$312+0,MIN('935'!M626+0,'DNO totals'!C$304+0))</f>
        <v>#VALUE!</v>
      </c>
      <c r="CH626" s="37" t="e">
        <f>MAX('DNO totals'!D$312+0,MIN('935'!N626+0,'DNO totals'!D$304+0))</f>
        <v>#VALUE!</v>
      </c>
      <c r="CI626" s="37" t="e">
        <f>MAX('DNO totals'!E$312+0,MIN('935'!O626+0,'DNO totals'!E$304+0))</f>
        <v>#VALUE!</v>
      </c>
      <c r="CJ626" s="52" t="e">
        <f>MAX('DNO totals'!F$312+0,MIN('935'!P626+0,'DNO totals'!F$304+0))</f>
        <v>#VALUE!</v>
      </c>
      <c r="CK626" s="37" t="e">
        <f>IF('935'!$K626=1000,'Charging rates'!$C$38*$BH626/(1+'DNO totals'!$C$99)*$CF626,0)</f>
        <v>#VALUE!</v>
      </c>
      <c r="CL626" s="37" t="e">
        <f>IF(MOD('935'!$K626,1000)=100,'Charging rates'!$D$38*$BH626/(1+'DNO totals'!$D$99)*$CG626,0)</f>
        <v>#VALUE!</v>
      </c>
      <c r="CM626" s="37" t="e">
        <f>IF(MOD('935'!$K626,100)=10,'Charging rates'!$E$38*$BH626/(1+'DNO totals'!$E$99)*$CH626,0)</f>
        <v>#VALUE!</v>
      </c>
      <c r="CN626" s="37" t="e">
        <f>IF(AND(MOD('935'!$K626,10)&gt;0,MOD('935'!$K626,1000)&gt;1),'Charging rates'!$F$38*$BH626/(1+'DNO totals'!$F$99)*$CI626,0)</f>
        <v>#VALUE!</v>
      </c>
      <c r="CO626" s="37" t="e">
        <f>IF(MOD('935'!$K626,1000)=1,'Charging rates'!$G$38*$BH626/(1+'DNO totals'!$G$99)*$CJ626,0)</f>
        <v>#VALUE!</v>
      </c>
      <c r="CP626" s="52" t="e">
        <f t="shared" si="174"/>
        <v>#VALUE!</v>
      </c>
      <c r="CQ626" s="37" t="e">
        <f>IF('935'!$K626&gt;1000,'Charging rates'!$C$38*$AW626*$CF626,0)</f>
        <v>#VALUE!</v>
      </c>
      <c r="CR626" s="37" t="e">
        <f>IF(MOD('935'!$K626,1000)&gt;100,'Charging rates'!$D$38*$AW626*$CG626,0)</f>
        <v>#VALUE!</v>
      </c>
      <c r="CS626" s="37" t="e">
        <f>IF(MOD('935'!$K626,100)&gt;10,'Charging rates'!$E$38*$AW626*$CH626,0)</f>
        <v>#VALUE!</v>
      </c>
      <c r="CT626" s="52" t="e">
        <f t="shared" si="175"/>
        <v>#VALUE!</v>
      </c>
      <c r="CU626" s="33" t="e">
        <f>100*(AP626*'935'!Q626*BZ626)/'11'!B$17</f>
        <v>#VALUE!</v>
      </c>
      <c r="CV626" s="33" t="e">
        <f>100/'11'!B$17*'Charging rates'!B$10*AW626</f>
        <v>#VALUE!</v>
      </c>
      <c r="CW626" s="33" t="e">
        <f>IF(AT626=0,0,(1-BX626/AT626)*(CA626+IF('935'!Q626=0,0,(CB626*'935'!Q626*('11'!C$17-'935'!Y626)/('11'!B$17-'935'!X626)))))</f>
        <v>#VALUE!</v>
      </c>
      <c r="CX626" s="33" t="e">
        <f t="shared" si="176"/>
        <v>#VALUE!</v>
      </c>
      <c r="CY626" s="49" t="e">
        <f t="shared" si="177"/>
        <v>#VALUE!</v>
      </c>
      <c r="CZ626" s="32" t="e">
        <f>AT626*(Parameters!B$21+AU626)*IF('DNO totals'!B$323&lt;0,1,'935'!S626)</f>
        <v>#VALUE!</v>
      </c>
      <c r="DA626" s="52" t="e">
        <f>IF('DNO totals'!B$323&lt;0,1,'935'!S626)*(Parameters!B$21+AU626)</f>
        <v>#VALUE!</v>
      </c>
      <c r="DB626" s="37" t="e">
        <f>CX626+'Charging rates'!B$106*DA626*100/'11'!B$17</f>
        <v>#VALUE!</v>
      </c>
      <c r="DC626" s="37" t="e">
        <f>DB626+'Charging rates'!B$116*(Parameters!B$21+AU626)*100/'11'!B$17*IF('DNO totals'!B$323&lt;0,1,'935'!S626)</f>
        <v>#VALUE!</v>
      </c>
      <c r="DD626" s="37" t="e">
        <f>'Charging rates'!B$97*(CP626+CT626)*100/'11'!B$17</f>
        <v>#VALUE!</v>
      </c>
      <c r="DE626" s="33" t="e">
        <f>MAX(0-(CB626*AU626*'11'!C$17/'11'!B$17),DC626+DD626)</f>
        <v>#VALUE!</v>
      </c>
      <c r="DF626" s="37" t="e">
        <f>IF(BS626,IF(AU626=0,CC626,MAX(0,MIN(CC626,CC626+(DE626/'935'!Q626*('11'!B$17-'935'!X626)/('11'!C$17-'935'!Y626))))),0)</f>
        <v>#VALUE!</v>
      </c>
      <c r="DG626" s="33" t="e">
        <f t="shared" si="178"/>
        <v>#VALUE!</v>
      </c>
      <c r="DH626" s="53" t="e">
        <f t="shared" si="179"/>
        <v>#VALUE!</v>
      </c>
    </row>
    <row r="627" spans="1:112">
      <c r="A627" s="28">
        <v>527</v>
      </c>
      <c r="B627" s="47" t="e">
        <f>'935'!B627</f>
        <v>#VALUE!</v>
      </c>
      <c r="C627" s="48" t="e">
        <f>OR('935'!E627&lt;&gt;"VOID",'935'!F627&lt;&gt;"VOID",'935'!G627&lt;&gt;"VOID")</f>
        <v>#VALUE!</v>
      </c>
      <c r="D627" s="32" t="e">
        <f>IF('935'!D627="VOID",0,'935'!D627*(1-'935'!X627/'11'!B$17))</f>
        <v>#VALUE!</v>
      </c>
      <c r="E627" s="32" t="e">
        <f>IF('935'!E627="VOID",0,'935'!E627*(1-'935'!X627/'11'!B$17))</f>
        <v>#VALUE!</v>
      </c>
      <c r="F627" s="32" t="e">
        <f>IF('935'!F627="VOID",0,'935'!F627*(1-'935'!X627/'11'!B$17))</f>
        <v>#VALUE!</v>
      </c>
      <c r="G627" s="32" t="e">
        <f>IF('935'!G627="VOID",0,'935'!G627*(1-'935'!X627/'11'!B$17))</f>
        <v>#VALUE!</v>
      </c>
      <c r="H627" s="49" t="e">
        <f t="shared" si="160"/>
        <v>#VALUE!</v>
      </c>
      <c r="I627" s="50" t="e">
        <f>MATCH('935'!J627,'913'!$B$6:$B$1205,0)</f>
        <v>#VALUE!</v>
      </c>
      <c r="J627" s="50" t="e">
        <f>MATCH(INDEX('913'!$D$6:$D$1205,I627),'913'!$B$6:$B$1205,0)</f>
        <v>#VALUE!</v>
      </c>
      <c r="K627" s="50" t="e">
        <f>MATCH(INDEX('913'!$D$6:$D$1205,J627),'913'!$B$6:$B$1205,0)</f>
        <v>#VALUE!</v>
      </c>
      <c r="L627" s="50" t="e">
        <f>MATCH(INDEX('913'!$D$6:$D$1205,K627),'913'!$B$6:$B$1205,0)</f>
        <v>#VALUE!</v>
      </c>
      <c r="M627" s="50" t="e">
        <f>MATCH(INDEX('913'!$D$6:$D$1205,L627),'913'!$B$6:$B$1205,0)</f>
        <v>#VALUE!</v>
      </c>
      <c r="N627" s="50" t="e">
        <f>MATCH(INDEX('913'!$D$6:$D$1205,M627),'913'!$B$6:$B$1205,0)</f>
        <v>#VALUE!</v>
      </c>
      <c r="O627" s="50" t="e">
        <f>MATCH(INDEX('913'!$D$6:$D$1205,N627),'913'!$B$6:$B$1205,0)</f>
        <v>#VALUE!</v>
      </c>
      <c r="P627" s="51" t="e">
        <f>MATCH(INDEX('913'!$D$6:$D$1205,O627),'913'!$B$6:$B$1205,0)</f>
        <v>#VALUE!</v>
      </c>
      <c r="Q627" s="37">
        <f>IF(ISNUMBER(I627),MAX(0,INDEX('913'!$E$6:$E$1205,I627)),0)</f>
        <v>0</v>
      </c>
      <c r="R627" s="37">
        <f>IF(ISNUMBER(J627),MAX(0,INDEX('913'!$E$6:$E$1205,J627)),0)</f>
        <v>0</v>
      </c>
      <c r="S627" s="37">
        <f>IF(ISNUMBER(K627),MAX(0,INDEX('913'!$E$6:$E$1205,K627)),0)</f>
        <v>0</v>
      </c>
      <c r="T627" s="37">
        <f>IF(ISNUMBER(L627),MAX(0,INDEX('913'!$E$6:$E$1205,L627)),0)</f>
        <v>0</v>
      </c>
      <c r="U627" s="37">
        <f>IF(ISNUMBER(M627),MAX(0,INDEX('913'!$E$6:$E$1205,M627)),0)</f>
        <v>0</v>
      </c>
      <c r="V627" s="37">
        <f>IF(ISNUMBER(N627),MAX(0,INDEX('913'!$E$6:$E$1205,N627)),0)</f>
        <v>0</v>
      </c>
      <c r="W627" s="37">
        <f>IF(ISNUMBER(O627),MAX(0,INDEX('913'!$E$6:$E$1205,O627)),0)</f>
        <v>0</v>
      </c>
      <c r="X627" s="52">
        <f>IF(ISNUMBER(P627),MAX(0,INDEX('913'!$E$6:$E$1205,P627)),0)</f>
        <v>0</v>
      </c>
      <c r="Y627" s="37">
        <f>IF(ISNUMBER(I627),MAX(0,INDEX('913'!$F$6:$F$1205,I627)),0)</f>
        <v>0</v>
      </c>
      <c r="Z627" s="37">
        <f>IF(ISNUMBER(J627),MAX(0,INDEX('913'!$F$6:$F$1205,J627)),0)</f>
        <v>0</v>
      </c>
      <c r="AA627" s="37">
        <f>IF(ISNUMBER(K627),MAX(0,INDEX('913'!$F$6:$F$1205,K627)),0)</f>
        <v>0</v>
      </c>
      <c r="AB627" s="37">
        <f>IF(ISNUMBER(L627),MAX(0,INDEX('913'!$F$6:$F$1205,L627)),0)</f>
        <v>0</v>
      </c>
      <c r="AC627" s="37">
        <f>IF(ISNUMBER(M627),MAX(0,INDEX('913'!$F$6:$F$1205,M627)),0)</f>
        <v>0</v>
      </c>
      <c r="AD627" s="37">
        <f>IF(ISNUMBER(N627),MAX(0,INDEX('913'!$F$6:$F$1205,N627)),0)</f>
        <v>0</v>
      </c>
      <c r="AE627" s="37">
        <f>IF(ISNUMBER(O627),MAX(0,INDEX('913'!$F$6:$F$1205,O627)),0)</f>
        <v>0</v>
      </c>
      <c r="AF627" s="37">
        <f>IF(ISNUMBER(P627),MAX(0,INDEX('913'!$F$6:$F$1205,P627)),0)</f>
        <v>0</v>
      </c>
      <c r="AG627" s="32">
        <f>IF(ISNUMBER(I627),SQRT(INDEX('913'!$I$6:$I$1205,I627)^2+INDEX('913'!$J$6:$J$1205,I627)^2),0)</f>
        <v>0</v>
      </c>
      <c r="AH627" s="32">
        <f>IF(ISNUMBER(J627),SQRT(INDEX('913'!$I$6:$I$1205,J627)^2+INDEX('913'!$J$6:$J$1205,J627)^2),0)</f>
        <v>0</v>
      </c>
      <c r="AI627" s="32">
        <f>IF(ISNUMBER(K627),SQRT(INDEX('913'!$I$6:$I$1205,K627)^2+INDEX('913'!$J$6:$J$1205,K627)^2),0)</f>
        <v>0</v>
      </c>
      <c r="AJ627" s="32">
        <f>IF(ISNUMBER(L627),SQRT(INDEX('913'!$I$6:$I$1205,L627)^2+INDEX('913'!$J$6:$J$1205,L627)^2),0)</f>
        <v>0</v>
      </c>
      <c r="AK627" s="32">
        <f>IF(ISNUMBER(M627),SQRT(INDEX('913'!$I$6:$I$1205,M627)^2+INDEX('913'!$J$6:$J$1205,M627)^2),0)</f>
        <v>0</v>
      </c>
      <c r="AL627" s="32">
        <f>IF(ISNUMBER(N627),SQRT(INDEX('913'!$I$6:$I$1205,N627)^2+INDEX('913'!$J$6:$J$1205,N627)^2),0)</f>
        <v>0</v>
      </c>
      <c r="AM627" s="32">
        <f>IF(ISNUMBER(O627),SQRT(INDEX('913'!$I$6:$I$1205,O627)^2+INDEX('913'!$J$6:$J$1205,O627)^2),0)</f>
        <v>0</v>
      </c>
      <c r="AN627" s="49">
        <f>IF(ISNUMBER(P627),SQRT(INDEX('913'!$I$6:$I$1205,P627)^2+INDEX('913'!$J$6:$J$1205,P627)^2),0)</f>
        <v>0</v>
      </c>
      <c r="AO627" s="37">
        <f t="shared" si="161"/>
        <v>0</v>
      </c>
      <c r="AP627" s="37">
        <f t="shared" si="162"/>
        <v>0</v>
      </c>
      <c r="AQ627" s="33" t="e">
        <f>-100*'935'!W627*(AO627+AP627)/'11'!C$17</f>
        <v>#VALUE!</v>
      </c>
      <c r="AR627" s="37" t="e">
        <f t="shared" si="163"/>
        <v>#VALUE!</v>
      </c>
      <c r="AS627" s="52" t="e">
        <f t="shared" si="164"/>
        <v>#VALUE!</v>
      </c>
      <c r="AT627" s="32" t="e">
        <f>IF('935'!C627="VOID",0,('935'!C627*(1-'935'!X627/'11'!B$17)))</f>
        <v>#VALUE!</v>
      </c>
      <c r="AU627" s="52" t="e">
        <f>'935'!Q627*(1-'935'!Y627/'11'!C$17)/(1-'935'!X627/'11'!B$17)</f>
        <v>#VALUE!</v>
      </c>
      <c r="AV627" s="37" t="e">
        <f>INDEX('DNO totals'!$B$57:$G$57,IF('935'!K627,IF(MOD('935'!K627,1000),IF(MOD('935'!K627,100),IF(MOD('935'!K627,10),IF(MOD('935'!K627,1000)=1,6,5),4),3),2),1))</f>
        <v>#VALUE!</v>
      </c>
      <c r="AW627" s="52" t="e">
        <f t="shared" si="165"/>
        <v>#VALUE!</v>
      </c>
      <c r="AX627" s="32" t="e">
        <f>IF('935'!V627="VOID",0,'935'!V627*(1-'935'!X627/'11'!B$17))</f>
        <v>#VALUE!</v>
      </c>
      <c r="AY627" s="33" t="e">
        <f>IF(H627,-100*'Charging rates'!B$10/'11'!B$17*AX627/H627,0)</f>
        <v>#VALUE!</v>
      </c>
      <c r="AZ627" s="33" t="e">
        <f>IF(C627,'DNO totals'!B$41,0)</f>
        <v>#VALUE!</v>
      </c>
      <c r="BA627" s="33" t="e">
        <f t="shared" si="166"/>
        <v>#VALUE!</v>
      </c>
      <c r="BB627" s="33" t="e">
        <f t="shared" si="167"/>
        <v>#VALUE!</v>
      </c>
      <c r="BC627" s="53" t="e">
        <f t="shared" si="168"/>
        <v>#VALUE!</v>
      </c>
      <c r="BD627" s="32" t="e">
        <f>IF(AT627,'935'!H627*AT627/(AT627+D627+H627),0)</f>
        <v>#VALUE!</v>
      </c>
      <c r="BE627" s="32" t="e">
        <f>IF(H627,'935'!H627*H627/(AT627+D627+H627),0)</f>
        <v>#VALUE!</v>
      </c>
      <c r="BF627" s="32" t="e">
        <f>BD627*(1-'935'!X627/'11'!B$17)</f>
        <v>#VALUE!</v>
      </c>
      <c r="BG627" s="49" t="e">
        <f>BE627*(1-'935'!X627/'11'!B$17)</f>
        <v>#VALUE!</v>
      </c>
      <c r="BH627" s="52" t="e">
        <f>AV627*Parameters!B$6</f>
        <v>#VALUE!</v>
      </c>
      <c r="BI627" s="37" t="e">
        <f>IF('935'!$K627=1000,'Charging rates'!$C$38*$BH627/(1+'DNO totals'!$C$99)*'935'!$L627,0)</f>
        <v>#VALUE!</v>
      </c>
      <c r="BJ627" s="37" t="e">
        <f>IF(MOD('935'!$K627,1000)=100,'Charging rates'!$D$38*$BH627/(1+'DNO totals'!$D$99)*'935'!$M627,0)</f>
        <v>#VALUE!</v>
      </c>
      <c r="BK627" s="37" t="e">
        <f>IF(MOD('935'!$K627,100)=10,'Charging rates'!$E$38*$BH627/(1+'DNO totals'!$E$99)*'935'!$N627,0)</f>
        <v>#VALUE!</v>
      </c>
      <c r="BL627" s="37" t="e">
        <f>IF(AND(MOD('935'!$K627,10)&gt;0,MOD('935'!$K627,1000)&gt;1),'Charging rates'!$F$38*$BH627/(1+'DNO totals'!$F$99)*'935'!$O627,0)</f>
        <v>#VALUE!</v>
      </c>
      <c r="BM627" s="37" t="e">
        <f>IF(MOD('935'!$K627,1000)=1,'Charging rates'!$G$38*$BH627/(1+'DNO totals'!$G$99)*'935'!$P627,0)</f>
        <v>#VALUE!</v>
      </c>
      <c r="BN627" s="52" t="e">
        <f t="shared" si="169"/>
        <v>#VALUE!</v>
      </c>
      <c r="BO627" s="37" t="e">
        <f>IF('935'!$K627&gt;1000,'Charging rates'!$C$38*$AW627*'935'!$L627,0)</f>
        <v>#VALUE!</v>
      </c>
      <c r="BP627" s="37" t="e">
        <f>IF(MOD('935'!$K627,1000)&gt;100,'Charging rates'!$D$38*$AW627*'935'!$M627,0)</f>
        <v>#VALUE!</v>
      </c>
      <c r="BQ627" s="37" t="e">
        <f>IF(MOD('935'!$K627,100)&gt;10,'Charging rates'!$E$38*$AW627*'935'!$N627,0)</f>
        <v>#VALUE!</v>
      </c>
      <c r="BR627" s="52" t="e">
        <f t="shared" si="170"/>
        <v>#VALUE!</v>
      </c>
      <c r="BS627" s="48" t="e">
        <f>'935'!C627&lt;&gt;"VOID"</f>
        <v>#VALUE!</v>
      </c>
      <c r="BT627" s="33" t="e">
        <f>IF(BS627,(100/'11'!B$17*BD627*((1-'935'!I627)*'Charging rates'!B$51+'Charging rates'!B$63)),0)</f>
        <v>#VALUE!</v>
      </c>
      <c r="BU627" s="33" t="e">
        <f>100/'11'!B$17*BG627*('Charging rates'!B$51+'Charging rates'!B$63)</f>
        <v>#VALUE!</v>
      </c>
      <c r="BV627" s="33" t="e">
        <f>100/'11'!B$17*BE627*('Charging rates'!B$51+'Charging rates'!B$63)</f>
        <v>#VALUE!</v>
      </c>
      <c r="BW627" s="53" t="e">
        <f t="shared" si="171"/>
        <v>#VALUE!</v>
      </c>
      <c r="BX627" s="32" t="e">
        <f>AT627-('935'!T627*(1-'935'!X627/'11'!B$17))</f>
        <v>#VALUE!</v>
      </c>
      <c r="BY627" s="32">
        <f>0-IF(ISNUMBER(I627),INDEX('913'!$I$6:$I$1205,I627),0)-IF(ISNUMBER(J627),INDEX('913'!$I$6:$I$1205,J627),0)-IF(ISNUMBER(K627),INDEX('913'!$I$6:$I$1205,K627),0)-IF(ISNUMBER(L627),INDEX('913'!$I$6:$I$1205,L627),0)-IF(ISNUMBER(M627),INDEX('913'!$I$6:$I$1205,M627),0)-IF(ISNUMBER(N627),INDEX('913'!$I$6:$I$1205,N627),0)-IF(ISNUMBER(O627),INDEX('913'!$I$6:$I$1205,O627),0)-IF(ISNUMBER(P627),INDEX('913'!$I$6:$I$1205,P627),0)</f>
        <v>0</v>
      </c>
      <c r="BZ627" s="37">
        <f>IF(BY627=0,1,MAX(1,SQRT(BY627^2+(IF(ISNUMBER(I627),INDEX('913'!$J$6:$J$1205,I627),0)+IF(ISNUMBER(J627),INDEX('913'!$J$6:$J$1205,J627),0)+IF(ISNUMBER(K627),INDEX('913'!$J$6:$J$1205,K627),0)+IF(ISNUMBER(L627),INDEX('913'!$J$6:$J$1205,L627),0)+IF(ISNUMBER(M627),INDEX('913'!$J$6:$J$1205,M627),0)+IF(ISNUMBER(N627),INDEX('913'!$J$6:$J$1205,N627),0)+IF(ISNUMBER(O627),INDEX('913'!$J$6:$J$1205,O627),0)+IF(ISNUMBER(P627),INDEX('913'!$J$6:$J$1205,P627),0))^2)/BY627))</f>
        <v>1</v>
      </c>
      <c r="CA627" s="33" t="e">
        <f>100*AO627/'11'!B$17</f>
        <v>#VALUE!</v>
      </c>
      <c r="CB627" s="37" t="e">
        <f>100*(AP627*BZ627)/'11'!C$17</f>
        <v>#VALUE!</v>
      </c>
      <c r="CC627" s="37" t="e">
        <f t="shared" si="172"/>
        <v>#VALUE!</v>
      </c>
      <c r="CD627" s="33" t="e">
        <f t="shared" si="173"/>
        <v>#VALUE!</v>
      </c>
      <c r="CE627" s="54" t="e">
        <f>'11'!C$17-'935'!Y627</f>
        <v>#VALUE!</v>
      </c>
      <c r="CF627" s="37" t="e">
        <f>MAX('DNO totals'!B$312+0,MIN('935'!L627+0,'DNO totals'!B$304+0))</f>
        <v>#VALUE!</v>
      </c>
      <c r="CG627" s="37" t="e">
        <f>MAX('DNO totals'!C$312+0,MIN('935'!M627+0,'DNO totals'!C$304+0))</f>
        <v>#VALUE!</v>
      </c>
      <c r="CH627" s="37" t="e">
        <f>MAX('DNO totals'!D$312+0,MIN('935'!N627+0,'DNO totals'!D$304+0))</f>
        <v>#VALUE!</v>
      </c>
      <c r="CI627" s="37" t="e">
        <f>MAX('DNO totals'!E$312+0,MIN('935'!O627+0,'DNO totals'!E$304+0))</f>
        <v>#VALUE!</v>
      </c>
      <c r="CJ627" s="52" t="e">
        <f>MAX('DNO totals'!F$312+0,MIN('935'!P627+0,'DNO totals'!F$304+0))</f>
        <v>#VALUE!</v>
      </c>
      <c r="CK627" s="37" t="e">
        <f>IF('935'!$K627=1000,'Charging rates'!$C$38*$BH627/(1+'DNO totals'!$C$99)*$CF627,0)</f>
        <v>#VALUE!</v>
      </c>
      <c r="CL627" s="37" t="e">
        <f>IF(MOD('935'!$K627,1000)=100,'Charging rates'!$D$38*$BH627/(1+'DNO totals'!$D$99)*$CG627,0)</f>
        <v>#VALUE!</v>
      </c>
      <c r="CM627" s="37" t="e">
        <f>IF(MOD('935'!$K627,100)=10,'Charging rates'!$E$38*$BH627/(1+'DNO totals'!$E$99)*$CH627,0)</f>
        <v>#VALUE!</v>
      </c>
      <c r="CN627" s="37" t="e">
        <f>IF(AND(MOD('935'!$K627,10)&gt;0,MOD('935'!$K627,1000)&gt;1),'Charging rates'!$F$38*$BH627/(1+'DNO totals'!$F$99)*$CI627,0)</f>
        <v>#VALUE!</v>
      </c>
      <c r="CO627" s="37" t="e">
        <f>IF(MOD('935'!$K627,1000)=1,'Charging rates'!$G$38*$BH627/(1+'DNO totals'!$G$99)*$CJ627,0)</f>
        <v>#VALUE!</v>
      </c>
      <c r="CP627" s="52" t="e">
        <f t="shared" si="174"/>
        <v>#VALUE!</v>
      </c>
      <c r="CQ627" s="37" t="e">
        <f>IF('935'!$K627&gt;1000,'Charging rates'!$C$38*$AW627*$CF627,0)</f>
        <v>#VALUE!</v>
      </c>
      <c r="CR627" s="37" t="e">
        <f>IF(MOD('935'!$K627,1000)&gt;100,'Charging rates'!$D$38*$AW627*$CG627,0)</f>
        <v>#VALUE!</v>
      </c>
      <c r="CS627" s="37" t="e">
        <f>IF(MOD('935'!$K627,100)&gt;10,'Charging rates'!$E$38*$AW627*$CH627,0)</f>
        <v>#VALUE!</v>
      </c>
      <c r="CT627" s="52" t="e">
        <f t="shared" si="175"/>
        <v>#VALUE!</v>
      </c>
      <c r="CU627" s="33" t="e">
        <f>100*(AP627*'935'!Q627*BZ627)/'11'!B$17</f>
        <v>#VALUE!</v>
      </c>
      <c r="CV627" s="33" t="e">
        <f>100/'11'!B$17*'Charging rates'!B$10*AW627</f>
        <v>#VALUE!</v>
      </c>
      <c r="CW627" s="33" t="e">
        <f>IF(AT627=0,0,(1-BX627/AT627)*(CA627+IF('935'!Q627=0,0,(CB627*'935'!Q627*('11'!C$17-'935'!Y627)/('11'!B$17-'935'!X627)))))</f>
        <v>#VALUE!</v>
      </c>
      <c r="CX627" s="33" t="e">
        <f t="shared" si="176"/>
        <v>#VALUE!</v>
      </c>
      <c r="CY627" s="49" t="e">
        <f t="shared" si="177"/>
        <v>#VALUE!</v>
      </c>
      <c r="CZ627" s="32" t="e">
        <f>AT627*(Parameters!B$21+AU627)*IF('DNO totals'!B$323&lt;0,1,'935'!S627)</f>
        <v>#VALUE!</v>
      </c>
      <c r="DA627" s="52" t="e">
        <f>IF('DNO totals'!B$323&lt;0,1,'935'!S627)*(Parameters!B$21+AU627)</f>
        <v>#VALUE!</v>
      </c>
      <c r="DB627" s="37" t="e">
        <f>CX627+'Charging rates'!B$106*DA627*100/'11'!B$17</f>
        <v>#VALUE!</v>
      </c>
      <c r="DC627" s="37" t="e">
        <f>DB627+'Charging rates'!B$116*(Parameters!B$21+AU627)*100/'11'!B$17*IF('DNO totals'!B$323&lt;0,1,'935'!S627)</f>
        <v>#VALUE!</v>
      </c>
      <c r="DD627" s="37" t="e">
        <f>'Charging rates'!B$97*(CP627+CT627)*100/'11'!B$17</f>
        <v>#VALUE!</v>
      </c>
      <c r="DE627" s="33" t="e">
        <f>MAX(0-(CB627*AU627*'11'!C$17/'11'!B$17),DC627+DD627)</f>
        <v>#VALUE!</v>
      </c>
      <c r="DF627" s="37" t="e">
        <f>IF(BS627,IF(AU627=0,CC627,MAX(0,MIN(CC627,CC627+(DE627/'935'!Q627*('11'!B$17-'935'!X627)/('11'!C$17-'935'!Y627))))),0)</f>
        <v>#VALUE!</v>
      </c>
      <c r="DG627" s="33" t="e">
        <f t="shared" si="178"/>
        <v>#VALUE!</v>
      </c>
      <c r="DH627" s="53" t="e">
        <f t="shared" si="179"/>
        <v>#VALUE!</v>
      </c>
    </row>
    <row r="628" spans="1:112">
      <c r="A628" s="28">
        <v>528</v>
      </c>
      <c r="B628" s="47" t="e">
        <f>'935'!B628</f>
        <v>#VALUE!</v>
      </c>
      <c r="C628" s="48" t="e">
        <f>OR('935'!E628&lt;&gt;"VOID",'935'!F628&lt;&gt;"VOID",'935'!G628&lt;&gt;"VOID")</f>
        <v>#VALUE!</v>
      </c>
      <c r="D628" s="32" t="e">
        <f>IF('935'!D628="VOID",0,'935'!D628*(1-'935'!X628/'11'!B$17))</f>
        <v>#VALUE!</v>
      </c>
      <c r="E628" s="32" t="e">
        <f>IF('935'!E628="VOID",0,'935'!E628*(1-'935'!X628/'11'!B$17))</f>
        <v>#VALUE!</v>
      </c>
      <c r="F628" s="32" t="e">
        <f>IF('935'!F628="VOID",0,'935'!F628*(1-'935'!X628/'11'!B$17))</f>
        <v>#VALUE!</v>
      </c>
      <c r="G628" s="32" t="e">
        <f>IF('935'!G628="VOID",0,'935'!G628*(1-'935'!X628/'11'!B$17))</f>
        <v>#VALUE!</v>
      </c>
      <c r="H628" s="49" t="e">
        <f t="shared" si="160"/>
        <v>#VALUE!</v>
      </c>
      <c r="I628" s="50" t="e">
        <f>MATCH('935'!J628,'913'!$B$6:$B$1205,0)</f>
        <v>#VALUE!</v>
      </c>
      <c r="J628" s="50" t="e">
        <f>MATCH(INDEX('913'!$D$6:$D$1205,I628),'913'!$B$6:$B$1205,0)</f>
        <v>#VALUE!</v>
      </c>
      <c r="K628" s="50" t="e">
        <f>MATCH(INDEX('913'!$D$6:$D$1205,J628),'913'!$B$6:$B$1205,0)</f>
        <v>#VALUE!</v>
      </c>
      <c r="L628" s="50" t="e">
        <f>MATCH(INDEX('913'!$D$6:$D$1205,K628),'913'!$B$6:$B$1205,0)</f>
        <v>#VALUE!</v>
      </c>
      <c r="M628" s="50" t="e">
        <f>MATCH(INDEX('913'!$D$6:$D$1205,L628),'913'!$B$6:$B$1205,0)</f>
        <v>#VALUE!</v>
      </c>
      <c r="N628" s="50" t="e">
        <f>MATCH(INDEX('913'!$D$6:$D$1205,M628),'913'!$B$6:$B$1205,0)</f>
        <v>#VALUE!</v>
      </c>
      <c r="O628" s="50" t="e">
        <f>MATCH(INDEX('913'!$D$6:$D$1205,N628),'913'!$B$6:$B$1205,0)</f>
        <v>#VALUE!</v>
      </c>
      <c r="P628" s="51" t="e">
        <f>MATCH(INDEX('913'!$D$6:$D$1205,O628),'913'!$B$6:$B$1205,0)</f>
        <v>#VALUE!</v>
      </c>
      <c r="Q628" s="37">
        <f>IF(ISNUMBER(I628),MAX(0,INDEX('913'!$E$6:$E$1205,I628)),0)</f>
        <v>0</v>
      </c>
      <c r="R628" s="37">
        <f>IF(ISNUMBER(J628),MAX(0,INDEX('913'!$E$6:$E$1205,J628)),0)</f>
        <v>0</v>
      </c>
      <c r="S628" s="37">
        <f>IF(ISNUMBER(K628),MAX(0,INDEX('913'!$E$6:$E$1205,K628)),0)</f>
        <v>0</v>
      </c>
      <c r="T628" s="37">
        <f>IF(ISNUMBER(L628),MAX(0,INDEX('913'!$E$6:$E$1205,L628)),0)</f>
        <v>0</v>
      </c>
      <c r="U628" s="37">
        <f>IF(ISNUMBER(M628),MAX(0,INDEX('913'!$E$6:$E$1205,M628)),0)</f>
        <v>0</v>
      </c>
      <c r="V628" s="37">
        <f>IF(ISNUMBER(N628),MAX(0,INDEX('913'!$E$6:$E$1205,N628)),0)</f>
        <v>0</v>
      </c>
      <c r="W628" s="37">
        <f>IF(ISNUMBER(O628),MAX(0,INDEX('913'!$E$6:$E$1205,O628)),0)</f>
        <v>0</v>
      </c>
      <c r="X628" s="52">
        <f>IF(ISNUMBER(P628),MAX(0,INDEX('913'!$E$6:$E$1205,P628)),0)</f>
        <v>0</v>
      </c>
      <c r="Y628" s="37">
        <f>IF(ISNUMBER(I628),MAX(0,INDEX('913'!$F$6:$F$1205,I628)),0)</f>
        <v>0</v>
      </c>
      <c r="Z628" s="37">
        <f>IF(ISNUMBER(J628),MAX(0,INDEX('913'!$F$6:$F$1205,J628)),0)</f>
        <v>0</v>
      </c>
      <c r="AA628" s="37">
        <f>IF(ISNUMBER(K628),MAX(0,INDEX('913'!$F$6:$F$1205,K628)),0)</f>
        <v>0</v>
      </c>
      <c r="AB628" s="37">
        <f>IF(ISNUMBER(L628),MAX(0,INDEX('913'!$F$6:$F$1205,L628)),0)</f>
        <v>0</v>
      </c>
      <c r="AC628" s="37">
        <f>IF(ISNUMBER(M628),MAX(0,INDEX('913'!$F$6:$F$1205,M628)),0)</f>
        <v>0</v>
      </c>
      <c r="AD628" s="37">
        <f>IF(ISNUMBER(N628),MAX(0,INDEX('913'!$F$6:$F$1205,N628)),0)</f>
        <v>0</v>
      </c>
      <c r="AE628" s="37">
        <f>IF(ISNUMBER(O628),MAX(0,INDEX('913'!$F$6:$F$1205,O628)),0)</f>
        <v>0</v>
      </c>
      <c r="AF628" s="37">
        <f>IF(ISNUMBER(P628),MAX(0,INDEX('913'!$F$6:$F$1205,P628)),0)</f>
        <v>0</v>
      </c>
      <c r="AG628" s="32">
        <f>IF(ISNUMBER(I628),SQRT(INDEX('913'!$I$6:$I$1205,I628)^2+INDEX('913'!$J$6:$J$1205,I628)^2),0)</f>
        <v>0</v>
      </c>
      <c r="AH628" s="32">
        <f>IF(ISNUMBER(J628),SQRT(INDEX('913'!$I$6:$I$1205,J628)^2+INDEX('913'!$J$6:$J$1205,J628)^2),0)</f>
        <v>0</v>
      </c>
      <c r="AI628" s="32">
        <f>IF(ISNUMBER(K628),SQRT(INDEX('913'!$I$6:$I$1205,K628)^2+INDEX('913'!$J$6:$J$1205,K628)^2),0)</f>
        <v>0</v>
      </c>
      <c r="AJ628" s="32">
        <f>IF(ISNUMBER(L628),SQRT(INDEX('913'!$I$6:$I$1205,L628)^2+INDEX('913'!$J$6:$J$1205,L628)^2),0)</f>
        <v>0</v>
      </c>
      <c r="AK628" s="32">
        <f>IF(ISNUMBER(M628),SQRT(INDEX('913'!$I$6:$I$1205,M628)^2+INDEX('913'!$J$6:$J$1205,M628)^2),0)</f>
        <v>0</v>
      </c>
      <c r="AL628" s="32">
        <f>IF(ISNUMBER(N628),SQRT(INDEX('913'!$I$6:$I$1205,N628)^2+INDEX('913'!$J$6:$J$1205,N628)^2),0)</f>
        <v>0</v>
      </c>
      <c r="AM628" s="32">
        <f>IF(ISNUMBER(O628),SQRT(INDEX('913'!$I$6:$I$1205,O628)^2+INDEX('913'!$J$6:$J$1205,O628)^2),0)</f>
        <v>0</v>
      </c>
      <c r="AN628" s="49">
        <f>IF(ISNUMBER(P628),SQRT(INDEX('913'!$I$6:$I$1205,P628)^2+INDEX('913'!$J$6:$J$1205,P628)^2),0)</f>
        <v>0</v>
      </c>
      <c r="AO628" s="37">
        <f t="shared" si="161"/>
        <v>0</v>
      </c>
      <c r="AP628" s="37">
        <f t="shared" si="162"/>
        <v>0</v>
      </c>
      <c r="AQ628" s="33" t="e">
        <f>-100*'935'!W628*(AO628+AP628)/'11'!C$17</f>
        <v>#VALUE!</v>
      </c>
      <c r="AR628" s="37" t="e">
        <f t="shared" si="163"/>
        <v>#VALUE!</v>
      </c>
      <c r="AS628" s="52" t="e">
        <f t="shared" si="164"/>
        <v>#VALUE!</v>
      </c>
      <c r="AT628" s="32" t="e">
        <f>IF('935'!C628="VOID",0,('935'!C628*(1-'935'!X628/'11'!B$17)))</f>
        <v>#VALUE!</v>
      </c>
      <c r="AU628" s="52" t="e">
        <f>'935'!Q628*(1-'935'!Y628/'11'!C$17)/(1-'935'!X628/'11'!B$17)</f>
        <v>#VALUE!</v>
      </c>
      <c r="AV628" s="37" t="e">
        <f>INDEX('DNO totals'!$B$57:$G$57,IF('935'!K628,IF(MOD('935'!K628,1000),IF(MOD('935'!K628,100),IF(MOD('935'!K628,10),IF(MOD('935'!K628,1000)=1,6,5),4),3),2),1))</f>
        <v>#VALUE!</v>
      </c>
      <c r="AW628" s="52" t="e">
        <f t="shared" si="165"/>
        <v>#VALUE!</v>
      </c>
      <c r="AX628" s="32" t="e">
        <f>IF('935'!V628="VOID",0,'935'!V628*(1-'935'!X628/'11'!B$17))</f>
        <v>#VALUE!</v>
      </c>
      <c r="AY628" s="33" t="e">
        <f>IF(H628,-100*'Charging rates'!B$10/'11'!B$17*AX628/H628,0)</f>
        <v>#VALUE!</v>
      </c>
      <c r="AZ628" s="33" t="e">
        <f>IF(C628,'DNO totals'!B$41,0)</f>
        <v>#VALUE!</v>
      </c>
      <c r="BA628" s="33" t="e">
        <f t="shared" si="166"/>
        <v>#VALUE!</v>
      </c>
      <c r="BB628" s="33" t="e">
        <f t="shared" si="167"/>
        <v>#VALUE!</v>
      </c>
      <c r="BC628" s="53" t="e">
        <f t="shared" si="168"/>
        <v>#VALUE!</v>
      </c>
      <c r="BD628" s="32" t="e">
        <f>IF(AT628,'935'!H628*AT628/(AT628+D628+H628),0)</f>
        <v>#VALUE!</v>
      </c>
      <c r="BE628" s="32" t="e">
        <f>IF(H628,'935'!H628*H628/(AT628+D628+H628),0)</f>
        <v>#VALUE!</v>
      </c>
      <c r="BF628" s="32" t="e">
        <f>BD628*(1-'935'!X628/'11'!B$17)</f>
        <v>#VALUE!</v>
      </c>
      <c r="BG628" s="49" t="e">
        <f>BE628*(1-'935'!X628/'11'!B$17)</f>
        <v>#VALUE!</v>
      </c>
      <c r="BH628" s="52" t="e">
        <f>AV628*Parameters!B$6</f>
        <v>#VALUE!</v>
      </c>
      <c r="BI628" s="37" t="e">
        <f>IF('935'!$K628=1000,'Charging rates'!$C$38*$BH628/(1+'DNO totals'!$C$99)*'935'!$L628,0)</f>
        <v>#VALUE!</v>
      </c>
      <c r="BJ628" s="37" t="e">
        <f>IF(MOD('935'!$K628,1000)=100,'Charging rates'!$D$38*$BH628/(1+'DNO totals'!$D$99)*'935'!$M628,0)</f>
        <v>#VALUE!</v>
      </c>
      <c r="BK628" s="37" t="e">
        <f>IF(MOD('935'!$K628,100)=10,'Charging rates'!$E$38*$BH628/(1+'DNO totals'!$E$99)*'935'!$N628,0)</f>
        <v>#VALUE!</v>
      </c>
      <c r="BL628" s="37" t="e">
        <f>IF(AND(MOD('935'!$K628,10)&gt;0,MOD('935'!$K628,1000)&gt;1),'Charging rates'!$F$38*$BH628/(1+'DNO totals'!$F$99)*'935'!$O628,0)</f>
        <v>#VALUE!</v>
      </c>
      <c r="BM628" s="37" t="e">
        <f>IF(MOD('935'!$K628,1000)=1,'Charging rates'!$G$38*$BH628/(1+'DNO totals'!$G$99)*'935'!$P628,0)</f>
        <v>#VALUE!</v>
      </c>
      <c r="BN628" s="52" t="e">
        <f t="shared" si="169"/>
        <v>#VALUE!</v>
      </c>
      <c r="BO628" s="37" t="e">
        <f>IF('935'!$K628&gt;1000,'Charging rates'!$C$38*$AW628*'935'!$L628,0)</f>
        <v>#VALUE!</v>
      </c>
      <c r="BP628" s="37" t="e">
        <f>IF(MOD('935'!$K628,1000)&gt;100,'Charging rates'!$D$38*$AW628*'935'!$M628,0)</f>
        <v>#VALUE!</v>
      </c>
      <c r="BQ628" s="37" t="e">
        <f>IF(MOD('935'!$K628,100)&gt;10,'Charging rates'!$E$38*$AW628*'935'!$N628,0)</f>
        <v>#VALUE!</v>
      </c>
      <c r="BR628" s="52" t="e">
        <f t="shared" si="170"/>
        <v>#VALUE!</v>
      </c>
      <c r="BS628" s="48" t="e">
        <f>'935'!C628&lt;&gt;"VOID"</f>
        <v>#VALUE!</v>
      </c>
      <c r="BT628" s="33" t="e">
        <f>IF(BS628,(100/'11'!B$17*BD628*((1-'935'!I628)*'Charging rates'!B$51+'Charging rates'!B$63)),0)</f>
        <v>#VALUE!</v>
      </c>
      <c r="BU628" s="33" t="e">
        <f>100/'11'!B$17*BG628*('Charging rates'!B$51+'Charging rates'!B$63)</f>
        <v>#VALUE!</v>
      </c>
      <c r="BV628" s="33" t="e">
        <f>100/'11'!B$17*BE628*('Charging rates'!B$51+'Charging rates'!B$63)</f>
        <v>#VALUE!</v>
      </c>
      <c r="BW628" s="53" t="e">
        <f t="shared" si="171"/>
        <v>#VALUE!</v>
      </c>
      <c r="BX628" s="32" t="e">
        <f>AT628-('935'!T628*(1-'935'!X628/'11'!B$17))</f>
        <v>#VALUE!</v>
      </c>
      <c r="BY628" s="32">
        <f>0-IF(ISNUMBER(I628),INDEX('913'!$I$6:$I$1205,I628),0)-IF(ISNUMBER(J628),INDEX('913'!$I$6:$I$1205,J628),0)-IF(ISNUMBER(K628),INDEX('913'!$I$6:$I$1205,K628),0)-IF(ISNUMBER(L628),INDEX('913'!$I$6:$I$1205,L628),0)-IF(ISNUMBER(M628),INDEX('913'!$I$6:$I$1205,M628),0)-IF(ISNUMBER(N628),INDEX('913'!$I$6:$I$1205,N628),0)-IF(ISNUMBER(O628),INDEX('913'!$I$6:$I$1205,O628),0)-IF(ISNUMBER(P628),INDEX('913'!$I$6:$I$1205,P628),0)</f>
        <v>0</v>
      </c>
      <c r="BZ628" s="37">
        <f>IF(BY628=0,1,MAX(1,SQRT(BY628^2+(IF(ISNUMBER(I628),INDEX('913'!$J$6:$J$1205,I628),0)+IF(ISNUMBER(J628),INDEX('913'!$J$6:$J$1205,J628),0)+IF(ISNUMBER(K628),INDEX('913'!$J$6:$J$1205,K628),0)+IF(ISNUMBER(L628),INDEX('913'!$J$6:$J$1205,L628),0)+IF(ISNUMBER(M628),INDEX('913'!$J$6:$J$1205,M628),0)+IF(ISNUMBER(N628),INDEX('913'!$J$6:$J$1205,N628),0)+IF(ISNUMBER(O628),INDEX('913'!$J$6:$J$1205,O628),0)+IF(ISNUMBER(P628),INDEX('913'!$J$6:$J$1205,P628),0))^2)/BY628))</f>
        <v>1</v>
      </c>
      <c r="CA628" s="33" t="e">
        <f>100*AO628/'11'!B$17</f>
        <v>#VALUE!</v>
      </c>
      <c r="CB628" s="37" t="e">
        <f>100*(AP628*BZ628)/'11'!C$17</f>
        <v>#VALUE!</v>
      </c>
      <c r="CC628" s="37" t="e">
        <f t="shared" si="172"/>
        <v>#VALUE!</v>
      </c>
      <c r="CD628" s="33" t="e">
        <f t="shared" si="173"/>
        <v>#VALUE!</v>
      </c>
      <c r="CE628" s="54" t="e">
        <f>'11'!C$17-'935'!Y628</f>
        <v>#VALUE!</v>
      </c>
      <c r="CF628" s="37" t="e">
        <f>MAX('DNO totals'!B$312+0,MIN('935'!L628+0,'DNO totals'!B$304+0))</f>
        <v>#VALUE!</v>
      </c>
      <c r="CG628" s="37" t="e">
        <f>MAX('DNO totals'!C$312+0,MIN('935'!M628+0,'DNO totals'!C$304+0))</f>
        <v>#VALUE!</v>
      </c>
      <c r="CH628" s="37" t="e">
        <f>MAX('DNO totals'!D$312+0,MIN('935'!N628+0,'DNO totals'!D$304+0))</f>
        <v>#VALUE!</v>
      </c>
      <c r="CI628" s="37" t="e">
        <f>MAX('DNO totals'!E$312+0,MIN('935'!O628+0,'DNO totals'!E$304+0))</f>
        <v>#VALUE!</v>
      </c>
      <c r="CJ628" s="52" t="e">
        <f>MAX('DNO totals'!F$312+0,MIN('935'!P628+0,'DNO totals'!F$304+0))</f>
        <v>#VALUE!</v>
      </c>
      <c r="CK628" s="37" t="e">
        <f>IF('935'!$K628=1000,'Charging rates'!$C$38*$BH628/(1+'DNO totals'!$C$99)*$CF628,0)</f>
        <v>#VALUE!</v>
      </c>
      <c r="CL628" s="37" t="e">
        <f>IF(MOD('935'!$K628,1000)=100,'Charging rates'!$D$38*$BH628/(1+'DNO totals'!$D$99)*$CG628,0)</f>
        <v>#VALUE!</v>
      </c>
      <c r="CM628" s="37" t="e">
        <f>IF(MOD('935'!$K628,100)=10,'Charging rates'!$E$38*$BH628/(1+'DNO totals'!$E$99)*$CH628,0)</f>
        <v>#VALUE!</v>
      </c>
      <c r="CN628" s="37" t="e">
        <f>IF(AND(MOD('935'!$K628,10)&gt;0,MOD('935'!$K628,1000)&gt;1),'Charging rates'!$F$38*$BH628/(1+'DNO totals'!$F$99)*$CI628,0)</f>
        <v>#VALUE!</v>
      </c>
      <c r="CO628" s="37" t="e">
        <f>IF(MOD('935'!$K628,1000)=1,'Charging rates'!$G$38*$BH628/(1+'DNO totals'!$G$99)*$CJ628,0)</f>
        <v>#VALUE!</v>
      </c>
      <c r="CP628" s="52" t="e">
        <f t="shared" si="174"/>
        <v>#VALUE!</v>
      </c>
      <c r="CQ628" s="37" t="e">
        <f>IF('935'!$K628&gt;1000,'Charging rates'!$C$38*$AW628*$CF628,0)</f>
        <v>#VALUE!</v>
      </c>
      <c r="CR628" s="37" t="e">
        <f>IF(MOD('935'!$K628,1000)&gt;100,'Charging rates'!$D$38*$AW628*$CG628,0)</f>
        <v>#VALUE!</v>
      </c>
      <c r="CS628" s="37" t="e">
        <f>IF(MOD('935'!$K628,100)&gt;10,'Charging rates'!$E$38*$AW628*$CH628,0)</f>
        <v>#VALUE!</v>
      </c>
      <c r="CT628" s="52" t="e">
        <f t="shared" si="175"/>
        <v>#VALUE!</v>
      </c>
      <c r="CU628" s="33" t="e">
        <f>100*(AP628*'935'!Q628*BZ628)/'11'!B$17</f>
        <v>#VALUE!</v>
      </c>
      <c r="CV628" s="33" t="e">
        <f>100/'11'!B$17*'Charging rates'!B$10*AW628</f>
        <v>#VALUE!</v>
      </c>
      <c r="CW628" s="33" t="e">
        <f>IF(AT628=0,0,(1-BX628/AT628)*(CA628+IF('935'!Q628=0,0,(CB628*'935'!Q628*('11'!C$17-'935'!Y628)/('11'!B$17-'935'!X628)))))</f>
        <v>#VALUE!</v>
      </c>
      <c r="CX628" s="33" t="e">
        <f t="shared" si="176"/>
        <v>#VALUE!</v>
      </c>
      <c r="CY628" s="49" t="e">
        <f t="shared" si="177"/>
        <v>#VALUE!</v>
      </c>
      <c r="CZ628" s="32" t="e">
        <f>AT628*(Parameters!B$21+AU628)*IF('DNO totals'!B$323&lt;0,1,'935'!S628)</f>
        <v>#VALUE!</v>
      </c>
      <c r="DA628" s="52" t="e">
        <f>IF('DNO totals'!B$323&lt;0,1,'935'!S628)*(Parameters!B$21+AU628)</f>
        <v>#VALUE!</v>
      </c>
      <c r="DB628" s="37" t="e">
        <f>CX628+'Charging rates'!B$106*DA628*100/'11'!B$17</f>
        <v>#VALUE!</v>
      </c>
      <c r="DC628" s="37" t="e">
        <f>DB628+'Charging rates'!B$116*(Parameters!B$21+AU628)*100/'11'!B$17*IF('DNO totals'!B$323&lt;0,1,'935'!S628)</f>
        <v>#VALUE!</v>
      </c>
      <c r="DD628" s="37" t="e">
        <f>'Charging rates'!B$97*(CP628+CT628)*100/'11'!B$17</f>
        <v>#VALUE!</v>
      </c>
      <c r="DE628" s="33" t="e">
        <f>MAX(0-(CB628*AU628*'11'!C$17/'11'!B$17),DC628+DD628)</f>
        <v>#VALUE!</v>
      </c>
      <c r="DF628" s="37" t="e">
        <f>IF(BS628,IF(AU628=0,CC628,MAX(0,MIN(CC628,CC628+(DE628/'935'!Q628*('11'!B$17-'935'!X628)/('11'!C$17-'935'!Y628))))),0)</f>
        <v>#VALUE!</v>
      </c>
      <c r="DG628" s="33" t="e">
        <f t="shared" si="178"/>
        <v>#VALUE!</v>
      </c>
      <c r="DH628" s="53" t="e">
        <f t="shared" si="179"/>
        <v>#VALUE!</v>
      </c>
    </row>
    <row r="629" spans="1:112">
      <c r="A629" s="28">
        <v>529</v>
      </c>
      <c r="B629" s="47" t="e">
        <f>'935'!B629</f>
        <v>#VALUE!</v>
      </c>
      <c r="C629" s="48" t="e">
        <f>OR('935'!E629&lt;&gt;"VOID",'935'!F629&lt;&gt;"VOID",'935'!G629&lt;&gt;"VOID")</f>
        <v>#VALUE!</v>
      </c>
      <c r="D629" s="32" t="e">
        <f>IF('935'!D629="VOID",0,'935'!D629*(1-'935'!X629/'11'!B$17))</f>
        <v>#VALUE!</v>
      </c>
      <c r="E629" s="32" t="e">
        <f>IF('935'!E629="VOID",0,'935'!E629*(1-'935'!X629/'11'!B$17))</f>
        <v>#VALUE!</v>
      </c>
      <c r="F629" s="32" t="e">
        <f>IF('935'!F629="VOID",0,'935'!F629*(1-'935'!X629/'11'!B$17))</f>
        <v>#VALUE!</v>
      </c>
      <c r="G629" s="32" t="e">
        <f>IF('935'!G629="VOID",0,'935'!G629*(1-'935'!X629/'11'!B$17))</f>
        <v>#VALUE!</v>
      </c>
      <c r="H629" s="49" t="e">
        <f t="shared" si="160"/>
        <v>#VALUE!</v>
      </c>
      <c r="I629" s="50" t="e">
        <f>MATCH('935'!J629,'913'!$B$6:$B$1205,0)</f>
        <v>#VALUE!</v>
      </c>
      <c r="J629" s="50" t="e">
        <f>MATCH(INDEX('913'!$D$6:$D$1205,I629),'913'!$B$6:$B$1205,0)</f>
        <v>#VALUE!</v>
      </c>
      <c r="K629" s="50" t="e">
        <f>MATCH(INDEX('913'!$D$6:$D$1205,J629),'913'!$B$6:$B$1205,0)</f>
        <v>#VALUE!</v>
      </c>
      <c r="L629" s="50" t="e">
        <f>MATCH(INDEX('913'!$D$6:$D$1205,K629),'913'!$B$6:$B$1205,0)</f>
        <v>#VALUE!</v>
      </c>
      <c r="M629" s="50" t="e">
        <f>MATCH(INDEX('913'!$D$6:$D$1205,L629),'913'!$B$6:$B$1205,0)</f>
        <v>#VALUE!</v>
      </c>
      <c r="N629" s="50" t="e">
        <f>MATCH(INDEX('913'!$D$6:$D$1205,M629),'913'!$B$6:$B$1205,0)</f>
        <v>#VALUE!</v>
      </c>
      <c r="O629" s="50" t="e">
        <f>MATCH(INDEX('913'!$D$6:$D$1205,N629),'913'!$B$6:$B$1205,0)</f>
        <v>#VALUE!</v>
      </c>
      <c r="P629" s="51" t="e">
        <f>MATCH(INDEX('913'!$D$6:$D$1205,O629),'913'!$B$6:$B$1205,0)</f>
        <v>#VALUE!</v>
      </c>
      <c r="Q629" s="37">
        <f>IF(ISNUMBER(I629),MAX(0,INDEX('913'!$E$6:$E$1205,I629)),0)</f>
        <v>0</v>
      </c>
      <c r="R629" s="37">
        <f>IF(ISNUMBER(J629),MAX(0,INDEX('913'!$E$6:$E$1205,J629)),0)</f>
        <v>0</v>
      </c>
      <c r="S629" s="37">
        <f>IF(ISNUMBER(K629),MAX(0,INDEX('913'!$E$6:$E$1205,K629)),0)</f>
        <v>0</v>
      </c>
      <c r="T629" s="37">
        <f>IF(ISNUMBER(L629),MAX(0,INDEX('913'!$E$6:$E$1205,L629)),0)</f>
        <v>0</v>
      </c>
      <c r="U629" s="37">
        <f>IF(ISNUMBER(M629),MAX(0,INDEX('913'!$E$6:$E$1205,M629)),0)</f>
        <v>0</v>
      </c>
      <c r="V629" s="37">
        <f>IF(ISNUMBER(N629),MAX(0,INDEX('913'!$E$6:$E$1205,N629)),0)</f>
        <v>0</v>
      </c>
      <c r="W629" s="37">
        <f>IF(ISNUMBER(O629),MAX(0,INDEX('913'!$E$6:$E$1205,O629)),0)</f>
        <v>0</v>
      </c>
      <c r="X629" s="52">
        <f>IF(ISNUMBER(P629),MAX(0,INDEX('913'!$E$6:$E$1205,P629)),0)</f>
        <v>0</v>
      </c>
      <c r="Y629" s="37">
        <f>IF(ISNUMBER(I629),MAX(0,INDEX('913'!$F$6:$F$1205,I629)),0)</f>
        <v>0</v>
      </c>
      <c r="Z629" s="37">
        <f>IF(ISNUMBER(J629),MAX(0,INDEX('913'!$F$6:$F$1205,J629)),0)</f>
        <v>0</v>
      </c>
      <c r="AA629" s="37">
        <f>IF(ISNUMBER(K629),MAX(0,INDEX('913'!$F$6:$F$1205,K629)),0)</f>
        <v>0</v>
      </c>
      <c r="AB629" s="37">
        <f>IF(ISNUMBER(L629),MAX(0,INDEX('913'!$F$6:$F$1205,L629)),0)</f>
        <v>0</v>
      </c>
      <c r="AC629" s="37">
        <f>IF(ISNUMBER(M629),MAX(0,INDEX('913'!$F$6:$F$1205,M629)),0)</f>
        <v>0</v>
      </c>
      <c r="AD629" s="37">
        <f>IF(ISNUMBER(N629),MAX(0,INDEX('913'!$F$6:$F$1205,N629)),0)</f>
        <v>0</v>
      </c>
      <c r="AE629" s="37">
        <f>IF(ISNUMBER(O629),MAX(0,INDEX('913'!$F$6:$F$1205,O629)),0)</f>
        <v>0</v>
      </c>
      <c r="AF629" s="37">
        <f>IF(ISNUMBER(P629),MAX(0,INDEX('913'!$F$6:$F$1205,P629)),0)</f>
        <v>0</v>
      </c>
      <c r="AG629" s="32">
        <f>IF(ISNUMBER(I629),SQRT(INDEX('913'!$I$6:$I$1205,I629)^2+INDEX('913'!$J$6:$J$1205,I629)^2),0)</f>
        <v>0</v>
      </c>
      <c r="AH629" s="32">
        <f>IF(ISNUMBER(J629),SQRT(INDEX('913'!$I$6:$I$1205,J629)^2+INDEX('913'!$J$6:$J$1205,J629)^2),0)</f>
        <v>0</v>
      </c>
      <c r="AI629" s="32">
        <f>IF(ISNUMBER(K629),SQRT(INDEX('913'!$I$6:$I$1205,K629)^2+INDEX('913'!$J$6:$J$1205,K629)^2),0)</f>
        <v>0</v>
      </c>
      <c r="AJ629" s="32">
        <f>IF(ISNUMBER(L629),SQRT(INDEX('913'!$I$6:$I$1205,L629)^2+INDEX('913'!$J$6:$J$1205,L629)^2),0)</f>
        <v>0</v>
      </c>
      <c r="AK629" s="32">
        <f>IF(ISNUMBER(M629),SQRT(INDEX('913'!$I$6:$I$1205,M629)^2+INDEX('913'!$J$6:$J$1205,M629)^2),0)</f>
        <v>0</v>
      </c>
      <c r="AL629" s="32">
        <f>IF(ISNUMBER(N629),SQRT(INDEX('913'!$I$6:$I$1205,N629)^2+INDEX('913'!$J$6:$J$1205,N629)^2),0)</f>
        <v>0</v>
      </c>
      <c r="AM629" s="32">
        <f>IF(ISNUMBER(O629),SQRT(INDEX('913'!$I$6:$I$1205,O629)^2+INDEX('913'!$J$6:$J$1205,O629)^2),0)</f>
        <v>0</v>
      </c>
      <c r="AN629" s="49">
        <f>IF(ISNUMBER(P629),SQRT(INDEX('913'!$I$6:$I$1205,P629)^2+INDEX('913'!$J$6:$J$1205,P629)^2),0)</f>
        <v>0</v>
      </c>
      <c r="AO629" s="37">
        <f t="shared" si="161"/>
        <v>0</v>
      </c>
      <c r="AP629" s="37">
        <f t="shared" si="162"/>
        <v>0</v>
      </c>
      <c r="AQ629" s="33" t="e">
        <f>-100*'935'!W629*(AO629+AP629)/'11'!C$17</f>
        <v>#VALUE!</v>
      </c>
      <c r="AR629" s="37" t="e">
        <f t="shared" si="163"/>
        <v>#VALUE!</v>
      </c>
      <c r="AS629" s="52" t="e">
        <f t="shared" si="164"/>
        <v>#VALUE!</v>
      </c>
      <c r="AT629" s="32" t="e">
        <f>IF('935'!C629="VOID",0,('935'!C629*(1-'935'!X629/'11'!B$17)))</f>
        <v>#VALUE!</v>
      </c>
      <c r="AU629" s="52" t="e">
        <f>'935'!Q629*(1-'935'!Y629/'11'!C$17)/(1-'935'!X629/'11'!B$17)</f>
        <v>#VALUE!</v>
      </c>
      <c r="AV629" s="37" t="e">
        <f>INDEX('DNO totals'!$B$57:$G$57,IF('935'!K629,IF(MOD('935'!K629,1000),IF(MOD('935'!K629,100),IF(MOD('935'!K629,10),IF(MOD('935'!K629,1000)=1,6,5),4),3),2),1))</f>
        <v>#VALUE!</v>
      </c>
      <c r="AW629" s="52" t="e">
        <f t="shared" si="165"/>
        <v>#VALUE!</v>
      </c>
      <c r="AX629" s="32" t="e">
        <f>IF('935'!V629="VOID",0,'935'!V629*(1-'935'!X629/'11'!B$17))</f>
        <v>#VALUE!</v>
      </c>
      <c r="AY629" s="33" t="e">
        <f>IF(H629,-100*'Charging rates'!B$10/'11'!B$17*AX629/H629,0)</f>
        <v>#VALUE!</v>
      </c>
      <c r="AZ629" s="33" t="e">
        <f>IF(C629,'DNO totals'!B$41,0)</f>
        <v>#VALUE!</v>
      </c>
      <c r="BA629" s="33" t="e">
        <f t="shared" si="166"/>
        <v>#VALUE!</v>
      </c>
      <c r="BB629" s="33" t="e">
        <f t="shared" si="167"/>
        <v>#VALUE!</v>
      </c>
      <c r="BC629" s="53" t="e">
        <f t="shared" si="168"/>
        <v>#VALUE!</v>
      </c>
      <c r="BD629" s="32" t="e">
        <f>IF(AT629,'935'!H629*AT629/(AT629+D629+H629),0)</f>
        <v>#VALUE!</v>
      </c>
      <c r="BE629" s="32" t="e">
        <f>IF(H629,'935'!H629*H629/(AT629+D629+H629),0)</f>
        <v>#VALUE!</v>
      </c>
      <c r="BF629" s="32" t="e">
        <f>BD629*(1-'935'!X629/'11'!B$17)</f>
        <v>#VALUE!</v>
      </c>
      <c r="BG629" s="49" t="e">
        <f>BE629*(1-'935'!X629/'11'!B$17)</f>
        <v>#VALUE!</v>
      </c>
      <c r="BH629" s="52" t="e">
        <f>AV629*Parameters!B$6</f>
        <v>#VALUE!</v>
      </c>
      <c r="BI629" s="37" t="e">
        <f>IF('935'!$K629=1000,'Charging rates'!$C$38*$BH629/(1+'DNO totals'!$C$99)*'935'!$L629,0)</f>
        <v>#VALUE!</v>
      </c>
      <c r="BJ629" s="37" t="e">
        <f>IF(MOD('935'!$K629,1000)=100,'Charging rates'!$D$38*$BH629/(1+'DNO totals'!$D$99)*'935'!$M629,0)</f>
        <v>#VALUE!</v>
      </c>
      <c r="BK629" s="37" t="e">
        <f>IF(MOD('935'!$K629,100)=10,'Charging rates'!$E$38*$BH629/(1+'DNO totals'!$E$99)*'935'!$N629,0)</f>
        <v>#VALUE!</v>
      </c>
      <c r="BL629" s="37" t="e">
        <f>IF(AND(MOD('935'!$K629,10)&gt;0,MOD('935'!$K629,1000)&gt;1),'Charging rates'!$F$38*$BH629/(1+'DNO totals'!$F$99)*'935'!$O629,0)</f>
        <v>#VALUE!</v>
      </c>
      <c r="BM629" s="37" t="e">
        <f>IF(MOD('935'!$K629,1000)=1,'Charging rates'!$G$38*$BH629/(1+'DNO totals'!$G$99)*'935'!$P629,0)</f>
        <v>#VALUE!</v>
      </c>
      <c r="BN629" s="52" t="e">
        <f t="shared" si="169"/>
        <v>#VALUE!</v>
      </c>
      <c r="BO629" s="37" t="e">
        <f>IF('935'!$K629&gt;1000,'Charging rates'!$C$38*$AW629*'935'!$L629,0)</f>
        <v>#VALUE!</v>
      </c>
      <c r="BP629" s="37" t="e">
        <f>IF(MOD('935'!$K629,1000)&gt;100,'Charging rates'!$D$38*$AW629*'935'!$M629,0)</f>
        <v>#VALUE!</v>
      </c>
      <c r="BQ629" s="37" t="e">
        <f>IF(MOD('935'!$K629,100)&gt;10,'Charging rates'!$E$38*$AW629*'935'!$N629,0)</f>
        <v>#VALUE!</v>
      </c>
      <c r="BR629" s="52" t="e">
        <f t="shared" si="170"/>
        <v>#VALUE!</v>
      </c>
      <c r="BS629" s="48" t="e">
        <f>'935'!C629&lt;&gt;"VOID"</f>
        <v>#VALUE!</v>
      </c>
      <c r="BT629" s="33" t="e">
        <f>IF(BS629,(100/'11'!B$17*BD629*((1-'935'!I629)*'Charging rates'!B$51+'Charging rates'!B$63)),0)</f>
        <v>#VALUE!</v>
      </c>
      <c r="BU629" s="33" t="e">
        <f>100/'11'!B$17*BG629*('Charging rates'!B$51+'Charging rates'!B$63)</f>
        <v>#VALUE!</v>
      </c>
      <c r="BV629" s="33" t="e">
        <f>100/'11'!B$17*BE629*('Charging rates'!B$51+'Charging rates'!B$63)</f>
        <v>#VALUE!</v>
      </c>
      <c r="BW629" s="53" t="e">
        <f t="shared" si="171"/>
        <v>#VALUE!</v>
      </c>
      <c r="BX629" s="32" t="e">
        <f>AT629-('935'!T629*(1-'935'!X629/'11'!B$17))</f>
        <v>#VALUE!</v>
      </c>
      <c r="BY629" s="32">
        <f>0-IF(ISNUMBER(I629),INDEX('913'!$I$6:$I$1205,I629),0)-IF(ISNUMBER(J629),INDEX('913'!$I$6:$I$1205,J629),0)-IF(ISNUMBER(K629),INDEX('913'!$I$6:$I$1205,K629),0)-IF(ISNUMBER(L629),INDEX('913'!$I$6:$I$1205,L629),0)-IF(ISNUMBER(M629),INDEX('913'!$I$6:$I$1205,M629),0)-IF(ISNUMBER(N629),INDEX('913'!$I$6:$I$1205,N629),0)-IF(ISNUMBER(O629),INDEX('913'!$I$6:$I$1205,O629),0)-IF(ISNUMBER(P629),INDEX('913'!$I$6:$I$1205,P629),0)</f>
        <v>0</v>
      </c>
      <c r="BZ629" s="37">
        <f>IF(BY629=0,1,MAX(1,SQRT(BY629^2+(IF(ISNUMBER(I629),INDEX('913'!$J$6:$J$1205,I629),0)+IF(ISNUMBER(J629),INDEX('913'!$J$6:$J$1205,J629),0)+IF(ISNUMBER(K629),INDEX('913'!$J$6:$J$1205,K629),0)+IF(ISNUMBER(L629),INDEX('913'!$J$6:$J$1205,L629),0)+IF(ISNUMBER(M629),INDEX('913'!$J$6:$J$1205,M629),0)+IF(ISNUMBER(N629),INDEX('913'!$J$6:$J$1205,N629),0)+IF(ISNUMBER(O629),INDEX('913'!$J$6:$J$1205,O629),0)+IF(ISNUMBER(P629),INDEX('913'!$J$6:$J$1205,P629),0))^2)/BY629))</f>
        <v>1</v>
      </c>
      <c r="CA629" s="33" t="e">
        <f>100*AO629/'11'!B$17</f>
        <v>#VALUE!</v>
      </c>
      <c r="CB629" s="37" t="e">
        <f>100*(AP629*BZ629)/'11'!C$17</f>
        <v>#VALUE!</v>
      </c>
      <c r="CC629" s="37" t="e">
        <f t="shared" si="172"/>
        <v>#VALUE!</v>
      </c>
      <c r="CD629" s="33" t="e">
        <f t="shared" si="173"/>
        <v>#VALUE!</v>
      </c>
      <c r="CE629" s="54" t="e">
        <f>'11'!C$17-'935'!Y629</f>
        <v>#VALUE!</v>
      </c>
      <c r="CF629" s="37" t="e">
        <f>MAX('DNO totals'!B$312+0,MIN('935'!L629+0,'DNO totals'!B$304+0))</f>
        <v>#VALUE!</v>
      </c>
      <c r="CG629" s="37" t="e">
        <f>MAX('DNO totals'!C$312+0,MIN('935'!M629+0,'DNO totals'!C$304+0))</f>
        <v>#VALUE!</v>
      </c>
      <c r="CH629" s="37" t="e">
        <f>MAX('DNO totals'!D$312+0,MIN('935'!N629+0,'DNO totals'!D$304+0))</f>
        <v>#VALUE!</v>
      </c>
      <c r="CI629" s="37" t="e">
        <f>MAX('DNO totals'!E$312+0,MIN('935'!O629+0,'DNO totals'!E$304+0))</f>
        <v>#VALUE!</v>
      </c>
      <c r="CJ629" s="52" t="e">
        <f>MAX('DNO totals'!F$312+0,MIN('935'!P629+0,'DNO totals'!F$304+0))</f>
        <v>#VALUE!</v>
      </c>
      <c r="CK629" s="37" t="e">
        <f>IF('935'!$K629=1000,'Charging rates'!$C$38*$BH629/(1+'DNO totals'!$C$99)*$CF629,0)</f>
        <v>#VALUE!</v>
      </c>
      <c r="CL629" s="37" t="e">
        <f>IF(MOD('935'!$K629,1000)=100,'Charging rates'!$D$38*$BH629/(1+'DNO totals'!$D$99)*$CG629,0)</f>
        <v>#VALUE!</v>
      </c>
      <c r="CM629" s="37" t="e">
        <f>IF(MOD('935'!$K629,100)=10,'Charging rates'!$E$38*$BH629/(1+'DNO totals'!$E$99)*$CH629,0)</f>
        <v>#VALUE!</v>
      </c>
      <c r="CN629" s="37" t="e">
        <f>IF(AND(MOD('935'!$K629,10)&gt;0,MOD('935'!$K629,1000)&gt;1),'Charging rates'!$F$38*$BH629/(1+'DNO totals'!$F$99)*$CI629,0)</f>
        <v>#VALUE!</v>
      </c>
      <c r="CO629" s="37" t="e">
        <f>IF(MOD('935'!$K629,1000)=1,'Charging rates'!$G$38*$BH629/(1+'DNO totals'!$G$99)*$CJ629,0)</f>
        <v>#VALUE!</v>
      </c>
      <c r="CP629" s="52" t="e">
        <f t="shared" si="174"/>
        <v>#VALUE!</v>
      </c>
      <c r="CQ629" s="37" t="e">
        <f>IF('935'!$K629&gt;1000,'Charging rates'!$C$38*$AW629*$CF629,0)</f>
        <v>#VALUE!</v>
      </c>
      <c r="CR629" s="37" t="e">
        <f>IF(MOD('935'!$K629,1000)&gt;100,'Charging rates'!$D$38*$AW629*$CG629,0)</f>
        <v>#VALUE!</v>
      </c>
      <c r="CS629" s="37" t="e">
        <f>IF(MOD('935'!$K629,100)&gt;10,'Charging rates'!$E$38*$AW629*$CH629,0)</f>
        <v>#VALUE!</v>
      </c>
      <c r="CT629" s="52" t="e">
        <f t="shared" si="175"/>
        <v>#VALUE!</v>
      </c>
      <c r="CU629" s="33" t="e">
        <f>100*(AP629*'935'!Q629*BZ629)/'11'!B$17</f>
        <v>#VALUE!</v>
      </c>
      <c r="CV629" s="33" t="e">
        <f>100/'11'!B$17*'Charging rates'!B$10*AW629</f>
        <v>#VALUE!</v>
      </c>
      <c r="CW629" s="33" t="e">
        <f>IF(AT629=0,0,(1-BX629/AT629)*(CA629+IF('935'!Q629=0,0,(CB629*'935'!Q629*('11'!C$17-'935'!Y629)/('11'!B$17-'935'!X629)))))</f>
        <v>#VALUE!</v>
      </c>
      <c r="CX629" s="33" t="e">
        <f t="shared" si="176"/>
        <v>#VALUE!</v>
      </c>
      <c r="CY629" s="49" t="e">
        <f t="shared" si="177"/>
        <v>#VALUE!</v>
      </c>
      <c r="CZ629" s="32" t="e">
        <f>AT629*(Parameters!B$21+AU629)*IF('DNO totals'!B$323&lt;0,1,'935'!S629)</f>
        <v>#VALUE!</v>
      </c>
      <c r="DA629" s="52" t="e">
        <f>IF('DNO totals'!B$323&lt;0,1,'935'!S629)*(Parameters!B$21+AU629)</f>
        <v>#VALUE!</v>
      </c>
      <c r="DB629" s="37" t="e">
        <f>CX629+'Charging rates'!B$106*DA629*100/'11'!B$17</f>
        <v>#VALUE!</v>
      </c>
      <c r="DC629" s="37" t="e">
        <f>DB629+'Charging rates'!B$116*(Parameters!B$21+AU629)*100/'11'!B$17*IF('DNO totals'!B$323&lt;0,1,'935'!S629)</f>
        <v>#VALUE!</v>
      </c>
      <c r="DD629" s="37" t="e">
        <f>'Charging rates'!B$97*(CP629+CT629)*100/'11'!B$17</f>
        <v>#VALUE!</v>
      </c>
      <c r="DE629" s="33" t="e">
        <f>MAX(0-(CB629*AU629*'11'!C$17/'11'!B$17),DC629+DD629)</f>
        <v>#VALUE!</v>
      </c>
      <c r="DF629" s="37" t="e">
        <f>IF(BS629,IF(AU629=0,CC629,MAX(0,MIN(CC629,CC629+(DE629/'935'!Q629*('11'!B$17-'935'!X629)/('11'!C$17-'935'!Y629))))),0)</f>
        <v>#VALUE!</v>
      </c>
      <c r="DG629" s="33" t="e">
        <f t="shared" si="178"/>
        <v>#VALUE!</v>
      </c>
      <c r="DH629" s="53" t="e">
        <f t="shared" si="179"/>
        <v>#VALUE!</v>
      </c>
    </row>
    <row r="630" spans="1:112">
      <c r="A630" s="28">
        <v>530</v>
      </c>
      <c r="B630" s="47" t="e">
        <f>'935'!B630</f>
        <v>#VALUE!</v>
      </c>
      <c r="C630" s="48" t="e">
        <f>OR('935'!E630&lt;&gt;"VOID",'935'!F630&lt;&gt;"VOID",'935'!G630&lt;&gt;"VOID")</f>
        <v>#VALUE!</v>
      </c>
      <c r="D630" s="32" t="e">
        <f>IF('935'!D630="VOID",0,'935'!D630*(1-'935'!X630/'11'!B$17))</f>
        <v>#VALUE!</v>
      </c>
      <c r="E630" s="32" t="e">
        <f>IF('935'!E630="VOID",0,'935'!E630*(1-'935'!X630/'11'!B$17))</f>
        <v>#VALUE!</v>
      </c>
      <c r="F630" s="32" t="e">
        <f>IF('935'!F630="VOID",0,'935'!F630*(1-'935'!X630/'11'!B$17))</f>
        <v>#VALUE!</v>
      </c>
      <c r="G630" s="32" t="e">
        <f>IF('935'!G630="VOID",0,'935'!G630*(1-'935'!X630/'11'!B$17))</f>
        <v>#VALUE!</v>
      </c>
      <c r="H630" s="49" t="e">
        <f t="shared" si="160"/>
        <v>#VALUE!</v>
      </c>
      <c r="I630" s="50" t="e">
        <f>MATCH('935'!J630,'913'!$B$6:$B$1205,0)</f>
        <v>#VALUE!</v>
      </c>
      <c r="J630" s="50" t="e">
        <f>MATCH(INDEX('913'!$D$6:$D$1205,I630),'913'!$B$6:$B$1205,0)</f>
        <v>#VALUE!</v>
      </c>
      <c r="K630" s="50" t="e">
        <f>MATCH(INDEX('913'!$D$6:$D$1205,J630),'913'!$B$6:$B$1205,0)</f>
        <v>#VALUE!</v>
      </c>
      <c r="L630" s="50" t="e">
        <f>MATCH(INDEX('913'!$D$6:$D$1205,K630),'913'!$B$6:$B$1205,0)</f>
        <v>#VALUE!</v>
      </c>
      <c r="M630" s="50" t="e">
        <f>MATCH(INDEX('913'!$D$6:$D$1205,L630),'913'!$B$6:$B$1205,0)</f>
        <v>#VALUE!</v>
      </c>
      <c r="N630" s="50" t="e">
        <f>MATCH(INDEX('913'!$D$6:$D$1205,M630),'913'!$B$6:$B$1205,0)</f>
        <v>#VALUE!</v>
      </c>
      <c r="O630" s="50" t="e">
        <f>MATCH(INDEX('913'!$D$6:$D$1205,N630),'913'!$B$6:$B$1205,0)</f>
        <v>#VALUE!</v>
      </c>
      <c r="P630" s="51" t="e">
        <f>MATCH(INDEX('913'!$D$6:$D$1205,O630),'913'!$B$6:$B$1205,0)</f>
        <v>#VALUE!</v>
      </c>
      <c r="Q630" s="37">
        <f>IF(ISNUMBER(I630),MAX(0,INDEX('913'!$E$6:$E$1205,I630)),0)</f>
        <v>0</v>
      </c>
      <c r="R630" s="37">
        <f>IF(ISNUMBER(J630),MAX(0,INDEX('913'!$E$6:$E$1205,J630)),0)</f>
        <v>0</v>
      </c>
      <c r="S630" s="37">
        <f>IF(ISNUMBER(K630),MAX(0,INDEX('913'!$E$6:$E$1205,K630)),0)</f>
        <v>0</v>
      </c>
      <c r="T630" s="37">
        <f>IF(ISNUMBER(L630),MAX(0,INDEX('913'!$E$6:$E$1205,L630)),0)</f>
        <v>0</v>
      </c>
      <c r="U630" s="37">
        <f>IF(ISNUMBER(M630),MAX(0,INDEX('913'!$E$6:$E$1205,M630)),0)</f>
        <v>0</v>
      </c>
      <c r="V630" s="37">
        <f>IF(ISNUMBER(N630),MAX(0,INDEX('913'!$E$6:$E$1205,N630)),0)</f>
        <v>0</v>
      </c>
      <c r="W630" s="37">
        <f>IF(ISNUMBER(O630),MAX(0,INDEX('913'!$E$6:$E$1205,O630)),0)</f>
        <v>0</v>
      </c>
      <c r="X630" s="52">
        <f>IF(ISNUMBER(P630),MAX(0,INDEX('913'!$E$6:$E$1205,P630)),0)</f>
        <v>0</v>
      </c>
      <c r="Y630" s="37">
        <f>IF(ISNUMBER(I630),MAX(0,INDEX('913'!$F$6:$F$1205,I630)),0)</f>
        <v>0</v>
      </c>
      <c r="Z630" s="37">
        <f>IF(ISNUMBER(J630),MAX(0,INDEX('913'!$F$6:$F$1205,J630)),0)</f>
        <v>0</v>
      </c>
      <c r="AA630" s="37">
        <f>IF(ISNUMBER(K630),MAX(0,INDEX('913'!$F$6:$F$1205,K630)),0)</f>
        <v>0</v>
      </c>
      <c r="AB630" s="37">
        <f>IF(ISNUMBER(L630),MAX(0,INDEX('913'!$F$6:$F$1205,L630)),0)</f>
        <v>0</v>
      </c>
      <c r="AC630" s="37">
        <f>IF(ISNUMBER(M630),MAX(0,INDEX('913'!$F$6:$F$1205,M630)),0)</f>
        <v>0</v>
      </c>
      <c r="AD630" s="37">
        <f>IF(ISNUMBER(N630),MAX(0,INDEX('913'!$F$6:$F$1205,N630)),0)</f>
        <v>0</v>
      </c>
      <c r="AE630" s="37">
        <f>IF(ISNUMBER(O630),MAX(0,INDEX('913'!$F$6:$F$1205,O630)),0)</f>
        <v>0</v>
      </c>
      <c r="AF630" s="37">
        <f>IF(ISNUMBER(P630),MAX(0,INDEX('913'!$F$6:$F$1205,P630)),0)</f>
        <v>0</v>
      </c>
      <c r="AG630" s="32">
        <f>IF(ISNUMBER(I630),SQRT(INDEX('913'!$I$6:$I$1205,I630)^2+INDEX('913'!$J$6:$J$1205,I630)^2),0)</f>
        <v>0</v>
      </c>
      <c r="AH630" s="32">
        <f>IF(ISNUMBER(J630),SQRT(INDEX('913'!$I$6:$I$1205,J630)^2+INDEX('913'!$J$6:$J$1205,J630)^2),0)</f>
        <v>0</v>
      </c>
      <c r="AI630" s="32">
        <f>IF(ISNUMBER(K630),SQRT(INDEX('913'!$I$6:$I$1205,K630)^2+INDEX('913'!$J$6:$J$1205,K630)^2),0)</f>
        <v>0</v>
      </c>
      <c r="AJ630" s="32">
        <f>IF(ISNUMBER(L630),SQRT(INDEX('913'!$I$6:$I$1205,L630)^2+INDEX('913'!$J$6:$J$1205,L630)^2),0)</f>
        <v>0</v>
      </c>
      <c r="AK630" s="32">
        <f>IF(ISNUMBER(M630),SQRT(INDEX('913'!$I$6:$I$1205,M630)^2+INDEX('913'!$J$6:$J$1205,M630)^2),0)</f>
        <v>0</v>
      </c>
      <c r="AL630" s="32">
        <f>IF(ISNUMBER(N630),SQRT(INDEX('913'!$I$6:$I$1205,N630)^2+INDEX('913'!$J$6:$J$1205,N630)^2),0)</f>
        <v>0</v>
      </c>
      <c r="AM630" s="32">
        <f>IF(ISNUMBER(O630),SQRT(INDEX('913'!$I$6:$I$1205,O630)^2+INDEX('913'!$J$6:$J$1205,O630)^2),0)</f>
        <v>0</v>
      </c>
      <c r="AN630" s="49">
        <f>IF(ISNUMBER(P630),SQRT(INDEX('913'!$I$6:$I$1205,P630)^2+INDEX('913'!$J$6:$J$1205,P630)^2),0)</f>
        <v>0</v>
      </c>
      <c r="AO630" s="37">
        <f t="shared" si="161"/>
        <v>0</v>
      </c>
      <c r="AP630" s="37">
        <f t="shared" si="162"/>
        <v>0</v>
      </c>
      <c r="AQ630" s="33" t="e">
        <f>-100*'935'!W630*(AO630+AP630)/'11'!C$17</f>
        <v>#VALUE!</v>
      </c>
      <c r="AR630" s="37" t="e">
        <f t="shared" si="163"/>
        <v>#VALUE!</v>
      </c>
      <c r="AS630" s="52" t="e">
        <f t="shared" si="164"/>
        <v>#VALUE!</v>
      </c>
      <c r="AT630" s="32" t="e">
        <f>IF('935'!C630="VOID",0,('935'!C630*(1-'935'!X630/'11'!B$17)))</f>
        <v>#VALUE!</v>
      </c>
      <c r="AU630" s="52" t="e">
        <f>'935'!Q630*(1-'935'!Y630/'11'!C$17)/(1-'935'!X630/'11'!B$17)</f>
        <v>#VALUE!</v>
      </c>
      <c r="AV630" s="37" t="e">
        <f>INDEX('DNO totals'!$B$57:$G$57,IF('935'!K630,IF(MOD('935'!K630,1000),IF(MOD('935'!K630,100),IF(MOD('935'!K630,10),IF(MOD('935'!K630,1000)=1,6,5),4),3),2),1))</f>
        <v>#VALUE!</v>
      </c>
      <c r="AW630" s="52" t="e">
        <f t="shared" si="165"/>
        <v>#VALUE!</v>
      </c>
      <c r="AX630" s="32" t="e">
        <f>IF('935'!V630="VOID",0,'935'!V630*(1-'935'!X630/'11'!B$17))</f>
        <v>#VALUE!</v>
      </c>
      <c r="AY630" s="33" t="e">
        <f>IF(H630,-100*'Charging rates'!B$10/'11'!B$17*AX630/H630,0)</f>
        <v>#VALUE!</v>
      </c>
      <c r="AZ630" s="33" t="e">
        <f>IF(C630,'DNO totals'!B$41,0)</f>
        <v>#VALUE!</v>
      </c>
      <c r="BA630" s="33" t="e">
        <f t="shared" si="166"/>
        <v>#VALUE!</v>
      </c>
      <c r="BB630" s="33" t="e">
        <f t="shared" si="167"/>
        <v>#VALUE!</v>
      </c>
      <c r="BC630" s="53" t="e">
        <f t="shared" si="168"/>
        <v>#VALUE!</v>
      </c>
      <c r="BD630" s="32" t="e">
        <f>IF(AT630,'935'!H630*AT630/(AT630+D630+H630),0)</f>
        <v>#VALUE!</v>
      </c>
      <c r="BE630" s="32" t="e">
        <f>IF(H630,'935'!H630*H630/(AT630+D630+H630),0)</f>
        <v>#VALUE!</v>
      </c>
      <c r="BF630" s="32" t="e">
        <f>BD630*(1-'935'!X630/'11'!B$17)</f>
        <v>#VALUE!</v>
      </c>
      <c r="BG630" s="49" t="e">
        <f>BE630*(1-'935'!X630/'11'!B$17)</f>
        <v>#VALUE!</v>
      </c>
      <c r="BH630" s="52" t="e">
        <f>AV630*Parameters!B$6</f>
        <v>#VALUE!</v>
      </c>
      <c r="BI630" s="37" t="e">
        <f>IF('935'!$K630=1000,'Charging rates'!$C$38*$BH630/(1+'DNO totals'!$C$99)*'935'!$L630,0)</f>
        <v>#VALUE!</v>
      </c>
      <c r="BJ630" s="37" t="e">
        <f>IF(MOD('935'!$K630,1000)=100,'Charging rates'!$D$38*$BH630/(1+'DNO totals'!$D$99)*'935'!$M630,0)</f>
        <v>#VALUE!</v>
      </c>
      <c r="BK630" s="37" t="e">
        <f>IF(MOD('935'!$K630,100)=10,'Charging rates'!$E$38*$BH630/(1+'DNO totals'!$E$99)*'935'!$N630,0)</f>
        <v>#VALUE!</v>
      </c>
      <c r="BL630" s="37" t="e">
        <f>IF(AND(MOD('935'!$K630,10)&gt;0,MOD('935'!$K630,1000)&gt;1),'Charging rates'!$F$38*$BH630/(1+'DNO totals'!$F$99)*'935'!$O630,0)</f>
        <v>#VALUE!</v>
      </c>
      <c r="BM630" s="37" t="e">
        <f>IF(MOD('935'!$K630,1000)=1,'Charging rates'!$G$38*$BH630/(1+'DNO totals'!$G$99)*'935'!$P630,0)</f>
        <v>#VALUE!</v>
      </c>
      <c r="BN630" s="52" t="e">
        <f t="shared" si="169"/>
        <v>#VALUE!</v>
      </c>
      <c r="BO630" s="37" t="e">
        <f>IF('935'!$K630&gt;1000,'Charging rates'!$C$38*$AW630*'935'!$L630,0)</f>
        <v>#VALUE!</v>
      </c>
      <c r="BP630" s="37" t="e">
        <f>IF(MOD('935'!$K630,1000)&gt;100,'Charging rates'!$D$38*$AW630*'935'!$M630,0)</f>
        <v>#VALUE!</v>
      </c>
      <c r="BQ630" s="37" t="e">
        <f>IF(MOD('935'!$K630,100)&gt;10,'Charging rates'!$E$38*$AW630*'935'!$N630,0)</f>
        <v>#VALUE!</v>
      </c>
      <c r="BR630" s="52" t="e">
        <f t="shared" si="170"/>
        <v>#VALUE!</v>
      </c>
      <c r="BS630" s="48" t="e">
        <f>'935'!C630&lt;&gt;"VOID"</f>
        <v>#VALUE!</v>
      </c>
      <c r="BT630" s="33" t="e">
        <f>IF(BS630,(100/'11'!B$17*BD630*((1-'935'!I630)*'Charging rates'!B$51+'Charging rates'!B$63)),0)</f>
        <v>#VALUE!</v>
      </c>
      <c r="BU630" s="33" t="e">
        <f>100/'11'!B$17*BG630*('Charging rates'!B$51+'Charging rates'!B$63)</f>
        <v>#VALUE!</v>
      </c>
      <c r="BV630" s="33" t="e">
        <f>100/'11'!B$17*BE630*('Charging rates'!B$51+'Charging rates'!B$63)</f>
        <v>#VALUE!</v>
      </c>
      <c r="BW630" s="53" t="e">
        <f t="shared" si="171"/>
        <v>#VALUE!</v>
      </c>
      <c r="BX630" s="32" t="e">
        <f>AT630-('935'!T630*(1-'935'!X630/'11'!B$17))</f>
        <v>#VALUE!</v>
      </c>
      <c r="BY630" s="32">
        <f>0-IF(ISNUMBER(I630),INDEX('913'!$I$6:$I$1205,I630),0)-IF(ISNUMBER(J630),INDEX('913'!$I$6:$I$1205,J630),0)-IF(ISNUMBER(K630),INDEX('913'!$I$6:$I$1205,K630),0)-IF(ISNUMBER(L630),INDEX('913'!$I$6:$I$1205,L630),0)-IF(ISNUMBER(M630),INDEX('913'!$I$6:$I$1205,M630),0)-IF(ISNUMBER(N630),INDEX('913'!$I$6:$I$1205,N630),0)-IF(ISNUMBER(O630),INDEX('913'!$I$6:$I$1205,O630),0)-IF(ISNUMBER(P630),INDEX('913'!$I$6:$I$1205,P630),0)</f>
        <v>0</v>
      </c>
      <c r="BZ630" s="37">
        <f>IF(BY630=0,1,MAX(1,SQRT(BY630^2+(IF(ISNUMBER(I630),INDEX('913'!$J$6:$J$1205,I630),0)+IF(ISNUMBER(J630),INDEX('913'!$J$6:$J$1205,J630),0)+IF(ISNUMBER(K630),INDEX('913'!$J$6:$J$1205,K630),0)+IF(ISNUMBER(L630),INDEX('913'!$J$6:$J$1205,L630),0)+IF(ISNUMBER(M630),INDEX('913'!$J$6:$J$1205,M630),0)+IF(ISNUMBER(N630),INDEX('913'!$J$6:$J$1205,N630),0)+IF(ISNUMBER(O630),INDEX('913'!$J$6:$J$1205,O630),0)+IF(ISNUMBER(P630),INDEX('913'!$J$6:$J$1205,P630),0))^2)/BY630))</f>
        <v>1</v>
      </c>
      <c r="CA630" s="33" t="e">
        <f>100*AO630/'11'!B$17</f>
        <v>#VALUE!</v>
      </c>
      <c r="CB630" s="37" t="e">
        <f>100*(AP630*BZ630)/'11'!C$17</f>
        <v>#VALUE!</v>
      </c>
      <c r="CC630" s="37" t="e">
        <f t="shared" si="172"/>
        <v>#VALUE!</v>
      </c>
      <c r="CD630" s="33" t="e">
        <f t="shared" si="173"/>
        <v>#VALUE!</v>
      </c>
      <c r="CE630" s="54" t="e">
        <f>'11'!C$17-'935'!Y630</f>
        <v>#VALUE!</v>
      </c>
      <c r="CF630" s="37" t="e">
        <f>MAX('DNO totals'!B$312+0,MIN('935'!L630+0,'DNO totals'!B$304+0))</f>
        <v>#VALUE!</v>
      </c>
      <c r="CG630" s="37" t="e">
        <f>MAX('DNO totals'!C$312+0,MIN('935'!M630+0,'DNO totals'!C$304+0))</f>
        <v>#VALUE!</v>
      </c>
      <c r="CH630" s="37" t="e">
        <f>MAX('DNO totals'!D$312+0,MIN('935'!N630+0,'DNO totals'!D$304+0))</f>
        <v>#VALUE!</v>
      </c>
      <c r="CI630" s="37" t="e">
        <f>MAX('DNO totals'!E$312+0,MIN('935'!O630+0,'DNO totals'!E$304+0))</f>
        <v>#VALUE!</v>
      </c>
      <c r="CJ630" s="52" t="e">
        <f>MAX('DNO totals'!F$312+0,MIN('935'!P630+0,'DNO totals'!F$304+0))</f>
        <v>#VALUE!</v>
      </c>
      <c r="CK630" s="37" t="e">
        <f>IF('935'!$K630=1000,'Charging rates'!$C$38*$BH630/(1+'DNO totals'!$C$99)*$CF630,0)</f>
        <v>#VALUE!</v>
      </c>
      <c r="CL630" s="37" t="e">
        <f>IF(MOD('935'!$K630,1000)=100,'Charging rates'!$D$38*$BH630/(1+'DNO totals'!$D$99)*$CG630,0)</f>
        <v>#VALUE!</v>
      </c>
      <c r="CM630" s="37" t="e">
        <f>IF(MOD('935'!$K630,100)=10,'Charging rates'!$E$38*$BH630/(1+'DNO totals'!$E$99)*$CH630,0)</f>
        <v>#VALUE!</v>
      </c>
      <c r="CN630" s="37" t="e">
        <f>IF(AND(MOD('935'!$K630,10)&gt;0,MOD('935'!$K630,1000)&gt;1),'Charging rates'!$F$38*$BH630/(1+'DNO totals'!$F$99)*$CI630,0)</f>
        <v>#VALUE!</v>
      </c>
      <c r="CO630" s="37" t="e">
        <f>IF(MOD('935'!$K630,1000)=1,'Charging rates'!$G$38*$BH630/(1+'DNO totals'!$G$99)*$CJ630,0)</f>
        <v>#VALUE!</v>
      </c>
      <c r="CP630" s="52" t="e">
        <f t="shared" si="174"/>
        <v>#VALUE!</v>
      </c>
      <c r="CQ630" s="37" t="e">
        <f>IF('935'!$K630&gt;1000,'Charging rates'!$C$38*$AW630*$CF630,0)</f>
        <v>#VALUE!</v>
      </c>
      <c r="CR630" s="37" t="e">
        <f>IF(MOD('935'!$K630,1000)&gt;100,'Charging rates'!$D$38*$AW630*$CG630,0)</f>
        <v>#VALUE!</v>
      </c>
      <c r="CS630" s="37" t="e">
        <f>IF(MOD('935'!$K630,100)&gt;10,'Charging rates'!$E$38*$AW630*$CH630,0)</f>
        <v>#VALUE!</v>
      </c>
      <c r="CT630" s="52" t="e">
        <f t="shared" si="175"/>
        <v>#VALUE!</v>
      </c>
      <c r="CU630" s="33" t="e">
        <f>100*(AP630*'935'!Q630*BZ630)/'11'!B$17</f>
        <v>#VALUE!</v>
      </c>
      <c r="CV630" s="33" t="e">
        <f>100/'11'!B$17*'Charging rates'!B$10*AW630</f>
        <v>#VALUE!</v>
      </c>
      <c r="CW630" s="33" t="e">
        <f>IF(AT630=0,0,(1-BX630/AT630)*(CA630+IF('935'!Q630=0,0,(CB630*'935'!Q630*('11'!C$17-'935'!Y630)/('11'!B$17-'935'!X630)))))</f>
        <v>#VALUE!</v>
      </c>
      <c r="CX630" s="33" t="e">
        <f t="shared" si="176"/>
        <v>#VALUE!</v>
      </c>
      <c r="CY630" s="49" t="e">
        <f t="shared" si="177"/>
        <v>#VALUE!</v>
      </c>
      <c r="CZ630" s="32" t="e">
        <f>AT630*(Parameters!B$21+AU630)*IF('DNO totals'!B$323&lt;0,1,'935'!S630)</f>
        <v>#VALUE!</v>
      </c>
      <c r="DA630" s="52" t="e">
        <f>IF('DNO totals'!B$323&lt;0,1,'935'!S630)*(Parameters!B$21+AU630)</f>
        <v>#VALUE!</v>
      </c>
      <c r="DB630" s="37" t="e">
        <f>CX630+'Charging rates'!B$106*DA630*100/'11'!B$17</f>
        <v>#VALUE!</v>
      </c>
      <c r="DC630" s="37" t="e">
        <f>DB630+'Charging rates'!B$116*(Parameters!B$21+AU630)*100/'11'!B$17*IF('DNO totals'!B$323&lt;0,1,'935'!S630)</f>
        <v>#VALUE!</v>
      </c>
      <c r="DD630" s="37" t="e">
        <f>'Charging rates'!B$97*(CP630+CT630)*100/'11'!B$17</f>
        <v>#VALUE!</v>
      </c>
      <c r="DE630" s="33" t="e">
        <f>MAX(0-(CB630*AU630*'11'!C$17/'11'!B$17),DC630+DD630)</f>
        <v>#VALUE!</v>
      </c>
      <c r="DF630" s="37" t="e">
        <f>IF(BS630,IF(AU630=0,CC630,MAX(0,MIN(CC630,CC630+(DE630/'935'!Q630*('11'!B$17-'935'!X630)/('11'!C$17-'935'!Y630))))),0)</f>
        <v>#VALUE!</v>
      </c>
      <c r="DG630" s="33" t="e">
        <f t="shared" si="178"/>
        <v>#VALUE!</v>
      </c>
      <c r="DH630" s="53" t="e">
        <f t="shared" si="179"/>
        <v>#VALUE!</v>
      </c>
    </row>
    <row r="631" spans="1:112">
      <c r="A631" s="28">
        <v>531</v>
      </c>
      <c r="B631" s="47" t="e">
        <f>'935'!B631</f>
        <v>#VALUE!</v>
      </c>
      <c r="C631" s="48" t="e">
        <f>OR('935'!E631&lt;&gt;"VOID",'935'!F631&lt;&gt;"VOID",'935'!G631&lt;&gt;"VOID")</f>
        <v>#VALUE!</v>
      </c>
      <c r="D631" s="32" t="e">
        <f>IF('935'!D631="VOID",0,'935'!D631*(1-'935'!X631/'11'!B$17))</f>
        <v>#VALUE!</v>
      </c>
      <c r="E631" s="32" t="e">
        <f>IF('935'!E631="VOID",0,'935'!E631*(1-'935'!X631/'11'!B$17))</f>
        <v>#VALUE!</v>
      </c>
      <c r="F631" s="32" t="e">
        <f>IF('935'!F631="VOID",0,'935'!F631*(1-'935'!X631/'11'!B$17))</f>
        <v>#VALUE!</v>
      </c>
      <c r="G631" s="32" t="e">
        <f>IF('935'!G631="VOID",0,'935'!G631*(1-'935'!X631/'11'!B$17))</f>
        <v>#VALUE!</v>
      </c>
      <c r="H631" s="49" t="e">
        <f t="shared" si="160"/>
        <v>#VALUE!</v>
      </c>
      <c r="I631" s="50" t="e">
        <f>MATCH('935'!J631,'913'!$B$6:$B$1205,0)</f>
        <v>#VALUE!</v>
      </c>
      <c r="J631" s="50" t="e">
        <f>MATCH(INDEX('913'!$D$6:$D$1205,I631),'913'!$B$6:$B$1205,0)</f>
        <v>#VALUE!</v>
      </c>
      <c r="K631" s="50" t="e">
        <f>MATCH(INDEX('913'!$D$6:$D$1205,J631),'913'!$B$6:$B$1205,0)</f>
        <v>#VALUE!</v>
      </c>
      <c r="L631" s="50" t="e">
        <f>MATCH(INDEX('913'!$D$6:$D$1205,K631),'913'!$B$6:$B$1205,0)</f>
        <v>#VALUE!</v>
      </c>
      <c r="M631" s="50" t="e">
        <f>MATCH(INDEX('913'!$D$6:$D$1205,L631),'913'!$B$6:$B$1205,0)</f>
        <v>#VALUE!</v>
      </c>
      <c r="N631" s="50" t="e">
        <f>MATCH(INDEX('913'!$D$6:$D$1205,M631),'913'!$B$6:$B$1205,0)</f>
        <v>#VALUE!</v>
      </c>
      <c r="O631" s="50" t="e">
        <f>MATCH(INDEX('913'!$D$6:$D$1205,N631),'913'!$B$6:$B$1205,0)</f>
        <v>#VALUE!</v>
      </c>
      <c r="P631" s="51" t="e">
        <f>MATCH(INDEX('913'!$D$6:$D$1205,O631),'913'!$B$6:$B$1205,0)</f>
        <v>#VALUE!</v>
      </c>
      <c r="Q631" s="37">
        <f>IF(ISNUMBER(I631),MAX(0,INDEX('913'!$E$6:$E$1205,I631)),0)</f>
        <v>0</v>
      </c>
      <c r="R631" s="37">
        <f>IF(ISNUMBER(J631),MAX(0,INDEX('913'!$E$6:$E$1205,J631)),0)</f>
        <v>0</v>
      </c>
      <c r="S631" s="37">
        <f>IF(ISNUMBER(K631),MAX(0,INDEX('913'!$E$6:$E$1205,K631)),0)</f>
        <v>0</v>
      </c>
      <c r="T631" s="37">
        <f>IF(ISNUMBER(L631),MAX(0,INDEX('913'!$E$6:$E$1205,L631)),0)</f>
        <v>0</v>
      </c>
      <c r="U631" s="37">
        <f>IF(ISNUMBER(M631),MAX(0,INDEX('913'!$E$6:$E$1205,M631)),0)</f>
        <v>0</v>
      </c>
      <c r="V631" s="37">
        <f>IF(ISNUMBER(N631),MAX(0,INDEX('913'!$E$6:$E$1205,N631)),0)</f>
        <v>0</v>
      </c>
      <c r="W631" s="37">
        <f>IF(ISNUMBER(O631),MAX(0,INDEX('913'!$E$6:$E$1205,O631)),0)</f>
        <v>0</v>
      </c>
      <c r="X631" s="52">
        <f>IF(ISNUMBER(P631),MAX(0,INDEX('913'!$E$6:$E$1205,P631)),0)</f>
        <v>0</v>
      </c>
      <c r="Y631" s="37">
        <f>IF(ISNUMBER(I631),MAX(0,INDEX('913'!$F$6:$F$1205,I631)),0)</f>
        <v>0</v>
      </c>
      <c r="Z631" s="37">
        <f>IF(ISNUMBER(J631),MAX(0,INDEX('913'!$F$6:$F$1205,J631)),0)</f>
        <v>0</v>
      </c>
      <c r="AA631" s="37">
        <f>IF(ISNUMBER(K631),MAX(0,INDEX('913'!$F$6:$F$1205,K631)),0)</f>
        <v>0</v>
      </c>
      <c r="AB631" s="37">
        <f>IF(ISNUMBER(L631),MAX(0,INDEX('913'!$F$6:$F$1205,L631)),0)</f>
        <v>0</v>
      </c>
      <c r="AC631" s="37">
        <f>IF(ISNUMBER(M631),MAX(0,INDEX('913'!$F$6:$F$1205,M631)),0)</f>
        <v>0</v>
      </c>
      <c r="AD631" s="37">
        <f>IF(ISNUMBER(N631),MAX(0,INDEX('913'!$F$6:$F$1205,N631)),0)</f>
        <v>0</v>
      </c>
      <c r="AE631" s="37">
        <f>IF(ISNUMBER(O631),MAX(0,INDEX('913'!$F$6:$F$1205,O631)),0)</f>
        <v>0</v>
      </c>
      <c r="AF631" s="37">
        <f>IF(ISNUMBER(P631),MAX(0,INDEX('913'!$F$6:$F$1205,P631)),0)</f>
        <v>0</v>
      </c>
      <c r="AG631" s="32">
        <f>IF(ISNUMBER(I631),SQRT(INDEX('913'!$I$6:$I$1205,I631)^2+INDEX('913'!$J$6:$J$1205,I631)^2),0)</f>
        <v>0</v>
      </c>
      <c r="AH631" s="32">
        <f>IF(ISNUMBER(J631),SQRT(INDEX('913'!$I$6:$I$1205,J631)^2+INDEX('913'!$J$6:$J$1205,J631)^2),0)</f>
        <v>0</v>
      </c>
      <c r="AI631" s="32">
        <f>IF(ISNUMBER(K631),SQRT(INDEX('913'!$I$6:$I$1205,K631)^2+INDEX('913'!$J$6:$J$1205,K631)^2),0)</f>
        <v>0</v>
      </c>
      <c r="AJ631" s="32">
        <f>IF(ISNUMBER(L631),SQRT(INDEX('913'!$I$6:$I$1205,L631)^2+INDEX('913'!$J$6:$J$1205,L631)^2),0)</f>
        <v>0</v>
      </c>
      <c r="AK631" s="32">
        <f>IF(ISNUMBER(M631),SQRT(INDEX('913'!$I$6:$I$1205,M631)^2+INDEX('913'!$J$6:$J$1205,M631)^2),0)</f>
        <v>0</v>
      </c>
      <c r="AL631" s="32">
        <f>IF(ISNUMBER(N631),SQRT(INDEX('913'!$I$6:$I$1205,N631)^2+INDEX('913'!$J$6:$J$1205,N631)^2),0)</f>
        <v>0</v>
      </c>
      <c r="AM631" s="32">
        <f>IF(ISNUMBER(O631),SQRT(INDEX('913'!$I$6:$I$1205,O631)^2+INDEX('913'!$J$6:$J$1205,O631)^2),0)</f>
        <v>0</v>
      </c>
      <c r="AN631" s="49">
        <f>IF(ISNUMBER(P631),SQRT(INDEX('913'!$I$6:$I$1205,P631)^2+INDEX('913'!$J$6:$J$1205,P631)^2),0)</f>
        <v>0</v>
      </c>
      <c r="AO631" s="37">
        <f t="shared" si="161"/>
        <v>0</v>
      </c>
      <c r="AP631" s="37">
        <f t="shared" si="162"/>
        <v>0</v>
      </c>
      <c r="AQ631" s="33" t="e">
        <f>-100*'935'!W631*(AO631+AP631)/'11'!C$17</f>
        <v>#VALUE!</v>
      </c>
      <c r="AR631" s="37" t="e">
        <f t="shared" si="163"/>
        <v>#VALUE!</v>
      </c>
      <c r="AS631" s="52" t="e">
        <f t="shared" si="164"/>
        <v>#VALUE!</v>
      </c>
      <c r="AT631" s="32" t="e">
        <f>IF('935'!C631="VOID",0,('935'!C631*(1-'935'!X631/'11'!B$17)))</f>
        <v>#VALUE!</v>
      </c>
      <c r="AU631" s="52" t="e">
        <f>'935'!Q631*(1-'935'!Y631/'11'!C$17)/(1-'935'!X631/'11'!B$17)</f>
        <v>#VALUE!</v>
      </c>
      <c r="AV631" s="37" t="e">
        <f>INDEX('DNO totals'!$B$57:$G$57,IF('935'!K631,IF(MOD('935'!K631,1000),IF(MOD('935'!K631,100),IF(MOD('935'!K631,10),IF(MOD('935'!K631,1000)=1,6,5),4),3),2),1))</f>
        <v>#VALUE!</v>
      </c>
      <c r="AW631" s="52" t="e">
        <f t="shared" si="165"/>
        <v>#VALUE!</v>
      </c>
      <c r="AX631" s="32" t="e">
        <f>IF('935'!V631="VOID",0,'935'!V631*(1-'935'!X631/'11'!B$17))</f>
        <v>#VALUE!</v>
      </c>
      <c r="AY631" s="33" t="e">
        <f>IF(H631,-100*'Charging rates'!B$10/'11'!B$17*AX631/H631,0)</f>
        <v>#VALUE!</v>
      </c>
      <c r="AZ631" s="33" t="e">
        <f>IF(C631,'DNO totals'!B$41,0)</f>
        <v>#VALUE!</v>
      </c>
      <c r="BA631" s="33" t="e">
        <f t="shared" si="166"/>
        <v>#VALUE!</v>
      </c>
      <c r="BB631" s="33" t="e">
        <f t="shared" si="167"/>
        <v>#VALUE!</v>
      </c>
      <c r="BC631" s="53" t="e">
        <f t="shared" si="168"/>
        <v>#VALUE!</v>
      </c>
      <c r="BD631" s="32" t="e">
        <f>IF(AT631,'935'!H631*AT631/(AT631+D631+H631),0)</f>
        <v>#VALUE!</v>
      </c>
      <c r="BE631" s="32" t="e">
        <f>IF(H631,'935'!H631*H631/(AT631+D631+H631),0)</f>
        <v>#VALUE!</v>
      </c>
      <c r="BF631" s="32" t="e">
        <f>BD631*(1-'935'!X631/'11'!B$17)</f>
        <v>#VALUE!</v>
      </c>
      <c r="BG631" s="49" t="e">
        <f>BE631*(1-'935'!X631/'11'!B$17)</f>
        <v>#VALUE!</v>
      </c>
      <c r="BH631" s="52" t="e">
        <f>AV631*Parameters!B$6</f>
        <v>#VALUE!</v>
      </c>
      <c r="BI631" s="37" t="e">
        <f>IF('935'!$K631=1000,'Charging rates'!$C$38*$BH631/(1+'DNO totals'!$C$99)*'935'!$L631,0)</f>
        <v>#VALUE!</v>
      </c>
      <c r="BJ631" s="37" t="e">
        <f>IF(MOD('935'!$K631,1000)=100,'Charging rates'!$D$38*$BH631/(1+'DNO totals'!$D$99)*'935'!$M631,0)</f>
        <v>#VALUE!</v>
      </c>
      <c r="BK631" s="37" t="e">
        <f>IF(MOD('935'!$K631,100)=10,'Charging rates'!$E$38*$BH631/(1+'DNO totals'!$E$99)*'935'!$N631,0)</f>
        <v>#VALUE!</v>
      </c>
      <c r="BL631" s="37" t="e">
        <f>IF(AND(MOD('935'!$K631,10)&gt;0,MOD('935'!$K631,1000)&gt;1),'Charging rates'!$F$38*$BH631/(1+'DNO totals'!$F$99)*'935'!$O631,0)</f>
        <v>#VALUE!</v>
      </c>
      <c r="BM631" s="37" t="e">
        <f>IF(MOD('935'!$K631,1000)=1,'Charging rates'!$G$38*$BH631/(1+'DNO totals'!$G$99)*'935'!$P631,0)</f>
        <v>#VALUE!</v>
      </c>
      <c r="BN631" s="52" t="e">
        <f t="shared" si="169"/>
        <v>#VALUE!</v>
      </c>
      <c r="BO631" s="37" t="e">
        <f>IF('935'!$K631&gt;1000,'Charging rates'!$C$38*$AW631*'935'!$L631,0)</f>
        <v>#VALUE!</v>
      </c>
      <c r="BP631" s="37" t="e">
        <f>IF(MOD('935'!$K631,1000)&gt;100,'Charging rates'!$D$38*$AW631*'935'!$M631,0)</f>
        <v>#VALUE!</v>
      </c>
      <c r="BQ631" s="37" t="e">
        <f>IF(MOD('935'!$K631,100)&gt;10,'Charging rates'!$E$38*$AW631*'935'!$N631,0)</f>
        <v>#VALUE!</v>
      </c>
      <c r="BR631" s="52" t="e">
        <f t="shared" si="170"/>
        <v>#VALUE!</v>
      </c>
      <c r="BS631" s="48" t="e">
        <f>'935'!C631&lt;&gt;"VOID"</f>
        <v>#VALUE!</v>
      </c>
      <c r="BT631" s="33" t="e">
        <f>IF(BS631,(100/'11'!B$17*BD631*((1-'935'!I631)*'Charging rates'!B$51+'Charging rates'!B$63)),0)</f>
        <v>#VALUE!</v>
      </c>
      <c r="BU631" s="33" t="e">
        <f>100/'11'!B$17*BG631*('Charging rates'!B$51+'Charging rates'!B$63)</f>
        <v>#VALUE!</v>
      </c>
      <c r="BV631" s="33" t="e">
        <f>100/'11'!B$17*BE631*('Charging rates'!B$51+'Charging rates'!B$63)</f>
        <v>#VALUE!</v>
      </c>
      <c r="BW631" s="53" t="e">
        <f t="shared" si="171"/>
        <v>#VALUE!</v>
      </c>
      <c r="BX631" s="32" t="e">
        <f>AT631-('935'!T631*(1-'935'!X631/'11'!B$17))</f>
        <v>#VALUE!</v>
      </c>
      <c r="BY631" s="32">
        <f>0-IF(ISNUMBER(I631),INDEX('913'!$I$6:$I$1205,I631),0)-IF(ISNUMBER(J631),INDEX('913'!$I$6:$I$1205,J631),0)-IF(ISNUMBER(K631),INDEX('913'!$I$6:$I$1205,K631),0)-IF(ISNUMBER(L631),INDEX('913'!$I$6:$I$1205,L631),0)-IF(ISNUMBER(M631),INDEX('913'!$I$6:$I$1205,M631),0)-IF(ISNUMBER(N631),INDEX('913'!$I$6:$I$1205,N631),0)-IF(ISNUMBER(O631),INDEX('913'!$I$6:$I$1205,O631),0)-IF(ISNUMBER(P631),INDEX('913'!$I$6:$I$1205,P631),0)</f>
        <v>0</v>
      </c>
      <c r="BZ631" s="37">
        <f>IF(BY631=0,1,MAX(1,SQRT(BY631^2+(IF(ISNUMBER(I631),INDEX('913'!$J$6:$J$1205,I631),0)+IF(ISNUMBER(J631),INDEX('913'!$J$6:$J$1205,J631),0)+IF(ISNUMBER(K631),INDEX('913'!$J$6:$J$1205,K631),0)+IF(ISNUMBER(L631),INDEX('913'!$J$6:$J$1205,L631),0)+IF(ISNUMBER(M631),INDEX('913'!$J$6:$J$1205,M631),0)+IF(ISNUMBER(N631),INDEX('913'!$J$6:$J$1205,N631),0)+IF(ISNUMBER(O631),INDEX('913'!$J$6:$J$1205,O631),0)+IF(ISNUMBER(P631),INDEX('913'!$J$6:$J$1205,P631),0))^2)/BY631))</f>
        <v>1</v>
      </c>
      <c r="CA631" s="33" t="e">
        <f>100*AO631/'11'!B$17</f>
        <v>#VALUE!</v>
      </c>
      <c r="CB631" s="37" t="e">
        <f>100*(AP631*BZ631)/'11'!C$17</f>
        <v>#VALUE!</v>
      </c>
      <c r="CC631" s="37" t="e">
        <f t="shared" si="172"/>
        <v>#VALUE!</v>
      </c>
      <c r="CD631" s="33" t="e">
        <f t="shared" si="173"/>
        <v>#VALUE!</v>
      </c>
      <c r="CE631" s="54" t="e">
        <f>'11'!C$17-'935'!Y631</f>
        <v>#VALUE!</v>
      </c>
      <c r="CF631" s="37" t="e">
        <f>MAX('DNO totals'!B$312+0,MIN('935'!L631+0,'DNO totals'!B$304+0))</f>
        <v>#VALUE!</v>
      </c>
      <c r="CG631" s="37" t="e">
        <f>MAX('DNO totals'!C$312+0,MIN('935'!M631+0,'DNO totals'!C$304+0))</f>
        <v>#VALUE!</v>
      </c>
      <c r="CH631" s="37" t="e">
        <f>MAX('DNO totals'!D$312+0,MIN('935'!N631+0,'DNO totals'!D$304+0))</f>
        <v>#VALUE!</v>
      </c>
      <c r="CI631" s="37" t="e">
        <f>MAX('DNO totals'!E$312+0,MIN('935'!O631+0,'DNO totals'!E$304+0))</f>
        <v>#VALUE!</v>
      </c>
      <c r="CJ631" s="52" t="e">
        <f>MAX('DNO totals'!F$312+0,MIN('935'!P631+0,'DNO totals'!F$304+0))</f>
        <v>#VALUE!</v>
      </c>
      <c r="CK631" s="37" t="e">
        <f>IF('935'!$K631=1000,'Charging rates'!$C$38*$BH631/(1+'DNO totals'!$C$99)*$CF631,0)</f>
        <v>#VALUE!</v>
      </c>
      <c r="CL631" s="37" t="e">
        <f>IF(MOD('935'!$K631,1000)=100,'Charging rates'!$D$38*$BH631/(1+'DNO totals'!$D$99)*$CG631,0)</f>
        <v>#VALUE!</v>
      </c>
      <c r="CM631" s="37" t="e">
        <f>IF(MOD('935'!$K631,100)=10,'Charging rates'!$E$38*$BH631/(1+'DNO totals'!$E$99)*$CH631,0)</f>
        <v>#VALUE!</v>
      </c>
      <c r="CN631" s="37" t="e">
        <f>IF(AND(MOD('935'!$K631,10)&gt;0,MOD('935'!$K631,1000)&gt;1),'Charging rates'!$F$38*$BH631/(1+'DNO totals'!$F$99)*$CI631,0)</f>
        <v>#VALUE!</v>
      </c>
      <c r="CO631" s="37" t="e">
        <f>IF(MOD('935'!$K631,1000)=1,'Charging rates'!$G$38*$BH631/(1+'DNO totals'!$G$99)*$CJ631,0)</f>
        <v>#VALUE!</v>
      </c>
      <c r="CP631" s="52" t="e">
        <f t="shared" si="174"/>
        <v>#VALUE!</v>
      </c>
      <c r="CQ631" s="37" t="e">
        <f>IF('935'!$K631&gt;1000,'Charging rates'!$C$38*$AW631*$CF631,0)</f>
        <v>#VALUE!</v>
      </c>
      <c r="CR631" s="37" t="e">
        <f>IF(MOD('935'!$K631,1000)&gt;100,'Charging rates'!$D$38*$AW631*$CG631,0)</f>
        <v>#VALUE!</v>
      </c>
      <c r="CS631" s="37" t="e">
        <f>IF(MOD('935'!$K631,100)&gt;10,'Charging rates'!$E$38*$AW631*$CH631,0)</f>
        <v>#VALUE!</v>
      </c>
      <c r="CT631" s="52" t="e">
        <f t="shared" si="175"/>
        <v>#VALUE!</v>
      </c>
      <c r="CU631" s="33" t="e">
        <f>100*(AP631*'935'!Q631*BZ631)/'11'!B$17</f>
        <v>#VALUE!</v>
      </c>
      <c r="CV631" s="33" t="e">
        <f>100/'11'!B$17*'Charging rates'!B$10*AW631</f>
        <v>#VALUE!</v>
      </c>
      <c r="CW631" s="33" t="e">
        <f>IF(AT631=0,0,(1-BX631/AT631)*(CA631+IF('935'!Q631=0,0,(CB631*'935'!Q631*('11'!C$17-'935'!Y631)/('11'!B$17-'935'!X631)))))</f>
        <v>#VALUE!</v>
      </c>
      <c r="CX631" s="33" t="e">
        <f t="shared" si="176"/>
        <v>#VALUE!</v>
      </c>
      <c r="CY631" s="49" t="e">
        <f t="shared" si="177"/>
        <v>#VALUE!</v>
      </c>
      <c r="CZ631" s="32" t="e">
        <f>AT631*(Parameters!B$21+AU631)*IF('DNO totals'!B$323&lt;0,1,'935'!S631)</f>
        <v>#VALUE!</v>
      </c>
      <c r="DA631" s="52" t="e">
        <f>IF('DNO totals'!B$323&lt;0,1,'935'!S631)*(Parameters!B$21+AU631)</f>
        <v>#VALUE!</v>
      </c>
      <c r="DB631" s="37" t="e">
        <f>CX631+'Charging rates'!B$106*DA631*100/'11'!B$17</f>
        <v>#VALUE!</v>
      </c>
      <c r="DC631" s="37" t="e">
        <f>DB631+'Charging rates'!B$116*(Parameters!B$21+AU631)*100/'11'!B$17*IF('DNO totals'!B$323&lt;0,1,'935'!S631)</f>
        <v>#VALUE!</v>
      </c>
      <c r="DD631" s="37" t="e">
        <f>'Charging rates'!B$97*(CP631+CT631)*100/'11'!B$17</f>
        <v>#VALUE!</v>
      </c>
      <c r="DE631" s="33" t="e">
        <f>MAX(0-(CB631*AU631*'11'!C$17/'11'!B$17),DC631+DD631)</f>
        <v>#VALUE!</v>
      </c>
      <c r="DF631" s="37" t="e">
        <f>IF(BS631,IF(AU631=0,CC631,MAX(0,MIN(CC631,CC631+(DE631/'935'!Q631*('11'!B$17-'935'!X631)/('11'!C$17-'935'!Y631))))),0)</f>
        <v>#VALUE!</v>
      </c>
      <c r="DG631" s="33" t="e">
        <f t="shared" si="178"/>
        <v>#VALUE!</v>
      </c>
      <c r="DH631" s="53" t="e">
        <f t="shared" si="179"/>
        <v>#VALUE!</v>
      </c>
    </row>
    <row r="632" spans="1:112">
      <c r="A632" s="28">
        <v>532</v>
      </c>
      <c r="B632" s="47" t="e">
        <f>'935'!B632</f>
        <v>#VALUE!</v>
      </c>
      <c r="C632" s="48" t="e">
        <f>OR('935'!E632&lt;&gt;"VOID",'935'!F632&lt;&gt;"VOID",'935'!G632&lt;&gt;"VOID")</f>
        <v>#VALUE!</v>
      </c>
      <c r="D632" s="32" t="e">
        <f>IF('935'!D632="VOID",0,'935'!D632*(1-'935'!X632/'11'!B$17))</f>
        <v>#VALUE!</v>
      </c>
      <c r="E632" s="32" t="e">
        <f>IF('935'!E632="VOID",0,'935'!E632*(1-'935'!X632/'11'!B$17))</f>
        <v>#VALUE!</v>
      </c>
      <c r="F632" s="32" t="e">
        <f>IF('935'!F632="VOID",0,'935'!F632*(1-'935'!X632/'11'!B$17))</f>
        <v>#VALUE!</v>
      </c>
      <c r="G632" s="32" t="e">
        <f>IF('935'!G632="VOID",0,'935'!G632*(1-'935'!X632/'11'!B$17))</f>
        <v>#VALUE!</v>
      </c>
      <c r="H632" s="49" t="e">
        <f t="shared" si="160"/>
        <v>#VALUE!</v>
      </c>
      <c r="I632" s="50" t="e">
        <f>MATCH('935'!J632,'913'!$B$6:$B$1205,0)</f>
        <v>#VALUE!</v>
      </c>
      <c r="J632" s="50" t="e">
        <f>MATCH(INDEX('913'!$D$6:$D$1205,I632),'913'!$B$6:$B$1205,0)</f>
        <v>#VALUE!</v>
      </c>
      <c r="K632" s="50" t="e">
        <f>MATCH(INDEX('913'!$D$6:$D$1205,J632),'913'!$B$6:$B$1205,0)</f>
        <v>#VALUE!</v>
      </c>
      <c r="L632" s="50" t="e">
        <f>MATCH(INDEX('913'!$D$6:$D$1205,K632),'913'!$B$6:$B$1205,0)</f>
        <v>#VALUE!</v>
      </c>
      <c r="M632" s="50" t="e">
        <f>MATCH(INDEX('913'!$D$6:$D$1205,L632),'913'!$B$6:$B$1205,0)</f>
        <v>#VALUE!</v>
      </c>
      <c r="N632" s="50" t="e">
        <f>MATCH(INDEX('913'!$D$6:$D$1205,M632),'913'!$B$6:$B$1205,0)</f>
        <v>#VALUE!</v>
      </c>
      <c r="O632" s="50" t="e">
        <f>MATCH(INDEX('913'!$D$6:$D$1205,N632),'913'!$B$6:$B$1205,0)</f>
        <v>#VALUE!</v>
      </c>
      <c r="P632" s="51" t="e">
        <f>MATCH(INDEX('913'!$D$6:$D$1205,O632),'913'!$B$6:$B$1205,0)</f>
        <v>#VALUE!</v>
      </c>
      <c r="Q632" s="37">
        <f>IF(ISNUMBER(I632),MAX(0,INDEX('913'!$E$6:$E$1205,I632)),0)</f>
        <v>0</v>
      </c>
      <c r="R632" s="37">
        <f>IF(ISNUMBER(J632),MAX(0,INDEX('913'!$E$6:$E$1205,J632)),0)</f>
        <v>0</v>
      </c>
      <c r="S632" s="37">
        <f>IF(ISNUMBER(K632),MAX(0,INDEX('913'!$E$6:$E$1205,K632)),0)</f>
        <v>0</v>
      </c>
      <c r="T632" s="37">
        <f>IF(ISNUMBER(L632),MAX(0,INDEX('913'!$E$6:$E$1205,L632)),0)</f>
        <v>0</v>
      </c>
      <c r="U632" s="37">
        <f>IF(ISNUMBER(M632),MAX(0,INDEX('913'!$E$6:$E$1205,M632)),0)</f>
        <v>0</v>
      </c>
      <c r="V632" s="37">
        <f>IF(ISNUMBER(N632),MAX(0,INDEX('913'!$E$6:$E$1205,N632)),0)</f>
        <v>0</v>
      </c>
      <c r="W632" s="37">
        <f>IF(ISNUMBER(O632),MAX(0,INDEX('913'!$E$6:$E$1205,O632)),0)</f>
        <v>0</v>
      </c>
      <c r="X632" s="52">
        <f>IF(ISNUMBER(P632),MAX(0,INDEX('913'!$E$6:$E$1205,P632)),0)</f>
        <v>0</v>
      </c>
      <c r="Y632" s="37">
        <f>IF(ISNUMBER(I632),MAX(0,INDEX('913'!$F$6:$F$1205,I632)),0)</f>
        <v>0</v>
      </c>
      <c r="Z632" s="37">
        <f>IF(ISNUMBER(J632),MAX(0,INDEX('913'!$F$6:$F$1205,J632)),0)</f>
        <v>0</v>
      </c>
      <c r="AA632" s="37">
        <f>IF(ISNUMBER(K632),MAX(0,INDEX('913'!$F$6:$F$1205,K632)),0)</f>
        <v>0</v>
      </c>
      <c r="AB632" s="37">
        <f>IF(ISNUMBER(L632),MAX(0,INDEX('913'!$F$6:$F$1205,L632)),0)</f>
        <v>0</v>
      </c>
      <c r="AC632" s="37">
        <f>IF(ISNUMBER(M632),MAX(0,INDEX('913'!$F$6:$F$1205,M632)),0)</f>
        <v>0</v>
      </c>
      <c r="AD632" s="37">
        <f>IF(ISNUMBER(N632),MAX(0,INDEX('913'!$F$6:$F$1205,N632)),0)</f>
        <v>0</v>
      </c>
      <c r="AE632" s="37">
        <f>IF(ISNUMBER(O632),MAX(0,INDEX('913'!$F$6:$F$1205,O632)),0)</f>
        <v>0</v>
      </c>
      <c r="AF632" s="37">
        <f>IF(ISNUMBER(P632),MAX(0,INDEX('913'!$F$6:$F$1205,P632)),0)</f>
        <v>0</v>
      </c>
      <c r="AG632" s="32">
        <f>IF(ISNUMBER(I632),SQRT(INDEX('913'!$I$6:$I$1205,I632)^2+INDEX('913'!$J$6:$J$1205,I632)^2),0)</f>
        <v>0</v>
      </c>
      <c r="AH632" s="32">
        <f>IF(ISNUMBER(J632),SQRT(INDEX('913'!$I$6:$I$1205,J632)^2+INDEX('913'!$J$6:$J$1205,J632)^2),0)</f>
        <v>0</v>
      </c>
      <c r="AI632" s="32">
        <f>IF(ISNUMBER(K632),SQRT(INDEX('913'!$I$6:$I$1205,K632)^2+INDEX('913'!$J$6:$J$1205,K632)^2),0)</f>
        <v>0</v>
      </c>
      <c r="AJ632" s="32">
        <f>IF(ISNUMBER(L632),SQRT(INDEX('913'!$I$6:$I$1205,L632)^2+INDEX('913'!$J$6:$J$1205,L632)^2),0)</f>
        <v>0</v>
      </c>
      <c r="AK632" s="32">
        <f>IF(ISNUMBER(M632),SQRT(INDEX('913'!$I$6:$I$1205,M632)^2+INDEX('913'!$J$6:$J$1205,M632)^2),0)</f>
        <v>0</v>
      </c>
      <c r="AL632" s="32">
        <f>IF(ISNUMBER(N632),SQRT(INDEX('913'!$I$6:$I$1205,N632)^2+INDEX('913'!$J$6:$J$1205,N632)^2),0)</f>
        <v>0</v>
      </c>
      <c r="AM632" s="32">
        <f>IF(ISNUMBER(O632),SQRT(INDEX('913'!$I$6:$I$1205,O632)^2+INDEX('913'!$J$6:$J$1205,O632)^2),0)</f>
        <v>0</v>
      </c>
      <c r="AN632" s="49">
        <f>IF(ISNUMBER(P632),SQRT(INDEX('913'!$I$6:$I$1205,P632)^2+INDEX('913'!$J$6:$J$1205,P632)^2),0)</f>
        <v>0</v>
      </c>
      <c r="AO632" s="37">
        <f t="shared" si="161"/>
        <v>0</v>
      </c>
      <c r="AP632" s="37">
        <f t="shared" si="162"/>
        <v>0</v>
      </c>
      <c r="AQ632" s="33" t="e">
        <f>-100*'935'!W632*(AO632+AP632)/'11'!C$17</f>
        <v>#VALUE!</v>
      </c>
      <c r="AR632" s="37" t="e">
        <f t="shared" si="163"/>
        <v>#VALUE!</v>
      </c>
      <c r="AS632" s="52" t="e">
        <f t="shared" si="164"/>
        <v>#VALUE!</v>
      </c>
      <c r="AT632" s="32" t="e">
        <f>IF('935'!C632="VOID",0,('935'!C632*(1-'935'!X632/'11'!B$17)))</f>
        <v>#VALUE!</v>
      </c>
      <c r="AU632" s="52" t="e">
        <f>'935'!Q632*(1-'935'!Y632/'11'!C$17)/(1-'935'!X632/'11'!B$17)</f>
        <v>#VALUE!</v>
      </c>
      <c r="AV632" s="37" t="e">
        <f>INDEX('DNO totals'!$B$57:$G$57,IF('935'!K632,IF(MOD('935'!K632,1000),IF(MOD('935'!K632,100),IF(MOD('935'!K632,10),IF(MOD('935'!K632,1000)=1,6,5),4),3),2),1))</f>
        <v>#VALUE!</v>
      </c>
      <c r="AW632" s="52" t="e">
        <f t="shared" si="165"/>
        <v>#VALUE!</v>
      </c>
      <c r="AX632" s="32" t="e">
        <f>IF('935'!V632="VOID",0,'935'!V632*(1-'935'!X632/'11'!B$17))</f>
        <v>#VALUE!</v>
      </c>
      <c r="AY632" s="33" t="e">
        <f>IF(H632,-100*'Charging rates'!B$10/'11'!B$17*AX632/H632,0)</f>
        <v>#VALUE!</v>
      </c>
      <c r="AZ632" s="33" t="e">
        <f>IF(C632,'DNO totals'!B$41,0)</f>
        <v>#VALUE!</v>
      </c>
      <c r="BA632" s="33" t="e">
        <f t="shared" si="166"/>
        <v>#VALUE!</v>
      </c>
      <c r="BB632" s="33" t="e">
        <f t="shared" si="167"/>
        <v>#VALUE!</v>
      </c>
      <c r="BC632" s="53" t="e">
        <f t="shared" si="168"/>
        <v>#VALUE!</v>
      </c>
      <c r="BD632" s="32" t="e">
        <f>IF(AT632,'935'!H632*AT632/(AT632+D632+H632),0)</f>
        <v>#VALUE!</v>
      </c>
      <c r="BE632" s="32" t="e">
        <f>IF(H632,'935'!H632*H632/(AT632+D632+H632),0)</f>
        <v>#VALUE!</v>
      </c>
      <c r="BF632" s="32" t="e">
        <f>BD632*(1-'935'!X632/'11'!B$17)</f>
        <v>#VALUE!</v>
      </c>
      <c r="BG632" s="49" t="e">
        <f>BE632*(1-'935'!X632/'11'!B$17)</f>
        <v>#VALUE!</v>
      </c>
      <c r="BH632" s="52" t="e">
        <f>AV632*Parameters!B$6</f>
        <v>#VALUE!</v>
      </c>
      <c r="BI632" s="37" t="e">
        <f>IF('935'!$K632=1000,'Charging rates'!$C$38*$BH632/(1+'DNO totals'!$C$99)*'935'!$L632,0)</f>
        <v>#VALUE!</v>
      </c>
      <c r="BJ632" s="37" t="e">
        <f>IF(MOD('935'!$K632,1000)=100,'Charging rates'!$D$38*$BH632/(1+'DNO totals'!$D$99)*'935'!$M632,0)</f>
        <v>#VALUE!</v>
      </c>
      <c r="BK632" s="37" t="e">
        <f>IF(MOD('935'!$K632,100)=10,'Charging rates'!$E$38*$BH632/(1+'DNO totals'!$E$99)*'935'!$N632,0)</f>
        <v>#VALUE!</v>
      </c>
      <c r="BL632" s="37" t="e">
        <f>IF(AND(MOD('935'!$K632,10)&gt;0,MOD('935'!$K632,1000)&gt;1),'Charging rates'!$F$38*$BH632/(1+'DNO totals'!$F$99)*'935'!$O632,0)</f>
        <v>#VALUE!</v>
      </c>
      <c r="BM632" s="37" t="e">
        <f>IF(MOD('935'!$K632,1000)=1,'Charging rates'!$G$38*$BH632/(1+'DNO totals'!$G$99)*'935'!$P632,0)</f>
        <v>#VALUE!</v>
      </c>
      <c r="BN632" s="52" t="e">
        <f t="shared" si="169"/>
        <v>#VALUE!</v>
      </c>
      <c r="BO632" s="37" t="e">
        <f>IF('935'!$K632&gt;1000,'Charging rates'!$C$38*$AW632*'935'!$L632,0)</f>
        <v>#VALUE!</v>
      </c>
      <c r="BP632" s="37" t="e">
        <f>IF(MOD('935'!$K632,1000)&gt;100,'Charging rates'!$D$38*$AW632*'935'!$M632,0)</f>
        <v>#VALUE!</v>
      </c>
      <c r="BQ632" s="37" t="e">
        <f>IF(MOD('935'!$K632,100)&gt;10,'Charging rates'!$E$38*$AW632*'935'!$N632,0)</f>
        <v>#VALUE!</v>
      </c>
      <c r="BR632" s="52" t="e">
        <f t="shared" si="170"/>
        <v>#VALUE!</v>
      </c>
      <c r="BS632" s="48" t="e">
        <f>'935'!C632&lt;&gt;"VOID"</f>
        <v>#VALUE!</v>
      </c>
      <c r="BT632" s="33" t="e">
        <f>IF(BS632,(100/'11'!B$17*BD632*((1-'935'!I632)*'Charging rates'!B$51+'Charging rates'!B$63)),0)</f>
        <v>#VALUE!</v>
      </c>
      <c r="BU632" s="33" t="e">
        <f>100/'11'!B$17*BG632*('Charging rates'!B$51+'Charging rates'!B$63)</f>
        <v>#VALUE!</v>
      </c>
      <c r="BV632" s="33" t="e">
        <f>100/'11'!B$17*BE632*('Charging rates'!B$51+'Charging rates'!B$63)</f>
        <v>#VALUE!</v>
      </c>
      <c r="BW632" s="53" t="e">
        <f t="shared" si="171"/>
        <v>#VALUE!</v>
      </c>
      <c r="BX632" s="32" t="e">
        <f>AT632-('935'!T632*(1-'935'!X632/'11'!B$17))</f>
        <v>#VALUE!</v>
      </c>
      <c r="BY632" s="32">
        <f>0-IF(ISNUMBER(I632),INDEX('913'!$I$6:$I$1205,I632),0)-IF(ISNUMBER(J632),INDEX('913'!$I$6:$I$1205,J632),0)-IF(ISNUMBER(K632),INDEX('913'!$I$6:$I$1205,K632),0)-IF(ISNUMBER(L632),INDEX('913'!$I$6:$I$1205,L632),0)-IF(ISNUMBER(M632),INDEX('913'!$I$6:$I$1205,M632),0)-IF(ISNUMBER(N632),INDEX('913'!$I$6:$I$1205,N632),0)-IF(ISNUMBER(O632),INDEX('913'!$I$6:$I$1205,O632),0)-IF(ISNUMBER(P632),INDEX('913'!$I$6:$I$1205,P632),0)</f>
        <v>0</v>
      </c>
      <c r="BZ632" s="37">
        <f>IF(BY632=0,1,MAX(1,SQRT(BY632^2+(IF(ISNUMBER(I632),INDEX('913'!$J$6:$J$1205,I632),0)+IF(ISNUMBER(J632),INDEX('913'!$J$6:$J$1205,J632),0)+IF(ISNUMBER(K632),INDEX('913'!$J$6:$J$1205,K632),0)+IF(ISNUMBER(L632),INDEX('913'!$J$6:$J$1205,L632),0)+IF(ISNUMBER(M632),INDEX('913'!$J$6:$J$1205,M632),0)+IF(ISNUMBER(N632),INDEX('913'!$J$6:$J$1205,N632),0)+IF(ISNUMBER(O632),INDEX('913'!$J$6:$J$1205,O632),0)+IF(ISNUMBER(P632),INDEX('913'!$J$6:$J$1205,P632),0))^2)/BY632))</f>
        <v>1</v>
      </c>
      <c r="CA632" s="33" t="e">
        <f>100*AO632/'11'!B$17</f>
        <v>#VALUE!</v>
      </c>
      <c r="CB632" s="37" t="e">
        <f>100*(AP632*BZ632)/'11'!C$17</f>
        <v>#VALUE!</v>
      </c>
      <c r="CC632" s="37" t="e">
        <f t="shared" si="172"/>
        <v>#VALUE!</v>
      </c>
      <c r="CD632" s="33" t="e">
        <f t="shared" si="173"/>
        <v>#VALUE!</v>
      </c>
      <c r="CE632" s="54" t="e">
        <f>'11'!C$17-'935'!Y632</f>
        <v>#VALUE!</v>
      </c>
      <c r="CF632" s="37" t="e">
        <f>MAX('DNO totals'!B$312+0,MIN('935'!L632+0,'DNO totals'!B$304+0))</f>
        <v>#VALUE!</v>
      </c>
      <c r="CG632" s="37" t="e">
        <f>MAX('DNO totals'!C$312+0,MIN('935'!M632+0,'DNO totals'!C$304+0))</f>
        <v>#VALUE!</v>
      </c>
      <c r="CH632" s="37" t="e">
        <f>MAX('DNO totals'!D$312+0,MIN('935'!N632+0,'DNO totals'!D$304+0))</f>
        <v>#VALUE!</v>
      </c>
      <c r="CI632" s="37" t="e">
        <f>MAX('DNO totals'!E$312+0,MIN('935'!O632+0,'DNO totals'!E$304+0))</f>
        <v>#VALUE!</v>
      </c>
      <c r="CJ632" s="52" t="e">
        <f>MAX('DNO totals'!F$312+0,MIN('935'!P632+0,'DNO totals'!F$304+0))</f>
        <v>#VALUE!</v>
      </c>
      <c r="CK632" s="37" t="e">
        <f>IF('935'!$K632=1000,'Charging rates'!$C$38*$BH632/(1+'DNO totals'!$C$99)*$CF632,0)</f>
        <v>#VALUE!</v>
      </c>
      <c r="CL632" s="37" t="e">
        <f>IF(MOD('935'!$K632,1000)=100,'Charging rates'!$D$38*$BH632/(1+'DNO totals'!$D$99)*$CG632,0)</f>
        <v>#VALUE!</v>
      </c>
      <c r="CM632" s="37" t="e">
        <f>IF(MOD('935'!$K632,100)=10,'Charging rates'!$E$38*$BH632/(1+'DNO totals'!$E$99)*$CH632,0)</f>
        <v>#VALUE!</v>
      </c>
      <c r="CN632" s="37" t="e">
        <f>IF(AND(MOD('935'!$K632,10)&gt;0,MOD('935'!$K632,1000)&gt;1),'Charging rates'!$F$38*$BH632/(1+'DNO totals'!$F$99)*$CI632,0)</f>
        <v>#VALUE!</v>
      </c>
      <c r="CO632" s="37" t="e">
        <f>IF(MOD('935'!$K632,1000)=1,'Charging rates'!$G$38*$BH632/(1+'DNO totals'!$G$99)*$CJ632,0)</f>
        <v>#VALUE!</v>
      </c>
      <c r="CP632" s="52" t="e">
        <f t="shared" si="174"/>
        <v>#VALUE!</v>
      </c>
      <c r="CQ632" s="37" t="e">
        <f>IF('935'!$K632&gt;1000,'Charging rates'!$C$38*$AW632*$CF632,0)</f>
        <v>#VALUE!</v>
      </c>
      <c r="CR632" s="37" t="e">
        <f>IF(MOD('935'!$K632,1000)&gt;100,'Charging rates'!$D$38*$AW632*$CG632,0)</f>
        <v>#VALUE!</v>
      </c>
      <c r="CS632" s="37" t="e">
        <f>IF(MOD('935'!$K632,100)&gt;10,'Charging rates'!$E$38*$AW632*$CH632,0)</f>
        <v>#VALUE!</v>
      </c>
      <c r="CT632" s="52" t="e">
        <f t="shared" si="175"/>
        <v>#VALUE!</v>
      </c>
      <c r="CU632" s="33" t="e">
        <f>100*(AP632*'935'!Q632*BZ632)/'11'!B$17</f>
        <v>#VALUE!</v>
      </c>
      <c r="CV632" s="33" t="e">
        <f>100/'11'!B$17*'Charging rates'!B$10*AW632</f>
        <v>#VALUE!</v>
      </c>
      <c r="CW632" s="33" t="e">
        <f>IF(AT632=0,0,(1-BX632/AT632)*(CA632+IF('935'!Q632=0,0,(CB632*'935'!Q632*('11'!C$17-'935'!Y632)/('11'!B$17-'935'!X632)))))</f>
        <v>#VALUE!</v>
      </c>
      <c r="CX632" s="33" t="e">
        <f t="shared" si="176"/>
        <v>#VALUE!</v>
      </c>
      <c r="CY632" s="49" t="e">
        <f t="shared" si="177"/>
        <v>#VALUE!</v>
      </c>
      <c r="CZ632" s="32" t="e">
        <f>AT632*(Parameters!B$21+AU632)*IF('DNO totals'!B$323&lt;0,1,'935'!S632)</f>
        <v>#VALUE!</v>
      </c>
      <c r="DA632" s="52" t="e">
        <f>IF('DNO totals'!B$323&lt;0,1,'935'!S632)*(Parameters!B$21+AU632)</f>
        <v>#VALUE!</v>
      </c>
      <c r="DB632" s="37" t="e">
        <f>CX632+'Charging rates'!B$106*DA632*100/'11'!B$17</f>
        <v>#VALUE!</v>
      </c>
      <c r="DC632" s="37" t="e">
        <f>DB632+'Charging rates'!B$116*(Parameters!B$21+AU632)*100/'11'!B$17*IF('DNO totals'!B$323&lt;0,1,'935'!S632)</f>
        <v>#VALUE!</v>
      </c>
      <c r="DD632" s="37" t="e">
        <f>'Charging rates'!B$97*(CP632+CT632)*100/'11'!B$17</f>
        <v>#VALUE!</v>
      </c>
      <c r="DE632" s="33" t="e">
        <f>MAX(0-(CB632*AU632*'11'!C$17/'11'!B$17),DC632+DD632)</f>
        <v>#VALUE!</v>
      </c>
      <c r="DF632" s="37" t="e">
        <f>IF(BS632,IF(AU632=0,CC632,MAX(0,MIN(CC632,CC632+(DE632/'935'!Q632*('11'!B$17-'935'!X632)/('11'!C$17-'935'!Y632))))),0)</f>
        <v>#VALUE!</v>
      </c>
      <c r="DG632" s="33" t="e">
        <f t="shared" si="178"/>
        <v>#VALUE!</v>
      </c>
      <c r="DH632" s="53" t="e">
        <f t="shared" si="179"/>
        <v>#VALUE!</v>
      </c>
    </row>
    <row r="633" spans="1:112">
      <c r="A633" s="28">
        <v>533</v>
      </c>
      <c r="B633" s="47" t="e">
        <f>'935'!B633</f>
        <v>#VALUE!</v>
      </c>
      <c r="C633" s="48" t="e">
        <f>OR('935'!E633&lt;&gt;"VOID",'935'!F633&lt;&gt;"VOID",'935'!G633&lt;&gt;"VOID")</f>
        <v>#VALUE!</v>
      </c>
      <c r="D633" s="32" t="e">
        <f>IF('935'!D633="VOID",0,'935'!D633*(1-'935'!X633/'11'!B$17))</f>
        <v>#VALUE!</v>
      </c>
      <c r="E633" s="32" t="e">
        <f>IF('935'!E633="VOID",0,'935'!E633*(1-'935'!X633/'11'!B$17))</f>
        <v>#VALUE!</v>
      </c>
      <c r="F633" s="32" t="e">
        <f>IF('935'!F633="VOID",0,'935'!F633*(1-'935'!X633/'11'!B$17))</f>
        <v>#VALUE!</v>
      </c>
      <c r="G633" s="32" t="e">
        <f>IF('935'!G633="VOID",0,'935'!G633*(1-'935'!X633/'11'!B$17))</f>
        <v>#VALUE!</v>
      </c>
      <c r="H633" s="49" t="e">
        <f t="shared" si="160"/>
        <v>#VALUE!</v>
      </c>
      <c r="I633" s="50" t="e">
        <f>MATCH('935'!J633,'913'!$B$6:$B$1205,0)</f>
        <v>#VALUE!</v>
      </c>
      <c r="J633" s="50" t="e">
        <f>MATCH(INDEX('913'!$D$6:$D$1205,I633),'913'!$B$6:$B$1205,0)</f>
        <v>#VALUE!</v>
      </c>
      <c r="K633" s="50" t="e">
        <f>MATCH(INDEX('913'!$D$6:$D$1205,J633),'913'!$B$6:$B$1205,0)</f>
        <v>#VALUE!</v>
      </c>
      <c r="L633" s="50" t="e">
        <f>MATCH(INDEX('913'!$D$6:$D$1205,K633),'913'!$B$6:$B$1205,0)</f>
        <v>#VALUE!</v>
      </c>
      <c r="M633" s="50" t="e">
        <f>MATCH(INDEX('913'!$D$6:$D$1205,L633),'913'!$B$6:$B$1205,0)</f>
        <v>#VALUE!</v>
      </c>
      <c r="N633" s="50" t="e">
        <f>MATCH(INDEX('913'!$D$6:$D$1205,M633),'913'!$B$6:$B$1205,0)</f>
        <v>#VALUE!</v>
      </c>
      <c r="O633" s="50" t="e">
        <f>MATCH(INDEX('913'!$D$6:$D$1205,N633),'913'!$B$6:$B$1205,0)</f>
        <v>#VALUE!</v>
      </c>
      <c r="P633" s="51" t="e">
        <f>MATCH(INDEX('913'!$D$6:$D$1205,O633),'913'!$B$6:$B$1205,0)</f>
        <v>#VALUE!</v>
      </c>
      <c r="Q633" s="37">
        <f>IF(ISNUMBER(I633),MAX(0,INDEX('913'!$E$6:$E$1205,I633)),0)</f>
        <v>0</v>
      </c>
      <c r="R633" s="37">
        <f>IF(ISNUMBER(J633),MAX(0,INDEX('913'!$E$6:$E$1205,J633)),0)</f>
        <v>0</v>
      </c>
      <c r="S633" s="37">
        <f>IF(ISNUMBER(K633),MAX(0,INDEX('913'!$E$6:$E$1205,K633)),0)</f>
        <v>0</v>
      </c>
      <c r="T633" s="37">
        <f>IF(ISNUMBER(L633),MAX(0,INDEX('913'!$E$6:$E$1205,L633)),0)</f>
        <v>0</v>
      </c>
      <c r="U633" s="37">
        <f>IF(ISNUMBER(M633),MAX(0,INDEX('913'!$E$6:$E$1205,M633)),0)</f>
        <v>0</v>
      </c>
      <c r="V633" s="37">
        <f>IF(ISNUMBER(N633),MAX(0,INDEX('913'!$E$6:$E$1205,N633)),0)</f>
        <v>0</v>
      </c>
      <c r="W633" s="37">
        <f>IF(ISNUMBER(O633),MAX(0,INDEX('913'!$E$6:$E$1205,O633)),0)</f>
        <v>0</v>
      </c>
      <c r="X633" s="52">
        <f>IF(ISNUMBER(P633),MAX(0,INDEX('913'!$E$6:$E$1205,P633)),0)</f>
        <v>0</v>
      </c>
      <c r="Y633" s="37">
        <f>IF(ISNUMBER(I633),MAX(0,INDEX('913'!$F$6:$F$1205,I633)),0)</f>
        <v>0</v>
      </c>
      <c r="Z633" s="37">
        <f>IF(ISNUMBER(J633),MAX(0,INDEX('913'!$F$6:$F$1205,J633)),0)</f>
        <v>0</v>
      </c>
      <c r="AA633" s="37">
        <f>IF(ISNUMBER(K633),MAX(0,INDEX('913'!$F$6:$F$1205,K633)),0)</f>
        <v>0</v>
      </c>
      <c r="AB633" s="37">
        <f>IF(ISNUMBER(L633),MAX(0,INDEX('913'!$F$6:$F$1205,L633)),0)</f>
        <v>0</v>
      </c>
      <c r="AC633" s="37">
        <f>IF(ISNUMBER(M633),MAX(0,INDEX('913'!$F$6:$F$1205,M633)),0)</f>
        <v>0</v>
      </c>
      <c r="AD633" s="37">
        <f>IF(ISNUMBER(N633),MAX(0,INDEX('913'!$F$6:$F$1205,N633)),0)</f>
        <v>0</v>
      </c>
      <c r="AE633" s="37">
        <f>IF(ISNUMBER(O633),MAX(0,INDEX('913'!$F$6:$F$1205,O633)),0)</f>
        <v>0</v>
      </c>
      <c r="AF633" s="37">
        <f>IF(ISNUMBER(P633),MAX(0,INDEX('913'!$F$6:$F$1205,P633)),0)</f>
        <v>0</v>
      </c>
      <c r="AG633" s="32">
        <f>IF(ISNUMBER(I633),SQRT(INDEX('913'!$I$6:$I$1205,I633)^2+INDEX('913'!$J$6:$J$1205,I633)^2),0)</f>
        <v>0</v>
      </c>
      <c r="AH633" s="32">
        <f>IF(ISNUMBER(J633),SQRT(INDEX('913'!$I$6:$I$1205,J633)^2+INDEX('913'!$J$6:$J$1205,J633)^2),0)</f>
        <v>0</v>
      </c>
      <c r="AI633" s="32">
        <f>IF(ISNUMBER(K633),SQRT(INDEX('913'!$I$6:$I$1205,K633)^2+INDEX('913'!$J$6:$J$1205,K633)^2),0)</f>
        <v>0</v>
      </c>
      <c r="AJ633" s="32">
        <f>IF(ISNUMBER(L633),SQRT(INDEX('913'!$I$6:$I$1205,L633)^2+INDEX('913'!$J$6:$J$1205,L633)^2),0)</f>
        <v>0</v>
      </c>
      <c r="AK633" s="32">
        <f>IF(ISNUMBER(M633),SQRT(INDEX('913'!$I$6:$I$1205,M633)^2+INDEX('913'!$J$6:$J$1205,M633)^2),0)</f>
        <v>0</v>
      </c>
      <c r="AL633" s="32">
        <f>IF(ISNUMBER(N633),SQRT(INDEX('913'!$I$6:$I$1205,N633)^2+INDEX('913'!$J$6:$J$1205,N633)^2),0)</f>
        <v>0</v>
      </c>
      <c r="AM633" s="32">
        <f>IF(ISNUMBER(O633),SQRT(INDEX('913'!$I$6:$I$1205,O633)^2+INDEX('913'!$J$6:$J$1205,O633)^2),0)</f>
        <v>0</v>
      </c>
      <c r="AN633" s="49">
        <f>IF(ISNUMBER(P633),SQRT(INDEX('913'!$I$6:$I$1205,P633)^2+INDEX('913'!$J$6:$J$1205,P633)^2),0)</f>
        <v>0</v>
      </c>
      <c r="AO633" s="37">
        <f t="shared" si="161"/>
        <v>0</v>
      </c>
      <c r="AP633" s="37">
        <f t="shared" si="162"/>
        <v>0</v>
      </c>
      <c r="AQ633" s="33" t="e">
        <f>-100*'935'!W633*(AO633+AP633)/'11'!C$17</f>
        <v>#VALUE!</v>
      </c>
      <c r="AR633" s="37" t="e">
        <f t="shared" si="163"/>
        <v>#VALUE!</v>
      </c>
      <c r="AS633" s="52" t="e">
        <f t="shared" si="164"/>
        <v>#VALUE!</v>
      </c>
      <c r="AT633" s="32" t="e">
        <f>IF('935'!C633="VOID",0,('935'!C633*(1-'935'!X633/'11'!B$17)))</f>
        <v>#VALUE!</v>
      </c>
      <c r="AU633" s="52" t="e">
        <f>'935'!Q633*(1-'935'!Y633/'11'!C$17)/(1-'935'!X633/'11'!B$17)</f>
        <v>#VALUE!</v>
      </c>
      <c r="AV633" s="37" t="e">
        <f>INDEX('DNO totals'!$B$57:$G$57,IF('935'!K633,IF(MOD('935'!K633,1000),IF(MOD('935'!K633,100),IF(MOD('935'!K633,10),IF(MOD('935'!K633,1000)=1,6,5),4),3),2),1))</f>
        <v>#VALUE!</v>
      </c>
      <c r="AW633" s="52" t="e">
        <f t="shared" si="165"/>
        <v>#VALUE!</v>
      </c>
      <c r="AX633" s="32" t="e">
        <f>IF('935'!V633="VOID",0,'935'!V633*(1-'935'!X633/'11'!B$17))</f>
        <v>#VALUE!</v>
      </c>
      <c r="AY633" s="33" t="e">
        <f>IF(H633,-100*'Charging rates'!B$10/'11'!B$17*AX633/H633,0)</f>
        <v>#VALUE!</v>
      </c>
      <c r="AZ633" s="33" t="e">
        <f>IF(C633,'DNO totals'!B$41,0)</f>
        <v>#VALUE!</v>
      </c>
      <c r="BA633" s="33" t="e">
        <f t="shared" si="166"/>
        <v>#VALUE!</v>
      </c>
      <c r="BB633" s="33" t="e">
        <f t="shared" si="167"/>
        <v>#VALUE!</v>
      </c>
      <c r="BC633" s="53" t="e">
        <f t="shared" si="168"/>
        <v>#VALUE!</v>
      </c>
      <c r="BD633" s="32" t="e">
        <f>IF(AT633,'935'!H633*AT633/(AT633+D633+H633),0)</f>
        <v>#VALUE!</v>
      </c>
      <c r="BE633" s="32" t="e">
        <f>IF(H633,'935'!H633*H633/(AT633+D633+H633),0)</f>
        <v>#VALUE!</v>
      </c>
      <c r="BF633" s="32" t="e">
        <f>BD633*(1-'935'!X633/'11'!B$17)</f>
        <v>#VALUE!</v>
      </c>
      <c r="BG633" s="49" t="e">
        <f>BE633*(1-'935'!X633/'11'!B$17)</f>
        <v>#VALUE!</v>
      </c>
      <c r="BH633" s="52" t="e">
        <f>AV633*Parameters!B$6</f>
        <v>#VALUE!</v>
      </c>
      <c r="BI633" s="37" t="e">
        <f>IF('935'!$K633=1000,'Charging rates'!$C$38*$BH633/(1+'DNO totals'!$C$99)*'935'!$L633,0)</f>
        <v>#VALUE!</v>
      </c>
      <c r="BJ633" s="37" t="e">
        <f>IF(MOD('935'!$K633,1000)=100,'Charging rates'!$D$38*$BH633/(1+'DNO totals'!$D$99)*'935'!$M633,0)</f>
        <v>#VALUE!</v>
      </c>
      <c r="BK633" s="37" t="e">
        <f>IF(MOD('935'!$K633,100)=10,'Charging rates'!$E$38*$BH633/(1+'DNO totals'!$E$99)*'935'!$N633,0)</f>
        <v>#VALUE!</v>
      </c>
      <c r="BL633" s="37" t="e">
        <f>IF(AND(MOD('935'!$K633,10)&gt;0,MOD('935'!$K633,1000)&gt;1),'Charging rates'!$F$38*$BH633/(1+'DNO totals'!$F$99)*'935'!$O633,0)</f>
        <v>#VALUE!</v>
      </c>
      <c r="BM633" s="37" t="e">
        <f>IF(MOD('935'!$K633,1000)=1,'Charging rates'!$G$38*$BH633/(1+'DNO totals'!$G$99)*'935'!$P633,0)</f>
        <v>#VALUE!</v>
      </c>
      <c r="BN633" s="52" t="e">
        <f t="shared" si="169"/>
        <v>#VALUE!</v>
      </c>
      <c r="BO633" s="37" t="e">
        <f>IF('935'!$K633&gt;1000,'Charging rates'!$C$38*$AW633*'935'!$L633,0)</f>
        <v>#VALUE!</v>
      </c>
      <c r="BP633" s="37" t="e">
        <f>IF(MOD('935'!$K633,1000)&gt;100,'Charging rates'!$D$38*$AW633*'935'!$M633,0)</f>
        <v>#VALUE!</v>
      </c>
      <c r="BQ633" s="37" t="e">
        <f>IF(MOD('935'!$K633,100)&gt;10,'Charging rates'!$E$38*$AW633*'935'!$N633,0)</f>
        <v>#VALUE!</v>
      </c>
      <c r="BR633" s="52" t="e">
        <f t="shared" si="170"/>
        <v>#VALUE!</v>
      </c>
      <c r="BS633" s="48" t="e">
        <f>'935'!C633&lt;&gt;"VOID"</f>
        <v>#VALUE!</v>
      </c>
      <c r="BT633" s="33" t="e">
        <f>IF(BS633,(100/'11'!B$17*BD633*((1-'935'!I633)*'Charging rates'!B$51+'Charging rates'!B$63)),0)</f>
        <v>#VALUE!</v>
      </c>
      <c r="BU633" s="33" t="e">
        <f>100/'11'!B$17*BG633*('Charging rates'!B$51+'Charging rates'!B$63)</f>
        <v>#VALUE!</v>
      </c>
      <c r="BV633" s="33" t="e">
        <f>100/'11'!B$17*BE633*('Charging rates'!B$51+'Charging rates'!B$63)</f>
        <v>#VALUE!</v>
      </c>
      <c r="BW633" s="53" t="e">
        <f t="shared" si="171"/>
        <v>#VALUE!</v>
      </c>
      <c r="BX633" s="32" t="e">
        <f>AT633-('935'!T633*(1-'935'!X633/'11'!B$17))</f>
        <v>#VALUE!</v>
      </c>
      <c r="BY633" s="32">
        <f>0-IF(ISNUMBER(I633),INDEX('913'!$I$6:$I$1205,I633),0)-IF(ISNUMBER(J633),INDEX('913'!$I$6:$I$1205,J633),0)-IF(ISNUMBER(K633),INDEX('913'!$I$6:$I$1205,K633),0)-IF(ISNUMBER(L633),INDEX('913'!$I$6:$I$1205,L633),0)-IF(ISNUMBER(M633),INDEX('913'!$I$6:$I$1205,M633),0)-IF(ISNUMBER(N633),INDEX('913'!$I$6:$I$1205,N633),0)-IF(ISNUMBER(O633),INDEX('913'!$I$6:$I$1205,O633),0)-IF(ISNUMBER(P633),INDEX('913'!$I$6:$I$1205,P633),0)</f>
        <v>0</v>
      </c>
      <c r="BZ633" s="37">
        <f>IF(BY633=0,1,MAX(1,SQRT(BY633^2+(IF(ISNUMBER(I633),INDEX('913'!$J$6:$J$1205,I633),0)+IF(ISNUMBER(J633),INDEX('913'!$J$6:$J$1205,J633),0)+IF(ISNUMBER(K633),INDEX('913'!$J$6:$J$1205,K633),0)+IF(ISNUMBER(L633),INDEX('913'!$J$6:$J$1205,L633),0)+IF(ISNUMBER(M633),INDEX('913'!$J$6:$J$1205,M633),0)+IF(ISNUMBER(N633),INDEX('913'!$J$6:$J$1205,N633),0)+IF(ISNUMBER(O633),INDEX('913'!$J$6:$J$1205,O633),0)+IF(ISNUMBER(P633),INDEX('913'!$J$6:$J$1205,P633),0))^2)/BY633))</f>
        <v>1</v>
      </c>
      <c r="CA633" s="33" t="e">
        <f>100*AO633/'11'!B$17</f>
        <v>#VALUE!</v>
      </c>
      <c r="CB633" s="37" t="e">
        <f>100*(AP633*BZ633)/'11'!C$17</f>
        <v>#VALUE!</v>
      </c>
      <c r="CC633" s="37" t="e">
        <f t="shared" si="172"/>
        <v>#VALUE!</v>
      </c>
      <c r="CD633" s="33" t="e">
        <f t="shared" si="173"/>
        <v>#VALUE!</v>
      </c>
      <c r="CE633" s="54" t="e">
        <f>'11'!C$17-'935'!Y633</f>
        <v>#VALUE!</v>
      </c>
      <c r="CF633" s="37" t="e">
        <f>MAX('DNO totals'!B$312+0,MIN('935'!L633+0,'DNO totals'!B$304+0))</f>
        <v>#VALUE!</v>
      </c>
      <c r="CG633" s="37" t="e">
        <f>MAX('DNO totals'!C$312+0,MIN('935'!M633+0,'DNO totals'!C$304+0))</f>
        <v>#VALUE!</v>
      </c>
      <c r="CH633" s="37" t="e">
        <f>MAX('DNO totals'!D$312+0,MIN('935'!N633+0,'DNO totals'!D$304+0))</f>
        <v>#VALUE!</v>
      </c>
      <c r="CI633" s="37" t="e">
        <f>MAX('DNO totals'!E$312+0,MIN('935'!O633+0,'DNO totals'!E$304+0))</f>
        <v>#VALUE!</v>
      </c>
      <c r="CJ633" s="52" t="e">
        <f>MAX('DNO totals'!F$312+0,MIN('935'!P633+0,'DNO totals'!F$304+0))</f>
        <v>#VALUE!</v>
      </c>
      <c r="CK633" s="37" t="e">
        <f>IF('935'!$K633=1000,'Charging rates'!$C$38*$BH633/(1+'DNO totals'!$C$99)*$CF633,0)</f>
        <v>#VALUE!</v>
      </c>
      <c r="CL633" s="37" t="e">
        <f>IF(MOD('935'!$K633,1000)=100,'Charging rates'!$D$38*$BH633/(1+'DNO totals'!$D$99)*$CG633,0)</f>
        <v>#VALUE!</v>
      </c>
      <c r="CM633" s="37" t="e">
        <f>IF(MOD('935'!$K633,100)=10,'Charging rates'!$E$38*$BH633/(1+'DNO totals'!$E$99)*$CH633,0)</f>
        <v>#VALUE!</v>
      </c>
      <c r="CN633" s="37" t="e">
        <f>IF(AND(MOD('935'!$K633,10)&gt;0,MOD('935'!$K633,1000)&gt;1),'Charging rates'!$F$38*$BH633/(1+'DNO totals'!$F$99)*$CI633,0)</f>
        <v>#VALUE!</v>
      </c>
      <c r="CO633" s="37" t="e">
        <f>IF(MOD('935'!$K633,1000)=1,'Charging rates'!$G$38*$BH633/(1+'DNO totals'!$G$99)*$CJ633,0)</f>
        <v>#VALUE!</v>
      </c>
      <c r="CP633" s="52" t="e">
        <f t="shared" si="174"/>
        <v>#VALUE!</v>
      </c>
      <c r="CQ633" s="37" t="e">
        <f>IF('935'!$K633&gt;1000,'Charging rates'!$C$38*$AW633*$CF633,0)</f>
        <v>#VALUE!</v>
      </c>
      <c r="CR633" s="37" t="e">
        <f>IF(MOD('935'!$K633,1000)&gt;100,'Charging rates'!$D$38*$AW633*$CG633,0)</f>
        <v>#VALUE!</v>
      </c>
      <c r="CS633" s="37" t="e">
        <f>IF(MOD('935'!$K633,100)&gt;10,'Charging rates'!$E$38*$AW633*$CH633,0)</f>
        <v>#VALUE!</v>
      </c>
      <c r="CT633" s="52" t="e">
        <f t="shared" si="175"/>
        <v>#VALUE!</v>
      </c>
      <c r="CU633" s="33" t="e">
        <f>100*(AP633*'935'!Q633*BZ633)/'11'!B$17</f>
        <v>#VALUE!</v>
      </c>
      <c r="CV633" s="33" t="e">
        <f>100/'11'!B$17*'Charging rates'!B$10*AW633</f>
        <v>#VALUE!</v>
      </c>
      <c r="CW633" s="33" t="e">
        <f>IF(AT633=0,0,(1-BX633/AT633)*(CA633+IF('935'!Q633=0,0,(CB633*'935'!Q633*('11'!C$17-'935'!Y633)/('11'!B$17-'935'!X633)))))</f>
        <v>#VALUE!</v>
      </c>
      <c r="CX633" s="33" t="e">
        <f t="shared" si="176"/>
        <v>#VALUE!</v>
      </c>
      <c r="CY633" s="49" t="e">
        <f t="shared" si="177"/>
        <v>#VALUE!</v>
      </c>
      <c r="CZ633" s="32" t="e">
        <f>AT633*(Parameters!B$21+AU633)*IF('DNO totals'!B$323&lt;0,1,'935'!S633)</f>
        <v>#VALUE!</v>
      </c>
      <c r="DA633" s="52" t="e">
        <f>IF('DNO totals'!B$323&lt;0,1,'935'!S633)*(Parameters!B$21+AU633)</f>
        <v>#VALUE!</v>
      </c>
      <c r="DB633" s="37" t="e">
        <f>CX633+'Charging rates'!B$106*DA633*100/'11'!B$17</f>
        <v>#VALUE!</v>
      </c>
      <c r="DC633" s="37" t="e">
        <f>DB633+'Charging rates'!B$116*(Parameters!B$21+AU633)*100/'11'!B$17*IF('DNO totals'!B$323&lt;0,1,'935'!S633)</f>
        <v>#VALUE!</v>
      </c>
      <c r="DD633" s="37" t="e">
        <f>'Charging rates'!B$97*(CP633+CT633)*100/'11'!B$17</f>
        <v>#VALUE!</v>
      </c>
      <c r="DE633" s="33" t="e">
        <f>MAX(0-(CB633*AU633*'11'!C$17/'11'!B$17),DC633+DD633)</f>
        <v>#VALUE!</v>
      </c>
      <c r="DF633" s="37" t="e">
        <f>IF(BS633,IF(AU633=0,CC633,MAX(0,MIN(CC633,CC633+(DE633/'935'!Q633*('11'!B$17-'935'!X633)/('11'!C$17-'935'!Y633))))),0)</f>
        <v>#VALUE!</v>
      </c>
      <c r="DG633" s="33" t="e">
        <f t="shared" si="178"/>
        <v>#VALUE!</v>
      </c>
      <c r="DH633" s="53" t="e">
        <f t="shared" si="179"/>
        <v>#VALUE!</v>
      </c>
    </row>
    <row r="634" spans="1:112">
      <c r="A634" s="28">
        <v>534</v>
      </c>
      <c r="B634" s="47" t="e">
        <f>'935'!B634</f>
        <v>#VALUE!</v>
      </c>
      <c r="C634" s="48" t="e">
        <f>OR('935'!E634&lt;&gt;"VOID",'935'!F634&lt;&gt;"VOID",'935'!G634&lt;&gt;"VOID")</f>
        <v>#VALUE!</v>
      </c>
      <c r="D634" s="32" t="e">
        <f>IF('935'!D634="VOID",0,'935'!D634*(1-'935'!X634/'11'!B$17))</f>
        <v>#VALUE!</v>
      </c>
      <c r="E634" s="32" t="e">
        <f>IF('935'!E634="VOID",0,'935'!E634*(1-'935'!X634/'11'!B$17))</f>
        <v>#VALUE!</v>
      </c>
      <c r="F634" s="32" t="e">
        <f>IF('935'!F634="VOID",0,'935'!F634*(1-'935'!X634/'11'!B$17))</f>
        <v>#VALUE!</v>
      </c>
      <c r="G634" s="32" t="e">
        <f>IF('935'!G634="VOID",0,'935'!G634*(1-'935'!X634/'11'!B$17))</f>
        <v>#VALUE!</v>
      </c>
      <c r="H634" s="49" t="e">
        <f t="shared" si="160"/>
        <v>#VALUE!</v>
      </c>
      <c r="I634" s="50" t="e">
        <f>MATCH('935'!J634,'913'!$B$6:$B$1205,0)</f>
        <v>#VALUE!</v>
      </c>
      <c r="J634" s="50" t="e">
        <f>MATCH(INDEX('913'!$D$6:$D$1205,I634),'913'!$B$6:$B$1205,0)</f>
        <v>#VALUE!</v>
      </c>
      <c r="K634" s="50" t="e">
        <f>MATCH(INDEX('913'!$D$6:$D$1205,J634),'913'!$B$6:$B$1205,0)</f>
        <v>#VALUE!</v>
      </c>
      <c r="L634" s="50" t="e">
        <f>MATCH(INDEX('913'!$D$6:$D$1205,K634),'913'!$B$6:$B$1205,0)</f>
        <v>#VALUE!</v>
      </c>
      <c r="M634" s="50" t="e">
        <f>MATCH(INDEX('913'!$D$6:$D$1205,L634),'913'!$B$6:$B$1205,0)</f>
        <v>#VALUE!</v>
      </c>
      <c r="N634" s="50" t="e">
        <f>MATCH(INDEX('913'!$D$6:$D$1205,M634),'913'!$B$6:$B$1205,0)</f>
        <v>#VALUE!</v>
      </c>
      <c r="O634" s="50" t="e">
        <f>MATCH(INDEX('913'!$D$6:$D$1205,N634),'913'!$B$6:$B$1205,0)</f>
        <v>#VALUE!</v>
      </c>
      <c r="P634" s="51" t="e">
        <f>MATCH(INDEX('913'!$D$6:$D$1205,O634),'913'!$B$6:$B$1205,0)</f>
        <v>#VALUE!</v>
      </c>
      <c r="Q634" s="37">
        <f>IF(ISNUMBER(I634),MAX(0,INDEX('913'!$E$6:$E$1205,I634)),0)</f>
        <v>0</v>
      </c>
      <c r="R634" s="37">
        <f>IF(ISNUMBER(J634),MAX(0,INDEX('913'!$E$6:$E$1205,J634)),0)</f>
        <v>0</v>
      </c>
      <c r="S634" s="37">
        <f>IF(ISNUMBER(K634),MAX(0,INDEX('913'!$E$6:$E$1205,K634)),0)</f>
        <v>0</v>
      </c>
      <c r="T634" s="37">
        <f>IF(ISNUMBER(L634),MAX(0,INDEX('913'!$E$6:$E$1205,L634)),0)</f>
        <v>0</v>
      </c>
      <c r="U634" s="37">
        <f>IF(ISNUMBER(M634),MAX(0,INDEX('913'!$E$6:$E$1205,M634)),0)</f>
        <v>0</v>
      </c>
      <c r="V634" s="37">
        <f>IF(ISNUMBER(N634),MAX(0,INDEX('913'!$E$6:$E$1205,N634)),0)</f>
        <v>0</v>
      </c>
      <c r="W634" s="37">
        <f>IF(ISNUMBER(O634),MAX(0,INDEX('913'!$E$6:$E$1205,O634)),0)</f>
        <v>0</v>
      </c>
      <c r="X634" s="52">
        <f>IF(ISNUMBER(P634),MAX(0,INDEX('913'!$E$6:$E$1205,P634)),0)</f>
        <v>0</v>
      </c>
      <c r="Y634" s="37">
        <f>IF(ISNUMBER(I634),MAX(0,INDEX('913'!$F$6:$F$1205,I634)),0)</f>
        <v>0</v>
      </c>
      <c r="Z634" s="37">
        <f>IF(ISNUMBER(J634),MAX(0,INDEX('913'!$F$6:$F$1205,J634)),0)</f>
        <v>0</v>
      </c>
      <c r="AA634" s="37">
        <f>IF(ISNUMBER(K634),MAX(0,INDEX('913'!$F$6:$F$1205,K634)),0)</f>
        <v>0</v>
      </c>
      <c r="AB634" s="37">
        <f>IF(ISNUMBER(L634),MAX(0,INDEX('913'!$F$6:$F$1205,L634)),0)</f>
        <v>0</v>
      </c>
      <c r="AC634" s="37">
        <f>IF(ISNUMBER(M634),MAX(0,INDEX('913'!$F$6:$F$1205,M634)),0)</f>
        <v>0</v>
      </c>
      <c r="AD634" s="37">
        <f>IF(ISNUMBER(N634),MAX(0,INDEX('913'!$F$6:$F$1205,N634)),0)</f>
        <v>0</v>
      </c>
      <c r="AE634" s="37">
        <f>IF(ISNUMBER(O634),MAX(0,INDEX('913'!$F$6:$F$1205,O634)),0)</f>
        <v>0</v>
      </c>
      <c r="AF634" s="37">
        <f>IF(ISNUMBER(P634),MAX(0,INDEX('913'!$F$6:$F$1205,P634)),0)</f>
        <v>0</v>
      </c>
      <c r="AG634" s="32">
        <f>IF(ISNUMBER(I634),SQRT(INDEX('913'!$I$6:$I$1205,I634)^2+INDEX('913'!$J$6:$J$1205,I634)^2),0)</f>
        <v>0</v>
      </c>
      <c r="AH634" s="32">
        <f>IF(ISNUMBER(J634),SQRT(INDEX('913'!$I$6:$I$1205,J634)^2+INDEX('913'!$J$6:$J$1205,J634)^2),0)</f>
        <v>0</v>
      </c>
      <c r="AI634" s="32">
        <f>IF(ISNUMBER(K634),SQRT(INDEX('913'!$I$6:$I$1205,K634)^2+INDEX('913'!$J$6:$J$1205,K634)^2),0)</f>
        <v>0</v>
      </c>
      <c r="AJ634" s="32">
        <f>IF(ISNUMBER(L634),SQRT(INDEX('913'!$I$6:$I$1205,L634)^2+INDEX('913'!$J$6:$J$1205,L634)^2),0)</f>
        <v>0</v>
      </c>
      <c r="AK634" s="32">
        <f>IF(ISNUMBER(M634),SQRT(INDEX('913'!$I$6:$I$1205,M634)^2+INDEX('913'!$J$6:$J$1205,M634)^2),0)</f>
        <v>0</v>
      </c>
      <c r="AL634" s="32">
        <f>IF(ISNUMBER(N634),SQRT(INDEX('913'!$I$6:$I$1205,N634)^2+INDEX('913'!$J$6:$J$1205,N634)^2),0)</f>
        <v>0</v>
      </c>
      <c r="AM634" s="32">
        <f>IF(ISNUMBER(O634),SQRT(INDEX('913'!$I$6:$I$1205,O634)^2+INDEX('913'!$J$6:$J$1205,O634)^2),0)</f>
        <v>0</v>
      </c>
      <c r="AN634" s="49">
        <f>IF(ISNUMBER(P634),SQRT(INDEX('913'!$I$6:$I$1205,P634)^2+INDEX('913'!$J$6:$J$1205,P634)^2),0)</f>
        <v>0</v>
      </c>
      <c r="AO634" s="37">
        <f t="shared" si="161"/>
        <v>0</v>
      </c>
      <c r="AP634" s="37">
        <f t="shared" si="162"/>
        <v>0</v>
      </c>
      <c r="AQ634" s="33" t="e">
        <f>-100*'935'!W634*(AO634+AP634)/'11'!C$17</f>
        <v>#VALUE!</v>
      </c>
      <c r="AR634" s="37" t="e">
        <f t="shared" si="163"/>
        <v>#VALUE!</v>
      </c>
      <c r="AS634" s="52" t="e">
        <f t="shared" si="164"/>
        <v>#VALUE!</v>
      </c>
      <c r="AT634" s="32" t="e">
        <f>IF('935'!C634="VOID",0,('935'!C634*(1-'935'!X634/'11'!B$17)))</f>
        <v>#VALUE!</v>
      </c>
      <c r="AU634" s="52" t="e">
        <f>'935'!Q634*(1-'935'!Y634/'11'!C$17)/(1-'935'!X634/'11'!B$17)</f>
        <v>#VALUE!</v>
      </c>
      <c r="AV634" s="37" t="e">
        <f>INDEX('DNO totals'!$B$57:$G$57,IF('935'!K634,IF(MOD('935'!K634,1000),IF(MOD('935'!K634,100),IF(MOD('935'!K634,10),IF(MOD('935'!K634,1000)=1,6,5),4),3),2),1))</f>
        <v>#VALUE!</v>
      </c>
      <c r="AW634" s="52" t="e">
        <f t="shared" si="165"/>
        <v>#VALUE!</v>
      </c>
      <c r="AX634" s="32" t="e">
        <f>IF('935'!V634="VOID",0,'935'!V634*(1-'935'!X634/'11'!B$17))</f>
        <v>#VALUE!</v>
      </c>
      <c r="AY634" s="33" t="e">
        <f>IF(H634,-100*'Charging rates'!B$10/'11'!B$17*AX634/H634,0)</f>
        <v>#VALUE!</v>
      </c>
      <c r="AZ634" s="33" t="e">
        <f>IF(C634,'DNO totals'!B$41,0)</f>
        <v>#VALUE!</v>
      </c>
      <c r="BA634" s="33" t="e">
        <f t="shared" si="166"/>
        <v>#VALUE!</v>
      </c>
      <c r="BB634" s="33" t="e">
        <f t="shared" si="167"/>
        <v>#VALUE!</v>
      </c>
      <c r="BC634" s="53" t="e">
        <f t="shared" si="168"/>
        <v>#VALUE!</v>
      </c>
      <c r="BD634" s="32" t="e">
        <f>IF(AT634,'935'!H634*AT634/(AT634+D634+H634),0)</f>
        <v>#VALUE!</v>
      </c>
      <c r="BE634" s="32" t="e">
        <f>IF(H634,'935'!H634*H634/(AT634+D634+H634),0)</f>
        <v>#VALUE!</v>
      </c>
      <c r="BF634" s="32" t="e">
        <f>BD634*(1-'935'!X634/'11'!B$17)</f>
        <v>#VALUE!</v>
      </c>
      <c r="BG634" s="49" t="e">
        <f>BE634*(1-'935'!X634/'11'!B$17)</f>
        <v>#VALUE!</v>
      </c>
      <c r="BH634" s="52" t="e">
        <f>AV634*Parameters!B$6</f>
        <v>#VALUE!</v>
      </c>
      <c r="BI634" s="37" t="e">
        <f>IF('935'!$K634=1000,'Charging rates'!$C$38*$BH634/(1+'DNO totals'!$C$99)*'935'!$L634,0)</f>
        <v>#VALUE!</v>
      </c>
      <c r="BJ634" s="37" t="e">
        <f>IF(MOD('935'!$K634,1000)=100,'Charging rates'!$D$38*$BH634/(1+'DNO totals'!$D$99)*'935'!$M634,0)</f>
        <v>#VALUE!</v>
      </c>
      <c r="BK634" s="37" t="e">
        <f>IF(MOD('935'!$K634,100)=10,'Charging rates'!$E$38*$BH634/(1+'DNO totals'!$E$99)*'935'!$N634,0)</f>
        <v>#VALUE!</v>
      </c>
      <c r="BL634" s="37" t="e">
        <f>IF(AND(MOD('935'!$K634,10)&gt;0,MOD('935'!$K634,1000)&gt;1),'Charging rates'!$F$38*$BH634/(1+'DNO totals'!$F$99)*'935'!$O634,0)</f>
        <v>#VALUE!</v>
      </c>
      <c r="BM634" s="37" t="e">
        <f>IF(MOD('935'!$K634,1000)=1,'Charging rates'!$G$38*$BH634/(1+'DNO totals'!$G$99)*'935'!$P634,0)</f>
        <v>#VALUE!</v>
      </c>
      <c r="BN634" s="52" t="e">
        <f t="shared" si="169"/>
        <v>#VALUE!</v>
      </c>
      <c r="BO634" s="37" t="e">
        <f>IF('935'!$K634&gt;1000,'Charging rates'!$C$38*$AW634*'935'!$L634,0)</f>
        <v>#VALUE!</v>
      </c>
      <c r="BP634" s="37" t="e">
        <f>IF(MOD('935'!$K634,1000)&gt;100,'Charging rates'!$D$38*$AW634*'935'!$M634,0)</f>
        <v>#VALUE!</v>
      </c>
      <c r="BQ634" s="37" t="e">
        <f>IF(MOD('935'!$K634,100)&gt;10,'Charging rates'!$E$38*$AW634*'935'!$N634,0)</f>
        <v>#VALUE!</v>
      </c>
      <c r="BR634" s="52" t="e">
        <f t="shared" si="170"/>
        <v>#VALUE!</v>
      </c>
      <c r="BS634" s="48" t="e">
        <f>'935'!C634&lt;&gt;"VOID"</f>
        <v>#VALUE!</v>
      </c>
      <c r="BT634" s="33" t="e">
        <f>IF(BS634,(100/'11'!B$17*BD634*((1-'935'!I634)*'Charging rates'!B$51+'Charging rates'!B$63)),0)</f>
        <v>#VALUE!</v>
      </c>
      <c r="BU634" s="33" t="e">
        <f>100/'11'!B$17*BG634*('Charging rates'!B$51+'Charging rates'!B$63)</f>
        <v>#VALUE!</v>
      </c>
      <c r="BV634" s="33" t="e">
        <f>100/'11'!B$17*BE634*('Charging rates'!B$51+'Charging rates'!B$63)</f>
        <v>#VALUE!</v>
      </c>
      <c r="BW634" s="53" t="e">
        <f t="shared" si="171"/>
        <v>#VALUE!</v>
      </c>
      <c r="BX634" s="32" t="e">
        <f>AT634-('935'!T634*(1-'935'!X634/'11'!B$17))</f>
        <v>#VALUE!</v>
      </c>
      <c r="BY634" s="32">
        <f>0-IF(ISNUMBER(I634),INDEX('913'!$I$6:$I$1205,I634),0)-IF(ISNUMBER(J634),INDEX('913'!$I$6:$I$1205,J634),0)-IF(ISNUMBER(K634),INDEX('913'!$I$6:$I$1205,K634),0)-IF(ISNUMBER(L634),INDEX('913'!$I$6:$I$1205,L634),0)-IF(ISNUMBER(M634),INDEX('913'!$I$6:$I$1205,M634),0)-IF(ISNUMBER(N634),INDEX('913'!$I$6:$I$1205,N634),0)-IF(ISNUMBER(O634),INDEX('913'!$I$6:$I$1205,O634),0)-IF(ISNUMBER(P634),INDEX('913'!$I$6:$I$1205,P634),0)</f>
        <v>0</v>
      </c>
      <c r="BZ634" s="37">
        <f>IF(BY634=0,1,MAX(1,SQRT(BY634^2+(IF(ISNUMBER(I634),INDEX('913'!$J$6:$J$1205,I634),0)+IF(ISNUMBER(J634),INDEX('913'!$J$6:$J$1205,J634),0)+IF(ISNUMBER(K634),INDEX('913'!$J$6:$J$1205,K634),0)+IF(ISNUMBER(L634),INDEX('913'!$J$6:$J$1205,L634),0)+IF(ISNUMBER(M634),INDEX('913'!$J$6:$J$1205,M634),0)+IF(ISNUMBER(N634),INDEX('913'!$J$6:$J$1205,N634),0)+IF(ISNUMBER(O634),INDEX('913'!$J$6:$J$1205,O634),0)+IF(ISNUMBER(P634),INDEX('913'!$J$6:$J$1205,P634),0))^2)/BY634))</f>
        <v>1</v>
      </c>
      <c r="CA634" s="33" t="e">
        <f>100*AO634/'11'!B$17</f>
        <v>#VALUE!</v>
      </c>
      <c r="CB634" s="37" t="e">
        <f>100*(AP634*BZ634)/'11'!C$17</f>
        <v>#VALUE!</v>
      </c>
      <c r="CC634" s="37" t="e">
        <f t="shared" si="172"/>
        <v>#VALUE!</v>
      </c>
      <c r="CD634" s="33" t="e">
        <f t="shared" si="173"/>
        <v>#VALUE!</v>
      </c>
      <c r="CE634" s="54" t="e">
        <f>'11'!C$17-'935'!Y634</f>
        <v>#VALUE!</v>
      </c>
      <c r="CF634" s="37" t="e">
        <f>MAX('DNO totals'!B$312+0,MIN('935'!L634+0,'DNO totals'!B$304+0))</f>
        <v>#VALUE!</v>
      </c>
      <c r="CG634" s="37" t="e">
        <f>MAX('DNO totals'!C$312+0,MIN('935'!M634+0,'DNO totals'!C$304+0))</f>
        <v>#VALUE!</v>
      </c>
      <c r="CH634" s="37" t="e">
        <f>MAX('DNO totals'!D$312+0,MIN('935'!N634+0,'DNO totals'!D$304+0))</f>
        <v>#VALUE!</v>
      </c>
      <c r="CI634" s="37" t="e">
        <f>MAX('DNO totals'!E$312+0,MIN('935'!O634+0,'DNO totals'!E$304+0))</f>
        <v>#VALUE!</v>
      </c>
      <c r="CJ634" s="52" t="e">
        <f>MAX('DNO totals'!F$312+0,MIN('935'!P634+0,'DNO totals'!F$304+0))</f>
        <v>#VALUE!</v>
      </c>
      <c r="CK634" s="37" t="e">
        <f>IF('935'!$K634=1000,'Charging rates'!$C$38*$BH634/(1+'DNO totals'!$C$99)*$CF634,0)</f>
        <v>#VALUE!</v>
      </c>
      <c r="CL634" s="37" t="e">
        <f>IF(MOD('935'!$K634,1000)=100,'Charging rates'!$D$38*$BH634/(1+'DNO totals'!$D$99)*$CG634,0)</f>
        <v>#VALUE!</v>
      </c>
      <c r="CM634" s="37" t="e">
        <f>IF(MOD('935'!$K634,100)=10,'Charging rates'!$E$38*$BH634/(1+'DNO totals'!$E$99)*$CH634,0)</f>
        <v>#VALUE!</v>
      </c>
      <c r="CN634" s="37" t="e">
        <f>IF(AND(MOD('935'!$K634,10)&gt;0,MOD('935'!$K634,1000)&gt;1),'Charging rates'!$F$38*$BH634/(1+'DNO totals'!$F$99)*$CI634,0)</f>
        <v>#VALUE!</v>
      </c>
      <c r="CO634" s="37" t="e">
        <f>IF(MOD('935'!$K634,1000)=1,'Charging rates'!$G$38*$BH634/(1+'DNO totals'!$G$99)*$CJ634,0)</f>
        <v>#VALUE!</v>
      </c>
      <c r="CP634" s="52" t="e">
        <f t="shared" si="174"/>
        <v>#VALUE!</v>
      </c>
      <c r="CQ634" s="37" t="e">
        <f>IF('935'!$K634&gt;1000,'Charging rates'!$C$38*$AW634*$CF634,0)</f>
        <v>#VALUE!</v>
      </c>
      <c r="CR634" s="37" t="e">
        <f>IF(MOD('935'!$K634,1000)&gt;100,'Charging rates'!$D$38*$AW634*$CG634,0)</f>
        <v>#VALUE!</v>
      </c>
      <c r="CS634" s="37" t="e">
        <f>IF(MOD('935'!$K634,100)&gt;10,'Charging rates'!$E$38*$AW634*$CH634,0)</f>
        <v>#VALUE!</v>
      </c>
      <c r="CT634" s="52" t="e">
        <f t="shared" si="175"/>
        <v>#VALUE!</v>
      </c>
      <c r="CU634" s="33" t="e">
        <f>100*(AP634*'935'!Q634*BZ634)/'11'!B$17</f>
        <v>#VALUE!</v>
      </c>
      <c r="CV634" s="33" t="e">
        <f>100/'11'!B$17*'Charging rates'!B$10*AW634</f>
        <v>#VALUE!</v>
      </c>
      <c r="CW634" s="33" t="e">
        <f>IF(AT634=0,0,(1-BX634/AT634)*(CA634+IF('935'!Q634=0,0,(CB634*'935'!Q634*('11'!C$17-'935'!Y634)/('11'!B$17-'935'!X634)))))</f>
        <v>#VALUE!</v>
      </c>
      <c r="CX634" s="33" t="e">
        <f t="shared" si="176"/>
        <v>#VALUE!</v>
      </c>
      <c r="CY634" s="49" t="e">
        <f t="shared" si="177"/>
        <v>#VALUE!</v>
      </c>
      <c r="CZ634" s="32" t="e">
        <f>AT634*(Parameters!B$21+AU634)*IF('DNO totals'!B$323&lt;0,1,'935'!S634)</f>
        <v>#VALUE!</v>
      </c>
      <c r="DA634" s="52" t="e">
        <f>IF('DNO totals'!B$323&lt;0,1,'935'!S634)*(Parameters!B$21+AU634)</f>
        <v>#VALUE!</v>
      </c>
      <c r="DB634" s="37" t="e">
        <f>CX634+'Charging rates'!B$106*DA634*100/'11'!B$17</f>
        <v>#VALUE!</v>
      </c>
      <c r="DC634" s="37" t="e">
        <f>DB634+'Charging rates'!B$116*(Parameters!B$21+AU634)*100/'11'!B$17*IF('DNO totals'!B$323&lt;0,1,'935'!S634)</f>
        <v>#VALUE!</v>
      </c>
      <c r="DD634" s="37" t="e">
        <f>'Charging rates'!B$97*(CP634+CT634)*100/'11'!B$17</f>
        <v>#VALUE!</v>
      </c>
      <c r="DE634" s="33" t="e">
        <f>MAX(0-(CB634*AU634*'11'!C$17/'11'!B$17),DC634+DD634)</f>
        <v>#VALUE!</v>
      </c>
      <c r="DF634" s="37" t="e">
        <f>IF(BS634,IF(AU634=0,CC634,MAX(0,MIN(CC634,CC634+(DE634/'935'!Q634*('11'!B$17-'935'!X634)/('11'!C$17-'935'!Y634))))),0)</f>
        <v>#VALUE!</v>
      </c>
      <c r="DG634" s="33" t="e">
        <f t="shared" si="178"/>
        <v>#VALUE!</v>
      </c>
      <c r="DH634" s="53" t="e">
        <f t="shared" si="179"/>
        <v>#VALUE!</v>
      </c>
    </row>
    <row r="635" spans="1:112">
      <c r="A635" s="28">
        <v>535</v>
      </c>
      <c r="B635" s="47" t="e">
        <f>'935'!B635</f>
        <v>#VALUE!</v>
      </c>
      <c r="C635" s="48" t="e">
        <f>OR('935'!E635&lt;&gt;"VOID",'935'!F635&lt;&gt;"VOID",'935'!G635&lt;&gt;"VOID")</f>
        <v>#VALUE!</v>
      </c>
      <c r="D635" s="32" t="e">
        <f>IF('935'!D635="VOID",0,'935'!D635*(1-'935'!X635/'11'!B$17))</f>
        <v>#VALUE!</v>
      </c>
      <c r="E635" s="32" t="e">
        <f>IF('935'!E635="VOID",0,'935'!E635*(1-'935'!X635/'11'!B$17))</f>
        <v>#VALUE!</v>
      </c>
      <c r="F635" s="32" t="e">
        <f>IF('935'!F635="VOID",0,'935'!F635*(1-'935'!X635/'11'!B$17))</f>
        <v>#VALUE!</v>
      </c>
      <c r="G635" s="32" t="e">
        <f>IF('935'!G635="VOID",0,'935'!G635*(1-'935'!X635/'11'!B$17))</f>
        <v>#VALUE!</v>
      </c>
      <c r="H635" s="49" t="e">
        <f t="shared" si="160"/>
        <v>#VALUE!</v>
      </c>
      <c r="I635" s="50" t="e">
        <f>MATCH('935'!J635,'913'!$B$6:$B$1205,0)</f>
        <v>#VALUE!</v>
      </c>
      <c r="J635" s="50" t="e">
        <f>MATCH(INDEX('913'!$D$6:$D$1205,I635),'913'!$B$6:$B$1205,0)</f>
        <v>#VALUE!</v>
      </c>
      <c r="K635" s="50" t="e">
        <f>MATCH(INDEX('913'!$D$6:$D$1205,J635),'913'!$B$6:$B$1205,0)</f>
        <v>#VALUE!</v>
      </c>
      <c r="L635" s="50" t="e">
        <f>MATCH(INDEX('913'!$D$6:$D$1205,K635),'913'!$B$6:$B$1205,0)</f>
        <v>#VALUE!</v>
      </c>
      <c r="M635" s="50" t="e">
        <f>MATCH(INDEX('913'!$D$6:$D$1205,L635),'913'!$B$6:$B$1205,0)</f>
        <v>#VALUE!</v>
      </c>
      <c r="N635" s="50" t="e">
        <f>MATCH(INDEX('913'!$D$6:$D$1205,M635),'913'!$B$6:$B$1205,0)</f>
        <v>#VALUE!</v>
      </c>
      <c r="O635" s="50" t="e">
        <f>MATCH(INDEX('913'!$D$6:$D$1205,N635),'913'!$B$6:$B$1205,0)</f>
        <v>#VALUE!</v>
      </c>
      <c r="P635" s="51" t="e">
        <f>MATCH(INDEX('913'!$D$6:$D$1205,O635),'913'!$B$6:$B$1205,0)</f>
        <v>#VALUE!</v>
      </c>
      <c r="Q635" s="37">
        <f>IF(ISNUMBER(I635),MAX(0,INDEX('913'!$E$6:$E$1205,I635)),0)</f>
        <v>0</v>
      </c>
      <c r="R635" s="37">
        <f>IF(ISNUMBER(J635),MAX(0,INDEX('913'!$E$6:$E$1205,J635)),0)</f>
        <v>0</v>
      </c>
      <c r="S635" s="37">
        <f>IF(ISNUMBER(K635),MAX(0,INDEX('913'!$E$6:$E$1205,K635)),0)</f>
        <v>0</v>
      </c>
      <c r="T635" s="37">
        <f>IF(ISNUMBER(L635),MAX(0,INDEX('913'!$E$6:$E$1205,L635)),0)</f>
        <v>0</v>
      </c>
      <c r="U635" s="37">
        <f>IF(ISNUMBER(M635),MAX(0,INDEX('913'!$E$6:$E$1205,M635)),0)</f>
        <v>0</v>
      </c>
      <c r="V635" s="37">
        <f>IF(ISNUMBER(N635),MAX(0,INDEX('913'!$E$6:$E$1205,N635)),0)</f>
        <v>0</v>
      </c>
      <c r="W635" s="37">
        <f>IF(ISNUMBER(O635),MAX(0,INDEX('913'!$E$6:$E$1205,O635)),0)</f>
        <v>0</v>
      </c>
      <c r="X635" s="52">
        <f>IF(ISNUMBER(P635),MAX(0,INDEX('913'!$E$6:$E$1205,P635)),0)</f>
        <v>0</v>
      </c>
      <c r="Y635" s="37">
        <f>IF(ISNUMBER(I635),MAX(0,INDEX('913'!$F$6:$F$1205,I635)),0)</f>
        <v>0</v>
      </c>
      <c r="Z635" s="37">
        <f>IF(ISNUMBER(J635),MAX(0,INDEX('913'!$F$6:$F$1205,J635)),0)</f>
        <v>0</v>
      </c>
      <c r="AA635" s="37">
        <f>IF(ISNUMBER(K635),MAX(0,INDEX('913'!$F$6:$F$1205,K635)),0)</f>
        <v>0</v>
      </c>
      <c r="AB635" s="37">
        <f>IF(ISNUMBER(L635),MAX(0,INDEX('913'!$F$6:$F$1205,L635)),0)</f>
        <v>0</v>
      </c>
      <c r="AC635" s="37">
        <f>IF(ISNUMBER(M635),MAX(0,INDEX('913'!$F$6:$F$1205,M635)),0)</f>
        <v>0</v>
      </c>
      <c r="AD635" s="37">
        <f>IF(ISNUMBER(N635),MAX(0,INDEX('913'!$F$6:$F$1205,N635)),0)</f>
        <v>0</v>
      </c>
      <c r="AE635" s="37">
        <f>IF(ISNUMBER(O635),MAX(0,INDEX('913'!$F$6:$F$1205,O635)),0)</f>
        <v>0</v>
      </c>
      <c r="AF635" s="37">
        <f>IF(ISNUMBER(P635),MAX(0,INDEX('913'!$F$6:$F$1205,P635)),0)</f>
        <v>0</v>
      </c>
      <c r="AG635" s="32">
        <f>IF(ISNUMBER(I635),SQRT(INDEX('913'!$I$6:$I$1205,I635)^2+INDEX('913'!$J$6:$J$1205,I635)^2),0)</f>
        <v>0</v>
      </c>
      <c r="AH635" s="32">
        <f>IF(ISNUMBER(J635),SQRT(INDEX('913'!$I$6:$I$1205,J635)^2+INDEX('913'!$J$6:$J$1205,J635)^2),0)</f>
        <v>0</v>
      </c>
      <c r="AI635" s="32">
        <f>IF(ISNUMBER(K635),SQRT(INDEX('913'!$I$6:$I$1205,K635)^2+INDEX('913'!$J$6:$J$1205,K635)^2),0)</f>
        <v>0</v>
      </c>
      <c r="AJ635" s="32">
        <f>IF(ISNUMBER(L635),SQRT(INDEX('913'!$I$6:$I$1205,L635)^2+INDEX('913'!$J$6:$J$1205,L635)^2),0)</f>
        <v>0</v>
      </c>
      <c r="AK635" s="32">
        <f>IF(ISNUMBER(M635),SQRT(INDEX('913'!$I$6:$I$1205,M635)^2+INDEX('913'!$J$6:$J$1205,M635)^2),0)</f>
        <v>0</v>
      </c>
      <c r="AL635" s="32">
        <f>IF(ISNUMBER(N635),SQRT(INDEX('913'!$I$6:$I$1205,N635)^2+INDEX('913'!$J$6:$J$1205,N635)^2),0)</f>
        <v>0</v>
      </c>
      <c r="AM635" s="32">
        <f>IF(ISNUMBER(O635),SQRT(INDEX('913'!$I$6:$I$1205,O635)^2+INDEX('913'!$J$6:$J$1205,O635)^2),0)</f>
        <v>0</v>
      </c>
      <c r="AN635" s="49">
        <f>IF(ISNUMBER(P635),SQRT(INDEX('913'!$I$6:$I$1205,P635)^2+INDEX('913'!$J$6:$J$1205,P635)^2),0)</f>
        <v>0</v>
      </c>
      <c r="AO635" s="37">
        <f t="shared" si="161"/>
        <v>0</v>
      </c>
      <c r="AP635" s="37">
        <f t="shared" si="162"/>
        <v>0</v>
      </c>
      <c r="AQ635" s="33" t="e">
        <f>-100*'935'!W635*(AO635+AP635)/'11'!C$17</f>
        <v>#VALUE!</v>
      </c>
      <c r="AR635" s="37" t="e">
        <f t="shared" si="163"/>
        <v>#VALUE!</v>
      </c>
      <c r="AS635" s="52" t="e">
        <f t="shared" si="164"/>
        <v>#VALUE!</v>
      </c>
      <c r="AT635" s="32" t="e">
        <f>IF('935'!C635="VOID",0,('935'!C635*(1-'935'!X635/'11'!B$17)))</f>
        <v>#VALUE!</v>
      </c>
      <c r="AU635" s="52" t="e">
        <f>'935'!Q635*(1-'935'!Y635/'11'!C$17)/(1-'935'!X635/'11'!B$17)</f>
        <v>#VALUE!</v>
      </c>
      <c r="AV635" s="37" t="e">
        <f>INDEX('DNO totals'!$B$57:$G$57,IF('935'!K635,IF(MOD('935'!K635,1000),IF(MOD('935'!K635,100),IF(MOD('935'!K635,10),IF(MOD('935'!K635,1000)=1,6,5),4),3),2),1))</f>
        <v>#VALUE!</v>
      </c>
      <c r="AW635" s="52" t="e">
        <f t="shared" si="165"/>
        <v>#VALUE!</v>
      </c>
      <c r="AX635" s="32" t="e">
        <f>IF('935'!V635="VOID",0,'935'!V635*(1-'935'!X635/'11'!B$17))</f>
        <v>#VALUE!</v>
      </c>
      <c r="AY635" s="33" t="e">
        <f>IF(H635,-100*'Charging rates'!B$10/'11'!B$17*AX635/H635,0)</f>
        <v>#VALUE!</v>
      </c>
      <c r="AZ635" s="33" t="e">
        <f>IF(C635,'DNO totals'!B$41,0)</f>
        <v>#VALUE!</v>
      </c>
      <c r="BA635" s="33" t="e">
        <f t="shared" si="166"/>
        <v>#VALUE!</v>
      </c>
      <c r="BB635" s="33" t="e">
        <f t="shared" si="167"/>
        <v>#VALUE!</v>
      </c>
      <c r="BC635" s="53" t="e">
        <f t="shared" si="168"/>
        <v>#VALUE!</v>
      </c>
      <c r="BD635" s="32" t="e">
        <f>IF(AT635,'935'!H635*AT635/(AT635+D635+H635),0)</f>
        <v>#VALUE!</v>
      </c>
      <c r="BE635" s="32" t="e">
        <f>IF(H635,'935'!H635*H635/(AT635+D635+H635),0)</f>
        <v>#VALUE!</v>
      </c>
      <c r="BF635" s="32" t="e">
        <f>BD635*(1-'935'!X635/'11'!B$17)</f>
        <v>#VALUE!</v>
      </c>
      <c r="BG635" s="49" t="e">
        <f>BE635*(1-'935'!X635/'11'!B$17)</f>
        <v>#VALUE!</v>
      </c>
      <c r="BH635" s="52" t="e">
        <f>AV635*Parameters!B$6</f>
        <v>#VALUE!</v>
      </c>
      <c r="BI635" s="37" t="e">
        <f>IF('935'!$K635=1000,'Charging rates'!$C$38*$BH635/(1+'DNO totals'!$C$99)*'935'!$L635,0)</f>
        <v>#VALUE!</v>
      </c>
      <c r="BJ635" s="37" t="e">
        <f>IF(MOD('935'!$K635,1000)=100,'Charging rates'!$D$38*$BH635/(1+'DNO totals'!$D$99)*'935'!$M635,0)</f>
        <v>#VALUE!</v>
      </c>
      <c r="BK635" s="37" t="e">
        <f>IF(MOD('935'!$K635,100)=10,'Charging rates'!$E$38*$BH635/(1+'DNO totals'!$E$99)*'935'!$N635,0)</f>
        <v>#VALUE!</v>
      </c>
      <c r="BL635" s="37" t="e">
        <f>IF(AND(MOD('935'!$K635,10)&gt;0,MOD('935'!$K635,1000)&gt;1),'Charging rates'!$F$38*$BH635/(1+'DNO totals'!$F$99)*'935'!$O635,0)</f>
        <v>#VALUE!</v>
      </c>
      <c r="BM635" s="37" t="e">
        <f>IF(MOD('935'!$K635,1000)=1,'Charging rates'!$G$38*$BH635/(1+'DNO totals'!$G$99)*'935'!$P635,0)</f>
        <v>#VALUE!</v>
      </c>
      <c r="BN635" s="52" t="e">
        <f t="shared" si="169"/>
        <v>#VALUE!</v>
      </c>
      <c r="BO635" s="37" t="e">
        <f>IF('935'!$K635&gt;1000,'Charging rates'!$C$38*$AW635*'935'!$L635,0)</f>
        <v>#VALUE!</v>
      </c>
      <c r="BP635" s="37" t="e">
        <f>IF(MOD('935'!$K635,1000)&gt;100,'Charging rates'!$D$38*$AW635*'935'!$M635,0)</f>
        <v>#VALUE!</v>
      </c>
      <c r="BQ635" s="37" t="e">
        <f>IF(MOD('935'!$K635,100)&gt;10,'Charging rates'!$E$38*$AW635*'935'!$N635,0)</f>
        <v>#VALUE!</v>
      </c>
      <c r="BR635" s="52" t="e">
        <f t="shared" si="170"/>
        <v>#VALUE!</v>
      </c>
      <c r="BS635" s="48" t="e">
        <f>'935'!C635&lt;&gt;"VOID"</f>
        <v>#VALUE!</v>
      </c>
      <c r="BT635" s="33" t="e">
        <f>IF(BS635,(100/'11'!B$17*BD635*((1-'935'!I635)*'Charging rates'!B$51+'Charging rates'!B$63)),0)</f>
        <v>#VALUE!</v>
      </c>
      <c r="BU635" s="33" t="e">
        <f>100/'11'!B$17*BG635*('Charging rates'!B$51+'Charging rates'!B$63)</f>
        <v>#VALUE!</v>
      </c>
      <c r="BV635" s="33" t="e">
        <f>100/'11'!B$17*BE635*('Charging rates'!B$51+'Charging rates'!B$63)</f>
        <v>#VALUE!</v>
      </c>
      <c r="BW635" s="53" t="e">
        <f t="shared" si="171"/>
        <v>#VALUE!</v>
      </c>
      <c r="BX635" s="32" t="e">
        <f>AT635-('935'!T635*(1-'935'!X635/'11'!B$17))</f>
        <v>#VALUE!</v>
      </c>
      <c r="BY635" s="32">
        <f>0-IF(ISNUMBER(I635),INDEX('913'!$I$6:$I$1205,I635),0)-IF(ISNUMBER(J635),INDEX('913'!$I$6:$I$1205,J635),0)-IF(ISNUMBER(K635),INDEX('913'!$I$6:$I$1205,K635),0)-IF(ISNUMBER(L635),INDEX('913'!$I$6:$I$1205,L635),0)-IF(ISNUMBER(M635),INDEX('913'!$I$6:$I$1205,M635),0)-IF(ISNUMBER(N635),INDEX('913'!$I$6:$I$1205,N635),0)-IF(ISNUMBER(O635),INDEX('913'!$I$6:$I$1205,O635),0)-IF(ISNUMBER(P635),INDEX('913'!$I$6:$I$1205,P635),0)</f>
        <v>0</v>
      </c>
      <c r="BZ635" s="37">
        <f>IF(BY635=0,1,MAX(1,SQRT(BY635^2+(IF(ISNUMBER(I635),INDEX('913'!$J$6:$J$1205,I635),0)+IF(ISNUMBER(J635),INDEX('913'!$J$6:$J$1205,J635),0)+IF(ISNUMBER(K635),INDEX('913'!$J$6:$J$1205,K635),0)+IF(ISNUMBER(L635),INDEX('913'!$J$6:$J$1205,L635),0)+IF(ISNUMBER(M635),INDEX('913'!$J$6:$J$1205,M635),0)+IF(ISNUMBER(N635),INDEX('913'!$J$6:$J$1205,N635),0)+IF(ISNUMBER(O635),INDEX('913'!$J$6:$J$1205,O635),0)+IF(ISNUMBER(P635),INDEX('913'!$J$6:$J$1205,P635),0))^2)/BY635))</f>
        <v>1</v>
      </c>
      <c r="CA635" s="33" t="e">
        <f>100*AO635/'11'!B$17</f>
        <v>#VALUE!</v>
      </c>
      <c r="CB635" s="37" t="e">
        <f>100*(AP635*BZ635)/'11'!C$17</f>
        <v>#VALUE!</v>
      </c>
      <c r="CC635" s="37" t="e">
        <f t="shared" si="172"/>
        <v>#VALUE!</v>
      </c>
      <c r="CD635" s="33" t="e">
        <f t="shared" si="173"/>
        <v>#VALUE!</v>
      </c>
      <c r="CE635" s="54" t="e">
        <f>'11'!C$17-'935'!Y635</f>
        <v>#VALUE!</v>
      </c>
      <c r="CF635" s="37" t="e">
        <f>MAX('DNO totals'!B$312+0,MIN('935'!L635+0,'DNO totals'!B$304+0))</f>
        <v>#VALUE!</v>
      </c>
      <c r="CG635" s="37" t="e">
        <f>MAX('DNO totals'!C$312+0,MIN('935'!M635+0,'DNO totals'!C$304+0))</f>
        <v>#VALUE!</v>
      </c>
      <c r="CH635" s="37" t="e">
        <f>MAX('DNO totals'!D$312+0,MIN('935'!N635+0,'DNO totals'!D$304+0))</f>
        <v>#VALUE!</v>
      </c>
      <c r="CI635" s="37" t="e">
        <f>MAX('DNO totals'!E$312+0,MIN('935'!O635+0,'DNO totals'!E$304+0))</f>
        <v>#VALUE!</v>
      </c>
      <c r="CJ635" s="52" t="e">
        <f>MAX('DNO totals'!F$312+0,MIN('935'!P635+0,'DNO totals'!F$304+0))</f>
        <v>#VALUE!</v>
      </c>
      <c r="CK635" s="37" t="e">
        <f>IF('935'!$K635=1000,'Charging rates'!$C$38*$BH635/(1+'DNO totals'!$C$99)*$CF635,0)</f>
        <v>#VALUE!</v>
      </c>
      <c r="CL635" s="37" t="e">
        <f>IF(MOD('935'!$K635,1000)=100,'Charging rates'!$D$38*$BH635/(1+'DNO totals'!$D$99)*$CG635,0)</f>
        <v>#VALUE!</v>
      </c>
      <c r="CM635" s="37" t="e">
        <f>IF(MOD('935'!$K635,100)=10,'Charging rates'!$E$38*$BH635/(1+'DNO totals'!$E$99)*$CH635,0)</f>
        <v>#VALUE!</v>
      </c>
      <c r="CN635" s="37" t="e">
        <f>IF(AND(MOD('935'!$K635,10)&gt;0,MOD('935'!$K635,1000)&gt;1),'Charging rates'!$F$38*$BH635/(1+'DNO totals'!$F$99)*$CI635,0)</f>
        <v>#VALUE!</v>
      </c>
      <c r="CO635" s="37" t="e">
        <f>IF(MOD('935'!$K635,1000)=1,'Charging rates'!$G$38*$BH635/(1+'DNO totals'!$G$99)*$CJ635,0)</f>
        <v>#VALUE!</v>
      </c>
      <c r="CP635" s="52" t="e">
        <f t="shared" si="174"/>
        <v>#VALUE!</v>
      </c>
      <c r="CQ635" s="37" t="e">
        <f>IF('935'!$K635&gt;1000,'Charging rates'!$C$38*$AW635*$CF635,0)</f>
        <v>#VALUE!</v>
      </c>
      <c r="CR635" s="37" t="e">
        <f>IF(MOD('935'!$K635,1000)&gt;100,'Charging rates'!$D$38*$AW635*$CG635,0)</f>
        <v>#VALUE!</v>
      </c>
      <c r="CS635" s="37" t="e">
        <f>IF(MOD('935'!$K635,100)&gt;10,'Charging rates'!$E$38*$AW635*$CH635,0)</f>
        <v>#VALUE!</v>
      </c>
      <c r="CT635" s="52" t="e">
        <f t="shared" si="175"/>
        <v>#VALUE!</v>
      </c>
      <c r="CU635" s="33" t="e">
        <f>100*(AP635*'935'!Q635*BZ635)/'11'!B$17</f>
        <v>#VALUE!</v>
      </c>
      <c r="CV635" s="33" t="e">
        <f>100/'11'!B$17*'Charging rates'!B$10*AW635</f>
        <v>#VALUE!</v>
      </c>
      <c r="CW635" s="33" t="e">
        <f>IF(AT635=0,0,(1-BX635/AT635)*(CA635+IF('935'!Q635=0,0,(CB635*'935'!Q635*('11'!C$17-'935'!Y635)/('11'!B$17-'935'!X635)))))</f>
        <v>#VALUE!</v>
      </c>
      <c r="CX635" s="33" t="e">
        <f t="shared" si="176"/>
        <v>#VALUE!</v>
      </c>
      <c r="CY635" s="49" t="e">
        <f t="shared" si="177"/>
        <v>#VALUE!</v>
      </c>
      <c r="CZ635" s="32" t="e">
        <f>AT635*(Parameters!B$21+AU635)*IF('DNO totals'!B$323&lt;0,1,'935'!S635)</f>
        <v>#VALUE!</v>
      </c>
      <c r="DA635" s="52" t="e">
        <f>IF('DNO totals'!B$323&lt;0,1,'935'!S635)*(Parameters!B$21+AU635)</f>
        <v>#VALUE!</v>
      </c>
      <c r="DB635" s="37" t="e">
        <f>CX635+'Charging rates'!B$106*DA635*100/'11'!B$17</f>
        <v>#VALUE!</v>
      </c>
      <c r="DC635" s="37" t="e">
        <f>DB635+'Charging rates'!B$116*(Parameters!B$21+AU635)*100/'11'!B$17*IF('DNO totals'!B$323&lt;0,1,'935'!S635)</f>
        <v>#VALUE!</v>
      </c>
      <c r="DD635" s="37" t="e">
        <f>'Charging rates'!B$97*(CP635+CT635)*100/'11'!B$17</f>
        <v>#VALUE!</v>
      </c>
      <c r="DE635" s="33" t="e">
        <f>MAX(0-(CB635*AU635*'11'!C$17/'11'!B$17),DC635+DD635)</f>
        <v>#VALUE!</v>
      </c>
      <c r="DF635" s="37" t="e">
        <f>IF(BS635,IF(AU635=0,CC635,MAX(0,MIN(CC635,CC635+(DE635/'935'!Q635*('11'!B$17-'935'!X635)/('11'!C$17-'935'!Y635))))),0)</f>
        <v>#VALUE!</v>
      </c>
      <c r="DG635" s="33" t="e">
        <f t="shared" si="178"/>
        <v>#VALUE!</v>
      </c>
      <c r="DH635" s="53" t="e">
        <f t="shared" si="179"/>
        <v>#VALUE!</v>
      </c>
    </row>
    <row r="636" spans="1:112">
      <c r="A636" s="28">
        <v>536</v>
      </c>
      <c r="B636" s="47" t="e">
        <f>'935'!B636</f>
        <v>#VALUE!</v>
      </c>
      <c r="C636" s="48" t="e">
        <f>OR('935'!E636&lt;&gt;"VOID",'935'!F636&lt;&gt;"VOID",'935'!G636&lt;&gt;"VOID")</f>
        <v>#VALUE!</v>
      </c>
      <c r="D636" s="32" t="e">
        <f>IF('935'!D636="VOID",0,'935'!D636*(1-'935'!X636/'11'!B$17))</f>
        <v>#VALUE!</v>
      </c>
      <c r="E636" s="32" t="e">
        <f>IF('935'!E636="VOID",0,'935'!E636*(1-'935'!X636/'11'!B$17))</f>
        <v>#VALUE!</v>
      </c>
      <c r="F636" s="32" t="e">
        <f>IF('935'!F636="VOID",0,'935'!F636*(1-'935'!X636/'11'!B$17))</f>
        <v>#VALUE!</v>
      </c>
      <c r="G636" s="32" t="e">
        <f>IF('935'!G636="VOID",0,'935'!G636*(1-'935'!X636/'11'!B$17))</f>
        <v>#VALUE!</v>
      </c>
      <c r="H636" s="49" t="e">
        <f t="shared" si="160"/>
        <v>#VALUE!</v>
      </c>
      <c r="I636" s="50" t="e">
        <f>MATCH('935'!J636,'913'!$B$6:$B$1205,0)</f>
        <v>#VALUE!</v>
      </c>
      <c r="J636" s="50" t="e">
        <f>MATCH(INDEX('913'!$D$6:$D$1205,I636),'913'!$B$6:$B$1205,0)</f>
        <v>#VALUE!</v>
      </c>
      <c r="K636" s="50" t="e">
        <f>MATCH(INDEX('913'!$D$6:$D$1205,J636),'913'!$B$6:$B$1205,0)</f>
        <v>#VALUE!</v>
      </c>
      <c r="L636" s="50" t="e">
        <f>MATCH(INDEX('913'!$D$6:$D$1205,K636),'913'!$B$6:$B$1205,0)</f>
        <v>#VALUE!</v>
      </c>
      <c r="M636" s="50" t="e">
        <f>MATCH(INDEX('913'!$D$6:$D$1205,L636),'913'!$B$6:$B$1205,0)</f>
        <v>#VALUE!</v>
      </c>
      <c r="N636" s="50" t="e">
        <f>MATCH(INDEX('913'!$D$6:$D$1205,M636),'913'!$B$6:$B$1205,0)</f>
        <v>#VALUE!</v>
      </c>
      <c r="O636" s="50" t="e">
        <f>MATCH(INDEX('913'!$D$6:$D$1205,N636),'913'!$B$6:$B$1205,0)</f>
        <v>#VALUE!</v>
      </c>
      <c r="P636" s="51" t="e">
        <f>MATCH(INDEX('913'!$D$6:$D$1205,O636),'913'!$B$6:$B$1205,0)</f>
        <v>#VALUE!</v>
      </c>
      <c r="Q636" s="37">
        <f>IF(ISNUMBER(I636),MAX(0,INDEX('913'!$E$6:$E$1205,I636)),0)</f>
        <v>0</v>
      </c>
      <c r="R636" s="37">
        <f>IF(ISNUMBER(J636),MAX(0,INDEX('913'!$E$6:$E$1205,J636)),0)</f>
        <v>0</v>
      </c>
      <c r="S636" s="37">
        <f>IF(ISNUMBER(K636),MAX(0,INDEX('913'!$E$6:$E$1205,K636)),0)</f>
        <v>0</v>
      </c>
      <c r="T636" s="37">
        <f>IF(ISNUMBER(L636),MAX(0,INDEX('913'!$E$6:$E$1205,L636)),0)</f>
        <v>0</v>
      </c>
      <c r="U636" s="37">
        <f>IF(ISNUMBER(M636),MAX(0,INDEX('913'!$E$6:$E$1205,M636)),0)</f>
        <v>0</v>
      </c>
      <c r="V636" s="37">
        <f>IF(ISNUMBER(N636),MAX(0,INDEX('913'!$E$6:$E$1205,N636)),0)</f>
        <v>0</v>
      </c>
      <c r="W636" s="37">
        <f>IF(ISNUMBER(O636),MAX(0,INDEX('913'!$E$6:$E$1205,O636)),0)</f>
        <v>0</v>
      </c>
      <c r="X636" s="52">
        <f>IF(ISNUMBER(P636),MAX(0,INDEX('913'!$E$6:$E$1205,P636)),0)</f>
        <v>0</v>
      </c>
      <c r="Y636" s="37">
        <f>IF(ISNUMBER(I636),MAX(0,INDEX('913'!$F$6:$F$1205,I636)),0)</f>
        <v>0</v>
      </c>
      <c r="Z636" s="37">
        <f>IF(ISNUMBER(J636),MAX(0,INDEX('913'!$F$6:$F$1205,J636)),0)</f>
        <v>0</v>
      </c>
      <c r="AA636" s="37">
        <f>IF(ISNUMBER(K636),MAX(0,INDEX('913'!$F$6:$F$1205,K636)),0)</f>
        <v>0</v>
      </c>
      <c r="AB636" s="37">
        <f>IF(ISNUMBER(L636),MAX(0,INDEX('913'!$F$6:$F$1205,L636)),0)</f>
        <v>0</v>
      </c>
      <c r="AC636" s="37">
        <f>IF(ISNUMBER(M636),MAX(0,INDEX('913'!$F$6:$F$1205,M636)),0)</f>
        <v>0</v>
      </c>
      <c r="AD636" s="37">
        <f>IF(ISNUMBER(N636),MAX(0,INDEX('913'!$F$6:$F$1205,N636)),0)</f>
        <v>0</v>
      </c>
      <c r="AE636" s="37">
        <f>IF(ISNUMBER(O636),MAX(0,INDEX('913'!$F$6:$F$1205,O636)),0)</f>
        <v>0</v>
      </c>
      <c r="AF636" s="37">
        <f>IF(ISNUMBER(P636),MAX(0,INDEX('913'!$F$6:$F$1205,P636)),0)</f>
        <v>0</v>
      </c>
      <c r="AG636" s="32">
        <f>IF(ISNUMBER(I636),SQRT(INDEX('913'!$I$6:$I$1205,I636)^2+INDEX('913'!$J$6:$J$1205,I636)^2),0)</f>
        <v>0</v>
      </c>
      <c r="AH636" s="32">
        <f>IF(ISNUMBER(J636),SQRT(INDEX('913'!$I$6:$I$1205,J636)^2+INDEX('913'!$J$6:$J$1205,J636)^2),0)</f>
        <v>0</v>
      </c>
      <c r="AI636" s="32">
        <f>IF(ISNUMBER(K636),SQRT(INDEX('913'!$I$6:$I$1205,K636)^2+INDEX('913'!$J$6:$J$1205,K636)^2),0)</f>
        <v>0</v>
      </c>
      <c r="AJ636" s="32">
        <f>IF(ISNUMBER(L636),SQRT(INDEX('913'!$I$6:$I$1205,L636)^2+INDEX('913'!$J$6:$J$1205,L636)^2),0)</f>
        <v>0</v>
      </c>
      <c r="AK636" s="32">
        <f>IF(ISNUMBER(M636),SQRT(INDEX('913'!$I$6:$I$1205,M636)^2+INDEX('913'!$J$6:$J$1205,M636)^2),0)</f>
        <v>0</v>
      </c>
      <c r="AL636" s="32">
        <f>IF(ISNUMBER(N636),SQRT(INDEX('913'!$I$6:$I$1205,N636)^2+INDEX('913'!$J$6:$J$1205,N636)^2),0)</f>
        <v>0</v>
      </c>
      <c r="AM636" s="32">
        <f>IF(ISNUMBER(O636),SQRT(INDEX('913'!$I$6:$I$1205,O636)^2+INDEX('913'!$J$6:$J$1205,O636)^2),0)</f>
        <v>0</v>
      </c>
      <c r="AN636" s="49">
        <f>IF(ISNUMBER(P636),SQRT(INDEX('913'!$I$6:$I$1205,P636)^2+INDEX('913'!$J$6:$J$1205,P636)^2),0)</f>
        <v>0</v>
      </c>
      <c r="AO636" s="37">
        <f t="shared" si="161"/>
        <v>0</v>
      </c>
      <c r="AP636" s="37">
        <f t="shared" si="162"/>
        <v>0</v>
      </c>
      <c r="AQ636" s="33" t="e">
        <f>-100*'935'!W636*(AO636+AP636)/'11'!C$17</f>
        <v>#VALUE!</v>
      </c>
      <c r="AR636" s="37" t="e">
        <f t="shared" si="163"/>
        <v>#VALUE!</v>
      </c>
      <c r="AS636" s="52" t="e">
        <f t="shared" si="164"/>
        <v>#VALUE!</v>
      </c>
      <c r="AT636" s="32" t="e">
        <f>IF('935'!C636="VOID",0,('935'!C636*(1-'935'!X636/'11'!B$17)))</f>
        <v>#VALUE!</v>
      </c>
      <c r="AU636" s="52" t="e">
        <f>'935'!Q636*(1-'935'!Y636/'11'!C$17)/(1-'935'!X636/'11'!B$17)</f>
        <v>#VALUE!</v>
      </c>
      <c r="AV636" s="37" t="e">
        <f>INDEX('DNO totals'!$B$57:$G$57,IF('935'!K636,IF(MOD('935'!K636,1000),IF(MOD('935'!K636,100),IF(MOD('935'!K636,10),IF(MOD('935'!K636,1000)=1,6,5),4),3),2),1))</f>
        <v>#VALUE!</v>
      </c>
      <c r="AW636" s="52" t="e">
        <f t="shared" si="165"/>
        <v>#VALUE!</v>
      </c>
      <c r="AX636" s="32" t="e">
        <f>IF('935'!V636="VOID",0,'935'!V636*(1-'935'!X636/'11'!B$17))</f>
        <v>#VALUE!</v>
      </c>
      <c r="AY636" s="33" t="e">
        <f>IF(H636,-100*'Charging rates'!B$10/'11'!B$17*AX636/H636,0)</f>
        <v>#VALUE!</v>
      </c>
      <c r="AZ636" s="33" t="e">
        <f>IF(C636,'DNO totals'!B$41,0)</f>
        <v>#VALUE!</v>
      </c>
      <c r="BA636" s="33" t="e">
        <f t="shared" si="166"/>
        <v>#VALUE!</v>
      </c>
      <c r="BB636" s="33" t="e">
        <f t="shared" si="167"/>
        <v>#VALUE!</v>
      </c>
      <c r="BC636" s="53" t="e">
        <f t="shared" si="168"/>
        <v>#VALUE!</v>
      </c>
      <c r="BD636" s="32" t="e">
        <f>IF(AT636,'935'!H636*AT636/(AT636+D636+H636),0)</f>
        <v>#VALUE!</v>
      </c>
      <c r="BE636" s="32" t="e">
        <f>IF(H636,'935'!H636*H636/(AT636+D636+H636),0)</f>
        <v>#VALUE!</v>
      </c>
      <c r="BF636" s="32" t="e">
        <f>BD636*(1-'935'!X636/'11'!B$17)</f>
        <v>#VALUE!</v>
      </c>
      <c r="BG636" s="49" t="e">
        <f>BE636*(1-'935'!X636/'11'!B$17)</f>
        <v>#VALUE!</v>
      </c>
      <c r="BH636" s="52" t="e">
        <f>AV636*Parameters!B$6</f>
        <v>#VALUE!</v>
      </c>
      <c r="BI636" s="37" t="e">
        <f>IF('935'!$K636=1000,'Charging rates'!$C$38*$BH636/(1+'DNO totals'!$C$99)*'935'!$L636,0)</f>
        <v>#VALUE!</v>
      </c>
      <c r="BJ636" s="37" t="e">
        <f>IF(MOD('935'!$K636,1000)=100,'Charging rates'!$D$38*$BH636/(1+'DNO totals'!$D$99)*'935'!$M636,0)</f>
        <v>#VALUE!</v>
      </c>
      <c r="BK636" s="37" t="e">
        <f>IF(MOD('935'!$K636,100)=10,'Charging rates'!$E$38*$BH636/(1+'DNO totals'!$E$99)*'935'!$N636,0)</f>
        <v>#VALUE!</v>
      </c>
      <c r="BL636" s="37" t="e">
        <f>IF(AND(MOD('935'!$K636,10)&gt;0,MOD('935'!$K636,1000)&gt;1),'Charging rates'!$F$38*$BH636/(1+'DNO totals'!$F$99)*'935'!$O636,0)</f>
        <v>#VALUE!</v>
      </c>
      <c r="BM636" s="37" t="e">
        <f>IF(MOD('935'!$K636,1000)=1,'Charging rates'!$G$38*$BH636/(1+'DNO totals'!$G$99)*'935'!$P636,0)</f>
        <v>#VALUE!</v>
      </c>
      <c r="BN636" s="52" t="e">
        <f t="shared" si="169"/>
        <v>#VALUE!</v>
      </c>
      <c r="BO636" s="37" t="e">
        <f>IF('935'!$K636&gt;1000,'Charging rates'!$C$38*$AW636*'935'!$L636,0)</f>
        <v>#VALUE!</v>
      </c>
      <c r="BP636" s="37" t="e">
        <f>IF(MOD('935'!$K636,1000)&gt;100,'Charging rates'!$D$38*$AW636*'935'!$M636,0)</f>
        <v>#VALUE!</v>
      </c>
      <c r="BQ636" s="37" t="e">
        <f>IF(MOD('935'!$K636,100)&gt;10,'Charging rates'!$E$38*$AW636*'935'!$N636,0)</f>
        <v>#VALUE!</v>
      </c>
      <c r="BR636" s="52" t="e">
        <f t="shared" si="170"/>
        <v>#VALUE!</v>
      </c>
      <c r="BS636" s="48" t="e">
        <f>'935'!C636&lt;&gt;"VOID"</f>
        <v>#VALUE!</v>
      </c>
      <c r="BT636" s="33" t="e">
        <f>IF(BS636,(100/'11'!B$17*BD636*((1-'935'!I636)*'Charging rates'!B$51+'Charging rates'!B$63)),0)</f>
        <v>#VALUE!</v>
      </c>
      <c r="BU636" s="33" t="e">
        <f>100/'11'!B$17*BG636*('Charging rates'!B$51+'Charging rates'!B$63)</f>
        <v>#VALUE!</v>
      </c>
      <c r="BV636" s="33" t="e">
        <f>100/'11'!B$17*BE636*('Charging rates'!B$51+'Charging rates'!B$63)</f>
        <v>#VALUE!</v>
      </c>
      <c r="BW636" s="53" t="e">
        <f t="shared" si="171"/>
        <v>#VALUE!</v>
      </c>
      <c r="BX636" s="32" t="e">
        <f>AT636-('935'!T636*(1-'935'!X636/'11'!B$17))</f>
        <v>#VALUE!</v>
      </c>
      <c r="BY636" s="32">
        <f>0-IF(ISNUMBER(I636),INDEX('913'!$I$6:$I$1205,I636),0)-IF(ISNUMBER(J636),INDEX('913'!$I$6:$I$1205,J636),0)-IF(ISNUMBER(K636),INDEX('913'!$I$6:$I$1205,K636),0)-IF(ISNUMBER(L636),INDEX('913'!$I$6:$I$1205,L636),0)-IF(ISNUMBER(M636),INDEX('913'!$I$6:$I$1205,M636),0)-IF(ISNUMBER(N636),INDEX('913'!$I$6:$I$1205,N636),0)-IF(ISNUMBER(O636),INDEX('913'!$I$6:$I$1205,O636),0)-IF(ISNUMBER(P636),INDEX('913'!$I$6:$I$1205,P636),0)</f>
        <v>0</v>
      </c>
      <c r="BZ636" s="37">
        <f>IF(BY636=0,1,MAX(1,SQRT(BY636^2+(IF(ISNUMBER(I636),INDEX('913'!$J$6:$J$1205,I636),0)+IF(ISNUMBER(J636),INDEX('913'!$J$6:$J$1205,J636),0)+IF(ISNUMBER(K636),INDEX('913'!$J$6:$J$1205,K636),0)+IF(ISNUMBER(L636),INDEX('913'!$J$6:$J$1205,L636),0)+IF(ISNUMBER(M636),INDEX('913'!$J$6:$J$1205,M636),0)+IF(ISNUMBER(N636),INDEX('913'!$J$6:$J$1205,N636),0)+IF(ISNUMBER(O636),INDEX('913'!$J$6:$J$1205,O636),0)+IF(ISNUMBER(P636),INDEX('913'!$J$6:$J$1205,P636),0))^2)/BY636))</f>
        <v>1</v>
      </c>
      <c r="CA636" s="33" t="e">
        <f>100*AO636/'11'!B$17</f>
        <v>#VALUE!</v>
      </c>
      <c r="CB636" s="37" t="e">
        <f>100*(AP636*BZ636)/'11'!C$17</f>
        <v>#VALUE!</v>
      </c>
      <c r="CC636" s="37" t="e">
        <f t="shared" si="172"/>
        <v>#VALUE!</v>
      </c>
      <c r="CD636" s="33" t="e">
        <f t="shared" si="173"/>
        <v>#VALUE!</v>
      </c>
      <c r="CE636" s="54" t="e">
        <f>'11'!C$17-'935'!Y636</f>
        <v>#VALUE!</v>
      </c>
      <c r="CF636" s="37" t="e">
        <f>MAX('DNO totals'!B$312+0,MIN('935'!L636+0,'DNO totals'!B$304+0))</f>
        <v>#VALUE!</v>
      </c>
      <c r="CG636" s="37" t="e">
        <f>MAX('DNO totals'!C$312+0,MIN('935'!M636+0,'DNO totals'!C$304+0))</f>
        <v>#VALUE!</v>
      </c>
      <c r="CH636" s="37" t="e">
        <f>MAX('DNO totals'!D$312+0,MIN('935'!N636+0,'DNO totals'!D$304+0))</f>
        <v>#VALUE!</v>
      </c>
      <c r="CI636" s="37" t="e">
        <f>MAX('DNO totals'!E$312+0,MIN('935'!O636+0,'DNO totals'!E$304+0))</f>
        <v>#VALUE!</v>
      </c>
      <c r="CJ636" s="52" t="e">
        <f>MAX('DNO totals'!F$312+0,MIN('935'!P636+0,'DNO totals'!F$304+0))</f>
        <v>#VALUE!</v>
      </c>
      <c r="CK636" s="37" t="e">
        <f>IF('935'!$K636=1000,'Charging rates'!$C$38*$BH636/(1+'DNO totals'!$C$99)*$CF636,0)</f>
        <v>#VALUE!</v>
      </c>
      <c r="CL636" s="37" t="e">
        <f>IF(MOD('935'!$K636,1000)=100,'Charging rates'!$D$38*$BH636/(1+'DNO totals'!$D$99)*$CG636,0)</f>
        <v>#VALUE!</v>
      </c>
      <c r="CM636" s="37" t="e">
        <f>IF(MOD('935'!$K636,100)=10,'Charging rates'!$E$38*$BH636/(1+'DNO totals'!$E$99)*$CH636,0)</f>
        <v>#VALUE!</v>
      </c>
      <c r="CN636" s="37" t="e">
        <f>IF(AND(MOD('935'!$K636,10)&gt;0,MOD('935'!$K636,1000)&gt;1),'Charging rates'!$F$38*$BH636/(1+'DNO totals'!$F$99)*$CI636,0)</f>
        <v>#VALUE!</v>
      </c>
      <c r="CO636" s="37" t="e">
        <f>IF(MOD('935'!$K636,1000)=1,'Charging rates'!$G$38*$BH636/(1+'DNO totals'!$G$99)*$CJ636,0)</f>
        <v>#VALUE!</v>
      </c>
      <c r="CP636" s="52" t="e">
        <f t="shared" si="174"/>
        <v>#VALUE!</v>
      </c>
      <c r="CQ636" s="37" t="e">
        <f>IF('935'!$K636&gt;1000,'Charging rates'!$C$38*$AW636*$CF636,0)</f>
        <v>#VALUE!</v>
      </c>
      <c r="CR636" s="37" t="e">
        <f>IF(MOD('935'!$K636,1000)&gt;100,'Charging rates'!$D$38*$AW636*$CG636,0)</f>
        <v>#VALUE!</v>
      </c>
      <c r="CS636" s="37" t="e">
        <f>IF(MOD('935'!$K636,100)&gt;10,'Charging rates'!$E$38*$AW636*$CH636,0)</f>
        <v>#VALUE!</v>
      </c>
      <c r="CT636" s="52" t="e">
        <f t="shared" si="175"/>
        <v>#VALUE!</v>
      </c>
      <c r="CU636" s="33" t="e">
        <f>100*(AP636*'935'!Q636*BZ636)/'11'!B$17</f>
        <v>#VALUE!</v>
      </c>
      <c r="CV636" s="33" t="e">
        <f>100/'11'!B$17*'Charging rates'!B$10*AW636</f>
        <v>#VALUE!</v>
      </c>
      <c r="CW636" s="33" t="e">
        <f>IF(AT636=0,0,(1-BX636/AT636)*(CA636+IF('935'!Q636=0,0,(CB636*'935'!Q636*('11'!C$17-'935'!Y636)/('11'!B$17-'935'!X636)))))</f>
        <v>#VALUE!</v>
      </c>
      <c r="CX636" s="33" t="e">
        <f t="shared" si="176"/>
        <v>#VALUE!</v>
      </c>
      <c r="CY636" s="49" t="e">
        <f t="shared" si="177"/>
        <v>#VALUE!</v>
      </c>
      <c r="CZ636" s="32" t="e">
        <f>AT636*(Parameters!B$21+AU636)*IF('DNO totals'!B$323&lt;0,1,'935'!S636)</f>
        <v>#VALUE!</v>
      </c>
      <c r="DA636" s="52" t="e">
        <f>IF('DNO totals'!B$323&lt;0,1,'935'!S636)*(Parameters!B$21+AU636)</f>
        <v>#VALUE!</v>
      </c>
      <c r="DB636" s="37" t="e">
        <f>CX636+'Charging rates'!B$106*DA636*100/'11'!B$17</f>
        <v>#VALUE!</v>
      </c>
      <c r="DC636" s="37" t="e">
        <f>DB636+'Charging rates'!B$116*(Parameters!B$21+AU636)*100/'11'!B$17*IF('DNO totals'!B$323&lt;0,1,'935'!S636)</f>
        <v>#VALUE!</v>
      </c>
      <c r="DD636" s="37" t="e">
        <f>'Charging rates'!B$97*(CP636+CT636)*100/'11'!B$17</f>
        <v>#VALUE!</v>
      </c>
      <c r="DE636" s="33" t="e">
        <f>MAX(0-(CB636*AU636*'11'!C$17/'11'!B$17),DC636+DD636)</f>
        <v>#VALUE!</v>
      </c>
      <c r="DF636" s="37" t="e">
        <f>IF(BS636,IF(AU636=0,CC636,MAX(0,MIN(CC636,CC636+(DE636/'935'!Q636*('11'!B$17-'935'!X636)/('11'!C$17-'935'!Y636))))),0)</f>
        <v>#VALUE!</v>
      </c>
      <c r="DG636" s="33" t="e">
        <f t="shared" si="178"/>
        <v>#VALUE!</v>
      </c>
      <c r="DH636" s="53" t="e">
        <f t="shared" si="179"/>
        <v>#VALUE!</v>
      </c>
    </row>
    <row r="637" spans="1:112">
      <c r="A637" s="28">
        <v>537</v>
      </c>
      <c r="B637" s="47" t="e">
        <f>'935'!B637</f>
        <v>#VALUE!</v>
      </c>
      <c r="C637" s="48" t="e">
        <f>OR('935'!E637&lt;&gt;"VOID",'935'!F637&lt;&gt;"VOID",'935'!G637&lt;&gt;"VOID")</f>
        <v>#VALUE!</v>
      </c>
      <c r="D637" s="32" t="e">
        <f>IF('935'!D637="VOID",0,'935'!D637*(1-'935'!X637/'11'!B$17))</f>
        <v>#VALUE!</v>
      </c>
      <c r="E637" s="32" t="e">
        <f>IF('935'!E637="VOID",0,'935'!E637*(1-'935'!X637/'11'!B$17))</f>
        <v>#VALUE!</v>
      </c>
      <c r="F637" s="32" t="e">
        <f>IF('935'!F637="VOID",0,'935'!F637*(1-'935'!X637/'11'!B$17))</f>
        <v>#VALUE!</v>
      </c>
      <c r="G637" s="32" t="e">
        <f>IF('935'!G637="VOID",0,'935'!G637*(1-'935'!X637/'11'!B$17))</f>
        <v>#VALUE!</v>
      </c>
      <c r="H637" s="49" t="e">
        <f t="shared" si="160"/>
        <v>#VALUE!</v>
      </c>
      <c r="I637" s="50" t="e">
        <f>MATCH('935'!J637,'913'!$B$6:$B$1205,0)</f>
        <v>#VALUE!</v>
      </c>
      <c r="J637" s="50" t="e">
        <f>MATCH(INDEX('913'!$D$6:$D$1205,I637),'913'!$B$6:$B$1205,0)</f>
        <v>#VALUE!</v>
      </c>
      <c r="K637" s="50" t="e">
        <f>MATCH(INDEX('913'!$D$6:$D$1205,J637),'913'!$B$6:$B$1205,0)</f>
        <v>#VALUE!</v>
      </c>
      <c r="L637" s="50" t="e">
        <f>MATCH(INDEX('913'!$D$6:$D$1205,K637),'913'!$B$6:$B$1205,0)</f>
        <v>#VALUE!</v>
      </c>
      <c r="M637" s="50" t="e">
        <f>MATCH(INDEX('913'!$D$6:$D$1205,L637),'913'!$B$6:$B$1205,0)</f>
        <v>#VALUE!</v>
      </c>
      <c r="N637" s="50" t="e">
        <f>MATCH(INDEX('913'!$D$6:$D$1205,M637),'913'!$B$6:$B$1205,0)</f>
        <v>#VALUE!</v>
      </c>
      <c r="O637" s="50" t="e">
        <f>MATCH(INDEX('913'!$D$6:$D$1205,N637),'913'!$B$6:$B$1205,0)</f>
        <v>#VALUE!</v>
      </c>
      <c r="P637" s="51" t="e">
        <f>MATCH(INDEX('913'!$D$6:$D$1205,O637),'913'!$B$6:$B$1205,0)</f>
        <v>#VALUE!</v>
      </c>
      <c r="Q637" s="37">
        <f>IF(ISNUMBER(I637),MAX(0,INDEX('913'!$E$6:$E$1205,I637)),0)</f>
        <v>0</v>
      </c>
      <c r="R637" s="37">
        <f>IF(ISNUMBER(J637),MAX(0,INDEX('913'!$E$6:$E$1205,J637)),0)</f>
        <v>0</v>
      </c>
      <c r="S637" s="37">
        <f>IF(ISNUMBER(K637),MAX(0,INDEX('913'!$E$6:$E$1205,K637)),0)</f>
        <v>0</v>
      </c>
      <c r="T637" s="37">
        <f>IF(ISNUMBER(L637),MAX(0,INDEX('913'!$E$6:$E$1205,L637)),0)</f>
        <v>0</v>
      </c>
      <c r="U637" s="37">
        <f>IF(ISNUMBER(M637),MAX(0,INDEX('913'!$E$6:$E$1205,M637)),0)</f>
        <v>0</v>
      </c>
      <c r="V637" s="37">
        <f>IF(ISNUMBER(N637),MAX(0,INDEX('913'!$E$6:$E$1205,N637)),0)</f>
        <v>0</v>
      </c>
      <c r="W637" s="37">
        <f>IF(ISNUMBER(O637),MAX(0,INDEX('913'!$E$6:$E$1205,O637)),0)</f>
        <v>0</v>
      </c>
      <c r="X637" s="52">
        <f>IF(ISNUMBER(P637),MAX(0,INDEX('913'!$E$6:$E$1205,P637)),0)</f>
        <v>0</v>
      </c>
      <c r="Y637" s="37">
        <f>IF(ISNUMBER(I637),MAX(0,INDEX('913'!$F$6:$F$1205,I637)),0)</f>
        <v>0</v>
      </c>
      <c r="Z637" s="37">
        <f>IF(ISNUMBER(J637),MAX(0,INDEX('913'!$F$6:$F$1205,J637)),0)</f>
        <v>0</v>
      </c>
      <c r="AA637" s="37">
        <f>IF(ISNUMBER(K637),MAX(0,INDEX('913'!$F$6:$F$1205,K637)),0)</f>
        <v>0</v>
      </c>
      <c r="AB637" s="37">
        <f>IF(ISNUMBER(L637),MAX(0,INDEX('913'!$F$6:$F$1205,L637)),0)</f>
        <v>0</v>
      </c>
      <c r="AC637" s="37">
        <f>IF(ISNUMBER(M637),MAX(0,INDEX('913'!$F$6:$F$1205,M637)),0)</f>
        <v>0</v>
      </c>
      <c r="AD637" s="37">
        <f>IF(ISNUMBER(N637),MAX(0,INDEX('913'!$F$6:$F$1205,N637)),0)</f>
        <v>0</v>
      </c>
      <c r="AE637" s="37">
        <f>IF(ISNUMBER(O637),MAX(0,INDEX('913'!$F$6:$F$1205,O637)),0)</f>
        <v>0</v>
      </c>
      <c r="AF637" s="37">
        <f>IF(ISNUMBER(P637),MAX(0,INDEX('913'!$F$6:$F$1205,P637)),0)</f>
        <v>0</v>
      </c>
      <c r="AG637" s="32">
        <f>IF(ISNUMBER(I637),SQRT(INDEX('913'!$I$6:$I$1205,I637)^2+INDEX('913'!$J$6:$J$1205,I637)^2),0)</f>
        <v>0</v>
      </c>
      <c r="AH637" s="32">
        <f>IF(ISNUMBER(J637),SQRT(INDEX('913'!$I$6:$I$1205,J637)^2+INDEX('913'!$J$6:$J$1205,J637)^2),0)</f>
        <v>0</v>
      </c>
      <c r="AI637" s="32">
        <f>IF(ISNUMBER(K637),SQRT(INDEX('913'!$I$6:$I$1205,K637)^2+INDEX('913'!$J$6:$J$1205,K637)^2),0)</f>
        <v>0</v>
      </c>
      <c r="AJ637" s="32">
        <f>IF(ISNUMBER(L637),SQRT(INDEX('913'!$I$6:$I$1205,L637)^2+INDEX('913'!$J$6:$J$1205,L637)^2),0)</f>
        <v>0</v>
      </c>
      <c r="AK637" s="32">
        <f>IF(ISNUMBER(M637),SQRT(INDEX('913'!$I$6:$I$1205,M637)^2+INDEX('913'!$J$6:$J$1205,M637)^2),0)</f>
        <v>0</v>
      </c>
      <c r="AL637" s="32">
        <f>IF(ISNUMBER(N637),SQRT(INDEX('913'!$I$6:$I$1205,N637)^2+INDEX('913'!$J$6:$J$1205,N637)^2),0)</f>
        <v>0</v>
      </c>
      <c r="AM637" s="32">
        <f>IF(ISNUMBER(O637),SQRT(INDEX('913'!$I$6:$I$1205,O637)^2+INDEX('913'!$J$6:$J$1205,O637)^2),0)</f>
        <v>0</v>
      </c>
      <c r="AN637" s="49">
        <f>IF(ISNUMBER(P637),SQRT(INDEX('913'!$I$6:$I$1205,P637)^2+INDEX('913'!$J$6:$J$1205,P637)^2),0)</f>
        <v>0</v>
      </c>
      <c r="AO637" s="37">
        <f t="shared" si="161"/>
        <v>0</v>
      </c>
      <c r="AP637" s="37">
        <f t="shared" si="162"/>
        <v>0</v>
      </c>
      <c r="AQ637" s="33" t="e">
        <f>-100*'935'!W637*(AO637+AP637)/'11'!C$17</f>
        <v>#VALUE!</v>
      </c>
      <c r="AR637" s="37" t="e">
        <f t="shared" si="163"/>
        <v>#VALUE!</v>
      </c>
      <c r="AS637" s="52" t="e">
        <f t="shared" si="164"/>
        <v>#VALUE!</v>
      </c>
      <c r="AT637" s="32" t="e">
        <f>IF('935'!C637="VOID",0,('935'!C637*(1-'935'!X637/'11'!B$17)))</f>
        <v>#VALUE!</v>
      </c>
      <c r="AU637" s="52" t="e">
        <f>'935'!Q637*(1-'935'!Y637/'11'!C$17)/(1-'935'!X637/'11'!B$17)</f>
        <v>#VALUE!</v>
      </c>
      <c r="AV637" s="37" t="e">
        <f>INDEX('DNO totals'!$B$57:$G$57,IF('935'!K637,IF(MOD('935'!K637,1000),IF(MOD('935'!K637,100),IF(MOD('935'!K637,10),IF(MOD('935'!K637,1000)=1,6,5),4),3),2),1))</f>
        <v>#VALUE!</v>
      </c>
      <c r="AW637" s="52" t="e">
        <f t="shared" si="165"/>
        <v>#VALUE!</v>
      </c>
      <c r="AX637" s="32" t="e">
        <f>IF('935'!V637="VOID",0,'935'!V637*(1-'935'!X637/'11'!B$17))</f>
        <v>#VALUE!</v>
      </c>
      <c r="AY637" s="33" t="e">
        <f>IF(H637,-100*'Charging rates'!B$10/'11'!B$17*AX637/H637,0)</f>
        <v>#VALUE!</v>
      </c>
      <c r="AZ637" s="33" t="e">
        <f>IF(C637,'DNO totals'!B$41,0)</f>
        <v>#VALUE!</v>
      </c>
      <c r="BA637" s="33" t="e">
        <f t="shared" si="166"/>
        <v>#VALUE!</v>
      </c>
      <c r="BB637" s="33" t="e">
        <f t="shared" si="167"/>
        <v>#VALUE!</v>
      </c>
      <c r="BC637" s="53" t="e">
        <f t="shared" si="168"/>
        <v>#VALUE!</v>
      </c>
      <c r="BD637" s="32" t="e">
        <f>IF(AT637,'935'!H637*AT637/(AT637+D637+H637),0)</f>
        <v>#VALUE!</v>
      </c>
      <c r="BE637" s="32" t="e">
        <f>IF(H637,'935'!H637*H637/(AT637+D637+H637),0)</f>
        <v>#VALUE!</v>
      </c>
      <c r="BF637" s="32" t="e">
        <f>BD637*(1-'935'!X637/'11'!B$17)</f>
        <v>#VALUE!</v>
      </c>
      <c r="BG637" s="49" t="e">
        <f>BE637*(1-'935'!X637/'11'!B$17)</f>
        <v>#VALUE!</v>
      </c>
      <c r="BH637" s="52" t="e">
        <f>AV637*Parameters!B$6</f>
        <v>#VALUE!</v>
      </c>
      <c r="BI637" s="37" t="e">
        <f>IF('935'!$K637=1000,'Charging rates'!$C$38*$BH637/(1+'DNO totals'!$C$99)*'935'!$L637,0)</f>
        <v>#VALUE!</v>
      </c>
      <c r="BJ637" s="37" t="e">
        <f>IF(MOD('935'!$K637,1000)=100,'Charging rates'!$D$38*$BH637/(1+'DNO totals'!$D$99)*'935'!$M637,0)</f>
        <v>#VALUE!</v>
      </c>
      <c r="BK637" s="37" t="e">
        <f>IF(MOD('935'!$K637,100)=10,'Charging rates'!$E$38*$BH637/(1+'DNO totals'!$E$99)*'935'!$N637,0)</f>
        <v>#VALUE!</v>
      </c>
      <c r="BL637" s="37" t="e">
        <f>IF(AND(MOD('935'!$K637,10)&gt;0,MOD('935'!$K637,1000)&gt;1),'Charging rates'!$F$38*$BH637/(1+'DNO totals'!$F$99)*'935'!$O637,0)</f>
        <v>#VALUE!</v>
      </c>
      <c r="BM637" s="37" t="e">
        <f>IF(MOD('935'!$K637,1000)=1,'Charging rates'!$G$38*$BH637/(1+'DNO totals'!$G$99)*'935'!$P637,0)</f>
        <v>#VALUE!</v>
      </c>
      <c r="BN637" s="52" t="e">
        <f t="shared" si="169"/>
        <v>#VALUE!</v>
      </c>
      <c r="BO637" s="37" t="e">
        <f>IF('935'!$K637&gt;1000,'Charging rates'!$C$38*$AW637*'935'!$L637,0)</f>
        <v>#VALUE!</v>
      </c>
      <c r="BP637" s="37" t="e">
        <f>IF(MOD('935'!$K637,1000)&gt;100,'Charging rates'!$D$38*$AW637*'935'!$M637,0)</f>
        <v>#VALUE!</v>
      </c>
      <c r="BQ637" s="37" t="e">
        <f>IF(MOD('935'!$K637,100)&gt;10,'Charging rates'!$E$38*$AW637*'935'!$N637,0)</f>
        <v>#VALUE!</v>
      </c>
      <c r="BR637" s="52" t="e">
        <f t="shared" si="170"/>
        <v>#VALUE!</v>
      </c>
      <c r="BS637" s="48" t="e">
        <f>'935'!C637&lt;&gt;"VOID"</f>
        <v>#VALUE!</v>
      </c>
      <c r="BT637" s="33" t="e">
        <f>IF(BS637,(100/'11'!B$17*BD637*((1-'935'!I637)*'Charging rates'!B$51+'Charging rates'!B$63)),0)</f>
        <v>#VALUE!</v>
      </c>
      <c r="BU637" s="33" t="e">
        <f>100/'11'!B$17*BG637*('Charging rates'!B$51+'Charging rates'!B$63)</f>
        <v>#VALUE!</v>
      </c>
      <c r="BV637" s="33" t="e">
        <f>100/'11'!B$17*BE637*('Charging rates'!B$51+'Charging rates'!B$63)</f>
        <v>#VALUE!</v>
      </c>
      <c r="BW637" s="53" t="e">
        <f t="shared" si="171"/>
        <v>#VALUE!</v>
      </c>
      <c r="BX637" s="32" t="e">
        <f>AT637-('935'!T637*(1-'935'!X637/'11'!B$17))</f>
        <v>#VALUE!</v>
      </c>
      <c r="BY637" s="32">
        <f>0-IF(ISNUMBER(I637),INDEX('913'!$I$6:$I$1205,I637),0)-IF(ISNUMBER(J637),INDEX('913'!$I$6:$I$1205,J637),0)-IF(ISNUMBER(K637),INDEX('913'!$I$6:$I$1205,K637),0)-IF(ISNUMBER(L637),INDEX('913'!$I$6:$I$1205,L637),0)-IF(ISNUMBER(M637),INDEX('913'!$I$6:$I$1205,M637),0)-IF(ISNUMBER(N637),INDEX('913'!$I$6:$I$1205,N637),0)-IF(ISNUMBER(O637),INDEX('913'!$I$6:$I$1205,O637),0)-IF(ISNUMBER(P637),INDEX('913'!$I$6:$I$1205,P637),0)</f>
        <v>0</v>
      </c>
      <c r="BZ637" s="37">
        <f>IF(BY637=0,1,MAX(1,SQRT(BY637^2+(IF(ISNUMBER(I637),INDEX('913'!$J$6:$J$1205,I637),0)+IF(ISNUMBER(J637),INDEX('913'!$J$6:$J$1205,J637),0)+IF(ISNUMBER(K637),INDEX('913'!$J$6:$J$1205,K637),0)+IF(ISNUMBER(L637),INDEX('913'!$J$6:$J$1205,L637),0)+IF(ISNUMBER(M637),INDEX('913'!$J$6:$J$1205,M637),0)+IF(ISNUMBER(N637),INDEX('913'!$J$6:$J$1205,N637),0)+IF(ISNUMBER(O637),INDEX('913'!$J$6:$J$1205,O637),0)+IF(ISNUMBER(P637),INDEX('913'!$J$6:$J$1205,P637),0))^2)/BY637))</f>
        <v>1</v>
      </c>
      <c r="CA637" s="33" t="e">
        <f>100*AO637/'11'!B$17</f>
        <v>#VALUE!</v>
      </c>
      <c r="CB637" s="37" t="e">
        <f>100*(AP637*BZ637)/'11'!C$17</f>
        <v>#VALUE!</v>
      </c>
      <c r="CC637" s="37" t="e">
        <f t="shared" si="172"/>
        <v>#VALUE!</v>
      </c>
      <c r="CD637" s="33" t="e">
        <f t="shared" si="173"/>
        <v>#VALUE!</v>
      </c>
      <c r="CE637" s="54" t="e">
        <f>'11'!C$17-'935'!Y637</f>
        <v>#VALUE!</v>
      </c>
      <c r="CF637" s="37" t="e">
        <f>MAX('DNO totals'!B$312+0,MIN('935'!L637+0,'DNO totals'!B$304+0))</f>
        <v>#VALUE!</v>
      </c>
      <c r="CG637" s="37" t="e">
        <f>MAX('DNO totals'!C$312+0,MIN('935'!M637+0,'DNO totals'!C$304+0))</f>
        <v>#VALUE!</v>
      </c>
      <c r="CH637" s="37" t="e">
        <f>MAX('DNO totals'!D$312+0,MIN('935'!N637+0,'DNO totals'!D$304+0))</f>
        <v>#VALUE!</v>
      </c>
      <c r="CI637" s="37" t="e">
        <f>MAX('DNO totals'!E$312+0,MIN('935'!O637+0,'DNO totals'!E$304+0))</f>
        <v>#VALUE!</v>
      </c>
      <c r="CJ637" s="52" t="e">
        <f>MAX('DNO totals'!F$312+0,MIN('935'!P637+0,'DNO totals'!F$304+0))</f>
        <v>#VALUE!</v>
      </c>
      <c r="CK637" s="37" t="e">
        <f>IF('935'!$K637=1000,'Charging rates'!$C$38*$BH637/(1+'DNO totals'!$C$99)*$CF637,0)</f>
        <v>#VALUE!</v>
      </c>
      <c r="CL637" s="37" t="e">
        <f>IF(MOD('935'!$K637,1000)=100,'Charging rates'!$D$38*$BH637/(1+'DNO totals'!$D$99)*$CG637,0)</f>
        <v>#VALUE!</v>
      </c>
      <c r="CM637" s="37" t="e">
        <f>IF(MOD('935'!$K637,100)=10,'Charging rates'!$E$38*$BH637/(1+'DNO totals'!$E$99)*$CH637,0)</f>
        <v>#VALUE!</v>
      </c>
      <c r="CN637" s="37" t="e">
        <f>IF(AND(MOD('935'!$K637,10)&gt;0,MOD('935'!$K637,1000)&gt;1),'Charging rates'!$F$38*$BH637/(1+'DNO totals'!$F$99)*$CI637,0)</f>
        <v>#VALUE!</v>
      </c>
      <c r="CO637" s="37" t="e">
        <f>IF(MOD('935'!$K637,1000)=1,'Charging rates'!$G$38*$BH637/(1+'DNO totals'!$G$99)*$CJ637,0)</f>
        <v>#VALUE!</v>
      </c>
      <c r="CP637" s="52" t="e">
        <f t="shared" si="174"/>
        <v>#VALUE!</v>
      </c>
      <c r="CQ637" s="37" t="e">
        <f>IF('935'!$K637&gt;1000,'Charging rates'!$C$38*$AW637*$CF637,0)</f>
        <v>#VALUE!</v>
      </c>
      <c r="CR637" s="37" t="e">
        <f>IF(MOD('935'!$K637,1000)&gt;100,'Charging rates'!$D$38*$AW637*$CG637,0)</f>
        <v>#VALUE!</v>
      </c>
      <c r="CS637" s="37" t="e">
        <f>IF(MOD('935'!$K637,100)&gt;10,'Charging rates'!$E$38*$AW637*$CH637,0)</f>
        <v>#VALUE!</v>
      </c>
      <c r="CT637" s="52" t="e">
        <f t="shared" si="175"/>
        <v>#VALUE!</v>
      </c>
      <c r="CU637" s="33" t="e">
        <f>100*(AP637*'935'!Q637*BZ637)/'11'!B$17</f>
        <v>#VALUE!</v>
      </c>
      <c r="CV637" s="33" t="e">
        <f>100/'11'!B$17*'Charging rates'!B$10*AW637</f>
        <v>#VALUE!</v>
      </c>
      <c r="CW637" s="33" t="e">
        <f>IF(AT637=0,0,(1-BX637/AT637)*(CA637+IF('935'!Q637=0,0,(CB637*'935'!Q637*('11'!C$17-'935'!Y637)/('11'!B$17-'935'!X637)))))</f>
        <v>#VALUE!</v>
      </c>
      <c r="CX637" s="33" t="e">
        <f t="shared" si="176"/>
        <v>#VALUE!</v>
      </c>
      <c r="CY637" s="49" t="e">
        <f t="shared" si="177"/>
        <v>#VALUE!</v>
      </c>
      <c r="CZ637" s="32" t="e">
        <f>AT637*(Parameters!B$21+AU637)*IF('DNO totals'!B$323&lt;0,1,'935'!S637)</f>
        <v>#VALUE!</v>
      </c>
      <c r="DA637" s="52" t="e">
        <f>IF('DNO totals'!B$323&lt;0,1,'935'!S637)*(Parameters!B$21+AU637)</f>
        <v>#VALUE!</v>
      </c>
      <c r="DB637" s="37" t="e">
        <f>CX637+'Charging rates'!B$106*DA637*100/'11'!B$17</f>
        <v>#VALUE!</v>
      </c>
      <c r="DC637" s="37" t="e">
        <f>DB637+'Charging rates'!B$116*(Parameters!B$21+AU637)*100/'11'!B$17*IF('DNO totals'!B$323&lt;0,1,'935'!S637)</f>
        <v>#VALUE!</v>
      </c>
      <c r="DD637" s="37" t="e">
        <f>'Charging rates'!B$97*(CP637+CT637)*100/'11'!B$17</f>
        <v>#VALUE!</v>
      </c>
      <c r="DE637" s="33" t="e">
        <f>MAX(0-(CB637*AU637*'11'!C$17/'11'!B$17),DC637+DD637)</f>
        <v>#VALUE!</v>
      </c>
      <c r="DF637" s="37" t="e">
        <f>IF(BS637,IF(AU637=0,CC637,MAX(0,MIN(CC637,CC637+(DE637/'935'!Q637*('11'!B$17-'935'!X637)/('11'!C$17-'935'!Y637))))),0)</f>
        <v>#VALUE!</v>
      </c>
      <c r="DG637" s="33" t="e">
        <f t="shared" si="178"/>
        <v>#VALUE!</v>
      </c>
      <c r="DH637" s="53" t="e">
        <f t="shared" si="179"/>
        <v>#VALUE!</v>
      </c>
    </row>
    <row r="638" spans="1:112">
      <c r="A638" s="28">
        <v>538</v>
      </c>
      <c r="B638" s="47" t="e">
        <f>'935'!B638</f>
        <v>#VALUE!</v>
      </c>
      <c r="C638" s="48" t="e">
        <f>OR('935'!E638&lt;&gt;"VOID",'935'!F638&lt;&gt;"VOID",'935'!G638&lt;&gt;"VOID")</f>
        <v>#VALUE!</v>
      </c>
      <c r="D638" s="32" t="e">
        <f>IF('935'!D638="VOID",0,'935'!D638*(1-'935'!X638/'11'!B$17))</f>
        <v>#VALUE!</v>
      </c>
      <c r="E638" s="32" t="e">
        <f>IF('935'!E638="VOID",0,'935'!E638*(1-'935'!X638/'11'!B$17))</f>
        <v>#VALUE!</v>
      </c>
      <c r="F638" s="32" t="e">
        <f>IF('935'!F638="VOID",0,'935'!F638*(1-'935'!X638/'11'!B$17))</f>
        <v>#VALUE!</v>
      </c>
      <c r="G638" s="32" t="e">
        <f>IF('935'!G638="VOID",0,'935'!G638*(1-'935'!X638/'11'!B$17))</f>
        <v>#VALUE!</v>
      </c>
      <c r="H638" s="49" t="e">
        <f t="shared" si="160"/>
        <v>#VALUE!</v>
      </c>
      <c r="I638" s="50" t="e">
        <f>MATCH('935'!J638,'913'!$B$6:$B$1205,0)</f>
        <v>#VALUE!</v>
      </c>
      <c r="J638" s="50" t="e">
        <f>MATCH(INDEX('913'!$D$6:$D$1205,I638),'913'!$B$6:$B$1205,0)</f>
        <v>#VALUE!</v>
      </c>
      <c r="K638" s="50" t="e">
        <f>MATCH(INDEX('913'!$D$6:$D$1205,J638),'913'!$B$6:$B$1205,0)</f>
        <v>#VALUE!</v>
      </c>
      <c r="L638" s="50" t="e">
        <f>MATCH(INDEX('913'!$D$6:$D$1205,K638),'913'!$B$6:$B$1205,0)</f>
        <v>#VALUE!</v>
      </c>
      <c r="M638" s="50" t="e">
        <f>MATCH(INDEX('913'!$D$6:$D$1205,L638),'913'!$B$6:$B$1205,0)</f>
        <v>#VALUE!</v>
      </c>
      <c r="N638" s="50" t="e">
        <f>MATCH(INDEX('913'!$D$6:$D$1205,M638),'913'!$B$6:$B$1205,0)</f>
        <v>#VALUE!</v>
      </c>
      <c r="O638" s="50" t="e">
        <f>MATCH(INDEX('913'!$D$6:$D$1205,N638),'913'!$B$6:$B$1205,0)</f>
        <v>#VALUE!</v>
      </c>
      <c r="P638" s="51" t="e">
        <f>MATCH(INDEX('913'!$D$6:$D$1205,O638),'913'!$B$6:$B$1205,0)</f>
        <v>#VALUE!</v>
      </c>
      <c r="Q638" s="37">
        <f>IF(ISNUMBER(I638),MAX(0,INDEX('913'!$E$6:$E$1205,I638)),0)</f>
        <v>0</v>
      </c>
      <c r="R638" s="37">
        <f>IF(ISNUMBER(J638),MAX(0,INDEX('913'!$E$6:$E$1205,J638)),0)</f>
        <v>0</v>
      </c>
      <c r="S638" s="37">
        <f>IF(ISNUMBER(K638),MAX(0,INDEX('913'!$E$6:$E$1205,K638)),0)</f>
        <v>0</v>
      </c>
      <c r="T638" s="37">
        <f>IF(ISNUMBER(L638),MAX(0,INDEX('913'!$E$6:$E$1205,L638)),0)</f>
        <v>0</v>
      </c>
      <c r="U638" s="37">
        <f>IF(ISNUMBER(M638),MAX(0,INDEX('913'!$E$6:$E$1205,M638)),0)</f>
        <v>0</v>
      </c>
      <c r="V638" s="37">
        <f>IF(ISNUMBER(N638),MAX(0,INDEX('913'!$E$6:$E$1205,N638)),0)</f>
        <v>0</v>
      </c>
      <c r="W638" s="37">
        <f>IF(ISNUMBER(O638),MAX(0,INDEX('913'!$E$6:$E$1205,O638)),0)</f>
        <v>0</v>
      </c>
      <c r="X638" s="52">
        <f>IF(ISNUMBER(P638),MAX(0,INDEX('913'!$E$6:$E$1205,P638)),0)</f>
        <v>0</v>
      </c>
      <c r="Y638" s="37">
        <f>IF(ISNUMBER(I638),MAX(0,INDEX('913'!$F$6:$F$1205,I638)),0)</f>
        <v>0</v>
      </c>
      <c r="Z638" s="37">
        <f>IF(ISNUMBER(J638),MAX(0,INDEX('913'!$F$6:$F$1205,J638)),0)</f>
        <v>0</v>
      </c>
      <c r="AA638" s="37">
        <f>IF(ISNUMBER(K638),MAX(0,INDEX('913'!$F$6:$F$1205,K638)),0)</f>
        <v>0</v>
      </c>
      <c r="AB638" s="37">
        <f>IF(ISNUMBER(L638),MAX(0,INDEX('913'!$F$6:$F$1205,L638)),0)</f>
        <v>0</v>
      </c>
      <c r="AC638" s="37">
        <f>IF(ISNUMBER(M638),MAX(0,INDEX('913'!$F$6:$F$1205,M638)),0)</f>
        <v>0</v>
      </c>
      <c r="AD638" s="37">
        <f>IF(ISNUMBER(N638),MAX(0,INDEX('913'!$F$6:$F$1205,N638)),0)</f>
        <v>0</v>
      </c>
      <c r="AE638" s="37">
        <f>IF(ISNUMBER(O638),MAX(0,INDEX('913'!$F$6:$F$1205,O638)),0)</f>
        <v>0</v>
      </c>
      <c r="AF638" s="37">
        <f>IF(ISNUMBER(P638),MAX(0,INDEX('913'!$F$6:$F$1205,P638)),0)</f>
        <v>0</v>
      </c>
      <c r="AG638" s="32">
        <f>IF(ISNUMBER(I638),SQRT(INDEX('913'!$I$6:$I$1205,I638)^2+INDEX('913'!$J$6:$J$1205,I638)^2),0)</f>
        <v>0</v>
      </c>
      <c r="AH638" s="32">
        <f>IF(ISNUMBER(J638),SQRT(INDEX('913'!$I$6:$I$1205,J638)^2+INDEX('913'!$J$6:$J$1205,J638)^2),0)</f>
        <v>0</v>
      </c>
      <c r="AI638" s="32">
        <f>IF(ISNUMBER(K638),SQRT(INDEX('913'!$I$6:$I$1205,K638)^2+INDEX('913'!$J$6:$J$1205,K638)^2),0)</f>
        <v>0</v>
      </c>
      <c r="AJ638" s="32">
        <f>IF(ISNUMBER(L638),SQRT(INDEX('913'!$I$6:$I$1205,L638)^2+INDEX('913'!$J$6:$J$1205,L638)^2),0)</f>
        <v>0</v>
      </c>
      <c r="AK638" s="32">
        <f>IF(ISNUMBER(M638),SQRT(INDEX('913'!$I$6:$I$1205,M638)^2+INDEX('913'!$J$6:$J$1205,M638)^2),0)</f>
        <v>0</v>
      </c>
      <c r="AL638" s="32">
        <f>IF(ISNUMBER(N638),SQRT(INDEX('913'!$I$6:$I$1205,N638)^2+INDEX('913'!$J$6:$J$1205,N638)^2),0)</f>
        <v>0</v>
      </c>
      <c r="AM638" s="32">
        <f>IF(ISNUMBER(O638),SQRT(INDEX('913'!$I$6:$I$1205,O638)^2+INDEX('913'!$J$6:$J$1205,O638)^2),0)</f>
        <v>0</v>
      </c>
      <c r="AN638" s="49">
        <f>IF(ISNUMBER(P638),SQRT(INDEX('913'!$I$6:$I$1205,P638)^2+INDEX('913'!$J$6:$J$1205,P638)^2),0)</f>
        <v>0</v>
      </c>
      <c r="AO638" s="37">
        <f t="shared" si="161"/>
        <v>0</v>
      </c>
      <c r="AP638" s="37">
        <f t="shared" si="162"/>
        <v>0</v>
      </c>
      <c r="AQ638" s="33" t="e">
        <f>-100*'935'!W638*(AO638+AP638)/'11'!C$17</f>
        <v>#VALUE!</v>
      </c>
      <c r="AR638" s="37" t="e">
        <f t="shared" si="163"/>
        <v>#VALUE!</v>
      </c>
      <c r="AS638" s="52" t="e">
        <f t="shared" si="164"/>
        <v>#VALUE!</v>
      </c>
      <c r="AT638" s="32" t="e">
        <f>IF('935'!C638="VOID",0,('935'!C638*(1-'935'!X638/'11'!B$17)))</f>
        <v>#VALUE!</v>
      </c>
      <c r="AU638" s="52" t="e">
        <f>'935'!Q638*(1-'935'!Y638/'11'!C$17)/(1-'935'!X638/'11'!B$17)</f>
        <v>#VALUE!</v>
      </c>
      <c r="AV638" s="37" t="e">
        <f>INDEX('DNO totals'!$B$57:$G$57,IF('935'!K638,IF(MOD('935'!K638,1000),IF(MOD('935'!K638,100),IF(MOD('935'!K638,10),IF(MOD('935'!K638,1000)=1,6,5),4),3),2),1))</f>
        <v>#VALUE!</v>
      </c>
      <c r="AW638" s="52" t="e">
        <f t="shared" si="165"/>
        <v>#VALUE!</v>
      </c>
      <c r="AX638" s="32" t="e">
        <f>IF('935'!V638="VOID",0,'935'!V638*(1-'935'!X638/'11'!B$17))</f>
        <v>#VALUE!</v>
      </c>
      <c r="AY638" s="33" t="e">
        <f>IF(H638,-100*'Charging rates'!B$10/'11'!B$17*AX638/H638,0)</f>
        <v>#VALUE!</v>
      </c>
      <c r="AZ638" s="33" t="e">
        <f>IF(C638,'DNO totals'!B$41,0)</f>
        <v>#VALUE!</v>
      </c>
      <c r="BA638" s="33" t="e">
        <f t="shared" si="166"/>
        <v>#VALUE!</v>
      </c>
      <c r="BB638" s="33" t="e">
        <f t="shared" si="167"/>
        <v>#VALUE!</v>
      </c>
      <c r="BC638" s="53" t="e">
        <f t="shared" si="168"/>
        <v>#VALUE!</v>
      </c>
      <c r="BD638" s="32" t="e">
        <f>IF(AT638,'935'!H638*AT638/(AT638+D638+H638),0)</f>
        <v>#VALUE!</v>
      </c>
      <c r="BE638" s="32" t="e">
        <f>IF(H638,'935'!H638*H638/(AT638+D638+H638),0)</f>
        <v>#VALUE!</v>
      </c>
      <c r="BF638" s="32" t="e">
        <f>BD638*(1-'935'!X638/'11'!B$17)</f>
        <v>#VALUE!</v>
      </c>
      <c r="BG638" s="49" t="e">
        <f>BE638*(1-'935'!X638/'11'!B$17)</f>
        <v>#VALUE!</v>
      </c>
      <c r="BH638" s="52" t="e">
        <f>AV638*Parameters!B$6</f>
        <v>#VALUE!</v>
      </c>
      <c r="BI638" s="37" t="e">
        <f>IF('935'!$K638=1000,'Charging rates'!$C$38*$BH638/(1+'DNO totals'!$C$99)*'935'!$L638,0)</f>
        <v>#VALUE!</v>
      </c>
      <c r="BJ638" s="37" t="e">
        <f>IF(MOD('935'!$K638,1000)=100,'Charging rates'!$D$38*$BH638/(1+'DNO totals'!$D$99)*'935'!$M638,0)</f>
        <v>#VALUE!</v>
      </c>
      <c r="BK638" s="37" t="e">
        <f>IF(MOD('935'!$K638,100)=10,'Charging rates'!$E$38*$BH638/(1+'DNO totals'!$E$99)*'935'!$N638,0)</f>
        <v>#VALUE!</v>
      </c>
      <c r="BL638" s="37" t="e">
        <f>IF(AND(MOD('935'!$K638,10)&gt;0,MOD('935'!$K638,1000)&gt;1),'Charging rates'!$F$38*$BH638/(1+'DNO totals'!$F$99)*'935'!$O638,0)</f>
        <v>#VALUE!</v>
      </c>
      <c r="BM638" s="37" t="e">
        <f>IF(MOD('935'!$K638,1000)=1,'Charging rates'!$G$38*$BH638/(1+'DNO totals'!$G$99)*'935'!$P638,0)</f>
        <v>#VALUE!</v>
      </c>
      <c r="BN638" s="52" t="e">
        <f t="shared" si="169"/>
        <v>#VALUE!</v>
      </c>
      <c r="BO638" s="37" t="e">
        <f>IF('935'!$K638&gt;1000,'Charging rates'!$C$38*$AW638*'935'!$L638,0)</f>
        <v>#VALUE!</v>
      </c>
      <c r="BP638" s="37" t="e">
        <f>IF(MOD('935'!$K638,1000)&gt;100,'Charging rates'!$D$38*$AW638*'935'!$M638,0)</f>
        <v>#VALUE!</v>
      </c>
      <c r="BQ638" s="37" t="e">
        <f>IF(MOD('935'!$K638,100)&gt;10,'Charging rates'!$E$38*$AW638*'935'!$N638,0)</f>
        <v>#VALUE!</v>
      </c>
      <c r="BR638" s="52" t="e">
        <f t="shared" si="170"/>
        <v>#VALUE!</v>
      </c>
      <c r="BS638" s="48" t="e">
        <f>'935'!C638&lt;&gt;"VOID"</f>
        <v>#VALUE!</v>
      </c>
      <c r="BT638" s="33" t="e">
        <f>IF(BS638,(100/'11'!B$17*BD638*((1-'935'!I638)*'Charging rates'!B$51+'Charging rates'!B$63)),0)</f>
        <v>#VALUE!</v>
      </c>
      <c r="BU638" s="33" t="e">
        <f>100/'11'!B$17*BG638*('Charging rates'!B$51+'Charging rates'!B$63)</f>
        <v>#VALUE!</v>
      </c>
      <c r="BV638" s="33" t="e">
        <f>100/'11'!B$17*BE638*('Charging rates'!B$51+'Charging rates'!B$63)</f>
        <v>#VALUE!</v>
      </c>
      <c r="BW638" s="53" t="e">
        <f t="shared" si="171"/>
        <v>#VALUE!</v>
      </c>
      <c r="BX638" s="32" t="e">
        <f>AT638-('935'!T638*(1-'935'!X638/'11'!B$17))</f>
        <v>#VALUE!</v>
      </c>
      <c r="BY638" s="32">
        <f>0-IF(ISNUMBER(I638),INDEX('913'!$I$6:$I$1205,I638),0)-IF(ISNUMBER(J638),INDEX('913'!$I$6:$I$1205,J638),0)-IF(ISNUMBER(K638),INDEX('913'!$I$6:$I$1205,K638),0)-IF(ISNUMBER(L638),INDEX('913'!$I$6:$I$1205,L638),0)-IF(ISNUMBER(M638),INDEX('913'!$I$6:$I$1205,M638),0)-IF(ISNUMBER(N638),INDEX('913'!$I$6:$I$1205,N638),0)-IF(ISNUMBER(O638),INDEX('913'!$I$6:$I$1205,O638),0)-IF(ISNUMBER(P638),INDEX('913'!$I$6:$I$1205,P638),0)</f>
        <v>0</v>
      </c>
      <c r="BZ638" s="37">
        <f>IF(BY638=0,1,MAX(1,SQRT(BY638^2+(IF(ISNUMBER(I638),INDEX('913'!$J$6:$J$1205,I638),0)+IF(ISNUMBER(J638),INDEX('913'!$J$6:$J$1205,J638),0)+IF(ISNUMBER(K638),INDEX('913'!$J$6:$J$1205,K638),0)+IF(ISNUMBER(L638),INDEX('913'!$J$6:$J$1205,L638),0)+IF(ISNUMBER(M638),INDEX('913'!$J$6:$J$1205,M638),0)+IF(ISNUMBER(N638),INDEX('913'!$J$6:$J$1205,N638),0)+IF(ISNUMBER(O638),INDEX('913'!$J$6:$J$1205,O638),0)+IF(ISNUMBER(P638),INDEX('913'!$J$6:$J$1205,P638),0))^2)/BY638))</f>
        <v>1</v>
      </c>
      <c r="CA638" s="33" t="e">
        <f>100*AO638/'11'!B$17</f>
        <v>#VALUE!</v>
      </c>
      <c r="CB638" s="37" t="e">
        <f>100*(AP638*BZ638)/'11'!C$17</f>
        <v>#VALUE!</v>
      </c>
      <c r="CC638" s="37" t="e">
        <f t="shared" si="172"/>
        <v>#VALUE!</v>
      </c>
      <c r="CD638" s="33" t="e">
        <f t="shared" si="173"/>
        <v>#VALUE!</v>
      </c>
      <c r="CE638" s="54" t="e">
        <f>'11'!C$17-'935'!Y638</f>
        <v>#VALUE!</v>
      </c>
      <c r="CF638" s="37" t="e">
        <f>MAX('DNO totals'!B$312+0,MIN('935'!L638+0,'DNO totals'!B$304+0))</f>
        <v>#VALUE!</v>
      </c>
      <c r="CG638" s="37" t="e">
        <f>MAX('DNO totals'!C$312+0,MIN('935'!M638+0,'DNO totals'!C$304+0))</f>
        <v>#VALUE!</v>
      </c>
      <c r="CH638" s="37" t="e">
        <f>MAX('DNO totals'!D$312+0,MIN('935'!N638+0,'DNO totals'!D$304+0))</f>
        <v>#VALUE!</v>
      </c>
      <c r="CI638" s="37" t="e">
        <f>MAX('DNO totals'!E$312+0,MIN('935'!O638+0,'DNO totals'!E$304+0))</f>
        <v>#VALUE!</v>
      </c>
      <c r="CJ638" s="52" t="e">
        <f>MAX('DNO totals'!F$312+0,MIN('935'!P638+0,'DNO totals'!F$304+0))</f>
        <v>#VALUE!</v>
      </c>
      <c r="CK638" s="37" t="e">
        <f>IF('935'!$K638=1000,'Charging rates'!$C$38*$BH638/(1+'DNO totals'!$C$99)*$CF638,0)</f>
        <v>#VALUE!</v>
      </c>
      <c r="CL638" s="37" t="e">
        <f>IF(MOD('935'!$K638,1000)=100,'Charging rates'!$D$38*$BH638/(1+'DNO totals'!$D$99)*$CG638,0)</f>
        <v>#VALUE!</v>
      </c>
      <c r="CM638" s="37" t="e">
        <f>IF(MOD('935'!$K638,100)=10,'Charging rates'!$E$38*$BH638/(1+'DNO totals'!$E$99)*$CH638,0)</f>
        <v>#VALUE!</v>
      </c>
      <c r="CN638" s="37" t="e">
        <f>IF(AND(MOD('935'!$K638,10)&gt;0,MOD('935'!$K638,1000)&gt;1),'Charging rates'!$F$38*$BH638/(1+'DNO totals'!$F$99)*$CI638,0)</f>
        <v>#VALUE!</v>
      </c>
      <c r="CO638" s="37" t="e">
        <f>IF(MOD('935'!$K638,1000)=1,'Charging rates'!$G$38*$BH638/(1+'DNO totals'!$G$99)*$CJ638,0)</f>
        <v>#VALUE!</v>
      </c>
      <c r="CP638" s="52" t="e">
        <f t="shared" si="174"/>
        <v>#VALUE!</v>
      </c>
      <c r="CQ638" s="37" t="e">
        <f>IF('935'!$K638&gt;1000,'Charging rates'!$C$38*$AW638*$CF638,0)</f>
        <v>#VALUE!</v>
      </c>
      <c r="CR638" s="37" t="e">
        <f>IF(MOD('935'!$K638,1000)&gt;100,'Charging rates'!$D$38*$AW638*$CG638,0)</f>
        <v>#VALUE!</v>
      </c>
      <c r="CS638" s="37" t="e">
        <f>IF(MOD('935'!$K638,100)&gt;10,'Charging rates'!$E$38*$AW638*$CH638,0)</f>
        <v>#VALUE!</v>
      </c>
      <c r="CT638" s="52" t="e">
        <f t="shared" si="175"/>
        <v>#VALUE!</v>
      </c>
      <c r="CU638" s="33" t="e">
        <f>100*(AP638*'935'!Q638*BZ638)/'11'!B$17</f>
        <v>#VALUE!</v>
      </c>
      <c r="CV638" s="33" t="e">
        <f>100/'11'!B$17*'Charging rates'!B$10*AW638</f>
        <v>#VALUE!</v>
      </c>
      <c r="CW638" s="33" t="e">
        <f>IF(AT638=0,0,(1-BX638/AT638)*(CA638+IF('935'!Q638=0,0,(CB638*'935'!Q638*('11'!C$17-'935'!Y638)/('11'!B$17-'935'!X638)))))</f>
        <v>#VALUE!</v>
      </c>
      <c r="CX638" s="33" t="e">
        <f t="shared" si="176"/>
        <v>#VALUE!</v>
      </c>
      <c r="CY638" s="49" t="e">
        <f t="shared" si="177"/>
        <v>#VALUE!</v>
      </c>
      <c r="CZ638" s="32" t="e">
        <f>AT638*(Parameters!B$21+AU638)*IF('DNO totals'!B$323&lt;0,1,'935'!S638)</f>
        <v>#VALUE!</v>
      </c>
      <c r="DA638" s="52" t="e">
        <f>IF('DNO totals'!B$323&lt;0,1,'935'!S638)*(Parameters!B$21+AU638)</f>
        <v>#VALUE!</v>
      </c>
      <c r="DB638" s="37" t="e">
        <f>CX638+'Charging rates'!B$106*DA638*100/'11'!B$17</f>
        <v>#VALUE!</v>
      </c>
      <c r="DC638" s="37" t="e">
        <f>DB638+'Charging rates'!B$116*(Parameters!B$21+AU638)*100/'11'!B$17*IF('DNO totals'!B$323&lt;0,1,'935'!S638)</f>
        <v>#VALUE!</v>
      </c>
      <c r="DD638" s="37" t="e">
        <f>'Charging rates'!B$97*(CP638+CT638)*100/'11'!B$17</f>
        <v>#VALUE!</v>
      </c>
      <c r="DE638" s="33" t="e">
        <f>MAX(0-(CB638*AU638*'11'!C$17/'11'!B$17),DC638+DD638)</f>
        <v>#VALUE!</v>
      </c>
      <c r="DF638" s="37" t="e">
        <f>IF(BS638,IF(AU638=0,CC638,MAX(0,MIN(CC638,CC638+(DE638/'935'!Q638*('11'!B$17-'935'!X638)/('11'!C$17-'935'!Y638))))),0)</f>
        <v>#VALUE!</v>
      </c>
      <c r="DG638" s="33" t="e">
        <f t="shared" si="178"/>
        <v>#VALUE!</v>
      </c>
      <c r="DH638" s="53" t="e">
        <f t="shared" si="179"/>
        <v>#VALUE!</v>
      </c>
    </row>
    <row r="639" spans="1:112">
      <c r="A639" s="28">
        <v>539</v>
      </c>
      <c r="B639" s="47" t="e">
        <f>'935'!B639</f>
        <v>#VALUE!</v>
      </c>
      <c r="C639" s="48" t="e">
        <f>OR('935'!E639&lt;&gt;"VOID",'935'!F639&lt;&gt;"VOID",'935'!G639&lt;&gt;"VOID")</f>
        <v>#VALUE!</v>
      </c>
      <c r="D639" s="32" t="e">
        <f>IF('935'!D639="VOID",0,'935'!D639*(1-'935'!X639/'11'!B$17))</f>
        <v>#VALUE!</v>
      </c>
      <c r="E639" s="32" t="e">
        <f>IF('935'!E639="VOID",0,'935'!E639*(1-'935'!X639/'11'!B$17))</f>
        <v>#VALUE!</v>
      </c>
      <c r="F639" s="32" t="e">
        <f>IF('935'!F639="VOID",0,'935'!F639*(1-'935'!X639/'11'!B$17))</f>
        <v>#VALUE!</v>
      </c>
      <c r="G639" s="32" t="e">
        <f>IF('935'!G639="VOID",0,'935'!G639*(1-'935'!X639/'11'!B$17))</f>
        <v>#VALUE!</v>
      </c>
      <c r="H639" s="49" t="e">
        <f t="shared" si="160"/>
        <v>#VALUE!</v>
      </c>
      <c r="I639" s="50" t="e">
        <f>MATCH('935'!J639,'913'!$B$6:$B$1205,0)</f>
        <v>#VALUE!</v>
      </c>
      <c r="J639" s="50" t="e">
        <f>MATCH(INDEX('913'!$D$6:$D$1205,I639),'913'!$B$6:$B$1205,0)</f>
        <v>#VALUE!</v>
      </c>
      <c r="K639" s="50" t="e">
        <f>MATCH(INDEX('913'!$D$6:$D$1205,J639),'913'!$B$6:$B$1205,0)</f>
        <v>#VALUE!</v>
      </c>
      <c r="L639" s="50" t="e">
        <f>MATCH(INDEX('913'!$D$6:$D$1205,K639),'913'!$B$6:$B$1205,0)</f>
        <v>#VALUE!</v>
      </c>
      <c r="M639" s="50" t="e">
        <f>MATCH(INDEX('913'!$D$6:$D$1205,L639),'913'!$B$6:$B$1205,0)</f>
        <v>#VALUE!</v>
      </c>
      <c r="N639" s="50" t="e">
        <f>MATCH(INDEX('913'!$D$6:$D$1205,M639),'913'!$B$6:$B$1205,0)</f>
        <v>#VALUE!</v>
      </c>
      <c r="O639" s="50" t="e">
        <f>MATCH(INDEX('913'!$D$6:$D$1205,N639),'913'!$B$6:$B$1205,0)</f>
        <v>#VALUE!</v>
      </c>
      <c r="P639" s="51" t="e">
        <f>MATCH(INDEX('913'!$D$6:$D$1205,O639),'913'!$B$6:$B$1205,0)</f>
        <v>#VALUE!</v>
      </c>
      <c r="Q639" s="37">
        <f>IF(ISNUMBER(I639),MAX(0,INDEX('913'!$E$6:$E$1205,I639)),0)</f>
        <v>0</v>
      </c>
      <c r="R639" s="37">
        <f>IF(ISNUMBER(J639),MAX(0,INDEX('913'!$E$6:$E$1205,J639)),0)</f>
        <v>0</v>
      </c>
      <c r="S639" s="37">
        <f>IF(ISNUMBER(K639),MAX(0,INDEX('913'!$E$6:$E$1205,K639)),0)</f>
        <v>0</v>
      </c>
      <c r="T639" s="37">
        <f>IF(ISNUMBER(L639),MAX(0,INDEX('913'!$E$6:$E$1205,L639)),0)</f>
        <v>0</v>
      </c>
      <c r="U639" s="37">
        <f>IF(ISNUMBER(M639),MAX(0,INDEX('913'!$E$6:$E$1205,M639)),0)</f>
        <v>0</v>
      </c>
      <c r="V639" s="37">
        <f>IF(ISNUMBER(N639),MAX(0,INDEX('913'!$E$6:$E$1205,N639)),0)</f>
        <v>0</v>
      </c>
      <c r="W639" s="37">
        <f>IF(ISNUMBER(O639),MAX(0,INDEX('913'!$E$6:$E$1205,O639)),0)</f>
        <v>0</v>
      </c>
      <c r="X639" s="52">
        <f>IF(ISNUMBER(P639),MAX(0,INDEX('913'!$E$6:$E$1205,P639)),0)</f>
        <v>0</v>
      </c>
      <c r="Y639" s="37">
        <f>IF(ISNUMBER(I639),MAX(0,INDEX('913'!$F$6:$F$1205,I639)),0)</f>
        <v>0</v>
      </c>
      <c r="Z639" s="37">
        <f>IF(ISNUMBER(J639),MAX(0,INDEX('913'!$F$6:$F$1205,J639)),0)</f>
        <v>0</v>
      </c>
      <c r="AA639" s="37">
        <f>IF(ISNUMBER(K639),MAX(0,INDEX('913'!$F$6:$F$1205,K639)),0)</f>
        <v>0</v>
      </c>
      <c r="AB639" s="37">
        <f>IF(ISNUMBER(L639),MAX(0,INDEX('913'!$F$6:$F$1205,L639)),0)</f>
        <v>0</v>
      </c>
      <c r="AC639" s="37">
        <f>IF(ISNUMBER(M639),MAX(0,INDEX('913'!$F$6:$F$1205,M639)),0)</f>
        <v>0</v>
      </c>
      <c r="AD639" s="37">
        <f>IF(ISNUMBER(N639),MAX(0,INDEX('913'!$F$6:$F$1205,N639)),0)</f>
        <v>0</v>
      </c>
      <c r="AE639" s="37">
        <f>IF(ISNUMBER(O639),MAX(0,INDEX('913'!$F$6:$F$1205,O639)),0)</f>
        <v>0</v>
      </c>
      <c r="AF639" s="37">
        <f>IF(ISNUMBER(P639),MAX(0,INDEX('913'!$F$6:$F$1205,P639)),0)</f>
        <v>0</v>
      </c>
      <c r="AG639" s="32">
        <f>IF(ISNUMBER(I639),SQRT(INDEX('913'!$I$6:$I$1205,I639)^2+INDEX('913'!$J$6:$J$1205,I639)^2),0)</f>
        <v>0</v>
      </c>
      <c r="AH639" s="32">
        <f>IF(ISNUMBER(J639),SQRT(INDEX('913'!$I$6:$I$1205,J639)^2+INDEX('913'!$J$6:$J$1205,J639)^2),0)</f>
        <v>0</v>
      </c>
      <c r="AI639" s="32">
        <f>IF(ISNUMBER(K639),SQRT(INDEX('913'!$I$6:$I$1205,K639)^2+INDEX('913'!$J$6:$J$1205,K639)^2),0)</f>
        <v>0</v>
      </c>
      <c r="AJ639" s="32">
        <f>IF(ISNUMBER(L639),SQRT(INDEX('913'!$I$6:$I$1205,L639)^2+INDEX('913'!$J$6:$J$1205,L639)^2),0)</f>
        <v>0</v>
      </c>
      <c r="AK639" s="32">
        <f>IF(ISNUMBER(M639),SQRT(INDEX('913'!$I$6:$I$1205,M639)^2+INDEX('913'!$J$6:$J$1205,M639)^2),0)</f>
        <v>0</v>
      </c>
      <c r="AL639" s="32">
        <f>IF(ISNUMBER(N639),SQRT(INDEX('913'!$I$6:$I$1205,N639)^2+INDEX('913'!$J$6:$J$1205,N639)^2),0)</f>
        <v>0</v>
      </c>
      <c r="AM639" s="32">
        <f>IF(ISNUMBER(O639),SQRT(INDEX('913'!$I$6:$I$1205,O639)^2+INDEX('913'!$J$6:$J$1205,O639)^2),0)</f>
        <v>0</v>
      </c>
      <c r="AN639" s="49">
        <f>IF(ISNUMBER(P639),SQRT(INDEX('913'!$I$6:$I$1205,P639)^2+INDEX('913'!$J$6:$J$1205,P639)^2),0)</f>
        <v>0</v>
      </c>
      <c r="AO639" s="37">
        <f t="shared" si="161"/>
        <v>0</v>
      </c>
      <c r="AP639" s="37">
        <f t="shared" si="162"/>
        <v>0</v>
      </c>
      <c r="AQ639" s="33" t="e">
        <f>-100*'935'!W639*(AO639+AP639)/'11'!C$17</f>
        <v>#VALUE!</v>
      </c>
      <c r="AR639" s="37" t="e">
        <f t="shared" si="163"/>
        <v>#VALUE!</v>
      </c>
      <c r="AS639" s="52" t="e">
        <f t="shared" si="164"/>
        <v>#VALUE!</v>
      </c>
      <c r="AT639" s="32" t="e">
        <f>IF('935'!C639="VOID",0,('935'!C639*(1-'935'!X639/'11'!B$17)))</f>
        <v>#VALUE!</v>
      </c>
      <c r="AU639" s="52" t="e">
        <f>'935'!Q639*(1-'935'!Y639/'11'!C$17)/(1-'935'!X639/'11'!B$17)</f>
        <v>#VALUE!</v>
      </c>
      <c r="AV639" s="37" t="e">
        <f>INDEX('DNO totals'!$B$57:$G$57,IF('935'!K639,IF(MOD('935'!K639,1000),IF(MOD('935'!K639,100),IF(MOD('935'!K639,10),IF(MOD('935'!K639,1000)=1,6,5),4),3),2),1))</f>
        <v>#VALUE!</v>
      </c>
      <c r="AW639" s="52" t="e">
        <f t="shared" si="165"/>
        <v>#VALUE!</v>
      </c>
      <c r="AX639" s="32" t="e">
        <f>IF('935'!V639="VOID",0,'935'!V639*(1-'935'!X639/'11'!B$17))</f>
        <v>#VALUE!</v>
      </c>
      <c r="AY639" s="33" t="e">
        <f>IF(H639,-100*'Charging rates'!B$10/'11'!B$17*AX639/H639,0)</f>
        <v>#VALUE!</v>
      </c>
      <c r="AZ639" s="33" t="e">
        <f>IF(C639,'DNO totals'!B$41,0)</f>
        <v>#VALUE!</v>
      </c>
      <c r="BA639" s="33" t="e">
        <f t="shared" si="166"/>
        <v>#VALUE!</v>
      </c>
      <c r="BB639" s="33" t="e">
        <f t="shared" si="167"/>
        <v>#VALUE!</v>
      </c>
      <c r="BC639" s="53" t="e">
        <f t="shared" si="168"/>
        <v>#VALUE!</v>
      </c>
      <c r="BD639" s="32" t="e">
        <f>IF(AT639,'935'!H639*AT639/(AT639+D639+H639),0)</f>
        <v>#VALUE!</v>
      </c>
      <c r="BE639" s="32" t="e">
        <f>IF(H639,'935'!H639*H639/(AT639+D639+H639),0)</f>
        <v>#VALUE!</v>
      </c>
      <c r="BF639" s="32" t="e">
        <f>BD639*(1-'935'!X639/'11'!B$17)</f>
        <v>#VALUE!</v>
      </c>
      <c r="BG639" s="49" t="e">
        <f>BE639*(1-'935'!X639/'11'!B$17)</f>
        <v>#VALUE!</v>
      </c>
      <c r="BH639" s="52" t="e">
        <f>AV639*Parameters!B$6</f>
        <v>#VALUE!</v>
      </c>
      <c r="BI639" s="37" t="e">
        <f>IF('935'!$K639=1000,'Charging rates'!$C$38*$BH639/(1+'DNO totals'!$C$99)*'935'!$L639,0)</f>
        <v>#VALUE!</v>
      </c>
      <c r="BJ639" s="37" t="e">
        <f>IF(MOD('935'!$K639,1000)=100,'Charging rates'!$D$38*$BH639/(1+'DNO totals'!$D$99)*'935'!$M639,0)</f>
        <v>#VALUE!</v>
      </c>
      <c r="BK639" s="37" t="e">
        <f>IF(MOD('935'!$K639,100)=10,'Charging rates'!$E$38*$BH639/(1+'DNO totals'!$E$99)*'935'!$N639,0)</f>
        <v>#VALUE!</v>
      </c>
      <c r="BL639" s="37" t="e">
        <f>IF(AND(MOD('935'!$K639,10)&gt;0,MOD('935'!$K639,1000)&gt;1),'Charging rates'!$F$38*$BH639/(1+'DNO totals'!$F$99)*'935'!$O639,0)</f>
        <v>#VALUE!</v>
      </c>
      <c r="BM639" s="37" t="e">
        <f>IF(MOD('935'!$K639,1000)=1,'Charging rates'!$G$38*$BH639/(1+'DNO totals'!$G$99)*'935'!$P639,0)</f>
        <v>#VALUE!</v>
      </c>
      <c r="BN639" s="52" t="e">
        <f t="shared" si="169"/>
        <v>#VALUE!</v>
      </c>
      <c r="BO639" s="37" t="e">
        <f>IF('935'!$K639&gt;1000,'Charging rates'!$C$38*$AW639*'935'!$L639,0)</f>
        <v>#VALUE!</v>
      </c>
      <c r="BP639" s="37" t="e">
        <f>IF(MOD('935'!$K639,1000)&gt;100,'Charging rates'!$D$38*$AW639*'935'!$M639,0)</f>
        <v>#VALUE!</v>
      </c>
      <c r="BQ639" s="37" t="e">
        <f>IF(MOD('935'!$K639,100)&gt;10,'Charging rates'!$E$38*$AW639*'935'!$N639,0)</f>
        <v>#VALUE!</v>
      </c>
      <c r="BR639" s="52" t="e">
        <f t="shared" si="170"/>
        <v>#VALUE!</v>
      </c>
      <c r="BS639" s="48" t="e">
        <f>'935'!C639&lt;&gt;"VOID"</f>
        <v>#VALUE!</v>
      </c>
      <c r="BT639" s="33" t="e">
        <f>IF(BS639,(100/'11'!B$17*BD639*((1-'935'!I639)*'Charging rates'!B$51+'Charging rates'!B$63)),0)</f>
        <v>#VALUE!</v>
      </c>
      <c r="BU639" s="33" t="e">
        <f>100/'11'!B$17*BG639*('Charging rates'!B$51+'Charging rates'!B$63)</f>
        <v>#VALUE!</v>
      </c>
      <c r="BV639" s="33" t="e">
        <f>100/'11'!B$17*BE639*('Charging rates'!B$51+'Charging rates'!B$63)</f>
        <v>#VALUE!</v>
      </c>
      <c r="BW639" s="53" t="e">
        <f t="shared" si="171"/>
        <v>#VALUE!</v>
      </c>
      <c r="BX639" s="32" t="e">
        <f>AT639-('935'!T639*(1-'935'!X639/'11'!B$17))</f>
        <v>#VALUE!</v>
      </c>
      <c r="BY639" s="32">
        <f>0-IF(ISNUMBER(I639),INDEX('913'!$I$6:$I$1205,I639),0)-IF(ISNUMBER(J639),INDEX('913'!$I$6:$I$1205,J639),0)-IF(ISNUMBER(K639),INDEX('913'!$I$6:$I$1205,K639),0)-IF(ISNUMBER(L639),INDEX('913'!$I$6:$I$1205,L639),0)-IF(ISNUMBER(M639),INDEX('913'!$I$6:$I$1205,M639),0)-IF(ISNUMBER(N639),INDEX('913'!$I$6:$I$1205,N639),0)-IF(ISNUMBER(O639),INDEX('913'!$I$6:$I$1205,O639),0)-IF(ISNUMBER(P639),INDEX('913'!$I$6:$I$1205,P639),0)</f>
        <v>0</v>
      </c>
      <c r="BZ639" s="37">
        <f>IF(BY639=0,1,MAX(1,SQRT(BY639^2+(IF(ISNUMBER(I639),INDEX('913'!$J$6:$J$1205,I639),0)+IF(ISNUMBER(J639),INDEX('913'!$J$6:$J$1205,J639),0)+IF(ISNUMBER(K639),INDEX('913'!$J$6:$J$1205,K639),0)+IF(ISNUMBER(L639),INDEX('913'!$J$6:$J$1205,L639),0)+IF(ISNUMBER(M639),INDEX('913'!$J$6:$J$1205,M639),0)+IF(ISNUMBER(N639),INDEX('913'!$J$6:$J$1205,N639),0)+IF(ISNUMBER(O639),INDEX('913'!$J$6:$J$1205,O639),0)+IF(ISNUMBER(P639),INDEX('913'!$J$6:$J$1205,P639),0))^2)/BY639))</f>
        <v>1</v>
      </c>
      <c r="CA639" s="33" t="e">
        <f>100*AO639/'11'!B$17</f>
        <v>#VALUE!</v>
      </c>
      <c r="CB639" s="37" t="e">
        <f>100*(AP639*BZ639)/'11'!C$17</f>
        <v>#VALUE!</v>
      </c>
      <c r="CC639" s="37" t="e">
        <f t="shared" si="172"/>
        <v>#VALUE!</v>
      </c>
      <c r="CD639" s="33" t="e">
        <f t="shared" si="173"/>
        <v>#VALUE!</v>
      </c>
      <c r="CE639" s="54" t="e">
        <f>'11'!C$17-'935'!Y639</f>
        <v>#VALUE!</v>
      </c>
      <c r="CF639" s="37" t="e">
        <f>MAX('DNO totals'!B$312+0,MIN('935'!L639+0,'DNO totals'!B$304+0))</f>
        <v>#VALUE!</v>
      </c>
      <c r="CG639" s="37" t="e">
        <f>MAX('DNO totals'!C$312+0,MIN('935'!M639+0,'DNO totals'!C$304+0))</f>
        <v>#VALUE!</v>
      </c>
      <c r="CH639" s="37" t="e">
        <f>MAX('DNO totals'!D$312+0,MIN('935'!N639+0,'DNO totals'!D$304+0))</f>
        <v>#VALUE!</v>
      </c>
      <c r="CI639" s="37" t="e">
        <f>MAX('DNO totals'!E$312+0,MIN('935'!O639+0,'DNO totals'!E$304+0))</f>
        <v>#VALUE!</v>
      </c>
      <c r="CJ639" s="52" t="e">
        <f>MAX('DNO totals'!F$312+0,MIN('935'!P639+0,'DNO totals'!F$304+0))</f>
        <v>#VALUE!</v>
      </c>
      <c r="CK639" s="37" t="e">
        <f>IF('935'!$K639=1000,'Charging rates'!$C$38*$BH639/(1+'DNO totals'!$C$99)*$CF639,0)</f>
        <v>#VALUE!</v>
      </c>
      <c r="CL639" s="37" t="e">
        <f>IF(MOD('935'!$K639,1000)=100,'Charging rates'!$D$38*$BH639/(1+'DNO totals'!$D$99)*$CG639,0)</f>
        <v>#VALUE!</v>
      </c>
      <c r="CM639" s="37" t="e">
        <f>IF(MOD('935'!$K639,100)=10,'Charging rates'!$E$38*$BH639/(1+'DNO totals'!$E$99)*$CH639,0)</f>
        <v>#VALUE!</v>
      </c>
      <c r="CN639" s="37" t="e">
        <f>IF(AND(MOD('935'!$K639,10)&gt;0,MOD('935'!$K639,1000)&gt;1),'Charging rates'!$F$38*$BH639/(1+'DNO totals'!$F$99)*$CI639,0)</f>
        <v>#VALUE!</v>
      </c>
      <c r="CO639" s="37" t="e">
        <f>IF(MOD('935'!$K639,1000)=1,'Charging rates'!$G$38*$BH639/(1+'DNO totals'!$G$99)*$CJ639,0)</f>
        <v>#VALUE!</v>
      </c>
      <c r="CP639" s="52" t="e">
        <f t="shared" si="174"/>
        <v>#VALUE!</v>
      </c>
      <c r="CQ639" s="37" t="e">
        <f>IF('935'!$K639&gt;1000,'Charging rates'!$C$38*$AW639*$CF639,0)</f>
        <v>#VALUE!</v>
      </c>
      <c r="CR639" s="37" t="e">
        <f>IF(MOD('935'!$K639,1000)&gt;100,'Charging rates'!$D$38*$AW639*$CG639,0)</f>
        <v>#VALUE!</v>
      </c>
      <c r="CS639" s="37" t="e">
        <f>IF(MOD('935'!$K639,100)&gt;10,'Charging rates'!$E$38*$AW639*$CH639,0)</f>
        <v>#VALUE!</v>
      </c>
      <c r="CT639" s="52" t="e">
        <f t="shared" si="175"/>
        <v>#VALUE!</v>
      </c>
      <c r="CU639" s="33" t="e">
        <f>100*(AP639*'935'!Q639*BZ639)/'11'!B$17</f>
        <v>#VALUE!</v>
      </c>
      <c r="CV639" s="33" t="e">
        <f>100/'11'!B$17*'Charging rates'!B$10*AW639</f>
        <v>#VALUE!</v>
      </c>
      <c r="CW639" s="33" t="e">
        <f>IF(AT639=0,0,(1-BX639/AT639)*(CA639+IF('935'!Q639=0,0,(CB639*'935'!Q639*('11'!C$17-'935'!Y639)/('11'!B$17-'935'!X639)))))</f>
        <v>#VALUE!</v>
      </c>
      <c r="CX639" s="33" t="e">
        <f t="shared" si="176"/>
        <v>#VALUE!</v>
      </c>
      <c r="CY639" s="49" t="e">
        <f t="shared" si="177"/>
        <v>#VALUE!</v>
      </c>
      <c r="CZ639" s="32" t="e">
        <f>AT639*(Parameters!B$21+AU639)*IF('DNO totals'!B$323&lt;0,1,'935'!S639)</f>
        <v>#VALUE!</v>
      </c>
      <c r="DA639" s="52" t="e">
        <f>IF('DNO totals'!B$323&lt;0,1,'935'!S639)*(Parameters!B$21+AU639)</f>
        <v>#VALUE!</v>
      </c>
      <c r="DB639" s="37" t="e">
        <f>CX639+'Charging rates'!B$106*DA639*100/'11'!B$17</f>
        <v>#VALUE!</v>
      </c>
      <c r="DC639" s="37" t="e">
        <f>DB639+'Charging rates'!B$116*(Parameters!B$21+AU639)*100/'11'!B$17*IF('DNO totals'!B$323&lt;0,1,'935'!S639)</f>
        <v>#VALUE!</v>
      </c>
      <c r="DD639" s="37" t="e">
        <f>'Charging rates'!B$97*(CP639+CT639)*100/'11'!B$17</f>
        <v>#VALUE!</v>
      </c>
      <c r="DE639" s="33" t="e">
        <f>MAX(0-(CB639*AU639*'11'!C$17/'11'!B$17),DC639+DD639)</f>
        <v>#VALUE!</v>
      </c>
      <c r="DF639" s="37" t="e">
        <f>IF(BS639,IF(AU639=0,CC639,MAX(0,MIN(CC639,CC639+(DE639/'935'!Q639*('11'!B$17-'935'!X639)/('11'!C$17-'935'!Y639))))),0)</f>
        <v>#VALUE!</v>
      </c>
      <c r="DG639" s="33" t="e">
        <f t="shared" si="178"/>
        <v>#VALUE!</v>
      </c>
      <c r="DH639" s="53" t="e">
        <f t="shared" si="179"/>
        <v>#VALUE!</v>
      </c>
    </row>
    <row r="640" spans="1:112">
      <c r="A640" s="28">
        <v>540</v>
      </c>
      <c r="B640" s="47" t="e">
        <f>'935'!B640</f>
        <v>#VALUE!</v>
      </c>
      <c r="C640" s="48" t="e">
        <f>OR('935'!E640&lt;&gt;"VOID",'935'!F640&lt;&gt;"VOID",'935'!G640&lt;&gt;"VOID")</f>
        <v>#VALUE!</v>
      </c>
      <c r="D640" s="32" t="e">
        <f>IF('935'!D640="VOID",0,'935'!D640*(1-'935'!X640/'11'!B$17))</f>
        <v>#VALUE!</v>
      </c>
      <c r="E640" s="32" t="e">
        <f>IF('935'!E640="VOID",0,'935'!E640*(1-'935'!X640/'11'!B$17))</f>
        <v>#VALUE!</v>
      </c>
      <c r="F640" s="32" t="e">
        <f>IF('935'!F640="VOID",0,'935'!F640*(1-'935'!X640/'11'!B$17))</f>
        <v>#VALUE!</v>
      </c>
      <c r="G640" s="32" t="e">
        <f>IF('935'!G640="VOID",0,'935'!G640*(1-'935'!X640/'11'!B$17))</f>
        <v>#VALUE!</v>
      </c>
      <c r="H640" s="49" t="e">
        <f t="shared" si="160"/>
        <v>#VALUE!</v>
      </c>
      <c r="I640" s="50" t="e">
        <f>MATCH('935'!J640,'913'!$B$6:$B$1205,0)</f>
        <v>#VALUE!</v>
      </c>
      <c r="J640" s="50" t="e">
        <f>MATCH(INDEX('913'!$D$6:$D$1205,I640),'913'!$B$6:$B$1205,0)</f>
        <v>#VALUE!</v>
      </c>
      <c r="K640" s="50" t="e">
        <f>MATCH(INDEX('913'!$D$6:$D$1205,J640),'913'!$B$6:$B$1205,0)</f>
        <v>#VALUE!</v>
      </c>
      <c r="L640" s="50" t="e">
        <f>MATCH(INDEX('913'!$D$6:$D$1205,K640),'913'!$B$6:$B$1205,0)</f>
        <v>#VALUE!</v>
      </c>
      <c r="M640" s="50" t="e">
        <f>MATCH(INDEX('913'!$D$6:$D$1205,L640),'913'!$B$6:$B$1205,0)</f>
        <v>#VALUE!</v>
      </c>
      <c r="N640" s="50" t="e">
        <f>MATCH(INDEX('913'!$D$6:$D$1205,M640),'913'!$B$6:$B$1205,0)</f>
        <v>#VALUE!</v>
      </c>
      <c r="O640" s="50" t="e">
        <f>MATCH(INDEX('913'!$D$6:$D$1205,N640),'913'!$B$6:$B$1205,0)</f>
        <v>#VALUE!</v>
      </c>
      <c r="P640" s="51" t="e">
        <f>MATCH(INDEX('913'!$D$6:$D$1205,O640),'913'!$B$6:$B$1205,0)</f>
        <v>#VALUE!</v>
      </c>
      <c r="Q640" s="37">
        <f>IF(ISNUMBER(I640),MAX(0,INDEX('913'!$E$6:$E$1205,I640)),0)</f>
        <v>0</v>
      </c>
      <c r="R640" s="37">
        <f>IF(ISNUMBER(J640),MAX(0,INDEX('913'!$E$6:$E$1205,J640)),0)</f>
        <v>0</v>
      </c>
      <c r="S640" s="37">
        <f>IF(ISNUMBER(K640),MAX(0,INDEX('913'!$E$6:$E$1205,K640)),0)</f>
        <v>0</v>
      </c>
      <c r="T640" s="37">
        <f>IF(ISNUMBER(L640),MAX(0,INDEX('913'!$E$6:$E$1205,L640)),0)</f>
        <v>0</v>
      </c>
      <c r="U640" s="37">
        <f>IF(ISNUMBER(M640),MAX(0,INDEX('913'!$E$6:$E$1205,M640)),0)</f>
        <v>0</v>
      </c>
      <c r="V640" s="37">
        <f>IF(ISNUMBER(N640),MAX(0,INDEX('913'!$E$6:$E$1205,N640)),0)</f>
        <v>0</v>
      </c>
      <c r="W640" s="37">
        <f>IF(ISNUMBER(O640),MAX(0,INDEX('913'!$E$6:$E$1205,O640)),0)</f>
        <v>0</v>
      </c>
      <c r="X640" s="52">
        <f>IF(ISNUMBER(P640),MAX(0,INDEX('913'!$E$6:$E$1205,P640)),0)</f>
        <v>0</v>
      </c>
      <c r="Y640" s="37">
        <f>IF(ISNUMBER(I640),MAX(0,INDEX('913'!$F$6:$F$1205,I640)),0)</f>
        <v>0</v>
      </c>
      <c r="Z640" s="37">
        <f>IF(ISNUMBER(J640),MAX(0,INDEX('913'!$F$6:$F$1205,J640)),0)</f>
        <v>0</v>
      </c>
      <c r="AA640" s="37">
        <f>IF(ISNUMBER(K640),MAX(0,INDEX('913'!$F$6:$F$1205,K640)),0)</f>
        <v>0</v>
      </c>
      <c r="AB640" s="37">
        <f>IF(ISNUMBER(L640),MAX(0,INDEX('913'!$F$6:$F$1205,L640)),0)</f>
        <v>0</v>
      </c>
      <c r="AC640" s="37">
        <f>IF(ISNUMBER(M640),MAX(0,INDEX('913'!$F$6:$F$1205,M640)),0)</f>
        <v>0</v>
      </c>
      <c r="AD640" s="37">
        <f>IF(ISNUMBER(N640),MAX(0,INDEX('913'!$F$6:$F$1205,N640)),0)</f>
        <v>0</v>
      </c>
      <c r="AE640" s="37">
        <f>IF(ISNUMBER(O640),MAX(0,INDEX('913'!$F$6:$F$1205,O640)),0)</f>
        <v>0</v>
      </c>
      <c r="AF640" s="37">
        <f>IF(ISNUMBER(P640),MAX(0,INDEX('913'!$F$6:$F$1205,P640)),0)</f>
        <v>0</v>
      </c>
      <c r="AG640" s="32">
        <f>IF(ISNUMBER(I640),SQRT(INDEX('913'!$I$6:$I$1205,I640)^2+INDEX('913'!$J$6:$J$1205,I640)^2),0)</f>
        <v>0</v>
      </c>
      <c r="AH640" s="32">
        <f>IF(ISNUMBER(J640),SQRT(INDEX('913'!$I$6:$I$1205,J640)^2+INDEX('913'!$J$6:$J$1205,J640)^2),0)</f>
        <v>0</v>
      </c>
      <c r="AI640" s="32">
        <f>IF(ISNUMBER(K640),SQRT(INDEX('913'!$I$6:$I$1205,K640)^2+INDEX('913'!$J$6:$J$1205,K640)^2),0)</f>
        <v>0</v>
      </c>
      <c r="AJ640" s="32">
        <f>IF(ISNUMBER(L640),SQRT(INDEX('913'!$I$6:$I$1205,L640)^2+INDEX('913'!$J$6:$J$1205,L640)^2),0)</f>
        <v>0</v>
      </c>
      <c r="AK640" s="32">
        <f>IF(ISNUMBER(M640),SQRT(INDEX('913'!$I$6:$I$1205,M640)^2+INDEX('913'!$J$6:$J$1205,M640)^2),0)</f>
        <v>0</v>
      </c>
      <c r="AL640" s="32">
        <f>IF(ISNUMBER(N640),SQRT(INDEX('913'!$I$6:$I$1205,N640)^2+INDEX('913'!$J$6:$J$1205,N640)^2),0)</f>
        <v>0</v>
      </c>
      <c r="AM640" s="32">
        <f>IF(ISNUMBER(O640),SQRT(INDEX('913'!$I$6:$I$1205,O640)^2+INDEX('913'!$J$6:$J$1205,O640)^2),0)</f>
        <v>0</v>
      </c>
      <c r="AN640" s="49">
        <f>IF(ISNUMBER(P640),SQRT(INDEX('913'!$I$6:$I$1205,P640)^2+INDEX('913'!$J$6:$J$1205,P640)^2),0)</f>
        <v>0</v>
      </c>
      <c r="AO640" s="37">
        <f t="shared" si="161"/>
        <v>0</v>
      </c>
      <c r="AP640" s="37">
        <f t="shared" si="162"/>
        <v>0</v>
      </c>
      <c r="AQ640" s="33" t="e">
        <f>-100*'935'!W640*(AO640+AP640)/'11'!C$17</f>
        <v>#VALUE!</v>
      </c>
      <c r="AR640" s="37" t="e">
        <f t="shared" si="163"/>
        <v>#VALUE!</v>
      </c>
      <c r="AS640" s="52" t="e">
        <f t="shared" si="164"/>
        <v>#VALUE!</v>
      </c>
      <c r="AT640" s="32" t="e">
        <f>IF('935'!C640="VOID",0,('935'!C640*(1-'935'!X640/'11'!B$17)))</f>
        <v>#VALUE!</v>
      </c>
      <c r="AU640" s="52" t="e">
        <f>'935'!Q640*(1-'935'!Y640/'11'!C$17)/(1-'935'!X640/'11'!B$17)</f>
        <v>#VALUE!</v>
      </c>
      <c r="AV640" s="37" t="e">
        <f>INDEX('DNO totals'!$B$57:$G$57,IF('935'!K640,IF(MOD('935'!K640,1000),IF(MOD('935'!K640,100),IF(MOD('935'!K640,10),IF(MOD('935'!K640,1000)=1,6,5),4),3),2),1))</f>
        <v>#VALUE!</v>
      </c>
      <c r="AW640" s="52" t="e">
        <f t="shared" si="165"/>
        <v>#VALUE!</v>
      </c>
      <c r="AX640" s="32" t="e">
        <f>IF('935'!V640="VOID",0,'935'!V640*(1-'935'!X640/'11'!B$17))</f>
        <v>#VALUE!</v>
      </c>
      <c r="AY640" s="33" t="e">
        <f>IF(H640,-100*'Charging rates'!B$10/'11'!B$17*AX640/H640,0)</f>
        <v>#VALUE!</v>
      </c>
      <c r="AZ640" s="33" t="e">
        <f>IF(C640,'DNO totals'!B$41,0)</f>
        <v>#VALUE!</v>
      </c>
      <c r="BA640" s="33" t="e">
        <f t="shared" si="166"/>
        <v>#VALUE!</v>
      </c>
      <c r="BB640" s="33" t="e">
        <f t="shared" si="167"/>
        <v>#VALUE!</v>
      </c>
      <c r="BC640" s="53" t="e">
        <f t="shared" si="168"/>
        <v>#VALUE!</v>
      </c>
      <c r="BD640" s="32" t="e">
        <f>IF(AT640,'935'!H640*AT640/(AT640+D640+H640),0)</f>
        <v>#VALUE!</v>
      </c>
      <c r="BE640" s="32" t="e">
        <f>IF(H640,'935'!H640*H640/(AT640+D640+H640),0)</f>
        <v>#VALUE!</v>
      </c>
      <c r="BF640" s="32" t="e">
        <f>BD640*(1-'935'!X640/'11'!B$17)</f>
        <v>#VALUE!</v>
      </c>
      <c r="BG640" s="49" t="e">
        <f>BE640*(1-'935'!X640/'11'!B$17)</f>
        <v>#VALUE!</v>
      </c>
      <c r="BH640" s="52" t="e">
        <f>AV640*Parameters!B$6</f>
        <v>#VALUE!</v>
      </c>
      <c r="BI640" s="37" t="e">
        <f>IF('935'!$K640=1000,'Charging rates'!$C$38*$BH640/(1+'DNO totals'!$C$99)*'935'!$L640,0)</f>
        <v>#VALUE!</v>
      </c>
      <c r="BJ640" s="37" t="e">
        <f>IF(MOD('935'!$K640,1000)=100,'Charging rates'!$D$38*$BH640/(1+'DNO totals'!$D$99)*'935'!$M640,0)</f>
        <v>#VALUE!</v>
      </c>
      <c r="BK640" s="37" t="e">
        <f>IF(MOD('935'!$K640,100)=10,'Charging rates'!$E$38*$BH640/(1+'DNO totals'!$E$99)*'935'!$N640,0)</f>
        <v>#VALUE!</v>
      </c>
      <c r="BL640" s="37" t="e">
        <f>IF(AND(MOD('935'!$K640,10)&gt;0,MOD('935'!$K640,1000)&gt;1),'Charging rates'!$F$38*$BH640/(1+'DNO totals'!$F$99)*'935'!$O640,0)</f>
        <v>#VALUE!</v>
      </c>
      <c r="BM640" s="37" t="e">
        <f>IF(MOD('935'!$K640,1000)=1,'Charging rates'!$G$38*$BH640/(1+'DNO totals'!$G$99)*'935'!$P640,0)</f>
        <v>#VALUE!</v>
      </c>
      <c r="BN640" s="52" t="e">
        <f t="shared" si="169"/>
        <v>#VALUE!</v>
      </c>
      <c r="BO640" s="37" t="e">
        <f>IF('935'!$K640&gt;1000,'Charging rates'!$C$38*$AW640*'935'!$L640,0)</f>
        <v>#VALUE!</v>
      </c>
      <c r="BP640" s="37" t="e">
        <f>IF(MOD('935'!$K640,1000)&gt;100,'Charging rates'!$D$38*$AW640*'935'!$M640,0)</f>
        <v>#VALUE!</v>
      </c>
      <c r="BQ640" s="37" t="e">
        <f>IF(MOD('935'!$K640,100)&gt;10,'Charging rates'!$E$38*$AW640*'935'!$N640,0)</f>
        <v>#VALUE!</v>
      </c>
      <c r="BR640" s="52" t="e">
        <f t="shared" si="170"/>
        <v>#VALUE!</v>
      </c>
      <c r="BS640" s="48" t="e">
        <f>'935'!C640&lt;&gt;"VOID"</f>
        <v>#VALUE!</v>
      </c>
      <c r="BT640" s="33" t="e">
        <f>IF(BS640,(100/'11'!B$17*BD640*((1-'935'!I640)*'Charging rates'!B$51+'Charging rates'!B$63)),0)</f>
        <v>#VALUE!</v>
      </c>
      <c r="BU640" s="33" t="e">
        <f>100/'11'!B$17*BG640*('Charging rates'!B$51+'Charging rates'!B$63)</f>
        <v>#VALUE!</v>
      </c>
      <c r="BV640" s="33" t="e">
        <f>100/'11'!B$17*BE640*('Charging rates'!B$51+'Charging rates'!B$63)</f>
        <v>#VALUE!</v>
      </c>
      <c r="BW640" s="53" t="e">
        <f t="shared" si="171"/>
        <v>#VALUE!</v>
      </c>
      <c r="BX640" s="32" t="e">
        <f>AT640-('935'!T640*(1-'935'!X640/'11'!B$17))</f>
        <v>#VALUE!</v>
      </c>
      <c r="BY640" s="32">
        <f>0-IF(ISNUMBER(I640),INDEX('913'!$I$6:$I$1205,I640),0)-IF(ISNUMBER(J640),INDEX('913'!$I$6:$I$1205,J640),0)-IF(ISNUMBER(K640),INDEX('913'!$I$6:$I$1205,K640),0)-IF(ISNUMBER(L640),INDEX('913'!$I$6:$I$1205,L640),0)-IF(ISNUMBER(M640),INDEX('913'!$I$6:$I$1205,M640),0)-IF(ISNUMBER(N640),INDEX('913'!$I$6:$I$1205,N640),0)-IF(ISNUMBER(O640),INDEX('913'!$I$6:$I$1205,O640),0)-IF(ISNUMBER(P640),INDEX('913'!$I$6:$I$1205,P640),0)</f>
        <v>0</v>
      </c>
      <c r="BZ640" s="37">
        <f>IF(BY640=0,1,MAX(1,SQRT(BY640^2+(IF(ISNUMBER(I640),INDEX('913'!$J$6:$J$1205,I640),0)+IF(ISNUMBER(J640),INDEX('913'!$J$6:$J$1205,J640),0)+IF(ISNUMBER(K640),INDEX('913'!$J$6:$J$1205,K640),0)+IF(ISNUMBER(L640),INDEX('913'!$J$6:$J$1205,L640),0)+IF(ISNUMBER(M640),INDEX('913'!$J$6:$J$1205,M640),0)+IF(ISNUMBER(N640),INDEX('913'!$J$6:$J$1205,N640),0)+IF(ISNUMBER(O640),INDEX('913'!$J$6:$J$1205,O640),0)+IF(ISNUMBER(P640),INDEX('913'!$J$6:$J$1205,P640),0))^2)/BY640))</f>
        <v>1</v>
      </c>
      <c r="CA640" s="33" t="e">
        <f>100*AO640/'11'!B$17</f>
        <v>#VALUE!</v>
      </c>
      <c r="CB640" s="37" t="e">
        <f>100*(AP640*BZ640)/'11'!C$17</f>
        <v>#VALUE!</v>
      </c>
      <c r="CC640" s="37" t="e">
        <f t="shared" si="172"/>
        <v>#VALUE!</v>
      </c>
      <c r="CD640" s="33" t="e">
        <f t="shared" si="173"/>
        <v>#VALUE!</v>
      </c>
      <c r="CE640" s="54" t="e">
        <f>'11'!C$17-'935'!Y640</f>
        <v>#VALUE!</v>
      </c>
      <c r="CF640" s="37" t="e">
        <f>MAX('DNO totals'!B$312+0,MIN('935'!L640+0,'DNO totals'!B$304+0))</f>
        <v>#VALUE!</v>
      </c>
      <c r="CG640" s="37" t="e">
        <f>MAX('DNO totals'!C$312+0,MIN('935'!M640+0,'DNO totals'!C$304+0))</f>
        <v>#VALUE!</v>
      </c>
      <c r="CH640" s="37" t="e">
        <f>MAX('DNO totals'!D$312+0,MIN('935'!N640+0,'DNO totals'!D$304+0))</f>
        <v>#VALUE!</v>
      </c>
      <c r="CI640" s="37" t="e">
        <f>MAX('DNO totals'!E$312+0,MIN('935'!O640+0,'DNO totals'!E$304+0))</f>
        <v>#VALUE!</v>
      </c>
      <c r="CJ640" s="52" t="e">
        <f>MAX('DNO totals'!F$312+0,MIN('935'!P640+0,'DNO totals'!F$304+0))</f>
        <v>#VALUE!</v>
      </c>
      <c r="CK640" s="37" t="e">
        <f>IF('935'!$K640=1000,'Charging rates'!$C$38*$BH640/(1+'DNO totals'!$C$99)*$CF640,0)</f>
        <v>#VALUE!</v>
      </c>
      <c r="CL640" s="37" t="e">
        <f>IF(MOD('935'!$K640,1000)=100,'Charging rates'!$D$38*$BH640/(1+'DNO totals'!$D$99)*$CG640,0)</f>
        <v>#VALUE!</v>
      </c>
      <c r="CM640" s="37" t="e">
        <f>IF(MOD('935'!$K640,100)=10,'Charging rates'!$E$38*$BH640/(1+'DNO totals'!$E$99)*$CH640,0)</f>
        <v>#VALUE!</v>
      </c>
      <c r="CN640" s="37" t="e">
        <f>IF(AND(MOD('935'!$K640,10)&gt;0,MOD('935'!$K640,1000)&gt;1),'Charging rates'!$F$38*$BH640/(1+'DNO totals'!$F$99)*$CI640,0)</f>
        <v>#VALUE!</v>
      </c>
      <c r="CO640" s="37" t="e">
        <f>IF(MOD('935'!$K640,1000)=1,'Charging rates'!$G$38*$BH640/(1+'DNO totals'!$G$99)*$CJ640,0)</f>
        <v>#VALUE!</v>
      </c>
      <c r="CP640" s="52" t="e">
        <f t="shared" si="174"/>
        <v>#VALUE!</v>
      </c>
      <c r="CQ640" s="37" t="e">
        <f>IF('935'!$K640&gt;1000,'Charging rates'!$C$38*$AW640*$CF640,0)</f>
        <v>#VALUE!</v>
      </c>
      <c r="CR640" s="37" t="e">
        <f>IF(MOD('935'!$K640,1000)&gt;100,'Charging rates'!$D$38*$AW640*$CG640,0)</f>
        <v>#VALUE!</v>
      </c>
      <c r="CS640" s="37" t="e">
        <f>IF(MOD('935'!$K640,100)&gt;10,'Charging rates'!$E$38*$AW640*$CH640,0)</f>
        <v>#VALUE!</v>
      </c>
      <c r="CT640" s="52" t="e">
        <f t="shared" si="175"/>
        <v>#VALUE!</v>
      </c>
      <c r="CU640" s="33" t="e">
        <f>100*(AP640*'935'!Q640*BZ640)/'11'!B$17</f>
        <v>#VALUE!</v>
      </c>
      <c r="CV640" s="33" t="e">
        <f>100/'11'!B$17*'Charging rates'!B$10*AW640</f>
        <v>#VALUE!</v>
      </c>
      <c r="CW640" s="33" t="e">
        <f>IF(AT640=0,0,(1-BX640/AT640)*(CA640+IF('935'!Q640=0,0,(CB640*'935'!Q640*('11'!C$17-'935'!Y640)/('11'!B$17-'935'!X640)))))</f>
        <v>#VALUE!</v>
      </c>
      <c r="CX640" s="33" t="e">
        <f t="shared" si="176"/>
        <v>#VALUE!</v>
      </c>
      <c r="CY640" s="49" t="e">
        <f t="shared" si="177"/>
        <v>#VALUE!</v>
      </c>
      <c r="CZ640" s="32" t="e">
        <f>AT640*(Parameters!B$21+AU640)*IF('DNO totals'!B$323&lt;0,1,'935'!S640)</f>
        <v>#VALUE!</v>
      </c>
      <c r="DA640" s="52" t="e">
        <f>IF('DNO totals'!B$323&lt;0,1,'935'!S640)*(Parameters!B$21+AU640)</f>
        <v>#VALUE!</v>
      </c>
      <c r="DB640" s="37" t="e">
        <f>CX640+'Charging rates'!B$106*DA640*100/'11'!B$17</f>
        <v>#VALUE!</v>
      </c>
      <c r="DC640" s="37" t="e">
        <f>DB640+'Charging rates'!B$116*(Parameters!B$21+AU640)*100/'11'!B$17*IF('DNO totals'!B$323&lt;0,1,'935'!S640)</f>
        <v>#VALUE!</v>
      </c>
      <c r="DD640" s="37" t="e">
        <f>'Charging rates'!B$97*(CP640+CT640)*100/'11'!B$17</f>
        <v>#VALUE!</v>
      </c>
      <c r="DE640" s="33" t="e">
        <f>MAX(0-(CB640*AU640*'11'!C$17/'11'!B$17),DC640+DD640)</f>
        <v>#VALUE!</v>
      </c>
      <c r="DF640" s="37" t="e">
        <f>IF(BS640,IF(AU640=0,CC640,MAX(0,MIN(CC640,CC640+(DE640/'935'!Q640*('11'!B$17-'935'!X640)/('11'!C$17-'935'!Y640))))),0)</f>
        <v>#VALUE!</v>
      </c>
      <c r="DG640" s="33" t="e">
        <f t="shared" si="178"/>
        <v>#VALUE!</v>
      </c>
      <c r="DH640" s="53" t="e">
        <f t="shared" si="179"/>
        <v>#VALUE!</v>
      </c>
    </row>
    <row r="641" spans="1:112">
      <c r="A641" s="28">
        <v>541</v>
      </c>
      <c r="B641" s="47" t="e">
        <f>'935'!B641</f>
        <v>#VALUE!</v>
      </c>
      <c r="C641" s="48" t="e">
        <f>OR('935'!E641&lt;&gt;"VOID",'935'!F641&lt;&gt;"VOID",'935'!G641&lt;&gt;"VOID")</f>
        <v>#VALUE!</v>
      </c>
      <c r="D641" s="32" t="e">
        <f>IF('935'!D641="VOID",0,'935'!D641*(1-'935'!X641/'11'!B$17))</f>
        <v>#VALUE!</v>
      </c>
      <c r="E641" s="32" t="e">
        <f>IF('935'!E641="VOID",0,'935'!E641*(1-'935'!X641/'11'!B$17))</f>
        <v>#VALUE!</v>
      </c>
      <c r="F641" s="32" t="e">
        <f>IF('935'!F641="VOID",0,'935'!F641*(1-'935'!X641/'11'!B$17))</f>
        <v>#VALUE!</v>
      </c>
      <c r="G641" s="32" t="e">
        <f>IF('935'!G641="VOID",0,'935'!G641*(1-'935'!X641/'11'!B$17))</f>
        <v>#VALUE!</v>
      </c>
      <c r="H641" s="49" t="e">
        <f t="shared" si="160"/>
        <v>#VALUE!</v>
      </c>
      <c r="I641" s="50" t="e">
        <f>MATCH('935'!J641,'913'!$B$6:$B$1205,0)</f>
        <v>#VALUE!</v>
      </c>
      <c r="J641" s="50" t="e">
        <f>MATCH(INDEX('913'!$D$6:$D$1205,I641),'913'!$B$6:$B$1205,0)</f>
        <v>#VALUE!</v>
      </c>
      <c r="K641" s="50" t="e">
        <f>MATCH(INDEX('913'!$D$6:$D$1205,J641),'913'!$B$6:$B$1205,0)</f>
        <v>#VALUE!</v>
      </c>
      <c r="L641" s="50" t="e">
        <f>MATCH(INDEX('913'!$D$6:$D$1205,K641),'913'!$B$6:$B$1205,0)</f>
        <v>#VALUE!</v>
      </c>
      <c r="M641" s="50" t="e">
        <f>MATCH(INDEX('913'!$D$6:$D$1205,L641),'913'!$B$6:$B$1205,0)</f>
        <v>#VALUE!</v>
      </c>
      <c r="N641" s="50" t="e">
        <f>MATCH(INDEX('913'!$D$6:$D$1205,M641),'913'!$B$6:$B$1205,0)</f>
        <v>#VALUE!</v>
      </c>
      <c r="O641" s="50" t="e">
        <f>MATCH(INDEX('913'!$D$6:$D$1205,N641),'913'!$B$6:$B$1205,0)</f>
        <v>#VALUE!</v>
      </c>
      <c r="P641" s="51" t="e">
        <f>MATCH(INDEX('913'!$D$6:$D$1205,O641),'913'!$B$6:$B$1205,0)</f>
        <v>#VALUE!</v>
      </c>
      <c r="Q641" s="37">
        <f>IF(ISNUMBER(I641),MAX(0,INDEX('913'!$E$6:$E$1205,I641)),0)</f>
        <v>0</v>
      </c>
      <c r="R641" s="37">
        <f>IF(ISNUMBER(J641),MAX(0,INDEX('913'!$E$6:$E$1205,J641)),0)</f>
        <v>0</v>
      </c>
      <c r="S641" s="37">
        <f>IF(ISNUMBER(K641),MAX(0,INDEX('913'!$E$6:$E$1205,K641)),0)</f>
        <v>0</v>
      </c>
      <c r="T641" s="37">
        <f>IF(ISNUMBER(L641),MAX(0,INDEX('913'!$E$6:$E$1205,L641)),0)</f>
        <v>0</v>
      </c>
      <c r="U641" s="37">
        <f>IF(ISNUMBER(M641),MAX(0,INDEX('913'!$E$6:$E$1205,M641)),0)</f>
        <v>0</v>
      </c>
      <c r="V641" s="37">
        <f>IF(ISNUMBER(N641),MAX(0,INDEX('913'!$E$6:$E$1205,N641)),0)</f>
        <v>0</v>
      </c>
      <c r="W641" s="37">
        <f>IF(ISNUMBER(O641),MAX(0,INDEX('913'!$E$6:$E$1205,O641)),0)</f>
        <v>0</v>
      </c>
      <c r="X641" s="52">
        <f>IF(ISNUMBER(P641),MAX(0,INDEX('913'!$E$6:$E$1205,P641)),0)</f>
        <v>0</v>
      </c>
      <c r="Y641" s="37">
        <f>IF(ISNUMBER(I641),MAX(0,INDEX('913'!$F$6:$F$1205,I641)),0)</f>
        <v>0</v>
      </c>
      <c r="Z641" s="37">
        <f>IF(ISNUMBER(J641),MAX(0,INDEX('913'!$F$6:$F$1205,J641)),0)</f>
        <v>0</v>
      </c>
      <c r="AA641" s="37">
        <f>IF(ISNUMBER(K641),MAX(0,INDEX('913'!$F$6:$F$1205,K641)),0)</f>
        <v>0</v>
      </c>
      <c r="AB641" s="37">
        <f>IF(ISNUMBER(L641),MAX(0,INDEX('913'!$F$6:$F$1205,L641)),0)</f>
        <v>0</v>
      </c>
      <c r="AC641" s="37">
        <f>IF(ISNUMBER(M641),MAX(0,INDEX('913'!$F$6:$F$1205,M641)),0)</f>
        <v>0</v>
      </c>
      <c r="AD641" s="37">
        <f>IF(ISNUMBER(N641),MAX(0,INDEX('913'!$F$6:$F$1205,N641)),0)</f>
        <v>0</v>
      </c>
      <c r="AE641" s="37">
        <f>IF(ISNUMBER(O641),MAX(0,INDEX('913'!$F$6:$F$1205,O641)),0)</f>
        <v>0</v>
      </c>
      <c r="AF641" s="37">
        <f>IF(ISNUMBER(P641),MAX(0,INDEX('913'!$F$6:$F$1205,P641)),0)</f>
        <v>0</v>
      </c>
      <c r="AG641" s="32">
        <f>IF(ISNUMBER(I641),SQRT(INDEX('913'!$I$6:$I$1205,I641)^2+INDEX('913'!$J$6:$J$1205,I641)^2),0)</f>
        <v>0</v>
      </c>
      <c r="AH641" s="32">
        <f>IF(ISNUMBER(J641),SQRT(INDEX('913'!$I$6:$I$1205,J641)^2+INDEX('913'!$J$6:$J$1205,J641)^2),0)</f>
        <v>0</v>
      </c>
      <c r="AI641" s="32">
        <f>IF(ISNUMBER(K641),SQRT(INDEX('913'!$I$6:$I$1205,K641)^2+INDEX('913'!$J$6:$J$1205,K641)^2),0)</f>
        <v>0</v>
      </c>
      <c r="AJ641" s="32">
        <f>IF(ISNUMBER(L641),SQRT(INDEX('913'!$I$6:$I$1205,L641)^2+INDEX('913'!$J$6:$J$1205,L641)^2),0)</f>
        <v>0</v>
      </c>
      <c r="AK641" s="32">
        <f>IF(ISNUMBER(M641),SQRT(INDEX('913'!$I$6:$I$1205,M641)^2+INDEX('913'!$J$6:$J$1205,M641)^2),0)</f>
        <v>0</v>
      </c>
      <c r="AL641" s="32">
        <f>IF(ISNUMBER(N641),SQRT(INDEX('913'!$I$6:$I$1205,N641)^2+INDEX('913'!$J$6:$J$1205,N641)^2),0)</f>
        <v>0</v>
      </c>
      <c r="AM641" s="32">
        <f>IF(ISNUMBER(O641),SQRT(INDEX('913'!$I$6:$I$1205,O641)^2+INDEX('913'!$J$6:$J$1205,O641)^2),0)</f>
        <v>0</v>
      </c>
      <c r="AN641" s="49">
        <f>IF(ISNUMBER(P641),SQRT(INDEX('913'!$I$6:$I$1205,P641)^2+INDEX('913'!$J$6:$J$1205,P641)^2),0)</f>
        <v>0</v>
      </c>
      <c r="AO641" s="37">
        <f t="shared" si="161"/>
        <v>0</v>
      </c>
      <c r="AP641" s="37">
        <f t="shared" si="162"/>
        <v>0</v>
      </c>
      <c r="AQ641" s="33" t="e">
        <f>-100*'935'!W641*(AO641+AP641)/'11'!C$17</f>
        <v>#VALUE!</v>
      </c>
      <c r="AR641" s="37" t="e">
        <f t="shared" si="163"/>
        <v>#VALUE!</v>
      </c>
      <c r="AS641" s="52" t="e">
        <f t="shared" si="164"/>
        <v>#VALUE!</v>
      </c>
      <c r="AT641" s="32" t="e">
        <f>IF('935'!C641="VOID",0,('935'!C641*(1-'935'!X641/'11'!B$17)))</f>
        <v>#VALUE!</v>
      </c>
      <c r="AU641" s="52" t="e">
        <f>'935'!Q641*(1-'935'!Y641/'11'!C$17)/(1-'935'!X641/'11'!B$17)</f>
        <v>#VALUE!</v>
      </c>
      <c r="AV641" s="37" t="e">
        <f>INDEX('DNO totals'!$B$57:$G$57,IF('935'!K641,IF(MOD('935'!K641,1000),IF(MOD('935'!K641,100),IF(MOD('935'!K641,10),IF(MOD('935'!K641,1000)=1,6,5),4),3),2),1))</f>
        <v>#VALUE!</v>
      </c>
      <c r="AW641" s="52" t="e">
        <f t="shared" si="165"/>
        <v>#VALUE!</v>
      </c>
      <c r="AX641" s="32" t="e">
        <f>IF('935'!V641="VOID",0,'935'!V641*(1-'935'!X641/'11'!B$17))</f>
        <v>#VALUE!</v>
      </c>
      <c r="AY641" s="33" t="e">
        <f>IF(H641,-100*'Charging rates'!B$10/'11'!B$17*AX641/H641,0)</f>
        <v>#VALUE!</v>
      </c>
      <c r="AZ641" s="33" t="e">
        <f>IF(C641,'DNO totals'!B$41,0)</f>
        <v>#VALUE!</v>
      </c>
      <c r="BA641" s="33" t="e">
        <f t="shared" si="166"/>
        <v>#VALUE!</v>
      </c>
      <c r="BB641" s="33" t="e">
        <f t="shared" si="167"/>
        <v>#VALUE!</v>
      </c>
      <c r="BC641" s="53" t="e">
        <f t="shared" si="168"/>
        <v>#VALUE!</v>
      </c>
      <c r="BD641" s="32" t="e">
        <f>IF(AT641,'935'!H641*AT641/(AT641+D641+H641),0)</f>
        <v>#VALUE!</v>
      </c>
      <c r="BE641" s="32" t="e">
        <f>IF(H641,'935'!H641*H641/(AT641+D641+H641),0)</f>
        <v>#VALUE!</v>
      </c>
      <c r="BF641" s="32" t="e">
        <f>BD641*(1-'935'!X641/'11'!B$17)</f>
        <v>#VALUE!</v>
      </c>
      <c r="BG641" s="49" t="e">
        <f>BE641*(1-'935'!X641/'11'!B$17)</f>
        <v>#VALUE!</v>
      </c>
      <c r="BH641" s="52" t="e">
        <f>AV641*Parameters!B$6</f>
        <v>#VALUE!</v>
      </c>
      <c r="BI641" s="37" t="e">
        <f>IF('935'!$K641=1000,'Charging rates'!$C$38*$BH641/(1+'DNO totals'!$C$99)*'935'!$L641,0)</f>
        <v>#VALUE!</v>
      </c>
      <c r="BJ641" s="37" t="e">
        <f>IF(MOD('935'!$K641,1000)=100,'Charging rates'!$D$38*$BH641/(1+'DNO totals'!$D$99)*'935'!$M641,0)</f>
        <v>#VALUE!</v>
      </c>
      <c r="BK641" s="37" t="e">
        <f>IF(MOD('935'!$K641,100)=10,'Charging rates'!$E$38*$BH641/(1+'DNO totals'!$E$99)*'935'!$N641,0)</f>
        <v>#VALUE!</v>
      </c>
      <c r="BL641" s="37" t="e">
        <f>IF(AND(MOD('935'!$K641,10)&gt;0,MOD('935'!$K641,1000)&gt;1),'Charging rates'!$F$38*$BH641/(1+'DNO totals'!$F$99)*'935'!$O641,0)</f>
        <v>#VALUE!</v>
      </c>
      <c r="BM641" s="37" t="e">
        <f>IF(MOD('935'!$K641,1000)=1,'Charging rates'!$G$38*$BH641/(1+'DNO totals'!$G$99)*'935'!$P641,0)</f>
        <v>#VALUE!</v>
      </c>
      <c r="BN641" s="52" t="e">
        <f t="shared" si="169"/>
        <v>#VALUE!</v>
      </c>
      <c r="BO641" s="37" t="e">
        <f>IF('935'!$K641&gt;1000,'Charging rates'!$C$38*$AW641*'935'!$L641,0)</f>
        <v>#VALUE!</v>
      </c>
      <c r="BP641" s="37" t="e">
        <f>IF(MOD('935'!$K641,1000)&gt;100,'Charging rates'!$D$38*$AW641*'935'!$M641,0)</f>
        <v>#VALUE!</v>
      </c>
      <c r="BQ641" s="37" t="e">
        <f>IF(MOD('935'!$K641,100)&gt;10,'Charging rates'!$E$38*$AW641*'935'!$N641,0)</f>
        <v>#VALUE!</v>
      </c>
      <c r="BR641" s="52" t="e">
        <f t="shared" si="170"/>
        <v>#VALUE!</v>
      </c>
      <c r="BS641" s="48" t="e">
        <f>'935'!C641&lt;&gt;"VOID"</f>
        <v>#VALUE!</v>
      </c>
      <c r="BT641" s="33" t="e">
        <f>IF(BS641,(100/'11'!B$17*BD641*((1-'935'!I641)*'Charging rates'!B$51+'Charging rates'!B$63)),0)</f>
        <v>#VALUE!</v>
      </c>
      <c r="BU641" s="33" t="e">
        <f>100/'11'!B$17*BG641*('Charging rates'!B$51+'Charging rates'!B$63)</f>
        <v>#VALUE!</v>
      </c>
      <c r="BV641" s="33" t="e">
        <f>100/'11'!B$17*BE641*('Charging rates'!B$51+'Charging rates'!B$63)</f>
        <v>#VALUE!</v>
      </c>
      <c r="BW641" s="53" t="e">
        <f t="shared" si="171"/>
        <v>#VALUE!</v>
      </c>
      <c r="BX641" s="32" t="e">
        <f>AT641-('935'!T641*(1-'935'!X641/'11'!B$17))</f>
        <v>#VALUE!</v>
      </c>
      <c r="BY641" s="32">
        <f>0-IF(ISNUMBER(I641),INDEX('913'!$I$6:$I$1205,I641),0)-IF(ISNUMBER(J641),INDEX('913'!$I$6:$I$1205,J641),0)-IF(ISNUMBER(K641),INDEX('913'!$I$6:$I$1205,K641),0)-IF(ISNUMBER(L641),INDEX('913'!$I$6:$I$1205,L641),0)-IF(ISNUMBER(M641),INDEX('913'!$I$6:$I$1205,M641),0)-IF(ISNUMBER(N641),INDEX('913'!$I$6:$I$1205,N641),0)-IF(ISNUMBER(O641),INDEX('913'!$I$6:$I$1205,O641),0)-IF(ISNUMBER(P641),INDEX('913'!$I$6:$I$1205,P641),0)</f>
        <v>0</v>
      </c>
      <c r="BZ641" s="37">
        <f>IF(BY641=0,1,MAX(1,SQRT(BY641^2+(IF(ISNUMBER(I641),INDEX('913'!$J$6:$J$1205,I641),0)+IF(ISNUMBER(J641),INDEX('913'!$J$6:$J$1205,J641),0)+IF(ISNUMBER(K641),INDEX('913'!$J$6:$J$1205,K641),0)+IF(ISNUMBER(L641),INDEX('913'!$J$6:$J$1205,L641),0)+IF(ISNUMBER(M641),INDEX('913'!$J$6:$J$1205,M641),0)+IF(ISNUMBER(N641),INDEX('913'!$J$6:$J$1205,N641),0)+IF(ISNUMBER(O641),INDEX('913'!$J$6:$J$1205,O641),0)+IF(ISNUMBER(P641),INDEX('913'!$J$6:$J$1205,P641),0))^2)/BY641))</f>
        <v>1</v>
      </c>
      <c r="CA641" s="33" t="e">
        <f>100*AO641/'11'!B$17</f>
        <v>#VALUE!</v>
      </c>
      <c r="CB641" s="37" t="e">
        <f>100*(AP641*BZ641)/'11'!C$17</f>
        <v>#VALUE!</v>
      </c>
      <c r="CC641" s="37" t="e">
        <f t="shared" si="172"/>
        <v>#VALUE!</v>
      </c>
      <c r="CD641" s="33" t="e">
        <f t="shared" si="173"/>
        <v>#VALUE!</v>
      </c>
      <c r="CE641" s="54" t="e">
        <f>'11'!C$17-'935'!Y641</f>
        <v>#VALUE!</v>
      </c>
      <c r="CF641" s="37" t="e">
        <f>MAX('DNO totals'!B$312+0,MIN('935'!L641+0,'DNO totals'!B$304+0))</f>
        <v>#VALUE!</v>
      </c>
      <c r="CG641" s="37" t="e">
        <f>MAX('DNO totals'!C$312+0,MIN('935'!M641+0,'DNO totals'!C$304+0))</f>
        <v>#VALUE!</v>
      </c>
      <c r="CH641" s="37" t="e">
        <f>MAX('DNO totals'!D$312+0,MIN('935'!N641+0,'DNO totals'!D$304+0))</f>
        <v>#VALUE!</v>
      </c>
      <c r="CI641" s="37" t="e">
        <f>MAX('DNO totals'!E$312+0,MIN('935'!O641+0,'DNO totals'!E$304+0))</f>
        <v>#VALUE!</v>
      </c>
      <c r="CJ641" s="52" t="e">
        <f>MAX('DNO totals'!F$312+0,MIN('935'!P641+0,'DNO totals'!F$304+0))</f>
        <v>#VALUE!</v>
      </c>
      <c r="CK641" s="37" t="e">
        <f>IF('935'!$K641=1000,'Charging rates'!$C$38*$BH641/(1+'DNO totals'!$C$99)*$CF641,0)</f>
        <v>#VALUE!</v>
      </c>
      <c r="CL641" s="37" t="e">
        <f>IF(MOD('935'!$K641,1000)=100,'Charging rates'!$D$38*$BH641/(1+'DNO totals'!$D$99)*$CG641,0)</f>
        <v>#VALUE!</v>
      </c>
      <c r="CM641" s="37" t="e">
        <f>IF(MOD('935'!$K641,100)=10,'Charging rates'!$E$38*$BH641/(1+'DNO totals'!$E$99)*$CH641,0)</f>
        <v>#VALUE!</v>
      </c>
      <c r="CN641" s="37" t="e">
        <f>IF(AND(MOD('935'!$K641,10)&gt;0,MOD('935'!$K641,1000)&gt;1),'Charging rates'!$F$38*$BH641/(1+'DNO totals'!$F$99)*$CI641,0)</f>
        <v>#VALUE!</v>
      </c>
      <c r="CO641" s="37" t="e">
        <f>IF(MOD('935'!$K641,1000)=1,'Charging rates'!$G$38*$BH641/(1+'DNO totals'!$G$99)*$CJ641,0)</f>
        <v>#VALUE!</v>
      </c>
      <c r="CP641" s="52" t="e">
        <f t="shared" si="174"/>
        <v>#VALUE!</v>
      </c>
      <c r="CQ641" s="37" t="e">
        <f>IF('935'!$K641&gt;1000,'Charging rates'!$C$38*$AW641*$CF641,0)</f>
        <v>#VALUE!</v>
      </c>
      <c r="CR641" s="37" t="e">
        <f>IF(MOD('935'!$K641,1000)&gt;100,'Charging rates'!$D$38*$AW641*$CG641,0)</f>
        <v>#VALUE!</v>
      </c>
      <c r="CS641" s="37" t="e">
        <f>IF(MOD('935'!$K641,100)&gt;10,'Charging rates'!$E$38*$AW641*$CH641,0)</f>
        <v>#VALUE!</v>
      </c>
      <c r="CT641" s="52" t="e">
        <f t="shared" si="175"/>
        <v>#VALUE!</v>
      </c>
      <c r="CU641" s="33" t="e">
        <f>100*(AP641*'935'!Q641*BZ641)/'11'!B$17</f>
        <v>#VALUE!</v>
      </c>
      <c r="CV641" s="33" t="e">
        <f>100/'11'!B$17*'Charging rates'!B$10*AW641</f>
        <v>#VALUE!</v>
      </c>
      <c r="CW641" s="33" t="e">
        <f>IF(AT641=0,0,(1-BX641/AT641)*(CA641+IF('935'!Q641=0,0,(CB641*'935'!Q641*('11'!C$17-'935'!Y641)/('11'!B$17-'935'!X641)))))</f>
        <v>#VALUE!</v>
      </c>
      <c r="CX641" s="33" t="e">
        <f t="shared" si="176"/>
        <v>#VALUE!</v>
      </c>
      <c r="CY641" s="49" t="e">
        <f t="shared" si="177"/>
        <v>#VALUE!</v>
      </c>
      <c r="CZ641" s="32" t="e">
        <f>AT641*(Parameters!B$21+AU641)*IF('DNO totals'!B$323&lt;0,1,'935'!S641)</f>
        <v>#VALUE!</v>
      </c>
      <c r="DA641" s="52" t="e">
        <f>IF('DNO totals'!B$323&lt;0,1,'935'!S641)*(Parameters!B$21+AU641)</f>
        <v>#VALUE!</v>
      </c>
      <c r="DB641" s="37" t="e">
        <f>CX641+'Charging rates'!B$106*DA641*100/'11'!B$17</f>
        <v>#VALUE!</v>
      </c>
      <c r="DC641" s="37" t="e">
        <f>DB641+'Charging rates'!B$116*(Parameters!B$21+AU641)*100/'11'!B$17*IF('DNO totals'!B$323&lt;0,1,'935'!S641)</f>
        <v>#VALUE!</v>
      </c>
      <c r="DD641" s="37" t="e">
        <f>'Charging rates'!B$97*(CP641+CT641)*100/'11'!B$17</f>
        <v>#VALUE!</v>
      </c>
      <c r="DE641" s="33" t="e">
        <f>MAX(0-(CB641*AU641*'11'!C$17/'11'!B$17),DC641+DD641)</f>
        <v>#VALUE!</v>
      </c>
      <c r="DF641" s="37" t="e">
        <f>IF(BS641,IF(AU641=0,CC641,MAX(0,MIN(CC641,CC641+(DE641/'935'!Q641*('11'!B$17-'935'!X641)/('11'!C$17-'935'!Y641))))),0)</f>
        <v>#VALUE!</v>
      </c>
      <c r="DG641" s="33" t="e">
        <f t="shared" si="178"/>
        <v>#VALUE!</v>
      </c>
      <c r="DH641" s="53" t="e">
        <f t="shared" si="179"/>
        <v>#VALUE!</v>
      </c>
    </row>
    <row r="642" spans="1:112">
      <c r="A642" s="28">
        <v>542</v>
      </c>
      <c r="B642" s="47" t="e">
        <f>'935'!B642</f>
        <v>#VALUE!</v>
      </c>
      <c r="C642" s="48" t="e">
        <f>OR('935'!E642&lt;&gt;"VOID",'935'!F642&lt;&gt;"VOID",'935'!G642&lt;&gt;"VOID")</f>
        <v>#VALUE!</v>
      </c>
      <c r="D642" s="32" t="e">
        <f>IF('935'!D642="VOID",0,'935'!D642*(1-'935'!X642/'11'!B$17))</f>
        <v>#VALUE!</v>
      </c>
      <c r="E642" s="32" t="e">
        <f>IF('935'!E642="VOID",0,'935'!E642*(1-'935'!X642/'11'!B$17))</f>
        <v>#VALUE!</v>
      </c>
      <c r="F642" s="32" t="e">
        <f>IF('935'!F642="VOID",0,'935'!F642*(1-'935'!X642/'11'!B$17))</f>
        <v>#VALUE!</v>
      </c>
      <c r="G642" s="32" t="e">
        <f>IF('935'!G642="VOID",0,'935'!G642*(1-'935'!X642/'11'!B$17))</f>
        <v>#VALUE!</v>
      </c>
      <c r="H642" s="49" t="e">
        <f t="shared" si="160"/>
        <v>#VALUE!</v>
      </c>
      <c r="I642" s="50" t="e">
        <f>MATCH('935'!J642,'913'!$B$6:$B$1205,0)</f>
        <v>#VALUE!</v>
      </c>
      <c r="J642" s="50" t="e">
        <f>MATCH(INDEX('913'!$D$6:$D$1205,I642),'913'!$B$6:$B$1205,0)</f>
        <v>#VALUE!</v>
      </c>
      <c r="K642" s="50" t="e">
        <f>MATCH(INDEX('913'!$D$6:$D$1205,J642),'913'!$B$6:$B$1205,0)</f>
        <v>#VALUE!</v>
      </c>
      <c r="L642" s="50" t="e">
        <f>MATCH(INDEX('913'!$D$6:$D$1205,K642),'913'!$B$6:$B$1205,0)</f>
        <v>#VALUE!</v>
      </c>
      <c r="M642" s="50" t="e">
        <f>MATCH(INDEX('913'!$D$6:$D$1205,L642),'913'!$B$6:$B$1205,0)</f>
        <v>#VALUE!</v>
      </c>
      <c r="N642" s="50" t="e">
        <f>MATCH(INDEX('913'!$D$6:$D$1205,M642),'913'!$B$6:$B$1205,0)</f>
        <v>#VALUE!</v>
      </c>
      <c r="O642" s="50" t="e">
        <f>MATCH(INDEX('913'!$D$6:$D$1205,N642),'913'!$B$6:$B$1205,0)</f>
        <v>#VALUE!</v>
      </c>
      <c r="P642" s="51" t="e">
        <f>MATCH(INDEX('913'!$D$6:$D$1205,O642),'913'!$B$6:$B$1205,0)</f>
        <v>#VALUE!</v>
      </c>
      <c r="Q642" s="37">
        <f>IF(ISNUMBER(I642),MAX(0,INDEX('913'!$E$6:$E$1205,I642)),0)</f>
        <v>0</v>
      </c>
      <c r="R642" s="37">
        <f>IF(ISNUMBER(J642),MAX(0,INDEX('913'!$E$6:$E$1205,J642)),0)</f>
        <v>0</v>
      </c>
      <c r="S642" s="37">
        <f>IF(ISNUMBER(K642),MAX(0,INDEX('913'!$E$6:$E$1205,K642)),0)</f>
        <v>0</v>
      </c>
      <c r="T642" s="37">
        <f>IF(ISNUMBER(L642),MAX(0,INDEX('913'!$E$6:$E$1205,L642)),0)</f>
        <v>0</v>
      </c>
      <c r="U642" s="37">
        <f>IF(ISNUMBER(M642),MAX(0,INDEX('913'!$E$6:$E$1205,M642)),0)</f>
        <v>0</v>
      </c>
      <c r="V642" s="37">
        <f>IF(ISNUMBER(N642),MAX(0,INDEX('913'!$E$6:$E$1205,N642)),0)</f>
        <v>0</v>
      </c>
      <c r="W642" s="37">
        <f>IF(ISNUMBER(O642),MAX(0,INDEX('913'!$E$6:$E$1205,O642)),0)</f>
        <v>0</v>
      </c>
      <c r="X642" s="52">
        <f>IF(ISNUMBER(P642),MAX(0,INDEX('913'!$E$6:$E$1205,P642)),0)</f>
        <v>0</v>
      </c>
      <c r="Y642" s="37">
        <f>IF(ISNUMBER(I642),MAX(0,INDEX('913'!$F$6:$F$1205,I642)),0)</f>
        <v>0</v>
      </c>
      <c r="Z642" s="37">
        <f>IF(ISNUMBER(J642),MAX(0,INDEX('913'!$F$6:$F$1205,J642)),0)</f>
        <v>0</v>
      </c>
      <c r="AA642" s="37">
        <f>IF(ISNUMBER(K642),MAX(0,INDEX('913'!$F$6:$F$1205,K642)),0)</f>
        <v>0</v>
      </c>
      <c r="AB642" s="37">
        <f>IF(ISNUMBER(L642),MAX(0,INDEX('913'!$F$6:$F$1205,L642)),0)</f>
        <v>0</v>
      </c>
      <c r="AC642" s="37">
        <f>IF(ISNUMBER(M642),MAX(0,INDEX('913'!$F$6:$F$1205,M642)),0)</f>
        <v>0</v>
      </c>
      <c r="AD642" s="37">
        <f>IF(ISNUMBER(N642),MAX(0,INDEX('913'!$F$6:$F$1205,N642)),0)</f>
        <v>0</v>
      </c>
      <c r="AE642" s="37">
        <f>IF(ISNUMBER(O642),MAX(0,INDEX('913'!$F$6:$F$1205,O642)),0)</f>
        <v>0</v>
      </c>
      <c r="AF642" s="37">
        <f>IF(ISNUMBER(P642),MAX(0,INDEX('913'!$F$6:$F$1205,P642)),0)</f>
        <v>0</v>
      </c>
      <c r="AG642" s="32">
        <f>IF(ISNUMBER(I642),SQRT(INDEX('913'!$I$6:$I$1205,I642)^2+INDEX('913'!$J$6:$J$1205,I642)^2),0)</f>
        <v>0</v>
      </c>
      <c r="AH642" s="32">
        <f>IF(ISNUMBER(J642),SQRT(INDEX('913'!$I$6:$I$1205,J642)^2+INDEX('913'!$J$6:$J$1205,J642)^2),0)</f>
        <v>0</v>
      </c>
      <c r="AI642" s="32">
        <f>IF(ISNUMBER(K642),SQRT(INDEX('913'!$I$6:$I$1205,K642)^2+INDEX('913'!$J$6:$J$1205,K642)^2),0)</f>
        <v>0</v>
      </c>
      <c r="AJ642" s="32">
        <f>IF(ISNUMBER(L642),SQRT(INDEX('913'!$I$6:$I$1205,L642)^2+INDEX('913'!$J$6:$J$1205,L642)^2),0)</f>
        <v>0</v>
      </c>
      <c r="AK642" s="32">
        <f>IF(ISNUMBER(M642),SQRT(INDEX('913'!$I$6:$I$1205,M642)^2+INDEX('913'!$J$6:$J$1205,M642)^2),0)</f>
        <v>0</v>
      </c>
      <c r="AL642" s="32">
        <f>IF(ISNUMBER(N642),SQRT(INDEX('913'!$I$6:$I$1205,N642)^2+INDEX('913'!$J$6:$J$1205,N642)^2),0)</f>
        <v>0</v>
      </c>
      <c r="AM642" s="32">
        <f>IF(ISNUMBER(O642),SQRT(INDEX('913'!$I$6:$I$1205,O642)^2+INDEX('913'!$J$6:$J$1205,O642)^2),0)</f>
        <v>0</v>
      </c>
      <c r="AN642" s="49">
        <f>IF(ISNUMBER(P642),SQRT(INDEX('913'!$I$6:$I$1205,P642)^2+INDEX('913'!$J$6:$J$1205,P642)^2),0)</f>
        <v>0</v>
      </c>
      <c r="AO642" s="37">
        <f t="shared" si="161"/>
        <v>0</v>
      </c>
      <c r="AP642" s="37">
        <f t="shared" si="162"/>
        <v>0</v>
      </c>
      <c r="AQ642" s="33" t="e">
        <f>-100*'935'!W642*(AO642+AP642)/'11'!C$17</f>
        <v>#VALUE!</v>
      </c>
      <c r="AR642" s="37" t="e">
        <f t="shared" si="163"/>
        <v>#VALUE!</v>
      </c>
      <c r="AS642" s="52" t="e">
        <f t="shared" si="164"/>
        <v>#VALUE!</v>
      </c>
      <c r="AT642" s="32" t="e">
        <f>IF('935'!C642="VOID",0,('935'!C642*(1-'935'!X642/'11'!B$17)))</f>
        <v>#VALUE!</v>
      </c>
      <c r="AU642" s="52" t="e">
        <f>'935'!Q642*(1-'935'!Y642/'11'!C$17)/(1-'935'!X642/'11'!B$17)</f>
        <v>#VALUE!</v>
      </c>
      <c r="AV642" s="37" t="e">
        <f>INDEX('DNO totals'!$B$57:$G$57,IF('935'!K642,IF(MOD('935'!K642,1000),IF(MOD('935'!K642,100),IF(MOD('935'!K642,10),IF(MOD('935'!K642,1000)=1,6,5),4),3),2),1))</f>
        <v>#VALUE!</v>
      </c>
      <c r="AW642" s="52" t="e">
        <f t="shared" si="165"/>
        <v>#VALUE!</v>
      </c>
      <c r="AX642" s="32" t="e">
        <f>IF('935'!V642="VOID",0,'935'!V642*(1-'935'!X642/'11'!B$17))</f>
        <v>#VALUE!</v>
      </c>
      <c r="AY642" s="33" t="e">
        <f>IF(H642,-100*'Charging rates'!B$10/'11'!B$17*AX642/H642,0)</f>
        <v>#VALUE!</v>
      </c>
      <c r="AZ642" s="33" t="e">
        <f>IF(C642,'DNO totals'!B$41,0)</f>
        <v>#VALUE!</v>
      </c>
      <c r="BA642" s="33" t="e">
        <f t="shared" si="166"/>
        <v>#VALUE!</v>
      </c>
      <c r="BB642" s="33" t="e">
        <f t="shared" si="167"/>
        <v>#VALUE!</v>
      </c>
      <c r="BC642" s="53" t="e">
        <f t="shared" si="168"/>
        <v>#VALUE!</v>
      </c>
      <c r="BD642" s="32" t="e">
        <f>IF(AT642,'935'!H642*AT642/(AT642+D642+H642),0)</f>
        <v>#VALUE!</v>
      </c>
      <c r="BE642" s="32" t="e">
        <f>IF(H642,'935'!H642*H642/(AT642+D642+H642),0)</f>
        <v>#VALUE!</v>
      </c>
      <c r="BF642" s="32" t="e">
        <f>BD642*(1-'935'!X642/'11'!B$17)</f>
        <v>#VALUE!</v>
      </c>
      <c r="BG642" s="49" t="e">
        <f>BE642*(1-'935'!X642/'11'!B$17)</f>
        <v>#VALUE!</v>
      </c>
      <c r="BH642" s="52" t="e">
        <f>AV642*Parameters!B$6</f>
        <v>#VALUE!</v>
      </c>
      <c r="BI642" s="37" t="e">
        <f>IF('935'!$K642=1000,'Charging rates'!$C$38*$BH642/(1+'DNO totals'!$C$99)*'935'!$L642,0)</f>
        <v>#VALUE!</v>
      </c>
      <c r="BJ642" s="37" t="e">
        <f>IF(MOD('935'!$K642,1000)=100,'Charging rates'!$D$38*$BH642/(1+'DNO totals'!$D$99)*'935'!$M642,0)</f>
        <v>#VALUE!</v>
      </c>
      <c r="BK642" s="37" t="e">
        <f>IF(MOD('935'!$K642,100)=10,'Charging rates'!$E$38*$BH642/(1+'DNO totals'!$E$99)*'935'!$N642,0)</f>
        <v>#VALUE!</v>
      </c>
      <c r="BL642" s="37" t="e">
        <f>IF(AND(MOD('935'!$K642,10)&gt;0,MOD('935'!$K642,1000)&gt;1),'Charging rates'!$F$38*$BH642/(1+'DNO totals'!$F$99)*'935'!$O642,0)</f>
        <v>#VALUE!</v>
      </c>
      <c r="BM642" s="37" t="e">
        <f>IF(MOD('935'!$K642,1000)=1,'Charging rates'!$G$38*$BH642/(1+'DNO totals'!$G$99)*'935'!$P642,0)</f>
        <v>#VALUE!</v>
      </c>
      <c r="BN642" s="52" t="e">
        <f t="shared" si="169"/>
        <v>#VALUE!</v>
      </c>
      <c r="BO642" s="37" t="e">
        <f>IF('935'!$K642&gt;1000,'Charging rates'!$C$38*$AW642*'935'!$L642,0)</f>
        <v>#VALUE!</v>
      </c>
      <c r="BP642" s="37" t="e">
        <f>IF(MOD('935'!$K642,1000)&gt;100,'Charging rates'!$D$38*$AW642*'935'!$M642,0)</f>
        <v>#VALUE!</v>
      </c>
      <c r="BQ642" s="37" t="e">
        <f>IF(MOD('935'!$K642,100)&gt;10,'Charging rates'!$E$38*$AW642*'935'!$N642,0)</f>
        <v>#VALUE!</v>
      </c>
      <c r="BR642" s="52" t="e">
        <f t="shared" si="170"/>
        <v>#VALUE!</v>
      </c>
      <c r="BS642" s="48" t="e">
        <f>'935'!C642&lt;&gt;"VOID"</f>
        <v>#VALUE!</v>
      </c>
      <c r="BT642" s="33" t="e">
        <f>IF(BS642,(100/'11'!B$17*BD642*((1-'935'!I642)*'Charging rates'!B$51+'Charging rates'!B$63)),0)</f>
        <v>#VALUE!</v>
      </c>
      <c r="BU642" s="33" t="e">
        <f>100/'11'!B$17*BG642*('Charging rates'!B$51+'Charging rates'!B$63)</f>
        <v>#VALUE!</v>
      </c>
      <c r="BV642" s="33" t="e">
        <f>100/'11'!B$17*BE642*('Charging rates'!B$51+'Charging rates'!B$63)</f>
        <v>#VALUE!</v>
      </c>
      <c r="BW642" s="53" t="e">
        <f t="shared" si="171"/>
        <v>#VALUE!</v>
      </c>
      <c r="BX642" s="32" t="e">
        <f>AT642-('935'!T642*(1-'935'!X642/'11'!B$17))</f>
        <v>#VALUE!</v>
      </c>
      <c r="BY642" s="32">
        <f>0-IF(ISNUMBER(I642),INDEX('913'!$I$6:$I$1205,I642),0)-IF(ISNUMBER(J642),INDEX('913'!$I$6:$I$1205,J642),0)-IF(ISNUMBER(K642),INDEX('913'!$I$6:$I$1205,K642),0)-IF(ISNUMBER(L642),INDEX('913'!$I$6:$I$1205,L642),0)-IF(ISNUMBER(M642),INDEX('913'!$I$6:$I$1205,M642),0)-IF(ISNUMBER(N642),INDEX('913'!$I$6:$I$1205,N642),0)-IF(ISNUMBER(O642),INDEX('913'!$I$6:$I$1205,O642),0)-IF(ISNUMBER(P642),INDEX('913'!$I$6:$I$1205,P642),0)</f>
        <v>0</v>
      </c>
      <c r="BZ642" s="37">
        <f>IF(BY642=0,1,MAX(1,SQRT(BY642^2+(IF(ISNUMBER(I642),INDEX('913'!$J$6:$J$1205,I642),0)+IF(ISNUMBER(J642),INDEX('913'!$J$6:$J$1205,J642),0)+IF(ISNUMBER(K642),INDEX('913'!$J$6:$J$1205,K642),0)+IF(ISNUMBER(L642),INDEX('913'!$J$6:$J$1205,L642),0)+IF(ISNUMBER(M642),INDEX('913'!$J$6:$J$1205,M642),0)+IF(ISNUMBER(N642),INDEX('913'!$J$6:$J$1205,N642),0)+IF(ISNUMBER(O642),INDEX('913'!$J$6:$J$1205,O642),0)+IF(ISNUMBER(P642),INDEX('913'!$J$6:$J$1205,P642),0))^2)/BY642))</f>
        <v>1</v>
      </c>
      <c r="CA642" s="33" t="e">
        <f>100*AO642/'11'!B$17</f>
        <v>#VALUE!</v>
      </c>
      <c r="CB642" s="37" t="e">
        <f>100*(AP642*BZ642)/'11'!C$17</f>
        <v>#VALUE!</v>
      </c>
      <c r="CC642" s="37" t="e">
        <f t="shared" si="172"/>
        <v>#VALUE!</v>
      </c>
      <c r="CD642" s="33" t="e">
        <f t="shared" si="173"/>
        <v>#VALUE!</v>
      </c>
      <c r="CE642" s="54" t="e">
        <f>'11'!C$17-'935'!Y642</f>
        <v>#VALUE!</v>
      </c>
      <c r="CF642" s="37" t="e">
        <f>MAX('DNO totals'!B$312+0,MIN('935'!L642+0,'DNO totals'!B$304+0))</f>
        <v>#VALUE!</v>
      </c>
      <c r="CG642" s="37" t="e">
        <f>MAX('DNO totals'!C$312+0,MIN('935'!M642+0,'DNO totals'!C$304+0))</f>
        <v>#VALUE!</v>
      </c>
      <c r="CH642" s="37" t="e">
        <f>MAX('DNO totals'!D$312+0,MIN('935'!N642+0,'DNO totals'!D$304+0))</f>
        <v>#VALUE!</v>
      </c>
      <c r="CI642" s="37" t="e">
        <f>MAX('DNO totals'!E$312+0,MIN('935'!O642+0,'DNO totals'!E$304+0))</f>
        <v>#VALUE!</v>
      </c>
      <c r="CJ642" s="52" t="e">
        <f>MAX('DNO totals'!F$312+0,MIN('935'!P642+0,'DNO totals'!F$304+0))</f>
        <v>#VALUE!</v>
      </c>
      <c r="CK642" s="37" t="e">
        <f>IF('935'!$K642=1000,'Charging rates'!$C$38*$BH642/(1+'DNO totals'!$C$99)*$CF642,0)</f>
        <v>#VALUE!</v>
      </c>
      <c r="CL642" s="37" t="e">
        <f>IF(MOD('935'!$K642,1000)=100,'Charging rates'!$D$38*$BH642/(1+'DNO totals'!$D$99)*$CG642,0)</f>
        <v>#VALUE!</v>
      </c>
      <c r="CM642" s="37" t="e">
        <f>IF(MOD('935'!$K642,100)=10,'Charging rates'!$E$38*$BH642/(1+'DNO totals'!$E$99)*$CH642,0)</f>
        <v>#VALUE!</v>
      </c>
      <c r="CN642" s="37" t="e">
        <f>IF(AND(MOD('935'!$K642,10)&gt;0,MOD('935'!$K642,1000)&gt;1),'Charging rates'!$F$38*$BH642/(1+'DNO totals'!$F$99)*$CI642,0)</f>
        <v>#VALUE!</v>
      </c>
      <c r="CO642" s="37" t="e">
        <f>IF(MOD('935'!$K642,1000)=1,'Charging rates'!$G$38*$BH642/(1+'DNO totals'!$G$99)*$CJ642,0)</f>
        <v>#VALUE!</v>
      </c>
      <c r="CP642" s="52" t="e">
        <f t="shared" si="174"/>
        <v>#VALUE!</v>
      </c>
      <c r="CQ642" s="37" t="e">
        <f>IF('935'!$K642&gt;1000,'Charging rates'!$C$38*$AW642*$CF642,0)</f>
        <v>#VALUE!</v>
      </c>
      <c r="CR642" s="37" t="e">
        <f>IF(MOD('935'!$K642,1000)&gt;100,'Charging rates'!$D$38*$AW642*$CG642,0)</f>
        <v>#VALUE!</v>
      </c>
      <c r="CS642" s="37" t="e">
        <f>IF(MOD('935'!$K642,100)&gt;10,'Charging rates'!$E$38*$AW642*$CH642,0)</f>
        <v>#VALUE!</v>
      </c>
      <c r="CT642" s="52" t="e">
        <f t="shared" si="175"/>
        <v>#VALUE!</v>
      </c>
      <c r="CU642" s="33" t="e">
        <f>100*(AP642*'935'!Q642*BZ642)/'11'!B$17</f>
        <v>#VALUE!</v>
      </c>
      <c r="CV642" s="33" t="e">
        <f>100/'11'!B$17*'Charging rates'!B$10*AW642</f>
        <v>#VALUE!</v>
      </c>
      <c r="CW642" s="33" t="e">
        <f>IF(AT642=0,0,(1-BX642/AT642)*(CA642+IF('935'!Q642=0,0,(CB642*'935'!Q642*('11'!C$17-'935'!Y642)/('11'!B$17-'935'!X642)))))</f>
        <v>#VALUE!</v>
      </c>
      <c r="CX642" s="33" t="e">
        <f t="shared" si="176"/>
        <v>#VALUE!</v>
      </c>
      <c r="CY642" s="49" t="e">
        <f t="shared" si="177"/>
        <v>#VALUE!</v>
      </c>
      <c r="CZ642" s="32" t="e">
        <f>AT642*(Parameters!B$21+AU642)*IF('DNO totals'!B$323&lt;0,1,'935'!S642)</f>
        <v>#VALUE!</v>
      </c>
      <c r="DA642" s="52" t="e">
        <f>IF('DNO totals'!B$323&lt;0,1,'935'!S642)*(Parameters!B$21+AU642)</f>
        <v>#VALUE!</v>
      </c>
      <c r="DB642" s="37" t="e">
        <f>CX642+'Charging rates'!B$106*DA642*100/'11'!B$17</f>
        <v>#VALUE!</v>
      </c>
      <c r="DC642" s="37" t="e">
        <f>DB642+'Charging rates'!B$116*(Parameters!B$21+AU642)*100/'11'!B$17*IF('DNO totals'!B$323&lt;0,1,'935'!S642)</f>
        <v>#VALUE!</v>
      </c>
      <c r="DD642" s="37" t="e">
        <f>'Charging rates'!B$97*(CP642+CT642)*100/'11'!B$17</f>
        <v>#VALUE!</v>
      </c>
      <c r="DE642" s="33" t="e">
        <f>MAX(0-(CB642*AU642*'11'!C$17/'11'!B$17),DC642+DD642)</f>
        <v>#VALUE!</v>
      </c>
      <c r="DF642" s="37" t="e">
        <f>IF(BS642,IF(AU642=0,CC642,MAX(0,MIN(CC642,CC642+(DE642/'935'!Q642*('11'!B$17-'935'!X642)/('11'!C$17-'935'!Y642))))),0)</f>
        <v>#VALUE!</v>
      </c>
      <c r="DG642" s="33" t="e">
        <f t="shared" si="178"/>
        <v>#VALUE!</v>
      </c>
      <c r="DH642" s="53" t="e">
        <f t="shared" si="179"/>
        <v>#VALUE!</v>
      </c>
    </row>
    <row r="643" spans="1:112">
      <c r="A643" s="28">
        <v>543</v>
      </c>
      <c r="B643" s="47" t="e">
        <f>'935'!B643</f>
        <v>#VALUE!</v>
      </c>
      <c r="C643" s="48" t="e">
        <f>OR('935'!E643&lt;&gt;"VOID",'935'!F643&lt;&gt;"VOID",'935'!G643&lt;&gt;"VOID")</f>
        <v>#VALUE!</v>
      </c>
      <c r="D643" s="32" t="e">
        <f>IF('935'!D643="VOID",0,'935'!D643*(1-'935'!X643/'11'!B$17))</f>
        <v>#VALUE!</v>
      </c>
      <c r="E643" s="32" t="e">
        <f>IF('935'!E643="VOID",0,'935'!E643*(1-'935'!X643/'11'!B$17))</f>
        <v>#VALUE!</v>
      </c>
      <c r="F643" s="32" t="e">
        <f>IF('935'!F643="VOID",0,'935'!F643*(1-'935'!X643/'11'!B$17))</f>
        <v>#VALUE!</v>
      </c>
      <c r="G643" s="32" t="e">
        <f>IF('935'!G643="VOID",0,'935'!G643*(1-'935'!X643/'11'!B$17))</f>
        <v>#VALUE!</v>
      </c>
      <c r="H643" s="49" t="e">
        <f t="shared" si="160"/>
        <v>#VALUE!</v>
      </c>
      <c r="I643" s="50" t="e">
        <f>MATCH('935'!J643,'913'!$B$6:$B$1205,0)</f>
        <v>#VALUE!</v>
      </c>
      <c r="J643" s="50" t="e">
        <f>MATCH(INDEX('913'!$D$6:$D$1205,I643),'913'!$B$6:$B$1205,0)</f>
        <v>#VALUE!</v>
      </c>
      <c r="K643" s="50" t="e">
        <f>MATCH(INDEX('913'!$D$6:$D$1205,J643),'913'!$B$6:$B$1205,0)</f>
        <v>#VALUE!</v>
      </c>
      <c r="L643" s="50" t="e">
        <f>MATCH(INDEX('913'!$D$6:$D$1205,K643),'913'!$B$6:$B$1205,0)</f>
        <v>#VALUE!</v>
      </c>
      <c r="M643" s="50" t="e">
        <f>MATCH(INDEX('913'!$D$6:$D$1205,L643),'913'!$B$6:$B$1205,0)</f>
        <v>#VALUE!</v>
      </c>
      <c r="N643" s="50" t="e">
        <f>MATCH(INDEX('913'!$D$6:$D$1205,M643),'913'!$B$6:$B$1205,0)</f>
        <v>#VALUE!</v>
      </c>
      <c r="O643" s="50" t="e">
        <f>MATCH(INDEX('913'!$D$6:$D$1205,N643),'913'!$B$6:$B$1205,0)</f>
        <v>#VALUE!</v>
      </c>
      <c r="P643" s="51" t="e">
        <f>MATCH(INDEX('913'!$D$6:$D$1205,O643),'913'!$B$6:$B$1205,0)</f>
        <v>#VALUE!</v>
      </c>
      <c r="Q643" s="37">
        <f>IF(ISNUMBER(I643),MAX(0,INDEX('913'!$E$6:$E$1205,I643)),0)</f>
        <v>0</v>
      </c>
      <c r="R643" s="37">
        <f>IF(ISNUMBER(J643),MAX(0,INDEX('913'!$E$6:$E$1205,J643)),0)</f>
        <v>0</v>
      </c>
      <c r="S643" s="37">
        <f>IF(ISNUMBER(K643),MAX(0,INDEX('913'!$E$6:$E$1205,K643)),0)</f>
        <v>0</v>
      </c>
      <c r="T643" s="37">
        <f>IF(ISNUMBER(L643),MAX(0,INDEX('913'!$E$6:$E$1205,L643)),0)</f>
        <v>0</v>
      </c>
      <c r="U643" s="37">
        <f>IF(ISNUMBER(M643),MAX(0,INDEX('913'!$E$6:$E$1205,M643)),0)</f>
        <v>0</v>
      </c>
      <c r="V643" s="37">
        <f>IF(ISNUMBER(N643),MAX(0,INDEX('913'!$E$6:$E$1205,N643)),0)</f>
        <v>0</v>
      </c>
      <c r="W643" s="37">
        <f>IF(ISNUMBER(O643),MAX(0,INDEX('913'!$E$6:$E$1205,O643)),0)</f>
        <v>0</v>
      </c>
      <c r="X643" s="52">
        <f>IF(ISNUMBER(P643),MAX(0,INDEX('913'!$E$6:$E$1205,P643)),0)</f>
        <v>0</v>
      </c>
      <c r="Y643" s="37">
        <f>IF(ISNUMBER(I643),MAX(0,INDEX('913'!$F$6:$F$1205,I643)),0)</f>
        <v>0</v>
      </c>
      <c r="Z643" s="37">
        <f>IF(ISNUMBER(J643),MAX(0,INDEX('913'!$F$6:$F$1205,J643)),0)</f>
        <v>0</v>
      </c>
      <c r="AA643" s="37">
        <f>IF(ISNUMBER(K643),MAX(0,INDEX('913'!$F$6:$F$1205,K643)),0)</f>
        <v>0</v>
      </c>
      <c r="AB643" s="37">
        <f>IF(ISNUMBER(L643),MAX(0,INDEX('913'!$F$6:$F$1205,L643)),0)</f>
        <v>0</v>
      </c>
      <c r="AC643" s="37">
        <f>IF(ISNUMBER(M643),MAX(0,INDEX('913'!$F$6:$F$1205,M643)),0)</f>
        <v>0</v>
      </c>
      <c r="AD643" s="37">
        <f>IF(ISNUMBER(N643),MAX(0,INDEX('913'!$F$6:$F$1205,N643)),0)</f>
        <v>0</v>
      </c>
      <c r="AE643" s="37">
        <f>IF(ISNUMBER(O643),MAX(0,INDEX('913'!$F$6:$F$1205,O643)),0)</f>
        <v>0</v>
      </c>
      <c r="AF643" s="37">
        <f>IF(ISNUMBER(P643),MAX(0,INDEX('913'!$F$6:$F$1205,P643)),0)</f>
        <v>0</v>
      </c>
      <c r="AG643" s="32">
        <f>IF(ISNUMBER(I643),SQRT(INDEX('913'!$I$6:$I$1205,I643)^2+INDEX('913'!$J$6:$J$1205,I643)^2),0)</f>
        <v>0</v>
      </c>
      <c r="AH643" s="32">
        <f>IF(ISNUMBER(J643),SQRT(INDEX('913'!$I$6:$I$1205,J643)^2+INDEX('913'!$J$6:$J$1205,J643)^2),0)</f>
        <v>0</v>
      </c>
      <c r="AI643" s="32">
        <f>IF(ISNUMBER(K643),SQRT(INDEX('913'!$I$6:$I$1205,K643)^2+INDEX('913'!$J$6:$J$1205,K643)^2),0)</f>
        <v>0</v>
      </c>
      <c r="AJ643" s="32">
        <f>IF(ISNUMBER(L643),SQRT(INDEX('913'!$I$6:$I$1205,L643)^2+INDEX('913'!$J$6:$J$1205,L643)^2),0)</f>
        <v>0</v>
      </c>
      <c r="AK643" s="32">
        <f>IF(ISNUMBER(M643),SQRT(INDEX('913'!$I$6:$I$1205,M643)^2+INDEX('913'!$J$6:$J$1205,M643)^2),0)</f>
        <v>0</v>
      </c>
      <c r="AL643" s="32">
        <f>IF(ISNUMBER(N643),SQRT(INDEX('913'!$I$6:$I$1205,N643)^2+INDEX('913'!$J$6:$J$1205,N643)^2),0)</f>
        <v>0</v>
      </c>
      <c r="AM643" s="32">
        <f>IF(ISNUMBER(O643),SQRT(INDEX('913'!$I$6:$I$1205,O643)^2+INDEX('913'!$J$6:$J$1205,O643)^2),0)</f>
        <v>0</v>
      </c>
      <c r="AN643" s="49">
        <f>IF(ISNUMBER(P643),SQRT(INDEX('913'!$I$6:$I$1205,P643)^2+INDEX('913'!$J$6:$J$1205,P643)^2),0)</f>
        <v>0</v>
      </c>
      <c r="AO643" s="37">
        <f t="shared" si="161"/>
        <v>0</v>
      </c>
      <c r="AP643" s="37">
        <f t="shared" si="162"/>
        <v>0</v>
      </c>
      <c r="AQ643" s="33" t="e">
        <f>-100*'935'!W643*(AO643+AP643)/'11'!C$17</f>
        <v>#VALUE!</v>
      </c>
      <c r="AR643" s="37" t="e">
        <f t="shared" si="163"/>
        <v>#VALUE!</v>
      </c>
      <c r="AS643" s="52" t="e">
        <f t="shared" si="164"/>
        <v>#VALUE!</v>
      </c>
      <c r="AT643" s="32" t="e">
        <f>IF('935'!C643="VOID",0,('935'!C643*(1-'935'!X643/'11'!B$17)))</f>
        <v>#VALUE!</v>
      </c>
      <c r="AU643" s="52" t="e">
        <f>'935'!Q643*(1-'935'!Y643/'11'!C$17)/(1-'935'!X643/'11'!B$17)</f>
        <v>#VALUE!</v>
      </c>
      <c r="AV643" s="37" t="e">
        <f>INDEX('DNO totals'!$B$57:$G$57,IF('935'!K643,IF(MOD('935'!K643,1000),IF(MOD('935'!K643,100),IF(MOD('935'!K643,10),IF(MOD('935'!K643,1000)=1,6,5),4),3),2),1))</f>
        <v>#VALUE!</v>
      </c>
      <c r="AW643" s="52" t="e">
        <f t="shared" si="165"/>
        <v>#VALUE!</v>
      </c>
      <c r="AX643" s="32" t="e">
        <f>IF('935'!V643="VOID",0,'935'!V643*(1-'935'!X643/'11'!B$17))</f>
        <v>#VALUE!</v>
      </c>
      <c r="AY643" s="33" t="e">
        <f>IF(H643,-100*'Charging rates'!B$10/'11'!B$17*AX643/H643,0)</f>
        <v>#VALUE!</v>
      </c>
      <c r="AZ643" s="33" t="e">
        <f>IF(C643,'DNO totals'!B$41,0)</f>
        <v>#VALUE!</v>
      </c>
      <c r="BA643" s="33" t="e">
        <f t="shared" si="166"/>
        <v>#VALUE!</v>
      </c>
      <c r="BB643" s="33" t="e">
        <f t="shared" si="167"/>
        <v>#VALUE!</v>
      </c>
      <c r="BC643" s="53" t="e">
        <f t="shared" si="168"/>
        <v>#VALUE!</v>
      </c>
      <c r="BD643" s="32" t="e">
        <f>IF(AT643,'935'!H643*AT643/(AT643+D643+H643),0)</f>
        <v>#VALUE!</v>
      </c>
      <c r="BE643" s="32" t="e">
        <f>IF(H643,'935'!H643*H643/(AT643+D643+H643),0)</f>
        <v>#VALUE!</v>
      </c>
      <c r="BF643" s="32" t="e">
        <f>BD643*(1-'935'!X643/'11'!B$17)</f>
        <v>#VALUE!</v>
      </c>
      <c r="BG643" s="49" t="e">
        <f>BE643*(1-'935'!X643/'11'!B$17)</f>
        <v>#VALUE!</v>
      </c>
      <c r="BH643" s="52" t="e">
        <f>AV643*Parameters!B$6</f>
        <v>#VALUE!</v>
      </c>
      <c r="BI643" s="37" t="e">
        <f>IF('935'!$K643=1000,'Charging rates'!$C$38*$BH643/(1+'DNO totals'!$C$99)*'935'!$L643,0)</f>
        <v>#VALUE!</v>
      </c>
      <c r="BJ643" s="37" t="e">
        <f>IF(MOD('935'!$K643,1000)=100,'Charging rates'!$D$38*$BH643/(1+'DNO totals'!$D$99)*'935'!$M643,0)</f>
        <v>#VALUE!</v>
      </c>
      <c r="BK643" s="37" t="e">
        <f>IF(MOD('935'!$K643,100)=10,'Charging rates'!$E$38*$BH643/(1+'DNO totals'!$E$99)*'935'!$N643,0)</f>
        <v>#VALUE!</v>
      </c>
      <c r="BL643" s="37" t="e">
        <f>IF(AND(MOD('935'!$K643,10)&gt;0,MOD('935'!$K643,1000)&gt;1),'Charging rates'!$F$38*$BH643/(1+'DNO totals'!$F$99)*'935'!$O643,0)</f>
        <v>#VALUE!</v>
      </c>
      <c r="BM643" s="37" t="e">
        <f>IF(MOD('935'!$K643,1000)=1,'Charging rates'!$G$38*$BH643/(1+'DNO totals'!$G$99)*'935'!$P643,0)</f>
        <v>#VALUE!</v>
      </c>
      <c r="BN643" s="52" t="e">
        <f t="shared" si="169"/>
        <v>#VALUE!</v>
      </c>
      <c r="BO643" s="37" t="e">
        <f>IF('935'!$K643&gt;1000,'Charging rates'!$C$38*$AW643*'935'!$L643,0)</f>
        <v>#VALUE!</v>
      </c>
      <c r="BP643" s="37" t="e">
        <f>IF(MOD('935'!$K643,1000)&gt;100,'Charging rates'!$D$38*$AW643*'935'!$M643,0)</f>
        <v>#VALUE!</v>
      </c>
      <c r="BQ643" s="37" t="e">
        <f>IF(MOD('935'!$K643,100)&gt;10,'Charging rates'!$E$38*$AW643*'935'!$N643,0)</f>
        <v>#VALUE!</v>
      </c>
      <c r="BR643" s="52" t="e">
        <f t="shared" si="170"/>
        <v>#VALUE!</v>
      </c>
      <c r="BS643" s="48" t="e">
        <f>'935'!C643&lt;&gt;"VOID"</f>
        <v>#VALUE!</v>
      </c>
      <c r="BT643" s="33" t="e">
        <f>IF(BS643,(100/'11'!B$17*BD643*((1-'935'!I643)*'Charging rates'!B$51+'Charging rates'!B$63)),0)</f>
        <v>#VALUE!</v>
      </c>
      <c r="BU643" s="33" t="e">
        <f>100/'11'!B$17*BG643*('Charging rates'!B$51+'Charging rates'!B$63)</f>
        <v>#VALUE!</v>
      </c>
      <c r="BV643" s="33" t="e">
        <f>100/'11'!B$17*BE643*('Charging rates'!B$51+'Charging rates'!B$63)</f>
        <v>#VALUE!</v>
      </c>
      <c r="BW643" s="53" t="e">
        <f t="shared" si="171"/>
        <v>#VALUE!</v>
      </c>
      <c r="BX643" s="32" t="e">
        <f>AT643-('935'!T643*(1-'935'!X643/'11'!B$17))</f>
        <v>#VALUE!</v>
      </c>
      <c r="BY643" s="32">
        <f>0-IF(ISNUMBER(I643),INDEX('913'!$I$6:$I$1205,I643),0)-IF(ISNUMBER(J643),INDEX('913'!$I$6:$I$1205,J643),0)-IF(ISNUMBER(K643),INDEX('913'!$I$6:$I$1205,K643),0)-IF(ISNUMBER(L643),INDEX('913'!$I$6:$I$1205,L643),0)-IF(ISNUMBER(M643),INDEX('913'!$I$6:$I$1205,M643),0)-IF(ISNUMBER(N643),INDEX('913'!$I$6:$I$1205,N643),0)-IF(ISNUMBER(O643),INDEX('913'!$I$6:$I$1205,O643),0)-IF(ISNUMBER(P643),INDEX('913'!$I$6:$I$1205,P643),0)</f>
        <v>0</v>
      </c>
      <c r="BZ643" s="37">
        <f>IF(BY643=0,1,MAX(1,SQRT(BY643^2+(IF(ISNUMBER(I643),INDEX('913'!$J$6:$J$1205,I643),0)+IF(ISNUMBER(J643),INDEX('913'!$J$6:$J$1205,J643),0)+IF(ISNUMBER(K643),INDEX('913'!$J$6:$J$1205,K643),0)+IF(ISNUMBER(L643),INDEX('913'!$J$6:$J$1205,L643),0)+IF(ISNUMBER(M643),INDEX('913'!$J$6:$J$1205,M643),0)+IF(ISNUMBER(N643),INDEX('913'!$J$6:$J$1205,N643),0)+IF(ISNUMBER(O643),INDEX('913'!$J$6:$J$1205,O643),0)+IF(ISNUMBER(P643),INDEX('913'!$J$6:$J$1205,P643),0))^2)/BY643))</f>
        <v>1</v>
      </c>
      <c r="CA643" s="33" t="e">
        <f>100*AO643/'11'!B$17</f>
        <v>#VALUE!</v>
      </c>
      <c r="CB643" s="37" t="e">
        <f>100*(AP643*BZ643)/'11'!C$17</f>
        <v>#VALUE!</v>
      </c>
      <c r="CC643" s="37" t="e">
        <f t="shared" si="172"/>
        <v>#VALUE!</v>
      </c>
      <c r="CD643" s="33" t="e">
        <f t="shared" si="173"/>
        <v>#VALUE!</v>
      </c>
      <c r="CE643" s="54" t="e">
        <f>'11'!C$17-'935'!Y643</f>
        <v>#VALUE!</v>
      </c>
      <c r="CF643" s="37" t="e">
        <f>MAX('DNO totals'!B$312+0,MIN('935'!L643+0,'DNO totals'!B$304+0))</f>
        <v>#VALUE!</v>
      </c>
      <c r="CG643" s="37" t="e">
        <f>MAX('DNO totals'!C$312+0,MIN('935'!M643+0,'DNO totals'!C$304+0))</f>
        <v>#VALUE!</v>
      </c>
      <c r="CH643" s="37" t="e">
        <f>MAX('DNO totals'!D$312+0,MIN('935'!N643+0,'DNO totals'!D$304+0))</f>
        <v>#VALUE!</v>
      </c>
      <c r="CI643" s="37" t="e">
        <f>MAX('DNO totals'!E$312+0,MIN('935'!O643+0,'DNO totals'!E$304+0))</f>
        <v>#VALUE!</v>
      </c>
      <c r="CJ643" s="52" t="e">
        <f>MAX('DNO totals'!F$312+0,MIN('935'!P643+0,'DNO totals'!F$304+0))</f>
        <v>#VALUE!</v>
      </c>
      <c r="CK643" s="37" t="e">
        <f>IF('935'!$K643=1000,'Charging rates'!$C$38*$BH643/(1+'DNO totals'!$C$99)*$CF643,0)</f>
        <v>#VALUE!</v>
      </c>
      <c r="CL643" s="37" t="e">
        <f>IF(MOD('935'!$K643,1000)=100,'Charging rates'!$D$38*$BH643/(1+'DNO totals'!$D$99)*$CG643,0)</f>
        <v>#VALUE!</v>
      </c>
      <c r="CM643" s="37" t="e">
        <f>IF(MOD('935'!$K643,100)=10,'Charging rates'!$E$38*$BH643/(1+'DNO totals'!$E$99)*$CH643,0)</f>
        <v>#VALUE!</v>
      </c>
      <c r="CN643" s="37" t="e">
        <f>IF(AND(MOD('935'!$K643,10)&gt;0,MOD('935'!$K643,1000)&gt;1),'Charging rates'!$F$38*$BH643/(1+'DNO totals'!$F$99)*$CI643,0)</f>
        <v>#VALUE!</v>
      </c>
      <c r="CO643" s="37" t="e">
        <f>IF(MOD('935'!$K643,1000)=1,'Charging rates'!$G$38*$BH643/(1+'DNO totals'!$G$99)*$CJ643,0)</f>
        <v>#VALUE!</v>
      </c>
      <c r="CP643" s="52" t="e">
        <f t="shared" si="174"/>
        <v>#VALUE!</v>
      </c>
      <c r="CQ643" s="37" t="e">
        <f>IF('935'!$K643&gt;1000,'Charging rates'!$C$38*$AW643*$CF643,0)</f>
        <v>#VALUE!</v>
      </c>
      <c r="CR643" s="37" t="e">
        <f>IF(MOD('935'!$K643,1000)&gt;100,'Charging rates'!$D$38*$AW643*$CG643,0)</f>
        <v>#VALUE!</v>
      </c>
      <c r="CS643" s="37" t="e">
        <f>IF(MOD('935'!$K643,100)&gt;10,'Charging rates'!$E$38*$AW643*$CH643,0)</f>
        <v>#VALUE!</v>
      </c>
      <c r="CT643" s="52" t="e">
        <f t="shared" si="175"/>
        <v>#VALUE!</v>
      </c>
      <c r="CU643" s="33" t="e">
        <f>100*(AP643*'935'!Q643*BZ643)/'11'!B$17</f>
        <v>#VALUE!</v>
      </c>
      <c r="CV643" s="33" t="e">
        <f>100/'11'!B$17*'Charging rates'!B$10*AW643</f>
        <v>#VALUE!</v>
      </c>
      <c r="CW643" s="33" t="e">
        <f>IF(AT643=0,0,(1-BX643/AT643)*(CA643+IF('935'!Q643=0,0,(CB643*'935'!Q643*('11'!C$17-'935'!Y643)/('11'!B$17-'935'!X643)))))</f>
        <v>#VALUE!</v>
      </c>
      <c r="CX643" s="33" t="e">
        <f t="shared" si="176"/>
        <v>#VALUE!</v>
      </c>
      <c r="CY643" s="49" t="e">
        <f t="shared" si="177"/>
        <v>#VALUE!</v>
      </c>
      <c r="CZ643" s="32" t="e">
        <f>AT643*(Parameters!B$21+AU643)*IF('DNO totals'!B$323&lt;0,1,'935'!S643)</f>
        <v>#VALUE!</v>
      </c>
      <c r="DA643" s="52" t="e">
        <f>IF('DNO totals'!B$323&lt;0,1,'935'!S643)*(Parameters!B$21+AU643)</f>
        <v>#VALUE!</v>
      </c>
      <c r="DB643" s="37" t="e">
        <f>CX643+'Charging rates'!B$106*DA643*100/'11'!B$17</f>
        <v>#VALUE!</v>
      </c>
      <c r="DC643" s="37" t="e">
        <f>DB643+'Charging rates'!B$116*(Parameters!B$21+AU643)*100/'11'!B$17*IF('DNO totals'!B$323&lt;0,1,'935'!S643)</f>
        <v>#VALUE!</v>
      </c>
      <c r="DD643" s="37" t="e">
        <f>'Charging rates'!B$97*(CP643+CT643)*100/'11'!B$17</f>
        <v>#VALUE!</v>
      </c>
      <c r="DE643" s="33" t="e">
        <f>MAX(0-(CB643*AU643*'11'!C$17/'11'!B$17),DC643+DD643)</f>
        <v>#VALUE!</v>
      </c>
      <c r="DF643" s="37" t="e">
        <f>IF(BS643,IF(AU643=0,CC643,MAX(0,MIN(CC643,CC643+(DE643/'935'!Q643*('11'!B$17-'935'!X643)/('11'!C$17-'935'!Y643))))),0)</f>
        <v>#VALUE!</v>
      </c>
      <c r="DG643" s="33" t="e">
        <f t="shared" si="178"/>
        <v>#VALUE!</v>
      </c>
      <c r="DH643" s="53" t="e">
        <f t="shared" si="179"/>
        <v>#VALUE!</v>
      </c>
    </row>
    <row r="644" spans="1:112">
      <c r="A644" s="28">
        <v>544</v>
      </c>
      <c r="B644" s="47" t="e">
        <f>'935'!B644</f>
        <v>#VALUE!</v>
      </c>
      <c r="C644" s="48" t="e">
        <f>OR('935'!E644&lt;&gt;"VOID",'935'!F644&lt;&gt;"VOID",'935'!G644&lt;&gt;"VOID")</f>
        <v>#VALUE!</v>
      </c>
      <c r="D644" s="32" t="e">
        <f>IF('935'!D644="VOID",0,'935'!D644*(1-'935'!X644/'11'!B$17))</f>
        <v>#VALUE!</v>
      </c>
      <c r="E644" s="32" t="e">
        <f>IF('935'!E644="VOID",0,'935'!E644*(1-'935'!X644/'11'!B$17))</f>
        <v>#VALUE!</v>
      </c>
      <c r="F644" s="32" t="e">
        <f>IF('935'!F644="VOID",0,'935'!F644*(1-'935'!X644/'11'!B$17))</f>
        <v>#VALUE!</v>
      </c>
      <c r="G644" s="32" t="e">
        <f>IF('935'!G644="VOID",0,'935'!G644*(1-'935'!X644/'11'!B$17))</f>
        <v>#VALUE!</v>
      </c>
      <c r="H644" s="49" t="e">
        <f t="shared" si="160"/>
        <v>#VALUE!</v>
      </c>
      <c r="I644" s="50" t="e">
        <f>MATCH('935'!J644,'913'!$B$6:$B$1205,0)</f>
        <v>#VALUE!</v>
      </c>
      <c r="J644" s="50" t="e">
        <f>MATCH(INDEX('913'!$D$6:$D$1205,I644),'913'!$B$6:$B$1205,0)</f>
        <v>#VALUE!</v>
      </c>
      <c r="K644" s="50" t="e">
        <f>MATCH(INDEX('913'!$D$6:$D$1205,J644),'913'!$B$6:$B$1205,0)</f>
        <v>#VALUE!</v>
      </c>
      <c r="L644" s="50" t="e">
        <f>MATCH(INDEX('913'!$D$6:$D$1205,K644),'913'!$B$6:$B$1205,0)</f>
        <v>#VALUE!</v>
      </c>
      <c r="M644" s="50" t="e">
        <f>MATCH(INDEX('913'!$D$6:$D$1205,L644),'913'!$B$6:$B$1205,0)</f>
        <v>#VALUE!</v>
      </c>
      <c r="N644" s="50" t="e">
        <f>MATCH(INDEX('913'!$D$6:$D$1205,M644),'913'!$B$6:$B$1205,0)</f>
        <v>#VALUE!</v>
      </c>
      <c r="O644" s="50" t="e">
        <f>MATCH(INDEX('913'!$D$6:$D$1205,N644),'913'!$B$6:$B$1205,0)</f>
        <v>#VALUE!</v>
      </c>
      <c r="P644" s="51" t="e">
        <f>MATCH(INDEX('913'!$D$6:$D$1205,O644),'913'!$B$6:$B$1205,0)</f>
        <v>#VALUE!</v>
      </c>
      <c r="Q644" s="37">
        <f>IF(ISNUMBER(I644),MAX(0,INDEX('913'!$E$6:$E$1205,I644)),0)</f>
        <v>0</v>
      </c>
      <c r="R644" s="37">
        <f>IF(ISNUMBER(J644),MAX(0,INDEX('913'!$E$6:$E$1205,J644)),0)</f>
        <v>0</v>
      </c>
      <c r="S644" s="37">
        <f>IF(ISNUMBER(K644),MAX(0,INDEX('913'!$E$6:$E$1205,K644)),0)</f>
        <v>0</v>
      </c>
      <c r="T644" s="37">
        <f>IF(ISNUMBER(L644),MAX(0,INDEX('913'!$E$6:$E$1205,L644)),0)</f>
        <v>0</v>
      </c>
      <c r="U644" s="37">
        <f>IF(ISNUMBER(M644),MAX(0,INDEX('913'!$E$6:$E$1205,M644)),0)</f>
        <v>0</v>
      </c>
      <c r="V644" s="37">
        <f>IF(ISNUMBER(N644),MAX(0,INDEX('913'!$E$6:$E$1205,N644)),0)</f>
        <v>0</v>
      </c>
      <c r="W644" s="37">
        <f>IF(ISNUMBER(O644),MAX(0,INDEX('913'!$E$6:$E$1205,O644)),0)</f>
        <v>0</v>
      </c>
      <c r="X644" s="52">
        <f>IF(ISNUMBER(P644),MAX(0,INDEX('913'!$E$6:$E$1205,P644)),0)</f>
        <v>0</v>
      </c>
      <c r="Y644" s="37">
        <f>IF(ISNUMBER(I644),MAX(0,INDEX('913'!$F$6:$F$1205,I644)),0)</f>
        <v>0</v>
      </c>
      <c r="Z644" s="37">
        <f>IF(ISNUMBER(J644),MAX(0,INDEX('913'!$F$6:$F$1205,J644)),0)</f>
        <v>0</v>
      </c>
      <c r="AA644" s="37">
        <f>IF(ISNUMBER(K644),MAX(0,INDEX('913'!$F$6:$F$1205,K644)),0)</f>
        <v>0</v>
      </c>
      <c r="AB644" s="37">
        <f>IF(ISNUMBER(L644),MAX(0,INDEX('913'!$F$6:$F$1205,L644)),0)</f>
        <v>0</v>
      </c>
      <c r="AC644" s="37">
        <f>IF(ISNUMBER(M644),MAX(0,INDEX('913'!$F$6:$F$1205,M644)),0)</f>
        <v>0</v>
      </c>
      <c r="AD644" s="37">
        <f>IF(ISNUMBER(N644),MAX(0,INDEX('913'!$F$6:$F$1205,N644)),0)</f>
        <v>0</v>
      </c>
      <c r="AE644" s="37">
        <f>IF(ISNUMBER(O644),MAX(0,INDEX('913'!$F$6:$F$1205,O644)),0)</f>
        <v>0</v>
      </c>
      <c r="AF644" s="37">
        <f>IF(ISNUMBER(P644),MAX(0,INDEX('913'!$F$6:$F$1205,P644)),0)</f>
        <v>0</v>
      </c>
      <c r="AG644" s="32">
        <f>IF(ISNUMBER(I644),SQRT(INDEX('913'!$I$6:$I$1205,I644)^2+INDEX('913'!$J$6:$J$1205,I644)^2),0)</f>
        <v>0</v>
      </c>
      <c r="AH644" s="32">
        <f>IF(ISNUMBER(J644),SQRT(INDEX('913'!$I$6:$I$1205,J644)^2+INDEX('913'!$J$6:$J$1205,J644)^2),0)</f>
        <v>0</v>
      </c>
      <c r="AI644" s="32">
        <f>IF(ISNUMBER(K644),SQRT(INDEX('913'!$I$6:$I$1205,K644)^2+INDEX('913'!$J$6:$J$1205,K644)^2),0)</f>
        <v>0</v>
      </c>
      <c r="AJ644" s="32">
        <f>IF(ISNUMBER(L644),SQRT(INDEX('913'!$I$6:$I$1205,L644)^2+INDEX('913'!$J$6:$J$1205,L644)^2),0)</f>
        <v>0</v>
      </c>
      <c r="AK644" s="32">
        <f>IF(ISNUMBER(M644),SQRT(INDEX('913'!$I$6:$I$1205,M644)^2+INDEX('913'!$J$6:$J$1205,M644)^2),0)</f>
        <v>0</v>
      </c>
      <c r="AL644" s="32">
        <f>IF(ISNUMBER(N644),SQRT(INDEX('913'!$I$6:$I$1205,N644)^2+INDEX('913'!$J$6:$J$1205,N644)^2),0)</f>
        <v>0</v>
      </c>
      <c r="AM644" s="32">
        <f>IF(ISNUMBER(O644),SQRT(INDEX('913'!$I$6:$I$1205,O644)^2+INDEX('913'!$J$6:$J$1205,O644)^2),0)</f>
        <v>0</v>
      </c>
      <c r="AN644" s="49">
        <f>IF(ISNUMBER(P644),SQRT(INDEX('913'!$I$6:$I$1205,P644)^2+INDEX('913'!$J$6:$J$1205,P644)^2),0)</f>
        <v>0</v>
      </c>
      <c r="AO644" s="37">
        <f t="shared" si="161"/>
        <v>0</v>
      </c>
      <c r="AP644" s="37">
        <f t="shared" si="162"/>
        <v>0</v>
      </c>
      <c r="AQ644" s="33" t="e">
        <f>-100*'935'!W644*(AO644+AP644)/'11'!C$17</f>
        <v>#VALUE!</v>
      </c>
      <c r="AR644" s="37" t="e">
        <f t="shared" si="163"/>
        <v>#VALUE!</v>
      </c>
      <c r="AS644" s="52" t="e">
        <f t="shared" si="164"/>
        <v>#VALUE!</v>
      </c>
      <c r="AT644" s="32" t="e">
        <f>IF('935'!C644="VOID",0,('935'!C644*(1-'935'!X644/'11'!B$17)))</f>
        <v>#VALUE!</v>
      </c>
      <c r="AU644" s="52" t="e">
        <f>'935'!Q644*(1-'935'!Y644/'11'!C$17)/(1-'935'!X644/'11'!B$17)</f>
        <v>#VALUE!</v>
      </c>
      <c r="AV644" s="37" t="e">
        <f>INDEX('DNO totals'!$B$57:$G$57,IF('935'!K644,IF(MOD('935'!K644,1000),IF(MOD('935'!K644,100),IF(MOD('935'!K644,10),IF(MOD('935'!K644,1000)=1,6,5),4),3),2),1))</f>
        <v>#VALUE!</v>
      </c>
      <c r="AW644" s="52" t="e">
        <f t="shared" si="165"/>
        <v>#VALUE!</v>
      </c>
      <c r="AX644" s="32" t="e">
        <f>IF('935'!V644="VOID",0,'935'!V644*(1-'935'!X644/'11'!B$17))</f>
        <v>#VALUE!</v>
      </c>
      <c r="AY644" s="33" t="e">
        <f>IF(H644,-100*'Charging rates'!B$10/'11'!B$17*AX644/H644,0)</f>
        <v>#VALUE!</v>
      </c>
      <c r="AZ644" s="33" t="e">
        <f>IF(C644,'DNO totals'!B$41,0)</f>
        <v>#VALUE!</v>
      </c>
      <c r="BA644" s="33" t="e">
        <f t="shared" si="166"/>
        <v>#VALUE!</v>
      </c>
      <c r="BB644" s="33" t="e">
        <f t="shared" si="167"/>
        <v>#VALUE!</v>
      </c>
      <c r="BC644" s="53" t="e">
        <f t="shared" si="168"/>
        <v>#VALUE!</v>
      </c>
      <c r="BD644" s="32" t="e">
        <f>IF(AT644,'935'!H644*AT644/(AT644+D644+H644),0)</f>
        <v>#VALUE!</v>
      </c>
      <c r="BE644" s="32" t="e">
        <f>IF(H644,'935'!H644*H644/(AT644+D644+H644),0)</f>
        <v>#VALUE!</v>
      </c>
      <c r="BF644" s="32" t="e">
        <f>BD644*(1-'935'!X644/'11'!B$17)</f>
        <v>#VALUE!</v>
      </c>
      <c r="BG644" s="49" t="e">
        <f>BE644*(1-'935'!X644/'11'!B$17)</f>
        <v>#VALUE!</v>
      </c>
      <c r="BH644" s="52" t="e">
        <f>AV644*Parameters!B$6</f>
        <v>#VALUE!</v>
      </c>
      <c r="BI644" s="37" t="e">
        <f>IF('935'!$K644=1000,'Charging rates'!$C$38*$BH644/(1+'DNO totals'!$C$99)*'935'!$L644,0)</f>
        <v>#VALUE!</v>
      </c>
      <c r="BJ644" s="37" t="e">
        <f>IF(MOD('935'!$K644,1000)=100,'Charging rates'!$D$38*$BH644/(1+'DNO totals'!$D$99)*'935'!$M644,0)</f>
        <v>#VALUE!</v>
      </c>
      <c r="BK644" s="37" t="e">
        <f>IF(MOD('935'!$K644,100)=10,'Charging rates'!$E$38*$BH644/(1+'DNO totals'!$E$99)*'935'!$N644,0)</f>
        <v>#VALUE!</v>
      </c>
      <c r="BL644" s="37" t="e">
        <f>IF(AND(MOD('935'!$K644,10)&gt;0,MOD('935'!$K644,1000)&gt;1),'Charging rates'!$F$38*$BH644/(1+'DNO totals'!$F$99)*'935'!$O644,0)</f>
        <v>#VALUE!</v>
      </c>
      <c r="BM644" s="37" t="e">
        <f>IF(MOD('935'!$K644,1000)=1,'Charging rates'!$G$38*$BH644/(1+'DNO totals'!$G$99)*'935'!$P644,0)</f>
        <v>#VALUE!</v>
      </c>
      <c r="BN644" s="52" t="e">
        <f t="shared" si="169"/>
        <v>#VALUE!</v>
      </c>
      <c r="BO644" s="37" t="e">
        <f>IF('935'!$K644&gt;1000,'Charging rates'!$C$38*$AW644*'935'!$L644,0)</f>
        <v>#VALUE!</v>
      </c>
      <c r="BP644" s="37" t="e">
        <f>IF(MOD('935'!$K644,1000)&gt;100,'Charging rates'!$D$38*$AW644*'935'!$M644,0)</f>
        <v>#VALUE!</v>
      </c>
      <c r="BQ644" s="37" t="e">
        <f>IF(MOD('935'!$K644,100)&gt;10,'Charging rates'!$E$38*$AW644*'935'!$N644,0)</f>
        <v>#VALUE!</v>
      </c>
      <c r="BR644" s="52" t="e">
        <f t="shared" si="170"/>
        <v>#VALUE!</v>
      </c>
      <c r="BS644" s="48" t="e">
        <f>'935'!C644&lt;&gt;"VOID"</f>
        <v>#VALUE!</v>
      </c>
      <c r="BT644" s="33" t="e">
        <f>IF(BS644,(100/'11'!B$17*BD644*((1-'935'!I644)*'Charging rates'!B$51+'Charging rates'!B$63)),0)</f>
        <v>#VALUE!</v>
      </c>
      <c r="BU644" s="33" t="e">
        <f>100/'11'!B$17*BG644*('Charging rates'!B$51+'Charging rates'!B$63)</f>
        <v>#VALUE!</v>
      </c>
      <c r="BV644" s="33" t="e">
        <f>100/'11'!B$17*BE644*('Charging rates'!B$51+'Charging rates'!B$63)</f>
        <v>#VALUE!</v>
      </c>
      <c r="BW644" s="53" t="e">
        <f t="shared" si="171"/>
        <v>#VALUE!</v>
      </c>
      <c r="BX644" s="32" t="e">
        <f>AT644-('935'!T644*(1-'935'!X644/'11'!B$17))</f>
        <v>#VALUE!</v>
      </c>
      <c r="BY644" s="32">
        <f>0-IF(ISNUMBER(I644),INDEX('913'!$I$6:$I$1205,I644),0)-IF(ISNUMBER(J644),INDEX('913'!$I$6:$I$1205,J644),0)-IF(ISNUMBER(K644),INDEX('913'!$I$6:$I$1205,K644),0)-IF(ISNUMBER(L644),INDEX('913'!$I$6:$I$1205,L644),0)-IF(ISNUMBER(M644),INDEX('913'!$I$6:$I$1205,M644),0)-IF(ISNUMBER(N644),INDEX('913'!$I$6:$I$1205,N644),0)-IF(ISNUMBER(O644),INDEX('913'!$I$6:$I$1205,O644),0)-IF(ISNUMBER(P644),INDEX('913'!$I$6:$I$1205,P644),0)</f>
        <v>0</v>
      </c>
      <c r="BZ644" s="37">
        <f>IF(BY644=0,1,MAX(1,SQRT(BY644^2+(IF(ISNUMBER(I644),INDEX('913'!$J$6:$J$1205,I644),0)+IF(ISNUMBER(J644),INDEX('913'!$J$6:$J$1205,J644),0)+IF(ISNUMBER(K644),INDEX('913'!$J$6:$J$1205,K644),0)+IF(ISNUMBER(L644),INDEX('913'!$J$6:$J$1205,L644),0)+IF(ISNUMBER(M644),INDEX('913'!$J$6:$J$1205,M644),0)+IF(ISNUMBER(N644),INDEX('913'!$J$6:$J$1205,N644),0)+IF(ISNUMBER(O644),INDEX('913'!$J$6:$J$1205,O644),0)+IF(ISNUMBER(P644),INDEX('913'!$J$6:$J$1205,P644),0))^2)/BY644))</f>
        <v>1</v>
      </c>
      <c r="CA644" s="33" t="e">
        <f>100*AO644/'11'!B$17</f>
        <v>#VALUE!</v>
      </c>
      <c r="CB644" s="37" t="e">
        <f>100*(AP644*BZ644)/'11'!C$17</f>
        <v>#VALUE!</v>
      </c>
      <c r="CC644" s="37" t="e">
        <f t="shared" si="172"/>
        <v>#VALUE!</v>
      </c>
      <c r="CD644" s="33" t="e">
        <f t="shared" si="173"/>
        <v>#VALUE!</v>
      </c>
      <c r="CE644" s="54" t="e">
        <f>'11'!C$17-'935'!Y644</f>
        <v>#VALUE!</v>
      </c>
      <c r="CF644" s="37" t="e">
        <f>MAX('DNO totals'!B$312+0,MIN('935'!L644+0,'DNO totals'!B$304+0))</f>
        <v>#VALUE!</v>
      </c>
      <c r="CG644" s="37" t="e">
        <f>MAX('DNO totals'!C$312+0,MIN('935'!M644+0,'DNO totals'!C$304+0))</f>
        <v>#VALUE!</v>
      </c>
      <c r="CH644" s="37" t="e">
        <f>MAX('DNO totals'!D$312+0,MIN('935'!N644+0,'DNO totals'!D$304+0))</f>
        <v>#VALUE!</v>
      </c>
      <c r="CI644" s="37" t="e">
        <f>MAX('DNO totals'!E$312+0,MIN('935'!O644+0,'DNO totals'!E$304+0))</f>
        <v>#VALUE!</v>
      </c>
      <c r="CJ644" s="52" t="e">
        <f>MAX('DNO totals'!F$312+0,MIN('935'!P644+0,'DNO totals'!F$304+0))</f>
        <v>#VALUE!</v>
      </c>
      <c r="CK644" s="37" t="e">
        <f>IF('935'!$K644=1000,'Charging rates'!$C$38*$BH644/(1+'DNO totals'!$C$99)*$CF644,0)</f>
        <v>#VALUE!</v>
      </c>
      <c r="CL644" s="37" t="e">
        <f>IF(MOD('935'!$K644,1000)=100,'Charging rates'!$D$38*$BH644/(1+'DNO totals'!$D$99)*$CG644,0)</f>
        <v>#VALUE!</v>
      </c>
      <c r="CM644" s="37" t="e">
        <f>IF(MOD('935'!$K644,100)=10,'Charging rates'!$E$38*$BH644/(1+'DNO totals'!$E$99)*$CH644,0)</f>
        <v>#VALUE!</v>
      </c>
      <c r="CN644" s="37" t="e">
        <f>IF(AND(MOD('935'!$K644,10)&gt;0,MOD('935'!$K644,1000)&gt;1),'Charging rates'!$F$38*$BH644/(1+'DNO totals'!$F$99)*$CI644,0)</f>
        <v>#VALUE!</v>
      </c>
      <c r="CO644" s="37" t="e">
        <f>IF(MOD('935'!$K644,1000)=1,'Charging rates'!$G$38*$BH644/(1+'DNO totals'!$G$99)*$CJ644,0)</f>
        <v>#VALUE!</v>
      </c>
      <c r="CP644" s="52" t="e">
        <f t="shared" si="174"/>
        <v>#VALUE!</v>
      </c>
      <c r="CQ644" s="37" t="e">
        <f>IF('935'!$K644&gt;1000,'Charging rates'!$C$38*$AW644*$CF644,0)</f>
        <v>#VALUE!</v>
      </c>
      <c r="CR644" s="37" t="e">
        <f>IF(MOD('935'!$K644,1000)&gt;100,'Charging rates'!$D$38*$AW644*$CG644,0)</f>
        <v>#VALUE!</v>
      </c>
      <c r="CS644" s="37" t="e">
        <f>IF(MOD('935'!$K644,100)&gt;10,'Charging rates'!$E$38*$AW644*$CH644,0)</f>
        <v>#VALUE!</v>
      </c>
      <c r="CT644" s="52" t="e">
        <f t="shared" si="175"/>
        <v>#VALUE!</v>
      </c>
      <c r="CU644" s="33" t="e">
        <f>100*(AP644*'935'!Q644*BZ644)/'11'!B$17</f>
        <v>#VALUE!</v>
      </c>
      <c r="CV644" s="33" t="e">
        <f>100/'11'!B$17*'Charging rates'!B$10*AW644</f>
        <v>#VALUE!</v>
      </c>
      <c r="CW644" s="33" t="e">
        <f>IF(AT644=0,0,(1-BX644/AT644)*(CA644+IF('935'!Q644=0,0,(CB644*'935'!Q644*('11'!C$17-'935'!Y644)/('11'!B$17-'935'!X644)))))</f>
        <v>#VALUE!</v>
      </c>
      <c r="CX644" s="33" t="e">
        <f t="shared" si="176"/>
        <v>#VALUE!</v>
      </c>
      <c r="CY644" s="49" t="e">
        <f t="shared" si="177"/>
        <v>#VALUE!</v>
      </c>
      <c r="CZ644" s="32" t="e">
        <f>AT644*(Parameters!B$21+AU644)*IF('DNO totals'!B$323&lt;0,1,'935'!S644)</f>
        <v>#VALUE!</v>
      </c>
      <c r="DA644" s="52" t="e">
        <f>IF('DNO totals'!B$323&lt;0,1,'935'!S644)*(Parameters!B$21+AU644)</f>
        <v>#VALUE!</v>
      </c>
      <c r="DB644" s="37" t="e">
        <f>CX644+'Charging rates'!B$106*DA644*100/'11'!B$17</f>
        <v>#VALUE!</v>
      </c>
      <c r="DC644" s="37" t="e">
        <f>DB644+'Charging rates'!B$116*(Parameters!B$21+AU644)*100/'11'!B$17*IF('DNO totals'!B$323&lt;0,1,'935'!S644)</f>
        <v>#VALUE!</v>
      </c>
      <c r="DD644" s="37" t="e">
        <f>'Charging rates'!B$97*(CP644+CT644)*100/'11'!B$17</f>
        <v>#VALUE!</v>
      </c>
      <c r="DE644" s="33" t="e">
        <f>MAX(0-(CB644*AU644*'11'!C$17/'11'!B$17),DC644+DD644)</f>
        <v>#VALUE!</v>
      </c>
      <c r="DF644" s="37" t="e">
        <f>IF(BS644,IF(AU644=0,CC644,MAX(0,MIN(CC644,CC644+(DE644/'935'!Q644*('11'!B$17-'935'!X644)/('11'!C$17-'935'!Y644))))),0)</f>
        <v>#VALUE!</v>
      </c>
      <c r="DG644" s="33" t="e">
        <f t="shared" si="178"/>
        <v>#VALUE!</v>
      </c>
      <c r="DH644" s="53" t="e">
        <f t="shared" si="179"/>
        <v>#VALUE!</v>
      </c>
    </row>
    <row r="645" spans="1:112">
      <c r="A645" s="28">
        <v>545</v>
      </c>
      <c r="B645" s="47" t="e">
        <f>'935'!B645</f>
        <v>#VALUE!</v>
      </c>
      <c r="C645" s="48" t="e">
        <f>OR('935'!E645&lt;&gt;"VOID",'935'!F645&lt;&gt;"VOID",'935'!G645&lt;&gt;"VOID")</f>
        <v>#VALUE!</v>
      </c>
      <c r="D645" s="32" t="e">
        <f>IF('935'!D645="VOID",0,'935'!D645*(1-'935'!X645/'11'!B$17))</f>
        <v>#VALUE!</v>
      </c>
      <c r="E645" s="32" t="e">
        <f>IF('935'!E645="VOID",0,'935'!E645*(1-'935'!X645/'11'!B$17))</f>
        <v>#VALUE!</v>
      </c>
      <c r="F645" s="32" t="e">
        <f>IF('935'!F645="VOID",0,'935'!F645*(1-'935'!X645/'11'!B$17))</f>
        <v>#VALUE!</v>
      </c>
      <c r="G645" s="32" t="e">
        <f>IF('935'!G645="VOID",0,'935'!G645*(1-'935'!X645/'11'!B$17))</f>
        <v>#VALUE!</v>
      </c>
      <c r="H645" s="49" t="e">
        <f t="shared" si="160"/>
        <v>#VALUE!</v>
      </c>
      <c r="I645" s="50" t="e">
        <f>MATCH('935'!J645,'913'!$B$6:$B$1205,0)</f>
        <v>#VALUE!</v>
      </c>
      <c r="J645" s="50" t="e">
        <f>MATCH(INDEX('913'!$D$6:$D$1205,I645),'913'!$B$6:$B$1205,0)</f>
        <v>#VALUE!</v>
      </c>
      <c r="K645" s="50" t="e">
        <f>MATCH(INDEX('913'!$D$6:$D$1205,J645),'913'!$B$6:$B$1205,0)</f>
        <v>#VALUE!</v>
      </c>
      <c r="L645" s="50" t="e">
        <f>MATCH(INDEX('913'!$D$6:$D$1205,K645),'913'!$B$6:$B$1205,0)</f>
        <v>#VALUE!</v>
      </c>
      <c r="M645" s="50" t="e">
        <f>MATCH(INDEX('913'!$D$6:$D$1205,L645),'913'!$B$6:$B$1205,0)</f>
        <v>#VALUE!</v>
      </c>
      <c r="N645" s="50" t="e">
        <f>MATCH(INDEX('913'!$D$6:$D$1205,M645),'913'!$B$6:$B$1205,0)</f>
        <v>#VALUE!</v>
      </c>
      <c r="O645" s="50" t="e">
        <f>MATCH(INDEX('913'!$D$6:$D$1205,N645),'913'!$B$6:$B$1205,0)</f>
        <v>#VALUE!</v>
      </c>
      <c r="P645" s="51" t="e">
        <f>MATCH(INDEX('913'!$D$6:$D$1205,O645),'913'!$B$6:$B$1205,0)</f>
        <v>#VALUE!</v>
      </c>
      <c r="Q645" s="37">
        <f>IF(ISNUMBER(I645),MAX(0,INDEX('913'!$E$6:$E$1205,I645)),0)</f>
        <v>0</v>
      </c>
      <c r="R645" s="37">
        <f>IF(ISNUMBER(J645),MAX(0,INDEX('913'!$E$6:$E$1205,J645)),0)</f>
        <v>0</v>
      </c>
      <c r="S645" s="37">
        <f>IF(ISNUMBER(K645),MAX(0,INDEX('913'!$E$6:$E$1205,K645)),0)</f>
        <v>0</v>
      </c>
      <c r="T645" s="37">
        <f>IF(ISNUMBER(L645),MAX(0,INDEX('913'!$E$6:$E$1205,L645)),0)</f>
        <v>0</v>
      </c>
      <c r="U645" s="37">
        <f>IF(ISNUMBER(M645),MAX(0,INDEX('913'!$E$6:$E$1205,M645)),0)</f>
        <v>0</v>
      </c>
      <c r="V645" s="37">
        <f>IF(ISNUMBER(N645),MAX(0,INDEX('913'!$E$6:$E$1205,N645)),0)</f>
        <v>0</v>
      </c>
      <c r="W645" s="37">
        <f>IF(ISNUMBER(O645),MAX(0,INDEX('913'!$E$6:$E$1205,O645)),0)</f>
        <v>0</v>
      </c>
      <c r="X645" s="52">
        <f>IF(ISNUMBER(P645),MAX(0,INDEX('913'!$E$6:$E$1205,P645)),0)</f>
        <v>0</v>
      </c>
      <c r="Y645" s="37">
        <f>IF(ISNUMBER(I645),MAX(0,INDEX('913'!$F$6:$F$1205,I645)),0)</f>
        <v>0</v>
      </c>
      <c r="Z645" s="37">
        <f>IF(ISNUMBER(J645),MAX(0,INDEX('913'!$F$6:$F$1205,J645)),0)</f>
        <v>0</v>
      </c>
      <c r="AA645" s="37">
        <f>IF(ISNUMBER(K645),MAX(0,INDEX('913'!$F$6:$F$1205,K645)),0)</f>
        <v>0</v>
      </c>
      <c r="AB645" s="37">
        <f>IF(ISNUMBER(L645),MAX(0,INDEX('913'!$F$6:$F$1205,L645)),0)</f>
        <v>0</v>
      </c>
      <c r="AC645" s="37">
        <f>IF(ISNUMBER(M645),MAX(0,INDEX('913'!$F$6:$F$1205,M645)),0)</f>
        <v>0</v>
      </c>
      <c r="AD645" s="37">
        <f>IF(ISNUMBER(N645),MAX(0,INDEX('913'!$F$6:$F$1205,N645)),0)</f>
        <v>0</v>
      </c>
      <c r="AE645" s="37">
        <f>IF(ISNUMBER(O645),MAX(0,INDEX('913'!$F$6:$F$1205,O645)),0)</f>
        <v>0</v>
      </c>
      <c r="AF645" s="37">
        <f>IF(ISNUMBER(P645),MAX(0,INDEX('913'!$F$6:$F$1205,P645)),0)</f>
        <v>0</v>
      </c>
      <c r="AG645" s="32">
        <f>IF(ISNUMBER(I645),SQRT(INDEX('913'!$I$6:$I$1205,I645)^2+INDEX('913'!$J$6:$J$1205,I645)^2),0)</f>
        <v>0</v>
      </c>
      <c r="AH645" s="32">
        <f>IF(ISNUMBER(J645),SQRT(INDEX('913'!$I$6:$I$1205,J645)^2+INDEX('913'!$J$6:$J$1205,J645)^2),0)</f>
        <v>0</v>
      </c>
      <c r="AI645" s="32">
        <f>IF(ISNUMBER(K645),SQRT(INDEX('913'!$I$6:$I$1205,K645)^2+INDEX('913'!$J$6:$J$1205,K645)^2),0)</f>
        <v>0</v>
      </c>
      <c r="AJ645" s="32">
        <f>IF(ISNUMBER(L645),SQRT(INDEX('913'!$I$6:$I$1205,L645)^2+INDEX('913'!$J$6:$J$1205,L645)^2),0)</f>
        <v>0</v>
      </c>
      <c r="AK645" s="32">
        <f>IF(ISNUMBER(M645),SQRT(INDEX('913'!$I$6:$I$1205,M645)^2+INDEX('913'!$J$6:$J$1205,M645)^2),0)</f>
        <v>0</v>
      </c>
      <c r="AL645" s="32">
        <f>IF(ISNUMBER(N645),SQRT(INDEX('913'!$I$6:$I$1205,N645)^2+INDEX('913'!$J$6:$J$1205,N645)^2),0)</f>
        <v>0</v>
      </c>
      <c r="AM645" s="32">
        <f>IF(ISNUMBER(O645),SQRT(INDEX('913'!$I$6:$I$1205,O645)^2+INDEX('913'!$J$6:$J$1205,O645)^2),0)</f>
        <v>0</v>
      </c>
      <c r="AN645" s="49">
        <f>IF(ISNUMBER(P645),SQRT(INDEX('913'!$I$6:$I$1205,P645)^2+INDEX('913'!$J$6:$J$1205,P645)^2),0)</f>
        <v>0</v>
      </c>
      <c r="AO645" s="37">
        <f t="shared" si="161"/>
        <v>0</v>
      </c>
      <c r="AP645" s="37">
        <f t="shared" si="162"/>
        <v>0</v>
      </c>
      <c r="AQ645" s="33" t="e">
        <f>-100*'935'!W645*(AO645+AP645)/'11'!C$17</f>
        <v>#VALUE!</v>
      </c>
      <c r="AR645" s="37" t="e">
        <f t="shared" si="163"/>
        <v>#VALUE!</v>
      </c>
      <c r="AS645" s="52" t="e">
        <f t="shared" si="164"/>
        <v>#VALUE!</v>
      </c>
      <c r="AT645" s="32" t="e">
        <f>IF('935'!C645="VOID",0,('935'!C645*(1-'935'!X645/'11'!B$17)))</f>
        <v>#VALUE!</v>
      </c>
      <c r="AU645" s="52" t="e">
        <f>'935'!Q645*(1-'935'!Y645/'11'!C$17)/(1-'935'!X645/'11'!B$17)</f>
        <v>#VALUE!</v>
      </c>
      <c r="AV645" s="37" t="e">
        <f>INDEX('DNO totals'!$B$57:$G$57,IF('935'!K645,IF(MOD('935'!K645,1000),IF(MOD('935'!K645,100),IF(MOD('935'!K645,10),IF(MOD('935'!K645,1000)=1,6,5),4),3),2),1))</f>
        <v>#VALUE!</v>
      </c>
      <c r="AW645" s="52" t="e">
        <f t="shared" si="165"/>
        <v>#VALUE!</v>
      </c>
      <c r="AX645" s="32" t="e">
        <f>IF('935'!V645="VOID",0,'935'!V645*(1-'935'!X645/'11'!B$17))</f>
        <v>#VALUE!</v>
      </c>
      <c r="AY645" s="33" t="e">
        <f>IF(H645,-100*'Charging rates'!B$10/'11'!B$17*AX645/H645,0)</f>
        <v>#VALUE!</v>
      </c>
      <c r="AZ645" s="33" t="e">
        <f>IF(C645,'DNO totals'!B$41,0)</f>
        <v>#VALUE!</v>
      </c>
      <c r="BA645" s="33" t="e">
        <f t="shared" si="166"/>
        <v>#VALUE!</v>
      </c>
      <c r="BB645" s="33" t="e">
        <f t="shared" si="167"/>
        <v>#VALUE!</v>
      </c>
      <c r="BC645" s="53" t="e">
        <f t="shared" si="168"/>
        <v>#VALUE!</v>
      </c>
      <c r="BD645" s="32" t="e">
        <f>IF(AT645,'935'!H645*AT645/(AT645+D645+H645),0)</f>
        <v>#VALUE!</v>
      </c>
      <c r="BE645" s="32" t="e">
        <f>IF(H645,'935'!H645*H645/(AT645+D645+H645),0)</f>
        <v>#VALUE!</v>
      </c>
      <c r="BF645" s="32" t="e">
        <f>BD645*(1-'935'!X645/'11'!B$17)</f>
        <v>#VALUE!</v>
      </c>
      <c r="BG645" s="49" t="e">
        <f>BE645*(1-'935'!X645/'11'!B$17)</f>
        <v>#VALUE!</v>
      </c>
      <c r="BH645" s="52" t="e">
        <f>AV645*Parameters!B$6</f>
        <v>#VALUE!</v>
      </c>
      <c r="BI645" s="37" t="e">
        <f>IF('935'!$K645=1000,'Charging rates'!$C$38*$BH645/(1+'DNO totals'!$C$99)*'935'!$L645,0)</f>
        <v>#VALUE!</v>
      </c>
      <c r="BJ645" s="37" t="e">
        <f>IF(MOD('935'!$K645,1000)=100,'Charging rates'!$D$38*$BH645/(1+'DNO totals'!$D$99)*'935'!$M645,0)</f>
        <v>#VALUE!</v>
      </c>
      <c r="BK645" s="37" t="e">
        <f>IF(MOD('935'!$K645,100)=10,'Charging rates'!$E$38*$BH645/(1+'DNO totals'!$E$99)*'935'!$N645,0)</f>
        <v>#VALUE!</v>
      </c>
      <c r="BL645" s="37" t="e">
        <f>IF(AND(MOD('935'!$K645,10)&gt;0,MOD('935'!$K645,1000)&gt;1),'Charging rates'!$F$38*$BH645/(1+'DNO totals'!$F$99)*'935'!$O645,0)</f>
        <v>#VALUE!</v>
      </c>
      <c r="BM645" s="37" t="e">
        <f>IF(MOD('935'!$K645,1000)=1,'Charging rates'!$G$38*$BH645/(1+'DNO totals'!$G$99)*'935'!$P645,0)</f>
        <v>#VALUE!</v>
      </c>
      <c r="BN645" s="52" t="e">
        <f t="shared" si="169"/>
        <v>#VALUE!</v>
      </c>
      <c r="BO645" s="37" t="e">
        <f>IF('935'!$K645&gt;1000,'Charging rates'!$C$38*$AW645*'935'!$L645,0)</f>
        <v>#VALUE!</v>
      </c>
      <c r="BP645" s="37" t="e">
        <f>IF(MOD('935'!$K645,1000)&gt;100,'Charging rates'!$D$38*$AW645*'935'!$M645,0)</f>
        <v>#VALUE!</v>
      </c>
      <c r="BQ645" s="37" t="e">
        <f>IF(MOD('935'!$K645,100)&gt;10,'Charging rates'!$E$38*$AW645*'935'!$N645,0)</f>
        <v>#VALUE!</v>
      </c>
      <c r="BR645" s="52" t="e">
        <f t="shared" si="170"/>
        <v>#VALUE!</v>
      </c>
      <c r="BS645" s="48" t="e">
        <f>'935'!C645&lt;&gt;"VOID"</f>
        <v>#VALUE!</v>
      </c>
      <c r="BT645" s="33" t="e">
        <f>IF(BS645,(100/'11'!B$17*BD645*((1-'935'!I645)*'Charging rates'!B$51+'Charging rates'!B$63)),0)</f>
        <v>#VALUE!</v>
      </c>
      <c r="BU645" s="33" t="e">
        <f>100/'11'!B$17*BG645*('Charging rates'!B$51+'Charging rates'!B$63)</f>
        <v>#VALUE!</v>
      </c>
      <c r="BV645" s="33" t="e">
        <f>100/'11'!B$17*BE645*('Charging rates'!B$51+'Charging rates'!B$63)</f>
        <v>#VALUE!</v>
      </c>
      <c r="BW645" s="53" t="e">
        <f t="shared" si="171"/>
        <v>#VALUE!</v>
      </c>
      <c r="BX645" s="32" t="e">
        <f>AT645-('935'!T645*(1-'935'!X645/'11'!B$17))</f>
        <v>#VALUE!</v>
      </c>
      <c r="BY645" s="32">
        <f>0-IF(ISNUMBER(I645),INDEX('913'!$I$6:$I$1205,I645),0)-IF(ISNUMBER(J645),INDEX('913'!$I$6:$I$1205,J645),0)-IF(ISNUMBER(K645),INDEX('913'!$I$6:$I$1205,K645),0)-IF(ISNUMBER(L645),INDEX('913'!$I$6:$I$1205,L645),0)-IF(ISNUMBER(M645),INDEX('913'!$I$6:$I$1205,M645),0)-IF(ISNUMBER(N645),INDEX('913'!$I$6:$I$1205,N645),0)-IF(ISNUMBER(O645),INDEX('913'!$I$6:$I$1205,O645),0)-IF(ISNUMBER(P645),INDEX('913'!$I$6:$I$1205,P645),0)</f>
        <v>0</v>
      </c>
      <c r="BZ645" s="37">
        <f>IF(BY645=0,1,MAX(1,SQRT(BY645^2+(IF(ISNUMBER(I645),INDEX('913'!$J$6:$J$1205,I645),0)+IF(ISNUMBER(J645),INDEX('913'!$J$6:$J$1205,J645),0)+IF(ISNUMBER(K645),INDEX('913'!$J$6:$J$1205,K645),0)+IF(ISNUMBER(L645),INDEX('913'!$J$6:$J$1205,L645),0)+IF(ISNUMBER(M645),INDEX('913'!$J$6:$J$1205,M645),0)+IF(ISNUMBER(N645),INDEX('913'!$J$6:$J$1205,N645),0)+IF(ISNUMBER(O645),INDEX('913'!$J$6:$J$1205,O645),0)+IF(ISNUMBER(P645),INDEX('913'!$J$6:$J$1205,P645),0))^2)/BY645))</f>
        <v>1</v>
      </c>
      <c r="CA645" s="33" t="e">
        <f>100*AO645/'11'!B$17</f>
        <v>#VALUE!</v>
      </c>
      <c r="CB645" s="37" t="e">
        <f>100*(AP645*BZ645)/'11'!C$17</f>
        <v>#VALUE!</v>
      </c>
      <c r="CC645" s="37" t="e">
        <f t="shared" si="172"/>
        <v>#VALUE!</v>
      </c>
      <c r="CD645" s="33" t="e">
        <f t="shared" si="173"/>
        <v>#VALUE!</v>
      </c>
      <c r="CE645" s="54" t="e">
        <f>'11'!C$17-'935'!Y645</f>
        <v>#VALUE!</v>
      </c>
      <c r="CF645" s="37" t="e">
        <f>MAX('DNO totals'!B$312+0,MIN('935'!L645+0,'DNO totals'!B$304+0))</f>
        <v>#VALUE!</v>
      </c>
      <c r="CG645" s="37" t="e">
        <f>MAX('DNO totals'!C$312+0,MIN('935'!M645+0,'DNO totals'!C$304+0))</f>
        <v>#VALUE!</v>
      </c>
      <c r="CH645" s="37" t="e">
        <f>MAX('DNO totals'!D$312+0,MIN('935'!N645+0,'DNO totals'!D$304+0))</f>
        <v>#VALUE!</v>
      </c>
      <c r="CI645" s="37" t="e">
        <f>MAX('DNO totals'!E$312+0,MIN('935'!O645+0,'DNO totals'!E$304+0))</f>
        <v>#VALUE!</v>
      </c>
      <c r="CJ645" s="52" t="e">
        <f>MAX('DNO totals'!F$312+0,MIN('935'!P645+0,'DNO totals'!F$304+0))</f>
        <v>#VALUE!</v>
      </c>
      <c r="CK645" s="37" t="e">
        <f>IF('935'!$K645=1000,'Charging rates'!$C$38*$BH645/(1+'DNO totals'!$C$99)*$CF645,0)</f>
        <v>#VALUE!</v>
      </c>
      <c r="CL645" s="37" t="e">
        <f>IF(MOD('935'!$K645,1000)=100,'Charging rates'!$D$38*$BH645/(1+'DNO totals'!$D$99)*$CG645,0)</f>
        <v>#VALUE!</v>
      </c>
      <c r="CM645" s="37" t="e">
        <f>IF(MOD('935'!$K645,100)=10,'Charging rates'!$E$38*$BH645/(1+'DNO totals'!$E$99)*$CH645,0)</f>
        <v>#VALUE!</v>
      </c>
      <c r="CN645" s="37" t="e">
        <f>IF(AND(MOD('935'!$K645,10)&gt;0,MOD('935'!$K645,1000)&gt;1),'Charging rates'!$F$38*$BH645/(1+'DNO totals'!$F$99)*$CI645,0)</f>
        <v>#VALUE!</v>
      </c>
      <c r="CO645" s="37" t="e">
        <f>IF(MOD('935'!$K645,1000)=1,'Charging rates'!$G$38*$BH645/(1+'DNO totals'!$G$99)*$CJ645,0)</f>
        <v>#VALUE!</v>
      </c>
      <c r="CP645" s="52" t="e">
        <f t="shared" si="174"/>
        <v>#VALUE!</v>
      </c>
      <c r="CQ645" s="37" t="e">
        <f>IF('935'!$K645&gt;1000,'Charging rates'!$C$38*$AW645*$CF645,0)</f>
        <v>#VALUE!</v>
      </c>
      <c r="CR645" s="37" t="e">
        <f>IF(MOD('935'!$K645,1000)&gt;100,'Charging rates'!$D$38*$AW645*$CG645,0)</f>
        <v>#VALUE!</v>
      </c>
      <c r="CS645" s="37" t="e">
        <f>IF(MOD('935'!$K645,100)&gt;10,'Charging rates'!$E$38*$AW645*$CH645,0)</f>
        <v>#VALUE!</v>
      </c>
      <c r="CT645" s="52" t="e">
        <f t="shared" si="175"/>
        <v>#VALUE!</v>
      </c>
      <c r="CU645" s="33" t="e">
        <f>100*(AP645*'935'!Q645*BZ645)/'11'!B$17</f>
        <v>#VALUE!</v>
      </c>
      <c r="CV645" s="33" t="e">
        <f>100/'11'!B$17*'Charging rates'!B$10*AW645</f>
        <v>#VALUE!</v>
      </c>
      <c r="CW645" s="33" t="e">
        <f>IF(AT645=0,0,(1-BX645/AT645)*(CA645+IF('935'!Q645=0,0,(CB645*'935'!Q645*('11'!C$17-'935'!Y645)/('11'!B$17-'935'!X645)))))</f>
        <v>#VALUE!</v>
      </c>
      <c r="CX645" s="33" t="e">
        <f t="shared" si="176"/>
        <v>#VALUE!</v>
      </c>
      <c r="CY645" s="49" t="e">
        <f t="shared" si="177"/>
        <v>#VALUE!</v>
      </c>
      <c r="CZ645" s="32" t="e">
        <f>AT645*(Parameters!B$21+AU645)*IF('DNO totals'!B$323&lt;0,1,'935'!S645)</f>
        <v>#VALUE!</v>
      </c>
      <c r="DA645" s="52" t="e">
        <f>IF('DNO totals'!B$323&lt;0,1,'935'!S645)*(Parameters!B$21+AU645)</f>
        <v>#VALUE!</v>
      </c>
      <c r="DB645" s="37" t="e">
        <f>CX645+'Charging rates'!B$106*DA645*100/'11'!B$17</f>
        <v>#VALUE!</v>
      </c>
      <c r="DC645" s="37" t="e">
        <f>DB645+'Charging rates'!B$116*(Parameters!B$21+AU645)*100/'11'!B$17*IF('DNO totals'!B$323&lt;0,1,'935'!S645)</f>
        <v>#VALUE!</v>
      </c>
      <c r="DD645" s="37" t="e">
        <f>'Charging rates'!B$97*(CP645+CT645)*100/'11'!B$17</f>
        <v>#VALUE!</v>
      </c>
      <c r="DE645" s="33" t="e">
        <f>MAX(0-(CB645*AU645*'11'!C$17/'11'!B$17),DC645+DD645)</f>
        <v>#VALUE!</v>
      </c>
      <c r="DF645" s="37" t="e">
        <f>IF(BS645,IF(AU645=0,CC645,MAX(0,MIN(CC645,CC645+(DE645/'935'!Q645*('11'!B$17-'935'!X645)/('11'!C$17-'935'!Y645))))),0)</f>
        <v>#VALUE!</v>
      </c>
      <c r="DG645" s="33" t="e">
        <f t="shared" si="178"/>
        <v>#VALUE!</v>
      </c>
      <c r="DH645" s="53" t="e">
        <f t="shared" si="179"/>
        <v>#VALUE!</v>
      </c>
    </row>
    <row r="646" spans="1:112">
      <c r="A646" s="28">
        <v>546</v>
      </c>
      <c r="B646" s="47" t="e">
        <f>'935'!B646</f>
        <v>#VALUE!</v>
      </c>
      <c r="C646" s="48" t="e">
        <f>OR('935'!E646&lt;&gt;"VOID",'935'!F646&lt;&gt;"VOID",'935'!G646&lt;&gt;"VOID")</f>
        <v>#VALUE!</v>
      </c>
      <c r="D646" s="32" t="e">
        <f>IF('935'!D646="VOID",0,'935'!D646*(1-'935'!X646/'11'!B$17))</f>
        <v>#VALUE!</v>
      </c>
      <c r="E646" s="32" t="e">
        <f>IF('935'!E646="VOID",0,'935'!E646*(1-'935'!X646/'11'!B$17))</f>
        <v>#VALUE!</v>
      </c>
      <c r="F646" s="32" t="e">
        <f>IF('935'!F646="VOID",0,'935'!F646*(1-'935'!X646/'11'!B$17))</f>
        <v>#VALUE!</v>
      </c>
      <c r="G646" s="32" t="e">
        <f>IF('935'!G646="VOID",0,'935'!G646*(1-'935'!X646/'11'!B$17))</f>
        <v>#VALUE!</v>
      </c>
      <c r="H646" s="49" t="e">
        <f t="shared" si="160"/>
        <v>#VALUE!</v>
      </c>
      <c r="I646" s="50" t="e">
        <f>MATCH('935'!J646,'913'!$B$6:$B$1205,0)</f>
        <v>#VALUE!</v>
      </c>
      <c r="J646" s="50" t="e">
        <f>MATCH(INDEX('913'!$D$6:$D$1205,I646),'913'!$B$6:$B$1205,0)</f>
        <v>#VALUE!</v>
      </c>
      <c r="K646" s="50" t="e">
        <f>MATCH(INDEX('913'!$D$6:$D$1205,J646),'913'!$B$6:$B$1205,0)</f>
        <v>#VALUE!</v>
      </c>
      <c r="L646" s="50" t="e">
        <f>MATCH(INDEX('913'!$D$6:$D$1205,K646),'913'!$B$6:$B$1205,0)</f>
        <v>#VALUE!</v>
      </c>
      <c r="M646" s="50" t="e">
        <f>MATCH(INDEX('913'!$D$6:$D$1205,L646),'913'!$B$6:$B$1205,0)</f>
        <v>#VALUE!</v>
      </c>
      <c r="N646" s="50" t="e">
        <f>MATCH(INDEX('913'!$D$6:$D$1205,M646),'913'!$B$6:$B$1205,0)</f>
        <v>#VALUE!</v>
      </c>
      <c r="O646" s="50" t="e">
        <f>MATCH(INDEX('913'!$D$6:$D$1205,N646),'913'!$B$6:$B$1205,0)</f>
        <v>#VALUE!</v>
      </c>
      <c r="P646" s="51" t="e">
        <f>MATCH(INDEX('913'!$D$6:$D$1205,O646),'913'!$B$6:$B$1205,0)</f>
        <v>#VALUE!</v>
      </c>
      <c r="Q646" s="37">
        <f>IF(ISNUMBER(I646),MAX(0,INDEX('913'!$E$6:$E$1205,I646)),0)</f>
        <v>0</v>
      </c>
      <c r="R646" s="37">
        <f>IF(ISNUMBER(J646),MAX(0,INDEX('913'!$E$6:$E$1205,J646)),0)</f>
        <v>0</v>
      </c>
      <c r="S646" s="37">
        <f>IF(ISNUMBER(K646),MAX(0,INDEX('913'!$E$6:$E$1205,K646)),0)</f>
        <v>0</v>
      </c>
      <c r="T646" s="37">
        <f>IF(ISNUMBER(L646),MAX(0,INDEX('913'!$E$6:$E$1205,L646)),0)</f>
        <v>0</v>
      </c>
      <c r="U646" s="37">
        <f>IF(ISNUMBER(M646),MAX(0,INDEX('913'!$E$6:$E$1205,M646)),0)</f>
        <v>0</v>
      </c>
      <c r="V646" s="37">
        <f>IF(ISNUMBER(N646),MAX(0,INDEX('913'!$E$6:$E$1205,N646)),0)</f>
        <v>0</v>
      </c>
      <c r="W646" s="37">
        <f>IF(ISNUMBER(O646),MAX(0,INDEX('913'!$E$6:$E$1205,O646)),0)</f>
        <v>0</v>
      </c>
      <c r="X646" s="52">
        <f>IF(ISNUMBER(P646),MAX(0,INDEX('913'!$E$6:$E$1205,P646)),0)</f>
        <v>0</v>
      </c>
      <c r="Y646" s="37">
        <f>IF(ISNUMBER(I646),MAX(0,INDEX('913'!$F$6:$F$1205,I646)),0)</f>
        <v>0</v>
      </c>
      <c r="Z646" s="37">
        <f>IF(ISNUMBER(J646),MAX(0,INDEX('913'!$F$6:$F$1205,J646)),0)</f>
        <v>0</v>
      </c>
      <c r="AA646" s="37">
        <f>IF(ISNUMBER(K646),MAX(0,INDEX('913'!$F$6:$F$1205,K646)),0)</f>
        <v>0</v>
      </c>
      <c r="AB646" s="37">
        <f>IF(ISNUMBER(L646),MAX(0,INDEX('913'!$F$6:$F$1205,L646)),0)</f>
        <v>0</v>
      </c>
      <c r="AC646" s="37">
        <f>IF(ISNUMBER(M646),MAX(0,INDEX('913'!$F$6:$F$1205,M646)),0)</f>
        <v>0</v>
      </c>
      <c r="AD646" s="37">
        <f>IF(ISNUMBER(N646),MAX(0,INDEX('913'!$F$6:$F$1205,N646)),0)</f>
        <v>0</v>
      </c>
      <c r="AE646" s="37">
        <f>IF(ISNUMBER(O646),MAX(0,INDEX('913'!$F$6:$F$1205,O646)),0)</f>
        <v>0</v>
      </c>
      <c r="AF646" s="37">
        <f>IF(ISNUMBER(P646),MAX(0,INDEX('913'!$F$6:$F$1205,P646)),0)</f>
        <v>0</v>
      </c>
      <c r="AG646" s="32">
        <f>IF(ISNUMBER(I646),SQRT(INDEX('913'!$I$6:$I$1205,I646)^2+INDEX('913'!$J$6:$J$1205,I646)^2),0)</f>
        <v>0</v>
      </c>
      <c r="AH646" s="32">
        <f>IF(ISNUMBER(J646),SQRT(INDEX('913'!$I$6:$I$1205,J646)^2+INDEX('913'!$J$6:$J$1205,J646)^2),0)</f>
        <v>0</v>
      </c>
      <c r="AI646" s="32">
        <f>IF(ISNUMBER(K646),SQRT(INDEX('913'!$I$6:$I$1205,K646)^2+INDEX('913'!$J$6:$J$1205,K646)^2),0)</f>
        <v>0</v>
      </c>
      <c r="AJ646" s="32">
        <f>IF(ISNUMBER(L646),SQRT(INDEX('913'!$I$6:$I$1205,L646)^2+INDEX('913'!$J$6:$J$1205,L646)^2),0)</f>
        <v>0</v>
      </c>
      <c r="AK646" s="32">
        <f>IF(ISNUMBER(M646),SQRT(INDEX('913'!$I$6:$I$1205,M646)^2+INDEX('913'!$J$6:$J$1205,M646)^2),0)</f>
        <v>0</v>
      </c>
      <c r="AL646" s="32">
        <f>IF(ISNUMBER(N646),SQRT(INDEX('913'!$I$6:$I$1205,N646)^2+INDEX('913'!$J$6:$J$1205,N646)^2),0)</f>
        <v>0</v>
      </c>
      <c r="AM646" s="32">
        <f>IF(ISNUMBER(O646),SQRT(INDEX('913'!$I$6:$I$1205,O646)^2+INDEX('913'!$J$6:$J$1205,O646)^2),0)</f>
        <v>0</v>
      </c>
      <c r="AN646" s="49">
        <f>IF(ISNUMBER(P646),SQRT(INDEX('913'!$I$6:$I$1205,P646)^2+INDEX('913'!$J$6:$J$1205,P646)^2),0)</f>
        <v>0</v>
      </c>
      <c r="AO646" s="37">
        <f t="shared" si="161"/>
        <v>0</v>
      </c>
      <c r="AP646" s="37">
        <f t="shared" si="162"/>
        <v>0</v>
      </c>
      <c r="AQ646" s="33" t="e">
        <f>-100*'935'!W646*(AO646+AP646)/'11'!C$17</f>
        <v>#VALUE!</v>
      </c>
      <c r="AR646" s="37" t="e">
        <f t="shared" si="163"/>
        <v>#VALUE!</v>
      </c>
      <c r="AS646" s="52" t="e">
        <f t="shared" si="164"/>
        <v>#VALUE!</v>
      </c>
      <c r="AT646" s="32" t="e">
        <f>IF('935'!C646="VOID",0,('935'!C646*(1-'935'!X646/'11'!B$17)))</f>
        <v>#VALUE!</v>
      </c>
      <c r="AU646" s="52" t="e">
        <f>'935'!Q646*(1-'935'!Y646/'11'!C$17)/(1-'935'!X646/'11'!B$17)</f>
        <v>#VALUE!</v>
      </c>
      <c r="AV646" s="37" t="e">
        <f>INDEX('DNO totals'!$B$57:$G$57,IF('935'!K646,IF(MOD('935'!K646,1000),IF(MOD('935'!K646,100),IF(MOD('935'!K646,10),IF(MOD('935'!K646,1000)=1,6,5),4),3),2),1))</f>
        <v>#VALUE!</v>
      </c>
      <c r="AW646" s="52" t="e">
        <f t="shared" si="165"/>
        <v>#VALUE!</v>
      </c>
      <c r="AX646" s="32" t="e">
        <f>IF('935'!V646="VOID",0,'935'!V646*(1-'935'!X646/'11'!B$17))</f>
        <v>#VALUE!</v>
      </c>
      <c r="AY646" s="33" t="e">
        <f>IF(H646,-100*'Charging rates'!B$10/'11'!B$17*AX646/H646,0)</f>
        <v>#VALUE!</v>
      </c>
      <c r="AZ646" s="33" t="e">
        <f>IF(C646,'DNO totals'!B$41,0)</f>
        <v>#VALUE!</v>
      </c>
      <c r="BA646" s="33" t="e">
        <f t="shared" si="166"/>
        <v>#VALUE!</v>
      </c>
      <c r="BB646" s="33" t="e">
        <f t="shared" si="167"/>
        <v>#VALUE!</v>
      </c>
      <c r="BC646" s="53" t="e">
        <f t="shared" si="168"/>
        <v>#VALUE!</v>
      </c>
      <c r="BD646" s="32" t="e">
        <f>IF(AT646,'935'!H646*AT646/(AT646+D646+H646),0)</f>
        <v>#VALUE!</v>
      </c>
      <c r="BE646" s="32" t="e">
        <f>IF(H646,'935'!H646*H646/(AT646+D646+H646),0)</f>
        <v>#VALUE!</v>
      </c>
      <c r="BF646" s="32" t="e">
        <f>BD646*(1-'935'!X646/'11'!B$17)</f>
        <v>#VALUE!</v>
      </c>
      <c r="BG646" s="49" t="e">
        <f>BE646*(1-'935'!X646/'11'!B$17)</f>
        <v>#VALUE!</v>
      </c>
      <c r="BH646" s="52" t="e">
        <f>AV646*Parameters!B$6</f>
        <v>#VALUE!</v>
      </c>
      <c r="BI646" s="37" t="e">
        <f>IF('935'!$K646=1000,'Charging rates'!$C$38*$BH646/(1+'DNO totals'!$C$99)*'935'!$L646,0)</f>
        <v>#VALUE!</v>
      </c>
      <c r="BJ646" s="37" t="e">
        <f>IF(MOD('935'!$K646,1000)=100,'Charging rates'!$D$38*$BH646/(1+'DNO totals'!$D$99)*'935'!$M646,0)</f>
        <v>#VALUE!</v>
      </c>
      <c r="BK646" s="37" t="e">
        <f>IF(MOD('935'!$K646,100)=10,'Charging rates'!$E$38*$BH646/(1+'DNO totals'!$E$99)*'935'!$N646,0)</f>
        <v>#VALUE!</v>
      </c>
      <c r="BL646" s="37" t="e">
        <f>IF(AND(MOD('935'!$K646,10)&gt;0,MOD('935'!$K646,1000)&gt;1),'Charging rates'!$F$38*$BH646/(1+'DNO totals'!$F$99)*'935'!$O646,0)</f>
        <v>#VALUE!</v>
      </c>
      <c r="BM646" s="37" t="e">
        <f>IF(MOD('935'!$K646,1000)=1,'Charging rates'!$G$38*$BH646/(1+'DNO totals'!$G$99)*'935'!$P646,0)</f>
        <v>#VALUE!</v>
      </c>
      <c r="BN646" s="52" t="e">
        <f t="shared" si="169"/>
        <v>#VALUE!</v>
      </c>
      <c r="BO646" s="37" t="e">
        <f>IF('935'!$K646&gt;1000,'Charging rates'!$C$38*$AW646*'935'!$L646,0)</f>
        <v>#VALUE!</v>
      </c>
      <c r="BP646" s="37" t="e">
        <f>IF(MOD('935'!$K646,1000)&gt;100,'Charging rates'!$D$38*$AW646*'935'!$M646,0)</f>
        <v>#VALUE!</v>
      </c>
      <c r="BQ646" s="37" t="e">
        <f>IF(MOD('935'!$K646,100)&gt;10,'Charging rates'!$E$38*$AW646*'935'!$N646,0)</f>
        <v>#VALUE!</v>
      </c>
      <c r="BR646" s="52" t="e">
        <f t="shared" si="170"/>
        <v>#VALUE!</v>
      </c>
      <c r="BS646" s="48" t="e">
        <f>'935'!C646&lt;&gt;"VOID"</f>
        <v>#VALUE!</v>
      </c>
      <c r="BT646" s="33" t="e">
        <f>IF(BS646,(100/'11'!B$17*BD646*((1-'935'!I646)*'Charging rates'!B$51+'Charging rates'!B$63)),0)</f>
        <v>#VALUE!</v>
      </c>
      <c r="BU646" s="33" t="e">
        <f>100/'11'!B$17*BG646*('Charging rates'!B$51+'Charging rates'!B$63)</f>
        <v>#VALUE!</v>
      </c>
      <c r="BV646" s="33" t="e">
        <f>100/'11'!B$17*BE646*('Charging rates'!B$51+'Charging rates'!B$63)</f>
        <v>#VALUE!</v>
      </c>
      <c r="BW646" s="53" t="e">
        <f t="shared" si="171"/>
        <v>#VALUE!</v>
      </c>
      <c r="BX646" s="32" t="e">
        <f>AT646-('935'!T646*(1-'935'!X646/'11'!B$17))</f>
        <v>#VALUE!</v>
      </c>
      <c r="BY646" s="32">
        <f>0-IF(ISNUMBER(I646),INDEX('913'!$I$6:$I$1205,I646),0)-IF(ISNUMBER(J646),INDEX('913'!$I$6:$I$1205,J646),0)-IF(ISNUMBER(K646),INDEX('913'!$I$6:$I$1205,K646),0)-IF(ISNUMBER(L646),INDEX('913'!$I$6:$I$1205,L646),0)-IF(ISNUMBER(M646),INDEX('913'!$I$6:$I$1205,M646),0)-IF(ISNUMBER(N646),INDEX('913'!$I$6:$I$1205,N646),0)-IF(ISNUMBER(O646),INDEX('913'!$I$6:$I$1205,O646),0)-IF(ISNUMBER(P646),INDEX('913'!$I$6:$I$1205,P646),0)</f>
        <v>0</v>
      </c>
      <c r="BZ646" s="37">
        <f>IF(BY646=0,1,MAX(1,SQRT(BY646^2+(IF(ISNUMBER(I646),INDEX('913'!$J$6:$J$1205,I646),0)+IF(ISNUMBER(J646),INDEX('913'!$J$6:$J$1205,J646),0)+IF(ISNUMBER(K646),INDEX('913'!$J$6:$J$1205,K646),0)+IF(ISNUMBER(L646),INDEX('913'!$J$6:$J$1205,L646),0)+IF(ISNUMBER(M646),INDEX('913'!$J$6:$J$1205,M646),0)+IF(ISNUMBER(N646),INDEX('913'!$J$6:$J$1205,N646),0)+IF(ISNUMBER(O646),INDEX('913'!$J$6:$J$1205,O646),0)+IF(ISNUMBER(P646),INDEX('913'!$J$6:$J$1205,P646),0))^2)/BY646))</f>
        <v>1</v>
      </c>
      <c r="CA646" s="33" t="e">
        <f>100*AO646/'11'!B$17</f>
        <v>#VALUE!</v>
      </c>
      <c r="CB646" s="37" t="e">
        <f>100*(AP646*BZ646)/'11'!C$17</f>
        <v>#VALUE!</v>
      </c>
      <c r="CC646" s="37" t="e">
        <f t="shared" si="172"/>
        <v>#VALUE!</v>
      </c>
      <c r="CD646" s="33" t="e">
        <f t="shared" si="173"/>
        <v>#VALUE!</v>
      </c>
      <c r="CE646" s="54" t="e">
        <f>'11'!C$17-'935'!Y646</f>
        <v>#VALUE!</v>
      </c>
      <c r="CF646" s="37" t="e">
        <f>MAX('DNO totals'!B$312+0,MIN('935'!L646+0,'DNO totals'!B$304+0))</f>
        <v>#VALUE!</v>
      </c>
      <c r="CG646" s="37" t="e">
        <f>MAX('DNO totals'!C$312+0,MIN('935'!M646+0,'DNO totals'!C$304+0))</f>
        <v>#VALUE!</v>
      </c>
      <c r="CH646" s="37" t="e">
        <f>MAX('DNO totals'!D$312+0,MIN('935'!N646+0,'DNO totals'!D$304+0))</f>
        <v>#VALUE!</v>
      </c>
      <c r="CI646" s="37" t="e">
        <f>MAX('DNO totals'!E$312+0,MIN('935'!O646+0,'DNO totals'!E$304+0))</f>
        <v>#VALUE!</v>
      </c>
      <c r="CJ646" s="52" t="e">
        <f>MAX('DNO totals'!F$312+0,MIN('935'!P646+0,'DNO totals'!F$304+0))</f>
        <v>#VALUE!</v>
      </c>
      <c r="CK646" s="37" t="e">
        <f>IF('935'!$K646=1000,'Charging rates'!$C$38*$BH646/(1+'DNO totals'!$C$99)*$CF646,0)</f>
        <v>#VALUE!</v>
      </c>
      <c r="CL646" s="37" t="e">
        <f>IF(MOD('935'!$K646,1000)=100,'Charging rates'!$D$38*$BH646/(1+'DNO totals'!$D$99)*$CG646,0)</f>
        <v>#VALUE!</v>
      </c>
      <c r="CM646" s="37" t="e">
        <f>IF(MOD('935'!$K646,100)=10,'Charging rates'!$E$38*$BH646/(1+'DNO totals'!$E$99)*$CH646,0)</f>
        <v>#VALUE!</v>
      </c>
      <c r="CN646" s="37" t="e">
        <f>IF(AND(MOD('935'!$K646,10)&gt;0,MOD('935'!$K646,1000)&gt;1),'Charging rates'!$F$38*$BH646/(1+'DNO totals'!$F$99)*$CI646,0)</f>
        <v>#VALUE!</v>
      </c>
      <c r="CO646" s="37" t="e">
        <f>IF(MOD('935'!$K646,1000)=1,'Charging rates'!$G$38*$BH646/(1+'DNO totals'!$G$99)*$CJ646,0)</f>
        <v>#VALUE!</v>
      </c>
      <c r="CP646" s="52" t="e">
        <f t="shared" si="174"/>
        <v>#VALUE!</v>
      </c>
      <c r="CQ646" s="37" t="e">
        <f>IF('935'!$K646&gt;1000,'Charging rates'!$C$38*$AW646*$CF646,0)</f>
        <v>#VALUE!</v>
      </c>
      <c r="CR646" s="37" t="e">
        <f>IF(MOD('935'!$K646,1000)&gt;100,'Charging rates'!$D$38*$AW646*$CG646,0)</f>
        <v>#VALUE!</v>
      </c>
      <c r="CS646" s="37" t="e">
        <f>IF(MOD('935'!$K646,100)&gt;10,'Charging rates'!$E$38*$AW646*$CH646,0)</f>
        <v>#VALUE!</v>
      </c>
      <c r="CT646" s="52" t="e">
        <f t="shared" si="175"/>
        <v>#VALUE!</v>
      </c>
      <c r="CU646" s="33" t="e">
        <f>100*(AP646*'935'!Q646*BZ646)/'11'!B$17</f>
        <v>#VALUE!</v>
      </c>
      <c r="CV646" s="33" t="e">
        <f>100/'11'!B$17*'Charging rates'!B$10*AW646</f>
        <v>#VALUE!</v>
      </c>
      <c r="CW646" s="33" t="e">
        <f>IF(AT646=0,0,(1-BX646/AT646)*(CA646+IF('935'!Q646=0,0,(CB646*'935'!Q646*('11'!C$17-'935'!Y646)/('11'!B$17-'935'!X646)))))</f>
        <v>#VALUE!</v>
      </c>
      <c r="CX646" s="33" t="e">
        <f t="shared" si="176"/>
        <v>#VALUE!</v>
      </c>
      <c r="CY646" s="49" t="e">
        <f t="shared" si="177"/>
        <v>#VALUE!</v>
      </c>
      <c r="CZ646" s="32" t="e">
        <f>AT646*(Parameters!B$21+AU646)*IF('DNO totals'!B$323&lt;0,1,'935'!S646)</f>
        <v>#VALUE!</v>
      </c>
      <c r="DA646" s="52" t="e">
        <f>IF('DNO totals'!B$323&lt;0,1,'935'!S646)*(Parameters!B$21+AU646)</f>
        <v>#VALUE!</v>
      </c>
      <c r="DB646" s="37" t="e">
        <f>CX646+'Charging rates'!B$106*DA646*100/'11'!B$17</f>
        <v>#VALUE!</v>
      </c>
      <c r="DC646" s="37" t="e">
        <f>DB646+'Charging rates'!B$116*(Parameters!B$21+AU646)*100/'11'!B$17*IF('DNO totals'!B$323&lt;0,1,'935'!S646)</f>
        <v>#VALUE!</v>
      </c>
      <c r="DD646" s="37" t="e">
        <f>'Charging rates'!B$97*(CP646+CT646)*100/'11'!B$17</f>
        <v>#VALUE!</v>
      </c>
      <c r="DE646" s="33" t="e">
        <f>MAX(0-(CB646*AU646*'11'!C$17/'11'!B$17),DC646+DD646)</f>
        <v>#VALUE!</v>
      </c>
      <c r="DF646" s="37" t="e">
        <f>IF(BS646,IF(AU646=0,CC646,MAX(0,MIN(CC646,CC646+(DE646/'935'!Q646*('11'!B$17-'935'!X646)/('11'!C$17-'935'!Y646))))),0)</f>
        <v>#VALUE!</v>
      </c>
      <c r="DG646" s="33" t="e">
        <f t="shared" si="178"/>
        <v>#VALUE!</v>
      </c>
      <c r="DH646" s="53" t="e">
        <f t="shared" si="179"/>
        <v>#VALUE!</v>
      </c>
    </row>
    <row r="647" spans="1:112">
      <c r="A647" s="28">
        <v>547</v>
      </c>
      <c r="B647" s="47" t="e">
        <f>'935'!B647</f>
        <v>#VALUE!</v>
      </c>
      <c r="C647" s="48" t="e">
        <f>OR('935'!E647&lt;&gt;"VOID",'935'!F647&lt;&gt;"VOID",'935'!G647&lt;&gt;"VOID")</f>
        <v>#VALUE!</v>
      </c>
      <c r="D647" s="32" t="e">
        <f>IF('935'!D647="VOID",0,'935'!D647*(1-'935'!X647/'11'!B$17))</f>
        <v>#VALUE!</v>
      </c>
      <c r="E647" s="32" t="e">
        <f>IF('935'!E647="VOID",0,'935'!E647*(1-'935'!X647/'11'!B$17))</f>
        <v>#VALUE!</v>
      </c>
      <c r="F647" s="32" t="e">
        <f>IF('935'!F647="VOID",0,'935'!F647*(1-'935'!X647/'11'!B$17))</f>
        <v>#VALUE!</v>
      </c>
      <c r="G647" s="32" t="e">
        <f>IF('935'!G647="VOID",0,'935'!G647*(1-'935'!X647/'11'!B$17))</f>
        <v>#VALUE!</v>
      </c>
      <c r="H647" s="49" t="e">
        <f t="shared" si="160"/>
        <v>#VALUE!</v>
      </c>
      <c r="I647" s="50" t="e">
        <f>MATCH('935'!J647,'913'!$B$6:$B$1205,0)</f>
        <v>#VALUE!</v>
      </c>
      <c r="J647" s="50" t="e">
        <f>MATCH(INDEX('913'!$D$6:$D$1205,I647),'913'!$B$6:$B$1205,0)</f>
        <v>#VALUE!</v>
      </c>
      <c r="K647" s="50" t="e">
        <f>MATCH(INDEX('913'!$D$6:$D$1205,J647),'913'!$B$6:$B$1205,0)</f>
        <v>#VALUE!</v>
      </c>
      <c r="L647" s="50" t="e">
        <f>MATCH(INDEX('913'!$D$6:$D$1205,K647),'913'!$B$6:$B$1205,0)</f>
        <v>#VALUE!</v>
      </c>
      <c r="M647" s="50" t="e">
        <f>MATCH(INDEX('913'!$D$6:$D$1205,L647),'913'!$B$6:$B$1205,0)</f>
        <v>#VALUE!</v>
      </c>
      <c r="N647" s="50" t="e">
        <f>MATCH(INDEX('913'!$D$6:$D$1205,M647),'913'!$B$6:$B$1205,0)</f>
        <v>#VALUE!</v>
      </c>
      <c r="O647" s="50" t="e">
        <f>MATCH(INDEX('913'!$D$6:$D$1205,N647),'913'!$B$6:$B$1205,0)</f>
        <v>#VALUE!</v>
      </c>
      <c r="P647" s="51" t="e">
        <f>MATCH(INDEX('913'!$D$6:$D$1205,O647),'913'!$B$6:$B$1205,0)</f>
        <v>#VALUE!</v>
      </c>
      <c r="Q647" s="37">
        <f>IF(ISNUMBER(I647),MAX(0,INDEX('913'!$E$6:$E$1205,I647)),0)</f>
        <v>0</v>
      </c>
      <c r="R647" s="37">
        <f>IF(ISNUMBER(J647),MAX(0,INDEX('913'!$E$6:$E$1205,J647)),0)</f>
        <v>0</v>
      </c>
      <c r="S647" s="37">
        <f>IF(ISNUMBER(K647),MAX(0,INDEX('913'!$E$6:$E$1205,K647)),0)</f>
        <v>0</v>
      </c>
      <c r="T647" s="37">
        <f>IF(ISNUMBER(L647),MAX(0,INDEX('913'!$E$6:$E$1205,L647)),0)</f>
        <v>0</v>
      </c>
      <c r="U647" s="37">
        <f>IF(ISNUMBER(M647),MAX(0,INDEX('913'!$E$6:$E$1205,M647)),0)</f>
        <v>0</v>
      </c>
      <c r="V647" s="37">
        <f>IF(ISNUMBER(N647),MAX(0,INDEX('913'!$E$6:$E$1205,N647)),0)</f>
        <v>0</v>
      </c>
      <c r="W647" s="37">
        <f>IF(ISNUMBER(O647),MAX(0,INDEX('913'!$E$6:$E$1205,O647)),0)</f>
        <v>0</v>
      </c>
      <c r="X647" s="52">
        <f>IF(ISNUMBER(P647),MAX(0,INDEX('913'!$E$6:$E$1205,P647)),0)</f>
        <v>0</v>
      </c>
      <c r="Y647" s="37">
        <f>IF(ISNUMBER(I647),MAX(0,INDEX('913'!$F$6:$F$1205,I647)),0)</f>
        <v>0</v>
      </c>
      <c r="Z647" s="37">
        <f>IF(ISNUMBER(J647),MAX(0,INDEX('913'!$F$6:$F$1205,J647)),0)</f>
        <v>0</v>
      </c>
      <c r="AA647" s="37">
        <f>IF(ISNUMBER(K647),MAX(0,INDEX('913'!$F$6:$F$1205,K647)),0)</f>
        <v>0</v>
      </c>
      <c r="AB647" s="37">
        <f>IF(ISNUMBER(L647),MAX(0,INDEX('913'!$F$6:$F$1205,L647)),0)</f>
        <v>0</v>
      </c>
      <c r="AC647" s="37">
        <f>IF(ISNUMBER(M647),MAX(0,INDEX('913'!$F$6:$F$1205,M647)),0)</f>
        <v>0</v>
      </c>
      <c r="AD647" s="37">
        <f>IF(ISNUMBER(N647),MAX(0,INDEX('913'!$F$6:$F$1205,N647)),0)</f>
        <v>0</v>
      </c>
      <c r="AE647" s="37">
        <f>IF(ISNUMBER(O647),MAX(0,INDEX('913'!$F$6:$F$1205,O647)),0)</f>
        <v>0</v>
      </c>
      <c r="AF647" s="37">
        <f>IF(ISNUMBER(P647),MAX(0,INDEX('913'!$F$6:$F$1205,P647)),0)</f>
        <v>0</v>
      </c>
      <c r="AG647" s="32">
        <f>IF(ISNUMBER(I647),SQRT(INDEX('913'!$I$6:$I$1205,I647)^2+INDEX('913'!$J$6:$J$1205,I647)^2),0)</f>
        <v>0</v>
      </c>
      <c r="AH647" s="32">
        <f>IF(ISNUMBER(J647),SQRT(INDEX('913'!$I$6:$I$1205,J647)^2+INDEX('913'!$J$6:$J$1205,J647)^2),0)</f>
        <v>0</v>
      </c>
      <c r="AI647" s="32">
        <f>IF(ISNUMBER(K647),SQRT(INDEX('913'!$I$6:$I$1205,K647)^2+INDEX('913'!$J$6:$J$1205,K647)^2),0)</f>
        <v>0</v>
      </c>
      <c r="AJ647" s="32">
        <f>IF(ISNUMBER(L647),SQRT(INDEX('913'!$I$6:$I$1205,L647)^2+INDEX('913'!$J$6:$J$1205,L647)^2),0)</f>
        <v>0</v>
      </c>
      <c r="AK647" s="32">
        <f>IF(ISNUMBER(M647),SQRT(INDEX('913'!$I$6:$I$1205,M647)^2+INDEX('913'!$J$6:$J$1205,M647)^2),0)</f>
        <v>0</v>
      </c>
      <c r="AL647" s="32">
        <f>IF(ISNUMBER(N647),SQRT(INDEX('913'!$I$6:$I$1205,N647)^2+INDEX('913'!$J$6:$J$1205,N647)^2),0)</f>
        <v>0</v>
      </c>
      <c r="AM647" s="32">
        <f>IF(ISNUMBER(O647),SQRT(INDEX('913'!$I$6:$I$1205,O647)^2+INDEX('913'!$J$6:$J$1205,O647)^2),0)</f>
        <v>0</v>
      </c>
      <c r="AN647" s="49">
        <f>IF(ISNUMBER(P647),SQRT(INDEX('913'!$I$6:$I$1205,P647)^2+INDEX('913'!$J$6:$J$1205,P647)^2),0)</f>
        <v>0</v>
      </c>
      <c r="AO647" s="37">
        <f t="shared" si="161"/>
        <v>0</v>
      </c>
      <c r="AP647" s="37">
        <f t="shared" si="162"/>
        <v>0</v>
      </c>
      <c r="AQ647" s="33" t="e">
        <f>-100*'935'!W647*(AO647+AP647)/'11'!C$17</f>
        <v>#VALUE!</v>
      </c>
      <c r="AR647" s="37" t="e">
        <f t="shared" si="163"/>
        <v>#VALUE!</v>
      </c>
      <c r="AS647" s="52" t="e">
        <f t="shared" si="164"/>
        <v>#VALUE!</v>
      </c>
      <c r="AT647" s="32" t="e">
        <f>IF('935'!C647="VOID",0,('935'!C647*(1-'935'!X647/'11'!B$17)))</f>
        <v>#VALUE!</v>
      </c>
      <c r="AU647" s="52" t="e">
        <f>'935'!Q647*(1-'935'!Y647/'11'!C$17)/(1-'935'!X647/'11'!B$17)</f>
        <v>#VALUE!</v>
      </c>
      <c r="AV647" s="37" t="e">
        <f>INDEX('DNO totals'!$B$57:$G$57,IF('935'!K647,IF(MOD('935'!K647,1000),IF(MOD('935'!K647,100),IF(MOD('935'!K647,10),IF(MOD('935'!K647,1000)=1,6,5),4),3),2),1))</f>
        <v>#VALUE!</v>
      </c>
      <c r="AW647" s="52" t="e">
        <f t="shared" si="165"/>
        <v>#VALUE!</v>
      </c>
      <c r="AX647" s="32" t="e">
        <f>IF('935'!V647="VOID",0,'935'!V647*(1-'935'!X647/'11'!B$17))</f>
        <v>#VALUE!</v>
      </c>
      <c r="AY647" s="33" t="e">
        <f>IF(H647,-100*'Charging rates'!B$10/'11'!B$17*AX647/H647,0)</f>
        <v>#VALUE!</v>
      </c>
      <c r="AZ647" s="33" t="e">
        <f>IF(C647,'DNO totals'!B$41,0)</f>
        <v>#VALUE!</v>
      </c>
      <c r="BA647" s="33" t="e">
        <f t="shared" si="166"/>
        <v>#VALUE!</v>
      </c>
      <c r="BB647" s="33" t="e">
        <f t="shared" si="167"/>
        <v>#VALUE!</v>
      </c>
      <c r="BC647" s="53" t="e">
        <f t="shared" si="168"/>
        <v>#VALUE!</v>
      </c>
      <c r="BD647" s="32" t="e">
        <f>IF(AT647,'935'!H647*AT647/(AT647+D647+H647),0)</f>
        <v>#VALUE!</v>
      </c>
      <c r="BE647" s="32" t="e">
        <f>IF(H647,'935'!H647*H647/(AT647+D647+H647),0)</f>
        <v>#VALUE!</v>
      </c>
      <c r="BF647" s="32" t="e">
        <f>BD647*(1-'935'!X647/'11'!B$17)</f>
        <v>#VALUE!</v>
      </c>
      <c r="BG647" s="49" t="e">
        <f>BE647*(1-'935'!X647/'11'!B$17)</f>
        <v>#VALUE!</v>
      </c>
      <c r="BH647" s="52" t="e">
        <f>AV647*Parameters!B$6</f>
        <v>#VALUE!</v>
      </c>
      <c r="BI647" s="37" t="e">
        <f>IF('935'!$K647=1000,'Charging rates'!$C$38*$BH647/(1+'DNO totals'!$C$99)*'935'!$L647,0)</f>
        <v>#VALUE!</v>
      </c>
      <c r="BJ647" s="37" t="e">
        <f>IF(MOD('935'!$K647,1000)=100,'Charging rates'!$D$38*$BH647/(1+'DNO totals'!$D$99)*'935'!$M647,0)</f>
        <v>#VALUE!</v>
      </c>
      <c r="BK647" s="37" t="e">
        <f>IF(MOD('935'!$K647,100)=10,'Charging rates'!$E$38*$BH647/(1+'DNO totals'!$E$99)*'935'!$N647,0)</f>
        <v>#VALUE!</v>
      </c>
      <c r="BL647" s="37" t="e">
        <f>IF(AND(MOD('935'!$K647,10)&gt;0,MOD('935'!$K647,1000)&gt;1),'Charging rates'!$F$38*$BH647/(1+'DNO totals'!$F$99)*'935'!$O647,0)</f>
        <v>#VALUE!</v>
      </c>
      <c r="BM647" s="37" t="e">
        <f>IF(MOD('935'!$K647,1000)=1,'Charging rates'!$G$38*$BH647/(1+'DNO totals'!$G$99)*'935'!$P647,0)</f>
        <v>#VALUE!</v>
      </c>
      <c r="BN647" s="52" t="e">
        <f t="shared" si="169"/>
        <v>#VALUE!</v>
      </c>
      <c r="BO647" s="37" t="e">
        <f>IF('935'!$K647&gt;1000,'Charging rates'!$C$38*$AW647*'935'!$L647,0)</f>
        <v>#VALUE!</v>
      </c>
      <c r="BP647" s="37" t="e">
        <f>IF(MOD('935'!$K647,1000)&gt;100,'Charging rates'!$D$38*$AW647*'935'!$M647,0)</f>
        <v>#VALUE!</v>
      </c>
      <c r="BQ647" s="37" t="e">
        <f>IF(MOD('935'!$K647,100)&gt;10,'Charging rates'!$E$38*$AW647*'935'!$N647,0)</f>
        <v>#VALUE!</v>
      </c>
      <c r="BR647" s="52" t="e">
        <f t="shared" si="170"/>
        <v>#VALUE!</v>
      </c>
      <c r="BS647" s="48" t="e">
        <f>'935'!C647&lt;&gt;"VOID"</f>
        <v>#VALUE!</v>
      </c>
      <c r="BT647" s="33" t="e">
        <f>IF(BS647,(100/'11'!B$17*BD647*((1-'935'!I647)*'Charging rates'!B$51+'Charging rates'!B$63)),0)</f>
        <v>#VALUE!</v>
      </c>
      <c r="BU647" s="33" t="e">
        <f>100/'11'!B$17*BG647*('Charging rates'!B$51+'Charging rates'!B$63)</f>
        <v>#VALUE!</v>
      </c>
      <c r="BV647" s="33" t="e">
        <f>100/'11'!B$17*BE647*('Charging rates'!B$51+'Charging rates'!B$63)</f>
        <v>#VALUE!</v>
      </c>
      <c r="BW647" s="53" t="e">
        <f t="shared" si="171"/>
        <v>#VALUE!</v>
      </c>
      <c r="BX647" s="32" t="e">
        <f>AT647-('935'!T647*(1-'935'!X647/'11'!B$17))</f>
        <v>#VALUE!</v>
      </c>
      <c r="BY647" s="32">
        <f>0-IF(ISNUMBER(I647),INDEX('913'!$I$6:$I$1205,I647),0)-IF(ISNUMBER(J647),INDEX('913'!$I$6:$I$1205,J647),0)-IF(ISNUMBER(K647),INDEX('913'!$I$6:$I$1205,K647),0)-IF(ISNUMBER(L647),INDEX('913'!$I$6:$I$1205,L647),0)-IF(ISNUMBER(M647),INDEX('913'!$I$6:$I$1205,M647),0)-IF(ISNUMBER(N647),INDEX('913'!$I$6:$I$1205,N647),0)-IF(ISNUMBER(O647),INDEX('913'!$I$6:$I$1205,O647),0)-IF(ISNUMBER(P647),INDEX('913'!$I$6:$I$1205,P647),0)</f>
        <v>0</v>
      </c>
      <c r="BZ647" s="37">
        <f>IF(BY647=0,1,MAX(1,SQRT(BY647^2+(IF(ISNUMBER(I647),INDEX('913'!$J$6:$J$1205,I647),0)+IF(ISNUMBER(J647),INDEX('913'!$J$6:$J$1205,J647),0)+IF(ISNUMBER(K647),INDEX('913'!$J$6:$J$1205,K647),0)+IF(ISNUMBER(L647),INDEX('913'!$J$6:$J$1205,L647),0)+IF(ISNUMBER(M647),INDEX('913'!$J$6:$J$1205,M647),0)+IF(ISNUMBER(N647),INDEX('913'!$J$6:$J$1205,N647),0)+IF(ISNUMBER(O647),INDEX('913'!$J$6:$J$1205,O647),0)+IF(ISNUMBER(P647),INDEX('913'!$J$6:$J$1205,P647),0))^2)/BY647))</f>
        <v>1</v>
      </c>
      <c r="CA647" s="33" t="e">
        <f>100*AO647/'11'!B$17</f>
        <v>#VALUE!</v>
      </c>
      <c r="CB647" s="37" t="e">
        <f>100*(AP647*BZ647)/'11'!C$17</f>
        <v>#VALUE!</v>
      </c>
      <c r="CC647" s="37" t="e">
        <f t="shared" si="172"/>
        <v>#VALUE!</v>
      </c>
      <c r="CD647" s="33" t="e">
        <f t="shared" si="173"/>
        <v>#VALUE!</v>
      </c>
      <c r="CE647" s="54" t="e">
        <f>'11'!C$17-'935'!Y647</f>
        <v>#VALUE!</v>
      </c>
      <c r="CF647" s="37" t="e">
        <f>MAX('DNO totals'!B$312+0,MIN('935'!L647+0,'DNO totals'!B$304+0))</f>
        <v>#VALUE!</v>
      </c>
      <c r="CG647" s="37" t="e">
        <f>MAX('DNO totals'!C$312+0,MIN('935'!M647+0,'DNO totals'!C$304+0))</f>
        <v>#VALUE!</v>
      </c>
      <c r="CH647" s="37" t="e">
        <f>MAX('DNO totals'!D$312+0,MIN('935'!N647+0,'DNO totals'!D$304+0))</f>
        <v>#VALUE!</v>
      </c>
      <c r="CI647" s="37" t="e">
        <f>MAX('DNO totals'!E$312+0,MIN('935'!O647+0,'DNO totals'!E$304+0))</f>
        <v>#VALUE!</v>
      </c>
      <c r="CJ647" s="52" t="e">
        <f>MAX('DNO totals'!F$312+0,MIN('935'!P647+0,'DNO totals'!F$304+0))</f>
        <v>#VALUE!</v>
      </c>
      <c r="CK647" s="37" t="e">
        <f>IF('935'!$K647=1000,'Charging rates'!$C$38*$BH647/(1+'DNO totals'!$C$99)*$CF647,0)</f>
        <v>#VALUE!</v>
      </c>
      <c r="CL647" s="37" t="e">
        <f>IF(MOD('935'!$K647,1000)=100,'Charging rates'!$D$38*$BH647/(1+'DNO totals'!$D$99)*$CG647,0)</f>
        <v>#VALUE!</v>
      </c>
      <c r="CM647" s="37" t="e">
        <f>IF(MOD('935'!$K647,100)=10,'Charging rates'!$E$38*$BH647/(1+'DNO totals'!$E$99)*$CH647,0)</f>
        <v>#VALUE!</v>
      </c>
      <c r="CN647" s="37" t="e">
        <f>IF(AND(MOD('935'!$K647,10)&gt;0,MOD('935'!$K647,1000)&gt;1),'Charging rates'!$F$38*$BH647/(1+'DNO totals'!$F$99)*$CI647,0)</f>
        <v>#VALUE!</v>
      </c>
      <c r="CO647" s="37" t="e">
        <f>IF(MOD('935'!$K647,1000)=1,'Charging rates'!$G$38*$BH647/(1+'DNO totals'!$G$99)*$CJ647,0)</f>
        <v>#VALUE!</v>
      </c>
      <c r="CP647" s="52" t="e">
        <f t="shared" si="174"/>
        <v>#VALUE!</v>
      </c>
      <c r="CQ647" s="37" t="e">
        <f>IF('935'!$K647&gt;1000,'Charging rates'!$C$38*$AW647*$CF647,0)</f>
        <v>#VALUE!</v>
      </c>
      <c r="CR647" s="37" t="e">
        <f>IF(MOD('935'!$K647,1000)&gt;100,'Charging rates'!$D$38*$AW647*$CG647,0)</f>
        <v>#VALUE!</v>
      </c>
      <c r="CS647" s="37" t="e">
        <f>IF(MOD('935'!$K647,100)&gt;10,'Charging rates'!$E$38*$AW647*$CH647,0)</f>
        <v>#VALUE!</v>
      </c>
      <c r="CT647" s="52" t="e">
        <f t="shared" si="175"/>
        <v>#VALUE!</v>
      </c>
      <c r="CU647" s="33" t="e">
        <f>100*(AP647*'935'!Q647*BZ647)/'11'!B$17</f>
        <v>#VALUE!</v>
      </c>
      <c r="CV647" s="33" t="e">
        <f>100/'11'!B$17*'Charging rates'!B$10*AW647</f>
        <v>#VALUE!</v>
      </c>
      <c r="CW647" s="33" t="e">
        <f>IF(AT647=0,0,(1-BX647/AT647)*(CA647+IF('935'!Q647=0,0,(CB647*'935'!Q647*('11'!C$17-'935'!Y647)/('11'!B$17-'935'!X647)))))</f>
        <v>#VALUE!</v>
      </c>
      <c r="CX647" s="33" t="e">
        <f t="shared" si="176"/>
        <v>#VALUE!</v>
      </c>
      <c r="CY647" s="49" t="e">
        <f t="shared" si="177"/>
        <v>#VALUE!</v>
      </c>
      <c r="CZ647" s="32" t="e">
        <f>AT647*(Parameters!B$21+AU647)*IF('DNO totals'!B$323&lt;0,1,'935'!S647)</f>
        <v>#VALUE!</v>
      </c>
      <c r="DA647" s="52" t="e">
        <f>IF('DNO totals'!B$323&lt;0,1,'935'!S647)*(Parameters!B$21+AU647)</f>
        <v>#VALUE!</v>
      </c>
      <c r="DB647" s="37" t="e">
        <f>CX647+'Charging rates'!B$106*DA647*100/'11'!B$17</f>
        <v>#VALUE!</v>
      </c>
      <c r="DC647" s="37" t="e">
        <f>DB647+'Charging rates'!B$116*(Parameters!B$21+AU647)*100/'11'!B$17*IF('DNO totals'!B$323&lt;0,1,'935'!S647)</f>
        <v>#VALUE!</v>
      </c>
      <c r="DD647" s="37" t="e">
        <f>'Charging rates'!B$97*(CP647+CT647)*100/'11'!B$17</f>
        <v>#VALUE!</v>
      </c>
      <c r="DE647" s="33" t="e">
        <f>MAX(0-(CB647*AU647*'11'!C$17/'11'!B$17),DC647+DD647)</f>
        <v>#VALUE!</v>
      </c>
      <c r="DF647" s="37" t="e">
        <f>IF(BS647,IF(AU647=0,CC647,MAX(0,MIN(CC647,CC647+(DE647/'935'!Q647*('11'!B$17-'935'!X647)/('11'!C$17-'935'!Y647))))),0)</f>
        <v>#VALUE!</v>
      </c>
      <c r="DG647" s="33" t="e">
        <f t="shared" si="178"/>
        <v>#VALUE!</v>
      </c>
      <c r="DH647" s="53" t="e">
        <f t="shared" si="179"/>
        <v>#VALUE!</v>
      </c>
    </row>
    <row r="648" spans="1:112">
      <c r="A648" s="28">
        <v>548</v>
      </c>
      <c r="B648" s="47" t="e">
        <f>'935'!B648</f>
        <v>#VALUE!</v>
      </c>
      <c r="C648" s="48" t="e">
        <f>OR('935'!E648&lt;&gt;"VOID",'935'!F648&lt;&gt;"VOID",'935'!G648&lt;&gt;"VOID")</f>
        <v>#VALUE!</v>
      </c>
      <c r="D648" s="32" t="e">
        <f>IF('935'!D648="VOID",0,'935'!D648*(1-'935'!X648/'11'!B$17))</f>
        <v>#VALUE!</v>
      </c>
      <c r="E648" s="32" t="e">
        <f>IF('935'!E648="VOID",0,'935'!E648*(1-'935'!X648/'11'!B$17))</f>
        <v>#VALUE!</v>
      </c>
      <c r="F648" s="32" t="e">
        <f>IF('935'!F648="VOID",0,'935'!F648*(1-'935'!X648/'11'!B$17))</f>
        <v>#VALUE!</v>
      </c>
      <c r="G648" s="32" t="e">
        <f>IF('935'!G648="VOID",0,'935'!G648*(1-'935'!X648/'11'!B$17))</f>
        <v>#VALUE!</v>
      </c>
      <c r="H648" s="49" t="e">
        <f t="shared" si="160"/>
        <v>#VALUE!</v>
      </c>
      <c r="I648" s="50" t="e">
        <f>MATCH('935'!J648,'913'!$B$6:$B$1205,0)</f>
        <v>#VALUE!</v>
      </c>
      <c r="J648" s="50" t="e">
        <f>MATCH(INDEX('913'!$D$6:$D$1205,I648),'913'!$B$6:$B$1205,0)</f>
        <v>#VALUE!</v>
      </c>
      <c r="K648" s="50" t="e">
        <f>MATCH(INDEX('913'!$D$6:$D$1205,J648),'913'!$B$6:$B$1205,0)</f>
        <v>#VALUE!</v>
      </c>
      <c r="L648" s="50" t="e">
        <f>MATCH(INDEX('913'!$D$6:$D$1205,K648),'913'!$B$6:$B$1205,0)</f>
        <v>#VALUE!</v>
      </c>
      <c r="M648" s="50" t="e">
        <f>MATCH(INDEX('913'!$D$6:$D$1205,L648),'913'!$B$6:$B$1205,0)</f>
        <v>#VALUE!</v>
      </c>
      <c r="N648" s="50" t="e">
        <f>MATCH(INDEX('913'!$D$6:$D$1205,M648),'913'!$B$6:$B$1205,0)</f>
        <v>#VALUE!</v>
      </c>
      <c r="O648" s="50" t="e">
        <f>MATCH(INDEX('913'!$D$6:$D$1205,N648),'913'!$B$6:$B$1205,0)</f>
        <v>#VALUE!</v>
      </c>
      <c r="P648" s="51" t="e">
        <f>MATCH(INDEX('913'!$D$6:$D$1205,O648),'913'!$B$6:$B$1205,0)</f>
        <v>#VALUE!</v>
      </c>
      <c r="Q648" s="37">
        <f>IF(ISNUMBER(I648),MAX(0,INDEX('913'!$E$6:$E$1205,I648)),0)</f>
        <v>0</v>
      </c>
      <c r="R648" s="37">
        <f>IF(ISNUMBER(J648),MAX(0,INDEX('913'!$E$6:$E$1205,J648)),0)</f>
        <v>0</v>
      </c>
      <c r="S648" s="37">
        <f>IF(ISNUMBER(K648),MAX(0,INDEX('913'!$E$6:$E$1205,K648)),0)</f>
        <v>0</v>
      </c>
      <c r="T648" s="37">
        <f>IF(ISNUMBER(L648),MAX(0,INDEX('913'!$E$6:$E$1205,L648)),0)</f>
        <v>0</v>
      </c>
      <c r="U648" s="37">
        <f>IF(ISNUMBER(M648),MAX(0,INDEX('913'!$E$6:$E$1205,M648)),0)</f>
        <v>0</v>
      </c>
      <c r="V648" s="37">
        <f>IF(ISNUMBER(N648),MAX(0,INDEX('913'!$E$6:$E$1205,N648)),0)</f>
        <v>0</v>
      </c>
      <c r="W648" s="37">
        <f>IF(ISNUMBER(O648),MAX(0,INDEX('913'!$E$6:$E$1205,O648)),0)</f>
        <v>0</v>
      </c>
      <c r="X648" s="52">
        <f>IF(ISNUMBER(P648),MAX(0,INDEX('913'!$E$6:$E$1205,P648)),0)</f>
        <v>0</v>
      </c>
      <c r="Y648" s="37">
        <f>IF(ISNUMBER(I648),MAX(0,INDEX('913'!$F$6:$F$1205,I648)),0)</f>
        <v>0</v>
      </c>
      <c r="Z648" s="37">
        <f>IF(ISNUMBER(J648),MAX(0,INDEX('913'!$F$6:$F$1205,J648)),0)</f>
        <v>0</v>
      </c>
      <c r="AA648" s="37">
        <f>IF(ISNUMBER(K648),MAX(0,INDEX('913'!$F$6:$F$1205,K648)),0)</f>
        <v>0</v>
      </c>
      <c r="AB648" s="37">
        <f>IF(ISNUMBER(L648),MAX(0,INDEX('913'!$F$6:$F$1205,L648)),0)</f>
        <v>0</v>
      </c>
      <c r="AC648" s="37">
        <f>IF(ISNUMBER(M648),MAX(0,INDEX('913'!$F$6:$F$1205,M648)),0)</f>
        <v>0</v>
      </c>
      <c r="AD648" s="37">
        <f>IF(ISNUMBER(N648),MAX(0,INDEX('913'!$F$6:$F$1205,N648)),0)</f>
        <v>0</v>
      </c>
      <c r="AE648" s="37">
        <f>IF(ISNUMBER(O648),MAX(0,INDEX('913'!$F$6:$F$1205,O648)),0)</f>
        <v>0</v>
      </c>
      <c r="AF648" s="37">
        <f>IF(ISNUMBER(P648),MAX(0,INDEX('913'!$F$6:$F$1205,P648)),0)</f>
        <v>0</v>
      </c>
      <c r="AG648" s="32">
        <f>IF(ISNUMBER(I648),SQRT(INDEX('913'!$I$6:$I$1205,I648)^2+INDEX('913'!$J$6:$J$1205,I648)^2),0)</f>
        <v>0</v>
      </c>
      <c r="AH648" s="32">
        <f>IF(ISNUMBER(J648),SQRT(INDEX('913'!$I$6:$I$1205,J648)^2+INDEX('913'!$J$6:$J$1205,J648)^2),0)</f>
        <v>0</v>
      </c>
      <c r="AI648" s="32">
        <f>IF(ISNUMBER(K648),SQRT(INDEX('913'!$I$6:$I$1205,K648)^2+INDEX('913'!$J$6:$J$1205,K648)^2),0)</f>
        <v>0</v>
      </c>
      <c r="AJ648" s="32">
        <f>IF(ISNUMBER(L648),SQRT(INDEX('913'!$I$6:$I$1205,L648)^2+INDEX('913'!$J$6:$J$1205,L648)^2),0)</f>
        <v>0</v>
      </c>
      <c r="AK648" s="32">
        <f>IF(ISNUMBER(M648),SQRT(INDEX('913'!$I$6:$I$1205,M648)^2+INDEX('913'!$J$6:$J$1205,M648)^2),0)</f>
        <v>0</v>
      </c>
      <c r="AL648" s="32">
        <f>IF(ISNUMBER(N648),SQRT(INDEX('913'!$I$6:$I$1205,N648)^2+INDEX('913'!$J$6:$J$1205,N648)^2),0)</f>
        <v>0</v>
      </c>
      <c r="AM648" s="32">
        <f>IF(ISNUMBER(O648),SQRT(INDEX('913'!$I$6:$I$1205,O648)^2+INDEX('913'!$J$6:$J$1205,O648)^2),0)</f>
        <v>0</v>
      </c>
      <c r="AN648" s="49">
        <f>IF(ISNUMBER(P648),SQRT(INDEX('913'!$I$6:$I$1205,P648)^2+INDEX('913'!$J$6:$J$1205,P648)^2),0)</f>
        <v>0</v>
      </c>
      <c r="AO648" s="37">
        <f t="shared" si="161"/>
        <v>0</v>
      </c>
      <c r="AP648" s="37">
        <f t="shared" si="162"/>
        <v>0</v>
      </c>
      <c r="AQ648" s="33" t="e">
        <f>-100*'935'!W648*(AO648+AP648)/'11'!C$17</f>
        <v>#VALUE!</v>
      </c>
      <c r="AR648" s="37" t="e">
        <f t="shared" si="163"/>
        <v>#VALUE!</v>
      </c>
      <c r="AS648" s="52" t="e">
        <f t="shared" si="164"/>
        <v>#VALUE!</v>
      </c>
      <c r="AT648" s="32" t="e">
        <f>IF('935'!C648="VOID",0,('935'!C648*(1-'935'!X648/'11'!B$17)))</f>
        <v>#VALUE!</v>
      </c>
      <c r="AU648" s="52" t="e">
        <f>'935'!Q648*(1-'935'!Y648/'11'!C$17)/(1-'935'!X648/'11'!B$17)</f>
        <v>#VALUE!</v>
      </c>
      <c r="AV648" s="37" t="e">
        <f>INDEX('DNO totals'!$B$57:$G$57,IF('935'!K648,IF(MOD('935'!K648,1000),IF(MOD('935'!K648,100),IF(MOD('935'!K648,10),IF(MOD('935'!K648,1000)=1,6,5),4),3),2),1))</f>
        <v>#VALUE!</v>
      </c>
      <c r="AW648" s="52" t="e">
        <f t="shared" si="165"/>
        <v>#VALUE!</v>
      </c>
      <c r="AX648" s="32" t="e">
        <f>IF('935'!V648="VOID",0,'935'!V648*(1-'935'!X648/'11'!B$17))</f>
        <v>#VALUE!</v>
      </c>
      <c r="AY648" s="33" t="e">
        <f>IF(H648,-100*'Charging rates'!B$10/'11'!B$17*AX648/H648,0)</f>
        <v>#VALUE!</v>
      </c>
      <c r="AZ648" s="33" t="e">
        <f>IF(C648,'DNO totals'!B$41,0)</f>
        <v>#VALUE!</v>
      </c>
      <c r="BA648" s="33" t="e">
        <f t="shared" si="166"/>
        <v>#VALUE!</v>
      </c>
      <c r="BB648" s="33" t="e">
        <f t="shared" si="167"/>
        <v>#VALUE!</v>
      </c>
      <c r="BC648" s="53" t="e">
        <f t="shared" si="168"/>
        <v>#VALUE!</v>
      </c>
      <c r="BD648" s="32" t="e">
        <f>IF(AT648,'935'!H648*AT648/(AT648+D648+H648),0)</f>
        <v>#VALUE!</v>
      </c>
      <c r="BE648" s="32" t="e">
        <f>IF(H648,'935'!H648*H648/(AT648+D648+H648),0)</f>
        <v>#VALUE!</v>
      </c>
      <c r="BF648" s="32" t="e">
        <f>BD648*(1-'935'!X648/'11'!B$17)</f>
        <v>#VALUE!</v>
      </c>
      <c r="BG648" s="49" t="e">
        <f>BE648*(1-'935'!X648/'11'!B$17)</f>
        <v>#VALUE!</v>
      </c>
      <c r="BH648" s="52" t="e">
        <f>AV648*Parameters!B$6</f>
        <v>#VALUE!</v>
      </c>
      <c r="BI648" s="37" t="e">
        <f>IF('935'!$K648=1000,'Charging rates'!$C$38*$BH648/(1+'DNO totals'!$C$99)*'935'!$L648,0)</f>
        <v>#VALUE!</v>
      </c>
      <c r="BJ648" s="37" t="e">
        <f>IF(MOD('935'!$K648,1000)=100,'Charging rates'!$D$38*$BH648/(1+'DNO totals'!$D$99)*'935'!$M648,0)</f>
        <v>#VALUE!</v>
      </c>
      <c r="BK648" s="37" t="e">
        <f>IF(MOD('935'!$K648,100)=10,'Charging rates'!$E$38*$BH648/(1+'DNO totals'!$E$99)*'935'!$N648,0)</f>
        <v>#VALUE!</v>
      </c>
      <c r="BL648" s="37" t="e">
        <f>IF(AND(MOD('935'!$K648,10)&gt;0,MOD('935'!$K648,1000)&gt;1),'Charging rates'!$F$38*$BH648/(1+'DNO totals'!$F$99)*'935'!$O648,0)</f>
        <v>#VALUE!</v>
      </c>
      <c r="BM648" s="37" t="e">
        <f>IF(MOD('935'!$K648,1000)=1,'Charging rates'!$G$38*$BH648/(1+'DNO totals'!$G$99)*'935'!$P648,0)</f>
        <v>#VALUE!</v>
      </c>
      <c r="BN648" s="52" t="e">
        <f t="shared" si="169"/>
        <v>#VALUE!</v>
      </c>
      <c r="BO648" s="37" t="e">
        <f>IF('935'!$K648&gt;1000,'Charging rates'!$C$38*$AW648*'935'!$L648,0)</f>
        <v>#VALUE!</v>
      </c>
      <c r="BP648" s="37" t="e">
        <f>IF(MOD('935'!$K648,1000)&gt;100,'Charging rates'!$D$38*$AW648*'935'!$M648,0)</f>
        <v>#VALUE!</v>
      </c>
      <c r="BQ648" s="37" t="e">
        <f>IF(MOD('935'!$K648,100)&gt;10,'Charging rates'!$E$38*$AW648*'935'!$N648,0)</f>
        <v>#VALUE!</v>
      </c>
      <c r="BR648" s="52" t="e">
        <f t="shared" si="170"/>
        <v>#VALUE!</v>
      </c>
      <c r="BS648" s="48" t="e">
        <f>'935'!C648&lt;&gt;"VOID"</f>
        <v>#VALUE!</v>
      </c>
      <c r="BT648" s="33" t="e">
        <f>IF(BS648,(100/'11'!B$17*BD648*((1-'935'!I648)*'Charging rates'!B$51+'Charging rates'!B$63)),0)</f>
        <v>#VALUE!</v>
      </c>
      <c r="BU648" s="33" t="e">
        <f>100/'11'!B$17*BG648*('Charging rates'!B$51+'Charging rates'!B$63)</f>
        <v>#VALUE!</v>
      </c>
      <c r="BV648" s="33" t="e">
        <f>100/'11'!B$17*BE648*('Charging rates'!B$51+'Charging rates'!B$63)</f>
        <v>#VALUE!</v>
      </c>
      <c r="BW648" s="53" t="e">
        <f t="shared" si="171"/>
        <v>#VALUE!</v>
      </c>
      <c r="BX648" s="32" t="e">
        <f>AT648-('935'!T648*(1-'935'!X648/'11'!B$17))</f>
        <v>#VALUE!</v>
      </c>
      <c r="BY648" s="32">
        <f>0-IF(ISNUMBER(I648),INDEX('913'!$I$6:$I$1205,I648),0)-IF(ISNUMBER(J648),INDEX('913'!$I$6:$I$1205,J648),0)-IF(ISNUMBER(K648),INDEX('913'!$I$6:$I$1205,K648),0)-IF(ISNUMBER(L648),INDEX('913'!$I$6:$I$1205,L648),0)-IF(ISNUMBER(M648),INDEX('913'!$I$6:$I$1205,M648),0)-IF(ISNUMBER(N648),INDEX('913'!$I$6:$I$1205,N648),0)-IF(ISNUMBER(O648),INDEX('913'!$I$6:$I$1205,O648),0)-IF(ISNUMBER(P648),INDEX('913'!$I$6:$I$1205,P648),0)</f>
        <v>0</v>
      </c>
      <c r="BZ648" s="37">
        <f>IF(BY648=0,1,MAX(1,SQRT(BY648^2+(IF(ISNUMBER(I648),INDEX('913'!$J$6:$J$1205,I648),0)+IF(ISNUMBER(J648),INDEX('913'!$J$6:$J$1205,J648),0)+IF(ISNUMBER(K648),INDEX('913'!$J$6:$J$1205,K648),0)+IF(ISNUMBER(L648),INDEX('913'!$J$6:$J$1205,L648),0)+IF(ISNUMBER(M648),INDEX('913'!$J$6:$J$1205,M648),0)+IF(ISNUMBER(N648),INDEX('913'!$J$6:$J$1205,N648),0)+IF(ISNUMBER(O648),INDEX('913'!$J$6:$J$1205,O648),0)+IF(ISNUMBER(P648),INDEX('913'!$J$6:$J$1205,P648),0))^2)/BY648))</f>
        <v>1</v>
      </c>
      <c r="CA648" s="33" t="e">
        <f>100*AO648/'11'!B$17</f>
        <v>#VALUE!</v>
      </c>
      <c r="CB648" s="37" t="e">
        <f>100*(AP648*BZ648)/'11'!C$17</f>
        <v>#VALUE!</v>
      </c>
      <c r="CC648" s="37" t="e">
        <f t="shared" si="172"/>
        <v>#VALUE!</v>
      </c>
      <c r="CD648" s="33" t="e">
        <f t="shared" si="173"/>
        <v>#VALUE!</v>
      </c>
      <c r="CE648" s="54" t="e">
        <f>'11'!C$17-'935'!Y648</f>
        <v>#VALUE!</v>
      </c>
      <c r="CF648" s="37" t="e">
        <f>MAX('DNO totals'!B$312+0,MIN('935'!L648+0,'DNO totals'!B$304+0))</f>
        <v>#VALUE!</v>
      </c>
      <c r="CG648" s="37" t="e">
        <f>MAX('DNO totals'!C$312+0,MIN('935'!M648+0,'DNO totals'!C$304+0))</f>
        <v>#VALUE!</v>
      </c>
      <c r="CH648" s="37" t="e">
        <f>MAX('DNO totals'!D$312+0,MIN('935'!N648+0,'DNO totals'!D$304+0))</f>
        <v>#VALUE!</v>
      </c>
      <c r="CI648" s="37" t="e">
        <f>MAX('DNO totals'!E$312+0,MIN('935'!O648+0,'DNO totals'!E$304+0))</f>
        <v>#VALUE!</v>
      </c>
      <c r="CJ648" s="52" t="e">
        <f>MAX('DNO totals'!F$312+0,MIN('935'!P648+0,'DNO totals'!F$304+0))</f>
        <v>#VALUE!</v>
      </c>
      <c r="CK648" s="37" t="e">
        <f>IF('935'!$K648=1000,'Charging rates'!$C$38*$BH648/(1+'DNO totals'!$C$99)*$CF648,0)</f>
        <v>#VALUE!</v>
      </c>
      <c r="CL648" s="37" t="e">
        <f>IF(MOD('935'!$K648,1000)=100,'Charging rates'!$D$38*$BH648/(1+'DNO totals'!$D$99)*$CG648,0)</f>
        <v>#VALUE!</v>
      </c>
      <c r="CM648" s="37" t="e">
        <f>IF(MOD('935'!$K648,100)=10,'Charging rates'!$E$38*$BH648/(1+'DNO totals'!$E$99)*$CH648,0)</f>
        <v>#VALUE!</v>
      </c>
      <c r="CN648" s="37" t="e">
        <f>IF(AND(MOD('935'!$K648,10)&gt;0,MOD('935'!$K648,1000)&gt;1),'Charging rates'!$F$38*$BH648/(1+'DNO totals'!$F$99)*$CI648,0)</f>
        <v>#VALUE!</v>
      </c>
      <c r="CO648" s="37" t="e">
        <f>IF(MOD('935'!$K648,1000)=1,'Charging rates'!$G$38*$BH648/(1+'DNO totals'!$G$99)*$CJ648,0)</f>
        <v>#VALUE!</v>
      </c>
      <c r="CP648" s="52" t="e">
        <f t="shared" si="174"/>
        <v>#VALUE!</v>
      </c>
      <c r="CQ648" s="37" t="e">
        <f>IF('935'!$K648&gt;1000,'Charging rates'!$C$38*$AW648*$CF648,0)</f>
        <v>#VALUE!</v>
      </c>
      <c r="CR648" s="37" t="e">
        <f>IF(MOD('935'!$K648,1000)&gt;100,'Charging rates'!$D$38*$AW648*$CG648,0)</f>
        <v>#VALUE!</v>
      </c>
      <c r="CS648" s="37" t="e">
        <f>IF(MOD('935'!$K648,100)&gt;10,'Charging rates'!$E$38*$AW648*$CH648,0)</f>
        <v>#VALUE!</v>
      </c>
      <c r="CT648" s="52" t="e">
        <f t="shared" si="175"/>
        <v>#VALUE!</v>
      </c>
      <c r="CU648" s="33" t="e">
        <f>100*(AP648*'935'!Q648*BZ648)/'11'!B$17</f>
        <v>#VALUE!</v>
      </c>
      <c r="CV648" s="33" t="e">
        <f>100/'11'!B$17*'Charging rates'!B$10*AW648</f>
        <v>#VALUE!</v>
      </c>
      <c r="CW648" s="33" t="e">
        <f>IF(AT648=0,0,(1-BX648/AT648)*(CA648+IF('935'!Q648=0,0,(CB648*'935'!Q648*('11'!C$17-'935'!Y648)/('11'!B$17-'935'!X648)))))</f>
        <v>#VALUE!</v>
      </c>
      <c r="CX648" s="33" t="e">
        <f t="shared" si="176"/>
        <v>#VALUE!</v>
      </c>
      <c r="CY648" s="49" t="e">
        <f t="shared" si="177"/>
        <v>#VALUE!</v>
      </c>
      <c r="CZ648" s="32" t="e">
        <f>AT648*(Parameters!B$21+AU648)*IF('DNO totals'!B$323&lt;0,1,'935'!S648)</f>
        <v>#VALUE!</v>
      </c>
      <c r="DA648" s="52" t="e">
        <f>IF('DNO totals'!B$323&lt;0,1,'935'!S648)*(Parameters!B$21+AU648)</f>
        <v>#VALUE!</v>
      </c>
      <c r="DB648" s="37" t="e">
        <f>CX648+'Charging rates'!B$106*DA648*100/'11'!B$17</f>
        <v>#VALUE!</v>
      </c>
      <c r="DC648" s="37" t="e">
        <f>DB648+'Charging rates'!B$116*(Parameters!B$21+AU648)*100/'11'!B$17*IF('DNO totals'!B$323&lt;0,1,'935'!S648)</f>
        <v>#VALUE!</v>
      </c>
      <c r="DD648" s="37" t="e">
        <f>'Charging rates'!B$97*(CP648+CT648)*100/'11'!B$17</f>
        <v>#VALUE!</v>
      </c>
      <c r="DE648" s="33" t="e">
        <f>MAX(0-(CB648*AU648*'11'!C$17/'11'!B$17),DC648+DD648)</f>
        <v>#VALUE!</v>
      </c>
      <c r="DF648" s="37" t="e">
        <f>IF(BS648,IF(AU648=0,CC648,MAX(0,MIN(CC648,CC648+(DE648/'935'!Q648*('11'!B$17-'935'!X648)/('11'!C$17-'935'!Y648))))),0)</f>
        <v>#VALUE!</v>
      </c>
      <c r="DG648" s="33" t="e">
        <f t="shared" si="178"/>
        <v>#VALUE!</v>
      </c>
      <c r="DH648" s="53" t="e">
        <f t="shared" si="179"/>
        <v>#VALUE!</v>
      </c>
    </row>
    <row r="649" spans="1:112">
      <c r="A649" s="28">
        <v>549</v>
      </c>
      <c r="B649" s="47" t="e">
        <f>'935'!B649</f>
        <v>#VALUE!</v>
      </c>
      <c r="C649" s="48" t="e">
        <f>OR('935'!E649&lt;&gt;"VOID",'935'!F649&lt;&gt;"VOID",'935'!G649&lt;&gt;"VOID")</f>
        <v>#VALUE!</v>
      </c>
      <c r="D649" s="32" t="e">
        <f>IF('935'!D649="VOID",0,'935'!D649*(1-'935'!X649/'11'!B$17))</f>
        <v>#VALUE!</v>
      </c>
      <c r="E649" s="32" t="e">
        <f>IF('935'!E649="VOID",0,'935'!E649*(1-'935'!X649/'11'!B$17))</f>
        <v>#VALUE!</v>
      </c>
      <c r="F649" s="32" t="e">
        <f>IF('935'!F649="VOID",0,'935'!F649*(1-'935'!X649/'11'!B$17))</f>
        <v>#VALUE!</v>
      </c>
      <c r="G649" s="32" t="e">
        <f>IF('935'!G649="VOID",0,'935'!G649*(1-'935'!X649/'11'!B$17))</f>
        <v>#VALUE!</v>
      </c>
      <c r="H649" s="49" t="e">
        <f t="shared" si="160"/>
        <v>#VALUE!</v>
      </c>
      <c r="I649" s="50" t="e">
        <f>MATCH('935'!J649,'913'!$B$6:$B$1205,0)</f>
        <v>#VALUE!</v>
      </c>
      <c r="J649" s="50" t="e">
        <f>MATCH(INDEX('913'!$D$6:$D$1205,I649),'913'!$B$6:$B$1205,0)</f>
        <v>#VALUE!</v>
      </c>
      <c r="K649" s="50" t="e">
        <f>MATCH(INDEX('913'!$D$6:$D$1205,J649),'913'!$B$6:$B$1205,0)</f>
        <v>#VALUE!</v>
      </c>
      <c r="L649" s="50" t="e">
        <f>MATCH(INDEX('913'!$D$6:$D$1205,K649),'913'!$B$6:$B$1205,0)</f>
        <v>#VALUE!</v>
      </c>
      <c r="M649" s="50" t="e">
        <f>MATCH(INDEX('913'!$D$6:$D$1205,L649),'913'!$B$6:$B$1205,0)</f>
        <v>#VALUE!</v>
      </c>
      <c r="N649" s="50" t="e">
        <f>MATCH(INDEX('913'!$D$6:$D$1205,M649),'913'!$B$6:$B$1205,0)</f>
        <v>#VALUE!</v>
      </c>
      <c r="O649" s="50" t="e">
        <f>MATCH(INDEX('913'!$D$6:$D$1205,N649),'913'!$B$6:$B$1205,0)</f>
        <v>#VALUE!</v>
      </c>
      <c r="P649" s="51" t="e">
        <f>MATCH(INDEX('913'!$D$6:$D$1205,O649),'913'!$B$6:$B$1205,0)</f>
        <v>#VALUE!</v>
      </c>
      <c r="Q649" s="37">
        <f>IF(ISNUMBER(I649),MAX(0,INDEX('913'!$E$6:$E$1205,I649)),0)</f>
        <v>0</v>
      </c>
      <c r="R649" s="37">
        <f>IF(ISNUMBER(J649),MAX(0,INDEX('913'!$E$6:$E$1205,J649)),0)</f>
        <v>0</v>
      </c>
      <c r="S649" s="37">
        <f>IF(ISNUMBER(K649),MAX(0,INDEX('913'!$E$6:$E$1205,K649)),0)</f>
        <v>0</v>
      </c>
      <c r="T649" s="37">
        <f>IF(ISNUMBER(L649),MAX(0,INDEX('913'!$E$6:$E$1205,L649)),0)</f>
        <v>0</v>
      </c>
      <c r="U649" s="37">
        <f>IF(ISNUMBER(M649),MAX(0,INDEX('913'!$E$6:$E$1205,M649)),0)</f>
        <v>0</v>
      </c>
      <c r="V649" s="37">
        <f>IF(ISNUMBER(N649),MAX(0,INDEX('913'!$E$6:$E$1205,N649)),0)</f>
        <v>0</v>
      </c>
      <c r="W649" s="37">
        <f>IF(ISNUMBER(O649),MAX(0,INDEX('913'!$E$6:$E$1205,O649)),0)</f>
        <v>0</v>
      </c>
      <c r="X649" s="52">
        <f>IF(ISNUMBER(P649),MAX(0,INDEX('913'!$E$6:$E$1205,P649)),0)</f>
        <v>0</v>
      </c>
      <c r="Y649" s="37">
        <f>IF(ISNUMBER(I649),MAX(0,INDEX('913'!$F$6:$F$1205,I649)),0)</f>
        <v>0</v>
      </c>
      <c r="Z649" s="37">
        <f>IF(ISNUMBER(J649),MAX(0,INDEX('913'!$F$6:$F$1205,J649)),0)</f>
        <v>0</v>
      </c>
      <c r="AA649" s="37">
        <f>IF(ISNUMBER(K649),MAX(0,INDEX('913'!$F$6:$F$1205,K649)),0)</f>
        <v>0</v>
      </c>
      <c r="AB649" s="37">
        <f>IF(ISNUMBER(L649),MAX(0,INDEX('913'!$F$6:$F$1205,L649)),0)</f>
        <v>0</v>
      </c>
      <c r="AC649" s="37">
        <f>IF(ISNUMBER(M649),MAX(0,INDEX('913'!$F$6:$F$1205,M649)),0)</f>
        <v>0</v>
      </c>
      <c r="AD649" s="37">
        <f>IF(ISNUMBER(N649),MAX(0,INDEX('913'!$F$6:$F$1205,N649)),0)</f>
        <v>0</v>
      </c>
      <c r="AE649" s="37">
        <f>IF(ISNUMBER(O649),MAX(0,INDEX('913'!$F$6:$F$1205,O649)),0)</f>
        <v>0</v>
      </c>
      <c r="AF649" s="37">
        <f>IF(ISNUMBER(P649),MAX(0,INDEX('913'!$F$6:$F$1205,P649)),0)</f>
        <v>0</v>
      </c>
      <c r="AG649" s="32">
        <f>IF(ISNUMBER(I649),SQRT(INDEX('913'!$I$6:$I$1205,I649)^2+INDEX('913'!$J$6:$J$1205,I649)^2),0)</f>
        <v>0</v>
      </c>
      <c r="AH649" s="32">
        <f>IF(ISNUMBER(J649),SQRT(INDEX('913'!$I$6:$I$1205,J649)^2+INDEX('913'!$J$6:$J$1205,J649)^2),0)</f>
        <v>0</v>
      </c>
      <c r="AI649" s="32">
        <f>IF(ISNUMBER(K649),SQRT(INDEX('913'!$I$6:$I$1205,K649)^2+INDEX('913'!$J$6:$J$1205,K649)^2),0)</f>
        <v>0</v>
      </c>
      <c r="AJ649" s="32">
        <f>IF(ISNUMBER(L649),SQRT(INDEX('913'!$I$6:$I$1205,L649)^2+INDEX('913'!$J$6:$J$1205,L649)^2),0)</f>
        <v>0</v>
      </c>
      <c r="AK649" s="32">
        <f>IF(ISNUMBER(M649),SQRT(INDEX('913'!$I$6:$I$1205,M649)^2+INDEX('913'!$J$6:$J$1205,M649)^2),0)</f>
        <v>0</v>
      </c>
      <c r="AL649" s="32">
        <f>IF(ISNUMBER(N649),SQRT(INDEX('913'!$I$6:$I$1205,N649)^2+INDEX('913'!$J$6:$J$1205,N649)^2),0)</f>
        <v>0</v>
      </c>
      <c r="AM649" s="32">
        <f>IF(ISNUMBER(O649),SQRT(INDEX('913'!$I$6:$I$1205,O649)^2+INDEX('913'!$J$6:$J$1205,O649)^2),0)</f>
        <v>0</v>
      </c>
      <c r="AN649" s="49">
        <f>IF(ISNUMBER(P649),SQRT(INDEX('913'!$I$6:$I$1205,P649)^2+INDEX('913'!$J$6:$J$1205,P649)^2),0)</f>
        <v>0</v>
      </c>
      <c r="AO649" s="37">
        <f t="shared" si="161"/>
        <v>0</v>
      </c>
      <c r="AP649" s="37">
        <f t="shared" si="162"/>
        <v>0</v>
      </c>
      <c r="AQ649" s="33" t="e">
        <f>-100*'935'!W649*(AO649+AP649)/'11'!C$17</f>
        <v>#VALUE!</v>
      </c>
      <c r="AR649" s="37" t="e">
        <f t="shared" si="163"/>
        <v>#VALUE!</v>
      </c>
      <c r="AS649" s="52" t="e">
        <f t="shared" si="164"/>
        <v>#VALUE!</v>
      </c>
      <c r="AT649" s="32" t="e">
        <f>IF('935'!C649="VOID",0,('935'!C649*(1-'935'!X649/'11'!B$17)))</f>
        <v>#VALUE!</v>
      </c>
      <c r="AU649" s="52" t="e">
        <f>'935'!Q649*(1-'935'!Y649/'11'!C$17)/(1-'935'!X649/'11'!B$17)</f>
        <v>#VALUE!</v>
      </c>
      <c r="AV649" s="37" t="e">
        <f>INDEX('DNO totals'!$B$57:$G$57,IF('935'!K649,IF(MOD('935'!K649,1000),IF(MOD('935'!K649,100),IF(MOD('935'!K649,10),IF(MOD('935'!K649,1000)=1,6,5),4),3),2),1))</f>
        <v>#VALUE!</v>
      </c>
      <c r="AW649" s="52" t="e">
        <f t="shared" si="165"/>
        <v>#VALUE!</v>
      </c>
      <c r="AX649" s="32" t="e">
        <f>IF('935'!V649="VOID",0,'935'!V649*(1-'935'!X649/'11'!B$17))</f>
        <v>#VALUE!</v>
      </c>
      <c r="AY649" s="33" t="e">
        <f>IF(H649,-100*'Charging rates'!B$10/'11'!B$17*AX649/H649,0)</f>
        <v>#VALUE!</v>
      </c>
      <c r="AZ649" s="33" t="e">
        <f>IF(C649,'DNO totals'!B$41,0)</f>
        <v>#VALUE!</v>
      </c>
      <c r="BA649" s="33" t="e">
        <f t="shared" si="166"/>
        <v>#VALUE!</v>
      </c>
      <c r="BB649" s="33" t="e">
        <f t="shared" si="167"/>
        <v>#VALUE!</v>
      </c>
      <c r="BC649" s="53" t="e">
        <f t="shared" si="168"/>
        <v>#VALUE!</v>
      </c>
      <c r="BD649" s="32" t="e">
        <f>IF(AT649,'935'!H649*AT649/(AT649+D649+H649),0)</f>
        <v>#VALUE!</v>
      </c>
      <c r="BE649" s="32" t="e">
        <f>IF(H649,'935'!H649*H649/(AT649+D649+H649),0)</f>
        <v>#VALUE!</v>
      </c>
      <c r="BF649" s="32" t="e">
        <f>BD649*(1-'935'!X649/'11'!B$17)</f>
        <v>#VALUE!</v>
      </c>
      <c r="BG649" s="49" t="e">
        <f>BE649*(1-'935'!X649/'11'!B$17)</f>
        <v>#VALUE!</v>
      </c>
      <c r="BH649" s="52" t="e">
        <f>AV649*Parameters!B$6</f>
        <v>#VALUE!</v>
      </c>
      <c r="BI649" s="37" t="e">
        <f>IF('935'!$K649=1000,'Charging rates'!$C$38*$BH649/(1+'DNO totals'!$C$99)*'935'!$L649,0)</f>
        <v>#VALUE!</v>
      </c>
      <c r="BJ649" s="37" t="e">
        <f>IF(MOD('935'!$K649,1000)=100,'Charging rates'!$D$38*$BH649/(1+'DNO totals'!$D$99)*'935'!$M649,0)</f>
        <v>#VALUE!</v>
      </c>
      <c r="BK649" s="37" t="e">
        <f>IF(MOD('935'!$K649,100)=10,'Charging rates'!$E$38*$BH649/(1+'DNO totals'!$E$99)*'935'!$N649,0)</f>
        <v>#VALUE!</v>
      </c>
      <c r="BL649" s="37" t="e">
        <f>IF(AND(MOD('935'!$K649,10)&gt;0,MOD('935'!$K649,1000)&gt;1),'Charging rates'!$F$38*$BH649/(1+'DNO totals'!$F$99)*'935'!$O649,0)</f>
        <v>#VALUE!</v>
      </c>
      <c r="BM649" s="37" t="e">
        <f>IF(MOD('935'!$K649,1000)=1,'Charging rates'!$G$38*$BH649/(1+'DNO totals'!$G$99)*'935'!$P649,0)</f>
        <v>#VALUE!</v>
      </c>
      <c r="BN649" s="52" t="e">
        <f t="shared" si="169"/>
        <v>#VALUE!</v>
      </c>
      <c r="BO649" s="37" t="e">
        <f>IF('935'!$K649&gt;1000,'Charging rates'!$C$38*$AW649*'935'!$L649,0)</f>
        <v>#VALUE!</v>
      </c>
      <c r="BP649" s="37" t="e">
        <f>IF(MOD('935'!$K649,1000)&gt;100,'Charging rates'!$D$38*$AW649*'935'!$M649,0)</f>
        <v>#VALUE!</v>
      </c>
      <c r="BQ649" s="37" t="e">
        <f>IF(MOD('935'!$K649,100)&gt;10,'Charging rates'!$E$38*$AW649*'935'!$N649,0)</f>
        <v>#VALUE!</v>
      </c>
      <c r="BR649" s="52" t="e">
        <f t="shared" si="170"/>
        <v>#VALUE!</v>
      </c>
      <c r="BS649" s="48" t="e">
        <f>'935'!C649&lt;&gt;"VOID"</f>
        <v>#VALUE!</v>
      </c>
      <c r="BT649" s="33" t="e">
        <f>IF(BS649,(100/'11'!B$17*BD649*((1-'935'!I649)*'Charging rates'!B$51+'Charging rates'!B$63)),0)</f>
        <v>#VALUE!</v>
      </c>
      <c r="BU649" s="33" t="e">
        <f>100/'11'!B$17*BG649*('Charging rates'!B$51+'Charging rates'!B$63)</f>
        <v>#VALUE!</v>
      </c>
      <c r="BV649" s="33" t="e">
        <f>100/'11'!B$17*BE649*('Charging rates'!B$51+'Charging rates'!B$63)</f>
        <v>#VALUE!</v>
      </c>
      <c r="BW649" s="53" t="e">
        <f t="shared" si="171"/>
        <v>#VALUE!</v>
      </c>
      <c r="BX649" s="32" t="e">
        <f>AT649-('935'!T649*(1-'935'!X649/'11'!B$17))</f>
        <v>#VALUE!</v>
      </c>
      <c r="BY649" s="32">
        <f>0-IF(ISNUMBER(I649),INDEX('913'!$I$6:$I$1205,I649),0)-IF(ISNUMBER(J649),INDEX('913'!$I$6:$I$1205,J649),0)-IF(ISNUMBER(K649),INDEX('913'!$I$6:$I$1205,K649),0)-IF(ISNUMBER(L649),INDEX('913'!$I$6:$I$1205,L649),0)-IF(ISNUMBER(M649),INDEX('913'!$I$6:$I$1205,M649),0)-IF(ISNUMBER(N649),INDEX('913'!$I$6:$I$1205,N649),0)-IF(ISNUMBER(O649),INDEX('913'!$I$6:$I$1205,O649),0)-IF(ISNUMBER(P649),INDEX('913'!$I$6:$I$1205,P649),0)</f>
        <v>0</v>
      </c>
      <c r="BZ649" s="37">
        <f>IF(BY649=0,1,MAX(1,SQRT(BY649^2+(IF(ISNUMBER(I649),INDEX('913'!$J$6:$J$1205,I649),0)+IF(ISNUMBER(J649),INDEX('913'!$J$6:$J$1205,J649),0)+IF(ISNUMBER(K649),INDEX('913'!$J$6:$J$1205,K649),0)+IF(ISNUMBER(L649),INDEX('913'!$J$6:$J$1205,L649),0)+IF(ISNUMBER(M649),INDEX('913'!$J$6:$J$1205,M649),0)+IF(ISNUMBER(N649),INDEX('913'!$J$6:$J$1205,N649),0)+IF(ISNUMBER(O649),INDEX('913'!$J$6:$J$1205,O649),0)+IF(ISNUMBER(P649),INDEX('913'!$J$6:$J$1205,P649),0))^2)/BY649))</f>
        <v>1</v>
      </c>
      <c r="CA649" s="33" t="e">
        <f>100*AO649/'11'!B$17</f>
        <v>#VALUE!</v>
      </c>
      <c r="CB649" s="37" t="e">
        <f>100*(AP649*BZ649)/'11'!C$17</f>
        <v>#VALUE!</v>
      </c>
      <c r="CC649" s="37" t="e">
        <f t="shared" si="172"/>
        <v>#VALUE!</v>
      </c>
      <c r="CD649" s="33" t="e">
        <f t="shared" si="173"/>
        <v>#VALUE!</v>
      </c>
      <c r="CE649" s="54" t="e">
        <f>'11'!C$17-'935'!Y649</f>
        <v>#VALUE!</v>
      </c>
      <c r="CF649" s="37" t="e">
        <f>MAX('DNO totals'!B$312+0,MIN('935'!L649+0,'DNO totals'!B$304+0))</f>
        <v>#VALUE!</v>
      </c>
      <c r="CG649" s="37" t="e">
        <f>MAX('DNO totals'!C$312+0,MIN('935'!M649+0,'DNO totals'!C$304+0))</f>
        <v>#VALUE!</v>
      </c>
      <c r="CH649" s="37" t="e">
        <f>MAX('DNO totals'!D$312+0,MIN('935'!N649+0,'DNO totals'!D$304+0))</f>
        <v>#VALUE!</v>
      </c>
      <c r="CI649" s="37" t="e">
        <f>MAX('DNO totals'!E$312+0,MIN('935'!O649+0,'DNO totals'!E$304+0))</f>
        <v>#VALUE!</v>
      </c>
      <c r="CJ649" s="52" t="e">
        <f>MAX('DNO totals'!F$312+0,MIN('935'!P649+0,'DNO totals'!F$304+0))</f>
        <v>#VALUE!</v>
      </c>
      <c r="CK649" s="37" t="e">
        <f>IF('935'!$K649=1000,'Charging rates'!$C$38*$BH649/(1+'DNO totals'!$C$99)*$CF649,0)</f>
        <v>#VALUE!</v>
      </c>
      <c r="CL649" s="37" t="e">
        <f>IF(MOD('935'!$K649,1000)=100,'Charging rates'!$D$38*$BH649/(1+'DNO totals'!$D$99)*$CG649,0)</f>
        <v>#VALUE!</v>
      </c>
      <c r="CM649" s="37" t="e">
        <f>IF(MOD('935'!$K649,100)=10,'Charging rates'!$E$38*$BH649/(1+'DNO totals'!$E$99)*$CH649,0)</f>
        <v>#VALUE!</v>
      </c>
      <c r="CN649" s="37" t="e">
        <f>IF(AND(MOD('935'!$K649,10)&gt;0,MOD('935'!$K649,1000)&gt;1),'Charging rates'!$F$38*$BH649/(1+'DNO totals'!$F$99)*$CI649,0)</f>
        <v>#VALUE!</v>
      </c>
      <c r="CO649" s="37" t="e">
        <f>IF(MOD('935'!$K649,1000)=1,'Charging rates'!$G$38*$BH649/(1+'DNO totals'!$G$99)*$CJ649,0)</f>
        <v>#VALUE!</v>
      </c>
      <c r="CP649" s="52" t="e">
        <f t="shared" si="174"/>
        <v>#VALUE!</v>
      </c>
      <c r="CQ649" s="37" t="e">
        <f>IF('935'!$K649&gt;1000,'Charging rates'!$C$38*$AW649*$CF649,0)</f>
        <v>#VALUE!</v>
      </c>
      <c r="CR649" s="37" t="e">
        <f>IF(MOD('935'!$K649,1000)&gt;100,'Charging rates'!$D$38*$AW649*$CG649,0)</f>
        <v>#VALUE!</v>
      </c>
      <c r="CS649" s="37" t="e">
        <f>IF(MOD('935'!$K649,100)&gt;10,'Charging rates'!$E$38*$AW649*$CH649,0)</f>
        <v>#VALUE!</v>
      </c>
      <c r="CT649" s="52" t="e">
        <f t="shared" si="175"/>
        <v>#VALUE!</v>
      </c>
      <c r="CU649" s="33" t="e">
        <f>100*(AP649*'935'!Q649*BZ649)/'11'!B$17</f>
        <v>#VALUE!</v>
      </c>
      <c r="CV649" s="33" t="e">
        <f>100/'11'!B$17*'Charging rates'!B$10*AW649</f>
        <v>#VALUE!</v>
      </c>
      <c r="CW649" s="33" t="e">
        <f>IF(AT649=0,0,(1-BX649/AT649)*(CA649+IF('935'!Q649=0,0,(CB649*'935'!Q649*('11'!C$17-'935'!Y649)/('11'!B$17-'935'!X649)))))</f>
        <v>#VALUE!</v>
      </c>
      <c r="CX649" s="33" t="e">
        <f t="shared" si="176"/>
        <v>#VALUE!</v>
      </c>
      <c r="CY649" s="49" t="e">
        <f t="shared" si="177"/>
        <v>#VALUE!</v>
      </c>
      <c r="CZ649" s="32" t="e">
        <f>AT649*(Parameters!B$21+AU649)*IF('DNO totals'!B$323&lt;0,1,'935'!S649)</f>
        <v>#VALUE!</v>
      </c>
      <c r="DA649" s="52" t="e">
        <f>IF('DNO totals'!B$323&lt;0,1,'935'!S649)*(Parameters!B$21+AU649)</f>
        <v>#VALUE!</v>
      </c>
      <c r="DB649" s="37" t="e">
        <f>CX649+'Charging rates'!B$106*DA649*100/'11'!B$17</f>
        <v>#VALUE!</v>
      </c>
      <c r="DC649" s="37" t="e">
        <f>DB649+'Charging rates'!B$116*(Parameters!B$21+AU649)*100/'11'!B$17*IF('DNO totals'!B$323&lt;0,1,'935'!S649)</f>
        <v>#VALUE!</v>
      </c>
      <c r="DD649" s="37" t="e">
        <f>'Charging rates'!B$97*(CP649+CT649)*100/'11'!B$17</f>
        <v>#VALUE!</v>
      </c>
      <c r="DE649" s="33" t="e">
        <f>MAX(0-(CB649*AU649*'11'!C$17/'11'!B$17),DC649+DD649)</f>
        <v>#VALUE!</v>
      </c>
      <c r="DF649" s="37" t="e">
        <f>IF(BS649,IF(AU649=0,CC649,MAX(0,MIN(CC649,CC649+(DE649/'935'!Q649*('11'!B$17-'935'!X649)/('11'!C$17-'935'!Y649))))),0)</f>
        <v>#VALUE!</v>
      </c>
      <c r="DG649" s="33" t="e">
        <f t="shared" si="178"/>
        <v>#VALUE!</v>
      </c>
      <c r="DH649" s="53" t="e">
        <f t="shared" si="179"/>
        <v>#VALUE!</v>
      </c>
    </row>
    <row r="650" spans="1:112">
      <c r="A650" s="28">
        <v>550</v>
      </c>
      <c r="B650" s="47" t="e">
        <f>'935'!B650</f>
        <v>#VALUE!</v>
      </c>
      <c r="C650" s="48" t="e">
        <f>OR('935'!E650&lt;&gt;"VOID",'935'!F650&lt;&gt;"VOID",'935'!G650&lt;&gt;"VOID")</f>
        <v>#VALUE!</v>
      </c>
      <c r="D650" s="32" t="e">
        <f>IF('935'!D650="VOID",0,'935'!D650*(1-'935'!X650/'11'!B$17))</f>
        <v>#VALUE!</v>
      </c>
      <c r="E650" s="32" t="e">
        <f>IF('935'!E650="VOID",0,'935'!E650*(1-'935'!X650/'11'!B$17))</f>
        <v>#VALUE!</v>
      </c>
      <c r="F650" s="32" t="e">
        <f>IF('935'!F650="VOID",0,'935'!F650*(1-'935'!X650/'11'!B$17))</f>
        <v>#VALUE!</v>
      </c>
      <c r="G650" s="32" t="e">
        <f>IF('935'!G650="VOID",0,'935'!G650*(1-'935'!X650/'11'!B$17))</f>
        <v>#VALUE!</v>
      </c>
      <c r="H650" s="49" t="e">
        <f t="shared" si="160"/>
        <v>#VALUE!</v>
      </c>
      <c r="I650" s="50" t="e">
        <f>MATCH('935'!J650,'913'!$B$6:$B$1205,0)</f>
        <v>#VALUE!</v>
      </c>
      <c r="J650" s="50" t="e">
        <f>MATCH(INDEX('913'!$D$6:$D$1205,I650),'913'!$B$6:$B$1205,0)</f>
        <v>#VALUE!</v>
      </c>
      <c r="K650" s="50" t="e">
        <f>MATCH(INDEX('913'!$D$6:$D$1205,J650),'913'!$B$6:$B$1205,0)</f>
        <v>#VALUE!</v>
      </c>
      <c r="L650" s="50" t="e">
        <f>MATCH(INDEX('913'!$D$6:$D$1205,K650),'913'!$B$6:$B$1205,0)</f>
        <v>#VALUE!</v>
      </c>
      <c r="M650" s="50" t="e">
        <f>MATCH(INDEX('913'!$D$6:$D$1205,L650),'913'!$B$6:$B$1205,0)</f>
        <v>#VALUE!</v>
      </c>
      <c r="N650" s="50" t="e">
        <f>MATCH(INDEX('913'!$D$6:$D$1205,M650),'913'!$B$6:$B$1205,0)</f>
        <v>#VALUE!</v>
      </c>
      <c r="O650" s="50" t="e">
        <f>MATCH(INDEX('913'!$D$6:$D$1205,N650),'913'!$B$6:$B$1205,0)</f>
        <v>#VALUE!</v>
      </c>
      <c r="P650" s="51" t="e">
        <f>MATCH(INDEX('913'!$D$6:$D$1205,O650),'913'!$B$6:$B$1205,0)</f>
        <v>#VALUE!</v>
      </c>
      <c r="Q650" s="37">
        <f>IF(ISNUMBER(I650),MAX(0,INDEX('913'!$E$6:$E$1205,I650)),0)</f>
        <v>0</v>
      </c>
      <c r="R650" s="37">
        <f>IF(ISNUMBER(J650),MAX(0,INDEX('913'!$E$6:$E$1205,J650)),0)</f>
        <v>0</v>
      </c>
      <c r="S650" s="37">
        <f>IF(ISNUMBER(K650),MAX(0,INDEX('913'!$E$6:$E$1205,K650)),0)</f>
        <v>0</v>
      </c>
      <c r="T650" s="37">
        <f>IF(ISNUMBER(L650),MAX(0,INDEX('913'!$E$6:$E$1205,L650)),0)</f>
        <v>0</v>
      </c>
      <c r="U650" s="37">
        <f>IF(ISNUMBER(M650),MAX(0,INDEX('913'!$E$6:$E$1205,M650)),0)</f>
        <v>0</v>
      </c>
      <c r="V650" s="37">
        <f>IF(ISNUMBER(N650),MAX(0,INDEX('913'!$E$6:$E$1205,N650)),0)</f>
        <v>0</v>
      </c>
      <c r="W650" s="37">
        <f>IF(ISNUMBER(O650),MAX(0,INDEX('913'!$E$6:$E$1205,O650)),0)</f>
        <v>0</v>
      </c>
      <c r="X650" s="52">
        <f>IF(ISNUMBER(P650),MAX(0,INDEX('913'!$E$6:$E$1205,P650)),0)</f>
        <v>0</v>
      </c>
      <c r="Y650" s="37">
        <f>IF(ISNUMBER(I650),MAX(0,INDEX('913'!$F$6:$F$1205,I650)),0)</f>
        <v>0</v>
      </c>
      <c r="Z650" s="37">
        <f>IF(ISNUMBER(J650),MAX(0,INDEX('913'!$F$6:$F$1205,J650)),0)</f>
        <v>0</v>
      </c>
      <c r="AA650" s="37">
        <f>IF(ISNUMBER(K650),MAX(0,INDEX('913'!$F$6:$F$1205,K650)),0)</f>
        <v>0</v>
      </c>
      <c r="AB650" s="37">
        <f>IF(ISNUMBER(L650),MAX(0,INDEX('913'!$F$6:$F$1205,L650)),0)</f>
        <v>0</v>
      </c>
      <c r="AC650" s="37">
        <f>IF(ISNUMBER(M650),MAX(0,INDEX('913'!$F$6:$F$1205,M650)),0)</f>
        <v>0</v>
      </c>
      <c r="AD650" s="37">
        <f>IF(ISNUMBER(N650),MAX(0,INDEX('913'!$F$6:$F$1205,N650)),0)</f>
        <v>0</v>
      </c>
      <c r="AE650" s="37">
        <f>IF(ISNUMBER(O650),MAX(0,INDEX('913'!$F$6:$F$1205,O650)),0)</f>
        <v>0</v>
      </c>
      <c r="AF650" s="37">
        <f>IF(ISNUMBER(P650),MAX(0,INDEX('913'!$F$6:$F$1205,P650)),0)</f>
        <v>0</v>
      </c>
      <c r="AG650" s="32">
        <f>IF(ISNUMBER(I650),SQRT(INDEX('913'!$I$6:$I$1205,I650)^2+INDEX('913'!$J$6:$J$1205,I650)^2),0)</f>
        <v>0</v>
      </c>
      <c r="AH650" s="32">
        <f>IF(ISNUMBER(J650),SQRT(INDEX('913'!$I$6:$I$1205,J650)^2+INDEX('913'!$J$6:$J$1205,J650)^2),0)</f>
        <v>0</v>
      </c>
      <c r="AI650" s="32">
        <f>IF(ISNUMBER(K650),SQRT(INDEX('913'!$I$6:$I$1205,K650)^2+INDEX('913'!$J$6:$J$1205,K650)^2),0)</f>
        <v>0</v>
      </c>
      <c r="AJ650" s="32">
        <f>IF(ISNUMBER(L650),SQRT(INDEX('913'!$I$6:$I$1205,L650)^2+INDEX('913'!$J$6:$J$1205,L650)^2),0)</f>
        <v>0</v>
      </c>
      <c r="AK650" s="32">
        <f>IF(ISNUMBER(M650),SQRT(INDEX('913'!$I$6:$I$1205,M650)^2+INDEX('913'!$J$6:$J$1205,M650)^2),0)</f>
        <v>0</v>
      </c>
      <c r="AL650" s="32">
        <f>IF(ISNUMBER(N650),SQRT(INDEX('913'!$I$6:$I$1205,N650)^2+INDEX('913'!$J$6:$J$1205,N650)^2),0)</f>
        <v>0</v>
      </c>
      <c r="AM650" s="32">
        <f>IF(ISNUMBER(O650),SQRT(INDEX('913'!$I$6:$I$1205,O650)^2+INDEX('913'!$J$6:$J$1205,O650)^2),0)</f>
        <v>0</v>
      </c>
      <c r="AN650" s="49">
        <f>IF(ISNUMBER(P650),SQRT(INDEX('913'!$I$6:$I$1205,P650)^2+INDEX('913'!$J$6:$J$1205,P650)^2),0)</f>
        <v>0</v>
      </c>
      <c r="AO650" s="37">
        <f t="shared" si="161"/>
        <v>0</v>
      </c>
      <c r="AP650" s="37">
        <f t="shared" si="162"/>
        <v>0</v>
      </c>
      <c r="AQ650" s="33" t="e">
        <f>-100*'935'!W650*(AO650+AP650)/'11'!C$17</f>
        <v>#VALUE!</v>
      </c>
      <c r="AR650" s="37" t="e">
        <f t="shared" si="163"/>
        <v>#VALUE!</v>
      </c>
      <c r="AS650" s="52" t="e">
        <f t="shared" si="164"/>
        <v>#VALUE!</v>
      </c>
      <c r="AT650" s="32" t="e">
        <f>IF('935'!C650="VOID",0,('935'!C650*(1-'935'!X650/'11'!B$17)))</f>
        <v>#VALUE!</v>
      </c>
      <c r="AU650" s="52" t="e">
        <f>'935'!Q650*(1-'935'!Y650/'11'!C$17)/(1-'935'!X650/'11'!B$17)</f>
        <v>#VALUE!</v>
      </c>
      <c r="AV650" s="37" t="e">
        <f>INDEX('DNO totals'!$B$57:$G$57,IF('935'!K650,IF(MOD('935'!K650,1000),IF(MOD('935'!K650,100),IF(MOD('935'!K650,10),IF(MOD('935'!K650,1000)=1,6,5),4),3),2),1))</f>
        <v>#VALUE!</v>
      </c>
      <c r="AW650" s="52" t="e">
        <f t="shared" si="165"/>
        <v>#VALUE!</v>
      </c>
      <c r="AX650" s="32" t="e">
        <f>IF('935'!V650="VOID",0,'935'!V650*(1-'935'!X650/'11'!B$17))</f>
        <v>#VALUE!</v>
      </c>
      <c r="AY650" s="33" t="e">
        <f>IF(H650,-100*'Charging rates'!B$10/'11'!B$17*AX650/H650,0)</f>
        <v>#VALUE!</v>
      </c>
      <c r="AZ650" s="33" t="e">
        <f>IF(C650,'DNO totals'!B$41,0)</f>
        <v>#VALUE!</v>
      </c>
      <c r="BA650" s="33" t="e">
        <f t="shared" si="166"/>
        <v>#VALUE!</v>
      </c>
      <c r="BB650" s="33" t="e">
        <f t="shared" si="167"/>
        <v>#VALUE!</v>
      </c>
      <c r="BC650" s="53" t="e">
        <f t="shared" si="168"/>
        <v>#VALUE!</v>
      </c>
      <c r="BD650" s="32" t="e">
        <f>IF(AT650,'935'!H650*AT650/(AT650+D650+H650),0)</f>
        <v>#VALUE!</v>
      </c>
      <c r="BE650" s="32" t="e">
        <f>IF(H650,'935'!H650*H650/(AT650+D650+H650),0)</f>
        <v>#VALUE!</v>
      </c>
      <c r="BF650" s="32" t="e">
        <f>BD650*(1-'935'!X650/'11'!B$17)</f>
        <v>#VALUE!</v>
      </c>
      <c r="BG650" s="49" t="e">
        <f>BE650*(1-'935'!X650/'11'!B$17)</f>
        <v>#VALUE!</v>
      </c>
      <c r="BH650" s="52" t="e">
        <f>AV650*Parameters!B$6</f>
        <v>#VALUE!</v>
      </c>
      <c r="BI650" s="37" t="e">
        <f>IF('935'!$K650=1000,'Charging rates'!$C$38*$BH650/(1+'DNO totals'!$C$99)*'935'!$L650,0)</f>
        <v>#VALUE!</v>
      </c>
      <c r="BJ650" s="37" t="e">
        <f>IF(MOD('935'!$K650,1000)=100,'Charging rates'!$D$38*$BH650/(1+'DNO totals'!$D$99)*'935'!$M650,0)</f>
        <v>#VALUE!</v>
      </c>
      <c r="BK650" s="37" t="e">
        <f>IF(MOD('935'!$K650,100)=10,'Charging rates'!$E$38*$BH650/(1+'DNO totals'!$E$99)*'935'!$N650,0)</f>
        <v>#VALUE!</v>
      </c>
      <c r="BL650" s="37" t="e">
        <f>IF(AND(MOD('935'!$K650,10)&gt;0,MOD('935'!$K650,1000)&gt;1),'Charging rates'!$F$38*$BH650/(1+'DNO totals'!$F$99)*'935'!$O650,0)</f>
        <v>#VALUE!</v>
      </c>
      <c r="BM650" s="37" t="e">
        <f>IF(MOD('935'!$K650,1000)=1,'Charging rates'!$G$38*$BH650/(1+'DNO totals'!$G$99)*'935'!$P650,0)</f>
        <v>#VALUE!</v>
      </c>
      <c r="BN650" s="52" t="e">
        <f t="shared" si="169"/>
        <v>#VALUE!</v>
      </c>
      <c r="BO650" s="37" t="e">
        <f>IF('935'!$K650&gt;1000,'Charging rates'!$C$38*$AW650*'935'!$L650,0)</f>
        <v>#VALUE!</v>
      </c>
      <c r="BP650" s="37" t="e">
        <f>IF(MOD('935'!$K650,1000)&gt;100,'Charging rates'!$D$38*$AW650*'935'!$M650,0)</f>
        <v>#VALUE!</v>
      </c>
      <c r="BQ650" s="37" t="e">
        <f>IF(MOD('935'!$K650,100)&gt;10,'Charging rates'!$E$38*$AW650*'935'!$N650,0)</f>
        <v>#VALUE!</v>
      </c>
      <c r="BR650" s="52" t="e">
        <f t="shared" si="170"/>
        <v>#VALUE!</v>
      </c>
      <c r="BS650" s="48" t="e">
        <f>'935'!C650&lt;&gt;"VOID"</f>
        <v>#VALUE!</v>
      </c>
      <c r="BT650" s="33" t="e">
        <f>IF(BS650,(100/'11'!B$17*BD650*((1-'935'!I650)*'Charging rates'!B$51+'Charging rates'!B$63)),0)</f>
        <v>#VALUE!</v>
      </c>
      <c r="BU650" s="33" t="e">
        <f>100/'11'!B$17*BG650*('Charging rates'!B$51+'Charging rates'!B$63)</f>
        <v>#VALUE!</v>
      </c>
      <c r="BV650" s="33" t="e">
        <f>100/'11'!B$17*BE650*('Charging rates'!B$51+'Charging rates'!B$63)</f>
        <v>#VALUE!</v>
      </c>
      <c r="BW650" s="53" t="e">
        <f t="shared" si="171"/>
        <v>#VALUE!</v>
      </c>
      <c r="BX650" s="32" t="e">
        <f>AT650-('935'!T650*(1-'935'!X650/'11'!B$17))</f>
        <v>#VALUE!</v>
      </c>
      <c r="BY650" s="32">
        <f>0-IF(ISNUMBER(I650),INDEX('913'!$I$6:$I$1205,I650),0)-IF(ISNUMBER(J650),INDEX('913'!$I$6:$I$1205,J650),0)-IF(ISNUMBER(K650),INDEX('913'!$I$6:$I$1205,K650),0)-IF(ISNUMBER(L650),INDEX('913'!$I$6:$I$1205,L650),0)-IF(ISNUMBER(M650),INDEX('913'!$I$6:$I$1205,M650),0)-IF(ISNUMBER(N650),INDEX('913'!$I$6:$I$1205,N650),0)-IF(ISNUMBER(O650),INDEX('913'!$I$6:$I$1205,O650),0)-IF(ISNUMBER(P650),INDEX('913'!$I$6:$I$1205,P650),0)</f>
        <v>0</v>
      </c>
      <c r="BZ650" s="37">
        <f>IF(BY650=0,1,MAX(1,SQRT(BY650^2+(IF(ISNUMBER(I650),INDEX('913'!$J$6:$J$1205,I650),0)+IF(ISNUMBER(J650),INDEX('913'!$J$6:$J$1205,J650),0)+IF(ISNUMBER(K650),INDEX('913'!$J$6:$J$1205,K650),0)+IF(ISNUMBER(L650),INDEX('913'!$J$6:$J$1205,L650),0)+IF(ISNUMBER(M650),INDEX('913'!$J$6:$J$1205,M650),0)+IF(ISNUMBER(N650),INDEX('913'!$J$6:$J$1205,N650),0)+IF(ISNUMBER(O650),INDEX('913'!$J$6:$J$1205,O650),0)+IF(ISNUMBER(P650),INDEX('913'!$J$6:$J$1205,P650),0))^2)/BY650))</f>
        <v>1</v>
      </c>
      <c r="CA650" s="33" t="e">
        <f>100*AO650/'11'!B$17</f>
        <v>#VALUE!</v>
      </c>
      <c r="CB650" s="37" t="e">
        <f>100*(AP650*BZ650)/'11'!C$17</f>
        <v>#VALUE!</v>
      </c>
      <c r="CC650" s="37" t="e">
        <f t="shared" si="172"/>
        <v>#VALUE!</v>
      </c>
      <c r="CD650" s="33" t="e">
        <f t="shared" si="173"/>
        <v>#VALUE!</v>
      </c>
      <c r="CE650" s="54" t="e">
        <f>'11'!C$17-'935'!Y650</f>
        <v>#VALUE!</v>
      </c>
      <c r="CF650" s="37" t="e">
        <f>MAX('DNO totals'!B$312+0,MIN('935'!L650+0,'DNO totals'!B$304+0))</f>
        <v>#VALUE!</v>
      </c>
      <c r="CG650" s="37" t="e">
        <f>MAX('DNO totals'!C$312+0,MIN('935'!M650+0,'DNO totals'!C$304+0))</f>
        <v>#VALUE!</v>
      </c>
      <c r="CH650" s="37" t="e">
        <f>MAX('DNO totals'!D$312+0,MIN('935'!N650+0,'DNO totals'!D$304+0))</f>
        <v>#VALUE!</v>
      </c>
      <c r="CI650" s="37" t="e">
        <f>MAX('DNO totals'!E$312+0,MIN('935'!O650+0,'DNO totals'!E$304+0))</f>
        <v>#VALUE!</v>
      </c>
      <c r="CJ650" s="52" t="e">
        <f>MAX('DNO totals'!F$312+0,MIN('935'!P650+0,'DNO totals'!F$304+0))</f>
        <v>#VALUE!</v>
      </c>
      <c r="CK650" s="37" t="e">
        <f>IF('935'!$K650=1000,'Charging rates'!$C$38*$BH650/(1+'DNO totals'!$C$99)*$CF650,0)</f>
        <v>#VALUE!</v>
      </c>
      <c r="CL650" s="37" t="e">
        <f>IF(MOD('935'!$K650,1000)=100,'Charging rates'!$D$38*$BH650/(1+'DNO totals'!$D$99)*$CG650,0)</f>
        <v>#VALUE!</v>
      </c>
      <c r="CM650" s="37" t="e">
        <f>IF(MOD('935'!$K650,100)=10,'Charging rates'!$E$38*$BH650/(1+'DNO totals'!$E$99)*$CH650,0)</f>
        <v>#VALUE!</v>
      </c>
      <c r="CN650" s="37" t="e">
        <f>IF(AND(MOD('935'!$K650,10)&gt;0,MOD('935'!$K650,1000)&gt;1),'Charging rates'!$F$38*$BH650/(1+'DNO totals'!$F$99)*$CI650,0)</f>
        <v>#VALUE!</v>
      </c>
      <c r="CO650" s="37" t="e">
        <f>IF(MOD('935'!$K650,1000)=1,'Charging rates'!$G$38*$BH650/(1+'DNO totals'!$G$99)*$CJ650,0)</f>
        <v>#VALUE!</v>
      </c>
      <c r="CP650" s="52" t="e">
        <f t="shared" si="174"/>
        <v>#VALUE!</v>
      </c>
      <c r="CQ650" s="37" t="e">
        <f>IF('935'!$K650&gt;1000,'Charging rates'!$C$38*$AW650*$CF650,0)</f>
        <v>#VALUE!</v>
      </c>
      <c r="CR650" s="37" t="e">
        <f>IF(MOD('935'!$K650,1000)&gt;100,'Charging rates'!$D$38*$AW650*$CG650,0)</f>
        <v>#VALUE!</v>
      </c>
      <c r="CS650" s="37" t="e">
        <f>IF(MOD('935'!$K650,100)&gt;10,'Charging rates'!$E$38*$AW650*$CH650,0)</f>
        <v>#VALUE!</v>
      </c>
      <c r="CT650" s="52" t="e">
        <f t="shared" si="175"/>
        <v>#VALUE!</v>
      </c>
      <c r="CU650" s="33" t="e">
        <f>100*(AP650*'935'!Q650*BZ650)/'11'!B$17</f>
        <v>#VALUE!</v>
      </c>
      <c r="CV650" s="33" t="e">
        <f>100/'11'!B$17*'Charging rates'!B$10*AW650</f>
        <v>#VALUE!</v>
      </c>
      <c r="CW650" s="33" t="e">
        <f>IF(AT650=0,0,(1-BX650/AT650)*(CA650+IF('935'!Q650=0,0,(CB650*'935'!Q650*('11'!C$17-'935'!Y650)/('11'!B$17-'935'!X650)))))</f>
        <v>#VALUE!</v>
      </c>
      <c r="CX650" s="33" t="e">
        <f t="shared" si="176"/>
        <v>#VALUE!</v>
      </c>
      <c r="CY650" s="49" t="e">
        <f t="shared" si="177"/>
        <v>#VALUE!</v>
      </c>
      <c r="CZ650" s="32" t="e">
        <f>AT650*(Parameters!B$21+AU650)*IF('DNO totals'!B$323&lt;0,1,'935'!S650)</f>
        <v>#VALUE!</v>
      </c>
      <c r="DA650" s="52" t="e">
        <f>IF('DNO totals'!B$323&lt;0,1,'935'!S650)*(Parameters!B$21+AU650)</f>
        <v>#VALUE!</v>
      </c>
      <c r="DB650" s="37" t="e">
        <f>CX650+'Charging rates'!B$106*DA650*100/'11'!B$17</f>
        <v>#VALUE!</v>
      </c>
      <c r="DC650" s="37" t="e">
        <f>DB650+'Charging rates'!B$116*(Parameters!B$21+AU650)*100/'11'!B$17*IF('DNO totals'!B$323&lt;0,1,'935'!S650)</f>
        <v>#VALUE!</v>
      </c>
      <c r="DD650" s="37" t="e">
        <f>'Charging rates'!B$97*(CP650+CT650)*100/'11'!B$17</f>
        <v>#VALUE!</v>
      </c>
      <c r="DE650" s="33" t="e">
        <f>MAX(0-(CB650*AU650*'11'!C$17/'11'!B$17),DC650+DD650)</f>
        <v>#VALUE!</v>
      </c>
      <c r="DF650" s="37" t="e">
        <f>IF(BS650,IF(AU650=0,CC650,MAX(0,MIN(CC650,CC650+(DE650/'935'!Q650*('11'!B$17-'935'!X650)/('11'!C$17-'935'!Y650))))),0)</f>
        <v>#VALUE!</v>
      </c>
      <c r="DG650" s="33" t="e">
        <f t="shared" si="178"/>
        <v>#VALUE!</v>
      </c>
      <c r="DH650" s="53" t="e">
        <f t="shared" si="179"/>
        <v>#VALUE!</v>
      </c>
    </row>
    <row r="651" spans="1:112">
      <c r="A651" s="28">
        <v>551</v>
      </c>
      <c r="B651" s="47" t="e">
        <f>'935'!B651</f>
        <v>#VALUE!</v>
      </c>
      <c r="C651" s="48" t="e">
        <f>OR('935'!E651&lt;&gt;"VOID",'935'!F651&lt;&gt;"VOID",'935'!G651&lt;&gt;"VOID")</f>
        <v>#VALUE!</v>
      </c>
      <c r="D651" s="32" t="e">
        <f>IF('935'!D651="VOID",0,'935'!D651*(1-'935'!X651/'11'!B$17))</f>
        <v>#VALUE!</v>
      </c>
      <c r="E651" s="32" t="e">
        <f>IF('935'!E651="VOID",0,'935'!E651*(1-'935'!X651/'11'!B$17))</f>
        <v>#VALUE!</v>
      </c>
      <c r="F651" s="32" t="e">
        <f>IF('935'!F651="VOID",0,'935'!F651*(1-'935'!X651/'11'!B$17))</f>
        <v>#VALUE!</v>
      </c>
      <c r="G651" s="32" t="e">
        <f>IF('935'!G651="VOID",0,'935'!G651*(1-'935'!X651/'11'!B$17))</f>
        <v>#VALUE!</v>
      </c>
      <c r="H651" s="49" t="e">
        <f t="shared" si="160"/>
        <v>#VALUE!</v>
      </c>
      <c r="I651" s="50" t="e">
        <f>MATCH('935'!J651,'913'!$B$6:$B$1205,0)</f>
        <v>#VALUE!</v>
      </c>
      <c r="J651" s="50" t="e">
        <f>MATCH(INDEX('913'!$D$6:$D$1205,I651),'913'!$B$6:$B$1205,0)</f>
        <v>#VALUE!</v>
      </c>
      <c r="K651" s="50" t="e">
        <f>MATCH(INDEX('913'!$D$6:$D$1205,J651),'913'!$B$6:$B$1205,0)</f>
        <v>#VALUE!</v>
      </c>
      <c r="L651" s="50" t="e">
        <f>MATCH(INDEX('913'!$D$6:$D$1205,K651),'913'!$B$6:$B$1205,0)</f>
        <v>#VALUE!</v>
      </c>
      <c r="M651" s="50" t="e">
        <f>MATCH(INDEX('913'!$D$6:$D$1205,L651),'913'!$B$6:$B$1205,0)</f>
        <v>#VALUE!</v>
      </c>
      <c r="N651" s="50" t="e">
        <f>MATCH(INDEX('913'!$D$6:$D$1205,M651),'913'!$B$6:$B$1205,0)</f>
        <v>#VALUE!</v>
      </c>
      <c r="O651" s="50" t="e">
        <f>MATCH(INDEX('913'!$D$6:$D$1205,N651),'913'!$B$6:$B$1205,0)</f>
        <v>#VALUE!</v>
      </c>
      <c r="P651" s="51" t="e">
        <f>MATCH(INDEX('913'!$D$6:$D$1205,O651),'913'!$B$6:$B$1205,0)</f>
        <v>#VALUE!</v>
      </c>
      <c r="Q651" s="37">
        <f>IF(ISNUMBER(I651),MAX(0,INDEX('913'!$E$6:$E$1205,I651)),0)</f>
        <v>0</v>
      </c>
      <c r="R651" s="37">
        <f>IF(ISNUMBER(J651),MAX(0,INDEX('913'!$E$6:$E$1205,J651)),0)</f>
        <v>0</v>
      </c>
      <c r="S651" s="37">
        <f>IF(ISNUMBER(K651),MAX(0,INDEX('913'!$E$6:$E$1205,K651)),0)</f>
        <v>0</v>
      </c>
      <c r="T651" s="37">
        <f>IF(ISNUMBER(L651),MAX(0,INDEX('913'!$E$6:$E$1205,L651)),0)</f>
        <v>0</v>
      </c>
      <c r="U651" s="37">
        <f>IF(ISNUMBER(M651),MAX(0,INDEX('913'!$E$6:$E$1205,M651)),0)</f>
        <v>0</v>
      </c>
      <c r="V651" s="37">
        <f>IF(ISNUMBER(N651),MAX(0,INDEX('913'!$E$6:$E$1205,N651)),0)</f>
        <v>0</v>
      </c>
      <c r="W651" s="37">
        <f>IF(ISNUMBER(O651),MAX(0,INDEX('913'!$E$6:$E$1205,O651)),0)</f>
        <v>0</v>
      </c>
      <c r="X651" s="52">
        <f>IF(ISNUMBER(P651),MAX(0,INDEX('913'!$E$6:$E$1205,P651)),0)</f>
        <v>0</v>
      </c>
      <c r="Y651" s="37">
        <f>IF(ISNUMBER(I651),MAX(0,INDEX('913'!$F$6:$F$1205,I651)),0)</f>
        <v>0</v>
      </c>
      <c r="Z651" s="37">
        <f>IF(ISNUMBER(J651),MAX(0,INDEX('913'!$F$6:$F$1205,J651)),0)</f>
        <v>0</v>
      </c>
      <c r="AA651" s="37">
        <f>IF(ISNUMBER(K651),MAX(0,INDEX('913'!$F$6:$F$1205,K651)),0)</f>
        <v>0</v>
      </c>
      <c r="AB651" s="37">
        <f>IF(ISNUMBER(L651),MAX(0,INDEX('913'!$F$6:$F$1205,L651)),0)</f>
        <v>0</v>
      </c>
      <c r="AC651" s="37">
        <f>IF(ISNUMBER(M651),MAX(0,INDEX('913'!$F$6:$F$1205,M651)),0)</f>
        <v>0</v>
      </c>
      <c r="AD651" s="37">
        <f>IF(ISNUMBER(N651),MAX(0,INDEX('913'!$F$6:$F$1205,N651)),0)</f>
        <v>0</v>
      </c>
      <c r="AE651" s="37">
        <f>IF(ISNUMBER(O651),MAX(0,INDEX('913'!$F$6:$F$1205,O651)),0)</f>
        <v>0</v>
      </c>
      <c r="AF651" s="37">
        <f>IF(ISNUMBER(P651),MAX(0,INDEX('913'!$F$6:$F$1205,P651)),0)</f>
        <v>0</v>
      </c>
      <c r="AG651" s="32">
        <f>IF(ISNUMBER(I651),SQRT(INDEX('913'!$I$6:$I$1205,I651)^2+INDEX('913'!$J$6:$J$1205,I651)^2),0)</f>
        <v>0</v>
      </c>
      <c r="AH651" s="32">
        <f>IF(ISNUMBER(J651),SQRT(INDEX('913'!$I$6:$I$1205,J651)^2+INDEX('913'!$J$6:$J$1205,J651)^2),0)</f>
        <v>0</v>
      </c>
      <c r="AI651" s="32">
        <f>IF(ISNUMBER(K651),SQRT(INDEX('913'!$I$6:$I$1205,K651)^2+INDEX('913'!$J$6:$J$1205,K651)^2),0)</f>
        <v>0</v>
      </c>
      <c r="AJ651" s="32">
        <f>IF(ISNUMBER(L651),SQRT(INDEX('913'!$I$6:$I$1205,L651)^2+INDEX('913'!$J$6:$J$1205,L651)^2),0)</f>
        <v>0</v>
      </c>
      <c r="AK651" s="32">
        <f>IF(ISNUMBER(M651),SQRT(INDEX('913'!$I$6:$I$1205,M651)^2+INDEX('913'!$J$6:$J$1205,M651)^2),0)</f>
        <v>0</v>
      </c>
      <c r="AL651" s="32">
        <f>IF(ISNUMBER(N651),SQRT(INDEX('913'!$I$6:$I$1205,N651)^2+INDEX('913'!$J$6:$J$1205,N651)^2),0)</f>
        <v>0</v>
      </c>
      <c r="AM651" s="32">
        <f>IF(ISNUMBER(O651),SQRT(INDEX('913'!$I$6:$I$1205,O651)^2+INDEX('913'!$J$6:$J$1205,O651)^2),0)</f>
        <v>0</v>
      </c>
      <c r="AN651" s="49">
        <f>IF(ISNUMBER(P651),SQRT(INDEX('913'!$I$6:$I$1205,P651)^2+INDEX('913'!$J$6:$J$1205,P651)^2),0)</f>
        <v>0</v>
      </c>
      <c r="AO651" s="37">
        <f t="shared" si="161"/>
        <v>0</v>
      </c>
      <c r="AP651" s="37">
        <f t="shared" si="162"/>
        <v>0</v>
      </c>
      <c r="AQ651" s="33" t="e">
        <f>-100*'935'!W651*(AO651+AP651)/'11'!C$17</f>
        <v>#VALUE!</v>
      </c>
      <c r="AR651" s="37" t="e">
        <f t="shared" si="163"/>
        <v>#VALUE!</v>
      </c>
      <c r="AS651" s="52" t="e">
        <f t="shared" si="164"/>
        <v>#VALUE!</v>
      </c>
      <c r="AT651" s="32" t="e">
        <f>IF('935'!C651="VOID",0,('935'!C651*(1-'935'!X651/'11'!B$17)))</f>
        <v>#VALUE!</v>
      </c>
      <c r="AU651" s="52" t="e">
        <f>'935'!Q651*(1-'935'!Y651/'11'!C$17)/(1-'935'!X651/'11'!B$17)</f>
        <v>#VALUE!</v>
      </c>
      <c r="AV651" s="37" t="e">
        <f>INDEX('DNO totals'!$B$57:$G$57,IF('935'!K651,IF(MOD('935'!K651,1000),IF(MOD('935'!K651,100),IF(MOD('935'!K651,10),IF(MOD('935'!K651,1000)=1,6,5),4),3),2),1))</f>
        <v>#VALUE!</v>
      </c>
      <c r="AW651" s="52" t="e">
        <f t="shared" si="165"/>
        <v>#VALUE!</v>
      </c>
      <c r="AX651" s="32" t="e">
        <f>IF('935'!V651="VOID",0,'935'!V651*(1-'935'!X651/'11'!B$17))</f>
        <v>#VALUE!</v>
      </c>
      <c r="AY651" s="33" t="e">
        <f>IF(H651,-100*'Charging rates'!B$10/'11'!B$17*AX651/H651,0)</f>
        <v>#VALUE!</v>
      </c>
      <c r="AZ651" s="33" t="e">
        <f>IF(C651,'DNO totals'!B$41,0)</f>
        <v>#VALUE!</v>
      </c>
      <c r="BA651" s="33" t="e">
        <f t="shared" si="166"/>
        <v>#VALUE!</v>
      </c>
      <c r="BB651" s="33" t="e">
        <f t="shared" si="167"/>
        <v>#VALUE!</v>
      </c>
      <c r="BC651" s="53" t="e">
        <f t="shared" si="168"/>
        <v>#VALUE!</v>
      </c>
      <c r="BD651" s="32" t="e">
        <f>IF(AT651,'935'!H651*AT651/(AT651+D651+H651),0)</f>
        <v>#VALUE!</v>
      </c>
      <c r="BE651" s="32" t="e">
        <f>IF(H651,'935'!H651*H651/(AT651+D651+H651),0)</f>
        <v>#VALUE!</v>
      </c>
      <c r="BF651" s="32" t="e">
        <f>BD651*(1-'935'!X651/'11'!B$17)</f>
        <v>#VALUE!</v>
      </c>
      <c r="BG651" s="49" t="e">
        <f>BE651*(1-'935'!X651/'11'!B$17)</f>
        <v>#VALUE!</v>
      </c>
      <c r="BH651" s="52" t="e">
        <f>AV651*Parameters!B$6</f>
        <v>#VALUE!</v>
      </c>
      <c r="BI651" s="37" t="e">
        <f>IF('935'!$K651=1000,'Charging rates'!$C$38*$BH651/(1+'DNO totals'!$C$99)*'935'!$L651,0)</f>
        <v>#VALUE!</v>
      </c>
      <c r="BJ651" s="37" t="e">
        <f>IF(MOD('935'!$K651,1000)=100,'Charging rates'!$D$38*$BH651/(1+'DNO totals'!$D$99)*'935'!$M651,0)</f>
        <v>#VALUE!</v>
      </c>
      <c r="BK651" s="37" t="e">
        <f>IF(MOD('935'!$K651,100)=10,'Charging rates'!$E$38*$BH651/(1+'DNO totals'!$E$99)*'935'!$N651,0)</f>
        <v>#VALUE!</v>
      </c>
      <c r="BL651" s="37" t="e">
        <f>IF(AND(MOD('935'!$K651,10)&gt;0,MOD('935'!$K651,1000)&gt;1),'Charging rates'!$F$38*$BH651/(1+'DNO totals'!$F$99)*'935'!$O651,0)</f>
        <v>#VALUE!</v>
      </c>
      <c r="BM651" s="37" t="e">
        <f>IF(MOD('935'!$K651,1000)=1,'Charging rates'!$G$38*$BH651/(1+'DNO totals'!$G$99)*'935'!$P651,0)</f>
        <v>#VALUE!</v>
      </c>
      <c r="BN651" s="52" t="e">
        <f t="shared" si="169"/>
        <v>#VALUE!</v>
      </c>
      <c r="BO651" s="37" t="e">
        <f>IF('935'!$K651&gt;1000,'Charging rates'!$C$38*$AW651*'935'!$L651,0)</f>
        <v>#VALUE!</v>
      </c>
      <c r="BP651" s="37" t="e">
        <f>IF(MOD('935'!$K651,1000)&gt;100,'Charging rates'!$D$38*$AW651*'935'!$M651,0)</f>
        <v>#VALUE!</v>
      </c>
      <c r="BQ651" s="37" t="e">
        <f>IF(MOD('935'!$K651,100)&gt;10,'Charging rates'!$E$38*$AW651*'935'!$N651,0)</f>
        <v>#VALUE!</v>
      </c>
      <c r="BR651" s="52" t="e">
        <f t="shared" si="170"/>
        <v>#VALUE!</v>
      </c>
      <c r="BS651" s="48" t="e">
        <f>'935'!C651&lt;&gt;"VOID"</f>
        <v>#VALUE!</v>
      </c>
      <c r="BT651" s="33" t="e">
        <f>IF(BS651,(100/'11'!B$17*BD651*((1-'935'!I651)*'Charging rates'!B$51+'Charging rates'!B$63)),0)</f>
        <v>#VALUE!</v>
      </c>
      <c r="BU651" s="33" t="e">
        <f>100/'11'!B$17*BG651*('Charging rates'!B$51+'Charging rates'!B$63)</f>
        <v>#VALUE!</v>
      </c>
      <c r="BV651" s="33" t="e">
        <f>100/'11'!B$17*BE651*('Charging rates'!B$51+'Charging rates'!B$63)</f>
        <v>#VALUE!</v>
      </c>
      <c r="BW651" s="53" t="e">
        <f t="shared" si="171"/>
        <v>#VALUE!</v>
      </c>
      <c r="BX651" s="32" t="e">
        <f>AT651-('935'!T651*(1-'935'!X651/'11'!B$17))</f>
        <v>#VALUE!</v>
      </c>
      <c r="BY651" s="32">
        <f>0-IF(ISNUMBER(I651),INDEX('913'!$I$6:$I$1205,I651),0)-IF(ISNUMBER(J651),INDEX('913'!$I$6:$I$1205,J651),0)-IF(ISNUMBER(K651),INDEX('913'!$I$6:$I$1205,K651),0)-IF(ISNUMBER(L651),INDEX('913'!$I$6:$I$1205,L651),0)-IF(ISNUMBER(M651),INDEX('913'!$I$6:$I$1205,M651),0)-IF(ISNUMBER(N651),INDEX('913'!$I$6:$I$1205,N651),0)-IF(ISNUMBER(O651),INDEX('913'!$I$6:$I$1205,O651),0)-IF(ISNUMBER(P651),INDEX('913'!$I$6:$I$1205,P651),0)</f>
        <v>0</v>
      </c>
      <c r="BZ651" s="37">
        <f>IF(BY651=0,1,MAX(1,SQRT(BY651^2+(IF(ISNUMBER(I651),INDEX('913'!$J$6:$J$1205,I651),0)+IF(ISNUMBER(J651),INDEX('913'!$J$6:$J$1205,J651),0)+IF(ISNUMBER(K651),INDEX('913'!$J$6:$J$1205,K651),0)+IF(ISNUMBER(L651),INDEX('913'!$J$6:$J$1205,L651),0)+IF(ISNUMBER(M651),INDEX('913'!$J$6:$J$1205,M651),0)+IF(ISNUMBER(N651),INDEX('913'!$J$6:$J$1205,N651),0)+IF(ISNUMBER(O651),INDEX('913'!$J$6:$J$1205,O651),0)+IF(ISNUMBER(P651),INDEX('913'!$J$6:$J$1205,P651),0))^2)/BY651))</f>
        <v>1</v>
      </c>
      <c r="CA651" s="33" t="e">
        <f>100*AO651/'11'!B$17</f>
        <v>#VALUE!</v>
      </c>
      <c r="CB651" s="37" t="e">
        <f>100*(AP651*BZ651)/'11'!C$17</f>
        <v>#VALUE!</v>
      </c>
      <c r="CC651" s="37" t="e">
        <f t="shared" si="172"/>
        <v>#VALUE!</v>
      </c>
      <c r="CD651" s="33" t="e">
        <f t="shared" si="173"/>
        <v>#VALUE!</v>
      </c>
      <c r="CE651" s="54" t="e">
        <f>'11'!C$17-'935'!Y651</f>
        <v>#VALUE!</v>
      </c>
      <c r="CF651" s="37" t="e">
        <f>MAX('DNO totals'!B$312+0,MIN('935'!L651+0,'DNO totals'!B$304+0))</f>
        <v>#VALUE!</v>
      </c>
      <c r="CG651" s="37" t="e">
        <f>MAX('DNO totals'!C$312+0,MIN('935'!M651+0,'DNO totals'!C$304+0))</f>
        <v>#VALUE!</v>
      </c>
      <c r="CH651" s="37" t="e">
        <f>MAX('DNO totals'!D$312+0,MIN('935'!N651+0,'DNO totals'!D$304+0))</f>
        <v>#VALUE!</v>
      </c>
      <c r="CI651" s="37" t="e">
        <f>MAX('DNO totals'!E$312+0,MIN('935'!O651+0,'DNO totals'!E$304+0))</f>
        <v>#VALUE!</v>
      </c>
      <c r="CJ651" s="52" t="e">
        <f>MAX('DNO totals'!F$312+0,MIN('935'!P651+0,'DNO totals'!F$304+0))</f>
        <v>#VALUE!</v>
      </c>
      <c r="CK651" s="37" t="e">
        <f>IF('935'!$K651=1000,'Charging rates'!$C$38*$BH651/(1+'DNO totals'!$C$99)*$CF651,0)</f>
        <v>#VALUE!</v>
      </c>
      <c r="CL651" s="37" t="e">
        <f>IF(MOD('935'!$K651,1000)=100,'Charging rates'!$D$38*$BH651/(1+'DNO totals'!$D$99)*$CG651,0)</f>
        <v>#VALUE!</v>
      </c>
      <c r="CM651" s="37" t="e">
        <f>IF(MOD('935'!$K651,100)=10,'Charging rates'!$E$38*$BH651/(1+'DNO totals'!$E$99)*$CH651,0)</f>
        <v>#VALUE!</v>
      </c>
      <c r="CN651" s="37" t="e">
        <f>IF(AND(MOD('935'!$K651,10)&gt;0,MOD('935'!$K651,1000)&gt;1),'Charging rates'!$F$38*$BH651/(1+'DNO totals'!$F$99)*$CI651,0)</f>
        <v>#VALUE!</v>
      </c>
      <c r="CO651" s="37" t="e">
        <f>IF(MOD('935'!$K651,1000)=1,'Charging rates'!$G$38*$BH651/(1+'DNO totals'!$G$99)*$CJ651,0)</f>
        <v>#VALUE!</v>
      </c>
      <c r="CP651" s="52" t="e">
        <f t="shared" si="174"/>
        <v>#VALUE!</v>
      </c>
      <c r="CQ651" s="37" t="e">
        <f>IF('935'!$K651&gt;1000,'Charging rates'!$C$38*$AW651*$CF651,0)</f>
        <v>#VALUE!</v>
      </c>
      <c r="CR651" s="37" t="e">
        <f>IF(MOD('935'!$K651,1000)&gt;100,'Charging rates'!$D$38*$AW651*$CG651,0)</f>
        <v>#VALUE!</v>
      </c>
      <c r="CS651" s="37" t="e">
        <f>IF(MOD('935'!$K651,100)&gt;10,'Charging rates'!$E$38*$AW651*$CH651,0)</f>
        <v>#VALUE!</v>
      </c>
      <c r="CT651" s="52" t="e">
        <f t="shared" si="175"/>
        <v>#VALUE!</v>
      </c>
      <c r="CU651" s="33" t="e">
        <f>100*(AP651*'935'!Q651*BZ651)/'11'!B$17</f>
        <v>#VALUE!</v>
      </c>
      <c r="CV651" s="33" t="e">
        <f>100/'11'!B$17*'Charging rates'!B$10*AW651</f>
        <v>#VALUE!</v>
      </c>
      <c r="CW651" s="33" t="e">
        <f>IF(AT651=0,0,(1-BX651/AT651)*(CA651+IF('935'!Q651=0,0,(CB651*'935'!Q651*('11'!C$17-'935'!Y651)/('11'!B$17-'935'!X651)))))</f>
        <v>#VALUE!</v>
      </c>
      <c r="CX651" s="33" t="e">
        <f t="shared" si="176"/>
        <v>#VALUE!</v>
      </c>
      <c r="CY651" s="49" t="e">
        <f t="shared" si="177"/>
        <v>#VALUE!</v>
      </c>
      <c r="CZ651" s="32" t="e">
        <f>AT651*(Parameters!B$21+AU651)*IF('DNO totals'!B$323&lt;0,1,'935'!S651)</f>
        <v>#VALUE!</v>
      </c>
      <c r="DA651" s="52" t="e">
        <f>IF('DNO totals'!B$323&lt;0,1,'935'!S651)*(Parameters!B$21+AU651)</f>
        <v>#VALUE!</v>
      </c>
      <c r="DB651" s="37" t="e">
        <f>CX651+'Charging rates'!B$106*DA651*100/'11'!B$17</f>
        <v>#VALUE!</v>
      </c>
      <c r="DC651" s="37" t="e">
        <f>DB651+'Charging rates'!B$116*(Parameters!B$21+AU651)*100/'11'!B$17*IF('DNO totals'!B$323&lt;0,1,'935'!S651)</f>
        <v>#VALUE!</v>
      </c>
      <c r="DD651" s="37" t="e">
        <f>'Charging rates'!B$97*(CP651+CT651)*100/'11'!B$17</f>
        <v>#VALUE!</v>
      </c>
      <c r="DE651" s="33" t="e">
        <f>MAX(0-(CB651*AU651*'11'!C$17/'11'!B$17),DC651+DD651)</f>
        <v>#VALUE!</v>
      </c>
      <c r="DF651" s="37" t="e">
        <f>IF(BS651,IF(AU651=0,CC651,MAX(0,MIN(CC651,CC651+(DE651/'935'!Q651*('11'!B$17-'935'!X651)/('11'!C$17-'935'!Y651))))),0)</f>
        <v>#VALUE!</v>
      </c>
      <c r="DG651" s="33" t="e">
        <f t="shared" si="178"/>
        <v>#VALUE!</v>
      </c>
      <c r="DH651" s="53" t="e">
        <f t="shared" si="179"/>
        <v>#VALUE!</v>
      </c>
    </row>
    <row r="652" spans="1:112">
      <c r="A652" s="28">
        <v>552</v>
      </c>
      <c r="B652" s="47" t="e">
        <f>'935'!B652</f>
        <v>#VALUE!</v>
      </c>
      <c r="C652" s="48" t="e">
        <f>OR('935'!E652&lt;&gt;"VOID",'935'!F652&lt;&gt;"VOID",'935'!G652&lt;&gt;"VOID")</f>
        <v>#VALUE!</v>
      </c>
      <c r="D652" s="32" t="e">
        <f>IF('935'!D652="VOID",0,'935'!D652*(1-'935'!X652/'11'!B$17))</f>
        <v>#VALUE!</v>
      </c>
      <c r="E652" s="32" t="e">
        <f>IF('935'!E652="VOID",0,'935'!E652*(1-'935'!X652/'11'!B$17))</f>
        <v>#VALUE!</v>
      </c>
      <c r="F652" s="32" t="e">
        <f>IF('935'!F652="VOID",0,'935'!F652*(1-'935'!X652/'11'!B$17))</f>
        <v>#VALUE!</v>
      </c>
      <c r="G652" s="32" t="e">
        <f>IF('935'!G652="VOID",0,'935'!G652*(1-'935'!X652/'11'!B$17))</f>
        <v>#VALUE!</v>
      </c>
      <c r="H652" s="49" t="e">
        <f t="shared" si="160"/>
        <v>#VALUE!</v>
      </c>
      <c r="I652" s="50" t="e">
        <f>MATCH('935'!J652,'913'!$B$6:$B$1205,0)</f>
        <v>#VALUE!</v>
      </c>
      <c r="J652" s="50" t="e">
        <f>MATCH(INDEX('913'!$D$6:$D$1205,I652),'913'!$B$6:$B$1205,0)</f>
        <v>#VALUE!</v>
      </c>
      <c r="K652" s="50" t="e">
        <f>MATCH(INDEX('913'!$D$6:$D$1205,J652),'913'!$B$6:$B$1205,0)</f>
        <v>#VALUE!</v>
      </c>
      <c r="L652" s="50" t="e">
        <f>MATCH(INDEX('913'!$D$6:$D$1205,K652),'913'!$B$6:$B$1205,0)</f>
        <v>#VALUE!</v>
      </c>
      <c r="M652" s="50" t="e">
        <f>MATCH(INDEX('913'!$D$6:$D$1205,L652),'913'!$B$6:$B$1205,0)</f>
        <v>#VALUE!</v>
      </c>
      <c r="N652" s="50" t="e">
        <f>MATCH(INDEX('913'!$D$6:$D$1205,M652),'913'!$B$6:$B$1205,0)</f>
        <v>#VALUE!</v>
      </c>
      <c r="O652" s="50" t="e">
        <f>MATCH(INDEX('913'!$D$6:$D$1205,N652),'913'!$B$6:$B$1205,0)</f>
        <v>#VALUE!</v>
      </c>
      <c r="P652" s="51" t="e">
        <f>MATCH(INDEX('913'!$D$6:$D$1205,O652),'913'!$B$6:$B$1205,0)</f>
        <v>#VALUE!</v>
      </c>
      <c r="Q652" s="37">
        <f>IF(ISNUMBER(I652),MAX(0,INDEX('913'!$E$6:$E$1205,I652)),0)</f>
        <v>0</v>
      </c>
      <c r="R652" s="37">
        <f>IF(ISNUMBER(J652),MAX(0,INDEX('913'!$E$6:$E$1205,J652)),0)</f>
        <v>0</v>
      </c>
      <c r="S652" s="37">
        <f>IF(ISNUMBER(K652),MAX(0,INDEX('913'!$E$6:$E$1205,K652)),0)</f>
        <v>0</v>
      </c>
      <c r="T652" s="37">
        <f>IF(ISNUMBER(L652),MAX(0,INDEX('913'!$E$6:$E$1205,L652)),0)</f>
        <v>0</v>
      </c>
      <c r="U652" s="37">
        <f>IF(ISNUMBER(M652),MAX(0,INDEX('913'!$E$6:$E$1205,M652)),0)</f>
        <v>0</v>
      </c>
      <c r="V652" s="37">
        <f>IF(ISNUMBER(N652),MAX(0,INDEX('913'!$E$6:$E$1205,N652)),0)</f>
        <v>0</v>
      </c>
      <c r="W652" s="37">
        <f>IF(ISNUMBER(O652),MAX(0,INDEX('913'!$E$6:$E$1205,O652)),0)</f>
        <v>0</v>
      </c>
      <c r="X652" s="52">
        <f>IF(ISNUMBER(P652),MAX(0,INDEX('913'!$E$6:$E$1205,P652)),0)</f>
        <v>0</v>
      </c>
      <c r="Y652" s="37">
        <f>IF(ISNUMBER(I652),MAX(0,INDEX('913'!$F$6:$F$1205,I652)),0)</f>
        <v>0</v>
      </c>
      <c r="Z652" s="37">
        <f>IF(ISNUMBER(J652),MAX(0,INDEX('913'!$F$6:$F$1205,J652)),0)</f>
        <v>0</v>
      </c>
      <c r="AA652" s="37">
        <f>IF(ISNUMBER(K652),MAX(0,INDEX('913'!$F$6:$F$1205,K652)),0)</f>
        <v>0</v>
      </c>
      <c r="AB652" s="37">
        <f>IF(ISNUMBER(L652),MAX(0,INDEX('913'!$F$6:$F$1205,L652)),0)</f>
        <v>0</v>
      </c>
      <c r="AC652" s="37">
        <f>IF(ISNUMBER(M652),MAX(0,INDEX('913'!$F$6:$F$1205,M652)),0)</f>
        <v>0</v>
      </c>
      <c r="AD652" s="37">
        <f>IF(ISNUMBER(N652),MAX(0,INDEX('913'!$F$6:$F$1205,N652)),0)</f>
        <v>0</v>
      </c>
      <c r="AE652" s="37">
        <f>IF(ISNUMBER(O652),MAX(0,INDEX('913'!$F$6:$F$1205,O652)),0)</f>
        <v>0</v>
      </c>
      <c r="AF652" s="37">
        <f>IF(ISNUMBER(P652),MAX(0,INDEX('913'!$F$6:$F$1205,P652)),0)</f>
        <v>0</v>
      </c>
      <c r="AG652" s="32">
        <f>IF(ISNUMBER(I652),SQRT(INDEX('913'!$I$6:$I$1205,I652)^2+INDEX('913'!$J$6:$J$1205,I652)^2),0)</f>
        <v>0</v>
      </c>
      <c r="AH652" s="32">
        <f>IF(ISNUMBER(J652),SQRT(INDEX('913'!$I$6:$I$1205,J652)^2+INDEX('913'!$J$6:$J$1205,J652)^2),0)</f>
        <v>0</v>
      </c>
      <c r="AI652" s="32">
        <f>IF(ISNUMBER(K652),SQRT(INDEX('913'!$I$6:$I$1205,K652)^2+INDEX('913'!$J$6:$J$1205,K652)^2),0)</f>
        <v>0</v>
      </c>
      <c r="AJ652" s="32">
        <f>IF(ISNUMBER(L652),SQRT(INDEX('913'!$I$6:$I$1205,L652)^2+INDEX('913'!$J$6:$J$1205,L652)^2),0)</f>
        <v>0</v>
      </c>
      <c r="AK652" s="32">
        <f>IF(ISNUMBER(M652),SQRT(INDEX('913'!$I$6:$I$1205,M652)^2+INDEX('913'!$J$6:$J$1205,M652)^2),0)</f>
        <v>0</v>
      </c>
      <c r="AL652" s="32">
        <f>IF(ISNUMBER(N652),SQRT(INDEX('913'!$I$6:$I$1205,N652)^2+INDEX('913'!$J$6:$J$1205,N652)^2),0)</f>
        <v>0</v>
      </c>
      <c r="AM652" s="32">
        <f>IF(ISNUMBER(O652),SQRT(INDEX('913'!$I$6:$I$1205,O652)^2+INDEX('913'!$J$6:$J$1205,O652)^2),0)</f>
        <v>0</v>
      </c>
      <c r="AN652" s="49">
        <f>IF(ISNUMBER(P652),SQRT(INDEX('913'!$I$6:$I$1205,P652)^2+INDEX('913'!$J$6:$J$1205,P652)^2),0)</f>
        <v>0</v>
      </c>
      <c r="AO652" s="37">
        <f t="shared" si="161"/>
        <v>0</v>
      </c>
      <c r="AP652" s="37">
        <f t="shared" si="162"/>
        <v>0</v>
      </c>
      <c r="AQ652" s="33" t="e">
        <f>-100*'935'!W652*(AO652+AP652)/'11'!C$17</f>
        <v>#VALUE!</v>
      </c>
      <c r="AR652" s="37" t="e">
        <f t="shared" si="163"/>
        <v>#VALUE!</v>
      </c>
      <c r="AS652" s="52" t="e">
        <f t="shared" si="164"/>
        <v>#VALUE!</v>
      </c>
      <c r="AT652" s="32" t="e">
        <f>IF('935'!C652="VOID",0,('935'!C652*(1-'935'!X652/'11'!B$17)))</f>
        <v>#VALUE!</v>
      </c>
      <c r="AU652" s="52" t="e">
        <f>'935'!Q652*(1-'935'!Y652/'11'!C$17)/(1-'935'!X652/'11'!B$17)</f>
        <v>#VALUE!</v>
      </c>
      <c r="AV652" s="37" t="e">
        <f>INDEX('DNO totals'!$B$57:$G$57,IF('935'!K652,IF(MOD('935'!K652,1000),IF(MOD('935'!K652,100),IF(MOD('935'!K652,10),IF(MOD('935'!K652,1000)=1,6,5),4),3),2),1))</f>
        <v>#VALUE!</v>
      </c>
      <c r="AW652" s="52" t="e">
        <f t="shared" si="165"/>
        <v>#VALUE!</v>
      </c>
      <c r="AX652" s="32" t="e">
        <f>IF('935'!V652="VOID",0,'935'!V652*(1-'935'!X652/'11'!B$17))</f>
        <v>#VALUE!</v>
      </c>
      <c r="AY652" s="33" t="e">
        <f>IF(H652,-100*'Charging rates'!B$10/'11'!B$17*AX652/H652,0)</f>
        <v>#VALUE!</v>
      </c>
      <c r="AZ652" s="33" t="e">
        <f>IF(C652,'DNO totals'!B$41,0)</f>
        <v>#VALUE!</v>
      </c>
      <c r="BA652" s="33" t="e">
        <f t="shared" si="166"/>
        <v>#VALUE!</v>
      </c>
      <c r="BB652" s="33" t="e">
        <f t="shared" si="167"/>
        <v>#VALUE!</v>
      </c>
      <c r="BC652" s="53" t="e">
        <f t="shared" si="168"/>
        <v>#VALUE!</v>
      </c>
      <c r="BD652" s="32" t="e">
        <f>IF(AT652,'935'!H652*AT652/(AT652+D652+H652),0)</f>
        <v>#VALUE!</v>
      </c>
      <c r="BE652" s="32" t="e">
        <f>IF(H652,'935'!H652*H652/(AT652+D652+H652),0)</f>
        <v>#VALUE!</v>
      </c>
      <c r="BF652" s="32" t="e">
        <f>BD652*(1-'935'!X652/'11'!B$17)</f>
        <v>#VALUE!</v>
      </c>
      <c r="BG652" s="49" t="e">
        <f>BE652*(1-'935'!X652/'11'!B$17)</f>
        <v>#VALUE!</v>
      </c>
      <c r="BH652" s="52" t="e">
        <f>AV652*Parameters!B$6</f>
        <v>#VALUE!</v>
      </c>
      <c r="BI652" s="37" t="e">
        <f>IF('935'!$K652=1000,'Charging rates'!$C$38*$BH652/(1+'DNO totals'!$C$99)*'935'!$L652,0)</f>
        <v>#VALUE!</v>
      </c>
      <c r="BJ652" s="37" t="e">
        <f>IF(MOD('935'!$K652,1000)=100,'Charging rates'!$D$38*$BH652/(1+'DNO totals'!$D$99)*'935'!$M652,0)</f>
        <v>#VALUE!</v>
      </c>
      <c r="BK652" s="37" t="e">
        <f>IF(MOD('935'!$K652,100)=10,'Charging rates'!$E$38*$BH652/(1+'DNO totals'!$E$99)*'935'!$N652,0)</f>
        <v>#VALUE!</v>
      </c>
      <c r="BL652" s="37" t="e">
        <f>IF(AND(MOD('935'!$K652,10)&gt;0,MOD('935'!$K652,1000)&gt;1),'Charging rates'!$F$38*$BH652/(1+'DNO totals'!$F$99)*'935'!$O652,0)</f>
        <v>#VALUE!</v>
      </c>
      <c r="BM652" s="37" t="e">
        <f>IF(MOD('935'!$K652,1000)=1,'Charging rates'!$G$38*$BH652/(1+'DNO totals'!$G$99)*'935'!$P652,0)</f>
        <v>#VALUE!</v>
      </c>
      <c r="BN652" s="52" t="e">
        <f t="shared" si="169"/>
        <v>#VALUE!</v>
      </c>
      <c r="BO652" s="37" t="e">
        <f>IF('935'!$K652&gt;1000,'Charging rates'!$C$38*$AW652*'935'!$L652,0)</f>
        <v>#VALUE!</v>
      </c>
      <c r="BP652" s="37" t="e">
        <f>IF(MOD('935'!$K652,1000)&gt;100,'Charging rates'!$D$38*$AW652*'935'!$M652,0)</f>
        <v>#VALUE!</v>
      </c>
      <c r="BQ652" s="37" t="e">
        <f>IF(MOD('935'!$K652,100)&gt;10,'Charging rates'!$E$38*$AW652*'935'!$N652,0)</f>
        <v>#VALUE!</v>
      </c>
      <c r="BR652" s="52" t="e">
        <f t="shared" si="170"/>
        <v>#VALUE!</v>
      </c>
      <c r="BS652" s="48" t="e">
        <f>'935'!C652&lt;&gt;"VOID"</f>
        <v>#VALUE!</v>
      </c>
      <c r="BT652" s="33" t="e">
        <f>IF(BS652,(100/'11'!B$17*BD652*((1-'935'!I652)*'Charging rates'!B$51+'Charging rates'!B$63)),0)</f>
        <v>#VALUE!</v>
      </c>
      <c r="BU652" s="33" t="e">
        <f>100/'11'!B$17*BG652*('Charging rates'!B$51+'Charging rates'!B$63)</f>
        <v>#VALUE!</v>
      </c>
      <c r="BV652" s="33" t="e">
        <f>100/'11'!B$17*BE652*('Charging rates'!B$51+'Charging rates'!B$63)</f>
        <v>#VALUE!</v>
      </c>
      <c r="BW652" s="53" t="e">
        <f t="shared" si="171"/>
        <v>#VALUE!</v>
      </c>
      <c r="BX652" s="32" t="e">
        <f>AT652-('935'!T652*(1-'935'!X652/'11'!B$17))</f>
        <v>#VALUE!</v>
      </c>
      <c r="BY652" s="32">
        <f>0-IF(ISNUMBER(I652),INDEX('913'!$I$6:$I$1205,I652),0)-IF(ISNUMBER(J652),INDEX('913'!$I$6:$I$1205,J652),0)-IF(ISNUMBER(K652),INDEX('913'!$I$6:$I$1205,K652),0)-IF(ISNUMBER(L652),INDEX('913'!$I$6:$I$1205,L652),0)-IF(ISNUMBER(M652),INDEX('913'!$I$6:$I$1205,M652),0)-IF(ISNUMBER(N652),INDEX('913'!$I$6:$I$1205,N652),0)-IF(ISNUMBER(O652),INDEX('913'!$I$6:$I$1205,O652),0)-IF(ISNUMBER(P652),INDEX('913'!$I$6:$I$1205,P652),0)</f>
        <v>0</v>
      </c>
      <c r="BZ652" s="37">
        <f>IF(BY652=0,1,MAX(1,SQRT(BY652^2+(IF(ISNUMBER(I652),INDEX('913'!$J$6:$J$1205,I652),0)+IF(ISNUMBER(J652),INDEX('913'!$J$6:$J$1205,J652),0)+IF(ISNUMBER(K652),INDEX('913'!$J$6:$J$1205,K652),0)+IF(ISNUMBER(L652),INDEX('913'!$J$6:$J$1205,L652),0)+IF(ISNUMBER(M652),INDEX('913'!$J$6:$J$1205,M652),0)+IF(ISNUMBER(N652),INDEX('913'!$J$6:$J$1205,N652),0)+IF(ISNUMBER(O652),INDEX('913'!$J$6:$J$1205,O652),0)+IF(ISNUMBER(P652),INDEX('913'!$J$6:$J$1205,P652),0))^2)/BY652))</f>
        <v>1</v>
      </c>
      <c r="CA652" s="33" t="e">
        <f>100*AO652/'11'!B$17</f>
        <v>#VALUE!</v>
      </c>
      <c r="CB652" s="37" t="e">
        <f>100*(AP652*BZ652)/'11'!C$17</f>
        <v>#VALUE!</v>
      </c>
      <c r="CC652" s="37" t="e">
        <f t="shared" si="172"/>
        <v>#VALUE!</v>
      </c>
      <c r="CD652" s="33" t="e">
        <f t="shared" si="173"/>
        <v>#VALUE!</v>
      </c>
      <c r="CE652" s="54" t="e">
        <f>'11'!C$17-'935'!Y652</f>
        <v>#VALUE!</v>
      </c>
      <c r="CF652" s="37" t="e">
        <f>MAX('DNO totals'!B$312+0,MIN('935'!L652+0,'DNO totals'!B$304+0))</f>
        <v>#VALUE!</v>
      </c>
      <c r="CG652" s="37" t="e">
        <f>MAX('DNO totals'!C$312+0,MIN('935'!M652+0,'DNO totals'!C$304+0))</f>
        <v>#VALUE!</v>
      </c>
      <c r="CH652" s="37" t="e">
        <f>MAX('DNO totals'!D$312+0,MIN('935'!N652+0,'DNO totals'!D$304+0))</f>
        <v>#VALUE!</v>
      </c>
      <c r="CI652" s="37" t="e">
        <f>MAX('DNO totals'!E$312+0,MIN('935'!O652+0,'DNO totals'!E$304+0))</f>
        <v>#VALUE!</v>
      </c>
      <c r="CJ652" s="52" t="e">
        <f>MAX('DNO totals'!F$312+0,MIN('935'!P652+0,'DNO totals'!F$304+0))</f>
        <v>#VALUE!</v>
      </c>
      <c r="CK652" s="37" t="e">
        <f>IF('935'!$K652=1000,'Charging rates'!$C$38*$BH652/(1+'DNO totals'!$C$99)*$CF652,0)</f>
        <v>#VALUE!</v>
      </c>
      <c r="CL652" s="37" t="e">
        <f>IF(MOD('935'!$K652,1000)=100,'Charging rates'!$D$38*$BH652/(1+'DNO totals'!$D$99)*$CG652,0)</f>
        <v>#VALUE!</v>
      </c>
      <c r="CM652" s="37" t="e">
        <f>IF(MOD('935'!$K652,100)=10,'Charging rates'!$E$38*$BH652/(1+'DNO totals'!$E$99)*$CH652,0)</f>
        <v>#VALUE!</v>
      </c>
      <c r="CN652" s="37" t="e">
        <f>IF(AND(MOD('935'!$K652,10)&gt;0,MOD('935'!$K652,1000)&gt;1),'Charging rates'!$F$38*$BH652/(1+'DNO totals'!$F$99)*$CI652,0)</f>
        <v>#VALUE!</v>
      </c>
      <c r="CO652" s="37" t="e">
        <f>IF(MOD('935'!$K652,1000)=1,'Charging rates'!$G$38*$BH652/(1+'DNO totals'!$G$99)*$CJ652,0)</f>
        <v>#VALUE!</v>
      </c>
      <c r="CP652" s="52" t="e">
        <f t="shared" si="174"/>
        <v>#VALUE!</v>
      </c>
      <c r="CQ652" s="37" t="e">
        <f>IF('935'!$K652&gt;1000,'Charging rates'!$C$38*$AW652*$CF652,0)</f>
        <v>#VALUE!</v>
      </c>
      <c r="CR652" s="37" t="e">
        <f>IF(MOD('935'!$K652,1000)&gt;100,'Charging rates'!$D$38*$AW652*$CG652,0)</f>
        <v>#VALUE!</v>
      </c>
      <c r="CS652" s="37" t="e">
        <f>IF(MOD('935'!$K652,100)&gt;10,'Charging rates'!$E$38*$AW652*$CH652,0)</f>
        <v>#VALUE!</v>
      </c>
      <c r="CT652" s="52" t="e">
        <f t="shared" si="175"/>
        <v>#VALUE!</v>
      </c>
      <c r="CU652" s="33" t="e">
        <f>100*(AP652*'935'!Q652*BZ652)/'11'!B$17</f>
        <v>#VALUE!</v>
      </c>
      <c r="CV652" s="33" t="e">
        <f>100/'11'!B$17*'Charging rates'!B$10*AW652</f>
        <v>#VALUE!</v>
      </c>
      <c r="CW652" s="33" t="e">
        <f>IF(AT652=0,0,(1-BX652/AT652)*(CA652+IF('935'!Q652=0,0,(CB652*'935'!Q652*('11'!C$17-'935'!Y652)/('11'!B$17-'935'!X652)))))</f>
        <v>#VALUE!</v>
      </c>
      <c r="CX652" s="33" t="e">
        <f t="shared" si="176"/>
        <v>#VALUE!</v>
      </c>
      <c r="CY652" s="49" t="e">
        <f t="shared" si="177"/>
        <v>#VALUE!</v>
      </c>
      <c r="CZ652" s="32" t="e">
        <f>AT652*(Parameters!B$21+AU652)*IF('DNO totals'!B$323&lt;0,1,'935'!S652)</f>
        <v>#VALUE!</v>
      </c>
      <c r="DA652" s="52" t="e">
        <f>IF('DNO totals'!B$323&lt;0,1,'935'!S652)*(Parameters!B$21+AU652)</f>
        <v>#VALUE!</v>
      </c>
      <c r="DB652" s="37" t="e">
        <f>CX652+'Charging rates'!B$106*DA652*100/'11'!B$17</f>
        <v>#VALUE!</v>
      </c>
      <c r="DC652" s="37" t="e">
        <f>DB652+'Charging rates'!B$116*(Parameters!B$21+AU652)*100/'11'!B$17*IF('DNO totals'!B$323&lt;0,1,'935'!S652)</f>
        <v>#VALUE!</v>
      </c>
      <c r="DD652" s="37" t="e">
        <f>'Charging rates'!B$97*(CP652+CT652)*100/'11'!B$17</f>
        <v>#VALUE!</v>
      </c>
      <c r="DE652" s="33" t="e">
        <f>MAX(0-(CB652*AU652*'11'!C$17/'11'!B$17),DC652+DD652)</f>
        <v>#VALUE!</v>
      </c>
      <c r="DF652" s="37" t="e">
        <f>IF(BS652,IF(AU652=0,CC652,MAX(0,MIN(CC652,CC652+(DE652/'935'!Q652*('11'!B$17-'935'!X652)/('11'!C$17-'935'!Y652))))),0)</f>
        <v>#VALUE!</v>
      </c>
      <c r="DG652" s="33" t="e">
        <f t="shared" si="178"/>
        <v>#VALUE!</v>
      </c>
      <c r="DH652" s="53" t="e">
        <f t="shared" si="179"/>
        <v>#VALUE!</v>
      </c>
    </row>
    <row r="653" spans="1:112">
      <c r="A653" s="28">
        <v>553</v>
      </c>
      <c r="B653" s="47" t="e">
        <f>'935'!B653</f>
        <v>#VALUE!</v>
      </c>
      <c r="C653" s="48" t="e">
        <f>OR('935'!E653&lt;&gt;"VOID",'935'!F653&lt;&gt;"VOID",'935'!G653&lt;&gt;"VOID")</f>
        <v>#VALUE!</v>
      </c>
      <c r="D653" s="32" t="e">
        <f>IF('935'!D653="VOID",0,'935'!D653*(1-'935'!X653/'11'!B$17))</f>
        <v>#VALUE!</v>
      </c>
      <c r="E653" s="32" t="e">
        <f>IF('935'!E653="VOID",0,'935'!E653*(1-'935'!X653/'11'!B$17))</f>
        <v>#VALUE!</v>
      </c>
      <c r="F653" s="32" t="e">
        <f>IF('935'!F653="VOID",0,'935'!F653*(1-'935'!X653/'11'!B$17))</f>
        <v>#VALUE!</v>
      </c>
      <c r="G653" s="32" t="e">
        <f>IF('935'!G653="VOID",0,'935'!G653*(1-'935'!X653/'11'!B$17))</f>
        <v>#VALUE!</v>
      </c>
      <c r="H653" s="49" t="e">
        <f t="shared" si="160"/>
        <v>#VALUE!</v>
      </c>
      <c r="I653" s="50" t="e">
        <f>MATCH('935'!J653,'913'!$B$6:$B$1205,0)</f>
        <v>#VALUE!</v>
      </c>
      <c r="J653" s="50" t="e">
        <f>MATCH(INDEX('913'!$D$6:$D$1205,I653),'913'!$B$6:$B$1205,0)</f>
        <v>#VALUE!</v>
      </c>
      <c r="K653" s="50" t="e">
        <f>MATCH(INDEX('913'!$D$6:$D$1205,J653),'913'!$B$6:$B$1205,0)</f>
        <v>#VALUE!</v>
      </c>
      <c r="L653" s="50" t="e">
        <f>MATCH(INDEX('913'!$D$6:$D$1205,K653),'913'!$B$6:$B$1205,0)</f>
        <v>#VALUE!</v>
      </c>
      <c r="M653" s="50" t="e">
        <f>MATCH(INDEX('913'!$D$6:$D$1205,L653),'913'!$B$6:$B$1205,0)</f>
        <v>#VALUE!</v>
      </c>
      <c r="N653" s="50" t="e">
        <f>MATCH(INDEX('913'!$D$6:$D$1205,M653),'913'!$B$6:$B$1205,0)</f>
        <v>#VALUE!</v>
      </c>
      <c r="O653" s="50" t="e">
        <f>MATCH(INDEX('913'!$D$6:$D$1205,N653),'913'!$B$6:$B$1205,0)</f>
        <v>#VALUE!</v>
      </c>
      <c r="P653" s="51" t="e">
        <f>MATCH(INDEX('913'!$D$6:$D$1205,O653),'913'!$B$6:$B$1205,0)</f>
        <v>#VALUE!</v>
      </c>
      <c r="Q653" s="37">
        <f>IF(ISNUMBER(I653),MAX(0,INDEX('913'!$E$6:$E$1205,I653)),0)</f>
        <v>0</v>
      </c>
      <c r="R653" s="37">
        <f>IF(ISNUMBER(J653),MAX(0,INDEX('913'!$E$6:$E$1205,J653)),0)</f>
        <v>0</v>
      </c>
      <c r="S653" s="37">
        <f>IF(ISNUMBER(K653),MAX(0,INDEX('913'!$E$6:$E$1205,K653)),0)</f>
        <v>0</v>
      </c>
      <c r="T653" s="37">
        <f>IF(ISNUMBER(L653),MAX(0,INDEX('913'!$E$6:$E$1205,L653)),0)</f>
        <v>0</v>
      </c>
      <c r="U653" s="37">
        <f>IF(ISNUMBER(M653),MAX(0,INDEX('913'!$E$6:$E$1205,M653)),0)</f>
        <v>0</v>
      </c>
      <c r="V653" s="37">
        <f>IF(ISNUMBER(N653),MAX(0,INDEX('913'!$E$6:$E$1205,N653)),0)</f>
        <v>0</v>
      </c>
      <c r="W653" s="37">
        <f>IF(ISNUMBER(O653),MAX(0,INDEX('913'!$E$6:$E$1205,O653)),0)</f>
        <v>0</v>
      </c>
      <c r="X653" s="52">
        <f>IF(ISNUMBER(P653),MAX(0,INDEX('913'!$E$6:$E$1205,P653)),0)</f>
        <v>0</v>
      </c>
      <c r="Y653" s="37">
        <f>IF(ISNUMBER(I653),MAX(0,INDEX('913'!$F$6:$F$1205,I653)),0)</f>
        <v>0</v>
      </c>
      <c r="Z653" s="37">
        <f>IF(ISNUMBER(J653),MAX(0,INDEX('913'!$F$6:$F$1205,J653)),0)</f>
        <v>0</v>
      </c>
      <c r="AA653" s="37">
        <f>IF(ISNUMBER(K653),MAX(0,INDEX('913'!$F$6:$F$1205,K653)),0)</f>
        <v>0</v>
      </c>
      <c r="AB653" s="37">
        <f>IF(ISNUMBER(L653),MAX(0,INDEX('913'!$F$6:$F$1205,L653)),0)</f>
        <v>0</v>
      </c>
      <c r="AC653" s="37">
        <f>IF(ISNUMBER(M653),MAX(0,INDEX('913'!$F$6:$F$1205,M653)),0)</f>
        <v>0</v>
      </c>
      <c r="AD653" s="37">
        <f>IF(ISNUMBER(N653),MAX(0,INDEX('913'!$F$6:$F$1205,N653)),0)</f>
        <v>0</v>
      </c>
      <c r="AE653" s="37">
        <f>IF(ISNUMBER(O653),MAX(0,INDEX('913'!$F$6:$F$1205,O653)),0)</f>
        <v>0</v>
      </c>
      <c r="AF653" s="37">
        <f>IF(ISNUMBER(P653),MAX(0,INDEX('913'!$F$6:$F$1205,P653)),0)</f>
        <v>0</v>
      </c>
      <c r="AG653" s="32">
        <f>IF(ISNUMBER(I653),SQRT(INDEX('913'!$I$6:$I$1205,I653)^2+INDEX('913'!$J$6:$J$1205,I653)^2),0)</f>
        <v>0</v>
      </c>
      <c r="AH653" s="32">
        <f>IF(ISNUMBER(J653),SQRT(INDEX('913'!$I$6:$I$1205,J653)^2+INDEX('913'!$J$6:$J$1205,J653)^2),0)</f>
        <v>0</v>
      </c>
      <c r="AI653" s="32">
        <f>IF(ISNUMBER(K653),SQRT(INDEX('913'!$I$6:$I$1205,K653)^2+INDEX('913'!$J$6:$J$1205,K653)^2),0)</f>
        <v>0</v>
      </c>
      <c r="AJ653" s="32">
        <f>IF(ISNUMBER(L653),SQRT(INDEX('913'!$I$6:$I$1205,L653)^2+INDEX('913'!$J$6:$J$1205,L653)^2),0)</f>
        <v>0</v>
      </c>
      <c r="AK653" s="32">
        <f>IF(ISNUMBER(M653),SQRT(INDEX('913'!$I$6:$I$1205,M653)^2+INDEX('913'!$J$6:$J$1205,M653)^2),0)</f>
        <v>0</v>
      </c>
      <c r="AL653" s="32">
        <f>IF(ISNUMBER(N653),SQRT(INDEX('913'!$I$6:$I$1205,N653)^2+INDEX('913'!$J$6:$J$1205,N653)^2),0)</f>
        <v>0</v>
      </c>
      <c r="AM653" s="32">
        <f>IF(ISNUMBER(O653),SQRT(INDEX('913'!$I$6:$I$1205,O653)^2+INDEX('913'!$J$6:$J$1205,O653)^2),0)</f>
        <v>0</v>
      </c>
      <c r="AN653" s="49">
        <f>IF(ISNUMBER(P653),SQRT(INDEX('913'!$I$6:$I$1205,P653)^2+INDEX('913'!$J$6:$J$1205,P653)^2),0)</f>
        <v>0</v>
      </c>
      <c r="AO653" s="37">
        <f t="shared" si="161"/>
        <v>0</v>
      </c>
      <c r="AP653" s="37">
        <f t="shared" si="162"/>
        <v>0</v>
      </c>
      <c r="AQ653" s="33" t="e">
        <f>-100*'935'!W653*(AO653+AP653)/'11'!C$17</f>
        <v>#VALUE!</v>
      </c>
      <c r="AR653" s="37" t="e">
        <f t="shared" si="163"/>
        <v>#VALUE!</v>
      </c>
      <c r="AS653" s="52" t="e">
        <f t="shared" si="164"/>
        <v>#VALUE!</v>
      </c>
      <c r="AT653" s="32" t="e">
        <f>IF('935'!C653="VOID",0,('935'!C653*(1-'935'!X653/'11'!B$17)))</f>
        <v>#VALUE!</v>
      </c>
      <c r="AU653" s="52" t="e">
        <f>'935'!Q653*(1-'935'!Y653/'11'!C$17)/(1-'935'!X653/'11'!B$17)</f>
        <v>#VALUE!</v>
      </c>
      <c r="AV653" s="37" t="e">
        <f>INDEX('DNO totals'!$B$57:$G$57,IF('935'!K653,IF(MOD('935'!K653,1000),IF(MOD('935'!K653,100),IF(MOD('935'!K653,10),IF(MOD('935'!K653,1000)=1,6,5),4),3),2),1))</f>
        <v>#VALUE!</v>
      </c>
      <c r="AW653" s="52" t="e">
        <f t="shared" si="165"/>
        <v>#VALUE!</v>
      </c>
      <c r="AX653" s="32" t="e">
        <f>IF('935'!V653="VOID",0,'935'!V653*(1-'935'!X653/'11'!B$17))</f>
        <v>#VALUE!</v>
      </c>
      <c r="AY653" s="33" t="e">
        <f>IF(H653,-100*'Charging rates'!B$10/'11'!B$17*AX653/H653,0)</f>
        <v>#VALUE!</v>
      </c>
      <c r="AZ653" s="33" t="e">
        <f>IF(C653,'DNO totals'!B$41,0)</f>
        <v>#VALUE!</v>
      </c>
      <c r="BA653" s="33" t="e">
        <f t="shared" si="166"/>
        <v>#VALUE!</v>
      </c>
      <c r="BB653" s="33" t="e">
        <f t="shared" si="167"/>
        <v>#VALUE!</v>
      </c>
      <c r="BC653" s="53" t="e">
        <f t="shared" si="168"/>
        <v>#VALUE!</v>
      </c>
      <c r="BD653" s="32" t="e">
        <f>IF(AT653,'935'!H653*AT653/(AT653+D653+H653),0)</f>
        <v>#VALUE!</v>
      </c>
      <c r="BE653" s="32" t="e">
        <f>IF(H653,'935'!H653*H653/(AT653+D653+H653),0)</f>
        <v>#VALUE!</v>
      </c>
      <c r="BF653" s="32" t="e">
        <f>BD653*(1-'935'!X653/'11'!B$17)</f>
        <v>#VALUE!</v>
      </c>
      <c r="BG653" s="49" t="e">
        <f>BE653*(1-'935'!X653/'11'!B$17)</f>
        <v>#VALUE!</v>
      </c>
      <c r="BH653" s="52" t="e">
        <f>AV653*Parameters!B$6</f>
        <v>#VALUE!</v>
      </c>
      <c r="BI653" s="37" t="e">
        <f>IF('935'!$K653=1000,'Charging rates'!$C$38*$BH653/(1+'DNO totals'!$C$99)*'935'!$L653,0)</f>
        <v>#VALUE!</v>
      </c>
      <c r="BJ653" s="37" t="e">
        <f>IF(MOD('935'!$K653,1000)=100,'Charging rates'!$D$38*$BH653/(1+'DNO totals'!$D$99)*'935'!$M653,0)</f>
        <v>#VALUE!</v>
      </c>
      <c r="BK653" s="37" t="e">
        <f>IF(MOD('935'!$K653,100)=10,'Charging rates'!$E$38*$BH653/(1+'DNO totals'!$E$99)*'935'!$N653,0)</f>
        <v>#VALUE!</v>
      </c>
      <c r="BL653" s="37" t="e">
        <f>IF(AND(MOD('935'!$K653,10)&gt;0,MOD('935'!$K653,1000)&gt;1),'Charging rates'!$F$38*$BH653/(1+'DNO totals'!$F$99)*'935'!$O653,0)</f>
        <v>#VALUE!</v>
      </c>
      <c r="BM653" s="37" t="e">
        <f>IF(MOD('935'!$K653,1000)=1,'Charging rates'!$G$38*$BH653/(1+'DNO totals'!$G$99)*'935'!$P653,0)</f>
        <v>#VALUE!</v>
      </c>
      <c r="BN653" s="52" t="e">
        <f t="shared" si="169"/>
        <v>#VALUE!</v>
      </c>
      <c r="BO653" s="37" t="e">
        <f>IF('935'!$K653&gt;1000,'Charging rates'!$C$38*$AW653*'935'!$L653,0)</f>
        <v>#VALUE!</v>
      </c>
      <c r="BP653" s="37" t="e">
        <f>IF(MOD('935'!$K653,1000)&gt;100,'Charging rates'!$D$38*$AW653*'935'!$M653,0)</f>
        <v>#VALUE!</v>
      </c>
      <c r="BQ653" s="37" t="e">
        <f>IF(MOD('935'!$K653,100)&gt;10,'Charging rates'!$E$38*$AW653*'935'!$N653,0)</f>
        <v>#VALUE!</v>
      </c>
      <c r="BR653" s="52" t="e">
        <f t="shared" si="170"/>
        <v>#VALUE!</v>
      </c>
      <c r="BS653" s="48" t="e">
        <f>'935'!C653&lt;&gt;"VOID"</f>
        <v>#VALUE!</v>
      </c>
      <c r="BT653" s="33" t="e">
        <f>IF(BS653,(100/'11'!B$17*BD653*((1-'935'!I653)*'Charging rates'!B$51+'Charging rates'!B$63)),0)</f>
        <v>#VALUE!</v>
      </c>
      <c r="BU653" s="33" t="e">
        <f>100/'11'!B$17*BG653*('Charging rates'!B$51+'Charging rates'!B$63)</f>
        <v>#VALUE!</v>
      </c>
      <c r="BV653" s="33" t="e">
        <f>100/'11'!B$17*BE653*('Charging rates'!B$51+'Charging rates'!B$63)</f>
        <v>#VALUE!</v>
      </c>
      <c r="BW653" s="53" t="e">
        <f t="shared" si="171"/>
        <v>#VALUE!</v>
      </c>
      <c r="BX653" s="32" t="e">
        <f>AT653-('935'!T653*(1-'935'!X653/'11'!B$17))</f>
        <v>#VALUE!</v>
      </c>
      <c r="BY653" s="32">
        <f>0-IF(ISNUMBER(I653),INDEX('913'!$I$6:$I$1205,I653),0)-IF(ISNUMBER(J653),INDEX('913'!$I$6:$I$1205,J653),0)-IF(ISNUMBER(K653),INDEX('913'!$I$6:$I$1205,K653),0)-IF(ISNUMBER(L653),INDEX('913'!$I$6:$I$1205,L653),0)-IF(ISNUMBER(M653),INDEX('913'!$I$6:$I$1205,M653),0)-IF(ISNUMBER(N653),INDEX('913'!$I$6:$I$1205,N653),0)-IF(ISNUMBER(O653),INDEX('913'!$I$6:$I$1205,O653),0)-IF(ISNUMBER(P653),INDEX('913'!$I$6:$I$1205,P653),0)</f>
        <v>0</v>
      </c>
      <c r="BZ653" s="37">
        <f>IF(BY653=0,1,MAX(1,SQRT(BY653^2+(IF(ISNUMBER(I653),INDEX('913'!$J$6:$J$1205,I653),0)+IF(ISNUMBER(J653),INDEX('913'!$J$6:$J$1205,J653),0)+IF(ISNUMBER(K653),INDEX('913'!$J$6:$J$1205,K653),0)+IF(ISNUMBER(L653),INDEX('913'!$J$6:$J$1205,L653),0)+IF(ISNUMBER(M653),INDEX('913'!$J$6:$J$1205,M653),0)+IF(ISNUMBER(N653),INDEX('913'!$J$6:$J$1205,N653),0)+IF(ISNUMBER(O653),INDEX('913'!$J$6:$J$1205,O653),0)+IF(ISNUMBER(P653),INDEX('913'!$J$6:$J$1205,P653),0))^2)/BY653))</f>
        <v>1</v>
      </c>
      <c r="CA653" s="33" t="e">
        <f>100*AO653/'11'!B$17</f>
        <v>#VALUE!</v>
      </c>
      <c r="CB653" s="37" t="e">
        <f>100*(AP653*BZ653)/'11'!C$17</f>
        <v>#VALUE!</v>
      </c>
      <c r="CC653" s="37" t="e">
        <f t="shared" si="172"/>
        <v>#VALUE!</v>
      </c>
      <c r="CD653" s="33" t="e">
        <f t="shared" si="173"/>
        <v>#VALUE!</v>
      </c>
      <c r="CE653" s="54" t="e">
        <f>'11'!C$17-'935'!Y653</f>
        <v>#VALUE!</v>
      </c>
      <c r="CF653" s="37" t="e">
        <f>MAX('DNO totals'!B$312+0,MIN('935'!L653+0,'DNO totals'!B$304+0))</f>
        <v>#VALUE!</v>
      </c>
      <c r="CG653" s="37" t="e">
        <f>MAX('DNO totals'!C$312+0,MIN('935'!M653+0,'DNO totals'!C$304+0))</f>
        <v>#VALUE!</v>
      </c>
      <c r="CH653" s="37" t="e">
        <f>MAX('DNO totals'!D$312+0,MIN('935'!N653+0,'DNO totals'!D$304+0))</f>
        <v>#VALUE!</v>
      </c>
      <c r="CI653" s="37" t="e">
        <f>MAX('DNO totals'!E$312+0,MIN('935'!O653+0,'DNO totals'!E$304+0))</f>
        <v>#VALUE!</v>
      </c>
      <c r="CJ653" s="52" t="e">
        <f>MAX('DNO totals'!F$312+0,MIN('935'!P653+0,'DNO totals'!F$304+0))</f>
        <v>#VALUE!</v>
      </c>
      <c r="CK653" s="37" t="e">
        <f>IF('935'!$K653=1000,'Charging rates'!$C$38*$BH653/(1+'DNO totals'!$C$99)*$CF653,0)</f>
        <v>#VALUE!</v>
      </c>
      <c r="CL653" s="37" t="e">
        <f>IF(MOD('935'!$K653,1000)=100,'Charging rates'!$D$38*$BH653/(1+'DNO totals'!$D$99)*$CG653,0)</f>
        <v>#VALUE!</v>
      </c>
      <c r="CM653" s="37" t="e">
        <f>IF(MOD('935'!$K653,100)=10,'Charging rates'!$E$38*$BH653/(1+'DNO totals'!$E$99)*$CH653,0)</f>
        <v>#VALUE!</v>
      </c>
      <c r="CN653" s="37" t="e">
        <f>IF(AND(MOD('935'!$K653,10)&gt;0,MOD('935'!$K653,1000)&gt;1),'Charging rates'!$F$38*$BH653/(1+'DNO totals'!$F$99)*$CI653,0)</f>
        <v>#VALUE!</v>
      </c>
      <c r="CO653" s="37" t="e">
        <f>IF(MOD('935'!$K653,1000)=1,'Charging rates'!$G$38*$BH653/(1+'DNO totals'!$G$99)*$CJ653,0)</f>
        <v>#VALUE!</v>
      </c>
      <c r="CP653" s="52" t="e">
        <f t="shared" si="174"/>
        <v>#VALUE!</v>
      </c>
      <c r="CQ653" s="37" t="e">
        <f>IF('935'!$K653&gt;1000,'Charging rates'!$C$38*$AW653*$CF653,0)</f>
        <v>#VALUE!</v>
      </c>
      <c r="CR653" s="37" t="e">
        <f>IF(MOD('935'!$K653,1000)&gt;100,'Charging rates'!$D$38*$AW653*$CG653,0)</f>
        <v>#VALUE!</v>
      </c>
      <c r="CS653" s="37" t="e">
        <f>IF(MOD('935'!$K653,100)&gt;10,'Charging rates'!$E$38*$AW653*$CH653,0)</f>
        <v>#VALUE!</v>
      </c>
      <c r="CT653" s="52" t="e">
        <f t="shared" si="175"/>
        <v>#VALUE!</v>
      </c>
      <c r="CU653" s="33" t="e">
        <f>100*(AP653*'935'!Q653*BZ653)/'11'!B$17</f>
        <v>#VALUE!</v>
      </c>
      <c r="CV653" s="33" t="e">
        <f>100/'11'!B$17*'Charging rates'!B$10*AW653</f>
        <v>#VALUE!</v>
      </c>
      <c r="CW653" s="33" t="e">
        <f>IF(AT653=0,0,(1-BX653/AT653)*(CA653+IF('935'!Q653=0,0,(CB653*'935'!Q653*('11'!C$17-'935'!Y653)/('11'!B$17-'935'!X653)))))</f>
        <v>#VALUE!</v>
      </c>
      <c r="CX653" s="33" t="e">
        <f t="shared" si="176"/>
        <v>#VALUE!</v>
      </c>
      <c r="CY653" s="49" t="e">
        <f t="shared" si="177"/>
        <v>#VALUE!</v>
      </c>
      <c r="CZ653" s="32" t="e">
        <f>AT653*(Parameters!B$21+AU653)*IF('DNO totals'!B$323&lt;0,1,'935'!S653)</f>
        <v>#VALUE!</v>
      </c>
      <c r="DA653" s="52" t="e">
        <f>IF('DNO totals'!B$323&lt;0,1,'935'!S653)*(Parameters!B$21+AU653)</f>
        <v>#VALUE!</v>
      </c>
      <c r="DB653" s="37" t="e">
        <f>CX653+'Charging rates'!B$106*DA653*100/'11'!B$17</f>
        <v>#VALUE!</v>
      </c>
      <c r="DC653" s="37" t="e">
        <f>DB653+'Charging rates'!B$116*(Parameters!B$21+AU653)*100/'11'!B$17*IF('DNO totals'!B$323&lt;0,1,'935'!S653)</f>
        <v>#VALUE!</v>
      </c>
      <c r="DD653" s="37" t="e">
        <f>'Charging rates'!B$97*(CP653+CT653)*100/'11'!B$17</f>
        <v>#VALUE!</v>
      </c>
      <c r="DE653" s="33" t="e">
        <f>MAX(0-(CB653*AU653*'11'!C$17/'11'!B$17),DC653+DD653)</f>
        <v>#VALUE!</v>
      </c>
      <c r="DF653" s="37" t="e">
        <f>IF(BS653,IF(AU653=0,CC653,MAX(0,MIN(CC653,CC653+(DE653/'935'!Q653*('11'!B$17-'935'!X653)/('11'!C$17-'935'!Y653))))),0)</f>
        <v>#VALUE!</v>
      </c>
      <c r="DG653" s="33" t="e">
        <f t="shared" si="178"/>
        <v>#VALUE!</v>
      </c>
      <c r="DH653" s="53" t="e">
        <f t="shared" si="179"/>
        <v>#VALUE!</v>
      </c>
    </row>
    <row r="654" spans="1:112">
      <c r="A654" s="28">
        <v>554</v>
      </c>
      <c r="B654" s="47" t="e">
        <f>'935'!B654</f>
        <v>#VALUE!</v>
      </c>
      <c r="C654" s="48" t="e">
        <f>OR('935'!E654&lt;&gt;"VOID",'935'!F654&lt;&gt;"VOID",'935'!G654&lt;&gt;"VOID")</f>
        <v>#VALUE!</v>
      </c>
      <c r="D654" s="32" t="e">
        <f>IF('935'!D654="VOID",0,'935'!D654*(1-'935'!X654/'11'!B$17))</f>
        <v>#VALUE!</v>
      </c>
      <c r="E654" s="32" t="e">
        <f>IF('935'!E654="VOID",0,'935'!E654*(1-'935'!X654/'11'!B$17))</f>
        <v>#VALUE!</v>
      </c>
      <c r="F654" s="32" t="e">
        <f>IF('935'!F654="VOID",0,'935'!F654*(1-'935'!X654/'11'!B$17))</f>
        <v>#VALUE!</v>
      </c>
      <c r="G654" s="32" t="e">
        <f>IF('935'!G654="VOID",0,'935'!G654*(1-'935'!X654/'11'!B$17))</f>
        <v>#VALUE!</v>
      </c>
      <c r="H654" s="49" t="e">
        <f t="shared" si="160"/>
        <v>#VALUE!</v>
      </c>
      <c r="I654" s="50" t="e">
        <f>MATCH('935'!J654,'913'!$B$6:$B$1205,0)</f>
        <v>#VALUE!</v>
      </c>
      <c r="J654" s="50" t="e">
        <f>MATCH(INDEX('913'!$D$6:$D$1205,I654),'913'!$B$6:$B$1205,0)</f>
        <v>#VALUE!</v>
      </c>
      <c r="K654" s="50" t="e">
        <f>MATCH(INDEX('913'!$D$6:$D$1205,J654),'913'!$B$6:$B$1205,0)</f>
        <v>#VALUE!</v>
      </c>
      <c r="L654" s="50" t="e">
        <f>MATCH(INDEX('913'!$D$6:$D$1205,K654),'913'!$B$6:$B$1205,0)</f>
        <v>#VALUE!</v>
      </c>
      <c r="M654" s="50" t="e">
        <f>MATCH(INDEX('913'!$D$6:$D$1205,L654),'913'!$B$6:$B$1205,0)</f>
        <v>#VALUE!</v>
      </c>
      <c r="N654" s="50" t="e">
        <f>MATCH(INDEX('913'!$D$6:$D$1205,M654),'913'!$B$6:$B$1205,0)</f>
        <v>#VALUE!</v>
      </c>
      <c r="O654" s="50" t="e">
        <f>MATCH(INDEX('913'!$D$6:$D$1205,N654),'913'!$B$6:$B$1205,0)</f>
        <v>#VALUE!</v>
      </c>
      <c r="P654" s="51" t="e">
        <f>MATCH(INDEX('913'!$D$6:$D$1205,O654),'913'!$B$6:$B$1205,0)</f>
        <v>#VALUE!</v>
      </c>
      <c r="Q654" s="37">
        <f>IF(ISNUMBER(I654),MAX(0,INDEX('913'!$E$6:$E$1205,I654)),0)</f>
        <v>0</v>
      </c>
      <c r="R654" s="37">
        <f>IF(ISNUMBER(J654),MAX(0,INDEX('913'!$E$6:$E$1205,J654)),0)</f>
        <v>0</v>
      </c>
      <c r="S654" s="37">
        <f>IF(ISNUMBER(K654),MAX(0,INDEX('913'!$E$6:$E$1205,K654)),0)</f>
        <v>0</v>
      </c>
      <c r="T654" s="37">
        <f>IF(ISNUMBER(L654),MAX(0,INDEX('913'!$E$6:$E$1205,L654)),0)</f>
        <v>0</v>
      </c>
      <c r="U654" s="37">
        <f>IF(ISNUMBER(M654),MAX(0,INDEX('913'!$E$6:$E$1205,M654)),0)</f>
        <v>0</v>
      </c>
      <c r="V654" s="37">
        <f>IF(ISNUMBER(N654),MAX(0,INDEX('913'!$E$6:$E$1205,N654)),0)</f>
        <v>0</v>
      </c>
      <c r="W654" s="37">
        <f>IF(ISNUMBER(O654),MAX(0,INDEX('913'!$E$6:$E$1205,O654)),0)</f>
        <v>0</v>
      </c>
      <c r="X654" s="52">
        <f>IF(ISNUMBER(P654),MAX(0,INDEX('913'!$E$6:$E$1205,P654)),0)</f>
        <v>0</v>
      </c>
      <c r="Y654" s="37">
        <f>IF(ISNUMBER(I654),MAX(0,INDEX('913'!$F$6:$F$1205,I654)),0)</f>
        <v>0</v>
      </c>
      <c r="Z654" s="37">
        <f>IF(ISNUMBER(J654),MAX(0,INDEX('913'!$F$6:$F$1205,J654)),0)</f>
        <v>0</v>
      </c>
      <c r="AA654" s="37">
        <f>IF(ISNUMBER(K654),MAX(0,INDEX('913'!$F$6:$F$1205,K654)),0)</f>
        <v>0</v>
      </c>
      <c r="AB654" s="37">
        <f>IF(ISNUMBER(L654),MAX(0,INDEX('913'!$F$6:$F$1205,L654)),0)</f>
        <v>0</v>
      </c>
      <c r="AC654" s="37">
        <f>IF(ISNUMBER(M654),MAX(0,INDEX('913'!$F$6:$F$1205,M654)),0)</f>
        <v>0</v>
      </c>
      <c r="AD654" s="37">
        <f>IF(ISNUMBER(N654),MAX(0,INDEX('913'!$F$6:$F$1205,N654)),0)</f>
        <v>0</v>
      </c>
      <c r="AE654" s="37">
        <f>IF(ISNUMBER(O654),MAX(0,INDEX('913'!$F$6:$F$1205,O654)),0)</f>
        <v>0</v>
      </c>
      <c r="AF654" s="37">
        <f>IF(ISNUMBER(P654),MAX(0,INDEX('913'!$F$6:$F$1205,P654)),0)</f>
        <v>0</v>
      </c>
      <c r="AG654" s="32">
        <f>IF(ISNUMBER(I654),SQRT(INDEX('913'!$I$6:$I$1205,I654)^2+INDEX('913'!$J$6:$J$1205,I654)^2),0)</f>
        <v>0</v>
      </c>
      <c r="AH654" s="32">
        <f>IF(ISNUMBER(J654),SQRT(INDEX('913'!$I$6:$I$1205,J654)^2+INDEX('913'!$J$6:$J$1205,J654)^2),0)</f>
        <v>0</v>
      </c>
      <c r="AI654" s="32">
        <f>IF(ISNUMBER(K654),SQRT(INDEX('913'!$I$6:$I$1205,K654)^2+INDEX('913'!$J$6:$J$1205,K654)^2),0)</f>
        <v>0</v>
      </c>
      <c r="AJ654" s="32">
        <f>IF(ISNUMBER(L654),SQRT(INDEX('913'!$I$6:$I$1205,L654)^2+INDEX('913'!$J$6:$J$1205,L654)^2),0)</f>
        <v>0</v>
      </c>
      <c r="AK654" s="32">
        <f>IF(ISNUMBER(M654),SQRT(INDEX('913'!$I$6:$I$1205,M654)^2+INDEX('913'!$J$6:$J$1205,M654)^2),0)</f>
        <v>0</v>
      </c>
      <c r="AL654" s="32">
        <f>IF(ISNUMBER(N654),SQRT(INDEX('913'!$I$6:$I$1205,N654)^2+INDEX('913'!$J$6:$J$1205,N654)^2),0)</f>
        <v>0</v>
      </c>
      <c r="AM654" s="32">
        <f>IF(ISNUMBER(O654),SQRT(INDEX('913'!$I$6:$I$1205,O654)^2+INDEX('913'!$J$6:$J$1205,O654)^2),0)</f>
        <v>0</v>
      </c>
      <c r="AN654" s="49">
        <f>IF(ISNUMBER(P654),SQRT(INDEX('913'!$I$6:$I$1205,P654)^2+INDEX('913'!$J$6:$J$1205,P654)^2),0)</f>
        <v>0</v>
      </c>
      <c r="AO654" s="37">
        <f t="shared" si="161"/>
        <v>0</v>
      </c>
      <c r="AP654" s="37">
        <f t="shared" si="162"/>
        <v>0</v>
      </c>
      <c r="AQ654" s="33" t="e">
        <f>-100*'935'!W654*(AO654+AP654)/'11'!C$17</f>
        <v>#VALUE!</v>
      </c>
      <c r="AR654" s="37" t="e">
        <f t="shared" si="163"/>
        <v>#VALUE!</v>
      </c>
      <c r="AS654" s="52" t="e">
        <f t="shared" si="164"/>
        <v>#VALUE!</v>
      </c>
      <c r="AT654" s="32" t="e">
        <f>IF('935'!C654="VOID",0,('935'!C654*(1-'935'!X654/'11'!B$17)))</f>
        <v>#VALUE!</v>
      </c>
      <c r="AU654" s="52" t="e">
        <f>'935'!Q654*(1-'935'!Y654/'11'!C$17)/(1-'935'!X654/'11'!B$17)</f>
        <v>#VALUE!</v>
      </c>
      <c r="AV654" s="37" t="e">
        <f>INDEX('DNO totals'!$B$57:$G$57,IF('935'!K654,IF(MOD('935'!K654,1000),IF(MOD('935'!K654,100),IF(MOD('935'!K654,10),IF(MOD('935'!K654,1000)=1,6,5),4),3),2),1))</f>
        <v>#VALUE!</v>
      </c>
      <c r="AW654" s="52" t="e">
        <f t="shared" si="165"/>
        <v>#VALUE!</v>
      </c>
      <c r="AX654" s="32" t="e">
        <f>IF('935'!V654="VOID",0,'935'!V654*(1-'935'!X654/'11'!B$17))</f>
        <v>#VALUE!</v>
      </c>
      <c r="AY654" s="33" t="e">
        <f>IF(H654,-100*'Charging rates'!B$10/'11'!B$17*AX654/H654,0)</f>
        <v>#VALUE!</v>
      </c>
      <c r="AZ654" s="33" t="e">
        <f>IF(C654,'DNO totals'!B$41,0)</f>
        <v>#VALUE!</v>
      </c>
      <c r="BA654" s="33" t="e">
        <f t="shared" si="166"/>
        <v>#VALUE!</v>
      </c>
      <c r="BB654" s="33" t="e">
        <f t="shared" si="167"/>
        <v>#VALUE!</v>
      </c>
      <c r="BC654" s="53" t="e">
        <f t="shared" si="168"/>
        <v>#VALUE!</v>
      </c>
      <c r="BD654" s="32" t="e">
        <f>IF(AT654,'935'!H654*AT654/(AT654+D654+H654),0)</f>
        <v>#VALUE!</v>
      </c>
      <c r="BE654" s="32" t="e">
        <f>IF(H654,'935'!H654*H654/(AT654+D654+H654),0)</f>
        <v>#VALUE!</v>
      </c>
      <c r="BF654" s="32" t="e">
        <f>BD654*(1-'935'!X654/'11'!B$17)</f>
        <v>#VALUE!</v>
      </c>
      <c r="BG654" s="49" t="e">
        <f>BE654*(1-'935'!X654/'11'!B$17)</f>
        <v>#VALUE!</v>
      </c>
      <c r="BH654" s="52" t="e">
        <f>AV654*Parameters!B$6</f>
        <v>#VALUE!</v>
      </c>
      <c r="BI654" s="37" t="e">
        <f>IF('935'!$K654=1000,'Charging rates'!$C$38*$BH654/(1+'DNO totals'!$C$99)*'935'!$L654,0)</f>
        <v>#VALUE!</v>
      </c>
      <c r="BJ654" s="37" t="e">
        <f>IF(MOD('935'!$K654,1000)=100,'Charging rates'!$D$38*$BH654/(1+'DNO totals'!$D$99)*'935'!$M654,0)</f>
        <v>#VALUE!</v>
      </c>
      <c r="BK654" s="37" t="e">
        <f>IF(MOD('935'!$K654,100)=10,'Charging rates'!$E$38*$BH654/(1+'DNO totals'!$E$99)*'935'!$N654,0)</f>
        <v>#VALUE!</v>
      </c>
      <c r="BL654" s="37" t="e">
        <f>IF(AND(MOD('935'!$K654,10)&gt;0,MOD('935'!$K654,1000)&gt;1),'Charging rates'!$F$38*$BH654/(1+'DNO totals'!$F$99)*'935'!$O654,0)</f>
        <v>#VALUE!</v>
      </c>
      <c r="BM654" s="37" t="e">
        <f>IF(MOD('935'!$K654,1000)=1,'Charging rates'!$G$38*$BH654/(1+'DNO totals'!$G$99)*'935'!$P654,0)</f>
        <v>#VALUE!</v>
      </c>
      <c r="BN654" s="52" t="e">
        <f t="shared" si="169"/>
        <v>#VALUE!</v>
      </c>
      <c r="BO654" s="37" t="e">
        <f>IF('935'!$K654&gt;1000,'Charging rates'!$C$38*$AW654*'935'!$L654,0)</f>
        <v>#VALUE!</v>
      </c>
      <c r="BP654" s="37" t="e">
        <f>IF(MOD('935'!$K654,1000)&gt;100,'Charging rates'!$D$38*$AW654*'935'!$M654,0)</f>
        <v>#VALUE!</v>
      </c>
      <c r="BQ654" s="37" t="e">
        <f>IF(MOD('935'!$K654,100)&gt;10,'Charging rates'!$E$38*$AW654*'935'!$N654,0)</f>
        <v>#VALUE!</v>
      </c>
      <c r="BR654" s="52" t="e">
        <f t="shared" si="170"/>
        <v>#VALUE!</v>
      </c>
      <c r="BS654" s="48" t="e">
        <f>'935'!C654&lt;&gt;"VOID"</f>
        <v>#VALUE!</v>
      </c>
      <c r="BT654" s="33" t="e">
        <f>IF(BS654,(100/'11'!B$17*BD654*((1-'935'!I654)*'Charging rates'!B$51+'Charging rates'!B$63)),0)</f>
        <v>#VALUE!</v>
      </c>
      <c r="BU654" s="33" t="e">
        <f>100/'11'!B$17*BG654*('Charging rates'!B$51+'Charging rates'!B$63)</f>
        <v>#VALUE!</v>
      </c>
      <c r="BV654" s="33" t="e">
        <f>100/'11'!B$17*BE654*('Charging rates'!B$51+'Charging rates'!B$63)</f>
        <v>#VALUE!</v>
      </c>
      <c r="BW654" s="53" t="e">
        <f t="shared" si="171"/>
        <v>#VALUE!</v>
      </c>
      <c r="BX654" s="32" t="e">
        <f>AT654-('935'!T654*(1-'935'!X654/'11'!B$17))</f>
        <v>#VALUE!</v>
      </c>
      <c r="BY654" s="32">
        <f>0-IF(ISNUMBER(I654),INDEX('913'!$I$6:$I$1205,I654),0)-IF(ISNUMBER(J654),INDEX('913'!$I$6:$I$1205,J654),0)-IF(ISNUMBER(K654),INDEX('913'!$I$6:$I$1205,K654),0)-IF(ISNUMBER(L654),INDEX('913'!$I$6:$I$1205,L654),0)-IF(ISNUMBER(M654),INDEX('913'!$I$6:$I$1205,M654),0)-IF(ISNUMBER(N654),INDEX('913'!$I$6:$I$1205,N654),0)-IF(ISNUMBER(O654),INDEX('913'!$I$6:$I$1205,O654),0)-IF(ISNUMBER(P654),INDEX('913'!$I$6:$I$1205,P654),0)</f>
        <v>0</v>
      </c>
      <c r="BZ654" s="37">
        <f>IF(BY654=0,1,MAX(1,SQRT(BY654^2+(IF(ISNUMBER(I654),INDEX('913'!$J$6:$J$1205,I654),0)+IF(ISNUMBER(J654),INDEX('913'!$J$6:$J$1205,J654),0)+IF(ISNUMBER(K654),INDEX('913'!$J$6:$J$1205,K654),0)+IF(ISNUMBER(L654),INDEX('913'!$J$6:$J$1205,L654),0)+IF(ISNUMBER(M654),INDEX('913'!$J$6:$J$1205,M654),0)+IF(ISNUMBER(N654),INDEX('913'!$J$6:$J$1205,N654),0)+IF(ISNUMBER(O654),INDEX('913'!$J$6:$J$1205,O654),0)+IF(ISNUMBER(P654),INDEX('913'!$J$6:$J$1205,P654),0))^2)/BY654))</f>
        <v>1</v>
      </c>
      <c r="CA654" s="33" t="e">
        <f>100*AO654/'11'!B$17</f>
        <v>#VALUE!</v>
      </c>
      <c r="CB654" s="37" t="e">
        <f>100*(AP654*BZ654)/'11'!C$17</f>
        <v>#VALUE!</v>
      </c>
      <c r="CC654" s="37" t="e">
        <f t="shared" si="172"/>
        <v>#VALUE!</v>
      </c>
      <c r="CD654" s="33" t="e">
        <f t="shared" si="173"/>
        <v>#VALUE!</v>
      </c>
      <c r="CE654" s="54" t="e">
        <f>'11'!C$17-'935'!Y654</f>
        <v>#VALUE!</v>
      </c>
      <c r="CF654" s="37" t="e">
        <f>MAX('DNO totals'!B$312+0,MIN('935'!L654+0,'DNO totals'!B$304+0))</f>
        <v>#VALUE!</v>
      </c>
      <c r="CG654" s="37" t="e">
        <f>MAX('DNO totals'!C$312+0,MIN('935'!M654+0,'DNO totals'!C$304+0))</f>
        <v>#VALUE!</v>
      </c>
      <c r="CH654" s="37" t="e">
        <f>MAX('DNO totals'!D$312+0,MIN('935'!N654+0,'DNO totals'!D$304+0))</f>
        <v>#VALUE!</v>
      </c>
      <c r="CI654" s="37" t="e">
        <f>MAX('DNO totals'!E$312+0,MIN('935'!O654+0,'DNO totals'!E$304+0))</f>
        <v>#VALUE!</v>
      </c>
      <c r="CJ654" s="52" t="e">
        <f>MAX('DNO totals'!F$312+0,MIN('935'!P654+0,'DNO totals'!F$304+0))</f>
        <v>#VALUE!</v>
      </c>
      <c r="CK654" s="37" t="e">
        <f>IF('935'!$K654=1000,'Charging rates'!$C$38*$BH654/(1+'DNO totals'!$C$99)*$CF654,0)</f>
        <v>#VALUE!</v>
      </c>
      <c r="CL654" s="37" t="e">
        <f>IF(MOD('935'!$K654,1000)=100,'Charging rates'!$D$38*$BH654/(1+'DNO totals'!$D$99)*$CG654,0)</f>
        <v>#VALUE!</v>
      </c>
      <c r="CM654" s="37" t="e">
        <f>IF(MOD('935'!$K654,100)=10,'Charging rates'!$E$38*$BH654/(1+'DNO totals'!$E$99)*$CH654,0)</f>
        <v>#VALUE!</v>
      </c>
      <c r="CN654" s="37" t="e">
        <f>IF(AND(MOD('935'!$K654,10)&gt;0,MOD('935'!$K654,1000)&gt;1),'Charging rates'!$F$38*$BH654/(1+'DNO totals'!$F$99)*$CI654,0)</f>
        <v>#VALUE!</v>
      </c>
      <c r="CO654" s="37" t="e">
        <f>IF(MOD('935'!$K654,1000)=1,'Charging rates'!$G$38*$BH654/(1+'DNO totals'!$G$99)*$CJ654,0)</f>
        <v>#VALUE!</v>
      </c>
      <c r="CP654" s="52" t="e">
        <f t="shared" si="174"/>
        <v>#VALUE!</v>
      </c>
      <c r="CQ654" s="37" t="e">
        <f>IF('935'!$K654&gt;1000,'Charging rates'!$C$38*$AW654*$CF654,0)</f>
        <v>#VALUE!</v>
      </c>
      <c r="CR654" s="37" t="e">
        <f>IF(MOD('935'!$K654,1000)&gt;100,'Charging rates'!$D$38*$AW654*$CG654,0)</f>
        <v>#VALUE!</v>
      </c>
      <c r="CS654" s="37" t="e">
        <f>IF(MOD('935'!$K654,100)&gt;10,'Charging rates'!$E$38*$AW654*$CH654,0)</f>
        <v>#VALUE!</v>
      </c>
      <c r="CT654" s="52" t="e">
        <f t="shared" si="175"/>
        <v>#VALUE!</v>
      </c>
      <c r="CU654" s="33" t="e">
        <f>100*(AP654*'935'!Q654*BZ654)/'11'!B$17</f>
        <v>#VALUE!</v>
      </c>
      <c r="CV654" s="33" t="e">
        <f>100/'11'!B$17*'Charging rates'!B$10*AW654</f>
        <v>#VALUE!</v>
      </c>
      <c r="CW654" s="33" t="e">
        <f>IF(AT654=0,0,(1-BX654/AT654)*(CA654+IF('935'!Q654=0,0,(CB654*'935'!Q654*('11'!C$17-'935'!Y654)/('11'!B$17-'935'!X654)))))</f>
        <v>#VALUE!</v>
      </c>
      <c r="CX654" s="33" t="e">
        <f t="shared" si="176"/>
        <v>#VALUE!</v>
      </c>
      <c r="CY654" s="49" t="e">
        <f t="shared" si="177"/>
        <v>#VALUE!</v>
      </c>
      <c r="CZ654" s="32" t="e">
        <f>AT654*(Parameters!B$21+AU654)*IF('DNO totals'!B$323&lt;0,1,'935'!S654)</f>
        <v>#VALUE!</v>
      </c>
      <c r="DA654" s="52" t="e">
        <f>IF('DNO totals'!B$323&lt;0,1,'935'!S654)*(Parameters!B$21+AU654)</f>
        <v>#VALUE!</v>
      </c>
      <c r="DB654" s="37" t="e">
        <f>CX654+'Charging rates'!B$106*DA654*100/'11'!B$17</f>
        <v>#VALUE!</v>
      </c>
      <c r="DC654" s="37" t="e">
        <f>DB654+'Charging rates'!B$116*(Parameters!B$21+AU654)*100/'11'!B$17*IF('DNO totals'!B$323&lt;0,1,'935'!S654)</f>
        <v>#VALUE!</v>
      </c>
      <c r="DD654" s="37" t="e">
        <f>'Charging rates'!B$97*(CP654+CT654)*100/'11'!B$17</f>
        <v>#VALUE!</v>
      </c>
      <c r="DE654" s="33" t="e">
        <f>MAX(0-(CB654*AU654*'11'!C$17/'11'!B$17),DC654+DD654)</f>
        <v>#VALUE!</v>
      </c>
      <c r="DF654" s="37" t="e">
        <f>IF(BS654,IF(AU654=0,CC654,MAX(0,MIN(CC654,CC654+(DE654/'935'!Q654*('11'!B$17-'935'!X654)/('11'!C$17-'935'!Y654))))),0)</f>
        <v>#VALUE!</v>
      </c>
      <c r="DG654" s="33" t="e">
        <f t="shared" si="178"/>
        <v>#VALUE!</v>
      </c>
      <c r="DH654" s="53" t="e">
        <f t="shared" si="179"/>
        <v>#VALUE!</v>
      </c>
    </row>
    <row r="655" spans="1:112">
      <c r="A655" s="28">
        <v>555</v>
      </c>
      <c r="B655" s="47" t="e">
        <f>'935'!B655</f>
        <v>#VALUE!</v>
      </c>
      <c r="C655" s="48" t="e">
        <f>OR('935'!E655&lt;&gt;"VOID",'935'!F655&lt;&gt;"VOID",'935'!G655&lt;&gt;"VOID")</f>
        <v>#VALUE!</v>
      </c>
      <c r="D655" s="32" t="e">
        <f>IF('935'!D655="VOID",0,'935'!D655*(1-'935'!X655/'11'!B$17))</f>
        <v>#VALUE!</v>
      </c>
      <c r="E655" s="32" t="e">
        <f>IF('935'!E655="VOID",0,'935'!E655*(1-'935'!X655/'11'!B$17))</f>
        <v>#VALUE!</v>
      </c>
      <c r="F655" s="32" t="e">
        <f>IF('935'!F655="VOID",0,'935'!F655*(1-'935'!X655/'11'!B$17))</f>
        <v>#VALUE!</v>
      </c>
      <c r="G655" s="32" t="e">
        <f>IF('935'!G655="VOID",0,'935'!G655*(1-'935'!X655/'11'!B$17))</f>
        <v>#VALUE!</v>
      </c>
      <c r="H655" s="49" t="e">
        <f t="shared" si="160"/>
        <v>#VALUE!</v>
      </c>
      <c r="I655" s="50" t="e">
        <f>MATCH('935'!J655,'913'!$B$6:$B$1205,0)</f>
        <v>#VALUE!</v>
      </c>
      <c r="J655" s="50" t="e">
        <f>MATCH(INDEX('913'!$D$6:$D$1205,I655),'913'!$B$6:$B$1205,0)</f>
        <v>#VALUE!</v>
      </c>
      <c r="K655" s="50" t="e">
        <f>MATCH(INDEX('913'!$D$6:$D$1205,J655),'913'!$B$6:$B$1205,0)</f>
        <v>#VALUE!</v>
      </c>
      <c r="L655" s="50" t="e">
        <f>MATCH(INDEX('913'!$D$6:$D$1205,K655),'913'!$B$6:$B$1205,0)</f>
        <v>#VALUE!</v>
      </c>
      <c r="M655" s="50" t="e">
        <f>MATCH(INDEX('913'!$D$6:$D$1205,L655),'913'!$B$6:$B$1205,0)</f>
        <v>#VALUE!</v>
      </c>
      <c r="N655" s="50" t="e">
        <f>MATCH(INDEX('913'!$D$6:$D$1205,M655),'913'!$B$6:$B$1205,0)</f>
        <v>#VALUE!</v>
      </c>
      <c r="O655" s="50" t="e">
        <f>MATCH(INDEX('913'!$D$6:$D$1205,N655),'913'!$B$6:$B$1205,0)</f>
        <v>#VALUE!</v>
      </c>
      <c r="P655" s="51" t="e">
        <f>MATCH(INDEX('913'!$D$6:$D$1205,O655),'913'!$B$6:$B$1205,0)</f>
        <v>#VALUE!</v>
      </c>
      <c r="Q655" s="37">
        <f>IF(ISNUMBER(I655),MAX(0,INDEX('913'!$E$6:$E$1205,I655)),0)</f>
        <v>0</v>
      </c>
      <c r="R655" s="37">
        <f>IF(ISNUMBER(J655),MAX(0,INDEX('913'!$E$6:$E$1205,J655)),0)</f>
        <v>0</v>
      </c>
      <c r="S655" s="37">
        <f>IF(ISNUMBER(K655),MAX(0,INDEX('913'!$E$6:$E$1205,K655)),0)</f>
        <v>0</v>
      </c>
      <c r="T655" s="37">
        <f>IF(ISNUMBER(L655),MAX(0,INDEX('913'!$E$6:$E$1205,L655)),0)</f>
        <v>0</v>
      </c>
      <c r="U655" s="37">
        <f>IF(ISNUMBER(M655),MAX(0,INDEX('913'!$E$6:$E$1205,M655)),0)</f>
        <v>0</v>
      </c>
      <c r="V655" s="37">
        <f>IF(ISNUMBER(N655),MAX(0,INDEX('913'!$E$6:$E$1205,N655)),0)</f>
        <v>0</v>
      </c>
      <c r="W655" s="37">
        <f>IF(ISNUMBER(O655),MAX(0,INDEX('913'!$E$6:$E$1205,O655)),0)</f>
        <v>0</v>
      </c>
      <c r="X655" s="52">
        <f>IF(ISNUMBER(P655),MAX(0,INDEX('913'!$E$6:$E$1205,P655)),0)</f>
        <v>0</v>
      </c>
      <c r="Y655" s="37">
        <f>IF(ISNUMBER(I655),MAX(0,INDEX('913'!$F$6:$F$1205,I655)),0)</f>
        <v>0</v>
      </c>
      <c r="Z655" s="37">
        <f>IF(ISNUMBER(J655),MAX(0,INDEX('913'!$F$6:$F$1205,J655)),0)</f>
        <v>0</v>
      </c>
      <c r="AA655" s="37">
        <f>IF(ISNUMBER(K655),MAX(0,INDEX('913'!$F$6:$F$1205,K655)),0)</f>
        <v>0</v>
      </c>
      <c r="AB655" s="37">
        <f>IF(ISNUMBER(L655),MAX(0,INDEX('913'!$F$6:$F$1205,L655)),0)</f>
        <v>0</v>
      </c>
      <c r="AC655" s="37">
        <f>IF(ISNUMBER(M655),MAX(0,INDEX('913'!$F$6:$F$1205,M655)),0)</f>
        <v>0</v>
      </c>
      <c r="AD655" s="37">
        <f>IF(ISNUMBER(N655),MAX(0,INDEX('913'!$F$6:$F$1205,N655)),0)</f>
        <v>0</v>
      </c>
      <c r="AE655" s="37">
        <f>IF(ISNUMBER(O655),MAX(0,INDEX('913'!$F$6:$F$1205,O655)),0)</f>
        <v>0</v>
      </c>
      <c r="AF655" s="37">
        <f>IF(ISNUMBER(P655),MAX(0,INDEX('913'!$F$6:$F$1205,P655)),0)</f>
        <v>0</v>
      </c>
      <c r="AG655" s="32">
        <f>IF(ISNUMBER(I655),SQRT(INDEX('913'!$I$6:$I$1205,I655)^2+INDEX('913'!$J$6:$J$1205,I655)^2),0)</f>
        <v>0</v>
      </c>
      <c r="AH655" s="32">
        <f>IF(ISNUMBER(J655),SQRT(INDEX('913'!$I$6:$I$1205,J655)^2+INDEX('913'!$J$6:$J$1205,J655)^2),0)</f>
        <v>0</v>
      </c>
      <c r="AI655" s="32">
        <f>IF(ISNUMBER(K655),SQRT(INDEX('913'!$I$6:$I$1205,K655)^2+INDEX('913'!$J$6:$J$1205,K655)^2),0)</f>
        <v>0</v>
      </c>
      <c r="AJ655" s="32">
        <f>IF(ISNUMBER(L655),SQRT(INDEX('913'!$I$6:$I$1205,L655)^2+INDEX('913'!$J$6:$J$1205,L655)^2),0)</f>
        <v>0</v>
      </c>
      <c r="AK655" s="32">
        <f>IF(ISNUMBER(M655),SQRT(INDEX('913'!$I$6:$I$1205,M655)^2+INDEX('913'!$J$6:$J$1205,M655)^2),0)</f>
        <v>0</v>
      </c>
      <c r="AL655" s="32">
        <f>IF(ISNUMBER(N655),SQRT(INDEX('913'!$I$6:$I$1205,N655)^2+INDEX('913'!$J$6:$J$1205,N655)^2),0)</f>
        <v>0</v>
      </c>
      <c r="AM655" s="32">
        <f>IF(ISNUMBER(O655),SQRT(INDEX('913'!$I$6:$I$1205,O655)^2+INDEX('913'!$J$6:$J$1205,O655)^2),0)</f>
        <v>0</v>
      </c>
      <c r="AN655" s="49">
        <f>IF(ISNUMBER(P655),SQRT(INDEX('913'!$I$6:$I$1205,P655)^2+INDEX('913'!$J$6:$J$1205,P655)^2),0)</f>
        <v>0</v>
      </c>
      <c r="AO655" s="37">
        <f t="shared" si="161"/>
        <v>0</v>
      </c>
      <c r="AP655" s="37">
        <f t="shared" si="162"/>
        <v>0</v>
      </c>
      <c r="AQ655" s="33" t="e">
        <f>-100*'935'!W655*(AO655+AP655)/'11'!C$17</f>
        <v>#VALUE!</v>
      </c>
      <c r="AR655" s="37" t="e">
        <f t="shared" si="163"/>
        <v>#VALUE!</v>
      </c>
      <c r="AS655" s="52" t="e">
        <f t="shared" si="164"/>
        <v>#VALUE!</v>
      </c>
      <c r="AT655" s="32" t="e">
        <f>IF('935'!C655="VOID",0,('935'!C655*(1-'935'!X655/'11'!B$17)))</f>
        <v>#VALUE!</v>
      </c>
      <c r="AU655" s="52" t="e">
        <f>'935'!Q655*(1-'935'!Y655/'11'!C$17)/(1-'935'!X655/'11'!B$17)</f>
        <v>#VALUE!</v>
      </c>
      <c r="AV655" s="37" t="e">
        <f>INDEX('DNO totals'!$B$57:$G$57,IF('935'!K655,IF(MOD('935'!K655,1000),IF(MOD('935'!K655,100),IF(MOD('935'!K655,10),IF(MOD('935'!K655,1000)=1,6,5),4),3),2),1))</f>
        <v>#VALUE!</v>
      </c>
      <c r="AW655" s="52" t="e">
        <f t="shared" si="165"/>
        <v>#VALUE!</v>
      </c>
      <c r="AX655" s="32" t="e">
        <f>IF('935'!V655="VOID",0,'935'!V655*(1-'935'!X655/'11'!B$17))</f>
        <v>#VALUE!</v>
      </c>
      <c r="AY655" s="33" t="e">
        <f>IF(H655,-100*'Charging rates'!B$10/'11'!B$17*AX655/H655,0)</f>
        <v>#VALUE!</v>
      </c>
      <c r="AZ655" s="33" t="e">
        <f>IF(C655,'DNO totals'!B$41,0)</f>
        <v>#VALUE!</v>
      </c>
      <c r="BA655" s="33" t="e">
        <f t="shared" si="166"/>
        <v>#VALUE!</v>
      </c>
      <c r="BB655" s="33" t="e">
        <f t="shared" si="167"/>
        <v>#VALUE!</v>
      </c>
      <c r="BC655" s="53" t="e">
        <f t="shared" si="168"/>
        <v>#VALUE!</v>
      </c>
      <c r="BD655" s="32" t="e">
        <f>IF(AT655,'935'!H655*AT655/(AT655+D655+H655),0)</f>
        <v>#VALUE!</v>
      </c>
      <c r="BE655" s="32" t="e">
        <f>IF(H655,'935'!H655*H655/(AT655+D655+H655),0)</f>
        <v>#VALUE!</v>
      </c>
      <c r="BF655" s="32" t="e">
        <f>BD655*(1-'935'!X655/'11'!B$17)</f>
        <v>#VALUE!</v>
      </c>
      <c r="BG655" s="49" t="e">
        <f>BE655*(1-'935'!X655/'11'!B$17)</f>
        <v>#VALUE!</v>
      </c>
      <c r="BH655" s="52" t="e">
        <f>AV655*Parameters!B$6</f>
        <v>#VALUE!</v>
      </c>
      <c r="BI655" s="37" t="e">
        <f>IF('935'!$K655=1000,'Charging rates'!$C$38*$BH655/(1+'DNO totals'!$C$99)*'935'!$L655,0)</f>
        <v>#VALUE!</v>
      </c>
      <c r="BJ655" s="37" t="e">
        <f>IF(MOD('935'!$K655,1000)=100,'Charging rates'!$D$38*$BH655/(1+'DNO totals'!$D$99)*'935'!$M655,0)</f>
        <v>#VALUE!</v>
      </c>
      <c r="BK655" s="37" t="e">
        <f>IF(MOD('935'!$K655,100)=10,'Charging rates'!$E$38*$BH655/(1+'DNO totals'!$E$99)*'935'!$N655,0)</f>
        <v>#VALUE!</v>
      </c>
      <c r="BL655" s="37" t="e">
        <f>IF(AND(MOD('935'!$K655,10)&gt;0,MOD('935'!$K655,1000)&gt;1),'Charging rates'!$F$38*$BH655/(1+'DNO totals'!$F$99)*'935'!$O655,0)</f>
        <v>#VALUE!</v>
      </c>
      <c r="BM655" s="37" t="e">
        <f>IF(MOD('935'!$K655,1000)=1,'Charging rates'!$G$38*$BH655/(1+'DNO totals'!$G$99)*'935'!$P655,0)</f>
        <v>#VALUE!</v>
      </c>
      <c r="BN655" s="52" t="e">
        <f t="shared" si="169"/>
        <v>#VALUE!</v>
      </c>
      <c r="BO655" s="37" t="e">
        <f>IF('935'!$K655&gt;1000,'Charging rates'!$C$38*$AW655*'935'!$L655,0)</f>
        <v>#VALUE!</v>
      </c>
      <c r="BP655" s="37" t="e">
        <f>IF(MOD('935'!$K655,1000)&gt;100,'Charging rates'!$D$38*$AW655*'935'!$M655,0)</f>
        <v>#VALUE!</v>
      </c>
      <c r="BQ655" s="37" t="e">
        <f>IF(MOD('935'!$K655,100)&gt;10,'Charging rates'!$E$38*$AW655*'935'!$N655,0)</f>
        <v>#VALUE!</v>
      </c>
      <c r="BR655" s="52" t="e">
        <f t="shared" si="170"/>
        <v>#VALUE!</v>
      </c>
      <c r="BS655" s="48" t="e">
        <f>'935'!C655&lt;&gt;"VOID"</f>
        <v>#VALUE!</v>
      </c>
      <c r="BT655" s="33" t="e">
        <f>IF(BS655,(100/'11'!B$17*BD655*((1-'935'!I655)*'Charging rates'!B$51+'Charging rates'!B$63)),0)</f>
        <v>#VALUE!</v>
      </c>
      <c r="BU655" s="33" t="e">
        <f>100/'11'!B$17*BG655*('Charging rates'!B$51+'Charging rates'!B$63)</f>
        <v>#VALUE!</v>
      </c>
      <c r="BV655" s="33" t="e">
        <f>100/'11'!B$17*BE655*('Charging rates'!B$51+'Charging rates'!B$63)</f>
        <v>#VALUE!</v>
      </c>
      <c r="BW655" s="53" t="e">
        <f t="shared" si="171"/>
        <v>#VALUE!</v>
      </c>
      <c r="BX655" s="32" t="e">
        <f>AT655-('935'!T655*(1-'935'!X655/'11'!B$17))</f>
        <v>#VALUE!</v>
      </c>
      <c r="BY655" s="32">
        <f>0-IF(ISNUMBER(I655),INDEX('913'!$I$6:$I$1205,I655),0)-IF(ISNUMBER(J655),INDEX('913'!$I$6:$I$1205,J655),0)-IF(ISNUMBER(K655),INDEX('913'!$I$6:$I$1205,K655),0)-IF(ISNUMBER(L655),INDEX('913'!$I$6:$I$1205,L655),0)-IF(ISNUMBER(M655),INDEX('913'!$I$6:$I$1205,M655),0)-IF(ISNUMBER(N655),INDEX('913'!$I$6:$I$1205,N655),0)-IF(ISNUMBER(O655),INDEX('913'!$I$6:$I$1205,O655),0)-IF(ISNUMBER(P655),INDEX('913'!$I$6:$I$1205,P655),0)</f>
        <v>0</v>
      </c>
      <c r="BZ655" s="37">
        <f>IF(BY655=0,1,MAX(1,SQRT(BY655^2+(IF(ISNUMBER(I655),INDEX('913'!$J$6:$J$1205,I655),0)+IF(ISNUMBER(J655),INDEX('913'!$J$6:$J$1205,J655),0)+IF(ISNUMBER(K655),INDEX('913'!$J$6:$J$1205,K655),0)+IF(ISNUMBER(L655),INDEX('913'!$J$6:$J$1205,L655),0)+IF(ISNUMBER(M655),INDEX('913'!$J$6:$J$1205,M655),0)+IF(ISNUMBER(N655),INDEX('913'!$J$6:$J$1205,N655),0)+IF(ISNUMBER(O655),INDEX('913'!$J$6:$J$1205,O655),0)+IF(ISNUMBER(P655),INDEX('913'!$J$6:$J$1205,P655),0))^2)/BY655))</f>
        <v>1</v>
      </c>
      <c r="CA655" s="33" t="e">
        <f>100*AO655/'11'!B$17</f>
        <v>#VALUE!</v>
      </c>
      <c r="CB655" s="37" t="e">
        <f>100*(AP655*BZ655)/'11'!C$17</f>
        <v>#VALUE!</v>
      </c>
      <c r="CC655" s="37" t="e">
        <f t="shared" si="172"/>
        <v>#VALUE!</v>
      </c>
      <c r="CD655" s="33" t="e">
        <f t="shared" si="173"/>
        <v>#VALUE!</v>
      </c>
      <c r="CE655" s="54" t="e">
        <f>'11'!C$17-'935'!Y655</f>
        <v>#VALUE!</v>
      </c>
      <c r="CF655" s="37" t="e">
        <f>MAX('DNO totals'!B$312+0,MIN('935'!L655+0,'DNO totals'!B$304+0))</f>
        <v>#VALUE!</v>
      </c>
      <c r="CG655" s="37" t="e">
        <f>MAX('DNO totals'!C$312+0,MIN('935'!M655+0,'DNO totals'!C$304+0))</f>
        <v>#VALUE!</v>
      </c>
      <c r="CH655" s="37" t="e">
        <f>MAX('DNO totals'!D$312+0,MIN('935'!N655+0,'DNO totals'!D$304+0))</f>
        <v>#VALUE!</v>
      </c>
      <c r="CI655" s="37" t="e">
        <f>MAX('DNO totals'!E$312+0,MIN('935'!O655+0,'DNO totals'!E$304+0))</f>
        <v>#VALUE!</v>
      </c>
      <c r="CJ655" s="52" t="e">
        <f>MAX('DNO totals'!F$312+0,MIN('935'!P655+0,'DNO totals'!F$304+0))</f>
        <v>#VALUE!</v>
      </c>
      <c r="CK655" s="37" t="e">
        <f>IF('935'!$K655=1000,'Charging rates'!$C$38*$BH655/(1+'DNO totals'!$C$99)*$CF655,0)</f>
        <v>#VALUE!</v>
      </c>
      <c r="CL655" s="37" t="e">
        <f>IF(MOD('935'!$K655,1000)=100,'Charging rates'!$D$38*$BH655/(1+'DNO totals'!$D$99)*$CG655,0)</f>
        <v>#VALUE!</v>
      </c>
      <c r="CM655" s="37" t="e">
        <f>IF(MOD('935'!$K655,100)=10,'Charging rates'!$E$38*$BH655/(1+'DNO totals'!$E$99)*$CH655,0)</f>
        <v>#VALUE!</v>
      </c>
      <c r="CN655" s="37" t="e">
        <f>IF(AND(MOD('935'!$K655,10)&gt;0,MOD('935'!$K655,1000)&gt;1),'Charging rates'!$F$38*$BH655/(1+'DNO totals'!$F$99)*$CI655,0)</f>
        <v>#VALUE!</v>
      </c>
      <c r="CO655" s="37" t="e">
        <f>IF(MOD('935'!$K655,1000)=1,'Charging rates'!$G$38*$BH655/(1+'DNO totals'!$G$99)*$CJ655,0)</f>
        <v>#VALUE!</v>
      </c>
      <c r="CP655" s="52" t="e">
        <f t="shared" si="174"/>
        <v>#VALUE!</v>
      </c>
      <c r="CQ655" s="37" t="e">
        <f>IF('935'!$K655&gt;1000,'Charging rates'!$C$38*$AW655*$CF655,0)</f>
        <v>#VALUE!</v>
      </c>
      <c r="CR655" s="37" t="e">
        <f>IF(MOD('935'!$K655,1000)&gt;100,'Charging rates'!$D$38*$AW655*$CG655,0)</f>
        <v>#VALUE!</v>
      </c>
      <c r="CS655" s="37" t="e">
        <f>IF(MOD('935'!$K655,100)&gt;10,'Charging rates'!$E$38*$AW655*$CH655,0)</f>
        <v>#VALUE!</v>
      </c>
      <c r="CT655" s="52" t="e">
        <f t="shared" si="175"/>
        <v>#VALUE!</v>
      </c>
      <c r="CU655" s="33" t="e">
        <f>100*(AP655*'935'!Q655*BZ655)/'11'!B$17</f>
        <v>#VALUE!</v>
      </c>
      <c r="CV655" s="33" t="e">
        <f>100/'11'!B$17*'Charging rates'!B$10*AW655</f>
        <v>#VALUE!</v>
      </c>
      <c r="CW655" s="33" t="e">
        <f>IF(AT655=0,0,(1-BX655/AT655)*(CA655+IF('935'!Q655=0,0,(CB655*'935'!Q655*('11'!C$17-'935'!Y655)/('11'!B$17-'935'!X655)))))</f>
        <v>#VALUE!</v>
      </c>
      <c r="CX655" s="33" t="e">
        <f t="shared" si="176"/>
        <v>#VALUE!</v>
      </c>
      <c r="CY655" s="49" t="e">
        <f t="shared" si="177"/>
        <v>#VALUE!</v>
      </c>
      <c r="CZ655" s="32" t="e">
        <f>AT655*(Parameters!B$21+AU655)*IF('DNO totals'!B$323&lt;0,1,'935'!S655)</f>
        <v>#VALUE!</v>
      </c>
      <c r="DA655" s="52" t="e">
        <f>IF('DNO totals'!B$323&lt;0,1,'935'!S655)*(Parameters!B$21+AU655)</f>
        <v>#VALUE!</v>
      </c>
      <c r="DB655" s="37" t="e">
        <f>CX655+'Charging rates'!B$106*DA655*100/'11'!B$17</f>
        <v>#VALUE!</v>
      </c>
      <c r="DC655" s="37" t="e">
        <f>DB655+'Charging rates'!B$116*(Parameters!B$21+AU655)*100/'11'!B$17*IF('DNO totals'!B$323&lt;0,1,'935'!S655)</f>
        <v>#VALUE!</v>
      </c>
      <c r="DD655" s="37" t="e">
        <f>'Charging rates'!B$97*(CP655+CT655)*100/'11'!B$17</f>
        <v>#VALUE!</v>
      </c>
      <c r="DE655" s="33" t="e">
        <f>MAX(0-(CB655*AU655*'11'!C$17/'11'!B$17),DC655+DD655)</f>
        <v>#VALUE!</v>
      </c>
      <c r="DF655" s="37" t="e">
        <f>IF(BS655,IF(AU655=0,CC655,MAX(0,MIN(CC655,CC655+(DE655/'935'!Q655*('11'!B$17-'935'!X655)/('11'!C$17-'935'!Y655))))),0)</f>
        <v>#VALUE!</v>
      </c>
      <c r="DG655" s="33" t="e">
        <f t="shared" si="178"/>
        <v>#VALUE!</v>
      </c>
      <c r="DH655" s="53" t="e">
        <f t="shared" si="179"/>
        <v>#VALUE!</v>
      </c>
    </row>
    <row r="656" spans="1:112">
      <c r="A656" s="28">
        <v>556</v>
      </c>
      <c r="B656" s="47" t="e">
        <f>'935'!B656</f>
        <v>#VALUE!</v>
      </c>
      <c r="C656" s="48" t="e">
        <f>OR('935'!E656&lt;&gt;"VOID",'935'!F656&lt;&gt;"VOID",'935'!G656&lt;&gt;"VOID")</f>
        <v>#VALUE!</v>
      </c>
      <c r="D656" s="32" t="e">
        <f>IF('935'!D656="VOID",0,'935'!D656*(1-'935'!X656/'11'!B$17))</f>
        <v>#VALUE!</v>
      </c>
      <c r="E656" s="32" t="e">
        <f>IF('935'!E656="VOID",0,'935'!E656*(1-'935'!X656/'11'!B$17))</f>
        <v>#VALUE!</v>
      </c>
      <c r="F656" s="32" t="e">
        <f>IF('935'!F656="VOID",0,'935'!F656*(1-'935'!X656/'11'!B$17))</f>
        <v>#VALUE!</v>
      </c>
      <c r="G656" s="32" t="e">
        <f>IF('935'!G656="VOID",0,'935'!G656*(1-'935'!X656/'11'!B$17))</f>
        <v>#VALUE!</v>
      </c>
      <c r="H656" s="49" t="e">
        <f t="shared" si="160"/>
        <v>#VALUE!</v>
      </c>
      <c r="I656" s="50" t="e">
        <f>MATCH('935'!J656,'913'!$B$6:$B$1205,0)</f>
        <v>#VALUE!</v>
      </c>
      <c r="J656" s="50" t="e">
        <f>MATCH(INDEX('913'!$D$6:$D$1205,I656),'913'!$B$6:$B$1205,0)</f>
        <v>#VALUE!</v>
      </c>
      <c r="K656" s="50" t="e">
        <f>MATCH(INDEX('913'!$D$6:$D$1205,J656),'913'!$B$6:$B$1205,0)</f>
        <v>#VALUE!</v>
      </c>
      <c r="L656" s="50" t="e">
        <f>MATCH(INDEX('913'!$D$6:$D$1205,K656),'913'!$B$6:$B$1205,0)</f>
        <v>#VALUE!</v>
      </c>
      <c r="M656" s="50" t="e">
        <f>MATCH(INDEX('913'!$D$6:$D$1205,L656),'913'!$B$6:$B$1205,0)</f>
        <v>#VALUE!</v>
      </c>
      <c r="N656" s="50" t="e">
        <f>MATCH(INDEX('913'!$D$6:$D$1205,M656),'913'!$B$6:$B$1205,0)</f>
        <v>#VALUE!</v>
      </c>
      <c r="O656" s="50" t="e">
        <f>MATCH(INDEX('913'!$D$6:$D$1205,N656),'913'!$B$6:$B$1205,0)</f>
        <v>#VALUE!</v>
      </c>
      <c r="P656" s="51" t="e">
        <f>MATCH(INDEX('913'!$D$6:$D$1205,O656),'913'!$B$6:$B$1205,0)</f>
        <v>#VALUE!</v>
      </c>
      <c r="Q656" s="37">
        <f>IF(ISNUMBER(I656),MAX(0,INDEX('913'!$E$6:$E$1205,I656)),0)</f>
        <v>0</v>
      </c>
      <c r="R656" s="37">
        <f>IF(ISNUMBER(J656),MAX(0,INDEX('913'!$E$6:$E$1205,J656)),0)</f>
        <v>0</v>
      </c>
      <c r="S656" s="37">
        <f>IF(ISNUMBER(K656),MAX(0,INDEX('913'!$E$6:$E$1205,K656)),0)</f>
        <v>0</v>
      </c>
      <c r="T656" s="37">
        <f>IF(ISNUMBER(L656),MAX(0,INDEX('913'!$E$6:$E$1205,L656)),0)</f>
        <v>0</v>
      </c>
      <c r="U656" s="37">
        <f>IF(ISNUMBER(M656),MAX(0,INDEX('913'!$E$6:$E$1205,M656)),0)</f>
        <v>0</v>
      </c>
      <c r="V656" s="37">
        <f>IF(ISNUMBER(N656),MAX(0,INDEX('913'!$E$6:$E$1205,N656)),0)</f>
        <v>0</v>
      </c>
      <c r="W656" s="37">
        <f>IF(ISNUMBER(O656),MAX(0,INDEX('913'!$E$6:$E$1205,O656)),0)</f>
        <v>0</v>
      </c>
      <c r="X656" s="52">
        <f>IF(ISNUMBER(P656),MAX(0,INDEX('913'!$E$6:$E$1205,P656)),0)</f>
        <v>0</v>
      </c>
      <c r="Y656" s="37">
        <f>IF(ISNUMBER(I656),MAX(0,INDEX('913'!$F$6:$F$1205,I656)),0)</f>
        <v>0</v>
      </c>
      <c r="Z656" s="37">
        <f>IF(ISNUMBER(J656),MAX(0,INDEX('913'!$F$6:$F$1205,J656)),0)</f>
        <v>0</v>
      </c>
      <c r="AA656" s="37">
        <f>IF(ISNUMBER(K656),MAX(0,INDEX('913'!$F$6:$F$1205,K656)),0)</f>
        <v>0</v>
      </c>
      <c r="AB656" s="37">
        <f>IF(ISNUMBER(L656),MAX(0,INDEX('913'!$F$6:$F$1205,L656)),0)</f>
        <v>0</v>
      </c>
      <c r="AC656" s="37">
        <f>IF(ISNUMBER(M656),MAX(0,INDEX('913'!$F$6:$F$1205,M656)),0)</f>
        <v>0</v>
      </c>
      <c r="AD656" s="37">
        <f>IF(ISNUMBER(N656),MAX(0,INDEX('913'!$F$6:$F$1205,N656)),0)</f>
        <v>0</v>
      </c>
      <c r="AE656" s="37">
        <f>IF(ISNUMBER(O656),MAX(0,INDEX('913'!$F$6:$F$1205,O656)),0)</f>
        <v>0</v>
      </c>
      <c r="AF656" s="37">
        <f>IF(ISNUMBER(P656),MAX(0,INDEX('913'!$F$6:$F$1205,P656)),0)</f>
        <v>0</v>
      </c>
      <c r="AG656" s="32">
        <f>IF(ISNUMBER(I656),SQRT(INDEX('913'!$I$6:$I$1205,I656)^2+INDEX('913'!$J$6:$J$1205,I656)^2),0)</f>
        <v>0</v>
      </c>
      <c r="AH656" s="32">
        <f>IF(ISNUMBER(J656),SQRT(INDEX('913'!$I$6:$I$1205,J656)^2+INDEX('913'!$J$6:$J$1205,J656)^2),0)</f>
        <v>0</v>
      </c>
      <c r="AI656" s="32">
        <f>IF(ISNUMBER(K656),SQRT(INDEX('913'!$I$6:$I$1205,K656)^2+INDEX('913'!$J$6:$J$1205,K656)^2),0)</f>
        <v>0</v>
      </c>
      <c r="AJ656" s="32">
        <f>IF(ISNUMBER(L656),SQRT(INDEX('913'!$I$6:$I$1205,L656)^2+INDEX('913'!$J$6:$J$1205,L656)^2),0)</f>
        <v>0</v>
      </c>
      <c r="AK656" s="32">
        <f>IF(ISNUMBER(M656),SQRT(INDEX('913'!$I$6:$I$1205,M656)^2+INDEX('913'!$J$6:$J$1205,M656)^2),0)</f>
        <v>0</v>
      </c>
      <c r="AL656" s="32">
        <f>IF(ISNUMBER(N656),SQRT(INDEX('913'!$I$6:$I$1205,N656)^2+INDEX('913'!$J$6:$J$1205,N656)^2),0)</f>
        <v>0</v>
      </c>
      <c r="AM656" s="32">
        <f>IF(ISNUMBER(O656),SQRT(INDEX('913'!$I$6:$I$1205,O656)^2+INDEX('913'!$J$6:$J$1205,O656)^2),0)</f>
        <v>0</v>
      </c>
      <c r="AN656" s="49">
        <f>IF(ISNUMBER(P656),SQRT(INDEX('913'!$I$6:$I$1205,P656)^2+INDEX('913'!$J$6:$J$1205,P656)^2),0)</f>
        <v>0</v>
      </c>
      <c r="AO656" s="37">
        <f t="shared" si="161"/>
        <v>0</v>
      </c>
      <c r="AP656" s="37">
        <f t="shared" si="162"/>
        <v>0</v>
      </c>
      <c r="AQ656" s="33" t="e">
        <f>-100*'935'!W656*(AO656+AP656)/'11'!C$17</f>
        <v>#VALUE!</v>
      </c>
      <c r="AR656" s="37" t="e">
        <f t="shared" si="163"/>
        <v>#VALUE!</v>
      </c>
      <c r="AS656" s="52" t="e">
        <f t="shared" si="164"/>
        <v>#VALUE!</v>
      </c>
      <c r="AT656" s="32" t="e">
        <f>IF('935'!C656="VOID",0,('935'!C656*(1-'935'!X656/'11'!B$17)))</f>
        <v>#VALUE!</v>
      </c>
      <c r="AU656" s="52" t="e">
        <f>'935'!Q656*(1-'935'!Y656/'11'!C$17)/(1-'935'!X656/'11'!B$17)</f>
        <v>#VALUE!</v>
      </c>
      <c r="AV656" s="37" t="e">
        <f>INDEX('DNO totals'!$B$57:$G$57,IF('935'!K656,IF(MOD('935'!K656,1000),IF(MOD('935'!K656,100),IF(MOD('935'!K656,10),IF(MOD('935'!K656,1000)=1,6,5),4),3),2),1))</f>
        <v>#VALUE!</v>
      </c>
      <c r="AW656" s="52" t="e">
        <f t="shared" si="165"/>
        <v>#VALUE!</v>
      </c>
      <c r="AX656" s="32" t="e">
        <f>IF('935'!V656="VOID",0,'935'!V656*(1-'935'!X656/'11'!B$17))</f>
        <v>#VALUE!</v>
      </c>
      <c r="AY656" s="33" t="e">
        <f>IF(H656,-100*'Charging rates'!B$10/'11'!B$17*AX656/H656,0)</f>
        <v>#VALUE!</v>
      </c>
      <c r="AZ656" s="33" t="e">
        <f>IF(C656,'DNO totals'!B$41,0)</f>
        <v>#VALUE!</v>
      </c>
      <c r="BA656" s="33" t="e">
        <f t="shared" si="166"/>
        <v>#VALUE!</v>
      </c>
      <c r="BB656" s="33" t="e">
        <f t="shared" si="167"/>
        <v>#VALUE!</v>
      </c>
      <c r="BC656" s="53" t="e">
        <f t="shared" si="168"/>
        <v>#VALUE!</v>
      </c>
      <c r="BD656" s="32" t="e">
        <f>IF(AT656,'935'!H656*AT656/(AT656+D656+H656),0)</f>
        <v>#VALUE!</v>
      </c>
      <c r="BE656" s="32" t="e">
        <f>IF(H656,'935'!H656*H656/(AT656+D656+H656),0)</f>
        <v>#VALUE!</v>
      </c>
      <c r="BF656" s="32" t="e">
        <f>BD656*(1-'935'!X656/'11'!B$17)</f>
        <v>#VALUE!</v>
      </c>
      <c r="BG656" s="49" t="e">
        <f>BE656*(1-'935'!X656/'11'!B$17)</f>
        <v>#VALUE!</v>
      </c>
      <c r="BH656" s="52" t="e">
        <f>AV656*Parameters!B$6</f>
        <v>#VALUE!</v>
      </c>
      <c r="BI656" s="37" t="e">
        <f>IF('935'!$K656=1000,'Charging rates'!$C$38*$BH656/(1+'DNO totals'!$C$99)*'935'!$L656,0)</f>
        <v>#VALUE!</v>
      </c>
      <c r="BJ656" s="37" t="e">
        <f>IF(MOD('935'!$K656,1000)=100,'Charging rates'!$D$38*$BH656/(1+'DNO totals'!$D$99)*'935'!$M656,0)</f>
        <v>#VALUE!</v>
      </c>
      <c r="BK656" s="37" t="e">
        <f>IF(MOD('935'!$K656,100)=10,'Charging rates'!$E$38*$BH656/(1+'DNO totals'!$E$99)*'935'!$N656,0)</f>
        <v>#VALUE!</v>
      </c>
      <c r="BL656" s="37" t="e">
        <f>IF(AND(MOD('935'!$K656,10)&gt;0,MOD('935'!$K656,1000)&gt;1),'Charging rates'!$F$38*$BH656/(1+'DNO totals'!$F$99)*'935'!$O656,0)</f>
        <v>#VALUE!</v>
      </c>
      <c r="BM656" s="37" t="e">
        <f>IF(MOD('935'!$K656,1000)=1,'Charging rates'!$G$38*$BH656/(1+'DNO totals'!$G$99)*'935'!$P656,0)</f>
        <v>#VALUE!</v>
      </c>
      <c r="BN656" s="52" t="e">
        <f t="shared" si="169"/>
        <v>#VALUE!</v>
      </c>
      <c r="BO656" s="37" t="e">
        <f>IF('935'!$K656&gt;1000,'Charging rates'!$C$38*$AW656*'935'!$L656,0)</f>
        <v>#VALUE!</v>
      </c>
      <c r="BP656" s="37" t="e">
        <f>IF(MOD('935'!$K656,1000)&gt;100,'Charging rates'!$D$38*$AW656*'935'!$M656,0)</f>
        <v>#VALUE!</v>
      </c>
      <c r="BQ656" s="37" t="e">
        <f>IF(MOD('935'!$K656,100)&gt;10,'Charging rates'!$E$38*$AW656*'935'!$N656,0)</f>
        <v>#VALUE!</v>
      </c>
      <c r="BR656" s="52" t="e">
        <f t="shared" si="170"/>
        <v>#VALUE!</v>
      </c>
      <c r="BS656" s="48" t="e">
        <f>'935'!C656&lt;&gt;"VOID"</f>
        <v>#VALUE!</v>
      </c>
      <c r="BT656" s="33" t="e">
        <f>IF(BS656,(100/'11'!B$17*BD656*((1-'935'!I656)*'Charging rates'!B$51+'Charging rates'!B$63)),0)</f>
        <v>#VALUE!</v>
      </c>
      <c r="BU656" s="33" t="e">
        <f>100/'11'!B$17*BG656*('Charging rates'!B$51+'Charging rates'!B$63)</f>
        <v>#VALUE!</v>
      </c>
      <c r="BV656" s="33" t="e">
        <f>100/'11'!B$17*BE656*('Charging rates'!B$51+'Charging rates'!B$63)</f>
        <v>#VALUE!</v>
      </c>
      <c r="BW656" s="53" t="e">
        <f t="shared" si="171"/>
        <v>#VALUE!</v>
      </c>
      <c r="BX656" s="32" t="e">
        <f>AT656-('935'!T656*(1-'935'!X656/'11'!B$17))</f>
        <v>#VALUE!</v>
      </c>
      <c r="BY656" s="32">
        <f>0-IF(ISNUMBER(I656),INDEX('913'!$I$6:$I$1205,I656),0)-IF(ISNUMBER(J656),INDEX('913'!$I$6:$I$1205,J656),0)-IF(ISNUMBER(K656),INDEX('913'!$I$6:$I$1205,K656),0)-IF(ISNUMBER(L656),INDEX('913'!$I$6:$I$1205,L656),0)-IF(ISNUMBER(M656),INDEX('913'!$I$6:$I$1205,M656),0)-IF(ISNUMBER(N656),INDEX('913'!$I$6:$I$1205,N656),0)-IF(ISNUMBER(O656),INDEX('913'!$I$6:$I$1205,O656),0)-IF(ISNUMBER(P656),INDEX('913'!$I$6:$I$1205,P656),0)</f>
        <v>0</v>
      </c>
      <c r="BZ656" s="37">
        <f>IF(BY656=0,1,MAX(1,SQRT(BY656^2+(IF(ISNUMBER(I656),INDEX('913'!$J$6:$J$1205,I656),0)+IF(ISNUMBER(J656),INDEX('913'!$J$6:$J$1205,J656),0)+IF(ISNUMBER(K656),INDEX('913'!$J$6:$J$1205,K656),0)+IF(ISNUMBER(L656),INDEX('913'!$J$6:$J$1205,L656),0)+IF(ISNUMBER(M656),INDEX('913'!$J$6:$J$1205,M656),0)+IF(ISNUMBER(N656),INDEX('913'!$J$6:$J$1205,N656),0)+IF(ISNUMBER(O656),INDEX('913'!$J$6:$J$1205,O656),0)+IF(ISNUMBER(P656),INDEX('913'!$J$6:$J$1205,P656),0))^2)/BY656))</f>
        <v>1</v>
      </c>
      <c r="CA656" s="33" t="e">
        <f>100*AO656/'11'!B$17</f>
        <v>#VALUE!</v>
      </c>
      <c r="CB656" s="37" t="e">
        <f>100*(AP656*BZ656)/'11'!C$17</f>
        <v>#VALUE!</v>
      </c>
      <c r="CC656" s="37" t="e">
        <f t="shared" si="172"/>
        <v>#VALUE!</v>
      </c>
      <c r="CD656" s="33" t="e">
        <f t="shared" si="173"/>
        <v>#VALUE!</v>
      </c>
      <c r="CE656" s="54" t="e">
        <f>'11'!C$17-'935'!Y656</f>
        <v>#VALUE!</v>
      </c>
      <c r="CF656" s="37" t="e">
        <f>MAX('DNO totals'!B$312+0,MIN('935'!L656+0,'DNO totals'!B$304+0))</f>
        <v>#VALUE!</v>
      </c>
      <c r="CG656" s="37" t="e">
        <f>MAX('DNO totals'!C$312+0,MIN('935'!M656+0,'DNO totals'!C$304+0))</f>
        <v>#VALUE!</v>
      </c>
      <c r="CH656" s="37" t="e">
        <f>MAX('DNO totals'!D$312+0,MIN('935'!N656+0,'DNO totals'!D$304+0))</f>
        <v>#VALUE!</v>
      </c>
      <c r="CI656" s="37" t="e">
        <f>MAX('DNO totals'!E$312+0,MIN('935'!O656+0,'DNO totals'!E$304+0))</f>
        <v>#VALUE!</v>
      </c>
      <c r="CJ656" s="52" t="e">
        <f>MAX('DNO totals'!F$312+0,MIN('935'!P656+0,'DNO totals'!F$304+0))</f>
        <v>#VALUE!</v>
      </c>
      <c r="CK656" s="37" t="e">
        <f>IF('935'!$K656=1000,'Charging rates'!$C$38*$BH656/(1+'DNO totals'!$C$99)*$CF656,0)</f>
        <v>#VALUE!</v>
      </c>
      <c r="CL656" s="37" t="e">
        <f>IF(MOD('935'!$K656,1000)=100,'Charging rates'!$D$38*$BH656/(1+'DNO totals'!$D$99)*$CG656,0)</f>
        <v>#VALUE!</v>
      </c>
      <c r="CM656" s="37" t="e">
        <f>IF(MOD('935'!$K656,100)=10,'Charging rates'!$E$38*$BH656/(1+'DNO totals'!$E$99)*$CH656,0)</f>
        <v>#VALUE!</v>
      </c>
      <c r="CN656" s="37" t="e">
        <f>IF(AND(MOD('935'!$K656,10)&gt;0,MOD('935'!$K656,1000)&gt;1),'Charging rates'!$F$38*$BH656/(1+'DNO totals'!$F$99)*$CI656,0)</f>
        <v>#VALUE!</v>
      </c>
      <c r="CO656" s="37" t="e">
        <f>IF(MOD('935'!$K656,1000)=1,'Charging rates'!$G$38*$BH656/(1+'DNO totals'!$G$99)*$CJ656,0)</f>
        <v>#VALUE!</v>
      </c>
      <c r="CP656" s="52" t="e">
        <f t="shared" si="174"/>
        <v>#VALUE!</v>
      </c>
      <c r="CQ656" s="37" t="e">
        <f>IF('935'!$K656&gt;1000,'Charging rates'!$C$38*$AW656*$CF656,0)</f>
        <v>#VALUE!</v>
      </c>
      <c r="CR656" s="37" t="e">
        <f>IF(MOD('935'!$K656,1000)&gt;100,'Charging rates'!$D$38*$AW656*$CG656,0)</f>
        <v>#VALUE!</v>
      </c>
      <c r="CS656" s="37" t="e">
        <f>IF(MOD('935'!$K656,100)&gt;10,'Charging rates'!$E$38*$AW656*$CH656,0)</f>
        <v>#VALUE!</v>
      </c>
      <c r="CT656" s="52" t="e">
        <f t="shared" si="175"/>
        <v>#VALUE!</v>
      </c>
      <c r="CU656" s="33" t="e">
        <f>100*(AP656*'935'!Q656*BZ656)/'11'!B$17</f>
        <v>#VALUE!</v>
      </c>
      <c r="CV656" s="33" t="e">
        <f>100/'11'!B$17*'Charging rates'!B$10*AW656</f>
        <v>#VALUE!</v>
      </c>
      <c r="CW656" s="33" t="e">
        <f>IF(AT656=0,0,(1-BX656/AT656)*(CA656+IF('935'!Q656=0,0,(CB656*'935'!Q656*('11'!C$17-'935'!Y656)/('11'!B$17-'935'!X656)))))</f>
        <v>#VALUE!</v>
      </c>
      <c r="CX656" s="33" t="e">
        <f t="shared" si="176"/>
        <v>#VALUE!</v>
      </c>
      <c r="CY656" s="49" t="e">
        <f t="shared" si="177"/>
        <v>#VALUE!</v>
      </c>
      <c r="CZ656" s="32" t="e">
        <f>AT656*(Parameters!B$21+AU656)*IF('DNO totals'!B$323&lt;0,1,'935'!S656)</f>
        <v>#VALUE!</v>
      </c>
      <c r="DA656" s="52" t="e">
        <f>IF('DNO totals'!B$323&lt;0,1,'935'!S656)*(Parameters!B$21+AU656)</f>
        <v>#VALUE!</v>
      </c>
      <c r="DB656" s="37" t="e">
        <f>CX656+'Charging rates'!B$106*DA656*100/'11'!B$17</f>
        <v>#VALUE!</v>
      </c>
      <c r="DC656" s="37" t="e">
        <f>DB656+'Charging rates'!B$116*(Parameters!B$21+AU656)*100/'11'!B$17*IF('DNO totals'!B$323&lt;0,1,'935'!S656)</f>
        <v>#VALUE!</v>
      </c>
      <c r="DD656" s="37" t="e">
        <f>'Charging rates'!B$97*(CP656+CT656)*100/'11'!B$17</f>
        <v>#VALUE!</v>
      </c>
      <c r="DE656" s="33" t="e">
        <f>MAX(0-(CB656*AU656*'11'!C$17/'11'!B$17),DC656+DD656)</f>
        <v>#VALUE!</v>
      </c>
      <c r="DF656" s="37" t="e">
        <f>IF(BS656,IF(AU656=0,CC656,MAX(0,MIN(CC656,CC656+(DE656/'935'!Q656*('11'!B$17-'935'!X656)/('11'!C$17-'935'!Y656))))),0)</f>
        <v>#VALUE!</v>
      </c>
      <c r="DG656" s="33" t="e">
        <f t="shared" si="178"/>
        <v>#VALUE!</v>
      </c>
      <c r="DH656" s="53" t="e">
        <f t="shared" si="179"/>
        <v>#VALUE!</v>
      </c>
    </row>
    <row r="657" spans="1:112">
      <c r="A657" s="28">
        <v>557</v>
      </c>
      <c r="B657" s="47" t="e">
        <f>'935'!B657</f>
        <v>#VALUE!</v>
      </c>
      <c r="C657" s="48" t="e">
        <f>OR('935'!E657&lt;&gt;"VOID",'935'!F657&lt;&gt;"VOID",'935'!G657&lt;&gt;"VOID")</f>
        <v>#VALUE!</v>
      </c>
      <c r="D657" s="32" t="e">
        <f>IF('935'!D657="VOID",0,'935'!D657*(1-'935'!X657/'11'!B$17))</f>
        <v>#VALUE!</v>
      </c>
      <c r="E657" s="32" t="e">
        <f>IF('935'!E657="VOID",0,'935'!E657*(1-'935'!X657/'11'!B$17))</f>
        <v>#VALUE!</v>
      </c>
      <c r="F657" s="32" t="e">
        <f>IF('935'!F657="VOID",0,'935'!F657*(1-'935'!X657/'11'!B$17))</f>
        <v>#VALUE!</v>
      </c>
      <c r="G657" s="32" t="e">
        <f>IF('935'!G657="VOID",0,'935'!G657*(1-'935'!X657/'11'!B$17))</f>
        <v>#VALUE!</v>
      </c>
      <c r="H657" s="49" t="e">
        <f t="shared" si="160"/>
        <v>#VALUE!</v>
      </c>
      <c r="I657" s="50" t="e">
        <f>MATCH('935'!J657,'913'!$B$6:$B$1205,0)</f>
        <v>#VALUE!</v>
      </c>
      <c r="J657" s="50" t="e">
        <f>MATCH(INDEX('913'!$D$6:$D$1205,I657),'913'!$B$6:$B$1205,0)</f>
        <v>#VALUE!</v>
      </c>
      <c r="K657" s="50" t="e">
        <f>MATCH(INDEX('913'!$D$6:$D$1205,J657),'913'!$B$6:$B$1205,0)</f>
        <v>#VALUE!</v>
      </c>
      <c r="L657" s="50" t="e">
        <f>MATCH(INDEX('913'!$D$6:$D$1205,K657),'913'!$B$6:$B$1205,0)</f>
        <v>#VALUE!</v>
      </c>
      <c r="M657" s="50" t="e">
        <f>MATCH(INDEX('913'!$D$6:$D$1205,L657),'913'!$B$6:$B$1205,0)</f>
        <v>#VALUE!</v>
      </c>
      <c r="N657" s="50" t="e">
        <f>MATCH(INDEX('913'!$D$6:$D$1205,M657),'913'!$B$6:$B$1205,0)</f>
        <v>#VALUE!</v>
      </c>
      <c r="O657" s="50" t="e">
        <f>MATCH(INDEX('913'!$D$6:$D$1205,N657),'913'!$B$6:$B$1205,0)</f>
        <v>#VALUE!</v>
      </c>
      <c r="P657" s="51" t="e">
        <f>MATCH(INDEX('913'!$D$6:$D$1205,O657),'913'!$B$6:$B$1205,0)</f>
        <v>#VALUE!</v>
      </c>
      <c r="Q657" s="37">
        <f>IF(ISNUMBER(I657),MAX(0,INDEX('913'!$E$6:$E$1205,I657)),0)</f>
        <v>0</v>
      </c>
      <c r="R657" s="37">
        <f>IF(ISNUMBER(J657),MAX(0,INDEX('913'!$E$6:$E$1205,J657)),0)</f>
        <v>0</v>
      </c>
      <c r="S657" s="37">
        <f>IF(ISNUMBER(K657),MAX(0,INDEX('913'!$E$6:$E$1205,K657)),0)</f>
        <v>0</v>
      </c>
      <c r="T657" s="37">
        <f>IF(ISNUMBER(L657),MAX(0,INDEX('913'!$E$6:$E$1205,L657)),0)</f>
        <v>0</v>
      </c>
      <c r="U657" s="37">
        <f>IF(ISNUMBER(M657),MAX(0,INDEX('913'!$E$6:$E$1205,M657)),0)</f>
        <v>0</v>
      </c>
      <c r="V657" s="37">
        <f>IF(ISNUMBER(N657),MAX(0,INDEX('913'!$E$6:$E$1205,N657)),0)</f>
        <v>0</v>
      </c>
      <c r="W657" s="37">
        <f>IF(ISNUMBER(O657),MAX(0,INDEX('913'!$E$6:$E$1205,O657)),0)</f>
        <v>0</v>
      </c>
      <c r="X657" s="52">
        <f>IF(ISNUMBER(P657),MAX(0,INDEX('913'!$E$6:$E$1205,P657)),0)</f>
        <v>0</v>
      </c>
      <c r="Y657" s="37">
        <f>IF(ISNUMBER(I657),MAX(0,INDEX('913'!$F$6:$F$1205,I657)),0)</f>
        <v>0</v>
      </c>
      <c r="Z657" s="37">
        <f>IF(ISNUMBER(J657),MAX(0,INDEX('913'!$F$6:$F$1205,J657)),0)</f>
        <v>0</v>
      </c>
      <c r="AA657" s="37">
        <f>IF(ISNUMBER(K657),MAX(0,INDEX('913'!$F$6:$F$1205,K657)),0)</f>
        <v>0</v>
      </c>
      <c r="AB657" s="37">
        <f>IF(ISNUMBER(L657),MAX(0,INDEX('913'!$F$6:$F$1205,L657)),0)</f>
        <v>0</v>
      </c>
      <c r="AC657" s="37">
        <f>IF(ISNUMBER(M657),MAX(0,INDEX('913'!$F$6:$F$1205,M657)),0)</f>
        <v>0</v>
      </c>
      <c r="AD657" s="37">
        <f>IF(ISNUMBER(N657),MAX(0,INDEX('913'!$F$6:$F$1205,N657)),0)</f>
        <v>0</v>
      </c>
      <c r="AE657" s="37">
        <f>IF(ISNUMBER(O657),MAX(0,INDEX('913'!$F$6:$F$1205,O657)),0)</f>
        <v>0</v>
      </c>
      <c r="AF657" s="37">
        <f>IF(ISNUMBER(P657),MAX(0,INDEX('913'!$F$6:$F$1205,P657)),0)</f>
        <v>0</v>
      </c>
      <c r="AG657" s="32">
        <f>IF(ISNUMBER(I657),SQRT(INDEX('913'!$I$6:$I$1205,I657)^2+INDEX('913'!$J$6:$J$1205,I657)^2),0)</f>
        <v>0</v>
      </c>
      <c r="AH657" s="32">
        <f>IF(ISNUMBER(J657),SQRT(INDEX('913'!$I$6:$I$1205,J657)^2+INDEX('913'!$J$6:$J$1205,J657)^2),0)</f>
        <v>0</v>
      </c>
      <c r="AI657" s="32">
        <f>IF(ISNUMBER(K657),SQRT(INDEX('913'!$I$6:$I$1205,K657)^2+INDEX('913'!$J$6:$J$1205,K657)^2),0)</f>
        <v>0</v>
      </c>
      <c r="AJ657" s="32">
        <f>IF(ISNUMBER(L657),SQRT(INDEX('913'!$I$6:$I$1205,L657)^2+INDEX('913'!$J$6:$J$1205,L657)^2),0)</f>
        <v>0</v>
      </c>
      <c r="AK657" s="32">
        <f>IF(ISNUMBER(M657),SQRT(INDEX('913'!$I$6:$I$1205,M657)^2+INDEX('913'!$J$6:$J$1205,M657)^2),0)</f>
        <v>0</v>
      </c>
      <c r="AL657" s="32">
        <f>IF(ISNUMBER(N657),SQRT(INDEX('913'!$I$6:$I$1205,N657)^2+INDEX('913'!$J$6:$J$1205,N657)^2),0)</f>
        <v>0</v>
      </c>
      <c r="AM657" s="32">
        <f>IF(ISNUMBER(O657),SQRT(INDEX('913'!$I$6:$I$1205,O657)^2+INDEX('913'!$J$6:$J$1205,O657)^2),0)</f>
        <v>0</v>
      </c>
      <c r="AN657" s="49">
        <f>IF(ISNUMBER(P657),SQRT(INDEX('913'!$I$6:$I$1205,P657)^2+INDEX('913'!$J$6:$J$1205,P657)^2),0)</f>
        <v>0</v>
      </c>
      <c r="AO657" s="37">
        <f t="shared" si="161"/>
        <v>0</v>
      </c>
      <c r="AP657" s="37">
        <f t="shared" si="162"/>
        <v>0</v>
      </c>
      <c r="AQ657" s="33" t="e">
        <f>-100*'935'!W657*(AO657+AP657)/'11'!C$17</f>
        <v>#VALUE!</v>
      </c>
      <c r="AR657" s="37" t="e">
        <f t="shared" si="163"/>
        <v>#VALUE!</v>
      </c>
      <c r="AS657" s="52" t="e">
        <f t="shared" si="164"/>
        <v>#VALUE!</v>
      </c>
      <c r="AT657" s="32" t="e">
        <f>IF('935'!C657="VOID",0,('935'!C657*(1-'935'!X657/'11'!B$17)))</f>
        <v>#VALUE!</v>
      </c>
      <c r="AU657" s="52" t="e">
        <f>'935'!Q657*(1-'935'!Y657/'11'!C$17)/(1-'935'!X657/'11'!B$17)</f>
        <v>#VALUE!</v>
      </c>
      <c r="AV657" s="37" t="e">
        <f>INDEX('DNO totals'!$B$57:$G$57,IF('935'!K657,IF(MOD('935'!K657,1000),IF(MOD('935'!K657,100),IF(MOD('935'!K657,10),IF(MOD('935'!K657,1000)=1,6,5),4),3),2),1))</f>
        <v>#VALUE!</v>
      </c>
      <c r="AW657" s="52" t="e">
        <f t="shared" si="165"/>
        <v>#VALUE!</v>
      </c>
      <c r="AX657" s="32" t="e">
        <f>IF('935'!V657="VOID",0,'935'!V657*(1-'935'!X657/'11'!B$17))</f>
        <v>#VALUE!</v>
      </c>
      <c r="AY657" s="33" t="e">
        <f>IF(H657,-100*'Charging rates'!B$10/'11'!B$17*AX657/H657,0)</f>
        <v>#VALUE!</v>
      </c>
      <c r="AZ657" s="33" t="e">
        <f>IF(C657,'DNO totals'!B$41,0)</f>
        <v>#VALUE!</v>
      </c>
      <c r="BA657" s="33" t="e">
        <f t="shared" si="166"/>
        <v>#VALUE!</v>
      </c>
      <c r="BB657" s="33" t="e">
        <f t="shared" si="167"/>
        <v>#VALUE!</v>
      </c>
      <c r="BC657" s="53" t="e">
        <f t="shared" si="168"/>
        <v>#VALUE!</v>
      </c>
      <c r="BD657" s="32" t="e">
        <f>IF(AT657,'935'!H657*AT657/(AT657+D657+H657),0)</f>
        <v>#VALUE!</v>
      </c>
      <c r="BE657" s="32" t="e">
        <f>IF(H657,'935'!H657*H657/(AT657+D657+H657),0)</f>
        <v>#VALUE!</v>
      </c>
      <c r="BF657" s="32" t="e">
        <f>BD657*(1-'935'!X657/'11'!B$17)</f>
        <v>#VALUE!</v>
      </c>
      <c r="BG657" s="49" t="e">
        <f>BE657*(1-'935'!X657/'11'!B$17)</f>
        <v>#VALUE!</v>
      </c>
      <c r="BH657" s="52" t="e">
        <f>AV657*Parameters!B$6</f>
        <v>#VALUE!</v>
      </c>
      <c r="BI657" s="37" t="e">
        <f>IF('935'!$K657=1000,'Charging rates'!$C$38*$BH657/(1+'DNO totals'!$C$99)*'935'!$L657,0)</f>
        <v>#VALUE!</v>
      </c>
      <c r="BJ657" s="37" t="e">
        <f>IF(MOD('935'!$K657,1000)=100,'Charging rates'!$D$38*$BH657/(1+'DNO totals'!$D$99)*'935'!$M657,0)</f>
        <v>#VALUE!</v>
      </c>
      <c r="BK657" s="37" t="e">
        <f>IF(MOD('935'!$K657,100)=10,'Charging rates'!$E$38*$BH657/(1+'DNO totals'!$E$99)*'935'!$N657,0)</f>
        <v>#VALUE!</v>
      </c>
      <c r="BL657" s="37" t="e">
        <f>IF(AND(MOD('935'!$K657,10)&gt;0,MOD('935'!$K657,1000)&gt;1),'Charging rates'!$F$38*$BH657/(1+'DNO totals'!$F$99)*'935'!$O657,0)</f>
        <v>#VALUE!</v>
      </c>
      <c r="BM657" s="37" t="e">
        <f>IF(MOD('935'!$K657,1000)=1,'Charging rates'!$G$38*$BH657/(1+'DNO totals'!$G$99)*'935'!$P657,0)</f>
        <v>#VALUE!</v>
      </c>
      <c r="BN657" s="52" t="e">
        <f t="shared" si="169"/>
        <v>#VALUE!</v>
      </c>
      <c r="BO657" s="37" t="e">
        <f>IF('935'!$K657&gt;1000,'Charging rates'!$C$38*$AW657*'935'!$L657,0)</f>
        <v>#VALUE!</v>
      </c>
      <c r="BP657" s="37" t="e">
        <f>IF(MOD('935'!$K657,1000)&gt;100,'Charging rates'!$D$38*$AW657*'935'!$M657,0)</f>
        <v>#VALUE!</v>
      </c>
      <c r="BQ657" s="37" t="e">
        <f>IF(MOD('935'!$K657,100)&gt;10,'Charging rates'!$E$38*$AW657*'935'!$N657,0)</f>
        <v>#VALUE!</v>
      </c>
      <c r="BR657" s="52" t="e">
        <f t="shared" si="170"/>
        <v>#VALUE!</v>
      </c>
      <c r="BS657" s="48" t="e">
        <f>'935'!C657&lt;&gt;"VOID"</f>
        <v>#VALUE!</v>
      </c>
      <c r="BT657" s="33" t="e">
        <f>IF(BS657,(100/'11'!B$17*BD657*((1-'935'!I657)*'Charging rates'!B$51+'Charging rates'!B$63)),0)</f>
        <v>#VALUE!</v>
      </c>
      <c r="BU657" s="33" t="e">
        <f>100/'11'!B$17*BG657*('Charging rates'!B$51+'Charging rates'!B$63)</f>
        <v>#VALUE!</v>
      </c>
      <c r="BV657" s="33" t="e">
        <f>100/'11'!B$17*BE657*('Charging rates'!B$51+'Charging rates'!B$63)</f>
        <v>#VALUE!</v>
      </c>
      <c r="BW657" s="53" t="e">
        <f t="shared" si="171"/>
        <v>#VALUE!</v>
      </c>
      <c r="BX657" s="32" t="e">
        <f>AT657-('935'!T657*(1-'935'!X657/'11'!B$17))</f>
        <v>#VALUE!</v>
      </c>
      <c r="BY657" s="32">
        <f>0-IF(ISNUMBER(I657),INDEX('913'!$I$6:$I$1205,I657),0)-IF(ISNUMBER(J657),INDEX('913'!$I$6:$I$1205,J657),0)-IF(ISNUMBER(K657),INDEX('913'!$I$6:$I$1205,K657),0)-IF(ISNUMBER(L657),INDEX('913'!$I$6:$I$1205,L657),0)-IF(ISNUMBER(M657),INDEX('913'!$I$6:$I$1205,M657),0)-IF(ISNUMBER(N657),INDEX('913'!$I$6:$I$1205,N657),0)-IF(ISNUMBER(O657),INDEX('913'!$I$6:$I$1205,O657),0)-IF(ISNUMBER(P657),INDEX('913'!$I$6:$I$1205,P657),0)</f>
        <v>0</v>
      </c>
      <c r="BZ657" s="37">
        <f>IF(BY657=0,1,MAX(1,SQRT(BY657^2+(IF(ISNUMBER(I657),INDEX('913'!$J$6:$J$1205,I657),0)+IF(ISNUMBER(J657),INDEX('913'!$J$6:$J$1205,J657),0)+IF(ISNUMBER(K657),INDEX('913'!$J$6:$J$1205,K657),0)+IF(ISNUMBER(L657),INDEX('913'!$J$6:$J$1205,L657),0)+IF(ISNUMBER(M657),INDEX('913'!$J$6:$J$1205,M657),0)+IF(ISNUMBER(N657),INDEX('913'!$J$6:$J$1205,N657),0)+IF(ISNUMBER(O657),INDEX('913'!$J$6:$J$1205,O657),0)+IF(ISNUMBER(P657),INDEX('913'!$J$6:$J$1205,P657),0))^2)/BY657))</f>
        <v>1</v>
      </c>
      <c r="CA657" s="33" t="e">
        <f>100*AO657/'11'!B$17</f>
        <v>#VALUE!</v>
      </c>
      <c r="CB657" s="37" t="e">
        <f>100*(AP657*BZ657)/'11'!C$17</f>
        <v>#VALUE!</v>
      </c>
      <c r="CC657" s="37" t="e">
        <f t="shared" si="172"/>
        <v>#VALUE!</v>
      </c>
      <c r="CD657" s="33" t="e">
        <f t="shared" si="173"/>
        <v>#VALUE!</v>
      </c>
      <c r="CE657" s="54" t="e">
        <f>'11'!C$17-'935'!Y657</f>
        <v>#VALUE!</v>
      </c>
      <c r="CF657" s="37" t="e">
        <f>MAX('DNO totals'!B$312+0,MIN('935'!L657+0,'DNO totals'!B$304+0))</f>
        <v>#VALUE!</v>
      </c>
      <c r="CG657" s="37" t="e">
        <f>MAX('DNO totals'!C$312+0,MIN('935'!M657+0,'DNO totals'!C$304+0))</f>
        <v>#VALUE!</v>
      </c>
      <c r="CH657" s="37" t="e">
        <f>MAX('DNO totals'!D$312+0,MIN('935'!N657+0,'DNO totals'!D$304+0))</f>
        <v>#VALUE!</v>
      </c>
      <c r="CI657" s="37" t="e">
        <f>MAX('DNO totals'!E$312+0,MIN('935'!O657+0,'DNO totals'!E$304+0))</f>
        <v>#VALUE!</v>
      </c>
      <c r="CJ657" s="52" t="e">
        <f>MAX('DNO totals'!F$312+0,MIN('935'!P657+0,'DNO totals'!F$304+0))</f>
        <v>#VALUE!</v>
      </c>
      <c r="CK657" s="37" t="e">
        <f>IF('935'!$K657=1000,'Charging rates'!$C$38*$BH657/(1+'DNO totals'!$C$99)*$CF657,0)</f>
        <v>#VALUE!</v>
      </c>
      <c r="CL657" s="37" t="e">
        <f>IF(MOD('935'!$K657,1000)=100,'Charging rates'!$D$38*$BH657/(1+'DNO totals'!$D$99)*$CG657,0)</f>
        <v>#VALUE!</v>
      </c>
      <c r="CM657" s="37" t="e">
        <f>IF(MOD('935'!$K657,100)=10,'Charging rates'!$E$38*$BH657/(1+'DNO totals'!$E$99)*$CH657,0)</f>
        <v>#VALUE!</v>
      </c>
      <c r="CN657" s="37" t="e">
        <f>IF(AND(MOD('935'!$K657,10)&gt;0,MOD('935'!$K657,1000)&gt;1),'Charging rates'!$F$38*$BH657/(1+'DNO totals'!$F$99)*$CI657,0)</f>
        <v>#VALUE!</v>
      </c>
      <c r="CO657" s="37" t="e">
        <f>IF(MOD('935'!$K657,1000)=1,'Charging rates'!$G$38*$BH657/(1+'DNO totals'!$G$99)*$CJ657,0)</f>
        <v>#VALUE!</v>
      </c>
      <c r="CP657" s="52" t="e">
        <f t="shared" si="174"/>
        <v>#VALUE!</v>
      </c>
      <c r="CQ657" s="37" t="e">
        <f>IF('935'!$K657&gt;1000,'Charging rates'!$C$38*$AW657*$CF657,0)</f>
        <v>#VALUE!</v>
      </c>
      <c r="CR657" s="37" t="e">
        <f>IF(MOD('935'!$K657,1000)&gt;100,'Charging rates'!$D$38*$AW657*$CG657,0)</f>
        <v>#VALUE!</v>
      </c>
      <c r="CS657" s="37" t="e">
        <f>IF(MOD('935'!$K657,100)&gt;10,'Charging rates'!$E$38*$AW657*$CH657,0)</f>
        <v>#VALUE!</v>
      </c>
      <c r="CT657" s="52" t="e">
        <f t="shared" si="175"/>
        <v>#VALUE!</v>
      </c>
      <c r="CU657" s="33" t="e">
        <f>100*(AP657*'935'!Q657*BZ657)/'11'!B$17</f>
        <v>#VALUE!</v>
      </c>
      <c r="CV657" s="33" t="e">
        <f>100/'11'!B$17*'Charging rates'!B$10*AW657</f>
        <v>#VALUE!</v>
      </c>
      <c r="CW657" s="33" t="e">
        <f>IF(AT657=0,0,(1-BX657/AT657)*(CA657+IF('935'!Q657=0,0,(CB657*'935'!Q657*('11'!C$17-'935'!Y657)/('11'!B$17-'935'!X657)))))</f>
        <v>#VALUE!</v>
      </c>
      <c r="CX657" s="33" t="e">
        <f t="shared" si="176"/>
        <v>#VALUE!</v>
      </c>
      <c r="CY657" s="49" t="e">
        <f t="shared" si="177"/>
        <v>#VALUE!</v>
      </c>
      <c r="CZ657" s="32" t="e">
        <f>AT657*(Parameters!B$21+AU657)*IF('DNO totals'!B$323&lt;0,1,'935'!S657)</f>
        <v>#VALUE!</v>
      </c>
      <c r="DA657" s="52" t="e">
        <f>IF('DNO totals'!B$323&lt;0,1,'935'!S657)*(Parameters!B$21+AU657)</f>
        <v>#VALUE!</v>
      </c>
      <c r="DB657" s="37" t="e">
        <f>CX657+'Charging rates'!B$106*DA657*100/'11'!B$17</f>
        <v>#VALUE!</v>
      </c>
      <c r="DC657" s="37" t="e">
        <f>DB657+'Charging rates'!B$116*(Parameters!B$21+AU657)*100/'11'!B$17*IF('DNO totals'!B$323&lt;0,1,'935'!S657)</f>
        <v>#VALUE!</v>
      </c>
      <c r="DD657" s="37" t="e">
        <f>'Charging rates'!B$97*(CP657+CT657)*100/'11'!B$17</f>
        <v>#VALUE!</v>
      </c>
      <c r="DE657" s="33" t="e">
        <f>MAX(0-(CB657*AU657*'11'!C$17/'11'!B$17),DC657+DD657)</f>
        <v>#VALUE!</v>
      </c>
      <c r="DF657" s="37" t="e">
        <f>IF(BS657,IF(AU657=0,CC657,MAX(0,MIN(CC657,CC657+(DE657/'935'!Q657*('11'!B$17-'935'!X657)/('11'!C$17-'935'!Y657))))),0)</f>
        <v>#VALUE!</v>
      </c>
      <c r="DG657" s="33" t="e">
        <f t="shared" si="178"/>
        <v>#VALUE!</v>
      </c>
      <c r="DH657" s="53" t="e">
        <f t="shared" si="179"/>
        <v>#VALUE!</v>
      </c>
    </row>
    <row r="658" spans="1:112">
      <c r="A658" s="28">
        <v>558</v>
      </c>
      <c r="B658" s="47" t="e">
        <f>'935'!B658</f>
        <v>#VALUE!</v>
      </c>
      <c r="C658" s="48" t="e">
        <f>OR('935'!E658&lt;&gt;"VOID",'935'!F658&lt;&gt;"VOID",'935'!G658&lt;&gt;"VOID")</f>
        <v>#VALUE!</v>
      </c>
      <c r="D658" s="32" t="e">
        <f>IF('935'!D658="VOID",0,'935'!D658*(1-'935'!X658/'11'!B$17))</f>
        <v>#VALUE!</v>
      </c>
      <c r="E658" s="32" t="e">
        <f>IF('935'!E658="VOID",0,'935'!E658*(1-'935'!X658/'11'!B$17))</f>
        <v>#VALUE!</v>
      </c>
      <c r="F658" s="32" t="e">
        <f>IF('935'!F658="VOID",0,'935'!F658*(1-'935'!X658/'11'!B$17))</f>
        <v>#VALUE!</v>
      </c>
      <c r="G658" s="32" t="e">
        <f>IF('935'!G658="VOID",0,'935'!G658*(1-'935'!X658/'11'!B$17))</f>
        <v>#VALUE!</v>
      </c>
      <c r="H658" s="49" t="e">
        <f t="shared" si="160"/>
        <v>#VALUE!</v>
      </c>
      <c r="I658" s="50" t="e">
        <f>MATCH('935'!J658,'913'!$B$6:$B$1205,0)</f>
        <v>#VALUE!</v>
      </c>
      <c r="J658" s="50" t="e">
        <f>MATCH(INDEX('913'!$D$6:$D$1205,I658),'913'!$B$6:$B$1205,0)</f>
        <v>#VALUE!</v>
      </c>
      <c r="K658" s="50" t="e">
        <f>MATCH(INDEX('913'!$D$6:$D$1205,J658),'913'!$B$6:$B$1205,0)</f>
        <v>#VALUE!</v>
      </c>
      <c r="L658" s="50" t="e">
        <f>MATCH(INDEX('913'!$D$6:$D$1205,K658),'913'!$B$6:$B$1205,0)</f>
        <v>#VALUE!</v>
      </c>
      <c r="M658" s="50" t="e">
        <f>MATCH(INDEX('913'!$D$6:$D$1205,L658),'913'!$B$6:$B$1205,0)</f>
        <v>#VALUE!</v>
      </c>
      <c r="N658" s="50" t="e">
        <f>MATCH(INDEX('913'!$D$6:$D$1205,M658),'913'!$B$6:$B$1205,0)</f>
        <v>#VALUE!</v>
      </c>
      <c r="O658" s="50" t="e">
        <f>MATCH(INDEX('913'!$D$6:$D$1205,N658),'913'!$B$6:$B$1205,0)</f>
        <v>#VALUE!</v>
      </c>
      <c r="P658" s="51" t="e">
        <f>MATCH(INDEX('913'!$D$6:$D$1205,O658),'913'!$B$6:$B$1205,0)</f>
        <v>#VALUE!</v>
      </c>
      <c r="Q658" s="37">
        <f>IF(ISNUMBER(I658),MAX(0,INDEX('913'!$E$6:$E$1205,I658)),0)</f>
        <v>0</v>
      </c>
      <c r="R658" s="37">
        <f>IF(ISNUMBER(J658),MAX(0,INDEX('913'!$E$6:$E$1205,J658)),0)</f>
        <v>0</v>
      </c>
      <c r="S658" s="37">
        <f>IF(ISNUMBER(K658),MAX(0,INDEX('913'!$E$6:$E$1205,K658)),0)</f>
        <v>0</v>
      </c>
      <c r="T658" s="37">
        <f>IF(ISNUMBER(L658),MAX(0,INDEX('913'!$E$6:$E$1205,L658)),0)</f>
        <v>0</v>
      </c>
      <c r="U658" s="37">
        <f>IF(ISNUMBER(M658),MAX(0,INDEX('913'!$E$6:$E$1205,M658)),0)</f>
        <v>0</v>
      </c>
      <c r="V658" s="37">
        <f>IF(ISNUMBER(N658),MAX(0,INDEX('913'!$E$6:$E$1205,N658)),0)</f>
        <v>0</v>
      </c>
      <c r="W658" s="37">
        <f>IF(ISNUMBER(O658),MAX(0,INDEX('913'!$E$6:$E$1205,O658)),0)</f>
        <v>0</v>
      </c>
      <c r="X658" s="52">
        <f>IF(ISNUMBER(P658),MAX(0,INDEX('913'!$E$6:$E$1205,P658)),0)</f>
        <v>0</v>
      </c>
      <c r="Y658" s="37">
        <f>IF(ISNUMBER(I658),MAX(0,INDEX('913'!$F$6:$F$1205,I658)),0)</f>
        <v>0</v>
      </c>
      <c r="Z658" s="37">
        <f>IF(ISNUMBER(J658),MAX(0,INDEX('913'!$F$6:$F$1205,J658)),0)</f>
        <v>0</v>
      </c>
      <c r="AA658" s="37">
        <f>IF(ISNUMBER(K658),MAX(0,INDEX('913'!$F$6:$F$1205,K658)),0)</f>
        <v>0</v>
      </c>
      <c r="AB658" s="37">
        <f>IF(ISNUMBER(L658),MAX(0,INDEX('913'!$F$6:$F$1205,L658)),0)</f>
        <v>0</v>
      </c>
      <c r="AC658" s="37">
        <f>IF(ISNUMBER(M658),MAX(0,INDEX('913'!$F$6:$F$1205,M658)),0)</f>
        <v>0</v>
      </c>
      <c r="AD658" s="37">
        <f>IF(ISNUMBER(N658),MAX(0,INDEX('913'!$F$6:$F$1205,N658)),0)</f>
        <v>0</v>
      </c>
      <c r="AE658" s="37">
        <f>IF(ISNUMBER(O658),MAX(0,INDEX('913'!$F$6:$F$1205,O658)),0)</f>
        <v>0</v>
      </c>
      <c r="AF658" s="37">
        <f>IF(ISNUMBER(P658),MAX(0,INDEX('913'!$F$6:$F$1205,P658)),0)</f>
        <v>0</v>
      </c>
      <c r="AG658" s="32">
        <f>IF(ISNUMBER(I658),SQRT(INDEX('913'!$I$6:$I$1205,I658)^2+INDEX('913'!$J$6:$J$1205,I658)^2),0)</f>
        <v>0</v>
      </c>
      <c r="AH658" s="32">
        <f>IF(ISNUMBER(J658),SQRT(INDEX('913'!$I$6:$I$1205,J658)^2+INDEX('913'!$J$6:$J$1205,J658)^2),0)</f>
        <v>0</v>
      </c>
      <c r="AI658" s="32">
        <f>IF(ISNUMBER(K658),SQRT(INDEX('913'!$I$6:$I$1205,K658)^2+INDEX('913'!$J$6:$J$1205,K658)^2),0)</f>
        <v>0</v>
      </c>
      <c r="AJ658" s="32">
        <f>IF(ISNUMBER(L658),SQRT(INDEX('913'!$I$6:$I$1205,L658)^2+INDEX('913'!$J$6:$J$1205,L658)^2),0)</f>
        <v>0</v>
      </c>
      <c r="AK658" s="32">
        <f>IF(ISNUMBER(M658),SQRT(INDEX('913'!$I$6:$I$1205,M658)^2+INDEX('913'!$J$6:$J$1205,M658)^2),0)</f>
        <v>0</v>
      </c>
      <c r="AL658" s="32">
        <f>IF(ISNUMBER(N658),SQRT(INDEX('913'!$I$6:$I$1205,N658)^2+INDEX('913'!$J$6:$J$1205,N658)^2),0)</f>
        <v>0</v>
      </c>
      <c r="AM658" s="32">
        <f>IF(ISNUMBER(O658),SQRT(INDEX('913'!$I$6:$I$1205,O658)^2+INDEX('913'!$J$6:$J$1205,O658)^2),0)</f>
        <v>0</v>
      </c>
      <c r="AN658" s="49">
        <f>IF(ISNUMBER(P658),SQRT(INDEX('913'!$I$6:$I$1205,P658)^2+INDEX('913'!$J$6:$J$1205,P658)^2),0)</f>
        <v>0</v>
      </c>
      <c r="AO658" s="37">
        <f t="shared" si="161"/>
        <v>0</v>
      </c>
      <c r="AP658" s="37">
        <f t="shared" si="162"/>
        <v>0</v>
      </c>
      <c r="AQ658" s="33" t="e">
        <f>-100*'935'!W658*(AO658+AP658)/'11'!C$17</f>
        <v>#VALUE!</v>
      </c>
      <c r="AR658" s="37" t="e">
        <f t="shared" si="163"/>
        <v>#VALUE!</v>
      </c>
      <c r="AS658" s="52" t="e">
        <f t="shared" si="164"/>
        <v>#VALUE!</v>
      </c>
      <c r="AT658" s="32" t="e">
        <f>IF('935'!C658="VOID",0,('935'!C658*(1-'935'!X658/'11'!B$17)))</f>
        <v>#VALUE!</v>
      </c>
      <c r="AU658" s="52" t="e">
        <f>'935'!Q658*(1-'935'!Y658/'11'!C$17)/(1-'935'!X658/'11'!B$17)</f>
        <v>#VALUE!</v>
      </c>
      <c r="AV658" s="37" t="e">
        <f>INDEX('DNO totals'!$B$57:$G$57,IF('935'!K658,IF(MOD('935'!K658,1000),IF(MOD('935'!K658,100),IF(MOD('935'!K658,10),IF(MOD('935'!K658,1000)=1,6,5),4),3),2),1))</f>
        <v>#VALUE!</v>
      </c>
      <c r="AW658" s="52" t="e">
        <f t="shared" si="165"/>
        <v>#VALUE!</v>
      </c>
      <c r="AX658" s="32" t="e">
        <f>IF('935'!V658="VOID",0,'935'!V658*(1-'935'!X658/'11'!B$17))</f>
        <v>#VALUE!</v>
      </c>
      <c r="AY658" s="33" t="e">
        <f>IF(H658,-100*'Charging rates'!B$10/'11'!B$17*AX658/H658,0)</f>
        <v>#VALUE!</v>
      </c>
      <c r="AZ658" s="33" t="e">
        <f>IF(C658,'DNO totals'!B$41,0)</f>
        <v>#VALUE!</v>
      </c>
      <c r="BA658" s="33" t="e">
        <f t="shared" si="166"/>
        <v>#VALUE!</v>
      </c>
      <c r="BB658" s="33" t="e">
        <f t="shared" si="167"/>
        <v>#VALUE!</v>
      </c>
      <c r="BC658" s="53" t="e">
        <f t="shared" si="168"/>
        <v>#VALUE!</v>
      </c>
      <c r="BD658" s="32" t="e">
        <f>IF(AT658,'935'!H658*AT658/(AT658+D658+H658),0)</f>
        <v>#VALUE!</v>
      </c>
      <c r="BE658" s="32" t="e">
        <f>IF(H658,'935'!H658*H658/(AT658+D658+H658),0)</f>
        <v>#VALUE!</v>
      </c>
      <c r="BF658" s="32" t="e">
        <f>BD658*(1-'935'!X658/'11'!B$17)</f>
        <v>#VALUE!</v>
      </c>
      <c r="BG658" s="49" t="e">
        <f>BE658*(1-'935'!X658/'11'!B$17)</f>
        <v>#VALUE!</v>
      </c>
      <c r="BH658" s="52" t="e">
        <f>AV658*Parameters!B$6</f>
        <v>#VALUE!</v>
      </c>
      <c r="BI658" s="37" t="e">
        <f>IF('935'!$K658=1000,'Charging rates'!$C$38*$BH658/(1+'DNO totals'!$C$99)*'935'!$L658,0)</f>
        <v>#VALUE!</v>
      </c>
      <c r="BJ658" s="37" t="e">
        <f>IF(MOD('935'!$K658,1000)=100,'Charging rates'!$D$38*$BH658/(1+'DNO totals'!$D$99)*'935'!$M658,0)</f>
        <v>#VALUE!</v>
      </c>
      <c r="BK658" s="37" t="e">
        <f>IF(MOD('935'!$K658,100)=10,'Charging rates'!$E$38*$BH658/(1+'DNO totals'!$E$99)*'935'!$N658,0)</f>
        <v>#VALUE!</v>
      </c>
      <c r="BL658" s="37" t="e">
        <f>IF(AND(MOD('935'!$K658,10)&gt;0,MOD('935'!$K658,1000)&gt;1),'Charging rates'!$F$38*$BH658/(1+'DNO totals'!$F$99)*'935'!$O658,0)</f>
        <v>#VALUE!</v>
      </c>
      <c r="BM658" s="37" t="e">
        <f>IF(MOD('935'!$K658,1000)=1,'Charging rates'!$G$38*$BH658/(1+'DNO totals'!$G$99)*'935'!$P658,0)</f>
        <v>#VALUE!</v>
      </c>
      <c r="BN658" s="52" t="e">
        <f t="shared" si="169"/>
        <v>#VALUE!</v>
      </c>
      <c r="BO658" s="37" t="e">
        <f>IF('935'!$K658&gt;1000,'Charging rates'!$C$38*$AW658*'935'!$L658,0)</f>
        <v>#VALUE!</v>
      </c>
      <c r="BP658" s="37" t="e">
        <f>IF(MOD('935'!$K658,1000)&gt;100,'Charging rates'!$D$38*$AW658*'935'!$M658,0)</f>
        <v>#VALUE!</v>
      </c>
      <c r="BQ658" s="37" t="e">
        <f>IF(MOD('935'!$K658,100)&gt;10,'Charging rates'!$E$38*$AW658*'935'!$N658,0)</f>
        <v>#VALUE!</v>
      </c>
      <c r="BR658" s="52" t="e">
        <f t="shared" si="170"/>
        <v>#VALUE!</v>
      </c>
      <c r="BS658" s="48" t="e">
        <f>'935'!C658&lt;&gt;"VOID"</f>
        <v>#VALUE!</v>
      </c>
      <c r="BT658" s="33" t="e">
        <f>IF(BS658,(100/'11'!B$17*BD658*((1-'935'!I658)*'Charging rates'!B$51+'Charging rates'!B$63)),0)</f>
        <v>#VALUE!</v>
      </c>
      <c r="BU658" s="33" t="e">
        <f>100/'11'!B$17*BG658*('Charging rates'!B$51+'Charging rates'!B$63)</f>
        <v>#VALUE!</v>
      </c>
      <c r="BV658" s="33" t="e">
        <f>100/'11'!B$17*BE658*('Charging rates'!B$51+'Charging rates'!B$63)</f>
        <v>#VALUE!</v>
      </c>
      <c r="BW658" s="53" t="e">
        <f t="shared" si="171"/>
        <v>#VALUE!</v>
      </c>
      <c r="BX658" s="32" t="e">
        <f>AT658-('935'!T658*(1-'935'!X658/'11'!B$17))</f>
        <v>#VALUE!</v>
      </c>
      <c r="BY658" s="32">
        <f>0-IF(ISNUMBER(I658),INDEX('913'!$I$6:$I$1205,I658),0)-IF(ISNUMBER(J658),INDEX('913'!$I$6:$I$1205,J658),0)-IF(ISNUMBER(K658),INDEX('913'!$I$6:$I$1205,K658),0)-IF(ISNUMBER(L658),INDEX('913'!$I$6:$I$1205,L658),0)-IF(ISNUMBER(M658),INDEX('913'!$I$6:$I$1205,M658),0)-IF(ISNUMBER(N658),INDEX('913'!$I$6:$I$1205,N658),0)-IF(ISNUMBER(O658),INDEX('913'!$I$6:$I$1205,O658),0)-IF(ISNUMBER(P658),INDEX('913'!$I$6:$I$1205,P658),0)</f>
        <v>0</v>
      </c>
      <c r="BZ658" s="37">
        <f>IF(BY658=0,1,MAX(1,SQRT(BY658^2+(IF(ISNUMBER(I658),INDEX('913'!$J$6:$J$1205,I658),0)+IF(ISNUMBER(J658),INDEX('913'!$J$6:$J$1205,J658),0)+IF(ISNUMBER(K658),INDEX('913'!$J$6:$J$1205,K658),0)+IF(ISNUMBER(L658),INDEX('913'!$J$6:$J$1205,L658),0)+IF(ISNUMBER(M658),INDEX('913'!$J$6:$J$1205,M658),0)+IF(ISNUMBER(N658),INDEX('913'!$J$6:$J$1205,N658),0)+IF(ISNUMBER(O658),INDEX('913'!$J$6:$J$1205,O658),0)+IF(ISNUMBER(P658),INDEX('913'!$J$6:$J$1205,P658),0))^2)/BY658))</f>
        <v>1</v>
      </c>
      <c r="CA658" s="33" t="e">
        <f>100*AO658/'11'!B$17</f>
        <v>#VALUE!</v>
      </c>
      <c r="CB658" s="37" t="e">
        <f>100*(AP658*BZ658)/'11'!C$17</f>
        <v>#VALUE!</v>
      </c>
      <c r="CC658" s="37" t="e">
        <f t="shared" si="172"/>
        <v>#VALUE!</v>
      </c>
      <c r="CD658" s="33" t="e">
        <f t="shared" si="173"/>
        <v>#VALUE!</v>
      </c>
      <c r="CE658" s="54" t="e">
        <f>'11'!C$17-'935'!Y658</f>
        <v>#VALUE!</v>
      </c>
      <c r="CF658" s="37" t="e">
        <f>MAX('DNO totals'!B$312+0,MIN('935'!L658+0,'DNO totals'!B$304+0))</f>
        <v>#VALUE!</v>
      </c>
      <c r="CG658" s="37" t="e">
        <f>MAX('DNO totals'!C$312+0,MIN('935'!M658+0,'DNO totals'!C$304+0))</f>
        <v>#VALUE!</v>
      </c>
      <c r="CH658" s="37" t="e">
        <f>MAX('DNO totals'!D$312+0,MIN('935'!N658+0,'DNO totals'!D$304+0))</f>
        <v>#VALUE!</v>
      </c>
      <c r="CI658" s="37" t="e">
        <f>MAX('DNO totals'!E$312+0,MIN('935'!O658+0,'DNO totals'!E$304+0))</f>
        <v>#VALUE!</v>
      </c>
      <c r="CJ658" s="52" t="e">
        <f>MAX('DNO totals'!F$312+0,MIN('935'!P658+0,'DNO totals'!F$304+0))</f>
        <v>#VALUE!</v>
      </c>
      <c r="CK658" s="37" t="e">
        <f>IF('935'!$K658=1000,'Charging rates'!$C$38*$BH658/(1+'DNO totals'!$C$99)*$CF658,0)</f>
        <v>#VALUE!</v>
      </c>
      <c r="CL658" s="37" t="e">
        <f>IF(MOD('935'!$K658,1000)=100,'Charging rates'!$D$38*$BH658/(1+'DNO totals'!$D$99)*$CG658,0)</f>
        <v>#VALUE!</v>
      </c>
      <c r="CM658" s="37" t="e">
        <f>IF(MOD('935'!$K658,100)=10,'Charging rates'!$E$38*$BH658/(1+'DNO totals'!$E$99)*$CH658,0)</f>
        <v>#VALUE!</v>
      </c>
      <c r="CN658" s="37" t="e">
        <f>IF(AND(MOD('935'!$K658,10)&gt;0,MOD('935'!$K658,1000)&gt;1),'Charging rates'!$F$38*$BH658/(1+'DNO totals'!$F$99)*$CI658,0)</f>
        <v>#VALUE!</v>
      </c>
      <c r="CO658" s="37" t="e">
        <f>IF(MOD('935'!$K658,1000)=1,'Charging rates'!$G$38*$BH658/(1+'DNO totals'!$G$99)*$CJ658,0)</f>
        <v>#VALUE!</v>
      </c>
      <c r="CP658" s="52" t="e">
        <f t="shared" si="174"/>
        <v>#VALUE!</v>
      </c>
      <c r="CQ658" s="37" t="e">
        <f>IF('935'!$K658&gt;1000,'Charging rates'!$C$38*$AW658*$CF658,0)</f>
        <v>#VALUE!</v>
      </c>
      <c r="CR658" s="37" t="e">
        <f>IF(MOD('935'!$K658,1000)&gt;100,'Charging rates'!$D$38*$AW658*$CG658,0)</f>
        <v>#VALUE!</v>
      </c>
      <c r="CS658" s="37" t="e">
        <f>IF(MOD('935'!$K658,100)&gt;10,'Charging rates'!$E$38*$AW658*$CH658,0)</f>
        <v>#VALUE!</v>
      </c>
      <c r="CT658" s="52" t="e">
        <f t="shared" si="175"/>
        <v>#VALUE!</v>
      </c>
      <c r="CU658" s="33" t="e">
        <f>100*(AP658*'935'!Q658*BZ658)/'11'!B$17</f>
        <v>#VALUE!</v>
      </c>
      <c r="CV658" s="33" t="e">
        <f>100/'11'!B$17*'Charging rates'!B$10*AW658</f>
        <v>#VALUE!</v>
      </c>
      <c r="CW658" s="33" t="e">
        <f>IF(AT658=0,0,(1-BX658/AT658)*(CA658+IF('935'!Q658=0,0,(CB658*'935'!Q658*('11'!C$17-'935'!Y658)/('11'!B$17-'935'!X658)))))</f>
        <v>#VALUE!</v>
      </c>
      <c r="CX658" s="33" t="e">
        <f t="shared" si="176"/>
        <v>#VALUE!</v>
      </c>
      <c r="CY658" s="49" t="e">
        <f t="shared" si="177"/>
        <v>#VALUE!</v>
      </c>
      <c r="CZ658" s="32" t="e">
        <f>AT658*(Parameters!B$21+AU658)*IF('DNO totals'!B$323&lt;0,1,'935'!S658)</f>
        <v>#VALUE!</v>
      </c>
      <c r="DA658" s="52" t="e">
        <f>IF('DNO totals'!B$323&lt;0,1,'935'!S658)*(Parameters!B$21+AU658)</f>
        <v>#VALUE!</v>
      </c>
      <c r="DB658" s="37" t="e">
        <f>CX658+'Charging rates'!B$106*DA658*100/'11'!B$17</f>
        <v>#VALUE!</v>
      </c>
      <c r="DC658" s="37" t="e">
        <f>DB658+'Charging rates'!B$116*(Parameters!B$21+AU658)*100/'11'!B$17*IF('DNO totals'!B$323&lt;0,1,'935'!S658)</f>
        <v>#VALUE!</v>
      </c>
      <c r="DD658" s="37" t="e">
        <f>'Charging rates'!B$97*(CP658+CT658)*100/'11'!B$17</f>
        <v>#VALUE!</v>
      </c>
      <c r="DE658" s="33" t="e">
        <f>MAX(0-(CB658*AU658*'11'!C$17/'11'!B$17),DC658+DD658)</f>
        <v>#VALUE!</v>
      </c>
      <c r="DF658" s="37" t="e">
        <f>IF(BS658,IF(AU658=0,CC658,MAX(0,MIN(CC658,CC658+(DE658/'935'!Q658*('11'!B$17-'935'!X658)/('11'!C$17-'935'!Y658))))),0)</f>
        <v>#VALUE!</v>
      </c>
      <c r="DG658" s="33" t="e">
        <f t="shared" si="178"/>
        <v>#VALUE!</v>
      </c>
      <c r="DH658" s="53" t="e">
        <f t="shared" si="179"/>
        <v>#VALUE!</v>
      </c>
    </row>
    <row r="659" spans="1:112">
      <c r="A659" s="28">
        <v>559</v>
      </c>
      <c r="B659" s="47" t="e">
        <f>'935'!B659</f>
        <v>#VALUE!</v>
      </c>
      <c r="C659" s="48" t="e">
        <f>OR('935'!E659&lt;&gt;"VOID",'935'!F659&lt;&gt;"VOID",'935'!G659&lt;&gt;"VOID")</f>
        <v>#VALUE!</v>
      </c>
      <c r="D659" s="32" t="e">
        <f>IF('935'!D659="VOID",0,'935'!D659*(1-'935'!X659/'11'!B$17))</f>
        <v>#VALUE!</v>
      </c>
      <c r="E659" s="32" t="e">
        <f>IF('935'!E659="VOID",0,'935'!E659*(1-'935'!X659/'11'!B$17))</f>
        <v>#VALUE!</v>
      </c>
      <c r="F659" s="32" t="e">
        <f>IF('935'!F659="VOID",0,'935'!F659*(1-'935'!X659/'11'!B$17))</f>
        <v>#VALUE!</v>
      </c>
      <c r="G659" s="32" t="e">
        <f>IF('935'!G659="VOID",0,'935'!G659*(1-'935'!X659/'11'!B$17))</f>
        <v>#VALUE!</v>
      </c>
      <c r="H659" s="49" t="e">
        <f t="shared" si="160"/>
        <v>#VALUE!</v>
      </c>
      <c r="I659" s="50" t="e">
        <f>MATCH('935'!J659,'913'!$B$6:$B$1205,0)</f>
        <v>#VALUE!</v>
      </c>
      <c r="J659" s="50" t="e">
        <f>MATCH(INDEX('913'!$D$6:$D$1205,I659),'913'!$B$6:$B$1205,0)</f>
        <v>#VALUE!</v>
      </c>
      <c r="K659" s="50" t="e">
        <f>MATCH(INDEX('913'!$D$6:$D$1205,J659),'913'!$B$6:$B$1205,0)</f>
        <v>#VALUE!</v>
      </c>
      <c r="L659" s="50" t="e">
        <f>MATCH(INDEX('913'!$D$6:$D$1205,K659),'913'!$B$6:$B$1205,0)</f>
        <v>#VALUE!</v>
      </c>
      <c r="M659" s="50" t="e">
        <f>MATCH(INDEX('913'!$D$6:$D$1205,L659),'913'!$B$6:$B$1205,0)</f>
        <v>#VALUE!</v>
      </c>
      <c r="N659" s="50" t="e">
        <f>MATCH(INDEX('913'!$D$6:$D$1205,M659),'913'!$B$6:$B$1205,0)</f>
        <v>#VALUE!</v>
      </c>
      <c r="O659" s="50" t="e">
        <f>MATCH(INDEX('913'!$D$6:$D$1205,N659),'913'!$B$6:$B$1205,0)</f>
        <v>#VALUE!</v>
      </c>
      <c r="P659" s="51" t="e">
        <f>MATCH(INDEX('913'!$D$6:$D$1205,O659),'913'!$B$6:$B$1205,0)</f>
        <v>#VALUE!</v>
      </c>
      <c r="Q659" s="37">
        <f>IF(ISNUMBER(I659),MAX(0,INDEX('913'!$E$6:$E$1205,I659)),0)</f>
        <v>0</v>
      </c>
      <c r="R659" s="37">
        <f>IF(ISNUMBER(J659),MAX(0,INDEX('913'!$E$6:$E$1205,J659)),0)</f>
        <v>0</v>
      </c>
      <c r="S659" s="37">
        <f>IF(ISNUMBER(K659),MAX(0,INDEX('913'!$E$6:$E$1205,K659)),0)</f>
        <v>0</v>
      </c>
      <c r="T659" s="37">
        <f>IF(ISNUMBER(L659),MAX(0,INDEX('913'!$E$6:$E$1205,L659)),0)</f>
        <v>0</v>
      </c>
      <c r="U659" s="37">
        <f>IF(ISNUMBER(M659),MAX(0,INDEX('913'!$E$6:$E$1205,M659)),0)</f>
        <v>0</v>
      </c>
      <c r="V659" s="37">
        <f>IF(ISNUMBER(N659),MAX(0,INDEX('913'!$E$6:$E$1205,N659)),0)</f>
        <v>0</v>
      </c>
      <c r="W659" s="37">
        <f>IF(ISNUMBER(O659),MAX(0,INDEX('913'!$E$6:$E$1205,O659)),0)</f>
        <v>0</v>
      </c>
      <c r="X659" s="52">
        <f>IF(ISNUMBER(P659),MAX(0,INDEX('913'!$E$6:$E$1205,P659)),0)</f>
        <v>0</v>
      </c>
      <c r="Y659" s="37">
        <f>IF(ISNUMBER(I659),MAX(0,INDEX('913'!$F$6:$F$1205,I659)),0)</f>
        <v>0</v>
      </c>
      <c r="Z659" s="37">
        <f>IF(ISNUMBER(J659),MAX(0,INDEX('913'!$F$6:$F$1205,J659)),0)</f>
        <v>0</v>
      </c>
      <c r="AA659" s="37">
        <f>IF(ISNUMBER(K659),MAX(0,INDEX('913'!$F$6:$F$1205,K659)),0)</f>
        <v>0</v>
      </c>
      <c r="AB659" s="37">
        <f>IF(ISNUMBER(L659),MAX(0,INDEX('913'!$F$6:$F$1205,L659)),0)</f>
        <v>0</v>
      </c>
      <c r="AC659" s="37">
        <f>IF(ISNUMBER(M659),MAX(0,INDEX('913'!$F$6:$F$1205,M659)),0)</f>
        <v>0</v>
      </c>
      <c r="AD659" s="37">
        <f>IF(ISNUMBER(N659),MAX(0,INDEX('913'!$F$6:$F$1205,N659)),0)</f>
        <v>0</v>
      </c>
      <c r="AE659" s="37">
        <f>IF(ISNUMBER(O659),MAX(0,INDEX('913'!$F$6:$F$1205,O659)),0)</f>
        <v>0</v>
      </c>
      <c r="AF659" s="37">
        <f>IF(ISNUMBER(P659),MAX(0,INDEX('913'!$F$6:$F$1205,P659)),0)</f>
        <v>0</v>
      </c>
      <c r="AG659" s="32">
        <f>IF(ISNUMBER(I659),SQRT(INDEX('913'!$I$6:$I$1205,I659)^2+INDEX('913'!$J$6:$J$1205,I659)^2),0)</f>
        <v>0</v>
      </c>
      <c r="AH659" s="32">
        <f>IF(ISNUMBER(J659),SQRT(INDEX('913'!$I$6:$I$1205,J659)^2+INDEX('913'!$J$6:$J$1205,J659)^2),0)</f>
        <v>0</v>
      </c>
      <c r="AI659" s="32">
        <f>IF(ISNUMBER(K659),SQRT(INDEX('913'!$I$6:$I$1205,K659)^2+INDEX('913'!$J$6:$J$1205,K659)^2),0)</f>
        <v>0</v>
      </c>
      <c r="AJ659" s="32">
        <f>IF(ISNUMBER(L659),SQRT(INDEX('913'!$I$6:$I$1205,L659)^2+INDEX('913'!$J$6:$J$1205,L659)^2),0)</f>
        <v>0</v>
      </c>
      <c r="AK659" s="32">
        <f>IF(ISNUMBER(M659),SQRT(INDEX('913'!$I$6:$I$1205,M659)^2+INDEX('913'!$J$6:$J$1205,M659)^2),0)</f>
        <v>0</v>
      </c>
      <c r="AL659" s="32">
        <f>IF(ISNUMBER(N659),SQRT(INDEX('913'!$I$6:$I$1205,N659)^2+INDEX('913'!$J$6:$J$1205,N659)^2),0)</f>
        <v>0</v>
      </c>
      <c r="AM659" s="32">
        <f>IF(ISNUMBER(O659),SQRT(INDEX('913'!$I$6:$I$1205,O659)^2+INDEX('913'!$J$6:$J$1205,O659)^2),0)</f>
        <v>0</v>
      </c>
      <c r="AN659" s="49">
        <f>IF(ISNUMBER(P659),SQRT(INDEX('913'!$I$6:$I$1205,P659)^2+INDEX('913'!$J$6:$J$1205,P659)^2),0)</f>
        <v>0</v>
      </c>
      <c r="AO659" s="37">
        <f t="shared" si="161"/>
        <v>0</v>
      </c>
      <c r="AP659" s="37">
        <f t="shared" si="162"/>
        <v>0</v>
      </c>
      <c r="AQ659" s="33" t="e">
        <f>-100*'935'!W659*(AO659+AP659)/'11'!C$17</f>
        <v>#VALUE!</v>
      </c>
      <c r="AR659" s="37" t="e">
        <f t="shared" si="163"/>
        <v>#VALUE!</v>
      </c>
      <c r="AS659" s="52" t="e">
        <f t="shared" si="164"/>
        <v>#VALUE!</v>
      </c>
      <c r="AT659" s="32" t="e">
        <f>IF('935'!C659="VOID",0,('935'!C659*(1-'935'!X659/'11'!B$17)))</f>
        <v>#VALUE!</v>
      </c>
      <c r="AU659" s="52" t="e">
        <f>'935'!Q659*(1-'935'!Y659/'11'!C$17)/(1-'935'!X659/'11'!B$17)</f>
        <v>#VALUE!</v>
      </c>
      <c r="AV659" s="37" t="e">
        <f>INDEX('DNO totals'!$B$57:$G$57,IF('935'!K659,IF(MOD('935'!K659,1000),IF(MOD('935'!K659,100),IF(MOD('935'!K659,10),IF(MOD('935'!K659,1000)=1,6,5),4),3),2),1))</f>
        <v>#VALUE!</v>
      </c>
      <c r="AW659" s="52" t="e">
        <f t="shared" si="165"/>
        <v>#VALUE!</v>
      </c>
      <c r="AX659" s="32" t="e">
        <f>IF('935'!V659="VOID",0,'935'!V659*(1-'935'!X659/'11'!B$17))</f>
        <v>#VALUE!</v>
      </c>
      <c r="AY659" s="33" t="e">
        <f>IF(H659,-100*'Charging rates'!B$10/'11'!B$17*AX659/H659,0)</f>
        <v>#VALUE!</v>
      </c>
      <c r="AZ659" s="33" t="e">
        <f>IF(C659,'DNO totals'!B$41,0)</f>
        <v>#VALUE!</v>
      </c>
      <c r="BA659" s="33" t="e">
        <f t="shared" si="166"/>
        <v>#VALUE!</v>
      </c>
      <c r="BB659" s="33" t="e">
        <f t="shared" si="167"/>
        <v>#VALUE!</v>
      </c>
      <c r="BC659" s="53" t="e">
        <f t="shared" si="168"/>
        <v>#VALUE!</v>
      </c>
      <c r="BD659" s="32" t="e">
        <f>IF(AT659,'935'!H659*AT659/(AT659+D659+H659),0)</f>
        <v>#VALUE!</v>
      </c>
      <c r="BE659" s="32" t="e">
        <f>IF(H659,'935'!H659*H659/(AT659+D659+H659),0)</f>
        <v>#VALUE!</v>
      </c>
      <c r="BF659" s="32" t="e">
        <f>BD659*(1-'935'!X659/'11'!B$17)</f>
        <v>#VALUE!</v>
      </c>
      <c r="BG659" s="49" t="e">
        <f>BE659*(1-'935'!X659/'11'!B$17)</f>
        <v>#VALUE!</v>
      </c>
      <c r="BH659" s="52" t="e">
        <f>AV659*Parameters!B$6</f>
        <v>#VALUE!</v>
      </c>
      <c r="BI659" s="37" t="e">
        <f>IF('935'!$K659=1000,'Charging rates'!$C$38*$BH659/(1+'DNO totals'!$C$99)*'935'!$L659,0)</f>
        <v>#VALUE!</v>
      </c>
      <c r="BJ659" s="37" t="e">
        <f>IF(MOD('935'!$K659,1000)=100,'Charging rates'!$D$38*$BH659/(1+'DNO totals'!$D$99)*'935'!$M659,0)</f>
        <v>#VALUE!</v>
      </c>
      <c r="BK659" s="37" t="e">
        <f>IF(MOD('935'!$K659,100)=10,'Charging rates'!$E$38*$BH659/(1+'DNO totals'!$E$99)*'935'!$N659,0)</f>
        <v>#VALUE!</v>
      </c>
      <c r="BL659" s="37" t="e">
        <f>IF(AND(MOD('935'!$K659,10)&gt;0,MOD('935'!$K659,1000)&gt;1),'Charging rates'!$F$38*$BH659/(1+'DNO totals'!$F$99)*'935'!$O659,0)</f>
        <v>#VALUE!</v>
      </c>
      <c r="BM659" s="37" t="e">
        <f>IF(MOD('935'!$K659,1000)=1,'Charging rates'!$G$38*$BH659/(1+'DNO totals'!$G$99)*'935'!$P659,0)</f>
        <v>#VALUE!</v>
      </c>
      <c r="BN659" s="52" t="e">
        <f t="shared" si="169"/>
        <v>#VALUE!</v>
      </c>
      <c r="BO659" s="37" t="e">
        <f>IF('935'!$K659&gt;1000,'Charging rates'!$C$38*$AW659*'935'!$L659,0)</f>
        <v>#VALUE!</v>
      </c>
      <c r="BP659" s="37" t="e">
        <f>IF(MOD('935'!$K659,1000)&gt;100,'Charging rates'!$D$38*$AW659*'935'!$M659,0)</f>
        <v>#VALUE!</v>
      </c>
      <c r="BQ659" s="37" t="e">
        <f>IF(MOD('935'!$K659,100)&gt;10,'Charging rates'!$E$38*$AW659*'935'!$N659,0)</f>
        <v>#VALUE!</v>
      </c>
      <c r="BR659" s="52" t="e">
        <f t="shared" si="170"/>
        <v>#VALUE!</v>
      </c>
      <c r="BS659" s="48" t="e">
        <f>'935'!C659&lt;&gt;"VOID"</f>
        <v>#VALUE!</v>
      </c>
      <c r="BT659" s="33" t="e">
        <f>IF(BS659,(100/'11'!B$17*BD659*((1-'935'!I659)*'Charging rates'!B$51+'Charging rates'!B$63)),0)</f>
        <v>#VALUE!</v>
      </c>
      <c r="BU659" s="33" t="e">
        <f>100/'11'!B$17*BG659*('Charging rates'!B$51+'Charging rates'!B$63)</f>
        <v>#VALUE!</v>
      </c>
      <c r="BV659" s="33" t="e">
        <f>100/'11'!B$17*BE659*('Charging rates'!B$51+'Charging rates'!B$63)</f>
        <v>#VALUE!</v>
      </c>
      <c r="BW659" s="53" t="e">
        <f t="shared" si="171"/>
        <v>#VALUE!</v>
      </c>
      <c r="BX659" s="32" t="e">
        <f>AT659-('935'!T659*(1-'935'!X659/'11'!B$17))</f>
        <v>#VALUE!</v>
      </c>
      <c r="BY659" s="32">
        <f>0-IF(ISNUMBER(I659),INDEX('913'!$I$6:$I$1205,I659),0)-IF(ISNUMBER(J659),INDEX('913'!$I$6:$I$1205,J659),0)-IF(ISNUMBER(K659),INDEX('913'!$I$6:$I$1205,K659),0)-IF(ISNUMBER(L659),INDEX('913'!$I$6:$I$1205,L659),0)-IF(ISNUMBER(M659),INDEX('913'!$I$6:$I$1205,M659),0)-IF(ISNUMBER(N659),INDEX('913'!$I$6:$I$1205,N659),0)-IF(ISNUMBER(O659),INDEX('913'!$I$6:$I$1205,O659),0)-IF(ISNUMBER(P659),INDEX('913'!$I$6:$I$1205,P659),0)</f>
        <v>0</v>
      </c>
      <c r="BZ659" s="37">
        <f>IF(BY659=0,1,MAX(1,SQRT(BY659^2+(IF(ISNUMBER(I659),INDEX('913'!$J$6:$J$1205,I659),0)+IF(ISNUMBER(J659),INDEX('913'!$J$6:$J$1205,J659),0)+IF(ISNUMBER(K659),INDEX('913'!$J$6:$J$1205,K659),0)+IF(ISNUMBER(L659),INDEX('913'!$J$6:$J$1205,L659),0)+IF(ISNUMBER(M659),INDEX('913'!$J$6:$J$1205,M659),0)+IF(ISNUMBER(N659),INDEX('913'!$J$6:$J$1205,N659),0)+IF(ISNUMBER(O659),INDEX('913'!$J$6:$J$1205,O659),0)+IF(ISNUMBER(P659),INDEX('913'!$J$6:$J$1205,P659),0))^2)/BY659))</f>
        <v>1</v>
      </c>
      <c r="CA659" s="33" t="e">
        <f>100*AO659/'11'!B$17</f>
        <v>#VALUE!</v>
      </c>
      <c r="CB659" s="37" t="e">
        <f>100*(AP659*BZ659)/'11'!C$17</f>
        <v>#VALUE!</v>
      </c>
      <c r="CC659" s="37" t="e">
        <f t="shared" si="172"/>
        <v>#VALUE!</v>
      </c>
      <c r="CD659" s="33" t="e">
        <f t="shared" si="173"/>
        <v>#VALUE!</v>
      </c>
      <c r="CE659" s="54" t="e">
        <f>'11'!C$17-'935'!Y659</f>
        <v>#VALUE!</v>
      </c>
      <c r="CF659" s="37" t="e">
        <f>MAX('DNO totals'!B$312+0,MIN('935'!L659+0,'DNO totals'!B$304+0))</f>
        <v>#VALUE!</v>
      </c>
      <c r="CG659" s="37" t="e">
        <f>MAX('DNO totals'!C$312+0,MIN('935'!M659+0,'DNO totals'!C$304+0))</f>
        <v>#VALUE!</v>
      </c>
      <c r="CH659" s="37" t="e">
        <f>MAX('DNO totals'!D$312+0,MIN('935'!N659+0,'DNO totals'!D$304+0))</f>
        <v>#VALUE!</v>
      </c>
      <c r="CI659" s="37" t="e">
        <f>MAX('DNO totals'!E$312+0,MIN('935'!O659+0,'DNO totals'!E$304+0))</f>
        <v>#VALUE!</v>
      </c>
      <c r="CJ659" s="52" t="e">
        <f>MAX('DNO totals'!F$312+0,MIN('935'!P659+0,'DNO totals'!F$304+0))</f>
        <v>#VALUE!</v>
      </c>
      <c r="CK659" s="37" t="e">
        <f>IF('935'!$K659=1000,'Charging rates'!$C$38*$BH659/(1+'DNO totals'!$C$99)*$CF659,0)</f>
        <v>#VALUE!</v>
      </c>
      <c r="CL659" s="37" t="e">
        <f>IF(MOD('935'!$K659,1000)=100,'Charging rates'!$D$38*$BH659/(1+'DNO totals'!$D$99)*$CG659,0)</f>
        <v>#VALUE!</v>
      </c>
      <c r="CM659" s="37" t="e">
        <f>IF(MOD('935'!$K659,100)=10,'Charging rates'!$E$38*$BH659/(1+'DNO totals'!$E$99)*$CH659,0)</f>
        <v>#VALUE!</v>
      </c>
      <c r="CN659" s="37" t="e">
        <f>IF(AND(MOD('935'!$K659,10)&gt;0,MOD('935'!$K659,1000)&gt;1),'Charging rates'!$F$38*$BH659/(1+'DNO totals'!$F$99)*$CI659,0)</f>
        <v>#VALUE!</v>
      </c>
      <c r="CO659" s="37" t="e">
        <f>IF(MOD('935'!$K659,1000)=1,'Charging rates'!$G$38*$BH659/(1+'DNO totals'!$G$99)*$CJ659,0)</f>
        <v>#VALUE!</v>
      </c>
      <c r="CP659" s="52" t="e">
        <f t="shared" si="174"/>
        <v>#VALUE!</v>
      </c>
      <c r="CQ659" s="37" t="e">
        <f>IF('935'!$K659&gt;1000,'Charging rates'!$C$38*$AW659*$CF659,0)</f>
        <v>#VALUE!</v>
      </c>
      <c r="CR659" s="37" t="e">
        <f>IF(MOD('935'!$K659,1000)&gt;100,'Charging rates'!$D$38*$AW659*$CG659,0)</f>
        <v>#VALUE!</v>
      </c>
      <c r="CS659" s="37" t="e">
        <f>IF(MOD('935'!$K659,100)&gt;10,'Charging rates'!$E$38*$AW659*$CH659,0)</f>
        <v>#VALUE!</v>
      </c>
      <c r="CT659" s="52" t="e">
        <f t="shared" si="175"/>
        <v>#VALUE!</v>
      </c>
      <c r="CU659" s="33" t="e">
        <f>100*(AP659*'935'!Q659*BZ659)/'11'!B$17</f>
        <v>#VALUE!</v>
      </c>
      <c r="CV659" s="33" t="e">
        <f>100/'11'!B$17*'Charging rates'!B$10*AW659</f>
        <v>#VALUE!</v>
      </c>
      <c r="CW659" s="33" t="e">
        <f>IF(AT659=0,0,(1-BX659/AT659)*(CA659+IF('935'!Q659=0,0,(CB659*'935'!Q659*('11'!C$17-'935'!Y659)/('11'!B$17-'935'!X659)))))</f>
        <v>#VALUE!</v>
      </c>
      <c r="CX659" s="33" t="e">
        <f t="shared" si="176"/>
        <v>#VALUE!</v>
      </c>
      <c r="CY659" s="49" t="e">
        <f t="shared" si="177"/>
        <v>#VALUE!</v>
      </c>
      <c r="CZ659" s="32" t="e">
        <f>AT659*(Parameters!B$21+AU659)*IF('DNO totals'!B$323&lt;0,1,'935'!S659)</f>
        <v>#VALUE!</v>
      </c>
      <c r="DA659" s="52" t="e">
        <f>IF('DNO totals'!B$323&lt;0,1,'935'!S659)*(Parameters!B$21+AU659)</f>
        <v>#VALUE!</v>
      </c>
      <c r="DB659" s="37" t="e">
        <f>CX659+'Charging rates'!B$106*DA659*100/'11'!B$17</f>
        <v>#VALUE!</v>
      </c>
      <c r="DC659" s="37" t="e">
        <f>DB659+'Charging rates'!B$116*(Parameters!B$21+AU659)*100/'11'!B$17*IF('DNO totals'!B$323&lt;0,1,'935'!S659)</f>
        <v>#VALUE!</v>
      </c>
      <c r="DD659" s="37" t="e">
        <f>'Charging rates'!B$97*(CP659+CT659)*100/'11'!B$17</f>
        <v>#VALUE!</v>
      </c>
      <c r="DE659" s="33" t="e">
        <f>MAX(0-(CB659*AU659*'11'!C$17/'11'!B$17),DC659+DD659)</f>
        <v>#VALUE!</v>
      </c>
      <c r="DF659" s="37" t="e">
        <f>IF(BS659,IF(AU659=0,CC659,MAX(0,MIN(CC659,CC659+(DE659/'935'!Q659*('11'!B$17-'935'!X659)/('11'!C$17-'935'!Y659))))),0)</f>
        <v>#VALUE!</v>
      </c>
      <c r="DG659" s="33" t="e">
        <f t="shared" si="178"/>
        <v>#VALUE!</v>
      </c>
      <c r="DH659" s="53" t="e">
        <f t="shared" si="179"/>
        <v>#VALUE!</v>
      </c>
    </row>
    <row r="660" spans="1:112">
      <c r="A660" s="28">
        <v>560</v>
      </c>
      <c r="B660" s="47" t="e">
        <f>'935'!B660</f>
        <v>#VALUE!</v>
      </c>
      <c r="C660" s="48" t="e">
        <f>OR('935'!E660&lt;&gt;"VOID",'935'!F660&lt;&gt;"VOID",'935'!G660&lt;&gt;"VOID")</f>
        <v>#VALUE!</v>
      </c>
      <c r="D660" s="32" t="e">
        <f>IF('935'!D660="VOID",0,'935'!D660*(1-'935'!X660/'11'!B$17))</f>
        <v>#VALUE!</v>
      </c>
      <c r="E660" s="32" t="e">
        <f>IF('935'!E660="VOID",0,'935'!E660*(1-'935'!X660/'11'!B$17))</f>
        <v>#VALUE!</v>
      </c>
      <c r="F660" s="32" t="e">
        <f>IF('935'!F660="VOID",0,'935'!F660*(1-'935'!X660/'11'!B$17))</f>
        <v>#VALUE!</v>
      </c>
      <c r="G660" s="32" t="e">
        <f>IF('935'!G660="VOID",0,'935'!G660*(1-'935'!X660/'11'!B$17))</f>
        <v>#VALUE!</v>
      </c>
      <c r="H660" s="49" t="e">
        <f t="shared" si="160"/>
        <v>#VALUE!</v>
      </c>
      <c r="I660" s="50" t="e">
        <f>MATCH('935'!J660,'913'!$B$6:$B$1205,0)</f>
        <v>#VALUE!</v>
      </c>
      <c r="J660" s="50" t="e">
        <f>MATCH(INDEX('913'!$D$6:$D$1205,I660),'913'!$B$6:$B$1205,0)</f>
        <v>#VALUE!</v>
      </c>
      <c r="K660" s="50" t="e">
        <f>MATCH(INDEX('913'!$D$6:$D$1205,J660),'913'!$B$6:$B$1205,0)</f>
        <v>#VALUE!</v>
      </c>
      <c r="L660" s="50" t="e">
        <f>MATCH(INDEX('913'!$D$6:$D$1205,K660),'913'!$B$6:$B$1205,0)</f>
        <v>#VALUE!</v>
      </c>
      <c r="M660" s="50" t="e">
        <f>MATCH(INDEX('913'!$D$6:$D$1205,L660),'913'!$B$6:$B$1205,0)</f>
        <v>#VALUE!</v>
      </c>
      <c r="N660" s="50" t="e">
        <f>MATCH(INDEX('913'!$D$6:$D$1205,M660),'913'!$B$6:$B$1205,0)</f>
        <v>#VALUE!</v>
      </c>
      <c r="O660" s="50" t="e">
        <f>MATCH(INDEX('913'!$D$6:$D$1205,N660),'913'!$B$6:$B$1205,0)</f>
        <v>#VALUE!</v>
      </c>
      <c r="P660" s="51" t="e">
        <f>MATCH(INDEX('913'!$D$6:$D$1205,O660),'913'!$B$6:$B$1205,0)</f>
        <v>#VALUE!</v>
      </c>
      <c r="Q660" s="37">
        <f>IF(ISNUMBER(I660),MAX(0,INDEX('913'!$E$6:$E$1205,I660)),0)</f>
        <v>0</v>
      </c>
      <c r="R660" s="37">
        <f>IF(ISNUMBER(J660),MAX(0,INDEX('913'!$E$6:$E$1205,J660)),0)</f>
        <v>0</v>
      </c>
      <c r="S660" s="37">
        <f>IF(ISNUMBER(K660),MAX(0,INDEX('913'!$E$6:$E$1205,K660)),0)</f>
        <v>0</v>
      </c>
      <c r="T660" s="37">
        <f>IF(ISNUMBER(L660),MAX(0,INDEX('913'!$E$6:$E$1205,L660)),0)</f>
        <v>0</v>
      </c>
      <c r="U660" s="37">
        <f>IF(ISNUMBER(M660),MAX(0,INDEX('913'!$E$6:$E$1205,M660)),0)</f>
        <v>0</v>
      </c>
      <c r="V660" s="37">
        <f>IF(ISNUMBER(N660),MAX(0,INDEX('913'!$E$6:$E$1205,N660)),0)</f>
        <v>0</v>
      </c>
      <c r="W660" s="37">
        <f>IF(ISNUMBER(O660),MAX(0,INDEX('913'!$E$6:$E$1205,O660)),0)</f>
        <v>0</v>
      </c>
      <c r="X660" s="52">
        <f>IF(ISNUMBER(P660),MAX(0,INDEX('913'!$E$6:$E$1205,P660)),0)</f>
        <v>0</v>
      </c>
      <c r="Y660" s="37">
        <f>IF(ISNUMBER(I660),MAX(0,INDEX('913'!$F$6:$F$1205,I660)),0)</f>
        <v>0</v>
      </c>
      <c r="Z660" s="37">
        <f>IF(ISNUMBER(J660),MAX(0,INDEX('913'!$F$6:$F$1205,J660)),0)</f>
        <v>0</v>
      </c>
      <c r="AA660" s="37">
        <f>IF(ISNUMBER(K660),MAX(0,INDEX('913'!$F$6:$F$1205,K660)),0)</f>
        <v>0</v>
      </c>
      <c r="AB660" s="37">
        <f>IF(ISNUMBER(L660),MAX(0,INDEX('913'!$F$6:$F$1205,L660)),0)</f>
        <v>0</v>
      </c>
      <c r="AC660" s="37">
        <f>IF(ISNUMBER(M660),MAX(0,INDEX('913'!$F$6:$F$1205,M660)),0)</f>
        <v>0</v>
      </c>
      <c r="AD660" s="37">
        <f>IF(ISNUMBER(N660),MAX(0,INDEX('913'!$F$6:$F$1205,N660)),0)</f>
        <v>0</v>
      </c>
      <c r="AE660" s="37">
        <f>IF(ISNUMBER(O660),MAX(0,INDEX('913'!$F$6:$F$1205,O660)),0)</f>
        <v>0</v>
      </c>
      <c r="AF660" s="37">
        <f>IF(ISNUMBER(P660),MAX(0,INDEX('913'!$F$6:$F$1205,P660)),0)</f>
        <v>0</v>
      </c>
      <c r="AG660" s="32">
        <f>IF(ISNUMBER(I660),SQRT(INDEX('913'!$I$6:$I$1205,I660)^2+INDEX('913'!$J$6:$J$1205,I660)^2),0)</f>
        <v>0</v>
      </c>
      <c r="AH660" s="32">
        <f>IF(ISNUMBER(J660),SQRT(INDEX('913'!$I$6:$I$1205,J660)^2+INDEX('913'!$J$6:$J$1205,J660)^2),0)</f>
        <v>0</v>
      </c>
      <c r="AI660" s="32">
        <f>IF(ISNUMBER(K660),SQRT(INDEX('913'!$I$6:$I$1205,K660)^2+INDEX('913'!$J$6:$J$1205,K660)^2),0)</f>
        <v>0</v>
      </c>
      <c r="AJ660" s="32">
        <f>IF(ISNUMBER(L660),SQRT(INDEX('913'!$I$6:$I$1205,L660)^2+INDEX('913'!$J$6:$J$1205,L660)^2),0)</f>
        <v>0</v>
      </c>
      <c r="AK660" s="32">
        <f>IF(ISNUMBER(M660),SQRT(INDEX('913'!$I$6:$I$1205,M660)^2+INDEX('913'!$J$6:$J$1205,M660)^2),0)</f>
        <v>0</v>
      </c>
      <c r="AL660" s="32">
        <f>IF(ISNUMBER(N660),SQRT(INDEX('913'!$I$6:$I$1205,N660)^2+INDEX('913'!$J$6:$J$1205,N660)^2),0)</f>
        <v>0</v>
      </c>
      <c r="AM660" s="32">
        <f>IF(ISNUMBER(O660),SQRT(INDEX('913'!$I$6:$I$1205,O660)^2+INDEX('913'!$J$6:$J$1205,O660)^2),0)</f>
        <v>0</v>
      </c>
      <c r="AN660" s="49">
        <f>IF(ISNUMBER(P660),SQRT(INDEX('913'!$I$6:$I$1205,P660)^2+INDEX('913'!$J$6:$J$1205,P660)^2),0)</f>
        <v>0</v>
      </c>
      <c r="AO660" s="37">
        <f t="shared" si="161"/>
        <v>0</v>
      </c>
      <c r="AP660" s="37">
        <f t="shared" si="162"/>
        <v>0</v>
      </c>
      <c r="AQ660" s="33" t="e">
        <f>-100*'935'!W660*(AO660+AP660)/'11'!C$17</f>
        <v>#VALUE!</v>
      </c>
      <c r="AR660" s="37" t="e">
        <f t="shared" si="163"/>
        <v>#VALUE!</v>
      </c>
      <c r="AS660" s="52" t="e">
        <f t="shared" si="164"/>
        <v>#VALUE!</v>
      </c>
      <c r="AT660" s="32" t="e">
        <f>IF('935'!C660="VOID",0,('935'!C660*(1-'935'!X660/'11'!B$17)))</f>
        <v>#VALUE!</v>
      </c>
      <c r="AU660" s="52" t="e">
        <f>'935'!Q660*(1-'935'!Y660/'11'!C$17)/(1-'935'!X660/'11'!B$17)</f>
        <v>#VALUE!</v>
      </c>
      <c r="AV660" s="37" t="e">
        <f>INDEX('DNO totals'!$B$57:$G$57,IF('935'!K660,IF(MOD('935'!K660,1000),IF(MOD('935'!K660,100),IF(MOD('935'!K660,10),IF(MOD('935'!K660,1000)=1,6,5),4),3),2),1))</f>
        <v>#VALUE!</v>
      </c>
      <c r="AW660" s="52" t="e">
        <f t="shared" si="165"/>
        <v>#VALUE!</v>
      </c>
      <c r="AX660" s="32" t="e">
        <f>IF('935'!V660="VOID",0,'935'!V660*(1-'935'!X660/'11'!B$17))</f>
        <v>#VALUE!</v>
      </c>
      <c r="AY660" s="33" t="e">
        <f>IF(H660,-100*'Charging rates'!B$10/'11'!B$17*AX660/H660,0)</f>
        <v>#VALUE!</v>
      </c>
      <c r="AZ660" s="33" t="e">
        <f>IF(C660,'DNO totals'!B$41,0)</f>
        <v>#VALUE!</v>
      </c>
      <c r="BA660" s="33" t="e">
        <f t="shared" si="166"/>
        <v>#VALUE!</v>
      </c>
      <c r="BB660" s="33" t="e">
        <f t="shared" si="167"/>
        <v>#VALUE!</v>
      </c>
      <c r="BC660" s="53" t="e">
        <f t="shared" si="168"/>
        <v>#VALUE!</v>
      </c>
      <c r="BD660" s="32" t="e">
        <f>IF(AT660,'935'!H660*AT660/(AT660+D660+H660),0)</f>
        <v>#VALUE!</v>
      </c>
      <c r="BE660" s="32" t="e">
        <f>IF(H660,'935'!H660*H660/(AT660+D660+H660),0)</f>
        <v>#VALUE!</v>
      </c>
      <c r="BF660" s="32" t="e">
        <f>BD660*(1-'935'!X660/'11'!B$17)</f>
        <v>#VALUE!</v>
      </c>
      <c r="BG660" s="49" t="e">
        <f>BE660*(1-'935'!X660/'11'!B$17)</f>
        <v>#VALUE!</v>
      </c>
      <c r="BH660" s="52" t="e">
        <f>AV660*Parameters!B$6</f>
        <v>#VALUE!</v>
      </c>
      <c r="BI660" s="37" t="e">
        <f>IF('935'!$K660=1000,'Charging rates'!$C$38*$BH660/(1+'DNO totals'!$C$99)*'935'!$L660,0)</f>
        <v>#VALUE!</v>
      </c>
      <c r="BJ660" s="37" t="e">
        <f>IF(MOD('935'!$K660,1000)=100,'Charging rates'!$D$38*$BH660/(1+'DNO totals'!$D$99)*'935'!$M660,0)</f>
        <v>#VALUE!</v>
      </c>
      <c r="BK660" s="37" t="e">
        <f>IF(MOD('935'!$K660,100)=10,'Charging rates'!$E$38*$BH660/(1+'DNO totals'!$E$99)*'935'!$N660,0)</f>
        <v>#VALUE!</v>
      </c>
      <c r="BL660" s="37" t="e">
        <f>IF(AND(MOD('935'!$K660,10)&gt;0,MOD('935'!$K660,1000)&gt;1),'Charging rates'!$F$38*$BH660/(1+'DNO totals'!$F$99)*'935'!$O660,0)</f>
        <v>#VALUE!</v>
      </c>
      <c r="BM660" s="37" t="e">
        <f>IF(MOD('935'!$K660,1000)=1,'Charging rates'!$G$38*$BH660/(1+'DNO totals'!$G$99)*'935'!$P660,0)</f>
        <v>#VALUE!</v>
      </c>
      <c r="BN660" s="52" t="e">
        <f t="shared" si="169"/>
        <v>#VALUE!</v>
      </c>
      <c r="BO660" s="37" t="e">
        <f>IF('935'!$K660&gt;1000,'Charging rates'!$C$38*$AW660*'935'!$L660,0)</f>
        <v>#VALUE!</v>
      </c>
      <c r="BP660" s="37" t="e">
        <f>IF(MOD('935'!$K660,1000)&gt;100,'Charging rates'!$D$38*$AW660*'935'!$M660,0)</f>
        <v>#VALUE!</v>
      </c>
      <c r="BQ660" s="37" t="e">
        <f>IF(MOD('935'!$K660,100)&gt;10,'Charging rates'!$E$38*$AW660*'935'!$N660,0)</f>
        <v>#VALUE!</v>
      </c>
      <c r="BR660" s="52" t="e">
        <f t="shared" si="170"/>
        <v>#VALUE!</v>
      </c>
      <c r="BS660" s="48" t="e">
        <f>'935'!C660&lt;&gt;"VOID"</f>
        <v>#VALUE!</v>
      </c>
      <c r="BT660" s="33" t="e">
        <f>IF(BS660,(100/'11'!B$17*BD660*((1-'935'!I660)*'Charging rates'!B$51+'Charging rates'!B$63)),0)</f>
        <v>#VALUE!</v>
      </c>
      <c r="BU660" s="33" t="e">
        <f>100/'11'!B$17*BG660*('Charging rates'!B$51+'Charging rates'!B$63)</f>
        <v>#VALUE!</v>
      </c>
      <c r="BV660" s="33" t="e">
        <f>100/'11'!B$17*BE660*('Charging rates'!B$51+'Charging rates'!B$63)</f>
        <v>#VALUE!</v>
      </c>
      <c r="BW660" s="53" t="e">
        <f t="shared" si="171"/>
        <v>#VALUE!</v>
      </c>
      <c r="BX660" s="32" t="e">
        <f>AT660-('935'!T660*(1-'935'!X660/'11'!B$17))</f>
        <v>#VALUE!</v>
      </c>
      <c r="BY660" s="32">
        <f>0-IF(ISNUMBER(I660),INDEX('913'!$I$6:$I$1205,I660),0)-IF(ISNUMBER(J660),INDEX('913'!$I$6:$I$1205,J660),0)-IF(ISNUMBER(K660),INDEX('913'!$I$6:$I$1205,K660),0)-IF(ISNUMBER(L660),INDEX('913'!$I$6:$I$1205,L660),0)-IF(ISNUMBER(M660),INDEX('913'!$I$6:$I$1205,M660),0)-IF(ISNUMBER(N660),INDEX('913'!$I$6:$I$1205,N660),0)-IF(ISNUMBER(O660),INDEX('913'!$I$6:$I$1205,O660),0)-IF(ISNUMBER(P660),INDEX('913'!$I$6:$I$1205,P660),0)</f>
        <v>0</v>
      </c>
      <c r="BZ660" s="37">
        <f>IF(BY660=0,1,MAX(1,SQRT(BY660^2+(IF(ISNUMBER(I660),INDEX('913'!$J$6:$J$1205,I660),0)+IF(ISNUMBER(J660),INDEX('913'!$J$6:$J$1205,J660),0)+IF(ISNUMBER(K660),INDEX('913'!$J$6:$J$1205,K660),0)+IF(ISNUMBER(L660),INDEX('913'!$J$6:$J$1205,L660),0)+IF(ISNUMBER(M660),INDEX('913'!$J$6:$J$1205,M660),0)+IF(ISNUMBER(N660),INDEX('913'!$J$6:$J$1205,N660),0)+IF(ISNUMBER(O660),INDEX('913'!$J$6:$J$1205,O660),0)+IF(ISNUMBER(P660),INDEX('913'!$J$6:$J$1205,P660),0))^2)/BY660))</f>
        <v>1</v>
      </c>
      <c r="CA660" s="33" t="e">
        <f>100*AO660/'11'!B$17</f>
        <v>#VALUE!</v>
      </c>
      <c r="CB660" s="37" t="e">
        <f>100*(AP660*BZ660)/'11'!C$17</f>
        <v>#VALUE!</v>
      </c>
      <c r="CC660" s="37" t="e">
        <f t="shared" si="172"/>
        <v>#VALUE!</v>
      </c>
      <c r="CD660" s="33" t="e">
        <f t="shared" si="173"/>
        <v>#VALUE!</v>
      </c>
      <c r="CE660" s="54" t="e">
        <f>'11'!C$17-'935'!Y660</f>
        <v>#VALUE!</v>
      </c>
      <c r="CF660" s="37" t="e">
        <f>MAX('DNO totals'!B$312+0,MIN('935'!L660+0,'DNO totals'!B$304+0))</f>
        <v>#VALUE!</v>
      </c>
      <c r="CG660" s="37" t="e">
        <f>MAX('DNO totals'!C$312+0,MIN('935'!M660+0,'DNO totals'!C$304+0))</f>
        <v>#VALUE!</v>
      </c>
      <c r="CH660" s="37" t="e">
        <f>MAX('DNO totals'!D$312+0,MIN('935'!N660+0,'DNO totals'!D$304+0))</f>
        <v>#VALUE!</v>
      </c>
      <c r="CI660" s="37" t="e">
        <f>MAX('DNO totals'!E$312+0,MIN('935'!O660+0,'DNO totals'!E$304+0))</f>
        <v>#VALUE!</v>
      </c>
      <c r="CJ660" s="52" t="e">
        <f>MAX('DNO totals'!F$312+0,MIN('935'!P660+0,'DNO totals'!F$304+0))</f>
        <v>#VALUE!</v>
      </c>
      <c r="CK660" s="37" t="e">
        <f>IF('935'!$K660=1000,'Charging rates'!$C$38*$BH660/(1+'DNO totals'!$C$99)*$CF660,0)</f>
        <v>#VALUE!</v>
      </c>
      <c r="CL660" s="37" t="e">
        <f>IF(MOD('935'!$K660,1000)=100,'Charging rates'!$D$38*$BH660/(1+'DNO totals'!$D$99)*$CG660,0)</f>
        <v>#VALUE!</v>
      </c>
      <c r="CM660" s="37" t="e">
        <f>IF(MOD('935'!$K660,100)=10,'Charging rates'!$E$38*$BH660/(1+'DNO totals'!$E$99)*$CH660,0)</f>
        <v>#VALUE!</v>
      </c>
      <c r="CN660" s="37" t="e">
        <f>IF(AND(MOD('935'!$K660,10)&gt;0,MOD('935'!$K660,1000)&gt;1),'Charging rates'!$F$38*$BH660/(1+'DNO totals'!$F$99)*$CI660,0)</f>
        <v>#VALUE!</v>
      </c>
      <c r="CO660" s="37" t="e">
        <f>IF(MOD('935'!$K660,1000)=1,'Charging rates'!$G$38*$BH660/(1+'DNO totals'!$G$99)*$CJ660,0)</f>
        <v>#VALUE!</v>
      </c>
      <c r="CP660" s="52" t="e">
        <f t="shared" si="174"/>
        <v>#VALUE!</v>
      </c>
      <c r="CQ660" s="37" t="e">
        <f>IF('935'!$K660&gt;1000,'Charging rates'!$C$38*$AW660*$CF660,0)</f>
        <v>#VALUE!</v>
      </c>
      <c r="CR660" s="37" t="e">
        <f>IF(MOD('935'!$K660,1000)&gt;100,'Charging rates'!$D$38*$AW660*$CG660,0)</f>
        <v>#VALUE!</v>
      </c>
      <c r="CS660" s="37" t="e">
        <f>IF(MOD('935'!$K660,100)&gt;10,'Charging rates'!$E$38*$AW660*$CH660,0)</f>
        <v>#VALUE!</v>
      </c>
      <c r="CT660" s="52" t="e">
        <f t="shared" si="175"/>
        <v>#VALUE!</v>
      </c>
      <c r="CU660" s="33" t="e">
        <f>100*(AP660*'935'!Q660*BZ660)/'11'!B$17</f>
        <v>#VALUE!</v>
      </c>
      <c r="CV660" s="33" t="e">
        <f>100/'11'!B$17*'Charging rates'!B$10*AW660</f>
        <v>#VALUE!</v>
      </c>
      <c r="CW660" s="33" t="e">
        <f>IF(AT660=0,0,(1-BX660/AT660)*(CA660+IF('935'!Q660=0,0,(CB660*'935'!Q660*('11'!C$17-'935'!Y660)/('11'!B$17-'935'!X660)))))</f>
        <v>#VALUE!</v>
      </c>
      <c r="CX660" s="33" t="e">
        <f t="shared" si="176"/>
        <v>#VALUE!</v>
      </c>
      <c r="CY660" s="49" t="e">
        <f t="shared" si="177"/>
        <v>#VALUE!</v>
      </c>
      <c r="CZ660" s="32" t="e">
        <f>AT660*(Parameters!B$21+AU660)*IF('DNO totals'!B$323&lt;0,1,'935'!S660)</f>
        <v>#VALUE!</v>
      </c>
      <c r="DA660" s="52" t="e">
        <f>IF('DNO totals'!B$323&lt;0,1,'935'!S660)*(Parameters!B$21+AU660)</f>
        <v>#VALUE!</v>
      </c>
      <c r="DB660" s="37" t="e">
        <f>CX660+'Charging rates'!B$106*DA660*100/'11'!B$17</f>
        <v>#VALUE!</v>
      </c>
      <c r="DC660" s="37" t="e">
        <f>DB660+'Charging rates'!B$116*(Parameters!B$21+AU660)*100/'11'!B$17*IF('DNO totals'!B$323&lt;0,1,'935'!S660)</f>
        <v>#VALUE!</v>
      </c>
      <c r="DD660" s="37" t="e">
        <f>'Charging rates'!B$97*(CP660+CT660)*100/'11'!B$17</f>
        <v>#VALUE!</v>
      </c>
      <c r="DE660" s="33" t="e">
        <f>MAX(0-(CB660*AU660*'11'!C$17/'11'!B$17),DC660+DD660)</f>
        <v>#VALUE!</v>
      </c>
      <c r="DF660" s="37" t="e">
        <f>IF(BS660,IF(AU660=0,CC660,MAX(0,MIN(CC660,CC660+(DE660/'935'!Q660*('11'!B$17-'935'!X660)/('11'!C$17-'935'!Y660))))),0)</f>
        <v>#VALUE!</v>
      </c>
      <c r="DG660" s="33" t="e">
        <f t="shared" si="178"/>
        <v>#VALUE!</v>
      </c>
      <c r="DH660" s="53" t="e">
        <f t="shared" si="179"/>
        <v>#VALUE!</v>
      </c>
    </row>
    <row r="661" spans="1:112">
      <c r="A661" s="28">
        <v>561</v>
      </c>
      <c r="B661" s="47" t="e">
        <f>'935'!B661</f>
        <v>#VALUE!</v>
      </c>
      <c r="C661" s="48" t="e">
        <f>OR('935'!E661&lt;&gt;"VOID",'935'!F661&lt;&gt;"VOID",'935'!G661&lt;&gt;"VOID")</f>
        <v>#VALUE!</v>
      </c>
      <c r="D661" s="32" t="e">
        <f>IF('935'!D661="VOID",0,'935'!D661*(1-'935'!X661/'11'!B$17))</f>
        <v>#VALUE!</v>
      </c>
      <c r="E661" s="32" t="e">
        <f>IF('935'!E661="VOID",0,'935'!E661*(1-'935'!X661/'11'!B$17))</f>
        <v>#VALUE!</v>
      </c>
      <c r="F661" s="32" t="e">
        <f>IF('935'!F661="VOID",0,'935'!F661*(1-'935'!X661/'11'!B$17))</f>
        <v>#VALUE!</v>
      </c>
      <c r="G661" s="32" t="e">
        <f>IF('935'!G661="VOID",0,'935'!G661*(1-'935'!X661/'11'!B$17))</f>
        <v>#VALUE!</v>
      </c>
      <c r="H661" s="49" t="e">
        <f t="shared" si="160"/>
        <v>#VALUE!</v>
      </c>
      <c r="I661" s="50" t="e">
        <f>MATCH('935'!J661,'913'!$B$6:$B$1205,0)</f>
        <v>#VALUE!</v>
      </c>
      <c r="J661" s="50" t="e">
        <f>MATCH(INDEX('913'!$D$6:$D$1205,I661),'913'!$B$6:$B$1205,0)</f>
        <v>#VALUE!</v>
      </c>
      <c r="K661" s="50" t="e">
        <f>MATCH(INDEX('913'!$D$6:$D$1205,J661),'913'!$B$6:$B$1205,0)</f>
        <v>#VALUE!</v>
      </c>
      <c r="L661" s="50" t="e">
        <f>MATCH(INDEX('913'!$D$6:$D$1205,K661),'913'!$B$6:$B$1205,0)</f>
        <v>#VALUE!</v>
      </c>
      <c r="M661" s="50" t="e">
        <f>MATCH(INDEX('913'!$D$6:$D$1205,L661),'913'!$B$6:$B$1205,0)</f>
        <v>#VALUE!</v>
      </c>
      <c r="N661" s="50" t="e">
        <f>MATCH(INDEX('913'!$D$6:$D$1205,M661),'913'!$B$6:$B$1205,0)</f>
        <v>#VALUE!</v>
      </c>
      <c r="O661" s="50" t="e">
        <f>MATCH(INDEX('913'!$D$6:$D$1205,N661),'913'!$B$6:$B$1205,0)</f>
        <v>#VALUE!</v>
      </c>
      <c r="P661" s="51" t="e">
        <f>MATCH(INDEX('913'!$D$6:$D$1205,O661),'913'!$B$6:$B$1205,0)</f>
        <v>#VALUE!</v>
      </c>
      <c r="Q661" s="37">
        <f>IF(ISNUMBER(I661),MAX(0,INDEX('913'!$E$6:$E$1205,I661)),0)</f>
        <v>0</v>
      </c>
      <c r="R661" s="37">
        <f>IF(ISNUMBER(J661),MAX(0,INDEX('913'!$E$6:$E$1205,J661)),0)</f>
        <v>0</v>
      </c>
      <c r="S661" s="37">
        <f>IF(ISNUMBER(K661),MAX(0,INDEX('913'!$E$6:$E$1205,K661)),0)</f>
        <v>0</v>
      </c>
      <c r="T661" s="37">
        <f>IF(ISNUMBER(L661),MAX(0,INDEX('913'!$E$6:$E$1205,L661)),0)</f>
        <v>0</v>
      </c>
      <c r="U661" s="37">
        <f>IF(ISNUMBER(M661),MAX(0,INDEX('913'!$E$6:$E$1205,M661)),0)</f>
        <v>0</v>
      </c>
      <c r="V661" s="37">
        <f>IF(ISNUMBER(N661),MAX(0,INDEX('913'!$E$6:$E$1205,N661)),0)</f>
        <v>0</v>
      </c>
      <c r="W661" s="37">
        <f>IF(ISNUMBER(O661),MAX(0,INDEX('913'!$E$6:$E$1205,O661)),0)</f>
        <v>0</v>
      </c>
      <c r="X661" s="52">
        <f>IF(ISNUMBER(P661),MAX(0,INDEX('913'!$E$6:$E$1205,P661)),0)</f>
        <v>0</v>
      </c>
      <c r="Y661" s="37">
        <f>IF(ISNUMBER(I661),MAX(0,INDEX('913'!$F$6:$F$1205,I661)),0)</f>
        <v>0</v>
      </c>
      <c r="Z661" s="37">
        <f>IF(ISNUMBER(J661),MAX(0,INDEX('913'!$F$6:$F$1205,J661)),0)</f>
        <v>0</v>
      </c>
      <c r="AA661" s="37">
        <f>IF(ISNUMBER(K661),MAX(0,INDEX('913'!$F$6:$F$1205,K661)),0)</f>
        <v>0</v>
      </c>
      <c r="AB661" s="37">
        <f>IF(ISNUMBER(L661),MAX(0,INDEX('913'!$F$6:$F$1205,L661)),0)</f>
        <v>0</v>
      </c>
      <c r="AC661" s="37">
        <f>IF(ISNUMBER(M661),MAX(0,INDEX('913'!$F$6:$F$1205,M661)),0)</f>
        <v>0</v>
      </c>
      <c r="AD661" s="37">
        <f>IF(ISNUMBER(N661),MAX(0,INDEX('913'!$F$6:$F$1205,N661)),0)</f>
        <v>0</v>
      </c>
      <c r="AE661" s="37">
        <f>IF(ISNUMBER(O661),MAX(0,INDEX('913'!$F$6:$F$1205,O661)),0)</f>
        <v>0</v>
      </c>
      <c r="AF661" s="37">
        <f>IF(ISNUMBER(P661),MAX(0,INDEX('913'!$F$6:$F$1205,P661)),0)</f>
        <v>0</v>
      </c>
      <c r="AG661" s="32">
        <f>IF(ISNUMBER(I661),SQRT(INDEX('913'!$I$6:$I$1205,I661)^2+INDEX('913'!$J$6:$J$1205,I661)^2),0)</f>
        <v>0</v>
      </c>
      <c r="AH661" s="32">
        <f>IF(ISNUMBER(J661),SQRT(INDEX('913'!$I$6:$I$1205,J661)^2+INDEX('913'!$J$6:$J$1205,J661)^2),0)</f>
        <v>0</v>
      </c>
      <c r="AI661" s="32">
        <f>IF(ISNUMBER(K661),SQRT(INDEX('913'!$I$6:$I$1205,K661)^2+INDEX('913'!$J$6:$J$1205,K661)^2),0)</f>
        <v>0</v>
      </c>
      <c r="AJ661" s="32">
        <f>IF(ISNUMBER(L661),SQRT(INDEX('913'!$I$6:$I$1205,L661)^2+INDEX('913'!$J$6:$J$1205,L661)^2),0)</f>
        <v>0</v>
      </c>
      <c r="AK661" s="32">
        <f>IF(ISNUMBER(M661),SQRT(INDEX('913'!$I$6:$I$1205,M661)^2+INDEX('913'!$J$6:$J$1205,M661)^2),0)</f>
        <v>0</v>
      </c>
      <c r="AL661" s="32">
        <f>IF(ISNUMBER(N661),SQRT(INDEX('913'!$I$6:$I$1205,N661)^2+INDEX('913'!$J$6:$J$1205,N661)^2),0)</f>
        <v>0</v>
      </c>
      <c r="AM661" s="32">
        <f>IF(ISNUMBER(O661),SQRT(INDEX('913'!$I$6:$I$1205,O661)^2+INDEX('913'!$J$6:$J$1205,O661)^2),0)</f>
        <v>0</v>
      </c>
      <c r="AN661" s="49">
        <f>IF(ISNUMBER(P661),SQRT(INDEX('913'!$I$6:$I$1205,P661)^2+INDEX('913'!$J$6:$J$1205,P661)^2),0)</f>
        <v>0</v>
      </c>
      <c r="AO661" s="37">
        <f t="shared" si="161"/>
        <v>0</v>
      </c>
      <c r="AP661" s="37">
        <f t="shared" si="162"/>
        <v>0</v>
      </c>
      <c r="AQ661" s="33" t="e">
        <f>-100*'935'!W661*(AO661+AP661)/'11'!C$17</f>
        <v>#VALUE!</v>
      </c>
      <c r="AR661" s="37" t="e">
        <f t="shared" si="163"/>
        <v>#VALUE!</v>
      </c>
      <c r="AS661" s="52" t="e">
        <f t="shared" si="164"/>
        <v>#VALUE!</v>
      </c>
      <c r="AT661" s="32" t="e">
        <f>IF('935'!C661="VOID",0,('935'!C661*(1-'935'!X661/'11'!B$17)))</f>
        <v>#VALUE!</v>
      </c>
      <c r="AU661" s="52" t="e">
        <f>'935'!Q661*(1-'935'!Y661/'11'!C$17)/(1-'935'!X661/'11'!B$17)</f>
        <v>#VALUE!</v>
      </c>
      <c r="AV661" s="37" t="e">
        <f>INDEX('DNO totals'!$B$57:$G$57,IF('935'!K661,IF(MOD('935'!K661,1000),IF(MOD('935'!K661,100),IF(MOD('935'!K661,10),IF(MOD('935'!K661,1000)=1,6,5),4),3),2),1))</f>
        <v>#VALUE!</v>
      </c>
      <c r="AW661" s="52" t="e">
        <f t="shared" si="165"/>
        <v>#VALUE!</v>
      </c>
      <c r="AX661" s="32" t="e">
        <f>IF('935'!V661="VOID",0,'935'!V661*(1-'935'!X661/'11'!B$17))</f>
        <v>#VALUE!</v>
      </c>
      <c r="AY661" s="33" t="e">
        <f>IF(H661,-100*'Charging rates'!B$10/'11'!B$17*AX661/H661,0)</f>
        <v>#VALUE!</v>
      </c>
      <c r="AZ661" s="33" t="e">
        <f>IF(C661,'DNO totals'!B$41,0)</f>
        <v>#VALUE!</v>
      </c>
      <c r="BA661" s="33" t="e">
        <f t="shared" si="166"/>
        <v>#VALUE!</v>
      </c>
      <c r="BB661" s="33" t="e">
        <f t="shared" si="167"/>
        <v>#VALUE!</v>
      </c>
      <c r="BC661" s="53" t="e">
        <f t="shared" si="168"/>
        <v>#VALUE!</v>
      </c>
      <c r="BD661" s="32" t="e">
        <f>IF(AT661,'935'!H661*AT661/(AT661+D661+H661),0)</f>
        <v>#VALUE!</v>
      </c>
      <c r="BE661" s="32" t="e">
        <f>IF(H661,'935'!H661*H661/(AT661+D661+H661),0)</f>
        <v>#VALUE!</v>
      </c>
      <c r="BF661" s="32" t="e">
        <f>BD661*(1-'935'!X661/'11'!B$17)</f>
        <v>#VALUE!</v>
      </c>
      <c r="BG661" s="49" t="e">
        <f>BE661*(1-'935'!X661/'11'!B$17)</f>
        <v>#VALUE!</v>
      </c>
      <c r="BH661" s="52" t="e">
        <f>AV661*Parameters!B$6</f>
        <v>#VALUE!</v>
      </c>
      <c r="BI661" s="37" t="e">
        <f>IF('935'!$K661=1000,'Charging rates'!$C$38*$BH661/(1+'DNO totals'!$C$99)*'935'!$L661,0)</f>
        <v>#VALUE!</v>
      </c>
      <c r="BJ661" s="37" t="e">
        <f>IF(MOD('935'!$K661,1000)=100,'Charging rates'!$D$38*$BH661/(1+'DNO totals'!$D$99)*'935'!$M661,0)</f>
        <v>#VALUE!</v>
      </c>
      <c r="BK661" s="37" t="e">
        <f>IF(MOD('935'!$K661,100)=10,'Charging rates'!$E$38*$BH661/(1+'DNO totals'!$E$99)*'935'!$N661,0)</f>
        <v>#VALUE!</v>
      </c>
      <c r="BL661" s="37" t="e">
        <f>IF(AND(MOD('935'!$K661,10)&gt;0,MOD('935'!$K661,1000)&gt;1),'Charging rates'!$F$38*$BH661/(1+'DNO totals'!$F$99)*'935'!$O661,0)</f>
        <v>#VALUE!</v>
      </c>
      <c r="BM661" s="37" t="e">
        <f>IF(MOD('935'!$K661,1000)=1,'Charging rates'!$G$38*$BH661/(1+'DNO totals'!$G$99)*'935'!$P661,0)</f>
        <v>#VALUE!</v>
      </c>
      <c r="BN661" s="52" t="e">
        <f t="shared" si="169"/>
        <v>#VALUE!</v>
      </c>
      <c r="BO661" s="37" t="e">
        <f>IF('935'!$K661&gt;1000,'Charging rates'!$C$38*$AW661*'935'!$L661,0)</f>
        <v>#VALUE!</v>
      </c>
      <c r="BP661" s="37" t="e">
        <f>IF(MOD('935'!$K661,1000)&gt;100,'Charging rates'!$D$38*$AW661*'935'!$M661,0)</f>
        <v>#VALUE!</v>
      </c>
      <c r="BQ661" s="37" t="e">
        <f>IF(MOD('935'!$K661,100)&gt;10,'Charging rates'!$E$38*$AW661*'935'!$N661,0)</f>
        <v>#VALUE!</v>
      </c>
      <c r="BR661" s="52" t="e">
        <f t="shared" si="170"/>
        <v>#VALUE!</v>
      </c>
      <c r="BS661" s="48" t="e">
        <f>'935'!C661&lt;&gt;"VOID"</f>
        <v>#VALUE!</v>
      </c>
      <c r="BT661" s="33" t="e">
        <f>IF(BS661,(100/'11'!B$17*BD661*((1-'935'!I661)*'Charging rates'!B$51+'Charging rates'!B$63)),0)</f>
        <v>#VALUE!</v>
      </c>
      <c r="BU661" s="33" t="e">
        <f>100/'11'!B$17*BG661*('Charging rates'!B$51+'Charging rates'!B$63)</f>
        <v>#VALUE!</v>
      </c>
      <c r="BV661" s="33" t="e">
        <f>100/'11'!B$17*BE661*('Charging rates'!B$51+'Charging rates'!B$63)</f>
        <v>#VALUE!</v>
      </c>
      <c r="BW661" s="53" t="e">
        <f t="shared" si="171"/>
        <v>#VALUE!</v>
      </c>
      <c r="BX661" s="32" t="e">
        <f>AT661-('935'!T661*(1-'935'!X661/'11'!B$17))</f>
        <v>#VALUE!</v>
      </c>
      <c r="BY661" s="32">
        <f>0-IF(ISNUMBER(I661),INDEX('913'!$I$6:$I$1205,I661),0)-IF(ISNUMBER(J661),INDEX('913'!$I$6:$I$1205,J661),0)-IF(ISNUMBER(K661),INDEX('913'!$I$6:$I$1205,K661),0)-IF(ISNUMBER(L661),INDEX('913'!$I$6:$I$1205,L661),0)-IF(ISNUMBER(M661),INDEX('913'!$I$6:$I$1205,M661),0)-IF(ISNUMBER(N661),INDEX('913'!$I$6:$I$1205,N661),0)-IF(ISNUMBER(O661),INDEX('913'!$I$6:$I$1205,O661),0)-IF(ISNUMBER(P661),INDEX('913'!$I$6:$I$1205,P661),0)</f>
        <v>0</v>
      </c>
      <c r="BZ661" s="37">
        <f>IF(BY661=0,1,MAX(1,SQRT(BY661^2+(IF(ISNUMBER(I661),INDEX('913'!$J$6:$J$1205,I661),0)+IF(ISNUMBER(J661),INDEX('913'!$J$6:$J$1205,J661),0)+IF(ISNUMBER(K661),INDEX('913'!$J$6:$J$1205,K661),0)+IF(ISNUMBER(L661),INDEX('913'!$J$6:$J$1205,L661),0)+IF(ISNUMBER(M661),INDEX('913'!$J$6:$J$1205,M661),0)+IF(ISNUMBER(N661),INDEX('913'!$J$6:$J$1205,N661),0)+IF(ISNUMBER(O661),INDEX('913'!$J$6:$J$1205,O661),0)+IF(ISNUMBER(P661),INDEX('913'!$J$6:$J$1205,P661),0))^2)/BY661))</f>
        <v>1</v>
      </c>
      <c r="CA661" s="33" t="e">
        <f>100*AO661/'11'!B$17</f>
        <v>#VALUE!</v>
      </c>
      <c r="CB661" s="37" t="e">
        <f>100*(AP661*BZ661)/'11'!C$17</f>
        <v>#VALUE!</v>
      </c>
      <c r="CC661" s="37" t="e">
        <f t="shared" si="172"/>
        <v>#VALUE!</v>
      </c>
      <c r="CD661" s="33" t="e">
        <f t="shared" si="173"/>
        <v>#VALUE!</v>
      </c>
      <c r="CE661" s="54" t="e">
        <f>'11'!C$17-'935'!Y661</f>
        <v>#VALUE!</v>
      </c>
      <c r="CF661" s="37" t="e">
        <f>MAX('DNO totals'!B$312+0,MIN('935'!L661+0,'DNO totals'!B$304+0))</f>
        <v>#VALUE!</v>
      </c>
      <c r="CG661" s="37" t="e">
        <f>MAX('DNO totals'!C$312+0,MIN('935'!M661+0,'DNO totals'!C$304+0))</f>
        <v>#VALUE!</v>
      </c>
      <c r="CH661" s="37" t="e">
        <f>MAX('DNO totals'!D$312+0,MIN('935'!N661+0,'DNO totals'!D$304+0))</f>
        <v>#VALUE!</v>
      </c>
      <c r="CI661" s="37" t="e">
        <f>MAX('DNO totals'!E$312+0,MIN('935'!O661+0,'DNO totals'!E$304+0))</f>
        <v>#VALUE!</v>
      </c>
      <c r="CJ661" s="52" t="e">
        <f>MAX('DNO totals'!F$312+0,MIN('935'!P661+0,'DNO totals'!F$304+0))</f>
        <v>#VALUE!</v>
      </c>
      <c r="CK661" s="37" t="e">
        <f>IF('935'!$K661=1000,'Charging rates'!$C$38*$BH661/(1+'DNO totals'!$C$99)*$CF661,0)</f>
        <v>#VALUE!</v>
      </c>
      <c r="CL661" s="37" t="e">
        <f>IF(MOD('935'!$K661,1000)=100,'Charging rates'!$D$38*$BH661/(1+'DNO totals'!$D$99)*$CG661,0)</f>
        <v>#VALUE!</v>
      </c>
      <c r="CM661" s="37" t="e">
        <f>IF(MOD('935'!$K661,100)=10,'Charging rates'!$E$38*$BH661/(1+'DNO totals'!$E$99)*$CH661,0)</f>
        <v>#VALUE!</v>
      </c>
      <c r="CN661" s="37" t="e">
        <f>IF(AND(MOD('935'!$K661,10)&gt;0,MOD('935'!$K661,1000)&gt;1),'Charging rates'!$F$38*$BH661/(1+'DNO totals'!$F$99)*$CI661,0)</f>
        <v>#VALUE!</v>
      </c>
      <c r="CO661" s="37" t="e">
        <f>IF(MOD('935'!$K661,1000)=1,'Charging rates'!$G$38*$BH661/(1+'DNO totals'!$G$99)*$CJ661,0)</f>
        <v>#VALUE!</v>
      </c>
      <c r="CP661" s="52" t="e">
        <f t="shared" si="174"/>
        <v>#VALUE!</v>
      </c>
      <c r="CQ661" s="37" t="e">
        <f>IF('935'!$K661&gt;1000,'Charging rates'!$C$38*$AW661*$CF661,0)</f>
        <v>#VALUE!</v>
      </c>
      <c r="CR661" s="37" t="e">
        <f>IF(MOD('935'!$K661,1000)&gt;100,'Charging rates'!$D$38*$AW661*$CG661,0)</f>
        <v>#VALUE!</v>
      </c>
      <c r="CS661" s="37" t="e">
        <f>IF(MOD('935'!$K661,100)&gt;10,'Charging rates'!$E$38*$AW661*$CH661,0)</f>
        <v>#VALUE!</v>
      </c>
      <c r="CT661" s="52" t="e">
        <f t="shared" si="175"/>
        <v>#VALUE!</v>
      </c>
      <c r="CU661" s="33" t="e">
        <f>100*(AP661*'935'!Q661*BZ661)/'11'!B$17</f>
        <v>#VALUE!</v>
      </c>
      <c r="CV661" s="33" t="e">
        <f>100/'11'!B$17*'Charging rates'!B$10*AW661</f>
        <v>#VALUE!</v>
      </c>
      <c r="CW661" s="33" t="e">
        <f>IF(AT661=0,0,(1-BX661/AT661)*(CA661+IF('935'!Q661=0,0,(CB661*'935'!Q661*('11'!C$17-'935'!Y661)/('11'!B$17-'935'!X661)))))</f>
        <v>#VALUE!</v>
      </c>
      <c r="CX661" s="33" t="e">
        <f t="shared" si="176"/>
        <v>#VALUE!</v>
      </c>
      <c r="CY661" s="49" t="e">
        <f t="shared" si="177"/>
        <v>#VALUE!</v>
      </c>
      <c r="CZ661" s="32" t="e">
        <f>AT661*(Parameters!B$21+AU661)*IF('DNO totals'!B$323&lt;0,1,'935'!S661)</f>
        <v>#VALUE!</v>
      </c>
      <c r="DA661" s="52" t="e">
        <f>IF('DNO totals'!B$323&lt;0,1,'935'!S661)*(Parameters!B$21+AU661)</f>
        <v>#VALUE!</v>
      </c>
      <c r="DB661" s="37" t="e">
        <f>CX661+'Charging rates'!B$106*DA661*100/'11'!B$17</f>
        <v>#VALUE!</v>
      </c>
      <c r="DC661" s="37" t="e">
        <f>DB661+'Charging rates'!B$116*(Parameters!B$21+AU661)*100/'11'!B$17*IF('DNO totals'!B$323&lt;0,1,'935'!S661)</f>
        <v>#VALUE!</v>
      </c>
      <c r="DD661" s="37" t="e">
        <f>'Charging rates'!B$97*(CP661+CT661)*100/'11'!B$17</f>
        <v>#VALUE!</v>
      </c>
      <c r="DE661" s="33" t="e">
        <f>MAX(0-(CB661*AU661*'11'!C$17/'11'!B$17),DC661+DD661)</f>
        <v>#VALUE!</v>
      </c>
      <c r="DF661" s="37" t="e">
        <f>IF(BS661,IF(AU661=0,CC661,MAX(0,MIN(CC661,CC661+(DE661/'935'!Q661*('11'!B$17-'935'!X661)/('11'!C$17-'935'!Y661))))),0)</f>
        <v>#VALUE!</v>
      </c>
      <c r="DG661" s="33" t="e">
        <f t="shared" si="178"/>
        <v>#VALUE!</v>
      </c>
      <c r="DH661" s="53" t="e">
        <f t="shared" si="179"/>
        <v>#VALUE!</v>
      </c>
    </row>
    <row r="662" spans="1:112">
      <c r="A662" s="28">
        <v>562</v>
      </c>
      <c r="B662" s="47" t="e">
        <f>'935'!B662</f>
        <v>#VALUE!</v>
      </c>
      <c r="C662" s="48" t="e">
        <f>OR('935'!E662&lt;&gt;"VOID",'935'!F662&lt;&gt;"VOID",'935'!G662&lt;&gt;"VOID")</f>
        <v>#VALUE!</v>
      </c>
      <c r="D662" s="32" t="e">
        <f>IF('935'!D662="VOID",0,'935'!D662*(1-'935'!X662/'11'!B$17))</f>
        <v>#VALUE!</v>
      </c>
      <c r="E662" s="32" t="e">
        <f>IF('935'!E662="VOID",0,'935'!E662*(1-'935'!X662/'11'!B$17))</f>
        <v>#VALUE!</v>
      </c>
      <c r="F662" s="32" t="e">
        <f>IF('935'!F662="VOID",0,'935'!F662*(1-'935'!X662/'11'!B$17))</f>
        <v>#VALUE!</v>
      </c>
      <c r="G662" s="32" t="e">
        <f>IF('935'!G662="VOID",0,'935'!G662*(1-'935'!X662/'11'!B$17))</f>
        <v>#VALUE!</v>
      </c>
      <c r="H662" s="49" t="e">
        <f t="shared" si="160"/>
        <v>#VALUE!</v>
      </c>
      <c r="I662" s="50" t="e">
        <f>MATCH('935'!J662,'913'!$B$6:$B$1205,0)</f>
        <v>#VALUE!</v>
      </c>
      <c r="J662" s="50" t="e">
        <f>MATCH(INDEX('913'!$D$6:$D$1205,I662),'913'!$B$6:$B$1205,0)</f>
        <v>#VALUE!</v>
      </c>
      <c r="K662" s="50" t="e">
        <f>MATCH(INDEX('913'!$D$6:$D$1205,J662),'913'!$B$6:$B$1205,0)</f>
        <v>#VALUE!</v>
      </c>
      <c r="L662" s="50" t="e">
        <f>MATCH(INDEX('913'!$D$6:$D$1205,K662),'913'!$B$6:$B$1205,0)</f>
        <v>#VALUE!</v>
      </c>
      <c r="M662" s="50" t="e">
        <f>MATCH(INDEX('913'!$D$6:$D$1205,L662),'913'!$B$6:$B$1205,0)</f>
        <v>#VALUE!</v>
      </c>
      <c r="N662" s="50" t="e">
        <f>MATCH(INDEX('913'!$D$6:$D$1205,M662),'913'!$B$6:$B$1205,0)</f>
        <v>#VALUE!</v>
      </c>
      <c r="O662" s="50" t="e">
        <f>MATCH(INDEX('913'!$D$6:$D$1205,N662),'913'!$B$6:$B$1205,0)</f>
        <v>#VALUE!</v>
      </c>
      <c r="P662" s="51" t="e">
        <f>MATCH(INDEX('913'!$D$6:$D$1205,O662),'913'!$B$6:$B$1205,0)</f>
        <v>#VALUE!</v>
      </c>
      <c r="Q662" s="37">
        <f>IF(ISNUMBER(I662),MAX(0,INDEX('913'!$E$6:$E$1205,I662)),0)</f>
        <v>0</v>
      </c>
      <c r="R662" s="37">
        <f>IF(ISNUMBER(J662),MAX(0,INDEX('913'!$E$6:$E$1205,J662)),0)</f>
        <v>0</v>
      </c>
      <c r="S662" s="37">
        <f>IF(ISNUMBER(K662),MAX(0,INDEX('913'!$E$6:$E$1205,K662)),0)</f>
        <v>0</v>
      </c>
      <c r="T662" s="37">
        <f>IF(ISNUMBER(L662),MAX(0,INDEX('913'!$E$6:$E$1205,L662)),0)</f>
        <v>0</v>
      </c>
      <c r="U662" s="37">
        <f>IF(ISNUMBER(M662),MAX(0,INDEX('913'!$E$6:$E$1205,M662)),0)</f>
        <v>0</v>
      </c>
      <c r="V662" s="37">
        <f>IF(ISNUMBER(N662),MAX(0,INDEX('913'!$E$6:$E$1205,N662)),0)</f>
        <v>0</v>
      </c>
      <c r="W662" s="37">
        <f>IF(ISNUMBER(O662),MAX(0,INDEX('913'!$E$6:$E$1205,O662)),0)</f>
        <v>0</v>
      </c>
      <c r="X662" s="52">
        <f>IF(ISNUMBER(P662),MAX(0,INDEX('913'!$E$6:$E$1205,P662)),0)</f>
        <v>0</v>
      </c>
      <c r="Y662" s="37">
        <f>IF(ISNUMBER(I662),MAX(0,INDEX('913'!$F$6:$F$1205,I662)),0)</f>
        <v>0</v>
      </c>
      <c r="Z662" s="37">
        <f>IF(ISNUMBER(J662),MAX(0,INDEX('913'!$F$6:$F$1205,J662)),0)</f>
        <v>0</v>
      </c>
      <c r="AA662" s="37">
        <f>IF(ISNUMBER(K662),MAX(0,INDEX('913'!$F$6:$F$1205,K662)),0)</f>
        <v>0</v>
      </c>
      <c r="AB662" s="37">
        <f>IF(ISNUMBER(L662),MAX(0,INDEX('913'!$F$6:$F$1205,L662)),0)</f>
        <v>0</v>
      </c>
      <c r="AC662" s="37">
        <f>IF(ISNUMBER(M662),MAX(0,INDEX('913'!$F$6:$F$1205,M662)),0)</f>
        <v>0</v>
      </c>
      <c r="AD662" s="37">
        <f>IF(ISNUMBER(N662),MAX(0,INDEX('913'!$F$6:$F$1205,N662)),0)</f>
        <v>0</v>
      </c>
      <c r="AE662" s="37">
        <f>IF(ISNUMBER(O662),MAX(0,INDEX('913'!$F$6:$F$1205,O662)),0)</f>
        <v>0</v>
      </c>
      <c r="AF662" s="37">
        <f>IF(ISNUMBER(P662),MAX(0,INDEX('913'!$F$6:$F$1205,P662)),0)</f>
        <v>0</v>
      </c>
      <c r="AG662" s="32">
        <f>IF(ISNUMBER(I662),SQRT(INDEX('913'!$I$6:$I$1205,I662)^2+INDEX('913'!$J$6:$J$1205,I662)^2),0)</f>
        <v>0</v>
      </c>
      <c r="AH662" s="32">
        <f>IF(ISNUMBER(J662),SQRT(INDEX('913'!$I$6:$I$1205,J662)^2+INDEX('913'!$J$6:$J$1205,J662)^2),0)</f>
        <v>0</v>
      </c>
      <c r="AI662" s="32">
        <f>IF(ISNUMBER(K662),SQRT(INDEX('913'!$I$6:$I$1205,K662)^2+INDEX('913'!$J$6:$J$1205,K662)^2),0)</f>
        <v>0</v>
      </c>
      <c r="AJ662" s="32">
        <f>IF(ISNUMBER(L662),SQRT(INDEX('913'!$I$6:$I$1205,L662)^2+INDEX('913'!$J$6:$J$1205,L662)^2),0)</f>
        <v>0</v>
      </c>
      <c r="AK662" s="32">
        <f>IF(ISNUMBER(M662),SQRT(INDEX('913'!$I$6:$I$1205,M662)^2+INDEX('913'!$J$6:$J$1205,M662)^2),0)</f>
        <v>0</v>
      </c>
      <c r="AL662" s="32">
        <f>IF(ISNUMBER(N662),SQRT(INDEX('913'!$I$6:$I$1205,N662)^2+INDEX('913'!$J$6:$J$1205,N662)^2),0)</f>
        <v>0</v>
      </c>
      <c r="AM662" s="32">
        <f>IF(ISNUMBER(O662),SQRT(INDEX('913'!$I$6:$I$1205,O662)^2+INDEX('913'!$J$6:$J$1205,O662)^2),0)</f>
        <v>0</v>
      </c>
      <c r="AN662" s="49">
        <f>IF(ISNUMBER(P662),SQRT(INDEX('913'!$I$6:$I$1205,P662)^2+INDEX('913'!$J$6:$J$1205,P662)^2),0)</f>
        <v>0</v>
      </c>
      <c r="AO662" s="37">
        <f t="shared" si="161"/>
        <v>0</v>
      </c>
      <c r="AP662" s="37">
        <f t="shared" si="162"/>
        <v>0</v>
      </c>
      <c r="AQ662" s="33" t="e">
        <f>-100*'935'!W662*(AO662+AP662)/'11'!C$17</f>
        <v>#VALUE!</v>
      </c>
      <c r="AR662" s="37" t="e">
        <f t="shared" si="163"/>
        <v>#VALUE!</v>
      </c>
      <c r="AS662" s="52" t="e">
        <f t="shared" si="164"/>
        <v>#VALUE!</v>
      </c>
      <c r="AT662" s="32" t="e">
        <f>IF('935'!C662="VOID",0,('935'!C662*(1-'935'!X662/'11'!B$17)))</f>
        <v>#VALUE!</v>
      </c>
      <c r="AU662" s="52" t="e">
        <f>'935'!Q662*(1-'935'!Y662/'11'!C$17)/(1-'935'!X662/'11'!B$17)</f>
        <v>#VALUE!</v>
      </c>
      <c r="AV662" s="37" t="e">
        <f>INDEX('DNO totals'!$B$57:$G$57,IF('935'!K662,IF(MOD('935'!K662,1000),IF(MOD('935'!K662,100),IF(MOD('935'!K662,10),IF(MOD('935'!K662,1000)=1,6,5),4),3),2),1))</f>
        <v>#VALUE!</v>
      </c>
      <c r="AW662" s="52" t="e">
        <f t="shared" si="165"/>
        <v>#VALUE!</v>
      </c>
      <c r="AX662" s="32" t="e">
        <f>IF('935'!V662="VOID",0,'935'!V662*(1-'935'!X662/'11'!B$17))</f>
        <v>#VALUE!</v>
      </c>
      <c r="AY662" s="33" t="e">
        <f>IF(H662,-100*'Charging rates'!B$10/'11'!B$17*AX662/H662,0)</f>
        <v>#VALUE!</v>
      </c>
      <c r="AZ662" s="33" t="e">
        <f>IF(C662,'DNO totals'!B$41,0)</f>
        <v>#VALUE!</v>
      </c>
      <c r="BA662" s="33" t="e">
        <f t="shared" si="166"/>
        <v>#VALUE!</v>
      </c>
      <c r="BB662" s="33" t="e">
        <f t="shared" si="167"/>
        <v>#VALUE!</v>
      </c>
      <c r="BC662" s="53" t="e">
        <f t="shared" si="168"/>
        <v>#VALUE!</v>
      </c>
      <c r="BD662" s="32" t="e">
        <f>IF(AT662,'935'!H662*AT662/(AT662+D662+H662),0)</f>
        <v>#VALUE!</v>
      </c>
      <c r="BE662" s="32" t="e">
        <f>IF(H662,'935'!H662*H662/(AT662+D662+H662),0)</f>
        <v>#VALUE!</v>
      </c>
      <c r="BF662" s="32" t="e">
        <f>BD662*(1-'935'!X662/'11'!B$17)</f>
        <v>#VALUE!</v>
      </c>
      <c r="BG662" s="49" t="e">
        <f>BE662*(1-'935'!X662/'11'!B$17)</f>
        <v>#VALUE!</v>
      </c>
      <c r="BH662" s="52" t="e">
        <f>AV662*Parameters!B$6</f>
        <v>#VALUE!</v>
      </c>
      <c r="BI662" s="37" t="e">
        <f>IF('935'!$K662=1000,'Charging rates'!$C$38*$BH662/(1+'DNO totals'!$C$99)*'935'!$L662,0)</f>
        <v>#VALUE!</v>
      </c>
      <c r="BJ662" s="37" t="e">
        <f>IF(MOD('935'!$K662,1000)=100,'Charging rates'!$D$38*$BH662/(1+'DNO totals'!$D$99)*'935'!$M662,0)</f>
        <v>#VALUE!</v>
      </c>
      <c r="BK662" s="37" t="e">
        <f>IF(MOD('935'!$K662,100)=10,'Charging rates'!$E$38*$BH662/(1+'DNO totals'!$E$99)*'935'!$N662,0)</f>
        <v>#VALUE!</v>
      </c>
      <c r="BL662" s="37" t="e">
        <f>IF(AND(MOD('935'!$K662,10)&gt;0,MOD('935'!$K662,1000)&gt;1),'Charging rates'!$F$38*$BH662/(1+'DNO totals'!$F$99)*'935'!$O662,0)</f>
        <v>#VALUE!</v>
      </c>
      <c r="BM662" s="37" t="e">
        <f>IF(MOD('935'!$K662,1000)=1,'Charging rates'!$G$38*$BH662/(1+'DNO totals'!$G$99)*'935'!$P662,0)</f>
        <v>#VALUE!</v>
      </c>
      <c r="BN662" s="52" t="e">
        <f t="shared" si="169"/>
        <v>#VALUE!</v>
      </c>
      <c r="BO662" s="37" t="e">
        <f>IF('935'!$K662&gt;1000,'Charging rates'!$C$38*$AW662*'935'!$L662,0)</f>
        <v>#VALUE!</v>
      </c>
      <c r="BP662" s="37" t="e">
        <f>IF(MOD('935'!$K662,1000)&gt;100,'Charging rates'!$D$38*$AW662*'935'!$M662,0)</f>
        <v>#VALUE!</v>
      </c>
      <c r="BQ662" s="37" t="e">
        <f>IF(MOD('935'!$K662,100)&gt;10,'Charging rates'!$E$38*$AW662*'935'!$N662,0)</f>
        <v>#VALUE!</v>
      </c>
      <c r="BR662" s="52" t="e">
        <f t="shared" si="170"/>
        <v>#VALUE!</v>
      </c>
      <c r="BS662" s="48" t="e">
        <f>'935'!C662&lt;&gt;"VOID"</f>
        <v>#VALUE!</v>
      </c>
      <c r="BT662" s="33" t="e">
        <f>IF(BS662,(100/'11'!B$17*BD662*((1-'935'!I662)*'Charging rates'!B$51+'Charging rates'!B$63)),0)</f>
        <v>#VALUE!</v>
      </c>
      <c r="BU662" s="33" t="e">
        <f>100/'11'!B$17*BG662*('Charging rates'!B$51+'Charging rates'!B$63)</f>
        <v>#VALUE!</v>
      </c>
      <c r="BV662" s="33" t="e">
        <f>100/'11'!B$17*BE662*('Charging rates'!B$51+'Charging rates'!B$63)</f>
        <v>#VALUE!</v>
      </c>
      <c r="BW662" s="53" t="e">
        <f t="shared" si="171"/>
        <v>#VALUE!</v>
      </c>
      <c r="BX662" s="32" t="e">
        <f>AT662-('935'!T662*(1-'935'!X662/'11'!B$17))</f>
        <v>#VALUE!</v>
      </c>
      <c r="BY662" s="32">
        <f>0-IF(ISNUMBER(I662),INDEX('913'!$I$6:$I$1205,I662),0)-IF(ISNUMBER(J662),INDEX('913'!$I$6:$I$1205,J662),0)-IF(ISNUMBER(K662),INDEX('913'!$I$6:$I$1205,K662),0)-IF(ISNUMBER(L662),INDEX('913'!$I$6:$I$1205,L662),0)-IF(ISNUMBER(M662),INDEX('913'!$I$6:$I$1205,M662),0)-IF(ISNUMBER(N662),INDEX('913'!$I$6:$I$1205,N662),0)-IF(ISNUMBER(O662),INDEX('913'!$I$6:$I$1205,O662),0)-IF(ISNUMBER(P662),INDEX('913'!$I$6:$I$1205,P662),0)</f>
        <v>0</v>
      </c>
      <c r="BZ662" s="37">
        <f>IF(BY662=0,1,MAX(1,SQRT(BY662^2+(IF(ISNUMBER(I662),INDEX('913'!$J$6:$J$1205,I662),0)+IF(ISNUMBER(J662),INDEX('913'!$J$6:$J$1205,J662),0)+IF(ISNUMBER(K662),INDEX('913'!$J$6:$J$1205,K662),0)+IF(ISNUMBER(L662),INDEX('913'!$J$6:$J$1205,L662),0)+IF(ISNUMBER(M662),INDEX('913'!$J$6:$J$1205,M662),0)+IF(ISNUMBER(N662),INDEX('913'!$J$6:$J$1205,N662),0)+IF(ISNUMBER(O662),INDEX('913'!$J$6:$J$1205,O662),0)+IF(ISNUMBER(P662),INDEX('913'!$J$6:$J$1205,P662),0))^2)/BY662))</f>
        <v>1</v>
      </c>
      <c r="CA662" s="33" t="e">
        <f>100*AO662/'11'!B$17</f>
        <v>#VALUE!</v>
      </c>
      <c r="CB662" s="37" t="e">
        <f>100*(AP662*BZ662)/'11'!C$17</f>
        <v>#VALUE!</v>
      </c>
      <c r="CC662" s="37" t="e">
        <f t="shared" si="172"/>
        <v>#VALUE!</v>
      </c>
      <c r="CD662" s="33" t="e">
        <f t="shared" si="173"/>
        <v>#VALUE!</v>
      </c>
      <c r="CE662" s="54" t="e">
        <f>'11'!C$17-'935'!Y662</f>
        <v>#VALUE!</v>
      </c>
      <c r="CF662" s="37" t="e">
        <f>MAX('DNO totals'!B$312+0,MIN('935'!L662+0,'DNO totals'!B$304+0))</f>
        <v>#VALUE!</v>
      </c>
      <c r="CG662" s="37" t="e">
        <f>MAX('DNO totals'!C$312+0,MIN('935'!M662+0,'DNO totals'!C$304+0))</f>
        <v>#VALUE!</v>
      </c>
      <c r="CH662" s="37" t="e">
        <f>MAX('DNO totals'!D$312+0,MIN('935'!N662+0,'DNO totals'!D$304+0))</f>
        <v>#VALUE!</v>
      </c>
      <c r="CI662" s="37" t="e">
        <f>MAX('DNO totals'!E$312+0,MIN('935'!O662+0,'DNO totals'!E$304+0))</f>
        <v>#VALUE!</v>
      </c>
      <c r="CJ662" s="52" t="e">
        <f>MAX('DNO totals'!F$312+0,MIN('935'!P662+0,'DNO totals'!F$304+0))</f>
        <v>#VALUE!</v>
      </c>
      <c r="CK662" s="37" t="e">
        <f>IF('935'!$K662=1000,'Charging rates'!$C$38*$BH662/(1+'DNO totals'!$C$99)*$CF662,0)</f>
        <v>#VALUE!</v>
      </c>
      <c r="CL662" s="37" t="e">
        <f>IF(MOD('935'!$K662,1000)=100,'Charging rates'!$D$38*$BH662/(1+'DNO totals'!$D$99)*$CG662,0)</f>
        <v>#VALUE!</v>
      </c>
      <c r="CM662" s="37" t="e">
        <f>IF(MOD('935'!$K662,100)=10,'Charging rates'!$E$38*$BH662/(1+'DNO totals'!$E$99)*$CH662,0)</f>
        <v>#VALUE!</v>
      </c>
      <c r="CN662" s="37" t="e">
        <f>IF(AND(MOD('935'!$K662,10)&gt;0,MOD('935'!$K662,1000)&gt;1),'Charging rates'!$F$38*$BH662/(1+'DNO totals'!$F$99)*$CI662,0)</f>
        <v>#VALUE!</v>
      </c>
      <c r="CO662" s="37" t="e">
        <f>IF(MOD('935'!$K662,1000)=1,'Charging rates'!$G$38*$BH662/(1+'DNO totals'!$G$99)*$CJ662,0)</f>
        <v>#VALUE!</v>
      </c>
      <c r="CP662" s="52" t="e">
        <f t="shared" si="174"/>
        <v>#VALUE!</v>
      </c>
      <c r="CQ662" s="37" t="e">
        <f>IF('935'!$K662&gt;1000,'Charging rates'!$C$38*$AW662*$CF662,0)</f>
        <v>#VALUE!</v>
      </c>
      <c r="CR662" s="37" t="e">
        <f>IF(MOD('935'!$K662,1000)&gt;100,'Charging rates'!$D$38*$AW662*$CG662,0)</f>
        <v>#VALUE!</v>
      </c>
      <c r="CS662" s="37" t="e">
        <f>IF(MOD('935'!$K662,100)&gt;10,'Charging rates'!$E$38*$AW662*$CH662,0)</f>
        <v>#VALUE!</v>
      </c>
      <c r="CT662" s="52" t="e">
        <f t="shared" si="175"/>
        <v>#VALUE!</v>
      </c>
      <c r="CU662" s="33" t="e">
        <f>100*(AP662*'935'!Q662*BZ662)/'11'!B$17</f>
        <v>#VALUE!</v>
      </c>
      <c r="CV662" s="33" t="e">
        <f>100/'11'!B$17*'Charging rates'!B$10*AW662</f>
        <v>#VALUE!</v>
      </c>
      <c r="CW662" s="33" t="e">
        <f>IF(AT662=0,0,(1-BX662/AT662)*(CA662+IF('935'!Q662=0,0,(CB662*'935'!Q662*('11'!C$17-'935'!Y662)/('11'!B$17-'935'!X662)))))</f>
        <v>#VALUE!</v>
      </c>
      <c r="CX662" s="33" t="e">
        <f t="shared" si="176"/>
        <v>#VALUE!</v>
      </c>
      <c r="CY662" s="49" t="e">
        <f t="shared" si="177"/>
        <v>#VALUE!</v>
      </c>
      <c r="CZ662" s="32" t="e">
        <f>AT662*(Parameters!B$21+AU662)*IF('DNO totals'!B$323&lt;0,1,'935'!S662)</f>
        <v>#VALUE!</v>
      </c>
      <c r="DA662" s="52" t="e">
        <f>IF('DNO totals'!B$323&lt;0,1,'935'!S662)*(Parameters!B$21+AU662)</f>
        <v>#VALUE!</v>
      </c>
      <c r="DB662" s="37" t="e">
        <f>CX662+'Charging rates'!B$106*DA662*100/'11'!B$17</f>
        <v>#VALUE!</v>
      </c>
      <c r="DC662" s="37" t="e">
        <f>DB662+'Charging rates'!B$116*(Parameters!B$21+AU662)*100/'11'!B$17*IF('DNO totals'!B$323&lt;0,1,'935'!S662)</f>
        <v>#VALUE!</v>
      </c>
      <c r="DD662" s="37" t="e">
        <f>'Charging rates'!B$97*(CP662+CT662)*100/'11'!B$17</f>
        <v>#VALUE!</v>
      </c>
      <c r="DE662" s="33" t="e">
        <f>MAX(0-(CB662*AU662*'11'!C$17/'11'!B$17),DC662+DD662)</f>
        <v>#VALUE!</v>
      </c>
      <c r="DF662" s="37" t="e">
        <f>IF(BS662,IF(AU662=0,CC662,MAX(0,MIN(CC662,CC662+(DE662/'935'!Q662*('11'!B$17-'935'!X662)/('11'!C$17-'935'!Y662))))),0)</f>
        <v>#VALUE!</v>
      </c>
      <c r="DG662" s="33" t="e">
        <f t="shared" si="178"/>
        <v>#VALUE!</v>
      </c>
      <c r="DH662" s="53" t="e">
        <f t="shared" si="179"/>
        <v>#VALUE!</v>
      </c>
    </row>
    <row r="663" spans="1:112">
      <c r="A663" s="28">
        <v>563</v>
      </c>
      <c r="B663" s="47" t="e">
        <f>'935'!B663</f>
        <v>#VALUE!</v>
      </c>
      <c r="C663" s="48" t="e">
        <f>OR('935'!E663&lt;&gt;"VOID",'935'!F663&lt;&gt;"VOID",'935'!G663&lt;&gt;"VOID")</f>
        <v>#VALUE!</v>
      </c>
      <c r="D663" s="32" t="e">
        <f>IF('935'!D663="VOID",0,'935'!D663*(1-'935'!X663/'11'!B$17))</f>
        <v>#VALUE!</v>
      </c>
      <c r="E663" s="32" t="e">
        <f>IF('935'!E663="VOID",0,'935'!E663*(1-'935'!X663/'11'!B$17))</f>
        <v>#VALUE!</v>
      </c>
      <c r="F663" s="32" t="e">
        <f>IF('935'!F663="VOID",0,'935'!F663*(1-'935'!X663/'11'!B$17))</f>
        <v>#VALUE!</v>
      </c>
      <c r="G663" s="32" t="e">
        <f>IF('935'!G663="VOID",0,'935'!G663*(1-'935'!X663/'11'!B$17))</f>
        <v>#VALUE!</v>
      </c>
      <c r="H663" s="49" t="e">
        <f t="shared" si="160"/>
        <v>#VALUE!</v>
      </c>
      <c r="I663" s="50" t="e">
        <f>MATCH('935'!J663,'913'!$B$6:$B$1205,0)</f>
        <v>#VALUE!</v>
      </c>
      <c r="J663" s="50" t="e">
        <f>MATCH(INDEX('913'!$D$6:$D$1205,I663),'913'!$B$6:$B$1205,0)</f>
        <v>#VALUE!</v>
      </c>
      <c r="K663" s="50" t="e">
        <f>MATCH(INDEX('913'!$D$6:$D$1205,J663),'913'!$B$6:$B$1205,0)</f>
        <v>#VALUE!</v>
      </c>
      <c r="L663" s="50" t="e">
        <f>MATCH(INDEX('913'!$D$6:$D$1205,K663),'913'!$B$6:$B$1205,0)</f>
        <v>#VALUE!</v>
      </c>
      <c r="M663" s="50" t="e">
        <f>MATCH(INDEX('913'!$D$6:$D$1205,L663),'913'!$B$6:$B$1205,0)</f>
        <v>#VALUE!</v>
      </c>
      <c r="N663" s="50" t="e">
        <f>MATCH(INDEX('913'!$D$6:$D$1205,M663),'913'!$B$6:$B$1205,0)</f>
        <v>#VALUE!</v>
      </c>
      <c r="O663" s="50" t="e">
        <f>MATCH(INDEX('913'!$D$6:$D$1205,N663),'913'!$B$6:$B$1205,0)</f>
        <v>#VALUE!</v>
      </c>
      <c r="P663" s="51" t="e">
        <f>MATCH(INDEX('913'!$D$6:$D$1205,O663),'913'!$B$6:$B$1205,0)</f>
        <v>#VALUE!</v>
      </c>
      <c r="Q663" s="37">
        <f>IF(ISNUMBER(I663),MAX(0,INDEX('913'!$E$6:$E$1205,I663)),0)</f>
        <v>0</v>
      </c>
      <c r="R663" s="37">
        <f>IF(ISNUMBER(J663),MAX(0,INDEX('913'!$E$6:$E$1205,J663)),0)</f>
        <v>0</v>
      </c>
      <c r="S663" s="37">
        <f>IF(ISNUMBER(K663),MAX(0,INDEX('913'!$E$6:$E$1205,K663)),0)</f>
        <v>0</v>
      </c>
      <c r="T663" s="37">
        <f>IF(ISNUMBER(L663),MAX(0,INDEX('913'!$E$6:$E$1205,L663)),0)</f>
        <v>0</v>
      </c>
      <c r="U663" s="37">
        <f>IF(ISNUMBER(M663),MAX(0,INDEX('913'!$E$6:$E$1205,M663)),0)</f>
        <v>0</v>
      </c>
      <c r="V663" s="37">
        <f>IF(ISNUMBER(N663),MAX(0,INDEX('913'!$E$6:$E$1205,N663)),0)</f>
        <v>0</v>
      </c>
      <c r="W663" s="37">
        <f>IF(ISNUMBER(O663),MAX(0,INDEX('913'!$E$6:$E$1205,O663)),0)</f>
        <v>0</v>
      </c>
      <c r="X663" s="52">
        <f>IF(ISNUMBER(P663),MAX(0,INDEX('913'!$E$6:$E$1205,P663)),0)</f>
        <v>0</v>
      </c>
      <c r="Y663" s="37">
        <f>IF(ISNUMBER(I663),MAX(0,INDEX('913'!$F$6:$F$1205,I663)),0)</f>
        <v>0</v>
      </c>
      <c r="Z663" s="37">
        <f>IF(ISNUMBER(J663),MAX(0,INDEX('913'!$F$6:$F$1205,J663)),0)</f>
        <v>0</v>
      </c>
      <c r="AA663" s="37">
        <f>IF(ISNUMBER(K663),MAX(0,INDEX('913'!$F$6:$F$1205,K663)),0)</f>
        <v>0</v>
      </c>
      <c r="AB663" s="37">
        <f>IF(ISNUMBER(L663),MAX(0,INDEX('913'!$F$6:$F$1205,L663)),0)</f>
        <v>0</v>
      </c>
      <c r="AC663" s="37">
        <f>IF(ISNUMBER(M663),MAX(0,INDEX('913'!$F$6:$F$1205,M663)),0)</f>
        <v>0</v>
      </c>
      <c r="AD663" s="37">
        <f>IF(ISNUMBER(N663),MAX(0,INDEX('913'!$F$6:$F$1205,N663)),0)</f>
        <v>0</v>
      </c>
      <c r="AE663" s="37">
        <f>IF(ISNUMBER(O663),MAX(0,INDEX('913'!$F$6:$F$1205,O663)),0)</f>
        <v>0</v>
      </c>
      <c r="AF663" s="37">
        <f>IF(ISNUMBER(P663),MAX(0,INDEX('913'!$F$6:$F$1205,P663)),0)</f>
        <v>0</v>
      </c>
      <c r="AG663" s="32">
        <f>IF(ISNUMBER(I663),SQRT(INDEX('913'!$I$6:$I$1205,I663)^2+INDEX('913'!$J$6:$J$1205,I663)^2),0)</f>
        <v>0</v>
      </c>
      <c r="AH663" s="32">
        <f>IF(ISNUMBER(J663),SQRT(INDEX('913'!$I$6:$I$1205,J663)^2+INDEX('913'!$J$6:$J$1205,J663)^2),0)</f>
        <v>0</v>
      </c>
      <c r="AI663" s="32">
        <f>IF(ISNUMBER(K663),SQRT(INDEX('913'!$I$6:$I$1205,K663)^2+INDEX('913'!$J$6:$J$1205,K663)^2),0)</f>
        <v>0</v>
      </c>
      <c r="AJ663" s="32">
        <f>IF(ISNUMBER(L663),SQRT(INDEX('913'!$I$6:$I$1205,L663)^2+INDEX('913'!$J$6:$J$1205,L663)^2),0)</f>
        <v>0</v>
      </c>
      <c r="AK663" s="32">
        <f>IF(ISNUMBER(M663),SQRT(INDEX('913'!$I$6:$I$1205,M663)^2+INDEX('913'!$J$6:$J$1205,M663)^2),0)</f>
        <v>0</v>
      </c>
      <c r="AL663" s="32">
        <f>IF(ISNUMBER(N663),SQRT(INDEX('913'!$I$6:$I$1205,N663)^2+INDEX('913'!$J$6:$J$1205,N663)^2),0)</f>
        <v>0</v>
      </c>
      <c r="AM663" s="32">
        <f>IF(ISNUMBER(O663),SQRT(INDEX('913'!$I$6:$I$1205,O663)^2+INDEX('913'!$J$6:$J$1205,O663)^2),0)</f>
        <v>0</v>
      </c>
      <c r="AN663" s="49">
        <f>IF(ISNUMBER(P663),SQRT(INDEX('913'!$I$6:$I$1205,P663)^2+INDEX('913'!$J$6:$J$1205,P663)^2),0)</f>
        <v>0</v>
      </c>
      <c r="AO663" s="37">
        <f t="shared" si="161"/>
        <v>0</v>
      </c>
      <c r="AP663" s="37">
        <f t="shared" si="162"/>
        <v>0</v>
      </c>
      <c r="AQ663" s="33" t="e">
        <f>-100*'935'!W663*(AO663+AP663)/'11'!C$17</f>
        <v>#VALUE!</v>
      </c>
      <c r="AR663" s="37" t="e">
        <f t="shared" si="163"/>
        <v>#VALUE!</v>
      </c>
      <c r="AS663" s="52" t="e">
        <f t="shared" si="164"/>
        <v>#VALUE!</v>
      </c>
      <c r="AT663" s="32" t="e">
        <f>IF('935'!C663="VOID",0,('935'!C663*(1-'935'!X663/'11'!B$17)))</f>
        <v>#VALUE!</v>
      </c>
      <c r="AU663" s="52" t="e">
        <f>'935'!Q663*(1-'935'!Y663/'11'!C$17)/(1-'935'!X663/'11'!B$17)</f>
        <v>#VALUE!</v>
      </c>
      <c r="AV663" s="37" t="e">
        <f>INDEX('DNO totals'!$B$57:$G$57,IF('935'!K663,IF(MOD('935'!K663,1000),IF(MOD('935'!K663,100),IF(MOD('935'!K663,10),IF(MOD('935'!K663,1000)=1,6,5),4),3),2),1))</f>
        <v>#VALUE!</v>
      </c>
      <c r="AW663" s="52" t="e">
        <f t="shared" si="165"/>
        <v>#VALUE!</v>
      </c>
      <c r="AX663" s="32" t="e">
        <f>IF('935'!V663="VOID",0,'935'!V663*(1-'935'!X663/'11'!B$17))</f>
        <v>#VALUE!</v>
      </c>
      <c r="AY663" s="33" t="e">
        <f>IF(H663,-100*'Charging rates'!B$10/'11'!B$17*AX663/H663,0)</f>
        <v>#VALUE!</v>
      </c>
      <c r="AZ663" s="33" t="e">
        <f>IF(C663,'DNO totals'!B$41,0)</f>
        <v>#VALUE!</v>
      </c>
      <c r="BA663" s="33" t="e">
        <f t="shared" si="166"/>
        <v>#VALUE!</v>
      </c>
      <c r="BB663" s="33" t="e">
        <f t="shared" si="167"/>
        <v>#VALUE!</v>
      </c>
      <c r="BC663" s="53" t="e">
        <f t="shared" si="168"/>
        <v>#VALUE!</v>
      </c>
      <c r="BD663" s="32" t="e">
        <f>IF(AT663,'935'!H663*AT663/(AT663+D663+H663),0)</f>
        <v>#VALUE!</v>
      </c>
      <c r="BE663" s="32" t="e">
        <f>IF(H663,'935'!H663*H663/(AT663+D663+H663),0)</f>
        <v>#VALUE!</v>
      </c>
      <c r="BF663" s="32" t="e">
        <f>BD663*(1-'935'!X663/'11'!B$17)</f>
        <v>#VALUE!</v>
      </c>
      <c r="BG663" s="49" t="e">
        <f>BE663*(1-'935'!X663/'11'!B$17)</f>
        <v>#VALUE!</v>
      </c>
      <c r="BH663" s="52" t="e">
        <f>AV663*Parameters!B$6</f>
        <v>#VALUE!</v>
      </c>
      <c r="BI663" s="37" t="e">
        <f>IF('935'!$K663=1000,'Charging rates'!$C$38*$BH663/(1+'DNO totals'!$C$99)*'935'!$L663,0)</f>
        <v>#VALUE!</v>
      </c>
      <c r="BJ663" s="37" t="e">
        <f>IF(MOD('935'!$K663,1000)=100,'Charging rates'!$D$38*$BH663/(1+'DNO totals'!$D$99)*'935'!$M663,0)</f>
        <v>#VALUE!</v>
      </c>
      <c r="BK663" s="37" t="e">
        <f>IF(MOD('935'!$K663,100)=10,'Charging rates'!$E$38*$BH663/(1+'DNO totals'!$E$99)*'935'!$N663,0)</f>
        <v>#VALUE!</v>
      </c>
      <c r="BL663" s="37" t="e">
        <f>IF(AND(MOD('935'!$K663,10)&gt;0,MOD('935'!$K663,1000)&gt;1),'Charging rates'!$F$38*$BH663/(1+'DNO totals'!$F$99)*'935'!$O663,0)</f>
        <v>#VALUE!</v>
      </c>
      <c r="BM663" s="37" t="e">
        <f>IF(MOD('935'!$K663,1000)=1,'Charging rates'!$G$38*$BH663/(1+'DNO totals'!$G$99)*'935'!$P663,0)</f>
        <v>#VALUE!</v>
      </c>
      <c r="BN663" s="52" t="e">
        <f t="shared" si="169"/>
        <v>#VALUE!</v>
      </c>
      <c r="BO663" s="37" t="e">
        <f>IF('935'!$K663&gt;1000,'Charging rates'!$C$38*$AW663*'935'!$L663,0)</f>
        <v>#VALUE!</v>
      </c>
      <c r="BP663" s="37" t="e">
        <f>IF(MOD('935'!$K663,1000)&gt;100,'Charging rates'!$D$38*$AW663*'935'!$M663,0)</f>
        <v>#VALUE!</v>
      </c>
      <c r="BQ663" s="37" t="e">
        <f>IF(MOD('935'!$K663,100)&gt;10,'Charging rates'!$E$38*$AW663*'935'!$N663,0)</f>
        <v>#VALUE!</v>
      </c>
      <c r="BR663" s="52" t="e">
        <f t="shared" si="170"/>
        <v>#VALUE!</v>
      </c>
      <c r="BS663" s="48" t="e">
        <f>'935'!C663&lt;&gt;"VOID"</f>
        <v>#VALUE!</v>
      </c>
      <c r="BT663" s="33" t="e">
        <f>IF(BS663,(100/'11'!B$17*BD663*((1-'935'!I663)*'Charging rates'!B$51+'Charging rates'!B$63)),0)</f>
        <v>#VALUE!</v>
      </c>
      <c r="BU663" s="33" t="e">
        <f>100/'11'!B$17*BG663*('Charging rates'!B$51+'Charging rates'!B$63)</f>
        <v>#VALUE!</v>
      </c>
      <c r="BV663" s="33" t="e">
        <f>100/'11'!B$17*BE663*('Charging rates'!B$51+'Charging rates'!B$63)</f>
        <v>#VALUE!</v>
      </c>
      <c r="BW663" s="53" t="e">
        <f t="shared" si="171"/>
        <v>#VALUE!</v>
      </c>
      <c r="BX663" s="32" t="e">
        <f>AT663-('935'!T663*(1-'935'!X663/'11'!B$17))</f>
        <v>#VALUE!</v>
      </c>
      <c r="BY663" s="32">
        <f>0-IF(ISNUMBER(I663),INDEX('913'!$I$6:$I$1205,I663),0)-IF(ISNUMBER(J663),INDEX('913'!$I$6:$I$1205,J663),0)-IF(ISNUMBER(K663),INDEX('913'!$I$6:$I$1205,K663),0)-IF(ISNUMBER(L663),INDEX('913'!$I$6:$I$1205,L663),0)-IF(ISNUMBER(M663),INDEX('913'!$I$6:$I$1205,M663),0)-IF(ISNUMBER(N663),INDEX('913'!$I$6:$I$1205,N663),0)-IF(ISNUMBER(O663),INDEX('913'!$I$6:$I$1205,O663),0)-IF(ISNUMBER(P663),INDEX('913'!$I$6:$I$1205,P663),0)</f>
        <v>0</v>
      </c>
      <c r="BZ663" s="37">
        <f>IF(BY663=0,1,MAX(1,SQRT(BY663^2+(IF(ISNUMBER(I663),INDEX('913'!$J$6:$J$1205,I663),0)+IF(ISNUMBER(J663),INDEX('913'!$J$6:$J$1205,J663),0)+IF(ISNUMBER(K663),INDEX('913'!$J$6:$J$1205,K663),0)+IF(ISNUMBER(L663),INDEX('913'!$J$6:$J$1205,L663),0)+IF(ISNUMBER(M663),INDEX('913'!$J$6:$J$1205,M663),0)+IF(ISNUMBER(N663),INDEX('913'!$J$6:$J$1205,N663),0)+IF(ISNUMBER(O663),INDEX('913'!$J$6:$J$1205,O663),0)+IF(ISNUMBER(P663),INDEX('913'!$J$6:$J$1205,P663),0))^2)/BY663))</f>
        <v>1</v>
      </c>
      <c r="CA663" s="33" t="e">
        <f>100*AO663/'11'!B$17</f>
        <v>#VALUE!</v>
      </c>
      <c r="CB663" s="37" t="e">
        <f>100*(AP663*BZ663)/'11'!C$17</f>
        <v>#VALUE!</v>
      </c>
      <c r="CC663" s="37" t="e">
        <f t="shared" si="172"/>
        <v>#VALUE!</v>
      </c>
      <c r="CD663" s="33" t="e">
        <f t="shared" si="173"/>
        <v>#VALUE!</v>
      </c>
      <c r="CE663" s="54" t="e">
        <f>'11'!C$17-'935'!Y663</f>
        <v>#VALUE!</v>
      </c>
      <c r="CF663" s="37" t="e">
        <f>MAX('DNO totals'!B$312+0,MIN('935'!L663+0,'DNO totals'!B$304+0))</f>
        <v>#VALUE!</v>
      </c>
      <c r="CG663" s="37" t="e">
        <f>MAX('DNO totals'!C$312+0,MIN('935'!M663+0,'DNO totals'!C$304+0))</f>
        <v>#VALUE!</v>
      </c>
      <c r="CH663" s="37" t="e">
        <f>MAX('DNO totals'!D$312+0,MIN('935'!N663+0,'DNO totals'!D$304+0))</f>
        <v>#VALUE!</v>
      </c>
      <c r="CI663" s="37" t="e">
        <f>MAX('DNO totals'!E$312+0,MIN('935'!O663+0,'DNO totals'!E$304+0))</f>
        <v>#VALUE!</v>
      </c>
      <c r="CJ663" s="52" t="e">
        <f>MAX('DNO totals'!F$312+0,MIN('935'!P663+0,'DNO totals'!F$304+0))</f>
        <v>#VALUE!</v>
      </c>
      <c r="CK663" s="37" t="e">
        <f>IF('935'!$K663=1000,'Charging rates'!$C$38*$BH663/(1+'DNO totals'!$C$99)*$CF663,0)</f>
        <v>#VALUE!</v>
      </c>
      <c r="CL663" s="37" t="e">
        <f>IF(MOD('935'!$K663,1000)=100,'Charging rates'!$D$38*$BH663/(1+'DNO totals'!$D$99)*$CG663,0)</f>
        <v>#VALUE!</v>
      </c>
      <c r="CM663" s="37" t="e">
        <f>IF(MOD('935'!$K663,100)=10,'Charging rates'!$E$38*$BH663/(1+'DNO totals'!$E$99)*$CH663,0)</f>
        <v>#VALUE!</v>
      </c>
      <c r="CN663" s="37" t="e">
        <f>IF(AND(MOD('935'!$K663,10)&gt;0,MOD('935'!$K663,1000)&gt;1),'Charging rates'!$F$38*$BH663/(1+'DNO totals'!$F$99)*$CI663,0)</f>
        <v>#VALUE!</v>
      </c>
      <c r="CO663" s="37" t="e">
        <f>IF(MOD('935'!$K663,1000)=1,'Charging rates'!$G$38*$BH663/(1+'DNO totals'!$G$99)*$CJ663,0)</f>
        <v>#VALUE!</v>
      </c>
      <c r="CP663" s="52" t="e">
        <f t="shared" si="174"/>
        <v>#VALUE!</v>
      </c>
      <c r="CQ663" s="37" t="e">
        <f>IF('935'!$K663&gt;1000,'Charging rates'!$C$38*$AW663*$CF663,0)</f>
        <v>#VALUE!</v>
      </c>
      <c r="CR663" s="37" t="e">
        <f>IF(MOD('935'!$K663,1000)&gt;100,'Charging rates'!$D$38*$AW663*$CG663,0)</f>
        <v>#VALUE!</v>
      </c>
      <c r="CS663" s="37" t="e">
        <f>IF(MOD('935'!$K663,100)&gt;10,'Charging rates'!$E$38*$AW663*$CH663,0)</f>
        <v>#VALUE!</v>
      </c>
      <c r="CT663" s="52" t="e">
        <f t="shared" si="175"/>
        <v>#VALUE!</v>
      </c>
      <c r="CU663" s="33" t="e">
        <f>100*(AP663*'935'!Q663*BZ663)/'11'!B$17</f>
        <v>#VALUE!</v>
      </c>
      <c r="CV663" s="33" t="e">
        <f>100/'11'!B$17*'Charging rates'!B$10*AW663</f>
        <v>#VALUE!</v>
      </c>
      <c r="CW663" s="33" t="e">
        <f>IF(AT663=0,0,(1-BX663/AT663)*(CA663+IF('935'!Q663=0,0,(CB663*'935'!Q663*('11'!C$17-'935'!Y663)/('11'!B$17-'935'!X663)))))</f>
        <v>#VALUE!</v>
      </c>
      <c r="CX663" s="33" t="e">
        <f t="shared" si="176"/>
        <v>#VALUE!</v>
      </c>
      <c r="CY663" s="49" t="e">
        <f t="shared" si="177"/>
        <v>#VALUE!</v>
      </c>
      <c r="CZ663" s="32" t="e">
        <f>AT663*(Parameters!B$21+AU663)*IF('DNO totals'!B$323&lt;0,1,'935'!S663)</f>
        <v>#VALUE!</v>
      </c>
      <c r="DA663" s="52" t="e">
        <f>IF('DNO totals'!B$323&lt;0,1,'935'!S663)*(Parameters!B$21+AU663)</f>
        <v>#VALUE!</v>
      </c>
      <c r="DB663" s="37" t="e">
        <f>CX663+'Charging rates'!B$106*DA663*100/'11'!B$17</f>
        <v>#VALUE!</v>
      </c>
      <c r="DC663" s="37" t="e">
        <f>DB663+'Charging rates'!B$116*(Parameters!B$21+AU663)*100/'11'!B$17*IF('DNO totals'!B$323&lt;0,1,'935'!S663)</f>
        <v>#VALUE!</v>
      </c>
      <c r="DD663" s="37" t="e">
        <f>'Charging rates'!B$97*(CP663+CT663)*100/'11'!B$17</f>
        <v>#VALUE!</v>
      </c>
      <c r="DE663" s="33" t="e">
        <f>MAX(0-(CB663*AU663*'11'!C$17/'11'!B$17),DC663+DD663)</f>
        <v>#VALUE!</v>
      </c>
      <c r="DF663" s="37" t="e">
        <f>IF(BS663,IF(AU663=0,CC663,MAX(0,MIN(CC663,CC663+(DE663/'935'!Q663*('11'!B$17-'935'!X663)/('11'!C$17-'935'!Y663))))),0)</f>
        <v>#VALUE!</v>
      </c>
      <c r="DG663" s="33" t="e">
        <f t="shared" si="178"/>
        <v>#VALUE!</v>
      </c>
      <c r="DH663" s="53" t="e">
        <f t="shared" si="179"/>
        <v>#VALUE!</v>
      </c>
    </row>
    <row r="664" spans="1:112">
      <c r="A664" s="28">
        <v>564</v>
      </c>
      <c r="B664" s="47" t="e">
        <f>'935'!B664</f>
        <v>#VALUE!</v>
      </c>
      <c r="C664" s="48" t="e">
        <f>OR('935'!E664&lt;&gt;"VOID",'935'!F664&lt;&gt;"VOID",'935'!G664&lt;&gt;"VOID")</f>
        <v>#VALUE!</v>
      </c>
      <c r="D664" s="32" t="e">
        <f>IF('935'!D664="VOID",0,'935'!D664*(1-'935'!X664/'11'!B$17))</f>
        <v>#VALUE!</v>
      </c>
      <c r="E664" s="32" t="e">
        <f>IF('935'!E664="VOID",0,'935'!E664*(1-'935'!X664/'11'!B$17))</f>
        <v>#VALUE!</v>
      </c>
      <c r="F664" s="32" t="e">
        <f>IF('935'!F664="VOID",0,'935'!F664*(1-'935'!X664/'11'!B$17))</f>
        <v>#VALUE!</v>
      </c>
      <c r="G664" s="32" t="e">
        <f>IF('935'!G664="VOID",0,'935'!G664*(1-'935'!X664/'11'!B$17))</f>
        <v>#VALUE!</v>
      </c>
      <c r="H664" s="49" t="e">
        <f t="shared" si="160"/>
        <v>#VALUE!</v>
      </c>
      <c r="I664" s="50" t="e">
        <f>MATCH('935'!J664,'913'!$B$6:$B$1205,0)</f>
        <v>#VALUE!</v>
      </c>
      <c r="J664" s="50" t="e">
        <f>MATCH(INDEX('913'!$D$6:$D$1205,I664),'913'!$B$6:$B$1205,0)</f>
        <v>#VALUE!</v>
      </c>
      <c r="K664" s="50" t="e">
        <f>MATCH(INDEX('913'!$D$6:$D$1205,J664),'913'!$B$6:$B$1205,0)</f>
        <v>#VALUE!</v>
      </c>
      <c r="L664" s="50" t="e">
        <f>MATCH(INDEX('913'!$D$6:$D$1205,K664),'913'!$B$6:$B$1205,0)</f>
        <v>#VALUE!</v>
      </c>
      <c r="M664" s="50" t="e">
        <f>MATCH(INDEX('913'!$D$6:$D$1205,L664),'913'!$B$6:$B$1205,0)</f>
        <v>#VALUE!</v>
      </c>
      <c r="N664" s="50" t="e">
        <f>MATCH(INDEX('913'!$D$6:$D$1205,M664),'913'!$B$6:$B$1205,0)</f>
        <v>#VALUE!</v>
      </c>
      <c r="O664" s="50" t="e">
        <f>MATCH(INDEX('913'!$D$6:$D$1205,N664),'913'!$B$6:$B$1205,0)</f>
        <v>#VALUE!</v>
      </c>
      <c r="P664" s="51" t="e">
        <f>MATCH(INDEX('913'!$D$6:$D$1205,O664),'913'!$B$6:$B$1205,0)</f>
        <v>#VALUE!</v>
      </c>
      <c r="Q664" s="37">
        <f>IF(ISNUMBER(I664),MAX(0,INDEX('913'!$E$6:$E$1205,I664)),0)</f>
        <v>0</v>
      </c>
      <c r="R664" s="37">
        <f>IF(ISNUMBER(J664),MAX(0,INDEX('913'!$E$6:$E$1205,J664)),0)</f>
        <v>0</v>
      </c>
      <c r="S664" s="37">
        <f>IF(ISNUMBER(K664),MAX(0,INDEX('913'!$E$6:$E$1205,K664)),0)</f>
        <v>0</v>
      </c>
      <c r="T664" s="37">
        <f>IF(ISNUMBER(L664),MAX(0,INDEX('913'!$E$6:$E$1205,L664)),0)</f>
        <v>0</v>
      </c>
      <c r="U664" s="37">
        <f>IF(ISNUMBER(M664),MAX(0,INDEX('913'!$E$6:$E$1205,M664)),0)</f>
        <v>0</v>
      </c>
      <c r="V664" s="37">
        <f>IF(ISNUMBER(N664),MAX(0,INDEX('913'!$E$6:$E$1205,N664)),0)</f>
        <v>0</v>
      </c>
      <c r="W664" s="37">
        <f>IF(ISNUMBER(O664),MAX(0,INDEX('913'!$E$6:$E$1205,O664)),0)</f>
        <v>0</v>
      </c>
      <c r="X664" s="52">
        <f>IF(ISNUMBER(P664),MAX(0,INDEX('913'!$E$6:$E$1205,P664)),0)</f>
        <v>0</v>
      </c>
      <c r="Y664" s="37">
        <f>IF(ISNUMBER(I664),MAX(0,INDEX('913'!$F$6:$F$1205,I664)),0)</f>
        <v>0</v>
      </c>
      <c r="Z664" s="37">
        <f>IF(ISNUMBER(J664),MAX(0,INDEX('913'!$F$6:$F$1205,J664)),0)</f>
        <v>0</v>
      </c>
      <c r="AA664" s="37">
        <f>IF(ISNUMBER(K664),MAX(0,INDEX('913'!$F$6:$F$1205,K664)),0)</f>
        <v>0</v>
      </c>
      <c r="AB664" s="37">
        <f>IF(ISNUMBER(L664),MAX(0,INDEX('913'!$F$6:$F$1205,L664)),0)</f>
        <v>0</v>
      </c>
      <c r="AC664" s="37">
        <f>IF(ISNUMBER(M664),MAX(0,INDEX('913'!$F$6:$F$1205,M664)),0)</f>
        <v>0</v>
      </c>
      <c r="AD664" s="37">
        <f>IF(ISNUMBER(N664),MAX(0,INDEX('913'!$F$6:$F$1205,N664)),0)</f>
        <v>0</v>
      </c>
      <c r="AE664" s="37">
        <f>IF(ISNUMBER(O664),MAX(0,INDEX('913'!$F$6:$F$1205,O664)),0)</f>
        <v>0</v>
      </c>
      <c r="AF664" s="37">
        <f>IF(ISNUMBER(P664),MAX(0,INDEX('913'!$F$6:$F$1205,P664)),0)</f>
        <v>0</v>
      </c>
      <c r="AG664" s="32">
        <f>IF(ISNUMBER(I664),SQRT(INDEX('913'!$I$6:$I$1205,I664)^2+INDEX('913'!$J$6:$J$1205,I664)^2),0)</f>
        <v>0</v>
      </c>
      <c r="AH664" s="32">
        <f>IF(ISNUMBER(J664),SQRT(INDEX('913'!$I$6:$I$1205,J664)^2+INDEX('913'!$J$6:$J$1205,J664)^2),0)</f>
        <v>0</v>
      </c>
      <c r="AI664" s="32">
        <f>IF(ISNUMBER(K664),SQRT(INDEX('913'!$I$6:$I$1205,K664)^2+INDEX('913'!$J$6:$J$1205,K664)^2),0)</f>
        <v>0</v>
      </c>
      <c r="AJ664" s="32">
        <f>IF(ISNUMBER(L664),SQRT(INDEX('913'!$I$6:$I$1205,L664)^2+INDEX('913'!$J$6:$J$1205,L664)^2),0)</f>
        <v>0</v>
      </c>
      <c r="AK664" s="32">
        <f>IF(ISNUMBER(M664),SQRT(INDEX('913'!$I$6:$I$1205,M664)^2+INDEX('913'!$J$6:$J$1205,M664)^2),0)</f>
        <v>0</v>
      </c>
      <c r="AL664" s="32">
        <f>IF(ISNUMBER(N664),SQRT(INDEX('913'!$I$6:$I$1205,N664)^2+INDEX('913'!$J$6:$J$1205,N664)^2),0)</f>
        <v>0</v>
      </c>
      <c r="AM664" s="32">
        <f>IF(ISNUMBER(O664),SQRT(INDEX('913'!$I$6:$I$1205,O664)^2+INDEX('913'!$J$6:$J$1205,O664)^2),0)</f>
        <v>0</v>
      </c>
      <c r="AN664" s="49">
        <f>IF(ISNUMBER(P664),SQRT(INDEX('913'!$I$6:$I$1205,P664)^2+INDEX('913'!$J$6:$J$1205,P664)^2),0)</f>
        <v>0</v>
      </c>
      <c r="AO664" s="37">
        <f t="shared" si="161"/>
        <v>0</v>
      </c>
      <c r="AP664" s="37">
        <f t="shared" si="162"/>
        <v>0</v>
      </c>
      <c r="AQ664" s="33" t="e">
        <f>-100*'935'!W664*(AO664+AP664)/'11'!C$17</f>
        <v>#VALUE!</v>
      </c>
      <c r="AR664" s="37" t="e">
        <f t="shared" si="163"/>
        <v>#VALUE!</v>
      </c>
      <c r="AS664" s="52" t="e">
        <f t="shared" si="164"/>
        <v>#VALUE!</v>
      </c>
      <c r="AT664" s="32" t="e">
        <f>IF('935'!C664="VOID",0,('935'!C664*(1-'935'!X664/'11'!B$17)))</f>
        <v>#VALUE!</v>
      </c>
      <c r="AU664" s="52" t="e">
        <f>'935'!Q664*(1-'935'!Y664/'11'!C$17)/(1-'935'!X664/'11'!B$17)</f>
        <v>#VALUE!</v>
      </c>
      <c r="AV664" s="37" t="e">
        <f>INDEX('DNO totals'!$B$57:$G$57,IF('935'!K664,IF(MOD('935'!K664,1000),IF(MOD('935'!K664,100),IF(MOD('935'!K664,10),IF(MOD('935'!K664,1000)=1,6,5),4),3),2),1))</f>
        <v>#VALUE!</v>
      </c>
      <c r="AW664" s="52" t="e">
        <f t="shared" si="165"/>
        <v>#VALUE!</v>
      </c>
      <c r="AX664" s="32" t="e">
        <f>IF('935'!V664="VOID",0,'935'!V664*(1-'935'!X664/'11'!B$17))</f>
        <v>#VALUE!</v>
      </c>
      <c r="AY664" s="33" t="e">
        <f>IF(H664,-100*'Charging rates'!B$10/'11'!B$17*AX664/H664,0)</f>
        <v>#VALUE!</v>
      </c>
      <c r="AZ664" s="33" t="e">
        <f>IF(C664,'DNO totals'!B$41,0)</f>
        <v>#VALUE!</v>
      </c>
      <c r="BA664" s="33" t="e">
        <f t="shared" si="166"/>
        <v>#VALUE!</v>
      </c>
      <c r="BB664" s="33" t="e">
        <f t="shared" si="167"/>
        <v>#VALUE!</v>
      </c>
      <c r="BC664" s="53" t="e">
        <f t="shared" si="168"/>
        <v>#VALUE!</v>
      </c>
      <c r="BD664" s="32" t="e">
        <f>IF(AT664,'935'!H664*AT664/(AT664+D664+H664),0)</f>
        <v>#VALUE!</v>
      </c>
      <c r="BE664" s="32" t="e">
        <f>IF(H664,'935'!H664*H664/(AT664+D664+H664),0)</f>
        <v>#VALUE!</v>
      </c>
      <c r="BF664" s="32" t="e">
        <f>BD664*(1-'935'!X664/'11'!B$17)</f>
        <v>#VALUE!</v>
      </c>
      <c r="BG664" s="49" t="e">
        <f>BE664*(1-'935'!X664/'11'!B$17)</f>
        <v>#VALUE!</v>
      </c>
      <c r="BH664" s="52" t="e">
        <f>AV664*Parameters!B$6</f>
        <v>#VALUE!</v>
      </c>
      <c r="BI664" s="37" t="e">
        <f>IF('935'!$K664=1000,'Charging rates'!$C$38*$BH664/(1+'DNO totals'!$C$99)*'935'!$L664,0)</f>
        <v>#VALUE!</v>
      </c>
      <c r="BJ664" s="37" t="e">
        <f>IF(MOD('935'!$K664,1000)=100,'Charging rates'!$D$38*$BH664/(1+'DNO totals'!$D$99)*'935'!$M664,0)</f>
        <v>#VALUE!</v>
      </c>
      <c r="BK664" s="37" t="e">
        <f>IF(MOD('935'!$K664,100)=10,'Charging rates'!$E$38*$BH664/(1+'DNO totals'!$E$99)*'935'!$N664,0)</f>
        <v>#VALUE!</v>
      </c>
      <c r="BL664" s="37" t="e">
        <f>IF(AND(MOD('935'!$K664,10)&gt;0,MOD('935'!$K664,1000)&gt;1),'Charging rates'!$F$38*$BH664/(1+'DNO totals'!$F$99)*'935'!$O664,0)</f>
        <v>#VALUE!</v>
      </c>
      <c r="BM664" s="37" t="e">
        <f>IF(MOD('935'!$K664,1000)=1,'Charging rates'!$G$38*$BH664/(1+'DNO totals'!$G$99)*'935'!$P664,0)</f>
        <v>#VALUE!</v>
      </c>
      <c r="BN664" s="52" t="e">
        <f t="shared" si="169"/>
        <v>#VALUE!</v>
      </c>
      <c r="BO664" s="37" t="e">
        <f>IF('935'!$K664&gt;1000,'Charging rates'!$C$38*$AW664*'935'!$L664,0)</f>
        <v>#VALUE!</v>
      </c>
      <c r="BP664" s="37" t="e">
        <f>IF(MOD('935'!$K664,1000)&gt;100,'Charging rates'!$D$38*$AW664*'935'!$M664,0)</f>
        <v>#VALUE!</v>
      </c>
      <c r="BQ664" s="37" t="e">
        <f>IF(MOD('935'!$K664,100)&gt;10,'Charging rates'!$E$38*$AW664*'935'!$N664,0)</f>
        <v>#VALUE!</v>
      </c>
      <c r="BR664" s="52" t="e">
        <f t="shared" si="170"/>
        <v>#VALUE!</v>
      </c>
      <c r="BS664" s="48" t="e">
        <f>'935'!C664&lt;&gt;"VOID"</f>
        <v>#VALUE!</v>
      </c>
      <c r="BT664" s="33" t="e">
        <f>IF(BS664,(100/'11'!B$17*BD664*((1-'935'!I664)*'Charging rates'!B$51+'Charging rates'!B$63)),0)</f>
        <v>#VALUE!</v>
      </c>
      <c r="BU664" s="33" t="e">
        <f>100/'11'!B$17*BG664*('Charging rates'!B$51+'Charging rates'!B$63)</f>
        <v>#VALUE!</v>
      </c>
      <c r="BV664" s="33" t="e">
        <f>100/'11'!B$17*BE664*('Charging rates'!B$51+'Charging rates'!B$63)</f>
        <v>#VALUE!</v>
      </c>
      <c r="BW664" s="53" t="e">
        <f t="shared" si="171"/>
        <v>#VALUE!</v>
      </c>
      <c r="BX664" s="32" t="e">
        <f>AT664-('935'!T664*(1-'935'!X664/'11'!B$17))</f>
        <v>#VALUE!</v>
      </c>
      <c r="BY664" s="32">
        <f>0-IF(ISNUMBER(I664),INDEX('913'!$I$6:$I$1205,I664),0)-IF(ISNUMBER(J664),INDEX('913'!$I$6:$I$1205,J664),0)-IF(ISNUMBER(K664),INDEX('913'!$I$6:$I$1205,K664),0)-IF(ISNUMBER(L664),INDEX('913'!$I$6:$I$1205,L664),0)-IF(ISNUMBER(M664),INDEX('913'!$I$6:$I$1205,M664),0)-IF(ISNUMBER(N664),INDEX('913'!$I$6:$I$1205,N664),0)-IF(ISNUMBER(O664),INDEX('913'!$I$6:$I$1205,O664),0)-IF(ISNUMBER(P664),INDEX('913'!$I$6:$I$1205,P664),0)</f>
        <v>0</v>
      </c>
      <c r="BZ664" s="37">
        <f>IF(BY664=0,1,MAX(1,SQRT(BY664^2+(IF(ISNUMBER(I664),INDEX('913'!$J$6:$J$1205,I664),0)+IF(ISNUMBER(J664),INDEX('913'!$J$6:$J$1205,J664),0)+IF(ISNUMBER(K664),INDEX('913'!$J$6:$J$1205,K664),0)+IF(ISNUMBER(L664),INDEX('913'!$J$6:$J$1205,L664),0)+IF(ISNUMBER(M664),INDEX('913'!$J$6:$J$1205,M664),0)+IF(ISNUMBER(N664),INDEX('913'!$J$6:$J$1205,N664),0)+IF(ISNUMBER(O664),INDEX('913'!$J$6:$J$1205,O664),0)+IF(ISNUMBER(P664),INDEX('913'!$J$6:$J$1205,P664),0))^2)/BY664))</f>
        <v>1</v>
      </c>
      <c r="CA664" s="33" t="e">
        <f>100*AO664/'11'!B$17</f>
        <v>#VALUE!</v>
      </c>
      <c r="CB664" s="37" t="e">
        <f>100*(AP664*BZ664)/'11'!C$17</f>
        <v>#VALUE!</v>
      </c>
      <c r="CC664" s="37" t="e">
        <f t="shared" si="172"/>
        <v>#VALUE!</v>
      </c>
      <c r="CD664" s="33" t="e">
        <f t="shared" si="173"/>
        <v>#VALUE!</v>
      </c>
      <c r="CE664" s="54" t="e">
        <f>'11'!C$17-'935'!Y664</f>
        <v>#VALUE!</v>
      </c>
      <c r="CF664" s="37" t="e">
        <f>MAX('DNO totals'!B$312+0,MIN('935'!L664+0,'DNO totals'!B$304+0))</f>
        <v>#VALUE!</v>
      </c>
      <c r="CG664" s="37" t="e">
        <f>MAX('DNO totals'!C$312+0,MIN('935'!M664+0,'DNO totals'!C$304+0))</f>
        <v>#VALUE!</v>
      </c>
      <c r="CH664" s="37" t="e">
        <f>MAX('DNO totals'!D$312+0,MIN('935'!N664+0,'DNO totals'!D$304+0))</f>
        <v>#VALUE!</v>
      </c>
      <c r="CI664" s="37" t="e">
        <f>MAX('DNO totals'!E$312+0,MIN('935'!O664+0,'DNO totals'!E$304+0))</f>
        <v>#VALUE!</v>
      </c>
      <c r="CJ664" s="52" t="e">
        <f>MAX('DNO totals'!F$312+0,MIN('935'!P664+0,'DNO totals'!F$304+0))</f>
        <v>#VALUE!</v>
      </c>
      <c r="CK664" s="37" t="e">
        <f>IF('935'!$K664=1000,'Charging rates'!$C$38*$BH664/(1+'DNO totals'!$C$99)*$CF664,0)</f>
        <v>#VALUE!</v>
      </c>
      <c r="CL664" s="37" t="e">
        <f>IF(MOD('935'!$K664,1000)=100,'Charging rates'!$D$38*$BH664/(1+'DNO totals'!$D$99)*$CG664,0)</f>
        <v>#VALUE!</v>
      </c>
      <c r="CM664" s="37" t="e">
        <f>IF(MOD('935'!$K664,100)=10,'Charging rates'!$E$38*$BH664/(1+'DNO totals'!$E$99)*$CH664,0)</f>
        <v>#VALUE!</v>
      </c>
      <c r="CN664" s="37" t="e">
        <f>IF(AND(MOD('935'!$K664,10)&gt;0,MOD('935'!$K664,1000)&gt;1),'Charging rates'!$F$38*$BH664/(1+'DNO totals'!$F$99)*$CI664,0)</f>
        <v>#VALUE!</v>
      </c>
      <c r="CO664" s="37" t="e">
        <f>IF(MOD('935'!$K664,1000)=1,'Charging rates'!$G$38*$BH664/(1+'DNO totals'!$G$99)*$CJ664,0)</f>
        <v>#VALUE!</v>
      </c>
      <c r="CP664" s="52" t="e">
        <f t="shared" si="174"/>
        <v>#VALUE!</v>
      </c>
      <c r="CQ664" s="37" t="e">
        <f>IF('935'!$K664&gt;1000,'Charging rates'!$C$38*$AW664*$CF664,0)</f>
        <v>#VALUE!</v>
      </c>
      <c r="CR664" s="37" t="e">
        <f>IF(MOD('935'!$K664,1000)&gt;100,'Charging rates'!$D$38*$AW664*$CG664,0)</f>
        <v>#VALUE!</v>
      </c>
      <c r="CS664" s="37" t="e">
        <f>IF(MOD('935'!$K664,100)&gt;10,'Charging rates'!$E$38*$AW664*$CH664,0)</f>
        <v>#VALUE!</v>
      </c>
      <c r="CT664" s="52" t="e">
        <f t="shared" si="175"/>
        <v>#VALUE!</v>
      </c>
      <c r="CU664" s="33" t="e">
        <f>100*(AP664*'935'!Q664*BZ664)/'11'!B$17</f>
        <v>#VALUE!</v>
      </c>
      <c r="CV664" s="33" t="e">
        <f>100/'11'!B$17*'Charging rates'!B$10*AW664</f>
        <v>#VALUE!</v>
      </c>
      <c r="CW664" s="33" t="e">
        <f>IF(AT664=0,0,(1-BX664/AT664)*(CA664+IF('935'!Q664=0,0,(CB664*'935'!Q664*('11'!C$17-'935'!Y664)/('11'!B$17-'935'!X664)))))</f>
        <v>#VALUE!</v>
      </c>
      <c r="CX664" s="33" t="e">
        <f t="shared" si="176"/>
        <v>#VALUE!</v>
      </c>
      <c r="CY664" s="49" t="e">
        <f t="shared" si="177"/>
        <v>#VALUE!</v>
      </c>
      <c r="CZ664" s="32" t="e">
        <f>AT664*(Parameters!B$21+AU664)*IF('DNO totals'!B$323&lt;0,1,'935'!S664)</f>
        <v>#VALUE!</v>
      </c>
      <c r="DA664" s="52" t="e">
        <f>IF('DNO totals'!B$323&lt;0,1,'935'!S664)*(Parameters!B$21+AU664)</f>
        <v>#VALUE!</v>
      </c>
      <c r="DB664" s="37" t="e">
        <f>CX664+'Charging rates'!B$106*DA664*100/'11'!B$17</f>
        <v>#VALUE!</v>
      </c>
      <c r="DC664" s="37" t="e">
        <f>DB664+'Charging rates'!B$116*(Parameters!B$21+AU664)*100/'11'!B$17*IF('DNO totals'!B$323&lt;0,1,'935'!S664)</f>
        <v>#VALUE!</v>
      </c>
      <c r="DD664" s="37" t="e">
        <f>'Charging rates'!B$97*(CP664+CT664)*100/'11'!B$17</f>
        <v>#VALUE!</v>
      </c>
      <c r="DE664" s="33" t="e">
        <f>MAX(0-(CB664*AU664*'11'!C$17/'11'!B$17),DC664+DD664)</f>
        <v>#VALUE!</v>
      </c>
      <c r="DF664" s="37" t="e">
        <f>IF(BS664,IF(AU664=0,CC664,MAX(0,MIN(CC664,CC664+(DE664/'935'!Q664*('11'!B$17-'935'!X664)/('11'!C$17-'935'!Y664))))),0)</f>
        <v>#VALUE!</v>
      </c>
      <c r="DG664" s="33" t="e">
        <f t="shared" si="178"/>
        <v>#VALUE!</v>
      </c>
      <c r="DH664" s="53" t="e">
        <f t="shared" si="179"/>
        <v>#VALUE!</v>
      </c>
    </row>
    <row r="665" spans="1:112">
      <c r="A665" s="28">
        <v>565</v>
      </c>
      <c r="B665" s="47" t="e">
        <f>'935'!B665</f>
        <v>#VALUE!</v>
      </c>
      <c r="C665" s="48" t="e">
        <f>OR('935'!E665&lt;&gt;"VOID",'935'!F665&lt;&gt;"VOID",'935'!G665&lt;&gt;"VOID")</f>
        <v>#VALUE!</v>
      </c>
      <c r="D665" s="32" t="e">
        <f>IF('935'!D665="VOID",0,'935'!D665*(1-'935'!X665/'11'!B$17))</f>
        <v>#VALUE!</v>
      </c>
      <c r="E665" s="32" t="e">
        <f>IF('935'!E665="VOID",0,'935'!E665*(1-'935'!X665/'11'!B$17))</f>
        <v>#VALUE!</v>
      </c>
      <c r="F665" s="32" t="e">
        <f>IF('935'!F665="VOID",0,'935'!F665*(1-'935'!X665/'11'!B$17))</f>
        <v>#VALUE!</v>
      </c>
      <c r="G665" s="32" t="e">
        <f>IF('935'!G665="VOID",0,'935'!G665*(1-'935'!X665/'11'!B$17))</f>
        <v>#VALUE!</v>
      </c>
      <c r="H665" s="49" t="e">
        <f t="shared" si="160"/>
        <v>#VALUE!</v>
      </c>
      <c r="I665" s="50" t="e">
        <f>MATCH('935'!J665,'913'!$B$6:$B$1205,0)</f>
        <v>#VALUE!</v>
      </c>
      <c r="J665" s="50" t="e">
        <f>MATCH(INDEX('913'!$D$6:$D$1205,I665),'913'!$B$6:$B$1205,0)</f>
        <v>#VALUE!</v>
      </c>
      <c r="K665" s="50" t="e">
        <f>MATCH(INDEX('913'!$D$6:$D$1205,J665),'913'!$B$6:$B$1205,0)</f>
        <v>#VALUE!</v>
      </c>
      <c r="L665" s="50" t="e">
        <f>MATCH(INDEX('913'!$D$6:$D$1205,K665),'913'!$B$6:$B$1205,0)</f>
        <v>#VALUE!</v>
      </c>
      <c r="M665" s="50" t="e">
        <f>MATCH(INDEX('913'!$D$6:$D$1205,L665),'913'!$B$6:$B$1205,0)</f>
        <v>#VALUE!</v>
      </c>
      <c r="N665" s="50" t="e">
        <f>MATCH(INDEX('913'!$D$6:$D$1205,M665),'913'!$B$6:$B$1205,0)</f>
        <v>#VALUE!</v>
      </c>
      <c r="O665" s="50" t="e">
        <f>MATCH(INDEX('913'!$D$6:$D$1205,N665),'913'!$B$6:$B$1205,0)</f>
        <v>#VALUE!</v>
      </c>
      <c r="P665" s="51" t="e">
        <f>MATCH(INDEX('913'!$D$6:$D$1205,O665),'913'!$B$6:$B$1205,0)</f>
        <v>#VALUE!</v>
      </c>
      <c r="Q665" s="37">
        <f>IF(ISNUMBER(I665),MAX(0,INDEX('913'!$E$6:$E$1205,I665)),0)</f>
        <v>0</v>
      </c>
      <c r="R665" s="37">
        <f>IF(ISNUMBER(J665),MAX(0,INDEX('913'!$E$6:$E$1205,J665)),0)</f>
        <v>0</v>
      </c>
      <c r="S665" s="37">
        <f>IF(ISNUMBER(K665),MAX(0,INDEX('913'!$E$6:$E$1205,K665)),0)</f>
        <v>0</v>
      </c>
      <c r="T665" s="37">
        <f>IF(ISNUMBER(L665),MAX(0,INDEX('913'!$E$6:$E$1205,L665)),0)</f>
        <v>0</v>
      </c>
      <c r="U665" s="37">
        <f>IF(ISNUMBER(M665),MAX(0,INDEX('913'!$E$6:$E$1205,M665)),0)</f>
        <v>0</v>
      </c>
      <c r="V665" s="37">
        <f>IF(ISNUMBER(N665),MAX(0,INDEX('913'!$E$6:$E$1205,N665)),0)</f>
        <v>0</v>
      </c>
      <c r="W665" s="37">
        <f>IF(ISNUMBER(O665),MAX(0,INDEX('913'!$E$6:$E$1205,O665)),0)</f>
        <v>0</v>
      </c>
      <c r="X665" s="52">
        <f>IF(ISNUMBER(P665),MAX(0,INDEX('913'!$E$6:$E$1205,P665)),0)</f>
        <v>0</v>
      </c>
      <c r="Y665" s="37">
        <f>IF(ISNUMBER(I665),MAX(0,INDEX('913'!$F$6:$F$1205,I665)),0)</f>
        <v>0</v>
      </c>
      <c r="Z665" s="37">
        <f>IF(ISNUMBER(J665),MAX(0,INDEX('913'!$F$6:$F$1205,J665)),0)</f>
        <v>0</v>
      </c>
      <c r="AA665" s="37">
        <f>IF(ISNUMBER(K665),MAX(0,INDEX('913'!$F$6:$F$1205,K665)),0)</f>
        <v>0</v>
      </c>
      <c r="AB665" s="37">
        <f>IF(ISNUMBER(L665),MAX(0,INDEX('913'!$F$6:$F$1205,L665)),0)</f>
        <v>0</v>
      </c>
      <c r="AC665" s="37">
        <f>IF(ISNUMBER(M665),MAX(0,INDEX('913'!$F$6:$F$1205,M665)),0)</f>
        <v>0</v>
      </c>
      <c r="AD665" s="37">
        <f>IF(ISNUMBER(N665),MAX(0,INDEX('913'!$F$6:$F$1205,N665)),0)</f>
        <v>0</v>
      </c>
      <c r="AE665" s="37">
        <f>IF(ISNUMBER(O665),MAX(0,INDEX('913'!$F$6:$F$1205,O665)),0)</f>
        <v>0</v>
      </c>
      <c r="AF665" s="37">
        <f>IF(ISNUMBER(P665),MAX(0,INDEX('913'!$F$6:$F$1205,P665)),0)</f>
        <v>0</v>
      </c>
      <c r="AG665" s="32">
        <f>IF(ISNUMBER(I665),SQRT(INDEX('913'!$I$6:$I$1205,I665)^2+INDEX('913'!$J$6:$J$1205,I665)^2),0)</f>
        <v>0</v>
      </c>
      <c r="AH665" s="32">
        <f>IF(ISNUMBER(J665),SQRT(INDEX('913'!$I$6:$I$1205,J665)^2+INDEX('913'!$J$6:$J$1205,J665)^2),0)</f>
        <v>0</v>
      </c>
      <c r="AI665" s="32">
        <f>IF(ISNUMBER(K665),SQRT(INDEX('913'!$I$6:$I$1205,K665)^2+INDEX('913'!$J$6:$J$1205,K665)^2),0)</f>
        <v>0</v>
      </c>
      <c r="AJ665" s="32">
        <f>IF(ISNUMBER(L665),SQRT(INDEX('913'!$I$6:$I$1205,L665)^2+INDEX('913'!$J$6:$J$1205,L665)^2),0)</f>
        <v>0</v>
      </c>
      <c r="AK665" s="32">
        <f>IF(ISNUMBER(M665),SQRT(INDEX('913'!$I$6:$I$1205,M665)^2+INDEX('913'!$J$6:$J$1205,M665)^2),0)</f>
        <v>0</v>
      </c>
      <c r="AL665" s="32">
        <f>IF(ISNUMBER(N665),SQRT(INDEX('913'!$I$6:$I$1205,N665)^2+INDEX('913'!$J$6:$J$1205,N665)^2),0)</f>
        <v>0</v>
      </c>
      <c r="AM665" s="32">
        <f>IF(ISNUMBER(O665),SQRT(INDEX('913'!$I$6:$I$1205,O665)^2+INDEX('913'!$J$6:$J$1205,O665)^2),0)</f>
        <v>0</v>
      </c>
      <c r="AN665" s="49">
        <f>IF(ISNUMBER(P665),SQRT(INDEX('913'!$I$6:$I$1205,P665)^2+INDEX('913'!$J$6:$J$1205,P665)^2),0)</f>
        <v>0</v>
      </c>
      <c r="AO665" s="37">
        <f t="shared" si="161"/>
        <v>0</v>
      </c>
      <c r="AP665" s="37">
        <f t="shared" si="162"/>
        <v>0</v>
      </c>
      <c r="AQ665" s="33" t="e">
        <f>-100*'935'!W665*(AO665+AP665)/'11'!C$17</f>
        <v>#VALUE!</v>
      </c>
      <c r="AR665" s="37" t="e">
        <f t="shared" si="163"/>
        <v>#VALUE!</v>
      </c>
      <c r="AS665" s="52" t="e">
        <f t="shared" si="164"/>
        <v>#VALUE!</v>
      </c>
      <c r="AT665" s="32" t="e">
        <f>IF('935'!C665="VOID",0,('935'!C665*(1-'935'!X665/'11'!B$17)))</f>
        <v>#VALUE!</v>
      </c>
      <c r="AU665" s="52" t="e">
        <f>'935'!Q665*(1-'935'!Y665/'11'!C$17)/(1-'935'!X665/'11'!B$17)</f>
        <v>#VALUE!</v>
      </c>
      <c r="AV665" s="37" t="e">
        <f>INDEX('DNO totals'!$B$57:$G$57,IF('935'!K665,IF(MOD('935'!K665,1000),IF(MOD('935'!K665,100),IF(MOD('935'!K665,10),IF(MOD('935'!K665,1000)=1,6,5),4),3),2),1))</f>
        <v>#VALUE!</v>
      </c>
      <c r="AW665" s="52" t="e">
        <f t="shared" si="165"/>
        <v>#VALUE!</v>
      </c>
      <c r="AX665" s="32" t="e">
        <f>IF('935'!V665="VOID",0,'935'!V665*(1-'935'!X665/'11'!B$17))</f>
        <v>#VALUE!</v>
      </c>
      <c r="AY665" s="33" t="e">
        <f>IF(H665,-100*'Charging rates'!B$10/'11'!B$17*AX665/H665,0)</f>
        <v>#VALUE!</v>
      </c>
      <c r="AZ665" s="33" t="e">
        <f>IF(C665,'DNO totals'!B$41,0)</f>
        <v>#VALUE!</v>
      </c>
      <c r="BA665" s="33" t="e">
        <f t="shared" si="166"/>
        <v>#VALUE!</v>
      </c>
      <c r="BB665" s="33" t="e">
        <f t="shared" si="167"/>
        <v>#VALUE!</v>
      </c>
      <c r="BC665" s="53" t="e">
        <f t="shared" si="168"/>
        <v>#VALUE!</v>
      </c>
      <c r="BD665" s="32" t="e">
        <f>IF(AT665,'935'!H665*AT665/(AT665+D665+H665),0)</f>
        <v>#VALUE!</v>
      </c>
      <c r="BE665" s="32" t="e">
        <f>IF(H665,'935'!H665*H665/(AT665+D665+H665),0)</f>
        <v>#VALUE!</v>
      </c>
      <c r="BF665" s="32" t="e">
        <f>BD665*(1-'935'!X665/'11'!B$17)</f>
        <v>#VALUE!</v>
      </c>
      <c r="BG665" s="49" t="e">
        <f>BE665*(1-'935'!X665/'11'!B$17)</f>
        <v>#VALUE!</v>
      </c>
      <c r="BH665" s="52" t="e">
        <f>AV665*Parameters!B$6</f>
        <v>#VALUE!</v>
      </c>
      <c r="BI665" s="37" t="e">
        <f>IF('935'!$K665=1000,'Charging rates'!$C$38*$BH665/(1+'DNO totals'!$C$99)*'935'!$L665,0)</f>
        <v>#VALUE!</v>
      </c>
      <c r="BJ665" s="37" t="e">
        <f>IF(MOD('935'!$K665,1000)=100,'Charging rates'!$D$38*$BH665/(1+'DNO totals'!$D$99)*'935'!$M665,0)</f>
        <v>#VALUE!</v>
      </c>
      <c r="BK665" s="37" t="e">
        <f>IF(MOD('935'!$K665,100)=10,'Charging rates'!$E$38*$BH665/(1+'DNO totals'!$E$99)*'935'!$N665,0)</f>
        <v>#VALUE!</v>
      </c>
      <c r="BL665" s="37" t="e">
        <f>IF(AND(MOD('935'!$K665,10)&gt;0,MOD('935'!$K665,1000)&gt;1),'Charging rates'!$F$38*$BH665/(1+'DNO totals'!$F$99)*'935'!$O665,0)</f>
        <v>#VALUE!</v>
      </c>
      <c r="BM665" s="37" t="e">
        <f>IF(MOD('935'!$K665,1000)=1,'Charging rates'!$G$38*$BH665/(1+'DNO totals'!$G$99)*'935'!$P665,0)</f>
        <v>#VALUE!</v>
      </c>
      <c r="BN665" s="52" t="e">
        <f t="shared" si="169"/>
        <v>#VALUE!</v>
      </c>
      <c r="BO665" s="37" t="e">
        <f>IF('935'!$K665&gt;1000,'Charging rates'!$C$38*$AW665*'935'!$L665,0)</f>
        <v>#VALUE!</v>
      </c>
      <c r="BP665" s="37" t="e">
        <f>IF(MOD('935'!$K665,1000)&gt;100,'Charging rates'!$D$38*$AW665*'935'!$M665,0)</f>
        <v>#VALUE!</v>
      </c>
      <c r="BQ665" s="37" t="e">
        <f>IF(MOD('935'!$K665,100)&gt;10,'Charging rates'!$E$38*$AW665*'935'!$N665,0)</f>
        <v>#VALUE!</v>
      </c>
      <c r="BR665" s="52" t="e">
        <f t="shared" si="170"/>
        <v>#VALUE!</v>
      </c>
      <c r="BS665" s="48" t="e">
        <f>'935'!C665&lt;&gt;"VOID"</f>
        <v>#VALUE!</v>
      </c>
      <c r="BT665" s="33" t="e">
        <f>IF(BS665,(100/'11'!B$17*BD665*((1-'935'!I665)*'Charging rates'!B$51+'Charging rates'!B$63)),0)</f>
        <v>#VALUE!</v>
      </c>
      <c r="BU665" s="33" t="e">
        <f>100/'11'!B$17*BG665*('Charging rates'!B$51+'Charging rates'!B$63)</f>
        <v>#VALUE!</v>
      </c>
      <c r="BV665" s="33" t="e">
        <f>100/'11'!B$17*BE665*('Charging rates'!B$51+'Charging rates'!B$63)</f>
        <v>#VALUE!</v>
      </c>
      <c r="BW665" s="53" t="e">
        <f t="shared" si="171"/>
        <v>#VALUE!</v>
      </c>
      <c r="BX665" s="32" t="e">
        <f>AT665-('935'!T665*(1-'935'!X665/'11'!B$17))</f>
        <v>#VALUE!</v>
      </c>
      <c r="BY665" s="32">
        <f>0-IF(ISNUMBER(I665),INDEX('913'!$I$6:$I$1205,I665),0)-IF(ISNUMBER(J665),INDEX('913'!$I$6:$I$1205,J665),0)-IF(ISNUMBER(K665),INDEX('913'!$I$6:$I$1205,K665),0)-IF(ISNUMBER(L665),INDEX('913'!$I$6:$I$1205,L665),0)-IF(ISNUMBER(M665),INDEX('913'!$I$6:$I$1205,M665),0)-IF(ISNUMBER(N665),INDEX('913'!$I$6:$I$1205,N665),0)-IF(ISNUMBER(O665),INDEX('913'!$I$6:$I$1205,O665),0)-IF(ISNUMBER(P665),INDEX('913'!$I$6:$I$1205,P665),0)</f>
        <v>0</v>
      </c>
      <c r="BZ665" s="37">
        <f>IF(BY665=0,1,MAX(1,SQRT(BY665^2+(IF(ISNUMBER(I665),INDEX('913'!$J$6:$J$1205,I665),0)+IF(ISNUMBER(J665),INDEX('913'!$J$6:$J$1205,J665),0)+IF(ISNUMBER(K665),INDEX('913'!$J$6:$J$1205,K665),0)+IF(ISNUMBER(L665),INDEX('913'!$J$6:$J$1205,L665),0)+IF(ISNUMBER(M665),INDEX('913'!$J$6:$J$1205,M665),0)+IF(ISNUMBER(N665),INDEX('913'!$J$6:$J$1205,N665),0)+IF(ISNUMBER(O665),INDEX('913'!$J$6:$J$1205,O665),0)+IF(ISNUMBER(P665),INDEX('913'!$J$6:$J$1205,P665),0))^2)/BY665))</f>
        <v>1</v>
      </c>
      <c r="CA665" s="33" t="e">
        <f>100*AO665/'11'!B$17</f>
        <v>#VALUE!</v>
      </c>
      <c r="CB665" s="37" t="e">
        <f>100*(AP665*BZ665)/'11'!C$17</f>
        <v>#VALUE!</v>
      </c>
      <c r="CC665" s="37" t="e">
        <f t="shared" si="172"/>
        <v>#VALUE!</v>
      </c>
      <c r="CD665" s="33" t="e">
        <f t="shared" si="173"/>
        <v>#VALUE!</v>
      </c>
      <c r="CE665" s="54" t="e">
        <f>'11'!C$17-'935'!Y665</f>
        <v>#VALUE!</v>
      </c>
      <c r="CF665" s="37" t="e">
        <f>MAX('DNO totals'!B$312+0,MIN('935'!L665+0,'DNO totals'!B$304+0))</f>
        <v>#VALUE!</v>
      </c>
      <c r="CG665" s="37" t="e">
        <f>MAX('DNO totals'!C$312+0,MIN('935'!M665+0,'DNO totals'!C$304+0))</f>
        <v>#VALUE!</v>
      </c>
      <c r="CH665" s="37" t="e">
        <f>MAX('DNO totals'!D$312+0,MIN('935'!N665+0,'DNO totals'!D$304+0))</f>
        <v>#VALUE!</v>
      </c>
      <c r="CI665" s="37" t="e">
        <f>MAX('DNO totals'!E$312+0,MIN('935'!O665+0,'DNO totals'!E$304+0))</f>
        <v>#VALUE!</v>
      </c>
      <c r="CJ665" s="52" t="e">
        <f>MAX('DNO totals'!F$312+0,MIN('935'!P665+0,'DNO totals'!F$304+0))</f>
        <v>#VALUE!</v>
      </c>
      <c r="CK665" s="37" t="e">
        <f>IF('935'!$K665=1000,'Charging rates'!$C$38*$BH665/(1+'DNO totals'!$C$99)*$CF665,0)</f>
        <v>#VALUE!</v>
      </c>
      <c r="CL665" s="37" t="e">
        <f>IF(MOD('935'!$K665,1000)=100,'Charging rates'!$D$38*$BH665/(1+'DNO totals'!$D$99)*$CG665,0)</f>
        <v>#VALUE!</v>
      </c>
      <c r="CM665" s="37" t="e">
        <f>IF(MOD('935'!$K665,100)=10,'Charging rates'!$E$38*$BH665/(1+'DNO totals'!$E$99)*$CH665,0)</f>
        <v>#VALUE!</v>
      </c>
      <c r="CN665" s="37" t="e">
        <f>IF(AND(MOD('935'!$K665,10)&gt;0,MOD('935'!$K665,1000)&gt;1),'Charging rates'!$F$38*$BH665/(1+'DNO totals'!$F$99)*$CI665,0)</f>
        <v>#VALUE!</v>
      </c>
      <c r="CO665" s="37" t="e">
        <f>IF(MOD('935'!$K665,1000)=1,'Charging rates'!$G$38*$BH665/(1+'DNO totals'!$G$99)*$CJ665,0)</f>
        <v>#VALUE!</v>
      </c>
      <c r="CP665" s="52" t="e">
        <f t="shared" si="174"/>
        <v>#VALUE!</v>
      </c>
      <c r="CQ665" s="37" t="e">
        <f>IF('935'!$K665&gt;1000,'Charging rates'!$C$38*$AW665*$CF665,0)</f>
        <v>#VALUE!</v>
      </c>
      <c r="CR665" s="37" t="e">
        <f>IF(MOD('935'!$K665,1000)&gt;100,'Charging rates'!$D$38*$AW665*$CG665,0)</f>
        <v>#VALUE!</v>
      </c>
      <c r="CS665" s="37" t="e">
        <f>IF(MOD('935'!$K665,100)&gt;10,'Charging rates'!$E$38*$AW665*$CH665,0)</f>
        <v>#VALUE!</v>
      </c>
      <c r="CT665" s="52" t="e">
        <f t="shared" si="175"/>
        <v>#VALUE!</v>
      </c>
      <c r="CU665" s="33" t="e">
        <f>100*(AP665*'935'!Q665*BZ665)/'11'!B$17</f>
        <v>#VALUE!</v>
      </c>
      <c r="CV665" s="33" t="e">
        <f>100/'11'!B$17*'Charging rates'!B$10*AW665</f>
        <v>#VALUE!</v>
      </c>
      <c r="CW665" s="33" t="e">
        <f>IF(AT665=0,0,(1-BX665/AT665)*(CA665+IF('935'!Q665=0,0,(CB665*'935'!Q665*('11'!C$17-'935'!Y665)/('11'!B$17-'935'!X665)))))</f>
        <v>#VALUE!</v>
      </c>
      <c r="CX665" s="33" t="e">
        <f t="shared" si="176"/>
        <v>#VALUE!</v>
      </c>
      <c r="CY665" s="49" t="e">
        <f t="shared" si="177"/>
        <v>#VALUE!</v>
      </c>
      <c r="CZ665" s="32" t="e">
        <f>AT665*(Parameters!B$21+AU665)*IF('DNO totals'!B$323&lt;0,1,'935'!S665)</f>
        <v>#VALUE!</v>
      </c>
      <c r="DA665" s="52" t="e">
        <f>IF('DNO totals'!B$323&lt;0,1,'935'!S665)*(Parameters!B$21+AU665)</f>
        <v>#VALUE!</v>
      </c>
      <c r="DB665" s="37" t="e">
        <f>CX665+'Charging rates'!B$106*DA665*100/'11'!B$17</f>
        <v>#VALUE!</v>
      </c>
      <c r="DC665" s="37" t="e">
        <f>DB665+'Charging rates'!B$116*(Parameters!B$21+AU665)*100/'11'!B$17*IF('DNO totals'!B$323&lt;0,1,'935'!S665)</f>
        <v>#VALUE!</v>
      </c>
      <c r="DD665" s="37" t="e">
        <f>'Charging rates'!B$97*(CP665+CT665)*100/'11'!B$17</f>
        <v>#VALUE!</v>
      </c>
      <c r="DE665" s="33" t="e">
        <f>MAX(0-(CB665*AU665*'11'!C$17/'11'!B$17),DC665+DD665)</f>
        <v>#VALUE!</v>
      </c>
      <c r="DF665" s="37" t="e">
        <f>IF(BS665,IF(AU665=0,CC665,MAX(0,MIN(CC665,CC665+(DE665/'935'!Q665*('11'!B$17-'935'!X665)/('11'!C$17-'935'!Y665))))),0)</f>
        <v>#VALUE!</v>
      </c>
      <c r="DG665" s="33" t="e">
        <f t="shared" si="178"/>
        <v>#VALUE!</v>
      </c>
      <c r="DH665" s="53" t="e">
        <f t="shared" si="179"/>
        <v>#VALUE!</v>
      </c>
    </row>
    <row r="666" spans="1:112">
      <c r="A666" s="28">
        <v>566</v>
      </c>
      <c r="B666" s="47" t="e">
        <f>'935'!B666</f>
        <v>#VALUE!</v>
      </c>
      <c r="C666" s="48" t="e">
        <f>OR('935'!E666&lt;&gt;"VOID",'935'!F666&lt;&gt;"VOID",'935'!G666&lt;&gt;"VOID")</f>
        <v>#VALUE!</v>
      </c>
      <c r="D666" s="32" t="e">
        <f>IF('935'!D666="VOID",0,'935'!D666*(1-'935'!X666/'11'!B$17))</f>
        <v>#VALUE!</v>
      </c>
      <c r="E666" s="32" t="e">
        <f>IF('935'!E666="VOID",0,'935'!E666*(1-'935'!X666/'11'!B$17))</f>
        <v>#VALUE!</v>
      </c>
      <c r="F666" s="32" t="e">
        <f>IF('935'!F666="VOID",0,'935'!F666*(1-'935'!X666/'11'!B$17))</f>
        <v>#VALUE!</v>
      </c>
      <c r="G666" s="32" t="e">
        <f>IF('935'!G666="VOID",0,'935'!G666*(1-'935'!X666/'11'!B$17))</f>
        <v>#VALUE!</v>
      </c>
      <c r="H666" s="49" t="e">
        <f t="shared" si="160"/>
        <v>#VALUE!</v>
      </c>
      <c r="I666" s="50" t="e">
        <f>MATCH('935'!J666,'913'!$B$6:$B$1205,0)</f>
        <v>#VALUE!</v>
      </c>
      <c r="J666" s="50" t="e">
        <f>MATCH(INDEX('913'!$D$6:$D$1205,I666),'913'!$B$6:$B$1205,0)</f>
        <v>#VALUE!</v>
      </c>
      <c r="K666" s="50" t="e">
        <f>MATCH(INDEX('913'!$D$6:$D$1205,J666),'913'!$B$6:$B$1205,0)</f>
        <v>#VALUE!</v>
      </c>
      <c r="L666" s="50" t="e">
        <f>MATCH(INDEX('913'!$D$6:$D$1205,K666),'913'!$B$6:$B$1205,0)</f>
        <v>#VALUE!</v>
      </c>
      <c r="M666" s="50" t="e">
        <f>MATCH(INDEX('913'!$D$6:$D$1205,L666),'913'!$B$6:$B$1205,0)</f>
        <v>#VALUE!</v>
      </c>
      <c r="N666" s="50" t="e">
        <f>MATCH(INDEX('913'!$D$6:$D$1205,M666),'913'!$B$6:$B$1205,0)</f>
        <v>#VALUE!</v>
      </c>
      <c r="O666" s="50" t="e">
        <f>MATCH(INDEX('913'!$D$6:$D$1205,N666),'913'!$B$6:$B$1205,0)</f>
        <v>#VALUE!</v>
      </c>
      <c r="P666" s="51" t="e">
        <f>MATCH(INDEX('913'!$D$6:$D$1205,O666),'913'!$B$6:$B$1205,0)</f>
        <v>#VALUE!</v>
      </c>
      <c r="Q666" s="37">
        <f>IF(ISNUMBER(I666),MAX(0,INDEX('913'!$E$6:$E$1205,I666)),0)</f>
        <v>0</v>
      </c>
      <c r="R666" s="37">
        <f>IF(ISNUMBER(J666),MAX(0,INDEX('913'!$E$6:$E$1205,J666)),0)</f>
        <v>0</v>
      </c>
      <c r="S666" s="37">
        <f>IF(ISNUMBER(K666),MAX(0,INDEX('913'!$E$6:$E$1205,K666)),0)</f>
        <v>0</v>
      </c>
      <c r="T666" s="37">
        <f>IF(ISNUMBER(L666),MAX(0,INDEX('913'!$E$6:$E$1205,L666)),0)</f>
        <v>0</v>
      </c>
      <c r="U666" s="37">
        <f>IF(ISNUMBER(M666),MAX(0,INDEX('913'!$E$6:$E$1205,M666)),0)</f>
        <v>0</v>
      </c>
      <c r="V666" s="37">
        <f>IF(ISNUMBER(N666),MAX(0,INDEX('913'!$E$6:$E$1205,N666)),0)</f>
        <v>0</v>
      </c>
      <c r="W666" s="37">
        <f>IF(ISNUMBER(O666),MAX(0,INDEX('913'!$E$6:$E$1205,O666)),0)</f>
        <v>0</v>
      </c>
      <c r="X666" s="52">
        <f>IF(ISNUMBER(P666),MAX(0,INDEX('913'!$E$6:$E$1205,P666)),0)</f>
        <v>0</v>
      </c>
      <c r="Y666" s="37">
        <f>IF(ISNUMBER(I666),MAX(0,INDEX('913'!$F$6:$F$1205,I666)),0)</f>
        <v>0</v>
      </c>
      <c r="Z666" s="37">
        <f>IF(ISNUMBER(J666),MAX(0,INDEX('913'!$F$6:$F$1205,J666)),0)</f>
        <v>0</v>
      </c>
      <c r="AA666" s="37">
        <f>IF(ISNUMBER(K666),MAX(0,INDEX('913'!$F$6:$F$1205,K666)),0)</f>
        <v>0</v>
      </c>
      <c r="AB666" s="37">
        <f>IF(ISNUMBER(L666),MAX(0,INDEX('913'!$F$6:$F$1205,L666)),0)</f>
        <v>0</v>
      </c>
      <c r="AC666" s="37">
        <f>IF(ISNUMBER(M666),MAX(0,INDEX('913'!$F$6:$F$1205,M666)),0)</f>
        <v>0</v>
      </c>
      <c r="AD666" s="37">
        <f>IF(ISNUMBER(N666),MAX(0,INDEX('913'!$F$6:$F$1205,N666)),0)</f>
        <v>0</v>
      </c>
      <c r="AE666" s="37">
        <f>IF(ISNUMBER(O666),MAX(0,INDEX('913'!$F$6:$F$1205,O666)),0)</f>
        <v>0</v>
      </c>
      <c r="AF666" s="37">
        <f>IF(ISNUMBER(P666),MAX(0,INDEX('913'!$F$6:$F$1205,P666)),0)</f>
        <v>0</v>
      </c>
      <c r="AG666" s="32">
        <f>IF(ISNUMBER(I666),SQRT(INDEX('913'!$I$6:$I$1205,I666)^2+INDEX('913'!$J$6:$J$1205,I666)^2),0)</f>
        <v>0</v>
      </c>
      <c r="AH666" s="32">
        <f>IF(ISNUMBER(J666),SQRT(INDEX('913'!$I$6:$I$1205,J666)^2+INDEX('913'!$J$6:$J$1205,J666)^2),0)</f>
        <v>0</v>
      </c>
      <c r="AI666" s="32">
        <f>IF(ISNUMBER(K666),SQRT(INDEX('913'!$I$6:$I$1205,K666)^2+INDEX('913'!$J$6:$J$1205,K666)^2),0)</f>
        <v>0</v>
      </c>
      <c r="AJ666" s="32">
        <f>IF(ISNUMBER(L666),SQRT(INDEX('913'!$I$6:$I$1205,L666)^2+INDEX('913'!$J$6:$J$1205,L666)^2),0)</f>
        <v>0</v>
      </c>
      <c r="AK666" s="32">
        <f>IF(ISNUMBER(M666),SQRT(INDEX('913'!$I$6:$I$1205,M666)^2+INDEX('913'!$J$6:$J$1205,M666)^2),0)</f>
        <v>0</v>
      </c>
      <c r="AL666" s="32">
        <f>IF(ISNUMBER(N666),SQRT(INDEX('913'!$I$6:$I$1205,N666)^2+INDEX('913'!$J$6:$J$1205,N666)^2),0)</f>
        <v>0</v>
      </c>
      <c r="AM666" s="32">
        <f>IF(ISNUMBER(O666),SQRT(INDEX('913'!$I$6:$I$1205,O666)^2+INDEX('913'!$J$6:$J$1205,O666)^2),0)</f>
        <v>0</v>
      </c>
      <c r="AN666" s="49">
        <f>IF(ISNUMBER(P666),SQRT(INDEX('913'!$I$6:$I$1205,P666)^2+INDEX('913'!$J$6:$J$1205,P666)^2),0)</f>
        <v>0</v>
      </c>
      <c r="AO666" s="37">
        <f t="shared" si="161"/>
        <v>0</v>
      </c>
      <c r="AP666" s="37">
        <f t="shared" si="162"/>
        <v>0</v>
      </c>
      <c r="AQ666" s="33" t="e">
        <f>-100*'935'!W666*(AO666+AP666)/'11'!C$17</f>
        <v>#VALUE!</v>
      </c>
      <c r="AR666" s="37" t="e">
        <f t="shared" si="163"/>
        <v>#VALUE!</v>
      </c>
      <c r="AS666" s="52" t="e">
        <f t="shared" si="164"/>
        <v>#VALUE!</v>
      </c>
      <c r="AT666" s="32" t="e">
        <f>IF('935'!C666="VOID",0,('935'!C666*(1-'935'!X666/'11'!B$17)))</f>
        <v>#VALUE!</v>
      </c>
      <c r="AU666" s="52" t="e">
        <f>'935'!Q666*(1-'935'!Y666/'11'!C$17)/(1-'935'!X666/'11'!B$17)</f>
        <v>#VALUE!</v>
      </c>
      <c r="AV666" s="37" t="e">
        <f>INDEX('DNO totals'!$B$57:$G$57,IF('935'!K666,IF(MOD('935'!K666,1000),IF(MOD('935'!K666,100),IF(MOD('935'!K666,10),IF(MOD('935'!K666,1000)=1,6,5),4),3),2),1))</f>
        <v>#VALUE!</v>
      </c>
      <c r="AW666" s="52" t="e">
        <f t="shared" si="165"/>
        <v>#VALUE!</v>
      </c>
      <c r="AX666" s="32" t="e">
        <f>IF('935'!V666="VOID",0,'935'!V666*(1-'935'!X666/'11'!B$17))</f>
        <v>#VALUE!</v>
      </c>
      <c r="AY666" s="33" t="e">
        <f>IF(H666,-100*'Charging rates'!B$10/'11'!B$17*AX666/H666,0)</f>
        <v>#VALUE!</v>
      </c>
      <c r="AZ666" s="33" t="e">
        <f>IF(C666,'DNO totals'!B$41,0)</f>
        <v>#VALUE!</v>
      </c>
      <c r="BA666" s="33" t="e">
        <f t="shared" si="166"/>
        <v>#VALUE!</v>
      </c>
      <c r="BB666" s="33" t="e">
        <f t="shared" si="167"/>
        <v>#VALUE!</v>
      </c>
      <c r="BC666" s="53" t="e">
        <f t="shared" si="168"/>
        <v>#VALUE!</v>
      </c>
      <c r="BD666" s="32" t="e">
        <f>IF(AT666,'935'!H666*AT666/(AT666+D666+H666),0)</f>
        <v>#VALUE!</v>
      </c>
      <c r="BE666" s="32" t="e">
        <f>IF(H666,'935'!H666*H666/(AT666+D666+H666),0)</f>
        <v>#VALUE!</v>
      </c>
      <c r="BF666" s="32" t="e">
        <f>BD666*(1-'935'!X666/'11'!B$17)</f>
        <v>#VALUE!</v>
      </c>
      <c r="BG666" s="49" t="e">
        <f>BE666*(1-'935'!X666/'11'!B$17)</f>
        <v>#VALUE!</v>
      </c>
      <c r="BH666" s="52" t="e">
        <f>AV666*Parameters!B$6</f>
        <v>#VALUE!</v>
      </c>
      <c r="BI666" s="37" t="e">
        <f>IF('935'!$K666=1000,'Charging rates'!$C$38*$BH666/(1+'DNO totals'!$C$99)*'935'!$L666,0)</f>
        <v>#VALUE!</v>
      </c>
      <c r="BJ666" s="37" t="e">
        <f>IF(MOD('935'!$K666,1000)=100,'Charging rates'!$D$38*$BH666/(1+'DNO totals'!$D$99)*'935'!$M666,0)</f>
        <v>#VALUE!</v>
      </c>
      <c r="BK666" s="37" t="e">
        <f>IF(MOD('935'!$K666,100)=10,'Charging rates'!$E$38*$BH666/(1+'DNO totals'!$E$99)*'935'!$N666,0)</f>
        <v>#VALUE!</v>
      </c>
      <c r="BL666" s="37" t="e">
        <f>IF(AND(MOD('935'!$K666,10)&gt;0,MOD('935'!$K666,1000)&gt;1),'Charging rates'!$F$38*$BH666/(1+'DNO totals'!$F$99)*'935'!$O666,0)</f>
        <v>#VALUE!</v>
      </c>
      <c r="BM666" s="37" t="e">
        <f>IF(MOD('935'!$K666,1000)=1,'Charging rates'!$G$38*$BH666/(1+'DNO totals'!$G$99)*'935'!$P666,0)</f>
        <v>#VALUE!</v>
      </c>
      <c r="BN666" s="52" t="e">
        <f t="shared" si="169"/>
        <v>#VALUE!</v>
      </c>
      <c r="BO666" s="37" t="e">
        <f>IF('935'!$K666&gt;1000,'Charging rates'!$C$38*$AW666*'935'!$L666,0)</f>
        <v>#VALUE!</v>
      </c>
      <c r="BP666" s="37" t="e">
        <f>IF(MOD('935'!$K666,1000)&gt;100,'Charging rates'!$D$38*$AW666*'935'!$M666,0)</f>
        <v>#VALUE!</v>
      </c>
      <c r="BQ666" s="37" t="e">
        <f>IF(MOD('935'!$K666,100)&gt;10,'Charging rates'!$E$38*$AW666*'935'!$N666,0)</f>
        <v>#VALUE!</v>
      </c>
      <c r="BR666" s="52" t="e">
        <f t="shared" si="170"/>
        <v>#VALUE!</v>
      </c>
      <c r="BS666" s="48" t="e">
        <f>'935'!C666&lt;&gt;"VOID"</f>
        <v>#VALUE!</v>
      </c>
      <c r="BT666" s="33" t="e">
        <f>IF(BS666,(100/'11'!B$17*BD666*((1-'935'!I666)*'Charging rates'!B$51+'Charging rates'!B$63)),0)</f>
        <v>#VALUE!</v>
      </c>
      <c r="BU666" s="33" t="e">
        <f>100/'11'!B$17*BG666*('Charging rates'!B$51+'Charging rates'!B$63)</f>
        <v>#VALUE!</v>
      </c>
      <c r="BV666" s="33" t="e">
        <f>100/'11'!B$17*BE666*('Charging rates'!B$51+'Charging rates'!B$63)</f>
        <v>#VALUE!</v>
      </c>
      <c r="BW666" s="53" t="e">
        <f t="shared" si="171"/>
        <v>#VALUE!</v>
      </c>
      <c r="BX666" s="32" t="e">
        <f>AT666-('935'!T666*(1-'935'!X666/'11'!B$17))</f>
        <v>#VALUE!</v>
      </c>
      <c r="BY666" s="32">
        <f>0-IF(ISNUMBER(I666),INDEX('913'!$I$6:$I$1205,I666),0)-IF(ISNUMBER(J666),INDEX('913'!$I$6:$I$1205,J666),0)-IF(ISNUMBER(K666),INDEX('913'!$I$6:$I$1205,K666),0)-IF(ISNUMBER(L666),INDEX('913'!$I$6:$I$1205,L666),0)-IF(ISNUMBER(M666),INDEX('913'!$I$6:$I$1205,M666),0)-IF(ISNUMBER(N666),INDEX('913'!$I$6:$I$1205,N666),0)-IF(ISNUMBER(O666),INDEX('913'!$I$6:$I$1205,O666),0)-IF(ISNUMBER(P666),INDEX('913'!$I$6:$I$1205,P666),0)</f>
        <v>0</v>
      </c>
      <c r="BZ666" s="37">
        <f>IF(BY666=0,1,MAX(1,SQRT(BY666^2+(IF(ISNUMBER(I666),INDEX('913'!$J$6:$J$1205,I666),0)+IF(ISNUMBER(J666),INDEX('913'!$J$6:$J$1205,J666),0)+IF(ISNUMBER(K666),INDEX('913'!$J$6:$J$1205,K666),0)+IF(ISNUMBER(L666),INDEX('913'!$J$6:$J$1205,L666),0)+IF(ISNUMBER(M666),INDEX('913'!$J$6:$J$1205,M666),0)+IF(ISNUMBER(N666),INDEX('913'!$J$6:$J$1205,N666),0)+IF(ISNUMBER(O666),INDEX('913'!$J$6:$J$1205,O666),0)+IF(ISNUMBER(P666),INDEX('913'!$J$6:$J$1205,P666),0))^2)/BY666))</f>
        <v>1</v>
      </c>
      <c r="CA666" s="33" t="e">
        <f>100*AO666/'11'!B$17</f>
        <v>#VALUE!</v>
      </c>
      <c r="CB666" s="37" t="e">
        <f>100*(AP666*BZ666)/'11'!C$17</f>
        <v>#VALUE!</v>
      </c>
      <c r="CC666" s="37" t="e">
        <f t="shared" si="172"/>
        <v>#VALUE!</v>
      </c>
      <c r="CD666" s="33" t="e">
        <f t="shared" si="173"/>
        <v>#VALUE!</v>
      </c>
      <c r="CE666" s="54" t="e">
        <f>'11'!C$17-'935'!Y666</f>
        <v>#VALUE!</v>
      </c>
      <c r="CF666" s="37" t="e">
        <f>MAX('DNO totals'!B$312+0,MIN('935'!L666+0,'DNO totals'!B$304+0))</f>
        <v>#VALUE!</v>
      </c>
      <c r="CG666" s="37" t="e">
        <f>MAX('DNO totals'!C$312+0,MIN('935'!M666+0,'DNO totals'!C$304+0))</f>
        <v>#VALUE!</v>
      </c>
      <c r="CH666" s="37" t="e">
        <f>MAX('DNO totals'!D$312+0,MIN('935'!N666+0,'DNO totals'!D$304+0))</f>
        <v>#VALUE!</v>
      </c>
      <c r="CI666" s="37" t="e">
        <f>MAX('DNO totals'!E$312+0,MIN('935'!O666+0,'DNO totals'!E$304+0))</f>
        <v>#VALUE!</v>
      </c>
      <c r="CJ666" s="52" t="e">
        <f>MAX('DNO totals'!F$312+0,MIN('935'!P666+0,'DNO totals'!F$304+0))</f>
        <v>#VALUE!</v>
      </c>
      <c r="CK666" s="37" t="e">
        <f>IF('935'!$K666=1000,'Charging rates'!$C$38*$BH666/(1+'DNO totals'!$C$99)*$CF666,0)</f>
        <v>#VALUE!</v>
      </c>
      <c r="CL666" s="37" t="e">
        <f>IF(MOD('935'!$K666,1000)=100,'Charging rates'!$D$38*$BH666/(1+'DNO totals'!$D$99)*$CG666,0)</f>
        <v>#VALUE!</v>
      </c>
      <c r="CM666" s="37" t="e">
        <f>IF(MOD('935'!$K666,100)=10,'Charging rates'!$E$38*$BH666/(1+'DNO totals'!$E$99)*$CH666,0)</f>
        <v>#VALUE!</v>
      </c>
      <c r="CN666" s="37" t="e">
        <f>IF(AND(MOD('935'!$K666,10)&gt;0,MOD('935'!$K666,1000)&gt;1),'Charging rates'!$F$38*$BH666/(1+'DNO totals'!$F$99)*$CI666,0)</f>
        <v>#VALUE!</v>
      </c>
      <c r="CO666" s="37" t="e">
        <f>IF(MOD('935'!$K666,1000)=1,'Charging rates'!$G$38*$BH666/(1+'DNO totals'!$G$99)*$CJ666,0)</f>
        <v>#VALUE!</v>
      </c>
      <c r="CP666" s="52" t="e">
        <f t="shared" si="174"/>
        <v>#VALUE!</v>
      </c>
      <c r="CQ666" s="37" t="e">
        <f>IF('935'!$K666&gt;1000,'Charging rates'!$C$38*$AW666*$CF666,0)</f>
        <v>#VALUE!</v>
      </c>
      <c r="CR666" s="37" t="e">
        <f>IF(MOD('935'!$K666,1000)&gt;100,'Charging rates'!$D$38*$AW666*$CG666,0)</f>
        <v>#VALUE!</v>
      </c>
      <c r="CS666" s="37" t="e">
        <f>IF(MOD('935'!$K666,100)&gt;10,'Charging rates'!$E$38*$AW666*$CH666,0)</f>
        <v>#VALUE!</v>
      </c>
      <c r="CT666" s="52" t="e">
        <f t="shared" si="175"/>
        <v>#VALUE!</v>
      </c>
      <c r="CU666" s="33" t="e">
        <f>100*(AP666*'935'!Q666*BZ666)/'11'!B$17</f>
        <v>#VALUE!</v>
      </c>
      <c r="CV666" s="33" t="e">
        <f>100/'11'!B$17*'Charging rates'!B$10*AW666</f>
        <v>#VALUE!</v>
      </c>
      <c r="CW666" s="33" t="e">
        <f>IF(AT666=0,0,(1-BX666/AT666)*(CA666+IF('935'!Q666=0,0,(CB666*'935'!Q666*('11'!C$17-'935'!Y666)/('11'!B$17-'935'!X666)))))</f>
        <v>#VALUE!</v>
      </c>
      <c r="CX666" s="33" t="e">
        <f t="shared" si="176"/>
        <v>#VALUE!</v>
      </c>
      <c r="CY666" s="49" t="e">
        <f t="shared" si="177"/>
        <v>#VALUE!</v>
      </c>
      <c r="CZ666" s="32" t="e">
        <f>AT666*(Parameters!B$21+AU666)*IF('DNO totals'!B$323&lt;0,1,'935'!S666)</f>
        <v>#VALUE!</v>
      </c>
      <c r="DA666" s="52" t="e">
        <f>IF('DNO totals'!B$323&lt;0,1,'935'!S666)*(Parameters!B$21+AU666)</f>
        <v>#VALUE!</v>
      </c>
      <c r="DB666" s="37" t="e">
        <f>CX666+'Charging rates'!B$106*DA666*100/'11'!B$17</f>
        <v>#VALUE!</v>
      </c>
      <c r="DC666" s="37" t="e">
        <f>DB666+'Charging rates'!B$116*(Parameters!B$21+AU666)*100/'11'!B$17*IF('DNO totals'!B$323&lt;0,1,'935'!S666)</f>
        <v>#VALUE!</v>
      </c>
      <c r="DD666" s="37" t="e">
        <f>'Charging rates'!B$97*(CP666+CT666)*100/'11'!B$17</f>
        <v>#VALUE!</v>
      </c>
      <c r="DE666" s="33" t="e">
        <f>MAX(0-(CB666*AU666*'11'!C$17/'11'!B$17),DC666+DD666)</f>
        <v>#VALUE!</v>
      </c>
      <c r="DF666" s="37" t="e">
        <f>IF(BS666,IF(AU666=0,CC666,MAX(0,MIN(CC666,CC666+(DE666/'935'!Q666*('11'!B$17-'935'!X666)/('11'!C$17-'935'!Y666))))),0)</f>
        <v>#VALUE!</v>
      </c>
      <c r="DG666" s="33" t="e">
        <f t="shared" si="178"/>
        <v>#VALUE!</v>
      </c>
      <c r="DH666" s="53" t="e">
        <f t="shared" si="179"/>
        <v>#VALUE!</v>
      </c>
    </row>
    <row r="667" spans="1:112">
      <c r="A667" s="28">
        <v>567</v>
      </c>
      <c r="B667" s="47" t="e">
        <f>'935'!B667</f>
        <v>#VALUE!</v>
      </c>
      <c r="C667" s="48" t="e">
        <f>OR('935'!E667&lt;&gt;"VOID",'935'!F667&lt;&gt;"VOID",'935'!G667&lt;&gt;"VOID")</f>
        <v>#VALUE!</v>
      </c>
      <c r="D667" s="32" t="e">
        <f>IF('935'!D667="VOID",0,'935'!D667*(1-'935'!X667/'11'!B$17))</f>
        <v>#VALUE!</v>
      </c>
      <c r="E667" s="32" t="e">
        <f>IF('935'!E667="VOID",0,'935'!E667*(1-'935'!X667/'11'!B$17))</f>
        <v>#VALUE!</v>
      </c>
      <c r="F667" s="32" t="e">
        <f>IF('935'!F667="VOID",0,'935'!F667*(1-'935'!X667/'11'!B$17))</f>
        <v>#VALUE!</v>
      </c>
      <c r="G667" s="32" t="e">
        <f>IF('935'!G667="VOID",0,'935'!G667*(1-'935'!X667/'11'!B$17))</f>
        <v>#VALUE!</v>
      </c>
      <c r="H667" s="49" t="e">
        <f t="shared" si="160"/>
        <v>#VALUE!</v>
      </c>
      <c r="I667" s="50" t="e">
        <f>MATCH('935'!J667,'913'!$B$6:$B$1205,0)</f>
        <v>#VALUE!</v>
      </c>
      <c r="J667" s="50" t="e">
        <f>MATCH(INDEX('913'!$D$6:$D$1205,I667),'913'!$B$6:$B$1205,0)</f>
        <v>#VALUE!</v>
      </c>
      <c r="K667" s="50" t="e">
        <f>MATCH(INDEX('913'!$D$6:$D$1205,J667),'913'!$B$6:$B$1205,0)</f>
        <v>#VALUE!</v>
      </c>
      <c r="L667" s="50" t="e">
        <f>MATCH(INDEX('913'!$D$6:$D$1205,K667),'913'!$B$6:$B$1205,0)</f>
        <v>#VALUE!</v>
      </c>
      <c r="M667" s="50" t="e">
        <f>MATCH(INDEX('913'!$D$6:$D$1205,L667),'913'!$B$6:$B$1205,0)</f>
        <v>#VALUE!</v>
      </c>
      <c r="N667" s="50" t="e">
        <f>MATCH(INDEX('913'!$D$6:$D$1205,M667),'913'!$B$6:$B$1205,0)</f>
        <v>#VALUE!</v>
      </c>
      <c r="O667" s="50" t="e">
        <f>MATCH(INDEX('913'!$D$6:$D$1205,N667),'913'!$B$6:$B$1205,0)</f>
        <v>#VALUE!</v>
      </c>
      <c r="P667" s="51" t="e">
        <f>MATCH(INDEX('913'!$D$6:$D$1205,O667),'913'!$B$6:$B$1205,0)</f>
        <v>#VALUE!</v>
      </c>
      <c r="Q667" s="37">
        <f>IF(ISNUMBER(I667),MAX(0,INDEX('913'!$E$6:$E$1205,I667)),0)</f>
        <v>0</v>
      </c>
      <c r="R667" s="37">
        <f>IF(ISNUMBER(J667),MAX(0,INDEX('913'!$E$6:$E$1205,J667)),0)</f>
        <v>0</v>
      </c>
      <c r="S667" s="37">
        <f>IF(ISNUMBER(K667),MAX(0,INDEX('913'!$E$6:$E$1205,K667)),0)</f>
        <v>0</v>
      </c>
      <c r="T667" s="37">
        <f>IF(ISNUMBER(L667),MAX(0,INDEX('913'!$E$6:$E$1205,L667)),0)</f>
        <v>0</v>
      </c>
      <c r="U667" s="37">
        <f>IF(ISNUMBER(M667),MAX(0,INDEX('913'!$E$6:$E$1205,M667)),0)</f>
        <v>0</v>
      </c>
      <c r="V667" s="37">
        <f>IF(ISNUMBER(N667),MAX(0,INDEX('913'!$E$6:$E$1205,N667)),0)</f>
        <v>0</v>
      </c>
      <c r="W667" s="37">
        <f>IF(ISNUMBER(O667),MAX(0,INDEX('913'!$E$6:$E$1205,O667)),0)</f>
        <v>0</v>
      </c>
      <c r="X667" s="52">
        <f>IF(ISNUMBER(P667),MAX(0,INDEX('913'!$E$6:$E$1205,P667)),0)</f>
        <v>0</v>
      </c>
      <c r="Y667" s="37">
        <f>IF(ISNUMBER(I667),MAX(0,INDEX('913'!$F$6:$F$1205,I667)),0)</f>
        <v>0</v>
      </c>
      <c r="Z667" s="37">
        <f>IF(ISNUMBER(J667),MAX(0,INDEX('913'!$F$6:$F$1205,J667)),0)</f>
        <v>0</v>
      </c>
      <c r="AA667" s="37">
        <f>IF(ISNUMBER(K667),MAX(0,INDEX('913'!$F$6:$F$1205,K667)),0)</f>
        <v>0</v>
      </c>
      <c r="AB667" s="37">
        <f>IF(ISNUMBER(L667),MAX(0,INDEX('913'!$F$6:$F$1205,L667)),0)</f>
        <v>0</v>
      </c>
      <c r="AC667" s="37">
        <f>IF(ISNUMBER(M667),MAX(0,INDEX('913'!$F$6:$F$1205,M667)),0)</f>
        <v>0</v>
      </c>
      <c r="AD667" s="37">
        <f>IF(ISNUMBER(N667),MAX(0,INDEX('913'!$F$6:$F$1205,N667)),0)</f>
        <v>0</v>
      </c>
      <c r="AE667" s="37">
        <f>IF(ISNUMBER(O667),MAX(0,INDEX('913'!$F$6:$F$1205,O667)),0)</f>
        <v>0</v>
      </c>
      <c r="AF667" s="37">
        <f>IF(ISNUMBER(P667),MAX(0,INDEX('913'!$F$6:$F$1205,P667)),0)</f>
        <v>0</v>
      </c>
      <c r="AG667" s="32">
        <f>IF(ISNUMBER(I667),SQRT(INDEX('913'!$I$6:$I$1205,I667)^2+INDEX('913'!$J$6:$J$1205,I667)^2),0)</f>
        <v>0</v>
      </c>
      <c r="AH667" s="32">
        <f>IF(ISNUMBER(J667),SQRT(INDEX('913'!$I$6:$I$1205,J667)^2+INDEX('913'!$J$6:$J$1205,J667)^2),0)</f>
        <v>0</v>
      </c>
      <c r="AI667" s="32">
        <f>IF(ISNUMBER(K667),SQRT(INDEX('913'!$I$6:$I$1205,K667)^2+INDEX('913'!$J$6:$J$1205,K667)^2),0)</f>
        <v>0</v>
      </c>
      <c r="AJ667" s="32">
        <f>IF(ISNUMBER(L667),SQRT(INDEX('913'!$I$6:$I$1205,L667)^2+INDEX('913'!$J$6:$J$1205,L667)^2),0)</f>
        <v>0</v>
      </c>
      <c r="AK667" s="32">
        <f>IF(ISNUMBER(M667),SQRT(INDEX('913'!$I$6:$I$1205,M667)^2+INDEX('913'!$J$6:$J$1205,M667)^2),0)</f>
        <v>0</v>
      </c>
      <c r="AL667" s="32">
        <f>IF(ISNUMBER(N667),SQRT(INDEX('913'!$I$6:$I$1205,N667)^2+INDEX('913'!$J$6:$J$1205,N667)^2),0)</f>
        <v>0</v>
      </c>
      <c r="AM667" s="32">
        <f>IF(ISNUMBER(O667),SQRT(INDEX('913'!$I$6:$I$1205,O667)^2+INDEX('913'!$J$6:$J$1205,O667)^2),0)</f>
        <v>0</v>
      </c>
      <c r="AN667" s="49">
        <f>IF(ISNUMBER(P667),SQRT(INDEX('913'!$I$6:$I$1205,P667)^2+INDEX('913'!$J$6:$J$1205,P667)^2),0)</f>
        <v>0</v>
      </c>
      <c r="AO667" s="37">
        <f t="shared" si="161"/>
        <v>0</v>
      </c>
      <c r="AP667" s="37">
        <f t="shared" si="162"/>
        <v>0</v>
      </c>
      <c r="AQ667" s="33" t="e">
        <f>-100*'935'!W667*(AO667+AP667)/'11'!C$17</f>
        <v>#VALUE!</v>
      </c>
      <c r="AR667" s="37" t="e">
        <f t="shared" si="163"/>
        <v>#VALUE!</v>
      </c>
      <c r="AS667" s="52" t="e">
        <f t="shared" si="164"/>
        <v>#VALUE!</v>
      </c>
      <c r="AT667" s="32" t="e">
        <f>IF('935'!C667="VOID",0,('935'!C667*(1-'935'!X667/'11'!B$17)))</f>
        <v>#VALUE!</v>
      </c>
      <c r="AU667" s="52" t="e">
        <f>'935'!Q667*(1-'935'!Y667/'11'!C$17)/(1-'935'!X667/'11'!B$17)</f>
        <v>#VALUE!</v>
      </c>
      <c r="AV667" s="37" t="e">
        <f>INDEX('DNO totals'!$B$57:$G$57,IF('935'!K667,IF(MOD('935'!K667,1000),IF(MOD('935'!K667,100),IF(MOD('935'!K667,10),IF(MOD('935'!K667,1000)=1,6,5),4),3),2),1))</f>
        <v>#VALUE!</v>
      </c>
      <c r="AW667" s="52" t="e">
        <f t="shared" si="165"/>
        <v>#VALUE!</v>
      </c>
      <c r="AX667" s="32" t="e">
        <f>IF('935'!V667="VOID",0,'935'!V667*(1-'935'!X667/'11'!B$17))</f>
        <v>#VALUE!</v>
      </c>
      <c r="AY667" s="33" t="e">
        <f>IF(H667,-100*'Charging rates'!B$10/'11'!B$17*AX667/H667,0)</f>
        <v>#VALUE!</v>
      </c>
      <c r="AZ667" s="33" t="e">
        <f>IF(C667,'DNO totals'!B$41,0)</f>
        <v>#VALUE!</v>
      </c>
      <c r="BA667" s="33" t="e">
        <f t="shared" si="166"/>
        <v>#VALUE!</v>
      </c>
      <c r="BB667" s="33" t="e">
        <f t="shared" si="167"/>
        <v>#VALUE!</v>
      </c>
      <c r="BC667" s="53" t="e">
        <f t="shared" si="168"/>
        <v>#VALUE!</v>
      </c>
      <c r="BD667" s="32" t="e">
        <f>IF(AT667,'935'!H667*AT667/(AT667+D667+H667),0)</f>
        <v>#VALUE!</v>
      </c>
      <c r="BE667" s="32" t="e">
        <f>IF(H667,'935'!H667*H667/(AT667+D667+H667),0)</f>
        <v>#VALUE!</v>
      </c>
      <c r="BF667" s="32" t="e">
        <f>BD667*(1-'935'!X667/'11'!B$17)</f>
        <v>#VALUE!</v>
      </c>
      <c r="BG667" s="49" t="e">
        <f>BE667*(1-'935'!X667/'11'!B$17)</f>
        <v>#VALUE!</v>
      </c>
      <c r="BH667" s="52" t="e">
        <f>AV667*Parameters!B$6</f>
        <v>#VALUE!</v>
      </c>
      <c r="BI667" s="37" t="e">
        <f>IF('935'!$K667=1000,'Charging rates'!$C$38*$BH667/(1+'DNO totals'!$C$99)*'935'!$L667,0)</f>
        <v>#VALUE!</v>
      </c>
      <c r="BJ667" s="37" t="e">
        <f>IF(MOD('935'!$K667,1000)=100,'Charging rates'!$D$38*$BH667/(1+'DNO totals'!$D$99)*'935'!$M667,0)</f>
        <v>#VALUE!</v>
      </c>
      <c r="BK667" s="37" t="e">
        <f>IF(MOD('935'!$K667,100)=10,'Charging rates'!$E$38*$BH667/(1+'DNO totals'!$E$99)*'935'!$N667,0)</f>
        <v>#VALUE!</v>
      </c>
      <c r="BL667" s="37" t="e">
        <f>IF(AND(MOD('935'!$K667,10)&gt;0,MOD('935'!$K667,1000)&gt;1),'Charging rates'!$F$38*$BH667/(1+'DNO totals'!$F$99)*'935'!$O667,0)</f>
        <v>#VALUE!</v>
      </c>
      <c r="BM667" s="37" t="e">
        <f>IF(MOD('935'!$K667,1000)=1,'Charging rates'!$G$38*$BH667/(1+'DNO totals'!$G$99)*'935'!$P667,0)</f>
        <v>#VALUE!</v>
      </c>
      <c r="BN667" s="52" t="e">
        <f t="shared" si="169"/>
        <v>#VALUE!</v>
      </c>
      <c r="BO667" s="37" t="e">
        <f>IF('935'!$K667&gt;1000,'Charging rates'!$C$38*$AW667*'935'!$L667,0)</f>
        <v>#VALUE!</v>
      </c>
      <c r="BP667" s="37" t="e">
        <f>IF(MOD('935'!$K667,1000)&gt;100,'Charging rates'!$D$38*$AW667*'935'!$M667,0)</f>
        <v>#VALUE!</v>
      </c>
      <c r="BQ667" s="37" t="e">
        <f>IF(MOD('935'!$K667,100)&gt;10,'Charging rates'!$E$38*$AW667*'935'!$N667,0)</f>
        <v>#VALUE!</v>
      </c>
      <c r="BR667" s="52" t="e">
        <f t="shared" si="170"/>
        <v>#VALUE!</v>
      </c>
      <c r="BS667" s="48" t="e">
        <f>'935'!C667&lt;&gt;"VOID"</f>
        <v>#VALUE!</v>
      </c>
      <c r="BT667" s="33" t="e">
        <f>IF(BS667,(100/'11'!B$17*BD667*((1-'935'!I667)*'Charging rates'!B$51+'Charging rates'!B$63)),0)</f>
        <v>#VALUE!</v>
      </c>
      <c r="BU667" s="33" t="e">
        <f>100/'11'!B$17*BG667*('Charging rates'!B$51+'Charging rates'!B$63)</f>
        <v>#VALUE!</v>
      </c>
      <c r="BV667" s="33" t="e">
        <f>100/'11'!B$17*BE667*('Charging rates'!B$51+'Charging rates'!B$63)</f>
        <v>#VALUE!</v>
      </c>
      <c r="BW667" s="53" t="e">
        <f t="shared" si="171"/>
        <v>#VALUE!</v>
      </c>
      <c r="BX667" s="32" t="e">
        <f>AT667-('935'!T667*(1-'935'!X667/'11'!B$17))</f>
        <v>#VALUE!</v>
      </c>
      <c r="BY667" s="32">
        <f>0-IF(ISNUMBER(I667),INDEX('913'!$I$6:$I$1205,I667),0)-IF(ISNUMBER(J667),INDEX('913'!$I$6:$I$1205,J667),0)-IF(ISNUMBER(K667),INDEX('913'!$I$6:$I$1205,K667),0)-IF(ISNUMBER(L667),INDEX('913'!$I$6:$I$1205,L667),0)-IF(ISNUMBER(M667),INDEX('913'!$I$6:$I$1205,M667),0)-IF(ISNUMBER(N667),INDEX('913'!$I$6:$I$1205,N667),0)-IF(ISNUMBER(O667),INDEX('913'!$I$6:$I$1205,O667),0)-IF(ISNUMBER(P667),INDEX('913'!$I$6:$I$1205,P667),0)</f>
        <v>0</v>
      </c>
      <c r="BZ667" s="37">
        <f>IF(BY667=0,1,MAX(1,SQRT(BY667^2+(IF(ISNUMBER(I667),INDEX('913'!$J$6:$J$1205,I667),0)+IF(ISNUMBER(J667),INDEX('913'!$J$6:$J$1205,J667),0)+IF(ISNUMBER(K667),INDEX('913'!$J$6:$J$1205,K667),0)+IF(ISNUMBER(L667),INDEX('913'!$J$6:$J$1205,L667),0)+IF(ISNUMBER(M667),INDEX('913'!$J$6:$J$1205,M667),0)+IF(ISNUMBER(N667),INDEX('913'!$J$6:$J$1205,N667),0)+IF(ISNUMBER(O667),INDEX('913'!$J$6:$J$1205,O667),0)+IF(ISNUMBER(P667),INDEX('913'!$J$6:$J$1205,P667),0))^2)/BY667))</f>
        <v>1</v>
      </c>
      <c r="CA667" s="33" t="e">
        <f>100*AO667/'11'!B$17</f>
        <v>#VALUE!</v>
      </c>
      <c r="CB667" s="37" t="e">
        <f>100*(AP667*BZ667)/'11'!C$17</f>
        <v>#VALUE!</v>
      </c>
      <c r="CC667" s="37" t="e">
        <f t="shared" si="172"/>
        <v>#VALUE!</v>
      </c>
      <c r="CD667" s="33" t="e">
        <f t="shared" si="173"/>
        <v>#VALUE!</v>
      </c>
      <c r="CE667" s="54" t="e">
        <f>'11'!C$17-'935'!Y667</f>
        <v>#VALUE!</v>
      </c>
      <c r="CF667" s="37" t="e">
        <f>MAX('DNO totals'!B$312+0,MIN('935'!L667+0,'DNO totals'!B$304+0))</f>
        <v>#VALUE!</v>
      </c>
      <c r="CG667" s="37" t="e">
        <f>MAX('DNO totals'!C$312+0,MIN('935'!M667+0,'DNO totals'!C$304+0))</f>
        <v>#VALUE!</v>
      </c>
      <c r="CH667" s="37" t="e">
        <f>MAX('DNO totals'!D$312+0,MIN('935'!N667+0,'DNO totals'!D$304+0))</f>
        <v>#VALUE!</v>
      </c>
      <c r="CI667" s="37" t="e">
        <f>MAX('DNO totals'!E$312+0,MIN('935'!O667+0,'DNO totals'!E$304+0))</f>
        <v>#VALUE!</v>
      </c>
      <c r="CJ667" s="52" t="e">
        <f>MAX('DNO totals'!F$312+0,MIN('935'!P667+0,'DNO totals'!F$304+0))</f>
        <v>#VALUE!</v>
      </c>
      <c r="CK667" s="37" t="e">
        <f>IF('935'!$K667=1000,'Charging rates'!$C$38*$BH667/(1+'DNO totals'!$C$99)*$CF667,0)</f>
        <v>#VALUE!</v>
      </c>
      <c r="CL667" s="37" t="e">
        <f>IF(MOD('935'!$K667,1000)=100,'Charging rates'!$D$38*$BH667/(1+'DNO totals'!$D$99)*$CG667,0)</f>
        <v>#VALUE!</v>
      </c>
      <c r="CM667" s="37" t="e">
        <f>IF(MOD('935'!$K667,100)=10,'Charging rates'!$E$38*$BH667/(1+'DNO totals'!$E$99)*$CH667,0)</f>
        <v>#VALUE!</v>
      </c>
      <c r="CN667" s="37" t="e">
        <f>IF(AND(MOD('935'!$K667,10)&gt;0,MOD('935'!$K667,1000)&gt;1),'Charging rates'!$F$38*$BH667/(1+'DNO totals'!$F$99)*$CI667,0)</f>
        <v>#VALUE!</v>
      </c>
      <c r="CO667" s="37" t="e">
        <f>IF(MOD('935'!$K667,1000)=1,'Charging rates'!$G$38*$BH667/(1+'DNO totals'!$G$99)*$CJ667,0)</f>
        <v>#VALUE!</v>
      </c>
      <c r="CP667" s="52" t="e">
        <f t="shared" si="174"/>
        <v>#VALUE!</v>
      </c>
      <c r="CQ667" s="37" t="e">
        <f>IF('935'!$K667&gt;1000,'Charging rates'!$C$38*$AW667*$CF667,0)</f>
        <v>#VALUE!</v>
      </c>
      <c r="CR667" s="37" t="e">
        <f>IF(MOD('935'!$K667,1000)&gt;100,'Charging rates'!$D$38*$AW667*$CG667,0)</f>
        <v>#VALUE!</v>
      </c>
      <c r="CS667" s="37" t="e">
        <f>IF(MOD('935'!$K667,100)&gt;10,'Charging rates'!$E$38*$AW667*$CH667,0)</f>
        <v>#VALUE!</v>
      </c>
      <c r="CT667" s="52" t="e">
        <f t="shared" si="175"/>
        <v>#VALUE!</v>
      </c>
      <c r="CU667" s="33" t="e">
        <f>100*(AP667*'935'!Q667*BZ667)/'11'!B$17</f>
        <v>#VALUE!</v>
      </c>
      <c r="CV667" s="33" t="e">
        <f>100/'11'!B$17*'Charging rates'!B$10*AW667</f>
        <v>#VALUE!</v>
      </c>
      <c r="CW667" s="33" t="e">
        <f>IF(AT667=0,0,(1-BX667/AT667)*(CA667+IF('935'!Q667=0,0,(CB667*'935'!Q667*('11'!C$17-'935'!Y667)/('11'!B$17-'935'!X667)))))</f>
        <v>#VALUE!</v>
      </c>
      <c r="CX667" s="33" t="e">
        <f t="shared" si="176"/>
        <v>#VALUE!</v>
      </c>
      <c r="CY667" s="49" t="e">
        <f t="shared" si="177"/>
        <v>#VALUE!</v>
      </c>
      <c r="CZ667" s="32" t="e">
        <f>AT667*(Parameters!B$21+AU667)*IF('DNO totals'!B$323&lt;0,1,'935'!S667)</f>
        <v>#VALUE!</v>
      </c>
      <c r="DA667" s="52" t="e">
        <f>IF('DNO totals'!B$323&lt;0,1,'935'!S667)*(Parameters!B$21+AU667)</f>
        <v>#VALUE!</v>
      </c>
      <c r="DB667" s="37" t="e">
        <f>CX667+'Charging rates'!B$106*DA667*100/'11'!B$17</f>
        <v>#VALUE!</v>
      </c>
      <c r="DC667" s="37" t="e">
        <f>DB667+'Charging rates'!B$116*(Parameters!B$21+AU667)*100/'11'!B$17*IF('DNO totals'!B$323&lt;0,1,'935'!S667)</f>
        <v>#VALUE!</v>
      </c>
      <c r="DD667" s="37" t="e">
        <f>'Charging rates'!B$97*(CP667+CT667)*100/'11'!B$17</f>
        <v>#VALUE!</v>
      </c>
      <c r="DE667" s="33" t="e">
        <f>MAX(0-(CB667*AU667*'11'!C$17/'11'!B$17),DC667+DD667)</f>
        <v>#VALUE!</v>
      </c>
      <c r="DF667" s="37" t="e">
        <f>IF(BS667,IF(AU667=0,CC667,MAX(0,MIN(CC667,CC667+(DE667/'935'!Q667*('11'!B$17-'935'!X667)/('11'!C$17-'935'!Y667))))),0)</f>
        <v>#VALUE!</v>
      </c>
      <c r="DG667" s="33" t="e">
        <f t="shared" si="178"/>
        <v>#VALUE!</v>
      </c>
      <c r="DH667" s="53" t="e">
        <f t="shared" si="179"/>
        <v>#VALUE!</v>
      </c>
    </row>
    <row r="668" spans="1:112">
      <c r="A668" s="28">
        <v>568</v>
      </c>
      <c r="B668" s="47" t="e">
        <f>'935'!B668</f>
        <v>#VALUE!</v>
      </c>
      <c r="C668" s="48" t="e">
        <f>OR('935'!E668&lt;&gt;"VOID",'935'!F668&lt;&gt;"VOID",'935'!G668&lt;&gt;"VOID")</f>
        <v>#VALUE!</v>
      </c>
      <c r="D668" s="32" t="e">
        <f>IF('935'!D668="VOID",0,'935'!D668*(1-'935'!X668/'11'!B$17))</f>
        <v>#VALUE!</v>
      </c>
      <c r="E668" s="32" t="e">
        <f>IF('935'!E668="VOID",0,'935'!E668*(1-'935'!X668/'11'!B$17))</f>
        <v>#VALUE!</v>
      </c>
      <c r="F668" s="32" t="e">
        <f>IF('935'!F668="VOID",0,'935'!F668*(1-'935'!X668/'11'!B$17))</f>
        <v>#VALUE!</v>
      </c>
      <c r="G668" s="32" t="e">
        <f>IF('935'!G668="VOID",0,'935'!G668*(1-'935'!X668/'11'!B$17))</f>
        <v>#VALUE!</v>
      </c>
      <c r="H668" s="49" t="e">
        <f t="shared" si="160"/>
        <v>#VALUE!</v>
      </c>
      <c r="I668" s="50" t="e">
        <f>MATCH('935'!J668,'913'!$B$6:$B$1205,0)</f>
        <v>#VALUE!</v>
      </c>
      <c r="J668" s="50" t="e">
        <f>MATCH(INDEX('913'!$D$6:$D$1205,I668),'913'!$B$6:$B$1205,0)</f>
        <v>#VALUE!</v>
      </c>
      <c r="K668" s="50" t="e">
        <f>MATCH(INDEX('913'!$D$6:$D$1205,J668),'913'!$B$6:$B$1205,0)</f>
        <v>#VALUE!</v>
      </c>
      <c r="L668" s="50" t="e">
        <f>MATCH(INDEX('913'!$D$6:$D$1205,K668),'913'!$B$6:$B$1205,0)</f>
        <v>#VALUE!</v>
      </c>
      <c r="M668" s="50" t="e">
        <f>MATCH(INDEX('913'!$D$6:$D$1205,L668),'913'!$B$6:$B$1205,0)</f>
        <v>#VALUE!</v>
      </c>
      <c r="N668" s="50" t="e">
        <f>MATCH(INDEX('913'!$D$6:$D$1205,M668),'913'!$B$6:$B$1205,0)</f>
        <v>#VALUE!</v>
      </c>
      <c r="O668" s="50" t="e">
        <f>MATCH(INDEX('913'!$D$6:$D$1205,N668),'913'!$B$6:$B$1205,0)</f>
        <v>#VALUE!</v>
      </c>
      <c r="P668" s="51" t="e">
        <f>MATCH(INDEX('913'!$D$6:$D$1205,O668),'913'!$B$6:$B$1205,0)</f>
        <v>#VALUE!</v>
      </c>
      <c r="Q668" s="37">
        <f>IF(ISNUMBER(I668),MAX(0,INDEX('913'!$E$6:$E$1205,I668)),0)</f>
        <v>0</v>
      </c>
      <c r="R668" s="37">
        <f>IF(ISNUMBER(J668),MAX(0,INDEX('913'!$E$6:$E$1205,J668)),0)</f>
        <v>0</v>
      </c>
      <c r="S668" s="37">
        <f>IF(ISNUMBER(K668),MAX(0,INDEX('913'!$E$6:$E$1205,K668)),0)</f>
        <v>0</v>
      </c>
      <c r="T668" s="37">
        <f>IF(ISNUMBER(L668),MAX(0,INDEX('913'!$E$6:$E$1205,L668)),0)</f>
        <v>0</v>
      </c>
      <c r="U668" s="37">
        <f>IF(ISNUMBER(M668),MAX(0,INDEX('913'!$E$6:$E$1205,M668)),0)</f>
        <v>0</v>
      </c>
      <c r="V668" s="37">
        <f>IF(ISNUMBER(N668),MAX(0,INDEX('913'!$E$6:$E$1205,N668)),0)</f>
        <v>0</v>
      </c>
      <c r="W668" s="37">
        <f>IF(ISNUMBER(O668),MAX(0,INDEX('913'!$E$6:$E$1205,O668)),0)</f>
        <v>0</v>
      </c>
      <c r="X668" s="52">
        <f>IF(ISNUMBER(P668),MAX(0,INDEX('913'!$E$6:$E$1205,P668)),0)</f>
        <v>0</v>
      </c>
      <c r="Y668" s="37">
        <f>IF(ISNUMBER(I668),MAX(0,INDEX('913'!$F$6:$F$1205,I668)),0)</f>
        <v>0</v>
      </c>
      <c r="Z668" s="37">
        <f>IF(ISNUMBER(J668),MAX(0,INDEX('913'!$F$6:$F$1205,J668)),0)</f>
        <v>0</v>
      </c>
      <c r="AA668" s="37">
        <f>IF(ISNUMBER(K668),MAX(0,INDEX('913'!$F$6:$F$1205,K668)),0)</f>
        <v>0</v>
      </c>
      <c r="AB668" s="37">
        <f>IF(ISNUMBER(L668),MAX(0,INDEX('913'!$F$6:$F$1205,L668)),0)</f>
        <v>0</v>
      </c>
      <c r="AC668" s="37">
        <f>IF(ISNUMBER(M668),MAX(0,INDEX('913'!$F$6:$F$1205,M668)),0)</f>
        <v>0</v>
      </c>
      <c r="AD668" s="37">
        <f>IF(ISNUMBER(N668),MAX(0,INDEX('913'!$F$6:$F$1205,N668)),0)</f>
        <v>0</v>
      </c>
      <c r="AE668" s="37">
        <f>IF(ISNUMBER(O668),MAX(0,INDEX('913'!$F$6:$F$1205,O668)),0)</f>
        <v>0</v>
      </c>
      <c r="AF668" s="37">
        <f>IF(ISNUMBER(P668),MAX(0,INDEX('913'!$F$6:$F$1205,P668)),0)</f>
        <v>0</v>
      </c>
      <c r="AG668" s="32">
        <f>IF(ISNUMBER(I668),SQRT(INDEX('913'!$I$6:$I$1205,I668)^2+INDEX('913'!$J$6:$J$1205,I668)^2),0)</f>
        <v>0</v>
      </c>
      <c r="AH668" s="32">
        <f>IF(ISNUMBER(J668),SQRT(INDEX('913'!$I$6:$I$1205,J668)^2+INDEX('913'!$J$6:$J$1205,J668)^2),0)</f>
        <v>0</v>
      </c>
      <c r="AI668" s="32">
        <f>IF(ISNUMBER(K668),SQRT(INDEX('913'!$I$6:$I$1205,K668)^2+INDEX('913'!$J$6:$J$1205,K668)^2),0)</f>
        <v>0</v>
      </c>
      <c r="AJ668" s="32">
        <f>IF(ISNUMBER(L668),SQRT(INDEX('913'!$I$6:$I$1205,L668)^2+INDEX('913'!$J$6:$J$1205,L668)^2),0)</f>
        <v>0</v>
      </c>
      <c r="AK668" s="32">
        <f>IF(ISNUMBER(M668),SQRT(INDEX('913'!$I$6:$I$1205,M668)^2+INDEX('913'!$J$6:$J$1205,M668)^2),0)</f>
        <v>0</v>
      </c>
      <c r="AL668" s="32">
        <f>IF(ISNUMBER(N668),SQRT(INDEX('913'!$I$6:$I$1205,N668)^2+INDEX('913'!$J$6:$J$1205,N668)^2),0)</f>
        <v>0</v>
      </c>
      <c r="AM668" s="32">
        <f>IF(ISNUMBER(O668),SQRT(INDEX('913'!$I$6:$I$1205,O668)^2+INDEX('913'!$J$6:$J$1205,O668)^2),0)</f>
        <v>0</v>
      </c>
      <c r="AN668" s="49">
        <f>IF(ISNUMBER(P668),SQRT(INDEX('913'!$I$6:$I$1205,P668)^2+INDEX('913'!$J$6:$J$1205,P668)^2),0)</f>
        <v>0</v>
      </c>
      <c r="AO668" s="37">
        <f t="shared" si="161"/>
        <v>0</v>
      </c>
      <c r="AP668" s="37">
        <f t="shared" si="162"/>
        <v>0</v>
      </c>
      <c r="AQ668" s="33" t="e">
        <f>-100*'935'!W668*(AO668+AP668)/'11'!C$17</f>
        <v>#VALUE!</v>
      </c>
      <c r="AR668" s="37" t="e">
        <f t="shared" si="163"/>
        <v>#VALUE!</v>
      </c>
      <c r="AS668" s="52" t="e">
        <f t="shared" si="164"/>
        <v>#VALUE!</v>
      </c>
      <c r="AT668" s="32" t="e">
        <f>IF('935'!C668="VOID",0,('935'!C668*(1-'935'!X668/'11'!B$17)))</f>
        <v>#VALUE!</v>
      </c>
      <c r="AU668" s="52" t="e">
        <f>'935'!Q668*(1-'935'!Y668/'11'!C$17)/(1-'935'!X668/'11'!B$17)</f>
        <v>#VALUE!</v>
      </c>
      <c r="AV668" s="37" t="e">
        <f>INDEX('DNO totals'!$B$57:$G$57,IF('935'!K668,IF(MOD('935'!K668,1000),IF(MOD('935'!K668,100),IF(MOD('935'!K668,10),IF(MOD('935'!K668,1000)=1,6,5),4),3),2),1))</f>
        <v>#VALUE!</v>
      </c>
      <c r="AW668" s="52" t="e">
        <f t="shared" si="165"/>
        <v>#VALUE!</v>
      </c>
      <c r="AX668" s="32" t="e">
        <f>IF('935'!V668="VOID",0,'935'!V668*(1-'935'!X668/'11'!B$17))</f>
        <v>#VALUE!</v>
      </c>
      <c r="AY668" s="33" t="e">
        <f>IF(H668,-100*'Charging rates'!B$10/'11'!B$17*AX668/H668,0)</f>
        <v>#VALUE!</v>
      </c>
      <c r="AZ668" s="33" t="e">
        <f>IF(C668,'DNO totals'!B$41,0)</f>
        <v>#VALUE!</v>
      </c>
      <c r="BA668" s="33" t="e">
        <f t="shared" si="166"/>
        <v>#VALUE!</v>
      </c>
      <c r="BB668" s="33" t="e">
        <f t="shared" si="167"/>
        <v>#VALUE!</v>
      </c>
      <c r="BC668" s="53" t="e">
        <f t="shared" si="168"/>
        <v>#VALUE!</v>
      </c>
      <c r="BD668" s="32" t="e">
        <f>IF(AT668,'935'!H668*AT668/(AT668+D668+H668),0)</f>
        <v>#VALUE!</v>
      </c>
      <c r="BE668" s="32" t="e">
        <f>IF(H668,'935'!H668*H668/(AT668+D668+H668),0)</f>
        <v>#VALUE!</v>
      </c>
      <c r="BF668" s="32" t="e">
        <f>BD668*(1-'935'!X668/'11'!B$17)</f>
        <v>#VALUE!</v>
      </c>
      <c r="BG668" s="49" t="e">
        <f>BE668*(1-'935'!X668/'11'!B$17)</f>
        <v>#VALUE!</v>
      </c>
      <c r="BH668" s="52" t="e">
        <f>AV668*Parameters!B$6</f>
        <v>#VALUE!</v>
      </c>
      <c r="BI668" s="37" t="e">
        <f>IF('935'!$K668=1000,'Charging rates'!$C$38*$BH668/(1+'DNO totals'!$C$99)*'935'!$L668,0)</f>
        <v>#VALUE!</v>
      </c>
      <c r="BJ668" s="37" t="e">
        <f>IF(MOD('935'!$K668,1000)=100,'Charging rates'!$D$38*$BH668/(1+'DNO totals'!$D$99)*'935'!$M668,0)</f>
        <v>#VALUE!</v>
      </c>
      <c r="BK668" s="37" t="e">
        <f>IF(MOD('935'!$K668,100)=10,'Charging rates'!$E$38*$BH668/(1+'DNO totals'!$E$99)*'935'!$N668,0)</f>
        <v>#VALUE!</v>
      </c>
      <c r="BL668" s="37" t="e">
        <f>IF(AND(MOD('935'!$K668,10)&gt;0,MOD('935'!$K668,1000)&gt;1),'Charging rates'!$F$38*$BH668/(1+'DNO totals'!$F$99)*'935'!$O668,0)</f>
        <v>#VALUE!</v>
      </c>
      <c r="BM668" s="37" t="e">
        <f>IF(MOD('935'!$K668,1000)=1,'Charging rates'!$G$38*$BH668/(1+'DNO totals'!$G$99)*'935'!$P668,0)</f>
        <v>#VALUE!</v>
      </c>
      <c r="BN668" s="52" t="e">
        <f t="shared" si="169"/>
        <v>#VALUE!</v>
      </c>
      <c r="BO668" s="37" t="e">
        <f>IF('935'!$K668&gt;1000,'Charging rates'!$C$38*$AW668*'935'!$L668,0)</f>
        <v>#VALUE!</v>
      </c>
      <c r="BP668" s="37" t="e">
        <f>IF(MOD('935'!$K668,1000)&gt;100,'Charging rates'!$D$38*$AW668*'935'!$M668,0)</f>
        <v>#VALUE!</v>
      </c>
      <c r="BQ668" s="37" t="e">
        <f>IF(MOD('935'!$K668,100)&gt;10,'Charging rates'!$E$38*$AW668*'935'!$N668,0)</f>
        <v>#VALUE!</v>
      </c>
      <c r="BR668" s="52" t="e">
        <f t="shared" si="170"/>
        <v>#VALUE!</v>
      </c>
      <c r="BS668" s="48" t="e">
        <f>'935'!C668&lt;&gt;"VOID"</f>
        <v>#VALUE!</v>
      </c>
      <c r="BT668" s="33" t="e">
        <f>IF(BS668,(100/'11'!B$17*BD668*((1-'935'!I668)*'Charging rates'!B$51+'Charging rates'!B$63)),0)</f>
        <v>#VALUE!</v>
      </c>
      <c r="BU668" s="33" t="e">
        <f>100/'11'!B$17*BG668*('Charging rates'!B$51+'Charging rates'!B$63)</f>
        <v>#VALUE!</v>
      </c>
      <c r="BV668" s="33" t="e">
        <f>100/'11'!B$17*BE668*('Charging rates'!B$51+'Charging rates'!B$63)</f>
        <v>#VALUE!</v>
      </c>
      <c r="BW668" s="53" t="e">
        <f t="shared" si="171"/>
        <v>#VALUE!</v>
      </c>
      <c r="BX668" s="32" t="e">
        <f>AT668-('935'!T668*(1-'935'!X668/'11'!B$17))</f>
        <v>#VALUE!</v>
      </c>
      <c r="BY668" s="32">
        <f>0-IF(ISNUMBER(I668),INDEX('913'!$I$6:$I$1205,I668),0)-IF(ISNUMBER(J668),INDEX('913'!$I$6:$I$1205,J668),0)-IF(ISNUMBER(K668),INDEX('913'!$I$6:$I$1205,K668),0)-IF(ISNUMBER(L668),INDEX('913'!$I$6:$I$1205,L668),0)-IF(ISNUMBER(M668),INDEX('913'!$I$6:$I$1205,M668),0)-IF(ISNUMBER(N668),INDEX('913'!$I$6:$I$1205,N668),0)-IF(ISNUMBER(O668),INDEX('913'!$I$6:$I$1205,O668),0)-IF(ISNUMBER(P668),INDEX('913'!$I$6:$I$1205,P668),0)</f>
        <v>0</v>
      </c>
      <c r="BZ668" s="37">
        <f>IF(BY668=0,1,MAX(1,SQRT(BY668^2+(IF(ISNUMBER(I668),INDEX('913'!$J$6:$J$1205,I668),0)+IF(ISNUMBER(J668),INDEX('913'!$J$6:$J$1205,J668),0)+IF(ISNUMBER(K668),INDEX('913'!$J$6:$J$1205,K668),0)+IF(ISNUMBER(L668),INDEX('913'!$J$6:$J$1205,L668),0)+IF(ISNUMBER(M668),INDEX('913'!$J$6:$J$1205,M668),0)+IF(ISNUMBER(N668),INDEX('913'!$J$6:$J$1205,N668),0)+IF(ISNUMBER(O668),INDEX('913'!$J$6:$J$1205,O668),0)+IF(ISNUMBER(P668),INDEX('913'!$J$6:$J$1205,P668),0))^2)/BY668))</f>
        <v>1</v>
      </c>
      <c r="CA668" s="33" t="e">
        <f>100*AO668/'11'!B$17</f>
        <v>#VALUE!</v>
      </c>
      <c r="CB668" s="37" t="e">
        <f>100*(AP668*BZ668)/'11'!C$17</f>
        <v>#VALUE!</v>
      </c>
      <c r="CC668" s="37" t="e">
        <f t="shared" si="172"/>
        <v>#VALUE!</v>
      </c>
      <c r="CD668" s="33" t="e">
        <f t="shared" si="173"/>
        <v>#VALUE!</v>
      </c>
      <c r="CE668" s="54" t="e">
        <f>'11'!C$17-'935'!Y668</f>
        <v>#VALUE!</v>
      </c>
      <c r="CF668" s="37" t="e">
        <f>MAX('DNO totals'!B$312+0,MIN('935'!L668+0,'DNO totals'!B$304+0))</f>
        <v>#VALUE!</v>
      </c>
      <c r="CG668" s="37" t="e">
        <f>MAX('DNO totals'!C$312+0,MIN('935'!M668+0,'DNO totals'!C$304+0))</f>
        <v>#VALUE!</v>
      </c>
      <c r="CH668" s="37" t="e">
        <f>MAX('DNO totals'!D$312+0,MIN('935'!N668+0,'DNO totals'!D$304+0))</f>
        <v>#VALUE!</v>
      </c>
      <c r="CI668" s="37" t="e">
        <f>MAX('DNO totals'!E$312+0,MIN('935'!O668+0,'DNO totals'!E$304+0))</f>
        <v>#VALUE!</v>
      </c>
      <c r="CJ668" s="52" t="e">
        <f>MAX('DNO totals'!F$312+0,MIN('935'!P668+0,'DNO totals'!F$304+0))</f>
        <v>#VALUE!</v>
      </c>
      <c r="CK668" s="37" t="e">
        <f>IF('935'!$K668=1000,'Charging rates'!$C$38*$BH668/(1+'DNO totals'!$C$99)*$CF668,0)</f>
        <v>#VALUE!</v>
      </c>
      <c r="CL668" s="37" t="e">
        <f>IF(MOD('935'!$K668,1000)=100,'Charging rates'!$D$38*$BH668/(1+'DNO totals'!$D$99)*$CG668,0)</f>
        <v>#VALUE!</v>
      </c>
      <c r="CM668" s="37" t="e">
        <f>IF(MOD('935'!$K668,100)=10,'Charging rates'!$E$38*$BH668/(1+'DNO totals'!$E$99)*$CH668,0)</f>
        <v>#VALUE!</v>
      </c>
      <c r="CN668" s="37" t="e">
        <f>IF(AND(MOD('935'!$K668,10)&gt;0,MOD('935'!$K668,1000)&gt;1),'Charging rates'!$F$38*$BH668/(1+'DNO totals'!$F$99)*$CI668,0)</f>
        <v>#VALUE!</v>
      </c>
      <c r="CO668" s="37" t="e">
        <f>IF(MOD('935'!$K668,1000)=1,'Charging rates'!$G$38*$BH668/(1+'DNO totals'!$G$99)*$CJ668,0)</f>
        <v>#VALUE!</v>
      </c>
      <c r="CP668" s="52" t="e">
        <f t="shared" si="174"/>
        <v>#VALUE!</v>
      </c>
      <c r="CQ668" s="37" t="e">
        <f>IF('935'!$K668&gt;1000,'Charging rates'!$C$38*$AW668*$CF668,0)</f>
        <v>#VALUE!</v>
      </c>
      <c r="CR668" s="37" t="e">
        <f>IF(MOD('935'!$K668,1000)&gt;100,'Charging rates'!$D$38*$AW668*$CG668,0)</f>
        <v>#VALUE!</v>
      </c>
      <c r="CS668" s="37" t="e">
        <f>IF(MOD('935'!$K668,100)&gt;10,'Charging rates'!$E$38*$AW668*$CH668,0)</f>
        <v>#VALUE!</v>
      </c>
      <c r="CT668" s="52" t="e">
        <f t="shared" si="175"/>
        <v>#VALUE!</v>
      </c>
      <c r="CU668" s="33" t="e">
        <f>100*(AP668*'935'!Q668*BZ668)/'11'!B$17</f>
        <v>#VALUE!</v>
      </c>
      <c r="CV668" s="33" t="e">
        <f>100/'11'!B$17*'Charging rates'!B$10*AW668</f>
        <v>#VALUE!</v>
      </c>
      <c r="CW668" s="33" t="e">
        <f>IF(AT668=0,0,(1-BX668/AT668)*(CA668+IF('935'!Q668=0,0,(CB668*'935'!Q668*('11'!C$17-'935'!Y668)/('11'!B$17-'935'!X668)))))</f>
        <v>#VALUE!</v>
      </c>
      <c r="CX668" s="33" t="e">
        <f t="shared" si="176"/>
        <v>#VALUE!</v>
      </c>
      <c r="CY668" s="49" t="e">
        <f t="shared" si="177"/>
        <v>#VALUE!</v>
      </c>
      <c r="CZ668" s="32" t="e">
        <f>AT668*(Parameters!B$21+AU668)*IF('DNO totals'!B$323&lt;0,1,'935'!S668)</f>
        <v>#VALUE!</v>
      </c>
      <c r="DA668" s="52" t="e">
        <f>IF('DNO totals'!B$323&lt;0,1,'935'!S668)*(Parameters!B$21+AU668)</f>
        <v>#VALUE!</v>
      </c>
      <c r="DB668" s="37" t="e">
        <f>CX668+'Charging rates'!B$106*DA668*100/'11'!B$17</f>
        <v>#VALUE!</v>
      </c>
      <c r="DC668" s="37" t="e">
        <f>DB668+'Charging rates'!B$116*(Parameters!B$21+AU668)*100/'11'!B$17*IF('DNO totals'!B$323&lt;0,1,'935'!S668)</f>
        <v>#VALUE!</v>
      </c>
      <c r="DD668" s="37" t="e">
        <f>'Charging rates'!B$97*(CP668+CT668)*100/'11'!B$17</f>
        <v>#VALUE!</v>
      </c>
      <c r="DE668" s="33" t="e">
        <f>MAX(0-(CB668*AU668*'11'!C$17/'11'!B$17),DC668+DD668)</f>
        <v>#VALUE!</v>
      </c>
      <c r="DF668" s="37" t="e">
        <f>IF(BS668,IF(AU668=0,CC668,MAX(0,MIN(CC668,CC668+(DE668/'935'!Q668*('11'!B$17-'935'!X668)/('11'!C$17-'935'!Y668))))),0)</f>
        <v>#VALUE!</v>
      </c>
      <c r="DG668" s="33" t="e">
        <f t="shared" si="178"/>
        <v>#VALUE!</v>
      </c>
      <c r="DH668" s="53" t="e">
        <f t="shared" si="179"/>
        <v>#VALUE!</v>
      </c>
    </row>
    <row r="669" spans="1:112">
      <c r="A669" s="28">
        <v>569</v>
      </c>
      <c r="B669" s="47" t="e">
        <f>'935'!B669</f>
        <v>#VALUE!</v>
      </c>
      <c r="C669" s="48" t="e">
        <f>OR('935'!E669&lt;&gt;"VOID",'935'!F669&lt;&gt;"VOID",'935'!G669&lt;&gt;"VOID")</f>
        <v>#VALUE!</v>
      </c>
      <c r="D669" s="32" t="e">
        <f>IF('935'!D669="VOID",0,'935'!D669*(1-'935'!X669/'11'!B$17))</f>
        <v>#VALUE!</v>
      </c>
      <c r="E669" s="32" t="e">
        <f>IF('935'!E669="VOID",0,'935'!E669*(1-'935'!X669/'11'!B$17))</f>
        <v>#VALUE!</v>
      </c>
      <c r="F669" s="32" t="e">
        <f>IF('935'!F669="VOID",0,'935'!F669*(1-'935'!X669/'11'!B$17))</f>
        <v>#VALUE!</v>
      </c>
      <c r="G669" s="32" t="e">
        <f>IF('935'!G669="VOID",0,'935'!G669*(1-'935'!X669/'11'!B$17))</f>
        <v>#VALUE!</v>
      </c>
      <c r="H669" s="49" t="e">
        <f t="shared" si="160"/>
        <v>#VALUE!</v>
      </c>
      <c r="I669" s="50" t="e">
        <f>MATCH('935'!J669,'913'!$B$6:$B$1205,0)</f>
        <v>#VALUE!</v>
      </c>
      <c r="J669" s="50" t="e">
        <f>MATCH(INDEX('913'!$D$6:$D$1205,I669),'913'!$B$6:$B$1205,0)</f>
        <v>#VALUE!</v>
      </c>
      <c r="K669" s="50" t="e">
        <f>MATCH(INDEX('913'!$D$6:$D$1205,J669),'913'!$B$6:$B$1205,0)</f>
        <v>#VALUE!</v>
      </c>
      <c r="L669" s="50" t="e">
        <f>MATCH(INDEX('913'!$D$6:$D$1205,K669),'913'!$B$6:$B$1205,0)</f>
        <v>#VALUE!</v>
      </c>
      <c r="M669" s="50" t="e">
        <f>MATCH(INDEX('913'!$D$6:$D$1205,L669),'913'!$B$6:$B$1205,0)</f>
        <v>#VALUE!</v>
      </c>
      <c r="N669" s="50" t="e">
        <f>MATCH(INDEX('913'!$D$6:$D$1205,M669),'913'!$B$6:$B$1205,0)</f>
        <v>#VALUE!</v>
      </c>
      <c r="O669" s="50" t="e">
        <f>MATCH(INDEX('913'!$D$6:$D$1205,N669),'913'!$B$6:$B$1205,0)</f>
        <v>#VALUE!</v>
      </c>
      <c r="P669" s="51" t="e">
        <f>MATCH(INDEX('913'!$D$6:$D$1205,O669),'913'!$B$6:$B$1205,0)</f>
        <v>#VALUE!</v>
      </c>
      <c r="Q669" s="37">
        <f>IF(ISNUMBER(I669),MAX(0,INDEX('913'!$E$6:$E$1205,I669)),0)</f>
        <v>0</v>
      </c>
      <c r="R669" s="37">
        <f>IF(ISNUMBER(J669),MAX(0,INDEX('913'!$E$6:$E$1205,J669)),0)</f>
        <v>0</v>
      </c>
      <c r="S669" s="37">
        <f>IF(ISNUMBER(K669),MAX(0,INDEX('913'!$E$6:$E$1205,K669)),0)</f>
        <v>0</v>
      </c>
      <c r="T669" s="37">
        <f>IF(ISNUMBER(L669),MAX(0,INDEX('913'!$E$6:$E$1205,L669)),0)</f>
        <v>0</v>
      </c>
      <c r="U669" s="37">
        <f>IF(ISNUMBER(M669),MAX(0,INDEX('913'!$E$6:$E$1205,M669)),0)</f>
        <v>0</v>
      </c>
      <c r="V669" s="37">
        <f>IF(ISNUMBER(N669),MAX(0,INDEX('913'!$E$6:$E$1205,N669)),0)</f>
        <v>0</v>
      </c>
      <c r="W669" s="37">
        <f>IF(ISNUMBER(O669),MAX(0,INDEX('913'!$E$6:$E$1205,O669)),0)</f>
        <v>0</v>
      </c>
      <c r="X669" s="52">
        <f>IF(ISNUMBER(P669),MAX(0,INDEX('913'!$E$6:$E$1205,P669)),0)</f>
        <v>0</v>
      </c>
      <c r="Y669" s="37">
        <f>IF(ISNUMBER(I669),MAX(0,INDEX('913'!$F$6:$F$1205,I669)),0)</f>
        <v>0</v>
      </c>
      <c r="Z669" s="37">
        <f>IF(ISNUMBER(J669),MAX(0,INDEX('913'!$F$6:$F$1205,J669)),0)</f>
        <v>0</v>
      </c>
      <c r="AA669" s="37">
        <f>IF(ISNUMBER(K669),MAX(0,INDEX('913'!$F$6:$F$1205,K669)),0)</f>
        <v>0</v>
      </c>
      <c r="AB669" s="37">
        <f>IF(ISNUMBER(L669),MAX(0,INDEX('913'!$F$6:$F$1205,L669)),0)</f>
        <v>0</v>
      </c>
      <c r="AC669" s="37">
        <f>IF(ISNUMBER(M669),MAX(0,INDEX('913'!$F$6:$F$1205,M669)),0)</f>
        <v>0</v>
      </c>
      <c r="AD669" s="37">
        <f>IF(ISNUMBER(N669),MAX(0,INDEX('913'!$F$6:$F$1205,N669)),0)</f>
        <v>0</v>
      </c>
      <c r="AE669" s="37">
        <f>IF(ISNUMBER(O669),MAX(0,INDEX('913'!$F$6:$F$1205,O669)),0)</f>
        <v>0</v>
      </c>
      <c r="AF669" s="37">
        <f>IF(ISNUMBER(P669),MAX(0,INDEX('913'!$F$6:$F$1205,P669)),0)</f>
        <v>0</v>
      </c>
      <c r="AG669" s="32">
        <f>IF(ISNUMBER(I669),SQRT(INDEX('913'!$I$6:$I$1205,I669)^2+INDEX('913'!$J$6:$J$1205,I669)^2),0)</f>
        <v>0</v>
      </c>
      <c r="AH669" s="32">
        <f>IF(ISNUMBER(J669),SQRT(INDEX('913'!$I$6:$I$1205,J669)^2+INDEX('913'!$J$6:$J$1205,J669)^2),0)</f>
        <v>0</v>
      </c>
      <c r="AI669" s="32">
        <f>IF(ISNUMBER(K669),SQRT(INDEX('913'!$I$6:$I$1205,K669)^2+INDEX('913'!$J$6:$J$1205,K669)^2),0)</f>
        <v>0</v>
      </c>
      <c r="AJ669" s="32">
        <f>IF(ISNUMBER(L669),SQRT(INDEX('913'!$I$6:$I$1205,L669)^2+INDEX('913'!$J$6:$J$1205,L669)^2),0)</f>
        <v>0</v>
      </c>
      <c r="AK669" s="32">
        <f>IF(ISNUMBER(M669),SQRT(INDEX('913'!$I$6:$I$1205,M669)^2+INDEX('913'!$J$6:$J$1205,M669)^2),0)</f>
        <v>0</v>
      </c>
      <c r="AL669" s="32">
        <f>IF(ISNUMBER(N669),SQRT(INDEX('913'!$I$6:$I$1205,N669)^2+INDEX('913'!$J$6:$J$1205,N669)^2),0)</f>
        <v>0</v>
      </c>
      <c r="AM669" s="32">
        <f>IF(ISNUMBER(O669),SQRT(INDEX('913'!$I$6:$I$1205,O669)^2+INDEX('913'!$J$6:$J$1205,O669)^2),0)</f>
        <v>0</v>
      </c>
      <c r="AN669" s="49">
        <f>IF(ISNUMBER(P669),SQRT(INDEX('913'!$I$6:$I$1205,P669)^2+INDEX('913'!$J$6:$J$1205,P669)^2),0)</f>
        <v>0</v>
      </c>
      <c r="AO669" s="37">
        <f t="shared" si="161"/>
        <v>0</v>
      </c>
      <c r="AP669" s="37">
        <f t="shared" si="162"/>
        <v>0</v>
      </c>
      <c r="AQ669" s="33" t="e">
        <f>-100*'935'!W669*(AO669+AP669)/'11'!C$17</f>
        <v>#VALUE!</v>
      </c>
      <c r="AR669" s="37" t="e">
        <f t="shared" si="163"/>
        <v>#VALUE!</v>
      </c>
      <c r="AS669" s="52" t="e">
        <f t="shared" si="164"/>
        <v>#VALUE!</v>
      </c>
      <c r="AT669" s="32" t="e">
        <f>IF('935'!C669="VOID",0,('935'!C669*(1-'935'!X669/'11'!B$17)))</f>
        <v>#VALUE!</v>
      </c>
      <c r="AU669" s="52" t="e">
        <f>'935'!Q669*(1-'935'!Y669/'11'!C$17)/(1-'935'!X669/'11'!B$17)</f>
        <v>#VALUE!</v>
      </c>
      <c r="AV669" s="37" t="e">
        <f>INDEX('DNO totals'!$B$57:$G$57,IF('935'!K669,IF(MOD('935'!K669,1000),IF(MOD('935'!K669,100),IF(MOD('935'!K669,10),IF(MOD('935'!K669,1000)=1,6,5),4),3),2),1))</f>
        <v>#VALUE!</v>
      </c>
      <c r="AW669" s="52" t="e">
        <f t="shared" si="165"/>
        <v>#VALUE!</v>
      </c>
      <c r="AX669" s="32" t="e">
        <f>IF('935'!V669="VOID",0,'935'!V669*(1-'935'!X669/'11'!B$17))</f>
        <v>#VALUE!</v>
      </c>
      <c r="AY669" s="33" t="e">
        <f>IF(H669,-100*'Charging rates'!B$10/'11'!B$17*AX669/H669,0)</f>
        <v>#VALUE!</v>
      </c>
      <c r="AZ669" s="33" t="e">
        <f>IF(C669,'DNO totals'!B$41,0)</f>
        <v>#VALUE!</v>
      </c>
      <c r="BA669" s="33" t="e">
        <f t="shared" si="166"/>
        <v>#VALUE!</v>
      </c>
      <c r="BB669" s="33" t="e">
        <f t="shared" si="167"/>
        <v>#VALUE!</v>
      </c>
      <c r="BC669" s="53" t="e">
        <f t="shared" si="168"/>
        <v>#VALUE!</v>
      </c>
      <c r="BD669" s="32" t="e">
        <f>IF(AT669,'935'!H669*AT669/(AT669+D669+H669),0)</f>
        <v>#VALUE!</v>
      </c>
      <c r="BE669" s="32" t="e">
        <f>IF(H669,'935'!H669*H669/(AT669+D669+H669),0)</f>
        <v>#VALUE!</v>
      </c>
      <c r="BF669" s="32" t="e">
        <f>BD669*(1-'935'!X669/'11'!B$17)</f>
        <v>#VALUE!</v>
      </c>
      <c r="BG669" s="49" t="e">
        <f>BE669*(1-'935'!X669/'11'!B$17)</f>
        <v>#VALUE!</v>
      </c>
      <c r="BH669" s="52" t="e">
        <f>AV669*Parameters!B$6</f>
        <v>#VALUE!</v>
      </c>
      <c r="BI669" s="37" t="e">
        <f>IF('935'!$K669=1000,'Charging rates'!$C$38*$BH669/(1+'DNO totals'!$C$99)*'935'!$L669,0)</f>
        <v>#VALUE!</v>
      </c>
      <c r="BJ669" s="37" t="e">
        <f>IF(MOD('935'!$K669,1000)=100,'Charging rates'!$D$38*$BH669/(1+'DNO totals'!$D$99)*'935'!$M669,0)</f>
        <v>#VALUE!</v>
      </c>
      <c r="BK669" s="37" t="e">
        <f>IF(MOD('935'!$K669,100)=10,'Charging rates'!$E$38*$BH669/(1+'DNO totals'!$E$99)*'935'!$N669,0)</f>
        <v>#VALUE!</v>
      </c>
      <c r="BL669" s="37" t="e">
        <f>IF(AND(MOD('935'!$K669,10)&gt;0,MOD('935'!$K669,1000)&gt;1),'Charging rates'!$F$38*$BH669/(1+'DNO totals'!$F$99)*'935'!$O669,0)</f>
        <v>#VALUE!</v>
      </c>
      <c r="BM669" s="37" t="e">
        <f>IF(MOD('935'!$K669,1000)=1,'Charging rates'!$G$38*$BH669/(1+'DNO totals'!$G$99)*'935'!$P669,0)</f>
        <v>#VALUE!</v>
      </c>
      <c r="BN669" s="52" t="e">
        <f t="shared" si="169"/>
        <v>#VALUE!</v>
      </c>
      <c r="BO669" s="37" t="e">
        <f>IF('935'!$K669&gt;1000,'Charging rates'!$C$38*$AW669*'935'!$L669,0)</f>
        <v>#VALUE!</v>
      </c>
      <c r="BP669" s="37" t="e">
        <f>IF(MOD('935'!$K669,1000)&gt;100,'Charging rates'!$D$38*$AW669*'935'!$M669,0)</f>
        <v>#VALUE!</v>
      </c>
      <c r="BQ669" s="37" t="e">
        <f>IF(MOD('935'!$K669,100)&gt;10,'Charging rates'!$E$38*$AW669*'935'!$N669,0)</f>
        <v>#VALUE!</v>
      </c>
      <c r="BR669" s="52" t="e">
        <f t="shared" si="170"/>
        <v>#VALUE!</v>
      </c>
      <c r="BS669" s="48" t="e">
        <f>'935'!C669&lt;&gt;"VOID"</f>
        <v>#VALUE!</v>
      </c>
      <c r="BT669" s="33" t="e">
        <f>IF(BS669,(100/'11'!B$17*BD669*((1-'935'!I669)*'Charging rates'!B$51+'Charging rates'!B$63)),0)</f>
        <v>#VALUE!</v>
      </c>
      <c r="BU669" s="33" t="e">
        <f>100/'11'!B$17*BG669*('Charging rates'!B$51+'Charging rates'!B$63)</f>
        <v>#VALUE!</v>
      </c>
      <c r="BV669" s="33" t="e">
        <f>100/'11'!B$17*BE669*('Charging rates'!B$51+'Charging rates'!B$63)</f>
        <v>#VALUE!</v>
      </c>
      <c r="BW669" s="53" t="e">
        <f t="shared" si="171"/>
        <v>#VALUE!</v>
      </c>
      <c r="BX669" s="32" t="e">
        <f>AT669-('935'!T669*(1-'935'!X669/'11'!B$17))</f>
        <v>#VALUE!</v>
      </c>
      <c r="BY669" s="32">
        <f>0-IF(ISNUMBER(I669),INDEX('913'!$I$6:$I$1205,I669),0)-IF(ISNUMBER(J669),INDEX('913'!$I$6:$I$1205,J669),0)-IF(ISNUMBER(K669),INDEX('913'!$I$6:$I$1205,K669),0)-IF(ISNUMBER(L669),INDEX('913'!$I$6:$I$1205,L669),0)-IF(ISNUMBER(M669),INDEX('913'!$I$6:$I$1205,M669),0)-IF(ISNUMBER(N669),INDEX('913'!$I$6:$I$1205,N669),0)-IF(ISNUMBER(O669),INDEX('913'!$I$6:$I$1205,O669),0)-IF(ISNUMBER(P669),INDEX('913'!$I$6:$I$1205,P669),0)</f>
        <v>0</v>
      </c>
      <c r="BZ669" s="37">
        <f>IF(BY669=0,1,MAX(1,SQRT(BY669^2+(IF(ISNUMBER(I669),INDEX('913'!$J$6:$J$1205,I669),0)+IF(ISNUMBER(J669),INDEX('913'!$J$6:$J$1205,J669),0)+IF(ISNUMBER(K669),INDEX('913'!$J$6:$J$1205,K669),0)+IF(ISNUMBER(L669),INDEX('913'!$J$6:$J$1205,L669),0)+IF(ISNUMBER(M669),INDEX('913'!$J$6:$J$1205,M669),0)+IF(ISNUMBER(N669),INDEX('913'!$J$6:$J$1205,N669),0)+IF(ISNUMBER(O669),INDEX('913'!$J$6:$J$1205,O669),0)+IF(ISNUMBER(P669),INDEX('913'!$J$6:$J$1205,P669),0))^2)/BY669))</f>
        <v>1</v>
      </c>
      <c r="CA669" s="33" t="e">
        <f>100*AO669/'11'!B$17</f>
        <v>#VALUE!</v>
      </c>
      <c r="CB669" s="37" t="e">
        <f>100*(AP669*BZ669)/'11'!C$17</f>
        <v>#VALUE!</v>
      </c>
      <c r="CC669" s="37" t="e">
        <f t="shared" si="172"/>
        <v>#VALUE!</v>
      </c>
      <c r="CD669" s="33" t="e">
        <f t="shared" si="173"/>
        <v>#VALUE!</v>
      </c>
      <c r="CE669" s="54" t="e">
        <f>'11'!C$17-'935'!Y669</f>
        <v>#VALUE!</v>
      </c>
      <c r="CF669" s="37" t="e">
        <f>MAX('DNO totals'!B$312+0,MIN('935'!L669+0,'DNO totals'!B$304+0))</f>
        <v>#VALUE!</v>
      </c>
      <c r="CG669" s="37" t="e">
        <f>MAX('DNO totals'!C$312+0,MIN('935'!M669+0,'DNO totals'!C$304+0))</f>
        <v>#VALUE!</v>
      </c>
      <c r="CH669" s="37" t="e">
        <f>MAX('DNO totals'!D$312+0,MIN('935'!N669+0,'DNO totals'!D$304+0))</f>
        <v>#VALUE!</v>
      </c>
      <c r="CI669" s="37" t="e">
        <f>MAX('DNO totals'!E$312+0,MIN('935'!O669+0,'DNO totals'!E$304+0))</f>
        <v>#VALUE!</v>
      </c>
      <c r="CJ669" s="52" t="e">
        <f>MAX('DNO totals'!F$312+0,MIN('935'!P669+0,'DNO totals'!F$304+0))</f>
        <v>#VALUE!</v>
      </c>
      <c r="CK669" s="37" t="e">
        <f>IF('935'!$K669=1000,'Charging rates'!$C$38*$BH669/(1+'DNO totals'!$C$99)*$CF669,0)</f>
        <v>#VALUE!</v>
      </c>
      <c r="CL669" s="37" t="e">
        <f>IF(MOD('935'!$K669,1000)=100,'Charging rates'!$D$38*$BH669/(1+'DNO totals'!$D$99)*$CG669,0)</f>
        <v>#VALUE!</v>
      </c>
      <c r="CM669" s="37" t="e">
        <f>IF(MOD('935'!$K669,100)=10,'Charging rates'!$E$38*$BH669/(1+'DNO totals'!$E$99)*$CH669,0)</f>
        <v>#VALUE!</v>
      </c>
      <c r="CN669" s="37" t="e">
        <f>IF(AND(MOD('935'!$K669,10)&gt;0,MOD('935'!$K669,1000)&gt;1),'Charging rates'!$F$38*$BH669/(1+'DNO totals'!$F$99)*$CI669,0)</f>
        <v>#VALUE!</v>
      </c>
      <c r="CO669" s="37" t="e">
        <f>IF(MOD('935'!$K669,1000)=1,'Charging rates'!$G$38*$BH669/(1+'DNO totals'!$G$99)*$CJ669,0)</f>
        <v>#VALUE!</v>
      </c>
      <c r="CP669" s="52" t="e">
        <f t="shared" si="174"/>
        <v>#VALUE!</v>
      </c>
      <c r="CQ669" s="37" t="e">
        <f>IF('935'!$K669&gt;1000,'Charging rates'!$C$38*$AW669*$CF669,0)</f>
        <v>#VALUE!</v>
      </c>
      <c r="CR669" s="37" t="e">
        <f>IF(MOD('935'!$K669,1000)&gt;100,'Charging rates'!$D$38*$AW669*$CG669,0)</f>
        <v>#VALUE!</v>
      </c>
      <c r="CS669" s="37" t="e">
        <f>IF(MOD('935'!$K669,100)&gt;10,'Charging rates'!$E$38*$AW669*$CH669,0)</f>
        <v>#VALUE!</v>
      </c>
      <c r="CT669" s="52" t="e">
        <f t="shared" si="175"/>
        <v>#VALUE!</v>
      </c>
      <c r="CU669" s="33" t="e">
        <f>100*(AP669*'935'!Q669*BZ669)/'11'!B$17</f>
        <v>#VALUE!</v>
      </c>
      <c r="CV669" s="33" t="e">
        <f>100/'11'!B$17*'Charging rates'!B$10*AW669</f>
        <v>#VALUE!</v>
      </c>
      <c r="CW669" s="33" t="e">
        <f>IF(AT669=0,0,(1-BX669/AT669)*(CA669+IF('935'!Q669=0,0,(CB669*'935'!Q669*('11'!C$17-'935'!Y669)/('11'!B$17-'935'!X669)))))</f>
        <v>#VALUE!</v>
      </c>
      <c r="CX669" s="33" t="e">
        <f t="shared" si="176"/>
        <v>#VALUE!</v>
      </c>
      <c r="CY669" s="49" t="e">
        <f t="shared" si="177"/>
        <v>#VALUE!</v>
      </c>
      <c r="CZ669" s="32" t="e">
        <f>AT669*(Parameters!B$21+AU669)*IF('DNO totals'!B$323&lt;0,1,'935'!S669)</f>
        <v>#VALUE!</v>
      </c>
      <c r="DA669" s="52" t="e">
        <f>IF('DNO totals'!B$323&lt;0,1,'935'!S669)*(Parameters!B$21+AU669)</f>
        <v>#VALUE!</v>
      </c>
      <c r="DB669" s="37" t="e">
        <f>CX669+'Charging rates'!B$106*DA669*100/'11'!B$17</f>
        <v>#VALUE!</v>
      </c>
      <c r="DC669" s="37" t="e">
        <f>DB669+'Charging rates'!B$116*(Parameters!B$21+AU669)*100/'11'!B$17*IF('DNO totals'!B$323&lt;0,1,'935'!S669)</f>
        <v>#VALUE!</v>
      </c>
      <c r="DD669" s="37" t="e">
        <f>'Charging rates'!B$97*(CP669+CT669)*100/'11'!B$17</f>
        <v>#VALUE!</v>
      </c>
      <c r="DE669" s="33" t="e">
        <f>MAX(0-(CB669*AU669*'11'!C$17/'11'!B$17),DC669+DD669)</f>
        <v>#VALUE!</v>
      </c>
      <c r="DF669" s="37" t="e">
        <f>IF(BS669,IF(AU669=0,CC669,MAX(0,MIN(CC669,CC669+(DE669/'935'!Q669*('11'!B$17-'935'!X669)/('11'!C$17-'935'!Y669))))),0)</f>
        <v>#VALUE!</v>
      </c>
      <c r="DG669" s="33" t="e">
        <f t="shared" si="178"/>
        <v>#VALUE!</v>
      </c>
      <c r="DH669" s="53" t="e">
        <f t="shared" si="179"/>
        <v>#VALUE!</v>
      </c>
    </row>
    <row r="670" spans="1:112">
      <c r="A670" s="28">
        <v>570</v>
      </c>
      <c r="B670" s="47" t="e">
        <f>'935'!B670</f>
        <v>#VALUE!</v>
      </c>
      <c r="C670" s="48" t="e">
        <f>OR('935'!E670&lt;&gt;"VOID",'935'!F670&lt;&gt;"VOID",'935'!G670&lt;&gt;"VOID")</f>
        <v>#VALUE!</v>
      </c>
      <c r="D670" s="32" t="e">
        <f>IF('935'!D670="VOID",0,'935'!D670*(1-'935'!X670/'11'!B$17))</f>
        <v>#VALUE!</v>
      </c>
      <c r="E670" s="32" t="e">
        <f>IF('935'!E670="VOID",0,'935'!E670*(1-'935'!X670/'11'!B$17))</f>
        <v>#VALUE!</v>
      </c>
      <c r="F670" s="32" t="e">
        <f>IF('935'!F670="VOID",0,'935'!F670*(1-'935'!X670/'11'!B$17))</f>
        <v>#VALUE!</v>
      </c>
      <c r="G670" s="32" t="e">
        <f>IF('935'!G670="VOID",0,'935'!G670*(1-'935'!X670/'11'!B$17))</f>
        <v>#VALUE!</v>
      </c>
      <c r="H670" s="49" t="e">
        <f t="shared" si="160"/>
        <v>#VALUE!</v>
      </c>
      <c r="I670" s="50" t="e">
        <f>MATCH('935'!J670,'913'!$B$6:$B$1205,0)</f>
        <v>#VALUE!</v>
      </c>
      <c r="J670" s="50" t="e">
        <f>MATCH(INDEX('913'!$D$6:$D$1205,I670),'913'!$B$6:$B$1205,0)</f>
        <v>#VALUE!</v>
      </c>
      <c r="K670" s="50" t="e">
        <f>MATCH(INDEX('913'!$D$6:$D$1205,J670),'913'!$B$6:$B$1205,0)</f>
        <v>#VALUE!</v>
      </c>
      <c r="L670" s="50" t="e">
        <f>MATCH(INDEX('913'!$D$6:$D$1205,K670),'913'!$B$6:$B$1205,0)</f>
        <v>#VALUE!</v>
      </c>
      <c r="M670" s="50" t="e">
        <f>MATCH(INDEX('913'!$D$6:$D$1205,L670),'913'!$B$6:$B$1205,0)</f>
        <v>#VALUE!</v>
      </c>
      <c r="N670" s="50" t="e">
        <f>MATCH(INDEX('913'!$D$6:$D$1205,M670),'913'!$B$6:$B$1205,0)</f>
        <v>#VALUE!</v>
      </c>
      <c r="O670" s="50" t="e">
        <f>MATCH(INDEX('913'!$D$6:$D$1205,N670),'913'!$B$6:$B$1205,0)</f>
        <v>#VALUE!</v>
      </c>
      <c r="P670" s="51" t="e">
        <f>MATCH(INDEX('913'!$D$6:$D$1205,O670),'913'!$B$6:$B$1205,0)</f>
        <v>#VALUE!</v>
      </c>
      <c r="Q670" s="37">
        <f>IF(ISNUMBER(I670),MAX(0,INDEX('913'!$E$6:$E$1205,I670)),0)</f>
        <v>0</v>
      </c>
      <c r="R670" s="37">
        <f>IF(ISNUMBER(J670),MAX(0,INDEX('913'!$E$6:$E$1205,J670)),0)</f>
        <v>0</v>
      </c>
      <c r="S670" s="37">
        <f>IF(ISNUMBER(K670),MAX(0,INDEX('913'!$E$6:$E$1205,K670)),0)</f>
        <v>0</v>
      </c>
      <c r="T670" s="37">
        <f>IF(ISNUMBER(L670),MAX(0,INDEX('913'!$E$6:$E$1205,L670)),0)</f>
        <v>0</v>
      </c>
      <c r="U670" s="37">
        <f>IF(ISNUMBER(M670),MAX(0,INDEX('913'!$E$6:$E$1205,M670)),0)</f>
        <v>0</v>
      </c>
      <c r="V670" s="37">
        <f>IF(ISNUMBER(N670),MAX(0,INDEX('913'!$E$6:$E$1205,N670)),0)</f>
        <v>0</v>
      </c>
      <c r="W670" s="37">
        <f>IF(ISNUMBER(O670),MAX(0,INDEX('913'!$E$6:$E$1205,O670)),0)</f>
        <v>0</v>
      </c>
      <c r="X670" s="52">
        <f>IF(ISNUMBER(P670),MAX(0,INDEX('913'!$E$6:$E$1205,P670)),0)</f>
        <v>0</v>
      </c>
      <c r="Y670" s="37">
        <f>IF(ISNUMBER(I670),MAX(0,INDEX('913'!$F$6:$F$1205,I670)),0)</f>
        <v>0</v>
      </c>
      <c r="Z670" s="37">
        <f>IF(ISNUMBER(J670),MAX(0,INDEX('913'!$F$6:$F$1205,J670)),0)</f>
        <v>0</v>
      </c>
      <c r="AA670" s="37">
        <f>IF(ISNUMBER(K670),MAX(0,INDEX('913'!$F$6:$F$1205,K670)),0)</f>
        <v>0</v>
      </c>
      <c r="AB670" s="37">
        <f>IF(ISNUMBER(L670),MAX(0,INDEX('913'!$F$6:$F$1205,L670)),0)</f>
        <v>0</v>
      </c>
      <c r="AC670" s="37">
        <f>IF(ISNUMBER(M670),MAX(0,INDEX('913'!$F$6:$F$1205,M670)),0)</f>
        <v>0</v>
      </c>
      <c r="AD670" s="37">
        <f>IF(ISNUMBER(N670),MAX(0,INDEX('913'!$F$6:$F$1205,N670)),0)</f>
        <v>0</v>
      </c>
      <c r="AE670" s="37">
        <f>IF(ISNUMBER(O670),MAX(0,INDEX('913'!$F$6:$F$1205,O670)),0)</f>
        <v>0</v>
      </c>
      <c r="AF670" s="37">
        <f>IF(ISNUMBER(P670),MAX(0,INDEX('913'!$F$6:$F$1205,P670)),0)</f>
        <v>0</v>
      </c>
      <c r="AG670" s="32">
        <f>IF(ISNUMBER(I670),SQRT(INDEX('913'!$I$6:$I$1205,I670)^2+INDEX('913'!$J$6:$J$1205,I670)^2),0)</f>
        <v>0</v>
      </c>
      <c r="AH670" s="32">
        <f>IF(ISNUMBER(J670),SQRT(INDEX('913'!$I$6:$I$1205,J670)^2+INDEX('913'!$J$6:$J$1205,J670)^2),0)</f>
        <v>0</v>
      </c>
      <c r="AI670" s="32">
        <f>IF(ISNUMBER(K670),SQRT(INDEX('913'!$I$6:$I$1205,K670)^2+INDEX('913'!$J$6:$J$1205,K670)^2),0)</f>
        <v>0</v>
      </c>
      <c r="AJ670" s="32">
        <f>IF(ISNUMBER(L670),SQRT(INDEX('913'!$I$6:$I$1205,L670)^2+INDEX('913'!$J$6:$J$1205,L670)^2),0)</f>
        <v>0</v>
      </c>
      <c r="AK670" s="32">
        <f>IF(ISNUMBER(M670),SQRT(INDEX('913'!$I$6:$I$1205,M670)^2+INDEX('913'!$J$6:$J$1205,M670)^2),0)</f>
        <v>0</v>
      </c>
      <c r="AL670" s="32">
        <f>IF(ISNUMBER(N670),SQRT(INDEX('913'!$I$6:$I$1205,N670)^2+INDEX('913'!$J$6:$J$1205,N670)^2),0)</f>
        <v>0</v>
      </c>
      <c r="AM670" s="32">
        <f>IF(ISNUMBER(O670),SQRT(INDEX('913'!$I$6:$I$1205,O670)^2+INDEX('913'!$J$6:$J$1205,O670)^2),0)</f>
        <v>0</v>
      </c>
      <c r="AN670" s="49">
        <f>IF(ISNUMBER(P670),SQRT(INDEX('913'!$I$6:$I$1205,P670)^2+INDEX('913'!$J$6:$J$1205,P670)^2),0)</f>
        <v>0</v>
      </c>
      <c r="AO670" s="37">
        <f t="shared" si="161"/>
        <v>0</v>
      </c>
      <c r="AP670" s="37">
        <f t="shared" si="162"/>
        <v>0</v>
      </c>
      <c r="AQ670" s="33" t="e">
        <f>-100*'935'!W670*(AO670+AP670)/'11'!C$17</f>
        <v>#VALUE!</v>
      </c>
      <c r="AR670" s="37" t="e">
        <f t="shared" si="163"/>
        <v>#VALUE!</v>
      </c>
      <c r="AS670" s="52" t="e">
        <f t="shared" si="164"/>
        <v>#VALUE!</v>
      </c>
      <c r="AT670" s="32" t="e">
        <f>IF('935'!C670="VOID",0,('935'!C670*(1-'935'!X670/'11'!B$17)))</f>
        <v>#VALUE!</v>
      </c>
      <c r="AU670" s="52" t="e">
        <f>'935'!Q670*(1-'935'!Y670/'11'!C$17)/(1-'935'!X670/'11'!B$17)</f>
        <v>#VALUE!</v>
      </c>
      <c r="AV670" s="37" t="e">
        <f>INDEX('DNO totals'!$B$57:$G$57,IF('935'!K670,IF(MOD('935'!K670,1000),IF(MOD('935'!K670,100),IF(MOD('935'!K670,10),IF(MOD('935'!K670,1000)=1,6,5),4),3),2),1))</f>
        <v>#VALUE!</v>
      </c>
      <c r="AW670" s="52" t="e">
        <f t="shared" si="165"/>
        <v>#VALUE!</v>
      </c>
      <c r="AX670" s="32" t="e">
        <f>IF('935'!V670="VOID",0,'935'!V670*(1-'935'!X670/'11'!B$17))</f>
        <v>#VALUE!</v>
      </c>
      <c r="AY670" s="33" t="e">
        <f>IF(H670,-100*'Charging rates'!B$10/'11'!B$17*AX670/H670,0)</f>
        <v>#VALUE!</v>
      </c>
      <c r="AZ670" s="33" t="e">
        <f>IF(C670,'DNO totals'!B$41,0)</f>
        <v>#VALUE!</v>
      </c>
      <c r="BA670" s="33" t="e">
        <f t="shared" si="166"/>
        <v>#VALUE!</v>
      </c>
      <c r="BB670" s="33" t="e">
        <f t="shared" si="167"/>
        <v>#VALUE!</v>
      </c>
      <c r="BC670" s="53" t="e">
        <f t="shared" si="168"/>
        <v>#VALUE!</v>
      </c>
      <c r="BD670" s="32" t="e">
        <f>IF(AT670,'935'!H670*AT670/(AT670+D670+H670),0)</f>
        <v>#VALUE!</v>
      </c>
      <c r="BE670" s="32" t="e">
        <f>IF(H670,'935'!H670*H670/(AT670+D670+H670),0)</f>
        <v>#VALUE!</v>
      </c>
      <c r="BF670" s="32" t="e">
        <f>BD670*(1-'935'!X670/'11'!B$17)</f>
        <v>#VALUE!</v>
      </c>
      <c r="BG670" s="49" t="e">
        <f>BE670*(1-'935'!X670/'11'!B$17)</f>
        <v>#VALUE!</v>
      </c>
      <c r="BH670" s="52" t="e">
        <f>AV670*Parameters!B$6</f>
        <v>#VALUE!</v>
      </c>
      <c r="BI670" s="37" t="e">
        <f>IF('935'!$K670=1000,'Charging rates'!$C$38*$BH670/(1+'DNO totals'!$C$99)*'935'!$L670,0)</f>
        <v>#VALUE!</v>
      </c>
      <c r="BJ670" s="37" t="e">
        <f>IF(MOD('935'!$K670,1000)=100,'Charging rates'!$D$38*$BH670/(1+'DNO totals'!$D$99)*'935'!$M670,0)</f>
        <v>#VALUE!</v>
      </c>
      <c r="BK670" s="37" t="e">
        <f>IF(MOD('935'!$K670,100)=10,'Charging rates'!$E$38*$BH670/(1+'DNO totals'!$E$99)*'935'!$N670,0)</f>
        <v>#VALUE!</v>
      </c>
      <c r="BL670" s="37" t="e">
        <f>IF(AND(MOD('935'!$K670,10)&gt;0,MOD('935'!$K670,1000)&gt;1),'Charging rates'!$F$38*$BH670/(1+'DNO totals'!$F$99)*'935'!$O670,0)</f>
        <v>#VALUE!</v>
      </c>
      <c r="BM670" s="37" t="e">
        <f>IF(MOD('935'!$K670,1000)=1,'Charging rates'!$G$38*$BH670/(1+'DNO totals'!$G$99)*'935'!$P670,0)</f>
        <v>#VALUE!</v>
      </c>
      <c r="BN670" s="52" t="e">
        <f t="shared" si="169"/>
        <v>#VALUE!</v>
      </c>
      <c r="BO670" s="37" t="e">
        <f>IF('935'!$K670&gt;1000,'Charging rates'!$C$38*$AW670*'935'!$L670,0)</f>
        <v>#VALUE!</v>
      </c>
      <c r="BP670" s="37" t="e">
        <f>IF(MOD('935'!$K670,1000)&gt;100,'Charging rates'!$D$38*$AW670*'935'!$M670,0)</f>
        <v>#VALUE!</v>
      </c>
      <c r="BQ670" s="37" t="e">
        <f>IF(MOD('935'!$K670,100)&gt;10,'Charging rates'!$E$38*$AW670*'935'!$N670,0)</f>
        <v>#VALUE!</v>
      </c>
      <c r="BR670" s="52" t="e">
        <f t="shared" si="170"/>
        <v>#VALUE!</v>
      </c>
      <c r="BS670" s="48" t="e">
        <f>'935'!C670&lt;&gt;"VOID"</f>
        <v>#VALUE!</v>
      </c>
      <c r="BT670" s="33" t="e">
        <f>IF(BS670,(100/'11'!B$17*BD670*((1-'935'!I670)*'Charging rates'!B$51+'Charging rates'!B$63)),0)</f>
        <v>#VALUE!</v>
      </c>
      <c r="BU670" s="33" t="e">
        <f>100/'11'!B$17*BG670*('Charging rates'!B$51+'Charging rates'!B$63)</f>
        <v>#VALUE!</v>
      </c>
      <c r="BV670" s="33" t="e">
        <f>100/'11'!B$17*BE670*('Charging rates'!B$51+'Charging rates'!B$63)</f>
        <v>#VALUE!</v>
      </c>
      <c r="BW670" s="53" t="e">
        <f t="shared" si="171"/>
        <v>#VALUE!</v>
      </c>
      <c r="BX670" s="32" t="e">
        <f>AT670-('935'!T670*(1-'935'!X670/'11'!B$17))</f>
        <v>#VALUE!</v>
      </c>
      <c r="BY670" s="32">
        <f>0-IF(ISNUMBER(I670),INDEX('913'!$I$6:$I$1205,I670),0)-IF(ISNUMBER(J670),INDEX('913'!$I$6:$I$1205,J670),0)-IF(ISNUMBER(K670),INDEX('913'!$I$6:$I$1205,K670),0)-IF(ISNUMBER(L670),INDEX('913'!$I$6:$I$1205,L670),0)-IF(ISNUMBER(M670),INDEX('913'!$I$6:$I$1205,M670),0)-IF(ISNUMBER(N670),INDEX('913'!$I$6:$I$1205,N670),0)-IF(ISNUMBER(O670),INDEX('913'!$I$6:$I$1205,O670),0)-IF(ISNUMBER(P670),INDEX('913'!$I$6:$I$1205,P670),0)</f>
        <v>0</v>
      </c>
      <c r="BZ670" s="37">
        <f>IF(BY670=0,1,MAX(1,SQRT(BY670^2+(IF(ISNUMBER(I670),INDEX('913'!$J$6:$J$1205,I670),0)+IF(ISNUMBER(J670),INDEX('913'!$J$6:$J$1205,J670),0)+IF(ISNUMBER(K670),INDEX('913'!$J$6:$J$1205,K670),0)+IF(ISNUMBER(L670),INDEX('913'!$J$6:$J$1205,L670),0)+IF(ISNUMBER(M670),INDEX('913'!$J$6:$J$1205,M670),0)+IF(ISNUMBER(N670),INDEX('913'!$J$6:$J$1205,N670),0)+IF(ISNUMBER(O670),INDEX('913'!$J$6:$J$1205,O670),0)+IF(ISNUMBER(P670),INDEX('913'!$J$6:$J$1205,P670),0))^2)/BY670))</f>
        <v>1</v>
      </c>
      <c r="CA670" s="33" t="e">
        <f>100*AO670/'11'!B$17</f>
        <v>#VALUE!</v>
      </c>
      <c r="CB670" s="37" t="e">
        <f>100*(AP670*BZ670)/'11'!C$17</f>
        <v>#VALUE!</v>
      </c>
      <c r="CC670" s="37" t="e">
        <f t="shared" si="172"/>
        <v>#VALUE!</v>
      </c>
      <c r="CD670" s="33" t="e">
        <f t="shared" si="173"/>
        <v>#VALUE!</v>
      </c>
      <c r="CE670" s="54" t="e">
        <f>'11'!C$17-'935'!Y670</f>
        <v>#VALUE!</v>
      </c>
      <c r="CF670" s="37" t="e">
        <f>MAX('DNO totals'!B$312+0,MIN('935'!L670+0,'DNO totals'!B$304+0))</f>
        <v>#VALUE!</v>
      </c>
      <c r="CG670" s="37" t="e">
        <f>MAX('DNO totals'!C$312+0,MIN('935'!M670+0,'DNO totals'!C$304+0))</f>
        <v>#VALUE!</v>
      </c>
      <c r="CH670" s="37" t="e">
        <f>MAX('DNO totals'!D$312+0,MIN('935'!N670+0,'DNO totals'!D$304+0))</f>
        <v>#VALUE!</v>
      </c>
      <c r="CI670" s="37" t="e">
        <f>MAX('DNO totals'!E$312+0,MIN('935'!O670+0,'DNO totals'!E$304+0))</f>
        <v>#VALUE!</v>
      </c>
      <c r="CJ670" s="52" t="e">
        <f>MAX('DNO totals'!F$312+0,MIN('935'!P670+0,'DNO totals'!F$304+0))</f>
        <v>#VALUE!</v>
      </c>
      <c r="CK670" s="37" t="e">
        <f>IF('935'!$K670=1000,'Charging rates'!$C$38*$BH670/(1+'DNO totals'!$C$99)*$CF670,0)</f>
        <v>#VALUE!</v>
      </c>
      <c r="CL670" s="37" t="e">
        <f>IF(MOD('935'!$K670,1000)=100,'Charging rates'!$D$38*$BH670/(1+'DNO totals'!$D$99)*$CG670,0)</f>
        <v>#VALUE!</v>
      </c>
      <c r="CM670" s="37" t="e">
        <f>IF(MOD('935'!$K670,100)=10,'Charging rates'!$E$38*$BH670/(1+'DNO totals'!$E$99)*$CH670,0)</f>
        <v>#VALUE!</v>
      </c>
      <c r="CN670" s="37" t="e">
        <f>IF(AND(MOD('935'!$K670,10)&gt;0,MOD('935'!$K670,1000)&gt;1),'Charging rates'!$F$38*$BH670/(1+'DNO totals'!$F$99)*$CI670,0)</f>
        <v>#VALUE!</v>
      </c>
      <c r="CO670" s="37" t="e">
        <f>IF(MOD('935'!$K670,1000)=1,'Charging rates'!$G$38*$BH670/(1+'DNO totals'!$G$99)*$CJ670,0)</f>
        <v>#VALUE!</v>
      </c>
      <c r="CP670" s="52" t="e">
        <f t="shared" si="174"/>
        <v>#VALUE!</v>
      </c>
      <c r="CQ670" s="37" t="e">
        <f>IF('935'!$K670&gt;1000,'Charging rates'!$C$38*$AW670*$CF670,0)</f>
        <v>#VALUE!</v>
      </c>
      <c r="CR670" s="37" t="e">
        <f>IF(MOD('935'!$K670,1000)&gt;100,'Charging rates'!$D$38*$AW670*$CG670,0)</f>
        <v>#VALUE!</v>
      </c>
      <c r="CS670" s="37" t="e">
        <f>IF(MOD('935'!$K670,100)&gt;10,'Charging rates'!$E$38*$AW670*$CH670,0)</f>
        <v>#VALUE!</v>
      </c>
      <c r="CT670" s="52" t="e">
        <f t="shared" si="175"/>
        <v>#VALUE!</v>
      </c>
      <c r="CU670" s="33" t="e">
        <f>100*(AP670*'935'!Q670*BZ670)/'11'!B$17</f>
        <v>#VALUE!</v>
      </c>
      <c r="CV670" s="33" t="e">
        <f>100/'11'!B$17*'Charging rates'!B$10*AW670</f>
        <v>#VALUE!</v>
      </c>
      <c r="CW670" s="33" t="e">
        <f>IF(AT670=0,0,(1-BX670/AT670)*(CA670+IF('935'!Q670=0,0,(CB670*'935'!Q670*('11'!C$17-'935'!Y670)/('11'!B$17-'935'!X670)))))</f>
        <v>#VALUE!</v>
      </c>
      <c r="CX670" s="33" t="e">
        <f t="shared" si="176"/>
        <v>#VALUE!</v>
      </c>
      <c r="CY670" s="49" t="e">
        <f t="shared" si="177"/>
        <v>#VALUE!</v>
      </c>
      <c r="CZ670" s="32" t="e">
        <f>AT670*(Parameters!B$21+AU670)*IF('DNO totals'!B$323&lt;0,1,'935'!S670)</f>
        <v>#VALUE!</v>
      </c>
      <c r="DA670" s="52" t="e">
        <f>IF('DNO totals'!B$323&lt;0,1,'935'!S670)*(Parameters!B$21+AU670)</f>
        <v>#VALUE!</v>
      </c>
      <c r="DB670" s="37" t="e">
        <f>CX670+'Charging rates'!B$106*DA670*100/'11'!B$17</f>
        <v>#VALUE!</v>
      </c>
      <c r="DC670" s="37" t="e">
        <f>DB670+'Charging rates'!B$116*(Parameters!B$21+AU670)*100/'11'!B$17*IF('DNO totals'!B$323&lt;0,1,'935'!S670)</f>
        <v>#VALUE!</v>
      </c>
      <c r="DD670" s="37" t="e">
        <f>'Charging rates'!B$97*(CP670+CT670)*100/'11'!B$17</f>
        <v>#VALUE!</v>
      </c>
      <c r="DE670" s="33" t="e">
        <f>MAX(0-(CB670*AU670*'11'!C$17/'11'!B$17),DC670+DD670)</f>
        <v>#VALUE!</v>
      </c>
      <c r="DF670" s="37" t="e">
        <f>IF(BS670,IF(AU670=0,CC670,MAX(0,MIN(CC670,CC670+(DE670/'935'!Q670*('11'!B$17-'935'!X670)/('11'!C$17-'935'!Y670))))),0)</f>
        <v>#VALUE!</v>
      </c>
      <c r="DG670" s="33" t="e">
        <f t="shared" si="178"/>
        <v>#VALUE!</v>
      </c>
      <c r="DH670" s="53" t="e">
        <f t="shared" si="179"/>
        <v>#VALUE!</v>
      </c>
    </row>
    <row r="671" spans="1:112">
      <c r="A671" s="28">
        <v>571</v>
      </c>
      <c r="B671" s="47" t="e">
        <f>'935'!B671</f>
        <v>#VALUE!</v>
      </c>
      <c r="C671" s="48" t="e">
        <f>OR('935'!E671&lt;&gt;"VOID",'935'!F671&lt;&gt;"VOID",'935'!G671&lt;&gt;"VOID")</f>
        <v>#VALUE!</v>
      </c>
      <c r="D671" s="32" t="e">
        <f>IF('935'!D671="VOID",0,'935'!D671*(1-'935'!X671/'11'!B$17))</f>
        <v>#VALUE!</v>
      </c>
      <c r="E671" s="32" t="e">
        <f>IF('935'!E671="VOID",0,'935'!E671*(1-'935'!X671/'11'!B$17))</f>
        <v>#VALUE!</v>
      </c>
      <c r="F671" s="32" t="e">
        <f>IF('935'!F671="VOID",0,'935'!F671*(1-'935'!X671/'11'!B$17))</f>
        <v>#VALUE!</v>
      </c>
      <c r="G671" s="32" t="e">
        <f>IF('935'!G671="VOID",0,'935'!G671*(1-'935'!X671/'11'!B$17))</f>
        <v>#VALUE!</v>
      </c>
      <c r="H671" s="49" t="e">
        <f t="shared" si="160"/>
        <v>#VALUE!</v>
      </c>
      <c r="I671" s="50" t="e">
        <f>MATCH('935'!J671,'913'!$B$6:$B$1205,0)</f>
        <v>#VALUE!</v>
      </c>
      <c r="J671" s="50" t="e">
        <f>MATCH(INDEX('913'!$D$6:$D$1205,I671),'913'!$B$6:$B$1205,0)</f>
        <v>#VALUE!</v>
      </c>
      <c r="K671" s="50" t="e">
        <f>MATCH(INDEX('913'!$D$6:$D$1205,J671),'913'!$B$6:$B$1205,0)</f>
        <v>#VALUE!</v>
      </c>
      <c r="L671" s="50" t="e">
        <f>MATCH(INDEX('913'!$D$6:$D$1205,K671),'913'!$B$6:$B$1205,0)</f>
        <v>#VALUE!</v>
      </c>
      <c r="M671" s="50" t="e">
        <f>MATCH(INDEX('913'!$D$6:$D$1205,L671),'913'!$B$6:$B$1205,0)</f>
        <v>#VALUE!</v>
      </c>
      <c r="N671" s="50" t="e">
        <f>MATCH(INDEX('913'!$D$6:$D$1205,M671),'913'!$B$6:$B$1205,0)</f>
        <v>#VALUE!</v>
      </c>
      <c r="O671" s="50" t="e">
        <f>MATCH(INDEX('913'!$D$6:$D$1205,N671),'913'!$B$6:$B$1205,0)</f>
        <v>#VALUE!</v>
      </c>
      <c r="P671" s="51" t="e">
        <f>MATCH(INDEX('913'!$D$6:$D$1205,O671),'913'!$B$6:$B$1205,0)</f>
        <v>#VALUE!</v>
      </c>
      <c r="Q671" s="37">
        <f>IF(ISNUMBER(I671),MAX(0,INDEX('913'!$E$6:$E$1205,I671)),0)</f>
        <v>0</v>
      </c>
      <c r="R671" s="37">
        <f>IF(ISNUMBER(J671),MAX(0,INDEX('913'!$E$6:$E$1205,J671)),0)</f>
        <v>0</v>
      </c>
      <c r="S671" s="37">
        <f>IF(ISNUMBER(K671),MAX(0,INDEX('913'!$E$6:$E$1205,K671)),0)</f>
        <v>0</v>
      </c>
      <c r="T671" s="37">
        <f>IF(ISNUMBER(L671),MAX(0,INDEX('913'!$E$6:$E$1205,L671)),0)</f>
        <v>0</v>
      </c>
      <c r="U671" s="37">
        <f>IF(ISNUMBER(M671),MAX(0,INDEX('913'!$E$6:$E$1205,M671)),0)</f>
        <v>0</v>
      </c>
      <c r="V671" s="37">
        <f>IF(ISNUMBER(N671),MAX(0,INDEX('913'!$E$6:$E$1205,N671)),0)</f>
        <v>0</v>
      </c>
      <c r="W671" s="37">
        <f>IF(ISNUMBER(O671),MAX(0,INDEX('913'!$E$6:$E$1205,O671)),0)</f>
        <v>0</v>
      </c>
      <c r="X671" s="52">
        <f>IF(ISNUMBER(P671),MAX(0,INDEX('913'!$E$6:$E$1205,P671)),0)</f>
        <v>0</v>
      </c>
      <c r="Y671" s="37">
        <f>IF(ISNUMBER(I671),MAX(0,INDEX('913'!$F$6:$F$1205,I671)),0)</f>
        <v>0</v>
      </c>
      <c r="Z671" s="37">
        <f>IF(ISNUMBER(J671),MAX(0,INDEX('913'!$F$6:$F$1205,J671)),0)</f>
        <v>0</v>
      </c>
      <c r="AA671" s="37">
        <f>IF(ISNUMBER(K671),MAX(0,INDEX('913'!$F$6:$F$1205,K671)),0)</f>
        <v>0</v>
      </c>
      <c r="AB671" s="37">
        <f>IF(ISNUMBER(L671),MAX(0,INDEX('913'!$F$6:$F$1205,L671)),0)</f>
        <v>0</v>
      </c>
      <c r="AC671" s="37">
        <f>IF(ISNUMBER(M671),MAX(0,INDEX('913'!$F$6:$F$1205,M671)),0)</f>
        <v>0</v>
      </c>
      <c r="AD671" s="37">
        <f>IF(ISNUMBER(N671),MAX(0,INDEX('913'!$F$6:$F$1205,N671)),0)</f>
        <v>0</v>
      </c>
      <c r="AE671" s="37">
        <f>IF(ISNUMBER(O671),MAX(0,INDEX('913'!$F$6:$F$1205,O671)),0)</f>
        <v>0</v>
      </c>
      <c r="AF671" s="37">
        <f>IF(ISNUMBER(P671),MAX(0,INDEX('913'!$F$6:$F$1205,P671)),0)</f>
        <v>0</v>
      </c>
      <c r="AG671" s="32">
        <f>IF(ISNUMBER(I671),SQRT(INDEX('913'!$I$6:$I$1205,I671)^2+INDEX('913'!$J$6:$J$1205,I671)^2),0)</f>
        <v>0</v>
      </c>
      <c r="AH671" s="32">
        <f>IF(ISNUMBER(J671),SQRT(INDEX('913'!$I$6:$I$1205,J671)^2+INDEX('913'!$J$6:$J$1205,J671)^2),0)</f>
        <v>0</v>
      </c>
      <c r="AI671" s="32">
        <f>IF(ISNUMBER(K671),SQRT(INDEX('913'!$I$6:$I$1205,K671)^2+INDEX('913'!$J$6:$J$1205,K671)^2),0)</f>
        <v>0</v>
      </c>
      <c r="AJ671" s="32">
        <f>IF(ISNUMBER(L671),SQRT(INDEX('913'!$I$6:$I$1205,L671)^2+INDEX('913'!$J$6:$J$1205,L671)^2),0)</f>
        <v>0</v>
      </c>
      <c r="AK671" s="32">
        <f>IF(ISNUMBER(M671),SQRT(INDEX('913'!$I$6:$I$1205,M671)^2+INDEX('913'!$J$6:$J$1205,M671)^2),0)</f>
        <v>0</v>
      </c>
      <c r="AL671" s="32">
        <f>IF(ISNUMBER(N671),SQRT(INDEX('913'!$I$6:$I$1205,N671)^2+INDEX('913'!$J$6:$J$1205,N671)^2),0)</f>
        <v>0</v>
      </c>
      <c r="AM671" s="32">
        <f>IF(ISNUMBER(O671),SQRT(INDEX('913'!$I$6:$I$1205,O671)^2+INDEX('913'!$J$6:$J$1205,O671)^2),0)</f>
        <v>0</v>
      </c>
      <c r="AN671" s="49">
        <f>IF(ISNUMBER(P671),SQRT(INDEX('913'!$I$6:$I$1205,P671)^2+INDEX('913'!$J$6:$J$1205,P671)^2),0)</f>
        <v>0</v>
      </c>
      <c r="AO671" s="37">
        <f t="shared" si="161"/>
        <v>0</v>
      </c>
      <c r="AP671" s="37">
        <f t="shared" si="162"/>
        <v>0</v>
      </c>
      <c r="AQ671" s="33" t="e">
        <f>-100*'935'!W671*(AO671+AP671)/'11'!C$17</f>
        <v>#VALUE!</v>
      </c>
      <c r="AR671" s="37" t="e">
        <f t="shared" si="163"/>
        <v>#VALUE!</v>
      </c>
      <c r="AS671" s="52" t="e">
        <f t="shared" si="164"/>
        <v>#VALUE!</v>
      </c>
      <c r="AT671" s="32" t="e">
        <f>IF('935'!C671="VOID",0,('935'!C671*(1-'935'!X671/'11'!B$17)))</f>
        <v>#VALUE!</v>
      </c>
      <c r="AU671" s="52" t="e">
        <f>'935'!Q671*(1-'935'!Y671/'11'!C$17)/(1-'935'!X671/'11'!B$17)</f>
        <v>#VALUE!</v>
      </c>
      <c r="AV671" s="37" t="e">
        <f>INDEX('DNO totals'!$B$57:$G$57,IF('935'!K671,IF(MOD('935'!K671,1000),IF(MOD('935'!K671,100),IF(MOD('935'!K671,10),IF(MOD('935'!K671,1000)=1,6,5),4),3),2),1))</f>
        <v>#VALUE!</v>
      </c>
      <c r="AW671" s="52" t="e">
        <f t="shared" si="165"/>
        <v>#VALUE!</v>
      </c>
      <c r="AX671" s="32" t="e">
        <f>IF('935'!V671="VOID",0,'935'!V671*(1-'935'!X671/'11'!B$17))</f>
        <v>#VALUE!</v>
      </c>
      <c r="AY671" s="33" t="e">
        <f>IF(H671,-100*'Charging rates'!B$10/'11'!B$17*AX671/H671,0)</f>
        <v>#VALUE!</v>
      </c>
      <c r="AZ671" s="33" t="e">
        <f>IF(C671,'DNO totals'!B$41,0)</f>
        <v>#VALUE!</v>
      </c>
      <c r="BA671" s="33" t="e">
        <f t="shared" si="166"/>
        <v>#VALUE!</v>
      </c>
      <c r="BB671" s="33" t="e">
        <f t="shared" si="167"/>
        <v>#VALUE!</v>
      </c>
      <c r="BC671" s="53" t="e">
        <f t="shared" si="168"/>
        <v>#VALUE!</v>
      </c>
      <c r="BD671" s="32" t="e">
        <f>IF(AT671,'935'!H671*AT671/(AT671+D671+H671),0)</f>
        <v>#VALUE!</v>
      </c>
      <c r="BE671" s="32" t="e">
        <f>IF(H671,'935'!H671*H671/(AT671+D671+H671),0)</f>
        <v>#VALUE!</v>
      </c>
      <c r="BF671" s="32" t="e">
        <f>BD671*(1-'935'!X671/'11'!B$17)</f>
        <v>#VALUE!</v>
      </c>
      <c r="BG671" s="49" t="e">
        <f>BE671*(1-'935'!X671/'11'!B$17)</f>
        <v>#VALUE!</v>
      </c>
      <c r="BH671" s="52" t="e">
        <f>AV671*Parameters!B$6</f>
        <v>#VALUE!</v>
      </c>
      <c r="BI671" s="37" t="e">
        <f>IF('935'!$K671=1000,'Charging rates'!$C$38*$BH671/(1+'DNO totals'!$C$99)*'935'!$L671,0)</f>
        <v>#VALUE!</v>
      </c>
      <c r="BJ671" s="37" t="e">
        <f>IF(MOD('935'!$K671,1000)=100,'Charging rates'!$D$38*$BH671/(1+'DNO totals'!$D$99)*'935'!$M671,0)</f>
        <v>#VALUE!</v>
      </c>
      <c r="BK671" s="37" t="e">
        <f>IF(MOD('935'!$K671,100)=10,'Charging rates'!$E$38*$BH671/(1+'DNO totals'!$E$99)*'935'!$N671,0)</f>
        <v>#VALUE!</v>
      </c>
      <c r="BL671" s="37" t="e">
        <f>IF(AND(MOD('935'!$K671,10)&gt;0,MOD('935'!$K671,1000)&gt;1),'Charging rates'!$F$38*$BH671/(1+'DNO totals'!$F$99)*'935'!$O671,0)</f>
        <v>#VALUE!</v>
      </c>
      <c r="BM671" s="37" t="e">
        <f>IF(MOD('935'!$K671,1000)=1,'Charging rates'!$G$38*$BH671/(1+'DNO totals'!$G$99)*'935'!$P671,0)</f>
        <v>#VALUE!</v>
      </c>
      <c r="BN671" s="52" t="e">
        <f t="shared" si="169"/>
        <v>#VALUE!</v>
      </c>
      <c r="BO671" s="37" t="e">
        <f>IF('935'!$K671&gt;1000,'Charging rates'!$C$38*$AW671*'935'!$L671,0)</f>
        <v>#VALUE!</v>
      </c>
      <c r="BP671" s="37" t="e">
        <f>IF(MOD('935'!$K671,1000)&gt;100,'Charging rates'!$D$38*$AW671*'935'!$M671,0)</f>
        <v>#VALUE!</v>
      </c>
      <c r="BQ671" s="37" t="e">
        <f>IF(MOD('935'!$K671,100)&gt;10,'Charging rates'!$E$38*$AW671*'935'!$N671,0)</f>
        <v>#VALUE!</v>
      </c>
      <c r="BR671" s="52" t="e">
        <f t="shared" si="170"/>
        <v>#VALUE!</v>
      </c>
      <c r="BS671" s="48" t="e">
        <f>'935'!C671&lt;&gt;"VOID"</f>
        <v>#VALUE!</v>
      </c>
      <c r="BT671" s="33" t="e">
        <f>IF(BS671,(100/'11'!B$17*BD671*((1-'935'!I671)*'Charging rates'!B$51+'Charging rates'!B$63)),0)</f>
        <v>#VALUE!</v>
      </c>
      <c r="BU671" s="33" t="e">
        <f>100/'11'!B$17*BG671*('Charging rates'!B$51+'Charging rates'!B$63)</f>
        <v>#VALUE!</v>
      </c>
      <c r="BV671" s="33" t="e">
        <f>100/'11'!B$17*BE671*('Charging rates'!B$51+'Charging rates'!B$63)</f>
        <v>#VALUE!</v>
      </c>
      <c r="BW671" s="53" t="e">
        <f t="shared" si="171"/>
        <v>#VALUE!</v>
      </c>
      <c r="BX671" s="32" t="e">
        <f>AT671-('935'!T671*(1-'935'!X671/'11'!B$17))</f>
        <v>#VALUE!</v>
      </c>
      <c r="BY671" s="32">
        <f>0-IF(ISNUMBER(I671),INDEX('913'!$I$6:$I$1205,I671),0)-IF(ISNUMBER(J671),INDEX('913'!$I$6:$I$1205,J671),0)-IF(ISNUMBER(K671),INDEX('913'!$I$6:$I$1205,K671),0)-IF(ISNUMBER(L671),INDEX('913'!$I$6:$I$1205,L671),0)-IF(ISNUMBER(M671),INDEX('913'!$I$6:$I$1205,M671),0)-IF(ISNUMBER(N671),INDEX('913'!$I$6:$I$1205,N671),0)-IF(ISNUMBER(O671),INDEX('913'!$I$6:$I$1205,O671),0)-IF(ISNUMBER(P671),INDEX('913'!$I$6:$I$1205,P671),0)</f>
        <v>0</v>
      </c>
      <c r="BZ671" s="37">
        <f>IF(BY671=0,1,MAX(1,SQRT(BY671^2+(IF(ISNUMBER(I671),INDEX('913'!$J$6:$J$1205,I671),0)+IF(ISNUMBER(J671),INDEX('913'!$J$6:$J$1205,J671),0)+IF(ISNUMBER(K671),INDEX('913'!$J$6:$J$1205,K671),0)+IF(ISNUMBER(L671),INDEX('913'!$J$6:$J$1205,L671),0)+IF(ISNUMBER(M671),INDEX('913'!$J$6:$J$1205,M671),0)+IF(ISNUMBER(N671),INDEX('913'!$J$6:$J$1205,N671),0)+IF(ISNUMBER(O671),INDEX('913'!$J$6:$J$1205,O671),0)+IF(ISNUMBER(P671),INDEX('913'!$J$6:$J$1205,P671),0))^2)/BY671))</f>
        <v>1</v>
      </c>
      <c r="CA671" s="33" t="e">
        <f>100*AO671/'11'!B$17</f>
        <v>#VALUE!</v>
      </c>
      <c r="CB671" s="37" t="e">
        <f>100*(AP671*BZ671)/'11'!C$17</f>
        <v>#VALUE!</v>
      </c>
      <c r="CC671" s="37" t="e">
        <f t="shared" si="172"/>
        <v>#VALUE!</v>
      </c>
      <c r="CD671" s="33" t="e">
        <f t="shared" si="173"/>
        <v>#VALUE!</v>
      </c>
      <c r="CE671" s="54" t="e">
        <f>'11'!C$17-'935'!Y671</f>
        <v>#VALUE!</v>
      </c>
      <c r="CF671" s="37" t="e">
        <f>MAX('DNO totals'!B$312+0,MIN('935'!L671+0,'DNO totals'!B$304+0))</f>
        <v>#VALUE!</v>
      </c>
      <c r="CG671" s="37" t="e">
        <f>MAX('DNO totals'!C$312+0,MIN('935'!M671+0,'DNO totals'!C$304+0))</f>
        <v>#VALUE!</v>
      </c>
      <c r="CH671" s="37" t="e">
        <f>MAX('DNO totals'!D$312+0,MIN('935'!N671+0,'DNO totals'!D$304+0))</f>
        <v>#VALUE!</v>
      </c>
      <c r="CI671" s="37" t="e">
        <f>MAX('DNO totals'!E$312+0,MIN('935'!O671+0,'DNO totals'!E$304+0))</f>
        <v>#VALUE!</v>
      </c>
      <c r="CJ671" s="52" t="e">
        <f>MAX('DNO totals'!F$312+0,MIN('935'!P671+0,'DNO totals'!F$304+0))</f>
        <v>#VALUE!</v>
      </c>
      <c r="CK671" s="37" t="e">
        <f>IF('935'!$K671=1000,'Charging rates'!$C$38*$BH671/(1+'DNO totals'!$C$99)*$CF671,0)</f>
        <v>#VALUE!</v>
      </c>
      <c r="CL671" s="37" t="e">
        <f>IF(MOD('935'!$K671,1000)=100,'Charging rates'!$D$38*$BH671/(1+'DNO totals'!$D$99)*$CG671,0)</f>
        <v>#VALUE!</v>
      </c>
      <c r="CM671" s="37" t="e">
        <f>IF(MOD('935'!$K671,100)=10,'Charging rates'!$E$38*$BH671/(1+'DNO totals'!$E$99)*$CH671,0)</f>
        <v>#VALUE!</v>
      </c>
      <c r="CN671" s="37" t="e">
        <f>IF(AND(MOD('935'!$K671,10)&gt;0,MOD('935'!$K671,1000)&gt;1),'Charging rates'!$F$38*$BH671/(1+'DNO totals'!$F$99)*$CI671,0)</f>
        <v>#VALUE!</v>
      </c>
      <c r="CO671" s="37" t="e">
        <f>IF(MOD('935'!$K671,1000)=1,'Charging rates'!$G$38*$BH671/(1+'DNO totals'!$G$99)*$CJ671,0)</f>
        <v>#VALUE!</v>
      </c>
      <c r="CP671" s="52" t="e">
        <f t="shared" si="174"/>
        <v>#VALUE!</v>
      </c>
      <c r="CQ671" s="37" t="e">
        <f>IF('935'!$K671&gt;1000,'Charging rates'!$C$38*$AW671*$CF671,0)</f>
        <v>#VALUE!</v>
      </c>
      <c r="CR671" s="37" t="e">
        <f>IF(MOD('935'!$K671,1000)&gt;100,'Charging rates'!$D$38*$AW671*$CG671,0)</f>
        <v>#VALUE!</v>
      </c>
      <c r="CS671" s="37" t="e">
        <f>IF(MOD('935'!$K671,100)&gt;10,'Charging rates'!$E$38*$AW671*$CH671,0)</f>
        <v>#VALUE!</v>
      </c>
      <c r="CT671" s="52" t="e">
        <f t="shared" si="175"/>
        <v>#VALUE!</v>
      </c>
      <c r="CU671" s="33" t="e">
        <f>100*(AP671*'935'!Q671*BZ671)/'11'!B$17</f>
        <v>#VALUE!</v>
      </c>
      <c r="CV671" s="33" t="e">
        <f>100/'11'!B$17*'Charging rates'!B$10*AW671</f>
        <v>#VALUE!</v>
      </c>
      <c r="CW671" s="33" t="e">
        <f>IF(AT671=0,0,(1-BX671/AT671)*(CA671+IF('935'!Q671=0,0,(CB671*'935'!Q671*('11'!C$17-'935'!Y671)/('11'!B$17-'935'!X671)))))</f>
        <v>#VALUE!</v>
      </c>
      <c r="CX671" s="33" t="e">
        <f t="shared" si="176"/>
        <v>#VALUE!</v>
      </c>
      <c r="CY671" s="49" t="e">
        <f t="shared" si="177"/>
        <v>#VALUE!</v>
      </c>
      <c r="CZ671" s="32" t="e">
        <f>AT671*(Parameters!B$21+AU671)*IF('DNO totals'!B$323&lt;0,1,'935'!S671)</f>
        <v>#VALUE!</v>
      </c>
      <c r="DA671" s="52" t="e">
        <f>IF('DNO totals'!B$323&lt;0,1,'935'!S671)*(Parameters!B$21+AU671)</f>
        <v>#VALUE!</v>
      </c>
      <c r="DB671" s="37" t="e">
        <f>CX671+'Charging rates'!B$106*DA671*100/'11'!B$17</f>
        <v>#VALUE!</v>
      </c>
      <c r="DC671" s="37" t="e">
        <f>DB671+'Charging rates'!B$116*(Parameters!B$21+AU671)*100/'11'!B$17*IF('DNO totals'!B$323&lt;0,1,'935'!S671)</f>
        <v>#VALUE!</v>
      </c>
      <c r="DD671" s="37" t="e">
        <f>'Charging rates'!B$97*(CP671+CT671)*100/'11'!B$17</f>
        <v>#VALUE!</v>
      </c>
      <c r="DE671" s="33" t="e">
        <f>MAX(0-(CB671*AU671*'11'!C$17/'11'!B$17),DC671+DD671)</f>
        <v>#VALUE!</v>
      </c>
      <c r="DF671" s="37" t="e">
        <f>IF(BS671,IF(AU671=0,CC671,MAX(0,MIN(CC671,CC671+(DE671/'935'!Q671*('11'!B$17-'935'!X671)/('11'!C$17-'935'!Y671))))),0)</f>
        <v>#VALUE!</v>
      </c>
      <c r="DG671" s="33" t="e">
        <f t="shared" si="178"/>
        <v>#VALUE!</v>
      </c>
      <c r="DH671" s="53" t="e">
        <f t="shared" si="179"/>
        <v>#VALUE!</v>
      </c>
    </row>
    <row r="672" spans="1:112">
      <c r="A672" s="28">
        <v>572</v>
      </c>
      <c r="B672" s="47" t="e">
        <f>'935'!B672</f>
        <v>#VALUE!</v>
      </c>
      <c r="C672" s="48" t="e">
        <f>OR('935'!E672&lt;&gt;"VOID",'935'!F672&lt;&gt;"VOID",'935'!G672&lt;&gt;"VOID")</f>
        <v>#VALUE!</v>
      </c>
      <c r="D672" s="32" t="e">
        <f>IF('935'!D672="VOID",0,'935'!D672*(1-'935'!X672/'11'!B$17))</f>
        <v>#VALUE!</v>
      </c>
      <c r="E672" s="32" t="e">
        <f>IF('935'!E672="VOID",0,'935'!E672*(1-'935'!X672/'11'!B$17))</f>
        <v>#VALUE!</v>
      </c>
      <c r="F672" s="32" t="e">
        <f>IF('935'!F672="VOID",0,'935'!F672*(1-'935'!X672/'11'!B$17))</f>
        <v>#VALUE!</v>
      </c>
      <c r="G672" s="32" t="e">
        <f>IF('935'!G672="VOID",0,'935'!G672*(1-'935'!X672/'11'!B$17))</f>
        <v>#VALUE!</v>
      </c>
      <c r="H672" s="49" t="e">
        <f t="shared" si="160"/>
        <v>#VALUE!</v>
      </c>
      <c r="I672" s="50" t="e">
        <f>MATCH('935'!J672,'913'!$B$6:$B$1205,0)</f>
        <v>#VALUE!</v>
      </c>
      <c r="J672" s="50" t="e">
        <f>MATCH(INDEX('913'!$D$6:$D$1205,I672),'913'!$B$6:$B$1205,0)</f>
        <v>#VALUE!</v>
      </c>
      <c r="K672" s="50" t="e">
        <f>MATCH(INDEX('913'!$D$6:$D$1205,J672),'913'!$B$6:$B$1205,0)</f>
        <v>#VALUE!</v>
      </c>
      <c r="L672" s="50" t="e">
        <f>MATCH(INDEX('913'!$D$6:$D$1205,K672),'913'!$B$6:$B$1205,0)</f>
        <v>#VALUE!</v>
      </c>
      <c r="M672" s="50" t="e">
        <f>MATCH(INDEX('913'!$D$6:$D$1205,L672),'913'!$B$6:$B$1205,0)</f>
        <v>#VALUE!</v>
      </c>
      <c r="N672" s="50" t="e">
        <f>MATCH(INDEX('913'!$D$6:$D$1205,M672),'913'!$B$6:$B$1205,0)</f>
        <v>#VALUE!</v>
      </c>
      <c r="O672" s="50" t="e">
        <f>MATCH(INDEX('913'!$D$6:$D$1205,N672),'913'!$B$6:$B$1205,0)</f>
        <v>#VALUE!</v>
      </c>
      <c r="P672" s="51" t="e">
        <f>MATCH(INDEX('913'!$D$6:$D$1205,O672),'913'!$B$6:$B$1205,0)</f>
        <v>#VALUE!</v>
      </c>
      <c r="Q672" s="37">
        <f>IF(ISNUMBER(I672),MAX(0,INDEX('913'!$E$6:$E$1205,I672)),0)</f>
        <v>0</v>
      </c>
      <c r="R672" s="37">
        <f>IF(ISNUMBER(J672),MAX(0,INDEX('913'!$E$6:$E$1205,J672)),0)</f>
        <v>0</v>
      </c>
      <c r="S672" s="37">
        <f>IF(ISNUMBER(K672),MAX(0,INDEX('913'!$E$6:$E$1205,K672)),0)</f>
        <v>0</v>
      </c>
      <c r="T672" s="37">
        <f>IF(ISNUMBER(L672),MAX(0,INDEX('913'!$E$6:$E$1205,L672)),0)</f>
        <v>0</v>
      </c>
      <c r="U672" s="37">
        <f>IF(ISNUMBER(M672),MAX(0,INDEX('913'!$E$6:$E$1205,M672)),0)</f>
        <v>0</v>
      </c>
      <c r="V672" s="37">
        <f>IF(ISNUMBER(N672),MAX(0,INDEX('913'!$E$6:$E$1205,N672)),0)</f>
        <v>0</v>
      </c>
      <c r="W672" s="37">
        <f>IF(ISNUMBER(O672),MAX(0,INDEX('913'!$E$6:$E$1205,O672)),0)</f>
        <v>0</v>
      </c>
      <c r="X672" s="52">
        <f>IF(ISNUMBER(P672),MAX(0,INDEX('913'!$E$6:$E$1205,P672)),0)</f>
        <v>0</v>
      </c>
      <c r="Y672" s="37">
        <f>IF(ISNUMBER(I672),MAX(0,INDEX('913'!$F$6:$F$1205,I672)),0)</f>
        <v>0</v>
      </c>
      <c r="Z672" s="37">
        <f>IF(ISNUMBER(J672),MAX(0,INDEX('913'!$F$6:$F$1205,J672)),0)</f>
        <v>0</v>
      </c>
      <c r="AA672" s="37">
        <f>IF(ISNUMBER(K672),MAX(0,INDEX('913'!$F$6:$F$1205,K672)),0)</f>
        <v>0</v>
      </c>
      <c r="AB672" s="37">
        <f>IF(ISNUMBER(L672),MAX(0,INDEX('913'!$F$6:$F$1205,L672)),0)</f>
        <v>0</v>
      </c>
      <c r="AC672" s="37">
        <f>IF(ISNUMBER(M672),MAX(0,INDEX('913'!$F$6:$F$1205,M672)),0)</f>
        <v>0</v>
      </c>
      <c r="AD672" s="37">
        <f>IF(ISNUMBER(N672),MAX(0,INDEX('913'!$F$6:$F$1205,N672)),0)</f>
        <v>0</v>
      </c>
      <c r="AE672" s="37">
        <f>IF(ISNUMBER(O672),MAX(0,INDEX('913'!$F$6:$F$1205,O672)),0)</f>
        <v>0</v>
      </c>
      <c r="AF672" s="37">
        <f>IF(ISNUMBER(P672),MAX(0,INDEX('913'!$F$6:$F$1205,P672)),0)</f>
        <v>0</v>
      </c>
      <c r="AG672" s="32">
        <f>IF(ISNUMBER(I672),SQRT(INDEX('913'!$I$6:$I$1205,I672)^2+INDEX('913'!$J$6:$J$1205,I672)^2),0)</f>
        <v>0</v>
      </c>
      <c r="AH672" s="32">
        <f>IF(ISNUMBER(J672),SQRT(INDEX('913'!$I$6:$I$1205,J672)^2+INDEX('913'!$J$6:$J$1205,J672)^2),0)</f>
        <v>0</v>
      </c>
      <c r="AI672" s="32">
        <f>IF(ISNUMBER(K672),SQRT(INDEX('913'!$I$6:$I$1205,K672)^2+INDEX('913'!$J$6:$J$1205,K672)^2),0)</f>
        <v>0</v>
      </c>
      <c r="AJ672" s="32">
        <f>IF(ISNUMBER(L672),SQRT(INDEX('913'!$I$6:$I$1205,L672)^2+INDEX('913'!$J$6:$J$1205,L672)^2),0)</f>
        <v>0</v>
      </c>
      <c r="AK672" s="32">
        <f>IF(ISNUMBER(M672),SQRT(INDEX('913'!$I$6:$I$1205,M672)^2+INDEX('913'!$J$6:$J$1205,M672)^2),0)</f>
        <v>0</v>
      </c>
      <c r="AL672" s="32">
        <f>IF(ISNUMBER(N672),SQRT(INDEX('913'!$I$6:$I$1205,N672)^2+INDEX('913'!$J$6:$J$1205,N672)^2),0)</f>
        <v>0</v>
      </c>
      <c r="AM672" s="32">
        <f>IF(ISNUMBER(O672),SQRT(INDEX('913'!$I$6:$I$1205,O672)^2+INDEX('913'!$J$6:$J$1205,O672)^2),0)</f>
        <v>0</v>
      </c>
      <c r="AN672" s="49">
        <f>IF(ISNUMBER(P672),SQRT(INDEX('913'!$I$6:$I$1205,P672)^2+INDEX('913'!$J$6:$J$1205,P672)^2),0)</f>
        <v>0</v>
      </c>
      <c r="AO672" s="37">
        <f t="shared" si="161"/>
        <v>0</v>
      </c>
      <c r="AP672" s="37">
        <f t="shared" si="162"/>
        <v>0</v>
      </c>
      <c r="AQ672" s="33" t="e">
        <f>-100*'935'!W672*(AO672+AP672)/'11'!C$17</f>
        <v>#VALUE!</v>
      </c>
      <c r="AR672" s="37" t="e">
        <f t="shared" si="163"/>
        <v>#VALUE!</v>
      </c>
      <c r="AS672" s="52" t="e">
        <f t="shared" si="164"/>
        <v>#VALUE!</v>
      </c>
      <c r="AT672" s="32" t="e">
        <f>IF('935'!C672="VOID",0,('935'!C672*(1-'935'!X672/'11'!B$17)))</f>
        <v>#VALUE!</v>
      </c>
      <c r="AU672" s="52" t="e">
        <f>'935'!Q672*(1-'935'!Y672/'11'!C$17)/(1-'935'!X672/'11'!B$17)</f>
        <v>#VALUE!</v>
      </c>
      <c r="AV672" s="37" t="e">
        <f>INDEX('DNO totals'!$B$57:$G$57,IF('935'!K672,IF(MOD('935'!K672,1000),IF(MOD('935'!K672,100),IF(MOD('935'!K672,10),IF(MOD('935'!K672,1000)=1,6,5),4),3),2),1))</f>
        <v>#VALUE!</v>
      </c>
      <c r="AW672" s="52" t="e">
        <f t="shared" si="165"/>
        <v>#VALUE!</v>
      </c>
      <c r="AX672" s="32" t="e">
        <f>IF('935'!V672="VOID",0,'935'!V672*(1-'935'!X672/'11'!B$17))</f>
        <v>#VALUE!</v>
      </c>
      <c r="AY672" s="33" t="e">
        <f>IF(H672,-100*'Charging rates'!B$10/'11'!B$17*AX672/H672,0)</f>
        <v>#VALUE!</v>
      </c>
      <c r="AZ672" s="33" t="e">
        <f>IF(C672,'DNO totals'!B$41,0)</f>
        <v>#VALUE!</v>
      </c>
      <c r="BA672" s="33" t="e">
        <f t="shared" si="166"/>
        <v>#VALUE!</v>
      </c>
      <c r="BB672" s="33" t="e">
        <f t="shared" si="167"/>
        <v>#VALUE!</v>
      </c>
      <c r="BC672" s="53" t="e">
        <f t="shared" si="168"/>
        <v>#VALUE!</v>
      </c>
      <c r="BD672" s="32" t="e">
        <f>IF(AT672,'935'!H672*AT672/(AT672+D672+H672),0)</f>
        <v>#VALUE!</v>
      </c>
      <c r="BE672" s="32" t="e">
        <f>IF(H672,'935'!H672*H672/(AT672+D672+H672),0)</f>
        <v>#VALUE!</v>
      </c>
      <c r="BF672" s="32" t="e">
        <f>BD672*(1-'935'!X672/'11'!B$17)</f>
        <v>#VALUE!</v>
      </c>
      <c r="BG672" s="49" t="e">
        <f>BE672*(1-'935'!X672/'11'!B$17)</f>
        <v>#VALUE!</v>
      </c>
      <c r="BH672" s="52" t="e">
        <f>AV672*Parameters!B$6</f>
        <v>#VALUE!</v>
      </c>
      <c r="BI672" s="37" t="e">
        <f>IF('935'!$K672=1000,'Charging rates'!$C$38*$BH672/(1+'DNO totals'!$C$99)*'935'!$L672,0)</f>
        <v>#VALUE!</v>
      </c>
      <c r="BJ672" s="37" t="e">
        <f>IF(MOD('935'!$K672,1000)=100,'Charging rates'!$D$38*$BH672/(1+'DNO totals'!$D$99)*'935'!$M672,0)</f>
        <v>#VALUE!</v>
      </c>
      <c r="BK672" s="37" t="e">
        <f>IF(MOD('935'!$K672,100)=10,'Charging rates'!$E$38*$BH672/(1+'DNO totals'!$E$99)*'935'!$N672,0)</f>
        <v>#VALUE!</v>
      </c>
      <c r="BL672" s="37" t="e">
        <f>IF(AND(MOD('935'!$K672,10)&gt;0,MOD('935'!$K672,1000)&gt;1),'Charging rates'!$F$38*$BH672/(1+'DNO totals'!$F$99)*'935'!$O672,0)</f>
        <v>#VALUE!</v>
      </c>
      <c r="BM672" s="37" t="e">
        <f>IF(MOD('935'!$K672,1000)=1,'Charging rates'!$G$38*$BH672/(1+'DNO totals'!$G$99)*'935'!$P672,0)</f>
        <v>#VALUE!</v>
      </c>
      <c r="BN672" s="52" t="e">
        <f t="shared" si="169"/>
        <v>#VALUE!</v>
      </c>
      <c r="BO672" s="37" t="e">
        <f>IF('935'!$K672&gt;1000,'Charging rates'!$C$38*$AW672*'935'!$L672,0)</f>
        <v>#VALUE!</v>
      </c>
      <c r="BP672" s="37" t="e">
        <f>IF(MOD('935'!$K672,1000)&gt;100,'Charging rates'!$D$38*$AW672*'935'!$M672,0)</f>
        <v>#VALUE!</v>
      </c>
      <c r="BQ672" s="37" t="e">
        <f>IF(MOD('935'!$K672,100)&gt;10,'Charging rates'!$E$38*$AW672*'935'!$N672,0)</f>
        <v>#VALUE!</v>
      </c>
      <c r="BR672" s="52" t="e">
        <f t="shared" si="170"/>
        <v>#VALUE!</v>
      </c>
      <c r="BS672" s="48" t="e">
        <f>'935'!C672&lt;&gt;"VOID"</f>
        <v>#VALUE!</v>
      </c>
      <c r="BT672" s="33" t="e">
        <f>IF(BS672,(100/'11'!B$17*BD672*((1-'935'!I672)*'Charging rates'!B$51+'Charging rates'!B$63)),0)</f>
        <v>#VALUE!</v>
      </c>
      <c r="BU672" s="33" t="e">
        <f>100/'11'!B$17*BG672*('Charging rates'!B$51+'Charging rates'!B$63)</f>
        <v>#VALUE!</v>
      </c>
      <c r="BV672" s="33" t="e">
        <f>100/'11'!B$17*BE672*('Charging rates'!B$51+'Charging rates'!B$63)</f>
        <v>#VALUE!</v>
      </c>
      <c r="BW672" s="53" t="e">
        <f t="shared" si="171"/>
        <v>#VALUE!</v>
      </c>
      <c r="BX672" s="32" t="e">
        <f>AT672-('935'!T672*(1-'935'!X672/'11'!B$17))</f>
        <v>#VALUE!</v>
      </c>
      <c r="BY672" s="32">
        <f>0-IF(ISNUMBER(I672),INDEX('913'!$I$6:$I$1205,I672),0)-IF(ISNUMBER(J672),INDEX('913'!$I$6:$I$1205,J672),0)-IF(ISNUMBER(K672),INDEX('913'!$I$6:$I$1205,K672),0)-IF(ISNUMBER(L672),INDEX('913'!$I$6:$I$1205,L672),0)-IF(ISNUMBER(M672),INDEX('913'!$I$6:$I$1205,M672),0)-IF(ISNUMBER(N672),INDEX('913'!$I$6:$I$1205,N672),0)-IF(ISNUMBER(O672),INDEX('913'!$I$6:$I$1205,O672),0)-IF(ISNUMBER(P672),INDEX('913'!$I$6:$I$1205,P672),0)</f>
        <v>0</v>
      </c>
      <c r="BZ672" s="37">
        <f>IF(BY672=0,1,MAX(1,SQRT(BY672^2+(IF(ISNUMBER(I672),INDEX('913'!$J$6:$J$1205,I672),0)+IF(ISNUMBER(J672),INDEX('913'!$J$6:$J$1205,J672),0)+IF(ISNUMBER(K672),INDEX('913'!$J$6:$J$1205,K672),0)+IF(ISNUMBER(L672),INDEX('913'!$J$6:$J$1205,L672),0)+IF(ISNUMBER(M672),INDEX('913'!$J$6:$J$1205,M672),0)+IF(ISNUMBER(N672),INDEX('913'!$J$6:$J$1205,N672),0)+IF(ISNUMBER(O672),INDEX('913'!$J$6:$J$1205,O672),0)+IF(ISNUMBER(P672),INDEX('913'!$J$6:$J$1205,P672),0))^2)/BY672))</f>
        <v>1</v>
      </c>
      <c r="CA672" s="33" t="e">
        <f>100*AO672/'11'!B$17</f>
        <v>#VALUE!</v>
      </c>
      <c r="CB672" s="37" t="e">
        <f>100*(AP672*BZ672)/'11'!C$17</f>
        <v>#VALUE!</v>
      </c>
      <c r="CC672" s="37" t="e">
        <f t="shared" si="172"/>
        <v>#VALUE!</v>
      </c>
      <c r="CD672" s="33" t="e">
        <f t="shared" si="173"/>
        <v>#VALUE!</v>
      </c>
      <c r="CE672" s="54" t="e">
        <f>'11'!C$17-'935'!Y672</f>
        <v>#VALUE!</v>
      </c>
      <c r="CF672" s="37" t="e">
        <f>MAX('DNO totals'!B$312+0,MIN('935'!L672+0,'DNO totals'!B$304+0))</f>
        <v>#VALUE!</v>
      </c>
      <c r="CG672" s="37" t="e">
        <f>MAX('DNO totals'!C$312+0,MIN('935'!M672+0,'DNO totals'!C$304+0))</f>
        <v>#VALUE!</v>
      </c>
      <c r="CH672" s="37" t="e">
        <f>MAX('DNO totals'!D$312+0,MIN('935'!N672+0,'DNO totals'!D$304+0))</f>
        <v>#VALUE!</v>
      </c>
      <c r="CI672" s="37" t="e">
        <f>MAX('DNO totals'!E$312+0,MIN('935'!O672+0,'DNO totals'!E$304+0))</f>
        <v>#VALUE!</v>
      </c>
      <c r="CJ672" s="52" t="e">
        <f>MAX('DNO totals'!F$312+0,MIN('935'!P672+0,'DNO totals'!F$304+0))</f>
        <v>#VALUE!</v>
      </c>
      <c r="CK672" s="37" t="e">
        <f>IF('935'!$K672=1000,'Charging rates'!$C$38*$BH672/(1+'DNO totals'!$C$99)*$CF672,0)</f>
        <v>#VALUE!</v>
      </c>
      <c r="CL672" s="37" t="e">
        <f>IF(MOD('935'!$K672,1000)=100,'Charging rates'!$D$38*$BH672/(1+'DNO totals'!$D$99)*$CG672,0)</f>
        <v>#VALUE!</v>
      </c>
      <c r="CM672" s="37" t="e">
        <f>IF(MOD('935'!$K672,100)=10,'Charging rates'!$E$38*$BH672/(1+'DNO totals'!$E$99)*$CH672,0)</f>
        <v>#VALUE!</v>
      </c>
      <c r="CN672" s="37" t="e">
        <f>IF(AND(MOD('935'!$K672,10)&gt;0,MOD('935'!$K672,1000)&gt;1),'Charging rates'!$F$38*$BH672/(1+'DNO totals'!$F$99)*$CI672,0)</f>
        <v>#VALUE!</v>
      </c>
      <c r="CO672" s="37" t="e">
        <f>IF(MOD('935'!$K672,1000)=1,'Charging rates'!$G$38*$BH672/(1+'DNO totals'!$G$99)*$CJ672,0)</f>
        <v>#VALUE!</v>
      </c>
      <c r="CP672" s="52" t="e">
        <f t="shared" si="174"/>
        <v>#VALUE!</v>
      </c>
      <c r="CQ672" s="37" t="e">
        <f>IF('935'!$K672&gt;1000,'Charging rates'!$C$38*$AW672*$CF672,0)</f>
        <v>#VALUE!</v>
      </c>
      <c r="CR672" s="37" t="e">
        <f>IF(MOD('935'!$K672,1000)&gt;100,'Charging rates'!$D$38*$AW672*$CG672,0)</f>
        <v>#VALUE!</v>
      </c>
      <c r="CS672" s="37" t="e">
        <f>IF(MOD('935'!$K672,100)&gt;10,'Charging rates'!$E$38*$AW672*$CH672,0)</f>
        <v>#VALUE!</v>
      </c>
      <c r="CT672" s="52" t="e">
        <f t="shared" si="175"/>
        <v>#VALUE!</v>
      </c>
      <c r="CU672" s="33" t="e">
        <f>100*(AP672*'935'!Q672*BZ672)/'11'!B$17</f>
        <v>#VALUE!</v>
      </c>
      <c r="CV672" s="33" t="e">
        <f>100/'11'!B$17*'Charging rates'!B$10*AW672</f>
        <v>#VALUE!</v>
      </c>
      <c r="CW672" s="33" t="e">
        <f>IF(AT672=0,0,(1-BX672/AT672)*(CA672+IF('935'!Q672=0,0,(CB672*'935'!Q672*('11'!C$17-'935'!Y672)/('11'!B$17-'935'!X672)))))</f>
        <v>#VALUE!</v>
      </c>
      <c r="CX672" s="33" t="e">
        <f t="shared" si="176"/>
        <v>#VALUE!</v>
      </c>
      <c r="CY672" s="49" t="e">
        <f t="shared" si="177"/>
        <v>#VALUE!</v>
      </c>
      <c r="CZ672" s="32" t="e">
        <f>AT672*(Parameters!B$21+AU672)*IF('DNO totals'!B$323&lt;0,1,'935'!S672)</f>
        <v>#VALUE!</v>
      </c>
      <c r="DA672" s="52" t="e">
        <f>IF('DNO totals'!B$323&lt;0,1,'935'!S672)*(Parameters!B$21+AU672)</f>
        <v>#VALUE!</v>
      </c>
      <c r="DB672" s="37" t="e">
        <f>CX672+'Charging rates'!B$106*DA672*100/'11'!B$17</f>
        <v>#VALUE!</v>
      </c>
      <c r="DC672" s="37" t="e">
        <f>DB672+'Charging rates'!B$116*(Parameters!B$21+AU672)*100/'11'!B$17*IF('DNO totals'!B$323&lt;0,1,'935'!S672)</f>
        <v>#VALUE!</v>
      </c>
      <c r="DD672" s="37" t="e">
        <f>'Charging rates'!B$97*(CP672+CT672)*100/'11'!B$17</f>
        <v>#VALUE!</v>
      </c>
      <c r="DE672" s="33" t="e">
        <f>MAX(0-(CB672*AU672*'11'!C$17/'11'!B$17),DC672+DD672)</f>
        <v>#VALUE!</v>
      </c>
      <c r="DF672" s="37" t="e">
        <f>IF(BS672,IF(AU672=0,CC672,MAX(0,MIN(CC672,CC672+(DE672/'935'!Q672*('11'!B$17-'935'!X672)/('11'!C$17-'935'!Y672))))),0)</f>
        <v>#VALUE!</v>
      </c>
      <c r="DG672" s="33" t="e">
        <f t="shared" si="178"/>
        <v>#VALUE!</v>
      </c>
      <c r="DH672" s="53" t="e">
        <f t="shared" si="179"/>
        <v>#VALUE!</v>
      </c>
    </row>
    <row r="673" spans="1:112">
      <c r="A673" s="28">
        <v>573</v>
      </c>
      <c r="B673" s="47" t="e">
        <f>'935'!B673</f>
        <v>#VALUE!</v>
      </c>
      <c r="C673" s="48" t="e">
        <f>OR('935'!E673&lt;&gt;"VOID",'935'!F673&lt;&gt;"VOID",'935'!G673&lt;&gt;"VOID")</f>
        <v>#VALUE!</v>
      </c>
      <c r="D673" s="32" t="e">
        <f>IF('935'!D673="VOID",0,'935'!D673*(1-'935'!X673/'11'!B$17))</f>
        <v>#VALUE!</v>
      </c>
      <c r="E673" s="32" t="e">
        <f>IF('935'!E673="VOID",0,'935'!E673*(1-'935'!X673/'11'!B$17))</f>
        <v>#VALUE!</v>
      </c>
      <c r="F673" s="32" t="e">
        <f>IF('935'!F673="VOID",0,'935'!F673*(1-'935'!X673/'11'!B$17))</f>
        <v>#VALUE!</v>
      </c>
      <c r="G673" s="32" t="e">
        <f>IF('935'!G673="VOID",0,'935'!G673*(1-'935'!X673/'11'!B$17))</f>
        <v>#VALUE!</v>
      </c>
      <c r="H673" s="49" t="e">
        <f t="shared" si="160"/>
        <v>#VALUE!</v>
      </c>
      <c r="I673" s="50" t="e">
        <f>MATCH('935'!J673,'913'!$B$6:$B$1205,0)</f>
        <v>#VALUE!</v>
      </c>
      <c r="J673" s="50" t="e">
        <f>MATCH(INDEX('913'!$D$6:$D$1205,I673),'913'!$B$6:$B$1205,0)</f>
        <v>#VALUE!</v>
      </c>
      <c r="K673" s="50" t="e">
        <f>MATCH(INDEX('913'!$D$6:$D$1205,J673),'913'!$B$6:$B$1205,0)</f>
        <v>#VALUE!</v>
      </c>
      <c r="L673" s="50" t="e">
        <f>MATCH(INDEX('913'!$D$6:$D$1205,K673),'913'!$B$6:$B$1205,0)</f>
        <v>#VALUE!</v>
      </c>
      <c r="M673" s="50" t="e">
        <f>MATCH(INDEX('913'!$D$6:$D$1205,L673),'913'!$B$6:$B$1205,0)</f>
        <v>#VALUE!</v>
      </c>
      <c r="N673" s="50" t="e">
        <f>MATCH(INDEX('913'!$D$6:$D$1205,M673),'913'!$B$6:$B$1205,0)</f>
        <v>#VALUE!</v>
      </c>
      <c r="O673" s="50" t="e">
        <f>MATCH(INDEX('913'!$D$6:$D$1205,N673),'913'!$B$6:$B$1205,0)</f>
        <v>#VALUE!</v>
      </c>
      <c r="P673" s="51" t="e">
        <f>MATCH(INDEX('913'!$D$6:$D$1205,O673),'913'!$B$6:$B$1205,0)</f>
        <v>#VALUE!</v>
      </c>
      <c r="Q673" s="37">
        <f>IF(ISNUMBER(I673),MAX(0,INDEX('913'!$E$6:$E$1205,I673)),0)</f>
        <v>0</v>
      </c>
      <c r="R673" s="37">
        <f>IF(ISNUMBER(J673),MAX(0,INDEX('913'!$E$6:$E$1205,J673)),0)</f>
        <v>0</v>
      </c>
      <c r="S673" s="37">
        <f>IF(ISNUMBER(K673),MAX(0,INDEX('913'!$E$6:$E$1205,K673)),0)</f>
        <v>0</v>
      </c>
      <c r="T673" s="37">
        <f>IF(ISNUMBER(L673),MAX(0,INDEX('913'!$E$6:$E$1205,L673)),0)</f>
        <v>0</v>
      </c>
      <c r="U673" s="37">
        <f>IF(ISNUMBER(M673),MAX(0,INDEX('913'!$E$6:$E$1205,M673)),0)</f>
        <v>0</v>
      </c>
      <c r="V673" s="37">
        <f>IF(ISNUMBER(N673),MAX(0,INDEX('913'!$E$6:$E$1205,N673)),0)</f>
        <v>0</v>
      </c>
      <c r="W673" s="37">
        <f>IF(ISNUMBER(O673),MAX(0,INDEX('913'!$E$6:$E$1205,O673)),0)</f>
        <v>0</v>
      </c>
      <c r="X673" s="52">
        <f>IF(ISNUMBER(P673),MAX(0,INDEX('913'!$E$6:$E$1205,P673)),0)</f>
        <v>0</v>
      </c>
      <c r="Y673" s="37">
        <f>IF(ISNUMBER(I673),MAX(0,INDEX('913'!$F$6:$F$1205,I673)),0)</f>
        <v>0</v>
      </c>
      <c r="Z673" s="37">
        <f>IF(ISNUMBER(J673),MAX(0,INDEX('913'!$F$6:$F$1205,J673)),0)</f>
        <v>0</v>
      </c>
      <c r="AA673" s="37">
        <f>IF(ISNUMBER(K673),MAX(0,INDEX('913'!$F$6:$F$1205,K673)),0)</f>
        <v>0</v>
      </c>
      <c r="AB673" s="37">
        <f>IF(ISNUMBER(L673),MAX(0,INDEX('913'!$F$6:$F$1205,L673)),0)</f>
        <v>0</v>
      </c>
      <c r="AC673" s="37">
        <f>IF(ISNUMBER(M673),MAX(0,INDEX('913'!$F$6:$F$1205,M673)),0)</f>
        <v>0</v>
      </c>
      <c r="AD673" s="37">
        <f>IF(ISNUMBER(N673),MAX(0,INDEX('913'!$F$6:$F$1205,N673)),0)</f>
        <v>0</v>
      </c>
      <c r="AE673" s="37">
        <f>IF(ISNUMBER(O673),MAX(0,INDEX('913'!$F$6:$F$1205,O673)),0)</f>
        <v>0</v>
      </c>
      <c r="AF673" s="37">
        <f>IF(ISNUMBER(P673),MAX(0,INDEX('913'!$F$6:$F$1205,P673)),0)</f>
        <v>0</v>
      </c>
      <c r="AG673" s="32">
        <f>IF(ISNUMBER(I673),SQRT(INDEX('913'!$I$6:$I$1205,I673)^2+INDEX('913'!$J$6:$J$1205,I673)^2),0)</f>
        <v>0</v>
      </c>
      <c r="AH673" s="32">
        <f>IF(ISNUMBER(J673),SQRT(INDEX('913'!$I$6:$I$1205,J673)^2+INDEX('913'!$J$6:$J$1205,J673)^2),0)</f>
        <v>0</v>
      </c>
      <c r="AI673" s="32">
        <f>IF(ISNUMBER(K673),SQRT(INDEX('913'!$I$6:$I$1205,K673)^2+INDEX('913'!$J$6:$J$1205,K673)^2),0)</f>
        <v>0</v>
      </c>
      <c r="AJ673" s="32">
        <f>IF(ISNUMBER(L673),SQRT(INDEX('913'!$I$6:$I$1205,L673)^2+INDEX('913'!$J$6:$J$1205,L673)^2),0)</f>
        <v>0</v>
      </c>
      <c r="AK673" s="32">
        <f>IF(ISNUMBER(M673),SQRT(INDEX('913'!$I$6:$I$1205,M673)^2+INDEX('913'!$J$6:$J$1205,M673)^2),0)</f>
        <v>0</v>
      </c>
      <c r="AL673" s="32">
        <f>IF(ISNUMBER(N673),SQRT(INDEX('913'!$I$6:$I$1205,N673)^2+INDEX('913'!$J$6:$J$1205,N673)^2),0)</f>
        <v>0</v>
      </c>
      <c r="AM673" s="32">
        <f>IF(ISNUMBER(O673),SQRT(INDEX('913'!$I$6:$I$1205,O673)^2+INDEX('913'!$J$6:$J$1205,O673)^2),0)</f>
        <v>0</v>
      </c>
      <c r="AN673" s="49">
        <f>IF(ISNUMBER(P673),SQRT(INDEX('913'!$I$6:$I$1205,P673)^2+INDEX('913'!$J$6:$J$1205,P673)^2),0)</f>
        <v>0</v>
      </c>
      <c r="AO673" s="37">
        <f t="shared" si="161"/>
        <v>0</v>
      </c>
      <c r="AP673" s="37">
        <f t="shared" si="162"/>
        <v>0</v>
      </c>
      <c r="AQ673" s="33" t="e">
        <f>-100*'935'!W673*(AO673+AP673)/'11'!C$17</f>
        <v>#VALUE!</v>
      </c>
      <c r="AR673" s="37" t="e">
        <f t="shared" si="163"/>
        <v>#VALUE!</v>
      </c>
      <c r="AS673" s="52" t="e">
        <f t="shared" si="164"/>
        <v>#VALUE!</v>
      </c>
      <c r="AT673" s="32" t="e">
        <f>IF('935'!C673="VOID",0,('935'!C673*(1-'935'!X673/'11'!B$17)))</f>
        <v>#VALUE!</v>
      </c>
      <c r="AU673" s="52" t="e">
        <f>'935'!Q673*(1-'935'!Y673/'11'!C$17)/(1-'935'!X673/'11'!B$17)</f>
        <v>#VALUE!</v>
      </c>
      <c r="AV673" s="37" t="e">
        <f>INDEX('DNO totals'!$B$57:$G$57,IF('935'!K673,IF(MOD('935'!K673,1000),IF(MOD('935'!K673,100),IF(MOD('935'!K673,10),IF(MOD('935'!K673,1000)=1,6,5),4),3),2),1))</f>
        <v>#VALUE!</v>
      </c>
      <c r="AW673" s="52" t="e">
        <f t="shared" si="165"/>
        <v>#VALUE!</v>
      </c>
      <c r="AX673" s="32" t="e">
        <f>IF('935'!V673="VOID",0,'935'!V673*(1-'935'!X673/'11'!B$17))</f>
        <v>#VALUE!</v>
      </c>
      <c r="AY673" s="33" t="e">
        <f>IF(H673,-100*'Charging rates'!B$10/'11'!B$17*AX673/H673,0)</f>
        <v>#VALUE!</v>
      </c>
      <c r="AZ673" s="33" t="e">
        <f>IF(C673,'DNO totals'!B$41,0)</f>
        <v>#VALUE!</v>
      </c>
      <c r="BA673" s="33" t="e">
        <f t="shared" si="166"/>
        <v>#VALUE!</v>
      </c>
      <c r="BB673" s="33" t="e">
        <f t="shared" si="167"/>
        <v>#VALUE!</v>
      </c>
      <c r="BC673" s="53" t="e">
        <f t="shared" si="168"/>
        <v>#VALUE!</v>
      </c>
      <c r="BD673" s="32" t="e">
        <f>IF(AT673,'935'!H673*AT673/(AT673+D673+H673),0)</f>
        <v>#VALUE!</v>
      </c>
      <c r="BE673" s="32" t="e">
        <f>IF(H673,'935'!H673*H673/(AT673+D673+H673),0)</f>
        <v>#VALUE!</v>
      </c>
      <c r="BF673" s="32" t="e">
        <f>BD673*(1-'935'!X673/'11'!B$17)</f>
        <v>#VALUE!</v>
      </c>
      <c r="BG673" s="49" t="e">
        <f>BE673*(1-'935'!X673/'11'!B$17)</f>
        <v>#VALUE!</v>
      </c>
      <c r="BH673" s="52" t="e">
        <f>AV673*Parameters!B$6</f>
        <v>#VALUE!</v>
      </c>
      <c r="BI673" s="37" t="e">
        <f>IF('935'!$K673=1000,'Charging rates'!$C$38*$BH673/(1+'DNO totals'!$C$99)*'935'!$L673,0)</f>
        <v>#VALUE!</v>
      </c>
      <c r="BJ673" s="37" t="e">
        <f>IF(MOD('935'!$K673,1000)=100,'Charging rates'!$D$38*$BH673/(1+'DNO totals'!$D$99)*'935'!$M673,0)</f>
        <v>#VALUE!</v>
      </c>
      <c r="BK673" s="37" t="e">
        <f>IF(MOD('935'!$K673,100)=10,'Charging rates'!$E$38*$BH673/(1+'DNO totals'!$E$99)*'935'!$N673,0)</f>
        <v>#VALUE!</v>
      </c>
      <c r="BL673" s="37" t="e">
        <f>IF(AND(MOD('935'!$K673,10)&gt;0,MOD('935'!$K673,1000)&gt;1),'Charging rates'!$F$38*$BH673/(1+'DNO totals'!$F$99)*'935'!$O673,0)</f>
        <v>#VALUE!</v>
      </c>
      <c r="BM673" s="37" t="e">
        <f>IF(MOD('935'!$K673,1000)=1,'Charging rates'!$G$38*$BH673/(1+'DNO totals'!$G$99)*'935'!$P673,0)</f>
        <v>#VALUE!</v>
      </c>
      <c r="BN673" s="52" t="e">
        <f t="shared" si="169"/>
        <v>#VALUE!</v>
      </c>
      <c r="BO673" s="37" t="e">
        <f>IF('935'!$K673&gt;1000,'Charging rates'!$C$38*$AW673*'935'!$L673,0)</f>
        <v>#VALUE!</v>
      </c>
      <c r="BP673" s="37" t="e">
        <f>IF(MOD('935'!$K673,1000)&gt;100,'Charging rates'!$D$38*$AW673*'935'!$M673,0)</f>
        <v>#VALUE!</v>
      </c>
      <c r="BQ673" s="37" t="e">
        <f>IF(MOD('935'!$K673,100)&gt;10,'Charging rates'!$E$38*$AW673*'935'!$N673,0)</f>
        <v>#VALUE!</v>
      </c>
      <c r="BR673" s="52" t="e">
        <f t="shared" si="170"/>
        <v>#VALUE!</v>
      </c>
      <c r="BS673" s="48" t="e">
        <f>'935'!C673&lt;&gt;"VOID"</f>
        <v>#VALUE!</v>
      </c>
      <c r="BT673" s="33" t="e">
        <f>IF(BS673,(100/'11'!B$17*BD673*((1-'935'!I673)*'Charging rates'!B$51+'Charging rates'!B$63)),0)</f>
        <v>#VALUE!</v>
      </c>
      <c r="BU673" s="33" t="e">
        <f>100/'11'!B$17*BG673*('Charging rates'!B$51+'Charging rates'!B$63)</f>
        <v>#VALUE!</v>
      </c>
      <c r="BV673" s="33" t="e">
        <f>100/'11'!B$17*BE673*('Charging rates'!B$51+'Charging rates'!B$63)</f>
        <v>#VALUE!</v>
      </c>
      <c r="BW673" s="53" t="e">
        <f t="shared" si="171"/>
        <v>#VALUE!</v>
      </c>
      <c r="BX673" s="32" t="e">
        <f>AT673-('935'!T673*(1-'935'!X673/'11'!B$17))</f>
        <v>#VALUE!</v>
      </c>
      <c r="BY673" s="32">
        <f>0-IF(ISNUMBER(I673),INDEX('913'!$I$6:$I$1205,I673),0)-IF(ISNUMBER(J673),INDEX('913'!$I$6:$I$1205,J673),0)-IF(ISNUMBER(K673),INDEX('913'!$I$6:$I$1205,K673),0)-IF(ISNUMBER(L673),INDEX('913'!$I$6:$I$1205,L673),0)-IF(ISNUMBER(M673),INDEX('913'!$I$6:$I$1205,M673),0)-IF(ISNUMBER(N673),INDEX('913'!$I$6:$I$1205,N673),0)-IF(ISNUMBER(O673),INDEX('913'!$I$6:$I$1205,O673),0)-IF(ISNUMBER(P673),INDEX('913'!$I$6:$I$1205,P673),0)</f>
        <v>0</v>
      </c>
      <c r="BZ673" s="37">
        <f>IF(BY673=0,1,MAX(1,SQRT(BY673^2+(IF(ISNUMBER(I673),INDEX('913'!$J$6:$J$1205,I673),0)+IF(ISNUMBER(J673),INDEX('913'!$J$6:$J$1205,J673),0)+IF(ISNUMBER(K673),INDEX('913'!$J$6:$J$1205,K673),0)+IF(ISNUMBER(L673),INDEX('913'!$J$6:$J$1205,L673),0)+IF(ISNUMBER(M673),INDEX('913'!$J$6:$J$1205,M673),0)+IF(ISNUMBER(N673),INDEX('913'!$J$6:$J$1205,N673),0)+IF(ISNUMBER(O673),INDEX('913'!$J$6:$J$1205,O673),0)+IF(ISNUMBER(P673),INDEX('913'!$J$6:$J$1205,P673),0))^2)/BY673))</f>
        <v>1</v>
      </c>
      <c r="CA673" s="33" t="e">
        <f>100*AO673/'11'!B$17</f>
        <v>#VALUE!</v>
      </c>
      <c r="CB673" s="37" t="e">
        <f>100*(AP673*BZ673)/'11'!C$17</f>
        <v>#VALUE!</v>
      </c>
      <c r="CC673" s="37" t="e">
        <f t="shared" si="172"/>
        <v>#VALUE!</v>
      </c>
      <c r="CD673" s="33" t="e">
        <f t="shared" si="173"/>
        <v>#VALUE!</v>
      </c>
      <c r="CE673" s="54" t="e">
        <f>'11'!C$17-'935'!Y673</f>
        <v>#VALUE!</v>
      </c>
      <c r="CF673" s="37" t="e">
        <f>MAX('DNO totals'!B$312+0,MIN('935'!L673+0,'DNO totals'!B$304+0))</f>
        <v>#VALUE!</v>
      </c>
      <c r="CG673" s="37" t="e">
        <f>MAX('DNO totals'!C$312+0,MIN('935'!M673+0,'DNO totals'!C$304+0))</f>
        <v>#VALUE!</v>
      </c>
      <c r="CH673" s="37" t="e">
        <f>MAX('DNO totals'!D$312+0,MIN('935'!N673+0,'DNO totals'!D$304+0))</f>
        <v>#VALUE!</v>
      </c>
      <c r="CI673" s="37" t="e">
        <f>MAX('DNO totals'!E$312+0,MIN('935'!O673+0,'DNO totals'!E$304+0))</f>
        <v>#VALUE!</v>
      </c>
      <c r="CJ673" s="52" t="e">
        <f>MAX('DNO totals'!F$312+0,MIN('935'!P673+0,'DNO totals'!F$304+0))</f>
        <v>#VALUE!</v>
      </c>
      <c r="CK673" s="37" t="e">
        <f>IF('935'!$K673=1000,'Charging rates'!$C$38*$BH673/(1+'DNO totals'!$C$99)*$CF673,0)</f>
        <v>#VALUE!</v>
      </c>
      <c r="CL673" s="37" t="e">
        <f>IF(MOD('935'!$K673,1000)=100,'Charging rates'!$D$38*$BH673/(1+'DNO totals'!$D$99)*$CG673,0)</f>
        <v>#VALUE!</v>
      </c>
      <c r="CM673" s="37" t="e">
        <f>IF(MOD('935'!$K673,100)=10,'Charging rates'!$E$38*$BH673/(1+'DNO totals'!$E$99)*$CH673,0)</f>
        <v>#VALUE!</v>
      </c>
      <c r="CN673" s="37" t="e">
        <f>IF(AND(MOD('935'!$K673,10)&gt;0,MOD('935'!$K673,1000)&gt;1),'Charging rates'!$F$38*$BH673/(1+'DNO totals'!$F$99)*$CI673,0)</f>
        <v>#VALUE!</v>
      </c>
      <c r="CO673" s="37" t="e">
        <f>IF(MOD('935'!$K673,1000)=1,'Charging rates'!$G$38*$BH673/(1+'DNO totals'!$G$99)*$CJ673,0)</f>
        <v>#VALUE!</v>
      </c>
      <c r="CP673" s="52" t="e">
        <f t="shared" si="174"/>
        <v>#VALUE!</v>
      </c>
      <c r="CQ673" s="37" t="e">
        <f>IF('935'!$K673&gt;1000,'Charging rates'!$C$38*$AW673*$CF673,0)</f>
        <v>#VALUE!</v>
      </c>
      <c r="CR673" s="37" t="e">
        <f>IF(MOD('935'!$K673,1000)&gt;100,'Charging rates'!$D$38*$AW673*$CG673,0)</f>
        <v>#VALUE!</v>
      </c>
      <c r="CS673" s="37" t="e">
        <f>IF(MOD('935'!$K673,100)&gt;10,'Charging rates'!$E$38*$AW673*$CH673,0)</f>
        <v>#VALUE!</v>
      </c>
      <c r="CT673" s="52" t="e">
        <f t="shared" si="175"/>
        <v>#VALUE!</v>
      </c>
      <c r="CU673" s="33" t="e">
        <f>100*(AP673*'935'!Q673*BZ673)/'11'!B$17</f>
        <v>#VALUE!</v>
      </c>
      <c r="CV673" s="33" t="e">
        <f>100/'11'!B$17*'Charging rates'!B$10*AW673</f>
        <v>#VALUE!</v>
      </c>
      <c r="CW673" s="33" t="e">
        <f>IF(AT673=0,0,(1-BX673/AT673)*(CA673+IF('935'!Q673=0,0,(CB673*'935'!Q673*('11'!C$17-'935'!Y673)/('11'!B$17-'935'!X673)))))</f>
        <v>#VALUE!</v>
      </c>
      <c r="CX673" s="33" t="e">
        <f t="shared" si="176"/>
        <v>#VALUE!</v>
      </c>
      <c r="CY673" s="49" t="e">
        <f t="shared" si="177"/>
        <v>#VALUE!</v>
      </c>
      <c r="CZ673" s="32" t="e">
        <f>AT673*(Parameters!B$21+AU673)*IF('DNO totals'!B$323&lt;0,1,'935'!S673)</f>
        <v>#VALUE!</v>
      </c>
      <c r="DA673" s="52" t="e">
        <f>IF('DNO totals'!B$323&lt;0,1,'935'!S673)*(Parameters!B$21+AU673)</f>
        <v>#VALUE!</v>
      </c>
      <c r="DB673" s="37" t="e">
        <f>CX673+'Charging rates'!B$106*DA673*100/'11'!B$17</f>
        <v>#VALUE!</v>
      </c>
      <c r="DC673" s="37" t="e">
        <f>DB673+'Charging rates'!B$116*(Parameters!B$21+AU673)*100/'11'!B$17*IF('DNO totals'!B$323&lt;0,1,'935'!S673)</f>
        <v>#VALUE!</v>
      </c>
      <c r="DD673" s="37" t="e">
        <f>'Charging rates'!B$97*(CP673+CT673)*100/'11'!B$17</f>
        <v>#VALUE!</v>
      </c>
      <c r="DE673" s="33" t="e">
        <f>MAX(0-(CB673*AU673*'11'!C$17/'11'!B$17),DC673+DD673)</f>
        <v>#VALUE!</v>
      </c>
      <c r="DF673" s="37" t="e">
        <f>IF(BS673,IF(AU673=0,CC673,MAX(0,MIN(CC673,CC673+(DE673/'935'!Q673*('11'!B$17-'935'!X673)/('11'!C$17-'935'!Y673))))),0)</f>
        <v>#VALUE!</v>
      </c>
      <c r="DG673" s="33" t="e">
        <f t="shared" si="178"/>
        <v>#VALUE!</v>
      </c>
      <c r="DH673" s="53" t="e">
        <f t="shared" si="179"/>
        <v>#VALUE!</v>
      </c>
    </row>
    <row r="674" spans="1:112">
      <c r="A674" s="28">
        <v>574</v>
      </c>
      <c r="B674" s="47" t="e">
        <f>'935'!B674</f>
        <v>#VALUE!</v>
      </c>
      <c r="C674" s="48" t="e">
        <f>OR('935'!E674&lt;&gt;"VOID",'935'!F674&lt;&gt;"VOID",'935'!G674&lt;&gt;"VOID")</f>
        <v>#VALUE!</v>
      </c>
      <c r="D674" s="32" t="e">
        <f>IF('935'!D674="VOID",0,'935'!D674*(1-'935'!X674/'11'!B$17))</f>
        <v>#VALUE!</v>
      </c>
      <c r="E674" s="32" t="e">
        <f>IF('935'!E674="VOID",0,'935'!E674*(1-'935'!X674/'11'!B$17))</f>
        <v>#VALUE!</v>
      </c>
      <c r="F674" s="32" t="e">
        <f>IF('935'!F674="VOID",0,'935'!F674*(1-'935'!X674/'11'!B$17))</f>
        <v>#VALUE!</v>
      </c>
      <c r="G674" s="32" t="e">
        <f>IF('935'!G674="VOID",0,'935'!G674*(1-'935'!X674/'11'!B$17))</f>
        <v>#VALUE!</v>
      </c>
      <c r="H674" s="49" t="e">
        <f t="shared" si="160"/>
        <v>#VALUE!</v>
      </c>
      <c r="I674" s="50" t="e">
        <f>MATCH('935'!J674,'913'!$B$6:$B$1205,0)</f>
        <v>#VALUE!</v>
      </c>
      <c r="J674" s="50" t="e">
        <f>MATCH(INDEX('913'!$D$6:$D$1205,I674),'913'!$B$6:$B$1205,0)</f>
        <v>#VALUE!</v>
      </c>
      <c r="K674" s="50" t="e">
        <f>MATCH(INDEX('913'!$D$6:$D$1205,J674),'913'!$B$6:$B$1205,0)</f>
        <v>#VALUE!</v>
      </c>
      <c r="L674" s="50" t="e">
        <f>MATCH(INDEX('913'!$D$6:$D$1205,K674),'913'!$B$6:$B$1205,0)</f>
        <v>#VALUE!</v>
      </c>
      <c r="M674" s="50" t="e">
        <f>MATCH(INDEX('913'!$D$6:$D$1205,L674),'913'!$B$6:$B$1205,0)</f>
        <v>#VALUE!</v>
      </c>
      <c r="N674" s="50" t="e">
        <f>MATCH(INDEX('913'!$D$6:$D$1205,M674),'913'!$B$6:$B$1205,0)</f>
        <v>#VALUE!</v>
      </c>
      <c r="O674" s="50" t="e">
        <f>MATCH(INDEX('913'!$D$6:$D$1205,N674),'913'!$B$6:$B$1205,0)</f>
        <v>#VALUE!</v>
      </c>
      <c r="P674" s="51" t="e">
        <f>MATCH(INDEX('913'!$D$6:$D$1205,O674),'913'!$B$6:$B$1205,0)</f>
        <v>#VALUE!</v>
      </c>
      <c r="Q674" s="37">
        <f>IF(ISNUMBER(I674),MAX(0,INDEX('913'!$E$6:$E$1205,I674)),0)</f>
        <v>0</v>
      </c>
      <c r="R674" s="37">
        <f>IF(ISNUMBER(J674),MAX(0,INDEX('913'!$E$6:$E$1205,J674)),0)</f>
        <v>0</v>
      </c>
      <c r="S674" s="37">
        <f>IF(ISNUMBER(K674),MAX(0,INDEX('913'!$E$6:$E$1205,K674)),0)</f>
        <v>0</v>
      </c>
      <c r="T674" s="37">
        <f>IF(ISNUMBER(L674),MAX(0,INDEX('913'!$E$6:$E$1205,L674)),0)</f>
        <v>0</v>
      </c>
      <c r="U674" s="37">
        <f>IF(ISNUMBER(M674),MAX(0,INDEX('913'!$E$6:$E$1205,M674)),0)</f>
        <v>0</v>
      </c>
      <c r="V674" s="37">
        <f>IF(ISNUMBER(N674),MAX(0,INDEX('913'!$E$6:$E$1205,N674)),0)</f>
        <v>0</v>
      </c>
      <c r="W674" s="37">
        <f>IF(ISNUMBER(O674),MAX(0,INDEX('913'!$E$6:$E$1205,O674)),0)</f>
        <v>0</v>
      </c>
      <c r="X674" s="52">
        <f>IF(ISNUMBER(P674),MAX(0,INDEX('913'!$E$6:$E$1205,P674)),0)</f>
        <v>0</v>
      </c>
      <c r="Y674" s="37">
        <f>IF(ISNUMBER(I674),MAX(0,INDEX('913'!$F$6:$F$1205,I674)),0)</f>
        <v>0</v>
      </c>
      <c r="Z674" s="37">
        <f>IF(ISNUMBER(J674),MAX(0,INDEX('913'!$F$6:$F$1205,J674)),0)</f>
        <v>0</v>
      </c>
      <c r="AA674" s="37">
        <f>IF(ISNUMBER(K674),MAX(0,INDEX('913'!$F$6:$F$1205,K674)),0)</f>
        <v>0</v>
      </c>
      <c r="AB674" s="37">
        <f>IF(ISNUMBER(L674),MAX(0,INDEX('913'!$F$6:$F$1205,L674)),0)</f>
        <v>0</v>
      </c>
      <c r="AC674" s="37">
        <f>IF(ISNUMBER(M674),MAX(0,INDEX('913'!$F$6:$F$1205,M674)),0)</f>
        <v>0</v>
      </c>
      <c r="AD674" s="37">
        <f>IF(ISNUMBER(N674),MAX(0,INDEX('913'!$F$6:$F$1205,N674)),0)</f>
        <v>0</v>
      </c>
      <c r="AE674" s="37">
        <f>IF(ISNUMBER(O674),MAX(0,INDEX('913'!$F$6:$F$1205,O674)),0)</f>
        <v>0</v>
      </c>
      <c r="AF674" s="37">
        <f>IF(ISNUMBER(P674),MAX(0,INDEX('913'!$F$6:$F$1205,P674)),0)</f>
        <v>0</v>
      </c>
      <c r="AG674" s="32">
        <f>IF(ISNUMBER(I674),SQRT(INDEX('913'!$I$6:$I$1205,I674)^2+INDEX('913'!$J$6:$J$1205,I674)^2),0)</f>
        <v>0</v>
      </c>
      <c r="AH674" s="32">
        <f>IF(ISNUMBER(J674),SQRT(INDEX('913'!$I$6:$I$1205,J674)^2+INDEX('913'!$J$6:$J$1205,J674)^2),0)</f>
        <v>0</v>
      </c>
      <c r="AI674" s="32">
        <f>IF(ISNUMBER(K674),SQRT(INDEX('913'!$I$6:$I$1205,K674)^2+INDEX('913'!$J$6:$J$1205,K674)^2),0)</f>
        <v>0</v>
      </c>
      <c r="AJ674" s="32">
        <f>IF(ISNUMBER(L674),SQRT(INDEX('913'!$I$6:$I$1205,L674)^2+INDEX('913'!$J$6:$J$1205,L674)^2),0)</f>
        <v>0</v>
      </c>
      <c r="AK674" s="32">
        <f>IF(ISNUMBER(M674),SQRT(INDEX('913'!$I$6:$I$1205,M674)^2+INDEX('913'!$J$6:$J$1205,M674)^2),0)</f>
        <v>0</v>
      </c>
      <c r="AL674" s="32">
        <f>IF(ISNUMBER(N674),SQRT(INDEX('913'!$I$6:$I$1205,N674)^2+INDEX('913'!$J$6:$J$1205,N674)^2),0)</f>
        <v>0</v>
      </c>
      <c r="AM674" s="32">
        <f>IF(ISNUMBER(O674),SQRT(INDEX('913'!$I$6:$I$1205,O674)^2+INDEX('913'!$J$6:$J$1205,O674)^2),0)</f>
        <v>0</v>
      </c>
      <c r="AN674" s="49">
        <f>IF(ISNUMBER(P674),SQRT(INDEX('913'!$I$6:$I$1205,P674)^2+INDEX('913'!$J$6:$J$1205,P674)^2),0)</f>
        <v>0</v>
      </c>
      <c r="AO674" s="37">
        <f t="shared" si="161"/>
        <v>0</v>
      </c>
      <c r="AP674" s="37">
        <f t="shared" si="162"/>
        <v>0</v>
      </c>
      <c r="AQ674" s="33" t="e">
        <f>-100*'935'!W674*(AO674+AP674)/'11'!C$17</f>
        <v>#VALUE!</v>
      </c>
      <c r="AR674" s="37" t="e">
        <f t="shared" si="163"/>
        <v>#VALUE!</v>
      </c>
      <c r="AS674" s="52" t="e">
        <f t="shared" si="164"/>
        <v>#VALUE!</v>
      </c>
      <c r="AT674" s="32" t="e">
        <f>IF('935'!C674="VOID",0,('935'!C674*(1-'935'!X674/'11'!B$17)))</f>
        <v>#VALUE!</v>
      </c>
      <c r="AU674" s="52" t="e">
        <f>'935'!Q674*(1-'935'!Y674/'11'!C$17)/(1-'935'!X674/'11'!B$17)</f>
        <v>#VALUE!</v>
      </c>
      <c r="AV674" s="37" t="e">
        <f>INDEX('DNO totals'!$B$57:$G$57,IF('935'!K674,IF(MOD('935'!K674,1000),IF(MOD('935'!K674,100),IF(MOD('935'!K674,10),IF(MOD('935'!K674,1000)=1,6,5),4),3),2),1))</f>
        <v>#VALUE!</v>
      </c>
      <c r="AW674" s="52" t="e">
        <f t="shared" si="165"/>
        <v>#VALUE!</v>
      </c>
      <c r="AX674" s="32" t="e">
        <f>IF('935'!V674="VOID",0,'935'!V674*(1-'935'!X674/'11'!B$17))</f>
        <v>#VALUE!</v>
      </c>
      <c r="AY674" s="33" t="e">
        <f>IF(H674,-100*'Charging rates'!B$10/'11'!B$17*AX674/H674,0)</f>
        <v>#VALUE!</v>
      </c>
      <c r="AZ674" s="33" t="e">
        <f>IF(C674,'DNO totals'!B$41,0)</f>
        <v>#VALUE!</v>
      </c>
      <c r="BA674" s="33" t="e">
        <f t="shared" si="166"/>
        <v>#VALUE!</v>
      </c>
      <c r="BB674" s="33" t="e">
        <f t="shared" si="167"/>
        <v>#VALUE!</v>
      </c>
      <c r="BC674" s="53" t="e">
        <f t="shared" si="168"/>
        <v>#VALUE!</v>
      </c>
      <c r="BD674" s="32" t="e">
        <f>IF(AT674,'935'!H674*AT674/(AT674+D674+H674),0)</f>
        <v>#VALUE!</v>
      </c>
      <c r="BE674" s="32" t="e">
        <f>IF(H674,'935'!H674*H674/(AT674+D674+H674),0)</f>
        <v>#VALUE!</v>
      </c>
      <c r="BF674" s="32" t="e">
        <f>BD674*(1-'935'!X674/'11'!B$17)</f>
        <v>#VALUE!</v>
      </c>
      <c r="BG674" s="49" t="e">
        <f>BE674*(1-'935'!X674/'11'!B$17)</f>
        <v>#VALUE!</v>
      </c>
      <c r="BH674" s="52" t="e">
        <f>AV674*Parameters!B$6</f>
        <v>#VALUE!</v>
      </c>
      <c r="BI674" s="37" t="e">
        <f>IF('935'!$K674=1000,'Charging rates'!$C$38*$BH674/(1+'DNO totals'!$C$99)*'935'!$L674,0)</f>
        <v>#VALUE!</v>
      </c>
      <c r="BJ674" s="37" t="e">
        <f>IF(MOD('935'!$K674,1000)=100,'Charging rates'!$D$38*$BH674/(1+'DNO totals'!$D$99)*'935'!$M674,0)</f>
        <v>#VALUE!</v>
      </c>
      <c r="BK674" s="37" t="e">
        <f>IF(MOD('935'!$K674,100)=10,'Charging rates'!$E$38*$BH674/(1+'DNO totals'!$E$99)*'935'!$N674,0)</f>
        <v>#VALUE!</v>
      </c>
      <c r="BL674" s="37" t="e">
        <f>IF(AND(MOD('935'!$K674,10)&gt;0,MOD('935'!$K674,1000)&gt;1),'Charging rates'!$F$38*$BH674/(1+'DNO totals'!$F$99)*'935'!$O674,0)</f>
        <v>#VALUE!</v>
      </c>
      <c r="BM674" s="37" t="e">
        <f>IF(MOD('935'!$K674,1000)=1,'Charging rates'!$G$38*$BH674/(1+'DNO totals'!$G$99)*'935'!$P674,0)</f>
        <v>#VALUE!</v>
      </c>
      <c r="BN674" s="52" t="e">
        <f t="shared" si="169"/>
        <v>#VALUE!</v>
      </c>
      <c r="BO674" s="37" t="e">
        <f>IF('935'!$K674&gt;1000,'Charging rates'!$C$38*$AW674*'935'!$L674,0)</f>
        <v>#VALUE!</v>
      </c>
      <c r="BP674" s="37" t="e">
        <f>IF(MOD('935'!$K674,1000)&gt;100,'Charging rates'!$D$38*$AW674*'935'!$M674,0)</f>
        <v>#VALUE!</v>
      </c>
      <c r="BQ674" s="37" t="e">
        <f>IF(MOD('935'!$K674,100)&gt;10,'Charging rates'!$E$38*$AW674*'935'!$N674,0)</f>
        <v>#VALUE!</v>
      </c>
      <c r="BR674" s="52" t="e">
        <f t="shared" si="170"/>
        <v>#VALUE!</v>
      </c>
      <c r="BS674" s="48" t="e">
        <f>'935'!C674&lt;&gt;"VOID"</f>
        <v>#VALUE!</v>
      </c>
      <c r="BT674" s="33" t="e">
        <f>IF(BS674,(100/'11'!B$17*BD674*((1-'935'!I674)*'Charging rates'!B$51+'Charging rates'!B$63)),0)</f>
        <v>#VALUE!</v>
      </c>
      <c r="BU674" s="33" t="e">
        <f>100/'11'!B$17*BG674*('Charging rates'!B$51+'Charging rates'!B$63)</f>
        <v>#VALUE!</v>
      </c>
      <c r="BV674" s="33" t="e">
        <f>100/'11'!B$17*BE674*('Charging rates'!B$51+'Charging rates'!B$63)</f>
        <v>#VALUE!</v>
      </c>
      <c r="BW674" s="53" t="e">
        <f t="shared" si="171"/>
        <v>#VALUE!</v>
      </c>
      <c r="BX674" s="32" t="e">
        <f>AT674-('935'!T674*(1-'935'!X674/'11'!B$17))</f>
        <v>#VALUE!</v>
      </c>
      <c r="BY674" s="32">
        <f>0-IF(ISNUMBER(I674),INDEX('913'!$I$6:$I$1205,I674),0)-IF(ISNUMBER(J674),INDEX('913'!$I$6:$I$1205,J674),0)-IF(ISNUMBER(K674),INDEX('913'!$I$6:$I$1205,K674),0)-IF(ISNUMBER(L674),INDEX('913'!$I$6:$I$1205,L674),0)-IF(ISNUMBER(M674),INDEX('913'!$I$6:$I$1205,M674),0)-IF(ISNUMBER(N674),INDEX('913'!$I$6:$I$1205,N674),0)-IF(ISNUMBER(O674),INDEX('913'!$I$6:$I$1205,O674),0)-IF(ISNUMBER(P674),INDEX('913'!$I$6:$I$1205,P674),0)</f>
        <v>0</v>
      </c>
      <c r="BZ674" s="37">
        <f>IF(BY674=0,1,MAX(1,SQRT(BY674^2+(IF(ISNUMBER(I674),INDEX('913'!$J$6:$J$1205,I674),0)+IF(ISNUMBER(J674),INDEX('913'!$J$6:$J$1205,J674),0)+IF(ISNUMBER(K674),INDEX('913'!$J$6:$J$1205,K674),0)+IF(ISNUMBER(L674),INDEX('913'!$J$6:$J$1205,L674),0)+IF(ISNUMBER(M674),INDEX('913'!$J$6:$J$1205,M674),0)+IF(ISNUMBER(N674),INDEX('913'!$J$6:$J$1205,N674),0)+IF(ISNUMBER(O674),INDEX('913'!$J$6:$J$1205,O674),0)+IF(ISNUMBER(P674),INDEX('913'!$J$6:$J$1205,P674),0))^2)/BY674))</f>
        <v>1</v>
      </c>
      <c r="CA674" s="33" t="e">
        <f>100*AO674/'11'!B$17</f>
        <v>#VALUE!</v>
      </c>
      <c r="CB674" s="37" t="e">
        <f>100*(AP674*BZ674)/'11'!C$17</f>
        <v>#VALUE!</v>
      </c>
      <c r="CC674" s="37" t="e">
        <f t="shared" si="172"/>
        <v>#VALUE!</v>
      </c>
      <c r="CD674" s="33" t="e">
        <f t="shared" si="173"/>
        <v>#VALUE!</v>
      </c>
      <c r="CE674" s="54" t="e">
        <f>'11'!C$17-'935'!Y674</f>
        <v>#VALUE!</v>
      </c>
      <c r="CF674" s="37" t="e">
        <f>MAX('DNO totals'!B$312+0,MIN('935'!L674+0,'DNO totals'!B$304+0))</f>
        <v>#VALUE!</v>
      </c>
      <c r="CG674" s="37" t="e">
        <f>MAX('DNO totals'!C$312+0,MIN('935'!M674+0,'DNO totals'!C$304+0))</f>
        <v>#VALUE!</v>
      </c>
      <c r="CH674" s="37" t="e">
        <f>MAX('DNO totals'!D$312+0,MIN('935'!N674+0,'DNO totals'!D$304+0))</f>
        <v>#VALUE!</v>
      </c>
      <c r="CI674" s="37" t="e">
        <f>MAX('DNO totals'!E$312+0,MIN('935'!O674+0,'DNO totals'!E$304+0))</f>
        <v>#VALUE!</v>
      </c>
      <c r="CJ674" s="52" t="e">
        <f>MAX('DNO totals'!F$312+0,MIN('935'!P674+0,'DNO totals'!F$304+0))</f>
        <v>#VALUE!</v>
      </c>
      <c r="CK674" s="37" t="e">
        <f>IF('935'!$K674=1000,'Charging rates'!$C$38*$BH674/(1+'DNO totals'!$C$99)*$CF674,0)</f>
        <v>#VALUE!</v>
      </c>
      <c r="CL674" s="37" t="e">
        <f>IF(MOD('935'!$K674,1000)=100,'Charging rates'!$D$38*$BH674/(1+'DNO totals'!$D$99)*$CG674,0)</f>
        <v>#VALUE!</v>
      </c>
      <c r="CM674" s="37" t="e">
        <f>IF(MOD('935'!$K674,100)=10,'Charging rates'!$E$38*$BH674/(1+'DNO totals'!$E$99)*$CH674,0)</f>
        <v>#VALUE!</v>
      </c>
      <c r="CN674" s="37" t="e">
        <f>IF(AND(MOD('935'!$K674,10)&gt;0,MOD('935'!$K674,1000)&gt;1),'Charging rates'!$F$38*$BH674/(1+'DNO totals'!$F$99)*$CI674,0)</f>
        <v>#VALUE!</v>
      </c>
      <c r="CO674" s="37" t="e">
        <f>IF(MOD('935'!$K674,1000)=1,'Charging rates'!$G$38*$BH674/(1+'DNO totals'!$G$99)*$CJ674,0)</f>
        <v>#VALUE!</v>
      </c>
      <c r="CP674" s="52" t="e">
        <f t="shared" si="174"/>
        <v>#VALUE!</v>
      </c>
      <c r="CQ674" s="37" t="e">
        <f>IF('935'!$K674&gt;1000,'Charging rates'!$C$38*$AW674*$CF674,0)</f>
        <v>#VALUE!</v>
      </c>
      <c r="CR674" s="37" t="e">
        <f>IF(MOD('935'!$K674,1000)&gt;100,'Charging rates'!$D$38*$AW674*$CG674,0)</f>
        <v>#VALUE!</v>
      </c>
      <c r="CS674" s="37" t="e">
        <f>IF(MOD('935'!$K674,100)&gt;10,'Charging rates'!$E$38*$AW674*$CH674,0)</f>
        <v>#VALUE!</v>
      </c>
      <c r="CT674" s="52" t="e">
        <f t="shared" si="175"/>
        <v>#VALUE!</v>
      </c>
      <c r="CU674" s="33" t="e">
        <f>100*(AP674*'935'!Q674*BZ674)/'11'!B$17</f>
        <v>#VALUE!</v>
      </c>
      <c r="CV674" s="33" t="e">
        <f>100/'11'!B$17*'Charging rates'!B$10*AW674</f>
        <v>#VALUE!</v>
      </c>
      <c r="CW674" s="33" t="e">
        <f>IF(AT674=0,0,(1-BX674/AT674)*(CA674+IF('935'!Q674=0,0,(CB674*'935'!Q674*('11'!C$17-'935'!Y674)/('11'!B$17-'935'!X674)))))</f>
        <v>#VALUE!</v>
      </c>
      <c r="CX674" s="33" t="e">
        <f t="shared" si="176"/>
        <v>#VALUE!</v>
      </c>
      <c r="CY674" s="49" t="e">
        <f t="shared" si="177"/>
        <v>#VALUE!</v>
      </c>
      <c r="CZ674" s="32" t="e">
        <f>AT674*(Parameters!B$21+AU674)*IF('DNO totals'!B$323&lt;0,1,'935'!S674)</f>
        <v>#VALUE!</v>
      </c>
      <c r="DA674" s="52" t="e">
        <f>IF('DNO totals'!B$323&lt;0,1,'935'!S674)*(Parameters!B$21+AU674)</f>
        <v>#VALUE!</v>
      </c>
      <c r="DB674" s="37" t="e">
        <f>CX674+'Charging rates'!B$106*DA674*100/'11'!B$17</f>
        <v>#VALUE!</v>
      </c>
      <c r="DC674" s="37" t="e">
        <f>DB674+'Charging rates'!B$116*(Parameters!B$21+AU674)*100/'11'!B$17*IF('DNO totals'!B$323&lt;0,1,'935'!S674)</f>
        <v>#VALUE!</v>
      </c>
      <c r="DD674" s="37" t="e">
        <f>'Charging rates'!B$97*(CP674+CT674)*100/'11'!B$17</f>
        <v>#VALUE!</v>
      </c>
      <c r="DE674" s="33" t="e">
        <f>MAX(0-(CB674*AU674*'11'!C$17/'11'!B$17),DC674+DD674)</f>
        <v>#VALUE!</v>
      </c>
      <c r="DF674" s="37" t="e">
        <f>IF(BS674,IF(AU674=0,CC674,MAX(0,MIN(CC674,CC674+(DE674/'935'!Q674*('11'!B$17-'935'!X674)/('11'!C$17-'935'!Y674))))),0)</f>
        <v>#VALUE!</v>
      </c>
      <c r="DG674" s="33" t="e">
        <f t="shared" si="178"/>
        <v>#VALUE!</v>
      </c>
      <c r="DH674" s="53" t="e">
        <f t="shared" si="179"/>
        <v>#VALUE!</v>
      </c>
    </row>
    <row r="675" spans="1:112">
      <c r="A675" s="28">
        <v>575</v>
      </c>
      <c r="B675" s="47" t="e">
        <f>'935'!B675</f>
        <v>#VALUE!</v>
      </c>
      <c r="C675" s="48" t="e">
        <f>OR('935'!E675&lt;&gt;"VOID",'935'!F675&lt;&gt;"VOID",'935'!G675&lt;&gt;"VOID")</f>
        <v>#VALUE!</v>
      </c>
      <c r="D675" s="32" t="e">
        <f>IF('935'!D675="VOID",0,'935'!D675*(1-'935'!X675/'11'!B$17))</f>
        <v>#VALUE!</v>
      </c>
      <c r="E675" s="32" t="e">
        <f>IF('935'!E675="VOID",0,'935'!E675*(1-'935'!X675/'11'!B$17))</f>
        <v>#VALUE!</v>
      </c>
      <c r="F675" s="32" t="e">
        <f>IF('935'!F675="VOID",0,'935'!F675*(1-'935'!X675/'11'!B$17))</f>
        <v>#VALUE!</v>
      </c>
      <c r="G675" s="32" t="e">
        <f>IF('935'!G675="VOID",0,'935'!G675*(1-'935'!X675/'11'!B$17))</f>
        <v>#VALUE!</v>
      </c>
      <c r="H675" s="49" t="e">
        <f t="shared" si="160"/>
        <v>#VALUE!</v>
      </c>
      <c r="I675" s="50" t="e">
        <f>MATCH('935'!J675,'913'!$B$6:$B$1205,0)</f>
        <v>#VALUE!</v>
      </c>
      <c r="J675" s="50" t="e">
        <f>MATCH(INDEX('913'!$D$6:$D$1205,I675),'913'!$B$6:$B$1205,0)</f>
        <v>#VALUE!</v>
      </c>
      <c r="K675" s="50" t="e">
        <f>MATCH(INDEX('913'!$D$6:$D$1205,J675),'913'!$B$6:$B$1205,0)</f>
        <v>#VALUE!</v>
      </c>
      <c r="L675" s="50" t="e">
        <f>MATCH(INDEX('913'!$D$6:$D$1205,K675),'913'!$B$6:$B$1205,0)</f>
        <v>#VALUE!</v>
      </c>
      <c r="M675" s="50" t="e">
        <f>MATCH(INDEX('913'!$D$6:$D$1205,L675),'913'!$B$6:$B$1205,0)</f>
        <v>#VALUE!</v>
      </c>
      <c r="N675" s="50" t="e">
        <f>MATCH(INDEX('913'!$D$6:$D$1205,M675),'913'!$B$6:$B$1205,0)</f>
        <v>#VALUE!</v>
      </c>
      <c r="O675" s="50" t="e">
        <f>MATCH(INDEX('913'!$D$6:$D$1205,N675),'913'!$B$6:$B$1205,0)</f>
        <v>#VALUE!</v>
      </c>
      <c r="P675" s="51" t="e">
        <f>MATCH(INDEX('913'!$D$6:$D$1205,O675),'913'!$B$6:$B$1205,0)</f>
        <v>#VALUE!</v>
      </c>
      <c r="Q675" s="37">
        <f>IF(ISNUMBER(I675),MAX(0,INDEX('913'!$E$6:$E$1205,I675)),0)</f>
        <v>0</v>
      </c>
      <c r="R675" s="37">
        <f>IF(ISNUMBER(J675),MAX(0,INDEX('913'!$E$6:$E$1205,J675)),0)</f>
        <v>0</v>
      </c>
      <c r="S675" s="37">
        <f>IF(ISNUMBER(K675),MAX(0,INDEX('913'!$E$6:$E$1205,K675)),0)</f>
        <v>0</v>
      </c>
      <c r="T675" s="37">
        <f>IF(ISNUMBER(L675),MAX(0,INDEX('913'!$E$6:$E$1205,L675)),0)</f>
        <v>0</v>
      </c>
      <c r="U675" s="37">
        <f>IF(ISNUMBER(M675),MAX(0,INDEX('913'!$E$6:$E$1205,M675)),0)</f>
        <v>0</v>
      </c>
      <c r="V675" s="37">
        <f>IF(ISNUMBER(N675),MAX(0,INDEX('913'!$E$6:$E$1205,N675)),0)</f>
        <v>0</v>
      </c>
      <c r="W675" s="37">
        <f>IF(ISNUMBER(O675),MAX(0,INDEX('913'!$E$6:$E$1205,O675)),0)</f>
        <v>0</v>
      </c>
      <c r="X675" s="52">
        <f>IF(ISNUMBER(P675),MAX(0,INDEX('913'!$E$6:$E$1205,P675)),0)</f>
        <v>0</v>
      </c>
      <c r="Y675" s="37">
        <f>IF(ISNUMBER(I675),MAX(0,INDEX('913'!$F$6:$F$1205,I675)),0)</f>
        <v>0</v>
      </c>
      <c r="Z675" s="37">
        <f>IF(ISNUMBER(J675),MAX(0,INDEX('913'!$F$6:$F$1205,J675)),0)</f>
        <v>0</v>
      </c>
      <c r="AA675" s="37">
        <f>IF(ISNUMBER(K675),MAX(0,INDEX('913'!$F$6:$F$1205,K675)),0)</f>
        <v>0</v>
      </c>
      <c r="AB675" s="37">
        <f>IF(ISNUMBER(L675),MAX(0,INDEX('913'!$F$6:$F$1205,L675)),0)</f>
        <v>0</v>
      </c>
      <c r="AC675" s="37">
        <f>IF(ISNUMBER(M675),MAX(0,INDEX('913'!$F$6:$F$1205,M675)),0)</f>
        <v>0</v>
      </c>
      <c r="AD675" s="37">
        <f>IF(ISNUMBER(N675),MAX(0,INDEX('913'!$F$6:$F$1205,N675)),0)</f>
        <v>0</v>
      </c>
      <c r="AE675" s="37">
        <f>IF(ISNUMBER(O675),MAX(0,INDEX('913'!$F$6:$F$1205,O675)),0)</f>
        <v>0</v>
      </c>
      <c r="AF675" s="37">
        <f>IF(ISNUMBER(P675),MAX(0,INDEX('913'!$F$6:$F$1205,P675)),0)</f>
        <v>0</v>
      </c>
      <c r="AG675" s="32">
        <f>IF(ISNUMBER(I675),SQRT(INDEX('913'!$I$6:$I$1205,I675)^2+INDEX('913'!$J$6:$J$1205,I675)^2),0)</f>
        <v>0</v>
      </c>
      <c r="AH675" s="32">
        <f>IF(ISNUMBER(J675),SQRT(INDEX('913'!$I$6:$I$1205,J675)^2+INDEX('913'!$J$6:$J$1205,J675)^2),0)</f>
        <v>0</v>
      </c>
      <c r="AI675" s="32">
        <f>IF(ISNUMBER(K675),SQRT(INDEX('913'!$I$6:$I$1205,K675)^2+INDEX('913'!$J$6:$J$1205,K675)^2),0)</f>
        <v>0</v>
      </c>
      <c r="AJ675" s="32">
        <f>IF(ISNUMBER(L675),SQRT(INDEX('913'!$I$6:$I$1205,L675)^2+INDEX('913'!$J$6:$J$1205,L675)^2),0)</f>
        <v>0</v>
      </c>
      <c r="AK675" s="32">
        <f>IF(ISNUMBER(M675),SQRT(INDEX('913'!$I$6:$I$1205,M675)^2+INDEX('913'!$J$6:$J$1205,M675)^2),0)</f>
        <v>0</v>
      </c>
      <c r="AL675" s="32">
        <f>IF(ISNUMBER(N675),SQRT(INDEX('913'!$I$6:$I$1205,N675)^2+INDEX('913'!$J$6:$J$1205,N675)^2),0)</f>
        <v>0</v>
      </c>
      <c r="AM675" s="32">
        <f>IF(ISNUMBER(O675),SQRT(INDEX('913'!$I$6:$I$1205,O675)^2+INDEX('913'!$J$6:$J$1205,O675)^2),0)</f>
        <v>0</v>
      </c>
      <c r="AN675" s="49">
        <f>IF(ISNUMBER(P675),SQRT(INDEX('913'!$I$6:$I$1205,P675)^2+INDEX('913'!$J$6:$J$1205,P675)^2),0)</f>
        <v>0</v>
      </c>
      <c r="AO675" s="37">
        <f t="shared" si="161"/>
        <v>0</v>
      </c>
      <c r="AP675" s="37">
        <f t="shared" si="162"/>
        <v>0</v>
      </c>
      <c r="AQ675" s="33" t="e">
        <f>-100*'935'!W675*(AO675+AP675)/'11'!C$17</f>
        <v>#VALUE!</v>
      </c>
      <c r="AR675" s="37" t="e">
        <f t="shared" si="163"/>
        <v>#VALUE!</v>
      </c>
      <c r="AS675" s="52" t="e">
        <f t="shared" si="164"/>
        <v>#VALUE!</v>
      </c>
      <c r="AT675" s="32" t="e">
        <f>IF('935'!C675="VOID",0,('935'!C675*(1-'935'!X675/'11'!B$17)))</f>
        <v>#VALUE!</v>
      </c>
      <c r="AU675" s="52" t="e">
        <f>'935'!Q675*(1-'935'!Y675/'11'!C$17)/(1-'935'!X675/'11'!B$17)</f>
        <v>#VALUE!</v>
      </c>
      <c r="AV675" s="37" t="e">
        <f>INDEX('DNO totals'!$B$57:$G$57,IF('935'!K675,IF(MOD('935'!K675,1000),IF(MOD('935'!K675,100),IF(MOD('935'!K675,10),IF(MOD('935'!K675,1000)=1,6,5),4),3),2),1))</f>
        <v>#VALUE!</v>
      </c>
      <c r="AW675" s="52" t="e">
        <f t="shared" si="165"/>
        <v>#VALUE!</v>
      </c>
      <c r="AX675" s="32" t="e">
        <f>IF('935'!V675="VOID",0,'935'!V675*(1-'935'!X675/'11'!B$17))</f>
        <v>#VALUE!</v>
      </c>
      <c r="AY675" s="33" t="e">
        <f>IF(H675,-100*'Charging rates'!B$10/'11'!B$17*AX675/H675,0)</f>
        <v>#VALUE!</v>
      </c>
      <c r="AZ675" s="33" t="e">
        <f>IF(C675,'DNO totals'!B$41,0)</f>
        <v>#VALUE!</v>
      </c>
      <c r="BA675" s="33" t="e">
        <f t="shared" si="166"/>
        <v>#VALUE!</v>
      </c>
      <c r="BB675" s="33" t="e">
        <f t="shared" si="167"/>
        <v>#VALUE!</v>
      </c>
      <c r="BC675" s="53" t="e">
        <f t="shared" si="168"/>
        <v>#VALUE!</v>
      </c>
      <c r="BD675" s="32" t="e">
        <f>IF(AT675,'935'!H675*AT675/(AT675+D675+H675),0)</f>
        <v>#VALUE!</v>
      </c>
      <c r="BE675" s="32" t="e">
        <f>IF(H675,'935'!H675*H675/(AT675+D675+H675),0)</f>
        <v>#VALUE!</v>
      </c>
      <c r="BF675" s="32" t="e">
        <f>BD675*(1-'935'!X675/'11'!B$17)</f>
        <v>#VALUE!</v>
      </c>
      <c r="BG675" s="49" t="e">
        <f>BE675*(1-'935'!X675/'11'!B$17)</f>
        <v>#VALUE!</v>
      </c>
      <c r="BH675" s="52" t="e">
        <f>AV675*Parameters!B$6</f>
        <v>#VALUE!</v>
      </c>
      <c r="BI675" s="37" t="e">
        <f>IF('935'!$K675=1000,'Charging rates'!$C$38*$BH675/(1+'DNO totals'!$C$99)*'935'!$L675,0)</f>
        <v>#VALUE!</v>
      </c>
      <c r="BJ675" s="37" t="e">
        <f>IF(MOD('935'!$K675,1000)=100,'Charging rates'!$D$38*$BH675/(1+'DNO totals'!$D$99)*'935'!$M675,0)</f>
        <v>#VALUE!</v>
      </c>
      <c r="BK675" s="37" t="e">
        <f>IF(MOD('935'!$K675,100)=10,'Charging rates'!$E$38*$BH675/(1+'DNO totals'!$E$99)*'935'!$N675,0)</f>
        <v>#VALUE!</v>
      </c>
      <c r="BL675" s="37" t="e">
        <f>IF(AND(MOD('935'!$K675,10)&gt;0,MOD('935'!$K675,1000)&gt;1),'Charging rates'!$F$38*$BH675/(1+'DNO totals'!$F$99)*'935'!$O675,0)</f>
        <v>#VALUE!</v>
      </c>
      <c r="BM675" s="37" t="e">
        <f>IF(MOD('935'!$K675,1000)=1,'Charging rates'!$G$38*$BH675/(1+'DNO totals'!$G$99)*'935'!$P675,0)</f>
        <v>#VALUE!</v>
      </c>
      <c r="BN675" s="52" t="e">
        <f t="shared" si="169"/>
        <v>#VALUE!</v>
      </c>
      <c r="BO675" s="37" t="e">
        <f>IF('935'!$K675&gt;1000,'Charging rates'!$C$38*$AW675*'935'!$L675,0)</f>
        <v>#VALUE!</v>
      </c>
      <c r="BP675" s="37" t="e">
        <f>IF(MOD('935'!$K675,1000)&gt;100,'Charging rates'!$D$38*$AW675*'935'!$M675,0)</f>
        <v>#VALUE!</v>
      </c>
      <c r="BQ675" s="37" t="e">
        <f>IF(MOD('935'!$K675,100)&gt;10,'Charging rates'!$E$38*$AW675*'935'!$N675,0)</f>
        <v>#VALUE!</v>
      </c>
      <c r="BR675" s="52" t="e">
        <f t="shared" si="170"/>
        <v>#VALUE!</v>
      </c>
      <c r="BS675" s="48" t="e">
        <f>'935'!C675&lt;&gt;"VOID"</f>
        <v>#VALUE!</v>
      </c>
      <c r="BT675" s="33" t="e">
        <f>IF(BS675,(100/'11'!B$17*BD675*((1-'935'!I675)*'Charging rates'!B$51+'Charging rates'!B$63)),0)</f>
        <v>#VALUE!</v>
      </c>
      <c r="BU675" s="33" t="e">
        <f>100/'11'!B$17*BG675*('Charging rates'!B$51+'Charging rates'!B$63)</f>
        <v>#VALUE!</v>
      </c>
      <c r="BV675" s="33" t="e">
        <f>100/'11'!B$17*BE675*('Charging rates'!B$51+'Charging rates'!B$63)</f>
        <v>#VALUE!</v>
      </c>
      <c r="BW675" s="53" t="e">
        <f t="shared" si="171"/>
        <v>#VALUE!</v>
      </c>
      <c r="BX675" s="32" t="e">
        <f>AT675-('935'!T675*(1-'935'!X675/'11'!B$17))</f>
        <v>#VALUE!</v>
      </c>
      <c r="BY675" s="32">
        <f>0-IF(ISNUMBER(I675),INDEX('913'!$I$6:$I$1205,I675),0)-IF(ISNUMBER(J675),INDEX('913'!$I$6:$I$1205,J675),0)-IF(ISNUMBER(K675),INDEX('913'!$I$6:$I$1205,K675),0)-IF(ISNUMBER(L675),INDEX('913'!$I$6:$I$1205,L675),0)-IF(ISNUMBER(M675),INDEX('913'!$I$6:$I$1205,M675),0)-IF(ISNUMBER(N675),INDEX('913'!$I$6:$I$1205,N675),0)-IF(ISNUMBER(O675),INDEX('913'!$I$6:$I$1205,O675),0)-IF(ISNUMBER(P675),INDEX('913'!$I$6:$I$1205,P675),0)</f>
        <v>0</v>
      </c>
      <c r="BZ675" s="37">
        <f>IF(BY675=0,1,MAX(1,SQRT(BY675^2+(IF(ISNUMBER(I675),INDEX('913'!$J$6:$J$1205,I675),0)+IF(ISNUMBER(J675),INDEX('913'!$J$6:$J$1205,J675),0)+IF(ISNUMBER(K675),INDEX('913'!$J$6:$J$1205,K675),0)+IF(ISNUMBER(L675),INDEX('913'!$J$6:$J$1205,L675),0)+IF(ISNUMBER(M675),INDEX('913'!$J$6:$J$1205,M675),0)+IF(ISNUMBER(N675),INDEX('913'!$J$6:$J$1205,N675),0)+IF(ISNUMBER(O675),INDEX('913'!$J$6:$J$1205,O675),0)+IF(ISNUMBER(P675),INDEX('913'!$J$6:$J$1205,P675),0))^2)/BY675))</f>
        <v>1</v>
      </c>
      <c r="CA675" s="33" t="e">
        <f>100*AO675/'11'!B$17</f>
        <v>#VALUE!</v>
      </c>
      <c r="CB675" s="37" t="e">
        <f>100*(AP675*BZ675)/'11'!C$17</f>
        <v>#VALUE!</v>
      </c>
      <c r="CC675" s="37" t="e">
        <f t="shared" si="172"/>
        <v>#VALUE!</v>
      </c>
      <c r="CD675" s="33" t="e">
        <f t="shared" si="173"/>
        <v>#VALUE!</v>
      </c>
      <c r="CE675" s="54" t="e">
        <f>'11'!C$17-'935'!Y675</f>
        <v>#VALUE!</v>
      </c>
      <c r="CF675" s="37" t="e">
        <f>MAX('DNO totals'!B$312+0,MIN('935'!L675+0,'DNO totals'!B$304+0))</f>
        <v>#VALUE!</v>
      </c>
      <c r="CG675" s="37" t="e">
        <f>MAX('DNO totals'!C$312+0,MIN('935'!M675+0,'DNO totals'!C$304+0))</f>
        <v>#VALUE!</v>
      </c>
      <c r="CH675" s="37" t="e">
        <f>MAX('DNO totals'!D$312+0,MIN('935'!N675+0,'DNO totals'!D$304+0))</f>
        <v>#VALUE!</v>
      </c>
      <c r="CI675" s="37" t="e">
        <f>MAX('DNO totals'!E$312+0,MIN('935'!O675+0,'DNO totals'!E$304+0))</f>
        <v>#VALUE!</v>
      </c>
      <c r="CJ675" s="52" t="e">
        <f>MAX('DNO totals'!F$312+0,MIN('935'!P675+0,'DNO totals'!F$304+0))</f>
        <v>#VALUE!</v>
      </c>
      <c r="CK675" s="37" t="e">
        <f>IF('935'!$K675=1000,'Charging rates'!$C$38*$BH675/(1+'DNO totals'!$C$99)*$CF675,0)</f>
        <v>#VALUE!</v>
      </c>
      <c r="CL675" s="37" t="e">
        <f>IF(MOD('935'!$K675,1000)=100,'Charging rates'!$D$38*$BH675/(1+'DNO totals'!$D$99)*$CG675,0)</f>
        <v>#VALUE!</v>
      </c>
      <c r="CM675" s="37" t="e">
        <f>IF(MOD('935'!$K675,100)=10,'Charging rates'!$E$38*$BH675/(1+'DNO totals'!$E$99)*$CH675,0)</f>
        <v>#VALUE!</v>
      </c>
      <c r="CN675" s="37" t="e">
        <f>IF(AND(MOD('935'!$K675,10)&gt;0,MOD('935'!$K675,1000)&gt;1),'Charging rates'!$F$38*$BH675/(1+'DNO totals'!$F$99)*$CI675,0)</f>
        <v>#VALUE!</v>
      </c>
      <c r="CO675" s="37" t="e">
        <f>IF(MOD('935'!$K675,1000)=1,'Charging rates'!$G$38*$BH675/(1+'DNO totals'!$G$99)*$CJ675,0)</f>
        <v>#VALUE!</v>
      </c>
      <c r="CP675" s="52" t="e">
        <f t="shared" si="174"/>
        <v>#VALUE!</v>
      </c>
      <c r="CQ675" s="37" t="e">
        <f>IF('935'!$K675&gt;1000,'Charging rates'!$C$38*$AW675*$CF675,0)</f>
        <v>#VALUE!</v>
      </c>
      <c r="CR675" s="37" t="e">
        <f>IF(MOD('935'!$K675,1000)&gt;100,'Charging rates'!$D$38*$AW675*$CG675,0)</f>
        <v>#VALUE!</v>
      </c>
      <c r="CS675" s="37" t="e">
        <f>IF(MOD('935'!$K675,100)&gt;10,'Charging rates'!$E$38*$AW675*$CH675,0)</f>
        <v>#VALUE!</v>
      </c>
      <c r="CT675" s="52" t="e">
        <f t="shared" si="175"/>
        <v>#VALUE!</v>
      </c>
      <c r="CU675" s="33" t="e">
        <f>100*(AP675*'935'!Q675*BZ675)/'11'!B$17</f>
        <v>#VALUE!</v>
      </c>
      <c r="CV675" s="33" t="e">
        <f>100/'11'!B$17*'Charging rates'!B$10*AW675</f>
        <v>#VALUE!</v>
      </c>
      <c r="CW675" s="33" t="e">
        <f>IF(AT675=0,0,(1-BX675/AT675)*(CA675+IF('935'!Q675=0,0,(CB675*'935'!Q675*('11'!C$17-'935'!Y675)/('11'!B$17-'935'!X675)))))</f>
        <v>#VALUE!</v>
      </c>
      <c r="CX675" s="33" t="e">
        <f t="shared" si="176"/>
        <v>#VALUE!</v>
      </c>
      <c r="CY675" s="49" t="e">
        <f t="shared" si="177"/>
        <v>#VALUE!</v>
      </c>
      <c r="CZ675" s="32" t="e">
        <f>AT675*(Parameters!B$21+AU675)*IF('DNO totals'!B$323&lt;0,1,'935'!S675)</f>
        <v>#VALUE!</v>
      </c>
      <c r="DA675" s="52" t="e">
        <f>IF('DNO totals'!B$323&lt;0,1,'935'!S675)*(Parameters!B$21+AU675)</f>
        <v>#VALUE!</v>
      </c>
      <c r="DB675" s="37" t="e">
        <f>CX675+'Charging rates'!B$106*DA675*100/'11'!B$17</f>
        <v>#VALUE!</v>
      </c>
      <c r="DC675" s="37" t="e">
        <f>DB675+'Charging rates'!B$116*(Parameters!B$21+AU675)*100/'11'!B$17*IF('DNO totals'!B$323&lt;0,1,'935'!S675)</f>
        <v>#VALUE!</v>
      </c>
      <c r="DD675" s="37" t="e">
        <f>'Charging rates'!B$97*(CP675+CT675)*100/'11'!B$17</f>
        <v>#VALUE!</v>
      </c>
      <c r="DE675" s="33" t="e">
        <f>MAX(0-(CB675*AU675*'11'!C$17/'11'!B$17),DC675+DD675)</f>
        <v>#VALUE!</v>
      </c>
      <c r="DF675" s="37" t="e">
        <f>IF(BS675,IF(AU675=0,CC675,MAX(0,MIN(CC675,CC675+(DE675/'935'!Q675*('11'!B$17-'935'!X675)/('11'!C$17-'935'!Y675))))),0)</f>
        <v>#VALUE!</v>
      </c>
      <c r="DG675" s="33" t="e">
        <f t="shared" si="178"/>
        <v>#VALUE!</v>
      </c>
      <c r="DH675" s="53" t="e">
        <f t="shared" si="179"/>
        <v>#VALUE!</v>
      </c>
    </row>
    <row r="676" spans="1:112">
      <c r="A676" s="28">
        <v>576</v>
      </c>
      <c r="B676" s="47" t="e">
        <f>'935'!B676</f>
        <v>#VALUE!</v>
      </c>
      <c r="C676" s="48" t="e">
        <f>OR('935'!E676&lt;&gt;"VOID",'935'!F676&lt;&gt;"VOID",'935'!G676&lt;&gt;"VOID")</f>
        <v>#VALUE!</v>
      </c>
      <c r="D676" s="32" t="e">
        <f>IF('935'!D676="VOID",0,'935'!D676*(1-'935'!X676/'11'!B$17))</f>
        <v>#VALUE!</v>
      </c>
      <c r="E676" s="32" t="e">
        <f>IF('935'!E676="VOID",0,'935'!E676*(1-'935'!X676/'11'!B$17))</f>
        <v>#VALUE!</v>
      </c>
      <c r="F676" s="32" t="e">
        <f>IF('935'!F676="VOID",0,'935'!F676*(1-'935'!X676/'11'!B$17))</f>
        <v>#VALUE!</v>
      </c>
      <c r="G676" s="32" t="e">
        <f>IF('935'!G676="VOID",0,'935'!G676*(1-'935'!X676/'11'!B$17))</f>
        <v>#VALUE!</v>
      </c>
      <c r="H676" s="49" t="e">
        <f t="shared" si="160"/>
        <v>#VALUE!</v>
      </c>
      <c r="I676" s="50" t="e">
        <f>MATCH('935'!J676,'913'!$B$6:$B$1205,0)</f>
        <v>#VALUE!</v>
      </c>
      <c r="J676" s="50" t="e">
        <f>MATCH(INDEX('913'!$D$6:$D$1205,I676),'913'!$B$6:$B$1205,0)</f>
        <v>#VALUE!</v>
      </c>
      <c r="K676" s="50" t="e">
        <f>MATCH(INDEX('913'!$D$6:$D$1205,J676),'913'!$B$6:$B$1205,0)</f>
        <v>#VALUE!</v>
      </c>
      <c r="L676" s="50" t="e">
        <f>MATCH(INDEX('913'!$D$6:$D$1205,K676),'913'!$B$6:$B$1205,0)</f>
        <v>#VALUE!</v>
      </c>
      <c r="M676" s="50" t="e">
        <f>MATCH(INDEX('913'!$D$6:$D$1205,L676),'913'!$B$6:$B$1205,0)</f>
        <v>#VALUE!</v>
      </c>
      <c r="N676" s="50" t="e">
        <f>MATCH(INDEX('913'!$D$6:$D$1205,M676),'913'!$B$6:$B$1205,0)</f>
        <v>#VALUE!</v>
      </c>
      <c r="O676" s="50" t="e">
        <f>MATCH(INDEX('913'!$D$6:$D$1205,N676),'913'!$B$6:$B$1205,0)</f>
        <v>#VALUE!</v>
      </c>
      <c r="P676" s="51" t="e">
        <f>MATCH(INDEX('913'!$D$6:$D$1205,O676),'913'!$B$6:$B$1205,0)</f>
        <v>#VALUE!</v>
      </c>
      <c r="Q676" s="37">
        <f>IF(ISNUMBER(I676),MAX(0,INDEX('913'!$E$6:$E$1205,I676)),0)</f>
        <v>0</v>
      </c>
      <c r="R676" s="37">
        <f>IF(ISNUMBER(J676),MAX(0,INDEX('913'!$E$6:$E$1205,J676)),0)</f>
        <v>0</v>
      </c>
      <c r="S676" s="37">
        <f>IF(ISNUMBER(K676),MAX(0,INDEX('913'!$E$6:$E$1205,K676)),0)</f>
        <v>0</v>
      </c>
      <c r="T676" s="37">
        <f>IF(ISNUMBER(L676),MAX(0,INDEX('913'!$E$6:$E$1205,L676)),0)</f>
        <v>0</v>
      </c>
      <c r="U676" s="37">
        <f>IF(ISNUMBER(M676),MAX(0,INDEX('913'!$E$6:$E$1205,M676)),0)</f>
        <v>0</v>
      </c>
      <c r="V676" s="37">
        <f>IF(ISNUMBER(N676),MAX(0,INDEX('913'!$E$6:$E$1205,N676)),0)</f>
        <v>0</v>
      </c>
      <c r="W676" s="37">
        <f>IF(ISNUMBER(O676),MAX(0,INDEX('913'!$E$6:$E$1205,O676)),0)</f>
        <v>0</v>
      </c>
      <c r="X676" s="52">
        <f>IF(ISNUMBER(P676),MAX(0,INDEX('913'!$E$6:$E$1205,P676)),0)</f>
        <v>0</v>
      </c>
      <c r="Y676" s="37">
        <f>IF(ISNUMBER(I676),MAX(0,INDEX('913'!$F$6:$F$1205,I676)),0)</f>
        <v>0</v>
      </c>
      <c r="Z676" s="37">
        <f>IF(ISNUMBER(J676),MAX(0,INDEX('913'!$F$6:$F$1205,J676)),0)</f>
        <v>0</v>
      </c>
      <c r="AA676" s="37">
        <f>IF(ISNUMBER(K676),MAX(0,INDEX('913'!$F$6:$F$1205,K676)),0)</f>
        <v>0</v>
      </c>
      <c r="AB676" s="37">
        <f>IF(ISNUMBER(L676),MAX(0,INDEX('913'!$F$6:$F$1205,L676)),0)</f>
        <v>0</v>
      </c>
      <c r="AC676" s="37">
        <f>IF(ISNUMBER(M676),MAX(0,INDEX('913'!$F$6:$F$1205,M676)),0)</f>
        <v>0</v>
      </c>
      <c r="AD676" s="37">
        <f>IF(ISNUMBER(N676),MAX(0,INDEX('913'!$F$6:$F$1205,N676)),0)</f>
        <v>0</v>
      </c>
      <c r="AE676" s="37">
        <f>IF(ISNUMBER(O676),MAX(0,INDEX('913'!$F$6:$F$1205,O676)),0)</f>
        <v>0</v>
      </c>
      <c r="AF676" s="37">
        <f>IF(ISNUMBER(P676),MAX(0,INDEX('913'!$F$6:$F$1205,P676)),0)</f>
        <v>0</v>
      </c>
      <c r="AG676" s="32">
        <f>IF(ISNUMBER(I676),SQRT(INDEX('913'!$I$6:$I$1205,I676)^2+INDEX('913'!$J$6:$J$1205,I676)^2),0)</f>
        <v>0</v>
      </c>
      <c r="AH676" s="32">
        <f>IF(ISNUMBER(J676),SQRT(INDEX('913'!$I$6:$I$1205,J676)^2+INDEX('913'!$J$6:$J$1205,J676)^2),0)</f>
        <v>0</v>
      </c>
      <c r="AI676" s="32">
        <f>IF(ISNUMBER(K676),SQRT(INDEX('913'!$I$6:$I$1205,K676)^2+INDEX('913'!$J$6:$J$1205,K676)^2),0)</f>
        <v>0</v>
      </c>
      <c r="AJ676" s="32">
        <f>IF(ISNUMBER(L676),SQRT(INDEX('913'!$I$6:$I$1205,L676)^2+INDEX('913'!$J$6:$J$1205,L676)^2),0)</f>
        <v>0</v>
      </c>
      <c r="AK676" s="32">
        <f>IF(ISNUMBER(M676),SQRT(INDEX('913'!$I$6:$I$1205,M676)^2+INDEX('913'!$J$6:$J$1205,M676)^2),0)</f>
        <v>0</v>
      </c>
      <c r="AL676" s="32">
        <f>IF(ISNUMBER(N676),SQRT(INDEX('913'!$I$6:$I$1205,N676)^2+INDEX('913'!$J$6:$J$1205,N676)^2),0)</f>
        <v>0</v>
      </c>
      <c r="AM676" s="32">
        <f>IF(ISNUMBER(O676),SQRT(INDEX('913'!$I$6:$I$1205,O676)^2+INDEX('913'!$J$6:$J$1205,O676)^2),0)</f>
        <v>0</v>
      </c>
      <c r="AN676" s="49">
        <f>IF(ISNUMBER(P676),SQRT(INDEX('913'!$I$6:$I$1205,P676)^2+INDEX('913'!$J$6:$J$1205,P676)^2),0)</f>
        <v>0</v>
      </c>
      <c r="AO676" s="37">
        <f t="shared" si="161"/>
        <v>0</v>
      </c>
      <c r="AP676" s="37">
        <f t="shared" si="162"/>
        <v>0</v>
      </c>
      <c r="AQ676" s="33" t="e">
        <f>-100*'935'!W676*(AO676+AP676)/'11'!C$17</f>
        <v>#VALUE!</v>
      </c>
      <c r="AR676" s="37" t="e">
        <f t="shared" si="163"/>
        <v>#VALUE!</v>
      </c>
      <c r="AS676" s="52" t="e">
        <f t="shared" si="164"/>
        <v>#VALUE!</v>
      </c>
      <c r="AT676" s="32" t="e">
        <f>IF('935'!C676="VOID",0,('935'!C676*(1-'935'!X676/'11'!B$17)))</f>
        <v>#VALUE!</v>
      </c>
      <c r="AU676" s="52" t="e">
        <f>'935'!Q676*(1-'935'!Y676/'11'!C$17)/(1-'935'!X676/'11'!B$17)</f>
        <v>#VALUE!</v>
      </c>
      <c r="AV676" s="37" t="e">
        <f>INDEX('DNO totals'!$B$57:$G$57,IF('935'!K676,IF(MOD('935'!K676,1000),IF(MOD('935'!K676,100),IF(MOD('935'!K676,10),IF(MOD('935'!K676,1000)=1,6,5),4),3),2),1))</f>
        <v>#VALUE!</v>
      </c>
      <c r="AW676" s="52" t="e">
        <f t="shared" si="165"/>
        <v>#VALUE!</v>
      </c>
      <c r="AX676" s="32" t="e">
        <f>IF('935'!V676="VOID",0,'935'!V676*(1-'935'!X676/'11'!B$17))</f>
        <v>#VALUE!</v>
      </c>
      <c r="AY676" s="33" t="e">
        <f>IF(H676,-100*'Charging rates'!B$10/'11'!B$17*AX676/H676,0)</f>
        <v>#VALUE!</v>
      </c>
      <c r="AZ676" s="33" t="e">
        <f>IF(C676,'DNO totals'!B$41,0)</f>
        <v>#VALUE!</v>
      </c>
      <c r="BA676" s="33" t="e">
        <f t="shared" si="166"/>
        <v>#VALUE!</v>
      </c>
      <c r="BB676" s="33" t="e">
        <f t="shared" si="167"/>
        <v>#VALUE!</v>
      </c>
      <c r="BC676" s="53" t="e">
        <f t="shared" si="168"/>
        <v>#VALUE!</v>
      </c>
      <c r="BD676" s="32" t="e">
        <f>IF(AT676,'935'!H676*AT676/(AT676+D676+H676),0)</f>
        <v>#VALUE!</v>
      </c>
      <c r="BE676" s="32" t="e">
        <f>IF(H676,'935'!H676*H676/(AT676+D676+H676),0)</f>
        <v>#VALUE!</v>
      </c>
      <c r="BF676" s="32" t="e">
        <f>BD676*(1-'935'!X676/'11'!B$17)</f>
        <v>#VALUE!</v>
      </c>
      <c r="BG676" s="49" t="e">
        <f>BE676*(1-'935'!X676/'11'!B$17)</f>
        <v>#VALUE!</v>
      </c>
      <c r="BH676" s="52" t="e">
        <f>AV676*Parameters!B$6</f>
        <v>#VALUE!</v>
      </c>
      <c r="BI676" s="37" t="e">
        <f>IF('935'!$K676=1000,'Charging rates'!$C$38*$BH676/(1+'DNO totals'!$C$99)*'935'!$L676,0)</f>
        <v>#VALUE!</v>
      </c>
      <c r="BJ676" s="37" t="e">
        <f>IF(MOD('935'!$K676,1000)=100,'Charging rates'!$D$38*$BH676/(1+'DNO totals'!$D$99)*'935'!$M676,0)</f>
        <v>#VALUE!</v>
      </c>
      <c r="BK676" s="37" t="e">
        <f>IF(MOD('935'!$K676,100)=10,'Charging rates'!$E$38*$BH676/(1+'DNO totals'!$E$99)*'935'!$N676,0)</f>
        <v>#VALUE!</v>
      </c>
      <c r="BL676" s="37" t="e">
        <f>IF(AND(MOD('935'!$K676,10)&gt;0,MOD('935'!$K676,1000)&gt;1),'Charging rates'!$F$38*$BH676/(1+'DNO totals'!$F$99)*'935'!$O676,0)</f>
        <v>#VALUE!</v>
      </c>
      <c r="BM676" s="37" t="e">
        <f>IF(MOD('935'!$K676,1000)=1,'Charging rates'!$G$38*$BH676/(1+'DNO totals'!$G$99)*'935'!$P676,0)</f>
        <v>#VALUE!</v>
      </c>
      <c r="BN676" s="52" t="e">
        <f t="shared" si="169"/>
        <v>#VALUE!</v>
      </c>
      <c r="BO676" s="37" t="e">
        <f>IF('935'!$K676&gt;1000,'Charging rates'!$C$38*$AW676*'935'!$L676,0)</f>
        <v>#VALUE!</v>
      </c>
      <c r="BP676" s="37" t="e">
        <f>IF(MOD('935'!$K676,1000)&gt;100,'Charging rates'!$D$38*$AW676*'935'!$M676,0)</f>
        <v>#VALUE!</v>
      </c>
      <c r="BQ676" s="37" t="e">
        <f>IF(MOD('935'!$K676,100)&gt;10,'Charging rates'!$E$38*$AW676*'935'!$N676,0)</f>
        <v>#VALUE!</v>
      </c>
      <c r="BR676" s="52" t="e">
        <f t="shared" si="170"/>
        <v>#VALUE!</v>
      </c>
      <c r="BS676" s="48" t="e">
        <f>'935'!C676&lt;&gt;"VOID"</f>
        <v>#VALUE!</v>
      </c>
      <c r="BT676" s="33" t="e">
        <f>IF(BS676,(100/'11'!B$17*BD676*((1-'935'!I676)*'Charging rates'!B$51+'Charging rates'!B$63)),0)</f>
        <v>#VALUE!</v>
      </c>
      <c r="BU676" s="33" t="e">
        <f>100/'11'!B$17*BG676*('Charging rates'!B$51+'Charging rates'!B$63)</f>
        <v>#VALUE!</v>
      </c>
      <c r="BV676" s="33" t="e">
        <f>100/'11'!B$17*BE676*('Charging rates'!B$51+'Charging rates'!B$63)</f>
        <v>#VALUE!</v>
      </c>
      <c r="BW676" s="53" t="e">
        <f t="shared" si="171"/>
        <v>#VALUE!</v>
      </c>
      <c r="BX676" s="32" t="e">
        <f>AT676-('935'!T676*(1-'935'!X676/'11'!B$17))</f>
        <v>#VALUE!</v>
      </c>
      <c r="BY676" s="32">
        <f>0-IF(ISNUMBER(I676),INDEX('913'!$I$6:$I$1205,I676),0)-IF(ISNUMBER(J676),INDEX('913'!$I$6:$I$1205,J676),0)-IF(ISNUMBER(K676),INDEX('913'!$I$6:$I$1205,K676),0)-IF(ISNUMBER(L676),INDEX('913'!$I$6:$I$1205,L676),0)-IF(ISNUMBER(M676),INDEX('913'!$I$6:$I$1205,M676),0)-IF(ISNUMBER(N676),INDEX('913'!$I$6:$I$1205,N676),0)-IF(ISNUMBER(O676),INDEX('913'!$I$6:$I$1205,O676),0)-IF(ISNUMBER(P676),INDEX('913'!$I$6:$I$1205,P676),0)</f>
        <v>0</v>
      </c>
      <c r="BZ676" s="37">
        <f>IF(BY676=0,1,MAX(1,SQRT(BY676^2+(IF(ISNUMBER(I676),INDEX('913'!$J$6:$J$1205,I676),0)+IF(ISNUMBER(J676),INDEX('913'!$J$6:$J$1205,J676),0)+IF(ISNUMBER(K676),INDEX('913'!$J$6:$J$1205,K676),0)+IF(ISNUMBER(L676),INDEX('913'!$J$6:$J$1205,L676),0)+IF(ISNUMBER(M676),INDEX('913'!$J$6:$J$1205,M676),0)+IF(ISNUMBER(N676),INDEX('913'!$J$6:$J$1205,N676),0)+IF(ISNUMBER(O676),INDEX('913'!$J$6:$J$1205,O676),0)+IF(ISNUMBER(P676),INDEX('913'!$J$6:$J$1205,P676),0))^2)/BY676))</f>
        <v>1</v>
      </c>
      <c r="CA676" s="33" t="e">
        <f>100*AO676/'11'!B$17</f>
        <v>#VALUE!</v>
      </c>
      <c r="CB676" s="37" t="e">
        <f>100*(AP676*BZ676)/'11'!C$17</f>
        <v>#VALUE!</v>
      </c>
      <c r="CC676" s="37" t="e">
        <f t="shared" si="172"/>
        <v>#VALUE!</v>
      </c>
      <c r="CD676" s="33" t="e">
        <f t="shared" si="173"/>
        <v>#VALUE!</v>
      </c>
      <c r="CE676" s="54" t="e">
        <f>'11'!C$17-'935'!Y676</f>
        <v>#VALUE!</v>
      </c>
      <c r="CF676" s="37" t="e">
        <f>MAX('DNO totals'!B$312+0,MIN('935'!L676+0,'DNO totals'!B$304+0))</f>
        <v>#VALUE!</v>
      </c>
      <c r="CG676" s="37" t="e">
        <f>MAX('DNO totals'!C$312+0,MIN('935'!M676+0,'DNO totals'!C$304+0))</f>
        <v>#VALUE!</v>
      </c>
      <c r="CH676" s="37" t="e">
        <f>MAX('DNO totals'!D$312+0,MIN('935'!N676+0,'DNO totals'!D$304+0))</f>
        <v>#VALUE!</v>
      </c>
      <c r="CI676" s="37" t="e">
        <f>MAX('DNO totals'!E$312+0,MIN('935'!O676+0,'DNO totals'!E$304+0))</f>
        <v>#VALUE!</v>
      </c>
      <c r="CJ676" s="52" t="e">
        <f>MAX('DNO totals'!F$312+0,MIN('935'!P676+0,'DNO totals'!F$304+0))</f>
        <v>#VALUE!</v>
      </c>
      <c r="CK676" s="37" t="e">
        <f>IF('935'!$K676=1000,'Charging rates'!$C$38*$BH676/(1+'DNO totals'!$C$99)*$CF676,0)</f>
        <v>#VALUE!</v>
      </c>
      <c r="CL676" s="37" t="e">
        <f>IF(MOD('935'!$K676,1000)=100,'Charging rates'!$D$38*$BH676/(1+'DNO totals'!$D$99)*$CG676,0)</f>
        <v>#VALUE!</v>
      </c>
      <c r="CM676" s="37" t="e">
        <f>IF(MOD('935'!$K676,100)=10,'Charging rates'!$E$38*$BH676/(1+'DNO totals'!$E$99)*$CH676,0)</f>
        <v>#VALUE!</v>
      </c>
      <c r="CN676" s="37" t="e">
        <f>IF(AND(MOD('935'!$K676,10)&gt;0,MOD('935'!$K676,1000)&gt;1),'Charging rates'!$F$38*$BH676/(1+'DNO totals'!$F$99)*$CI676,0)</f>
        <v>#VALUE!</v>
      </c>
      <c r="CO676" s="37" t="e">
        <f>IF(MOD('935'!$K676,1000)=1,'Charging rates'!$G$38*$BH676/(1+'DNO totals'!$G$99)*$CJ676,0)</f>
        <v>#VALUE!</v>
      </c>
      <c r="CP676" s="52" t="e">
        <f t="shared" si="174"/>
        <v>#VALUE!</v>
      </c>
      <c r="CQ676" s="37" t="e">
        <f>IF('935'!$K676&gt;1000,'Charging rates'!$C$38*$AW676*$CF676,0)</f>
        <v>#VALUE!</v>
      </c>
      <c r="CR676" s="37" t="e">
        <f>IF(MOD('935'!$K676,1000)&gt;100,'Charging rates'!$D$38*$AW676*$CG676,0)</f>
        <v>#VALUE!</v>
      </c>
      <c r="CS676" s="37" t="e">
        <f>IF(MOD('935'!$K676,100)&gt;10,'Charging rates'!$E$38*$AW676*$CH676,0)</f>
        <v>#VALUE!</v>
      </c>
      <c r="CT676" s="52" t="e">
        <f t="shared" si="175"/>
        <v>#VALUE!</v>
      </c>
      <c r="CU676" s="33" t="e">
        <f>100*(AP676*'935'!Q676*BZ676)/'11'!B$17</f>
        <v>#VALUE!</v>
      </c>
      <c r="CV676" s="33" t="e">
        <f>100/'11'!B$17*'Charging rates'!B$10*AW676</f>
        <v>#VALUE!</v>
      </c>
      <c r="CW676" s="33" t="e">
        <f>IF(AT676=0,0,(1-BX676/AT676)*(CA676+IF('935'!Q676=0,0,(CB676*'935'!Q676*('11'!C$17-'935'!Y676)/('11'!B$17-'935'!X676)))))</f>
        <v>#VALUE!</v>
      </c>
      <c r="CX676" s="33" t="e">
        <f t="shared" si="176"/>
        <v>#VALUE!</v>
      </c>
      <c r="CY676" s="49" t="e">
        <f t="shared" si="177"/>
        <v>#VALUE!</v>
      </c>
      <c r="CZ676" s="32" t="e">
        <f>AT676*(Parameters!B$21+AU676)*IF('DNO totals'!B$323&lt;0,1,'935'!S676)</f>
        <v>#VALUE!</v>
      </c>
      <c r="DA676" s="52" t="e">
        <f>IF('DNO totals'!B$323&lt;0,1,'935'!S676)*(Parameters!B$21+AU676)</f>
        <v>#VALUE!</v>
      </c>
      <c r="DB676" s="37" t="e">
        <f>CX676+'Charging rates'!B$106*DA676*100/'11'!B$17</f>
        <v>#VALUE!</v>
      </c>
      <c r="DC676" s="37" t="e">
        <f>DB676+'Charging rates'!B$116*(Parameters!B$21+AU676)*100/'11'!B$17*IF('DNO totals'!B$323&lt;0,1,'935'!S676)</f>
        <v>#VALUE!</v>
      </c>
      <c r="DD676" s="37" t="e">
        <f>'Charging rates'!B$97*(CP676+CT676)*100/'11'!B$17</f>
        <v>#VALUE!</v>
      </c>
      <c r="DE676" s="33" t="e">
        <f>MAX(0-(CB676*AU676*'11'!C$17/'11'!B$17),DC676+DD676)</f>
        <v>#VALUE!</v>
      </c>
      <c r="DF676" s="37" t="e">
        <f>IF(BS676,IF(AU676=0,CC676,MAX(0,MIN(CC676,CC676+(DE676/'935'!Q676*('11'!B$17-'935'!X676)/('11'!C$17-'935'!Y676))))),0)</f>
        <v>#VALUE!</v>
      </c>
      <c r="DG676" s="33" t="e">
        <f t="shared" si="178"/>
        <v>#VALUE!</v>
      </c>
      <c r="DH676" s="53" t="e">
        <f t="shared" si="179"/>
        <v>#VALUE!</v>
      </c>
    </row>
    <row r="677" spans="1:112">
      <c r="A677" s="28">
        <v>577</v>
      </c>
      <c r="B677" s="47" t="e">
        <f>'935'!B677</f>
        <v>#VALUE!</v>
      </c>
      <c r="C677" s="48" t="e">
        <f>OR('935'!E677&lt;&gt;"VOID",'935'!F677&lt;&gt;"VOID",'935'!G677&lt;&gt;"VOID")</f>
        <v>#VALUE!</v>
      </c>
      <c r="D677" s="32" t="e">
        <f>IF('935'!D677="VOID",0,'935'!D677*(1-'935'!X677/'11'!B$17))</f>
        <v>#VALUE!</v>
      </c>
      <c r="E677" s="32" t="e">
        <f>IF('935'!E677="VOID",0,'935'!E677*(1-'935'!X677/'11'!B$17))</f>
        <v>#VALUE!</v>
      </c>
      <c r="F677" s="32" t="e">
        <f>IF('935'!F677="VOID",0,'935'!F677*(1-'935'!X677/'11'!B$17))</f>
        <v>#VALUE!</v>
      </c>
      <c r="G677" s="32" t="e">
        <f>IF('935'!G677="VOID",0,'935'!G677*(1-'935'!X677/'11'!B$17))</f>
        <v>#VALUE!</v>
      </c>
      <c r="H677" s="49" t="e">
        <f t="shared" ref="H677:H740" si="180">E677+F677+G677</f>
        <v>#VALUE!</v>
      </c>
      <c r="I677" s="50" t="e">
        <f>MATCH('935'!J677,'913'!$B$6:$B$1205,0)</f>
        <v>#VALUE!</v>
      </c>
      <c r="J677" s="50" t="e">
        <f>MATCH(INDEX('913'!$D$6:$D$1205,I677),'913'!$B$6:$B$1205,0)</f>
        <v>#VALUE!</v>
      </c>
      <c r="K677" s="50" t="e">
        <f>MATCH(INDEX('913'!$D$6:$D$1205,J677),'913'!$B$6:$B$1205,0)</f>
        <v>#VALUE!</v>
      </c>
      <c r="L677" s="50" t="e">
        <f>MATCH(INDEX('913'!$D$6:$D$1205,K677),'913'!$B$6:$B$1205,0)</f>
        <v>#VALUE!</v>
      </c>
      <c r="M677" s="50" t="e">
        <f>MATCH(INDEX('913'!$D$6:$D$1205,L677),'913'!$B$6:$B$1205,0)</f>
        <v>#VALUE!</v>
      </c>
      <c r="N677" s="50" t="e">
        <f>MATCH(INDEX('913'!$D$6:$D$1205,M677),'913'!$B$6:$B$1205,0)</f>
        <v>#VALUE!</v>
      </c>
      <c r="O677" s="50" t="e">
        <f>MATCH(INDEX('913'!$D$6:$D$1205,N677),'913'!$B$6:$B$1205,0)</f>
        <v>#VALUE!</v>
      </c>
      <c r="P677" s="51" t="e">
        <f>MATCH(INDEX('913'!$D$6:$D$1205,O677),'913'!$B$6:$B$1205,0)</f>
        <v>#VALUE!</v>
      </c>
      <c r="Q677" s="37">
        <f>IF(ISNUMBER(I677),MAX(0,INDEX('913'!$E$6:$E$1205,I677)),0)</f>
        <v>0</v>
      </c>
      <c r="R677" s="37">
        <f>IF(ISNUMBER(J677),MAX(0,INDEX('913'!$E$6:$E$1205,J677)),0)</f>
        <v>0</v>
      </c>
      <c r="S677" s="37">
        <f>IF(ISNUMBER(K677),MAX(0,INDEX('913'!$E$6:$E$1205,K677)),0)</f>
        <v>0</v>
      </c>
      <c r="T677" s="37">
        <f>IF(ISNUMBER(L677),MAX(0,INDEX('913'!$E$6:$E$1205,L677)),0)</f>
        <v>0</v>
      </c>
      <c r="U677" s="37">
        <f>IF(ISNUMBER(M677),MAX(0,INDEX('913'!$E$6:$E$1205,M677)),0)</f>
        <v>0</v>
      </c>
      <c r="V677" s="37">
        <f>IF(ISNUMBER(N677),MAX(0,INDEX('913'!$E$6:$E$1205,N677)),0)</f>
        <v>0</v>
      </c>
      <c r="W677" s="37">
        <f>IF(ISNUMBER(O677),MAX(0,INDEX('913'!$E$6:$E$1205,O677)),0)</f>
        <v>0</v>
      </c>
      <c r="X677" s="52">
        <f>IF(ISNUMBER(P677),MAX(0,INDEX('913'!$E$6:$E$1205,P677)),0)</f>
        <v>0</v>
      </c>
      <c r="Y677" s="37">
        <f>IF(ISNUMBER(I677),MAX(0,INDEX('913'!$F$6:$F$1205,I677)),0)</f>
        <v>0</v>
      </c>
      <c r="Z677" s="37">
        <f>IF(ISNUMBER(J677),MAX(0,INDEX('913'!$F$6:$F$1205,J677)),0)</f>
        <v>0</v>
      </c>
      <c r="AA677" s="37">
        <f>IF(ISNUMBER(K677),MAX(0,INDEX('913'!$F$6:$F$1205,K677)),0)</f>
        <v>0</v>
      </c>
      <c r="AB677" s="37">
        <f>IF(ISNUMBER(L677),MAX(0,INDEX('913'!$F$6:$F$1205,L677)),0)</f>
        <v>0</v>
      </c>
      <c r="AC677" s="37">
        <f>IF(ISNUMBER(M677),MAX(0,INDEX('913'!$F$6:$F$1205,M677)),0)</f>
        <v>0</v>
      </c>
      <c r="AD677" s="37">
        <f>IF(ISNUMBER(N677),MAX(0,INDEX('913'!$F$6:$F$1205,N677)),0)</f>
        <v>0</v>
      </c>
      <c r="AE677" s="37">
        <f>IF(ISNUMBER(O677),MAX(0,INDEX('913'!$F$6:$F$1205,O677)),0)</f>
        <v>0</v>
      </c>
      <c r="AF677" s="37">
        <f>IF(ISNUMBER(P677),MAX(0,INDEX('913'!$F$6:$F$1205,P677)),0)</f>
        <v>0</v>
      </c>
      <c r="AG677" s="32">
        <f>IF(ISNUMBER(I677),SQRT(INDEX('913'!$I$6:$I$1205,I677)^2+INDEX('913'!$J$6:$J$1205,I677)^2),0)</f>
        <v>0</v>
      </c>
      <c r="AH677" s="32">
        <f>IF(ISNUMBER(J677),SQRT(INDEX('913'!$I$6:$I$1205,J677)^2+INDEX('913'!$J$6:$J$1205,J677)^2),0)</f>
        <v>0</v>
      </c>
      <c r="AI677" s="32">
        <f>IF(ISNUMBER(K677),SQRT(INDEX('913'!$I$6:$I$1205,K677)^2+INDEX('913'!$J$6:$J$1205,K677)^2),0)</f>
        <v>0</v>
      </c>
      <c r="AJ677" s="32">
        <f>IF(ISNUMBER(L677),SQRT(INDEX('913'!$I$6:$I$1205,L677)^2+INDEX('913'!$J$6:$J$1205,L677)^2),0)</f>
        <v>0</v>
      </c>
      <c r="AK677" s="32">
        <f>IF(ISNUMBER(M677),SQRT(INDEX('913'!$I$6:$I$1205,M677)^2+INDEX('913'!$J$6:$J$1205,M677)^2),0)</f>
        <v>0</v>
      </c>
      <c r="AL677" s="32">
        <f>IF(ISNUMBER(N677),SQRT(INDEX('913'!$I$6:$I$1205,N677)^2+INDEX('913'!$J$6:$J$1205,N677)^2),0)</f>
        <v>0</v>
      </c>
      <c r="AM677" s="32">
        <f>IF(ISNUMBER(O677),SQRT(INDEX('913'!$I$6:$I$1205,O677)^2+INDEX('913'!$J$6:$J$1205,O677)^2),0)</f>
        <v>0</v>
      </c>
      <c r="AN677" s="49">
        <f>IF(ISNUMBER(P677),SQRT(INDEX('913'!$I$6:$I$1205,P677)^2+INDEX('913'!$J$6:$J$1205,P677)^2),0)</f>
        <v>0</v>
      </c>
      <c r="AO677" s="37">
        <f t="shared" ref="AO677:AO740" si="181">IF(AG677+AH677+AI677+AJ677+AK677+AL677+AM677+AN677=0,IF(COUNT(I677,J677,K677,L677,M677,N677,O677,P677),(Q677+R677+S677+T677+U677+V677+W677+X677)/COUNT(I677,J677,K677,L677,M677,N677,O677,P677),0),(AG677*Q677+AH677*R677+AI677*S677+AJ677*T677+AK677*U677+AL677*V677+AM677*W677+AN677*X677)/(AG677+AH677+AI677+AJ677+AK677+AL677+AM677+AN677))</f>
        <v>0</v>
      </c>
      <c r="AP677" s="37">
        <f t="shared" ref="AP677:AP700" si="182">IF(AG677+AH677+AI677+AJ677+AK677+AL677+AM677+AN677=0,IF(COUNT(I677,J677,K677,L677,M677,N677,O677,P677),(Y677+Z677+AA677+AB677+AC677+AD677+AE677+AF677)/COUNT(I677,J677,K677,L677,M677,N677,O677,P677),0),(AG677*Y677+AH677*Z677+AI677*AA677+AJ677*AB677+AK677*AC677+AL677*AD677+AM677*AE677+AN677*AF677)/(AG677+AH677+AI677+AJ677+AK677+AL677+AM677+AN677))</f>
        <v>0</v>
      </c>
      <c r="AQ677" s="33" t="e">
        <f>-100*'935'!W677*(AO677+AP677)/'11'!C$17</f>
        <v>#VALUE!</v>
      </c>
      <c r="AR677" s="37" t="e">
        <f t="shared" ref="AR677:AR740" si="183">IF(H677,(AQ677*H677/(H677+D677)),0)</f>
        <v>#VALUE!</v>
      </c>
      <c r="AS677" s="52" t="e">
        <f t="shared" ref="AS677:AS740" si="184">ROUND(AR677,3)</f>
        <v>#VALUE!</v>
      </c>
      <c r="AT677" s="32" t="e">
        <f>IF('935'!C677="VOID",0,('935'!C677*(1-'935'!X677/'11'!B$17)))</f>
        <v>#VALUE!</v>
      </c>
      <c r="AU677" s="52" t="e">
        <f>'935'!Q677*(1-'935'!Y677/'11'!C$17)/(1-'935'!X677/'11'!B$17)</f>
        <v>#VALUE!</v>
      </c>
      <c r="AV677" s="37" t="e">
        <f>INDEX('DNO totals'!$B$57:$G$57,IF('935'!K677,IF(MOD('935'!K677,1000),IF(MOD('935'!K677,100),IF(MOD('935'!K677,10),IF(MOD('935'!K677,1000)=1,6,5),4),3),2),1))</f>
        <v>#VALUE!</v>
      </c>
      <c r="AW677" s="52" t="e">
        <f t="shared" ref="AW677:AW740" si="185">AU677*AV677</f>
        <v>#VALUE!</v>
      </c>
      <c r="AX677" s="32" t="e">
        <f>IF('935'!V677="VOID",0,'935'!V677*(1-'935'!X677/'11'!B$17))</f>
        <v>#VALUE!</v>
      </c>
      <c r="AY677" s="33" t="e">
        <f>IF(H677,-100*'Charging rates'!B$10/'11'!B$17*AX677/H677,0)</f>
        <v>#VALUE!</v>
      </c>
      <c r="AZ677" s="33" t="e">
        <f>IF(C677,'DNO totals'!B$41,0)</f>
        <v>#VALUE!</v>
      </c>
      <c r="BA677" s="33" t="e">
        <f t="shared" ref="BA677:BA740" si="186">ROUND(AZ677,2)</f>
        <v>#VALUE!</v>
      </c>
      <c r="BB677" s="33" t="e">
        <f t="shared" ref="BB677:BB700" si="187">IF(C677,(AZ677+AY677),0)</f>
        <v>#VALUE!</v>
      </c>
      <c r="BC677" s="53" t="e">
        <f t="shared" ref="BC677:BC740" si="188">ROUND(BB677,2)</f>
        <v>#VALUE!</v>
      </c>
      <c r="BD677" s="32" t="e">
        <f>IF(AT677,'935'!H677*AT677/(AT677+D677+H677),0)</f>
        <v>#VALUE!</v>
      </c>
      <c r="BE677" s="32" t="e">
        <f>IF(H677,'935'!H677*H677/(AT677+D677+H677),0)</f>
        <v>#VALUE!</v>
      </c>
      <c r="BF677" s="32" t="e">
        <f>BD677*(1-'935'!X677/'11'!B$17)</f>
        <v>#VALUE!</v>
      </c>
      <c r="BG677" s="49" t="e">
        <f>BE677*(1-'935'!X677/'11'!B$17)</f>
        <v>#VALUE!</v>
      </c>
      <c r="BH677" s="52" t="e">
        <f>AV677*Parameters!B$6</f>
        <v>#VALUE!</v>
      </c>
      <c r="BI677" s="37" t="e">
        <f>IF('935'!$K677=1000,'Charging rates'!$C$38*$BH677/(1+'DNO totals'!$C$99)*'935'!$L677,0)</f>
        <v>#VALUE!</v>
      </c>
      <c r="BJ677" s="37" t="e">
        <f>IF(MOD('935'!$K677,1000)=100,'Charging rates'!$D$38*$BH677/(1+'DNO totals'!$D$99)*'935'!$M677,0)</f>
        <v>#VALUE!</v>
      </c>
      <c r="BK677" s="37" t="e">
        <f>IF(MOD('935'!$K677,100)=10,'Charging rates'!$E$38*$BH677/(1+'DNO totals'!$E$99)*'935'!$N677,0)</f>
        <v>#VALUE!</v>
      </c>
      <c r="BL677" s="37" t="e">
        <f>IF(AND(MOD('935'!$K677,10)&gt;0,MOD('935'!$K677,1000)&gt;1),'Charging rates'!$F$38*$BH677/(1+'DNO totals'!$F$99)*'935'!$O677,0)</f>
        <v>#VALUE!</v>
      </c>
      <c r="BM677" s="37" t="e">
        <f>IF(MOD('935'!$K677,1000)=1,'Charging rates'!$G$38*$BH677/(1+'DNO totals'!$G$99)*'935'!$P677,0)</f>
        <v>#VALUE!</v>
      </c>
      <c r="BN677" s="52" t="e">
        <f t="shared" ref="BN677:BN700" si="189">$BI677+$BJ677+$BK677+$BL677+$BM677</f>
        <v>#VALUE!</v>
      </c>
      <c r="BO677" s="37" t="e">
        <f>IF('935'!$K677&gt;1000,'Charging rates'!$C$38*$AW677*'935'!$L677,0)</f>
        <v>#VALUE!</v>
      </c>
      <c r="BP677" s="37" t="e">
        <f>IF(MOD('935'!$K677,1000)&gt;100,'Charging rates'!$D$38*$AW677*'935'!$M677,0)</f>
        <v>#VALUE!</v>
      </c>
      <c r="BQ677" s="37" t="e">
        <f>IF(MOD('935'!$K677,100)&gt;10,'Charging rates'!$E$38*$AW677*'935'!$N677,0)</f>
        <v>#VALUE!</v>
      </c>
      <c r="BR677" s="52" t="e">
        <f t="shared" ref="BR677:BR700" si="190">$BO677+$BP677+$BQ677</f>
        <v>#VALUE!</v>
      </c>
      <c r="BS677" s="48" t="e">
        <f>'935'!C677&lt;&gt;"VOID"</f>
        <v>#VALUE!</v>
      </c>
      <c r="BT677" s="33" t="e">
        <f>IF(BS677,(100/'11'!B$17*BD677*((1-'935'!I677)*'Charging rates'!B$51+'Charging rates'!B$63)),0)</f>
        <v>#VALUE!</v>
      </c>
      <c r="BU677" s="33" t="e">
        <f>100/'11'!B$17*BG677*('Charging rates'!B$51+'Charging rates'!B$63)</f>
        <v>#VALUE!</v>
      </c>
      <c r="BV677" s="33" t="e">
        <f>100/'11'!B$17*BE677*('Charging rates'!B$51+'Charging rates'!B$63)</f>
        <v>#VALUE!</v>
      </c>
      <c r="BW677" s="53" t="e">
        <f t="shared" ref="BW677:BW740" si="191">ROUND(BV677,2)</f>
        <v>#VALUE!</v>
      </c>
      <c r="BX677" s="32" t="e">
        <f>AT677-('935'!T677*(1-'935'!X677/'11'!B$17))</f>
        <v>#VALUE!</v>
      </c>
      <c r="BY677" s="32">
        <f>0-IF(ISNUMBER(I677),INDEX('913'!$I$6:$I$1205,I677),0)-IF(ISNUMBER(J677),INDEX('913'!$I$6:$I$1205,J677),0)-IF(ISNUMBER(K677),INDEX('913'!$I$6:$I$1205,K677),0)-IF(ISNUMBER(L677),INDEX('913'!$I$6:$I$1205,L677),0)-IF(ISNUMBER(M677),INDEX('913'!$I$6:$I$1205,M677),0)-IF(ISNUMBER(N677),INDEX('913'!$I$6:$I$1205,N677),0)-IF(ISNUMBER(O677),INDEX('913'!$I$6:$I$1205,O677),0)-IF(ISNUMBER(P677),INDEX('913'!$I$6:$I$1205,P677),0)</f>
        <v>0</v>
      </c>
      <c r="BZ677" s="37">
        <f>IF(BY677=0,1,MAX(1,SQRT(BY677^2+(IF(ISNUMBER(I677),INDEX('913'!$J$6:$J$1205,I677),0)+IF(ISNUMBER(J677),INDEX('913'!$J$6:$J$1205,J677),0)+IF(ISNUMBER(K677),INDEX('913'!$J$6:$J$1205,K677),0)+IF(ISNUMBER(L677),INDEX('913'!$J$6:$J$1205,L677),0)+IF(ISNUMBER(M677),INDEX('913'!$J$6:$J$1205,M677),0)+IF(ISNUMBER(N677),INDEX('913'!$J$6:$J$1205,N677),0)+IF(ISNUMBER(O677),INDEX('913'!$J$6:$J$1205,O677),0)+IF(ISNUMBER(P677),INDEX('913'!$J$6:$J$1205,P677),0))^2)/BY677))</f>
        <v>1</v>
      </c>
      <c r="CA677" s="33" t="e">
        <f>100*AO677/'11'!B$17</f>
        <v>#VALUE!</v>
      </c>
      <c r="CB677" s="37" t="e">
        <f>100*(AP677*BZ677)/'11'!C$17</f>
        <v>#VALUE!</v>
      </c>
      <c r="CC677" s="37" t="e">
        <f t="shared" ref="CC677:CC740" si="192">IF(AT677=0,1,BX677/AT677)*CB677</f>
        <v>#VALUE!</v>
      </c>
      <c r="CD677" s="33" t="e">
        <f t="shared" ref="CD677:CD700" si="193">IF(AT677=0,1,BX677/AT677)*CA677</f>
        <v>#VALUE!</v>
      </c>
      <c r="CE677" s="54" t="e">
        <f>'11'!C$17-'935'!Y677</f>
        <v>#VALUE!</v>
      </c>
      <c r="CF677" s="37" t="e">
        <f>MAX('DNO totals'!B$312+0,MIN('935'!L677+0,'DNO totals'!B$304+0))</f>
        <v>#VALUE!</v>
      </c>
      <c r="CG677" s="37" t="e">
        <f>MAX('DNO totals'!C$312+0,MIN('935'!M677+0,'DNO totals'!C$304+0))</f>
        <v>#VALUE!</v>
      </c>
      <c r="CH677" s="37" t="e">
        <f>MAX('DNO totals'!D$312+0,MIN('935'!N677+0,'DNO totals'!D$304+0))</f>
        <v>#VALUE!</v>
      </c>
      <c r="CI677" s="37" t="e">
        <f>MAX('DNO totals'!E$312+0,MIN('935'!O677+0,'DNO totals'!E$304+0))</f>
        <v>#VALUE!</v>
      </c>
      <c r="CJ677" s="52" t="e">
        <f>MAX('DNO totals'!F$312+0,MIN('935'!P677+0,'DNO totals'!F$304+0))</f>
        <v>#VALUE!</v>
      </c>
      <c r="CK677" s="37" t="e">
        <f>IF('935'!$K677=1000,'Charging rates'!$C$38*$BH677/(1+'DNO totals'!$C$99)*$CF677,0)</f>
        <v>#VALUE!</v>
      </c>
      <c r="CL677" s="37" t="e">
        <f>IF(MOD('935'!$K677,1000)=100,'Charging rates'!$D$38*$BH677/(1+'DNO totals'!$D$99)*$CG677,0)</f>
        <v>#VALUE!</v>
      </c>
      <c r="CM677" s="37" t="e">
        <f>IF(MOD('935'!$K677,100)=10,'Charging rates'!$E$38*$BH677/(1+'DNO totals'!$E$99)*$CH677,0)</f>
        <v>#VALUE!</v>
      </c>
      <c r="CN677" s="37" t="e">
        <f>IF(AND(MOD('935'!$K677,10)&gt;0,MOD('935'!$K677,1000)&gt;1),'Charging rates'!$F$38*$BH677/(1+'DNO totals'!$F$99)*$CI677,0)</f>
        <v>#VALUE!</v>
      </c>
      <c r="CO677" s="37" t="e">
        <f>IF(MOD('935'!$K677,1000)=1,'Charging rates'!$G$38*$BH677/(1+'DNO totals'!$G$99)*$CJ677,0)</f>
        <v>#VALUE!</v>
      </c>
      <c r="CP677" s="52" t="e">
        <f t="shared" ref="CP677:CP700" si="194">$CK677+$CL677+$CM677+$CN677+$CO677</f>
        <v>#VALUE!</v>
      </c>
      <c r="CQ677" s="37" t="e">
        <f>IF('935'!$K677&gt;1000,'Charging rates'!$C$38*$AW677*$CF677,0)</f>
        <v>#VALUE!</v>
      </c>
      <c r="CR677" s="37" t="e">
        <f>IF(MOD('935'!$K677,1000)&gt;100,'Charging rates'!$D$38*$AW677*$CG677,0)</f>
        <v>#VALUE!</v>
      </c>
      <c r="CS677" s="37" t="e">
        <f>IF(MOD('935'!$K677,100)&gt;10,'Charging rates'!$E$38*$AW677*$CH677,0)</f>
        <v>#VALUE!</v>
      </c>
      <c r="CT677" s="52" t="e">
        <f t="shared" ref="CT677:CT700" si="195">$CQ677+$CR677+$CS677</f>
        <v>#VALUE!</v>
      </c>
      <c r="CU677" s="33" t="e">
        <f>100*(AP677*'935'!Q677*BZ677)/'11'!B$17</f>
        <v>#VALUE!</v>
      </c>
      <c r="CV677" s="33" t="e">
        <f>100/'11'!B$17*'Charging rates'!B$10*AW677</f>
        <v>#VALUE!</v>
      </c>
      <c r="CW677" s="33" t="e">
        <f>IF(AT677=0,0,(1-BX677/AT677)*(CA677+IF('935'!Q677=0,0,(CB677*'935'!Q677*('11'!C$17-'935'!Y677)/('11'!B$17-'935'!X677)))))</f>
        <v>#VALUE!</v>
      </c>
      <c r="CX677" s="33" t="e">
        <f t="shared" ref="CX677:CX700" si="196">CV677+CD677</f>
        <v>#VALUE!</v>
      </c>
      <c r="CY677" s="49" t="e">
        <f t="shared" ref="CY677:CY700" si="197">(CP677+CT677)*AT677</f>
        <v>#VALUE!</v>
      </c>
      <c r="CZ677" s="32" t="e">
        <f>AT677*(Parameters!B$21+AU677)*IF('DNO totals'!B$323&lt;0,1,'935'!S677)</f>
        <v>#VALUE!</v>
      </c>
      <c r="DA677" s="52" t="e">
        <f>IF('DNO totals'!B$323&lt;0,1,'935'!S677)*(Parameters!B$21+AU677)</f>
        <v>#VALUE!</v>
      </c>
      <c r="DB677" s="37" t="e">
        <f>CX677+'Charging rates'!B$106*DA677*100/'11'!B$17</f>
        <v>#VALUE!</v>
      </c>
      <c r="DC677" s="37" t="e">
        <f>DB677+'Charging rates'!B$116*(Parameters!B$21+AU677)*100/'11'!B$17*IF('DNO totals'!B$323&lt;0,1,'935'!S677)</f>
        <v>#VALUE!</v>
      </c>
      <c r="DD677" s="37" t="e">
        <f>'Charging rates'!B$97*(CP677+CT677)*100/'11'!B$17</f>
        <v>#VALUE!</v>
      </c>
      <c r="DE677" s="33" t="e">
        <f>MAX(0-(CB677*AU677*'11'!C$17/'11'!B$17),DC677+DD677)</f>
        <v>#VALUE!</v>
      </c>
      <c r="DF677" s="37" t="e">
        <f>IF(BS677,IF(AU677=0,CC677,MAX(0,MIN(CC677,CC677+(DE677/'935'!Q677*('11'!B$17-'935'!X677)/('11'!C$17-'935'!Y677))))),0)</f>
        <v>#VALUE!</v>
      </c>
      <c r="DG677" s="33" t="e">
        <f t="shared" ref="DG677:DG700" si="198">IF(BS677,MAX(0,DE677),0)</f>
        <v>#VALUE!</v>
      </c>
      <c r="DH677" s="53" t="e">
        <f t="shared" ref="DH677:DH740" si="199">DG677+CW677</f>
        <v>#VALUE!</v>
      </c>
    </row>
    <row r="678" spans="1:112">
      <c r="A678" s="28">
        <v>578</v>
      </c>
      <c r="B678" s="47" t="e">
        <f>'935'!B678</f>
        <v>#VALUE!</v>
      </c>
      <c r="C678" s="48" t="e">
        <f>OR('935'!E678&lt;&gt;"VOID",'935'!F678&lt;&gt;"VOID",'935'!G678&lt;&gt;"VOID")</f>
        <v>#VALUE!</v>
      </c>
      <c r="D678" s="32" t="e">
        <f>IF('935'!D678="VOID",0,'935'!D678*(1-'935'!X678/'11'!B$17))</f>
        <v>#VALUE!</v>
      </c>
      <c r="E678" s="32" t="e">
        <f>IF('935'!E678="VOID",0,'935'!E678*(1-'935'!X678/'11'!B$17))</f>
        <v>#VALUE!</v>
      </c>
      <c r="F678" s="32" t="e">
        <f>IF('935'!F678="VOID",0,'935'!F678*(1-'935'!X678/'11'!B$17))</f>
        <v>#VALUE!</v>
      </c>
      <c r="G678" s="32" t="e">
        <f>IF('935'!G678="VOID",0,'935'!G678*(1-'935'!X678/'11'!B$17))</f>
        <v>#VALUE!</v>
      </c>
      <c r="H678" s="49" t="e">
        <f t="shared" si="180"/>
        <v>#VALUE!</v>
      </c>
      <c r="I678" s="50" t="e">
        <f>MATCH('935'!J678,'913'!$B$6:$B$1205,0)</f>
        <v>#VALUE!</v>
      </c>
      <c r="J678" s="50" t="e">
        <f>MATCH(INDEX('913'!$D$6:$D$1205,I678),'913'!$B$6:$B$1205,0)</f>
        <v>#VALUE!</v>
      </c>
      <c r="K678" s="50" t="e">
        <f>MATCH(INDEX('913'!$D$6:$D$1205,J678),'913'!$B$6:$B$1205,0)</f>
        <v>#VALUE!</v>
      </c>
      <c r="L678" s="50" t="e">
        <f>MATCH(INDEX('913'!$D$6:$D$1205,K678),'913'!$B$6:$B$1205,0)</f>
        <v>#VALUE!</v>
      </c>
      <c r="M678" s="50" t="e">
        <f>MATCH(INDEX('913'!$D$6:$D$1205,L678),'913'!$B$6:$B$1205,0)</f>
        <v>#VALUE!</v>
      </c>
      <c r="N678" s="50" t="e">
        <f>MATCH(INDEX('913'!$D$6:$D$1205,M678),'913'!$B$6:$B$1205,0)</f>
        <v>#VALUE!</v>
      </c>
      <c r="O678" s="50" t="e">
        <f>MATCH(INDEX('913'!$D$6:$D$1205,N678),'913'!$B$6:$B$1205,0)</f>
        <v>#VALUE!</v>
      </c>
      <c r="P678" s="51" t="e">
        <f>MATCH(INDEX('913'!$D$6:$D$1205,O678),'913'!$B$6:$B$1205,0)</f>
        <v>#VALUE!</v>
      </c>
      <c r="Q678" s="37">
        <f>IF(ISNUMBER(I678),MAX(0,INDEX('913'!$E$6:$E$1205,I678)),0)</f>
        <v>0</v>
      </c>
      <c r="R678" s="37">
        <f>IF(ISNUMBER(J678),MAX(0,INDEX('913'!$E$6:$E$1205,J678)),0)</f>
        <v>0</v>
      </c>
      <c r="S678" s="37">
        <f>IF(ISNUMBER(K678),MAX(0,INDEX('913'!$E$6:$E$1205,K678)),0)</f>
        <v>0</v>
      </c>
      <c r="T678" s="37">
        <f>IF(ISNUMBER(L678),MAX(0,INDEX('913'!$E$6:$E$1205,L678)),0)</f>
        <v>0</v>
      </c>
      <c r="U678" s="37">
        <f>IF(ISNUMBER(M678),MAX(0,INDEX('913'!$E$6:$E$1205,M678)),0)</f>
        <v>0</v>
      </c>
      <c r="V678" s="37">
        <f>IF(ISNUMBER(N678),MAX(0,INDEX('913'!$E$6:$E$1205,N678)),0)</f>
        <v>0</v>
      </c>
      <c r="W678" s="37">
        <f>IF(ISNUMBER(O678),MAX(0,INDEX('913'!$E$6:$E$1205,O678)),0)</f>
        <v>0</v>
      </c>
      <c r="X678" s="52">
        <f>IF(ISNUMBER(P678),MAX(0,INDEX('913'!$E$6:$E$1205,P678)),0)</f>
        <v>0</v>
      </c>
      <c r="Y678" s="37">
        <f>IF(ISNUMBER(I678),MAX(0,INDEX('913'!$F$6:$F$1205,I678)),0)</f>
        <v>0</v>
      </c>
      <c r="Z678" s="37">
        <f>IF(ISNUMBER(J678),MAX(0,INDEX('913'!$F$6:$F$1205,J678)),0)</f>
        <v>0</v>
      </c>
      <c r="AA678" s="37">
        <f>IF(ISNUMBER(K678),MAX(0,INDEX('913'!$F$6:$F$1205,K678)),0)</f>
        <v>0</v>
      </c>
      <c r="AB678" s="37">
        <f>IF(ISNUMBER(L678),MAX(0,INDEX('913'!$F$6:$F$1205,L678)),0)</f>
        <v>0</v>
      </c>
      <c r="AC678" s="37">
        <f>IF(ISNUMBER(M678),MAX(0,INDEX('913'!$F$6:$F$1205,M678)),0)</f>
        <v>0</v>
      </c>
      <c r="AD678" s="37">
        <f>IF(ISNUMBER(N678),MAX(0,INDEX('913'!$F$6:$F$1205,N678)),0)</f>
        <v>0</v>
      </c>
      <c r="AE678" s="37">
        <f>IF(ISNUMBER(O678),MAX(0,INDEX('913'!$F$6:$F$1205,O678)),0)</f>
        <v>0</v>
      </c>
      <c r="AF678" s="37">
        <f>IF(ISNUMBER(P678),MAX(0,INDEX('913'!$F$6:$F$1205,P678)),0)</f>
        <v>0</v>
      </c>
      <c r="AG678" s="32">
        <f>IF(ISNUMBER(I678),SQRT(INDEX('913'!$I$6:$I$1205,I678)^2+INDEX('913'!$J$6:$J$1205,I678)^2),0)</f>
        <v>0</v>
      </c>
      <c r="AH678" s="32">
        <f>IF(ISNUMBER(J678),SQRT(INDEX('913'!$I$6:$I$1205,J678)^2+INDEX('913'!$J$6:$J$1205,J678)^2),0)</f>
        <v>0</v>
      </c>
      <c r="AI678" s="32">
        <f>IF(ISNUMBER(K678),SQRT(INDEX('913'!$I$6:$I$1205,K678)^2+INDEX('913'!$J$6:$J$1205,K678)^2),0)</f>
        <v>0</v>
      </c>
      <c r="AJ678" s="32">
        <f>IF(ISNUMBER(L678),SQRT(INDEX('913'!$I$6:$I$1205,L678)^2+INDEX('913'!$J$6:$J$1205,L678)^2),0)</f>
        <v>0</v>
      </c>
      <c r="AK678" s="32">
        <f>IF(ISNUMBER(M678),SQRT(INDEX('913'!$I$6:$I$1205,M678)^2+INDEX('913'!$J$6:$J$1205,M678)^2),0)</f>
        <v>0</v>
      </c>
      <c r="AL678" s="32">
        <f>IF(ISNUMBER(N678),SQRT(INDEX('913'!$I$6:$I$1205,N678)^2+INDEX('913'!$J$6:$J$1205,N678)^2),0)</f>
        <v>0</v>
      </c>
      <c r="AM678" s="32">
        <f>IF(ISNUMBER(O678),SQRT(INDEX('913'!$I$6:$I$1205,O678)^2+INDEX('913'!$J$6:$J$1205,O678)^2),0)</f>
        <v>0</v>
      </c>
      <c r="AN678" s="49">
        <f>IF(ISNUMBER(P678),SQRT(INDEX('913'!$I$6:$I$1205,P678)^2+INDEX('913'!$J$6:$J$1205,P678)^2),0)</f>
        <v>0</v>
      </c>
      <c r="AO678" s="37">
        <f t="shared" si="181"/>
        <v>0</v>
      </c>
      <c r="AP678" s="37">
        <f t="shared" si="182"/>
        <v>0</v>
      </c>
      <c r="AQ678" s="33" t="e">
        <f>-100*'935'!W678*(AO678+AP678)/'11'!C$17</f>
        <v>#VALUE!</v>
      </c>
      <c r="AR678" s="37" t="e">
        <f t="shared" si="183"/>
        <v>#VALUE!</v>
      </c>
      <c r="AS678" s="52" t="e">
        <f t="shared" si="184"/>
        <v>#VALUE!</v>
      </c>
      <c r="AT678" s="32" t="e">
        <f>IF('935'!C678="VOID",0,('935'!C678*(1-'935'!X678/'11'!B$17)))</f>
        <v>#VALUE!</v>
      </c>
      <c r="AU678" s="52" t="e">
        <f>'935'!Q678*(1-'935'!Y678/'11'!C$17)/(1-'935'!X678/'11'!B$17)</f>
        <v>#VALUE!</v>
      </c>
      <c r="AV678" s="37" t="e">
        <f>INDEX('DNO totals'!$B$57:$G$57,IF('935'!K678,IF(MOD('935'!K678,1000),IF(MOD('935'!K678,100),IF(MOD('935'!K678,10),IF(MOD('935'!K678,1000)=1,6,5),4),3),2),1))</f>
        <v>#VALUE!</v>
      </c>
      <c r="AW678" s="52" t="e">
        <f t="shared" si="185"/>
        <v>#VALUE!</v>
      </c>
      <c r="AX678" s="32" t="e">
        <f>IF('935'!V678="VOID",0,'935'!V678*(1-'935'!X678/'11'!B$17))</f>
        <v>#VALUE!</v>
      </c>
      <c r="AY678" s="33" t="e">
        <f>IF(H678,-100*'Charging rates'!B$10/'11'!B$17*AX678/H678,0)</f>
        <v>#VALUE!</v>
      </c>
      <c r="AZ678" s="33" t="e">
        <f>IF(C678,'DNO totals'!B$41,0)</f>
        <v>#VALUE!</v>
      </c>
      <c r="BA678" s="33" t="e">
        <f t="shared" si="186"/>
        <v>#VALUE!</v>
      </c>
      <c r="BB678" s="33" t="e">
        <f t="shared" si="187"/>
        <v>#VALUE!</v>
      </c>
      <c r="BC678" s="53" t="e">
        <f t="shared" si="188"/>
        <v>#VALUE!</v>
      </c>
      <c r="BD678" s="32" t="e">
        <f>IF(AT678,'935'!H678*AT678/(AT678+D678+H678),0)</f>
        <v>#VALUE!</v>
      </c>
      <c r="BE678" s="32" t="e">
        <f>IF(H678,'935'!H678*H678/(AT678+D678+H678),0)</f>
        <v>#VALUE!</v>
      </c>
      <c r="BF678" s="32" t="e">
        <f>BD678*(1-'935'!X678/'11'!B$17)</f>
        <v>#VALUE!</v>
      </c>
      <c r="BG678" s="49" t="e">
        <f>BE678*(1-'935'!X678/'11'!B$17)</f>
        <v>#VALUE!</v>
      </c>
      <c r="BH678" s="52" t="e">
        <f>AV678*Parameters!B$6</f>
        <v>#VALUE!</v>
      </c>
      <c r="BI678" s="37" t="e">
        <f>IF('935'!$K678=1000,'Charging rates'!$C$38*$BH678/(1+'DNO totals'!$C$99)*'935'!$L678,0)</f>
        <v>#VALUE!</v>
      </c>
      <c r="BJ678" s="37" t="e">
        <f>IF(MOD('935'!$K678,1000)=100,'Charging rates'!$D$38*$BH678/(1+'DNO totals'!$D$99)*'935'!$M678,0)</f>
        <v>#VALUE!</v>
      </c>
      <c r="BK678" s="37" t="e">
        <f>IF(MOD('935'!$K678,100)=10,'Charging rates'!$E$38*$BH678/(1+'DNO totals'!$E$99)*'935'!$N678,0)</f>
        <v>#VALUE!</v>
      </c>
      <c r="BL678" s="37" t="e">
        <f>IF(AND(MOD('935'!$K678,10)&gt;0,MOD('935'!$K678,1000)&gt;1),'Charging rates'!$F$38*$BH678/(1+'DNO totals'!$F$99)*'935'!$O678,0)</f>
        <v>#VALUE!</v>
      </c>
      <c r="BM678" s="37" t="e">
        <f>IF(MOD('935'!$K678,1000)=1,'Charging rates'!$G$38*$BH678/(1+'DNO totals'!$G$99)*'935'!$P678,0)</f>
        <v>#VALUE!</v>
      </c>
      <c r="BN678" s="52" t="e">
        <f t="shared" si="189"/>
        <v>#VALUE!</v>
      </c>
      <c r="BO678" s="37" t="e">
        <f>IF('935'!$K678&gt;1000,'Charging rates'!$C$38*$AW678*'935'!$L678,0)</f>
        <v>#VALUE!</v>
      </c>
      <c r="BP678" s="37" t="e">
        <f>IF(MOD('935'!$K678,1000)&gt;100,'Charging rates'!$D$38*$AW678*'935'!$M678,0)</f>
        <v>#VALUE!</v>
      </c>
      <c r="BQ678" s="37" t="e">
        <f>IF(MOD('935'!$K678,100)&gt;10,'Charging rates'!$E$38*$AW678*'935'!$N678,0)</f>
        <v>#VALUE!</v>
      </c>
      <c r="BR678" s="52" t="e">
        <f t="shared" si="190"/>
        <v>#VALUE!</v>
      </c>
      <c r="BS678" s="48" t="e">
        <f>'935'!C678&lt;&gt;"VOID"</f>
        <v>#VALUE!</v>
      </c>
      <c r="BT678" s="33" t="e">
        <f>IF(BS678,(100/'11'!B$17*BD678*((1-'935'!I678)*'Charging rates'!B$51+'Charging rates'!B$63)),0)</f>
        <v>#VALUE!</v>
      </c>
      <c r="BU678" s="33" t="e">
        <f>100/'11'!B$17*BG678*('Charging rates'!B$51+'Charging rates'!B$63)</f>
        <v>#VALUE!</v>
      </c>
      <c r="BV678" s="33" t="e">
        <f>100/'11'!B$17*BE678*('Charging rates'!B$51+'Charging rates'!B$63)</f>
        <v>#VALUE!</v>
      </c>
      <c r="BW678" s="53" t="e">
        <f t="shared" si="191"/>
        <v>#VALUE!</v>
      </c>
      <c r="BX678" s="32" t="e">
        <f>AT678-('935'!T678*(1-'935'!X678/'11'!B$17))</f>
        <v>#VALUE!</v>
      </c>
      <c r="BY678" s="32">
        <f>0-IF(ISNUMBER(I678),INDEX('913'!$I$6:$I$1205,I678),0)-IF(ISNUMBER(J678),INDEX('913'!$I$6:$I$1205,J678),0)-IF(ISNUMBER(K678),INDEX('913'!$I$6:$I$1205,K678),0)-IF(ISNUMBER(L678),INDEX('913'!$I$6:$I$1205,L678),0)-IF(ISNUMBER(M678),INDEX('913'!$I$6:$I$1205,M678),0)-IF(ISNUMBER(N678),INDEX('913'!$I$6:$I$1205,N678),0)-IF(ISNUMBER(O678),INDEX('913'!$I$6:$I$1205,O678),0)-IF(ISNUMBER(P678),INDEX('913'!$I$6:$I$1205,P678),0)</f>
        <v>0</v>
      </c>
      <c r="BZ678" s="37">
        <f>IF(BY678=0,1,MAX(1,SQRT(BY678^2+(IF(ISNUMBER(I678),INDEX('913'!$J$6:$J$1205,I678),0)+IF(ISNUMBER(J678),INDEX('913'!$J$6:$J$1205,J678),0)+IF(ISNUMBER(K678),INDEX('913'!$J$6:$J$1205,K678),0)+IF(ISNUMBER(L678),INDEX('913'!$J$6:$J$1205,L678),0)+IF(ISNUMBER(M678),INDEX('913'!$J$6:$J$1205,M678),0)+IF(ISNUMBER(N678),INDEX('913'!$J$6:$J$1205,N678),0)+IF(ISNUMBER(O678),INDEX('913'!$J$6:$J$1205,O678),0)+IF(ISNUMBER(P678),INDEX('913'!$J$6:$J$1205,P678),0))^2)/BY678))</f>
        <v>1</v>
      </c>
      <c r="CA678" s="33" t="e">
        <f>100*AO678/'11'!B$17</f>
        <v>#VALUE!</v>
      </c>
      <c r="CB678" s="37" t="e">
        <f>100*(AP678*BZ678)/'11'!C$17</f>
        <v>#VALUE!</v>
      </c>
      <c r="CC678" s="37" t="e">
        <f t="shared" si="192"/>
        <v>#VALUE!</v>
      </c>
      <c r="CD678" s="33" t="e">
        <f t="shared" si="193"/>
        <v>#VALUE!</v>
      </c>
      <c r="CE678" s="54" t="e">
        <f>'11'!C$17-'935'!Y678</f>
        <v>#VALUE!</v>
      </c>
      <c r="CF678" s="37" t="e">
        <f>MAX('DNO totals'!B$312+0,MIN('935'!L678+0,'DNO totals'!B$304+0))</f>
        <v>#VALUE!</v>
      </c>
      <c r="CG678" s="37" t="e">
        <f>MAX('DNO totals'!C$312+0,MIN('935'!M678+0,'DNO totals'!C$304+0))</f>
        <v>#VALUE!</v>
      </c>
      <c r="CH678" s="37" t="e">
        <f>MAX('DNO totals'!D$312+0,MIN('935'!N678+0,'DNO totals'!D$304+0))</f>
        <v>#VALUE!</v>
      </c>
      <c r="CI678" s="37" t="e">
        <f>MAX('DNO totals'!E$312+0,MIN('935'!O678+0,'DNO totals'!E$304+0))</f>
        <v>#VALUE!</v>
      </c>
      <c r="CJ678" s="52" t="e">
        <f>MAX('DNO totals'!F$312+0,MIN('935'!P678+0,'DNO totals'!F$304+0))</f>
        <v>#VALUE!</v>
      </c>
      <c r="CK678" s="37" t="e">
        <f>IF('935'!$K678=1000,'Charging rates'!$C$38*$BH678/(1+'DNO totals'!$C$99)*$CF678,0)</f>
        <v>#VALUE!</v>
      </c>
      <c r="CL678" s="37" t="e">
        <f>IF(MOD('935'!$K678,1000)=100,'Charging rates'!$D$38*$BH678/(1+'DNO totals'!$D$99)*$CG678,0)</f>
        <v>#VALUE!</v>
      </c>
      <c r="CM678" s="37" t="e">
        <f>IF(MOD('935'!$K678,100)=10,'Charging rates'!$E$38*$BH678/(1+'DNO totals'!$E$99)*$CH678,0)</f>
        <v>#VALUE!</v>
      </c>
      <c r="CN678" s="37" t="e">
        <f>IF(AND(MOD('935'!$K678,10)&gt;0,MOD('935'!$K678,1000)&gt;1),'Charging rates'!$F$38*$BH678/(1+'DNO totals'!$F$99)*$CI678,0)</f>
        <v>#VALUE!</v>
      </c>
      <c r="CO678" s="37" t="e">
        <f>IF(MOD('935'!$K678,1000)=1,'Charging rates'!$G$38*$BH678/(1+'DNO totals'!$G$99)*$CJ678,0)</f>
        <v>#VALUE!</v>
      </c>
      <c r="CP678" s="52" t="e">
        <f t="shared" si="194"/>
        <v>#VALUE!</v>
      </c>
      <c r="CQ678" s="37" t="e">
        <f>IF('935'!$K678&gt;1000,'Charging rates'!$C$38*$AW678*$CF678,0)</f>
        <v>#VALUE!</v>
      </c>
      <c r="CR678" s="37" t="e">
        <f>IF(MOD('935'!$K678,1000)&gt;100,'Charging rates'!$D$38*$AW678*$CG678,0)</f>
        <v>#VALUE!</v>
      </c>
      <c r="CS678" s="37" t="e">
        <f>IF(MOD('935'!$K678,100)&gt;10,'Charging rates'!$E$38*$AW678*$CH678,0)</f>
        <v>#VALUE!</v>
      </c>
      <c r="CT678" s="52" t="e">
        <f t="shared" si="195"/>
        <v>#VALUE!</v>
      </c>
      <c r="CU678" s="33" t="e">
        <f>100*(AP678*'935'!Q678*BZ678)/'11'!B$17</f>
        <v>#VALUE!</v>
      </c>
      <c r="CV678" s="33" t="e">
        <f>100/'11'!B$17*'Charging rates'!B$10*AW678</f>
        <v>#VALUE!</v>
      </c>
      <c r="CW678" s="33" t="e">
        <f>IF(AT678=0,0,(1-BX678/AT678)*(CA678+IF('935'!Q678=0,0,(CB678*'935'!Q678*('11'!C$17-'935'!Y678)/('11'!B$17-'935'!X678)))))</f>
        <v>#VALUE!</v>
      </c>
      <c r="CX678" s="33" t="e">
        <f t="shared" si="196"/>
        <v>#VALUE!</v>
      </c>
      <c r="CY678" s="49" t="e">
        <f t="shared" si="197"/>
        <v>#VALUE!</v>
      </c>
      <c r="CZ678" s="32" t="e">
        <f>AT678*(Parameters!B$21+AU678)*IF('DNO totals'!B$323&lt;0,1,'935'!S678)</f>
        <v>#VALUE!</v>
      </c>
      <c r="DA678" s="52" t="e">
        <f>IF('DNO totals'!B$323&lt;0,1,'935'!S678)*(Parameters!B$21+AU678)</f>
        <v>#VALUE!</v>
      </c>
      <c r="DB678" s="37" t="e">
        <f>CX678+'Charging rates'!B$106*DA678*100/'11'!B$17</f>
        <v>#VALUE!</v>
      </c>
      <c r="DC678" s="37" t="e">
        <f>DB678+'Charging rates'!B$116*(Parameters!B$21+AU678)*100/'11'!B$17*IF('DNO totals'!B$323&lt;0,1,'935'!S678)</f>
        <v>#VALUE!</v>
      </c>
      <c r="DD678" s="37" t="e">
        <f>'Charging rates'!B$97*(CP678+CT678)*100/'11'!B$17</f>
        <v>#VALUE!</v>
      </c>
      <c r="DE678" s="33" t="e">
        <f>MAX(0-(CB678*AU678*'11'!C$17/'11'!B$17),DC678+DD678)</f>
        <v>#VALUE!</v>
      </c>
      <c r="DF678" s="37" t="e">
        <f>IF(BS678,IF(AU678=0,CC678,MAX(0,MIN(CC678,CC678+(DE678/'935'!Q678*('11'!B$17-'935'!X678)/('11'!C$17-'935'!Y678))))),0)</f>
        <v>#VALUE!</v>
      </c>
      <c r="DG678" s="33" t="e">
        <f t="shared" si="198"/>
        <v>#VALUE!</v>
      </c>
      <c r="DH678" s="53" t="e">
        <f t="shared" si="199"/>
        <v>#VALUE!</v>
      </c>
    </row>
    <row r="679" spans="1:112">
      <c r="A679" s="28">
        <v>579</v>
      </c>
      <c r="B679" s="47" t="e">
        <f>'935'!B679</f>
        <v>#VALUE!</v>
      </c>
      <c r="C679" s="48" t="e">
        <f>OR('935'!E679&lt;&gt;"VOID",'935'!F679&lt;&gt;"VOID",'935'!G679&lt;&gt;"VOID")</f>
        <v>#VALUE!</v>
      </c>
      <c r="D679" s="32" t="e">
        <f>IF('935'!D679="VOID",0,'935'!D679*(1-'935'!X679/'11'!B$17))</f>
        <v>#VALUE!</v>
      </c>
      <c r="E679" s="32" t="e">
        <f>IF('935'!E679="VOID",0,'935'!E679*(1-'935'!X679/'11'!B$17))</f>
        <v>#VALUE!</v>
      </c>
      <c r="F679" s="32" t="e">
        <f>IF('935'!F679="VOID",0,'935'!F679*(1-'935'!X679/'11'!B$17))</f>
        <v>#VALUE!</v>
      </c>
      <c r="G679" s="32" t="e">
        <f>IF('935'!G679="VOID",0,'935'!G679*(1-'935'!X679/'11'!B$17))</f>
        <v>#VALUE!</v>
      </c>
      <c r="H679" s="49" t="e">
        <f t="shared" si="180"/>
        <v>#VALUE!</v>
      </c>
      <c r="I679" s="50" t="e">
        <f>MATCH('935'!J679,'913'!$B$6:$B$1205,0)</f>
        <v>#VALUE!</v>
      </c>
      <c r="J679" s="50" t="e">
        <f>MATCH(INDEX('913'!$D$6:$D$1205,I679),'913'!$B$6:$B$1205,0)</f>
        <v>#VALUE!</v>
      </c>
      <c r="K679" s="50" t="e">
        <f>MATCH(INDEX('913'!$D$6:$D$1205,J679),'913'!$B$6:$B$1205,0)</f>
        <v>#VALUE!</v>
      </c>
      <c r="L679" s="50" t="e">
        <f>MATCH(INDEX('913'!$D$6:$D$1205,K679),'913'!$B$6:$B$1205,0)</f>
        <v>#VALUE!</v>
      </c>
      <c r="M679" s="50" t="e">
        <f>MATCH(INDEX('913'!$D$6:$D$1205,L679),'913'!$B$6:$B$1205,0)</f>
        <v>#VALUE!</v>
      </c>
      <c r="N679" s="50" t="e">
        <f>MATCH(INDEX('913'!$D$6:$D$1205,M679),'913'!$B$6:$B$1205,0)</f>
        <v>#VALUE!</v>
      </c>
      <c r="O679" s="50" t="e">
        <f>MATCH(INDEX('913'!$D$6:$D$1205,N679),'913'!$B$6:$B$1205,0)</f>
        <v>#VALUE!</v>
      </c>
      <c r="P679" s="51" t="e">
        <f>MATCH(INDEX('913'!$D$6:$D$1205,O679),'913'!$B$6:$B$1205,0)</f>
        <v>#VALUE!</v>
      </c>
      <c r="Q679" s="37">
        <f>IF(ISNUMBER(I679),MAX(0,INDEX('913'!$E$6:$E$1205,I679)),0)</f>
        <v>0</v>
      </c>
      <c r="R679" s="37">
        <f>IF(ISNUMBER(J679),MAX(0,INDEX('913'!$E$6:$E$1205,J679)),0)</f>
        <v>0</v>
      </c>
      <c r="S679" s="37">
        <f>IF(ISNUMBER(K679),MAX(0,INDEX('913'!$E$6:$E$1205,K679)),0)</f>
        <v>0</v>
      </c>
      <c r="T679" s="37">
        <f>IF(ISNUMBER(L679),MAX(0,INDEX('913'!$E$6:$E$1205,L679)),0)</f>
        <v>0</v>
      </c>
      <c r="U679" s="37">
        <f>IF(ISNUMBER(M679),MAX(0,INDEX('913'!$E$6:$E$1205,M679)),0)</f>
        <v>0</v>
      </c>
      <c r="V679" s="37">
        <f>IF(ISNUMBER(N679),MAX(0,INDEX('913'!$E$6:$E$1205,N679)),0)</f>
        <v>0</v>
      </c>
      <c r="W679" s="37">
        <f>IF(ISNUMBER(O679),MAX(0,INDEX('913'!$E$6:$E$1205,O679)),0)</f>
        <v>0</v>
      </c>
      <c r="X679" s="52">
        <f>IF(ISNUMBER(P679),MAX(0,INDEX('913'!$E$6:$E$1205,P679)),0)</f>
        <v>0</v>
      </c>
      <c r="Y679" s="37">
        <f>IF(ISNUMBER(I679),MAX(0,INDEX('913'!$F$6:$F$1205,I679)),0)</f>
        <v>0</v>
      </c>
      <c r="Z679" s="37">
        <f>IF(ISNUMBER(J679),MAX(0,INDEX('913'!$F$6:$F$1205,J679)),0)</f>
        <v>0</v>
      </c>
      <c r="AA679" s="37">
        <f>IF(ISNUMBER(K679),MAX(0,INDEX('913'!$F$6:$F$1205,K679)),0)</f>
        <v>0</v>
      </c>
      <c r="AB679" s="37">
        <f>IF(ISNUMBER(L679),MAX(0,INDEX('913'!$F$6:$F$1205,L679)),0)</f>
        <v>0</v>
      </c>
      <c r="AC679" s="37">
        <f>IF(ISNUMBER(M679),MAX(0,INDEX('913'!$F$6:$F$1205,M679)),0)</f>
        <v>0</v>
      </c>
      <c r="AD679" s="37">
        <f>IF(ISNUMBER(N679),MAX(0,INDEX('913'!$F$6:$F$1205,N679)),0)</f>
        <v>0</v>
      </c>
      <c r="AE679" s="37">
        <f>IF(ISNUMBER(O679),MAX(0,INDEX('913'!$F$6:$F$1205,O679)),0)</f>
        <v>0</v>
      </c>
      <c r="AF679" s="37">
        <f>IF(ISNUMBER(P679),MAX(0,INDEX('913'!$F$6:$F$1205,P679)),0)</f>
        <v>0</v>
      </c>
      <c r="AG679" s="32">
        <f>IF(ISNUMBER(I679),SQRT(INDEX('913'!$I$6:$I$1205,I679)^2+INDEX('913'!$J$6:$J$1205,I679)^2),0)</f>
        <v>0</v>
      </c>
      <c r="AH679" s="32">
        <f>IF(ISNUMBER(J679),SQRT(INDEX('913'!$I$6:$I$1205,J679)^2+INDEX('913'!$J$6:$J$1205,J679)^2),0)</f>
        <v>0</v>
      </c>
      <c r="AI679" s="32">
        <f>IF(ISNUMBER(K679),SQRT(INDEX('913'!$I$6:$I$1205,K679)^2+INDEX('913'!$J$6:$J$1205,K679)^2),0)</f>
        <v>0</v>
      </c>
      <c r="AJ679" s="32">
        <f>IF(ISNUMBER(L679),SQRT(INDEX('913'!$I$6:$I$1205,L679)^2+INDEX('913'!$J$6:$J$1205,L679)^2),0)</f>
        <v>0</v>
      </c>
      <c r="AK679" s="32">
        <f>IF(ISNUMBER(M679),SQRT(INDEX('913'!$I$6:$I$1205,M679)^2+INDEX('913'!$J$6:$J$1205,M679)^2),0)</f>
        <v>0</v>
      </c>
      <c r="AL679" s="32">
        <f>IF(ISNUMBER(N679),SQRT(INDEX('913'!$I$6:$I$1205,N679)^2+INDEX('913'!$J$6:$J$1205,N679)^2),0)</f>
        <v>0</v>
      </c>
      <c r="AM679" s="32">
        <f>IF(ISNUMBER(O679),SQRT(INDEX('913'!$I$6:$I$1205,O679)^2+INDEX('913'!$J$6:$J$1205,O679)^2),0)</f>
        <v>0</v>
      </c>
      <c r="AN679" s="49">
        <f>IF(ISNUMBER(P679),SQRT(INDEX('913'!$I$6:$I$1205,P679)^2+INDEX('913'!$J$6:$J$1205,P679)^2),0)</f>
        <v>0</v>
      </c>
      <c r="AO679" s="37">
        <f t="shared" si="181"/>
        <v>0</v>
      </c>
      <c r="AP679" s="37">
        <f t="shared" si="182"/>
        <v>0</v>
      </c>
      <c r="AQ679" s="33" t="e">
        <f>-100*'935'!W679*(AO679+AP679)/'11'!C$17</f>
        <v>#VALUE!</v>
      </c>
      <c r="AR679" s="37" t="e">
        <f t="shared" si="183"/>
        <v>#VALUE!</v>
      </c>
      <c r="AS679" s="52" t="e">
        <f t="shared" si="184"/>
        <v>#VALUE!</v>
      </c>
      <c r="AT679" s="32" t="e">
        <f>IF('935'!C679="VOID",0,('935'!C679*(1-'935'!X679/'11'!B$17)))</f>
        <v>#VALUE!</v>
      </c>
      <c r="AU679" s="52" t="e">
        <f>'935'!Q679*(1-'935'!Y679/'11'!C$17)/(1-'935'!X679/'11'!B$17)</f>
        <v>#VALUE!</v>
      </c>
      <c r="AV679" s="37" t="e">
        <f>INDEX('DNO totals'!$B$57:$G$57,IF('935'!K679,IF(MOD('935'!K679,1000),IF(MOD('935'!K679,100),IF(MOD('935'!K679,10),IF(MOD('935'!K679,1000)=1,6,5),4),3),2),1))</f>
        <v>#VALUE!</v>
      </c>
      <c r="AW679" s="52" t="e">
        <f t="shared" si="185"/>
        <v>#VALUE!</v>
      </c>
      <c r="AX679" s="32" t="e">
        <f>IF('935'!V679="VOID",0,'935'!V679*(1-'935'!X679/'11'!B$17))</f>
        <v>#VALUE!</v>
      </c>
      <c r="AY679" s="33" t="e">
        <f>IF(H679,-100*'Charging rates'!B$10/'11'!B$17*AX679/H679,0)</f>
        <v>#VALUE!</v>
      </c>
      <c r="AZ679" s="33" t="e">
        <f>IF(C679,'DNO totals'!B$41,0)</f>
        <v>#VALUE!</v>
      </c>
      <c r="BA679" s="33" t="e">
        <f t="shared" si="186"/>
        <v>#VALUE!</v>
      </c>
      <c r="BB679" s="33" t="e">
        <f t="shared" si="187"/>
        <v>#VALUE!</v>
      </c>
      <c r="BC679" s="53" t="e">
        <f t="shared" si="188"/>
        <v>#VALUE!</v>
      </c>
      <c r="BD679" s="32" t="e">
        <f>IF(AT679,'935'!H679*AT679/(AT679+D679+H679),0)</f>
        <v>#VALUE!</v>
      </c>
      <c r="BE679" s="32" t="e">
        <f>IF(H679,'935'!H679*H679/(AT679+D679+H679),0)</f>
        <v>#VALUE!</v>
      </c>
      <c r="BF679" s="32" t="e">
        <f>BD679*(1-'935'!X679/'11'!B$17)</f>
        <v>#VALUE!</v>
      </c>
      <c r="BG679" s="49" t="e">
        <f>BE679*(1-'935'!X679/'11'!B$17)</f>
        <v>#VALUE!</v>
      </c>
      <c r="BH679" s="52" t="e">
        <f>AV679*Parameters!B$6</f>
        <v>#VALUE!</v>
      </c>
      <c r="BI679" s="37" t="e">
        <f>IF('935'!$K679=1000,'Charging rates'!$C$38*$BH679/(1+'DNO totals'!$C$99)*'935'!$L679,0)</f>
        <v>#VALUE!</v>
      </c>
      <c r="BJ679" s="37" t="e">
        <f>IF(MOD('935'!$K679,1000)=100,'Charging rates'!$D$38*$BH679/(1+'DNO totals'!$D$99)*'935'!$M679,0)</f>
        <v>#VALUE!</v>
      </c>
      <c r="BK679" s="37" t="e">
        <f>IF(MOD('935'!$K679,100)=10,'Charging rates'!$E$38*$BH679/(1+'DNO totals'!$E$99)*'935'!$N679,0)</f>
        <v>#VALUE!</v>
      </c>
      <c r="BL679" s="37" t="e">
        <f>IF(AND(MOD('935'!$K679,10)&gt;0,MOD('935'!$K679,1000)&gt;1),'Charging rates'!$F$38*$BH679/(1+'DNO totals'!$F$99)*'935'!$O679,0)</f>
        <v>#VALUE!</v>
      </c>
      <c r="BM679" s="37" t="e">
        <f>IF(MOD('935'!$K679,1000)=1,'Charging rates'!$G$38*$BH679/(1+'DNO totals'!$G$99)*'935'!$P679,0)</f>
        <v>#VALUE!</v>
      </c>
      <c r="BN679" s="52" t="e">
        <f t="shared" si="189"/>
        <v>#VALUE!</v>
      </c>
      <c r="BO679" s="37" t="e">
        <f>IF('935'!$K679&gt;1000,'Charging rates'!$C$38*$AW679*'935'!$L679,0)</f>
        <v>#VALUE!</v>
      </c>
      <c r="BP679" s="37" t="e">
        <f>IF(MOD('935'!$K679,1000)&gt;100,'Charging rates'!$D$38*$AW679*'935'!$M679,0)</f>
        <v>#VALUE!</v>
      </c>
      <c r="BQ679" s="37" t="e">
        <f>IF(MOD('935'!$K679,100)&gt;10,'Charging rates'!$E$38*$AW679*'935'!$N679,0)</f>
        <v>#VALUE!</v>
      </c>
      <c r="BR679" s="52" t="e">
        <f t="shared" si="190"/>
        <v>#VALUE!</v>
      </c>
      <c r="BS679" s="48" t="e">
        <f>'935'!C679&lt;&gt;"VOID"</f>
        <v>#VALUE!</v>
      </c>
      <c r="BT679" s="33" t="e">
        <f>IF(BS679,(100/'11'!B$17*BD679*((1-'935'!I679)*'Charging rates'!B$51+'Charging rates'!B$63)),0)</f>
        <v>#VALUE!</v>
      </c>
      <c r="BU679" s="33" t="e">
        <f>100/'11'!B$17*BG679*('Charging rates'!B$51+'Charging rates'!B$63)</f>
        <v>#VALUE!</v>
      </c>
      <c r="BV679" s="33" t="e">
        <f>100/'11'!B$17*BE679*('Charging rates'!B$51+'Charging rates'!B$63)</f>
        <v>#VALUE!</v>
      </c>
      <c r="BW679" s="53" t="e">
        <f t="shared" si="191"/>
        <v>#VALUE!</v>
      </c>
      <c r="BX679" s="32" t="e">
        <f>AT679-('935'!T679*(1-'935'!X679/'11'!B$17))</f>
        <v>#VALUE!</v>
      </c>
      <c r="BY679" s="32">
        <f>0-IF(ISNUMBER(I679),INDEX('913'!$I$6:$I$1205,I679),0)-IF(ISNUMBER(J679),INDEX('913'!$I$6:$I$1205,J679),0)-IF(ISNUMBER(K679),INDEX('913'!$I$6:$I$1205,K679),0)-IF(ISNUMBER(L679),INDEX('913'!$I$6:$I$1205,L679),0)-IF(ISNUMBER(M679),INDEX('913'!$I$6:$I$1205,M679),0)-IF(ISNUMBER(N679),INDEX('913'!$I$6:$I$1205,N679),0)-IF(ISNUMBER(O679),INDEX('913'!$I$6:$I$1205,O679),0)-IF(ISNUMBER(P679),INDEX('913'!$I$6:$I$1205,P679),0)</f>
        <v>0</v>
      </c>
      <c r="BZ679" s="37">
        <f>IF(BY679=0,1,MAX(1,SQRT(BY679^2+(IF(ISNUMBER(I679),INDEX('913'!$J$6:$J$1205,I679),0)+IF(ISNUMBER(J679),INDEX('913'!$J$6:$J$1205,J679),0)+IF(ISNUMBER(K679),INDEX('913'!$J$6:$J$1205,K679),0)+IF(ISNUMBER(L679),INDEX('913'!$J$6:$J$1205,L679),0)+IF(ISNUMBER(M679),INDEX('913'!$J$6:$J$1205,M679),0)+IF(ISNUMBER(N679),INDEX('913'!$J$6:$J$1205,N679),0)+IF(ISNUMBER(O679),INDEX('913'!$J$6:$J$1205,O679),0)+IF(ISNUMBER(P679),INDEX('913'!$J$6:$J$1205,P679),0))^2)/BY679))</f>
        <v>1</v>
      </c>
      <c r="CA679" s="33" t="e">
        <f>100*AO679/'11'!B$17</f>
        <v>#VALUE!</v>
      </c>
      <c r="CB679" s="37" t="e">
        <f>100*(AP679*BZ679)/'11'!C$17</f>
        <v>#VALUE!</v>
      </c>
      <c r="CC679" s="37" t="e">
        <f t="shared" si="192"/>
        <v>#VALUE!</v>
      </c>
      <c r="CD679" s="33" t="e">
        <f t="shared" si="193"/>
        <v>#VALUE!</v>
      </c>
      <c r="CE679" s="54" t="e">
        <f>'11'!C$17-'935'!Y679</f>
        <v>#VALUE!</v>
      </c>
      <c r="CF679" s="37" t="e">
        <f>MAX('DNO totals'!B$312+0,MIN('935'!L679+0,'DNO totals'!B$304+0))</f>
        <v>#VALUE!</v>
      </c>
      <c r="CG679" s="37" t="e">
        <f>MAX('DNO totals'!C$312+0,MIN('935'!M679+0,'DNO totals'!C$304+0))</f>
        <v>#VALUE!</v>
      </c>
      <c r="CH679" s="37" t="e">
        <f>MAX('DNO totals'!D$312+0,MIN('935'!N679+0,'DNO totals'!D$304+0))</f>
        <v>#VALUE!</v>
      </c>
      <c r="CI679" s="37" t="e">
        <f>MAX('DNO totals'!E$312+0,MIN('935'!O679+0,'DNO totals'!E$304+0))</f>
        <v>#VALUE!</v>
      </c>
      <c r="CJ679" s="52" t="e">
        <f>MAX('DNO totals'!F$312+0,MIN('935'!P679+0,'DNO totals'!F$304+0))</f>
        <v>#VALUE!</v>
      </c>
      <c r="CK679" s="37" t="e">
        <f>IF('935'!$K679=1000,'Charging rates'!$C$38*$BH679/(1+'DNO totals'!$C$99)*$CF679,0)</f>
        <v>#VALUE!</v>
      </c>
      <c r="CL679" s="37" t="e">
        <f>IF(MOD('935'!$K679,1000)=100,'Charging rates'!$D$38*$BH679/(1+'DNO totals'!$D$99)*$CG679,0)</f>
        <v>#VALUE!</v>
      </c>
      <c r="CM679" s="37" t="e">
        <f>IF(MOD('935'!$K679,100)=10,'Charging rates'!$E$38*$BH679/(1+'DNO totals'!$E$99)*$CH679,0)</f>
        <v>#VALUE!</v>
      </c>
      <c r="CN679" s="37" t="e">
        <f>IF(AND(MOD('935'!$K679,10)&gt;0,MOD('935'!$K679,1000)&gt;1),'Charging rates'!$F$38*$BH679/(1+'DNO totals'!$F$99)*$CI679,0)</f>
        <v>#VALUE!</v>
      </c>
      <c r="CO679" s="37" t="e">
        <f>IF(MOD('935'!$K679,1000)=1,'Charging rates'!$G$38*$BH679/(1+'DNO totals'!$G$99)*$CJ679,0)</f>
        <v>#VALUE!</v>
      </c>
      <c r="CP679" s="52" t="e">
        <f t="shared" si="194"/>
        <v>#VALUE!</v>
      </c>
      <c r="CQ679" s="37" t="e">
        <f>IF('935'!$K679&gt;1000,'Charging rates'!$C$38*$AW679*$CF679,0)</f>
        <v>#VALUE!</v>
      </c>
      <c r="CR679" s="37" t="e">
        <f>IF(MOD('935'!$K679,1000)&gt;100,'Charging rates'!$D$38*$AW679*$CG679,0)</f>
        <v>#VALUE!</v>
      </c>
      <c r="CS679" s="37" t="e">
        <f>IF(MOD('935'!$K679,100)&gt;10,'Charging rates'!$E$38*$AW679*$CH679,0)</f>
        <v>#VALUE!</v>
      </c>
      <c r="CT679" s="52" t="e">
        <f t="shared" si="195"/>
        <v>#VALUE!</v>
      </c>
      <c r="CU679" s="33" t="e">
        <f>100*(AP679*'935'!Q679*BZ679)/'11'!B$17</f>
        <v>#VALUE!</v>
      </c>
      <c r="CV679" s="33" t="e">
        <f>100/'11'!B$17*'Charging rates'!B$10*AW679</f>
        <v>#VALUE!</v>
      </c>
      <c r="CW679" s="33" t="e">
        <f>IF(AT679=0,0,(1-BX679/AT679)*(CA679+IF('935'!Q679=0,0,(CB679*'935'!Q679*('11'!C$17-'935'!Y679)/('11'!B$17-'935'!X679)))))</f>
        <v>#VALUE!</v>
      </c>
      <c r="CX679" s="33" t="e">
        <f t="shared" si="196"/>
        <v>#VALUE!</v>
      </c>
      <c r="CY679" s="49" t="e">
        <f t="shared" si="197"/>
        <v>#VALUE!</v>
      </c>
      <c r="CZ679" s="32" t="e">
        <f>AT679*(Parameters!B$21+AU679)*IF('DNO totals'!B$323&lt;0,1,'935'!S679)</f>
        <v>#VALUE!</v>
      </c>
      <c r="DA679" s="52" t="e">
        <f>IF('DNO totals'!B$323&lt;0,1,'935'!S679)*(Parameters!B$21+AU679)</f>
        <v>#VALUE!</v>
      </c>
      <c r="DB679" s="37" t="e">
        <f>CX679+'Charging rates'!B$106*DA679*100/'11'!B$17</f>
        <v>#VALUE!</v>
      </c>
      <c r="DC679" s="37" t="e">
        <f>DB679+'Charging rates'!B$116*(Parameters!B$21+AU679)*100/'11'!B$17*IF('DNO totals'!B$323&lt;0,1,'935'!S679)</f>
        <v>#VALUE!</v>
      </c>
      <c r="DD679" s="37" t="e">
        <f>'Charging rates'!B$97*(CP679+CT679)*100/'11'!B$17</f>
        <v>#VALUE!</v>
      </c>
      <c r="DE679" s="33" t="e">
        <f>MAX(0-(CB679*AU679*'11'!C$17/'11'!B$17),DC679+DD679)</f>
        <v>#VALUE!</v>
      </c>
      <c r="DF679" s="37" t="e">
        <f>IF(BS679,IF(AU679=0,CC679,MAX(0,MIN(CC679,CC679+(DE679/'935'!Q679*('11'!B$17-'935'!X679)/('11'!C$17-'935'!Y679))))),0)</f>
        <v>#VALUE!</v>
      </c>
      <c r="DG679" s="33" t="e">
        <f t="shared" si="198"/>
        <v>#VALUE!</v>
      </c>
      <c r="DH679" s="53" t="e">
        <f t="shared" si="199"/>
        <v>#VALUE!</v>
      </c>
    </row>
    <row r="680" spans="1:112">
      <c r="A680" s="28">
        <v>580</v>
      </c>
      <c r="B680" s="47" t="e">
        <f>'935'!B680</f>
        <v>#VALUE!</v>
      </c>
      <c r="C680" s="48" t="e">
        <f>OR('935'!E680&lt;&gt;"VOID",'935'!F680&lt;&gt;"VOID",'935'!G680&lt;&gt;"VOID")</f>
        <v>#VALUE!</v>
      </c>
      <c r="D680" s="32" t="e">
        <f>IF('935'!D680="VOID",0,'935'!D680*(1-'935'!X680/'11'!B$17))</f>
        <v>#VALUE!</v>
      </c>
      <c r="E680" s="32" t="e">
        <f>IF('935'!E680="VOID",0,'935'!E680*(1-'935'!X680/'11'!B$17))</f>
        <v>#VALUE!</v>
      </c>
      <c r="F680" s="32" t="e">
        <f>IF('935'!F680="VOID",0,'935'!F680*(1-'935'!X680/'11'!B$17))</f>
        <v>#VALUE!</v>
      </c>
      <c r="G680" s="32" t="e">
        <f>IF('935'!G680="VOID",0,'935'!G680*(1-'935'!X680/'11'!B$17))</f>
        <v>#VALUE!</v>
      </c>
      <c r="H680" s="49" t="e">
        <f t="shared" si="180"/>
        <v>#VALUE!</v>
      </c>
      <c r="I680" s="50" t="e">
        <f>MATCH('935'!J680,'913'!$B$6:$B$1205,0)</f>
        <v>#VALUE!</v>
      </c>
      <c r="J680" s="50" t="e">
        <f>MATCH(INDEX('913'!$D$6:$D$1205,I680),'913'!$B$6:$B$1205,0)</f>
        <v>#VALUE!</v>
      </c>
      <c r="K680" s="50" t="e">
        <f>MATCH(INDEX('913'!$D$6:$D$1205,J680),'913'!$B$6:$B$1205,0)</f>
        <v>#VALUE!</v>
      </c>
      <c r="L680" s="50" t="e">
        <f>MATCH(INDEX('913'!$D$6:$D$1205,K680),'913'!$B$6:$B$1205,0)</f>
        <v>#VALUE!</v>
      </c>
      <c r="M680" s="50" t="e">
        <f>MATCH(INDEX('913'!$D$6:$D$1205,L680),'913'!$B$6:$B$1205,0)</f>
        <v>#VALUE!</v>
      </c>
      <c r="N680" s="50" t="e">
        <f>MATCH(INDEX('913'!$D$6:$D$1205,M680),'913'!$B$6:$B$1205,0)</f>
        <v>#VALUE!</v>
      </c>
      <c r="O680" s="50" t="e">
        <f>MATCH(INDEX('913'!$D$6:$D$1205,N680),'913'!$B$6:$B$1205,0)</f>
        <v>#VALUE!</v>
      </c>
      <c r="P680" s="51" t="e">
        <f>MATCH(INDEX('913'!$D$6:$D$1205,O680),'913'!$B$6:$B$1205,0)</f>
        <v>#VALUE!</v>
      </c>
      <c r="Q680" s="37">
        <f>IF(ISNUMBER(I680),MAX(0,INDEX('913'!$E$6:$E$1205,I680)),0)</f>
        <v>0</v>
      </c>
      <c r="R680" s="37">
        <f>IF(ISNUMBER(J680),MAX(0,INDEX('913'!$E$6:$E$1205,J680)),0)</f>
        <v>0</v>
      </c>
      <c r="S680" s="37">
        <f>IF(ISNUMBER(K680),MAX(0,INDEX('913'!$E$6:$E$1205,K680)),0)</f>
        <v>0</v>
      </c>
      <c r="T680" s="37">
        <f>IF(ISNUMBER(L680),MAX(0,INDEX('913'!$E$6:$E$1205,L680)),0)</f>
        <v>0</v>
      </c>
      <c r="U680" s="37">
        <f>IF(ISNUMBER(M680),MAX(0,INDEX('913'!$E$6:$E$1205,M680)),0)</f>
        <v>0</v>
      </c>
      <c r="V680" s="37">
        <f>IF(ISNUMBER(N680),MAX(0,INDEX('913'!$E$6:$E$1205,N680)),0)</f>
        <v>0</v>
      </c>
      <c r="W680" s="37">
        <f>IF(ISNUMBER(O680),MAX(0,INDEX('913'!$E$6:$E$1205,O680)),0)</f>
        <v>0</v>
      </c>
      <c r="X680" s="52">
        <f>IF(ISNUMBER(P680),MAX(0,INDEX('913'!$E$6:$E$1205,P680)),0)</f>
        <v>0</v>
      </c>
      <c r="Y680" s="37">
        <f>IF(ISNUMBER(I680),MAX(0,INDEX('913'!$F$6:$F$1205,I680)),0)</f>
        <v>0</v>
      </c>
      <c r="Z680" s="37">
        <f>IF(ISNUMBER(J680),MAX(0,INDEX('913'!$F$6:$F$1205,J680)),0)</f>
        <v>0</v>
      </c>
      <c r="AA680" s="37">
        <f>IF(ISNUMBER(K680),MAX(0,INDEX('913'!$F$6:$F$1205,K680)),0)</f>
        <v>0</v>
      </c>
      <c r="AB680" s="37">
        <f>IF(ISNUMBER(L680),MAX(0,INDEX('913'!$F$6:$F$1205,L680)),0)</f>
        <v>0</v>
      </c>
      <c r="AC680" s="37">
        <f>IF(ISNUMBER(M680),MAX(0,INDEX('913'!$F$6:$F$1205,M680)),0)</f>
        <v>0</v>
      </c>
      <c r="AD680" s="37">
        <f>IF(ISNUMBER(N680),MAX(0,INDEX('913'!$F$6:$F$1205,N680)),0)</f>
        <v>0</v>
      </c>
      <c r="AE680" s="37">
        <f>IF(ISNUMBER(O680),MAX(0,INDEX('913'!$F$6:$F$1205,O680)),0)</f>
        <v>0</v>
      </c>
      <c r="AF680" s="37">
        <f>IF(ISNUMBER(P680),MAX(0,INDEX('913'!$F$6:$F$1205,P680)),0)</f>
        <v>0</v>
      </c>
      <c r="AG680" s="32">
        <f>IF(ISNUMBER(I680),SQRT(INDEX('913'!$I$6:$I$1205,I680)^2+INDEX('913'!$J$6:$J$1205,I680)^2),0)</f>
        <v>0</v>
      </c>
      <c r="AH680" s="32">
        <f>IF(ISNUMBER(J680),SQRT(INDEX('913'!$I$6:$I$1205,J680)^2+INDEX('913'!$J$6:$J$1205,J680)^2),0)</f>
        <v>0</v>
      </c>
      <c r="AI680" s="32">
        <f>IF(ISNUMBER(K680),SQRT(INDEX('913'!$I$6:$I$1205,K680)^2+INDEX('913'!$J$6:$J$1205,K680)^2),0)</f>
        <v>0</v>
      </c>
      <c r="AJ680" s="32">
        <f>IF(ISNUMBER(L680),SQRT(INDEX('913'!$I$6:$I$1205,L680)^2+INDEX('913'!$J$6:$J$1205,L680)^2),0)</f>
        <v>0</v>
      </c>
      <c r="AK680" s="32">
        <f>IF(ISNUMBER(M680),SQRT(INDEX('913'!$I$6:$I$1205,M680)^2+INDEX('913'!$J$6:$J$1205,M680)^2),0)</f>
        <v>0</v>
      </c>
      <c r="AL680" s="32">
        <f>IF(ISNUMBER(N680),SQRT(INDEX('913'!$I$6:$I$1205,N680)^2+INDEX('913'!$J$6:$J$1205,N680)^2),0)</f>
        <v>0</v>
      </c>
      <c r="AM680" s="32">
        <f>IF(ISNUMBER(O680),SQRT(INDEX('913'!$I$6:$I$1205,O680)^2+INDEX('913'!$J$6:$J$1205,O680)^2),0)</f>
        <v>0</v>
      </c>
      <c r="AN680" s="49">
        <f>IF(ISNUMBER(P680),SQRT(INDEX('913'!$I$6:$I$1205,P680)^2+INDEX('913'!$J$6:$J$1205,P680)^2),0)</f>
        <v>0</v>
      </c>
      <c r="AO680" s="37">
        <f t="shared" si="181"/>
        <v>0</v>
      </c>
      <c r="AP680" s="37">
        <f t="shared" si="182"/>
        <v>0</v>
      </c>
      <c r="AQ680" s="33" t="e">
        <f>-100*'935'!W680*(AO680+AP680)/'11'!C$17</f>
        <v>#VALUE!</v>
      </c>
      <c r="AR680" s="37" t="e">
        <f t="shared" si="183"/>
        <v>#VALUE!</v>
      </c>
      <c r="AS680" s="52" t="e">
        <f t="shared" si="184"/>
        <v>#VALUE!</v>
      </c>
      <c r="AT680" s="32" t="e">
        <f>IF('935'!C680="VOID",0,('935'!C680*(1-'935'!X680/'11'!B$17)))</f>
        <v>#VALUE!</v>
      </c>
      <c r="AU680" s="52" t="e">
        <f>'935'!Q680*(1-'935'!Y680/'11'!C$17)/(1-'935'!X680/'11'!B$17)</f>
        <v>#VALUE!</v>
      </c>
      <c r="AV680" s="37" t="e">
        <f>INDEX('DNO totals'!$B$57:$G$57,IF('935'!K680,IF(MOD('935'!K680,1000),IF(MOD('935'!K680,100),IF(MOD('935'!K680,10),IF(MOD('935'!K680,1000)=1,6,5),4),3),2),1))</f>
        <v>#VALUE!</v>
      </c>
      <c r="AW680" s="52" t="e">
        <f t="shared" si="185"/>
        <v>#VALUE!</v>
      </c>
      <c r="AX680" s="32" t="e">
        <f>IF('935'!V680="VOID",0,'935'!V680*(1-'935'!X680/'11'!B$17))</f>
        <v>#VALUE!</v>
      </c>
      <c r="AY680" s="33" t="e">
        <f>IF(H680,-100*'Charging rates'!B$10/'11'!B$17*AX680/H680,0)</f>
        <v>#VALUE!</v>
      </c>
      <c r="AZ680" s="33" t="e">
        <f>IF(C680,'DNO totals'!B$41,0)</f>
        <v>#VALUE!</v>
      </c>
      <c r="BA680" s="33" t="e">
        <f t="shared" si="186"/>
        <v>#VALUE!</v>
      </c>
      <c r="BB680" s="33" t="e">
        <f t="shared" si="187"/>
        <v>#VALUE!</v>
      </c>
      <c r="BC680" s="53" t="e">
        <f t="shared" si="188"/>
        <v>#VALUE!</v>
      </c>
      <c r="BD680" s="32" t="e">
        <f>IF(AT680,'935'!H680*AT680/(AT680+D680+H680),0)</f>
        <v>#VALUE!</v>
      </c>
      <c r="BE680" s="32" t="e">
        <f>IF(H680,'935'!H680*H680/(AT680+D680+H680),0)</f>
        <v>#VALUE!</v>
      </c>
      <c r="BF680" s="32" t="e">
        <f>BD680*(1-'935'!X680/'11'!B$17)</f>
        <v>#VALUE!</v>
      </c>
      <c r="BG680" s="49" t="e">
        <f>BE680*(1-'935'!X680/'11'!B$17)</f>
        <v>#VALUE!</v>
      </c>
      <c r="BH680" s="52" t="e">
        <f>AV680*Parameters!B$6</f>
        <v>#VALUE!</v>
      </c>
      <c r="BI680" s="37" t="e">
        <f>IF('935'!$K680=1000,'Charging rates'!$C$38*$BH680/(1+'DNO totals'!$C$99)*'935'!$L680,0)</f>
        <v>#VALUE!</v>
      </c>
      <c r="BJ680" s="37" t="e">
        <f>IF(MOD('935'!$K680,1000)=100,'Charging rates'!$D$38*$BH680/(1+'DNO totals'!$D$99)*'935'!$M680,0)</f>
        <v>#VALUE!</v>
      </c>
      <c r="BK680" s="37" t="e">
        <f>IF(MOD('935'!$K680,100)=10,'Charging rates'!$E$38*$BH680/(1+'DNO totals'!$E$99)*'935'!$N680,0)</f>
        <v>#VALUE!</v>
      </c>
      <c r="BL680" s="37" t="e">
        <f>IF(AND(MOD('935'!$K680,10)&gt;0,MOD('935'!$K680,1000)&gt;1),'Charging rates'!$F$38*$BH680/(1+'DNO totals'!$F$99)*'935'!$O680,0)</f>
        <v>#VALUE!</v>
      </c>
      <c r="BM680" s="37" t="e">
        <f>IF(MOD('935'!$K680,1000)=1,'Charging rates'!$G$38*$BH680/(1+'DNO totals'!$G$99)*'935'!$P680,0)</f>
        <v>#VALUE!</v>
      </c>
      <c r="BN680" s="52" t="e">
        <f t="shared" si="189"/>
        <v>#VALUE!</v>
      </c>
      <c r="BO680" s="37" t="e">
        <f>IF('935'!$K680&gt;1000,'Charging rates'!$C$38*$AW680*'935'!$L680,0)</f>
        <v>#VALUE!</v>
      </c>
      <c r="BP680" s="37" t="e">
        <f>IF(MOD('935'!$K680,1000)&gt;100,'Charging rates'!$D$38*$AW680*'935'!$M680,0)</f>
        <v>#VALUE!</v>
      </c>
      <c r="BQ680" s="37" t="e">
        <f>IF(MOD('935'!$K680,100)&gt;10,'Charging rates'!$E$38*$AW680*'935'!$N680,0)</f>
        <v>#VALUE!</v>
      </c>
      <c r="BR680" s="52" t="e">
        <f t="shared" si="190"/>
        <v>#VALUE!</v>
      </c>
      <c r="BS680" s="48" t="e">
        <f>'935'!C680&lt;&gt;"VOID"</f>
        <v>#VALUE!</v>
      </c>
      <c r="BT680" s="33" t="e">
        <f>IF(BS680,(100/'11'!B$17*BD680*((1-'935'!I680)*'Charging rates'!B$51+'Charging rates'!B$63)),0)</f>
        <v>#VALUE!</v>
      </c>
      <c r="BU680" s="33" t="e">
        <f>100/'11'!B$17*BG680*('Charging rates'!B$51+'Charging rates'!B$63)</f>
        <v>#VALUE!</v>
      </c>
      <c r="BV680" s="33" t="e">
        <f>100/'11'!B$17*BE680*('Charging rates'!B$51+'Charging rates'!B$63)</f>
        <v>#VALUE!</v>
      </c>
      <c r="BW680" s="53" t="e">
        <f t="shared" si="191"/>
        <v>#VALUE!</v>
      </c>
      <c r="BX680" s="32" t="e">
        <f>AT680-('935'!T680*(1-'935'!X680/'11'!B$17))</f>
        <v>#VALUE!</v>
      </c>
      <c r="BY680" s="32">
        <f>0-IF(ISNUMBER(I680),INDEX('913'!$I$6:$I$1205,I680),0)-IF(ISNUMBER(J680),INDEX('913'!$I$6:$I$1205,J680),0)-IF(ISNUMBER(K680),INDEX('913'!$I$6:$I$1205,K680),0)-IF(ISNUMBER(L680),INDEX('913'!$I$6:$I$1205,L680),0)-IF(ISNUMBER(M680),INDEX('913'!$I$6:$I$1205,M680),0)-IF(ISNUMBER(N680),INDEX('913'!$I$6:$I$1205,N680),0)-IF(ISNUMBER(O680),INDEX('913'!$I$6:$I$1205,O680),0)-IF(ISNUMBER(P680),INDEX('913'!$I$6:$I$1205,P680),0)</f>
        <v>0</v>
      </c>
      <c r="BZ680" s="37">
        <f>IF(BY680=0,1,MAX(1,SQRT(BY680^2+(IF(ISNUMBER(I680),INDEX('913'!$J$6:$J$1205,I680),0)+IF(ISNUMBER(J680),INDEX('913'!$J$6:$J$1205,J680),0)+IF(ISNUMBER(K680),INDEX('913'!$J$6:$J$1205,K680),0)+IF(ISNUMBER(L680),INDEX('913'!$J$6:$J$1205,L680),0)+IF(ISNUMBER(M680),INDEX('913'!$J$6:$J$1205,M680),0)+IF(ISNUMBER(N680),INDEX('913'!$J$6:$J$1205,N680),0)+IF(ISNUMBER(O680),INDEX('913'!$J$6:$J$1205,O680),0)+IF(ISNUMBER(P680),INDEX('913'!$J$6:$J$1205,P680),0))^2)/BY680))</f>
        <v>1</v>
      </c>
      <c r="CA680" s="33" t="e">
        <f>100*AO680/'11'!B$17</f>
        <v>#VALUE!</v>
      </c>
      <c r="CB680" s="37" t="e">
        <f>100*(AP680*BZ680)/'11'!C$17</f>
        <v>#VALUE!</v>
      </c>
      <c r="CC680" s="37" t="e">
        <f t="shared" si="192"/>
        <v>#VALUE!</v>
      </c>
      <c r="CD680" s="33" t="e">
        <f t="shared" si="193"/>
        <v>#VALUE!</v>
      </c>
      <c r="CE680" s="54" t="e">
        <f>'11'!C$17-'935'!Y680</f>
        <v>#VALUE!</v>
      </c>
      <c r="CF680" s="37" t="e">
        <f>MAX('DNO totals'!B$312+0,MIN('935'!L680+0,'DNO totals'!B$304+0))</f>
        <v>#VALUE!</v>
      </c>
      <c r="CG680" s="37" t="e">
        <f>MAX('DNO totals'!C$312+0,MIN('935'!M680+0,'DNO totals'!C$304+0))</f>
        <v>#VALUE!</v>
      </c>
      <c r="CH680" s="37" t="e">
        <f>MAX('DNO totals'!D$312+0,MIN('935'!N680+0,'DNO totals'!D$304+0))</f>
        <v>#VALUE!</v>
      </c>
      <c r="CI680" s="37" t="e">
        <f>MAX('DNO totals'!E$312+0,MIN('935'!O680+0,'DNO totals'!E$304+0))</f>
        <v>#VALUE!</v>
      </c>
      <c r="CJ680" s="52" t="e">
        <f>MAX('DNO totals'!F$312+0,MIN('935'!P680+0,'DNO totals'!F$304+0))</f>
        <v>#VALUE!</v>
      </c>
      <c r="CK680" s="37" t="e">
        <f>IF('935'!$K680=1000,'Charging rates'!$C$38*$BH680/(1+'DNO totals'!$C$99)*$CF680,0)</f>
        <v>#VALUE!</v>
      </c>
      <c r="CL680" s="37" t="e">
        <f>IF(MOD('935'!$K680,1000)=100,'Charging rates'!$D$38*$BH680/(1+'DNO totals'!$D$99)*$CG680,0)</f>
        <v>#VALUE!</v>
      </c>
      <c r="CM680" s="37" t="e">
        <f>IF(MOD('935'!$K680,100)=10,'Charging rates'!$E$38*$BH680/(1+'DNO totals'!$E$99)*$CH680,0)</f>
        <v>#VALUE!</v>
      </c>
      <c r="CN680" s="37" t="e">
        <f>IF(AND(MOD('935'!$K680,10)&gt;0,MOD('935'!$K680,1000)&gt;1),'Charging rates'!$F$38*$BH680/(1+'DNO totals'!$F$99)*$CI680,0)</f>
        <v>#VALUE!</v>
      </c>
      <c r="CO680" s="37" t="e">
        <f>IF(MOD('935'!$K680,1000)=1,'Charging rates'!$G$38*$BH680/(1+'DNO totals'!$G$99)*$CJ680,0)</f>
        <v>#VALUE!</v>
      </c>
      <c r="CP680" s="52" t="e">
        <f t="shared" si="194"/>
        <v>#VALUE!</v>
      </c>
      <c r="CQ680" s="37" t="e">
        <f>IF('935'!$K680&gt;1000,'Charging rates'!$C$38*$AW680*$CF680,0)</f>
        <v>#VALUE!</v>
      </c>
      <c r="CR680" s="37" t="e">
        <f>IF(MOD('935'!$K680,1000)&gt;100,'Charging rates'!$D$38*$AW680*$CG680,0)</f>
        <v>#VALUE!</v>
      </c>
      <c r="CS680" s="37" t="e">
        <f>IF(MOD('935'!$K680,100)&gt;10,'Charging rates'!$E$38*$AW680*$CH680,0)</f>
        <v>#VALUE!</v>
      </c>
      <c r="CT680" s="52" t="e">
        <f t="shared" si="195"/>
        <v>#VALUE!</v>
      </c>
      <c r="CU680" s="33" t="e">
        <f>100*(AP680*'935'!Q680*BZ680)/'11'!B$17</f>
        <v>#VALUE!</v>
      </c>
      <c r="CV680" s="33" t="e">
        <f>100/'11'!B$17*'Charging rates'!B$10*AW680</f>
        <v>#VALUE!</v>
      </c>
      <c r="CW680" s="33" t="e">
        <f>IF(AT680=0,0,(1-BX680/AT680)*(CA680+IF('935'!Q680=0,0,(CB680*'935'!Q680*('11'!C$17-'935'!Y680)/('11'!B$17-'935'!X680)))))</f>
        <v>#VALUE!</v>
      </c>
      <c r="CX680" s="33" t="e">
        <f t="shared" si="196"/>
        <v>#VALUE!</v>
      </c>
      <c r="CY680" s="49" t="e">
        <f t="shared" si="197"/>
        <v>#VALUE!</v>
      </c>
      <c r="CZ680" s="32" t="e">
        <f>AT680*(Parameters!B$21+AU680)*IF('DNO totals'!B$323&lt;0,1,'935'!S680)</f>
        <v>#VALUE!</v>
      </c>
      <c r="DA680" s="52" t="e">
        <f>IF('DNO totals'!B$323&lt;0,1,'935'!S680)*(Parameters!B$21+AU680)</f>
        <v>#VALUE!</v>
      </c>
      <c r="DB680" s="37" t="e">
        <f>CX680+'Charging rates'!B$106*DA680*100/'11'!B$17</f>
        <v>#VALUE!</v>
      </c>
      <c r="DC680" s="37" t="e">
        <f>DB680+'Charging rates'!B$116*(Parameters!B$21+AU680)*100/'11'!B$17*IF('DNO totals'!B$323&lt;0,1,'935'!S680)</f>
        <v>#VALUE!</v>
      </c>
      <c r="DD680" s="37" t="e">
        <f>'Charging rates'!B$97*(CP680+CT680)*100/'11'!B$17</f>
        <v>#VALUE!</v>
      </c>
      <c r="DE680" s="33" t="e">
        <f>MAX(0-(CB680*AU680*'11'!C$17/'11'!B$17),DC680+DD680)</f>
        <v>#VALUE!</v>
      </c>
      <c r="DF680" s="37" t="e">
        <f>IF(BS680,IF(AU680=0,CC680,MAX(0,MIN(CC680,CC680+(DE680/'935'!Q680*('11'!B$17-'935'!X680)/('11'!C$17-'935'!Y680))))),0)</f>
        <v>#VALUE!</v>
      </c>
      <c r="DG680" s="33" t="e">
        <f t="shared" si="198"/>
        <v>#VALUE!</v>
      </c>
      <c r="DH680" s="53" t="e">
        <f t="shared" si="199"/>
        <v>#VALUE!</v>
      </c>
    </row>
    <row r="681" spans="1:112">
      <c r="A681" s="28">
        <v>581</v>
      </c>
      <c r="B681" s="47" t="e">
        <f>'935'!B681</f>
        <v>#VALUE!</v>
      </c>
      <c r="C681" s="48" t="e">
        <f>OR('935'!E681&lt;&gt;"VOID",'935'!F681&lt;&gt;"VOID",'935'!G681&lt;&gt;"VOID")</f>
        <v>#VALUE!</v>
      </c>
      <c r="D681" s="32" t="e">
        <f>IF('935'!D681="VOID",0,'935'!D681*(1-'935'!X681/'11'!B$17))</f>
        <v>#VALUE!</v>
      </c>
      <c r="E681" s="32" t="e">
        <f>IF('935'!E681="VOID",0,'935'!E681*(1-'935'!X681/'11'!B$17))</f>
        <v>#VALUE!</v>
      </c>
      <c r="F681" s="32" t="e">
        <f>IF('935'!F681="VOID",0,'935'!F681*(1-'935'!X681/'11'!B$17))</f>
        <v>#VALUE!</v>
      </c>
      <c r="G681" s="32" t="e">
        <f>IF('935'!G681="VOID",0,'935'!G681*(1-'935'!X681/'11'!B$17))</f>
        <v>#VALUE!</v>
      </c>
      <c r="H681" s="49" t="e">
        <f t="shared" si="180"/>
        <v>#VALUE!</v>
      </c>
      <c r="I681" s="50" t="e">
        <f>MATCH('935'!J681,'913'!$B$6:$B$1205,0)</f>
        <v>#VALUE!</v>
      </c>
      <c r="J681" s="50" t="e">
        <f>MATCH(INDEX('913'!$D$6:$D$1205,I681),'913'!$B$6:$B$1205,0)</f>
        <v>#VALUE!</v>
      </c>
      <c r="K681" s="50" t="e">
        <f>MATCH(INDEX('913'!$D$6:$D$1205,J681),'913'!$B$6:$B$1205,0)</f>
        <v>#VALUE!</v>
      </c>
      <c r="L681" s="50" t="e">
        <f>MATCH(INDEX('913'!$D$6:$D$1205,K681),'913'!$B$6:$B$1205,0)</f>
        <v>#VALUE!</v>
      </c>
      <c r="M681" s="50" t="e">
        <f>MATCH(INDEX('913'!$D$6:$D$1205,L681),'913'!$B$6:$B$1205,0)</f>
        <v>#VALUE!</v>
      </c>
      <c r="N681" s="50" t="e">
        <f>MATCH(INDEX('913'!$D$6:$D$1205,M681),'913'!$B$6:$B$1205,0)</f>
        <v>#VALUE!</v>
      </c>
      <c r="O681" s="50" t="e">
        <f>MATCH(INDEX('913'!$D$6:$D$1205,N681),'913'!$B$6:$B$1205,0)</f>
        <v>#VALUE!</v>
      </c>
      <c r="P681" s="51" t="e">
        <f>MATCH(INDEX('913'!$D$6:$D$1205,O681),'913'!$B$6:$B$1205,0)</f>
        <v>#VALUE!</v>
      </c>
      <c r="Q681" s="37">
        <f>IF(ISNUMBER(I681),MAX(0,INDEX('913'!$E$6:$E$1205,I681)),0)</f>
        <v>0</v>
      </c>
      <c r="R681" s="37">
        <f>IF(ISNUMBER(J681),MAX(0,INDEX('913'!$E$6:$E$1205,J681)),0)</f>
        <v>0</v>
      </c>
      <c r="S681" s="37">
        <f>IF(ISNUMBER(K681),MAX(0,INDEX('913'!$E$6:$E$1205,K681)),0)</f>
        <v>0</v>
      </c>
      <c r="T681" s="37">
        <f>IF(ISNUMBER(L681),MAX(0,INDEX('913'!$E$6:$E$1205,L681)),0)</f>
        <v>0</v>
      </c>
      <c r="U681" s="37">
        <f>IF(ISNUMBER(M681),MAX(0,INDEX('913'!$E$6:$E$1205,M681)),0)</f>
        <v>0</v>
      </c>
      <c r="V681" s="37">
        <f>IF(ISNUMBER(N681),MAX(0,INDEX('913'!$E$6:$E$1205,N681)),0)</f>
        <v>0</v>
      </c>
      <c r="W681" s="37">
        <f>IF(ISNUMBER(O681),MAX(0,INDEX('913'!$E$6:$E$1205,O681)),0)</f>
        <v>0</v>
      </c>
      <c r="X681" s="52">
        <f>IF(ISNUMBER(P681),MAX(0,INDEX('913'!$E$6:$E$1205,P681)),0)</f>
        <v>0</v>
      </c>
      <c r="Y681" s="37">
        <f>IF(ISNUMBER(I681),MAX(0,INDEX('913'!$F$6:$F$1205,I681)),0)</f>
        <v>0</v>
      </c>
      <c r="Z681" s="37">
        <f>IF(ISNUMBER(J681),MAX(0,INDEX('913'!$F$6:$F$1205,J681)),0)</f>
        <v>0</v>
      </c>
      <c r="AA681" s="37">
        <f>IF(ISNUMBER(K681),MAX(0,INDEX('913'!$F$6:$F$1205,K681)),0)</f>
        <v>0</v>
      </c>
      <c r="AB681" s="37">
        <f>IF(ISNUMBER(L681),MAX(0,INDEX('913'!$F$6:$F$1205,L681)),0)</f>
        <v>0</v>
      </c>
      <c r="AC681" s="37">
        <f>IF(ISNUMBER(M681),MAX(0,INDEX('913'!$F$6:$F$1205,M681)),0)</f>
        <v>0</v>
      </c>
      <c r="AD681" s="37">
        <f>IF(ISNUMBER(N681),MAX(0,INDEX('913'!$F$6:$F$1205,N681)),0)</f>
        <v>0</v>
      </c>
      <c r="AE681" s="37">
        <f>IF(ISNUMBER(O681),MAX(0,INDEX('913'!$F$6:$F$1205,O681)),0)</f>
        <v>0</v>
      </c>
      <c r="AF681" s="37">
        <f>IF(ISNUMBER(P681),MAX(0,INDEX('913'!$F$6:$F$1205,P681)),0)</f>
        <v>0</v>
      </c>
      <c r="AG681" s="32">
        <f>IF(ISNUMBER(I681),SQRT(INDEX('913'!$I$6:$I$1205,I681)^2+INDEX('913'!$J$6:$J$1205,I681)^2),0)</f>
        <v>0</v>
      </c>
      <c r="AH681" s="32">
        <f>IF(ISNUMBER(J681),SQRT(INDEX('913'!$I$6:$I$1205,J681)^2+INDEX('913'!$J$6:$J$1205,J681)^2),0)</f>
        <v>0</v>
      </c>
      <c r="AI681" s="32">
        <f>IF(ISNUMBER(K681),SQRT(INDEX('913'!$I$6:$I$1205,K681)^2+INDEX('913'!$J$6:$J$1205,K681)^2),0)</f>
        <v>0</v>
      </c>
      <c r="AJ681" s="32">
        <f>IF(ISNUMBER(L681),SQRT(INDEX('913'!$I$6:$I$1205,L681)^2+INDEX('913'!$J$6:$J$1205,L681)^2),0)</f>
        <v>0</v>
      </c>
      <c r="AK681" s="32">
        <f>IF(ISNUMBER(M681),SQRT(INDEX('913'!$I$6:$I$1205,M681)^2+INDEX('913'!$J$6:$J$1205,M681)^2),0)</f>
        <v>0</v>
      </c>
      <c r="AL681" s="32">
        <f>IF(ISNUMBER(N681),SQRT(INDEX('913'!$I$6:$I$1205,N681)^2+INDEX('913'!$J$6:$J$1205,N681)^2),0)</f>
        <v>0</v>
      </c>
      <c r="AM681" s="32">
        <f>IF(ISNUMBER(O681),SQRT(INDEX('913'!$I$6:$I$1205,O681)^2+INDEX('913'!$J$6:$J$1205,O681)^2),0)</f>
        <v>0</v>
      </c>
      <c r="AN681" s="49">
        <f>IF(ISNUMBER(P681),SQRT(INDEX('913'!$I$6:$I$1205,P681)^2+INDEX('913'!$J$6:$J$1205,P681)^2),0)</f>
        <v>0</v>
      </c>
      <c r="AO681" s="37">
        <f t="shared" si="181"/>
        <v>0</v>
      </c>
      <c r="AP681" s="37">
        <f t="shared" si="182"/>
        <v>0</v>
      </c>
      <c r="AQ681" s="33" t="e">
        <f>-100*'935'!W681*(AO681+AP681)/'11'!C$17</f>
        <v>#VALUE!</v>
      </c>
      <c r="AR681" s="37" t="e">
        <f t="shared" si="183"/>
        <v>#VALUE!</v>
      </c>
      <c r="AS681" s="52" t="e">
        <f t="shared" si="184"/>
        <v>#VALUE!</v>
      </c>
      <c r="AT681" s="32" t="e">
        <f>IF('935'!C681="VOID",0,('935'!C681*(1-'935'!X681/'11'!B$17)))</f>
        <v>#VALUE!</v>
      </c>
      <c r="AU681" s="52" t="e">
        <f>'935'!Q681*(1-'935'!Y681/'11'!C$17)/(1-'935'!X681/'11'!B$17)</f>
        <v>#VALUE!</v>
      </c>
      <c r="AV681" s="37" t="e">
        <f>INDEX('DNO totals'!$B$57:$G$57,IF('935'!K681,IF(MOD('935'!K681,1000),IF(MOD('935'!K681,100),IF(MOD('935'!K681,10),IF(MOD('935'!K681,1000)=1,6,5),4),3),2),1))</f>
        <v>#VALUE!</v>
      </c>
      <c r="AW681" s="52" t="e">
        <f t="shared" si="185"/>
        <v>#VALUE!</v>
      </c>
      <c r="AX681" s="32" t="e">
        <f>IF('935'!V681="VOID",0,'935'!V681*(1-'935'!X681/'11'!B$17))</f>
        <v>#VALUE!</v>
      </c>
      <c r="AY681" s="33" t="e">
        <f>IF(H681,-100*'Charging rates'!B$10/'11'!B$17*AX681/H681,0)</f>
        <v>#VALUE!</v>
      </c>
      <c r="AZ681" s="33" t="e">
        <f>IF(C681,'DNO totals'!B$41,0)</f>
        <v>#VALUE!</v>
      </c>
      <c r="BA681" s="33" t="e">
        <f t="shared" si="186"/>
        <v>#VALUE!</v>
      </c>
      <c r="BB681" s="33" t="e">
        <f t="shared" si="187"/>
        <v>#VALUE!</v>
      </c>
      <c r="BC681" s="53" t="e">
        <f t="shared" si="188"/>
        <v>#VALUE!</v>
      </c>
      <c r="BD681" s="32" t="e">
        <f>IF(AT681,'935'!H681*AT681/(AT681+D681+H681),0)</f>
        <v>#VALUE!</v>
      </c>
      <c r="BE681" s="32" t="e">
        <f>IF(H681,'935'!H681*H681/(AT681+D681+H681),0)</f>
        <v>#VALUE!</v>
      </c>
      <c r="BF681" s="32" t="e">
        <f>BD681*(1-'935'!X681/'11'!B$17)</f>
        <v>#VALUE!</v>
      </c>
      <c r="BG681" s="49" t="e">
        <f>BE681*(1-'935'!X681/'11'!B$17)</f>
        <v>#VALUE!</v>
      </c>
      <c r="BH681" s="52" t="e">
        <f>AV681*Parameters!B$6</f>
        <v>#VALUE!</v>
      </c>
      <c r="BI681" s="37" t="e">
        <f>IF('935'!$K681=1000,'Charging rates'!$C$38*$BH681/(1+'DNO totals'!$C$99)*'935'!$L681,0)</f>
        <v>#VALUE!</v>
      </c>
      <c r="BJ681" s="37" t="e">
        <f>IF(MOD('935'!$K681,1000)=100,'Charging rates'!$D$38*$BH681/(1+'DNO totals'!$D$99)*'935'!$M681,0)</f>
        <v>#VALUE!</v>
      </c>
      <c r="BK681" s="37" t="e">
        <f>IF(MOD('935'!$K681,100)=10,'Charging rates'!$E$38*$BH681/(1+'DNO totals'!$E$99)*'935'!$N681,0)</f>
        <v>#VALUE!</v>
      </c>
      <c r="BL681" s="37" t="e">
        <f>IF(AND(MOD('935'!$K681,10)&gt;0,MOD('935'!$K681,1000)&gt;1),'Charging rates'!$F$38*$BH681/(1+'DNO totals'!$F$99)*'935'!$O681,0)</f>
        <v>#VALUE!</v>
      </c>
      <c r="BM681" s="37" t="e">
        <f>IF(MOD('935'!$K681,1000)=1,'Charging rates'!$G$38*$BH681/(1+'DNO totals'!$G$99)*'935'!$P681,0)</f>
        <v>#VALUE!</v>
      </c>
      <c r="BN681" s="52" t="e">
        <f t="shared" si="189"/>
        <v>#VALUE!</v>
      </c>
      <c r="BO681" s="37" t="e">
        <f>IF('935'!$K681&gt;1000,'Charging rates'!$C$38*$AW681*'935'!$L681,0)</f>
        <v>#VALUE!</v>
      </c>
      <c r="BP681" s="37" t="e">
        <f>IF(MOD('935'!$K681,1000)&gt;100,'Charging rates'!$D$38*$AW681*'935'!$M681,0)</f>
        <v>#VALUE!</v>
      </c>
      <c r="BQ681" s="37" t="e">
        <f>IF(MOD('935'!$K681,100)&gt;10,'Charging rates'!$E$38*$AW681*'935'!$N681,0)</f>
        <v>#VALUE!</v>
      </c>
      <c r="BR681" s="52" t="e">
        <f t="shared" si="190"/>
        <v>#VALUE!</v>
      </c>
      <c r="BS681" s="48" t="e">
        <f>'935'!C681&lt;&gt;"VOID"</f>
        <v>#VALUE!</v>
      </c>
      <c r="BT681" s="33" t="e">
        <f>IF(BS681,(100/'11'!B$17*BD681*((1-'935'!I681)*'Charging rates'!B$51+'Charging rates'!B$63)),0)</f>
        <v>#VALUE!</v>
      </c>
      <c r="BU681" s="33" t="e">
        <f>100/'11'!B$17*BG681*('Charging rates'!B$51+'Charging rates'!B$63)</f>
        <v>#VALUE!</v>
      </c>
      <c r="BV681" s="33" t="e">
        <f>100/'11'!B$17*BE681*('Charging rates'!B$51+'Charging rates'!B$63)</f>
        <v>#VALUE!</v>
      </c>
      <c r="BW681" s="53" t="e">
        <f t="shared" si="191"/>
        <v>#VALUE!</v>
      </c>
      <c r="BX681" s="32" t="e">
        <f>AT681-('935'!T681*(1-'935'!X681/'11'!B$17))</f>
        <v>#VALUE!</v>
      </c>
      <c r="BY681" s="32">
        <f>0-IF(ISNUMBER(I681),INDEX('913'!$I$6:$I$1205,I681),0)-IF(ISNUMBER(J681),INDEX('913'!$I$6:$I$1205,J681),0)-IF(ISNUMBER(K681),INDEX('913'!$I$6:$I$1205,K681),0)-IF(ISNUMBER(L681),INDEX('913'!$I$6:$I$1205,L681),0)-IF(ISNUMBER(M681),INDEX('913'!$I$6:$I$1205,M681),0)-IF(ISNUMBER(N681),INDEX('913'!$I$6:$I$1205,N681),0)-IF(ISNUMBER(O681),INDEX('913'!$I$6:$I$1205,O681),0)-IF(ISNUMBER(P681),INDEX('913'!$I$6:$I$1205,P681),0)</f>
        <v>0</v>
      </c>
      <c r="BZ681" s="37">
        <f>IF(BY681=0,1,MAX(1,SQRT(BY681^2+(IF(ISNUMBER(I681),INDEX('913'!$J$6:$J$1205,I681),0)+IF(ISNUMBER(J681),INDEX('913'!$J$6:$J$1205,J681),0)+IF(ISNUMBER(K681),INDEX('913'!$J$6:$J$1205,K681),0)+IF(ISNUMBER(L681),INDEX('913'!$J$6:$J$1205,L681),0)+IF(ISNUMBER(M681),INDEX('913'!$J$6:$J$1205,M681),0)+IF(ISNUMBER(N681),INDEX('913'!$J$6:$J$1205,N681),0)+IF(ISNUMBER(O681),INDEX('913'!$J$6:$J$1205,O681),0)+IF(ISNUMBER(P681),INDEX('913'!$J$6:$J$1205,P681),0))^2)/BY681))</f>
        <v>1</v>
      </c>
      <c r="CA681" s="33" t="e">
        <f>100*AO681/'11'!B$17</f>
        <v>#VALUE!</v>
      </c>
      <c r="CB681" s="37" t="e">
        <f>100*(AP681*BZ681)/'11'!C$17</f>
        <v>#VALUE!</v>
      </c>
      <c r="CC681" s="37" t="e">
        <f t="shared" si="192"/>
        <v>#VALUE!</v>
      </c>
      <c r="CD681" s="33" t="e">
        <f t="shared" si="193"/>
        <v>#VALUE!</v>
      </c>
      <c r="CE681" s="54" t="e">
        <f>'11'!C$17-'935'!Y681</f>
        <v>#VALUE!</v>
      </c>
      <c r="CF681" s="37" t="e">
        <f>MAX('DNO totals'!B$312+0,MIN('935'!L681+0,'DNO totals'!B$304+0))</f>
        <v>#VALUE!</v>
      </c>
      <c r="CG681" s="37" t="e">
        <f>MAX('DNO totals'!C$312+0,MIN('935'!M681+0,'DNO totals'!C$304+0))</f>
        <v>#VALUE!</v>
      </c>
      <c r="CH681" s="37" t="e">
        <f>MAX('DNO totals'!D$312+0,MIN('935'!N681+0,'DNO totals'!D$304+0))</f>
        <v>#VALUE!</v>
      </c>
      <c r="CI681" s="37" t="e">
        <f>MAX('DNO totals'!E$312+0,MIN('935'!O681+0,'DNO totals'!E$304+0))</f>
        <v>#VALUE!</v>
      </c>
      <c r="CJ681" s="52" t="e">
        <f>MAX('DNO totals'!F$312+0,MIN('935'!P681+0,'DNO totals'!F$304+0))</f>
        <v>#VALUE!</v>
      </c>
      <c r="CK681" s="37" t="e">
        <f>IF('935'!$K681=1000,'Charging rates'!$C$38*$BH681/(1+'DNO totals'!$C$99)*$CF681,0)</f>
        <v>#VALUE!</v>
      </c>
      <c r="CL681" s="37" t="e">
        <f>IF(MOD('935'!$K681,1000)=100,'Charging rates'!$D$38*$BH681/(1+'DNO totals'!$D$99)*$CG681,0)</f>
        <v>#VALUE!</v>
      </c>
      <c r="CM681" s="37" t="e">
        <f>IF(MOD('935'!$K681,100)=10,'Charging rates'!$E$38*$BH681/(1+'DNO totals'!$E$99)*$CH681,0)</f>
        <v>#VALUE!</v>
      </c>
      <c r="CN681" s="37" t="e">
        <f>IF(AND(MOD('935'!$K681,10)&gt;0,MOD('935'!$K681,1000)&gt;1),'Charging rates'!$F$38*$BH681/(1+'DNO totals'!$F$99)*$CI681,0)</f>
        <v>#VALUE!</v>
      </c>
      <c r="CO681" s="37" t="e">
        <f>IF(MOD('935'!$K681,1000)=1,'Charging rates'!$G$38*$BH681/(1+'DNO totals'!$G$99)*$CJ681,0)</f>
        <v>#VALUE!</v>
      </c>
      <c r="CP681" s="52" t="e">
        <f t="shared" si="194"/>
        <v>#VALUE!</v>
      </c>
      <c r="CQ681" s="37" t="e">
        <f>IF('935'!$K681&gt;1000,'Charging rates'!$C$38*$AW681*$CF681,0)</f>
        <v>#VALUE!</v>
      </c>
      <c r="CR681" s="37" t="e">
        <f>IF(MOD('935'!$K681,1000)&gt;100,'Charging rates'!$D$38*$AW681*$CG681,0)</f>
        <v>#VALUE!</v>
      </c>
      <c r="CS681" s="37" t="e">
        <f>IF(MOD('935'!$K681,100)&gt;10,'Charging rates'!$E$38*$AW681*$CH681,0)</f>
        <v>#VALUE!</v>
      </c>
      <c r="CT681" s="52" t="e">
        <f t="shared" si="195"/>
        <v>#VALUE!</v>
      </c>
      <c r="CU681" s="33" t="e">
        <f>100*(AP681*'935'!Q681*BZ681)/'11'!B$17</f>
        <v>#VALUE!</v>
      </c>
      <c r="CV681" s="33" t="e">
        <f>100/'11'!B$17*'Charging rates'!B$10*AW681</f>
        <v>#VALUE!</v>
      </c>
      <c r="CW681" s="33" t="e">
        <f>IF(AT681=0,0,(1-BX681/AT681)*(CA681+IF('935'!Q681=0,0,(CB681*'935'!Q681*('11'!C$17-'935'!Y681)/('11'!B$17-'935'!X681)))))</f>
        <v>#VALUE!</v>
      </c>
      <c r="CX681" s="33" t="e">
        <f t="shared" si="196"/>
        <v>#VALUE!</v>
      </c>
      <c r="CY681" s="49" t="e">
        <f t="shared" si="197"/>
        <v>#VALUE!</v>
      </c>
      <c r="CZ681" s="32" t="e">
        <f>AT681*(Parameters!B$21+AU681)*IF('DNO totals'!B$323&lt;0,1,'935'!S681)</f>
        <v>#VALUE!</v>
      </c>
      <c r="DA681" s="52" t="e">
        <f>IF('DNO totals'!B$323&lt;0,1,'935'!S681)*(Parameters!B$21+AU681)</f>
        <v>#VALUE!</v>
      </c>
      <c r="DB681" s="37" t="e">
        <f>CX681+'Charging rates'!B$106*DA681*100/'11'!B$17</f>
        <v>#VALUE!</v>
      </c>
      <c r="DC681" s="37" t="e">
        <f>DB681+'Charging rates'!B$116*(Parameters!B$21+AU681)*100/'11'!B$17*IF('DNO totals'!B$323&lt;0,1,'935'!S681)</f>
        <v>#VALUE!</v>
      </c>
      <c r="DD681" s="37" t="e">
        <f>'Charging rates'!B$97*(CP681+CT681)*100/'11'!B$17</f>
        <v>#VALUE!</v>
      </c>
      <c r="DE681" s="33" t="e">
        <f>MAX(0-(CB681*AU681*'11'!C$17/'11'!B$17),DC681+DD681)</f>
        <v>#VALUE!</v>
      </c>
      <c r="DF681" s="37" t="e">
        <f>IF(BS681,IF(AU681=0,CC681,MAX(0,MIN(CC681,CC681+(DE681/'935'!Q681*('11'!B$17-'935'!X681)/('11'!C$17-'935'!Y681))))),0)</f>
        <v>#VALUE!</v>
      </c>
      <c r="DG681" s="33" t="e">
        <f t="shared" si="198"/>
        <v>#VALUE!</v>
      </c>
      <c r="DH681" s="53" t="e">
        <f t="shared" si="199"/>
        <v>#VALUE!</v>
      </c>
    </row>
    <row r="682" spans="1:112">
      <c r="A682" s="28">
        <v>582</v>
      </c>
      <c r="B682" s="47" t="e">
        <f>'935'!B682</f>
        <v>#VALUE!</v>
      </c>
      <c r="C682" s="48" t="e">
        <f>OR('935'!E682&lt;&gt;"VOID",'935'!F682&lt;&gt;"VOID",'935'!G682&lt;&gt;"VOID")</f>
        <v>#VALUE!</v>
      </c>
      <c r="D682" s="32" t="e">
        <f>IF('935'!D682="VOID",0,'935'!D682*(1-'935'!X682/'11'!B$17))</f>
        <v>#VALUE!</v>
      </c>
      <c r="E682" s="32" t="e">
        <f>IF('935'!E682="VOID",0,'935'!E682*(1-'935'!X682/'11'!B$17))</f>
        <v>#VALUE!</v>
      </c>
      <c r="F682" s="32" t="e">
        <f>IF('935'!F682="VOID",0,'935'!F682*(1-'935'!X682/'11'!B$17))</f>
        <v>#VALUE!</v>
      </c>
      <c r="G682" s="32" t="e">
        <f>IF('935'!G682="VOID",0,'935'!G682*(1-'935'!X682/'11'!B$17))</f>
        <v>#VALUE!</v>
      </c>
      <c r="H682" s="49" t="e">
        <f t="shared" si="180"/>
        <v>#VALUE!</v>
      </c>
      <c r="I682" s="50" t="e">
        <f>MATCH('935'!J682,'913'!$B$6:$B$1205,0)</f>
        <v>#VALUE!</v>
      </c>
      <c r="J682" s="50" t="e">
        <f>MATCH(INDEX('913'!$D$6:$D$1205,I682),'913'!$B$6:$B$1205,0)</f>
        <v>#VALUE!</v>
      </c>
      <c r="K682" s="50" t="e">
        <f>MATCH(INDEX('913'!$D$6:$D$1205,J682),'913'!$B$6:$B$1205,0)</f>
        <v>#VALUE!</v>
      </c>
      <c r="L682" s="50" t="e">
        <f>MATCH(INDEX('913'!$D$6:$D$1205,K682),'913'!$B$6:$B$1205,0)</f>
        <v>#VALUE!</v>
      </c>
      <c r="M682" s="50" t="e">
        <f>MATCH(INDEX('913'!$D$6:$D$1205,L682),'913'!$B$6:$B$1205,0)</f>
        <v>#VALUE!</v>
      </c>
      <c r="N682" s="50" t="e">
        <f>MATCH(INDEX('913'!$D$6:$D$1205,M682),'913'!$B$6:$B$1205,0)</f>
        <v>#VALUE!</v>
      </c>
      <c r="O682" s="50" t="e">
        <f>MATCH(INDEX('913'!$D$6:$D$1205,N682),'913'!$B$6:$B$1205,0)</f>
        <v>#VALUE!</v>
      </c>
      <c r="P682" s="51" t="e">
        <f>MATCH(INDEX('913'!$D$6:$D$1205,O682),'913'!$B$6:$B$1205,0)</f>
        <v>#VALUE!</v>
      </c>
      <c r="Q682" s="37">
        <f>IF(ISNUMBER(I682),MAX(0,INDEX('913'!$E$6:$E$1205,I682)),0)</f>
        <v>0</v>
      </c>
      <c r="R682" s="37">
        <f>IF(ISNUMBER(J682),MAX(0,INDEX('913'!$E$6:$E$1205,J682)),0)</f>
        <v>0</v>
      </c>
      <c r="S682" s="37">
        <f>IF(ISNUMBER(K682),MAX(0,INDEX('913'!$E$6:$E$1205,K682)),0)</f>
        <v>0</v>
      </c>
      <c r="T682" s="37">
        <f>IF(ISNUMBER(L682),MAX(0,INDEX('913'!$E$6:$E$1205,L682)),0)</f>
        <v>0</v>
      </c>
      <c r="U682" s="37">
        <f>IF(ISNUMBER(M682),MAX(0,INDEX('913'!$E$6:$E$1205,M682)),0)</f>
        <v>0</v>
      </c>
      <c r="V682" s="37">
        <f>IF(ISNUMBER(N682),MAX(0,INDEX('913'!$E$6:$E$1205,N682)),0)</f>
        <v>0</v>
      </c>
      <c r="W682" s="37">
        <f>IF(ISNUMBER(O682),MAX(0,INDEX('913'!$E$6:$E$1205,O682)),0)</f>
        <v>0</v>
      </c>
      <c r="X682" s="52">
        <f>IF(ISNUMBER(P682),MAX(0,INDEX('913'!$E$6:$E$1205,P682)),0)</f>
        <v>0</v>
      </c>
      <c r="Y682" s="37">
        <f>IF(ISNUMBER(I682),MAX(0,INDEX('913'!$F$6:$F$1205,I682)),0)</f>
        <v>0</v>
      </c>
      <c r="Z682" s="37">
        <f>IF(ISNUMBER(J682),MAX(0,INDEX('913'!$F$6:$F$1205,J682)),0)</f>
        <v>0</v>
      </c>
      <c r="AA682" s="37">
        <f>IF(ISNUMBER(K682),MAX(0,INDEX('913'!$F$6:$F$1205,K682)),0)</f>
        <v>0</v>
      </c>
      <c r="AB682" s="37">
        <f>IF(ISNUMBER(L682),MAX(0,INDEX('913'!$F$6:$F$1205,L682)),0)</f>
        <v>0</v>
      </c>
      <c r="AC682" s="37">
        <f>IF(ISNUMBER(M682),MAX(0,INDEX('913'!$F$6:$F$1205,M682)),0)</f>
        <v>0</v>
      </c>
      <c r="AD682" s="37">
        <f>IF(ISNUMBER(N682),MAX(0,INDEX('913'!$F$6:$F$1205,N682)),0)</f>
        <v>0</v>
      </c>
      <c r="AE682" s="37">
        <f>IF(ISNUMBER(O682),MAX(0,INDEX('913'!$F$6:$F$1205,O682)),0)</f>
        <v>0</v>
      </c>
      <c r="AF682" s="37">
        <f>IF(ISNUMBER(P682),MAX(0,INDEX('913'!$F$6:$F$1205,P682)),0)</f>
        <v>0</v>
      </c>
      <c r="AG682" s="32">
        <f>IF(ISNUMBER(I682),SQRT(INDEX('913'!$I$6:$I$1205,I682)^2+INDEX('913'!$J$6:$J$1205,I682)^2),0)</f>
        <v>0</v>
      </c>
      <c r="AH682" s="32">
        <f>IF(ISNUMBER(J682),SQRT(INDEX('913'!$I$6:$I$1205,J682)^2+INDEX('913'!$J$6:$J$1205,J682)^2),0)</f>
        <v>0</v>
      </c>
      <c r="AI682" s="32">
        <f>IF(ISNUMBER(K682),SQRT(INDEX('913'!$I$6:$I$1205,K682)^2+INDEX('913'!$J$6:$J$1205,K682)^2),0)</f>
        <v>0</v>
      </c>
      <c r="AJ682" s="32">
        <f>IF(ISNUMBER(L682),SQRT(INDEX('913'!$I$6:$I$1205,L682)^2+INDEX('913'!$J$6:$J$1205,L682)^2),0)</f>
        <v>0</v>
      </c>
      <c r="AK682" s="32">
        <f>IF(ISNUMBER(M682),SQRT(INDEX('913'!$I$6:$I$1205,M682)^2+INDEX('913'!$J$6:$J$1205,M682)^2),0)</f>
        <v>0</v>
      </c>
      <c r="AL682" s="32">
        <f>IF(ISNUMBER(N682),SQRT(INDEX('913'!$I$6:$I$1205,N682)^2+INDEX('913'!$J$6:$J$1205,N682)^2),0)</f>
        <v>0</v>
      </c>
      <c r="AM682" s="32">
        <f>IF(ISNUMBER(O682),SQRT(INDEX('913'!$I$6:$I$1205,O682)^2+INDEX('913'!$J$6:$J$1205,O682)^2),0)</f>
        <v>0</v>
      </c>
      <c r="AN682" s="49">
        <f>IF(ISNUMBER(P682),SQRT(INDEX('913'!$I$6:$I$1205,P682)^2+INDEX('913'!$J$6:$J$1205,P682)^2),0)</f>
        <v>0</v>
      </c>
      <c r="AO682" s="37">
        <f t="shared" si="181"/>
        <v>0</v>
      </c>
      <c r="AP682" s="37">
        <f t="shared" si="182"/>
        <v>0</v>
      </c>
      <c r="AQ682" s="33" t="e">
        <f>-100*'935'!W682*(AO682+AP682)/'11'!C$17</f>
        <v>#VALUE!</v>
      </c>
      <c r="AR682" s="37" t="e">
        <f t="shared" si="183"/>
        <v>#VALUE!</v>
      </c>
      <c r="AS682" s="52" t="e">
        <f t="shared" si="184"/>
        <v>#VALUE!</v>
      </c>
      <c r="AT682" s="32" t="e">
        <f>IF('935'!C682="VOID",0,('935'!C682*(1-'935'!X682/'11'!B$17)))</f>
        <v>#VALUE!</v>
      </c>
      <c r="AU682" s="52" t="e">
        <f>'935'!Q682*(1-'935'!Y682/'11'!C$17)/(1-'935'!X682/'11'!B$17)</f>
        <v>#VALUE!</v>
      </c>
      <c r="AV682" s="37" t="e">
        <f>INDEX('DNO totals'!$B$57:$G$57,IF('935'!K682,IF(MOD('935'!K682,1000),IF(MOD('935'!K682,100),IF(MOD('935'!K682,10),IF(MOD('935'!K682,1000)=1,6,5),4),3),2),1))</f>
        <v>#VALUE!</v>
      </c>
      <c r="AW682" s="52" t="e">
        <f t="shared" si="185"/>
        <v>#VALUE!</v>
      </c>
      <c r="AX682" s="32" t="e">
        <f>IF('935'!V682="VOID",0,'935'!V682*(1-'935'!X682/'11'!B$17))</f>
        <v>#VALUE!</v>
      </c>
      <c r="AY682" s="33" t="e">
        <f>IF(H682,-100*'Charging rates'!B$10/'11'!B$17*AX682/H682,0)</f>
        <v>#VALUE!</v>
      </c>
      <c r="AZ682" s="33" t="e">
        <f>IF(C682,'DNO totals'!B$41,0)</f>
        <v>#VALUE!</v>
      </c>
      <c r="BA682" s="33" t="e">
        <f t="shared" si="186"/>
        <v>#VALUE!</v>
      </c>
      <c r="BB682" s="33" t="e">
        <f t="shared" si="187"/>
        <v>#VALUE!</v>
      </c>
      <c r="BC682" s="53" t="e">
        <f t="shared" si="188"/>
        <v>#VALUE!</v>
      </c>
      <c r="BD682" s="32" t="e">
        <f>IF(AT682,'935'!H682*AT682/(AT682+D682+H682),0)</f>
        <v>#VALUE!</v>
      </c>
      <c r="BE682" s="32" t="e">
        <f>IF(H682,'935'!H682*H682/(AT682+D682+H682),0)</f>
        <v>#VALUE!</v>
      </c>
      <c r="BF682" s="32" t="e">
        <f>BD682*(1-'935'!X682/'11'!B$17)</f>
        <v>#VALUE!</v>
      </c>
      <c r="BG682" s="49" t="e">
        <f>BE682*(1-'935'!X682/'11'!B$17)</f>
        <v>#VALUE!</v>
      </c>
      <c r="BH682" s="52" t="e">
        <f>AV682*Parameters!B$6</f>
        <v>#VALUE!</v>
      </c>
      <c r="BI682" s="37" t="e">
        <f>IF('935'!$K682=1000,'Charging rates'!$C$38*$BH682/(1+'DNO totals'!$C$99)*'935'!$L682,0)</f>
        <v>#VALUE!</v>
      </c>
      <c r="BJ682" s="37" t="e">
        <f>IF(MOD('935'!$K682,1000)=100,'Charging rates'!$D$38*$BH682/(1+'DNO totals'!$D$99)*'935'!$M682,0)</f>
        <v>#VALUE!</v>
      </c>
      <c r="BK682" s="37" t="e">
        <f>IF(MOD('935'!$K682,100)=10,'Charging rates'!$E$38*$BH682/(1+'DNO totals'!$E$99)*'935'!$N682,0)</f>
        <v>#VALUE!</v>
      </c>
      <c r="BL682" s="37" t="e">
        <f>IF(AND(MOD('935'!$K682,10)&gt;0,MOD('935'!$K682,1000)&gt;1),'Charging rates'!$F$38*$BH682/(1+'DNO totals'!$F$99)*'935'!$O682,0)</f>
        <v>#VALUE!</v>
      </c>
      <c r="BM682" s="37" t="e">
        <f>IF(MOD('935'!$K682,1000)=1,'Charging rates'!$G$38*$BH682/(1+'DNO totals'!$G$99)*'935'!$P682,0)</f>
        <v>#VALUE!</v>
      </c>
      <c r="BN682" s="52" t="e">
        <f t="shared" si="189"/>
        <v>#VALUE!</v>
      </c>
      <c r="BO682" s="37" t="e">
        <f>IF('935'!$K682&gt;1000,'Charging rates'!$C$38*$AW682*'935'!$L682,0)</f>
        <v>#VALUE!</v>
      </c>
      <c r="BP682" s="37" t="e">
        <f>IF(MOD('935'!$K682,1000)&gt;100,'Charging rates'!$D$38*$AW682*'935'!$M682,0)</f>
        <v>#VALUE!</v>
      </c>
      <c r="BQ682" s="37" t="e">
        <f>IF(MOD('935'!$K682,100)&gt;10,'Charging rates'!$E$38*$AW682*'935'!$N682,0)</f>
        <v>#VALUE!</v>
      </c>
      <c r="BR682" s="52" t="e">
        <f t="shared" si="190"/>
        <v>#VALUE!</v>
      </c>
      <c r="BS682" s="48" t="e">
        <f>'935'!C682&lt;&gt;"VOID"</f>
        <v>#VALUE!</v>
      </c>
      <c r="BT682" s="33" t="e">
        <f>IF(BS682,(100/'11'!B$17*BD682*((1-'935'!I682)*'Charging rates'!B$51+'Charging rates'!B$63)),0)</f>
        <v>#VALUE!</v>
      </c>
      <c r="BU682" s="33" t="e">
        <f>100/'11'!B$17*BG682*('Charging rates'!B$51+'Charging rates'!B$63)</f>
        <v>#VALUE!</v>
      </c>
      <c r="BV682" s="33" t="e">
        <f>100/'11'!B$17*BE682*('Charging rates'!B$51+'Charging rates'!B$63)</f>
        <v>#VALUE!</v>
      </c>
      <c r="BW682" s="53" t="e">
        <f t="shared" si="191"/>
        <v>#VALUE!</v>
      </c>
      <c r="BX682" s="32" t="e">
        <f>AT682-('935'!T682*(1-'935'!X682/'11'!B$17))</f>
        <v>#VALUE!</v>
      </c>
      <c r="BY682" s="32">
        <f>0-IF(ISNUMBER(I682),INDEX('913'!$I$6:$I$1205,I682),0)-IF(ISNUMBER(J682),INDEX('913'!$I$6:$I$1205,J682),0)-IF(ISNUMBER(K682),INDEX('913'!$I$6:$I$1205,K682),0)-IF(ISNUMBER(L682),INDEX('913'!$I$6:$I$1205,L682),0)-IF(ISNUMBER(M682),INDEX('913'!$I$6:$I$1205,M682),0)-IF(ISNUMBER(N682),INDEX('913'!$I$6:$I$1205,N682),0)-IF(ISNUMBER(O682),INDEX('913'!$I$6:$I$1205,O682),0)-IF(ISNUMBER(P682),INDEX('913'!$I$6:$I$1205,P682),0)</f>
        <v>0</v>
      </c>
      <c r="BZ682" s="37">
        <f>IF(BY682=0,1,MAX(1,SQRT(BY682^2+(IF(ISNUMBER(I682),INDEX('913'!$J$6:$J$1205,I682),0)+IF(ISNUMBER(J682),INDEX('913'!$J$6:$J$1205,J682),0)+IF(ISNUMBER(K682),INDEX('913'!$J$6:$J$1205,K682),0)+IF(ISNUMBER(L682),INDEX('913'!$J$6:$J$1205,L682),0)+IF(ISNUMBER(M682),INDEX('913'!$J$6:$J$1205,M682),0)+IF(ISNUMBER(N682),INDEX('913'!$J$6:$J$1205,N682),0)+IF(ISNUMBER(O682),INDEX('913'!$J$6:$J$1205,O682),0)+IF(ISNUMBER(P682),INDEX('913'!$J$6:$J$1205,P682),0))^2)/BY682))</f>
        <v>1</v>
      </c>
      <c r="CA682" s="33" t="e">
        <f>100*AO682/'11'!B$17</f>
        <v>#VALUE!</v>
      </c>
      <c r="CB682" s="37" t="e">
        <f>100*(AP682*BZ682)/'11'!C$17</f>
        <v>#VALUE!</v>
      </c>
      <c r="CC682" s="37" t="e">
        <f t="shared" si="192"/>
        <v>#VALUE!</v>
      </c>
      <c r="CD682" s="33" t="e">
        <f t="shared" si="193"/>
        <v>#VALUE!</v>
      </c>
      <c r="CE682" s="54" t="e">
        <f>'11'!C$17-'935'!Y682</f>
        <v>#VALUE!</v>
      </c>
      <c r="CF682" s="37" t="e">
        <f>MAX('DNO totals'!B$312+0,MIN('935'!L682+0,'DNO totals'!B$304+0))</f>
        <v>#VALUE!</v>
      </c>
      <c r="CG682" s="37" t="e">
        <f>MAX('DNO totals'!C$312+0,MIN('935'!M682+0,'DNO totals'!C$304+0))</f>
        <v>#VALUE!</v>
      </c>
      <c r="CH682" s="37" t="e">
        <f>MAX('DNO totals'!D$312+0,MIN('935'!N682+0,'DNO totals'!D$304+0))</f>
        <v>#VALUE!</v>
      </c>
      <c r="CI682" s="37" t="e">
        <f>MAX('DNO totals'!E$312+0,MIN('935'!O682+0,'DNO totals'!E$304+0))</f>
        <v>#VALUE!</v>
      </c>
      <c r="CJ682" s="52" t="e">
        <f>MAX('DNO totals'!F$312+0,MIN('935'!P682+0,'DNO totals'!F$304+0))</f>
        <v>#VALUE!</v>
      </c>
      <c r="CK682" s="37" t="e">
        <f>IF('935'!$K682=1000,'Charging rates'!$C$38*$BH682/(1+'DNO totals'!$C$99)*$CF682,0)</f>
        <v>#VALUE!</v>
      </c>
      <c r="CL682" s="37" t="e">
        <f>IF(MOD('935'!$K682,1000)=100,'Charging rates'!$D$38*$BH682/(1+'DNO totals'!$D$99)*$CG682,0)</f>
        <v>#VALUE!</v>
      </c>
      <c r="CM682" s="37" t="e">
        <f>IF(MOD('935'!$K682,100)=10,'Charging rates'!$E$38*$BH682/(1+'DNO totals'!$E$99)*$CH682,0)</f>
        <v>#VALUE!</v>
      </c>
      <c r="CN682" s="37" t="e">
        <f>IF(AND(MOD('935'!$K682,10)&gt;0,MOD('935'!$K682,1000)&gt;1),'Charging rates'!$F$38*$BH682/(1+'DNO totals'!$F$99)*$CI682,0)</f>
        <v>#VALUE!</v>
      </c>
      <c r="CO682" s="37" t="e">
        <f>IF(MOD('935'!$K682,1000)=1,'Charging rates'!$G$38*$BH682/(1+'DNO totals'!$G$99)*$CJ682,0)</f>
        <v>#VALUE!</v>
      </c>
      <c r="CP682" s="52" t="e">
        <f t="shared" si="194"/>
        <v>#VALUE!</v>
      </c>
      <c r="CQ682" s="37" t="e">
        <f>IF('935'!$K682&gt;1000,'Charging rates'!$C$38*$AW682*$CF682,0)</f>
        <v>#VALUE!</v>
      </c>
      <c r="CR682" s="37" t="e">
        <f>IF(MOD('935'!$K682,1000)&gt;100,'Charging rates'!$D$38*$AW682*$CG682,0)</f>
        <v>#VALUE!</v>
      </c>
      <c r="CS682" s="37" t="e">
        <f>IF(MOD('935'!$K682,100)&gt;10,'Charging rates'!$E$38*$AW682*$CH682,0)</f>
        <v>#VALUE!</v>
      </c>
      <c r="CT682" s="52" t="e">
        <f t="shared" si="195"/>
        <v>#VALUE!</v>
      </c>
      <c r="CU682" s="33" t="e">
        <f>100*(AP682*'935'!Q682*BZ682)/'11'!B$17</f>
        <v>#VALUE!</v>
      </c>
      <c r="CV682" s="33" t="e">
        <f>100/'11'!B$17*'Charging rates'!B$10*AW682</f>
        <v>#VALUE!</v>
      </c>
      <c r="CW682" s="33" t="e">
        <f>IF(AT682=0,0,(1-BX682/AT682)*(CA682+IF('935'!Q682=0,0,(CB682*'935'!Q682*('11'!C$17-'935'!Y682)/('11'!B$17-'935'!X682)))))</f>
        <v>#VALUE!</v>
      </c>
      <c r="CX682" s="33" t="e">
        <f t="shared" si="196"/>
        <v>#VALUE!</v>
      </c>
      <c r="CY682" s="49" t="e">
        <f t="shared" si="197"/>
        <v>#VALUE!</v>
      </c>
      <c r="CZ682" s="32" t="e">
        <f>AT682*(Parameters!B$21+AU682)*IF('DNO totals'!B$323&lt;0,1,'935'!S682)</f>
        <v>#VALUE!</v>
      </c>
      <c r="DA682" s="52" t="e">
        <f>IF('DNO totals'!B$323&lt;0,1,'935'!S682)*(Parameters!B$21+AU682)</f>
        <v>#VALUE!</v>
      </c>
      <c r="DB682" s="37" t="e">
        <f>CX682+'Charging rates'!B$106*DA682*100/'11'!B$17</f>
        <v>#VALUE!</v>
      </c>
      <c r="DC682" s="37" t="e">
        <f>DB682+'Charging rates'!B$116*(Parameters!B$21+AU682)*100/'11'!B$17*IF('DNO totals'!B$323&lt;0,1,'935'!S682)</f>
        <v>#VALUE!</v>
      </c>
      <c r="DD682" s="37" t="e">
        <f>'Charging rates'!B$97*(CP682+CT682)*100/'11'!B$17</f>
        <v>#VALUE!</v>
      </c>
      <c r="DE682" s="33" t="e">
        <f>MAX(0-(CB682*AU682*'11'!C$17/'11'!B$17),DC682+DD682)</f>
        <v>#VALUE!</v>
      </c>
      <c r="DF682" s="37" t="e">
        <f>IF(BS682,IF(AU682=0,CC682,MAX(0,MIN(CC682,CC682+(DE682/'935'!Q682*('11'!B$17-'935'!X682)/('11'!C$17-'935'!Y682))))),0)</f>
        <v>#VALUE!</v>
      </c>
      <c r="DG682" s="33" t="e">
        <f t="shared" si="198"/>
        <v>#VALUE!</v>
      </c>
      <c r="DH682" s="53" t="e">
        <f t="shared" si="199"/>
        <v>#VALUE!</v>
      </c>
    </row>
    <row r="683" spans="1:112">
      <c r="A683" s="28">
        <v>583</v>
      </c>
      <c r="B683" s="47" t="e">
        <f>'935'!B683</f>
        <v>#VALUE!</v>
      </c>
      <c r="C683" s="48" t="e">
        <f>OR('935'!E683&lt;&gt;"VOID",'935'!F683&lt;&gt;"VOID",'935'!G683&lt;&gt;"VOID")</f>
        <v>#VALUE!</v>
      </c>
      <c r="D683" s="32" t="e">
        <f>IF('935'!D683="VOID",0,'935'!D683*(1-'935'!X683/'11'!B$17))</f>
        <v>#VALUE!</v>
      </c>
      <c r="E683" s="32" t="e">
        <f>IF('935'!E683="VOID",0,'935'!E683*(1-'935'!X683/'11'!B$17))</f>
        <v>#VALUE!</v>
      </c>
      <c r="F683" s="32" t="e">
        <f>IF('935'!F683="VOID",0,'935'!F683*(1-'935'!X683/'11'!B$17))</f>
        <v>#VALUE!</v>
      </c>
      <c r="G683" s="32" t="e">
        <f>IF('935'!G683="VOID",0,'935'!G683*(1-'935'!X683/'11'!B$17))</f>
        <v>#VALUE!</v>
      </c>
      <c r="H683" s="49" t="e">
        <f t="shared" si="180"/>
        <v>#VALUE!</v>
      </c>
      <c r="I683" s="50" t="e">
        <f>MATCH('935'!J683,'913'!$B$6:$B$1205,0)</f>
        <v>#VALUE!</v>
      </c>
      <c r="J683" s="50" t="e">
        <f>MATCH(INDEX('913'!$D$6:$D$1205,I683),'913'!$B$6:$B$1205,0)</f>
        <v>#VALUE!</v>
      </c>
      <c r="K683" s="50" t="e">
        <f>MATCH(INDEX('913'!$D$6:$D$1205,J683),'913'!$B$6:$B$1205,0)</f>
        <v>#VALUE!</v>
      </c>
      <c r="L683" s="50" t="e">
        <f>MATCH(INDEX('913'!$D$6:$D$1205,K683),'913'!$B$6:$B$1205,0)</f>
        <v>#VALUE!</v>
      </c>
      <c r="M683" s="50" t="e">
        <f>MATCH(INDEX('913'!$D$6:$D$1205,L683),'913'!$B$6:$B$1205,0)</f>
        <v>#VALUE!</v>
      </c>
      <c r="N683" s="50" t="e">
        <f>MATCH(INDEX('913'!$D$6:$D$1205,M683),'913'!$B$6:$B$1205,0)</f>
        <v>#VALUE!</v>
      </c>
      <c r="O683" s="50" t="e">
        <f>MATCH(INDEX('913'!$D$6:$D$1205,N683),'913'!$B$6:$B$1205,0)</f>
        <v>#VALUE!</v>
      </c>
      <c r="P683" s="51" t="e">
        <f>MATCH(INDEX('913'!$D$6:$D$1205,O683),'913'!$B$6:$B$1205,0)</f>
        <v>#VALUE!</v>
      </c>
      <c r="Q683" s="37">
        <f>IF(ISNUMBER(I683),MAX(0,INDEX('913'!$E$6:$E$1205,I683)),0)</f>
        <v>0</v>
      </c>
      <c r="R683" s="37">
        <f>IF(ISNUMBER(J683),MAX(0,INDEX('913'!$E$6:$E$1205,J683)),0)</f>
        <v>0</v>
      </c>
      <c r="S683" s="37">
        <f>IF(ISNUMBER(K683),MAX(0,INDEX('913'!$E$6:$E$1205,K683)),0)</f>
        <v>0</v>
      </c>
      <c r="T683" s="37">
        <f>IF(ISNUMBER(L683),MAX(0,INDEX('913'!$E$6:$E$1205,L683)),0)</f>
        <v>0</v>
      </c>
      <c r="U683" s="37">
        <f>IF(ISNUMBER(M683),MAX(0,INDEX('913'!$E$6:$E$1205,M683)),0)</f>
        <v>0</v>
      </c>
      <c r="V683" s="37">
        <f>IF(ISNUMBER(N683),MAX(0,INDEX('913'!$E$6:$E$1205,N683)),0)</f>
        <v>0</v>
      </c>
      <c r="W683" s="37">
        <f>IF(ISNUMBER(O683),MAX(0,INDEX('913'!$E$6:$E$1205,O683)),0)</f>
        <v>0</v>
      </c>
      <c r="X683" s="52">
        <f>IF(ISNUMBER(P683),MAX(0,INDEX('913'!$E$6:$E$1205,P683)),0)</f>
        <v>0</v>
      </c>
      <c r="Y683" s="37">
        <f>IF(ISNUMBER(I683),MAX(0,INDEX('913'!$F$6:$F$1205,I683)),0)</f>
        <v>0</v>
      </c>
      <c r="Z683" s="37">
        <f>IF(ISNUMBER(J683),MAX(0,INDEX('913'!$F$6:$F$1205,J683)),0)</f>
        <v>0</v>
      </c>
      <c r="AA683" s="37">
        <f>IF(ISNUMBER(K683),MAX(0,INDEX('913'!$F$6:$F$1205,K683)),0)</f>
        <v>0</v>
      </c>
      <c r="AB683" s="37">
        <f>IF(ISNUMBER(L683),MAX(0,INDEX('913'!$F$6:$F$1205,L683)),0)</f>
        <v>0</v>
      </c>
      <c r="AC683" s="37">
        <f>IF(ISNUMBER(M683),MAX(0,INDEX('913'!$F$6:$F$1205,M683)),0)</f>
        <v>0</v>
      </c>
      <c r="AD683" s="37">
        <f>IF(ISNUMBER(N683),MAX(0,INDEX('913'!$F$6:$F$1205,N683)),0)</f>
        <v>0</v>
      </c>
      <c r="AE683" s="37">
        <f>IF(ISNUMBER(O683),MAX(0,INDEX('913'!$F$6:$F$1205,O683)),0)</f>
        <v>0</v>
      </c>
      <c r="AF683" s="37">
        <f>IF(ISNUMBER(P683),MAX(0,INDEX('913'!$F$6:$F$1205,P683)),0)</f>
        <v>0</v>
      </c>
      <c r="AG683" s="32">
        <f>IF(ISNUMBER(I683),SQRT(INDEX('913'!$I$6:$I$1205,I683)^2+INDEX('913'!$J$6:$J$1205,I683)^2),0)</f>
        <v>0</v>
      </c>
      <c r="AH683" s="32">
        <f>IF(ISNUMBER(J683),SQRT(INDEX('913'!$I$6:$I$1205,J683)^2+INDEX('913'!$J$6:$J$1205,J683)^2),0)</f>
        <v>0</v>
      </c>
      <c r="AI683" s="32">
        <f>IF(ISNUMBER(K683),SQRT(INDEX('913'!$I$6:$I$1205,K683)^2+INDEX('913'!$J$6:$J$1205,K683)^2),0)</f>
        <v>0</v>
      </c>
      <c r="AJ683" s="32">
        <f>IF(ISNUMBER(L683),SQRT(INDEX('913'!$I$6:$I$1205,L683)^2+INDEX('913'!$J$6:$J$1205,L683)^2),0)</f>
        <v>0</v>
      </c>
      <c r="AK683" s="32">
        <f>IF(ISNUMBER(M683),SQRT(INDEX('913'!$I$6:$I$1205,M683)^2+INDEX('913'!$J$6:$J$1205,M683)^2),0)</f>
        <v>0</v>
      </c>
      <c r="AL683" s="32">
        <f>IF(ISNUMBER(N683),SQRT(INDEX('913'!$I$6:$I$1205,N683)^2+INDEX('913'!$J$6:$J$1205,N683)^2),0)</f>
        <v>0</v>
      </c>
      <c r="AM683" s="32">
        <f>IF(ISNUMBER(O683),SQRT(INDEX('913'!$I$6:$I$1205,O683)^2+INDEX('913'!$J$6:$J$1205,O683)^2),0)</f>
        <v>0</v>
      </c>
      <c r="AN683" s="49">
        <f>IF(ISNUMBER(P683),SQRT(INDEX('913'!$I$6:$I$1205,P683)^2+INDEX('913'!$J$6:$J$1205,P683)^2),0)</f>
        <v>0</v>
      </c>
      <c r="AO683" s="37">
        <f t="shared" si="181"/>
        <v>0</v>
      </c>
      <c r="AP683" s="37">
        <f t="shared" si="182"/>
        <v>0</v>
      </c>
      <c r="AQ683" s="33" t="e">
        <f>-100*'935'!W683*(AO683+AP683)/'11'!C$17</f>
        <v>#VALUE!</v>
      </c>
      <c r="AR683" s="37" t="e">
        <f t="shared" si="183"/>
        <v>#VALUE!</v>
      </c>
      <c r="AS683" s="52" t="e">
        <f t="shared" si="184"/>
        <v>#VALUE!</v>
      </c>
      <c r="AT683" s="32" t="e">
        <f>IF('935'!C683="VOID",0,('935'!C683*(1-'935'!X683/'11'!B$17)))</f>
        <v>#VALUE!</v>
      </c>
      <c r="AU683" s="52" t="e">
        <f>'935'!Q683*(1-'935'!Y683/'11'!C$17)/(1-'935'!X683/'11'!B$17)</f>
        <v>#VALUE!</v>
      </c>
      <c r="AV683" s="37" t="e">
        <f>INDEX('DNO totals'!$B$57:$G$57,IF('935'!K683,IF(MOD('935'!K683,1000),IF(MOD('935'!K683,100),IF(MOD('935'!K683,10),IF(MOD('935'!K683,1000)=1,6,5),4),3),2),1))</f>
        <v>#VALUE!</v>
      </c>
      <c r="AW683" s="52" t="e">
        <f t="shared" si="185"/>
        <v>#VALUE!</v>
      </c>
      <c r="AX683" s="32" t="e">
        <f>IF('935'!V683="VOID",0,'935'!V683*(1-'935'!X683/'11'!B$17))</f>
        <v>#VALUE!</v>
      </c>
      <c r="AY683" s="33" t="e">
        <f>IF(H683,-100*'Charging rates'!B$10/'11'!B$17*AX683/H683,0)</f>
        <v>#VALUE!</v>
      </c>
      <c r="AZ683" s="33" t="e">
        <f>IF(C683,'DNO totals'!B$41,0)</f>
        <v>#VALUE!</v>
      </c>
      <c r="BA683" s="33" t="e">
        <f t="shared" si="186"/>
        <v>#VALUE!</v>
      </c>
      <c r="BB683" s="33" t="e">
        <f t="shared" si="187"/>
        <v>#VALUE!</v>
      </c>
      <c r="BC683" s="53" t="e">
        <f t="shared" si="188"/>
        <v>#VALUE!</v>
      </c>
      <c r="BD683" s="32" t="e">
        <f>IF(AT683,'935'!H683*AT683/(AT683+D683+H683),0)</f>
        <v>#VALUE!</v>
      </c>
      <c r="BE683" s="32" t="e">
        <f>IF(H683,'935'!H683*H683/(AT683+D683+H683),0)</f>
        <v>#VALUE!</v>
      </c>
      <c r="BF683" s="32" t="e">
        <f>BD683*(1-'935'!X683/'11'!B$17)</f>
        <v>#VALUE!</v>
      </c>
      <c r="BG683" s="49" t="e">
        <f>BE683*(1-'935'!X683/'11'!B$17)</f>
        <v>#VALUE!</v>
      </c>
      <c r="BH683" s="52" t="e">
        <f>AV683*Parameters!B$6</f>
        <v>#VALUE!</v>
      </c>
      <c r="BI683" s="37" t="e">
        <f>IF('935'!$K683=1000,'Charging rates'!$C$38*$BH683/(1+'DNO totals'!$C$99)*'935'!$L683,0)</f>
        <v>#VALUE!</v>
      </c>
      <c r="BJ683" s="37" t="e">
        <f>IF(MOD('935'!$K683,1000)=100,'Charging rates'!$D$38*$BH683/(1+'DNO totals'!$D$99)*'935'!$M683,0)</f>
        <v>#VALUE!</v>
      </c>
      <c r="BK683" s="37" t="e">
        <f>IF(MOD('935'!$K683,100)=10,'Charging rates'!$E$38*$BH683/(1+'DNO totals'!$E$99)*'935'!$N683,0)</f>
        <v>#VALUE!</v>
      </c>
      <c r="BL683" s="37" t="e">
        <f>IF(AND(MOD('935'!$K683,10)&gt;0,MOD('935'!$K683,1000)&gt;1),'Charging rates'!$F$38*$BH683/(1+'DNO totals'!$F$99)*'935'!$O683,0)</f>
        <v>#VALUE!</v>
      </c>
      <c r="BM683" s="37" t="e">
        <f>IF(MOD('935'!$K683,1000)=1,'Charging rates'!$G$38*$BH683/(1+'DNO totals'!$G$99)*'935'!$P683,0)</f>
        <v>#VALUE!</v>
      </c>
      <c r="BN683" s="52" t="e">
        <f t="shared" si="189"/>
        <v>#VALUE!</v>
      </c>
      <c r="BO683" s="37" t="e">
        <f>IF('935'!$K683&gt;1000,'Charging rates'!$C$38*$AW683*'935'!$L683,0)</f>
        <v>#VALUE!</v>
      </c>
      <c r="BP683" s="37" t="e">
        <f>IF(MOD('935'!$K683,1000)&gt;100,'Charging rates'!$D$38*$AW683*'935'!$M683,0)</f>
        <v>#VALUE!</v>
      </c>
      <c r="BQ683" s="37" t="e">
        <f>IF(MOD('935'!$K683,100)&gt;10,'Charging rates'!$E$38*$AW683*'935'!$N683,0)</f>
        <v>#VALUE!</v>
      </c>
      <c r="BR683" s="52" t="e">
        <f t="shared" si="190"/>
        <v>#VALUE!</v>
      </c>
      <c r="BS683" s="48" t="e">
        <f>'935'!C683&lt;&gt;"VOID"</f>
        <v>#VALUE!</v>
      </c>
      <c r="BT683" s="33" t="e">
        <f>IF(BS683,(100/'11'!B$17*BD683*((1-'935'!I683)*'Charging rates'!B$51+'Charging rates'!B$63)),0)</f>
        <v>#VALUE!</v>
      </c>
      <c r="BU683" s="33" t="e">
        <f>100/'11'!B$17*BG683*('Charging rates'!B$51+'Charging rates'!B$63)</f>
        <v>#VALUE!</v>
      </c>
      <c r="BV683" s="33" t="e">
        <f>100/'11'!B$17*BE683*('Charging rates'!B$51+'Charging rates'!B$63)</f>
        <v>#VALUE!</v>
      </c>
      <c r="BW683" s="53" t="e">
        <f t="shared" si="191"/>
        <v>#VALUE!</v>
      </c>
      <c r="BX683" s="32" t="e">
        <f>AT683-('935'!T683*(1-'935'!X683/'11'!B$17))</f>
        <v>#VALUE!</v>
      </c>
      <c r="BY683" s="32">
        <f>0-IF(ISNUMBER(I683),INDEX('913'!$I$6:$I$1205,I683),0)-IF(ISNUMBER(J683),INDEX('913'!$I$6:$I$1205,J683),0)-IF(ISNUMBER(K683),INDEX('913'!$I$6:$I$1205,K683),0)-IF(ISNUMBER(L683),INDEX('913'!$I$6:$I$1205,L683),0)-IF(ISNUMBER(M683),INDEX('913'!$I$6:$I$1205,M683),0)-IF(ISNUMBER(N683),INDEX('913'!$I$6:$I$1205,N683),0)-IF(ISNUMBER(O683),INDEX('913'!$I$6:$I$1205,O683),0)-IF(ISNUMBER(P683),INDEX('913'!$I$6:$I$1205,P683),0)</f>
        <v>0</v>
      </c>
      <c r="BZ683" s="37">
        <f>IF(BY683=0,1,MAX(1,SQRT(BY683^2+(IF(ISNUMBER(I683),INDEX('913'!$J$6:$J$1205,I683),0)+IF(ISNUMBER(J683),INDEX('913'!$J$6:$J$1205,J683),0)+IF(ISNUMBER(K683),INDEX('913'!$J$6:$J$1205,K683),0)+IF(ISNUMBER(L683),INDEX('913'!$J$6:$J$1205,L683),0)+IF(ISNUMBER(M683),INDEX('913'!$J$6:$J$1205,M683),0)+IF(ISNUMBER(N683),INDEX('913'!$J$6:$J$1205,N683),0)+IF(ISNUMBER(O683),INDEX('913'!$J$6:$J$1205,O683),0)+IF(ISNUMBER(P683),INDEX('913'!$J$6:$J$1205,P683),0))^2)/BY683))</f>
        <v>1</v>
      </c>
      <c r="CA683" s="33" t="e">
        <f>100*AO683/'11'!B$17</f>
        <v>#VALUE!</v>
      </c>
      <c r="CB683" s="37" t="e">
        <f>100*(AP683*BZ683)/'11'!C$17</f>
        <v>#VALUE!</v>
      </c>
      <c r="CC683" s="37" t="e">
        <f t="shared" si="192"/>
        <v>#VALUE!</v>
      </c>
      <c r="CD683" s="33" t="e">
        <f t="shared" si="193"/>
        <v>#VALUE!</v>
      </c>
      <c r="CE683" s="54" t="e">
        <f>'11'!C$17-'935'!Y683</f>
        <v>#VALUE!</v>
      </c>
      <c r="CF683" s="37" t="e">
        <f>MAX('DNO totals'!B$312+0,MIN('935'!L683+0,'DNO totals'!B$304+0))</f>
        <v>#VALUE!</v>
      </c>
      <c r="CG683" s="37" t="e">
        <f>MAX('DNO totals'!C$312+0,MIN('935'!M683+0,'DNO totals'!C$304+0))</f>
        <v>#VALUE!</v>
      </c>
      <c r="CH683" s="37" t="e">
        <f>MAX('DNO totals'!D$312+0,MIN('935'!N683+0,'DNO totals'!D$304+0))</f>
        <v>#VALUE!</v>
      </c>
      <c r="CI683" s="37" t="e">
        <f>MAX('DNO totals'!E$312+0,MIN('935'!O683+0,'DNO totals'!E$304+0))</f>
        <v>#VALUE!</v>
      </c>
      <c r="CJ683" s="52" t="e">
        <f>MAX('DNO totals'!F$312+0,MIN('935'!P683+0,'DNO totals'!F$304+0))</f>
        <v>#VALUE!</v>
      </c>
      <c r="CK683" s="37" t="e">
        <f>IF('935'!$K683=1000,'Charging rates'!$C$38*$BH683/(1+'DNO totals'!$C$99)*$CF683,0)</f>
        <v>#VALUE!</v>
      </c>
      <c r="CL683" s="37" t="e">
        <f>IF(MOD('935'!$K683,1000)=100,'Charging rates'!$D$38*$BH683/(1+'DNO totals'!$D$99)*$CG683,0)</f>
        <v>#VALUE!</v>
      </c>
      <c r="CM683" s="37" t="e">
        <f>IF(MOD('935'!$K683,100)=10,'Charging rates'!$E$38*$BH683/(1+'DNO totals'!$E$99)*$CH683,0)</f>
        <v>#VALUE!</v>
      </c>
      <c r="CN683" s="37" t="e">
        <f>IF(AND(MOD('935'!$K683,10)&gt;0,MOD('935'!$K683,1000)&gt;1),'Charging rates'!$F$38*$BH683/(1+'DNO totals'!$F$99)*$CI683,0)</f>
        <v>#VALUE!</v>
      </c>
      <c r="CO683" s="37" t="e">
        <f>IF(MOD('935'!$K683,1000)=1,'Charging rates'!$G$38*$BH683/(1+'DNO totals'!$G$99)*$CJ683,0)</f>
        <v>#VALUE!</v>
      </c>
      <c r="CP683" s="52" t="e">
        <f t="shared" si="194"/>
        <v>#VALUE!</v>
      </c>
      <c r="CQ683" s="37" t="e">
        <f>IF('935'!$K683&gt;1000,'Charging rates'!$C$38*$AW683*$CF683,0)</f>
        <v>#VALUE!</v>
      </c>
      <c r="CR683" s="37" t="e">
        <f>IF(MOD('935'!$K683,1000)&gt;100,'Charging rates'!$D$38*$AW683*$CG683,0)</f>
        <v>#VALUE!</v>
      </c>
      <c r="CS683" s="37" t="e">
        <f>IF(MOD('935'!$K683,100)&gt;10,'Charging rates'!$E$38*$AW683*$CH683,0)</f>
        <v>#VALUE!</v>
      </c>
      <c r="CT683" s="52" t="e">
        <f t="shared" si="195"/>
        <v>#VALUE!</v>
      </c>
      <c r="CU683" s="33" t="e">
        <f>100*(AP683*'935'!Q683*BZ683)/'11'!B$17</f>
        <v>#VALUE!</v>
      </c>
      <c r="CV683" s="33" t="e">
        <f>100/'11'!B$17*'Charging rates'!B$10*AW683</f>
        <v>#VALUE!</v>
      </c>
      <c r="CW683" s="33" t="e">
        <f>IF(AT683=0,0,(1-BX683/AT683)*(CA683+IF('935'!Q683=0,0,(CB683*'935'!Q683*('11'!C$17-'935'!Y683)/('11'!B$17-'935'!X683)))))</f>
        <v>#VALUE!</v>
      </c>
      <c r="CX683" s="33" t="e">
        <f t="shared" si="196"/>
        <v>#VALUE!</v>
      </c>
      <c r="CY683" s="49" t="e">
        <f t="shared" si="197"/>
        <v>#VALUE!</v>
      </c>
      <c r="CZ683" s="32" t="e">
        <f>AT683*(Parameters!B$21+AU683)*IF('DNO totals'!B$323&lt;0,1,'935'!S683)</f>
        <v>#VALUE!</v>
      </c>
      <c r="DA683" s="52" t="e">
        <f>IF('DNO totals'!B$323&lt;0,1,'935'!S683)*(Parameters!B$21+AU683)</f>
        <v>#VALUE!</v>
      </c>
      <c r="DB683" s="37" t="e">
        <f>CX683+'Charging rates'!B$106*DA683*100/'11'!B$17</f>
        <v>#VALUE!</v>
      </c>
      <c r="DC683" s="37" t="e">
        <f>DB683+'Charging rates'!B$116*(Parameters!B$21+AU683)*100/'11'!B$17*IF('DNO totals'!B$323&lt;0,1,'935'!S683)</f>
        <v>#VALUE!</v>
      </c>
      <c r="DD683" s="37" t="e">
        <f>'Charging rates'!B$97*(CP683+CT683)*100/'11'!B$17</f>
        <v>#VALUE!</v>
      </c>
      <c r="DE683" s="33" t="e">
        <f>MAX(0-(CB683*AU683*'11'!C$17/'11'!B$17),DC683+DD683)</f>
        <v>#VALUE!</v>
      </c>
      <c r="DF683" s="37" t="e">
        <f>IF(BS683,IF(AU683=0,CC683,MAX(0,MIN(CC683,CC683+(DE683/'935'!Q683*('11'!B$17-'935'!X683)/('11'!C$17-'935'!Y683))))),0)</f>
        <v>#VALUE!</v>
      </c>
      <c r="DG683" s="33" t="e">
        <f t="shared" si="198"/>
        <v>#VALUE!</v>
      </c>
      <c r="DH683" s="53" t="e">
        <f t="shared" si="199"/>
        <v>#VALUE!</v>
      </c>
    </row>
    <row r="684" spans="1:112">
      <c r="A684" s="28">
        <v>584</v>
      </c>
      <c r="B684" s="47" t="e">
        <f>'935'!B684</f>
        <v>#VALUE!</v>
      </c>
      <c r="C684" s="48" t="e">
        <f>OR('935'!E684&lt;&gt;"VOID",'935'!F684&lt;&gt;"VOID",'935'!G684&lt;&gt;"VOID")</f>
        <v>#VALUE!</v>
      </c>
      <c r="D684" s="32" t="e">
        <f>IF('935'!D684="VOID",0,'935'!D684*(1-'935'!X684/'11'!B$17))</f>
        <v>#VALUE!</v>
      </c>
      <c r="E684" s="32" t="e">
        <f>IF('935'!E684="VOID",0,'935'!E684*(1-'935'!X684/'11'!B$17))</f>
        <v>#VALUE!</v>
      </c>
      <c r="F684" s="32" t="e">
        <f>IF('935'!F684="VOID",0,'935'!F684*(1-'935'!X684/'11'!B$17))</f>
        <v>#VALUE!</v>
      </c>
      <c r="G684" s="32" t="e">
        <f>IF('935'!G684="VOID",0,'935'!G684*(1-'935'!X684/'11'!B$17))</f>
        <v>#VALUE!</v>
      </c>
      <c r="H684" s="49" t="e">
        <f t="shared" si="180"/>
        <v>#VALUE!</v>
      </c>
      <c r="I684" s="50" t="e">
        <f>MATCH('935'!J684,'913'!$B$6:$B$1205,0)</f>
        <v>#VALUE!</v>
      </c>
      <c r="J684" s="50" t="e">
        <f>MATCH(INDEX('913'!$D$6:$D$1205,I684),'913'!$B$6:$B$1205,0)</f>
        <v>#VALUE!</v>
      </c>
      <c r="K684" s="50" t="e">
        <f>MATCH(INDEX('913'!$D$6:$D$1205,J684),'913'!$B$6:$B$1205,0)</f>
        <v>#VALUE!</v>
      </c>
      <c r="L684" s="50" t="e">
        <f>MATCH(INDEX('913'!$D$6:$D$1205,K684),'913'!$B$6:$B$1205,0)</f>
        <v>#VALUE!</v>
      </c>
      <c r="M684" s="50" t="e">
        <f>MATCH(INDEX('913'!$D$6:$D$1205,L684),'913'!$B$6:$B$1205,0)</f>
        <v>#VALUE!</v>
      </c>
      <c r="N684" s="50" t="e">
        <f>MATCH(INDEX('913'!$D$6:$D$1205,M684),'913'!$B$6:$B$1205,0)</f>
        <v>#VALUE!</v>
      </c>
      <c r="O684" s="50" t="e">
        <f>MATCH(INDEX('913'!$D$6:$D$1205,N684),'913'!$B$6:$B$1205,0)</f>
        <v>#VALUE!</v>
      </c>
      <c r="P684" s="51" t="e">
        <f>MATCH(INDEX('913'!$D$6:$D$1205,O684),'913'!$B$6:$B$1205,0)</f>
        <v>#VALUE!</v>
      </c>
      <c r="Q684" s="37">
        <f>IF(ISNUMBER(I684),MAX(0,INDEX('913'!$E$6:$E$1205,I684)),0)</f>
        <v>0</v>
      </c>
      <c r="R684" s="37">
        <f>IF(ISNUMBER(J684),MAX(0,INDEX('913'!$E$6:$E$1205,J684)),0)</f>
        <v>0</v>
      </c>
      <c r="S684" s="37">
        <f>IF(ISNUMBER(K684),MAX(0,INDEX('913'!$E$6:$E$1205,K684)),0)</f>
        <v>0</v>
      </c>
      <c r="T684" s="37">
        <f>IF(ISNUMBER(L684),MAX(0,INDEX('913'!$E$6:$E$1205,L684)),0)</f>
        <v>0</v>
      </c>
      <c r="U684" s="37">
        <f>IF(ISNUMBER(M684),MAX(0,INDEX('913'!$E$6:$E$1205,M684)),0)</f>
        <v>0</v>
      </c>
      <c r="V684" s="37">
        <f>IF(ISNUMBER(N684),MAX(0,INDEX('913'!$E$6:$E$1205,N684)),0)</f>
        <v>0</v>
      </c>
      <c r="W684" s="37">
        <f>IF(ISNUMBER(O684),MAX(0,INDEX('913'!$E$6:$E$1205,O684)),0)</f>
        <v>0</v>
      </c>
      <c r="X684" s="52">
        <f>IF(ISNUMBER(P684),MAX(0,INDEX('913'!$E$6:$E$1205,P684)),0)</f>
        <v>0</v>
      </c>
      <c r="Y684" s="37">
        <f>IF(ISNUMBER(I684),MAX(0,INDEX('913'!$F$6:$F$1205,I684)),0)</f>
        <v>0</v>
      </c>
      <c r="Z684" s="37">
        <f>IF(ISNUMBER(J684),MAX(0,INDEX('913'!$F$6:$F$1205,J684)),0)</f>
        <v>0</v>
      </c>
      <c r="AA684" s="37">
        <f>IF(ISNUMBER(K684),MAX(0,INDEX('913'!$F$6:$F$1205,K684)),0)</f>
        <v>0</v>
      </c>
      <c r="AB684" s="37">
        <f>IF(ISNUMBER(L684),MAX(0,INDEX('913'!$F$6:$F$1205,L684)),0)</f>
        <v>0</v>
      </c>
      <c r="AC684" s="37">
        <f>IF(ISNUMBER(M684),MAX(0,INDEX('913'!$F$6:$F$1205,M684)),0)</f>
        <v>0</v>
      </c>
      <c r="AD684" s="37">
        <f>IF(ISNUMBER(N684),MAX(0,INDEX('913'!$F$6:$F$1205,N684)),0)</f>
        <v>0</v>
      </c>
      <c r="AE684" s="37">
        <f>IF(ISNUMBER(O684),MAX(0,INDEX('913'!$F$6:$F$1205,O684)),0)</f>
        <v>0</v>
      </c>
      <c r="AF684" s="37">
        <f>IF(ISNUMBER(P684),MAX(0,INDEX('913'!$F$6:$F$1205,P684)),0)</f>
        <v>0</v>
      </c>
      <c r="AG684" s="32">
        <f>IF(ISNUMBER(I684),SQRT(INDEX('913'!$I$6:$I$1205,I684)^2+INDEX('913'!$J$6:$J$1205,I684)^2),0)</f>
        <v>0</v>
      </c>
      <c r="AH684" s="32">
        <f>IF(ISNUMBER(J684),SQRT(INDEX('913'!$I$6:$I$1205,J684)^2+INDEX('913'!$J$6:$J$1205,J684)^2),0)</f>
        <v>0</v>
      </c>
      <c r="AI684" s="32">
        <f>IF(ISNUMBER(K684),SQRT(INDEX('913'!$I$6:$I$1205,K684)^2+INDEX('913'!$J$6:$J$1205,K684)^2),0)</f>
        <v>0</v>
      </c>
      <c r="AJ684" s="32">
        <f>IF(ISNUMBER(L684),SQRT(INDEX('913'!$I$6:$I$1205,L684)^2+INDEX('913'!$J$6:$J$1205,L684)^2),0)</f>
        <v>0</v>
      </c>
      <c r="AK684" s="32">
        <f>IF(ISNUMBER(M684),SQRT(INDEX('913'!$I$6:$I$1205,M684)^2+INDEX('913'!$J$6:$J$1205,M684)^2),0)</f>
        <v>0</v>
      </c>
      <c r="AL684" s="32">
        <f>IF(ISNUMBER(N684),SQRT(INDEX('913'!$I$6:$I$1205,N684)^2+INDEX('913'!$J$6:$J$1205,N684)^2),0)</f>
        <v>0</v>
      </c>
      <c r="AM684" s="32">
        <f>IF(ISNUMBER(O684),SQRT(INDEX('913'!$I$6:$I$1205,O684)^2+INDEX('913'!$J$6:$J$1205,O684)^2),0)</f>
        <v>0</v>
      </c>
      <c r="AN684" s="49">
        <f>IF(ISNUMBER(P684),SQRT(INDEX('913'!$I$6:$I$1205,P684)^2+INDEX('913'!$J$6:$J$1205,P684)^2),0)</f>
        <v>0</v>
      </c>
      <c r="AO684" s="37">
        <f t="shared" si="181"/>
        <v>0</v>
      </c>
      <c r="AP684" s="37">
        <f t="shared" si="182"/>
        <v>0</v>
      </c>
      <c r="AQ684" s="33" t="e">
        <f>-100*'935'!W684*(AO684+AP684)/'11'!C$17</f>
        <v>#VALUE!</v>
      </c>
      <c r="AR684" s="37" t="e">
        <f t="shared" si="183"/>
        <v>#VALUE!</v>
      </c>
      <c r="AS684" s="52" t="e">
        <f t="shared" si="184"/>
        <v>#VALUE!</v>
      </c>
      <c r="AT684" s="32" t="e">
        <f>IF('935'!C684="VOID",0,('935'!C684*(1-'935'!X684/'11'!B$17)))</f>
        <v>#VALUE!</v>
      </c>
      <c r="AU684" s="52" t="e">
        <f>'935'!Q684*(1-'935'!Y684/'11'!C$17)/(1-'935'!X684/'11'!B$17)</f>
        <v>#VALUE!</v>
      </c>
      <c r="AV684" s="37" t="e">
        <f>INDEX('DNO totals'!$B$57:$G$57,IF('935'!K684,IF(MOD('935'!K684,1000),IF(MOD('935'!K684,100),IF(MOD('935'!K684,10),IF(MOD('935'!K684,1000)=1,6,5),4),3),2),1))</f>
        <v>#VALUE!</v>
      </c>
      <c r="AW684" s="52" t="e">
        <f t="shared" si="185"/>
        <v>#VALUE!</v>
      </c>
      <c r="AX684" s="32" t="e">
        <f>IF('935'!V684="VOID",0,'935'!V684*(1-'935'!X684/'11'!B$17))</f>
        <v>#VALUE!</v>
      </c>
      <c r="AY684" s="33" t="e">
        <f>IF(H684,-100*'Charging rates'!B$10/'11'!B$17*AX684/H684,0)</f>
        <v>#VALUE!</v>
      </c>
      <c r="AZ684" s="33" t="e">
        <f>IF(C684,'DNO totals'!B$41,0)</f>
        <v>#VALUE!</v>
      </c>
      <c r="BA684" s="33" t="e">
        <f t="shared" si="186"/>
        <v>#VALUE!</v>
      </c>
      <c r="BB684" s="33" t="e">
        <f t="shared" si="187"/>
        <v>#VALUE!</v>
      </c>
      <c r="BC684" s="53" t="e">
        <f t="shared" si="188"/>
        <v>#VALUE!</v>
      </c>
      <c r="BD684" s="32" t="e">
        <f>IF(AT684,'935'!H684*AT684/(AT684+D684+H684),0)</f>
        <v>#VALUE!</v>
      </c>
      <c r="BE684" s="32" t="e">
        <f>IF(H684,'935'!H684*H684/(AT684+D684+H684),0)</f>
        <v>#VALUE!</v>
      </c>
      <c r="BF684" s="32" t="e">
        <f>BD684*(1-'935'!X684/'11'!B$17)</f>
        <v>#VALUE!</v>
      </c>
      <c r="BG684" s="49" t="e">
        <f>BE684*(1-'935'!X684/'11'!B$17)</f>
        <v>#VALUE!</v>
      </c>
      <c r="BH684" s="52" t="e">
        <f>AV684*Parameters!B$6</f>
        <v>#VALUE!</v>
      </c>
      <c r="BI684" s="37" t="e">
        <f>IF('935'!$K684=1000,'Charging rates'!$C$38*$BH684/(1+'DNO totals'!$C$99)*'935'!$L684,0)</f>
        <v>#VALUE!</v>
      </c>
      <c r="BJ684" s="37" t="e">
        <f>IF(MOD('935'!$K684,1000)=100,'Charging rates'!$D$38*$BH684/(1+'DNO totals'!$D$99)*'935'!$M684,0)</f>
        <v>#VALUE!</v>
      </c>
      <c r="BK684" s="37" t="e">
        <f>IF(MOD('935'!$K684,100)=10,'Charging rates'!$E$38*$BH684/(1+'DNO totals'!$E$99)*'935'!$N684,0)</f>
        <v>#VALUE!</v>
      </c>
      <c r="BL684" s="37" t="e">
        <f>IF(AND(MOD('935'!$K684,10)&gt;0,MOD('935'!$K684,1000)&gt;1),'Charging rates'!$F$38*$BH684/(1+'DNO totals'!$F$99)*'935'!$O684,0)</f>
        <v>#VALUE!</v>
      </c>
      <c r="BM684" s="37" t="e">
        <f>IF(MOD('935'!$K684,1000)=1,'Charging rates'!$G$38*$BH684/(1+'DNO totals'!$G$99)*'935'!$P684,0)</f>
        <v>#VALUE!</v>
      </c>
      <c r="BN684" s="52" t="e">
        <f t="shared" si="189"/>
        <v>#VALUE!</v>
      </c>
      <c r="BO684" s="37" t="e">
        <f>IF('935'!$K684&gt;1000,'Charging rates'!$C$38*$AW684*'935'!$L684,0)</f>
        <v>#VALUE!</v>
      </c>
      <c r="BP684" s="37" t="e">
        <f>IF(MOD('935'!$K684,1000)&gt;100,'Charging rates'!$D$38*$AW684*'935'!$M684,0)</f>
        <v>#VALUE!</v>
      </c>
      <c r="BQ684" s="37" t="e">
        <f>IF(MOD('935'!$K684,100)&gt;10,'Charging rates'!$E$38*$AW684*'935'!$N684,0)</f>
        <v>#VALUE!</v>
      </c>
      <c r="BR684" s="52" t="e">
        <f t="shared" si="190"/>
        <v>#VALUE!</v>
      </c>
      <c r="BS684" s="48" t="e">
        <f>'935'!C684&lt;&gt;"VOID"</f>
        <v>#VALUE!</v>
      </c>
      <c r="BT684" s="33" t="e">
        <f>IF(BS684,(100/'11'!B$17*BD684*((1-'935'!I684)*'Charging rates'!B$51+'Charging rates'!B$63)),0)</f>
        <v>#VALUE!</v>
      </c>
      <c r="BU684" s="33" t="e">
        <f>100/'11'!B$17*BG684*('Charging rates'!B$51+'Charging rates'!B$63)</f>
        <v>#VALUE!</v>
      </c>
      <c r="BV684" s="33" t="e">
        <f>100/'11'!B$17*BE684*('Charging rates'!B$51+'Charging rates'!B$63)</f>
        <v>#VALUE!</v>
      </c>
      <c r="BW684" s="53" t="e">
        <f t="shared" si="191"/>
        <v>#VALUE!</v>
      </c>
      <c r="BX684" s="32" t="e">
        <f>AT684-('935'!T684*(1-'935'!X684/'11'!B$17))</f>
        <v>#VALUE!</v>
      </c>
      <c r="BY684" s="32">
        <f>0-IF(ISNUMBER(I684),INDEX('913'!$I$6:$I$1205,I684),0)-IF(ISNUMBER(J684),INDEX('913'!$I$6:$I$1205,J684),0)-IF(ISNUMBER(K684),INDEX('913'!$I$6:$I$1205,K684),0)-IF(ISNUMBER(L684),INDEX('913'!$I$6:$I$1205,L684),0)-IF(ISNUMBER(M684),INDEX('913'!$I$6:$I$1205,M684),0)-IF(ISNUMBER(N684),INDEX('913'!$I$6:$I$1205,N684),0)-IF(ISNUMBER(O684),INDEX('913'!$I$6:$I$1205,O684),0)-IF(ISNUMBER(P684),INDEX('913'!$I$6:$I$1205,P684),0)</f>
        <v>0</v>
      </c>
      <c r="BZ684" s="37">
        <f>IF(BY684=0,1,MAX(1,SQRT(BY684^2+(IF(ISNUMBER(I684),INDEX('913'!$J$6:$J$1205,I684),0)+IF(ISNUMBER(J684),INDEX('913'!$J$6:$J$1205,J684),0)+IF(ISNUMBER(K684),INDEX('913'!$J$6:$J$1205,K684),0)+IF(ISNUMBER(L684),INDEX('913'!$J$6:$J$1205,L684),0)+IF(ISNUMBER(M684),INDEX('913'!$J$6:$J$1205,M684),0)+IF(ISNUMBER(N684),INDEX('913'!$J$6:$J$1205,N684),0)+IF(ISNUMBER(O684),INDEX('913'!$J$6:$J$1205,O684),0)+IF(ISNUMBER(P684),INDEX('913'!$J$6:$J$1205,P684),0))^2)/BY684))</f>
        <v>1</v>
      </c>
      <c r="CA684" s="33" t="e">
        <f>100*AO684/'11'!B$17</f>
        <v>#VALUE!</v>
      </c>
      <c r="CB684" s="37" t="e">
        <f>100*(AP684*BZ684)/'11'!C$17</f>
        <v>#VALUE!</v>
      </c>
      <c r="CC684" s="37" t="e">
        <f t="shared" si="192"/>
        <v>#VALUE!</v>
      </c>
      <c r="CD684" s="33" t="e">
        <f t="shared" si="193"/>
        <v>#VALUE!</v>
      </c>
      <c r="CE684" s="54" t="e">
        <f>'11'!C$17-'935'!Y684</f>
        <v>#VALUE!</v>
      </c>
      <c r="CF684" s="37" t="e">
        <f>MAX('DNO totals'!B$312+0,MIN('935'!L684+0,'DNO totals'!B$304+0))</f>
        <v>#VALUE!</v>
      </c>
      <c r="CG684" s="37" t="e">
        <f>MAX('DNO totals'!C$312+0,MIN('935'!M684+0,'DNO totals'!C$304+0))</f>
        <v>#VALUE!</v>
      </c>
      <c r="CH684" s="37" t="e">
        <f>MAX('DNO totals'!D$312+0,MIN('935'!N684+0,'DNO totals'!D$304+0))</f>
        <v>#VALUE!</v>
      </c>
      <c r="CI684" s="37" t="e">
        <f>MAX('DNO totals'!E$312+0,MIN('935'!O684+0,'DNO totals'!E$304+0))</f>
        <v>#VALUE!</v>
      </c>
      <c r="CJ684" s="52" t="e">
        <f>MAX('DNO totals'!F$312+0,MIN('935'!P684+0,'DNO totals'!F$304+0))</f>
        <v>#VALUE!</v>
      </c>
      <c r="CK684" s="37" t="e">
        <f>IF('935'!$K684=1000,'Charging rates'!$C$38*$BH684/(1+'DNO totals'!$C$99)*$CF684,0)</f>
        <v>#VALUE!</v>
      </c>
      <c r="CL684" s="37" t="e">
        <f>IF(MOD('935'!$K684,1000)=100,'Charging rates'!$D$38*$BH684/(1+'DNO totals'!$D$99)*$CG684,0)</f>
        <v>#VALUE!</v>
      </c>
      <c r="CM684" s="37" t="e">
        <f>IF(MOD('935'!$K684,100)=10,'Charging rates'!$E$38*$BH684/(1+'DNO totals'!$E$99)*$CH684,0)</f>
        <v>#VALUE!</v>
      </c>
      <c r="CN684" s="37" t="e">
        <f>IF(AND(MOD('935'!$K684,10)&gt;0,MOD('935'!$K684,1000)&gt;1),'Charging rates'!$F$38*$BH684/(1+'DNO totals'!$F$99)*$CI684,0)</f>
        <v>#VALUE!</v>
      </c>
      <c r="CO684" s="37" t="e">
        <f>IF(MOD('935'!$K684,1000)=1,'Charging rates'!$G$38*$BH684/(1+'DNO totals'!$G$99)*$CJ684,0)</f>
        <v>#VALUE!</v>
      </c>
      <c r="CP684" s="52" t="e">
        <f t="shared" si="194"/>
        <v>#VALUE!</v>
      </c>
      <c r="CQ684" s="37" t="e">
        <f>IF('935'!$K684&gt;1000,'Charging rates'!$C$38*$AW684*$CF684,0)</f>
        <v>#VALUE!</v>
      </c>
      <c r="CR684" s="37" t="e">
        <f>IF(MOD('935'!$K684,1000)&gt;100,'Charging rates'!$D$38*$AW684*$CG684,0)</f>
        <v>#VALUE!</v>
      </c>
      <c r="CS684" s="37" t="e">
        <f>IF(MOD('935'!$K684,100)&gt;10,'Charging rates'!$E$38*$AW684*$CH684,0)</f>
        <v>#VALUE!</v>
      </c>
      <c r="CT684" s="52" t="e">
        <f t="shared" si="195"/>
        <v>#VALUE!</v>
      </c>
      <c r="CU684" s="33" t="e">
        <f>100*(AP684*'935'!Q684*BZ684)/'11'!B$17</f>
        <v>#VALUE!</v>
      </c>
      <c r="CV684" s="33" t="e">
        <f>100/'11'!B$17*'Charging rates'!B$10*AW684</f>
        <v>#VALUE!</v>
      </c>
      <c r="CW684" s="33" t="e">
        <f>IF(AT684=0,0,(1-BX684/AT684)*(CA684+IF('935'!Q684=0,0,(CB684*'935'!Q684*('11'!C$17-'935'!Y684)/('11'!B$17-'935'!X684)))))</f>
        <v>#VALUE!</v>
      </c>
      <c r="CX684" s="33" t="e">
        <f t="shared" si="196"/>
        <v>#VALUE!</v>
      </c>
      <c r="CY684" s="49" t="e">
        <f t="shared" si="197"/>
        <v>#VALUE!</v>
      </c>
      <c r="CZ684" s="32" t="e">
        <f>AT684*(Parameters!B$21+AU684)*IF('DNO totals'!B$323&lt;0,1,'935'!S684)</f>
        <v>#VALUE!</v>
      </c>
      <c r="DA684" s="52" t="e">
        <f>IF('DNO totals'!B$323&lt;0,1,'935'!S684)*(Parameters!B$21+AU684)</f>
        <v>#VALUE!</v>
      </c>
      <c r="DB684" s="37" t="e">
        <f>CX684+'Charging rates'!B$106*DA684*100/'11'!B$17</f>
        <v>#VALUE!</v>
      </c>
      <c r="DC684" s="37" t="e">
        <f>DB684+'Charging rates'!B$116*(Parameters!B$21+AU684)*100/'11'!B$17*IF('DNO totals'!B$323&lt;0,1,'935'!S684)</f>
        <v>#VALUE!</v>
      </c>
      <c r="DD684" s="37" t="e">
        <f>'Charging rates'!B$97*(CP684+CT684)*100/'11'!B$17</f>
        <v>#VALUE!</v>
      </c>
      <c r="DE684" s="33" t="e">
        <f>MAX(0-(CB684*AU684*'11'!C$17/'11'!B$17),DC684+DD684)</f>
        <v>#VALUE!</v>
      </c>
      <c r="DF684" s="37" t="e">
        <f>IF(BS684,IF(AU684=0,CC684,MAX(0,MIN(CC684,CC684+(DE684/'935'!Q684*('11'!B$17-'935'!X684)/('11'!C$17-'935'!Y684))))),0)</f>
        <v>#VALUE!</v>
      </c>
      <c r="DG684" s="33" t="e">
        <f t="shared" si="198"/>
        <v>#VALUE!</v>
      </c>
      <c r="DH684" s="53" t="e">
        <f t="shared" si="199"/>
        <v>#VALUE!</v>
      </c>
    </row>
    <row r="685" spans="1:112">
      <c r="A685" s="28">
        <v>585</v>
      </c>
      <c r="B685" s="47" t="e">
        <f>'935'!B685</f>
        <v>#VALUE!</v>
      </c>
      <c r="C685" s="48" t="e">
        <f>OR('935'!E685&lt;&gt;"VOID",'935'!F685&lt;&gt;"VOID",'935'!G685&lt;&gt;"VOID")</f>
        <v>#VALUE!</v>
      </c>
      <c r="D685" s="32" t="e">
        <f>IF('935'!D685="VOID",0,'935'!D685*(1-'935'!X685/'11'!B$17))</f>
        <v>#VALUE!</v>
      </c>
      <c r="E685" s="32" t="e">
        <f>IF('935'!E685="VOID",0,'935'!E685*(1-'935'!X685/'11'!B$17))</f>
        <v>#VALUE!</v>
      </c>
      <c r="F685" s="32" t="e">
        <f>IF('935'!F685="VOID",0,'935'!F685*(1-'935'!X685/'11'!B$17))</f>
        <v>#VALUE!</v>
      </c>
      <c r="G685" s="32" t="e">
        <f>IF('935'!G685="VOID",0,'935'!G685*(1-'935'!X685/'11'!B$17))</f>
        <v>#VALUE!</v>
      </c>
      <c r="H685" s="49" t="e">
        <f t="shared" si="180"/>
        <v>#VALUE!</v>
      </c>
      <c r="I685" s="50" t="e">
        <f>MATCH('935'!J685,'913'!$B$6:$B$1205,0)</f>
        <v>#VALUE!</v>
      </c>
      <c r="J685" s="50" t="e">
        <f>MATCH(INDEX('913'!$D$6:$D$1205,I685),'913'!$B$6:$B$1205,0)</f>
        <v>#VALUE!</v>
      </c>
      <c r="K685" s="50" t="e">
        <f>MATCH(INDEX('913'!$D$6:$D$1205,J685),'913'!$B$6:$B$1205,0)</f>
        <v>#VALUE!</v>
      </c>
      <c r="L685" s="50" t="e">
        <f>MATCH(INDEX('913'!$D$6:$D$1205,K685),'913'!$B$6:$B$1205,0)</f>
        <v>#VALUE!</v>
      </c>
      <c r="M685" s="50" t="e">
        <f>MATCH(INDEX('913'!$D$6:$D$1205,L685),'913'!$B$6:$B$1205,0)</f>
        <v>#VALUE!</v>
      </c>
      <c r="N685" s="50" t="e">
        <f>MATCH(INDEX('913'!$D$6:$D$1205,M685),'913'!$B$6:$B$1205,0)</f>
        <v>#VALUE!</v>
      </c>
      <c r="O685" s="50" t="e">
        <f>MATCH(INDEX('913'!$D$6:$D$1205,N685),'913'!$B$6:$B$1205,0)</f>
        <v>#VALUE!</v>
      </c>
      <c r="P685" s="51" t="e">
        <f>MATCH(INDEX('913'!$D$6:$D$1205,O685),'913'!$B$6:$B$1205,0)</f>
        <v>#VALUE!</v>
      </c>
      <c r="Q685" s="37">
        <f>IF(ISNUMBER(I685),MAX(0,INDEX('913'!$E$6:$E$1205,I685)),0)</f>
        <v>0</v>
      </c>
      <c r="R685" s="37">
        <f>IF(ISNUMBER(J685),MAX(0,INDEX('913'!$E$6:$E$1205,J685)),0)</f>
        <v>0</v>
      </c>
      <c r="S685" s="37">
        <f>IF(ISNUMBER(K685),MAX(0,INDEX('913'!$E$6:$E$1205,K685)),0)</f>
        <v>0</v>
      </c>
      <c r="T685" s="37">
        <f>IF(ISNUMBER(L685),MAX(0,INDEX('913'!$E$6:$E$1205,L685)),0)</f>
        <v>0</v>
      </c>
      <c r="U685" s="37">
        <f>IF(ISNUMBER(M685),MAX(0,INDEX('913'!$E$6:$E$1205,M685)),0)</f>
        <v>0</v>
      </c>
      <c r="V685" s="37">
        <f>IF(ISNUMBER(N685),MAX(0,INDEX('913'!$E$6:$E$1205,N685)),0)</f>
        <v>0</v>
      </c>
      <c r="W685" s="37">
        <f>IF(ISNUMBER(O685),MAX(0,INDEX('913'!$E$6:$E$1205,O685)),0)</f>
        <v>0</v>
      </c>
      <c r="X685" s="52">
        <f>IF(ISNUMBER(P685),MAX(0,INDEX('913'!$E$6:$E$1205,P685)),0)</f>
        <v>0</v>
      </c>
      <c r="Y685" s="37">
        <f>IF(ISNUMBER(I685),MAX(0,INDEX('913'!$F$6:$F$1205,I685)),0)</f>
        <v>0</v>
      </c>
      <c r="Z685" s="37">
        <f>IF(ISNUMBER(J685),MAX(0,INDEX('913'!$F$6:$F$1205,J685)),0)</f>
        <v>0</v>
      </c>
      <c r="AA685" s="37">
        <f>IF(ISNUMBER(K685),MAX(0,INDEX('913'!$F$6:$F$1205,K685)),0)</f>
        <v>0</v>
      </c>
      <c r="AB685" s="37">
        <f>IF(ISNUMBER(L685),MAX(0,INDEX('913'!$F$6:$F$1205,L685)),0)</f>
        <v>0</v>
      </c>
      <c r="AC685" s="37">
        <f>IF(ISNUMBER(M685),MAX(0,INDEX('913'!$F$6:$F$1205,M685)),0)</f>
        <v>0</v>
      </c>
      <c r="AD685" s="37">
        <f>IF(ISNUMBER(N685),MAX(0,INDEX('913'!$F$6:$F$1205,N685)),0)</f>
        <v>0</v>
      </c>
      <c r="AE685" s="37">
        <f>IF(ISNUMBER(O685),MAX(0,INDEX('913'!$F$6:$F$1205,O685)),0)</f>
        <v>0</v>
      </c>
      <c r="AF685" s="37">
        <f>IF(ISNUMBER(P685),MAX(0,INDEX('913'!$F$6:$F$1205,P685)),0)</f>
        <v>0</v>
      </c>
      <c r="AG685" s="32">
        <f>IF(ISNUMBER(I685),SQRT(INDEX('913'!$I$6:$I$1205,I685)^2+INDEX('913'!$J$6:$J$1205,I685)^2),0)</f>
        <v>0</v>
      </c>
      <c r="AH685" s="32">
        <f>IF(ISNUMBER(J685),SQRT(INDEX('913'!$I$6:$I$1205,J685)^2+INDEX('913'!$J$6:$J$1205,J685)^2),0)</f>
        <v>0</v>
      </c>
      <c r="AI685" s="32">
        <f>IF(ISNUMBER(K685),SQRT(INDEX('913'!$I$6:$I$1205,K685)^2+INDEX('913'!$J$6:$J$1205,K685)^2),0)</f>
        <v>0</v>
      </c>
      <c r="AJ685" s="32">
        <f>IF(ISNUMBER(L685),SQRT(INDEX('913'!$I$6:$I$1205,L685)^2+INDEX('913'!$J$6:$J$1205,L685)^2),0)</f>
        <v>0</v>
      </c>
      <c r="AK685" s="32">
        <f>IF(ISNUMBER(M685),SQRT(INDEX('913'!$I$6:$I$1205,M685)^2+INDEX('913'!$J$6:$J$1205,M685)^2),0)</f>
        <v>0</v>
      </c>
      <c r="AL685" s="32">
        <f>IF(ISNUMBER(N685),SQRT(INDEX('913'!$I$6:$I$1205,N685)^2+INDEX('913'!$J$6:$J$1205,N685)^2),0)</f>
        <v>0</v>
      </c>
      <c r="AM685" s="32">
        <f>IF(ISNUMBER(O685),SQRT(INDEX('913'!$I$6:$I$1205,O685)^2+INDEX('913'!$J$6:$J$1205,O685)^2),0)</f>
        <v>0</v>
      </c>
      <c r="AN685" s="49">
        <f>IF(ISNUMBER(P685),SQRT(INDEX('913'!$I$6:$I$1205,P685)^2+INDEX('913'!$J$6:$J$1205,P685)^2),0)</f>
        <v>0</v>
      </c>
      <c r="AO685" s="37">
        <f t="shared" si="181"/>
        <v>0</v>
      </c>
      <c r="AP685" s="37">
        <f t="shared" si="182"/>
        <v>0</v>
      </c>
      <c r="AQ685" s="33" t="e">
        <f>-100*'935'!W685*(AO685+AP685)/'11'!C$17</f>
        <v>#VALUE!</v>
      </c>
      <c r="AR685" s="37" t="e">
        <f t="shared" si="183"/>
        <v>#VALUE!</v>
      </c>
      <c r="AS685" s="52" t="e">
        <f t="shared" si="184"/>
        <v>#VALUE!</v>
      </c>
      <c r="AT685" s="32" t="e">
        <f>IF('935'!C685="VOID",0,('935'!C685*(1-'935'!X685/'11'!B$17)))</f>
        <v>#VALUE!</v>
      </c>
      <c r="AU685" s="52" t="e">
        <f>'935'!Q685*(1-'935'!Y685/'11'!C$17)/(1-'935'!X685/'11'!B$17)</f>
        <v>#VALUE!</v>
      </c>
      <c r="AV685" s="37" t="e">
        <f>INDEX('DNO totals'!$B$57:$G$57,IF('935'!K685,IF(MOD('935'!K685,1000),IF(MOD('935'!K685,100),IF(MOD('935'!K685,10),IF(MOD('935'!K685,1000)=1,6,5),4),3),2),1))</f>
        <v>#VALUE!</v>
      </c>
      <c r="AW685" s="52" t="e">
        <f t="shared" si="185"/>
        <v>#VALUE!</v>
      </c>
      <c r="AX685" s="32" t="e">
        <f>IF('935'!V685="VOID",0,'935'!V685*(1-'935'!X685/'11'!B$17))</f>
        <v>#VALUE!</v>
      </c>
      <c r="AY685" s="33" t="e">
        <f>IF(H685,-100*'Charging rates'!B$10/'11'!B$17*AX685/H685,0)</f>
        <v>#VALUE!</v>
      </c>
      <c r="AZ685" s="33" t="e">
        <f>IF(C685,'DNO totals'!B$41,0)</f>
        <v>#VALUE!</v>
      </c>
      <c r="BA685" s="33" t="e">
        <f t="shared" si="186"/>
        <v>#VALUE!</v>
      </c>
      <c r="BB685" s="33" t="e">
        <f t="shared" si="187"/>
        <v>#VALUE!</v>
      </c>
      <c r="BC685" s="53" t="e">
        <f t="shared" si="188"/>
        <v>#VALUE!</v>
      </c>
      <c r="BD685" s="32" t="e">
        <f>IF(AT685,'935'!H685*AT685/(AT685+D685+H685),0)</f>
        <v>#VALUE!</v>
      </c>
      <c r="BE685" s="32" t="e">
        <f>IF(H685,'935'!H685*H685/(AT685+D685+H685),0)</f>
        <v>#VALUE!</v>
      </c>
      <c r="BF685" s="32" t="e">
        <f>BD685*(1-'935'!X685/'11'!B$17)</f>
        <v>#VALUE!</v>
      </c>
      <c r="BG685" s="49" t="e">
        <f>BE685*(1-'935'!X685/'11'!B$17)</f>
        <v>#VALUE!</v>
      </c>
      <c r="BH685" s="52" t="e">
        <f>AV685*Parameters!B$6</f>
        <v>#VALUE!</v>
      </c>
      <c r="BI685" s="37" t="e">
        <f>IF('935'!$K685=1000,'Charging rates'!$C$38*$BH685/(1+'DNO totals'!$C$99)*'935'!$L685,0)</f>
        <v>#VALUE!</v>
      </c>
      <c r="BJ685" s="37" t="e">
        <f>IF(MOD('935'!$K685,1000)=100,'Charging rates'!$D$38*$BH685/(1+'DNO totals'!$D$99)*'935'!$M685,0)</f>
        <v>#VALUE!</v>
      </c>
      <c r="BK685" s="37" t="e">
        <f>IF(MOD('935'!$K685,100)=10,'Charging rates'!$E$38*$BH685/(1+'DNO totals'!$E$99)*'935'!$N685,0)</f>
        <v>#VALUE!</v>
      </c>
      <c r="BL685" s="37" t="e">
        <f>IF(AND(MOD('935'!$K685,10)&gt;0,MOD('935'!$K685,1000)&gt;1),'Charging rates'!$F$38*$BH685/(1+'DNO totals'!$F$99)*'935'!$O685,0)</f>
        <v>#VALUE!</v>
      </c>
      <c r="BM685" s="37" t="e">
        <f>IF(MOD('935'!$K685,1000)=1,'Charging rates'!$G$38*$BH685/(1+'DNO totals'!$G$99)*'935'!$P685,0)</f>
        <v>#VALUE!</v>
      </c>
      <c r="BN685" s="52" t="e">
        <f t="shared" si="189"/>
        <v>#VALUE!</v>
      </c>
      <c r="BO685" s="37" t="e">
        <f>IF('935'!$K685&gt;1000,'Charging rates'!$C$38*$AW685*'935'!$L685,0)</f>
        <v>#VALUE!</v>
      </c>
      <c r="BP685" s="37" t="e">
        <f>IF(MOD('935'!$K685,1000)&gt;100,'Charging rates'!$D$38*$AW685*'935'!$M685,0)</f>
        <v>#VALUE!</v>
      </c>
      <c r="BQ685" s="37" t="e">
        <f>IF(MOD('935'!$K685,100)&gt;10,'Charging rates'!$E$38*$AW685*'935'!$N685,0)</f>
        <v>#VALUE!</v>
      </c>
      <c r="BR685" s="52" t="e">
        <f t="shared" si="190"/>
        <v>#VALUE!</v>
      </c>
      <c r="BS685" s="48" t="e">
        <f>'935'!C685&lt;&gt;"VOID"</f>
        <v>#VALUE!</v>
      </c>
      <c r="BT685" s="33" t="e">
        <f>IF(BS685,(100/'11'!B$17*BD685*((1-'935'!I685)*'Charging rates'!B$51+'Charging rates'!B$63)),0)</f>
        <v>#VALUE!</v>
      </c>
      <c r="BU685" s="33" t="e">
        <f>100/'11'!B$17*BG685*('Charging rates'!B$51+'Charging rates'!B$63)</f>
        <v>#VALUE!</v>
      </c>
      <c r="BV685" s="33" t="e">
        <f>100/'11'!B$17*BE685*('Charging rates'!B$51+'Charging rates'!B$63)</f>
        <v>#VALUE!</v>
      </c>
      <c r="BW685" s="53" t="e">
        <f t="shared" si="191"/>
        <v>#VALUE!</v>
      </c>
      <c r="BX685" s="32" t="e">
        <f>AT685-('935'!T685*(1-'935'!X685/'11'!B$17))</f>
        <v>#VALUE!</v>
      </c>
      <c r="BY685" s="32">
        <f>0-IF(ISNUMBER(I685),INDEX('913'!$I$6:$I$1205,I685),0)-IF(ISNUMBER(J685),INDEX('913'!$I$6:$I$1205,J685),0)-IF(ISNUMBER(K685),INDEX('913'!$I$6:$I$1205,K685),0)-IF(ISNUMBER(L685),INDEX('913'!$I$6:$I$1205,L685),0)-IF(ISNUMBER(M685),INDEX('913'!$I$6:$I$1205,M685),0)-IF(ISNUMBER(N685),INDEX('913'!$I$6:$I$1205,N685),0)-IF(ISNUMBER(O685),INDEX('913'!$I$6:$I$1205,O685),0)-IF(ISNUMBER(P685),INDEX('913'!$I$6:$I$1205,P685),0)</f>
        <v>0</v>
      </c>
      <c r="BZ685" s="37">
        <f>IF(BY685=0,1,MAX(1,SQRT(BY685^2+(IF(ISNUMBER(I685),INDEX('913'!$J$6:$J$1205,I685),0)+IF(ISNUMBER(J685),INDEX('913'!$J$6:$J$1205,J685),0)+IF(ISNUMBER(K685),INDEX('913'!$J$6:$J$1205,K685),0)+IF(ISNUMBER(L685),INDEX('913'!$J$6:$J$1205,L685),0)+IF(ISNUMBER(M685),INDEX('913'!$J$6:$J$1205,M685),0)+IF(ISNUMBER(N685),INDEX('913'!$J$6:$J$1205,N685),0)+IF(ISNUMBER(O685),INDEX('913'!$J$6:$J$1205,O685),0)+IF(ISNUMBER(P685),INDEX('913'!$J$6:$J$1205,P685),0))^2)/BY685))</f>
        <v>1</v>
      </c>
      <c r="CA685" s="33" t="e">
        <f>100*AO685/'11'!B$17</f>
        <v>#VALUE!</v>
      </c>
      <c r="CB685" s="37" t="e">
        <f>100*(AP685*BZ685)/'11'!C$17</f>
        <v>#VALUE!</v>
      </c>
      <c r="CC685" s="37" t="e">
        <f t="shared" si="192"/>
        <v>#VALUE!</v>
      </c>
      <c r="CD685" s="33" t="e">
        <f t="shared" si="193"/>
        <v>#VALUE!</v>
      </c>
      <c r="CE685" s="54" t="e">
        <f>'11'!C$17-'935'!Y685</f>
        <v>#VALUE!</v>
      </c>
      <c r="CF685" s="37" t="e">
        <f>MAX('DNO totals'!B$312+0,MIN('935'!L685+0,'DNO totals'!B$304+0))</f>
        <v>#VALUE!</v>
      </c>
      <c r="CG685" s="37" t="e">
        <f>MAX('DNO totals'!C$312+0,MIN('935'!M685+0,'DNO totals'!C$304+0))</f>
        <v>#VALUE!</v>
      </c>
      <c r="CH685" s="37" t="e">
        <f>MAX('DNO totals'!D$312+0,MIN('935'!N685+0,'DNO totals'!D$304+0))</f>
        <v>#VALUE!</v>
      </c>
      <c r="CI685" s="37" t="e">
        <f>MAX('DNO totals'!E$312+0,MIN('935'!O685+0,'DNO totals'!E$304+0))</f>
        <v>#VALUE!</v>
      </c>
      <c r="CJ685" s="52" t="e">
        <f>MAX('DNO totals'!F$312+0,MIN('935'!P685+0,'DNO totals'!F$304+0))</f>
        <v>#VALUE!</v>
      </c>
      <c r="CK685" s="37" t="e">
        <f>IF('935'!$K685=1000,'Charging rates'!$C$38*$BH685/(1+'DNO totals'!$C$99)*$CF685,0)</f>
        <v>#VALUE!</v>
      </c>
      <c r="CL685" s="37" t="e">
        <f>IF(MOD('935'!$K685,1000)=100,'Charging rates'!$D$38*$BH685/(1+'DNO totals'!$D$99)*$CG685,0)</f>
        <v>#VALUE!</v>
      </c>
      <c r="CM685" s="37" t="e">
        <f>IF(MOD('935'!$K685,100)=10,'Charging rates'!$E$38*$BH685/(1+'DNO totals'!$E$99)*$CH685,0)</f>
        <v>#VALUE!</v>
      </c>
      <c r="CN685" s="37" t="e">
        <f>IF(AND(MOD('935'!$K685,10)&gt;0,MOD('935'!$K685,1000)&gt;1),'Charging rates'!$F$38*$BH685/(1+'DNO totals'!$F$99)*$CI685,0)</f>
        <v>#VALUE!</v>
      </c>
      <c r="CO685" s="37" t="e">
        <f>IF(MOD('935'!$K685,1000)=1,'Charging rates'!$G$38*$BH685/(1+'DNO totals'!$G$99)*$CJ685,0)</f>
        <v>#VALUE!</v>
      </c>
      <c r="CP685" s="52" t="e">
        <f t="shared" si="194"/>
        <v>#VALUE!</v>
      </c>
      <c r="CQ685" s="37" t="e">
        <f>IF('935'!$K685&gt;1000,'Charging rates'!$C$38*$AW685*$CF685,0)</f>
        <v>#VALUE!</v>
      </c>
      <c r="CR685" s="37" t="e">
        <f>IF(MOD('935'!$K685,1000)&gt;100,'Charging rates'!$D$38*$AW685*$CG685,0)</f>
        <v>#VALUE!</v>
      </c>
      <c r="CS685" s="37" t="e">
        <f>IF(MOD('935'!$K685,100)&gt;10,'Charging rates'!$E$38*$AW685*$CH685,0)</f>
        <v>#VALUE!</v>
      </c>
      <c r="CT685" s="52" t="e">
        <f t="shared" si="195"/>
        <v>#VALUE!</v>
      </c>
      <c r="CU685" s="33" t="e">
        <f>100*(AP685*'935'!Q685*BZ685)/'11'!B$17</f>
        <v>#VALUE!</v>
      </c>
      <c r="CV685" s="33" t="e">
        <f>100/'11'!B$17*'Charging rates'!B$10*AW685</f>
        <v>#VALUE!</v>
      </c>
      <c r="CW685" s="33" t="e">
        <f>IF(AT685=0,0,(1-BX685/AT685)*(CA685+IF('935'!Q685=0,0,(CB685*'935'!Q685*('11'!C$17-'935'!Y685)/('11'!B$17-'935'!X685)))))</f>
        <v>#VALUE!</v>
      </c>
      <c r="CX685" s="33" t="e">
        <f t="shared" si="196"/>
        <v>#VALUE!</v>
      </c>
      <c r="CY685" s="49" t="e">
        <f t="shared" si="197"/>
        <v>#VALUE!</v>
      </c>
      <c r="CZ685" s="32" t="e">
        <f>AT685*(Parameters!B$21+AU685)*IF('DNO totals'!B$323&lt;0,1,'935'!S685)</f>
        <v>#VALUE!</v>
      </c>
      <c r="DA685" s="52" t="e">
        <f>IF('DNO totals'!B$323&lt;0,1,'935'!S685)*(Parameters!B$21+AU685)</f>
        <v>#VALUE!</v>
      </c>
      <c r="DB685" s="37" t="e">
        <f>CX685+'Charging rates'!B$106*DA685*100/'11'!B$17</f>
        <v>#VALUE!</v>
      </c>
      <c r="DC685" s="37" t="e">
        <f>DB685+'Charging rates'!B$116*(Parameters!B$21+AU685)*100/'11'!B$17*IF('DNO totals'!B$323&lt;0,1,'935'!S685)</f>
        <v>#VALUE!</v>
      </c>
      <c r="DD685" s="37" t="e">
        <f>'Charging rates'!B$97*(CP685+CT685)*100/'11'!B$17</f>
        <v>#VALUE!</v>
      </c>
      <c r="DE685" s="33" t="e">
        <f>MAX(0-(CB685*AU685*'11'!C$17/'11'!B$17),DC685+DD685)</f>
        <v>#VALUE!</v>
      </c>
      <c r="DF685" s="37" t="e">
        <f>IF(BS685,IF(AU685=0,CC685,MAX(0,MIN(CC685,CC685+(DE685/'935'!Q685*('11'!B$17-'935'!X685)/('11'!C$17-'935'!Y685))))),0)</f>
        <v>#VALUE!</v>
      </c>
      <c r="DG685" s="33" t="e">
        <f t="shared" si="198"/>
        <v>#VALUE!</v>
      </c>
      <c r="DH685" s="53" t="e">
        <f t="shared" si="199"/>
        <v>#VALUE!</v>
      </c>
    </row>
    <row r="686" spans="1:112">
      <c r="A686" s="28">
        <v>586</v>
      </c>
      <c r="B686" s="47" t="e">
        <f>'935'!B686</f>
        <v>#VALUE!</v>
      </c>
      <c r="C686" s="48" t="e">
        <f>OR('935'!E686&lt;&gt;"VOID",'935'!F686&lt;&gt;"VOID",'935'!G686&lt;&gt;"VOID")</f>
        <v>#VALUE!</v>
      </c>
      <c r="D686" s="32" t="e">
        <f>IF('935'!D686="VOID",0,'935'!D686*(1-'935'!X686/'11'!B$17))</f>
        <v>#VALUE!</v>
      </c>
      <c r="E686" s="32" t="e">
        <f>IF('935'!E686="VOID",0,'935'!E686*(1-'935'!X686/'11'!B$17))</f>
        <v>#VALUE!</v>
      </c>
      <c r="F686" s="32" t="e">
        <f>IF('935'!F686="VOID",0,'935'!F686*(1-'935'!X686/'11'!B$17))</f>
        <v>#VALUE!</v>
      </c>
      <c r="G686" s="32" t="e">
        <f>IF('935'!G686="VOID",0,'935'!G686*(1-'935'!X686/'11'!B$17))</f>
        <v>#VALUE!</v>
      </c>
      <c r="H686" s="49" t="e">
        <f t="shared" si="180"/>
        <v>#VALUE!</v>
      </c>
      <c r="I686" s="50" t="e">
        <f>MATCH('935'!J686,'913'!$B$6:$B$1205,0)</f>
        <v>#VALUE!</v>
      </c>
      <c r="J686" s="50" t="e">
        <f>MATCH(INDEX('913'!$D$6:$D$1205,I686),'913'!$B$6:$B$1205,0)</f>
        <v>#VALUE!</v>
      </c>
      <c r="K686" s="50" t="e">
        <f>MATCH(INDEX('913'!$D$6:$D$1205,J686),'913'!$B$6:$B$1205,0)</f>
        <v>#VALUE!</v>
      </c>
      <c r="L686" s="50" t="e">
        <f>MATCH(INDEX('913'!$D$6:$D$1205,K686),'913'!$B$6:$B$1205,0)</f>
        <v>#VALUE!</v>
      </c>
      <c r="M686" s="50" t="e">
        <f>MATCH(INDEX('913'!$D$6:$D$1205,L686),'913'!$B$6:$B$1205,0)</f>
        <v>#VALUE!</v>
      </c>
      <c r="N686" s="50" t="e">
        <f>MATCH(INDEX('913'!$D$6:$D$1205,M686),'913'!$B$6:$B$1205,0)</f>
        <v>#VALUE!</v>
      </c>
      <c r="O686" s="50" t="e">
        <f>MATCH(INDEX('913'!$D$6:$D$1205,N686),'913'!$B$6:$B$1205,0)</f>
        <v>#VALUE!</v>
      </c>
      <c r="P686" s="51" t="e">
        <f>MATCH(INDEX('913'!$D$6:$D$1205,O686),'913'!$B$6:$B$1205,0)</f>
        <v>#VALUE!</v>
      </c>
      <c r="Q686" s="37">
        <f>IF(ISNUMBER(I686),MAX(0,INDEX('913'!$E$6:$E$1205,I686)),0)</f>
        <v>0</v>
      </c>
      <c r="R686" s="37">
        <f>IF(ISNUMBER(J686),MAX(0,INDEX('913'!$E$6:$E$1205,J686)),0)</f>
        <v>0</v>
      </c>
      <c r="S686" s="37">
        <f>IF(ISNUMBER(K686),MAX(0,INDEX('913'!$E$6:$E$1205,K686)),0)</f>
        <v>0</v>
      </c>
      <c r="T686" s="37">
        <f>IF(ISNUMBER(L686),MAX(0,INDEX('913'!$E$6:$E$1205,L686)),0)</f>
        <v>0</v>
      </c>
      <c r="U686" s="37">
        <f>IF(ISNUMBER(M686),MAX(0,INDEX('913'!$E$6:$E$1205,M686)),0)</f>
        <v>0</v>
      </c>
      <c r="V686" s="37">
        <f>IF(ISNUMBER(N686),MAX(0,INDEX('913'!$E$6:$E$1205,N686)),0)</f>
        <v>0</v>
      </c>
      <c r="W686" s="37">
        <f>IF(ISNUMBER(O686),MAX(0,INDEX('913'!$E$6:$E$1205,O686)),0)</f>
        <v>0</v>
      </c>
      <c r="X686" s="52">
        <f>IF(ISNUMBER(P686),MAX(0,INDEX('913'!$E$6:$E$1205,P686)),0)</f>
        <v>0</v>
      </c>
      <c r="Y686" s="37">
        <f>IF(ISNUMBER(I686),MAX(0,INDEX('913'!$F$6:$F$1205,I686)),0)</f>
        <v>0</v>
      </c>
      <c r="Z686" s="37">
        <f>IF(ISNUMBER(J686),MAX(0,INDEX('913'!$F$6:$F$1205,J686)),0)</f>
        <v>0</v>
      </c>
      <c r="AA686" s="37">
        <f>IF(ISNUMBER(K686),MAX(0,INDEX('913'!$F$6:$F$1205,K686)),0)</f>
        <v>0</v>
      </c>
      <c r="AB686" s="37">
        <f>IF(ISNUMBER(L686),MAX(0,INDEX('913'!$F$6:$F$1205,L686)),0)</f>
        <v>0</v>
      </c>
      <c r="AC686" s="37">
        <f>IF(ISNUMBER(M686),MAX(0,INDEX('913'!$F$6:$F$1205,M686)),0)</f>
        <v>0</v>
      </c>
      <c r="AD686" s="37">
        <f>IF(ISNUMBER(N686),MAX(0,INDEX('913'!$F$6:$F$1205,N686)),0)</f>
        <v>0</v>
      </c>
      <c r="AE686" s="37">
        <f>IF(ISNUMBER(O686),MAX(0,INDEX('913'!$F$6:$F$1205,O686)),0)</f>
        <v>0</v>
      </c>
      <c r="AF686" s="37">
        <f>IF(ISNUMBER(P686),MAX(0,INDEX('913'!$F$6:$F$1205,P686)),0)</f>
        <v>0</v>
      </c>
      <c r="AG686" s="32">
        <f>IF(ISNUMBER(I686),SQRT(INDEX('913'!$I$6:$I$1205,I686)^2+INDEX('913'!$J$6:$J$1205,I686)^2),0)</f>
        <v>0</v>
      </c>
      <c r="AH686" s="32">
        <f>IF(ISNUMBER(J686),SQRT(INDEX('913'!$I$6:$I$1205,J686)^2+INDEX('913'!$J$6:$J$1205,J686)^2),0)</f>
        <v>0</v>
      </c>
      <c r="AI686" s="32">
        <f>IF(ISNUMBER(K686),SQRT(INDEX('913'!$I$6:$I$1205,K686)^2+INDEX('913'!$J$6:$J$1205,K686)^2),0)</f>
        <v>0</v>
      </c>
      <c r="AJ686" s="32">
        <f>IF(ISNUMBER(L686),SQRT(INDEX('913'!$I$6:$I$1205,L686)^2+INDEX('913'!$J$6:$J$1205,L686)^2),0)</f>
        <v>0</v>
      </c>
      <c r="AK686" s="32">
        <f>IF(ISNUMBER(M686),SQRT(INDEX('913'!$I$6:$I$1205,M686)^2+INDEX('913'!$J$6:$J$1205,M686)^2),0)</f>
        <v>0</v>
      </c>
      <c r="AL686" s="32">
        <f>IF(ISNUMBER(N686),SQRT(INDEX('913'!$I$6:$I$1205,N686)^2+INDEX('913'!$J$6:$J$1205,N686)^2),0)</f>
        <v>0</v>
      </c>
      <c r="AM686" s="32">
        <f>IF(ISNUMBER(O686),SQRT(INDEX('913'!$I$6:$I$1205,O686)^2+INDEX('913'!$J$6:$J$1205,O686)^2),0)</f>
        <v>0</v>
      </c>
      <c r="AN686" s="49">
        <f>IF(ISNUMBER(P686),SQRT(INDEX('913'!$I$6:$I$1205,P686)^2+INDEX('913'!$J$6:$J$1205,P686)^2),0)</f>
        <v>0</v>
      </c>
      <c r="AO686" s="37">
        <f t="shared" si="181"/>
        <v>0</v>
      </c>
      <c r="AP686" s="37">
        <f t="shared" si="182"/>
        <v>0</v>
      </c>
      <c r="AQ686" s="33" t="e">
        <f>-100*'935'!W686*(AO686+AP686)/'11'!C$17</f>
        <v>#VALUE!</v>
      </c>
      <c r="AR686" s="37" t="e">
        <f t="shared" si="183"/>
        <v>#VALUE!</v>
      </c>
      <c r="AS686" s="52" t="e">
        <f t="shared" si="184"/>
        <v>#VALUE!</v>
      </c>
      <c r="AT686" s="32" t="e">
        <f>IF('935'!C686="VOID",0,('935'!C686*(1-'935'!X686/'11'!B$17)))</f>
        <v>#VALUE!</v>
      </c>
      <c r="AU686" s="52" t="e">
        <f>'935'!Q686*(1-'935'!Y686/'11'!C$17)/(1-'935'!X686/'11'!B$17)</f>
        <v>#VALUE!</v>
      </c>
      <c r="AV686" s="37" t="e">
        <f>INDEX('DNO totals'!$B$57:$G$57,IF('935'!K686,IF(MOD('935'!K686,1000),IF(MOD('935'!K686,100),IF(MOD('935'!K686,10),IF(MOD('935'!K686,1000)=1,6,5),4),3),2),1))</f>
        <v>#VALUE!</v>
      </c>
      <c r="AW686" s="52" t="e">
        <f t="shared" si="185"/>
        <v>#VALUE!</v>
      </c>
      <c r="AX686" s="32" t="e">
        <f>IF('935'!V686="VOID",0,'935'!V686*(1-'935'!X686/'11'!B$17))</f>
        <v>#VALUE!</v>
      </c>
      <c r="AY686" s="33" t="e">
        <f>IF(H686,-100*'Charging rates'!B$10/'11'!B$17*AX686/H686,0)</f>
        <v>#VALUE!</v>
      </c>
      <c r="AZ686" s="33" t="e">
        <f>IF(C686,'DNO totals'!B$41,0)</f>
        <v>#VALUE!</v>
      </c>
      <c r="BA686" s="33" t="e">
        <f t="shared" si="186"/>
        <v>#VALUE!</v>
      </c>
      <c r="BB686" s="33" t="e">
        <f t="shared" si="187"/>
        <v>#VALUE!</v>
      </c>
      <c r="BC686" s="53" t="e">
        <f t="shared" si="188"/>
        <v>#VALUE!</v>
      </c>
      <c r="BD686" s="32" t="e">
        <f>IF(AT686,'935'!H686*AT686/(AT686+D686+H686),0)</f>
        <v>#VALUE!</v>
      </c>
      <c r="BE686" s="32" t="e">
        <f>IF(H686,'935'!H686*H686/(AT686+D686+H686),0)</f>
        <v>#VALUE!</v>
      </c>
      <c r="BF686" s="32" t="e">
        <f>BD686*(1-'935'!X686/'11'!B$17)</f>
        <v>#VALUE!</v>
      </c>
      <c r="BG686" s="49" t="e">
        <f>BE686*(1-'935'!X686/'11'!B$17)</f>
        <v>#VALUE!</v>
      </c>
      <c r="BH686" s="52" t="e">
        <f>AV686*Parameters!B$6</f>
        <v>#VALUE!</v>
      </c>
      <c r="BI686" s="37" t="e">
        <f>IF('935'!$K686=1000,'Charging rates'!$C$38*$BH686/(1+'DNO totals'!$C$99)*'935'!$L686,0)</f>
        <v>#VALUE!</v>
      </c>
      <c r="BJ686" s="37" t="e">
        <f>IF(MOD('935'!$K686,1000)=100,'Charging rates'!$D$38*$BH686/(1+'DNO totals'!$D$99)*'935'!$M686,0)</f>
        <v>#VALUE!</v>
      </c>
      <c r="BK686" s="37" t="e">
        <f>IF(MOD('935'!$K686,100)=10,'Charging rates'!$E$38*$BH686/(1+'DNO totals'!$E$99)*'935'!$N686,0)</f>
        <v>#VALUE!</v>
      </c>
      <c r="BL686" s="37" t="e">
        <f>IF(AND(MOD('935'!$K686,10)&gt;0,MOD('935'!$K686,1000)&gt;1),'Charging rates'!$F$38*$BH686/(1+'DNO totals'!$F$99)*'935'!$O686,0)</f>
        <v>#VALUE!</v>
      </c>
      <c r="BM686" s="37" t="e">
        <f>IF(MOD('935'!$K686,1000)=1,'Charging rates'!$G$38*$BH686/(1+'DNO totals'!$G$99)*'935'!$P686,0)</f>
        <v>#VALUE!</v>
      </c>
      <c r="BN686" s="52" t="e">
        <f t="shared" si="189"/>
        <v>#VALUE!</v>
      </c>
      <c r="BO686" s="37" t="e">
        <f>IF('935'!$K686&gt;1000,'Charging rates'!$C$38*$AW686*'935'!$L686,0)</f>
        <v>#VALUE!</v>
      </c>
      <c r="BP686" s="37" t="e">
        <f>IF(MOD('935'!$K686,1000)&gt;100,'Charging rates'!$D$38*$AW686*'935'!$M686,0)</f>
        <v>#VALUE!</v>
      </c>
      <c r="BQ686" s="37" t="e">
        <f>IF(MOD('935'!$K686,100)&gt;10,'Charging rates'!$E$38*$AW686*'935'!$N686,0)</f>
        <v>#VALUE!</v>
      </c>
      <c r="BR686" s="52" t="e">
        <f t="shared" si="190"/>
        <v>#VALUE!</v>
      </c>
      <c r="BS686" s="48" t="e">
        <f>'935'!C686&lt;&gt;"VOID"</f>
        <v>#VALUE!</v>
      </c>
      <c r="BT686" s="33" t="e">
        <f>IF(BS686,(100/'11'!B$17*BD686*((1-'935'!I686)*'Charging rates'!B$51+'Charging rates'!B$63)),0)</f>
        <v>#VALUE!</v>
      </c>
      <c r="BU686" s="33" t="e">
        <f>100/'11'!B$17*BG686*('Charging rates'!B$51+'Charging rates'!B$63)</f>
        <v>#VALUE!</v>
      </c>
      <c r="BV686" s="33" t="e">
        <f>100/'11'!B$17*BE686*('Charging rates'!B$51+'Charging rates'!B$63)</f>
        <v>#VALUE!</v>
      </c>
      <c r="BW686" s="53" t="e">
        <f t="shared" si="191"/>
        <v>#VALUE!</v>
      </c>
      <c r="BX686" s="32" t="e">
        <f>AT686-('935'!T686*(1-'935'!X686/'11'!B$17))</f>
        <v>#VALUE!</v>
      </c>
      <c r="BY686" s="32">
        <f>0-IF(ISNUMBER(I686),INDEX('913'!$I$6:$I$1205,I686),0)-IF(ISNUMBER(J686),INDEX('913'!$I$6:$I$1205,J686),0)-IF(ISNUMBER(K686),INDEX('913'!$I$6:$I$1205,K686),0)-IF(ISNUMBER(L686),INDEX('913'!$I$6:$I$1205,L686),0)-IF(ISNUMBER(M686),INDEX('913'!$I$6:$I$1205,M686),0)-IF(ISNUMBER(N686),INDEX('913'!$I$6:$I$1205,N686),0)-IF(ISNUMBER(O686),INDEX('913'!$I$6:$I$1205,O686),0)-IF(ISNUMBER(P686),INDEX('913'!$I$6:$I$1205,P686),0)</f>
        <v>0</v>
      </c>
      <c r="BZ686" s="37">
        <f>IF(BY686=0,1,MAX(1,SQRT(BY686^2+(IF(ISNUMBER(I686),INDEX('913'!$J$6:$J$1205,I686),0)+IF(ISNUMBER(J686),INDEX('913'!$J$6:$J$1205,J686),0)+IF(ISNUMBER(K686),INDEX('913'!$J$6:$J$1205,K686),0)+IF(ISNUMBER(L686),INDEX('913'!$J$6:$J$1205,L686),0)+IF(ISNUMBER(M686),INDEX('913'!$J$6:$J$1205,M686),0)+IF(ISNUMBER(N686),INDEX('913'!$J$6:$J$1205,N686),0)+IF(ISNUMBER(O686),INDEX('913'!$J$6:$J$1205,O686),0)+IF(ISNUMBER(P686),INDEX('913'!$J$6:$J$1205,P686),0))^2)/BY686))</f>
        <v>1</v>
      </c>
      <c r="CA686" s="33" t="e">
        <f>100*AO686/'11'!B$17</f>
        <v>#VALUE!</v>
      </c>
      <c r="CB686" s="37" t="e">
        <f>100*(AP686*BZ686)/'11'!C$17</f>
        <v>#VALUE!</v>
      </c>
      <c r="CC686" s="37" t="e">
        <f t="shared" si="192"/>
        <v>#VALUE!</v>
      </c>
      <c r="CD686" s="33" t="e">
        <f t="shared" si="193"/>
        <v>#VALUE!</v>
      </c>
      <c r="CE686" s="54" t="e">
        <f>'11'!C$17-'935'!Y686</f>
        <v>#VALUE!</v>
      </c>
      <c r="CF686" s="37" t="e">
        <f>MAX('DNO totals'!B$312+0,MIN('935'!L686+0,'DNO totals'!B$304+0))</f>
        <v>#VALUE!</v>
      </c>
      <c r="CG686" s="37" t="e">
        <f>MAX('DNO totals'!C$312+0,MIN('935'!M686+0,'DNO totals'!C$304+0))</f>
        <v>#VALUE!</v>
      </c>
      <c r="CH686" s="37" t="e">
        <f>MAX('DNO totals'!D$312+0,MIN('935'!N686+0,'DNO totals'!D$304+0))</f>
        <v>#VALUE!</v>
      </c>
      <c r="CI686" s="37" t="e">
        <f>MAX('DNO totals'!E$312+0,MIN('935'!O686+0,'DNO totals'!E$304+0))</f>
        <v>#VALUE!</v>
      </c>
      <c r="CJ686" s="52" t="e">
        <f>MAX('DNO totals'!F$312+0,MIN('935'!P686+0,'DNO totals'!F$304+0))</f>
        <v>#VALUE!</v>
      </c>
      <c r="CK686" s="37" t="e">
        <f>IF('935'!$K686=1000,'Charging rates'!$C$38*$BH686/(1+'DNO totals'!$C$99)*$CF686,0)</f>
        <v>#VALUE!</v>
      </c>
      <c r="CL686" s="37" t="e">
        <f>IF(MOD('935'!$K686,1000)=100,'Charging rates'!$D$38*$BH686/(1+'DNO totals'!$D$99)*$CG686,0)</f>
        <v>#VALUE!</v>
      </c>
      <c r="CM686" s="37" t="e">
        <f>IF(MOD('935'!$K686,100)=10,'Charging rates'!$E$38*$BH686/(1+'DNO totals'!$E$99)*$CH686,0)</f>
        <v>#VALUE!</v>
      </c>
      <c r="CN686" s="37" t="e">
        <f>IF(AND(MOD('935'!$K686,10)&gt;0,MOD('935'!$K686,1000)&gt;1),'Charging rates'!$F$38*$BH686/(1+'DNO totals'!$F$99)*$CI686,0)</f>
        <v>#VALUE!</v>
      </c>
      <c r="CO686" s="37" t="e">
        <f>IF(MOD('935'!$K686,1000)=1,'Charging rates'!$G$38*$BH686/(1+'DNO totals'!$G$99)*$CJ686,0)</f>
        <v>#VALUE!</v>
      </c>
      <c r="CP686" s="52" t="e">
        <f t="shared" si="194"/>
        <v>#VALUE!</v>
      </c>
      <c r="CQ686" s="37" t="e">
        <f>IF('935'!$K686&gt;1000,'Charging rates'!$C$38*$AW686*$CF686,0)</f>
        <v>#VALUE!</v>
      </c>
      <c r="CR686" s="37" t="e">
        <f>IF(MOD('935'!$K686,1000)&gt;100,'Charging rates'!$D$38*$AW686*$CG686,0)</f>
        <v>#VALUE!</v>
      </c>
      <c r="CS686" s="37" t="e">
        <f>IF(MOD('935'!$K686,100)&gt;10,'Charging rates'!$E$38*$AW686*$CH686,0)</f>
        <v>#VALUE!</v>
      </c>
      <c r="CT686" s="52" t="e">
        <f t="shared" si="195"/>
        <v>#VALUE!</v>
      </c>
      <c r="CU686" s="33" t="e">
        <f>100*(AP686*'935'!Q686*BZ686)/'11'!B$17</f>
        <v>#VALUE!</v>
      </c>
      <c r="CV686" s="33" t="e">
        <f>100/'11'!B$17*'Charging rates'!B$10*AW686</f>
        <v>#VALUE!</v>
      </c>
      <c r="CW686" s="33" t="e">
        <f>IF(AT686=0,0,(1-BX686/AT686)*(CA686+IF('935'!Q686=0,0,(CB686*'935'!Q686*('11'!C$17-'935'!Y686)/('11'!B$17-'935'!X686)))))</f>
        <v>#VALUE!</v>
      </c>
      <c r="CX686" s="33" t="e">
        <f t="shared" si="196"/>
        <v>#VALUE!</v>
      </c>
      <c r="CY686" s="49" t="e">
        <f t="shared" si="197"/>
        <v>#VALUE!</v>
      </c>
      <c r="CZ686" s="32" t="e">
        <f>AT686*(Parameters!B$21+AU686)*IF('DNO totals'!B$323&lt;0,1,'935'!S686)</f>
        <v>#VALUE!</v>
      </c>
      <c r="DA686" s="52" t="e">
        <f>IF('DNO totals'!B$323&lt;0,1,'935'!S686)*(Parameters!B$21+AU686)</f>
        <v>#VALUE!</v>
      </c>
      <c r="DB686" s="37" t="e">
        <f>CX686+'Charging rates'!B$106*DA686*100/'11'!B$17</f>
        <v>#VALUE!</v>
      </c>
      <c r="DC686" s="37" t="e">
        <f>DB686+'Charging rates'!B$116*(Parameters!B$21+AU686)*100/'11'!B$17*IF('DNO totals'!B$323&lt;0,1,'935'!S686)</f>
        <v>#VALUE!</v>
      </c>
      <c r="DD686" s="37" t="e">
        <f>'Charging rates'!B$97*(CP686+CT686)*100/'11'!B$17</f>
        <v>#VALUE!</v>
      </c>
      <c r="DE686" s="33" t="e">
        <f>MAX(0-(CB686*AU686*'11'!C$17/'11'!B$17),DC686+DD686)</f>
        <v>#VALUE!</v>
      </c>
      <c r="DF686" s="37" t="e">
        <f>IF(BS686,IF(AU686=0,CC686,MAX(0,MIN(CC686,CC686+(DE686/'935'!Q686*('11'!B$17-'935'!X686)/('11'!C$17-'935'!Y686))))),0)</f>
        <v>#VALUE!</v>
      </c>
      <c r="DG686" s="33" t="e">
        <f t="shared" si="198"/>
        <v>#VALUE!</v>
      </c>
      <c r="DH686" s="53" t="e">
        <f t="shared" si="199"/>
        <v>#VALUE!</v>
      </c>
    </row>
    <row r="687" spans="1:112">
      <c r="A687" s="28">
        <v>587</v>
      </c>
      <c r="B687" s="47" t="e">
        <f>'935'!B687</f>
        <v>#VALUE!</v>
      </c>
      <c r="C687" s="48" t="e">
        <f>OR('935'!E687&lt;&gt;"VOID",'935'!F687&lt;&gt;"VOID",'935'!G687&lt;&gt;"VOID")</f>
        <v>#VALUE!</v>
      </c>
      <c r="D687" s="32" t="e">
        <f>IF('935'!D687="VOID",0,'935'!D687*(1-'935'!X687/'11'!B$17))</f>
        <v>#VALUE!</v>
      </c>
      <c r="E687" s="32" t="e">
        <f>IF('935'!E687="VOID",0,'935'!E687*(1-'935'!X687/'11'!B$17))</f>
        <v>#VALUE!</v>
      </c>
      <c r="F687" s="32" t="e">
        <f>IF('935'!F687="VOID",0,'935'!F687*(1-'935'!X687/'11'!B$17))</f>
        <v>#VALUE!</v>
      </c>
      <c r="G687" s="32" t="e">
        <f>IF('935'!G687="VOID",0,'935'!G687*(1-'935'!X687/'11'!B$17))</f>
        <v>#VALUE!</v>
      </c>
      <c r="H687" s="49" t="e">
        <f t="shared" si="180"/>
        <v>#VALUE!</v>
      </c>
      <c r="I687" s="50" t="e">
        <f>MATCH('935'!J687,'913'!$B$6:$B$1205,0)</f>
        <v>#VALUE!</v>
      </c>
      <c r="J687" s="50" t="e">
        <f>MATCH(INDEX('913'!$D$6:$D$1205,I687),'913'!$B$6:$B$1205,0)</f>
        <v>#VALUE!</v>
      </c>
      <c r="K687" s="50" t="e">
        <f>MATCH(INDEX('913'!$D$6:$D$1205,J687),'913'!$B$6:$B$1205,0)</f>
        <v>#VALUE!</v>
      </c>
      <c r="L687" s="50" t="e">
        <f>MATCH(INDEX('913'!$D$6:$D$1205,K687),'913'!$B$6:$B$1205,0)</f>
        <v>#VALUE!</v>
      </c>
      <c r="M687" s="50" t="e">
        <f>MATCH(INDEX('913'!$D$6:$D$1205,L687),'913'!$B$6:$B$1205,0)</f>
        <v>#VALUE!</v>
      </c>
      <c r="N687" s="50" t="e">
        <f>MATCH(INDEX('913'!$D$6:$D$1205,M687),'913'!$B$6:$B$1205,0)</f>
        <v>#VALUE!</v>
      </c>
      <c r="O687" s="50" t="e">
        <f>MATCH(INDEX('913'!$D$6:$D$1205,N687),'913'!$B$6:$B$1205,0)</f>
        <v>#VALUE!</v>
      </c>
      <c r="P687" s="51" t="e">
        <f>MATCH(INDEX('913'!$D$6:$D$1205,O687),'913'!$B$6:$B$1205,0)</f>
        <v>#VALUE!</v>
      </c>
      <c r="Q687" s="37">
        <f>IF(ISNUMBER(I687),MAX(0,INDEX('913'!$E$6:$E$1205,I687)),0)</f>
        <v>0</v>
      </c>
      <c r="R687" s="37">
        <f>IF(ISNUMBER(J687),MAX(0,INDEX('913'!$E$6:$E$1205,J687)),0)</f>
        <v>0</v>
      </c>
      <c r="S687" s="37">
        <f>IF(ISNUMBER(K687),MAX(0,INDEX('913'!$E$6:$E$1205,K687)),0)</f>
        <v>0</v>
      </c>
      <c r="T687" s="37">
        <f>IF(ISNUMBER(L687),MAX(0,INDEX('913'!$E$6:$E$1205,L687)),0)</f>
        <v>0</v>
      </c>
      <c r="U687" s="37">
        <f>IF(ISNUMBER(M687),MAX(0,INDEX('913'!$E$6:$E$1205,M687)),0)</f>
        <v>0</v>
      </c>
      <c r="V687" s="37">
        <f>IF(ISNUMBER(N687),MAX(0,INDEX('913'!$E$6:$E$1205,N687)),0)</f>
        <v>0</v>
      </c>
      <c r="W687" s="37">
        <f>IF(ISNUMBER(O687),MAX(0,INDEX('913'!$E$6:$E$1205,O687)),0)</f>
        <v>0</v>
      </c>
      <c r="X687" s="52">
        <f>IF(ISNUMBER(P687),MAX(0,INDEX('913'!$E$6:$E$1205,P687)),0)</f>
        <v>0</v>
      </c>
      <c r="Y687" s="37">
        <f>IF(ISNUMBER(I687),MAX(0,INDEX('913'!$F$6:$F$1205,I687)),0)</f>
        <v>0</v>
      </c>
      <c r="Z687" s="37">
        <f>IF(ISNUMBER(J687),MAX(0,INDEX('913'!$F$6:$F$1205,J687)),0)</f>
        <v>0</v>
      </c>
      <c r="AA687" s="37">
        <f>IF(ISNUMBER(K687),MAX(0,INDEX('913'!$F$6:$F$1205,K687)),0)</f>
        <v>0</v>
      </c>
      <c r="AB687" s="37">
        <f>IF(ISNUMBER(L687),MAX(0,INDEX('913'!$F$6:$F$1205,L687)),0)</f>
        <v>0</v>
      </c>
      <c r="AC687" s="37">
        <f>IF(ISNUMBER(M687),MAX(0,INDEX('913'!$F$6:$F$1205,M687)),0)</f>
        <v>0</v>
      </c>
      <c r="AD687" s="37">
        <f>IF(ISNUMBER(N687),MAX(0,INDEX('913'!$F$6:$F$1205,N687)),0)</f>
        <v>0</v>
      </c>
      <c r="AE687" s="37">
        <f>IF(ISNUMBER(O687),MAX(0,INDEX('913'!$F$6:$F$1205,O687)),0)</f>
        <v>0</v>
      </c>
      <c r="AF687" s="37">
        <f>IF(ISNUMBER(P687),MAX(0,INDEX('913'!$F$6:$F$1205,P687)),0)</f>
        <v>0</v>
      </c>
      <c r="AG687" s="32">
        <f>IF(ISNUMBER(I687),SQRT(INDEX('913'!$I$6:$I$1205,I687)^2+INDEX('913'!$J$6:$J$1205,I687)^2),0)</f>
        <v>0</v>
      </c>
      <c r="AH687" s="32">
        <f>IF(ISNUMBER(J687),SQRT(INDEX('913'!$I$6:$I$1205,J687)^2+INDEX('913'!$J$6:$J$1205,J687)^2),0)</f>
        <v>0</v>
      </c>
      <c r="AI687" s="32">
        <f>IF(ISNUMBER(K687),SQRT(INDEX('913'!$I$6:$I$1205,K687)^2+INDEX('913'!$J$6:$J$1205,K687)^2),0)</f>
        <v>0</v>
      </c>
      <c r="AJ687" s="32">
        <f>IF(ISNUMBER(L687),SQRT(INDEX('913'!$I$6:$I$1205,L687)^2+INDEX('913'!$J$6:$J$1205,L687)^2),0)</f>
        <v>0</v>
      </c>
      <c r="AK687" s="32">
        <f>IF(ISNUMBER(M687),SQRT(INDEX('913'!$I$6:$I$1205,M687)^2+INDEX('913'!$J$6:$J$1205,M687)^2),0)</f>
        <v>0</v>
      </c>
      <c r="AL687" s="32">
        <f>IF(ISNUMBER(N687),SQRT(INDEX('913'!$I$6:$I$1205,N687)^2+INDEX('913'!$J$6:$J$1205,N687)^2),0)</f>
        <v>0</v>
      </c>
      <c r="AM687" s="32">
        <f>IF(ISNUMBER(O687),SQRT(INDEX('913'!$I$6:$I$1205,O687)^2+INDEX('913'!$J$6:$J$1205,O687)^2),0)</f>
        <v>0</v>
      </c>
      <c r="AN687" s="49">
        <f>IF(ISNUMBER(P687),SQRT(INDEX('913'!$I$6:$I$1205,P687)^2+INDEX('913'!$J$6:$J$1205,P687)^2),0)</f>
        <v>0</v>
      </c>
      <c r="AO687" s="37">
        <f t="shared" si="181"/>
        <v>0</v>
      </c>
      <c r="AP687" s="37">
        <f t="shared" si="182"/>
        <v>0</v>
      </c>
      <c r="AQ687" s="33" t="e">
        <f>-100*'935'!W687*(AO687+AP687)/'11'!C$17</f>
        <v>#VALUE!</v>
      </c>
      <c r="AR687" s="37" t="e">
        <f t="shared" si="183"/>
        <v>#VALUE!</v>
      </c>
      <c r="AS687" s="52" t="e">
        <f t="shared" si="184"/>
        <v>#VALUE!</v>
      </c>
      <c r="AT687" s="32" t="e">
        <f>IF('935'!C687="VOID",0,('935'!C687*(1-'935'!X687/'11'!B$17)))</f>
        <v>#VALUE!</v>
      </c>
      <c r="AU687" s="52" t="e">
        <f>'935'!Q687*(1-'935'!Y687/'11'!C$17)/(1-'935'!X687/'11'!B$17)</f>
        <v>#VALUE!</v>
      </c>
      <c r="AV687" s="37" t="e">
        <f>INDEX('DNO totals'!$B$57:$G$57,IF('935'!K687,IF(MOD('935'!K687,1000),IF(MOD('935'!K687,100),IF(MOD('935'!K687,10),IF(MOD('935'!K687,1000)=1,6,5),4),3),2),1))</f>
        <v>#VALUE!</v>
      </c>
      <c r="AW687" s="52" t="e">
        <f t="shared" si="185"/>
        <v>#VALUE!</v>
      </c>
      <c r="AX687" s="32" t="e">
        <f>IF('935'!V687="VOID",0,'935'!V687*(1-'935'!X687/'11'!B$17))</f>
        <v>#VALUE!</v>
      </c>
      <c r="AY687" s="33" t="e">
        <f>IF(H687,-100*'Charging rates'!B$10/'11'!B$17*AX687/H687,0)</f>
        <v>#VALUE!</v>
      </c>
      <c r="AZ687" s="33" t="e">
        <f>IF(C687,'DNO totals'!B$41,0)</f>
        <v>#VALUE!</v>
      </c>
      <c r="BA687" s="33" t="e">
        <f t="shared" si="186"/>
        <v>#VALUE!</v>
      </c>
      <c r="BB687" s="33" t="e">
        <f t="shared" si="187"/>
        <v>#VALUE!</v>
      </c>
      <c r="BC687" s="53" t="e">
        <f t="shared" si="188"/>
        <v>#VALUE!</v>
      </c>
      <c r="BD687" s="32" t="e">
        <f>IF(AT687,'935'!H687*AT687/(AT687+D687+H687),0)</f>
        <v>#VALUE!</v>
      </c>
      <c r="BE687" s="32" t="e">
        <f>IF(H687,'935'!H687*H687/(AT687+D687+H687),0)</f>
        <v>#VALUE!</v>
      </c>
      <c r="BF687" s="32" t="e">
        <f>BD687*(1-'935'!X687/'11'!B$17)</f>
        <v>#VALUE!</v>
      </c>
      <c r="BG687" s="49" t="e">
        <f>BE687*(1-'935'!X687/'11'!B$17)</f>
        <v>#VALUE!</v>
      </c>
      <c r="BH687" s="52" t="e">
        <f>AV687*Parameters!B$6</f>
        <v>#VALUE!</v>
      </c>
      <c r="BI687" s="37" t="e">
        <f>IF('935'!$K687=1000,'Charging rates'!$C$38*$BH687/(1+'DNO totals'!$C$99)*'935'!$L687,0)</f>
        <v>#VALUE!</v>
      </c>
      <c r="BJ687" s="37" t="e">
        <f>IF(MOD('935'!$K687,1000)=100,'Charging rates'!$D$38*$BH687/(1+'DNO totals'!$D$99)*'935'!$M687,0)</f>
        <v>#VALUE!</v>
      </c>
      <c r="BK687" s="37" t="e">
        <f>IF(MOD('935'!$K687,100)=10,'Charging rates'!$E$38*$BH687/(1+'DNO totals'!$E$99)*'935'!$N687,0)</f>
        <v>#VALUE!</v>
      </c>
      <c r="BL687" s="37" t="e">
        <f>IF(AND(MOD('935'!$K687,10)&gt;0,MOD('935'!$K687,1000)&gt;1),'Charging rates'!$F$38*$BH687/(1+'DNO totals'!$F$99)*'935'!$O687,0)</f>
        <v>#VALUE!</v>
      </c>
      <c r="BM687" s="37" t="e">
        <f>IF(MOD('935'!$K687,1000)=1,'Charging rates'!$G$38*$BH687/(1+'DNO totals'!$G$99)*'935'!$P687,0)</f>
        <v>#VALUE!</v>
      </c>
      <c r="BN687" s="52" t="e">
        <f t="shared" si="189"/>
        <v>#VALUE!</v>
      </c>
      <c r="BO687" s="37" t="e">
        <f>IF('935'!$K687&gt;1000,'Charging rates'!$C$38*$AW687*'935'!$L687,0)</f>
        <v>#VALUE!</v>
      </c>
      <c r="BP687" s="37" t="e">
        <f>IF(MOD('935'!$K687,1000)&gt;100,'Charging rates'!$D$38*$AW687*'935'!$M687,0)</f>
        <v>#VALUE!</v>
      </c>
      <c r="BQ687" s="37" t="e">
        <f>IF(MOD('935'!$K687,100)&gt;10,'Charging rates'!$E$38*$AW687*'935'!$N687,0)</f>
        <v>#VALUE!</v>
      </c>
      <c r="BR687" s="52" t="e">
        <f t="shared" si="190"/>
        <v>#VALUE!</v>
      </c>
      <c r="BS687" s="48" t="e">
        <f>'935'!C687&lt;&gt;"VOID"</f>
        <v>#VALUE!</v>
      </c>
      <c r="BT687" s="33" t="e">
        <f>IF(BS687,(100/'11'!B$17*BD687*((1-'935'!I687)*'Charging rates'!B$51+'Charging rates'!B$63)),0)</f>
        <v>#VALUE!</v>
      </c>
      <c r="BU687" s="33" t="e">
        <f>100/'11'!B$17*BG687*('Charging rates'!B$51+'Charging rates'!B$63)</f>
        <v>#VALUE!</v>
      </c>
      <c r="BV687" s="33" t="e">
        <f>100/'11'!B$17*BE687*('Charging rates'!B$51+'Charging rates'!B$63)</f>
        <v>#VALUE!</v>
      </c>
      <c r="BW687" s="53" t="e">
        <f t="shared" si="191"/>
        <v>#VALUE!</v>
      </c>
      <c r="BX687" s="32" t="e">
        <f>AT687-('935'!T687*(1-'935'!X687/'11'!B$17))</f>
        <v>#VALUE!</v>
      </c>
      <c r="BY687" s="32">
        <f>0-IF(ISNUMBER(I687),INDEX('913'!$I$6:$I$1205,I687),0)-IF(ISNUMBER(J687),INDEX('913'!$I$6:$I$1205,J687),0)-IF(ISNUMBER(K687),INDEX('913'!$I$6:$I$1205,K687),0)-IF(ISNUMBER(L687),INDEX('913'!$I$6:$I$1205,L687),0)-IF(ISNUMBER(M687),INDEX('913'!$I$6:$I$1205,M687),0)-IF(ISNUMBER(N687),INDEX('913'!$I$6:$I$1205,N687),0)-IF(ISNUMBER(O687),INDEX('913'!$I$6:$I$1205,O687),0)-IF(ISNUMBER(P687),INDEX('913'!$I$6:$I$1205,P687),0)</f>
        <v>0</v>
      </c>
      <c r="BZ687" s="37">
        <f>IF(BY687=0,1,MAX(1,SQRT(BY687^2+(IF(ISNUMBER(I687),INDEX('913'!$J$6:$J$1205,I687),0)+IF(ISNUMBER(J687),INDEX('913'!$J$6:$J$1205,J687),0)+IF(ISNUMBER(K687),INDEX('913'!$J$6:$J$1205,K687),0)+IF(ISNUMBER(L687),INDEX('913'!$J$6:$J$1205,L687),0)+IF(ISNUMBER(M687),INDEX('913'!$J$6:$J$1205,M687),0)+IF(ISNUMBER(N687),INDEX('913'!$J$6:$J$1205,N687),0)+IF(ISNUMBER(O687),INDEX('913'!$J$6:$J$1205,O687),0)+IF(ISNUMBER(P687),INDEX('913'!$J$6:$J$1205,P687),0))^2)/BY687))</f>
        <v>1</v>
      </c>
      <c r="CA687" s="33" t="e">
        <f>100*AO687/'11'!B$17</f>
        <v>#VALUE!</v>
      </c>
      <c r="CB687" s="37" t="e">
        <f>100*(AP687*BZ687)/'11'!C$17</f>
        <v>#VALUE!</v>
      </c>
      <c r="CC687" s="37" t="e">
        <f t="shared" si="192"/>
        <v>#VALUE!</v>
      </c>
      <c r="CD687" s="33" t="e">
        <f t="shared" si="193"/>
        <v>#VALUE!</v>
      </c>
      <c r="CE687" s="54" t="e">
        <f>'11'!C$17-'935'!Y687</f>
        <v>#VALUE!</v>
      </c>
      <c r="CF687" s="37" t="e">
        <f>MAX('DNO totals'!B$312+0,MIN('935'!L687+0,'DNO totals'!B$304+0))</f>
        <v>#VALUE!</v>
      </c>
      <c r="CG687" s="37" t="e">
        <f>MAX('DNO totals'!C$312+0,MIN('935'!M687+0,'DNO totals'!C$304+0))</f>
        <v>#VALUE!</v>
      </c>
      <c r="CH687" s="37" t="e">
        <f>MAX('DNO totals'!D$312+0,MIN('935'!N687+0,'DNO totals'!D$304+0))</f>
        <v>#VALUE!</v>
      </c>
      <c r="CI687" s="37" t="e">
        <f>MAX('DNO totals'!E$312+0,MIN('935'!O687+0,'DNO totals'!E$304+0))</f>
        <v>#VALUE!</v>
      </c>
      <c r="CJ687" s="52" t="e">
        <f>MAX('DNO totals'!F$312+0,MIN('935'!P687+0,'DNO totals'!F$304+0))</f>
        <v>#VALUE!</v>
      </c>
      <c r="CK687" s="37" t="e">
        <f>IF('935'!$K687=1000,'Charging rates'!$C$38*$BH687/(1+'DNO totals'!$C$99)*$CF687,0)</f>
        <v>#VALUE!</v>
      </c>
      <c r="CL687" s="37" t="e">
        <f>IF(MOD('935'!$K687,1000)=100,'Charging rates'!$D$38*$BH687/(1+'DNO totals'!$D$99)*$CG687,0)</f>
        <v>#VALUE!</v>
      </c>
      <c r="CM687" s="37" t="e">
        <f>IF(MOD('935'!$K687,100)=10,'Charging rates'!$E$38*$BH687/(1+'DNO totals'!$E$99)*$CH687,0)</f>
        <v>#VALUE!</v>
      </c>
      <c r="CN687" s="37" t="e">
        <f>IF(AND(MOD('935'!$K687,10)&gt;0,MOD('935'!$K687,1000)&gt;1),'Charging rates'!$F$38*$BH687/(1+'DNO totals'!$F$99)*$CI687,0)</f>
        <v>#VALUE!</v>
      </c>
      <c r="CO687" s="37" t="e">
        <f>IF(MOD('935'!$K687,1000)=1,'Charging rates'!$G$38*$BH687/(1+'DNO totals'!$G$99)*$CJ687,0)</f>
        <v>#VALUE!</v>
      </c>
      <c r="CP687" s="52" t="e">
        <f t="shared" si="194"/>
        <v>#VALUE!</v>
      </c>
      <c r="CQ687" s="37" t="e">
        <f>IF('935'!$K687&gt;1000,'Charging rates'!$C$38*$AW687*$CF687,0)</f>
        <v>#VALUE!</v>
      </c>
      <c r="CR687" s="37" t="e">
        <f>IF(MOD('935'!$K687,1000)&gt;100,'Charging rates'!$D$38*$AW687*$CG687,0)</f>
        <v>#VALUE!</v>
      </c>
      <c r="CS687" s="37" t="e">
        <f>IF(MOD('935'!$K687,100)&gt;10,'Charging rates'!$E$38*$AW687*$CH687,0)</f>
        <v>#VALUE!</v>
      </c>
      <c r="CT687" s="52" t="e">
        <f t="shared" si="195"/>
        <v>#VALUE!</v>
      </c>
      <c r="CU687" s="33" t="e">
        <f>100*(AP687*'935'!Q687*BZ687)/'11'!B$17</f>
        <v>#VALUE!</v>
      </c>
      <c r="CV687" s="33" t="e">
        <f>100/'11'!B$17*'Charging rates'!B$10*AW687</f>
        <v>#VALUE!</v>
      </c>
      <c r="CW687" s="33" t="e">
        <f>IF(AT687=0,0,(1-BX687/AT687)*(CA687+IF('935'!Q687=0,0,(CB687*'935'!Q687*('11'!C$17-'935'!Y687)/('11'!B$17-'935'!X687)))))</f>
        <v>#VALUE!</v>
      </c>
      <c r="CX687" s="33" t="e">
        <f t="shared" si="196"/>
        <v>#VALUE!</v>
      </c>
      <c r="CY687" s="49" t="e">
        <f t="shared" si="197"/>
        <v>#VALUE!</v>
      </c>
      <c r="CZ687" s="32" t="e">
        <f>AT687*(Parameters!B$21+AU687)*IF('DNO totals'!B$323&lt;0,1,'935'!S687)</f>
        <v>#VALUE!</v>
      </c>
      <c r="DA687" s="52" t="e">
        <f>IF('DNO totals'!B$323&lt;0,1,'935'!S687)*(Parameters!B$21+AU687)</f>
        <v>#VALUE!</v>
      </c>
      <c r="DB687" s="37" t="e">
        <f>CX687+'Charging rates'!B$106*DA687*100/'11'!B$17</f>
        <v>#VALUE!</v>
      </c>
      <c r="DC687" s="37" t="e">
        <f>DB687+'Charging rates'!B$116*(Parameters!B$21+AU687)*100/'11'!B$17*IF('DNO totals'!B$323&lt;0,1,'935'!S687)</f>
        <v>#VALUE!</v>
      </c>
      <c r="DD687" s="37" t="e">
        <f>'Charging rates'!B$97*(CP687+CT687)*100/'11'!B$17</f>
        <v>#VALUE!</v>
      </c>
      <c r="DE687" s="33" t="e">
        <f>MAX(0-(CB687*AU687*'11'!C$17/'11'!B$17),DC687+DD687)</f>
        <v>#VALUE!</v>
      </c>
      <c r="DF687" s="37" t="e">
        <f>IF(BS687,IF(AU687=0,CC687,MAX(0,MIN(CC687,CC687+(DE687/'935'!Q687*('11'!B$17-'935'!X687)/('11'!C$17-'935'!Y687))))),0)</f>
        <v>#VALUE!</v>
      </c>
      <c r="DG687" s="33" t="e">
        <f t="shared" si="198"/>
        <v>#VALUE!</v>
      </c>
      <c r="DH687" s="53" t="e">
        <f t="shared" si="199"/>
        <v>#VALUE!</v>
      </c>
    </row>
    <row r="688" spans="1:112">
      <c r="A688" s="28">
        <v>588</v>
      </c>
      <c r="B688" s="47" t="e">
        <f>'935'!B688</f>
        <v>#VALUE!</v>
      </c>
      <c r="C688" s="48" t="e">
        <f>OR('935'!E688&lt;&gt;"VOID",'935'!F688&lt;&gt;"VOID",'935'!G688&lt;&gt;"VOID")</f>
        <v>#VALUE!</v>
      </c>
      <c r="D688" s="32" t="e">
        <f>IF('935'!D688="VOID",0,'935'!D688*(1-'935'!X688/'11'!B$17))</f>
        <v>#VALUE!</v>
      </c>
      <c r="E688" s="32" t="e">
        <f>IF('935'!E688="VOID",0,'935'!E688*(1-'935'!X688/'11'!B$17))</f>
        <v>#VALUE!</v>
      </c>
      <c r="F688" s="32" t="e">
        <f>IF('935'!F688="VOID",0,'935'!F688*(1-'935'!X688/'11'!B$17))</f>
        <v>#VALUE!</v>
      </c>
      <c r="G688" s="32" t="e">
        <f>IF('935'!G688="VOID",0,'935'!G688*(1-'935'!X688/'11'!B$17))</f>
        <v>#VALUE!</v>
      </c>
      <c r="H688" s="49" t="e">
        <f t="shared" si="180"/>
        <v>#VALUE!</v>
      </c>
      <c r="I688" s="50" t="e">
        <f>MATCH('935'!J688,'913'!$B$6:$B$1205,0)</f>
        <v>#VALUE!</v>
      </c>
      <c r="J688" s="50" t="e">
        <f>MATCH(INDEX('913'!$D$6:$D$1205,I688),'913'!$B$6:$B$1205,0)</f>
        <v>#VALUE!</v>
      </c>
      <c r="K688" s="50" t="e">
        <f>MATCH(INDEX('913'!$D$6:$D$1205,J688),'913'!$B$6:$B$1205,0)</f>
        <v>#VALUE!</v>
      </c>
      <c r="L688" s="50" t="e">
        <f>MATCH(INDEX('913'!$D$6:$D$1205,K688),'913'!$B$6:$B$1205,0)</f>
        <v>#VALUE!</v>
      </c>
      <c r="M688" s="50" t="e">
        <f>MATCH(INDEX('913'!$D$6:$D$1205,L688),'913'!$B$6:$B$1205,0)</f>
        <v>#VALUE!</v>
      </c>
      <c r="N688" s="50" t="e">
        <f>MATCH(INDEX('913'!$D$6:$D$1205,M688),'913'!$B$6:$B$1205,0)</f>
        <v>#VALUE!</v>
      </c>
      <c r="O688" s="50" t="e">
        <f>MATCH(INDEX('913'!$D$6:$D$1205,N688),'913'!$B$6:$B$1205,0)</f>
        <v>#VALUE!</v>
      </c>
      <c r="P688" s="51" t="e">
        <f>MATCH(INDEX('913'!$D$6:$D$1205,O688),'913'!$B$6:$B$1205,0)</f>
        <v>#VALUE!</v>
      </c>
      <c r="Q688" s="37">
        <f>IF(ISNUMBER(I688),MAX(0,INDEX('913'!$E$6:$E$1205,I688)),0)</f>
        <v>0</v>
      </c>
      <c r="R688" s="37">
        <f>IF(ISNUMBER(J688),MAX(0,INDEX('913'!$E$6:$E$1205,J688)),0)</f>
        <v>0</v>
      </c>
      <c r="S688" s="37">
        <f>IF(ISNUMBER(K688),MAX(0,INDEX('913'!$E$6:$E$1205,K688)),0)</f>
        <v>0</v>
      </c>
      <c r="T688" s="37">
        <f>IF(ISNUMBER(L688),MAX(0,INDEX('913'!$E$6:$E$1205,L688)),0)</f>
        <v>0</v>
      </c>
      <c r="U688" s="37">
        <f>IF(ISNUMBER(M688),MAX(0,INDEX('913'!$E$6:$E$1205,M688)),0)</f>
        <v>0</v>
      </c>
      <c r="V688" s="37">
        <f>IF(ISNUMBER(N688),MAX(0,INDEX('913'!$E$6:$E$1205,N688)),0)</f>
        <v>0</v>
      </c>
      <c r="W688" s="37">
        <f>IF(ISNUMBER(O688),MAX(0,INDEX('913'!$E$6:$E$1205,O688)),0)</f>
        <v>0</v>
      </c>
      <c r="X688" s="52">
        <f>IF(ISNUMBER(P688),MAX(0,INDEX('913'!$E$6:$E$1205,P688)),0)</f>
        <v>0</v>
      </c>
      <c r="Y688" s="37">
        <f>IF(ISNUMBER(I688),MAX(0,INDEX('913'!$F$6:$F$1205,I688)),0)</f>
        <v>0</v>
      </c>
      <c r="Z688" s="37">
        <f>IF(ISNUMBER(J688),MAX(0,INDEX('913'!$F$6:$F$1205,J688)),0)</f>
        <v>0</v>
      </c>
      <c r="AA688" s="37">
        <f>IF(ISNUMBER(K688),MAX(0,INDEX('913'!$F$6:$F$1205,K688)),0)</f>
        <v>0</v>
      </c>
      <c r="AB688" s="37">
        <f>IF(ISNUMBER(L688),MAX(0,INDEX('913'!$F$6:$F$1205,L688)),0)</f>
        <v>0</v>
      </c>
      <c r="AC688" s="37">
        <f>IF(ISNUMBER(M688),MAX(0,INDEX('913'!$F$6:$F$1205,M688)),0)</f>
        <v>0</v>
      </c>
      <c r="AD688" s="37">
        <f>IF(ISNUMBER(N688),MAX(0,INDEX('913'!$F$6:$F$1205,N688)),0)</f>
        <v>0</v>
      </c>
      <c r="AE688" s="37">
        <f>IF(ISNUMBER(O688),MAX(0,INDEX('913'!$F$6:$F$1205,O688)),0)</f>
        <v>0</v>
      </c>
      <c r="AF688" s="37">
        <f>IF(ISNUMBER(P688),MAX(0,INDEX('913'!$F$6:$F$1205,P688)),0)</f>
        <v>0</v>
      </c>
      <c r="AG688" s="32">
        <f>IF(ISNUMBER(I688),SQRT(INDEX('913'!$I$6:$I$1205,I688)^2+INDEX('913'!$J$6:$J$1205,I688)^2),0)</f>
        <v>0</v>
      </c>
      <c r="AH688" s="32">
        <f>IF(ISNUMBER(J688),SQRT(INDEX('913'!$I$6:$I$1205,J688)^2+INDEX('913'!$J$6:$J$1205,J688)^2),0)</f>
        <v>0</v>
      </c>
      <c r="AI688" s="32">
        <f>IF(ISNUMBER(K688),SQRT(INDEX('913'!$I$6:$I$1205,K688)^2+INDEX('913'!$J$6:$J$1205,K688)^2),0)</f>
        <v>0</v>
      </c>
      <c r="AJ688" s="32">
        <f>IF(ISNUMBER(L688),SQRT(INDEX('913'!$I$6:$I$1205,L688)^2+INDEX('913'!$J$6:$J$1205,L688)^2),0)</f>
        <v>0</v>
      </c>
      <c r="AK688" s="32">
        <f>IF(ISNUMBER(M688),SQRT(INDEX('913'!$I$6:$I$1205,M688)^2+INDEX('913'!$J$6:$J$1205,M688)^2),0)</f>
        <v>0</v>
      </c>
      <c r="AL688" s="32">
        <f>IF(ISNUMBER(N688),SQRT(INDEX('913'!$I$6:$I$1205,N688)^2+INDEX('913'!$J$6:$J$1205,N688)^2),0)</f>
        <v>0</v>
      </c>
      <c r="AM688" s="32">
        <f>IF(ISNUMBER(O688),SQRT(INDEX('913'!$I$6:$I$1205,O688)^2+INDEX('913'!$J$6:$J$1205,O688)^2),0)</f>
        <v>0</v>
      </c>
      <c r="AN688" s="49">
        <f>IF(ISNUMBER(P688),SQRT(INDEX('913'!$I$6:$I$1205,P688)^2+INDEX('913'!$J$6:$J$1205,P688)^2),0)</f>
        <v>0</v>
      </c>
      <c r="AO688" s="37">
        <f t="shared" si="181"/>
        <v>0</v>
      </c>
      <c r="AP688" s="37">
        <f t="shared" si="182"/>
        <v>0</v>
      </c>
      <c r="AQ688" s="33" t="e">
        <f>-100*'935'!W688*(AO688+AP688)/'11'!C$17</f>
        <v>#VALUE!</v>
      </c>
      <c r="AR688" s="37" t="e">
        <f t="shared" si="183"/>
        <v>#VALUE!</v>
      </c>
      <c r="AS688" s="52" t="e">
        <f t="shared" si="184"/>
        <v>#VALUE!</v>
      </c>
      <c r="AT688" s="32" t="e">
        <f>IF('935'!C688="VOID",0,('935'!C688*(1-'935'!X688/'11'!B$17)))</f>
        <v>#VALUE!</v>
      </c>
      <c r="AU688" s="52" t="e">
        <f>'935'!Q688*(1-'935'!Y688/'11'!C$17)/(1-'935'!X688/'11'!B$17)</f>
        <v>#VALUE!</v>
      </c>
      <c r="AV688" s="37" t="e">
        <f>INDEX('DNO totals'!$B$57:$G$57,IF('935'!K688,IF(MOD('935'!K688,1000),IF(MOD('935'!K688,100),IF(MOD('935'!K688,10),IF(MOD('935'!K688,1000)=1,6,5),4),3),2),1))</f>
        <v>#VALUE!</v>
      </c>
      <c r="AW688" s="52" t="e">
        <f t="shared" si="185"/>
        <v>#VALUE!</v>
      </c>
      <c r="AX688" s="32" t="e">
        <f>IF('935'!V688="VOID",0,'935'!V688*(1-'935'!X688/'11'!B$17))</f>
        <v>#VALUE!</v>
      </c>
      <c r="AY688" s="33" t="e">
        <f>IF(H688,-100*'Charging rates'!B$10/'11'!B$17*AX688/H688,0)</f>
        <v>#VALUE!</v>
      </c>
      <c r="AZ688" s="33" t="e">
        <f>IF(C688,'DNO totals'!B$41,0)</f>
        <v>#VALUE!</v>
      </c>
      <c r="BA688" s="33" t="e">
        <f t="shared" si="186"/>
        <v>#VALUE!</v>
      </c>
      <c r="BB688" s="33" t="e">
        <f t="shared" si="187"/>
        <v>#VALUE!</v>
      </c>
      <c r="BC688" s="53" t="e">
        <f t="shared" si="188"/>
        <v>#VALUE!</v>
      </c>
      <c r="BD688" s="32" t="e">
        <f>IF(AT688,'935'!H688*AT688/(AT688+D688+H688),0)</f>
        <v>#VALUE!</v>
      </c>
      <c r="BE688" s="32" t="e">
        <f>IF(H688,'935'!H688*H688/(AT688+D688+H688),0)</f>
        <v>#VALUE!</v>
      </c>
      <c r="BF688" s="32" t="e">
        <f>BD688*(1-'935'!X688/'11'!B$17)</f>
        <v>#VALUE!</v>
      </c>
      <c r="BG688" s="49" t="e">
        <f>BE688*(1-'935'!X688/'11'!B$17)</f>
        <v>#VALUE!</v>
      </c>
      <c r="BH688" s="52" t="e">
        <f>AV688*Parameters!B$6</f>
        <v>#VALUE!</v>
      </c>
      <c r="BI688" s="37" t="e">
        <f>IF('935'!$K688=1000,'Charging rates'!$C$38*$BH688/(1+'DNO totals'!$C$99)*'935'!$L688,0)</f>
        <v>#VALUE!</v>
      </c>
      <c r="BJ688" s="37" t="e">
        <f>IF(MOD('935'!$K688,1000)=100,'Charging rates'!$D$38*$BH688/(1+'DNO totals'!$D$99)*'935'!$M688,0)</f>
        <v>#VALUE!</v>
      </c>
      <c r="BK688" s="37" t="e">
        <f>IF(MOD('935'!$K688,100)=10,'Charging rates'!$E$38*$BH688/(1+'DNO totals'!$E$99)*'935'!$N688,0)</f>
        <v>#VALUE!</v>
      </c>
      <c r="BL688" s="37" t="e">
        <f>IF(AND(MOD('935'!$K688,10)&gt;0,MOD('935'!$K688,1000)&gt;1),'Charging rates'!$F$38*$BH688/(1+'DNO totals'!$F$99)*'935'!$O688,0)</f>
        <v>#VALUE!</v>
      </c>
      <c r="BM688" s="37" t="e">
        <f>IF(MOD('935'!$K688,1000)=1,'Charging rates'!$G$38*$BH688/(1+'DNO totals'!$G$99)*'935'!$P688,0)</f>
        <v>#VALUE!</v>
      </c>
      <c r="BN688" s="52" t="e">
        <f t="shared" si="189"/>
        <v>#VALUE!</v>
      </c>
      <c r="BO688" s="37" t="e">
        <f>IF('935'!$K688&gt;1000,'Charging rates'!$C$38*$AW688*'935'!$L688,0)</f>
        <v>#VALUE!</v>
      </c>
      <c r="BP688" s="37" t="e">
        <f>IF(MOD('935'!$K688,1000)&gt;100,'Charging rates'!$D$38*$AW688*'935'!$M688,0)</f>
        <v>#VALUE!</v>
      </c>
      <c r="BQ688" s="37" t="e">
        <f>IF(MOD('935'!$K688,100)&gt;10,'Charging rates'!$E$38*$AW688*'935'!$N688,0)</f>
        <v>#VALUE!</v>
      </c>
      <c r="BR688" s="52" t="e">
        <f t="shared" si="190"/>
        <v>#VALUE!</v>
      </c>
      <c r="BS688" s="48" t="e">
        <f>'935'!C688&lt;&gt;"VOID"</f>
        <v>#VALUE!</v>
      </c>
      <c r="BT688" s="33" t="e">
        <f>IF(BS688,(100/'11'!B$17*BD688*((1-'935'!I688)*'Charging rates'!B$51+'Charging rates'!B$63)),0)</f>
        <v>#VALUE!</v>
      </c>
      <c r="BU688" s="33" t="e">
        <f>100/'11'!B$17*BG688*('Charging rates'!B$51+'Charging rates'!B$63)</f>
        <v>#VALUE!</v>
      </c>
      <c r="BV688" s="33" t="e">
        <f>100/'11'!B$17*BE688*('Charging rates'!B$51+'Charging rates'!B$63)</f>
        <v>#VALUE!</v>
      </c>
      <c r="BW688" s="53" t="e">
        <f t="shared" si="191"/>
        <v>#VALUE!</v>
      </c>
      <c r="BX688" s="32" t="e">
        <f>AT688-('935'!T688*(1-'935'!X688/'11'!B$17))</f>
        <v>#VALUE!</v>
      </c>
      <c r="BY688" s="32">
        <f>0-IF(ISNUMBER(I688),INDEX('913'!$I$6:$I$1205,I688),0)-IF(ISNUMBER(J688),INDEX('913'!$I$6:$I$1205,J688),0)-IF(ISNUMBER(K688),INDEX('913'!$I$6:$I$1205,K688),0)-IF(ISNUMBER(L688),INDEX('913'!$I$6:$I$1205,L688),0)-IF(ISNUMBER(M688),INDEX('913'!$I$6:$I$1205,M688),0)-IF(ISNUMBER(N688),INDEX('913'!$I$6:$I$1205,N688),0)-IF(ISNUMBER(O688),INDEX('913'!$I$6:$I$1205,O688),0)-IF(ISNUMBER(P688),INDEX('913'!$I$6:$I$1205,P688),0)</f>
        <v>0</v>
      </c>
      <c r="BZ688" s="37">
        <f>IF(BY688=0,1,MAX(1,SQRT(BY688^2+(IF(ISNUMBER(I688),INDEX('913'!$J$6:$J$1205,I688),0)+IF(ISNUMBER(J688),INDEX('913'!$J$6:$J$1205,J688),0)+IF(ISNUMBER(K688),INDEX('913'!$J$6:$J$1205,K688),0)+IF(ISNUMBER(L688),INDEX('913'!$J$6:$J$1205,L688),0)+IF(ISNUMBER(M688),INDEX('913'!$J$6:$J$1205,M688),0)+IF(ISNUMBER(N688),INDEX('913'!$J$6:$J$1205,N688),0)+IF(ISNUMBER(O688),INDEX('913'!$J$6:$J$1205,O688),0)+IF(ISNUMBER(P688),INDEX('913'!$J$6:$J$1205,P688),0))^2)/BY688))</f>
        <v>1</v>
      </c>
      <c r="CA688" s="33" t="e">
        <f>100*AO688/'11'!B$17</f>
        <v>#VALUE!</v>
      </c>
      <c r="CB688" s="37" t="e">
        <f>100*(AP688*BZ688)/'11'!C$17</f>
        <v>#VALUE!</v>
      </c>
      <c r="CC688" s="37" t="e">
        <f t="shared" si="192"/>
        <v>#VALUE!</v>
      </c>
      <c r="CD688" s="33" t="e">
        <f t="shared" si="193"/>
        <v>#VALUE!</v>
      </c>
      <c r="CE688" s="54" t="e">
        <f>'11'!C$17-'935'!Y688</f>
        <v>#VALUE!</v>
      </c>
      <c r="CF688" s="37" t="e">
        <f>MAX('DNO totals'!B$312+0,MIN('935'!L688+0,'DNO totals'!B$304+0))</f>
        <v>#VALUE!</v>
      </c>
      <c r="CG688" s="37" t="e">
        <f>MAX('DNO totals'!C$312+0,MIN('935'!M688+0,'DNO totals'!C$304+0))</f>
        <v>#VALUE!</v>
      </c>
      <c r="CH688" s="37" t="e">
        <f>MAX('DNO totals'!D$312+0,MIN('935'!N688+0,'DNO totals'!D$304+0))</f>
        <v>#VALUE!</v>
      </c>
      <c r="CI688" s="37" t="e">
        <f>MAX('DNO totals'!E$312+0,MIN('935'!O688+0,'DNO totals'!E$304+0))</f>
        <v>#VALUE!</v>
      </c>
      <c r="CJ688" s="52" t="e">
        <f>MAX('DNO totals'!F$312+0,MIN('935'!P688+0,'DNO totals'!F$304+0))</f>
        <v>#VALUE!</v>
      </c>
      <c r="CK688" s="37" t="e">
        <f>IF('935'!$K688=1000,'Charging rates'!$C$38*$BH688/(1+'DNO totals'!$C$99)*$CF688,0)</f>
        <v>#VALUE!</v>
      </c>
      <c r="CL688" s="37" t="e">
        <f>IF(MOD('935'!$K688,1000)=100,'Charging rates'!$D$38*$BH688/(1+'DNO totals'!$D$99)*$CG688,0)</f>
        <v>#VALUE!</v>
      </c>
      <c r="CM688" s="37" t="e">
        <f>IF(MOD('935'!$K688,100)=10,'Charging rates'!$E$38*$BH688/(1+'DNO totals'!$E$99)*$CH688,0)</f>
        <v>#VALUE!</v>
      </c>
      <c r="CN688" s="37" t="e">
        <f>IF(AND(MOD('935'!$K688,10)&gt;0,MOD('935'!$K688,1000)&gt;1),'Charging rates'!$F$38*$BH688/(1+'DNO totals'!$F$99)*$CI688,0)</f>
        <v>#VALUE!</v>
      </c>
      <c r="CO688" s="37" t="e">
        <f>IF(MOD('935'!$K688,1000)=1,'Charging rates'!$G$38*$BH688/(1+'DNO totals'!$G$99)*$CJ688,0)</f>
        <v>#VALUE!</v>
      </c>
      <c r="CP688" s="52" t="e">
        <f t="shared" si="194"/>
        <v>#VALUE!</v>
      </c>
      <c r="CQ688" s="37" t="e">
        <f>IF('935'!$K688&gt;1000,'Charging rates'!$C$38*$AW688*$CF688,0)</f>
        <v>#VALUE!</v>
      </c>
      <c r="CR688" s="37" t="e">
        <f>IF(MOD('935'!$K688,1000)&gt;100,'Charging rates'!$D$38*$AW688*$CG688,0)</f>
        <v>#VALUE!</v>
      </c>
      <c r="CS688" s="37" t="e">
        <f>IF(MOD('935'!$K688,100)&gt;10,'Charging rates'!$E$38*$AW688*$CH688,0)</f>
        <v>#VALUE!</v>
      </c>
      <c r="CT688" s="52" t="e">
        <f t="shared" si="195"/>
        <v>#VALUE!</v>
      </c>
      <c r="CU688" s="33" t="e">
        <f>100*(AP688*'935'!Q688*BZ688)/'11'!B$17</f>
        <v>#VALUE!</v>
      </c>
      <c r="CV688" s="33" t="e">
        <f>100/'11'!B$17*'Charging rates'!B$10*AW688</f>
        <v>#VALUE!</v>
      </c>
      <c r="CW688" s="33" t="e">
        <f>IF(AT688=0,0,(1-BX688/AT688)*(CA688+IF('935'!Q688=0,0,(CB688*'935'!Q688*('11'!C$17-'935'!Y688)/('11'!B$17-'935'!X688)))))</f>
        <v>#VALUE!</v>
      </c>
      <c r="CX688" s="33" t="e">
        <f t="shared" si="196"/>
        <v>#VALUE!</v>
      </c>
      <c r="CY688" s="49" t="e">
        <f t="shared" si="197"/>
        <v>#VALUE!</v>
      </c>
      <c r="CZ688" s="32" t="e">
        <f>AT688*(Parameters!B$21+AU688)*IF('DNO totals'!B$323&lt;0,1,'935'!S688)</f>
        <v>#VALUE!</v>
      </c>
      <c r="DA688" s="52" t="e">
        <f>IF('DNO totals'!B$323&lt;0,1,'935'!S688)*(Parameters!B$21+AU688)</f>
        <v>#VALUE!</v>
      </c>
      <c r="DB688" s="37" t="e">
        <f>CX688+'Charging rates'!B$106*DA688*100/'11'!B$17</f>
        <v>#VALUE!</v>
      </c>
      <c r="DC688" s="37" t="e">
        <f>DB688+'Charging rates'!B$116*(Parameters!B$21+AU688)*100/'11'!B$17*IF('DNO totals'!B$323&lt;0,1,'935'!S688)</f>
        <v>#VALUE!</v>
      </c>
      <c r="DD688" s="37" t="e">
        <f>'Charging rates'!B$97*(CP688+CT688)*100/'11'!B$17</f>
        <v>#VALUE!</v>
      </c>
      <c r="DE688" s="33" t="e">
        <f>MAX(0-(CB688*AU688*'11'!C$17/'11'!B$17),DC688+DD688)</f>
        <v>#VALUE!</v>
      </c>
      <c r="DF688" s="37" t="e">
        <f>IF(BS688,IF(AU688=0,CC688,MAX(0,MIN(CC688,CC688+(DE688/'935'!Q688*('11'!B$17-'935'!X688)/('11'!C$17-'935'!Y688))))),0)</f>
        <v>#VALUE!</v>
      </c>
      <c r="DG688" s="33" t="e">
        <f t="shared" si="198"/>
        <v>#VALUE!</v>
      </c>
      <c r="DH688" s="53" t="e">
        <f t="shared" si="199"/>
        <v>#VALUE!</v>
      </c>
    </row>
    <row r="689" spans="1:112">
      <c r="A689" s="28">
        <v>589</v>
      </c>
      <c r="B689" s="47" t="e">
        <f>'935'!B689</f>
        <v>#VALUE!</v>
      </c>
      <c r="C689" s="48" t="e">
        <f>OR('935'!E689&lt;&gt;"VOID",'935'!F689&lt;&gt;"VOID",'935'!G689&lt;&gt;"VOID")</f>
        <v>#VALUE!</v>
      </c>
      <c r="D689" s="32" t="e">
        <f>IF('935'!D689="VOID",0,'935'!D689*(1-'935'!X689/'11'!B$17))</f>
        <v>#VALUE!</v>
      </c>
      <c r="E689" s="32" t="e">
        <f>IF('935'!E689="VOID",0,'935'!E689*(1-'935'!X689/'11'!B$17))</f>
        <v>#VALUE!</v>
      </c>
      <c r="F689" s="32" t="e">
        <f>IF('935'!F689="VOID",0,'935'!F689*(1-'935'!X689/'11'!B$17))</f>
        <v>#VALUE!</v>
      </c>
      <c r="G689" s="32" t="e">
        <f>IF('935'!G689="VOID",0,'935'!G689*(1-'935'!X689/'11'!B$17))</f>
        <v>#VALUE!</v>
      </c>
      <c r="H689" s="49" t="e">
        <f t="shared" si="180"/>
        <v>#VALUE!</v>
      </c>
      <c r="I689" s="50" t="e">
        <f>MATCH('935'!J689,'913'!$B$6:$B$1205,0)</f>
        <v>#VALUE!</v>
      </c>
      <c r="J689" s="50" t="e">
        <f>MATCH(INDEX('913'!$D$6:$D$1205,I689),'913'!$B$6:$B$1205,0)</f>
        <v>#VALUE!</v>
      </c>
      <c r="K689" s="50" t="e">
        <f>MATCH(INDEX('913'!$D$6:$D$1205,J689),'913'!$B$6:$B$1205,0)</f>
        <v>#VALUE!</v>
      </c>
      <c r="L689" s="50" t="e">
        <f>MATCH(INDEX('913'!$D$6:$D$1205,K689),'913'!$B$6:$B$1205,0)</f>
        <v>#VALUE!</v>
      </c>
      <c r="M689" s="50" t="e">
        <f>MATCH(INDEX('913'!$D$6:$D$1205,L689),'913'!$B$6:$B$1205,0)</f>
        <v>#VALUE!</v>
      </c>
      <c r="N689" s="50" t="e">
        <f>MATCH(INDEX('913'!$D$6:$D$1205,M689),'913'!$B$6:$B$1205,0)</f>
        <v>#VALUE!</v>
      </c>
      <c r="O689" s="50" t="e">
        <f>MATCH(INDEX('913'!$D$6:$D$1205,N689),'913'!$B$6:$B$1205,0)</f>
        <v>#VALUE!</v>
      </c>
      <c r="P689" s="51" t="e">
        <f>MATCH(INDEX('913'!$D$6:$D$1205,O689),'913'!$B$6:$B$1205,0)</f>
        <v>#VALUE!</v>
      </c>
      <c r="Q689" s="37">
        <f>IF(ISNUMBER(I689),MAX(0,INDEX('913'!$E$6:$E$1205,I689)),0)</f>
        <v>0</v>
      </c>
      <c r="R689" s="37">
        <f>IF(ISNUMBER(J689),MAX(0,INDEX('913'!$E$6:$E$1205,J689)),0)</f>
        <v>0</v>
      </c>
      <c r="S689" s="37">
        <f>IF(ISNUMBER(K689),MAX(0,INDEX('913'!$E$6:$E$1205,K689)),0)</f>
        <v>0</v>
      </c>
      <c r="T689" s="37">
        <f>IF(ISNUMBER(L689),MAX(0,INDEX('913'!$E$6:$E$1205,L689)),0)</f>
        <v>0</v>
      </c>
      <c r="U689" s="37">
        <f>IF(ISNUMBER(M689),MAX(0,INDEX('913'!$E$6:$E$1205,M689)),0)</f>
        <v>0</v>
      </c>
      <c r="V689" s="37">
        <f>IF(ISNUMBER(N689),MAX(0,INDEX('913'!$E$6:$E$1205,N689)),0)</f>
        <v>0</v>
      </c>
      <c r="W689" s="37">
        <f>IF(ISNUMBER(O689),MAX(0,INDEX('913'!$E$6:$E$1205,O689)),0)</f>
        <v>0</v>
      </c>
      <c r="X689" s="52">
        <f>IF(ISNUMBER(P689),MAX(0,INDEX('913'!$E$6:$E$1205,P689)),0)</f>
        <v>0</v>
      </c>
      <c r="Y689" s="37">
        <f>IF(ISNUMBER(I689),MAX(0,INDEX('913'!$F$6:$F$1205,I689)),0)</f>
        <v>0</v>
      </c>
      <c r="Z689" s="37">
        <f>IF(ISNUMBER(J689),MAX(0,INDEX('913'!$F$6:$F$1205,J689)),0)</f>
        <v>0</v>
      </c>
      <c r="AA689" s="37">
        <f>IF(ISNUMBER(K689),MAX(0,INDEX('913'!$F$6:$F$1205,K689)),0)</f>
        <v>0</v>
      </c>
      <c r="AB689" s="37">
        <f>IF(ISNUMBER(L689),MAX(0,INDEX('913'!$F$6:$F$1205,L689)),0)</f>
        <v>0</v>
      </c>
      <c r="AC689" s="37">
        <f>IF(ISNUMBER(M689),MAX(0,INDEX('913'!$F$6:$F$1205,M689)),0)</f>
        <v>0</v>
      </c>
      <c r="AD689" s="37">
        <f>IF(ISNUMBER(N689),MAX(0,INDEX('913'!$F$6:$F$1205,N689)),0)</f>
        <v>0</v>
      </c>
      <c r="AE689" s="37">
        <f>IF(ISNUMBER(O689),MAX(0,INDEX('913'!$F$6:$F$1205,O689)),0)</f>
        <v>0</v>
      </c>
      <c r="AF689" s="37">
        <f>IF(ISNUMBER(P689),MAX(0,INDEX('913'!$F$6:$F$1205,P689)),0)</f>
        <v>0</v>
      </c>
      <c r="AG689" s="32">
        <f>IF(ISNUMBER(I689),SQRT(INDEX('913'!$I$6:$I$1205,I689)^2+INDEX('913'!$J$6:$J$1205,I689)^2),0)</f>
        <v>0</v>
      </c>
      <c r="AH689" s="32">
        <f>IF(ISNUMBER(J689),SQRT(INDEX('913'!$I$6:$I$1205,J689)^2+INDEX('913'!$J$6:$J$1205,J689)^2),0)</f>
        <v>0</v>
      </c>
      <c r="AI689" s="32">
        <f>IF(ISNUMBER(K689),SQRT(INDEX('913'!$I$6:$I$1205,K689)^2+INDEX('913'!$J$6:$J$1205,K689)^2),0)</f>
        <v>0</v>
      </c>
      <c r="AJ689" s="32">
        <f>IF(ISNUMBER(L689),SQRT(INDEX('913'!$I$6:$I$1205,L689)^2+INDEX('913'!$J$6:$J$1205,L689)^2),0)</f>
        <v>0</v>
      </c>
      <c r="AK689" s="32">
        <f>IF(ISNUMBER(M689),SQRT(INDEX('913'!$I$6:$I$1205,M689)^2+INDEX('913'!$J$6:$J$1205,M689)^2),0)</f>
        <v>0</v>
      </c>
      <c r="AL689" s="32">
        <f>IF(ISNUMBER(N689),SQRT(INDEX('913'!$I$6:$I$1205,N689)^2+INDEX('913'!$J$6:$J$1205,N689)^2),0)</f>
        <v>0</v>
      </c>
      <c r="AM689" s="32">
        <f>IF(ISNUMBER(O689),SQRT(INDEX('913'!$I$6:$I$1205,O689)^2+INDEX('913'!$J$6:$J$1205,O689)^2),0)</f>
        <v>0</v>
      </c>
      <c r="AN689" s="49">
        <f>IF(ISNUMBER(P689),SQRT(INDEX('913'!$I$6:$I$1205,P689)^2+INDEX('913'!$J$6:$J$1205,P689)^2),0)</f>
        <v>0</v>
      </c>
      <c r="AO689" s="37">
        <f t="shared" si="181"/>
        <v>0</v>
      </c>
      <c r="AP689" s="37">
        <f t="shared" si="182"/>
        <v>0</v>
      </c>
      <c r="AQ689" s="33" t="e">
        <f>-100*'935'!W689*(AO689+AP689)/'11'!C$17</f>
        <v>#VALUE!</v>
      </c>
      <c r="AR689" s="37" t="e">
        <f t="shared" si="183"/>
        <v>#VALUE!</v>
      </c>
      <c r="AS689" s="52" t="e">
        <f t="shared" si="184"/>
        <v>#VALUE!</v>
      </c>
      <c r="AT689" s="32" t="e">
        <f>IF('935'!C689="VOID",0,('935'!C689*(1-'935'!X689/'11'!B$17)))</f>
        <v>#VALUE!</v>
      </c>
      <c r="AU689" s="52" t="e">
        <f>'935'!Q689*(1-'935'!Y689/'11'!C$17)/(1-'935'!X689/'11'!B$17)</f>
        <v>#VALUE!</v>
      </c>
      <c r="AV689" s="37" t="e">
        <f>INDEX('DNO totals'!$B$57:$G$57,IF('935'!K689,IF(MOD('935'!K689,1000),IF(MOD('935'!K689,100),IF(MOD('935'!K689,10),IF(MOD('935'!K689,1000)=1,6,5),4),3),2),1))</f>
        <v>#VALUE!</v>
      </c>
      <c r="AW689" s="52" t="e">
        <f t="shared" si="185"/>
        <v>#VALUE!</v>
      </c>
      <c r="AX689" s="32" t="e">
        <f>IF('935'!V689="VOID",0,'935'!V689*(1-'935'!X689/'11'!B$17))</f>
        <v>#VALUE!</v>
      </c>
      <c r="AY689" s="33" t="e">
        <f>IF(H689,-100*'Charging rates'!B$10/'11'!B$17*AX689/H689,0)</f>
        <v>#VALUE!</v>
      </c>
      <c r="AZ689" s="33" t="e">
        <f>IF(C689,'DNO totals'!B$41,0)</f>
        <v>#VALUE!</v>
      </c>
      <c r="BA689" s="33" t="e">
        <f t="shared" si="186"/>
        <v>#VALUE!</v>
      </c>
      <c r="BB689" s="33" t="e">
        <f t="shared" si="187"/>
        <v>#VALUE!</v>
      </c>
      <c r="BC689" s="53" t="e">
        <f t="shared" si="188"/>
        <v>#VALUE!</v>
      </c>
      <c r="BD689" s="32" t="e">
        <f>IF(AT689,'935'!H689*AT689/(AT689+D689+H689),0)</f>
        <v>#VALUE!</v>
      </c>
      <c r="BE689" s="32" t="e">
        <f>IF(H689,'935'!H689*H689/(AT689+D689+H689),0)</f>
        <v>#VALUE!</v>
      </c>
      <c r="BF689" s="32" t="e">
        <f>BD689*(1-'935'!X689/'11'!B$17)</f>
        <v>#VALUE!</v>
      </c>
      <c r="BG689" s="49" t="e">
        <f>BE689*(1-'935'!X689/'11'!B$17)</f>
        <v>#VALUE!</v>
      </c>
      <c r="BH689" s="52" t="e">
        <f>AV689*Parameters!B$6</f>
        <v>#VALUE!</v>
      </c>
      <c r="BI689" s="37" t="e">
        <f>IF('935'!$K689=1000,'Charging rates'!$C$38*$BH689/(1+'DNO totals'!$C$99)*'935'!$L689,0)</f>
        <v>#VALUE!</v>
      </c>
      <c r="BJ689" s="37" t="e">
        <f>IF(MOD('935'!$K689,1000)=100,'Charging rates'!$D$38*$BH689/(1+'DNO totals'!$D$99)*'935'!$M689,0)</f>
        <v>#VALUE!</v>
      </c>
      <c r="BK689" s="37" t="e">
        <f>IF(MOD('935'!$K689,100)=10,'Charging rates'!$E$38*$BH689/(1+'DNO totals'!$E$99)*'935'!$N689,0)</f>
        <v>#VALUE!</v>
      </c>
      <c r="BL689" s="37" t="e">
        <f>IF(AND(MOD('935'!$K689,10)&gt;0,MOD('935'!$K689,1000)&gt;1),'Charging rates'!$F$38*$BH689/(1+'DNO totals'!$F$99)*'935'!$O689,0)</f>
        <v>#VALUE!</v>
      </c>
      <c r="BM689" s="37" t="e">
        <f>IF(MOD('935'!$K689,1000)=1,'Charging rates'!$G$38*$BH689/(1+'DNO totals'!$G$99)*'935'!$P689,0)</f>
        <v>#VALUE!</v>
      </c>
      <c r="BN689" s="52" t="e">
        <f t="shared" si="189"/>
        <v>#VALUE!</v>
      </c>
      <c r="BO689" s="37" t="e">
        <f>IF('935'!$K689&gt;1000,'Charging rates'!$C$38*$AW689*'935'!$L689,0)</f>
        <v>#VALUE!</v>
      </c>
      <c r="BP689" s="37" t="e">
        <f>IF(MOD('935'!$K689,1000)&gt;100,'Charging rates'!$D$38*$AW689*'935'!$M689,0)</f>
        <v>#VALUE!</v>
      </c>
      <c r="BQ689" s="37" t="e">
        <f>IF(MOD('935'!$K689,100)&gt;10,'Charging rates'!$E$38*$AW689*'935'!$N689,0)</f>
        <v>#VALUE!</v>
      </c>
      <c r="BR689" s="52" t="e">
        <f t="shared" si="190"/>
        <v>#VALUE!</v>
      </c>
      <c r="BS689" s="48" t="e">
        <f>'935'!C689&lt;&gt;"VOID"</f>
        <v>#VALUE!</v>
      </c>
      <c r="BT689" s="33" t="e">
        <f>IF(BS689,(100/'11'!B$17*BD689*((1-'935'!I689)*'Charging rates'!B$51+'Charging rates'!B$63)),0)</f>
        <v>#VALUE!</v>
      </c>
      <c r="BU689" s="33" t="e">
        <f>100/'11'!B$17*BG689*('Charging rates'!B$51+'Charging rates'!B$63)</f>
        <v>#VALUE!</v>
      </c>
      <c r="BV689" s="33" t="e">
        <f>100/'11'!B$17*BE689*('Charging rates'!B$51+'Charging rates'!B$63)</f>
        <v>#VALUE!</v>
      </c>
      <c r="BW689" s="53" t="e">
        <f t="shared" si="191"/>
        <v>#VALUE!</v>
      </c>
      <c r="BX689" s="32" t="e">
        <f>AT689-('935'!T689*(1-'935'!X689/'11'!B$17))</f>
        <v>#VALUE!</v>
      </c>
      <c r="BY689" s="32">
        <f>0-IF(ISNUMBER(I689),INDEX('913'!$I$6:$I$1205,I689),0)-IF(ISNUMBER(J689),INDEX('913'!$I$6:$I$1205,J689),0)-IF(ISNUMBER(K689),INDEX('913'!$I$6:$I$1205,K689),0)-IF(ISNUMBER(L689),INDEX('913'!$I$6:$I$1205,L689),0)-IF(ISNUMBER(M689),INDEX('913'!$I$6:$I$1205,M689),0)-IF(ISNUMBER(N689),INDEX('913'!$I$6:$I$1205,N689),0)-IF(ISNUMBER(O689),INDEX('913'!$I$6:$I$1205,O689),0)-IF(ISNUMBER(P689),INDEX('913'!$I$6:$I$1205,P689),0)</f>
        <v>0</v>
      </c>
      <c r="BZ689" s="37">
        <f>IF(BY689=0,1,MAX(1,SQRT(BY689^2+(IF(ISNUMBER(I689),INDEX('913'!$J$6:$J$1205,I689),0)+IF(ISNUMBER(J689),INDEX('913'!$J$6:$J$1205,J689),0)+IF(ISNUMBER(K689),INDEX('913'!$J$6:$J$1205,K689),0)+IF(ISNUMBER(L689),INDEX('913'!$J$6:$J$1205,L689),0)+IF(ISNUMBER(M689),INDEX('913'!$J$6:$J$1205,M689),0)+IF(ISNUMBER(N689),INDEX('913'!$J$6:$J$1205,N689),0)+IF(ISNUMBER(O689),INDEX('913'!$J$6:$J$1205,O689),0)+IF(ISNUMBER(P689),INDEX('913'!$J$6:$J$1205,P689),0))^2)/BY689))</f>
        <v>1</v>
      </c>
      <c r="CA689" s="33" t="e">
        <f>100*AO689/'11'!B$17</f>
        <v>#VALUE!</v>
      </c>
      <c r="CB689" s="37" t="e">
        <f>100*(AP689*BZ689)/'11'!C$17</f>
        <v>#VALUE!</v>
      </c>
      <c r="CC689" s="37" t="e">
        <f t="shared" si="192"/>
        <v>#VALUE!</v>
      </c>
      <c r="CD689" s="33" t="e">
        <f t="shared" si="193"/>
        <v>#VALUE!</v>
      </c>
      <c r="CE689" s="54" t="e">
        <f>'11'!C$17-'935'!Y689</f>
        <v>#VALUE!</v>
      </c>
      <c r="CF689" s="37" t="e">
        <f>MAX('DNO totals'!B$312+0,MIN('935'!L689+0,'DNO totals'!B$304+0))</f>
        <v>#VALUE!</v>
      </c>
      <c r="CG689" s="37" t="e">
        <f>MAX('DNO totals'!C$312+0,MIN('935'!M689+0,'DNO totals'!C$304+0))</f>
        <v>#VALUE!</v>
      </c>
      <c r="CH689" s="37" t="e">
        <f>MAX('DNO totals'!D$312+0,MIN('935'!N689+0,'DNO totals'!D$304+0))</f>
        <v>#VALUE!</v>
      </c>
      <c r="CI689" s="37" t="e">
        <f>MAX('DNO totals'!E$312+0,MIN('935'!O689+0,'DNO totals'!E$304+0))</f>
        <v>#VALUE!</v>
      </c>
      <c r="CJ689" s="52" t="e">
        <f>MAX('DNO totals'!F$312+0,MIN('935'!P689+0,'DNO totals'!F$304+0))</f>
        <v>#VALUE!</v>
      </c>
      <c r="CK689" s="37" t="e">
        <f>IF('935'!$K689=1000,'Charging rates'!$C$38*$BH689/(1+'DNO totals'!$C$99)*$CF689,0)</f>
        <v>#VALUE!</v>
      </c>
      <c r="CL689" s="37" t="e">
        <f>IF(MOD('935'!$K689,1000)=100,'Charging rates'!$D$38*$BH689/(1+'DNO totals'!$D$99)*$CG689,0)</f>
        <v>#VALUE!</v>
      </c>
      <c r="CM689" s="37" t="e">
        <f>IF(MOD('935'!$K689,100)=10,'Charging rates'!$E$38*$BH689/(1+'DNO totals'!$E$99)*$CH689,0)</f>
        <v>#VALUE!</v>
      </c>
      <c r="CN689" s="37" t="e">
        <f>IF(AND(MOD('935'!$K689,10)&gt;0,MOD('935'!$K689,1000)&gt;1),'Charging rates'!$F$38*$BH689/(1+'DNO totals'!$F$99)*$CI689,0)</f>
        <v>#VALUE!</v>
      </c>
      <c r="CO689" s="37" t="e">
        <f>IF(MOD('935'!$K689,1000)=1,'Charging rates'!$G$38*$BH689/(1+'DNO totals'!$G$99)*$CJ689,0)</f>
        <v>#VALUE!</v>
      </c>
      <c r="CP689" s="52" t="e">
        <f t="shared" si="194"/>
        <v>#VALUE!</v>
      </c>
      <c r="CQ689" s="37" t="e">
        <f>IF('935'!$K689&gt;1000,'Charging rates'!$C$38*$AW689*$CF689,0)</f>
        <v>#VALUE!</v>
      </c>
      <c r="CR689" s="37" t="e">
        <f>IF(MOD('935'!$K689,1000)&gt;100,'Charging rates'!$D$38*$AW689*$CG689,0)</f>
        <v>#VALUE!</v>
      </c>
      <c r="CS689" s="37" t="e">
        <f>IF(MOD('935'!$K689,100)&gt;10,'Charging rates'!$E$38*$AW689*$CH689,0)</f>
        <v>#VALUE!</v>
      </c>
      <c r="CT689" s="52" t="e">
        <f t="shared" si="195"/>
        <v>#VALUE!</v>
      </c>
      <c r="CU689" s="33" t="e">
        <f>100*(AP689*'935'!Q689*BZ689)/'11'!B$17</f>
        <v>#VALUE!</v>
      </c>
      <c r="CV689" s="33" t="e">
        <f>100/'11'!B$17*'Charging rates'!B$10*AW689</f>
        <v>#VALUE!</v>
      </c>
      <c r="CW689" s="33" t="e">
        <f>IF(AT689=0,0,(1-BX689/AT689)*(CA689+IF('935'!Q689=0,0,(CB689*'935'!Q689*('11'!C$17-'935'!Y689)/('11'!B$17-'935'!X689)))))</f>
        <v>#VALUE!</v>
      </c>
      <c r="CX689" s="33" t="e">
        <f t="shared" si="196"/>
        <v>#VALUE!</v>
      </c>
      <c r="CY689" s="49" t="e">
        <f t="shared" si="197"/>
        <v>#VALUE!</v>
      </c>
      <c r="CZ689" s="32" t="e">
        <f>AT689*(Parameters!B$21+AU689)*IF('DNO totals'!B$323&lt;0,1,'935'!S689)</f>
        <v>#VALUE!</v>
      </c>
      <c r="DA689" s="52" t="e">
        <f>IF('DNO totals'!B$323&lt;0,1,'935'!S689)*(Parameters!B$21+AU689)</f>
        <v>#VALUE!</v>
      </c>
      <c r="DB689" s="37" t="e">
        <f>CX689+'Charging rates'!B$106*DA689*100/'11'!B$17</f>
        <v>#VALUE!</v>
      </c>
      <c r="DC689" s="37" t="e">
        <f>DB689+'Charging rates'!B$116*(Parameters!B$21+AU689)*100/'11'!B$17*IF('DNO totals'!B$323&lt;0,1,'935'!S689)</f>
        <v>#VALUE!</v>
      </c>
      <c r="DD689" s="37" t="e">
        <f>'Charging rates'!B$97*(CP689+CT689)*100/'11'!B$17</f>
        <v>#VALUE!</v>
      </c>
      <c r="DE689" s="33" t="e">
        <f>MAX(0-(CB689*AU689*'11'!C$17/'11'!B$17),DC689+DD689)</f>
        <v>#VALUE!</v>
      </c>
      <c r="DF689" s="37" t="e">
        <f>IF(BS689,IF(AU689=0,CC689,MAX(0,MIN(CC689,CC689+(DE689/'935'!Q689*('11'!B$17-'935'!X689)/('11'!C$17-'935'!Y689))))),0)</f>
        <v>#VALUE!</v>
      </c>
      <c r="DG689" s="33" t="e">
        <f t="shared" si="198"/>
        <v>#VALUE!</v>
      </c>
      <c r="DH689" s="53" t="e">
        <f t="shared" si="199"/>
        <v>#VALUE!</v>
      </c>
    </row>
    <row r="690" spans="1:112">
      <c r="A690" s="28">
        <v>590</v>
      </c>
      <c r="B690" s="47" t="e">
        <f>'935'!B690</f>
        <v>#VALUE!</v>
      </c>
      <c r="C690" s="48" t="e">
        <f>OR('935'!E690&lt;&gt;"VOID",'935'!F690&lt;&gt;"VOID",'935'!G690&lt;&gt;"VOID")</f>
        <v>#VALUE!</v>
      </c>
      <c r="D690" s="32" t="e">
        <f>IF('935'!D690="VOID",0,'935'!D690*(1-'935'!X690/'11'!B$17))</f>
        <v>#VALUE!</v>
      </c>
      <c r="E690" s="32" t="e">
        <f>IF('935'!E690="VOID",0,'935'!E690*(1-'935'!X690/'11'!B$17))</f>
        <v>#VALUE!</v>
      </c>
      <c r="F690" s="32" t="e">
        <f>IF('935'!F690="VOID",0,'935'!F690*(1-'935'!X690/'11'!B$17))</f>
        <v>#VALUE!</v>
      </c>
      <c r="G690" s="32" t="e">
        <f>IF('935'!G690="VOID",0,'935'!G690*(1-'935'!X690/'11'!B$17))</f>
        <v>#VALUE!</v>
      </c>
      <c r="H690" s="49" t="e">
        <f t="shared" si="180"/>
        <v>#VALUE!</v>
      </c>
      <c r="I690" s="50" t="e">
        <f>MATCH('935'!J690,'913'!$B$6:$B$1205,0)</f>
        <v>#VALUE!</v>
      </c>
      <c r="J690" s="50" t="e">
        <f>MATCH(INDEX('913'!$D$6:$D$1205,I690),'913'!$B$6:$B$1205,0)</f>
        <v>#VALUE!</v>
      </c>
      <c r="K690" s="50" t="e">
        <f>MATCH(INDEX('913'!$D$6:$D$1205,J690),'913'!$B$6:$B$1205,0)</f>
        <v>#VALUE!</v>
      </c>
      <c r="L690" s="50" t="e">
        <f>MATCH(INDEX('913'!$D$6:$D$1205,K690),'913'!$B$6:$B$1205,0)</f>
        <v>#VALUE!</v>
      </c>
      <c r="M690" s="50" t="e">
        <f>MATCH(INDEX('913'!$D$6:$D$1205,L690),'913'!$B$6:$B$1205,0)</f>
        <v>#VALUE!</v>
      </c>
      <c r="N690" s="50" t="e">
        <f>MATCH(INDEX('913'!$D$6:$D$1205,M690),'913'!$B$6:$B$1205,0)</f>
        <v>#VALUE!</v>
      </c>
      <c r="O690" s="50" t="e">
        <f>MATCH(INDEX('913'!$D$6:$D$1205,N690),'913'!$B$6:$B$1205,0)</f>
        <v>#VALUE!</v>
      </c>
      <c r="P690" s="51" t="e">
        <f>MATCH(INDEX('913'!$D$6:$D$1205,O690),'913'!$B$6:$B$1205,0)</f>
        <v>#VALUE!</v>
      </c>
      <c r="Q690" s="37">
        <f>IF(ISNUMBER(I690),MAX(0,INDEX('913'!$E$6:$E$1205,I690)),0)</f>
        <v>0</v>
      </c>
      <c r="R690" s="37">
        <f>IF(ISNUMBER(J690),MAX(0,INDEX('913'!$E$6:$E$1205,J690)),0)</f>
        <v>0</v>
      </c>
      <c r="S690" s="37">
        <f>IF(ISNUMBER(K690),MAX(0,INDEX('913'!$E$6:$E$1205,K690)),0)</f>
        <v>0</v>
      </c>
      <c r="T690" s="37">
        <f>IF(ISNUMBER(L690),MAX(0,INDEX('913'!$E$6:$E$1205,L690)),0)</f>
        <v>0</v>
      </c>
      <c r="U690" s="37">
        <f>IF(ISNUMBER(M690),MAX(0,INDEX('913'!$E$6:$E$1205,M690)),0)</f>
        <v>0</v>
      </c>
      <c r="V690" s="37">
        <f>IF(ISNUMBER(N690),MAX(0,INDEX('913'!$E$6:$E$1205,N690)),0)</f>
        <v>0</v>
      </c>
      <c r="W690" s="37">
        <f>IF(ISNUMBER(O690),MAX(0,INDEX('913'!$E$6:$E$1205,O690)),0)</f>
        <v>0</v>
      </c>
      <c r="X690" s="52">
        <f>IF(ISNUMBER(P690),MAX(0,INDEX('913'!$E$6:$E$1205,P690)),0)</f>
        <v>0</v>
      </c>
      <c r="Y690" s="37">
        <f>IF(ISNUMBER(I690),MAX(0,INDEX('913'!$F$6:$F$1205,I690)),0)</f>
        <v>0</v>
      </c>
      <c r="Z690" s="37">
        <f>IF(ISNUMBER(J690),MAX(0,INDEX('913'!$F$6:$F$1205,J690)),0)</f>
        <v>0</v>
      </c>
      <c r="AA690" s="37">
        <f>IF(ISNUMBER(K690),MAX(0,INDEX('913'!$F$6:$F$1205,K690)),0)</f>
        <v>0</v>
      </c>
      <c r="AB690" s="37">
        <f>IF(ISNUMBER(L690),MAX(0,INDEX('913'!$F$6:$F$1205,L690)),0)</f>
        <v>0</v>
      </c>
      <c r="AC690" s="37">
        <f>IF(ISNUMBER(M690),MAX(0,INDEX('913'!$F$6:$F$1205,M690)),0)</f>
        <v>0</v>
      </c>
      <c r="AD690" s="37">
        <f>IF(ISNUMBER(N690),MAX(0,INDEX('913'!$F$6:$F$1205,N690)),0)</f>
        <v>0</v>
      </c>
      <c r="AE690" s="37">
        <f>IF(ISNUMBER(O690),MAX(0,INDEX('913'!$F$6:$F$1205,O690)),0)</f>
        <v>0</v>
      </c>
      <c r="AF690" s="37">
        <f>IF(ISNUMBER(P690),MAX(0,INDEX('913'!$F$6:$F$1205,P690)),0)</f>
        <v>0</v>
      </c>
      <c r="AG690" s="32">
        <f>IF(ISNUMBER(I690),SQRT(INDEX('913'!$I$6:$I$1205,I690)^2+INDEX('913'!$J$6:$J$1205,I690)^2),0)</f>
        <v>0</v>
      </c>
      <c r="AH690" s="32">
        <f>IF(ISNUMBER(J690),SQRT(INDEX('913'!$I$6:$I$1205,J690)^2+INDEX('913'!$J$6:$J$1205,J690)^2),0)</f>
        <v>0</v>
      </c>
      <c r="AI690" s="32">
        <f>IF(ISNUMBER(K690),SQRT(INDEX('913'!$I$6:$I$1205,K690)^2+INDEX('913'!$J$6:$J$1205,K690)^2),0)</f>
        <v>0</v>
      </c>
      <c r="AJ690" s="32">
        <f>IF(ISNUMBER(L690),SQRT(INDEX('913'!$I$6:$I$1205,L690)^2+INDEX('913'!$J$6:$J$1205,L690)^2),0)</f>
        <v>0</v>
      </c>
      <c r="AK690" s="32">
        <f>IF(ISNUMBER(M690),SQRT(INDEX('913'!$I$6:$I$1205,M690)^2+INDEX('913'!$J$6:$J$1205,M690)^2),0)</f>
        <v>0</v>
      </c>
      <c r="AL690" s="32">
        <f>IF(ISNUMBER(N690),SQRT(INDEX('913'!$I$6:$I$1205,N690)^2+INDEX('913'!$J$6:$J$1205,N690)^2),0)</f>
        <v>0</v>
      </c>
      <c r="AM690" s="32">
        <f>IF(ISNUMBER(O690),SQRT(INDEX('913'!$I$6:$I$1205,O690)^2+INDEX('913'!$J$6:$J$1205,O690)^2),0)</f>
        <v>0</v>
      </c>
      <c r="AN690" s="49">
        <f>IF(ISNUMBER(P690),SQRT(INDEX('913'!$I$6:$I$1205,P690)^2+INDEX('913'!$J$6:$J$1205,P690)^2),0)</f>
        <v>0</v>
      </c>
      <c r="AO690" s="37">
        <f t="shared" si="181"/>
        <v>0</v>
      </c>
      <c r="AP690" s="37">
        <f t="shared" si="182"/>
        <v>0</v>
      </c>
      <c r="AQ690" s="33" t="e">
        <f>-100*'935'!W690*(AO690+AP690)/'11'!C$17</f>
        <v>#VALUE!</v>
      </c>
      <c r="AR690" s="37" t="e">
        <f t="shared" si="183"/>
        <v>#VALUE!</v>
      </c>
      <c r="AS690" s="52" t="e">
        <f t="shared" si="184"/>
        <v>#VALUE!</v>
      </c>
      <c r="AT690" s="32" t="e">
        <f>IF('935'!C690="VOID",0,('935'!C690*(1-'935'!X690/'11'!B$17)))</f>
        <v>#VALUE!</v>
      </c>
      <c r="AU690" s="52" t="e">
        <f>'935'!Q690*(1-'935'!Y690/'11'!C$17)/(1-'935'!X690/'11'!B$17)</f>
        <v>#VALUE!</v>
      </c>
      <c r="AV690" s="37" t="e">
        <f>INDEX('DNO totals'!$B$57:$G$57,IF('935'!K690,IF(MOD('935'!K690,1000),IF(MOD('935'!K690,100),IF(MOD('935'!K690,10),IF(MOD('935'!K690,1000)=1,6,5),4),3),2),1))</f>
        <v>#VALUE!</v>
      </c>
      <c r="AW690" s="52" t="e">
        <f t="shared" si="185"/>
        <v>#VALUE!</v>
      </c>
      <c r="AX690" s="32" t="e">
        <f>IF('935'!V690="VOID",0,'935'!V690*(1-'935'!X690/'11'!B$17))</f>
        <v>#VALUE!</v>
      </c>
      <c r="AY690" s="33" t="e">
        <f>IF(H690,-100*'Charging rates'!B$10/'11'!B$17*AX690/H690,0)</f>
        <v>#VALUE!</v>
      </c>
      <c r="AZ690" s="33" t="e">
        <f>IF(C690,'DNO totals'!B$41,0)</f>
        <v>#VALUE!</v>
      </c>
      <c r="BA690" s="33" t="e">
        <f t="shared" si="186"/>
        <v>#VALUE!</v>
      </c>
      <c r="BB690" s="33" t="e">
        <f t="shared" si="187"/>
        <v>#VALUE!</v>
      </c>
      <c r="BC690" s="53" t="e">
        <f t="shared" si="188"/>
        <v>#VALUE!</v>
      </c>
      <c r="BD690" s="32" t="e">
        <f>IF(AT690,'935'!H690*AT690/(AT690+D690+H690),0)</f>
        <v>#VALUE!</v>
      </c>
      <c r="BE690" s="32" t="e">
        <f>IF(H690,'935'!H690*H690/(AT690+D690+H690),0)</f>
        <v>#VALUE!</v>
      </c>
      <c r="BF690" s="32" t="e">
        <f>BD690*(1-'935'!X690/'11'!B$17)</f>
        <v>#VALUE!</v>
      </c>
      <c r="BG690" s="49" t="e">
        <f>BE690*(1-'935'!X690/'11'!B$17)</f>
        <v>#VALUE!</v>
      </c>
      <c r="BH690" s="52" t="e">
        <f>AV690*Parameters!B$6</f>
        <v>#VALUE!</v>
      </c>
      <c r="BI690" s="37" t="e">
        <f>IF('935'!$K690=1000,'Charging rates'!$C$38*$BH690/(1+'DNO totals'!$C$99)*'935'!$L690,0)</f>
        <v>#VALUE!</v>
      </c>
      <c r="BJ690" s="37" t="e">
        <f>IF(MOD('935'!$K690,1000)=100,'Charging rates'!$D$38*$BH690/(1+'DNO totals'!$D$99)*'935'!$M690,0)</f>
        <v>#VALUE!</v>
      </c>
      <c r="BK690" s="37" t="e">
        <f>IF(MOD('935'!$K690,100)=10,'Charging rates'!$E$38*$BH690/(1+'DNO totals'!$E$99)*'935'!$N690,0)</f>
        <v>#VALUE!</v>
      </c>
      <c r="BL690" s="37" t="e">
        <f>IF(AND(MOD('935'!$K690,10)&gt;0,MOD('935'!$K690,1000)&gt;1),'Charging rates'!$F$38*$BH690/(1+'DNO totals'!$F$99)*'935'!$O690,0)</f>
        <v>#VALUE!</v>
      </c>
      <c r="BM690" s="37" t="e">
        <f>IF(MOD('935'!$K690,1000)=1,'Charging rates'!$G$38*$BH690/(1+'DNO totals'!$G$99)*'935'!$P690,0)</f>
        <v>#VALUE!</v>
      </c>
      <c r="BN690" s="52" t="e">
        <f t="shared" si="189"/>
        <v>#VALUE!</v>
      </c>
      <c r="BO690" s="37" t="e">
        <f>IF('935'!$K690&gt;1000,'Charging rates'!$C$38*$AW690*'935'!$L690,0)</f>
        <v>#VALUE!</v>
      </c>
      <c r="BP690" s="37" t="e">
        <f>IF(MOD('935'!$K690,1000)&gt;100,'Charging rates'!$D$38*$AW690*'935'!$M690,0)</f>
        <v>#VALUE!</v>
      </c>
      <c r="BQ690" s="37" t="e">
        <f>IF(MOD('935'!$K690,100)&gt;10,'Charging rates'!$E$38*$AW690*'935'!$N690,0)</f>
        <v>#VALUE!</v>
      </c>
      <c r="BR690" s="52" t="e">
        <f t="shared" si="190"/>
        <v>#VALUE!</v>
      </c>
      <c r="BS690" s="48" t="e">
        <f>'935'!C690&lt;&gt;"VOID"</f>
        <v>#VALUE!</v>
      </c>
      <c r="BT690" s="33" t="e">
        <f>IF(BS690,(100/'11'!B$17*BD690*((1-'935'!I690)*'Charging rates'!B$51+'Charging rates'!B$63)),0)</f>
        <v>#VALUE!</v>
      </c>
      <c r="BU690" s="33" t="e">
        <f>100/'11'!B$17*BG690*('Charging rates'!B$51+'Charging rates'!B$63)</f>
        <v>#VALUE!</v>
      </c>
      <c r="BV690" s="33" t="e">
        <f>100/'11'!B$17*BE690*('Charging rates'!B$51+'Charging rates'!B$63)</f>
        <v>#VALUE!</v>
      </c>
      <c r="BW690" s="53" t="e">
        <f t="shared" si="191"/>
        <v>#VALUE!</v>
      </c>
      <c r="BX690" s="32" t="e">
        <f>AT690-('935'!T690*(1-'935'!X690/'11'!B$17))</f>
        <v>#VALUE!</v>
      </c>
      <c r="BY690" s="32">
        <f>0-IF(ISNUMBER(I690),INDEX('913'!$I$6:$I$1205,I690),0)-IF(ISNUMBER(J690),INDEX('913'!$I$6:$I$1205,J690),0)-IF(ISNUMBER(K690),INDEX('913'!$I$6:$I$1205,K690),0)-IF(ISNUMBER(L690),INDEX('913'!$I$6:$I$1205,L690),0)-IF(ISNUMBER(M690),INDEX('913'!$I$6:$I$1205,M690),0)-IF(ISNUMBER(N690),INDEX('913'!$I$6:$I$1205,N690),0)-IF(ISNUMBER(O690),INDEX('913'!$I$6:$I$1205,O690),0)-IF(ISNUMBER(P690),INDEX('913'!$I$6:$I$1205,P690),0)</f>
        <v>0</v>
      </c>
      <c r="BZ690" s="37">
        <f>IF(BY690=0,1,MAX(1,SQRT(BY690^2+(IF(ISNUMBER(I690),INDEX('913'!$J$6:$J$1205,I690),0)+IF(ISNUMBER(J690),INDEX('913'!$J$6:$J$1205,J690),0)+IF(ISNUMBER(K690),INDEX('913'!$J$6:$J$1205,K690),0)+IF(ISNUMBER(L690),INDEX('913'!$J$6:$J$1205,L690),0)+IF(ISNUMBER(M690),INDEX('913'!$J$6:$J$1205,M690),0)+IF(ISNUMBER(N690),INDEX('913'!$J$6:$J$1205,N690),0)+IF(ISNUMBER(O690),INDEX('913'!$J$6:$J$1205,O690),0)+IF(ISNUMBER(P690),INDEX('913'!$J$6:$J$1205,P690),0))^2)/BY690))</f>
        <v>1</v>
      </c>
      <c r="CA690" s="33" t="e">
        <f>100*AO690/'11'!B$17</f>
        <v>#VALUE!</v>
      </c>
      <c r="CB690" s="37" t="e">
        <f>100*(AP690*BZ690)/'11'!C$17</f>
        <v>#VALUE!</v>
      </c>
      <c r="CC690" s="37" t="e">
        <f t="shared" si="192"/>
        <v>#VALUE!</v>
      </c>
      <c r="CD690" s="33" t="e">
        <f t="shared" si="193"/>
        <v>#VALUE!</v>
      </c>
      <c r="CE690" s="54" t="e">
        <f>'11'!C$17-'935'!Y690</f>
        <v>#VALUE!</v>
      </c>
      <c r="CF690" s="37" t="e">
        <f>MAX('DNO totals'!B$312+0,MIN('935'!L690+0,'DNO totals'!B$304+0))</f>
        <v>#VALUE!</v>
      </c>
      <c r="CG690" s="37" t="e">
        <f>MAX('DNO totals'!C$312+0,MIN('935'!M690+0,'DNO totals'!C$304+0))</f>
        <v>#VALUE!</v>
      </c>
      <c r="CH690" s="37" t="e">
        <f>MAX('DNO totals'!D$312+0,MIN('935'!N690+0,'DNO totals'!D$304+0))</f>
        <v>#VALUE!</v>
      </c>
      <c r="CI690" s="37" t="e">
        <f>MAX('DNO totals'!E$312+0,MIN('935'!O690+0,'DNO totals'!E$304+0))</f>
        <v>#VALUE!</v>
      </c>
      <c r="CJ690" s="52" t="e">
        <f>MAX('DNO totals'!F$312+0,MIN('935'!P690+0,'DNO totals'!F$304+0))</f>
        <v>#VALUE!</v>
      </c>
      <c r="CK690" s="37" t="e">
        <f>IF('935'!$K690=1000,'Charging rates'!$C$38*$BH690/(1+'DNO totals'!$C$99)*$CF690,0)</f>
        <v>#VALUE!</v>
      </c>
      <c r="CL690" s="37" t="e">
        <f>IF(MOD('935'!$K690,1000)=100,'Charging rates'!$D$38*$BH690/(1+'DNO totals'!$D$99)*$CG690,0)</f>
        <v>#VALUE!</v>
      </c>
      <c r="CM690" s="37" t="e">
        <f>IF(MOD('935'!$K690,100)=10,'Charging rates'!$E$38*$BH690/(1+'DNO totals'!$E$99)*$CH690,0)</f>
        <v>#VALUE!</v>
      </c>
      <c r="CN690" s="37" t="e">
        <f>IF(AND(MOD('935'!$K690,10)&gt;0,MOD('935'!$K690,1000)&gt;1),'Charging rates'!$F$38*$BH690/(1+'DNO totals'!$F$99)*$CI690,0)</f>
        <v>#VALUE!</v>
      </c>
      <c r="CO690" s="37" t="e">
        <f>IF(MOD('935'!$K690,1000)=1,'Charging rates'!$G$38*$BH690/(1+'DNO totals'!$G$99)*$CJ690,0)</f>
        <v>#VALUE!</v>
      </c>
      <c r="CP690" s="52" t="e">
        <f t="shared" si="194"/>
        <v>#VALUE!</v>
      </c>
      <c r="CQ690" s="37" t="e">
        <f>IF('935'!$K690&gt;1000,'Charging rates'!$C$38*$AW690*$CF690,0)</f>
        <v>#VALUE!</v>
      </c>
      <c r="CR690" s="37" t="e">
        <f>IF(MOD('935'!$K690,1000)&gt;100,'Charging rates'!$D$38*$AW690*$CG690,0)</f>
        <v>#VALUE!</v>
      </c>
      <c r="CS690" s="37" t="e">
        <f>IF(MOD('935'!$K690,100)&gt;10,'Charging rates'!$E$38*$AW690*$CH690,0)</f>
        <v>#VALUE!</v>
      </c>
      <c r="CT690" s="52" t="e">
        <f t="shared" si="195"/>
        <v>#VALUE!</v>
      </c>
      <c r="CU690" s="33" t="e">
        <f>100*(AP690*'935'!Q690*BZ690)/'11'!B$17</f>
        <v>#VALUE!</v>
      </c>
      <c r="CV690" s="33" t="e">
        <f>100/'11'!B$17*'Charging rates'!B$10*AW690</f>
        <v>#VALUE!</v>
      </c>
      <c r="CW690" s="33" t="e">
        <f>IF(AT690=0,0,(1-BX690/AT690)*(CA690+IF('935'!Q690=0,0,(CB690*'935'!Q690*('11'!C$17-'935'!Y690)/('11'!B$17-'935'!X690)))))</f>
        <v>#VALUE!</v>
      </c>
      <c r="CX690" s="33" t="e">
        <f t="shared" si="196"/>
        <v>#VALUE!</v>
      </c>
      <c r="CY690" s="49" t="e">
        <f t="shared" si="197"/>
        <v>#VALUE!</v>
      </c>
      <c r="CZ690" s="32" t="e">
        <f>AT690*(Parameters!B$21+AU690)*IF('DNO totals'!B$323&lt;0,1,'935'!S690)</f>
        <v>#VALUE!</v>
      </c>
      <c r="DA690" s="52" t="e">
        <f>IF('DNO totals'!B$323&lt;0,1,'935'!S690)*(Parameters!B$21+AU690)</f>
        <v>#VALUE!</v>
      </c>
      <c r="DB690" s="37" t="e">
        <f>CX690+'Charging rates'!B$106*DA690*100/'11'!B$17</f>
        <v>#VALUE!</v>
      </c>
      <c r="DC690" s="37" t="e">
        <f>DB690+'Charging rates'!B$116*(Parameters!B$21+AU690)*100/'11'!B$17*IF('DNO totals'!B$323&lt;0,1,'935'!S690)</f>
        <v>#VALUE!</v>
      </c>
      <c r="DD690" s="37" t="e">
        <f>'Charging rates'!B$97*(CP690+CT690)*100/'11'!B$17</f>
        <v>#VALUE!</v>
      </c>
      <c r="DE690" s="33" t="e">
        <f>MAX(0-(CB690*AU690*'11'!C$17/'11'!B$17),DC690+DD690)</f>
        <v>#VALUE!</v>
      </c>
      <c r="DF690" s="37" t="e">
        <f>IF(BS690,IF(AU690=0,CC690,MAX(0,MIN(CC690,CC690+(DE690/'935'!Q690*('11'!B$17-'935'!X690)/('11'!C$17-'935'!Y690))))),0)</f>
        <v>#VALUE!</v>
      </c>
      <c r="DG690" s="33" t="e">
        <f t="shared" si="198"/>
        <v>#VALUE!</v>
      </c>
      <c r="DH690" s="53" t="e">
        <f t="shared" si="199"/>
        <v>#VALUE!</v>
      </c>
    </row>
    <row r="691" spans="1:112">
      <c r="A691" s="28">
        <v>591</v>
      </c>
      <c r="B691" s="47" t="e">
        <f>'935'!B691</f>
        <v>#VALUE!</v>
      </c>
      <c r="C691" s="48" t="e">
        <f>OR('935'!E691&lt;&gt;"VOID",'935'!F691&lt;&gt;"VOID",'935'!G691&lt;&gt;"VOID")</f>
        <v>#VALUE!</v>
      </c>
      <c r="D691" s="32" t="e">
        <f>IF('935'!D691="VOID",0,'935'!D691*(1-'935'!X691/'11'!B$17))</f>
        <v>#VALUE!</v>
      </c>
      <c r="E691" s="32" t="e">
        <f>IF('935'!E691="VOID",0,'935'!E691*(1-'935'!X691/'11'!B$17))</f>
        <v>#VALUE!</v>
      </c>
      <c r="F691" s="32" t="e">
        <f>IF('935'!F691="VOID",0,'935'!F691*(1-'935'!X691/'11'!B$17))</f>
        <v>#VALUE!</v>
      </c>
      <c r="G691" s="32" t="e">
        <f>IF('935'!G691="VOID",0,'935'!G691*(1-'935'!X691/'11'!B$17))</f>
        <v>#VALUE!</v>
      </c>
      <c r="H691" s="49" t="e">
        <f t="shared" si="180"/>
        <v>#VALUE!</v>
      </c>
      <c r="I691" s="50" t="e">
        <f>MATCH('935'!J691,'913'!$B$6:$B$1205,0)</f>
        <v>#VALUE!</v>
      </c>
      <c r="J691" s="50" t="e">
        <f>MATCH(INDEX('913'!$D$6:$D$1205,I691),'913'!$B$6:$B$1205,0)</f>
        <v>#VALUE!</v>
      </c>
      <c r="K691" s="50" t="e">
        <f>MATCH(INDEX('913'!$D$6:$D$1205,J691),'913'!$B$6:$B$1205,0)</f>
        <v>#VALUE!</v>
      </c>
      <c r="L691" s="50" t="e">
        <f>MATCH(INDEX('913'!$D$6:$D$1205,K691),'913'!$B$6:$B$1205,0)</f>
        <v>#VALUE!</v>
      </c>
      <c r="M691" s="50" t="e">
        <f>MATCH(INDEX('913'!$D$6:$D$1205,L691),'913'!$B$6:$B$1205,0)</f>
        <v>#VALUE!</v>
      </c>
      <c r="N691" s="50" t="e">
        <f>MATCH(INDEX('913'!$D$6:$D$1205,M691),'913'!$B$6:$B$1205,0)</f>
        <v>#VALUE!</v>
      </c>
      <c r="O691" s="50" t="e">
        <f>MATCH(INDEX('913'!$D$6:$D$1205,N691),'913'!$B$6:$B$1205,0)</f>
        <v>#VALUE!</v>
      </c>
      <c r="P691" s="51" t="e">
        <f>MATCH(INDEX('913'!$D$6:$D$1205,O691),'913'!$B$6:$B$1205,0)</f>
        <v>#VALUE!</v>
      </c>
      <c r="Q691" s="37">
        <f>IF(ISNUMBER(I691),MAX(0,INDEX('913'!$E$6:$E$1205,I691)),0)</f>
        <v>0</v>
      </c>
      <c r="R691" s="37">
        <f>IF(ISNUMBER(J691),MAX(0,INDEX('913'!$E$6:$E$1205,J691)),0)</f>
        <v>0</v>
      </c>
      <c r="S691" s="37">
        <f>IF(ISNUMBER(K691),MAX(0,INDEX('913'!$E$6:$E$1205,K691)),0)</f>
        <v>0</v>
      </c>
      <c r="T691" s="37">
        <f>IF(ISNUMBER(L691),MAX(0,INDEX('913'!$E$6:$E$1205,L691)),0)</f>
        <v>0</v>
      </c>
      <c r="U691" s="37">
        <f>IF(ISNUMBER(M691),MAX(0,INDEX('913'!$E$6:$E$1205,M691)),0)</f>
        <v>0</v>
      </c>
      <c r="V691" s="37">
        <f>IF(ISNUMBER(N691),MAX(0,INDEX('913'!$E$6:$E$1205,N691)),0)</f>
        <v>0</v>
      </c>
      <c r="W691" s="37">
        <f>IF(ISNUMBER(O691),MAX(0,INDEX('913'!$E$6:$E$1205,O691)),0)</f>
        <v>0</v>
      </c>
      <c r="X691" s="52">
        <f>IF(ISNUMBER(P691),MAX(0,INDEX('913'!$E$6:$E$1205,P691)),0)</f>
        <v>0</v>
      </c>
      <c r="Y691" s="37">
        <f>IF(ISNUMBER(I691),MAX(0,INDEX('913'!$F$6:$F$1205,I691)),0)</f>
        <v>0</v>
      </c>
      <c r="Z691" s="37">
        <f>IF(ISNUMBER(J691),MAX(0,INDEX('913'!$F$6:$F$1205,J691)),0)</f>
        <v>0</v>
      </c>
      <c r="AA691" s="37">
        <f>IF(ISNUMBER(K691),MAX(0,INDEX('913'!$F$6:$F$1205,K691)),0)</f>
        <v>0</v>
      </c>
      <c r="AB691" s="37">
        <f>IF(ISNUMBER(L691),MAX(0,INDEX('913'!$F$6:$F$1205,L691)),0)</f>
        <v>0</v>
      </c>
      <c r="AC691" s="37">
        <f>IF(ISNUMBER(M691),MAX(0,INDEX('913'!$F$6:$F$1205,M691)),0)</f>
        <v>0</v>
      </c>
      <c r="AD691" s="37">
        <f>IF(ISNUMBER(N691),MAX(0,INDEX('913'!$F$6:$F$1205,N691)),0)</f>
        <v>0</v>
      </c>
      <c r="AE691" s="37">
        <f>IF(ISNUMBER(O691),MAX(0,INDEX('913'!$F$6:$F$1205,O691)),0)</f>
        <v>0</v>
      </c>
      <c r="AF691" s="37">
        <f>IF(ISNUMBER(P691),MAX(0,INDEX('913'!$F$6:$F$1205,P691)),0)</f>
        <v>0</v>
      </c>
      <c r="AG691" s="32">
        <f>IF(ISNUMBER(I691),SQRT(INDEX('913'!$I$6:$I$1205,I691)^2+INDEX('913'!$J$6:$J$1205,I691)^2),0)</f>
        <v>0</v>
      </c>
      <c r="AH691" s="32">
        <f>IF(ISNUMBER(J691),SQRT(INDEX('913'!$I$6:$I$1205,J691)^2+INDEX('913'!$J$6:$J$1205,J691)^2),0)</f>
        <v>0</v>
      </c>
      <c r="AI691" s="32">
        <f>IF(ISNUMBER(K691),SQRT(INDEX('913'!$I$6:$I$1205,K691)^2+INDEX('913'!$J$6:$J$1205,K691)^2),0)</f>
        <v>0</v>
      </c>
      <c r="AJ691" s="32">
        <f>IF(ISNUMBER(L691),SQRT(INDEX('913'!$I$6:$I$1205,L691)^2+INDEX('913'!$J$6:$J$1205,L691)^2),0)</f>
        <v>0</v>
      </c>
      <c r="AK691" s="32">
        <f>IF(ISNUMBER(M691),SQRT(INDEX('913'!$I$6:$I$1205,M691)^2+INDEX('913'!$J$6:$J$1205,M691)^2),0)</f>
        <v>0</v>
      </c>
      <c r="AL691" s="32">
        <f>IF(ISNUMBER(N691),SQRT(INDEX('913'!$I$6:$I$1205,N691)^2+INDEX('913'!$J$6:$J$1205,N691)^2),0)</f>
        <v>0</v>
      </c>
      <c r="AM691" s="32">
        <f>IF(ISNUMBER(O691),SQRT(INDEX('913'!$I$6:$I$1205,O691)^2+INDEX('913'!$J$6:$J$1205,O691)^2),0)</f>
        <v>0</v>
      </c>
      <c r="AN691" s="49">
        <f>IF(ISNUMBER(P691),SQRT(INDEX('913'!$I$6:$I$1205,P691)^2+INDEX('913'!$J$6:$J$1205,P691)^2),0)</f>
        <v>0</v>
      </c>
      <c r="AO691" s="37">
        <f t="shared" si="181"/>
        <v>0</v>
      </c>
      <c r="AP691" s="37">
        <f t="shared" si="182"/>
        <v>0</v>
      </c>
      <c r="AQ691" s="33" t="e">
        <f>-100*'935'!W691*(AO691+AP691)/'11'!C$17</f>
        <v>#VALUE!</v>
      </c>
      <c r="AR691" s="37" t="e">
        <f t="shared" si="183"/>
        <v>#VALUE!</v>
      </c>
      <c r="AS691" s="52" t="e">
        <f t="shared" si="184"/>
        <v>#VALUE!</v>
      </c>
      <c r="AT691" s="32" t="e">
        <f>IF('935'!C691="VOID",0,('935'!C691*(1-'935'!X691/'11'!B$17)))</f>
        <v>#VALUE!</v>
      </c>
      <c r="AU691" s="52" t="e">
        <f>'935'!Q691*(1-'935'!Y691/'11'!C$17)/(1-'935'!X691/'11'!B$17)</f>
        <v>#VALUE!</v>
      </c>
      <c r="AV691" s="37" t="e">
        <f>INDEX('DNO totals'!$B$57:$G$57,IF('935'!K691,IF(MOD('935'!K691,1000),IF(MOD('935'!K691,100),IF(MOD('935'!K691,10),IF(MOD('935'!K691,1000)=1,6,5),4),3),2),1))</f>
        <v>#VALUE!</v>
      </c>
      <c r="AW691" s="52" t="e">
        <f t="shared" si="185"/>
        <v>#VALUE!</v>
      </c>
      <c r="AX691" s="32" t="e">
        <f>IF('935'!V691="VOID",0,'935'!V691*(1-'935'!X691/'11'!B$17))</f>
        <v>#VALUE!</v>
      </c>
      <c r="AY691" s="33" t="e">
        <f>IF(H691,-100*'Charging rates'!B$10/'11'!B$17*AX691/H691,0)</f>
        <v>#VALUE!</v>
      </c>
      <c r="AZ691" s="33" t="e">
        <f>IF(C691,'DNO totals'!B$41,0)</f>
        <v>#VALUE!</v>
      </c>
      <c r="BA691" s="33" t="e">
        <f t="shared" si="186"/>
        <v>#VALUE!</v>
      </c>
      <c r="BB691" s="33" t="e">
        <f t="shared" si="187"/>
        <v>#VALUE!</v>
      </c>
      <c r="BC691" s="53" t="e">
        <f t="shared" si="188"/>
        <v>#VALUE!</v>
      </c>
      <c r="BD691" s="32" t="e">
        <f>IF(AT691,'935'!H691*AT691/(AT691+D691+H691),0)</f>
        <v>#VALUE!</v>
      </c>
      <c r="BE691" s="32" t="e">
        <f>IF(H691,'935'!H691*H691/(AT691+D691+H691),0)</f>
        <v>#VALUE!</v>
      </c>
      <c r="BF691" s="32" t="e">
        <f>BD691*(1-'935'!X691/'11'!B$17)</f>
        <v>#VALUE!</v>
      </c>
      <c r="BG691" s="49" t="e">
        <f>BE691*(1-'935'!X691/'11'!B$17)</f>
        <v>#VALUE!</v>
      </c>
      <c r="BH691" s="52" t="e">
        <f>AV691*Parameters!B$6</f>
        <v>#VALUE!</v>
      </c>
      <c r="BI691" s="37" t="e">
        <f>IF('935'!$K691=1000,'Charging rates'!$C$38*$BH691/(1+'DNO totals'!$C$99)*'935'!$L691,0)</f>
        <v>#VALUE!</v>
      </c>
      <c r="BJ691" s="37" t="e">
        <f>IF(MOD('935'!$K691,1000)=100,'Charging rates'!$D$38*$BH691/(1+'DNO totals'!$D$99)*'935'!$M691,0)</f>
        <v>#VALUE!</v>
      </c>
      <c r="BK691" s="37" t="e">
        <f>IF(MOD('935'!$K691,100)=10,'Charging rates'!$E$38*$BH691/(1+'DNO totals'!$E$99)*'935'!$N691,0)</f>
        <v>#VALUE!</v>
      </c>
      <c r="BL691" s="37" t="e">
        <f>IF(AND(MOD('935'!$K691,10)&gt;0,MOD('935'!$K691,1000)&gt;1),'Charging rates'!$F$38*$BH691/(1+'DNO totals'!$F$99)*'935'!$O691,0)</f>
        <v>#VALUE!</v>
      </c>
      <c r="BM691" s="37" t="e">
        <f>IF(MOD('935'!$K691,1000)=1,'Charging rates'!$G$38*$BH691/(1+'DNO totals'!$G$99)*'935'!$P691,0)</f>
        <v>#VALUE!</v>
      </c>
      <c r="BN691" s="52" t="e">
        <f t="shared" si="189"/>
        <v>#VALUE!</v>
      </c>
      <c r="BO691" s="37" t="e">
        <f>IF('935'!$K691&gt;1000,'Charging rates'!$C$38*$AW691*'935'!$L691,0)</f>
        <v>#VALUE!</v>
      </c>
      <c r="BP691" s="37" t="e">
        <f>IF(MOD('935'!$K691,1000)&gt;100,'Charging rates'!$D$38*$AW691*'935'!$M691,0)</f>
        <v>#VALUE!</v>
      </c>
      <c r="BQ691" s="37" t="e">
        <f>IF(MOD('935'!$K691,100)&gt;10,'Charging rates'!$E$38*$AW691*'935'!$N691,0)</f>
        <v>#VALUE!</v>
      </c>
      <c r="BR691" s="52" t="e">
        <f t="shared" si="190"/>
        <v>#VALUE!</v>
      </c>
      <c r="BS691" s="48" t="e">
        <f>'935'!C691&lt;&gt;"VOID"</f>
        <v>#VALUE!</v>
      </c>
      <c r="BT691" s="33" t="e">
        <f>IF(BS691,(100/'11'!B$17*BD691*((1-'935'!I691)*'Charging rates'!B$51+'Charging rates'!B$63)),0)</f>
        <v>#VALUE!</v>
      </c>
      <c r="BU691" s="33" t="e">
        <f>100/'11'!B$17*BG691*('Charging rates'!B$51+'Charging rates'!B$63)</f>
        <v>#VALUE!</v>
      </c>
      <c r="BV691" s="33" t="e">
        <f>100/'11'!B$17*BE691*('Charging rates'!B$51+'Charging rates'!B$63)</f>
        <v>#VALUE!</v>
      </c>
      <c r="BW691" s="53" t="e">
        <f t="shared" si="191"/>
        <v>#VALUE!</v>
      </c>
      <c r="BX691" s="32" t="e">
        <f>AT691-('935'!T691*(1-'935'!X691/'11'!B$17))</f>
        <v>#VALUE!</v>
      </c>
      <c r="BY691" s="32">
        <f>0-IF(ISNUMBER(I691),INDEX('913'!$I$6:$I$1205,I691),0)-IF(ISNUMBER(J691),INDEX('913'!$I$6:$I$1205,J691),0)-IF(ISNUMBER(K691),INDEX('913'!$I$6:$I$1205,K691),0)-IF(ISNUMBER(L691),INDEX('913'!$I$6:$I$1205,L691),0)-IF(ISNUMBER(M691),INDEX('913'!$I$6:$I$1205,M691),0)-IF(ISNUMBER(N691),INDEX('913'!$I$6:$I$1205,N691),0)-IF(ISNUMBER(O691),INDEX('913'!$I$6:$I$1205,O691),0)-IF(ISNUMBER(P691),INDEX('913'!$I$6:$I$1205,P691),0)</f>
        <v>0</v>
      </c>
      <c r="BZ691" s="37">
        <f>IF(BY691=0,1,MAX(1,SQRT(BY691^2+(IF(ISNUMBER(I691),INDEX('913'!$J$6:$J$1205,I691),0)+IF(ISNUMBER(J691),INDEX('913'!$J$6:$J$1205,J691),0)+IF(ISNUMBER(K691),INDEX('913'!$J$6:$J$1205,K691),0)+IF(ISNUMBER(L691),INDEX('913'!$J$6:$J$1205,L691),0)+IF(ISNUMBER(M691),INDEX('913'!$J$6:$J$1205,M691),0)+IF(ISNUMBER(N691),INDEX('913'!$J$6:$J$1205,N691),0)+IF(ISNUMBER(O691),INDEX('913'!$J$6:$J$1205,O691),0)+IF(ISNUMBER(P691),INDEX('913'!$J$6:$J$1205,P691),0))^2)/BY691))</f>
        <v>1</v>
      </c>
      <c r="CA691" s="33" t="e">
        <f>100*AO691/'11'!B$17</f>
        <v>#VALUE!</v>
      </c>
      <c r="CB691" s="37" t="e">
        <f>100*(AP691*BZ691)/'11'!C$17</f>
        <v>#VALUE!</v>
      </c>
      <c r="CC691" s="37" t="e">
        <f t="shared" si="192"/>
        <v>#VALUE!</v>
      </c>
      <c r="CD691" s="33" t="e">
        <f t="shared" si="193"/>
        <v>#VALUE!</v>
      </c>
      <c r="CE691" s="54" t="e">
        <f>'11'!C$17-'935'!Y691</f>
        <v>#VALUE!</v>
      </c>
      <c r="CF691" s="37" t="e">
        <f>MAX('DNO totals'!B$312+0,MIN('935'!L691+0,'DNO totals'!B$304+0))</f>
        <v>#VALUE!</v>
      </c>
      <c r="CG691" s="37" t="e">
        <f>MAX('DNO totals'!C$312+0,MIN('935'!M691+0,'DNO totals'!C$304+0))</f>
        <v>#VALUE!</v>
      </c>
      <c r="CH691" s="37" t="e">
        <f>MAX('DNO totals'!D$312+0,MIN('935'!N691+0,'DNO totals'!D$304+0))</f>
        <v>#VALUE!</v>
      </c>
      <c r="CI691" s="37" t="e">
        <f>MAX('DNO totals'!E$312+0,MIN('935'!O691+0,'DNO totals'!E$304+0))</f>
        <v>#VALUE!</v>
      </c>
      <c r="CJ691" s="52" t="e">
        <f>MAX('DNO totals'!F$312+0,MIN('935'!P691+0,'DNO totals'!F$304+0))</f>
        <v>#VALUE!</v>
      </c>
      <c r="CK691" s="37" t="e">
        <f>IF('935'!$K691=1000,'Charging rates'!$C$38*$BH691/(1+'DNO totals'!$C$99)*$CF691,0)</f>
        <v>#VALUE!</v>
      </c>
      <c r="CL691" s="37" t="e">
        <f>IF(MOD('935'!$K691,1000)=100,'Charging rates'!$D$38*$BH691/(1+'DNO totals'!$D$99)*$CG691,0)</f>
        <v>#VALUE!</v>
      </c>
      <c r="CM691" s="37" t="e">
        <f>IF(MOD('935'!$K691,100)=10,'Charging rates'!$E$38*$BH691/(1+'DNO totals'!$E$99)*$CH691,0)</f>
        <v>#VALUE!</v>
      </c>
      <c r="CN691" s="37" t="e">
        <f>IF(AND(MOD('935'!$K691,10)&gt;0,MOD('935'!$K691,1000)&gt;1),'Charging rates'!$F$38*$BH691/(1+'DNO totals'!$F$99)*$CI691,0)</f>
        <v>#VALUE!</v>
      </c>
      <c r="CO691" s="37" t="e">
        <f>IF(MOD('935'!$K691,1000)=1,'Charging rates'!$G$38*$BH691/(1+'DNO totals'!$G$99)*$CJ691,0)</f>
        <v>#VALUE!</v>
      </c>
      <c r="CP691" s="52" t="e">
        <f t="shared" si="194"/>
        <v>#VALUE!</v>
      </c>
      <c r="CQ691" s="37" t="e">
        <f>IF('935'!$K691&gt;1000,'Charging rates'!$C$38*$AW691*$CF691,0)</f>
        <v>#VALUE!</v>
      </c>
      <c r="CR691" s="37" t="e">
        <f>IF(MOD('935'!$K691,1000)&gt;100,'Charging rates'!$D$38*$AW691*$CG691,0)</f>
        <v>#VALUE!</v>
      </c>
      <c r="CS691" s="37" t="e">
        <f>IF(MOD('935'!$K691,100)&gt;10,'Charging rates'!$E$38*$AW691*$CH691,0)</f>
        <v>#VALUE!</v>
      </c>
      <c r="CT691" s="52" t="e">
        <f t="shared" si="195"/>
        <v>#VALUE!</v>
      </c>
      <c r="CU691" s="33" t="e">
        <f>100*(AP691*'935'!Q691*BZ691)/'11'!B$17</f>
        <v>#VALUE!</v>
      </c>
      <c r="CV691" s="33" t="e">
        <f>100/'11'!B$17*'Charging rates'!B$10*AW691</f>
        <v>#VALUE!</v>
      </c>
      <c r="CW691" s="33" t="e">
        <f>IF(AT691=0,0,(1-BX691/AT691)*(CA691+IF('935'!Q691=0,0,(CB691*'935'!Q691*('11'!C$17-'935'!Y691)/('11'!B$17-'935'!X691)))))</f>
        <v>#VALUE!</v>
      </c>
      <c r="CX691" s="33" t="e">
        <f t="shared" si="196"/>
        <v>#VALUE!</v>
      </c>
      <c r="CY691" s="49" t="e">
        <f t="shared" si="197"/>
        <v>#VALUE!</v>
      </c>
      <c r="CZ691" s="32" t="e">
        <f>AT691*(Parameters!B$21+AU691)*IF('DNO totals'!B$323&lt;0,1,'935'!S691)</f>
        <v>#VALUE!</v>
      </c>
      <c r="DA691" s="52" t="e">
        <f>IF('DNO totals'!B$323&lt;0,1,'935'!S691)*(Parameters!B$21+AU691)</f>
        <v>#VALUE!</v>
      </c>
      <c r="DB691" s="37" t="e">
        <f>CX691+'Charging rates'!B$106*DA691*100/'11'!B$17</f>
        <v>#VALUE!</v>
      </c>
      <c r="DC691" s="37" t="e">
        <f>DB691+'Charging rates'!B$116*(Parameters!B$21+AU691)*100/'11'!B$17*IF('DNO totals'!B$323&lt;0,1,'935'!S691)</f>
        <v>#VALUE!</v>
      </c>
      <c r="DD691" s="37" t="e">
        <f>'Charging rates'!B$97*(CP691+CT691)*100/'11'!B$17</f>
        <v>#VALUE!</v>
      </c>
      <c r="DE691" s="33" t="e">
        <f>MAX(0-(CB691*AU691*'11'!C$17/'11'!B$17),DC691+DD691)</f>
        <v>#VALUE!</v>
      </c>
      <c r="DF691" s="37" t="e">
        <f>IF(BS691,IF(AU691=0,CC691,MAX(0,MIN(CC691,CC691+(DE691/'935'!Q691*('11'!B$17-'935'!X691)/('11'!C$17-'935'!Y691))))),0)</f>
        <v>#VALUE!</v>
      </c>
      <c r="DG691" s="33" t="e">
        <f t="shared" si="198"/>
        <v>#VALUE!</v>
      </c>
      <c r="DH691" s="53" t="e">
        <f t="shared" si="199"/>
        <v>#VALUE!</v>
      </c>
    </row>
    <row r="692" spans="1:112">
      <c r="A692" s="28">
        <v>592</v>
      </c>
      <c r="B692" s="47" t="e">
        <f>'935'!B692</f>
        <v>#VALUE!</v>
      </c>
      <c r="C692" s="48" t="e">
        <f>OR('935'!E692&lt;&gt;"VOID",'935'!F692&lt;&gt;"VOID",'935'!G692&lt;&gt;"VOID")</f>
        <v>#VALUE!</v>
      </c>
      <c r="D692" s="32" t="e">
        <f>IF('935'!D692="VOID",0,'935'!D692*(1-'935'!X692/'11'!B$17))</f>
        <v>#VALUE!</v>
      </c>
      <c r="E692" s="32" t="e">
        <f>IF('935'!E692="VOID",0,'935'!E692*(1-'935'!X692/'11'!B$17))</f>
        <v>#VALUE!</v>
      </c>
      <c r="F692" s="32" t="e">
        <f>IF('935'!F692="VOID",0,'935'!F692*(1-'935'!X692/'11'!B$17))</f>
        <v>#VALUE!</v>
      </c>
      <c r="G692" s="32" t="e">
        <f>IF('935'!G692="VOID",0,'935'!G692*(1-'935'!X692/'11'!B$17))</f>
        <v>#VALUE!</v>
      </c>
      <c r="H692" s="49" t="e">
        <f t="shared" si="180"/>
        <v>#VALUE!</v>
      </c>
      <c r="I692" s="50" t="e">
        <f>MATCH('935'!J692,'913'!$B$6:$B$1205,0)</f>
        <v>#VALUE!</v>
      </c>
      <c r="J692" s="50" t="e">
        <f>MATCH(INDEX('913'!$D$6:$D$1205,I692),'913'!$B$6:$B$1205,0)</f>
        <v>#VALUE!</v>
      </c>
      <c r="K692" s="50" t="e">
        <f>MATCH(INDEX('913'!$D$6:$D$1205,J692),'913'!$B$6:$B$1205,0)</f>
        <v>#VALUE!</v>
      </c>
      <c r="L692" s="50" t="e">
        <f>MATCH(INDEX('913'!$D$6:$D$1205,K692),'913'!$B$6:$B$1205,0)</f>
        <v>#VALUE!</v>
      </c>
      <c r="M692" s="50" t="e">
        <f>MATCH(INDEX('913'!$D$6:$D$1205,L692),'913'!$B$6:$B$1205,0)</f>
        <v>#VALUE!</v>
      </c>
      <c r="N692" s="50" t="e">
        <f>MATCH(INDEX('913'!$D$6:$D$1205,M692),'913'!$B$6:$B$1205,0)</f>
        <v>#VALUE!</v>
      </c>
      <c r="O692" s="50" t="e">
        <f>MATCH(INDEX('913'!$D$6:$D$1205,N692),'913'!$B$6:$B$1205,0)</f>
        <v>#VALUE!</v>
      </c>
      <c r="P692" s="51" t="e">
        <f>MATCH(INDEX('913'!$D$6:$D$1205,O692),'913'!$B$6:$B$1205,0)</f>
        <v>#VALUE!</v>
      </c>
      <c r="Q692" s="37">
        <f>IF(ISNUMBER(I692),MAX(0,INDEX('913'!$E$6:$E$1205,I692)),0)</f>
        <v>0</v>
      </c>
      <c r="R692" s="37">
        <f>IF(ISNUMBER(J692),MAX(0,INDEX('913'!$E$6:$E$1205,J692)),0)</f>
        <v>0</v>
      </c>
      <c r="S692" s="37">
        <f>IF(ISNUMBER(K692),MAX(0,INDEX('913'!$E$6:$E$1205,K692)),0)</f>
        <v>0</v>
      </c>
      <c r="T692" s="37">
        <f>IF(ISNUMBER(L692),MAX(0,INDEX('913'!$E$6:$E$1205,L692)),0)</f>
        <v>0</v>
      </c>
      <c r="U692" s="37">
        <f>IF(ISNUMBER(M692),MAX(0,INDEX('913'!$E$6:$E$1205,M692)),0)</f>
        <v>0</v>
      </c>
      <c r="V692" s="37">
        <f>IF(ISNUMBER(N692),MAX(0,INDEX('913'!$E$6:$E$1205,N692)),0)</f>
        <v>0</v>
      </c>
      <c r="W692" s="37">
        <f>IF(ISNUMBER(O692),MAX(0,INDEX('913'!$E$6:$E$1205,O692)),0)</f>
        <v>0</v>
      </c>
      <c r="X692" s="52">
        <f>IF(ISNUMBER(P692),MAX(0,INDEX('913'!$E$6:$E$1205,P692)),0)</f>
        <v>0</v>
      </c>
      <c r="Y692" s="37">
        <f>IF(ISNUMBER(I692),MAX(0,INDEX('913'!$F$6:$F$1205,I692)),0)</f>
        <v>0</v>
      </c>
      <c r="Z692" s="37">
        <f>IF(ISNUMBER(J692),MAX(0,INDEX('913'!$F$6:$F$1205,J692)),0)</f>
        <v>0</v>
      </c>
      <c r="AA692" s="37">
        <f>IF(ISNUMBER(K692),MAX(0,INDEX('913'!$F$6:$F$1205,K692)),0)</f>
        <v>0</v>
      </c>
      <c r="AB692" s="37">
        <f>IF(ISNUMBER(L692),MAX(0,INDEX('913'!$F$6:$F$1205,L692)),0)</f>
        <v>0</v>
      </c>
      <c r="AC692" s="37">
        <f>IF(ISNUMBER(M692),MAX(0,INDEX('913'!$F$6:$F$1205,M692)),0)</f>
        <v>0</v>
      </c>
      <c r="AD692" s="37">
        <f>IF(ISNUMBER(N692),MAX(0,INDEX('913'!$F$6:$F$1205,N692)),0)</f>
        <v>0</v>
      </c>
      <c r="AE692" s="37">
        <f>IF(ISNUMBER(O692),MAX(0,INDEX('913'!$F$6:$F$1205,O692)),0)</f>
        <v>0</v>
      </c>
      <c r="AF692" s="37">
        <f>IF(ISNUMBER(P692),MAX(0,INDEX('913'!$F$6:$F$1205,P692)),0)</f>
        <v>0</v>
      </c>
      <c r="AG692" s="32">
        <f>IF(ISNUMBER(I692),SQRT(INDEX('913'!$I$6:$I$1205,I692)^2+INDEX('913'!$J$6:$J$1205,I692)^2),0)</f>
        <v>0</v>
      </c>
      <c r="AH692" s="32">
        <f>IF(ISNUMBER(J692),SQRT(INDEX('913'!$I$6:$I$1205,J692)^2+INDEX('913'!$J$6:$J$1205,J692)^2),0)</f>
        <v>0</v>
      </c>
      <c r="AI692" s="32">
        <f>IF(ISNUMBER(K692),SQRT(INDEX('913'!$I$6:$I$1205,K692)^2+INDEX('913'!$J$6:$J$1205,K692)^2),0)</f>
        <v>0</v>
      </c>
      <c r="AJ692" s="32">
        <f>IF(ISNUMBER(L692),SQRT(INDEX('913'!$I$6:$I$1205,L692)^2+INDEX('913'!$J$6:$J$1205,L692)^2),0)</f>
        <v>0</v>
      </c>
      <c r="AK692" s="32">
        <f>IF(ISNUMBER(M692),SQRT(INDEX('913'!$I$6:$I$1205,M692)^2+INDEX('913'!$J$6:$J$1205,M692)^2),0)</f>
        <v>0</v>
      </c>
      <c r="AL692" s="32">
        <f>IF(ISNUMBER(N692),SQRT(INDEX('913'!$I$6:$I$1205,N692)^2+INDEX('913'!$J$6:$J$1205,N692)^2),0)</f>
        <v>0</v>
      </c>
      <c r="AM692" s="32">
        <f>IF(ISNUMBER(O692),SQRT(INDEX('913'!$I$6:$I$1205,O692)^2+INDEX('913'!$J$6:$J$1205,O692)^2),0)</f>
        <v>0</v>
      </c>
      <c r="AN692" s="49">
        <f>IF(ISNUMBER(P692),SQRT(INDEX('913'!$I$6:$I$1205,P692)^2+INDEX('913'!$J$6:$J$1205,P692)^2),0)</f>
        <v>0</v>
      </c>
      <c r="AO692" s="37">
        <f t="shared" si="181"/>
        <v>0</v>
      </c>
      <c r="AP692" s="37">
        <f t="shared" si="182"/>
        <v>0</v>
      </c>
      <c r="AQ692" s="33" t="e">
        <f>-100*'935'!W692*(AO692+AP692)/'11'!C$17</f>
        <v>#VALUE!</v>
      </c>
      <c r="AR692" s="37" t="e">
        <f t="shared" si="183"/>
        <v>#VALUE!</v>
      </c>
      <c r="AS692" s="52" t="e">
        <f t="shared" si="184"/>
        <v>#VALUE!</v>
      </c>
      <c r="AT692" s="32" t="e">
        <f>IF('935'!C692="VOID",0,('935'!C692*(1-'935'!X692/'11'!B$17)))</f>
        <v>#VALUE!</v>
      </c>
      <c r="AU692" s="52" t="e">
        <f>'935'!Q692*(1-'935'!Y692/'11'!C$17)/(1-'935'!X692/'11'!B$17)</f>
        <v>#VALUE!</v>
      </c>
      <c r="AV692" s="37" t="e">
        <f>INDEX('DNO totals'!$B$57:$G$57,IF('935'!K692,IF(MOD('935'!K692,1000),IF(MOD('935'!K692,100),IF(MOD('935'!K692,10),IF(MOD('935'!K692,1000)=1,6,5),4),3),2),1))</f>
        <v>#VALUE!</v>
      </c>
      <c r="AW692" s="52" t="e">
        <f t="shared" si="185"/>
        <v>#VALUE!</v>
      </c>
      <c r="AX692" s="32" t="e">
        <f>IF('935'!V692="VOID",0,'935'!V692*(1-'935'!X692/'11'!B$17))</f>
        <v>#VALUE!</v>
      </c>
      <c r="AY692" s="33" t="e">
        <f>IF(H692,-100*'Charging rates'!B$10/'11'!B$17*AX692/H692,0)</f>
        <v>#VALUE!</v>
      </c>
      <c r="AZ692" s="33" t="e">
        <f>IF(C692,'DNO totals'!B$41,0)</f>
        <v>#VALUE!</v>
      </c>
      <c r="BA692" s="33" t="e">
        <f t="shared" si="186"/>
        <v>#VALUE!</v>
      </c>
      <c r="BB692" s="33" t="e">
        <f t="shared" si="187"/>
        <v>#VALUE!</v>
      </c>
      <c r="BC692" s="53" t="e">
        <f t="shared" si="188"/>
        <v>#VALUE!</v>
      </c>
      <c r="BD692" s="32" t="e">
        <f>IF(AT692,'935'!H692*AT692/(AT692+D692+H692),0)</f>
        <v>#VALUE!</v>
      </c>
      <c r="BE692" s="32" t="e">
        <f>IF(H692,'935'!H692*H692/(AT692+D692+H692),0)</f>
        <v>#VALUE!</v>
      </c>
      <c r="BF692" s="32" t="e">
        <f>BD692*(1-'935'!X692/'11'!B$17)</f>
        <v>#VALUE!</v>
      </c>
      <c r="BG692" s="49" t="e">
        <f>BE692*(1-'935'!X692/'11'!B$17)</f>
        <v>#VALUE!</v>
      </c>
      <c r="BH692" s="52" t="e">
        <f>AV692*Parameters!B$6</f>
        <v>#VALUE!</v>
      </c>
      <c r="BI692" s="37" t="e">
        <f>IF('935'!$K692=1000,'Charging rates'!$C$38*$BH692/(1+'DNO totals'!$C$99)*'935'!$L692,0)</f>
        <v>#VALUE!</v>
      </c>
      <c r="BJ692" s="37" t="e">
        <f>IF(MOD('935'!$K692,1000)=100,'Charging rates'!$D$38*$BH692/(1+'DNO totals'!$D$99)*'935'!$M692,0)</f>
        <v>#VALUE!</v>
      </c>
      <c r="BK692" s="37" t="e">
        <f>IF(MOD('935'!$K692,100)=10,'Charging rates'!$E$38*$BH692/(1+'DNO totals'!$E$99)*'935'!$N692,0)</f>
        <v>#VALUE!</v>
      </c>
      <c r="BL692" s="37" t="e">
        <f>IF(AND(MOD('935'!$K692,10)&gt;0,MOD('935'!$K692,1000)&gt;1),'Charging rates'!$F$38*$BH692/(1+'DNO totals'!$F$99)*'935'!$O692,0)</f>
        <v>#VALUE!</v>
      </c>
      <c r="BM692" s="37" t="e">
        <f>IF(MOD('935'!$K692,1000)=1,'Charging rates'!$G$38*$BH692/(1+'DNO totals'!$G$99)*'935'!$P692,0)</f>
        <v>#VALUE!</v>
      </c>
      <c r="BN692" s="52" t="e">
        <f t="shared" si="189"/>
        <v>#VALUE!</v>
      </c>
      <c r="BO692" s="37" t="e">
        <f>IF('935'!$K692&gt;1000,'Charging rates'!$C$38*$AW692*'935'!$L692,0)</f>
        <v>#VALUE!</v>
      </c>
      <c r="BP692" s="37" t="e">
        <f>IF(MOD('935'!$K692,1000)&gt;100,'Charging rates'!$D$38*$AW692*'935'!$M692,0)</f>
        <v>#VALUE!</v>
      </c>
      <c r="BQ692" s="37" t="e">
        <f>IF(MOD('935'!$K692,100)&gt;10,'Charging rates'!$E$38*$AW692*'935'!$N692,0)</f>
        <v>#VALUE!</v>
      </c>
      <c r="BR692" s="52" t="e">
        <f t="shared" si="190"/>
        <v>#VALUE!</v>
      </c>
      <c r="BS692" s="48" t="e">
        <f>'935'!C692&lt;&gt;"VOID"</f>
        <v>#VALUE!</v>
      </c>
      <c r="BT692" s="33" t="e">
        <f>IF(BS692,(100/'11'!B$17*BD692*((1-'935'!I692)*'Charging rates'!B$51+'Charging rates'!B$63)),0)</f>
        <v>#VALUE!</v>
      </c>
      <c r="BU692" s="33" t="e">
        <f>100/'11'!B$17*BG692*('Charging rates'!B$51+'Charging rates'!B$63)</f>
        <v>#VALUE!</v>
      </c>
      <c r="BV692" s="33" t="e">
        <f>100/'11'!B$17*BE692*('Charging rates'!B$51+'Charging rates'!B$63)</f>
        <v>#VALUE!</v>
      </c>
      <c r="BW692" s="53" t="e">
        <f t="shared" si="191"/>
        <v>#VALUE!</v>
      </c>
      <c r="BX692" s="32" t="e">
        <f>AT692-('935'!T692*(1-'935'!X692/'11'!B$17))</f>
        <v>#VALUE!</v>
      </c>
      <c r="BY692" s="32">
        <f>0-IF(ISNUMBER(I692),INDEX('913'!$I$6:$I$1205,I692),0)-IF(ISNUMBER(J692),INDEX('913'!$I$6:$I$1205,J692),0)-IF(ISNUMBER(K692),INDEX('913'!$I$6:$I$1205,K692),0)-IF(ISNUMBER(L692),INDEX('913'!$I$6:$I$1205,L692),0)-IF(ISNUMBER(M692),INDEX('913'!$I$6:$I$1205,M692),0)-IF(ISNUMBER(N692),INDEX('913'!$I$6:$I$1205,N692),0)-IF(ISNUMBER(O692),INDEX('913'!$I$6:$I$1205,O692),0)-IF(ISNUMBER(P692),INDEX('913'!$I$6:$I$1205,P692),0)</f>
        <v>0</v>
      </c>
      <c r="BZ692" s="37">
        <f>IF(BY692=0,1,MAX(1,SQRT(BY692^2+(IF(ISNUMBER(I692),INDEX('913'!$J$6:$J$1205,I692),0)+IF(ISNUMBER(J692),INDEX('913'!$J$6:$J$1205,J692),0)+IF(ISNUMBER(K692),INDEX('913'!$J$6:$J$1205,K692),0)+IF(ISNUMBER(L692),INDEX('913'!$J$6:$J$1205,L692),0)+IF(ISNUMBER(M692),INDEX('913'!$J$6:$J$1205,M692),0)+IF(ISNUMBER(N692),INDEX('913'!$J$6:$J$1205,N692),0)+IF(ISNUMBER(O692),INDEX('913'!$J$6:$J$1205,O692),0)+IF(ISNUMBER(P692),INDEX('913'!$J$6:$J$1205,P692),0))^2)/BY692))</f>
        <v>1</v>
      </c>
      <c r="CA692" s="33" t="e">
        <f>100*AO692/'11'!B$17</f>
        <v>#VALUE!</v>
      </c>
      <c r="CB692" s="37" t="e">
        <f>100*(AP692*BZ692)/'11'!C$17</f>
        <v>#VALUE!</v>
      </c>
      <c r="CC692" s="37" t="e">
        <f t="shared" si="192"/>
        <v>#VALUE!</v>
      </c>
      <c r="CD692" s="33" t="e">
        <f t="shared" si="193"/>
        <v>#VALUE!</v>
      </c>
      <c r="CE692" s="54" t="e">
        <f>'11'!C$17-'935'!Y692</f>
        <v>#VALUE!</v>
      </c>
      <c r="CF692" s="37" t="e">
        <f>MAX('DNO totals'!B$312+0,MIN('935'!L692+0,'DNO totals'!B$304+0))</f>
        <v>#VALUE!</v>
      </c>
      <c r="CG692" s="37" t="e">
        <f>MAX('DNO totals'!C$312+0,MIN('935'!M692+0,'DNO totals'!C$304+0))</f>
        <v>#VALUE!</v>
      </c>
      <c r="CH692" s="37" t="e">
        <f>MAX('DNO totals'!D$312+0,MIN('935'!N692+0,'DNO totals'!D$304+0))</f>
        <v>#VALUE!</v>
      </c>
      <c r="CI692" s="37" t="e">
        <f>MAX('DNO totals'!E$312+0,MIN('935'!O692+0,'DNO totals'!E$304+0))</f>
        <v>#VALUE!</v>
      </c>
      <c r="CJ692" s="52" t="e">
        <f>MAX('DNO totals'!F$312+0,MIN('935'!P692+0,'DNO totals'!F$304+0))</f>
        <v>#VALUE!</v>
      </c>
      <c r="CK692" s="37" t="e">
        <f>IF('935'!$K692=1000,'Charging rates'!$C$38*$BH692/(1+'DNO totals'!$C$99)*$CF692,0)</f>
        <v>#VALUE!</v>
      </c>
      <c r="CL692" s="37" t="e">
        <f>IF(MOD('935'!$K692,1000)=100,'Charging rates'!$D$38*$BH692/(1+'DNO totals'!$D$99)*$CG692,0)</f>
        <v>#VALUE!</v>
      </c>
      <c r="CM692" s="37" t="e">
        <f>IF(MOD('935'!$K692,100)=10,'Charging rates'!$E$38*$BH692/(1+'DNO totals'!$E$99)*$CH692,0)</f>
        <v>#VALUE!</v>
      </c>
      <c r="CN692" s="37" t="e">
        <f>IF(AND(MOD('935'!$K692,10)&gt;0,MOD('935'!$K692,1000)&gt;1),'Charging rates'!$F$38*$BH692/(1+'DNO totals'!$F$99)*$CI692,0)</f>
        <v>#VALUE!</v>
      </c>
      <c r="CO692" s="37" t="e">
        <f>IF(MOD('935'!$K692,1000)=1,'Charging rates'!$G$38*$BH692/(1+'DNO totals'!$G$99)*$CJ692,0)</f>
        <v>#VALUE!</v>
      </c>
      <c r="CP692" s="52" t="e">
        <f t="shared" si="194"/>
        <v>#VALUE!</v>
      </c>
      <c r="CQ692" s="37" t="e">
        <f>IF('935'!$K692&gt;1000,'Charging rates'!$C$38*$AW692*$CF692,0)</f>
        <v>#VALUE!</v>
      </c>
      <c r="CR692" s="37" t="e">
        <f>IF(MOD('935'!$K692,1000)&gt;100,'Charging rates'!$D$38*$AW692*$CG692,0)</f>
        <v>#VALUE!</v>
      </c>
      <c r="CS692" s="37" t="e">
        <f>IF(MOD('935'!$K692,100)&gt;10,'Charging rates'!$E$38*$AW692*$CH692,0)</f>
        <v>#VALUE!</v>
      </c>
      <c r="CT692" s="52" t="e">
        <f t="shared" si="195"/>
        <v>#VALUE!</v>
      </c>
      <c r="CU692" s="33" t="e">
        <f>100*(AP692*'935'!Q692*BZ692)/'11'!B$17</f>
        <v>#VALUE!</v>
      </c>
      <c r="CV692" s="33" t="e">
        <f>100/'11'!B$17*'Charging rates'!B$10*AW692</f>
        <v>#VALUE!</v>
      </c>
      <c r="CW692" s="33" t="e">
        <f>IF(AT692=0,0,(1-BX692/AT692)*(CA692+IF('935'!Q692=0,0,(CB692*'935'!Q692*('11'!C$17-'935'!Y692)/('11'!B$17-'935'!X692)))))</f>
        <v>#VALUE!</v>
      </c>
      <c r="CX692" s="33" t="e">
        <f t="shared" si="196"/>
        <v>#VALUE!</v>
      </c>
      <c r="CY692" s="49" t="e">
        <f t="shared" si="197"/>
        <v>#VALUE!</v>
      </c>
      <c r="CZ692" s="32" t="e">
        <f>AT692*(Parameters!B$21+AU692)*IF('DNO totals'!B$323&lt;0,1,'935'!S692)</f>
        <v>#VALUE!</v>
      </c>
      <c r="DA692" s="52" t="e">
        <f>IF('DNO totals'!B$323&lt;0,1,'935'!S692)*(Parameters!B$21+AU692)</f>
        <v>#VALUE!</v>
      </c>
      <c r="DB692" s="37" t="e">
        <f>CX692+'Charging rates'!B$106*DA692*100/'11'!B$17</f>
        <v>#VALUE!</v>
      </c>
      <c r="DC692" s="37" t="e">
        <f>DB692+'Charging rates'!B$116*(Parameters!B$21+AU692)*100/'11'!B$17*IF('DNO totals'!B$323&lt;0,1,'935'!S692)</f>
        <v>#VALUE!</v>
      </c>
      <c r="DD692" s="37" t="e">
        <f>'Charging rates'!B$97*(CP692+CT692)*100/'11'!B$17</f>
        <v>#VALUE!</v>
      </c>
      <c r="DE692" s="33" t="e">
        <f>MAX(0-(CB692*AU692*'11'!C$17/'11'!B$17),DC692+DD692)</f>
        <v>#VALUE!</v>
      </c>
      <c r="DF692" s="37" t="e">
        <f>IF(BS692,IF(AU692=0,CC692,MAX(0,MIN(CC692,CC692+(DE692/'935'!Q692*('11'!B$17-'935'!X692)/('11'!C$17-'935'!Y692))))),0)</f>
        <v>#VALUE!</v>
      </c>
      <c r="DG692" s="33" t="e">
        <f t="shared" si="198"/>
        <v>#VALUE!</v>
      </c>
      <c r="DH692" s="53" t="e">
        <f t="shared" si="199"/>
        <v>#VALUE!</v>
      </c>
    </row>
    <row r="693" spans="1:112">
      <c r="A693" s="28">
        <v>593</v>
      </c>
      <c r="B693" s="47" t="e">
        <f>'935'!B693</f>
        <v>#VALUE!</v>
      </c>
      <c r="C693" s="48" t="e">
        <f>OR('935'!E693&lt;&gt;"VOID",'935'!F693&lt;&gt;"VOID",'935'!G693&lt;&gt;"VOID")</f>
        <v>#VALUE!</v>
      </c>
      <c r="D693" s="32" t="e">
        <f>IF('935'!D693="VOID",0,'935'!D693*(1-'935'!X693/'11'!B$17))</f>
        <v>#VALUE!</v>
      </c>
      <c r="E693" s="32" t="e">
        <f>IF('935'!E693="VOID",0,'935'!E693*(1-'935'!X693/'11'!B$17))</f>
        <v>#VALUE!</v>
      </c>
      <c r="F693" s="32" t="e">
        <f>IF('935'!F693="VOID",0,'935'!F693*(1-'935'!X693/'11'!B$17))</f>
        <v>#VALUE!</v>
      </c>
      <c r="G693" s="32" t="e">
        <f>IF('935'!G693="VOID",0,'935'!G693*(1-'935'!X693/'11'!B$17))</f>
        <v>#VALUE!</v>
      </c>
      <c r="H693" s="49" t="e">
        <f t="shared" si="180"/>
        <v>#VALUE!</v>
      </c>
      <c r="I693" s="50" t="e">
        <f>MATCH('935'!J693,'913'!$B$6:$B$1205,0)</f>
        <v>#VALUE!</v>
      </c>
      <c r="J693" s="50" t="e">
        <f>MATCH(INDEX('913'!$D$6:$D$1205,I693),'913'!$B$6:$B$1205,0)</f>
        <v>#VALUE!</v>
      </c>
      <c r="K693" s="50" t="e">
        <f>MATCH(INDEX('913'!$D$6:$D$1205,J693),'913'!$B$6:$B$1205,0)</f>
        <v>#VALUE!</v>
      </c>
      <c r="L693" s="50" t="e">
        <f>MATCH(INDEX('913'!$D$6:$D$1205,K693),'913'!$B$6:$B$1205,0)</f>
        <v>#VALUE!</v>
      </c>
      <c r="M693" s="50" t="e">
        <f>MATCH(INDEX('913'!$D$6:$D$1205,L693),'913'!$B$6:$B$1205,0)</f>
        <v>#VALUE!</v>
      </c>
      <c r="N693" s="50" t="e">
        <f>MATCH(INDEX('913'!$D$6:$D$1205,M693),'913'!$B$6:$B$1205,0)</f>
        <v>#VALUE!</v>
      </c>
      <c r="O693" s="50" t="e">
        <f>MATCH(INDEX('913'!$D$6:$D$1205,N693),'913'!$B$6:$B$1205,0)</f>
        <v>#VALUE!</v>
      </c>
      <c r="P693" s="51" t="e">
        <f>MATCH(INDEX('913'!$D$6:$D$1205,O693),'913'!$B$6:$B$1205,0)</f>
        <v>#VALUE!</v>
      </c>
      <c r="Q693" s="37">
        <f>IF(ISNUMBER(I693),MAX(0,INDEX('913'!$E$6:$E$1205,I693)),0)</f>
        <v>0</v>
      </c>
      <c r="R693" s="37">
        <f>IF(ISNUMBER(J693),MAX(0,INDEX('913'!$E$6:$E$1205,J693)),0)</f>
        <v>0</v>
      </c>
      <c r="S693" s="37">
        <f>IF(ISNUMBER(K693),MAX(0,INDEX('913'!$E$6:$E$1205,K693)),0)</f>
        <v>0</v>
      </c>
      <c r="T693" s="37">
        <f>IF(ISNUMBER(L693),MAX(0,INDEX('913'!$E$6:$E$1205,L693)),0)</f>
        <v>0</v>
      </c>
      <c r="U693" s="37">
        <f>IF(ISNUMBER(M693),MAX(0,INDEX('913'!$E$6:$E$1205,M693)),0)</f>
        <v>0</v>
      </c>
      <c r="V693" s="37">
        <f>IF(ISNUMBER(N693),MAX(0,INDEX('913'!$E$6:$E$1205,N693)),0)</f>
        <v>0</v>
      </c>
      <c r="W693" s="37">
        <f>IF(ISNUMBER(O693),MAX(0,INDEX('913'!$E$6:$E$1205,O693)),0)</f>
        <v>0</v>
      </c>
      <c r="X693" s="52">
        <f>IF(ISNUMBER(P693),MAX(0,INDEX('913'!$E$6:$E$1205,P693)),0)</f>
        <v>0</v>
      </c>
      <c r="Y693" s="37">
        <f>IF(ISNUMBER(I693),MAX(0,INDEX('913'!$F$6:$F$1205,I693)),0)</f>
        <v>0</v>
      </c>
      <c r="Z693" s="37">
        <f>IF(ISNUMBER(J693),MAX(0,INDEX('913'!$F$6:$F$1205,J693)),0)</f>
        <v>0</v>
      </c>
      <c r="AA693" s="37">
        <f>IF(ISNUMBER(K693),MAX(0,INDEX('913'!$F$6:$F$1205,K693)),0)</f>
        <v>0</v>
      </c>
      <c r="AB693" s="37">
        <f>IF(ISNUMBER(L693),MAX(0,INDEX('913'!$F$6:$F$1205,L693)),0)</f>
        <v>0</v>
      </c>
      <c r="AC693" s="37">
        <f>IF(ISNUMBER(M693),MAX(0,INDEX('913'!$F$6:$F$1205,M693)),0)</f>
        <v>0</v>
      </c>
      <c r="AD693" s="37">
        <f>IF(ISNUMBER(N693),MAX(0,INDEX('913'!$F$6:$F$1205,N693)),0)</f>
        <v>0</v>
      </c>
      <c r="AE693" s="37">
        <f>IF(ISNUMBER(O693),MAX(0,INDEX('913'!$F$6:$F$1205,O693)),0)</f>
        <v>0</v>
      </c>
      <c r="AF693" s="37">
        <f>IF(ISNUMBER(P693),MAX(0,INDEX('913'!$F$6:$F$1205,P693)),0)</f>
        <v>0</v>
      </c>
      <c r="AG693" s="32">
        <f>IF(ISNUMBER(I693),SQRT(INDEX('913'!$I$6:$I$1205,I693)^2+INDEX('913'!$J$6:$J$1205,I693)^2),0)</f>
        <v>0</v>
      </c>
      <c r="AH693" s="32">
        <f>IF(ISNUMBER(J693),SQRT(INDEX('913'!$I$6:$I$1205,J693)^2+INDEX('913'!$J$6:$J$1205,J693)^2),0)</f>
        <v>0</v>
      </c>
      <c r="AI693" s="32">
        <f>IF(ISNUMBER(K693),SQRT(INDEX('913'!$I$6:$I$1205,K693)^2+INDEX('913'!$J$6:$J$1205,K693)^2),0)</f>
        <v>0</v>
      </c>
      <c r="AJ693" s="32">
        <f>IF(ISNUMBER(L693),SQRT(INDEX('913'!$I$6:$I$1205,L693)^2+INDEX('913'!$J$6:$J$1205,L693)^2),0)</f>
        <v>0</v>
      </c>
      <c r="AK693" s="32">
        <f>IF(ISNUMBER(M693),SQRT(INDEX('913'!$I$6:$I$1205,M693)^2+INDEX('913'!$J$6:$J$1205,M693)^2),0)</f>
        <v>0</v>
      </c>
      <c r="AL693" s="32">
        <f>IF(ISNUMBER(N693),SQRT(INDEX('913'!$I$6:$I$1205,N693)^2+INDEX('913'!$J$6:$J$1205,N693)^2),0)</f>
        <v>0</v>
      </c>
      <c r="AM693" s="32">
        <f>IF(ISNUMBER(O693),SQRT(INDEX('913'!$I$6:$I$1205,O693)^2+INDEX('913'!$J$6:$J$1205,O693)^2),0)</f>
        <v>0</v>
      </c>
      <c r="AN693" s="49">
        <f>IF(ISNUMBER(P693),SQRT(INDEX('913'!$I$6:$I$1205,P693)^2+INDEX('913'!$J$6:$J$1205,P693)^2),0)</f>
        <v>0</v>
      </c>
      <c r="AO693" s="37">
        <f t="shared" si="181"/>
        <v>0</v>
      </c>
      <c r="AP693" s="37">
        <f t="shared" si="182"/>
        <v>0</v>
      </c>
      <c r="AQ693" s="33" t="e">
        <f>-100*'935'!W693*(AO693+AP693)/'11'!C$17</f>
        <v>#VALUE!</v>
      </c>
      <c r="AR693" s="37" t="e">
        <f t="shared" si="183"/>
        <v>#VALUE!</v>
      </c>
      <c r="AS693" s="52" t="e">
        <f t="shared" si="184"/>
        <v>#VALUE!</v>
      </c>
      <c r="AT693" s="32" t="e">
        <f>IF('935'!C693="VOID",0,('935'!C693*(1-'935'!X693/'11'!B$17)))</f>
        <v>#VALUE!</v>
      </c>
      <c r="AU693" s="52" t="e">
        <f>'935'!Q693*(1-'935'!Y693/'11'!C$17)/(1-'935'!X693/'11'!B$17)</f>
        <v>#VALUE!</v>
      </c>
      <c r="AV693" s="37" t="e">
        <f>INDEX('DNO totals'!$B$57:$G$57,IF('935'!K693,IF(MOD('935'!K693,1000),IF(MOD('935'!K693,100),IF(MOD('935'!K693,10),IF(MOD('935'!K693,1000)=1,6,5),4),3),2),1))</f>
        <v>#VALUE!</v>
      </c>
      <c r="AW693" s="52" t="e">
        <f t="shared" si="185"/>
        <v>#VALUE!</v>
      </c>
      <c r="AX693" s="32" t="e">
        <f>IF('935'!V693="VOID",0,'935'!V693*(1-'935'!X693/'11'!B$17))</f>
        <v>#VALUE!</v>
      </c>
      <c r="AY693" s="33" t="e">
        <f>IF(H693,-100*'Charging rates'!B$10/'11'!B$17*AX693/H693,0)</f>
        <v>#VALUE!</v>
      </c>
      <c r="AZ693" s="33" t="e">
        <f>IF(C693,'DNO totals'!B$41,0)</f>
        <v>#VALUE!</v>
      </c>
      <c r="BA693" s="33" t="e">
        <f t="shared" si="186"/>
        <v>#VALUE!</v>
      </c>
      <c r="BB693" s="33" t="e">
        <f t="shared" si="187"/>
        <v>#VALUE!</v>
      </c>
      <c r="BC693" s="53" t="e">
        <f t="shared" si="188"/>
        <v>#VALUE!</v>
      </c>
      <c r="BD693" s="32" t="e">
        <f>IF(AT693,'935'!H693*AT693/(AT693+D693+H693),0)</f>
        <v>#VALUE!</v>
      </c>
      <c r="BE693" s="32" t="e">
        <f>IF(H693,'935'!H693*H693/(AT693+D693+H693),0)</f>
        <v>#VALUE!</v>
      </c>
      <c r="BF693" s="32" t="e">
        <f>BD693*(1-'935'!X693/'11'!B$17)</f>
        <v>#VALUE!</v>
      </c>
      <c r="BG693" s="49" t="e">
        <f>BE693*(1-'935'!X693/'11'!B$17)</f>
        <v>#VALUE!</v>
      </c>
      <c r="BH693" s="52" t="e">
        <f>AV693*Parameters!B$6</f>
        <v>#VALUE!</v>
      </c>
      <c r="BI693" s="37" t="e">
        <f>IF('935'!$K693=1000,'Charging rates'!$C$38*$BH693/(1+'DNO totals'!$C$99)*'935'!$L693,0)</f>
        <v>#VALUE!</v>
      </c>
      <c r="BJ693" s="37" t="e">
        <f>IF(MOD('935'!$K693,1000)=100,'Charging rates'!$D$38*$BH693/(1+'DNO totals'!$D$99)*'935'!$M693,0)</f>
        <v>#VALUE!</v>
      </c>
      <c r="BK693" s="37" t="e">
        <f>IF(MOD('935'!$K693,100)=10,'Charging rates'!$E$38*$BH693/(1+'DNO totals'!$E$99)*'935'!$N693,0)</f>
        <v>#VALUE!</v>
      </c>
      <c r="BL693" s="37" t="e">
        <f>IF(AND(MOD('935'!$K693,10)&gt;0,MOD('935'!$K693,1000)&gt;1),'Charging rates'!$F$38*$BH693/(1+'DNO totals'!$F$99)*'935'!$O693,0)</f>
        <v>#VALUE!</v>
      </c>
      <c r="BM693" s="37" t="e">
        <f>IF(MOD('935'!$K693,1000)=1,'Charging rates'!$G$38*$BH693/(1+'DNO totals'!$G$99)*'935'!$P693,0)</f>
        <v>#VALUE!</v>
      </c>
      <c r="BN693" s="52" t="e">
        <f t="shared" si="189"/>
        <v>#VALUE!</v>
      </c>
      <c r="BO693" s="37" t="e">
        <f>IF('935'!$K693&gt;1000,'Charging rates'!$C$38*$AW693*'935'!$L693,0)</f>
        <v>#VALUE!</v>
      </c>
      <c r="BP693" s="37" t="e">
        <f>IF(MOD('935'!$K693,1000)&gt;100,'Charging rates'!$D$38*$AW693*'935'!$M693,0)</f>
        <v>#VALUE!</v>
      </c>
      <c r="BQ693" s="37" t="e">
        <f>IF(MOD('935'!$K693,100)&gt;10,'Charging rates'!$E$38*$AW693*'935'!$N693,0)</f>
        <v>#VALUE!</v>
      </c>
      <c r="BR693" s="52" t="e">
        <f t="shared" si="190"/>
        <v>#VALUE!</v>
      </c>
      <c r="BS693" s="48" t="e">
        <f>'935'!C693&lt;&gt;"VOID"</f>
        <v>#VALUE!</v>
      </c>
      <c r="BT693" s="33" t="e">
        <f>IF(BS693,(100/'11'!B$17*BD693*((1-'935'!I693)*'Charging rates'!B$51+'Charging rates'!B$63)),0)</f>
        <v>#VALUE!</v>
      </c>
      <c r="BU693" s="33" t="e">
        <f>100/'11'!B$17*BG693*('Charging rates'!B$51+'Charging rates'!B$63)</f>
        <v>#VALUE!</v>
      </c>
      <c r="BV693" s="33" t="e">
        <f>100/'11'!B$17*BE693*('Charging rates'!B$51+'Charging rates'!B$63)</f>
        <v>#VALUE!</v>
      </c>
      <c r="BW693" s="53" t="e">
        <f t="shared" si="191"/>
        <v>#VALUE!</v>
      </c>
      <c r="BX693" s="32" t="e">
        <f>AT693-('935'!T693*(1-'935'!X693/'11'!B$17))</f>
        <v>#VALUE!</v>
      </c>
      <c r="BY693" s="32">
        <f>0-IF(ISNUMBER(I693),INDEX('913'!$I$6:$I$1205,I693),0)-IF(ISNUMBER(J693),INDEX('913'!$I$6:$I$1205,J693),0)-IF(ISNUMBER(K693),INDEX('913'!$I$6:$I$1205,K693),0)-IF(ISNUMBER(L693),INDEX('913'!$I$6:$I$1205,L693),0)-IF(ISNUMBER(M693),INDEX('913'!$I$6:$I$1205,M693),0)-IF(ISNUMBER(N693),INDEX('913'!$I$6:$I$1205,N693),0)-IF(ISNUMBER(O693),INDEX('913'!$I$6:$I$1205,O693),0)-IF(ISNUMBER(P693),INDEX('913'!$I$6:$I$1205,P693),0)</f>
        <v>0</v>
      </c>
      <c r="BZ693" s="37">
        <f>IF(BY693=0,1,MAX(1,SQRT(BY693^2+(IF(ISNUMBER(I693),INDEX('913'!$J$6:$J$1205,I693),0)+IF(ISNUMBER(J693),INDEX('913'!$J$6:$J$1205,J693),0)+IF(ISNUMBER(K693),INDEX('913'!$J$6:$J$1205,K693),0)+IF(ISNUMBER(L693),INDEX('913'!$J$6:$J$1205,L693),0)+IF(ISNUMBER(M693),INDEX('913'!$J$6:$J$1205,M693),0)+IF(ISNUMBER(N693),INDEX('913'!$J$6:$J$1205,N693),0)+IF(ISNUMBER(O693),INDEX('913'!$J$6:$J$1205,O693),0)+IF(ISNUMBER(P693),INDEX('913'!$J$6:$J$1205,P693),0))^2)/BY693))</f>
        <v>1</v>
      </c>
      <c r="CA693" s="33" t="e">
        <f>100*AO693/'11'!B$17</f>
        <v>#VALUE!</v>
      </c>
      <c r="CB693" s="37" t="e">
        <f>100*(AP693*BZ693)/'11'!C$17</f>
        <v>#VALUE!</v>
      </c>
      <c r="CC693" s="37" t="e">
        <f t="shared" si="192"/>
        <v>#VALUE!</v>
      </c>
      <c r="CD693" s="33" t="e">
        <f t="shared" si="193"/>
        <v>#VALUE!</v>
      </c>
      <c r="CE693" s="54" t="e">
        <f>'11'!C$17-'935'!Y693</f>
        <v>#VALUE!</v>
      </c>
      <c r="CF693" s="37" t="e">
        <f>MAX('DNO totals'!B$312+0,MIN('935'!L693+0,'DNO totals'!B$304+0))</f>
        <v>#VALUE!</v>
      </c>
      <c r="CG693" s="37" t="e">
        <f>MAX('DNO totals'!C$312+0,MIN('935'!M693+0,'DNO totals'!C$304+0))</f>
        <v>#VALUE!</v>
      </c>
      <c r="CH693" s="37" t="e">
        <f>MAX('DNO totals'!D$312+0,MIN('935'!N693+0,'DNO totals'!D$304+0))</f>
        <v>#VALUE!</v>
      </c>
      <c r="CI693" s="37" t="e">
        <f>MAX('DNO totals'!E$312+0,MIN('935'!O693+0,'DNO totals'!E$304+0))</f>
        <v>#VALUE!</v>
      </c>
      <c r="CJ693" s="52" t="e">
        <f>MAX('DNO totals'!F$312+0,MIN('935'!P693+0,'DNO totals'!F$304+0))</f>
        <v>#VALUE!</v>
      </c>
      <c r="CK693" s="37" t="e">
        <f>IF('935'!$K693=1000,'Charging rates'!$C$38*$BH693/(1+'DNO totals'!$C$99)*$CF693,0)</f>
        <v>#VALUE!</v>
      </c>
      <c r="CL693" s="37" t="e">
        <f>IF(MOD('935'!$K693,1000)=100,'Charging rates'!$D$38*$BH693/(1+'DNO totals'!$D$99)*$CG693,0)</f>
        <v>#VALUE!</v>
      </c>
      <c r="CM693" s="37" t="e">
        <f>IF(MOD('935'!$K693,100)=10,'Charging rates'!$E$38*$BH693/(1+'DNO totals'!$E$99)*$CH693,0)</f>
        <v>#VALUE!</v>
      </c>
      <c r="CN693" s="37" t="e">
        <f>IF(AND(MOD('935'!$K693,10)&gt;0,MOD('935'!$K693,1000)&gt;1),'Charging rates'!$F$38*$BH693/(1+'DNO totals'!$F$99)*$CI693,0)</f>
        <v>#VALUE!</v>
      </c>
      <c r="CO693" s="37" t="e">
        <f>IF(MOD('935'!$K693,1000)=1,'Charging rates'!$G$38*$BH693/(1+'DNO totals'!$G$99)*$CJ693,0)</f>
        <v>#VALUE!</v>
      </c>
      <c r="CP693" s="52" t="e">
        <f t="shared" si="194"/>
        <v>#VALUE!</v>
      </c>
      <c r="CQ693" s="37" t="e">
        <f>IF('935'!$K693&gt;1000,'Charging rates'!$C$38*$AW693*$CF693,0)</f>
        <v>#VALUE!</v>
      </c>
      <c r="CR693" s="37" t="e">
        <f>IF(MOD('935'!$K693,1000)&gt;100,'Charging rates'!$D$38*$AW693*$CG693,0)</f>
        <v>#VALUE!</v>
      </c>
      <c r="CS693" s="37" t="e">
        <f>IF(MOD('935'!$K693,100)&gt;10,'Charging rates'!$E$38*$AW693*$CH693,0)</f>
        <v>#VALUE!</v>
      </c>
      <c r="CT693" s="52" t="e">
        <f t="shared" si="195"/>
        <v>#VALUE!</v>
      </c>
      <c r="CU693" s="33" t="e">
        <f>100*(AP693*'935'!Q693*BZ693)/'11'!B$17</f>
        <v>#VALUE!</v>
      </c>
      <c r="CV693" s="33" t="e">
        <f>100/'11'!B$17*'Charging rates'!B$10*AW693</f>
        <v>#VALUE!</v>
      </c>
      <c r="CW693" s="33" t="e">
        <f>IF(AT693=0,0,(1-BX693/AT693)*(CA693+IF('935'!Q693=0,0,(CB693*'935'!Q693*('11'!C$17-'935'!Y693)/('11'!B$17-'935'!X693)))))</f>
        <v>#VALUE!</v>
      </c>
      <c r="CX693" s="33" t="e">
        <f t="shared" si="196"/>
        <v>#VALUE!</v>
      </c>
      <c r="CY693" s="49" t="e">
        <f t="shared" si="197"/>
        <v>#VALUE!</v>
      </c>
      <c r="CZ693" s="32" t="e">
        <f>AT693*(Parameters!B$21+AU693)*IF('DNO totals'!B$323&lt;0,1,'935'!S693)</f>
        <v>#VALUE!</v>
      </c>
      <c r="DA693" s="52" t="e">
        <f>IF('DNO totals'!B$323&lt;0,1,'935'!S693)*(Parameters!B$21+AU693)</f>
        <v>#VALUE!</v>
      </c>
      <c r="DB693" s="37" t="e">
        <f>CX693+'Charging rates'!B$106*DA693*100/'11'!B$17</f>
        <v>#VALUE!</v>
      </c>
      <c r="DC693" s="37" t="e">
        <f>DB693+'Charging rates'!B$116*(Parameters!B$21+AU693)*100/'11'!B$17*IF('DNO totals'!B$323&lt;0,1,'935'!S693)</f>
        <v>#VALUE!</v>
      </c>
      <c r="DD693" s="37" t="e">
        <f>'Charging rates'!B$97*(CP693+CT693)*100/'11'!B$17</f>
        <v>#VALUE!</v>
      </c>
      <c r="DE693" s="33" t="e">
        <f>MAX(0-(CB693*AU693*'11'!C$17/'11'!B$17),DC693+DD693)</f>
        <v>#VALUE!</v>
      </c>
      <c r="DF693" s="37" t="e">
        <f>IF(BS693,IF(AU693=0,CC693,MAX(0,MIN(CC693,CC693+(DE693/'935'!Q693*('11'!B$17-'935'!X693)/('11'!C$17-'935'!Y693))))),0)</f>
        <v>#VALUE!</v>
      </c>
      <c r="DG693" s="33" t="e">
        <f t="shared" si="198"/>
        <v>#VALUE!</v>
      </c>
      <c r="DH693" s="53" t="e">
        <f t="shared" si="199"/>
        <v>#VALUE!</v>
      </c>
    </row>
    <row r="694" spans="1:112">
      <c r="A694" s="28">
        <v>594</v>
      </c>
      <c r="B694" s="47" t="e">
        <f>'935'!B694</f>
        <v>#VALUE!</v>
      </c>
      <c r="C694" s="48" t="e">
        <f>OR('935'!E694&lt;&gt;"VOID",'935'!F694&lt;&gt;"VOID",'935'!G694&lt;&gt;"VOID")</f>
        <v>#VALUE!</v>
      </c>
      <c r="D694" s="32" t="e">
        <f>IF('935'!D694="VOID",0,'935'!D694*(1-'935'!X694/'11'!B$17))</f>
        <v>#VALUE!</v>
      </c>
      <c r="E694" s="32" t="e">
        <f>IF('935'!E694="VOID",0,'935'!E694*(1-'935'!X694/'11'!B$17))</f>
        <v>#VALUE!</v>
      </c>
      <c r="F694" s="32" t="e">
        <f>IF('935'!F694="VOID",0,'935'!F694*(1-'935'!X694/'11'!B$17))</f>
        <v>#VALUE!</v>
      </c>
      <c r="G694" s="32" t="e">
        <f>IF('935'!G694="VOID",0,'935'!G694*(1-'935'!X694/'11'!B$17))</f>
        <v>#VALUE!</v>
      </c>
      <c r="H694" s="49" t="e">
        <f t="shared" si="180"/>
        <v>#VALUE!</v>
      </c>
      <c r="I694" s="50" t="e">
        <f>MATCH('935'!J694,'913'!$B$6:$B$1205,0)</f>
        <v>#VALUE!</v>
      </c>
      <c r="J694" s="50" t="e">
        <f>MATCH(INDEX('913'!$D$6:$D$1205,I694),'913'!$B$6:$B$1205,0)</f>
        <v>#VALUE!</v>
      </c>
      <c r="K694" s="50" t="e">
        <f>MATCH(INDEX('913'!$D$6:$D$1205,J694),'913'!$B$6:$B$1205,0)</f>
        <v>#VALUE!</v>
      </c>
      <c r="L694" s="50" t="e">
        <f>MATCH(INDEX('913'!$D$6:$D$1205,K694),'913'!$B$6:$B$1205,0)</f>
        <v>#VALUE!</v>
      </c>
      <c r="M694" s="50" t="e">
        <f>MATCH(INDEX('913'!$D$6:$D$1205,L694),'913'!$B$6:$B$1205,0)</f>
        <v>#VALUE!</v>
      </c>
      <c r="N694" s="50" t="e">
        <f>MATCH(INDEX('913'!$D$6:$D$1205,M694),'913'!$B$6:$B$1205,0)</f>
        <v>#VALUE!</v>
      </c>
      <c r="O694" s="50" t="e">
        <f>MATCH(INDEX('913'!$D$6:$D$1205,N694),'913'!$B$6:$B$1205,0)</f>
        <v>#VALUE!</v>
      </c>
      <c r="P694" s="51" t="e">
        <f>MATCH(INDEX('913'!$D$6:$D$1205,O694),'913'!$B$6:$B$1205,0)</f>
        <v>#VALUE!</v>
      </c>
      <c r="Q694" s="37">
        <f>IF(ISNUMBER(I694),MAX(0,INDEX('913'!$E$6:$E$1205,I694)),0)</f>
        <v>0</v>
      </c>
      <c r="R694" s="37">
        <f>IF(ISNUMBER(J694),MAX(0,INDEX('913'!$E$6:$E$1205,J694)),0)</f>
        <v>0</v>
      </c>
      <c r="S694" s="37">
        <f>IF(ISNUMBER(K694),MAX(0,INDEX('913'!$E$6:$E$1205,K694)),0)</f>
        <v>0</v>
      </c>
      <c r="T694" s="37">
        <f>IF(ISNUMBER(L694),MAX(0,INDEX('913'!$E$6:$E$1205,L694)),0)</f>
        <v>0</v>
      </c>
      <c r="U694" s="37">
        <f>IF(ISNUMBER(M694),MAX(0,INDEX('913'!$E$6:$E$1205,M694)),0)</f>
        <v>0</v>
      </c>
      <c r="V694" s="37">
        <f>IF(ISNUMBER(N694),MAX(0,INDEX('913'!$E$6:$E$1205,N694)),0)</f>
        <v>0</v>
      </c>
      <c r="W694" s="37">
        <f>IF(ISNUMBER(O694),MAX(0,INDEX('913'!$E$6:$E$1205,O694)),0)</f>
        <v>0</v>
      </c>
      <c r="X694" s="52">
        <f>IF(ISNUMBER(P694),MAX(0,INDEX('913'!$E$6:$E$1205,P694)),0)</f>
        <v>0</v>
      </c>
      <c r="Y694" s="37">
        <f>IF(ISNUMBER(I694),MAX(0,INDEX('913'!$F$6:$F$1205,I694)),0)</f>
        <v>0</v>
      </c>
      <c r="Z694" s="37">
        <f>IF(ISNUMBER(J694),MAX(0,INDEX('913'!$F$6:$F$1205,J694)),0)</f>
        <v>0</v>
      </c>
      <c r="AA694" s="37">
        <f>IF(ISNUMBER(K694),MAX(0,INDEX('913'!$F$6:$F$1205,K694)),0)</f>
        <v>0</v>
      </c>
      <c r="AB694" s="37">
        <f>IF(ISNUMBER(L694),MAX(0,INDEX('913'!$F$6:$F$1205,L694)),0)</f>
        <v>0</v>
      </c>
      <c r="AC694" s="37">
        <f>IF(ISNUMBER(M694),MAX(0,INDEX('913'!$F$6:$F$1205,M694)),0)</f>
        <v>0</v>
      </c>
      <c r="AD694" s="37">
        <f>IF(ISNUMBER(N694),MAX(0,INDEX('913'!$F$6:$F$1205,N694)),0)</f>
        <v>0</v>
      </c>
      <c r="AE694" s="37">
        <f>IF(ISNUMBER(O694),MAX(0,INDEX('913'!$F$6:$F$1205,O694)),0)</f>
        <v>0</v>
      </c>
      <c r="AF694" s="37">
        <f>IF(ISNUMBER(P694),MAX(0,INDEX('913'!$F$6:$F$1205,P694)),0)</f>
        <v>0</v>
      </c>
      <c r="AG694" s="32">
        <f>IF(ISNUMBER(I694),SQRT(INDEX('913'!$I$6:$I$1205,I694)^2+INDEX('913'!$J$6:$J$1205,I694)^2),0)</f>
        <v>0</v>
      </c>
      <c r="AH694" s="32">
        <f>IF(ISNUMBER(J694),SQRT(INDEX('913'!$I$6:$I$1205,J694)^2+INDEX('913'!$J$6:$J$1205,J694)^2),0)</f>
        <v>0</v>
      </c>
      <c r="AI694" s="32">
        <f>IF(ISNUMBER(K694),SQRT(INDEX('913'!$I$6:$I$1205,K694)^2+INDEX('913'!$J$6:$J$1205,K694)^2),0)</f>
        <v>0</v>
      </c>
      <c r="AJ694" s="32">
        <f>IF(ISNUMBER(L694),SQRT(INDEX('913'!$I$6:$I$1205,L694)^2+INDEX('913'!$J$6:$J$1205,L694)^2),0)</f>
        <v>0</v>
      </c>
      <c r="AK694" s="32">
        <f>IF(ISNUMBER(M694),SQRT(INDEX('913'!$I$6:$I$1205,M694)^2+INDEX('913'!$J$6:$J$1205,M694)^2),0)</f>
        <v>0</v>
      </c>
      <c r="AL694" s="32">
        <f>IF(ISNUMBER(N694),SQRT(INDEX('913'!$I$6:$I$1205,N694)^2+INDEX('913'!$J$6:$J$1205,N694)^2),0)</f>
        <v>0</v>
      </c>
      <c r="AM694" s="32">
        <f>IF(ISNUMBER(O694),SQRT(INDEX('913'!$I$6:$I$1205,O694)^2+INDEX('913'!$J$6:$J$1205,O694)^2),0)</f>
        <v>0</v>
      </c>
      <c r="AN694" s="49">
        <f>IF(ISNUMBER(P694),SQRT(INDEX('913'!$I$6:$I$1205,P694)^2+INDEX('913'!$J$6:$J$1205,P694)^2),0)</f>
        <v>0</v>
      </c>
      <c r="AO694" s="37">
        <f t="shared" si="181"/>
        <v>0</v>
      </c>
      <c r="AP694" s="37">
        <f t="shared" si="182"/>
        <v>0</v>
      </c>
      <c r="AQ694" s="33" t="e">
        <f>-100*'935'!W694*(AO694+AP694)/'11'!C$17</f>
        <v>#VALUE!</v>
      </c>
      <c r="AR694" s="37" t="e">
        <f t="shared" si="183"/>
        <v>#VALUE!</v>
      </c>
      <c r="AS694" s="52" t="e">
        <f t="shared" si="184"/>
        <v>#VALUE!</v>
      </c>
      <c r="AT694" s="32" t="e">
        <f>IF('935'!C694="VOID",0,('935'!C694*(1-'935'!X694/'11'!B$17)))</f>
        <v>#VALUE!</v>
      </c>
      <c r="AU694" s="52" t="e">
        <f>'935'!Q694*(1-'935'!Y694/'11'!C$17)/(1-'935'!X694/'11'!B$17)</f>
        <v>#VALUE!</v>
      </c>
      <c r="AV694" s="37" t="e">
        <f>INDEX('DNO totals'!$B$57:$G$57,IF('935'!K694,IF(MOD('935'!K694,1000),IF(MOD('935'!K694,100),IF(MOD('935'!K694,10),IF(MOD('935'!K694,1000)=1,6,5),4),3),2),1))</f>
        <v>#VALUE!</v>
      </c>
      <c r="AW694" s="52" t="e">
        <f t="shared" si="185"/>
        <v>#VALUE!</v>
      </c>
      <c r="AX694" s="32" t="e">
        <f>IF('935'!V694="VOID",0,'935'!V694*(1-'935'!X694/'11'!B$17))</f>
        <v>#VALUE!</v>
      </c>
      <c r="AY694" s="33" t="e">
        <f>IF(H694,-100*'Charging rates'!B$10/'11'!B$17*AX694/H694,0)</f>
        <v>#VALUE!</v>
      </c>
      <c r="AZ694" s="33" t="e">
        <f>IF(C694,'DNO totals'!B$41,0)</f>
        <v>#VALUE!</v>
      </c>
      <c r="BA694" s="33" t="e">
        <f t="shared" si="186"/>
        <v>#VALUE!</v>
      </c>
      <c r="BB694" s="33" t="e">
        <f t="shared" si="187"/>
        <v>#VALUE!</v>
      </c>
      <c r="BC694" s="53" t="e">
        <f t="shared" si="188"/>
        <v>#VALUE!</v>
      </c>
      <c r="BD694" s="32" t="e">
        <f>IF(AT694,'935'!H694*AT694/(AT694+D694+H694),0)</f>
        <v>#VALUE!</v>
      </c>
      <c r="BE694" s="32" t="e">
        <f>IF(H694,'935'!H694*H694/(AT694+D694+H694),0)</f>
        <v>#VALUE!</v>
      </c>
      <c r="BF694" s="32" t="e">
        <f>BD694*(1-'935'!X694/'11'!B$17)</f>
        <v>#VALUE!</v>
      </c>
      <c r="BG694" s="49" t="e">
        <f>BE694*(1-'935'!X694/'11'!B$17)</f>
        <v>#VALUE!</v>
      </c>
      <c r="BH694" s="52" t="e">
        <f>AV694*Parameters!B$6</f>
        <v>#VALUE!</v>
      </c>
      <c r="BI694" s="37" t="e">
        <f>IF('935'!$K694=1000,'Charging rates'!$C$38*$BH694/(1+'DNO totals'!$C$99)*'935'!$L694,0)</f>
        <v>#VALUE!</v>
      </c>
      <c r="BJ694" s="37" t="e">
        <f>IF(MOD('935'!$K694,1000)=100,'Charging rates'!$D$38*$BH694/(1+'DNO totals'!$D$99)*'935'!$M694,0)</f>
        <v>#VALUE!</v>
      </c>
      <c r="BK694" s="37" t="e">
        <f>IF(MOD('935'!$K694,100)=10,'Charging rates'!$E$38*$BH694/(1+'DNO totals'!$E$99)*'935'!$N694,0)</f>
        <v>#VALUE!</v>
      </c>
      <c r="BL694" s="37" t="e">
        <f>IF(AND(MOD('935'!$K694,10)&gt;0,MOD('935'!$K694,1000)&gt;1),'Charging rates'!$F$38*$BH694/(1+'DNO totals'!$F$99)*'935'!$O694,0)</f>
        <v>#VALUE!</v>
      </c>
      <c r="BM694" s="37" t="e">
        <f>IF(MOD('935'!$K694,1000)=1,'Charging rates'!$G$38*$BH694/(1+'DNO totals'!$G$99)*'935'!$P694,0)</f>
        <v>#VALUE!</v>
      </c>
      <c r="BN694" s="52" t="e">
        <f t="shared" si="189"/>
        <v>#VALUE!</v>
      </c>
      <c r="BO694" s="37" t="e">
        <f>IF('935'!$K694&gt;1000,'Charging rates'!$C$38*$AW694*'935'!$L694,0)</f>
        <v>#VALUE!</v>
      </c>
      <c r="BP694" s="37" t="e">
        <f>IF(MOD('935'!$K694,1000)&gt;100,'Charging rates'!$D$38*$AW694*'935'!$M694,0)</f>
        <v>#VALUE!</v>
      </c>
      <c r="BQ694" s="37" t="e">
        <f>IF(MOD('935'!$K694,100)&gt;10,'Charging rates'!$E$38*$AW694*'935'!$N694,0)</f>
        <v>#VALUE!</v>
      </c>
      <c r="BR694" s="52" t="e">
        <f t="shared" si="190"/>
        <v>#VALUE!</v>
      </c>
      <c r="BS694" s="48" t="e">
        <f>'935'!C694&lt;&gt;"VOID"</f>
        <v>#VALUE!</v>
      </c>
      <c r="BT694" s="33" t="e">
        <f>IF(BS694,(100/'11'!B$17*BD694*((1-'935'!I694)*'Charging rates'!B$51+'Charging rates'!B$63)),0)</f>
        <v>#VALUE!</v>
      </c>
      <c r="BU694" s="33" t="e">
        <f>100/'11'!B$17*BG694*('Charging rates'!B$51+'Charging rates'!B$63)</f>
        <v>#VALUE!</v>
      </c>
      <c r="BV694" s="33" t="e">
        <f>100/'11'!B$17*BE694*('Charging rates'!B$51+'Charging rates'!B$63)</f>
        <v>#VALUE!</v>
      </c>
      <c r="BW694" s="53" t="e">
        <f t="shared" si="191"/>
        <v>#VALUE!</v>
      </c>
      <c r="BX694" s="32" t="e">
        <f>AT694-('935'!T694*(1-'935'!X694/'11'!B$17))</f>
        <v>#VALUE!</v>
      </c>
      <c r="BY694" s="32">
        <f>0-IF(ISNUMBER(I694),INDEX('913'!$I$6:$I$1205,I694),0)-IF(ISNUMBER(J694),INDEX('913'!$I$6:$I$1205,J694),0)-IF(ISNUMBER(K694),INDEX('913'!$I$6:$I$1205,K694),0)-IF(ISNUMBER(L694),INDEX('913'!$I$6:$I$1205,L694),0)-IF(ISNUMBER(M694),INDEX('913'!$I$6:$I$1205,M694),0)-IF(ISNUMBER(N694),INDEX('913'!$I$6:$I$1205,N694),0)-IF(ISNUMBER(O694),INDEX('913'!$I$6:$I$1205,O694),0)-IF(ISNUMBER(P694),INDEX('913'!$I$6:$I$1205,P694),0)</f>
        <v>0</v>
      </c>
      <c r="BZ694" s="37">
        <f>IF(BY694=0,1,MAX(1,SQRT(BY694^2+(IF(ISNUMBER(I694),INDEX('913'!$J$6:$J$1205,I694),0)+IF(ISNUMBER(J694),INDEX('913'!$J$6:$J$1205,J694),0)+IF(ISNUMBER(K694),INDEX('913'!$J$6:$J$1205,K694),0)+IF(ISNUMBER(L694),INDEX('913'!$J$6:$J$1205,L694),0)+IF(ISNUMBER(M694),INDEX('913'!$J$6:$J$1205,M694),0)+IF(ISNUMBER(N694),INDEX('913'!$J$6:$J$1205,N694),0)+IF(ISNUMBER(O694),INDEX('913'!$J$6:$J$1205,O694),0)+IF(ISNUMBER(P694),INDEX('913'!$J$6:$J$1205,P694),0))^2)/BY694))</f>
        <v>1</v>
      </c>
      <c r="CA694" s="33" t="e">
        <f>100*AO694/'11'!B$17</f>
        <v>#VALUE!</v>
      </c>
      <c r="CB694" s="37" t="e">
        <f>100*(AP694*BZ694)/'11'!C$17</f>
        <v>#VALUE!</v>
      </c>
      <c r="CC694" s="37" t="e">
        <f t="shared" si="192"/>
        <v>#VALUE!</v>
      </c>
      <c r="CD694" s="33" t="e">
        <f t="shared" si="193"/>
        <v>#VALUE!</v>
      </c>
      <c r="CE694" s="54" t="e">
        <f>'11'!C$17-'935'!Y694</f>
        <v>#VALUE!</v>
      </c>
      <c r="CF694" s="37" t="e">
        <f>MAX('DNO totals'!B$312+0,MIN('935'!L694+0,'DNO totals'!B$304+0))</f>
        <v>#VALUE!</v>
      </c>
      <c r="CG694" s="37" t="e">
        <f>MAX('DNO totals'!C$312+0,MIN('935'!M694+0,'DNO totals'!C$304+0))</f>
        <v>#VALUE!</v>
      </c>
      <c r="CH694" s="37" t="e">
        <f>MAX('DNO totals'!D$312+0,MIN('935'!N694+0,'DNO totals'!D$304+0))</f>
        <v>#VALUE!</v>
      </c>
      <c r="CI694" s="37" t="e">
        <f>MAX('DNO totals'!E$312+0,MIN('935'!O694+0,'DNO totals'!E$304+0))</f>
        <v>#VALUE!</v>
      </c>
      <c r="CJ694" s="52" t="e">
        <f>MAX('DNO totals'!F$312+0,MIN('935'!P694+0,'DNO totals'!F$304+0))</f>
        <v>#VALUE!</v>
      </c>
      <c r="CK694" s="37" t="e">
        <f>IF('935'!$K694=1000,'Charging rates'!$C$38*$BH694/(1+'DNO totals'!$C$99)*$CF694,0)</f>
        <v>#VALUE!</v>
      </c>
      <c r="CL694" s="37" t="e">
        <f>IF(MOD('935'!$K694,1000)=100,'Charging rates'!$D$38*$BH694/(1+'DNO totals'!$D$99)*$CG694,0)</f>
        <v>#VALUE!</v>
      </c>
      <c r="CM694" s="37" t="e">
        <f>IF(MOD('935'!$K694,100)=10,'Charging rates'!$E$38*$BH694/(1+'DNO totals'!$E$99)*$CH694,0)</f>
        <v>#VALUE!</v>
      </c>
      <c r="CN694" s="37" t="e">
        <f>IF(AND(MOD('935'!$K694,10)&gt;0,MOD('935'!$K694,1000)&gt;1),'Charging rates'!$F$38*$BH694/(1+'DNO totals'!$F$99)*$CI694,0)</f>
        <v>#VALUE!</v>
      </c>
      <c r="CO694" s="37" t="e">
        <f>IF(MOD('935'!$K694,1000)=1,'Charging rates'!$G$38*$BH694/(1+'DNO totals'!$G$99)*$CJ694,0)</f>
        <v>#VALUE!</v>
      </c>
      <c r="CP694" s="52" t="e">
        <f t="shared" si="194"/>
        <v>#VALUE!</v>
      </c>
      <c r="CQ694" s="37" t="e">
        <f>IF('935'!$K694&gt;1000,'Charging rates'!$C$38*$AW694*$CF694,0)</f>
        <v>#VALUE!</v>
      </c>
      <c r="CR694" s="37" t="e">
        <f>IF(MOD('935'!$K694,1000)&gt;100,'Charging rates'!$D$38*$AW694*$CG694,0)</f>
        <v>#VALUE!</v>
      </c>
      <c r="CS694" s="37" t="e">
        <f>IF(MOD('935'!$K694,100)&gt;10,'Charging rates'!$E$38*$AW694*$CH694,0)</f>
        <v>#VALUE!</v>
      </c>
      <c r="CT694" s="52" t="e">
        <f t="shared" si="195"/>
        <v>#VALUE!</v>
      </c>
      <c r="CU694" s="33" t="e">
        <f>100*(AP694*'935'!Q694*BZ694)/'11'!B$17</f>
        <v>#VALUE!</v>
      </c>
      <c r="CV694" s="33" t="e">
        <f>100/'11'!B$17*'Charging rates'!B$10*AW694</f>
        <v>#VALUE!</v>
      </c>
      <c r="CW694" s="33" t="e">
        <f>IF(AT694=0,0,(1-BX694/AT694)*(CA694+IF('935'!Q694=0,0,(CB694*'935'!Q694*('11'!C$17-'935'!Y694)/('11'!B$17-'935'!X694)))))</f>
        <v>#VALUE!</v>
      </c>
      <c r="CX694" s="33" t="e">
        <f t="shared" si="196"/>
        <v>#VALUE!</v>
      </c>
      <c r="CY694" s="49" t="e">
        <f t="shared" si="197"/>
        <v>#VALUE!</v>
      </c>
      <c r="CZ694" s="32" t="e">
        <f>AT694*(Parameters!B$21+AU694)*IF('DNO totals'!B$323&lt;0,1,'935'!S694)</f>
        <v>#VALUE!</v>
      </c>
      <c r="DA694" s="52" t="e">
        <f>IF('DNO totals'!B$323&lt;0,1,'935'!S694)*(Parameters!B$21+AU694)</f>
        <v>#VALUE!</v>
      </c>
      <c r="DB694" s="37" t="e">
        <f>CX694+'Charging rates'!B$106*DA694*100/'11'!B$17</f>
        <v>#VALUE!</v>
      </c>
      <c r="DC694" s="37" t="e">
        <f>DB694+'Charging rates'!B$116*(Parameters!B$21+AU694)*100/'11'!B$17*IF('DNO totals'!B$323&lt;0,1,'935'!S694)</f>
        <v>#VALUE!</v>
      </c>
      <c r="DD694" s="37" t="e">
        <f>'Charging rates'!B$97*(CP694+CT694)*100/'11'!B$17</f>
        <v>#VALUE!</v>
      </c>
      <c r="DE694" s="33" t="e">
        <f>MAX(0-(CB694*AU694*'11'!C$17/'11'!B$17),DC694+DD694)</f>
        <v>#VALUE!</v>
      </c>
      <c r="DF694" s="37" t="e">
        <f>IF(BS694,IF(AU694=0,CC694,MAX(0,MIN(CC694,CC694+(DE694/'935'!Q694*('11'!B$17-'935'!X694)/('11'!C$17-'935'!Y694))))),0)</f>
        <v>#VALUE!</v>
      </c>
      <c r="DG694" s="33" t="e">
        <f t="shared" si="198"/>
        <v>#VALUE!</v>
      </c>
      <c r="DH694" s="53" t="e">
        <f t="shared" si="199"/>
        <v>#VALUE!</v>
      </c>
    </row>
    <row r="695" spans="1:112">
      <c r="A695" s="28">
        <v>595</v>
      </c>
      <c r="B695" s="47" t="e">
        <f>'935'!B695</f>
        <v>#VALUE!</v>
      </c>
      <c r="C695" s="48" t="e">
        <f>OR('935'!E695&lt;&gt;"VOID",'935'!F695&lt;&gt;"VOID",'935'!G695&lt;&gt;"VOID")</f>
        <v>#VALUE!</v>
      </c>
      <c r="D695" s="32" t="e">
        <f>IF('935'!D695="VOID",0,'935'!D695*(1-'935'!X695/'11'!B$17))</f>
        <v>#VALUE!</v>
      </c>
      <c r="E695" s="32" t="e">
        <f>IF('935'!E695="VOID",0,'935'!E695*(1-'935'!X695/'11'!B$17))</f>
        <v>#VALUE!</v>
      </c>
      <c r="F695" s="32" t="e">
        <f>IF('935'!F695="VOID",0,'935'!F695*(1-'935'!X695/'11'!B$17))</f>
        <v>#VALUE!</v>
      </c>
      <c r="G695" s="32" t="e">
        <f>IF('935'!G695="VOID",0,'935'!G695*(1-'935'!X695/'11'!B$17))</f>
        <v>#VALUE!</v>
      </c>
      <c r="H695" s="49" t="e">
        <f t="shared" si="180"/>
        <v>#VALUE!</v>
      </c>
      <c r="I695" s="50" t="e">
        <f>MATCH('935'!J695,'913'!$B$6:$B$1205,0)</f>
        <v>#VALUE!</v>
      </c>
      <c r="J695" s="50" t="e">
        <f>MATCH(INDEX('913'!$D$6:$D$1205,I695),'913'!$B$6:$B$1205,0)</f>
        <v>#VALUE!</v>
      </c>
      <c r="K695" s="50" t="e">
        <f>MATCH(INDEX('913'!$D$6:$D$1205,J695),'913'!$B$6:$B$1205,0)</f>
        <v>#VALUE!</v>
      </c>
      <c r="L695" s="50" t="e">
        <f>MATCH(INDEX('913'!$D$6:$D$1205,K695),'913'!$B$6:$B$1205,0)</f>
        <v>#VALUE!</v>
      </c>
      <c r="M695" s="50" t="e">
        <f>MATCH(INDEX('913'!$D$6:$D$1205,L695),'913'!$B$6:$B$1205,0)</f>
        <v>#VALUE!</v>
      </c>
      <c r="N695" s="50" t="e">
        <f>MATCH(INDEX('913'!$D$6:$D$1205,M695),'913'!$B$6:$B$1205,0)</f>
        <v>#VALUE!</v>
      </c>
      <c r="O695" s="50" t="e">
        <f>MATCH(INDEX('913'!$D$6:$D$1205,N695),'913'!$B$6:$B$1205,0)</f>
        <v>#VALUE!</v>
      </c>
      <c r="P695" s="51" t="e">
        <f>MATCH(INDEX('913'!$D$6:$D$1205,O695),'913'!$B$6:$B$1205,0)</f>
        <v>#VALUE!</v>
      </c>
      <c r="Q695" s="37">
        <f>IF(ISNUMBER(I695),MAX(0,INDEX('913'!$E$6:$E$1205,I695)),0)</f>
        <v>0</v>
      </c>
      <c r="R695" s="37">
        <f>IF(ISNUMBER(J695),MAX(0,INDEX('913'!$E$6:$E$1205,J695)),0)</f>
        <v>0</v>
      </c>
      <c r="S695" s="37">
        <f>IF(ISNUMBER(K695),MAX(0,INDEX('913'!$E$6:$E$1205,K695)),0)</f>
        <v>0</v>
      </c>
      <c r="T695" s="37">
        <f>IF(ISNUMBER(L695),MAX(0,INDEX('913'!$E$6:$E$1205,L695)),0)</f>
        <v>0</v>
      </c>
      <c r="U695" s="37">
        <f>IF(ISNUMBER(M695),MAX(0,INDEX('913'!$E$6:$E$1205,M695)),0)</f>
        <v>0</v>
      </c>
      <c r="V695" s="37">
        <f>IF(ISNUMBER(N695),MAX(0,INDEX('913'!$E$6:$E$1205,N695)),0)</f>
        <v>0</v>
      </c>
      <c r="W695" s="37">
        <f>IF(ISNUMBER(O695),MAX(0,INDEX('913'!$E$6:$E$1205,O695)),0)</f>
        <v>0</v>
      </c>
      <c r="X695" s="52">
        <f>IF(ISNUMBER(P695),MAX(0,INDEX('913'!$E$6:$E$1205,P695)),0)</f>
        <v>0</v>
      </c>
      <c r="Y695" s="37">
        <f>IF(ISNUMBER(I695),MAX(0,INDEX('913'!$F$6:$F$1205,I695)),0)</f>
        <v>0</v>
      </c>
      <c r="Z695" s="37">
        <f>IF(ISNUMBER(J695),MAX(0,INDEX('913'!$F$6:$F$1205,J695)),0)</f>
        <v>0</v>
      </c>
      <c r="AA695" s="37">
        <f>IF(ISNUMBER(K695),MAX(0,INDEX('913'!$F$6:$F$1205,K695)),0)</f>
        <v>0</v>
      </c>
      <c r="AB695" s="37">
        <f>IF(ISNUMBER(L695),MAX(0,INDEX('913'!$F$6:$F$1205,L695)),0)</f>
        <v>0</v>
      </c>
      <c r="AC695" s="37">
        <f>IF(ISNUMBER(M695),MAX(0,INDEX('913'!$F$6:$F$1205,M695)),0)</f>
        <v>0</v>
      </c>
      <c r="AD695" s="37">
        <f>IF(ISNUMBER(N695),MAX(0,INDEX('913'!$F$6:$F$1205,N695)),0)</f>
        <v>0</v>
      </c>
      <c r="AE695" s="37">
        <f>IF(ISNUMBER(O695),MAX(0,INDEX('913'!$F$6:$F$1205,O695)),0)</f>
        <v>0</v>
      </c>
      <c r="AF695" s="37">
        <f>IF(ISNUMBER(P695),MAX(0,INDEX('913'!$F$6:$F$1205,P695)),0)</f>
        <v>0</v>
      </c>
      <c r="AG695" s="32">
        <f>IF(ISNUMBER(I695),SQRT(INDEX('913'!$I$6:$I$1205,I695)^2+INDEX('913'!$J$6:$J$1205,I695)^2),0)</f>
        <v>0</v>
      </c>
      <c r="AH695" s="32">
        <f>IF(ISNUMBER(J695),SQRT(INDEX('913'!$I$6:$I$1205,J695)^2+INDEX('913'!$J$6:$J$1205,J695)^2),0)</f>
        <v>0</v>
      </c>
      <c r="AI695" s="32">
        <f>IF(ISNUMBER(K695),SQRT(INDEX('913'!$I$6:$I$1205,K695)^2+INDEX('913'!$J$6:$J$1205,K695)^2),0)</f>
        <v>0</v>
      </c>
      <c r="AJ695" s="32">
        <f>IF(ISNUMBER(L695),SQRT(INDEX('913'!$I$6:$I$1205,L695)^2+INDEX('913'!$J$6:$J$1205,L695)^2),0)</f>
        <v>0</v>
      </c>
      <c r="AK695" s="32">
        <f>IF(ISNUMBER(M695),SQRT(INDEX('913'!$I$6:$I$1205,M695)^2+INDEX('913'!$J$6:$J$1205,M695)^2),0)</f>
        <v>0</v>
      </c>
      <c r="AL695" s="32">
        <f>IF(ISNUMBER(N695),SQRT(INDEX('913'!$I$6:$I$1205,N695)^2+INDEX('913'!$J$6:$J$1205,N695)^2),0)</f>
        <v>0</v>
      </c>
      <c r="AM695" s="32">
        <f>IF(ISNUMBER(O695),SQRT(INDEX('913'!$I$6:$I$1205,O695)^2+INDEX('913'!$J$6:$J$1205,O695)^2),0)</f>
        <v>0</v>
      </c>
      <c r="AN695" s="49">
        <f>IF(ISNUMBER(P695),SQRT(INDEX('913'!$I$6:$I$1205,P695)^2+INDEX('913'!$J$6:$J$1205,P695)^2),0)</f>
        <v>0</v>
      </c>
      <c r="AO695" s="37">
        <f t="shared" si="181"/>
        <v>0</v>
      </c>
      <c r="AP695" s="37">
        <f t="shared" si="182"/>
        <v>0</v>
      </c>
      <c r="AQ695" s="33" t="e">
        <f>-100*'935'!W695*(AO695+AP695)/'11'!C$17</f>
        <v>#VALUE!</v>
      </c>
      <c r="AR695" s="37" t="e">
        <f t="shared" si="183"/>
        <v>#VALUE!</v>
      </c>
      <c r="AS695" s="52" t="e">
        <f t="shared" si="184"/>
        <v>#VALUE!</v>
      </c>
      <c r="AT695" s="32" t="e">
        <f>IF('935'!C695="VOID",0,('935'!C695*(1-'935'!X695/'11'!B$17)))</f>
        <v>#VALUE!</v>
      </c>
      <c r="AU695" s="52" t="e">
        <f>'935'!Q695*(1-'935'!Y695/'11'!C$17)/(1-'935'!X695/'11'!B$17)</f>
        <v>#VALUE!</v>
      </c>
      <c r="AV695" s="37" t="e">
        <f>INDEX('DNO totals'!$B$57:$G$57,IF('935'!K695,IF(MOD('935'!K695,1000),IF(MOD('935'!K695,100),IF(MOD('935'!K695,10),IF(MOD('935'!K695,1000)=1,6,5),4),3),2),1))</f>
        <v>#VALUE!</v>
      </c>
      <c r="AW695" s="52" t="e">
        <f t="shared" si="185"/>
        <v>#VALUE!</v>
      </c>
      <c r="AX695" s="32" t="e">
        <f>IF('935'!V695="VOID",0,'935'!V695*(1-'935'!X695/'11'!B$17))</f>
        <v>#VALUE!</v>
      </c>
      <c r="AY695" s="33" t="e">
        <f>IF(H695,-100*'Charging rates'!B$10/'11'!B$17*AX695/H695,0)</f>
        <v>#VALUE!</v>
      </c>
      <c r="AZ695" s="33" t="e">
        <f>IF(C695,'DNO totals'!B$41,0)</f>
        <v>#VALUE!</v>
      </c>
      <c r="BA695" s="33" t="e">
        <f t="shared" si="186"/>
        <v>#VALUE!</v>
      </c>
      <c r="BB695" s="33" t="e">
        <f t="shared" si="187"/>
        <v>#VALUE!</v>
      </c>
      <c r="BC695" s="53" t="e">
        <f t="shared" si="188"/>
        <v>#VALUE!</v>
      </c>
      <c r="BD695" s="32" t="e">
        <f>IF(AT695,'935'!H695*AT695/(AT695+D695+H695),0)</f>
        <v>#VALUE!</v>
      </c>
      <c r="BE695" s="32" t="e">
        <f>IF(H695,'935'!H695*H695/(AT695+D695+H695),0)</f>
        <v>#VALUE!</v>
      </c>
      <c r="BF695" s="32" t="e">
        <f>BD695*(1-'935'!X695/'11'!B$17)</f>
        <v>#VALUE!</v>
      </c>
      <c r="BG695" s="49" t="e">
        <f>BE695*(1-'935'!X695/'11'!B$17)</f>
        <v>#VALUE!</v>
      </c>
      <c r="BH695" s="52" t="e">
        <f>AV695*Parameters!B$6</f>
        <v>#VALUE!</v>
      </c>
      <c r="BI695" s="37" t="e">
        <f>IF('935'!$K695=1000,'Charging rates'!$C$38*$BH695/(1+'DNO totals'!$C$99)*'935'!$L695,0)</f>
        <v>#VALUE!</v>
      </c>
      <c r="BJ695" s="37" t="e">
        <f>IF(MOD('935'!$K695,1000)=100,'Charging rates'!$D$38*$BH695/(1+'DNO totals'!$D$99)*'935'!$M695,0)</f>
        <v>#VALUE!</v>
      </c>
      <c r="BK695" s="37" t="e">
        <f>IF(MOD('935'!$K695,100)=10,'Charging rates'!$E$38*$BH695/(1+'DNO totals'!$E$99)*'935'!$N695,0)</f>
        <v>#VALUE!</v>
      </c>
      <c r="BL695" s="37" t="e">
        <f>IF(AND(MOD('935'!$K695,10)&gt;0,MOD('935'!$K695,1000)&gt;1),'Charging rates'!$F$38*$BH695/(1+'DNO totals'!$F$99)*'935'!$O695,0)</f>
        <v>#VALUE!</v>
      </c>
      <c r="BM695" s="37" t="e">
        <f>IF(MOD('935'!$K695,1000)=1,'Charging rates'!$G$38*$BH695/(1+'DNO totals'!$G$99)*'935'!$P695,0)</f>
        <v>#VALUE!</v>
      </c>
      <c r="BN695" s="52" t="e">
        <f t="shared" si="189"/>
        <v>#VALUE!</v>
      </c>
      <c r="BO695" s="37" t="e">
        <f>IF('935'!$K695&gt;1000,'Charging rates'!$C$38*$AW695*'935'!$L695,0)</f>
        <v>#VALUE!</v>
      </c>
      <c r="BP695" s="37" t="e">
        <f>IF(MOD('935'!$K695,1000)&gt;100,'Charging rates'!$D$38*$AW695*'935'!$M695,0)</f>
        <v>#VALUE!</v>
      </c>
      <c r="BQ695" s="37" t="e">
        <f>IF(MOD('935'!$K695,100)&gt;10,'Charging rates'!$E$38*$AW695*'935'!$N695,0)</f>
        <v>#VALUE!</v>
      </c>
      <c r="BR695" s="52" t="e">
        <f t="shared" si="190"/>
        <v>#VALUE!</v>
      </c>
      <c r="BS695" s="48" t="e">
        <f>'935'!C695&lt;&gt;"VOID"</f>
        <v>#VALUE!</v>
      </c>
      <c r="BT695" s="33" t="e">
        <f>IF(BS695,(100/'11'!B$17*BD695*((1-'935'!I695)*'Charging rates'!B$51+'Charging rates'!B$63)),0)</f>
        <v>#VALUE!</v>
      </c>
      <c r="BU695" s="33" t="e">
        <f>100/'11'!B$17*BG695*('Charging rates'!B$51+'Charging rates'!B$63)</f>
        <v>#VALUE!</v>
      </c>
      <c r="BV695" s="33" t="e">
        <f>100/'11'!B$17*BE695*('Charging rates'!B$51+'Charging rates'!B$63)</f>
        <v>#VALUE!</v>
      </c>
      <c r="BW695" s="53" t="e">
        <f t="shared" si="191"/>
        <v>#VALUE!</v>
      </c>
      <c r="BX695" s="32" t="e">
        <f>AT695-('935'!T695*(1-'935'!X695/'11'!B$17))</f>
        <v>#VALUE!</v>
      </c>
      <c r="BY695" s="32">
        <f>0-IF(ISNUMBER(I695),INDEX('913'!$I$6:$I$1205,I695),0)-IF(ISNUMBER(J695),INDEX('913'!$I$6:$I$1205,J695),0)-IF(ISNUMBER(K695),INDEX('913'!$I$6:$I$1205,K695),0)-IF(ISNUMBER(L695),INDEX('913'!$I$6:$I$1205,L695),0)-IF(ISNUMBER(M695),INDEX('913'!$I$6:$I$1205,M695),0)-IF(ISNUMBER(N695),INDEX('913'!$I$6:$I$1205,N695),0)-IF(ISNUMBER(O695),INDEX('913'!$I$6:$I$1205,O695),0)-IF(ISNUMBER(P695),INDEX('913'!$I$6:$I$1205,P695),0)</f>
        <v>0</v>
      </c>
      <c r="BZ695" s="37">
        <f>IF(BY695=0,1,MAX(1,SQRT(BY695^2+(IF(ISNUMBER(I695),INDEX('913'!$J$6:$J$1205,I695),0)+IF(ISNUMBER(J695),INDEX('913'!$J$6:$J$1205,J695),0)+IF(ISNUMBER(K695),INDEX('913'!$J$6:$J$1205,K695),0)+IF(ISNUMBER(L695),INDEX('913'!$J$6:$J$1205,L695),0)+IF(ISNUMBER(M695),INDEX('913'!$J$6:$J$1205,M695),0)+IF(ISNUMBER(N695),INDEX('913'!$J$6:$J$1205,N695),0)+IF(ISNUMBER(O695),INDEX('913'!$J$6:$J$1205,O695),0)+IF(ISNUMBER(P695),INDEX('913'!$J$6:$J$1205,P695),0))^2)/BY695))</f>
        <v>1</v>
      </c>
      <c r="CA695" s="33" t="e">
        <f>100*AO695/'11'!B$17</f>
        <v>#VALUE!</v>
      </c>
      <c r="CB695" s="37" t="e">
        <f>100*(AP695*BZ695)/'11'!C$17</f>
        <v>#VALUE!</v>
      </c>
      <c r="CC695" s="37" t="e">
        <f t="shared" si="192"/>
        <v>#VALUE!</v>
      </c>
      <c r="CD695" s="33" t="e">
        <f t="shared" si="193"/>
        <v>#VALUE!</v>
      </c>
      <c r="CE695" s="54" t="e">
        <f>'11'!C$17-'935'!Y695</f>
        <v>#VALUE!</v>
      </c>
      <c r="CF695" s="37" t="e">
        <f>MAX('DNO totals'!B$312+0,MIN('935'!L695+0,'DNO totals'!B$304+0))</f>
        <v>#VALUE!</v>
      </c>
      <c r="CG695" s="37" t="e">
        <f>MAX('DNO totals'!C$312+0,MIN('935'!M695+0,'DNO totals'!C$304+0))</f>
        <v>#VALUE!</v>
      </c>
      <c r="CH695" s="37" t="e">
        <f>MAX('DNO totals'!D$312+0,MIN('935'!N695+0,'DNO totals'!D$304+0))</f>
        <v>#VALUE!</v>
      </c>
      <c r="CI695" s="37" t="e">
        <f>MAX('DNO totals'!E$312+0,MIN('935'!O695+0,'DNO totals'!E$304+0))</f>
        <v>#VALUE!</v>
      </c>
      <c r="CJ695" s="52" t="e">
        <f>MAX('DNO totals'!F$312+0,MIN('935'!P695+0,'DNO totals'!F$304+0))</f>
        <v>#VALUE!</v>
      </c>
      <c r="CK695" s="37" t="e">
        <f>IF('935'!$K695=1000,'Charging rates'!$C$38*$BH695/(1+'DNO totals'!$C$99)*$CF695,0)</f>
        <v>#VALUE!</v>
      </c>
      <c r="CL695" s="37" t="e">
        <f>IF(MOD('935'!$K695,1000)=100,'Charging rates'!$D$38*$BH695/(1+'DNO totals'!$D$99)*$CG695,0)</f>
        <v>#VALUE!</v>
      </c>
      <c r="CM695" s="37" t="e">
        <f>IF(MOD('935'!$K695,100)=10,'Charging rates'!$E$38*$BH695/(1+'DNO totals'!$E$99)*$CH695,0)</f>
        <v>#VALUE!</v>
      </c>
      <c r="CN695" s="37" t="e">
        <f>IF(AND(MOD('935'!$K695,10)&gt;0,MOD('935'!$K695,1000)&gt;1),'Charging rates'!$F$38*$BH695/(1+'DNO totals'!$F$99)*$CI695,0)</f>
        <v>#VALUE!</v>
      </c>
      <c r="CO695" s="37" t="e">
        <f>IF(MOD('935'!$K695,1000)=1,'Charging rates'!$G$38*$BH695/(1+'DNO totals'!$G$99)*$CJ695,0)</f>
        <v>#VALUE!</v>
      </c>
      <c r="CP695" s="52" t="e">
        <f t="shared" si="194"/>
        <v>#VALUE!</v>
      </c>
      <c r="CQ695" s="37" t="e">
        <f>IF('935'!$K695&gt;1000,'Charging rates'!$C$38*$AW695*$CF695,0)</f>
        <v>#VALUE!</v>
      </c>
      <c r="CR695" s="37" t="e">
        <f>IF(MOD('935'!$K695,1000)&gt;100,'Charging rates'!$D$38*$AW695*$CG695,0)</f>
        <v>#VALUE!</v>
      </c>
      <c r="CS695" s="37" t="e">
        <f>IF(MOD('935'!$K695,100)&gt;10,'Charging rates'!$E$38*$AW695*$CH695,0)</f>
        <v>#VALUE!</v>
      </c>
      <c r="CT695" s="52" t="e">
        <f t="shared" si="195"/>
        <v>#VALUE!</v>
      </c>
      <c r="CU695" s="33" t="e">
        <f>100*(AP695*'935'!Q695*BZ695)/'11'!B$17</f>
        <v>#VALUE!</v>
      </c>
      <c r="CV695" s="33" t="e">
        <f>100/'11'!B$17*'Charging rates'!B$10*AW695</f>
        <v>#VALUE!</v>
      </c>
      <c r="CW695" s="33" t="e">
        <f>IF(AT695=0,0,(1-BX695/AT695)*(CA695+IF('935'!Q695=0,0,(CB695*'935'!Q695*('11'!C$17-'935'!Y695)/('11'!B$17-'935'!X695)))))</f>
        <v>#VALUE!</v>
      </c>
      <c r="CX695" s="33" t="e">
        <f t="shared" si="196"/>
        <v>#VALUE!</v>
      </c>
      <c r="CY695" s="49" t="e">
        <f t="shared" si="197"/>
        <v>#VALUE!</v>
      </c>
      <c r="CZ695" s="32" t="e">
        <f>AT695*(Parameters!B$21+AU695)*IF('DNO totals'!B$323&lt;0,1,'935'!S695)</f>
        <v>#VALUE!</v>
      </c>
      <c r="DA695" s="52" t="e">
        <f>IF('DNO totals'!B$323&lt;0,1,'935'!S695)*(Parameters!B$21+AU695)</f>
        <v>#VALUE!</v>
      </c>
      <c r="DB695" s="37" t="e">
        <f>CX695+'Charging rates'!B$106*DA695*100/'11'!B$17</f>
        <v>#VALUE!</v>
      </c>
      <c r="DC695" s="37" t="e">
        <f>DB695+'Charging rates'!B$116*(Parameters!B$21+AU695)*100/'11'!B$17*IF('DNO totals'!B$323&lt;0,1,'935'!S695)</f>
        <v>#VALUE!</v>
      </c>
      <c r="DD695" s="37" t="e">
        <f>'Charging rates'!B$97*(CP695+CT695)*100/'11'!B$17</f>
        <v>#VALUE!</v>
      </c>
      <c r="DE695" s="33" t="e">
        <f>MAX(0-(CB695*AU695*'11'!C$17/'11'!B$17),DC695+DD695)</f>
        <v>#VALUE!</v>
      </c>
      <c r="DF695" s="37" t="e">
        <f>IF(BS695,IF(AU695=0,CC695,MAX(0,MIN(CC695,CC695+(DE695/'935'!Q695*('11'!B$17-'935'!X695)/('11'!C$17-'935'!Y695))))),0)</f>
        <v>#VALUE!</v>
      </c>
      <c r="DG695" s="33" t="e">
        <f t="shared" si="198"/>
        <v>#VALUE!</v>
      </c>
      <c r="DH695" s="53" t="e">
        <f t="shared" si="199"/>
        <v>#VALUE!</v>
      </c>
    </row>
    <row r="696" spans="1:112">
      <c r="A696" s="28">
        <v>596</v>
      </c>
      <c r="B696" s="47" t="e">
        <f>'935'!B696</f>
        <v>#VALUE!</v>
      </c>
      <c r="C696" s="48" t="e">
        <f>OR('935'!E696&lt;&gt;"VOID",'935'!F696&lt;&gt;"VOID",'935'!G696&lt;&gt;"VOID")</f>
        <v>#VALUE!</v>
      </c>
      <c r="D696" s="32" t="e">
        <f>IF('935'!D696="VOID",0,'935'!D696*(1-'935'!X696/'11'!B$17))</f>
        <v>#VALUE!</v>
      </c>
      <c r="E696" s="32" t="e">
        <f>IF('935'!E696="VOID",0,'935'!E696*(1-'935'!X696/'11'!B$17))</f>
        <v>#VALUE!</v>
      </c>
      <c r="F696" s="32" t="e">
        <f>IF('935'!F696="VOID",0,'935'!F696*(1-'935'!X696/'11'!B$17))</f>
        <v>#VALUE!</v>
      </c>
      <c r="G696" s="32" t="e">
        <f>IF('935'!G696="VOID",0,'935'!G696*(1-'935'!X696/'11'!B$17))</f>
        <v>#VALUE!</v>
      </c>
      <c r="H696" s="49" t="e">
        <f t="shared" si="180"/>
        <v>#VALUE!</v>
      </c>
      <c r="I696" s="50" t="e">
        <f>MATCH('935'!J696,'913'!$B$6:$B$1205,0)</f>
        <v>#VALUE!</v>
      </c>
      <c r="J696" s="50" t="e">
        <f>MATCH(INDEX('913'!$D$6:$D$1205,I696),'913'!$B$6:$B$1205,0)</f>
        <v>#VALUE!</v>
      </c>
      <c r="K696" s="50" t="e">
        <f>MATCH(INDEX('913'!$D$6:$D$1205,J696),'913'!$B$6:$B$1205,0)</f>
        <v>#VALUE!</v>
      </c>
      <c r="L696" s="50" t="e">
        <f>MATCH(INDEX('913'!$D$6:$D$1205,K696),'913'!$B$6:$B$1205,0)</f>
        <v>#VALUE!</v>
      </c>
      <c r="M696" s="50" t="e">
        <f>MATCH(INDEX('913'!$D$6:$D$1205,L696),'913'!$B$6:$B$1205,0)</f>
        <v>#VALUE!</v>
      </c>
      <c r="N696" s="50" t="e">
        <f>MATCH(INDEX('913'!$D$6:$D$1205,M696),'913'!$B$6:$B$1205,0)</f>
        <v>#VALUE!</v>
      </c>
      <c r="O696" s="50" t="e">
        <f>MATCH(INDEX('913'!$D$6:$D$1205,N696),'913'!$B$6:$B$1205,0)</f>
        <v>#VALUE!</v>
      </c>
      <c r="P696" s="51" t="e">
        <f>MATCH(INDEX('913'!$D$6:$D$1205,O696),'913'!$B$6:$B$1205,0)</f>
        <v>#VALUE!</v>
      </c>
      <c r="Q696" s="37">
        <f>IF(ISNUMBER(I696),MAX(0,INDEX('913'!$E$6:$E$1205,I696)),0)</f>
        <v>0</v>
      </c>
      <c r="R696" s="37">
        <f>IF(ISNUMBER(J696),MAX(0,INDEX('913'!$E$6:$E$1205,J696)),0)</f>
        <v>0</v>
      </c>
      <c r="S696" s="37">
        <f>IF(ISNUMBER(K696),MAX(0,INDEX('913'!$E$6:$E$1205,K696)),0)</f>
        <v>0</v>
      </c>
      <c r="T696" s="37">
        <f>IF(ISNUMBER(L696),MAX(0,INDEX('913'!$E$6:$E$1205,L696)),0)</f>
        <v>0</v>
      </c>
      <c r="U696" s="37">
        <f>IF(ISNUMBER(M696),MAX(0,INDEX('913'!$E$6:$E$1205,M696)),0)</f>
        <v>0</v>
      </c>
      <c r="V696" s="37">
        <f>IF(ISNUMBER(N696),MAX(0,INDEX('913'!$E$6:$E$1205,N696)),0)</f>
        <v>0</v>
      </c>
      <c r="W696" s="37">
        <f>IF(ISNUMBER(O696),MAX(0,INDEX('913'!$E$6:$E$1205,O696)),0)</f>
        <v>0</v>
      </c>
      <c r="X696" s="52">
        <f>IF(ISNUMBER(P696),MAX(0,INDEX('913'!$E$6:$E$1205,P696)),0)</f>
        <v>0</v>
      </c>
      <c r="Y696" s="37">
        <f>IF(ISNUMBER(I696),MAX(0,INDEX('913'!$F$6:$F$1205,I696)),0)</f>
        <v>0</v>
      </c>
      <c r="Z696" s="37">
        <f>IF(ISNUMBER(J696),MAX(0,INDEX('913'!$F$6:$F$1205,J696)),0)</f>
        <v>0</v>
      </c>
      <c r="AA696" s="37">
        <f>IF(ISNUMBER(K696),MAX(0,INDEX('913'!$F$6:$F$1205,K696)),0)</f>
        <v>0</v>
      </c>
      <c r="AB696" s="37">
        <f>IF(ISNUMBER(L696),MAX(0,INDEX('913'!$F$6:$F$1205,L696)),0)</f>
        <v>0</v>
      </c>
      <c r="AC696" s="37">
        <f>IF(ISNUMBER(M696),MAX(0,INDEX('913'!$F$6:$F$1205,M696)),0)</f>
        <v>0</v>
      </c>
      <c r="AD696" s="37">
        <f>IF(ISNUMBER(N696),MAX(0,INDEX('913'!$F$6:$F$1205,N696)),0)</f>
        <v>0</v>
      </c>
      <c r="AE696" s="37">
        <f>IF(ISNUMBER(O696),MAX(0,INDEX('913'!$F$6:$F$1205,O696)),0)</f>
        <v>0</v>
      </c>
      <c r="AF696" s="37">
        <f>IF(ISNUMBER(P696),MAX(0,INDEX('913'!$F$6:$F$1205,P696)),0)</f>
        <v>0</v>
      </c>
      <c r="AG696" s="32">
        <f>IF(ISNUMBER(I696),SQRT(INDEX('913'!$I$6:$I$1205,I696)^2+INDEX('913'!$J$6:$J$1205,I696)^2),0)</f>
        <v>0</v>
      </c>
      <c r="AH696" s="32">
        <f>IF(ISNUMBER(J696),SQRT(INDEX('913'!$I$6:$I$1205,J696)^2+INDEX('913'!$J$6:$J$1205,J696)^2),0)</f>
        <v>0</v>
      </c>
      <c r="AI696" s="32">
        <f>IF(ISNUMBER(K696),SQRT(INDEX('913'!$I$6:$I$1205,K696)^2+INDEX('913'!$J$6:$J$1205,K696)^2),0)</f>
        <v>0</v>
      </c>
      <c r="AJ696" s="32">
        <f>IF(ISNUMBER(L696),SQRT(INDEX('913'!$I$6:$I$1205,L696)^2+INDEX('913'!$J$6:$J$1205,L696)^2),0)</f>
        <v>0</v>
      </c>
      <c r="AK696" s="32">
        <f>IF(ISNUMBER(M696),SQRT(INDEX('913'!$I$6:$I$1205,M696)^2+INDEX('913'!$J$6:$J$1205,M696)^2),0)</f>
        <v>0</v>
      </c>
      <c r="AL696" s="32">
        <f>IF(ISNUMBER(N696),SQRT(INDEX('913'!$I$6:$I$1205,N696)^2+INDEX('913'!$J$6:$J$1205,N696)^2),0)</f>
        <v>0</v>
      </c>
      <c r="AM696" s="32">
        <f>IF(ISNUMBER(O696),SQRT(INDEX('913'!$I$6:$I$1205,O696)^2+INDEX('913'!$J$6:$J$1205,O696)^2),0)</f>
        <v>0</v>
      </c>
      <c r="AN696" s="49">
        <f>IF(ISNUMBER(P696),SQRT(INDEX('913'!$I$6:$I$1205,P696)^2+INDEX('913'!$J$6:$J$1205,P696)^2),0)</f>
        <v>0</v>
      </c>
      <c r="AO696" s="37">
        <f t="shared" si="181"/>
        <v>0</v>
      </c>
      <c r="AP696" s="37">
        <f t="shared" si="182"/>
        <v>0</v>
      </c>
      <c r="AQ696" s="33" t="e">
        <f>-100*'935'!W696*(AO696+AP696)/'11'!C$17</f>
        <v>#VALUE!</v>
      </c>
      <c r="AR696" s="37" t="e">
        <f t="shared" si="183"/>
        <v>#VALUE!</v>
      </c>
      <c r="AS696" s="52" t="e">
        <f t="shared" si="184"/>
        <v>#VALUE!</v>
      </c>
      <c r="AT696" s="32" t="e">
        <f>IF('935'!C696="VOID",0,('935'!C696*(1-'935'!X696/'11'!B$17)))</f>
        <v>#VALUE!</v>
      </c>
      <c r="AU696" s="52" t="e">
        <f>'935'!Q696*(1-'935'!Y696/'11'!C$17)/(1-'935'!X696/'11'!B$17)</f>
        <v>#VALUE!</v>
      </c>
      <c r="AV696" s="37" t="e">
        <f>INDEX('DNO totals'!$B$57:$G$57,IF('935'!K696,IF(MOD('935'!K696,1000),IF(MOD('935'!K696,100),IF(MOD('935'!K696,10),IF(MOD('935'!K696,1000)=1,6,5),4),3),2),1))</f>
        <v>#VALUE!</v>
      </c>
      <c r="AW696" s="52" t="e">
        <f t="shared" si="185"/>
        <v>#VALUE!</v>
      </c>
      <c r="AX696" s="32" t="e">
        <f>IF('935'!V696="VOID",0,'935'!V696*(1-'935'!X696/'11'!B$17))</f>
        <v>#VALUE!</v>
      </c>
      <c r="AY696" s="33" t="e">
        <f>IF(H696,-100*'Charging rates'!B$10/'11'!B$17*AX696/H696,0)</f>
        <v>#VALUE!</v>
      </c>
      <c r="AZ696" s="33" t="e">
        <f>IF(C696,'DNO totals'!B$41,0)</f>
        <v>#VALUE!</v>
      </c>
      <c r="BA696" s="33" t="e">
        <f t="shared" si="186"/>
        <v>#VALUE!</v>
      </c>
      <c r="BB696" s="33" t="e">
        <f t="shared" si="187"/>
        <v>#VALUE!</v>
      </c>
      <c r="BC696" s="53" t="e">
        <f t="shared" si="188"/>
        <v>#VALUE!</v>
      </c>
      <c r="BD696" s="32" t="e">
        <f>IF(AT696,'935'!H696*AT696/(AT696+D696+H696),0)</f>
        <v>#VALUE!</v>
      </c>
      <c r="BE696" s="32" t="e">
        <f>IF(H696,'935'!H696*H696/(AT696+D696+H696),0)</f>
        <v>#VALUE!</v>
      </c>
      <c r="BF696" s="32" t="e">
        <f>BD696*(1-'935'!X696/'11'!B$17)</f>
        <v>#VALUE!</v>
      </c>
      <c r="BG696" s="49" t="e">
        <f>BE696*(1-'935'!X696/'11'!B$17)</f>
        <v>#VALUE!</v>
      </c>
      <c r="BH696" s="52" t="e">
        <f>AV696*Parameters!B$6</f>
        <v>#VALUE!</v>
      </c>
      <c r="BI696" s="37" t="e">
        <f>IF('935'!$K696=1000,'Charging rates'!$C$38*$BH696/(1+'DNO totals'!$C$99)*'935'!$L696,0)</f>
        <v>#VALUE!</v>
      </c>
      <c r="BJ696" s="37" t="e">
        <f>IF(MOD('935'!$K696,1000)=100,'Charging rates'!$D$38*$BH696/(1+'DNO totals'!$D$99)*'935'!$M696,0)</f>
        <v>#VALUE!</v>
      </c>
      <c r="BK696" s="37" t="e">
        <f>IF(MOD('935'!$K696,100)=10,'Charging rates'!$E$38*$BH696/(1+'DNO totals'!$E$99)*'935'!$N696,0)</f>
        <v>#VALUE!</v>
      </c>
      <c r="BL696" s="37" t="e">
        <f>IF(AND(MOD('935'!$K696,10)&gt;0,MOD('935'!$K696,1000)&gt;1),'Charging rates'!$F$38*$BH696/(1+'DNO totals'!$F$99)*'935'!$O696,0)</f>
        <v>#VALUE!</v>
      </c>
      <c r="BM696" s="37" t="e">
        <f>IF(MOD('935'!$K696,1000)=1,'Charging rates'!$G$38*$BH696/(1+'DNO totals'!$G$99)*'935'!$P696,0)</f>
        <v>#VALUE!</v>
      </c>
      <c r="BN696" s="52" t="e">
        <f t="shared" si="189"/>
        <v>#VALUE!</v>
      </c>
      <c r="BO696" s="37" t="e">
        <f>IF('935'!$K696&gt;1000,'Charging rates'!$C$38*$AW696*'935'!$L696,0)</f>
        <v>#VALUE!</v>
      </c>
      <c r="BP696" s="37" t="e">
        <f>IF(MOD('935'!$K696,1000)&gt;100,'Charging rates'!$D$38*$AW696*'935'!$M696,0)</f>
        <v>#VALUE!</v>
      </c>
      <c r="BQ696" s="37" t="e">
        <f>IF(MOD('935'!$K696,100)&gt;10,'Charging rates'!$E$38*$AW696*'935'!$N696,0)</f>
        <v>#VALUE!</v>
      </c>
      <c r="BR696" s="52" t="e">
        <f t="shared" si="190"/>
        <v>#VALUE!</v>
      </c>
      <c r="BS696" s="48" t="e">
        <f>'935'!C696&lt;&gt;"VOID"</f>
        <v>#VALUE!</v>
      </c>
      <c r="BT696" s="33" t="e">
        <f>IF(BS696,(100/'11'!B$17*BD696*((1-'935'!I696)*'Charging rates'!B$51+'Charging rates'!B$63)),0)</f>
        <v>#VALUE!</v>
      </c>
      <c r="BU696" s="33" t="e">
        <f>100/'11'!B$17*BG696*('Charging rates'!B$51+'Charging rates'!B$63)</f>
        <v>#VALUE!</v>
      </c>
      <c r="BV696" s="33" t="e">
        <f>100/'11'!B$17*BE696*('Charging rates'!B$51+'Charging rates'!B$63)</f>
        <v>#VALUE!</v>
      </c>
      <c r="BW696" s="53" t="e">
        <f t="shared" si="191"/>
        <v>#VALUE!</v>
      </c>
      <c r="BX696" s="32" t="e">
        <f>AT696-('935'!T696*(1-'935'!X696/'11'!B$17))</f>
        <v>#VALUE!</v>
      </c>
      <c r="BY696" s="32">
        <f>0-IF(ISNUMBER(I696),INDEX('913'!$I$6:$I$1205,I696),0)-IF(ISNUMBER(J696),INDEX('913'!$I$6:$I$1205,J696),0)-IF(ISNUMBER(K696),INDEX('913'!$I$6:$I$1205,K696),0)-IF(ISNUMBER(L696),INDEX('913'!$I$6:$I$1205,L696),0)-IF(ISNUMBER(M696),INDEX('913'!$I$6:$I$1205,M696),0)-IF(ISNUMBER(N696),INDEX('913'!$I$6:$I$1205,N696),0)-IF(ISNUMBER(O696),INDEX('913'!$I$6:$I$1205,O696),0)-IF(ISNUMBER(P696),INDEX('913'!$I$6:$I$1205,P696),0)</f>
        <v>0</v>
      </c>
      <c r="BZ696" s="37">
        <f>IF(BY696=0,1,MAX(1,SQRT(BY696^2+(IF(ISNUMBER(I696),INDEX('913'!$J$6:$J$1205,I696),0)+IF(ISNUMBER(J696),INDEX('913'!$J$6:$J$1205,J696),0)+IF(ISNUMBER(K696),INDEX('913'!$J$6:$J$1205,K696),0)+IF(ISNUMBER(L696),INDEX('913'!$J$6:$J$1205,L696),0)+IF(ISNUMBER(M696),INDEX('913'!$J$6:$J$1205,M696),0)+IF(ISNUMBER(N696),INDEX('913'!$J$6:$J$1205,N696),0)+IF(ISNUMBER(O696),INDEX('913'!$J$6:$J$1205,O696),0)+IF(ISNUMBER(P696),INDEX('913'!$J$6:$J$1205,P696),0))^2)/BY696))</f>
        <v>1</v>
      </c>
      <c r="CA696" s="33" t="e">
        <f>100*AO696/'11'!B$17</f>
        <v>#VALUE!</v>
      </c>
      <c r="CB696" s="37" t="e">
        <f>100*(AP696*BZ696)/'11'!C$17</f>
        <v>#VALUE!</v>
      </c>
      <c r="CC696" s="37" t="e">
        <f t="shared" si="192"/>
        <v>#VALUE!</v>
      </c>
      <c r="CD696" s="33" t="e">
        <f t="shared" si="193"/>
        <v>#VALUE!</v>
      </c>
      <c r="CE696" s="54" t="e">
        <f>'11'!C$17-'935'!Y696</f>
        <v>#VALUE!</v>
      </c>
      <c r="CF696" s="37" t="e">
        <f>MAX('DNO totals'!B$312+0,MIN('935'!L696+0,'DNO totals'!B$304+0))</f>
        <v>#VALUE!</v>
      </c>
      <c r="CG696" s="37" t="e">
        <f>MAX('DNO totals'!C$312+0,MIN('935'!M696+0,'DNO totals'!C$304+0))</f>
        <v>#VALUE!</v>
      </c>
      <c r="CH696" s="37" t="e">
        <f>MAX('DNO totals'!D$312+0,MIN('935'!N696+0,'DNO totals'!D$304+0))</f>
        <v>#VALUE!</v>
      </c>
      <c r="CI696" s="37" t="e">
        <f>MAX('DNO totals'!E$312+0,MIN('935'!O696+0,'DNO totals'!E$304+0))</f>
        <v>#VALUE!</v>
      </c>
      <c r="CJ696" s="52" t="e">
        <f>MAX('DNO totals'!F$312+0,MIN('935'!P696+0,'DNO totals'!F$304+0))</f>
        <v>#VALUE!</v>
      </c>
      <c r="CK696" s="37" t="e">
        <f>IF('935'!$K696=1000,'Charging rates'!$C$38*$BH696/(1+'DNO totals'!$C$99)*$CF696,0)</f>
        <v>#VALUE!</v>
      </c>
      <c r="CL696" s="37" t="e">
        <f>IF(MOD('935'!$K696,1000)=100,'Charging rates'!$D$38*$BH696/(1+'DNO totals'!$D$99)*$CG696,0)</f>
        <v>#VALUE!</v>
      </c>
      <c r="CM696" s="37" t="e">
        <f>IF(MOD('935'!$K696,100)=10,'Charging rates'!$E$38*$BH696/(1+'DNO totals'!$E$99)*$CH696,0)</f>
        <v>#VALUE!</v>
      </c>
      <c r="CN696" s="37" t="e">
        <f>IF(AND(MOD('935'!$K696,10)&gt;0,MOD('935'!$K696,1000)&gt;1),'Charging rates'!$F$38*$BH696/(1+'DNO totals'!$F$99)*$CI696,0)</f>
        <v>#VALUE!</v>
      </c>
      <c r="CO696" s="37" t="e">
        <f>IF(MOD('935'!$K696,1000)=1,'Charging rates'!$G$38*$BH696/(1+'DNO totals'!$G$99)*$CJ696,0)</f>
        <v>#VALUE!</v>
      </c>
      <c r="CP696" s="52" t="e">
        <f t="shared" si="194"/>
        <v>#VALUE!</v>
      </c>
      <c r="CQ696" s="37" t="e">
        <f>IF('935'!$K696&gt;1000,'Charging rates'!$C$38*$AW696*$CF696,0)</f>
        <v>#VALUE!</v>
      </c>
      <c r="CR696" s="37" t="e">
        <f>IF(MOD('935'!$K696,1000)&gt;100,'Charging rates'!$D$38*$AW696*$CG696,0)</f>
        <v>#VALUE!</v>
      </c>
      <c r="CS696" s="37" t="e">
        <f>IF(MOD('935'!$K696,100)&gt;10,'Charging rates'!$E$38*$AW696*$CH696,0)</f>
        <v>#VALUE!</v>
      </c>
      <c r="CT696" s="52" t="e">
        <f t="shared" si="195"/>
        <v>#VALUE!</v>
      </c>
      <c r="CU696" s="33" t="e">
        <f>100*(AP696*'935'!Q696*BZ696)/'11'!B$17</f>
        <v>#VALUE!</v>
      </c>
      <c r="CV696" s="33" t="e">
        <f>100/'11'!B$17*'Charging rates'!B$10*AW696</f>
        <v>#VALUE!</v>
      </c>
      <c r="CW696" s="33" t="e">
        <f>IF(AT696=0,0,(1-BX696/AT696)*(CA696+IF('935'!Q696=0,0,(CB696*'935'!Q696*('11'!C$17-'935'!Y696)/('11'!B$17-'935'!X696)))))</f>
        <v>#VALUE!</v>
      </c>
      <c r="CX696" s="33" t="e">
        <f t="shared" si="196"/>
        <v>#VALUE!</v>
      </c>
      <c r="CY696" s="49" t="e">
        <f t="shared" si="197"/>
        <v>#VALUE!</v>
      </c>
      <c r="CZ696" s="32" t="e">
        <f>AT696*(Parameters!B$21+AU696)*IF('DNO totals'!B$323&lt;0,1,'935'!S696)</f>
        <v>#VALUE!</v>
      </c>
      <c r="DA696" s="52" t="e">
        <f>IF('DNO totals'!B$323&lt;0,1,'935'!S696)*(Parameters!B$21+AU696)</f>
        <v>#VALUE!</v>
      </c>
      <c r="DB696" s="37" t="e">
        <f>CX696+'Charging rates'!B$106*DA696*100/'11'!B$17</f>
        <v>#VALUE!</v>
      </c>
      <c r="DC696" s="37" t="e">
        <f>DB696+'Charging rates'!B$116*(Parameters!B$21+AU696)*100/'11'!B$17*IF('DNO totals'!B$323&lt;0,1,'935'!S696)</f>
        <v>#VALUE!</v>
      </c>
      <c r="DD696" s="37" t="e">
        <f>'Charging rates'!B$97*(CP696+CT696)*100/'11'!B$17</f>
        <v>#VALUE!</v>
      </c>
      <c r="DE696" s="33" t="e">
        <f>MAX(0-(CB696*AU696*'11'!C$17/'11'!B$17),DC696+DD696)</f>
        <v>#VALUE!</v>
      </c>
      <c r="DF696" s="37" t="e">
        <f>IF(BS696,IF(AU696=0,CC696,MAX(0,MIN(CC696,CC696+(DE696/'935'!Q696*('11'!B$17-'935'!X696)/('11'!C$17-'935'!Y696))))),0)</f>
        <v>#VALUE!</v>
      </c>
      <c r="DG696" s="33" t="e">
        <f t="shared" si="198"/>
        <v>#VALUE!</v>
      </c>
      <c r="DH696" s="53" t="e">
        <f t="shared" si="199"/>
        <v>#VALUE!</v>
      </c>
    </row>
    <row r="697" spans="1:112">
      <c r="A697" s="28">
        <v>597</v>
      </c>
      <c r="B697" s="47" t="e">
        <f>'935'!B697</f>
        <v>#VALUE!</v>
      </c>
      <c r="C697" s="48" t="e">
        <f>OR('935'!E697&lt;&gt;"VOID",'935'!F697&lt;&gt;"VOID",'935'!G697&lt;&gt;"VOID")</f>
        <v>#VALUE!</v>
      </c>
      <c r="D697" s="32" t="e">
        <f>IF('935'!D697="VOID",0,'935'!D697*(1-'935'!X697/'11'!B$17))</f>
        <v>#VALUE!</v>
      </c>
      <c r="E697" s="32" t="e">
        <f>IF('935'!E697="VOID",0,'935'!E697*(1-'935'!X697/'11'!B$17))</f>
        <v>#VALUE!</v>
      </c>
      <c r="F697" s="32" t="e">
        <f>IF('935'!F697="VOID",0,'935'!F697*(1-'935'!X697/'11'!B$17))</f>
        <v>#VALUE!</v>
      </c>
      <c r="G697" s="32" t="e">
        <f>IF('935'!G697="VOID",0,'935'!G697*(1-'935'!X697/'11'!B$17))</f>
        <v>#VALUE!</v>
      </c>
      <c r="H697" s="49" t="e">
        <f t="shared" si="180"/>
        <v>#VALUE!</v>
      </c>
      <c r="I697" s="50" t="e">
        <f>MATCH('935'!J697,'913'!$B$6:$B$1205,0)</f>
        <v>#VALUE!</v>
      </c>
      <c r="J697" s="50" t="e">
        <f>MATCH(INDEX('913'!$D$6:$D$1205,I697),'913'!$B$6:$B$1205,0)</f>
        <v>#VALUE!</v>
      </c>
      <c r="K697" s="50" t="e">
        <f>MATCH(INDEX('913'!$D$6:$D$1205,J697),'913'!$B$6:$B$1205,0)</f>
        <v>#VALUE!</v>
      </c>
      <c r="L697" s="50" t="e">
        <f>MATCH(INDEX('913'!$D$6:$D$1205,K697),'913'!$B$6:$B$1205,0)</f>
        <v>#VALUE!</v>
      </c>
      <c r="M697" s="50" t="e">
        <f>MATCH(INDEX('913'!$D$6:$D$1205,L697),'913'!$B$6:$B$1205,0)</f>
        <v>#VALUE!</v>
      </c>
      <c r="N697" s="50" t="e">
        <f>MATCH(INDEX('913'!$D$6:$D$1205,M697),'913'!$B$6:$B$1205,0)</f>
        <v>#VALUE!</v>
      </c>
      <c r="O697" s="50" t="e">
        <f>MATCH(INDEX('913'!$D$6:$D$1205,N697),'913'!$B$6:$B$1205,0)</f>
        <v>#VALUE!</v>
      </c>
      <c r="P697" s="51" t="e">
        <f>MATCH(INDEX('913'!$D$6:$D$1205,O697),'913'!$B$6:$B$1205,0)</f>
        <v>#VALUE!</v>
      </c>
      <c r="Q697" s="37">
        <f>IF(ISNUMBER(I697),MAX(0,INDEX('913'!$E$6:$E$1205,I697)),0)</f>
        <v>0</v>
      </c>
      <c r="R697" s="37">
        <f>IF(ISNUMBER(J697),MAX(0,INDEX('913'!$E$6:$E$1205,J697)),0)</f>
        <v>0</v>
      </c>
      <c r="S697" s="37">
        <f>IF(ISNUMBER(K697),MAX(0,INDEX('913'!$E$6:$E$1205,K697)),0)</f>
        <v>0</v>
      </c>
      <c r="T697" s="37">
        <f>IF(ISNUMBER(L697),MAX(0,INDEX('913'!$E$6:$E$1205,L697)),0)</f>
        <v>0</v>
      </c>
      <c r="U697" s="37">
        <f>IF(ISNUMBER(M697),MAX(0,INDEX('913'!$E$6:$E$1205,M697)),0)</f>
        <v>0</v>
      </c>
      <c r="V697" s="37">
        <f>IF(ISNUMBER(N697),MAX(0,INDEX('913'!$E$6:$E$1205,N697)),0)</f>
        <v>0</v>
      </c>
      <c r="W697" s="37">
        <f>IF(ISNUMBER(O697),MAX(0,INDEX('913'!$E$6:$E$1205,O697)),0)</f>
        <v>0</v>
      </c>
      <c r="X697" s="52">
        <f>IF(ISNUMBER(P697),MAX(0,INDEX('913'!$E$6:$E$1205,P697)),0)</f>
        <v>0</v>
      </c>
      <c r="Y697" s="37">
        <f>IF(ISNUMBER(I697),MAX(0,INDEX('913'!$F$6:$F$1205,I697)),0)</f>
        <v>0</v>
      </c>
      <c r="Z697" s="37">
        <f>IF(ISNUMBER(J697),MAX(0,INDEX('913'!$F$6:$F$1205,J697)),0)</f>
        <v>0</v>
      </c>
      <c r="AA697" s="37">
        <f>IF(ISNUMBER(K697),MAX(0,INDEX('913'!$F$6:$F$1205,K697)),0)</f>
        <v>0</v>
      </c>
      <c r="AB697" s="37">
        <f>IF(ISNUMBER(L697),MAX(0,INDEX('913'!$F$6:$F$1205,L697)),0)</f>
        <v>0</v>
      </c>
      <c r="AC697" s="37">
        <f>IF(ISNUMBER(M697),MAX(0,INDEX('913'!$F$6:$F$1205,M697)),0)</f>
        <v>0</v>
      </c>
      <c r="AD697" s="37">
        <f>IF(ISNUMBER(N697),MAX(0,INDEX('913'!$F$6:$F$1205,N697)),0)</f>
        <v>0</v>
      </c>
      <c r="AE697" s="37">
        <f>IF(ISNUMBER(O697),MAX(0,INDEX('913'!$F$6:$F$1205,O697)),0)</f>
        <v>0</v>
      </c>
      <c r="AF697" s="37">
        <f>IF(ISNUMBER(P697),MAX(0,INDEX('913'!$F$6:$F$1205,P697)),0)</f>
        <v>0</v>
      </c>
      <c r="AG697" s="32">
        <f>IF(ISNUMBER(I697),SQRT(INDEX('913'!$I$6:$I$1205,I697)^2+INDEX('913'!$J$6:$J$1205,I697)^2),0)</f>
        <v>0</v>
      </c>
      <c r="AH697" s="32">
        <f>IF(ISNUMBER(J697),SQRT(INDEX('913'!$I$6:$I$1205,J697)^2+INDEX('913'!$J$6:$J$1205,J697)^2),0)</f>
        <v>0</v>
      </c>
      <c r="AI697" s="32">
        <f>IF(ISNUMBER(K697),SQRT(INDEX('913'!$I$6:$I$1205,K697)^2+INDEX('913'!$J$6:$J$1205,K697)^2),0)</f>
        <v>0</v>
      </c>
      <c r="AJ697" s="32">
        <f>IF(ISNUMBER(L697),SQRT(INDEX('913'!$I$6:$I$1205,L697)^2+INDEX('913'!$J$6:$J$1205,L697)^2),0)</f>
        <v>0</v>
      </c>
      <c r="AK697" s="32">
        <f>IF(ISNUMBER(M697),SQRT(INDEX('913'!$I$6:$I$1205,M697)^2+INDEX('913'!$J$6:$J$1205,M697)^2),0)</f>
        <v>0</v>
      </c>
      <c r="AL697" s="32">
        <f>IF(ISNUMBER(N697),SQRT(INDEX('913'!$I$6:$I$1205,N697)^2+INDEX('913'!$J$6:$J$1205,N697)^2),0)</f>
        <v>0</v>
      </c>
      <c r="AM697" s="32">
        <f>IF(ISNUMBER(O697),SQRT(INDEX('913'!$I$6:$I$1205,O697)^2+INDEX('913'!$J$6:$J$1205,O697)^2),0)</f>
        <v>0</v>
      </c>
      <c r="AN697" s="49">
        <f>IF(ISNUMBER(P697),SQRT(INDEX('913'!$I$6:$I$1205,P697)^2+INDEX('913'!$J$6:$J$1205,P697)^2),0)</f>
        <v>0</v>
      </c>
      <c r="AO697" s="37">
        <f t="shared" si="181"/>
        <v>0</v>
      </c>
      <c r="AP697" s="37">
        <f t="shared" si="182"/>
        <v>0</v>
      </c>
      <c r="AQ697" s="33" t="e">
        <f>-100*'935'!W697*(AO697+AP697)/'11'!C$17</f>
        <v>#VALUE!</v>
      </c>
      <c r="AR697" s="37" t="e">
        <f t="shared" si="183"/>
        <v>#VALUE!</v>
      </c>
      <c r="AS697" s="52" t="e">
        <f t="shared" si="184"/>
        <v>#VALUE!</v>
      </c>
      <c r="AT697" s="32" t="e">
        <f>IF('935'!C697="VOID",0,('935'!C697*(1-'935'!X697/'11'!B$17)))</f>
        <v>#VALUE!</v>
      </c>
      <c r="AU697" s="52" t="e">
        <f>'935'!Q697*(1-'935'!Y697/'11'!C$17)/(1-'935'!X697/'11'!B$17)</f>
        <v>#VALUE!</v>
      </c>
      <c r="AV697" s="37" t="e">
        <f>INDEX('DNO totals'!$B$57:$G$57,IF('935'!K697,IF(MOD('935'!K697,1000),IF(MOD('935'!K697,100),IF(MOD('935'!K697,10),IF(MOD('935'!K697,1000)=1,6,5),4),3),2),1))</f>
        <v>#VALUE!</v>
      </c>
      <c r="AW697" s="52" t="e">
        <f t="shared" si="185"/>
        <v>#VALUE!</v>
      </c>
      <c r="AX697" s="32" t="e">
        <f>IF('935'!V697="VOID",0,'935'!V697*(1-'935'!X697/'11'!B$17))</f>
        <v>#VALUE!</v>
      </c>
      <c r="AY697" s="33" t="e">
        <f>IF(H697,-100*'Charging rates'!B$10/'11'!B$17*AX697/H697,0)</f>
        <v>#VALUE!</v>
      </c>
      <c r="AZ697" s="33" t="e">
        <f>IF(C697,'DNO totals'!B$41,0)</f>
        <v>#VALUE!</v>
      </c>
      <c r="BA697" s="33" t="e">
        <f t="shared" si="186"/>
        <v>#VALUE!</v>
      </c>
      <c r="BB697" s="33" t="e">
        <f t="shared" si="187"/>
        <v>#VALUE!</v>
      </c>
      <c r="BC697" s="53" t="e">
        <f t="shared" si="188"/>
        <v>#VALUE!</v>
      </c>
      <c r="BD697" s="32" t="e">
        <f>IF(AT697,'935'!H697*AT697/(AT697+D697+H697),0)</f>
        <v>#VALUE!</v>
      </c>
      <c r="BE697" s="32" t="e">
        <f>IF(H697,'935'!H697*H697/(AT697+D697+H697),0)</f>
        <v>#VALUE!</v>
      </c>
      <c r="BF697" s="32" t="e">
        <f>BD697*(1-'935'!X697/'11'!B$17)</f>
        <v>#VALUE!</v>
      </c>
      <c r="BG697" s="49" t="e">
        <f>BE697*(1-'935'!X697/'11'!B$17)</f>
        <v>#VALUE!</v>
      </c>
      <c r="BH697" s="52" t="e">
        <f>AV697*Parameters!B$6</f>
        <v>#VALUE!</v>
      </c>
      <c r="BI697" s="37" t="e">
        <f>IF('935'!$K697=1000,'Charging rates'!$C$38*$BH697/(1+'DNO totals'!$C$99)*'935'!$L697,0)</f>
        <v>#VALUE!</v>
      </c>
      <c r="BJ697" s="37" t="e">
        <f>IF(MOD('935'!$K697,1000)=100,'Charging rates'!$D$38*$BH697/(1+'DNO totals'!$D$99)*'935'!$M697,0)</f>
        <v>#VALUE!</v>
      </c>
      <c r="BK697" s="37" t="e">
        <f>IF(MOD('935'!$K697,100)=10,'Charging rates'!$E$38*$BH697/(1+'DNO totals'!$E$99)*'935'!$N697,0)</f>
        <v>#VALUE!</v>
      </c>
      <c r="BL697" s="37" t="e">
        <f>IF(AND(MOD('935'!$K697,10)&gt;0,MOD('935'!$K697,1000)&gt;1),'Charging rates'!$F$38*$BH697/(1+'DNO totals'!$F$99)*'935'!$O697,0)</f>
        <v>#VALUE!</v>
      </c>
      <c r="BM697" s="37" t="e">
        <f>IF(MOD('935'!$K697,1000)=1,'Charging rates'!$G$38*$BH697/(1+'DNO totals'!$G$99)*'935'!$P697,0)</f>
        <v>#VALUE!</v>
      </c>
      <c r="BN697" s="52" t="e">
        <f t="shared" si="189"/>
        <v>#VALUE!</v>
      </c>
      <c r="BO697" s="37" t="e">
        <f>IF('935'!$K697&gt;1000,'Charging rates'!$C$38*$AW697*'935'!$L697,0)</f>
        <v>#VALUE!</v>
      </c>
      <c r="BP697" s="37" t="e">
        <f>IF(MOD('935'!$K697,1000)&gt;100,'Charging rates'!$D$38*$AW697*'935'!$M697,0)</f>
        <v>#VALUE!</v>
      </c>
      <c r="BQ697" s="37" t="e">
        <f>IF(MOD('935'!$K697,100)&gt;10,'Charging rates'!$E$38*$AW697*'935'!$N697,0)</f>
        <v>#VALUE!</v>
      </c>
      <c r="BR697" s="52" t="e">
        <f t="shared" si="190"/>
        <v>#VALUE!</v>
      </c>
      <c r="BS697" s="48" t="e">
        <f>'935'!C697&lt;&gt;"VOID"</f>
        <v>#VALUE!</v>
      </c>
      <c r="BT697" s="33" t="e">
        <f>IF(BS697,(100/'11'!B$17*BD697*((1-'935'!I697)*'Charging rates'!B$51+'Charging rates'!B$63)),0)</f>
        <v>#VALUE!</v>
      </c>
      <c r="BU697" s="33" t="e">
        <f>100/'11'!B$17*BG697*('Charging rates'!B$51+'Charging rates'!B$63)</f>
        <v>#VALUE!</v>
      </c>
      <c r="BV697" s="33" t="e">
        <f>100/'11'!B$17*BE697*('Charging rates'!B$51+'Charging rates'!B$63)</f>
        <v>#VALUE!</v>
      </c>
      <c r="BW697" s="53" t="e">
        <f t="shared" si="191"/>
        <v>#VALUE!</v>
      </c>
      <c r="BX697" s="32" t="e">
        <f>AT697-('935'!T697*(1-'935'!X697/'11'!B$17))</f>
        <v>#VALUE!</v>
      </c>
      <c r="BY697" s="32">
        <f>0-IF(ISNUMBER(I697),INDEX('913'!$I$6:$I$1205,I697),0)-IF(ISNUMBER(J697),INDEX('913'!$I$6:$I$1205,J697),0)-IF(ISNUMBER(K697),INDEX('913'!$I$6:$I$1205,K697),0)-IF(ISNUMBER(L697),INDEX('913'!$I$6:$I$1205,L697),0)-IF(ISNUMBER(M697),INDEX('913'!$I$6:$I$1205,M697),0)-IF(ISNUMBER(N697),INDEX('913'!$I$6:$I$1205,N697),0)-IF(ISNUMBER(O697),INDEX('913'!$I$6:$I$1205,O697),0)-IF(ISNUMBER(P697),INDEX('913'!$I$6:$I$1205,P697),0)</f>
        <v>0</v>
      </c>
      <c r="BZ697" s="37">
        <f>IF(BY697=0,1,MAX(1,SQRT(BY697^2+(IF(ISNUMBER(I697),INDEX('913'!$J$6:$J$1205,I697),0)+IF(ISNUMBER(J697),INDEX('913'!$J$6:$J$1205,J697),0)+IF(ISNUMBER(K697),INDEX('913'!$J$6:$J$1205,K697),0)+IF(ISNUMBER(L697),INDEX('913'!$J$6:$J$1205,L697),0)+IF(ISNUMBER(M697),INDEX('913'!$J$6:$J$1205,M697),0)+IF(ISNUMBER(N697),INDEX('913'!$J$6:$J$1205,N697),0)+IF(ISNUMBER(O697),INDEX('913'!$J$6:$J$1205,O697),0)+IF(ISNUMBER(P697),INDEX('913'!$J$6:$J$1205,P697),0))^2)/BY697))</f>
        <v>1</v>
      </c>
      <c r="CA697" s="33" t="e">
        <f>100*AO697/'11'!B$17</f>
        <v>#VALUE!</v>
      </c>
      <c r="CB697" s="37" t="e">
        <f>100*(AP697*BZ697)/'11'!C$17</f>
        <v>#VALUE!</v>
      </c>
      <c r="CC697" s="37" t="e">
        <f t="shared" si="192"/>
        <v>#VALUE!</v>
      </c>
      <c r="CD697" s="33" t="e">
        <f t="shared" si="193"/>
        <v>#VALUE!</v>
      </c>
      <c r="CE697" s="54" t="e">
        <f>'11'!C$17-'935'!Y697</f>
        <v>#VALUE!</v>
      </c>
      <c r="CF697" s="37" t="e">
        <f>MAX('DNO totals'!B$312+0,MIN('935'!L697+0,'DNO totals'!B$304+0))</f>
        <v>#VALUE!</v>
      </c>
      <c r="CG697" s="37" t="e">
        <f>MAX('DNO totals'!C$312+0,MIN('935'!M697+0,'DNO totals'!C$304+0))</f>
        <v>#VALUE!</v>
      </c>
      <c r="CH697" s="37" t="e">
        <f>MAX('DNO totals'!D$312+0,MIN('935'!N697+0,'DNO totals'!D$304+0))</f>
        <v>#VALUE!</v>
      </c>
      <c r="CI697" s="37" t="e">
        <f>MAX('DNO totals'!E$312+0,MIN('935'!O697+0,'DNO totals'!E$304+0))</f>
        <v>#VALUE!</v>
      </c>
      <c r="CJ697" s="52" t="e">
        <f>MAX('DNO totals'!F$312+0,MIN('935'!P697+0,'DNO totals'!F$304+0))</f>
        <v>#VALUE!</v>
      </c>
      <c r="CK697" s="37" t="e">
        <f>IF('935'!$K697=1000,'Charging rates'!$C$38*$BH697/(1+'DNO totals'!$C$99)*$CF697,0)</f>
        <v>#VALUE!</v>
      </c>
      <c r="CL697" s="37" t="e">
        <f>IF(MOD('935'!$K697,1000)=100,'Charging rates'!$D$38*$BH697/(1+'DNO totals'!$D$99)*$CG697,0)</f>
        <v>#VALUE!</v>
      </c>
      <c r="CM697" s="37" t="e">
        <f>IF(MOD('935'!$K697,100)=10,'Charging rates'!$E$38*$BH697/(1+'DNO totals'!$E$99)*$CH697,0)</f>
        <v>#VALUE!</v>
      </c>
      <c r="CN697" s="37" t="e">
        <f>IF(AND(MOD('935'!$K697,10)&gt;0,MOD('935'!$K697,1000)&gt;1),'Charging rates'!$F$38*$BH697/(1+'DNO totals'!$F$99)*$CI697,0)</f>
        <v>#VALUE!</v>
      </c>
      <c r="CO697" s="37" t="e">
        <f>IF(MOD('935'!$K697,1000)=1,'Charging rates'!$G$38*$BH697/(1+'DNO totals'!$G$99)*$CJ697,0)</f>
        <v>#VALUE!</v>
      </c>
      <c r="CP697" s="52" t="e">
        <f t="shared" si="194"/>
        <v>#VALUE!</v>
      </c>
      <c r="CQ697" s="37" t="e">
        <f>IF('935'!$K697&gt;1000,'Charging rates'!$C$38*$AW697*$CF697,0)</f>
        <v>#VALUE!</v>
      </c>
      <c r="CR697" s="37" t="e">
        <f>IF(MOD('935'!$K697,1000)&gt;100,'Charging rates'!$D$38*$AW697*$CG697,0)</f>
        <v>#VALUE!</v>
      </c>
      <c r="CS697" s="37" t="e">
        <f>IF(MOD('935'!$K697,100)&gt;10,'Charging rates'!$E$38*$AW697*$CH697,0)</f>
        <v>#VALUE!</v>
      </c>
      <c r="CT697" s="52" t="e">
        <f t="shared" si="195"/>
        <v>#VALUE!</v>
      </c>
      <c r="CU697" s="33" t="e">
        <f>100*(AP697*'935'!Q697*BZ697)/'11'!B$17</f>
        <v>#VALUE!</v>
      </c>
      <c r="CV697" s="33" t="e">
        <f>100/'11'!B$17*'Charging rates'!B$10*AW697</f>
        <v>#VALUE!</v>
      </c>
      <c r="CW697" s="33" t="e">
        <f>IF(AT697=0,0,(1-BX697/AT697)*(CA697+IF('935'!Q697=0,0,(CB697*'935'!Q697*('11'!C$17-'935'!Y697)/('11'!B$17-'935'!X697)))))</f>
        <v>#VALUE!</v>
      </c>
      <c r="CX697" s="33" t="e">
        <f t="shared" si="196"/>
        <v>#VALUE!</v>
      </c>
      <c r="CY697" s="49" t="e">
        <f t="shared" si="197"/>
        <v>#VALUE!</v>
      </c>
      <c r="CZ697" s="32" t="e">
        <f>AT697*(Parameters!B$21+AU697)*IF('DNO totals'!B$323&lt;0,1,'935'!S697)</f>
        <v>#VALUE!</v>
      </c>
      <c r="DA697" s="52" t="e">
        <f>IF('DNO totals'!B$323&lt;0,1,'935'!S697)*(Parameters!B$21+AU697)</f>
        <v>#VALUE!</v>
      </c>
      <c r="DB697" s="37" t="e">
        <f>CX697+'Charging rates'!B$106*DA697*100/'11'!B$17</f>
        <v>#VALUE!</v>
      </c>
      <c r="DC697" s="37" t="e">
        <f>DB697+'Charging rates'!B$116*(Parameters!B$21+AU697)*100/'11'!B$17*IF('DNO totals'!B$323&lt;0,1,'935'!S697)</f>
        <v>#VALUE!</v>
      </c>
      <c r="DD697" s="37" t="e">
        <f>'Charging rates'!B$97*(CP697+CT697)*100/'11'!B$17</f>
        <v>#VALUE!</v>
      </c>
      <c r="DE697" s="33" t="e">
        <f>MAX(0-(CB697*AU697*'11'!C$17/'11'!B$17),DC697+DD697)</f>
        <v>#VALUE!</v>
      </c>
      <c r="DF697" s="37" t="e">
        <f>IF(BS697,IF(AU697=0,CC697,MAX(0,MIN(CC697,CC697+(DE697/'935'!Q697*('11'!B$17-'935'!X697)/('11'!C$17-'935'!Y697))))),0)</f>
        <v>#VALUE!</v>
      </c>
      <c r="DG697" s="33" t="e">
        <f t="shared" si="198"/>
        <v>#VALUE!</v>
      </c>
      <c r="DH697" s="53" t="e">
        <f t="shared" si="199"/>
        <v>#VALUE!</v>
      </c>
    </row>
    <row r="698" spans="1:112">
      <c r="A698" s="28">
        <v>598</v>
      </c>
      <c r="B698" s="47" t="e">
        <f>'935'!B698</f>
        <v>#VALUE!</v>
      </c>
      <c r="C698" s="48" t="e">
        <f>OR('935'!E698&lt;&gt;"VOID",'935'!F698&lt;&gt;"VOID",'935'!G698&lt;&gt;"VOID")</f>
        <v>#VALUE!</v>
      </c>
      <c r="D698" s="32" t="e">
        <f>IF('935'!D698="VOID",0,'935'!D698*(1-'935'!X698/'11'!B$17))</f>
        <v>#VALUE!</v>
      </c>
      <c r="E698" s="32" t="e">
        <f>IF('935'!E698="VOID",0,'935'!E698*(1-'935'!X698/'11'!B$17))</f>
        <v>#VALUE!</v>
      </c>
      <c r="F698" s="32" t="e">
        <f>IF('935'!F698="VOID",0,'935'!F698*(1-'935'!X698/'11'!B$17))</f>
        <v>#VALUE!</v>
      </c>
      <c r="G698" s="32" t="e">
        <f>IF('935'!G698="VOID",0,'935'!G698*(1-'935'!X698/'11'!B$17))</f>
        <v>#VALUE!</v>
      </c>
      <c r="H698" s="49" t="e">
        <f t="shared" si="180"/>
        <v>#VALUE!</v>
      </c>
      <c r="I698" s="50" t="e">
        <f>MATCH('935'!J698,'913'!$B$6:$B$1205,0)</f>
        <v>#VALUE!</v>
      </c>
      <c r="J698" s="50" t="e">
        <f>MATCH(INDEX('913'!$D$6:$D$1205,I698),'913'!$B$6:$B$1205,0)</f>
        <v>#VALUE!</v>
      </c>
      <c r="K698" s="50" t="e">
        <f>MATCH(INDEX('913'!$D$6:$D$1205,J698),'913'!$B$6:$B$1205,0)</f>
        <v>#VALUE!</v>
      </c>
      <c r="L698" s="50" t="e">
        <f>MATCH(INDEX('913'!$D$6:$D$1205,K698),'913'!$B$6:$B$1205,0)</f>
        <v>#VALUE!</v>
      </c>
      <c r="M698" s="50" t="e">
        <f>MATCH(INDEX('913'!$D$6:$D$1205,L698),'913'!$B$6:$B$1205,0)</f>
        <v>#VALUE!</v>
      </c>
      <c r="N698" s="50" t="e">
        <f>MATCH(INDEX('913'!$D$6:$D$1205,M698),'913'!$B$6:$B$1205,0)</f>
        <v>#VALUE!</v>
      </c>
      <c r="O698" s="50" t="e">
        <f>MATCH(INDEX('913'!$D$6:$D$1205,N698),'913'!$B$6:$B$1205,0)</f>
        <v>#VALUE!</v>
      </c>
      <c r="P698" s="51" t="e">
        <f>MATCH(INDEX('913'!$D$6:$D$1205,O698),'913'!$B$6:$B$1205,0)</f>
        <v>#VALUE!</v>
      </c>
      <c r="Q698" s="37">
        <f>IF(ISNUMBER(I698),MAX(0,INDEX('913'!$E$6:$E$1205,I698)),0)</f>
        <v>0</v>
      </c>
      <c r="R698" s="37">
        <f>IF(ISNUMBER(J698),MAX(0,INDEX('913'!$E$6:$E$1205,J698)),0)</f>
        <v>0</v>
      </c>
      <c r="S698" s="37">
        <f>IF(ISNUMBER(K698),MAX(0,INDEX('913'!$E$6:$E$1205,K698)),0)</f>
        <v>0</v>
      </c>
      <c r="T698" s="37">
        <f>IF(ISNUMBER(L698),MAX(0,INDEX('913'!$E$6:$E$1205,L698)),0)</f>
        <v>0</v>
      </c>
      <c r="U698" s="37">
        <f>IF(ISNUMBER(M698),MAX(0,INDEX('913'!$E$6:$E$1205,M698)),0)</f>
        <v>0</v>
      </c>
      <c r="V698" s="37">
        <f>IF(ISNUMBER(N698),MAX(0,INDEX('913'!$E$6:$E$1205,N698)),0)</f>
        <v>0</v>
      </c>
      <c r="W698" s="37">
        <f>IF(ISNUMBER(O698),MAX(0,INDEX('913'!$E$6:$E$1205,O698)),0)</f>
        <v>0</v>
      </c>
      <c r="X698" s="52">
        <f>IF(ISNUMBER(P698),MAX(0,INDEX('913'!$E$6:$E$1205,P698)),0)</f>
        <v>0</v>
      </c>
      <c r="Y698" s="37">
        <f>IF(ISNUMBER(I698),MAX(0,INDEX('913'!$F$6:$F$1205,I698)),0)</f>
        <v>0</v>
      </c>
      <c r="Z698" s="37">
        <f>IF(ISNUMBER(J698),MAX(0,INDEX('913'!$F$6:$F$1205,J698)),0)</f>
        <v>0</v>
      </c>
      <c r="AA698" s="37">
        <f>IF(ISNUMBER(K698),MAX(0,INDEX('913'!$F$6:$F$1205,K698)),0)</f>
        <v>0</v>
      </c>
      <c r="AB698" s="37">
        <f>IF(ISNUMBER(L698),MAX(0,INDEX('913'!$F$6:$F$1205,L698)),0)</f>
        <v>0</v>
      </c>
      <c r="AC698" s="37">
        <f>IF(ISNUMBER(M698),MAX(0,INDEX('913'!$F$6:$F$1205,M698)),0)</f>
        <v>0</v>
      </c>
      <c r="AD698" s="37">
        <f>IF(ISNUMBER(N698),MAX(0,INDEX('913'!$F$6:$F$1205,N698)),0)</f>
        <v>0</v>
      </c>
      <c r="AE698" s="37">
        <f>IF(ISNUMBER(O698),MAX(0,INDEX('913'!$F$6:$F$1205,O698)),0)</f>
        <v>0</v>
      </c>
      <c r="AF698" s="37">
        <f>IF(ISNUMBER(P698),MAX(0,INDEX('913'!$F$6:$F$1205,P698)),0)</f>
        <v>0</v>
      </c>
      <c r="AG698" s="32">
        <f>IF(ISNUMBER(I698),SQRT(INDEX('913'!$I$6:$I$1205,I698)^2+INDEX('913'!$J$6:$J$1205,I698)^2),0)</f>
        <v>0</v>
      </c>
      <c r="AH698" s="32">
        <f>IF(ISNUMBER(J698),SQRT(INDEX('913'!$I$6:$I$1205,J698)^2+INDEX('913'!$J$6:$J$1205,J698)^2),0)</f>
        <v>0</v>
      </c>
      <c r="AI698" s="32">
        <f>IF(ISNUMBER(K698),SQRT(INDEX('913'!$I$6:$I$1205,K698)^2+INDEX('913'!$J$6:$J$1205,K698)^2),0)</f>
        <v>0</v>
      </c>
      <c r="AJ698" s="32">
        <f>IF(ISNUMBER(L698),SQRT(INDEX('913'!$I$6:$I$1205,L698)^2+INDEX('913'!$J$6:$J$1205,L698)^2),0)</f>
        <v>0</v>
      </c>
      <c r="AK698" s="32">
        <f>IF(ISNUMBER(M698),SQRT(INDEX('913'!$I$6:$I$1205,M698)^2+INDEX('913'!$J$6:$J$1205,M698)^2),0)</f>
        <v>0</v>
      </c>
      <c r="AL698" s="32">
        <f>IF(ISNUMBER(N698),SQRT(INDEX('913'!$I$6:$I$1205,N698)^2+INDEX('913'!$J$6:$J$1205,N698)^2),0)</f>
        <v>0</v>
      </c>
      <c r="AM698" s="32">
        <f>IF(ISNUMBER(O698),SQRT(INDEX('913'!$I$6:$I$1205,O698)^2+INDEX('913'!$J$6:$J$1205,O698)^2),0)</f>
        <v>0</v>
      </c>
      <c r="AN698" s="49">
        <f>IF(ISNUMBER(P698),SQRT(INDEX('913'!$I$6:$I$1205,P698)^2+INDEX('913'!$J$6:$J$1205,P698)^2),0)</f>
        <v>0</v>
      </c>
      <c r="AO698" s="37">
        <f t="shared" si="181"/>
        <v>0</v>
      </c>
      <c r="AP698" s="37">
        <f t="shared" si="182"/>
        <v>0</v>
      </c>
      <c r="AQ698" s="33" t="e">
        <f>-100*'935'!W698*(AO698+AP698)/'11'!C$17</f>
        <v>#VALUE!</v>
      </c>
      <c r="AR698" s="37" t="e">
        <f t="shared" si="183"/>
        <v>#VALUE!</v>
      </c>
      <c r="AS698" s="52" t="e">
        <f t="shared" si="184"/>
        <v>#VALUE!</v>
      </c>
      <c r="AT698" s="32" t="e">
        <f>IF('935'!C698="VOID",0,('935'!C698*(1-'935'!X698/'11'!B$17)))</f>
        <v>#VALUE!</v>
      </c>
      <c r="AU698" s="52" t="e">
        <f>'935'!Q698*(1-'935'!Y698/'11'!C$17)/(1-'935'!X698/'11'!B$17)</f>
        <v>#VALUE!</v>
      </c>
      <c r="AV698" s="37" t="e">
        <f>INDEX('DNO totals'!$B$57:$G$57,IF('935'!K698,IF(MOD('935'!K698,1000),IF(MOD('935'!K698,100),IF(MOD('935'!K698,10),IF(MOD('935'!K698,1000)=1,6,5),4),3),2),1))</f>
        <v>#VALUE!</v>
      </c>
      <c r="AW698" s="52" t="e">
        <f t="shared" si="185"/>
        <v>#VALUE!</v>
      </c>
      <c r="AX698" s="32" t="e">
        <f>IF('935'!V698="VOID",0,'935'!V698*(1-'935'!X698/'11'!B$17))</f>
        <v>#VALUE!</v>
      </c>
      <c r="AY698" s="33" t="e">
        <f>IF(H698,-100*'Charging rates'!B$10/'11'!B$17*AX698/H698,0)</f>
        <v>#VALUE!</v>
      </c>
      <c r="AZ698" s="33" t="e">
        <f>IF(C698,'DNO totals'!B$41,0)</f>
        <v>#VALUE!</v>
      </c>
      <c r="BA698" s="33" t="e">
        <f t="shared" si="186"/>
        <v>#VALUE!</v>
      </c>
      <c r="BB698" s="33" t="e">
        <f t="shared" si="187"/>
        <v>#VALUE!</v>
      </c>
      <c r="BC698" s="53" t="e">
        <f t="shared" si="188"/>
        <v>#VALUE!</v>
      </c>
      <c r="BD698" s="32" t="e">
        <f>IF(AT698,'935'!H698*AT698/(AT698+D698+H698),0)</f>
        <v>#VALUE!</v>
      </c>
      <c r="BE698" s="32" t="e">
        <f>IF(H698,'935'!H698*H698/(AT698+D698+H698),0)</f>
        <v>#VALUE!</v>
      </c>
      <c r="BF698" s="32" t="e">
        <f>BD698*(1-'935'!X698/'11'!B$17)</f>
        <v>#VALUE!</v>
      </c>
      <c r="BG698" s="49" t="e">
        <f>BE698*(1-'935'!X698/'11'!B$17)</f>
        <v>#VALUE!</v>
      </c>
      <c r="BH698" s="52" t="e">
        <f>AV698*Parameters!B$6</f>
        <v>#VALUE!</v>
      </c>
      <c r="BI698" s="37" t="e">
        <f>IF('935'!$K698=1000,'Charging rates'!$C$38*$BH698/(1+'DNO totals'!$C$99)*'935'!$L698,0)</f>
        <v>#VALUE!</v>
      </c>
      <c r="BJ698" s="37" t="e">
        <f>IF(MOD('935'!$K698,1000)=100,'Charging rates'!$D$38*$BH698/(1+'DNO totals'!$D$99)*'935'!$M698,0)</f>
        <v>#VALUE!</v>
      </c>
      <c r="BK698" s="37" t="e">
        <f>IF(MOD('935'!$K698,100)=10,'Charging rates'!$E$38*$BH698/(1+'DNO totals'!$E$99)*'935'!$N698,0)</f>
        <v>#VALUE!</v>
      </c>
      <c r="BL698" s="37" t="e">
        <f>IF(AND(MOD('935'!$K698,10)&gt;0,MOD('935'!$K698,1000)&gt;1),'Charging rates'!$F$38*$BH698/(1+'DNO totals'!$F$99)*'935'!$O698,0)</f>
        <v>#VALUE!</v>
      </c>
      <c r="BM698" s="37" t="e">
        <f>IF(MOD('935'!$K698,1000)=1,'Charging rates'!$G$38*$BH698/(1+'DNO totals'!$G$99)*'935'!$P698,0)</f>
        <v>#VALUE!</v>
      </c>
      <c r="BN698" s="52" t="e">
        <f t="shared" si="189"/>
        <v>#VALUE!</v>
      </c>
      <c r="BO698" s="37" t="e">
        <f>IF('935'!$K698&gt;1000,'Charging rates'!$C$38*$AW698*'935'!$L698,0)</f>
        <v>#VALUE!</v>
      </c>
      <c r="BP698" s="37" t="e">
        <f>IF(MOD('935'!$K698,1000)&gt;100,'Charging rates'!$D$38*$AW698*'935'!$M698,0)</f>
        <v>#VALUE!</v>
      </c>
      <c r="BQ698" s="37" t="e">
        <f>IF(MOD('935'!$K698,100)&gt;10,'Charging rates'!$E$38*$AW698*'935'!$N698,0)</f>
        <v>#VALUE!</v>
      </c>
      <c r="BR698" s="52" t="e">
        <f t="shared" si="190"/>
        <v>#VALUE!</v>
      </c>
      <c r="BS698" s="48" t="e">
        <f>'935'!C698&lt;&gt;"VOID"</f>
        <v>#VALUE!</v>
      </c>
      <c r="BT698" s="33" t="e">
        <f>IF(BS698,(100/'11'!B$17*BD698*((1-'935'!I698)*'Charging rates'!B$51+'Charging rates'!B$63)),0)</f>
        <v>#VALUE!</v>
      </c>
      <c r="BU698" s="33" t="e">
        <f>100/'11'!B$17*BG698*('Charging rates'!B$51+'Charging rates'!B$63)</f>
        <v>#VALUE!</v>
      </c>
      <c r="BV698" s="33" t="e">
        <f>100/'11'!B$17*BE698*('Charging rates'!B$51+'Charging rates'!B$63)</f>
        <v>#VALUE!</v>
      </c>
      <c r="BW698" s="53" t="e">
        <f t="shared" si="191"/>
        <v>#VALUE!</v>
      </c>
      <c r="BX698" s="32" t="e">
        <f>AT698-('935'!T698*(1-'935'!X698/'11'!B$17))</f>
        <v>#VALUE!</v>
      </c>
      <c r="BY698" s="32">
        <f>0-IF(ISNUMBER(I698),INDEX('913'!$I$6:$I$1205,I698),0)-IF(ISNUMBER(J698),INDEX('913'!$I$6:$I$1205,J698),0)-IF(ISNUMBER(K698),INDEX('913'!$I$6:$I$1205,K698),0)-IF(ISNUMBER(L698),INDEX('913'!$I$6:$I$1205,L698),0)-IF(ISNUMBER(M698),INDEX('913'!$I$6:$I$1205,M698),0)-IF(ISNUMBER(N698),INDEX('913'!$I$6:$I$1205,N698),0)-IF(ISNUMBER(O698),INDEX('913'!$I$6:$I$1205,O698),0)-IF(ISNUMBER(P698),INDEX('913'!$I$6:$I$1205,P698),0)</f>
        <v>0</v>
      </c>
      <c r="BZ698" s="37">
        <f>IF(BY698=0,1,MAX(1,SQRT(BY698^2+(IF(ISNUMBER(I698),INDEX('913'!$J$6:$J$1205,I698),0)+IF(ISNUMBER(J698),INDEX('913'!$J$6:$J$1205,J698),0)+IF(ISNUMBER(K698),INDEX('913'!$J$6:$J$1205,K698),0)+IF(ISNUMBER(L698),INDEX('913'!$J$6:$J$1205,L698),0)+IF(ISNUMBER(M698),INDEX('913'!$J$6:$J$1205,M698),0)+IF(ISNUMBER(N698),INDEX('913'!$J$6:$J$1205,N698),0)+IF(ISNUMBER(O698),INDEX('913'!$J$6:$J$1205,O698),0)+IF(ISNUMBER(P698),INDEX('913'!$J$6:$J$1205,P698),0))^2)/BY698))</f>
        <v>1</v>
      </c>
      <c r="CA698" s="33" t="e">
        <f>100*AO698/'11'!B$17</f>
        <v>#VALUE!</v>
      </c>
      <c r="CB698" s="37" t="e">
        <f>100*(AP698*BZ698)/'11'!C$17</f>
        <v>#VALUE!</v>
      </c>
      <c r="CC698" s="37" t="e">
        <f t="shared" si="192"/>
        <v>#VALUE!</v>
      </c>
      <c r="CD698" s="33" t="e">
        <f t="shared" si="193"/>
        <v>#VALUE!</v>
      </c>
      <c r="CE698" s="54" t="e">
        <f>'11'!C$17-'935'!Y698</f>
        <v>#VALUE!</v>
      </c>
      <c r="CF698" s="37" t="e">
        <f>MAX('DNO totals'!B$312+0,MIN('935'!L698+0,'DNO totals'!B$304+0))</f>
        <v>#VALUE!</v>
      </c>
      <c r="CG698" s="37" t="e">
        <f>MAX('DNO totals'!C$312+0,MIN('935'!M698+0,'DNO totals'!C$304+0))</f>
        <v>#VALUE!</v>
      </c>
      <c r="CH698" s="37" t="e">
        <f>MAX('DNO totals'!D$312+0,MIN('935'!N698+0,'DNO totals'!D$304+0))</f>
        <v>#VALUE!</v>
      </c>
      <c r="CI698" s="37" t="e">
        <f>MAX('DNO totals'!E$312+0,MIN('935'!O698+0,'DNO totals'!E$304+0))</f>
        <v>#VALUE!</v>
      </c>
      <c r="CJ698" s="52" t="e">
        <f>MAX('DNO totals'!F$312+0,MIN('935'!P698+0,'DNO totals'!F$304+0))</f>
        <v>#VALUE!</v>
      </c>
      <c r="CK698" s="37" t="e">
        <f>IF('935'!$K698=1000,'Charging rates'!$C$38*$BH698/(1+'DNO totals'!$C$99)*$CF698,0)</f>
        <v>#VALUE!</v>
      </c>
      <c r="CL698" s="37" t="e">
        <f>IF(MOD('935'!$K698,1000)=100,'Charging rates'!$D$38*$BH698/(1+'DNO totals'!$D$99)*$CG698,0)</f>
        <v>#VALUE!</v>
      </c>
      <c r="CM698" s="37" t="e">
        <f>IF(MOD('935'!$K698,100)=10,'Charging rates'!$E$38*$BH698/(1+'DNO totals'!$E$99)*$CH698,0)</f>
        <v>#VALUE!</v>
      </c>
      <c r="CN698" s="37" t="e">
        <f>IF(AND(MOD('935'!$K698,10)&gt;0,MOD('935'!$K698,1000)&gt;1),'Charging rates'!$F$38*$BH698/(1+'DNO totals'!$F$99)*$CI698,0)</f>
        <v>#VALUE!</v>
      </c>
      <c r="CO698" s="37" t="e">
        <f>IF(MOD('935'!$K698,1000)=1,'Charging rates'!$G$38*$BH698/(1+'DNO totals'!$G$99)*$CJ698,0)</f>
        <v>#VALUE!</v>
      </c>
      <c r="CP698" s="52" t="e">
        <f t="shared" si="194"/>
        <v>#VALUE!</v>
      </c>
      <c r="CQ698" s="37" t="e">
        <f>IF('935'!$K698&gt;1000,'Charging rates'!$C$38*$AW698*$CF698,0)</f>
        <v>#VALUE!</v>
      </c>
      <c r="CR698" s="37" t="e">
        <f>IF(MOD('935'!$K698,1000)&gt;100,'Charging rates'!$D$38*$AW698*$CG698,0)</f>
        <v>#VALUE!</v>
      </c>
      <c r="CS698" s="37" t="e">
        <f>IF(MOD('935'!$K698,100)&gt;10,'Charging rates'!$E$38*$AW698*$CH698,0)</f>
        <v>#VALUE!</v>
      </c>
      <c r="CT698" s="52" t="e">
        <f t="shared" si="195"/>
        <v>#VALUE!</v>
      </c>
      <c r="CU698" s="33" t="e">
        <f>100*(AP698*'935'!Q698*BZ698)/'11'!B$17</f>
        <v>#VALUE!</v>
      </c>
      <c r="CV698" s="33" t="e">
        <f>100/'11'!B$17*'Charging rates'!B$10*AW698</f>
        <v>#VALUE!</v>
      </c>
      <c r="CW698" s="33" t="e">
        <f>IF(AT698=0,0,(1-BX698/AT698)*(CA698+IF('935'!Q698=0,0,(CB698*'935'!Q698*('11'!C$17-'935'!Y698)/('11'!B$17-'935'!X698)))))</f>
        <v>#VALUE!</v>
      </c>
      <c r="CX698" s="33" t="e">
        <f t="shared" si="196"/>
        <v>#VALUE!</v>
      </c>
      <c r="CY698" s="49" t="e">
        <f t="shared" si="197"/>
        <v>#VALUE!</v>
      </c>
      <c r="CZ698" s="32" t="e">
        <f>AT698*(Parameters!B$21+AU698)*IF('DNO totals'!B$323&lt;0,1,'935'!S698)</f>
        <v>#VALUE!</v>
      </c>
      <c r="DA698" s="52" t="e">
        <f>IF('DNO totals'!B$323&lt;0,1,'935'!S698)*(Parameters!B$21+AU698)</f>
        <v>#VALUE!</v>
      </c>
      <c r="DB698" s="37" t="e">
        <f>CX698+'Charging rates'!B$106*DA698*100/'11'!B$17</f>
        <v>#VALUE!</v>
      </c>
      <c r="DC698" s="37" t="e">
        <f>DB698+'Charging rates'!B$116*(Parameters!B$21+AU698)*100/'11'!B$17*IF('DNO totals'!B$323&lt;0,1,'935'!S698)</f>
        <v>#VALUE!</v>
      </c>
      <c r="DD698" s="37" t="e">
        <f>'Charging rates'!B$97*(CP698+CT698)*100/'11'!B$17</f>
        <v>#VALUE!</v>
      </c>
      <c r="DE698" s="33" t="e">
        <f>MAX(0-(CB698*AU698*'11'!C$17/'11'!B$17),DC698+DD698)</f>
        <v>#VALUE!</v>
      </c>
      <c r="DF698" s="37" t="e">
        <f>IF(BS698,IF(AU698=0,CC698,MAX(0,MIN(CC698,CC698+(DE698/'935'!Q698*('11'!B$17-'935'!X698)/('11'!C$17-'935'!Y698))))),0)</f>
        <v>#VALUE!</v>
      </c>
      <c r="DG698" s="33" t="e">
        <f t="shared" si="198"/>
        <v>#VALUE!</v>
      </c>
      <c r="DH698" s="53" t="e">
        <f t="shared" si="199"/>
        <v>#VALUE!</v>
      </c>
    </row>
    <row r="699" spans="1:112">
      <c r="A699" s="28">
        <v>599</v>
      </c>
      <c r="B699" s="47" t="e">
        <f>'935'!B699</f>
        <v>#VALUE!</v>
      </c>
      <c r="C699" s="48" t="e">
        <f>OR('935'!E699&lt;&gt;"VOID",'935'!F699&lt;&gt;"VOID",'935'!G699&lt;&gt;"VOID")</f>
        <v>#VALUE!</v>
      </c>
      <c r="D699" s="32" t="e">
        <f>IF('935'!D699="VOID",0,'935'!D699*(1-'935'!X699/'11'!B$17))</f>
        <v>#VALUE!</v>
      </c>
      <c r="E699" s="32" t="e">
        <f>IF('935'!E699="VOID",0,'935'!E699*(1-'935'!X699/'11'!B$17))</f>
        <v>#VALUE!</v>
      </c>
      <c r="F699" s="32" t="e">
        <f>IF('935'!F699="VOID",0,'935'!F699*(1-'935'!X699/'11'!B$17))</f>
        <v>#VALUE!</v>
      </c>
      <c r="G699" s="32" t="e">
        <f>IF('935'!G699="VOID",0,'935'!G699*(1-'935'!X699/'11'!B$17))</f>
        <v>#VALUE!</v>
      </c>
      <c r="H699" s="49" t="e">
        <f t="shared" si="180"/>
        <v>#VALUE!</v>
      </c>
      <c r="I699" s="50" t="e">
        <f>MATCH('935'!J699,'913'!$B$6:$B$1205,0)</f>
        <v>#VALUE!</v>
      </c>
      <c r="J699" s="50" t="e">
        <f>MATCH(INDEX('913'!$D$6:$D$1205,I699),'913'!$B$6:$B$1205,0)</f>
        <v>#VALUE!</v>
      </c>
      <c r="K699" s="50" t="e">
        <f>MATCH(INDEX('913'!$D$6:$D$1205,J699),'913'!$B$6:$B$1205,0)</f>
        <v>#VALUE!</v>
      </c>
      <c r="L699" s="50" t="e">
        <f>MATCH(INDEX('913'!$D$6:$D$1205,K699),'913'!$B$6:$B$1205,0)</f>
        <v>#VALUE!</v>
      </c>
      <c r="M699" s="50" t="e">
        <f>MATCH(INDEX('913'!$D$6:$D$1205,L699),'913'!$B$6:$B$1205,0)</f>
        <v>#VALUE!</v>
      </c>
      <c r="N699" s="50" t="e">
        <f>MATCH(INDEX('913'!$D$6:$D$1205,M699),'913'!$B$6:$B$1205,0)</f>
        <v>#VALUE!</v>
      </c>
      <c r="O699" s="50" t="e">
        <f>MATCH(INDEX('913'!$D$6:$D$1205,N699),'913'!$B$6:$B$1205,0)</f>
        <v>#VALUE!</v>
      </c>
      <c r="P699" s="51" t="e">
        <f>MATCH(INDEX('913'!$D$6:$D$1205,O699),'913'!$B$6:$B$1205,0)</f>
        <v>#VALUE!</v>
      </c>
      <c r="Q699" s="37">
        <f>IF(ISNUMBER(I699),MAX(0,INDEX('913'!$E$6:$E$1205,I699)),0)</f>
        <v>0</v>
      </c>
      <c r="R699" s="37">
        <f>IF(ISNUMBER(J699),MAX(0,INDEX('913'!$E$6:$E$1205,J699)),0)</f>
        <v>0</v>
      </c>
      <c r="S699" s="37">
        <f>IF(ISNUMBER(K699),MAX(0,INDEX('913'!$E$6:$E$1205,K699)),0)</f>
        <v>0</v>
      </c>
      <c r="T699" s="37">
        <f>IF(ISNUMBER(L699),MAX(0,INDEX('913'!$E$6:$E$1205,L699)),0)</f>
        <v>0</v>
      </c>
      <c r="U699" s="37">
        <f>IF(ISNUMBER(M699),MAX(0,INDEX('913'!$E$6:$E$1205,M699)),0)</f>
        <v>0</v>
      </c>
      <c r="V699" s="37">
        <f>IF(ISNUMBER(N699),MAX(0,INDEX('913'!$E$6:$E$1205,N699)),0)</f>
        <v>0</v>
      </c>
      <c r="W699" s="37">
        <f>IF(ISNUMBER(O699),MAX(0,INDEX('913'!$E$6:$E$1205,O699)),0)</f>
        <v>0</v>
      </c>
      <c r="X699" s="52">
        <f>IF(ISNUMBER(P699),MAX(0,INDEX('913'!$E$6:$E$1205,P699)),0)</f>
        <v>0</v>
      </c>
      <c r="Y699" s="37">
        <f>IF(ISNUMBER(I699),MAX(0,INDEX('913'!$F$6:$F$1205,I699)),0)</f>
        <v>0</v>
      </c>
      <c r="Z699" s="37">
        <f>IF(ISNUMBER(J699),MAX(0,INDEX('913'!$F$6:$F$1205,J699)),0)</f>
        <v>0</v>
      </c>
      <c r="AA699" s="37">
        <f>IF(ISNUMBER(K699),MAX(0,INDEX('913'!$F$6:$F$1205,K699)),0)</f>
        <v>0</v>
      </c>
      <c r="AB699" s="37">
        <f>IF(ISNUMBER(L699),MAX(0,INDEX('913'!$F$6:$F$1205,L699)),0)</f>
        <v>0</v>
      </c>
      <c r="AC699" s="37">
        <f>IF(ISNUMBER(M699),MAX(0,INDEX('913'!$F$6:$F$1205,M699)),0)</f>
        <v>0</v>
      </c>
      <c r="AD699" s="37">
        <f>IF(ISNUMBER(N699),MAX(0,INDEX('913'!$F$6:$F$1205,N699)),0)</f>
        <v>0</v>
      </c>
      <c r="AE699" s="37">
        <f>IF(ISNUMBER(O699),MAX(0,INDEX('913'!$F$6:$F$1205,O699)),0)</f>
        <v>0</v>
      </c>
      <c r="AF699" s="37">
        <f>IF(ISNUMBER(P699),MAX(0,INDEX('913'!$F$6:$F$1205,P699)),0)</f>
        <v>0</v>
      </c>
      <c r="AG699" s="32">
        <f>IF(ISNUMBER(I699),SQRT(INDEX('913'!$I$6:$I$1205,I699)^2+INDEX('913'!$J$6:$J$1205,I699)^2),0)</f>
        <v>0</v>
      </c>
      <c r="AH699" s="32">
        <f>IF(ISNUMBER(J699),SQRT(INDEX('913'!$I$6:$I$1205,J699)^2+INDEX('913'!$J$6:$J$1205,J699)^2),0)</f>
        <v>0</v>
      </c>
      <c r="AI699" s="32">
        <f>IF(ISNUMBER(K699),SQRT(INDEX('913'!$I$6:$I$1205,K699)^2+INDEX('913'!$J$6:$J$1205,K699)^2),0)</f>
        <v>0</v>
      </c>
      <c r="AJ699" s="32">
        <f>IF(ISNUMBER(L699),SQRT(INDEX('913'!$I$6:$I$1205,L699)^2+INDEX('913'!$J$6:$J$1205,L699)^2),0)</f>
        <v>0</v>
      </c>
      <c r="AK699" s="32">
        <f>IF(ISNUMBER(M699),SQRT(INDEX('913'!$I$6:$I$1205,M699)^2+INDEX('913'!$J$6:$J$1205,M699)^2),0)</f>
        <v>0</v>
      </c>
      <c r="AL699" s="32">
        <f>IF(ISNUMBER(N699),SQRT(INDEX('913'!$I$6:$I$1205,N699)^2+INDEX('913'!$J$6:$J$1205,N699)^2),0)</f>
        <v>0</v>
      </c>
      <c r="AM699" s="32">
        <f>IF(ISNUMBER(O699),SQRT(INDEX('913'!$I$6:$I$1205,O699)^2+INDEX('913'!$J$6:$J$1205,O699)^2),0)</f>
        <v>0</v>
      </c>
      <c r="AN699" s="49">
        <f>IF(ISNUMBER(P699),SQRT(INDEX('913'!$I$6:$I$1205,P699)^2+INDEX('913'!$J$6:$J$1205,P699)^2),0)</f>
        <v>0</v>
      </c>
      <c r="AO699" s="37">
        <f t="shared" si="181"/>
        <v>0</v>
      </c>
      <c r="AP699" s="37">
        <f t="shared" si="182"/>
        <v>0</v>
      </c>
      <c r="AQ699" s="33" t="e">
        <f>-100*'935'!W699*(AO699+AP699)/'11'!C$17</f>
        <v>#VALUE!</v>
      </c>
      <c r="AR699" s="37" t="e">
        <f t="shared" si="183"/>
        <v>#VALUE!</v>
      </c>
      <c r="AS699" s="52" t="e">
        <f t="shared" si="184"/>
        <v>#VALUE!</v>
      </c>
      <c r="AT699" s="32" t="e">
        <f>IF('935'!C699="VOID",0,('935'!C699*(1-'935'!X699/'11'!B$17)))</f>
        <v>#VALUE!</v>
      </c>
      <c r="AU699" s="52" t="e">
        <f>'935'!Q699*(1-'935'!Y699/'11'!C$17)/(1-'935'!X699/'11'!B$17)</f>
        <v>#VALUE!</v>
      </c>
      <c r="AV699" s="37" t="e">
        <f>INDEX('DNO totals'!$B$57:$G$57,IF('935'!K699,IF(MOD('935'!K699,1000),IF(MOD('935'!K699,100),IF(MOD('935'!K699,10),IF(MOD('935'!K699,1000)=1,6,5),4),3),2),1))</f>
        <v>#VALUE!</v>
      </c>
      <c r="AW699" s="52" t="e">
        <f t="shared" si="185"/>
        <v>#VALUE!</v>
      </c>
      <c r="AX699" s="32" t="e">
        <f>IF('935'!V699="VOID",0,'935'!V699*(1-'935'!X699/'11'!B$17))</f>
        <v>#VALUE!</v>
      </c>
      <c r="AY699" s="33" t="e">
        <f>IF(H699,-100*'Charging rates'!B$10/'11'!B$17*AX699/H699,0)</f>
        <v>#VALUE!</v>
      </c>
      <c r="AZ699" s="33" t="e">
        <f>IF(C699,'DNO totals'!B$41,0)</f>
        <v>#VALUE!</v>
      </c>
      <c r="BA699" s="33" t="e">
        <f t="shared" si="186"/>
        <v>#VALUE!</v>
      </c>
      <c r="BB699" s="33" t="e">
        <f t="shared" si="187"/>
        <v>#VALUE!</v>
      </c>
      <c r="BC699" s="53" t="e">
        <f t="shared" si="188"/>
        <v>#VALUE!</v>
      </c>
      <c r="BD699" s="32" t="e">
        <f>IF(AT699,'935'!H699*AT699/(AT699+D699+H699),0)</f>
        <v>#VALUE!</v>
      </c>
      <c r="BE699" s="32" t="e">
        <f>IF(H699,'935'!H699*H699/(AT699+D699+H699),0)</f>
        <v>#VALUE!</v>
      </c>
      <c r="BF699" s="32" t="e">
        <f>BD699*(1-'935'!X699/'11'!B$17)</f>
        <v>#VALUE!</v>
      </c>
      <c r="BG699" s="49" t="e">
        <f>BE699*(1-'935'!X699/'11'!B$17)</f>
        <v>#VALUE!</v>
      </c>
      <c r="BH699" s="52" t="e">
        <f>AV699*Parameters!B$6</f>
        <v>#VALUE!</v>
      </c>
      <c r="BI699" s="37" t="e">
        <f>IF('935'!$K699=1000,'Charging rates'!$C$38*$BH699/(1+'DNO totals'!$C$99)*'935'!$L699,0)</f>
        <v>#VALUE!</v>
      </c>
      <c r="BJ699" s="37" t="e">
        <f>IF(MOD('935'!$K699,1000)=100,'Charging rates'!$D$38*$BH699/(1+'DNO totals'!$D$99)*'935'!$M699,0)</f>
        <v>#VALUE!</v>
      </c>
      <c r="BK699" s="37" t="e">
        <f>IF(MOD('935'!$K699,100)=10,'Charging rates'!$E$38*$BH699/(1+'DNO totals'!$E$99)*'935'!$N699,0)</f>
        <v>#VALUE!</v>
      </c>
      <c r="BL699" s="37" t="e">
        <f>IF(AND(MOD('935'!$K699,10)&gt;0,MOD('935'!$K699,1000)&gt;1),'Charging rates'!$F$38*$BH699/(1+'DNO totals'!$F$99)*'935'!$O699,0)</f>
        <v>#VALUE!</v>
      </c>
      <c r="BM699" s="37" t="e">
        <f>IF(MOD('935'!$K699,1000)=1,'Charging rates'!$G$38*$BH699/(1+'DNO totals'!$G$99)*'935'!$P699,0)</f>
        <v>#VALUE!</v>
      </c>
      <c r="BN699" s="52" t="e">
        <f t="shared" si="189"/>
        <v>#VALUE!</v>
      </c>
      <c r="BO699" s="37" t="e">
        <f>IF('935'!$K699&gt;1000,'Charging rates'!$C$38*$AW699*'935'!$L699,0)</f>
        <v>#VALUE!</v>
      </c>
      <c r="BP699" s="37" t="e">
        <f>IF(MOD('935'!$K699,1000)&gt;100,'Charging rates'!$D$38*$AW699*'935'!$M699,0)</f>
        <v>#VALUE!</v>
      </c>
      <c r="BQ699" s="37" t="e">
        <f>IF(MOD('935'!$K699,100)&gt;10,'Charging rates'!$E$38*$AW699*'935'!$N699,0)</f>
        <v>#VALUE!</v>
      </c>
      <c r="BR699" s="52" t="e">
        <f t="shared" si="190"/>
        <v>#VALUE!</v>
      </c>
      <c r="BS699" s="48" t="e">
        <f>'935'!C699&lt;&gt;"VOID"</f>
        <v>#VALUE!</v>
      </c>
      <c r="BT699" s="33" t="e">
        <f>IF(BS699,(100/'11'!B$17*BD699*((1-'935'!I699)*'Charging rates'!B$51+'Charging rates'!B$63)),0)</f>
        <v>#VALUE!</v>
      </c>
      <c r="BU699" s="33" t="e">
        <f>100/'11'!B$17*BG699*('Charging rates'!B$51+'Charging rates'!B$63)</f>
        <v>#VALUE!</v>
      </c>
      <c r="BV699" s="33" t="e">
        <f>100/'11'!B$17*BE699*('Charging rates'!B$51+'Charging rates'!B$63)</f>
        <v>#VALUE!</v>
      </c>
      <c r="BW699" s="53" t="e">
        <f t="shared" si="191"/>
        <v>#VALUE!</v>
      </c>
      <c r="BX699" s="32" t="e">
        <f>AT699-('935'!T699*(1-'935'!X699/'11'!B$17))</f>
        <v>#VALUE!</v>
      </c>
      <c r="BY699" s="32">
        <f>0-IF(ISNUMBER(I699),INDEX('913'!$I$6:$I$1205,I699),0)-IF(ISNUMBER(J699),INDEX('913'!$I$6:$I$1205,J699),0)-IF(ISNUMBER(K699),INDEX('913'!$I$6:$I$1205,K699),0)-IF(ISNUMBER(L699),INDEX('913'!$I$6:$I$1205,L699),0)-IF(ISNUMBER(M699),INDEX('913'!$I$6:$I$1205,M699),0)-IF(ISNUMBER(N699),INDEX('913'!$I$6:$I$1205,N699),0)-IF(ISNUMBER(O699),INDEX('913'!$I$6:$I$1205,O699),0)-IF(ISNUMBER(P699),INDEX('913'!$I$6:$I$1205,P699),0)</f>
        <v>0</v>
      </c>
      <c r="BZ699" s="37">
        <f>IF(BY699=0,1,MAX(1,SQRT(BY699^2+(IF(ISNUMBER(I699),INDEX('913'!$J$6:$J$1205,I699),0)+IF(ISNUMBER(J699),INDEX('913'!$J$6:$J$1205,J699),0)+IF(ISNUMBER(K699),INDEX('913'!$J$6:$J$1205,K699),0)+IF(ISNUMBER(L699),INDEX('913'!$J$6:$J$1205,L699),0)+IF(ISNUMBER(M699),INDEX('913'!$J$6:$J$1205,M699),0)+IF(ISNUMBER(N699),INDEX('913'!$J$6:$J$1205,N699),0)+IF(ISNUMBER(O699),INDEX('913'!$J$6:$J$1205,O699),0)+IF(ISNUMBER(P699),INDEX('913'!$J$6:$J$1205,P699),0))^2)/BY699))</f>
        <v>1</v>
      </c>
      <c r="CA699" s="33" t="e">
        <f>100*AO699/'11'!B$17</f>
        <v>#VALUE!</v>
      </c>
      <c r="CB699" s="37" t="e">
        <f>100*(AP699*BZ699)/'11'!C$17</f>
        <v>#VALUE!</v>
      </c>
      <c r="CC699" s="37" t="e">
        <f t="shared" si="192"/>
        <v>#VALUE!</v>
      </c>
      <c r="CD699" s="33" t="e">
        <f t="shared" si="193"/>
        <v>#VALUE!</v>
      </c>
      <c r="CE699" s="54" t="e">
        <f>'11'!C$17-'935'!Y699</f>
        <v>#VALUE!</v>
      </c>
      <c r="CF699" s="37" t="e">
        <f>MAX('DNO totals'!B$312+0,MIN('935'!L699+0,'DNO totals'!B$304+0))</f>
        <v>#VALUE!</v>
      </c>
      <c r="CG699" s="37" t="e">
        <f>MAX('DNO totals'!C$312+0,MIN('935'!M699+0,'DNO totals'!C$304+0))</f>
        <v>#VALUE!</v>
      </c>
      <c r="CH699" s="37" t="e">
        <f>MAX('DNO totals'!D$312+0,MIN('935'!N699+0,'DNO totals'!D$304+0))</f>
        <v>#VALUE!</v>
      </c>
      <c r="CI699" s="37" t="e">
        <f>MAX('DNO totals'!E$312+0,MIN('935'!O699+0,'DNO totals'!E$304+0))</f>
        <v>#VALUE!</v>
      </c>
      <c r="CJ699" s="52" t="e">
        <f>MAX('DNO totals'!F$312+0,MIN('935'!P699+0,'DNO totals'!F$304+0))</f>
        <v>#VALUE!</v>
      </c>
      <c r="CK699" s="37" t="e">
        <f>IF('935'!$K699=1000,'Charging rates'!$C$38*$BH699/(1+'DNO totals'!$C$99)*$CF699,0)</f>
        <v>#VALUE!</v>
      </c>
      <c r="CL699" s="37" t="e">
        <f>IF(MOD('935'!$K699,1000)=100,'Charging rates'!$D$38*$BH699/(1+'DNO totals'!$D$99)*$CG699,0)</f>
        <v>#VALUE!</v>
      </c>
      <c r="CM699" s="37" t="e">
        <f>IF(MOD('935'!$K699,100)=10,'Charging rates'!$E$38*$BH699/(1+'DNO totals'!$E$99)*$CH699,0)</f>
        <v>#VALUE!</v>
      </c>
      <c r="CN699" s="37" t="e">
        <f>IF(AND(MOD('935'!$K699,10)&gt;0,MOD('935'!$K699,1000)&gt;1),'Charging rates'!$F$38*$BH699/(1+'DNO totals'!$F$99)*$CI699,0)</f>
        <v>#VALUE!</v>
      </c>
      <c r="CO699" s="37" t="e">
        <f>IF(MOD('935'!$K699,1000)=1,'Charging rates'!$G$38*$BH699/(1+'DNO totals'!$G$99)*$CJ699,0)</f>
        <v>#VALUE!</v>
      </c>
      <c r="CP699" s="52" t="e">
        <f t="shared" si="194"/>
        <v>#VALUE!</v>
      </c>
      <c r="CQ699" s="37" t="e">
        <f>IF('935'!$K699&gt;1000,'Charging rates'!$C$38*$AW699*$CF699,0)</f>
        <v>#VALUE!</v>
      </c>
      <c r="CR699" s="37" t="e">
        <f>IF(MOD('935'!$K699,1000)&gt;100,'Charging rates'!$D$38*$AW699*$CG699,0)</f>
        <v>#VALUE!</v>
      </c>
      <c r="CS699" s="37" t="e">
        <f>IF(MOD('935'!$K699,100)&gt;10,'Charging rates'!$E$38*$AW699*$CH699,0)</f>
        <v>#VALUE!</v>
      </c>
      <c r="CT699" s="52" t="e">
        <f t="shared" si="195"/>
        <v>#VALUE!</v>
      </c>
      <c r="CU699" s="33" t="e">
        <f>100*(AP699*'935'!Q699*BZ699)/'11'!B$17</f>
        <v>#VALUE!</v>
      </c>
      <c r="CV699" s="33" t="e">
        <f>100/'11'!B$17*'Charging rates'!B$10*AW699</f>
        <v>#VALUE!</v>
      </c>
      <c r="CW699" s="33" t="e">
        <f>IF(AT699=0,0,(1-BX699/AT699)*(CA699+IF('935'!Q699=0,0,(CB699*'935'!Q699*('11'!C$17-'935'!Y699)/('11'!B$17-'935'!X699)))))</f>
        <v>#VALUE!</v>
      </c>
      <c r="CX699" s="33" t="e">
        <f t="shared" si="196"/>
        <v>#VALUE!</v>
      </c>
      <c r="CY699" s="49" t="e">
        <f t="shared" si="197"/>
        <v>#VALUE!</v>
      </c>
      <c r="CZ699" s="32" t="e">
        <f>AT699*(Parameters!B$21+AU699)*IF('DNO totals'!B$323&lt;0,1,'935'!S699)</f>
        <v>#VALUE!</v>
      </c>
      <c r="DA699" s="52" t="e">
        <f>IF('DNO totals'!B$323&lt;0,1,'935'!S699)*(Parameters!B$21+AU699)</f>
        <v>#VALUE!</v>
      </c>
      <c r="DB699" s="37" t="e">
        <f>CX699+'Charging rates'!B$106*DA699*100/'11'!B$17</f>
        <v>#VALUE!</v>
      </c>
      <c r="DC699" s="37" t="e">
        <f>DB699+'Charging rates'!B$116*(Parameters!B$21+AU699)*100/'11'!B$17*IF('DNO totals'!B$323&lt;0,1,'935'!S699)</f>
        <v>#VALUE!</v>
      </c>
      <c r="DD699" s="37" t="e">
        <f>'Charging rates'!B$97*(CP699+CT699)*100/'11'!B$17</f>
        <v>#VALUE!</v>
      </c>
      <c r="DE699" s="33" t="e">
        <f>MAX(0-(CB699*AU699*'11'!C$17/'11'!B$17),DC699+DD699)</f>
        <v>#VALUE!</v>
      </c>
      <c r="DF699" s="37" t="e">
        <f>IF(BS699,IF(AU699=0,CC699,MAX(0,MIN(CC699,CC699+(DE699/'935'!Q699*('11'!B$17-'935'!X699)/('11'!C$17-'935'!Y699))))),0)</f>
        <v>#VALUE!</v>
      </c>
      <c r="DG699" s="33" t="e">
        <f t="shared" si="198"/>
        <v>#VALUE!</v>
      </c>
      <c r="DH699" s="53" t="e">
        <f t="shared" si="199"/>
        <v>#VALUE!</v>
      </c>
    </row>
    <row r="700" spans="1:112">
      <c r="A700" s="28">
        <v>600</v>
      </c>
      <c r="B700" s="47" t="e">
        <f>'935'!B700</f>
        <v>#VALUE!</v>
      </c>
      <c r="C700" s="48" t="e">
        <f>OR('935'!E700&lt;&gt;"VOID",'935'!F700&lt;&gt;"VOID",'935'!G700&lt;&gt;"VOID")</f>
        <v>#VALUE!</v>
      </c>
      <c r="D700" s="32" t="e">
        <f>IF('935'!D700="VOID",0,'935'!D700*(1-'935'!X700/'11'!B$17))</f>
        <v>#VALUE!</v>
      </c>
      <c r="E700" s="32" t="e">
        <f>IF('935'!E700="VOID",0,'935'!E700*(1-'935'!X700/'11'!B$17))</f>
        <v>#VALUE!</v>
      </c>
      <c r="F700" s="32" t="e">
        <f>IF('935'!F700="VOID",0,'935'!F700*(1-'935'!X700/'11'!B$17))</f>
        <v>#VALUE!</v>
      </c>
      <c r="G700" s="32" t="e">
        <f>IF('935'!G700="VOID",0,'935'!G700*(1-'935'!X700/'11'!B$17))</f>
        <v>#VALUE!</v>
      </c>
      <c r="H700" s="49" t="e">
        <f t="shared" si="180"/>
        <v>#VALUE!</v>
      </c>
      <c r="I700" s="50" t="e">
        <f>MATCH('935'!J700,'913'!$B$6:$B$1205,0)</f>
        <v>#VALUE!</v>
      </c>
      <c r="J700" s="50" t="e">
        <f>MATCH(INDEX('913'!$D$6:$D$1205,I700),'913'!$B$6:$B$1205,0)</f>
        <v>#VALUE!</v>
      </c>
      <c r="K700" s="50" t="e">
        <f>MATCH(INDEX('913'!$D$6:$D$1205,J700),'913'!$B$6:$B$1205,0)</f>
        <v>#VALUE!</v>
      </c>
      <c r="L700" s="50" t="e">
        <f>MATCH(INDEX('913'!$D$6:$D$1205,K700),'913'!$B$6:$B$1205,0)</f>
        <v>#VALUE!</v>
      </c>
      <c r="M700" s="50" t="e">
        <f>MATCH(INDEX('913'!$D$6:$D$1205,L700),'913'!$B$6:$B$1205,0)</f>
        <v>#VALUE!</v>
      </c>
      <c r="N700" s="50" t="e">
        <f>MATCH(INDEX('913'!$D$6:$D$1205,M700),'913'!$B$6:$B$1205,0)</f>
        <v>#VALUE!</v>
      </c>
      <c r="O700" s="50" t="e">
        <f>MATCH(INDEX('913'!$D$6:$D$1205,N700),'913'!$B$6:$B$1205,0)</f>
        <v>#VALUE!</v>
      </c>
      <c r="P700" s="51" t="e">
        <f>MATCH(INDEX('913'!$D$6:$D$1205,O700),'913'!$B$6:$B$1205,0)</f>
        <v>#VALUE!</v>
      </c>
      <c r="Q700" s="37">
        <f>IF(ISNUMBER(I700),MAX(0,INDEX('913'!$E$6:$E$1205,I700)),0)</f>
        <v>0</v>
      </c>
      <c r="R700" s="37">
        <f>IF(ISNUMBER(J700),MAX(0,INDEX('913'!$E$6:$E$1205,J700)),0)</f>
        <v>0</v>
      </c>
      <c r="S700" s="37">
        <f>IF(ISNUMBER(K700),MAX(0,INDEX('913'!$E$6:$E$1205,K700)),0)</f>
        <v>0</v>
      </c>
      <c r="T700" s="37">
        <f>IF(ISNUMBER(L700),MAX(0,INDEX('913'!$E$6:$E$1205,L700)),0)</f>
        <v>0</v>
      </c>
      <c r="U700" s="37">
        <f>IF(ISNUMBER(M700),MAX(0,INDEX('913'!$E$6:$E$1205,M700)),0)</f>
        <v>0</v>
      </c>
      <c r="V700" s="37">
        <f>IF(ISNUMBER(N700),MAX(0,INDEX('913'!$E$6:$E$1205,N700)),0)</f>
        <v>0</v>
      </c>
      <c r="W700" s="37">
        <f>IF(ISNUMBER(O700),MAX(0,INDEX('913'!$E$6:$E$1205,O700)),0)</f>
        <v>0</v>
      </c>
      <c r="X700" s="52">
        <f>IF(ISNUMBER(P700),MAX(0,INDEX('913'!$E$6:$E$1205,P700)),0)</f>
        <v>0</v>
      </c>
      <c r="Y700" s="37">
        <f>IF(ISNUMBER(I700),MAX(0,INDEX('913'!$F$6:$F$1205,I700)),0)</f>
        <v>0</v>
      </c>
      <c r="Z700" s="37">
        <f>IF(ISNUMBER(J700),MAX(0,INDEX('913'!$F$6:$F$1205,J700)),0)</f>
        <v>0</v>
      </c>
      <c r="AA700" s="37">
        <f>IF(ISNUMBER(K700),MAX(0,INDEX('913'!$F$6:$F$1205,K700)),0)</f>
        <v>0</v>
      </c>
      <c r="AB700" s="37">
        <f>IF(ISNUMBER(L700),MAX(0,INDEX('913'!$F$6:$F$1205,L700)),0)</f>
        <v>0</v>
      </c>
      <c r="AC700" s="37">
        <f>IF(ISNUMBER(M700),MAX(0,INDEX('913'!$F$6:$F$1205,M700)),0)</f>
        <v>0</v>
      </c>
      <c r="AD700" s="37">
        <f>IF(ISNUMBER(N700),MAX(0,INDEX('913'!$F$6:$F$1205,N700)),0)</f>
        <v>0</v>
      </c>
      <c r="AE700" s="37">
        <f>IF(ISNUMBER(O700),MAX(0,INDEX('913'!$F$6:$F$1205,O700)),0)</f>
        <v>0</v>
      </c>
      <c r="AF700" s="37">
        <f>IF(ISNUMBER(P700),MAX(0,INDEX('913'!$F$6:$F$1205,P700)),0)</f>
        <v>0</v>
      </c>
      <c r="AG700" s="32">
        <f>IF(ISNUMBER(I700),SQRT(INDEX('913'!$I$6:$I$1205,I700)^2+INDEX('913'!$J$6:$J$1205,I700)^2),0)</f>
        <v>0</v>
      </c>
      <c r="AH700" s="32">
        <f>IF(ISNUMBER(J700),SQRT(INDEX('913'!$I$6:$I$1205,J700)^2+INDEX('913'!$J$6:$J$1205,J700)^2),0)</f>
        <v>0</v>
      </c>
      <c r="AI700" s="32">
        <f>IF(ISNUMBER(K700),SQRT(INDEX('913'!$I$6:$I$1205,K700)^2+INDEX('913'!$J$6:$J$1205,K700)^2),0)</f>
        <v>0</v>
      </c>
      <c r="AJ700" s="32">
        <f>IF(ISNUMBER(L700),SQRT(INDEX('913'!$I$6:$I$1205,L700)^2+INDEX('913'!$J$6:$J$1205,L700)^2),0)</f>
        <v>0</v>
      </c>
      <c r="AK700" s="32">
        <f>IF(ISNUMBER(M700),SQRT(INDEX('913'!$I$6:$I$1205,M700)^2+INDEX('913'!$J$6:$J$1205,M700)^2),0)</f>
        <v>0</v>
      </c>
      <c r="AL700" s="32">
        <f>IF(ISNUMBER(N700),SQRT(INDEX('913'!$I$6:$I$1205,N700)^2+INDEX('913'!$J$6:$J$1205,N700)^2),0)</f>
        <v>0</v>
      </c>
      <c r="AM700" s="32">
        <f>IF(ISNUMBER(O700),SQRT(INDEX('913'!$I$6:$I$1205,O700)^2+INDEX('913'!$J$6:$J$1205,O700)^2),0)</f>
        <v>0</v>
      </c>
      <c r="AN700" s="49">
        <f>IF(ISNUMBER(P700),SQRT(INDEX('913'!$I$6:$I$1205,P700)^2+INDEX('913'!$J$6:$J$1205,P700)^2),0)</f>
        <v>0</v>
      </c>
      <c r="AO700" s="37">
        <f t="shared" si="181"/>
        <v>0</v>
      </c>
      <c r="AP700" s="37">
        <f t="shared" si="182"/>
        <v>0</v>
      </c>
      <c r="AQ700" s="33" t="e">
        <f>-100*'935'!W700*(AO700+AP700)/'11'!C$17</f>
        <v>#VALUE!</v>
      </c>
      <c r="AR700" s="37" t="e">
        <f t="shared" si="183"/>
        <v>#VALUE!</v>
      </c>
      <c r="AS700" s="52" t="e">
        <f t="shared" si="184"/>
        <v>#VALUE!</v>
      </c>
      <c r="AT700" s="32" t="e">
        <f>IF('935'!C700="VOID",0,('935'!C700*(1-'935'!X700/'11'!B$17)))</f>
        <v>#VALUE!</v>
      </c>
      <c r="AU700" s="52" t="e">
        <f>'935'!Q700*(1-'935'!Y700/'11'!C$17)/(1-'935'!X700/'11'!B$17)</f>
        <v>#VALUE!</v>
      </c>
      <c r="AV700" s="37" t="e">
        <f>INDEX('DNO totals'!$B$57:$G$57,IF('935'!K700,IF(MOD('935'!K700,1000),IF(MOD('935'!K700,100),IF(MOD('935'!K700,10),IF(MOD('935'!K700,1000)=1,6,5),4),3),2),1))</f>
        <v>#VALUE!</v>
      </c>
      <c r="AW700" s="52" t="e">
        <f t="shared" si="185"/>
        <v>#VALUE!</v>
      </c>
      <c r="AX700" s="32" t="e">
        <f>IF('935'!V700="VOID",0,'935'!V700*(1-'935'!X700/'11'!B$17))</f>
        <v>#VALUE!</v>
      </c>
      <c r="AY700" s="33" t="e">
        <f>IF(H700,-100*'Charging rates'!B$10/'11'!B$17*AX700/H700,0)</f>
        <v>#VALUE!</v>
      </c>
      <c r="AZ700" s="33" t="e">
        <f>IF(C700,'DNO totals'!B$41,0)</f>
        <v>#VALUE!</v>
      </c>
      <c r="BA700" s="33" t="e">
        <f t="shared" si="186"/>
        <v>#VALUE!</v>
      </c>
      <c r="BB700" s="33" t="e">
        <f t="shared" si="187"/>
        <v>#VALUE!</v>
      </c>
      <c r="BC700" s="53" t="e">
        <f t="shared" si="188"/>
        <v>#VALUE!</v>
      </c>
      <c r="BD700" s="32" t="e">
        <f>IF(AT700,'935'!H700*AT700/(AT700+D700+H700),0)</f>
        <v>#VALUE!</v>
      </c>
      <c r="BE700" s="32" t="e">
        <f>IF(H700,'935'!H700*H700/(AT700+D700+H700),0)</f>
        <v>#VALUE!</v>
      </c>
      <c r="BF700" s="32" t="e">
        <f>BD700*(1-'935'!X700/'11'!B$17)</f>
        <v>#VALUE!</v>
      </c>
      <c r="BG700" s="49" t="e">
        <f>BE700*(1-'935'!X700/'11'!B$17)</f>
        <v>#VALUE!</v>
      </c>
      <c r="BH700" s="52" t="e">
        <f>AV700*Parameters!B$6</f>
        <v>#VALUE!</v>
      </c>
      <c r="BI700" s="37" t="e">
        <f>IF('935'!$K700=1000,'Charging rates'!$C$38*$BH700/(1+'DNO totals'!$C$99)*'935'!$L700,0)</f>
        <v>#VALUE!</v>
      </c>
      <c r="BJ700" s="37" t="e">
        <f>IF(MOD('935'!$K700,1000)=100,'Charging rates'!$D$38*$BH700/(1+'DNO totals'!$D$99)*'935'!$M700,0)</f>
        <v>#VALUE!</v>
      </c>
      <c r="BK700" s="37" t="e">
        <f>IF(MOD('935'!$K700,100)=10,'Charging rates'!$E$38*$BH700/(1+'DNO totals'!$E$99)*'935'!$N700,0)</f>
        <v>#VALUE!</v>
      </c>
      <c r="BL700" s="37" t="e">
        <f>IF(AND(MOD('935'!$K700,10)&gt;0,MOD('935'!$K700,1000)&gt;1),'Charging rates'!$F$38*$BH700/(1+'DNO totals'!$F$99)*'935'!$O700,0)</f>
        <v>#VALUE!</v>
      </c>
      <c r="BM700" s="37" t="e">
        <f>IF(MOD('935'!$K700,1000)=1,'Charging rates'!$G$38*$BH700/(1+'DNO totals'!$G$99)*'935'!$P700,0)</f>
        <v>#VALUE!</v>
      </c>
      <c r="BN700" s="52" t="e">
        <f t="shared" si="189"/>
        <v>#VALUE!</v>
      </c>
      <c r="BO700" s="37" t="e">
        <f>IF('935'!$K700&gt;1000,'Charging rates'!$C$38*$AW700*'935'!$L700,0)</f>
        <v>#VALUE!</v>
      </c>
      <c r="BP700" s="37" t="e">
        <f>IF(MOD('935'!$K700,1000)&gt;100,'Charging rates'!$D$38*$AW700*'935'!$M700,0)</f>
        <v>#VALUE!</v>
      </c>
      <c r="BQ700" s="37" t="e">
        <f>IF(MOD('935'!$K700,100)&gt;10,'Charging rates'!$E$38*$AW700*'935'!$N700,0)</f>
        <v>#VALUE!</v>
      </c>
      <c r="BR700" s="52" t="e">
        <f t="shared" si="190"/>
        <v>#VALUE!</v>
      </c>
      <c r="BS700" s="48" t="e">
        <f>'935'!C700&lt;&gt;"VOID"</f>
        <v>#VALUE!</v>
      </c>
      <c r="BT700" s="33" t="e">
        <f>IF(BS700,(100/'11'!B$17*BD700*((1-'935'!I700)*'Charging rates'!B$51+'Charging rates'!B$63)),0)</f>
        <v>#VALUE!</v>
      </c>
      <c r="BU700" s="33" t="e">
        <f>100/'11'!B$17*BG700*('Charging rates'!B$51+'Charging rates'!B$63)</f>
        <v>#VALUE!</v>
      </c>
      <c r="BV700" s="33" t="e">
        <f>100/'11'!B$17*BE700*('Charging rates'!B$51+'Charging rates'!B$63)</f>
        <v>#VALUE!</v>
      </c>
      <c r="BW700" s="53" t="e">
        <f t="shared" si="191"/>
        <v>#VALUE!</v>
      </c>
      <c r="BX700" s="32" t="e">
        <f>AT700-('935'!T700*(1-'935'!X700/'11'!B$17))</f>
        <v>#VALUE!</v>
      </c>
      <c r="BY700" s="32">
        <f>0-IF(ISNUMBER(I700),INDEX('913'!$I$6:$I$1205,I700),0)-IF(ISNUMBER(J700),INDEX('913'!$I$6:$I$1205,J700),0)-IF(ISNUMBER(K700),INDEX('913'!$I$6:$I$1205,K700),0)-IF(ISNUMBER(L700),INDEX('913'!$I$6:$I$1205,L700),0)-IF(ISNUMBER(M700),INDEX('913'!$I$6:$I$1205,M700),0)-IF(ISNUMBER(N700),INDEX('913'!$I$6:$I$1205,N700),0)-IF(ISNUMBER(O700),INDEX('913'!$I$6:$I$1205,O700),0)-IF(ISNUMBER(P700),INDEX('913'!$I$6:$I$1205,P700),0)</f>
        <v>0</v>
      </c>
      <c r="BZ700" s="37">
        <f>IF(BY700=0,1,MAX(1,SQRT(BY700^2+(IF(ISNUMBER(I700),INDEX('913'!$J$6:$J$1205,I700),0)+IF(ISNUMBER(J700),INDEX('913'!$J$6:$J$1205,J700),0)+IF(ISNUMBER(K700),INDEX('913'!$J$6:$J$1205,K700),0)+IF(ISNUMBER(L700),INDEX('913'!$J$6:$J$1205,L700),0)+IF(ISNUMBER(M700),INDEX('913'!$J$6:$J$1205,M700),0)+IF(ISNUMBER(N700),INDEX('913'!$J$6:$J$1205,N700),0)+IF(ISNUMBER(O700),INDEX('913'!$J$6:$J$1205,O700),0)+IF(ISNUMBER(P700),INDEX('913'!$J$6:$J$1205,P700),0))^2)/BY700))</f>
        <v>1</v>
      </c>
      <c r="CA700" s="33" t="e">
        <f>100*AO700/'11'!B$17</f>
        <v>#VALUE!</v>
      </c>
      <c r="CB700" s="37" t="e">
        <f>100*(AP700*BZ700)/'11'!C$17</f>
        <v>#VALUE!</v>
      </c>
      <c r="CC700" s="37" t="e">
        <f t="shared" si="192"/>
        <v>#VALUE!</v>
      </c>
      <c r="CD700" s="33" t="e">
        <f t="shared" si="193"/>
        <v>#VALUE!</v>
      </c>
      <c r="CE700" s="54" t="e">
        <f>'11'!C$17-'935'!Y700</f>
        <v>#VALUE!</v>
      </c>
      <c r="CF700" s="37" t="e">
        <f>MAX('DNO totals'!B$312+0,MIN('935'!L700+0,'DNO totals'!B$304+0))</f>
        <v>#VALUE!</v>
      </c>
      <c r="CG700" s="37" t="e">
        <f>MAX('DNO totals'!C$312+0,MIN('935'!M700+0,'DNO totals'!C$304+0))</f>
        <v>#VALUE!</v>
      </c>
      <c r="CH700" s="37" t="e">
        <f>MAX('DNO totals'!D$312+0,MIN('935'!N700+0,'DNO totals'!D$304+0))</f>
        <v>#VALUE!</v>
      </c>
      <c r="CI700" s="37" t="e">
        <f>MAX('DNO totals'!E$312+0,MIN('935'!O700+0,'DNO totals'!E$304+0))</f>
        <v>#VALUE!</v>
      </c>
      <c r="CJ700" s="52" t="e">
        <f>MAX('DNO totals'!F$312+0,MIN('935'!P700+0,'DNO totals'!F$304+0))</f>
        <v>#VALUE!</v>
      </c>
      <c r="CK700" s="37" t="e">
        <f>IF('935'!$K700=1000,'Charging rates'!$C$38*$BH700/(1+'DNO totals'!$C$99)*$CF700,0)</f>
        <v>#VALUE!</v>
      </c>
      <c r="CL700" s="37" t="e">
        <f>IF(MOD('935'!$K700,1000)=100,'Charging rates'!$D$38*$BH700/(1+'DNO totals'!$D$99)*$CG700,0)</f>
        <v>#VALUE!</v>
      </c>
      <c r="CM700" s="37" t="e">
        <f>IF(MOD('935'!$K700,100)=10,'Charging rates'!$E$38*$BH700/(1+'DNO totals'!$E$99)*$CH700,0)</f>
        <v>#VALUE!</v>
      </c>
      <c r="CN700" s="37" t="e">
        <f>IF(AND(MOD('935'!$K700,10)&gt;0,MOD('935'!$K700,1000)&gt;1),'Charging rates'!$F$38*$BH700/(1+'DNO totals'!$F$99)*$CI700,0)</f>
        <v>#VALUE!</v>
      </c>
      <c r="CO700" s="37" t="e">
        <f>IF(MOD('935'!$K700,1000)=1,'Charging rates'!$G$38*$BH700/(1+'DNO totals'!$G$99)*$CJ700,0)</f>
        <v>#VALUE!</v>
      </c>
      <c r="CP700" s="52" t="e">
        <f t="shared" si="194"/>
        <v>#VALUE!</v>
      </c>
      <c r="CQ700" s="37" t="e">
        <f>IF('935'!$K700&gt;1000,'Charging rates'!$C$38*$AW700*$CF700,0)</f>
        <v>#VALUE!</v>
      </c>
      <c r="CR700" s="37" t="e">
        <f>IF(MOD('935'!$K700,1000)&gt;100,'Charging rates'!$D$38*$AW700*$CG700,0)</f>
        <v>#VALUE!</v>
      </c>
      <c r="CS700" s="37" t="e">
        <f>IF(MOD('935'!$K700,100)&gt;10,'Charging rates'!$E$38*$AW700*$CH700,0)</f>
        <v>#VALUE!</v>
      </c>
      <c r="CT700" s="52" t="e">
        <f t="shared" si="195"/>
        <v>#VALUE!</v>
      </c>
      <c r="CU700" s="33" t="e">
        <f>100*(AP700*'935'!Q700*BZ700)/'11'!B$17</f>
        <v>#VALUE!</v>
      </c>
      <c r="CV700" s="33" t="e">
        <f>100/'11'!B$17*'Charging rates'!B$10*AW700</f>
        <v>#VALUE!</v>
      </c>
      <c r="CW700" s="33" t="e">
        <f>IF(AT700=0,0,(1-BX700/AT700)*(CA700+IF('935'!Q700=0,0,(CB700*'935'!Q700*('11'!C$17-'935'!Y700)/('11'!B$17-'935'!X700)))))</f>
        <v>#VALUE!</v>
      </c>
      <c r="CX700" s="33" t="e">
        <f t="shared" si="196"/>
        <v>#VALUE!</v>
      </c>
      <c r="CY700" s="49" t="e">
        <f t="shared" si="197"/>
        <v>#VALUE!</v>
      </c>
      <c r="CZ700" s="32" t="e">
        <f>AT700*(Parameters!B$21+AU700)*IF('DNO totals'!B$323&lt;0,1,'935'!S700)</f>
        <v>#VALUE!</v>
      </c>
      <c r="DA700" s="52" t="e">
        <f>IF('DNO totals'!B$323&lt;0,1,'935'!S700)*(Parameters!B$21+AU700)</f>
        <v>#VALUE!</v>
      </c>
      <c r="DB700" s="37" t="e">
        <f>CX700+'Charging rates'!B$106*DA700*100/'11'!B$17</f>
        <v>#VALUE!</v>
      </c>
      <c r="DC700" s="37" t="e">
        <f>DB700+'Charging rates'!B$116*(Parameters!B$21+AU700)*100/'11'!B$17*IF('DNO totals'!B$323&lt;0,1,'935'!S700)</f>
        <v>#VALUE!</v>
      </c>
      <c r="DD700" s="37" t="e">
        <f>'Charging rates'!B$97*(CP700+CT700)*100/'11'!B$17</f>
        <v>#VALUE!</v>
      </c>
      <c r="DE700" s="33" t="e">
        <f>MAX(0-(CB700*AU700*'11'!C$17/'11'!B$17),DC700+DD700)</f>
        <v>#VALUE!</v>
      </c>
      <c r="DF700" s="37" t="e">
        <f>IF(BS700,IF(AU700=0,CC700,MAX(0,MIN(CC700,CC700+(DE700/'935'!Q700*('11'!B$17-'935'!X700)/('11'!C$17-'935'!Y700))))),0)</f>
        <v>#VALUE!</v>
      </c>
      <c r="DG700" s="33" t="e">
        <f t="shared" si="198"/>
        <v>#VALUE!</v>
      </c>
      <c r="DH700" s="53" t="e">
        <f t="shared" si="199"/>
        <v>#VALUE!</v>
      </c>
    </row>
  </sheetData>
  <sheetProtection sheet="1" objects="1" scenarios="1"/>
  <mergeCells count="20">
    <mergeCell ref="CK3:CP3"/>
    <mergeCell ref="CQ3:CT3"/>
    <mergeCell ref="CU3:CY3"/>
    <mergeCell ref="CZ3:DA3"/>
    <mergeCell ref="DB3:DH3"/>
    <mergeCell ref="BO3:BR3"/>
    <mergeCell ref="BS3:BW3"/>
    <mergeCell ref="BX3:CE3"/>
    <mergeCell ref="CF3:CJ3"/>
    <mergeCell ref="CF99:CJ99"/>
    <mergeCell ref="AT3:AU3"/>
    <mergeCell ref="AV3:AW3"/>
    <mergeCell ref="AX3:BC3"/>
    <mergeCell ref="BD3:BG3"/>
    <mergeCell ref="BI3:BN3"/>
    <mergeCell ref="C3:H3"/>
    <mergeCell ref="I3:P3"/>
    <mergeCell ref="Q3:X3"/>
    <mergeCell ref="Y3:AN3"/>
    <mergeCell ref="AO3:AS3"/>
  </mergeCells>
  <hyperlinks>
    <hyperlink ref="B72" location="'935'!B100" display="x1 = 935. Name (in Tariff data)"/>
    <hyperlink ref="C72" location="'935'!E100" display="x1 = 935. Non-exempt pre-2005 export capacity (kVA) (in Tariff data)"/>
    <hyperlink ref="D72" location="'935'!D100" display="x1 = 935. Exempt export capacity (kVA) (in Tariff data)"/>
    <hyperlink ref="E72" location="'935'!E100" display="x1 = 935. Non-exempt pre-2005 export capacity (kVA) (in Tariff data)"/>
    <hyperlink ref="F72" location="'935'!F100" display="x1 = 935. Non-exempt 2005-2010 export capacity (kVA) (in Tariff data)"/>
    <hyperlink ref="G72" location="'935'!G100" display="x1 = 935. Non-exempt post-2010 export capacity (kVA) (in Tariff data)"/>
    <hyperlink ref="H72" location="'Matrix'!E100" display="x1 = 2108. Non-exempt pre-2005 export capacity (kVA) adjusted for part-year"/>
    <hyperlink ref="I72" location="'935'!J100" display="x1 = 935. LRIC location (in Tariff data)"/>
    <hyperlink ref="J72" location="'913'!D5" display="x1 = 913. Linked location (if any) (in LRIC power flow modelling data)"/>
    <hyperlink ref="K72" location="'913'!D5" display="x1 = 913. Linked location (if any) (in LRIC power flow modelling data)"/>
    <hyperlink ref="L72" location="'913'!D5" display="x1 = 913. Linked location (if any) (in LRIC power flow modelling data)"/>
    <hyperlink ref="M72" location="'913'!D5" display="x1 = 913. Linked location (if any) (in LRIC power flow modelling data)"/>
    <hyperlink ref="N72" location="'913'!D5" display="x1 = 913. Linked location (if any) (in LRIC power flow modelling data)"/>
    <hyperlink ref="O72" location="'913'!D5" display="x1 = 913. Linked location (if any) (in LRIC power flow modelling data)"/>
    <hyperlink ref="P72" location="'913'!D5" display="x1 = 913. Linked location (if any) (in LRIC power flow modelling data)"/>
    <hyperlink ref="Q72" location="'Matrix'!I100" display="x1 = 2116. Location"/>
    <hyperlink ref="R72" location="'Matrix'!J100" display="x1 = 2118. Linked location 1"/>
    <hyperlink ref="S72" location="'Matrix'!K100" display="x1 = 2120. Linked location 2"/>
    <hyperlink ref="T72" location="'Matrix'!L100" display="x1 = 2122. Linked location 3"/>
    <hyperlink ref="U72" location="'Matrix'!M100" display="x1 = 2124. Linked location 4"/>
    <hyperlink ref="V72" location="'Matrix'!N100" display="x1 = 2126. Linked location 5"/>
    <hyperlink ref="W72" location="'Matrix'!O100" display="x1 = 2128. Linked location 6"/>
    <hyperlink ref="X72" location="'Matrix'!P100" display="x1 = 2130. Linked location 7"/>
    <hyperlink ref="Y72" location="'Matrix'!I100" display="x1 = 2116. Location"/>
    <hyperlink ref="Z72" location="'Matrix'!J100" display="x1 = 2118. Linked location 1"/>
    <hyperlink ref="AA72" location="'Matrix'!K100" display="x1 = 2120. Linked location 2"/>
    <hyperlink ref="AB72" location="'Matrix'!L100" display="x1 = 2122. Linked location 3"/>
    <hyperlink ref="AC72" location="'Matrix'!M100" display="x1 = 2124. Linked location 4"/>
    <hyperlink ref="AD72" location="'Matrix'!N100" display="x1 = 2126. Linked location 5"/>
    <hyperlink ref="AE72" location="'Matrix'!O100" display="x1 = 2128. Linked location 6"/>
    <hyperlink ref="AF72" location="'Matrix'!P100" display="x1 = 2130. Linked location 7"/>
    <hyperlink ref="AG72" location="'Matrix'!I100" display="x1 = 2116. Location"/>
    <hyperlink ref="AH72" location="'Matrix'!J100" display="x1 = 2118. Linked location 1"/>
    <hyperlink ref="AI72" location="'Matrix'!K100" display="x1 = 2120. Linked location 2"/>
    <hyperlink ref="AJ72" location="'Matrix'!L100" display="x1 = 2122. Linked location 3"/>
    <hyperlink ref="AK72" location="'Matrix'!M100" display="x1 = 2124. Linked location 4"/>
    <hyperlink ref="AL72" location="'Matrix'!N100" display="x1 = 2126. Linked location 5"/>
    <hyperlink ref="AM72" location="'Matrix'!O100" display="x1 = 2128. Linked location 6"/>
    <hyperlink ref="AN72" location="'Matrix'!P100" display="x1 = 2130. Linked location 7"/>
    <hyperlink ref="AO72" location="'Matrix'!AG100" display="x1 = 2164. Maximum demand run kVA at Location"/>
    <hyperlink ref="AP72" location="'Matrix'!AG100" display="x1 = 2164. Maximum demand run kVA at Location"/>
    <hyperlink ref="AQ72" location="'935'!W100" display="x1 = 935. Proportion eligible for charge 1 credits (in Tariff data)"/>
    <hyperlink ref="AR72" location="'Matrix'!H100" display="x1 = 2114. Chargeable export capacity adjusted for part-year (kVA)"/>
    <hyperlink ref="AS72" location="'Matrix'!AR100" display="x1 = 2186. Generation credit (unrounded) p/kWh"/>
    <hyperlink ref="AT72" location="'935'!C100" display="x1 = 935. Maximum import capacity (kVA) (in Tariff data)"/>
    <hyperlink ref="AU72" location="'935'!Q100" display="x1 = 935. Super-red kW import divided by kVA capacity (in Tariff data)"/>
    <hyperlink ref="AV72" location="'DNO totals'!B56" display="x1 = 2404. Loss adjustment factor to transmission for each network level"/>
    <hyperlink ref="AW72" location="'Matrix'!AU100" display="x1 = 2304. Super-red kW divided by kVA adjusted for part-year"/>
    <hyperlink ref="AX72" location="'935'!V100" display="x1 = 935. Capacity eligible for GSP generation credits (kW) (in Tariff data)"/>
    <hyperlink ref="AY72" location="'Matrix'!H100" display="x1 = 2114. Chargeable export capacity adjusted for part-year (kVA)"/>
    <hyperlink ref="AZ72" location="'Matrix'!C100" display="x1 = 2104. Has export charges?"/>
    <hyperlink ref="BA72" location="'Matrix'!AZ100" display="x1 = 2806. Export capacity charge (unrounded) p/kVA/day"/>
    <hyperlink ref="BB72" location="'Matrix'!AY100" display="x1 = 2804. Generation credit (unrounded) p/kVA/day"/>
    <hyperlink ref="BC72" location="'Matrix'!BB100" display="x1 = 2810. Net export capacity charge (or credit) (unrounded) (p/kVA/day)"/>
    <hyperlink ref="BD72" location="'Matrix'!AT100" display="x1 = 2302. Maximum import capacity adjusted for part-year (kVA)"/>
    <hyperlink ref="BE72" location="'Matrix'!H100" display="x1 = 2114. Chargeable export capacity adjusted for part-year (kVA)"/>
    <hyperlink ref="BF72" location="'Matrix'!BD100" display="x1 = 2814. Sole use asset MEAV for demand (£)"/>
    <hyperlink ref="BG72" location="'Matrix'!BE100" display="x1 = 2816. Sole use asset MEAV for non-exempt generation (£)"/>
    <hyperlink ref="BH72" location="'Matrix'!AV100" display="x1 = 2502. Loss factor to transmission"/>
    <hyperlink ref="BI72" location="'935'!K100" display="x1 = 935. Customer category for demand scaling (in Tariff data)"/>
    <hyperlink ref="BJ72" location="'935'!K100" display="x1 = 935. Customer category for demand scaling (in Tariff data)"/>
    <hyperlink ref="BK72" location="'935'!K100" display="x1 = 935. Customer category for demand scaling (in Tariff data)"/>
    <hyperlink ref="BL72" location="'935'!K100" display="x1 = 935. Customer category for demand scaling (in Tariff data)"/>
    <hyperlink ref="BM72" location="'935'!K100" display="x1 = 935. Customer category for demand scaling (in Tariff data)"/>
    <hyperlink ref="BN72" location="'Matrix'!BI100" display="x1 = 3302. Capacity 132kV circuits (£/kVA)"/>
    <hyperlink ref="BO72" location="'935'!K100" display="x1 = 935. Customer category for demand scaling (in Tariff data)"/>
    <hyperlink ref="BP72" location="'935'!K100" display="x1 = 935. Customer category for demand scaling (in Tariff data)"/>
    <hyperlink ref="BQ72" location="'935'!K100" display="x1 = 935. Customer category for demand scaling (in Tariff data)"/>
    <hyperlink ref="BR72" location="'Matrix'!BO100" display="x1 = 3314. Consumption 132kV circuits (£/kVA)"/>
    <hyperlink ref="BS72" location="'935'!C100" display="x1 = 935. Maximum import capacity (kVA) (in Tariff data)"/>
    <hyperlink ref="BT72" location="'Matrix'!BS100" display="x1 = 3602. Has import charges?"/>
    <hyperlink ref="BU72" location="'11'!B16" display="x1 = 1110. Days in year (in Calendar and timeband information)"/>
    <hyperlink ref="BV72" location="'11'!B16" display="x1 = 1110. Days in year (in Calendar and timeband information)"/>
    <hyperlink ref="BW72" location="'Matrix'!BV100" display="x1 = 3608. Export fixed charge (unrounded) p/day"/>
    <hyperlink ref="BX72" location="'Matrix'!AT100" display="x1 = 2302. Maximum import capacity adjusted for part-year (kVA)"/>
    <hyperlink ref="BY72" location="'Matrix'!I100" display="x1 = 2116. Location"/>
    <hyperlink ref="BZ72" location="'Matrix'!BY100" display="x1 = 3904. Total active power in maximum demand scenario (kW)"/>
    <hyperlink ref="CA72" location="'Matrix'!AO100" display="x1 = 2180. Average local charge 1 (£/kVA/year)"/>
    <hyperlink ref="CB72" location="'Matrix'!AP100" display="x1 = 2182. Average network charge 1 (£/kVA/year)"/>
    <hyperlink ref="CC72" location="'Matrix'!AT100" display="x1 = 2302. Maximum import capacity adjusted for part-year (kVA)"/>
    <hyperlink ref="CD72" location="'Matrix'!AT100" display="x1 = 2302. Maximum import capacity adjusted for part-year (kVA)"/>
    <hyperlink ref="CE72" location="'11'!C16" display="x1 = 1110. Annual hours in super-red (in Calendar and timeband information)"/>
    <hyperlink ref="CF72" location="'DNO totals'!B311" display="x1 = 4018. Minimum network use factor"/>
    <hyperlink ref="CK72" location="'935'!K100" display="x1 = 935. Customer category for demand scaling (in Tariff data)"/>
    <hyperlink ref="CL72" location="'935'!K100" display="x1 = 935. Customer category for demand scaling (in Tariff data)"/>
    <hyperlink ref="CM72" location="'935'!K100" display="x1 = 935. Customer category for demand scaling (in Tariff data)"/>
    <hyperlink ref="CN72" location="'935'!K100" display="x1 = 935. Customer category for demand scaling (in Tariff data)"/>
    <hyperlink ref="CO72" location="'935'!K100" display="x1 = 935. Customer category for demand scaling (in Tariff data)"/>
    <hyperlink ref="CP72" location="'Matrix'!CK100" display="x1 = 4104. Capacity 132kV circuits (£/kVA)"/>
    <hyperlink ref="CQ72" location="'935'!K100" display="x1 = 935. Customer category for demand scaling (in Tariff data)"/>
    <hyperlink ref="CR72" location="'935'!K100" display="x1 = 935. Customer category for demand scaling (in Tariff data)"/>
    <hyperlink ref="CS72" location="'935'!K100" display="x1 = 935. Customer category for demand scaling (in Tariff data)"/>
    <hyperlink ref="CT72" location="'Matrix'!CQ100" display="x1 = 4116. Consumption 132kV circuits (£/kVA)"/>
    <hyperlink ref="CU72" location="'Matrix'!AP100" display="x1 = 2182. Average network charge 1 (£/kVA/year)"/>
    <hyperlink ref="CV72" location="'11'!B16" display="x1 = 1110. Days in year (in Calendar and timeband information)"/>
    <hyperlink ref="CW72" location="'Matrix'!AT100" display="x1 = 2302. Maximum import capacity adjusted for part-year (kVA)"/>
    <hyperlink ref="CX72" location="'Matrix'!CV100" display="x1 = 4126. Capacity charge p/kVA/day (exit only)"/>
    <hyperlink ref="CY72" location="'Matrix'!CP100" display="x1 = 4114. Second set of capacity assets (£/kVA)"/>
    <hyperlink ref="CZ72" location="'Matrix'!AT100" display="x1 = 2302. Maximum import capacity adjusted for part-year (kVA)"/>
    <hyperlink ref="DA72" location="'DNO totals'!B322" display="x1 = 4202. Amount to be recovered from adders ex costs (£/year)"/>
    <hyperlink ref="DB72" location="'Matrix'!CX100" display="x1 = 4130. Import capacity charge before scaling (p/kVA/day)"/>
    <hyperlink ref="DC72" location="'Matrix'!DB100" display="x1 = 4902. Capacity charge after applying indirect cost charge p/kVA/day"/>
    <hyperlink ref="DD72" location="'Charging rates'!B96" display="x1 = 4302. Annual charge on assets"/>
    <hyperlink ref="DE72" location="'Matrix'!CB100" display="x1 = 3910. Super-red rate p/kWh"/>
    <hyperlink ref="DF72" location="'Matrix'!BS100" display="x1 = 3602. Has import charges?"/>
    <hyperlink ref="DG72" location="'Matrix'!BS100" display="x1 = 3602. Has import charges?"/>
    <hyperlink ref="DH72" location="'Matrix'!DG100" display="x1 = 4912. Import capacity charge p/kVA/day"/>
    <hyperlink ref="C73" location="'935'!F100" display="x2 = 935. Non-exempt 2005-2010 export capacity (kVA) (in Tariff data)"/>
    <hyperlink ref="D73" location="'935'!X100" display="x2 = 935. Days for which not a customer (in Tariff data)"/>
    <hyperlink ref="E73" location="'935'!X100" display="x2 = 935. Days for which not a customer (in Tariff data)"/>
    <hyperlink ref="F73" location="'935'!X100" display="x2 = 935. Days for which not a customer (in Tariff data)"/>
    <hyperlink ref="G73" location="'935'!X100" display="x2 = 935. Days for which not a customer (in Tariff data)"/>
    <hyperlink ref="H73" location="'Matrix'!F100" display="x2 = 2110. Non-exempt 2005-2010 export capacity (kVA) adjusted for part-year"/>
    <hyperlink ref="I73" location="'913'!B5" display="x2 = 913. Location name/ID (in LRIC power flow modelling data)"/>
    <hyperlink ref="J73" location="'Matrix'!I100" display="x2 = 2116. Location"/>
    <hyperlink ref="K73" location="'Matrix'!J100" display="x2 = 2118. Linked location 1"/>
    <hyperlink ref="L73" location="'Matrix'!K100" display="x2 = 2120. Linked location 2"/>
    <hyperlink ref="M73" location="'Matrix'!L100" display="x2 = 2122. Linked location 3"/>
    <hyperlink ref="N73" location="'Matrix'!M100" display="x2 = 2124. Linked location 4"/>
    <hyperlink ref="O73" location="'Matrix'!N100" display="x2 = 2126. Linked location 5"/>
    <hyperlink ref="P73" location="'Matrix'!O100" display="x2 = 2128. Linked location 6"/>
    <hyperlink ref="Q73" location="'913'!E5" display="x2 = 913. Local charge 1 £/kVA/year (in LRIC power flow modelling data)"/>
    <hyperlink ref="R73" location="'913'!E5" display="x2 = 913. Local charge 1 £/kVA/year (in LRIC power flow modelling data)"/>
    <hyperlink ref="S73" location="'913'!E5" display="x2 = 913. Local charge 1 £/kVA/year (in LRIC power flow modelling data)"/>
    <hyperlink ref="T73" location="'913'!E5" display="x2 = 913. Local charge 1 £/kVA/year (in LRIC power flow modelling data)"/>
    <hyperlink ref="U73" location="'913'!E5" display="x2 = 913. Local charge 1 £/kVA/year (in LRIC power flow modelling data)"/>
    <hyperlink ref="V73" location="'913'!E5" display="x2 = 913. Local charge 1 £/kVA/year (in LRIC power flow modelling data)"/>
    <hyperlink ref="W73" location="'913'!E5" display="x2 = 913. Local charge 1 £/kVA/year (in LRIC power flow modelling data)"/>
    <hyperlink ref="X73" location="'913'!E5" display="x2 = 913. Local charge 1 £/kVA/year (in LRIC power flow modelling data)"/>
    <hyperlink ref="Y73" location="'913'!F5" display="x2 = 913. Remote charge 1 £/kVA/year (in LRIC power flow modelling data)"/>
    <hyperlink ref="Z73" location="'913'!F5" display="x2 = 913. Remote charge 1 £/kVA/year (in LRIC power flow modelling data)"/>
    <hyperlink ref="AA73" location="'913'!F5" display="x2 = 913. Remote charge 1 £/kVA/year (in LRIC power flow modelling data)"/>
    <hyperlink ref="AB73" location="'913'!F5" display="x2 = 913. Remote charge 1 £/kVA/year (in LRIC power flow modelling data)"/>
    <hyperlink ref="AC73" location="'913'!F5" display="x2 = 913. Remote charge 1 £/kVA/year (in LRIC power flow modelling data)"/>
    <hyperlink ref="AD73" location="'913'!F5" display="x2 = 913. Remote charge 1 £/kVA/year (in LRIC power flow modelling data)"/>
    <hyperlink ref="AE73" location="'913'!F5" display="x2 = 913. Remote charge 1 £/kVA/year (in LRIC power flow modelling data)"/>
    <hyperlink ref="AF73" location="'913'!F5" display="x2 = 913. Remote charge 1 £/kVA/year (in LRIC power flow modelling data)"/>
    <hyperlink ref="AG73" location="'913'!I5" display="x2 = 913. Maximum demand run: kW (in LRIC power flow modelling data)"/>
    <hyperlink ref="AH73" location="'913'!I5" display="x2 = 913. Maximum demand run: kW (in LRIC power flow modelling data)"/>
    <hyperlink ref="AI73" location="'913'!I5" display="x2 = 913. Maximum demand run: kW (in LRIC power flow modelling data)"/>
    <hyperlink ref="AJ73" location="'913'!I5" display="x2 = 913. Maximum demand run: kW (in LRIC power flow modelling data)"/>
    <hyperlink ref="AK73" location="'913'!I5" display="x2 = 913. Maximum demand run: kW (in LRIC power flow modelling data)"/>
    <hyperlink ref="AL73" location="'913'!I5" display="x2 = 913. Maximum demand run: kW (in LRIC power flow modelling data)"/>
    <hyperlink ref="AM73" location="'913'!I5" display="x2 = 913. Maximum demand run: kW (in LRIC power flow modelling data)"/>
    <hyperlink ref="AN73" location="'913'!I5" display="x2 = 913. Maximum demand run: kW (in LRIC power flow modelling data)"/>
    <hyperlink ref="AO73" location="'Matrix'!AH100" display="x2 = 2166. Maximum demand run kVA at Linked location 1"/>
    <hyperlink ref="AP73" location="'Matrix'!AH100" display="x2 = 2166. Maximum demand run kVA at Linked location 1"/>
    <hyperlink ref="AQ73" location="'Matrix'!AO100" display="x2 = 2180. Average local charge 1 (£/kVA/year)"/>
    <hyperlink ref="AR73" location="'Matrix'!AQ100" display="x2 = 2184. Generation credit (before exempt adjustment) p/kWh"/>
    <hyperlink ref="AT73" location="'935'!X100" display="x2 = 935. Days for which not a customer (in Tariff data)"/>
    <hyperlink ref="AU73" location="'935'!Y100" display="x2 = 935. Hours in super-red for which not a customer (in Tariff data)"/>
    <hyperlink ref="AV73" location="'935'!K100" display="x2 = 935. Customer category for demand scaling (in Tariff data)"/>
    <hyperlink ref="AW73" location="'Matrix'!AV100" display="x2 = 2502. Loss factor to transmission"/>
    <hyperlink ref="AX73" location="'935'!X100" display="x2 = 935. Days for which not a customer (in Tariff data)"/>
    <hyperlink ref="AY73" location="'Charging rates'!B9" display="x2 = 2702. Transmission exit charging rate (£/kW/year)"/>
    <hyperlink ref="AZ73" location="'DNO totals'!B40" display="x2 = 2208. Export capacity charge p/kVA/day"/>
    <hyperlink ref="BB73" location="'Matrix'!C100" display="x2 = 2104. Has export charges?"/>
    <hyperlink ref="BD73" location="'935'!H100" display="x2 = 935. Sole use asset MEAV (£) (in Tariff data)"/>
    <hyperlink ref="BE73" location="'935'!H100" display="x2 = 935. Sole use asset MEAV (£) (in Tariff data)"/>
    <hyperlink ref="BF73" location="'935'!X100" display="x2 = 935. Days for which not a customer (in Tariff data)"/>
    <hyperlink ref="BG73" location="'935'!X100" display="x2 = 935. Days for which not a customer (in Tariff data)"/>
    <hyperlink ref="BH73" location="'Parameters'!B5" display="x2 = 2002. Power factor in 500 MW model"/>
    <hyperlink ref="BI73" location="'Charging rates'!B37" display="x2 = 3006. Notional asset rate adjusted (£/kW)"/>
    <hyperlink ref="BJ73" location="'Charging rates'!B37" display="x2 = 3006. Notional asset rate adjusted (£/kW)"/>
    <hyperlink ref="BK73" location="'Charging rates'!B37" display="x2 = 3006. Notional asset rate adjusted (£/kW)"/>
    <hyperlink ref="BL73" location="'Charging rates'!B37" display="x2 = 3006. Notional asset rate adjusted (£/kW)"/>
    <hyperlink ref="BM73" location="'Charging rates'!B37" display="x2 = 3006. Notional asset rate adjusted (£/kW)"/>
    <hyperlink ref="BN73" location="'Matrix'!BJ100" display="x2 = 3304. Capacity 132kV/EHV (£/kVA)"/>
    <hyperlink ref="BO73" location="'Charging rates'!B37" display="x2 = 3006. Notional asset rate adjusted (£/kW)"/>
    <hyperlink ref="BP73" location="'Charging rates'!B37" display="x2 = 3006. Notional asset rate adjusted (£/kW)"/>
    <hyperlink ref="BQ73" location="'Charging rates'!B37" display="x2 = 3006. Notional asset rate adjusted (£/kW)"/>
    <hyperlink ref="BR73" location="'Matrix'!BP100" display="x2 = 3316. Consumption 132kV/EHV (£/kVA)"/>
    <hyperlink ref="BT73" location="'11'!B16" display="x2 = 1110. Days in year (in Calendar and timeband information)"/>
    <hyperlink ref="BU73" location="'Matrix'!BG100" display="x2 = 2820. Generation sole use asset MEAV adjusted for part-year (£)"/>
    <hyperlink ref="BV73" location="'Matrix'!BE100" display="x2 = 2816. Sole use asset MEAV for non-exempt generation (£)"/>
    <hyperlink ref="BX73" location="'935'!T100" display="x2 = 935. Capacity subject to DSM (kVA) (in Tariff data)"/>
    <hyperlink ref="BY73" location="'913'!I5" display="x2 = 913. Maximum demand run: kW (in LRIC power flow modelling data)"/>
    <hyperlink ref="BZ73" location="'Matrix'!I100" display="x2 = 2116. Location"/>
    <hyperlink ref="CA73" location="'11'!B16" display="x2 = 1110. Days in year (in Calendar and timeband information)"/>
    <hyperlink ref="CB73" location="'Matrix'!BZ100" display="x2 = 3906. Inverse power factor, maximum demand (kVA/kW)"/>
    <hyperlink ref="CC73" location="'Matrix'!BX100" display="x2 = 3902. Non-DSM import capacity adjusted for part-year (kVA)"/>
    <hyperlink ref="CD73" location="'Matrix'!BX100" display="x2 = 3902. Non-DSM import capacity adjusted for part-year (kVA)"/>
    <hyperlink ref="CE73" location="'935'!Y100" display="x2 = 935. Hours in super-red for which not a customer (in Tariff data)"/>
    <hyperlink ref="CF73" location="'935'!L100" display="x2 = 935. Network use factor (in Tariff data)"/>
    <hyperlink ref="CK73" location="'Charging rates'!B37" display="x2 = 3006. Notional asset rate adjusted (£/kW)"/>
    <hyperlink ref="CL73" location="'Charging rates'!B37" display="x2 = 3006. Notional asset rate adjusted (£/kW)"/>
    <hyperlink ref="CM73" location="'Charging rates'!B37" display="x2 = 3006. Notional asset rate adjusted (£/kW)"/>
    <hyperlink ref="CN73" location="'Charging rates'!B37" display="x2 = 3006. Notional asset rate adjusted (£/kW)"/>
    <hyperlink ref="CO73" location="'Charging rates'!B37" display="x2 = 3006. Notional asset rate adjusted (£/kW)"/>
    <hyperlink ref="CP73" location="'Matrix'!CL100" display="x2 = 4106. Capacity 132kV/EHV (£/kVA)"/>
    <hyperlink ref="CQ73" location="'Charging rates'!B37" display="x2 = 3006. Notional asset rate adjusted (£/kW)"/>
    <hyperlink ref="CR73" location="'Charging rates'!B37" display="x2 = 3006. Notional asset rate adjusted (£/kW)"/>
    <hyperlink ref="CS73" location="'Charging rates'!B37" display="x2 = 3006. Notional asset rate adjusted (£/kW)"/>
    <hyperlink ref="CT73" location="'Matrix'!CR100" display="x2 = 4118. Consumption 132kV/EHV (£/kVA)"/>
    <hyperlink ref="CU73" location="'935'!Q100" display="x2 = 935. Super-red kW import divided by kVA capacity (in Tariff data)"/>
    <hyperlink ref="CV73" location="'Charging rates'!B9" display="x2 = 2702. Transmission exit charging rate (£/kW/year)"/>
    <hyperlink ref="CW73" location="'Matrix'!BX100" display="x2 = 3902. Non-DSM import capacity adjusted for part-year (kVA)"/>
    <hyperlink ref="CX73" location="'Matrix'!CD100" display="x2 = 3914. Import capacity charge from charge 1 (p/kVA/day)"/>
    <hyperlink ref="CY73" location="'Matrix'!CT100" display="x2 = 4122. Second set of consumption assets (£/kVA)"/>
    <hyperlink ref="CZ73" location="'Parameters'!B20" display="x2 = 2008. Factor for the allocation of capacity scaling"/>
    <hyperlink ref="DA73" location="'935'!S100" display="x2 = 935. Proportion exposed to indirect cost allocation and fixed adder (in Tariff data)"/>
    <hyperlink ref="DB73" location="'Charging rates'!B105" display="x2 = 4602. Indirect costs application rate"/>
    <hyperlink ref="DC73" location="'Charging rates'!B115" display="x2 = 4802. Fixed adder ex indirects application rate"/>
    <hyperlink ref="DD73" location="'Matrix'!CP100" display="x2 = 4114. Second set of capacity assets (£/kVA)"/>
    <hyperlink ref="DE73" location="'Matrix'!AU100" display="x2 = 2304. Super-red kW divided by kVA adjusted for part-year"/>
    <hyperlink ref="DF73" location="'Matrix'!AU100" display="x2 = 2304. Super-red kW divided by kVA adjusted for part-year"/>
    <hyperlink ref="DG73" location="'Matrix'!DE100" display="x2 = 4908. Total import capacity charge p/kVA/day"/>
    <hyperlink ref="DH73" location="'Matrix'!CW100" display="x2 = 4128. Adjustment to exceeded import capacity charge for DSM (p/kVA/day)"/>
    <hyperlink ref="C74" location="'935'!G100" display="x3 = 935. Non-exempt post-2010 export capacity (kVA) (in Tariff data)"/>
    <hyperlink ref="D74" location="'11'!B16" display="x3 = 1110. Days in year (in Calendar and timeband information)"/>
    <hyperlink ref="E74" location="'11'!B16" display="x3 = 1110. Days in year (in Calendar and timeband information)"/>
    <hyperlink ref="F74" location="'11'!B16" display="x3 = 1110. Days in year (in Calendar and timeband information)"/>
    <hyperlink ref="G74" location="'11'!B16" display="x3 = 1110. Days in year (in Calendar and timeband information)"/>
    <hyperlink ref="H74" location="'Matrix'!G100" display="x3 = 2112. Non-exempt post-2010 export capacity (kVA) adjusted for part-year"/>
    <hyperlink ref="J74" location="'913'!B5" display="x3 = 913. Location name/ID (in LRIC power flow modelling data)"/>
    <hyperlink ref="K74" location="'913'!B5" display="x3 = 913. Location name/ID (in LRIC power flow modelling data)"/>
    <hyperlink ref="L74" location="'913'!B5" display="x3 = 913. Location name/ID (in LRIC power flow modelling data)"/>
    <hyperlink ref="M74" location="'913'!B5" display="x3 = 913. Location name/ID (in LRIC power flow modelling data)"/>
    <hyperlink ref="N74" location="'913'!B5" display="x3 = 913. Location name/ID (in LRIC power flow modelling data)"/>
    <hyperlink ref="O74" location="'913'!B5" display="x3 = 913. Location name/ID (in LRIC power flow modelling data)"/>
    <hyperlink ref="P74" location="'913'!B5" display="x3 = 913. Location name/ID (in LRIC power flow modelling data)"/>
    <hyperlink ref="AG74" location="'913'!J5" display="x3 = 913. Maximum demand run: kVAr (in LRIC power flow modelling data)"/>
    <hyperlink ref="AH74" location="'913'!J5" display="x3 = 913. Maximum demand run: kVAr (in LRIC power flow modelling data)"/>
    <hyperlink ref="AI74" location="'913'!J5" display="x3 = 913. Maximum demand run: kVAr (in LRIC power flow modelling data)"/>
    <hyperlink ref="AJ74" location="'913'!J5" display="x3 = 913. Maximum demand run: kVAr (in LRIC power flow modelling data)"/>
    <hyperlink ref="AK74" location="'913'!J5" display="x3 = 913. Maximum demand run: kVAr (in LRIC power flow modelling data)"/>
    <hyperlink ref="AL74" location="'913'!J5" display="x3 = 913. Maximum demand run: kVAr (in LRIC power flow modelling data)"/>
    <hyperlink ref="AM74" location="'913'!J5" display="x3 = 913. Maximum demand run: kVAr (in LRIC power flow modelling data)"/>
    <hyperlink ref="AN74" location="'913'!J5" display="x3 = 913. Maximum demand run: kVAr (in LRIC power flow modelling data)"/>
    <hyperlink ref="AO74" location="'Matrix'!AI100" display="x3 = 2168. Maximum demand run kVA at Linked location 2"/>
    <hyperlink ref="AP74" location="'Matrix'!AI100" display="x3 = 2168. Maximum demand run kVA at Linked location 2"/>
    <hyperlink ref="AQ74" location="'Matrix'!AP100" display="x3 = 2182. Average network charge 1 (£/kVA/year)"/>
    <hyperlink ref="AR74" location="'Matrix'!D100" display="x3 = 2106. Exempt export capacity (kVA) adjusted for part-year"/>
    <hyperlink ref="AT74" location="'11'!B16" display="x3 = 1110. Days in year (in Calendar and timeband information)"/>
    <hyperlink ref="AU74" location="'11'!C16" display="x3 = 1110. Annual hours in super-red (in Calendar and timeband information)"/>
    <hyperlink ref="AX74" location="'11'!B16" display="x3 = 1110. Days in year (in Calendar and timeband information)"/>
    <hyperlink ref="AY74" location="'11'!B16" display="x3 = 1110. Days in year (in Calendar and timeband information)"/>
    <hyperlink ref="BB74" location="'Matrix'!AZ100" display="x3 = 2806. Export capacity charge (unrounded) p/kVA/day"/>
    <hyperlink ref="BD74" location="'Matrix'!D100" display="x3 = 2106. Exempt export capacity (kVA) adjusted for part-year"/>
    <hyperlink ref="BE74" location="'Matrix'!AT100" display="x3 = 2302. Maximum import capacity adjusted for part-year (kVA)"/>
    <hyperlink ref="BF74" location="'11'!B16" display="x3 = 1110. Days in year (in Calendar and timeband information)"/>
    <hyperlink ref="BG74" location="'11'!B16" display="x3 = 1110. Days in year (in Calendar and timeband information)"/>
    <hyperlink ref="BI74" location="'Matrix'!BH100" display="x3 = 3102. Active power equivalent of capacity adjusted to transmission (kW/kVA)"/>
    <hyperlink ref="BJ74" location="'Matrix'!BH100" display="x3 = 3102. Active power equivalent of capacity adjusted to transmission (kW/kVA)"/>
    <hyperlink ref="BK74" location="'Matrix'!BH100" display="x3 = 3102. Active power equivalent of capacity adjusted to transmission (kW/kVA)"/>
    <hyperlink ref="BL74" location="'Matrix'!BH100" display="x3 = 3102. Active power equivalent of capacity adjusted to transmission (kW/kVA)"/>
    <hyperlink ref="BM74" location="'Matrix'!BH100" display="x3 = 3102. Active power equivalent of capacity adjusted to transmission (kW/kVA)"/>
    <hyperlink ref="BN74" location="'Matrix'!BK100" display="x3 = 3306. Capacity EHV circuits (£/kVA)"/>
    <hyperlink ref="BO74" location="'Matrix'!AW100" display="x3 = 2504. Peak-time active power consumption adjusted to transmission (kW/kVA)"/>
    <hyperlink ref="BP74" location="'Matrix'!AW100" display="x3 = 2504. Peak-time active power consumption adjusted to transmission (kW/kVA)"/>
    <hyperlink ref="BQ74" location="'Matrix'!AW100" display="x3 = 2504. Peak-time active power consumption adjusted to transmission (kW/kVA)"/>
    <hyperlink ref="BR74" location="'Matrix'!BQ100" display="x3 = 3318. Consumption EHV circuits (£/kVA)"/>
    <hyperlink ref="BT74" location="'Matrix'!BD100" display="x3 = 2814. Sole use asset MEAV for demand (£)"/>
    <hyperlink ref="BU74" location="'Charging rates'!B50" display="x3 = 3502. Direct cost charging rate"/>
    <hyperlink ref="BV74" location="'Charging rates'!B50" display="x3 = 3502. Direct cost charging rate"/>
    <hyperlink ref="BX74" location="'935'!X100" display="x3 = 935. Days for which not a customer (in Tariff data)"/>
    <hyperlink ref="BY74" location="'Matrix'!J100" display="x3 = 2118. Linked location 1"/>
    <hyperlink ref="BZ74" location="'913'!J5" display="x3 = 913. Maximum demand run: kVAr (in LRIC power flow modelling data)"/>
    <hyperlink ref="CB74" location="'11'!C16" display="x3 = 1110. Annual hours in super-red (in Calendar and timeband information)"/>
    <hyperlink ref="CC74" location="'Matrix'!CB100" display="x3 = 3910. Super-red rate p/kWh"/>
    <hyperlink ref="CD74" location="'Matrix'!CA100" display="x3 = 3908. Import capacity charge p/kVA/day"/>
    <hyperlink ref="CF74" location="'DNO totals'!B303" display="x3 = 4016. Maximum network use factor"/>
    <hyperlink ref="CK74" location="'Matrix'!BH100" display="x3 = 3102. Active power equivalent of capacity adjusted to transmission (kW/kVA)"/>
    <hyperlink ref="CL74" location="'Matrix'!BH100" display="x3 = 3102. Active power equivalent of capacity adjusted to transmission (kW/kVA)"/>
    <hyperlink ref="CM74" location="'Matrix'!BH100" display="x3 = 3102. Active power equivalent of capacity adjusted to transmission (kW/kVA)"/>
    <hyperlink ref="CN74" location="'Matrix'!BH100" display="x3 = 3102. Active power equivalent of capacity adjusted to transmission (kW/kVA)"/>
    <hyperlink ref="CO74" location="'Matrix'!BH100" display="x3 = 3102. Active power equivalent of capacity adjusted to transmission (kW/kVA)"/>
    <hyperlink ref="CP74" location="'Matrix'!CM100" display="x3 = 4108. Capacity EHV circuits (£/kVA)"/>
    <hyperlink ref="CQ74" location="'Matrix'!AW100" display="x3 = 2504. Peak-time active power consumption adjusted to transmission (kW/kVA)"/>
    <hyperlink ref="CR74" location="'Matrix'!AW100" display="x3 = 2504. Peak-time active power consumption adjusted to transmission (kW/kVA)"/>
    <hyperlink ref="CS74" location="'Matrix'!AW100" display="x3 = 2504. Peak-time active power consumption adjusted to transmission (kW/kVA)"/>
    <hyperlink ref="CT74" location="'Matrix'!CS100" display="x3 = 4120. Consumption EHV circuits (£/kVA)"/>
    <hyperlink ref="CU74" location="'Matrix'!BZ100" display="x3 = 3906. Inverse power factor, maximum demand (kVA/kW)"/>
    <hyperlink ref="CV74" location="'Matrix'!AW100" display="x3 = 2504. Peak-time active power consumption adjusted to transmission (kW/kVA)"/>
    <hyperlink ref="CW74" location="'Matrix'!CA100" display="x3 = 3908. Import capacity charge p/kVA/day"/>
    <hyperlink ref="CY74" location="'Matrix'!AT100" display="x3 = 2302. Maximum import capacity adjusted for part-year (kVA)"/>
    <hyperlink ref="CZ74" location="'Matrix'!AU100" display="x3 = 2304. Super-red kW divided by kVA adjusted for part-year"/>
    <hyperlink ref="DA74" location="'Parameters'!B20" display="x3 = 2008. Factor for the allocation of capacity scaling"/>
    <hyperlink ref="DB74" location="'Matrix'!DA100" display="x3 = 4404. Data for capacity-based allocation of indirect costs"/>
    <hyperlink ref="DC74" location="'Parameters'!B20" display="x3 = 2008. Factor for the allocation of capacity scaling"/>
    <hyperlink ref="DD74" location="'Matrix'!CT100" display="x3 = 4122. Second set of consumption assets (£/kVA)"/>
    <hyperlink ref="DE74" location="'11'!C16" display="x3 = 1110. Annual hours in super-red (in Calendar and timeband information)"/>
    <hyperlink ref="DF74" location="'Matrix'!CC100" display="x3 = 3912. Super-red unit rate adjusted for DSM (p/kWh)"/>
    <hyperlink ref="AO75" location="'Matrix'!AJ100" display="x4 = 2170. Maximum demand run kVA at Linked location 3"/>
    <hyperlink ref="AP75" location="'Matrix'!AJ100" display="x4 = 2170. Maximum demand run kVA at Linked location 3"/>
    <hyperlink ref="AQ75" location="'11'!C16" display="x4 = 1110. Annual hours in super-red (in Calendar and timeband information)"/>
    <hyperlink ref="AU75" location="'935'!X100" display="x4 = 935. Days for which not a customer (in Tariff data)"/>
    <hyperlink ref="AY75" location="'Matrix'!AX100" display="x4 = 2802. Capacity eligible for GSP generation credits (kW) adjusted for part-year"/>
    <hyperlink ref="BD75" location="'Matrix'!H100" display="x4 = 2114. Chargeable export capacity adjusted for part-year (kVA)"/>
    <hyperlink ref="BE75" location="'Matrix'!D100" display="x4 = 2106. Exempt export capacity (kVA) adjusted for part-year"/>
    <hyperlink ref="BI75" location="'DNO totals'!B98" display="x4 = 3202. Diversity allowance between level exit and GSP Group"/>
    <hyperlink ref="BJ75" location="'DNO totals'!B98" display="x4 = 3202. Diversity allowance between level exit and GSP Group"/>
    <hyperlink ref="BK75" location="'DNO totals'!B98" display="x4 = 3202. Diversity allowance between level exit and GSP Group"/>
    <hyperlink ref="BL75" location="'DNO totals'!B98" display="x4 = 3202. Diversity allowance between level exit and GSP Group"/>
    <hyperlink ref="BM75" location="'DNO totals'!B98" display="x4 = 3202. Diversity allowance between level exit and GSP Group"/>
    <hyperlink ref="BN75" location="'Matrix'!BL100" display="x4 = 3308. Capacity EHV/HV (£/kVA)"/>
    <hyperlink ref="BO75" location="'935'!L100" display="x4 = 935. Network use factor (in Tariff data)"/>
    <hyperlink ref="BP75" location="'935'!L100" display="x4 = 935. Network use factor (in Tariff data)"/>
    <hyperlink ref="BQ75" location="'935'!L100" display="x4 = 935. Network use factor (in Tariff data)"/>
    <hyperlink ref="BT75" location="'935'!I100" display="x4 = 935. Percentage of sole use assets where Customer is entitled to reduction for capitalised O&amp;M (in Tariff data)"/>
    <hyperlink ref="BU75" location="'Charging rates'!B62" display="x4 = 3504. Network rates charging rate"/>
    <hyperlink ref="BV75" location="'Charging rates'!B62" display="x4 = 3504. Network rates charging rate"/>
    <hyperlink ref="BX75" location="'11'!B16" display="x4 = 1110. Days in year (in Calendar and timeband information)"/>
    <hyperlink ref="BY75" location="'Matrix'!K100" display="x4 = 2120. Linked location 2"/>
    <hyperlink ref="BZ75" location="'Matrix'!J100" display="x4 = 2118. Linked location 1"/>
    <hyperlink ref="CK75" location="'DNO totals'!B98" display="x4 = 3202. Diversity allowance between level exit and GSP Group"/>
    <hyperlink ref="CL75" location="'DNO totals'!B98" display="x4 = 3202. Diversity allowance between level exit and GSP Group"/>
    <hyperlink ref="CM75" location="'DNO totals'!B98" display="x4 = 3202. Diversity allowance between level exit and GSP Group"/>
    <hyperlink ref="CN75" location="'DNO totals'!B98" display="x4 = 3202. Diversity allowance between level exit and GSP Group"/>
    <hyperlink ref="CO75" location="'DNO totals'!B98" display="x4 = 3202. Diversity allowance between level exit and GSP Group"/>
    <hyperlink ref="CP75" location="'Matrix'!CN100" display="x4 = 4110. Capacity EHV/HV (£/kVA)"/>
    <hyperlink ref="CQ75" location="'Matrix'!CF100" display="x4 = 4102. Network use factors (second set)"/>
    <hyperlink ref="CR75" location="'Matrix'!CF100" display="x4 = 4102. Network use factors (second set)"/>
    <hyperlink ref="CS75" location="'Matrix'!CF100" display="x4 = 4102. Network use factors (second set)"/>
    <hyperlink ref="CU75" location="'11'!B16" display="x4 = 1110. Days in year (in Calendar and timeband information)"/>
    <hyperlink ref="CW75" location="'Matrix'!CB100" display="x4 = 3910. Super-red rate p/kWh"/>
    <hyperlink ref="CZ75" location="'DNO totals'!B322" display="x4 = 4202. Amount to be recovered from adders ex costs (£/year)"/>
    <hyperlink ref="DA75" location="'Matrix'!AU100" display="x4 = 2304. Super-red kW divided by kVA adjusted for part-year"/>
    <hyperlink ref="DB75" location="'11'!B16" display="x4 = 1110. Days in year (in Calendar and timeband information)"/>
    <hyperlink ref="DC75" location="'Matrix'!AU100" display="x4 = 2304. Super-red kW divided by kVA adjusted for part-year"/>
    <hyperlink ref="DD75" location="'11'!B16" display="x4 = 1110. Days in year (in Calendar and timeband information)"/>
    <hyperlink ref="DE75" location="'11'!B16" display="x4 = 1110. Days in year (in Calendar and timeband information)"/>
    <hyperlink ref="DF75" location="'Matrix'!DE100" display="x4 = 4908. Total import capacity charge p/kVA/day"/>
    <hyperlink ref="AO76" location="'Matrix'!AK100" display="x5 = 2172. Maximum demand run kVA at Linked location 4"/>
    <hyperlink ref="AP76" location="'Matrix'!AK100" display="x5 = 2172. Maximum demand run kVA at Linked location 4"/>
    <hyperlink ref="AU76" location="'11'!B16" display="x5 = 1110. Days in year (in Calendar and timeband information)"/>
    <hyperlink ref="BI76" location="'935'!L100" display="x5 = 935. Network use factor (in Tariff data)"/>
    <hyperlink ref="BJ76" location="'935'!L100" display="x5 = 935. Network use factor (in Tariff data)"/>
    <hyperlink ref="BK76" location="'935'!L100" display="x5 = 935. Network use factor (in Tariff data)"/>
    <hyperlink ref="BL76" location="'935'!L100" display="x5 = 935. Network use factor (in Tariff data)"/>
    <hyperlink ref="BM76" location="'935'!L100" display="x5 = 935. Network use factor (in Tariff data)"/>
    <hyperlink ref="BN76" location="'Matrix'!BM100" display="x5 = 3310. Capacity 132kV/HV (£/kVA)"/>
    <hyperlink ref="BT76" location="'Charging rates'!B50" display="x5 = 3502. Direct cost charging rate"/>
    <hyperlink ref="BY76" location="'Matrix'!L100" display="x5 = 2122. Linked location 3"/>
    <hyperlink ref="BZ76" location="'Matrix'!K100" display="x5 = 2120. Linked location 2"/>
    <hyperlink ref="CK76" location="'Matrix'!CF100" display="x5 = 4102. Network use factors (second set)"/>
    <hyperlink ref="CL76" location="'Matrix'!CF100" display="x5 = 4102. Network use factors (second set)"/>
    <hyperlink ref="CM76" location="'Matrix'!CF100" display="x5 = 4102. Network use factors (second set)"/>
    <hyperlink ref="CN76" location="'Matrix'!CF100" display="x5 = 4102. Network use factors (second set)"/>
    <hyperlink ref="CO76" location="'Matrix'!CF100" display="x5 = 4102. Network use factors (second set)"/>
    <hyperlink ref="CP76" location="'Matrix'!CO100" display="x5 = 4112. Capacity 132kV/HV (£/kVA)"/>
    <hyperlink ref="CW76" location="'935'!Q100" display="x5 = 935. Super-red kW import divided by kVA capacity (in Tariff data)"/>
    <hyperlink ref="CZ76" location="'935'!S100" display="x5 = 935. Proportion exposed to indirect cost allocation and fixed adder (in Tariff data)"/>
    <hyperlink ref="DC76" location="'11'!B16" display="x5 = 1110. Days in year (in Calendar and timeband information)"/>
    <hyperlink ref="DE76" location="'Matrix'!DC100" display="x5 = 4904. Capacity charge after applying fixed adder ex indirects p/kVA/day"/>
    <hyperlink ref="DF76" location="'935'!Q100" display="x5 = 935. Super-red kW import divided by kVA capacity (in Tariff data)"/>
    <hyperlink ref="AO77" location="'Matrix'!AL100" display="x6 = 2174. Maximum demand run kVA at Linked location 5"/>
    <hyperlink ref="AP77" location="'Matrix'!AL100" display="x6 = 2174. Maximum demand run kVA at Linked location 5"/>
    <hyperlink ref="BT77" location="'Charging rates'!B62" display="x6 = 3504. Network rates charging rate"/>
    <hyperlink ref="BY77" location="'Matrix'!M100" display="x6 = 2124. Linked location 4"/>
    <hyperlink ref="BZ77" location="'Matrix'!L100" display="x6 = 2122. Linked location 3"/>
    <hyperlink ref="CW77" location="'11'!C16" display="x6 = 1110. Annual hours in super-red (in Calendar and timeband information)"/>
    <hyperlink ref="DC77" location="'DNO totals'!B322" display="x6 = 4202. Amount to be recovered from adders ex costs (£/year)"/>
    <hyperlink ref="DE77" location="'Matrix'!DD100" display="x6 = 4906. Demand scaling p/kVA/day"/>
    <hyperlink ref="DF77" location="'11'!B16" display="x6 = 1110. Days in year (in Calendar and timeband information)"/>
    <hyperlink ref="AO78" location="'Matrix'!AM100" display="x7 = 2176. Maximum demand run kVA at Linked location 6"/>
    <hyperlink ref="AP78" location="'Matrix'!AM100" display="x7 = 2176. Maximum demand run kVA at Linked location 6"/>
    <hyperlink ref="BY78" location="'Matrix'!N100" display="x7 = 2126. Linked location 5"/>
    <hyperlink ref="BZ78" location="'Matrix'!M100" display="x7 = 2124. Linked location 4"/>
    <hyperlink ref="CW78" location="'935'!Y100" display="x7 = 935. Hours in super-red for which not a customer (in Tariff data)"/>
    <hyperlink ref="DC78" location="'935'!S100" display="x7 = 935. Proportion exposed to indirect cost allocation and fixed adder (in Tariff data)"/>
    <hyperlink ref="DF78" location="'935'!X100" display="x7 = 935. Days for which not a customer (in Tariff data)"/>
    <hyperlink ref="AO79" location="'Matrix'!AN100" display="x8 = 2178. Maximum demand run kVA at Linked location 7"/>
    <hyperlink ref="AP79" location="'Matrix'!AN100" display="x8 = 2178. Maximum demand run kVA at Linked location 7"/>
    <hyperlink ref="BY79" location="'Matrix'!O100" display="x8 = 2128. Linked location 6"/>
    <hyperlink ref="BZ79" location="'Matrix'!N100" display="x8 = 2126. Linked location 5"/>
    <hyperlink ref="CW79" location="'11'!B16" display="x8 = 1110. Days in year (in Calendar and timeband information)"/>
    <hyperlink ref="DF79" location="'11'!C16" display="x8 = 1110. Annual hours in super-red (in Calendar and timeband information)"/>
    <hyperlink ref="AO80" location="'Matrix'!I100" display="x9 = 2116. Location"/>
    <hyperlink ref="AP80" location="'Matrix'!I100" display="x9 = 2116. Location"/>
    <hyperlink ref="BY80" location="'Matrix'!P100" display="x9 = 2130. Linked location 7"/>
    <hyperlink ref="BZ80" location="'Matrix'!O100" display="x9 = 2128. Linked location 6"/>
    <hyperlink ref="CW80" location="'935'!X100" display="x9 = 935. Days for which not a customer (in Tariff data)"/>
    <hyperlink ref="DF80" location="'935'!Y100" display="x9 = 935. Hours in super-red for which not a customer (in Tariff data)"/>
    <hyperlink ref="AO81" location="'Matrix'!J100" display="x10 = 2118. Linked location 1"/>
    <hyperlink ref="AP81" location="'Matrix'!J100" display="x10 = 2118. Linked location 1"/>
    <hyperlink ref="BZ81" location="'Matrix'!P100" display="x10 = 2130. Linked location 7"/>
    <hyperlink ref="AO82" location="'Matrix'!K100" display="x11 = 2120. Linked location 2"/>
    <hyperlink ref="AP82" location="'Matrix'!K100" display="x11 = 2120. Linked location 2"/>
    <hyperlink ref="AO83" location="'Matrix'!L100" display="x12 = 2122. Linked location 3"/>
    <hyperlink ref="AP83" location="'Matrix'!L100" display="x12 = 2122. Linked location 3"/>
    <hyperlink ref="AO84" location="'Matrix'!M100" display="x13 = 2124. Linked location 4"/>
    <hyperlink ref="AP84" location="'Matrix'!M100" display="x13 = 2124. Linked location 4"/>
    <hyperlink ref="AO85" location="'Matrix'!N100" display="x14 = 2126. Linked location 5"/>
    <hyperlink ref="AP85" location="'Matrix'!N100" display="x14 = 2126. Linked location 5"/>
    <hyperlink ref="AO86" location="'Matrix'!O100" display="x15 = 2128. Linked location 6"/>
    <hyperlink ref="AP86" location="'Matrix'!O100" display="x15 = 2128. Linked location 6"/>
    <hyperlink ref="AO87" location="'Matrix'!P100" display="x16 = 2130. Linked location 7"/>
    <hyperlink ref="AP87" location="'Matrix'!P100" display="x16 = 2130. Linked location 7"/>
    <hyperlink ref="AO88" location="'Matrix'!Q100" display="x17 = 2132. Local charge 1 £/kVA/year at Location"/>
    <hyperlink ref="AP88" location="'Matrix'!Y100" display="x17 = 2148. Network charge 1 £/kVA/year at Location"/>
    <hyperlink ref="AO89" location="'Matrix'!R100" display="x18 = 2134. Local charge 1 £/kVA/year at Linked location 1"/>
    <hyperlink ref="AP89" location="'Matrix'!Z100" display="x18 = 2150. Network charge 1 £/kVA/year at Linked location 1"/>
    <hyperlink ref="AO90" location="'Matrix'!S100" display="x19 = 2136. Local charge 1 £/kVA/year at Linked location 2"/>
    <hyperlink ref="AP90" location="'Matrix'!AA100" display="x19 = 2152. Network charge 1 £/kVA/year at Linked location 2"/>
    <hyperlink ref="AO91" location="'Matrix'!T100" display="x20 = 2138. Local charge 1 £/kVA/year at Linked location 3"/>
    <hyperlink ref="AP91" location="'Matrix'!AB100" display="x20 = 2154. Network charge 1 £/kVA/year at Linked location 3"/>
    <hyperlink ref="AO92" location="'Matrix'!U100" display="x21 = 2140. Local charge 1 £/kVA/year at Linked location 4"/>
    <hyperlink ref="AP92" location="'Matrix'!AC100" display="x21 = 2156. Network charge 1 £/kVA/year at Linked location 4"/>
    <hyperlink ref="AO93" location="'Matrix'!V100" display="x22 = 2142. Local charge 1 £/kVA/year at Linked location 5"/>
    <hyperlink ref="AP93" location="'Matrix'!AD100" display="x22 = 2158. Network charge 1 £/kVA/year at Linked location 5"/>
    <hyperlink ref="AO94" location="'Matrix'!W100" display="x23 = 2144. Local charge 1 £/kVA/year at Linked location 6"/>
    <hyperlink ref="AP94" location="'Matrix'!AE100" display="x23 = 2160. Network charge 1 £/kVA/year at Linked location 6"/>
    <hyperlink ref="AO95" location="'Matrix'!X100" display="x24 = 2146. Local charge 1 £/kVA/year at Linked location 7"/>
    <hyperlink ref="AP95" location="'Matrix'!AF100" display="x24 = 2162. Network charge 1 £/kVA/year at Linked location 7"/>
  </hyperlinks>
  <pageMargins left="0.7" right="0.7" top="0.75" bottom="0.75" header="0.3" footer="0.3"/>
  <pageSetup paperSize="9" fitToHeight="0" orientation="landscape"/>
  <headerFooter>
    <oddHeader>&amp;L&amp;A&amp;C&amp;R&amp;P of &amp;N</oddHeader>
    <oddFooter>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700"/>
  <sheetViews>
    <sheetView showGridLines="0" workbookViewId="0">
      <pane xSplit="2" ySplit="100" topLeftCell="C101" activePane="bottomRight" state="frozen"/>
      <selection pane="topRight" activeCell="C1" sqref="C1"/>
      <selection pane="bottomLeft" activeCell="A101" sqref="A101"/>
      <selection pane="bottomRight"/>
    </sheetView>
  </sheetViews>
  <sheetFormatPr defaultRowHeight="15" outlineLevelRow="2"/>
  <cols>
    <col min="1" max="1" width="16.7109375" customWidth="1"/>
    <col min="2" max="2" width="50.7109375" customWidth="1"/>
    <col min="3" max="251" width="20.7109375" customWidth="1"/>
  </cols>
  <sheetData>
    <row r="1" spans="1:10" ht="21" customHeight="1">
      <c r="A1" s="1" t="str">
        <f>"Results for "&amp;'11'!B7&amp;" in "&amp;'11'!C7&amp;" ("&amp;'11'!D7&amp;")"</f>
        <v>Results for no company in no year (no data version)</v>
      </c>
    </row>
    <row r="3" spans="1:10" ht="17.25">
      <c r="B3" s="39" t="s">
        <v>286</v>
      </c>
      <c r="C3" s="64" t="s">
        <v>890</v>
      </c>
      <c r="D3" s="64"/>
      <c r="E3" s="64"/>
      <c r="F3" s="64"/>
      <c r="G3" s="65" t="s">
        <v>898</v>
      </c>
      <c r="H3" s="65"/>
      <c r="I3" s="65"/>
      <c r="J3" s="65"/>
    </row>
    <row r="4" spans="1:10" hidden="1" outlineLevel="2"/>
    <row r="5" spans="1:10" hidden="1" outlineLevel="2"/>
    <row r="6" spans="1:10" hidden="1" outlineLevel="2"/>
    <row r="7" spans="1:10" hidden="1" outlineLevel="2"/>
    <row r="8" spans="1:10" hidden="1" outlineLevel="2"/>
    <row r="9" spans="1:10" hidden="1" outlineLevel="2"/>
    <row r="10" spans="1:10" hidden="1" outlineLevel="2"/>
    <row r="11" spans="1:10" hidden="1" outlineLevel="2"/>
    <row r="12" spans="1:10" hidden="1" outlineLevel="2"/>
    <row r="13" spans="1:10" hidden="1" outlineLevel="2"/>
    <row r="14" spans="1:10" hidden="1" outlineLevel="2"/>
    <row r="15" spans="1:10" hidden="1" outlineLevel="2"/>
    <row r="16" spans="1:10" hidden="1" outlineLevel="2"/>
    <row r="17" hidden="1" outlineLevel="2"/>
    <row r="18" hidden="1" outlineLevel="2"/>
    <row r="19" hidden="1" outlineLevel="2"/>
    <row r="20" hidden="1" outlineLevel="2"/>
    <row r="21" hidden="1" outlineLevel="2"/>
    <row r="22" hidden="1" outlineLevel="2"/>
    <row r="23" hidden="1" outlineLevel="2"/>
    <row r="24" hidden="1" outlineLevel="2"/>
    <row r="25" hidden="1" outlineLevel="2"/>
    <row r="26" hidden="1" outlineLevel="2"/>
    <row r="27" hidden="1" outlineLevel="2"/>
    <row r="28" hidden="1" outlineLevel="2"/>
    <row r="29" hidden="1" outlineLevel="2"/>
    <row r="30" hidden="1" outlineLevel="2"/>
    <row r="31" hidden="1" outlineLevel="2"/>
    <row r="32" hidden="1" outlineLevel="2"/>
    <row r="33" hidden="1" outlineLevel="2"/>
    <row r="34" hidden="1" outlineLevel="2"/>
    <row r="35" hidden="1" outlineLevel="2"/>
    <row r="36" hidden="1" outlineLevel="2"/>
    <row r="37" hidden="1" outlineLevel="2"/>
    <row r="38" hidden="1" outlineLevel="2"/>
    <row r="39" hidden="1" outlineLevel="2"/>
    <row r="40" hidden="1" outlineLevel="2"/>
    <row r="41" hidden="1" outlineLevel="2"/>
    <row r="42" hidden="1" outlineLevel="2"/>
    <row r="43" hidden="1" outlineLevel="2"/>
    <row r="44" hidden="1" outlineLevel="2"/>
    <row r="45" hidden="1" outlineLevel="2"/>
    <row r="46" hidden="1" outlineLevel="2"/>
    <row r="47" hidden="1" outlineLevel="2"/>
    <row r="48" hidden="1" outlineLevel="2"/>
    <row r="49" hidden="1" outlineLevel="2"/>
    <row r="50" hidden="1" outlineLevel="2"/>
    <row r="51" hidden="1" outlineLevel="2"/>
    <row r="52" hidden="1" outlineLevel="2"/>
    <row r="53" hidden="1" outlineLevel="2"/>
    <row r="54" hidden="1" outlineLevel="2"/>
    <row r="55" hidden="1" outlineLevel="2"/>
    <row r="56" hidden="1" outlineLevel="2"/>
    <row r="57" hidden="1" outlineLevel="2"/>
    <row r="58" hidden="1" outlineLevel="2"/>
    <row r="59" hidden="1" outlineLevel="2"/>
    <row r="60" hidden="1" outlineLevel="2"/>
    <row r="61" hidden="1" outlineLevel="2"/>
    <row r="62" hidden="1" outlineLevel="2"/>
    <row r="63" hidden="1" outlineLevel="2"/>
    <row r="64" hidden="1" outlineLevel="2"/>
    <row r="65" hidden="1" outlineLevel="2"/>
    <row r="66" hidden="1" outlineLevel="2"/>
    <row r="67" hidden="1" outlineLevel="2"/>
    <row r="68" hidden="1" outlineLevel="2"/>
    <row r="69" hidden="1" outlineLevel="2"/>
    <row r="70" hidden="1" outlineLevel="2"/>
    <row r="71" hidden="1" outlineLevel="2"/>
    <row r="72" hidden="1" outlineLevel="2"/>
    <row r="73" hidden="1" outlineLevel="2"/>
    <row r="74" hidden="1" outlineLevel="2"/>
    <row r="75" hidden="1" outlineLevel="2"/>
    <row r="76" hidden="1" outlineLevel="2"/>
    <row r="77" hidden="1" outlineLevel="2"/>
    <row r="78" hidden="1" outlineLevel="2"/>
    <row r="79" hidden="1" outlineLevel="2"/>
    <row r="80" hidden="1" outlineLevel="2"/>
    <row r="81" spans="2:10" hidden="1" outlineLevel="2"/>
    <row r="82" spans="2:10" hidden="1" outlineLevel="2"/>
    <row r="83" spans="2:10" hidden="1" outlineLevel="2"/>
    <row r="84" spans="2:10" hidden="1" outlineLevel="2"/>
    <row r="85" spans="2:10" hidden="1" outlineLevel="2"/>
    <row r="86" spans="2:10" hidden="1" outlineLevel="2"/>
    <row r="87" spans="2:10" hidden="1" outlineLevel="2"/>
    <row r="88" spans="2:10" hidden="1" outlineLevel="2"/>
    <row r="89" spans="2:10" hidden="1" outlineLevel="2"/>
    <row r="90" spans="2:10" hidden="1" outlineLevel="2"/>
    <row r="91" spans="2:10" hidden="1" outlineLevel="2"/>
    <row r="92" spans="2:10" hidden="1" outlineLevel="2"/>
    <row r="93" spans="2:10" hidden="1" outlineLevel="1" collapsed="1"/>
    <row r="94" spans="2:10" hidden="1" outlineLevel="1">
      <c r="B94" s="41" t="s">
        <v>287</v>
      </c>
      <c r="C94" s="42" t="s">
        <v>287</v>
      </c>
      <c r="D94" s="42" t="s">
        <v>287</v>
      </c>
      <c r="E94" s="42" t="s">
        <v>287</v>
      </c>
      <c r="F94" s="41" t="s">
        <v>287</v>
      </c>
      <c r="G94" s="42" t="s">
        <v>287</v>
      </c>
      <c r="H94" s="42" t="s">
        <v>287</v>
      </c>
      <c r="I94" s="42" t="s">
        <v>287</v>
      </c>
      <c r="J94" s="41" t="s">
        <v>287</v>
      </c>
    </row>
    <row r="95" spans="2:10" ht="45" hidden="1" outlineLevel="1">
      <c r="B95" s="43" t="s">
        <v>288</v>
      </c>
      <c r="C95" s="44" t="s">
        <v>891</v>
      </c>
      <c r="D95" s="44" t="s">
        <v>893</v>
      </c>
      <c r="E95" s="44" t="s">
        <v>887</v>
      </c>
      <c r="F95" s="43" t="s">
        <v>896</v>
      </c>
      <c r="G95" s="44" t="s">
        <v>653</v>
      </c>
      <c r="H95" s="44" t="s">
        <v>899</v>
      </c>
      <c r="I95" s="44" t="s">
        <v>900</v>
      </c>
      <c r="J95" s="43" t="s">
        <v>901</v>
      </c>
    </row>
    <row r="96" spans="2:10" hidden="1" outlineLevel="1">
      <c r="B96" s="41" t="s">
        <v>289</v>
      </c>
      <c r="C96" s="42" t="s">
        <v>296</v>
      </c>
      <c r="D96" s="42" t="s">
        <v>296</v>
      </c>
      <c r="E96" s="42" t="s">
        <v>296</v>
      </c>
      <c r="F96" s="41" t="s">
        <v>296</v>
      </c>
      <c r="G96" s="42" t="s">
        <v>289</v>
      </c>
      <c r="H96" s="42" t="s">
        <v>289</v>
      </c>
      <c r="I96" s="42" t="s">
        <v>289</v>
      </c>
      <c r="J96" s="41" t="s">
        <v>289</v>
      </c>
    </row>
    <row r="97" spans="1:10" hidden="1" outlineLevel="1">
      <c r="B97" s="41" t="s">
        <v>290</v>
      </c>
      <c r="C97" s="42" t="s">
        <v>424</v>
      </c>
      <c r="D97" s="42" t="s">
        <v>502</v>
      </c>
      <c r="E97" s="42" t="s">
        <v>502</v>
      </c>
      <c r="F97" s="41" t="s">
        <v>502</v>
      </c>
      <c r="G97" s="42" t="s">
        <v>290</v>
      </c>
      <c r="H97" s="42" t="s">
        <v>290</v>
      </c>
      <c r="I97" s="42" t="s">
        <v>290</v>
      </c>
      <c r="J97" s="41" t="s">
        <v>902</v>
      </c>
    </row>
    <row r="98" spans="1:10" hidden="1" outlineLevel="1"/>
    <row r="99" spans="1:10" ht="42" customHeight="1">
      <c r="B99" s="45">
        <v>5001</v>
      </c>
      <c r="C99" s="27">
        <v>5002</v>
      </c>
      <c r="D99" s="27">
        <v>5003</v>
      </c>
      <c r="E99" s="27">
        <v>5004</v>
      </c>
      <c r="F99" s="45">
        <v>5005</v>
      </c>
      <c r="G99" s="27">
        <v>5006</v>
      </c>
      <c r="H99" s="27">
        <v>5007</v>
      </c>
      <c r="I99" s="27">
        <v>5008</v>
      </c>
      <c r="J99" s="45">
        <v>5009</v>
      </c>
    </row>
    <row r="100" spans="1:10" ht="45">
      <c r="B100" s="46" t="s">
        <v>248</v>
      </c>
      <c r="C100" s="15" t="s">
        <v>892</v>
      </c>
      <c r="D100" s="15" t="s">
        <v>894</v>
      </c>
      <c r="E100" s="15" t="s">
        <v>895</v>
      </c>
      <c r="F100" s="46" t="s">
        <v>897</v>
      </c>
      <c r="G100" s="15" t="s">
        <v>425</v>
      </c>
      <c r="H100" s="15" t="s">
        <v>647</v>
      </c>
      <c r="I100" s="15" t="s">
        <v>510</v>
      </c>
      <c r="J100" s="46" t="s">
        <v>903</v>
      </c>
    </row>
    <row r="101" spans="1:10">
      <c r="A101" s="28">
        <v>1</v>
      </c>
      <c r="B101" s="47" t="e">
        <f>'935'!B101</f>
        <v>#VALUE!</v>
      </c>
      <c r="C101" s="37" t="e">
        <f>ROUND(Matrix!DF101,3)</f>
        <v>#VALUE!</v>
      </c>
      <c r="D101" s="33" t="e">
        <f>ROUND(Matrix!BT101,2)</f>
        <v>#VALUE!</v>
      </c>
      <c r="E101" s="33" t="e">
        <f>ROUND(Matrix!DG101,2)</f>
        <v>#VALUE!</v>
      </c>
      <c r="F101" s="53" t="e">
        <f>ROUND(Matrix!DH101,2)</f>
        <v>#VALUE!</v>
      </c>
      <c r="G101" s="35" t="e">
        <f>Matrix!AS101</f>
        <v>#VALUE!</v>
      </c>
      <c r="H101" s="55" t="e">
        <f>Matrix!BW101</f>
        <v>#VALUE!</v>
      </c>
      <c r="I101" s="55" t="e">
        <f>Matrix!BC101</f>
        <v>#VALUE!</v>
      </c>
      <c r="J101" s="56" t="e">
        <f>Matrix!BA101</f>
        <v>#VALUE!</v>
      </c>
    </row>
    <row r="102" spans="1:10">
      <c r="A102" s="28">
        <v>2</v>
      </c>
      <c r="B102" s="47" t="e">
        <f>'935'!B102</f>
        <v>#VALUE!</v>
      </c>
      <c r="C102" s="37" t="e">
        <f>ROUND(Matrix!DF102,3)</f>
        <v>#VALUE!</v>
      </c>
      <c r="D102" s="33" t="e">
        <f>ROUND(Matrix!BT102,2)</f>
        <v>#VALUE!</v>
      </c>
      <c r="E102" s="33" t="e">
        <f>ROUND(Matrix!DG102,2)</f>
        <v>#VALUE!</v>
      </c>
      <c r="F102" s="53" t="e">
        <f>ROUND(Matrix!DH102,2)</f>
        <v>#VALUE!</v>
      </c>
      <c r="G102" s="35" t="e">
        <f>Matrix!AS102</f>
        <v>#VALUE!</v>
      </c>
      <c r="H102" s="55" t="e">
        <f>Matrix!BW102</f>
        <v>#VALUE!</v>
      </c>
      <c r="I102" s="55" t="e">
        <f>Matrix!BC102</f>
        <v>#VALUE!</v>
      </c>
      <c r="J102" s="56" t="e">
        <f>Matrix!BA102</f>
        <v>#VALUE!</v>
      </c>
    </row>
    <row r="103" spans="1:10">
      <c r="A103" s="28">
        <v>3</v>
      </c>
      <c r="B103" s="47" t="e">
        <f>'935'!B103</f>
        <v>#VALUE!</v>
      </c>
      <c r="C103" s="37" t="e">
        <f>ROUND(Matrix!DF103,3)</f>
        <v>#VALUE!</v>
      </c>
      <c r="D103" s="33" t="e">
        <f>ROUND(Matrix!BT103,2)</f>
        <v>#VALUE!</v>
      </c>
      <c r="E103" s="33" t="e">
        <f>ROUND(Matrix!DG103,2)</f>
        <v>#VALUE!</v>
      </c>
      <c r="F103" s="53" t="e">
        <f>ROUND(Matrix!DH103,2)</f>
        <v>#VALUE!</v>
      </c>
      <c r="G103" s="35" t="e">
        <f>Matrix!AS103</f>
        <v>#VALUE!</v>
      </c>
      <c r="H103" s="55" t="e">
        <f>Matrix!BW103</f>
        <v>#VALUE!</v>
      </c>
      <c r="I103" s="55" t="e">
        <f>Matrix!BC103</f>
        <v>#VALUE!</v>
      </c>
      <c r="J103" s="56" t="e">
        <f>Matrix!BA103</f>
        <v>#VALUE!</v>
      </c>
    </row>
    <row r="104" spans="1:10">
      <c r="A104" s="28">
        <v>4</v>
      </c>
      <c r="B104" s="47" t="e">
        <f>'935'!B104</f>
        <v>#VALUE!</v>
      </c>
      <c r="C104" s="37" t="e">
        <f>ROUND(Matrix!DF104,3)</f>
        <v>#VALUE!</v>
      </c>
      <c r="D104" s="33" t="e">
        <f>ROUND(Matrix!BT104,2)</f>
        <v>#VALUE!</v>
      </c>
      <c r="E104" s="33" t="e">
        <f>ROUND(Matrix!DG104,2)</f>
        <v>#VALUE!</v>
      </c>
      <c r="F104" s="53" t="e">
        <f>ROUND(Matrix!DH104,2)</f>
        <v>#VALUE!</v>
      </c>
      <c r="G104" s="35" t="e">
        <f>Matrix!AS104</f>
        <v>#VALUE!</v>
      </c>
      <c r="H104" s="55" t="e">
        <f>Matrix!BW104</f>
        <v>#VALUE!</v>
      </c>
      <c r="I104" s="55" t="e">
        <f>Matrix!BC104</f>
        <v>#VALUE!</v>
      </c>
      <c r="J104" s="56" t="e">
        <f>Matrix!BA104</f>
        <v>#VALUE!</v>
      </c>
    </row>
    <row r="105" spans="1:10">
      <c r="A105" s="28">
        <v>5</v>
      </c>
      <c r="B105" s="47" t="e">
        <f>'935'!B105</f>
        <v>#VALUE!</v>
      </c>
      <c r="C105" s="37" t="e">
        <f>ROUND(Matrix!DF105,3)</f>
        <v>#VALUE!</v>
      </c>
      <c r="D105" s="33" t="e">
        <f>ROUND(Matrix!BT105,2)</f>
        <v>#VALUE!</v>
      </c>
      <c r="E105" s="33" t="e">
        <f>ROUND(Matrix!DG105,2)</f>
        <v>#VALUE!</v>
      </c>
      <c r="F105" s="53" t="e">
        <f>ROUND(Matrix!DH105,2)</f>
        <v>#VALUE!</v>
      </c>
      <c r="G105" s="35" t="e">
        <f>Matrix!AS105</f>
        <v>#VALUE!</v>
      </c>
      <c r="H105" s="55" t="e">
        <f>Matrix!BW105</f>
        <v>#VALUE!</v>
      </c>
      <c r="I105" s="55" t="e">
        <f>Matrix!BC105</f>
        <v>#VALUE!</v>
      </c>
      <c r="J105" s="56" t="e">
        <f>Matrix!BA105</f>
        <v>#VALUE!</v>
      </c>
    </row>
    <row r="106" spans="1:10">
      <c r="A106" s="28">
        <v>6</v>
      </c>
      <c r="B106" s="47" t="e">
        <f>'935'!B106</f>
        <v>#VALUE!</v>
      </c>
      <c r="C106" s="37" t="e">
        <f>ROUND(Matrix!DF106,3)</f>
        <v>#VALUE!</v>
      </c>
      <c r="D106" s="33" t="e">
        <f>ROUND(Matrix!BT106,2)</f>
        <v>#VALUE!</v>
      </c>
      <c r="E106" s="33" t="e">
        <f>ROUND(Matrix!DG106,2)</f>
        <v>#VALUE!</v>
      </c>
      <c r="F106" s="53" t="e">
        <f>ROUND(Matrix!DH106,2)</f>
        <v>#VALUE!</v>
      </c>
      <c r="G106" s="35" t="e">
        <f>Matrix!AS106</f>
        <v>#VALUE!</v>
      </c>
      <c r="H106" s="55" t="e">
        <f>Matrix!BW106</f>
        <v>#VALUE!</v>
      </c>
      <c r="I106" s="55" t="e">
        <f>Matrix!BC106</f>
        <v>#VALUE!</v>
      </c>
      <c r="J106" s="56" t="e">
        <f>Matrix!BA106</f>
        <v>#VALUE!</v>
      </c>
    </row>
    <row r="107" spans="1:10">
      <c r="A107" s="28">
        <v>7</v>
      </c>
      <c r="B107" s="47" t="e">
        <f>'935'!B107</f>
        <v>#VALUE!</v>
      </c>
      <c r="C107" s="37" t="e">
        <f>ROUND(Matrix!DF107,3)</f>
        <v>#VALUE!</v>
      </c>
      <c r="D107" s="33" t="e">
        <f>ROUND(Matrix!BT107,2)</f>
        <v>#VALUE!</v>
      </c>
      <c r="E107" s="33" t="e">
        <f>ROUND(Matrix!DG107,2)</f>
        <v>#VALUE!</v>
      </c>
      <c r="F107" s="53" t="e">
        <f>ROUND(Matrix!DH107,2)</f>
        <v>#VALUE!</v>
      </c>
      <c r="G107" s="35" t="e">
        <f>Matrix!AS107</f>
        <v>#VALUE!</v>
      </c>
      <c r="H107" s="55" t="e">
        <f>Matrix!BW107</f>
        <v>#VALUE!</v>
      </c>
      <c r="I107" s="55" t="e">
        <f>Matrix!BC107</f>
        <v>#VALUE!</v>
      </c>
      <c r="J107" s="56" t="e">
        <f>Matrix!BA107</f>
        <v>#VALUE!</v>
      </c>
    </row>
    <row r="108" spans="1:10">
      <c r="A108" s="28">
        <v>8</v>
      </c>
      <c r="B108" s="47" t="e">
        <f>'935'!B108</f>
        <v>#VALUE!</v>
      </c>
      <c r="C108" s="37" t="e">
        <f>ROUND(Matrix!DF108,3)</f>
        <v>#VALUE!</v>
      </c>
      <c r="D108" s="33" t="e">
        <f>ROUND(Matrix!BT108,2)</f>
        <v>#VALUE!</v>
      </c>
      <c r="E108" s="33" t="e">
        <f>ROUND(Matrix!DG108,2)</f>
        <v>#VALUE!</v>
      </c>
      <c r="F108" s="53" t="e">
        <f>ROUND(Matrix!DH108,2)</f>
        <v>#VALUE!</v>
      </c>
      <c r="G108" s="35" t="e">
        <f>Matrix!AS108</f>
        <v>#VALUE!</v>
      </c>
      <c r="H108" s="55" t="e">
        <f>Matrix!BW108</f>
        <v>#VALUE!</v>
      </c>
      <c r="I108" s="55" t="e">
        <f>Matrix!BC108</f>
        <v>#VALUE!</v>
      </c>
      <c r="J108" s="56" t="e">
        <f>Matrix!BA108</f>
        <v>#VALUE!</v>
      </c>
    </row>
    <row r="109" spans="1:10">
      <c r="A109" s="28">
        <v>9</v>
      </c>
      <c r="B109" s="47" t="e">
        <f>'935'!B109</f>
        <v>#VALUE!</v>
      </c>
      <c r="C109" s="37" t="e">
        <f>ROUND(Matrix!DF109,3)</f>
        <v>#VALUE!</v>
      </c>
      <c r="D109" s="33" t="e">
        <f>ROUND(Matrix!BT109,2)</f>
        <v>#VALUE!</v>
      </c>
      <c r="E109" s="33" t="e">
        <f>ROUND(Matrix!DG109,2)</f>
        <v>#VALUE!</v>
      </c>
      <c r="F109" s="53" t="e">
        <f>ROUND(Matrix!DH109,2)</f>
        <v>#VALUE!</v>
      </c>
      <c r="G109" s="35" t="e">
        <f>Matrix!AS109</f>
        <v>#VALUE!</v>
      </c>
      <c r="H109" s="55" t="e">
        <f>Matrix!BW109</f>
        <v>#VALUE!</v>
      </c>
      <c r="I109" s="55" t="e">
        <f>Matrix!BC109</f>
        <v>#VALUE!</v>
      </c>
      <c r="J109" s="56" t="e">
        <f>Matrix!BA109</f>
        <v>#VALUE!</v>
      </c>
    </row>
    <row r="110" spans="1:10">
      <c r="A110" s="28">
        <v>10</v>
      </c>
      <c r="B110" s="47" t="e">
        <f>'935'!B110</f>
        <v>#VALUE!</v>
      </c>
      <c r="C110" s="37" t="e">
        <f>ROUND(Matrix!DF110,3)</f>
        <v>#VALUE!</v>
      </c>
      <c r="D110" s="33" t="e">
        <f>ROUND(Matrix!BT110,2)</f>
        <v>#VALUE!</v>
      </c>
      <c r="E110" s="33" t="e">
        <f>ROUND(Matrix!DG110,2)</f>
        <v>#VALUE!</v>
      </c>
      <c r="F110" s="53" t="e">
        <f>ROUND(Matrix!DH110,2)</f>
        <v>#VALUE!</v>
      </c>
      <c r="G110" s="35" t="e">
        <f>Matrix!AS110</f>
        <v>#VALUE!</v>
      </c>
      <c r="H110" s="55" t="e">
        <f>Matrix!BW110</f>
        <v>#VALUE!</v>
      </c>
      <c r="I110" s="55" t="e">
        <f>Matrix!BC110</f>
        <v>#VALUE!</v>
      </c>
      <c r="J110" s="56" t="e">
        <f>Matrix!BA110</f>
        <v>#VALUE!</v>
      </c>
    </row>
    <row r="111" spans="1:10">
      <c r="A111" s="28">
        <v>11</v>
      </c>
      <c r="B111" s="47" t="e">
        <f>'935'!B111</f>
        <v>#VALUE!</v>
      </c>
      <c r="C111" s="37" t="e">
        <f>ROUND(Matrix!DF111,3)</f>
        <v>#VALUE!</v>
      </c>
      <c r="D111" s="33" t="e">
        <f>ROUND(Matrix!BT111,2)</f>
        <v>#VALUE!</v>
      </c>
      <c r="E111" s="33" t="e">
        <f>ROUND(Matrix!DG111,2)</f>
        <v>#VALUE!</v>
      </c>
      <c r="F111" s="53" t="e">
        <f>ROUND(Matrix!DH111,2)</f>
        <v>#VALUE!</v>
      </c>
      <c r="G111" s="35" t="e">
        <f>Matrix!AS111</f>
        <v>#VALUE!</v>
      </c>
      <c r="H111" s="55" t="e">
        <f>Matrix!BW111</f>
        <v>#VALUE!</v>
      </c>
      <c r="I111" s="55" t="e">
        <f>Matrix!BC111</f>
        <v>#VALUE!</v>
      </c>
      <c r="J111" s="56" t="e">
        <f>Matrix!BA111</f>
        <v>#VALUE!</v>
      </c>
    </row>
    <row r="112" spans="1:10">
      <c r="A112" s="28">
        <v>12</v>
      </c>
      <c r="B112" s="47" t="e">
        <f>'935'!B112</f>
        <v>#VALUE!</v>
      </c>
      <c r="C112" s="37" t="e">
        <f>ROUND(Matrix!DF112,3)</f>
        <v>#VALUE!</v>
      </c>
      <c r="D112" s="33" t="e">
        <f>ROUND(Matrix!BT112,2)</f>
        <v>#VALUE!</v>
      </c>
      <c r="E112" s="33" t="e">
        <f>ROUND(Matrix!DG112,2)</f>
        <v>#VALUE!</v>
      </c>
      <c r="F112" s="53" t="e">
        <f>ROUND(Matrix!DH112,2)</f>
        <v>#VALUE!</v>
      </c>
      <c r="G112" s="35" t="e">
        <f>Matrix!AS112</f>
        <v>#VALUE!</v>
      </c>
      <c r="H112" s="55" t="e">
        <f>Matrix!BW112</f>
        <v>#VALUE!</v>
      </c>
      <c r="I112" s="55" t="e">
        <f>Matrix!BC112</f>
        <v>#VALUE!</v>
      </c>
      <c r="J112" s="56" t="e">
        <f>Matrix!BA112</f>
        <v>#VALUE!</v>
      </c>
    </row>
    <row r="113" spans="1:10">
      <c r="A113" s="28">
        <v>13</v>
      </c>
      <c r="B113" s="47" t="e">
        <f>'935'!B113</f>
        <v>#VALUE!</v>
      </c>
      <c r="C113" s="37" t="e">
        <f>ROUND(Matrix!DF113,3)</f>
        <v>#VALUE!</v>
      </c>
      <c r="D113" s="33" t="e">
        <f>ROUND(Matrix!BT113,2)</f>
        <v>#VALUE!</v>
      </c>
      <c r="E113" s="33" t="e">
        <f>ROUND(Matrix!DG113,2)</f>
        <v>#VALUE!</v>
      </c>
      <c r="F113" s="53" t="e">
        <f>ROUND(Matrix!DH113,2)</f>
        <v>#VALUE!</v>
      </c>
      <c r="G113" s="35" t="e">
        <f>Matrix!AS113</f>
        <v>#VALUE!</v>
      </c>
      <c r="H113" s="55" t="e">
        <f>Matrix!BW113</f>
        <v>#VALUE!</v>
      </c>
      <c r="I113" s="55" t="e">
        <f>Matrix!BC113</f>
        <v>#VALUE!</v>
      </c>
      <c r="J113" s="56" t="e">
        <f>Matrix!BA113</f>
        <v>#VALUE!</v>
      </c>
    </row>
    <row r="114" spans="1:10">
      <c r="A114" s="28">
        <v>14</v>
      </c>
      <c r="B114" s="47" t="e">
        <f>'935'!B114</f>
        <v>#VALUE!</v>
      </c>
      <c r="C114" s="37" t="e">
        <f>ROUND(Matrix!DF114,3)</f>
        <v>#VALUE!</v>
      </c>
      <c r="D114" s="33" t="e">
        <f>ROUND(Matrix!BT114,2)</f>
        <v>#VALUE!</v>
      </c>
      <c r="E114" s="33" t="e">
        <f>ROUND(Matrix!DG114,2)</f>
        <v>#VALUE!</v>
      </c>
      <c r="F114" s="53" t="e">
        <f>ROUND(Matrix!DH114,2)</f>
        <v>#VALUE!</v>
      </c>
      <c r="G114" s="35" t="e">
        <f>Matrix!AS114</f>
        <v>#VALUE!</v>
      </c>
      <c r="H114" s="55" t="e">
        <f>Matrix!BW114</f>
        <v>#VALUE!</v>
      </c>
      <c r="I114" s="55" t="e">
        <f>Matrix!BC114</f>
        <v>#VALUE!</v>
      </c>
      <c r="J114" s="56" t="e">
        <f>Matrix!BA114</f>
        <v>#VALUE!</v>
      </c>
    </row>
    <row r="115" spans="1:10">
      <c r="A115" s="28">
        <v>15</v>
      </c>
      <c r="B115" s="47" t="e">
        <f>'935'!B115</f>
        <v>#VALUE!</v>
      </c>
      <c r="C115" s="37" t="e">
        <f>ROUND(Matrix!DF115,3)</f>
        <v>#VALUE!</v>
      </c>
      <c r="D115" s="33" t="e">
        <f>ROUND(Matrix!BT115,2)</f>
        <v>#VALUE!</v>
      </c>
      <c r="E115" s="33" t="e">
        <f>ROUND(Matrix!DG115,2)</f>
        <v>#VALUE!</v>
      </c>
      <c r="F115" s="53" t="e">
        <f>ROUND(Matrix!DH115,2)</f>
        <v>#VALUE!</v>
      </c>
      <c r="G115" s="35" t="e">
        <f>Matrix!AS115</f>
        <v>#VALUE!</v>
      </c>
      <c r="H115" s="55" t="e">
        <f>Matrix!BW115</f>
        <v>#VALUE!</v>
      </c>
      <c r="I115" s="55" t="e">
        <f>Matrix!BC115</f>
        <v>#VALUE!</v>
      </c>
      <c r="J115" s="56" t="e">
        <f>Matrix!BA115</f>
        <v>#VALUE!</v>
      </c>
    </row>
    <row r="116" spans="1:10">
      <c r="A116" s="28">
        <v>16</v>
      </c>
      <c r="B116" s="47" t="e">
        <f>'935'!B116</f>
        <v>#VALUE!</v>
      </c>
      <c r="C116" s="37" t="e">
        <f>ROUND(Matrix!DF116,3)</f>
        <v>#VALUE!</v>
      </c>
      <c r="D116" s="33" t="e">
        <f>ROUND(Matrix!BT116,2)</f>
        <v>#VALUE!</v>
      </c>
      <c r="E116" s="33" t="e">
        <f>ROUND(Matrix!DG116,2)</f>
        <v>#VALUE!</v>
      </c>
      <c r="F116" s="53" t="e">
        <f>ROUND(Matrix!DH116,2)</f>
        <v>#VALUE!</v>
      </c>
      <c r="G116" s="35" t="e">
        <f>Matrix!AS116</f>
        <v>#VALUE!</v>
      </c>
      <c r="H116" s="55" t="e">
        <f>Matrix!BW116</f>
        <v>#VALUE!</v>
      </c>
      <c r="I116" s="55" t="e">
        <f>Matrix!BC116</f>
        <v>#VALUE!</v>
      </c>
      <c r="J116" s="56" t="e">
        <f>Matrix!BA116</f>
        <v>#VALUE!</v>
      </c>
    </row>
    <row r="117" spans="1:10">
      <c r="A117" s="28">
        <v>17</v>
      </c>
      <c r="B117" s="47" t="e">
        <f>'935'!B117</f>
        <v>#VALUE!</v>
      </c>
      <c r="C117" s="37" t="e">
        <f>ROUND(Matrix!DF117,3)</f>
        <v>#VALUE!</v>
      </c>
      <c r="D117" s="33" t="e">
        <f>ROUND(Matrix!BT117,2)</f>
        <v>#VALUE!</v>
      </c>
      <c r="E117" s="33" t="e">
        <f>ROUND(Matrix!DG117,2)</f>
        <v>#VALUE!</v>
      </c>
      <c r="F117" s="53" t="e">
        <f>ROUND(Matrix!DH117,2)</f>
        <v>#VALUE!</v>
      </c>
      <c r="G117" s="35" t="e">
        <f>Matrix!AS117</f>
        <v>#VALUE!</v>
      </c>
      <c r="H117" s="55" t="e">
        <f>Matrix!BW117</f>
        <v>#VALUE!</v>
      </c>
      <c r="I117" s="55" t="e">
        <f>Matrix!BC117</f>
        <v>#VALUE!</v>
      </c>
      <c r="J117" s="56" t="e">
        <f>Matrix!BA117</f>
        <v>#VALUE!</v>
      </c>
    </row>
    <row r="118" spans="1:10">
      <c r="A118" s="28">
        <v>18</v>
      </c>
      <c r="B118" s="47" t="e">
        <f>'935'!B118</f>
        <v>#VALUE!</v>
      </c>
      <c r="C118" s="37" t="e">
        <f>ROUND(Matrix!DF118,3)</f>
        <v>#VALUE!</v>
      </c>
      <c r="D118" s="33" t="e">
        <f>ROUND(Matrix!BT118,2)</f>
        <v>#VALUE!</v>
      </c>
      <c r="E118" s="33" t="e">
        <f>ROUND(Matrix!DG118,2)</f>
        <v>#VALUE!</v>
      </c>
      <c r="F118" s="53" t="e">
        <f>ROUND(Matrix!DH118,2)</f>
        <v>#VALUE!</v>
      </c>
      <c r="G118" s="35" t="e">
        <f>Matrix!AS118</f>
        <v>#VALUE!</v>
      </c>
      <c r="H118" s="55" t="e">
        <f>Matrix!BW118</f>
        <v>#VALUE!</v>
      </c>
      <c r="I118" s="55" t="e">
        <f>Matrix!BC118</f>
        <v>#VALUE!</v>
      </c>
      <c r="J118" s="56" t="e">
        <f>Matrix!BA118</f>
        <v>#VALUE!</v>
      </c>
    </row>
    <row r="119" spans="1:10">
      <c r="A119" s="28">
        <v>19</v>
      </c>
      <c r="B119" s="47" t="e">
        <f>'935'!B119</f>
        <v>#VALUE!</v>
      </c>
      <c r="C119" s="37" t="e">
        <f>ROUND(Matrix!DF119,3)</f>
        <v>#VALUE!</v>
      </c>
      <c r="D119" s="33" t="e">
        <f>ROUND(Matrix!BT119,2)</f>
        <v>#VALUE!</v>
      </c>
      <c r="E119" s="33" t="e">
        <f>ROUND(Matrix!DG119,2)</f>
        <v>#VALUE!</v>
      </c>
      <c r="F119" s="53" t="e">
        <f>ROUND(Matrix!DH119,2)</f>
        <v>#VALUE!</v>
      </c>
      <c r="G119" s="35" t="e">
        <f>Matrix!AS119</f>
        <v>#VALUE!</v>
      </c>
      <c r="H119" s="55" t="e">
        <f>Matrix!BW119</f>
        <v>#VALUE!</v>
      </c>
      <c r="I119" s="55" t="e">
        <f>Matrix!BC119</f>
        <v>#VALUE!</v>
      </c>
      <c r="J119" s="56" t="e">
        <f>Matrix!BA119</f>
        <v>#VALUE!</v>
      </c>
    </row>
    <row r="120" spans="1:10">
      <c r="A120" s="28">
        <v>20</v>
      </c>
      <c r="B120" s="47" t="e">
        <f>'935'!B120</f>
        <v>#VALUE!</v>
      </c>
      <c r="C120" s="37" t="e">
        <f>ROUND(Matrix!DF120,3)</f>
        <v>#VALUE!</v>
      </c>
      <c r="D120" s="33" t="e">
        <f>ROUND(Matrix!BT120,2)</f>
        <v>#VALUE!</v>
      </c>
      <c r="E120" s="33" t="e">
        <f>ROUND(Matrix!DG120,2)</f>
        <v>#VALUE!</v>
      </c>
      <c r="F120" s="53" t="e">
        <f>ROUND(Matrix!DH120,2)</f>
        <v>#VALUE!</v>
      </c>
      <c r="G120" s="35" t="e">
        <f>Matrix!AS120</f>
        <v>#VALUE!</v>
      </c>
      <c r="H120" s="55" t="e">
        <f>Matrix!BW120</f>
        <v>#VALUE!</v>
      </c>
      <c r="I120" s="55" t="e">
        <f>Matrix!BC120</f>
        <v>#VALUE!</v>
      </c>
      <c r="J120" s="56" t="e">
        <f>Matrix!BA120</f>
        <v>#VALUE!</v>
      </c>
    </row>
    <row r="121" spans="1:10">
      <c r="A121" s="28">
        <v>21</v>
      </c>
      <c r="B121" s="47" t="e">
        <f>'935'!B121</f>
        <v>#VALUE!</v>
      </c>
      <c r="C121" s="37" t="e">
        <f>ROUND(Matrix!DF121,3)</f>
        <v>#VALUE!</v>
      </c>
      <c r="D121" s="33" t="e">
        <f>ROUND(Matrix!BT121,2)</f>
        <v>#VALUE!</v>
      </c>
      <c r="E121" s="33" t="e">
        <f>ROUND(Matrix!DG121,2)</f>
        <v>#VALUE!</v>
      </c>
      <c r="F121" s="53" t="e">
        <f>ROUND(Matrix!DH121,2)</f>
        <v>#VALUE!</v>
      </c>
      <c r="G121" s="35" t="e">
        <f>Matrix!AS121</f>
        <v>#VALUE!</v>
      </c>
      <c r="H121" s="55" t="e">
        <f>Matrix!BW121</f>
        <v>#VALUE!</v>
      </c>
      <c r="I121" s="55" t="e">
        <f>Matrix!BC121</f>
        <v>#VALUE!</v>
      </c>
      <c r="J121" s="56" t="e">
        <f>Matrix!BA121</f>
        <v>#VALUE!</v>
      </c>
    </row>
    <row r="122" spans="1:10">
      <c r="A122" s="28">
        <v>22</v>
      </c>
      <c r="B122" s="47" t="e">
        <f>'935'!B122</f>
        <v>#VALUE!</v>
      </c>
      <c r="C122" s="37" t="e">
        <f>ROUND(Matrix!DF122,3)</f>
        <v>#VALUE!</v>
      </c>
      <c r="D122" s="33" t="e">
        <f>ROUND(Matrix!BT122,2)</f>
        <v>#VALUE!</v>
      </c>
      <c r="E122" s="33" t="e">
        <f>ROUND(Matrix!DG122,2)</f>
        <v>#VALUE!</v>
      </c>
      <c r="F122" s="53" t="e">
        <f>ROUND(Matrix!DH122,2)</f>
        <v>#VALUE!</v>
      </c>
      <c r="G122" s="35" t="e">
        <f>Matrix!AS122</f>
        <v>#VALUE!</v>
      </c>
      <c r="H122" s="55" t="e">
        <f>Matrix!BW122</f>
        <v>#VALUE!</v>
      </c>
      <c r="I122" s="55" t="e">
        <f>Matrix!BC122</f>
        <v>#VALUE!</v>
      </c>
      <c r="J122" s="56" t="e">
        <f>Matrix!BA122</f>
        <v>#VALUE!</v>
      </c>
    </row>
    <row r="123" spans="1:10">
      <c r="A123" s="28">
        <v>23</v>
      </c>
      <c r="B123" s="47" t="e">
        <f>'935'!B123</f>
        <v>#VALUE!</v>
      </c>
      <c r="C123" s="37" t="e">
        <f>ROUND(Matrix!DF123,3)</f>
        <v>#VALUE!</v>
      </c>
      <c r="D123" s="33" t="e">
        <f>ROUND(Matrix!BT123,2)</f>
        <v>#VALUE!</v>
      </c>
      <c r="E123" s="33" t="e">
        <f>ROUND(Matrix!DG123,2)</f>
        <v>#VALUE!</v>
      </c>
      <c r="F123" s="53" t="e">
        <f>ROUND(Matrix!DH123,2)</f>
        <v>#VALUE!</v>
      </c>
      <c r="G123" s="35" t="e">
        <f>Matrix!AS123</f>
        <v>#VALUE!</v>
      </c>
      <c r="H123" s="55" t="e">
        <f>Matrix!BW123</f>
        <v>#VALUE!</v>
      </c>
      <c r="I123" s="55" t="e">
        <f>Matrix!BC123</f>
        <v>#VALUE!</v>
      </c>
      <c r="J123" s="56" t="e">
        <f>Matrix!BA123</f>
        <v>#VALUE!</v>
      </c>
    </row>
    <row r="124" spans="1:10">
      <c r="A124" s="28">
        <v>24</v>
      </c>
      <c r="B124" s="47" t="e">
        <f>'935'!B124</f>
        <v>#VALUE!</v>
      </c>
      <c r="C124" s="37" t="e">
        <f>ROUND(Matrix!DF124,3)</f>
        <v>#VALUE!</v>
      </c>
      <c r="D124" s="33" t="e">
        <f>ROUND(Matrix!BT124,2)</f>
        <v>#VALUE!</v>
      </c>
      <c r="E124" s="33" t="e">
        <f>ROUND(Matrix!DG124,2)</f>
        <v>#VALUE!</v>
      </c>
      <c r="F124" s="53" t="e">
        <f>ROUND(Matrix!DH124,2)</f>
        <v>#VALUE!</v>
      </c>
      <c r="G124" s="35" t="e">
        <f>Matrix!AS124</f>
        <v>#VALUE!</v>
      </c>
      <c r="H124" s="55" t="e">
        <f>Matrix!BW124</f>
        <v>#VALUE!</v>
      </c>
      <c r="I124" s="55" t="e">
        <f>Matrix!BC124</f>
        <v>#VALUE!</v>
      </c>
      <c r="J124" s="56" t="e">
        <f>Matrix!BA124</f>
        <v>#VALUE!</v>
      </c>
    </row>
    <row r="125" spans="1:10">
      <c r="A125" s="28">
        <v>25</v>
      </c>
      <c r="B125" s="47" t="e">
        <f>'935'!B125</f>
        <v>#VALUE!</v>
      </c>
      <c r="C125" s="37" t="e">
        <f>ROUND(Matrix!DF125,3)</f>
        <v>#VALUE!</v>
      </c>
      <c r="D125" s="33" t="e">
        <f>ROUND(Matrix!BT125,2)</f>
        <v>#VALUE!</v>
      </c>
      <c r="E125" s="33" t="e">
        <f>ROUND(Matrix!DG125,2)</f>
        <v>#VALUE!</v>
      </c>
      <c r="F125" s="53" t="e">
        <f>ROUND(Matrix!DH125,2)</f>
        <v>#VALUE!</v>
      </c>
      <c r="G125" s="35" t="e">
        <f>Matrix!AS125</f>
        <v>#VALUE!</v>
      </c>
      <c r="H125" s="55" t="e">
        <f>Matrix!BW125</f>
        <v>#VALUE!</v>
      </c>
      <c r="I125" s="55" t="e">
        <f>Matrix!BC125</f>
        <v>#VALUE!</v>
      </c>
      <c r="J125" s="56" t="e">
        <f>Matrix!BA125</f>
        <v>#VALUE!</v>
      </c>
    </row>
    <row r="126" spans="1:10">
      <c r="A126" s="28">
        <v>26</v>
      </c>
      <c r="B126" s="47" t="e">
        <f>'935'!B126</f>
        <v>#VALUE!</v>
      </c>
      <c r="C126" s="37" t="e">
        <f>ROUND(Matrix!DF126,3)</f>
        <v>#VALUE!</v>
      </c>
      <c r="D126" s="33" t="e">
        <f>ROUND(Matrix!BT126,2)</f>
        <v>#VALUE!</v>
      </c>
      <c r="E126" s="33" t="e">
        <f>ROUND(Matrix!DG126,2)</f>
        <v>#VALUE!</v>
      </c>
      <c r="F126" s="53" t="e">
        <f>ROUND(Matrix!DH126,2)</f>
        <v>#VALUE!</v>
      </c>
      <c r="G126" s="35" t="e">
        <f>Matrix!AS126</f>
        <v>#VALUE!</v>
      </c>
      <c r="H126" s="55" t="e">
        <f>Matrix!BW126</f>
        <v>#VALUE!</v>
      </c>
      <c r="I126" s="55" t="e">
        <f>Matrix!BC126</f>
        <v>#VALUE!</v>
      </c>
      <c r="J126" s="56" t="e">
        <f>Matrix!BA126</f>
        <v>#VALUE!</v>
      </c>
    </row>
    <row r="127" spans="1:10">
      <c r="A127" s="28">
        <v>27</v>
      </c>
      <c r="B127" s="47" t="e">
        <f>'935'!B127</f>
        <v>#VALUE!</v>
      </c>
      <c r="C127" s="37" t="e">
        <f>ROUND(Matrix!DF127,3)</f>
        <v>#VALUE!</v>
      </c>
      <c r="D127" s="33" t="e">
        <f>ROUND(Matrix!BT127,2)</f>
        <v>#VALUE!</v>
      </c>
      <c r="E127" s="33" t="e">
        <f>ROUND(Matrix!DG127,2)</f>
        <v>#VALUE!</v>
      </c>
      <c r="F127" s="53" t="e">
        <f>ROUND(Matrix!DH127,2)</f>
        <v>#VALUE!</v>
      </c>
      <c r="G127" s="35" t="e">
        <f>Matrix!AS127</f>
        <v>#VALUE!</v>
      </c>
      <c r="H127" s="55" t="e">
        <f>Matrix!BW127</f>
        <v>#VALUE!</v>
      </c>
      <c r="I127" s="55" t="e">
        <f>Matrix!BC127</f>
        <v>#VALUE!</v>
      </c>
      <c r="J127" s="56" t="e">
        <f>Matrix!BA127</f>
        <v>#VALUE!</v>
      </c>
    </row>
    <row r="128" spans="1:10">
      <c r="A128" s="28">
        <v>28</v>
      </c>
      <c r="B128" s="47" t="e">
        <f>'935'!B128</f>
        <v>#VALUE!</v>
      </c>
      <c r="C128" s="37" t="e">
        <f>ROUND(Matrix!DF128,3)</f>
        <v>#VALUE!</v>
      </c>
      <c r="D128" s="33" t="e">
        <f>ROUND(Matrix!BT128,2)</f>
        <v>#VALUE!</v>
      </c>
      <c r="E128" s="33" t="e">
        <f>ROUND(Matrix!DG128,2)</f>
        <v>#VALUE!</v>
      </c>
      <c r="F128" s="53" t="e">
        <f>ROUND(Matrix!DH128,2)</f>
        <v>#VALUE!</v>
      </c>
      <c r="G128" s="35" t="e">
        <f>Matrix!AS128</f>
        <v>#VALUE!</v>
      </c>
      <c r="H128" s="55" t="e">
        <f>Matrix!BW128</f>
        <v>#VALUE!</v>
      </c>
      <c r="I128" s="55" t="e">
        <f>Matrix!BC128</f>
        <v>#VALUE!</v>
      </c>
      <c r="J128" s="56" t="e">
        <f>Matrix!BA128</f>
        <v>#VALUE!</v>
      </c>
    </row>
    <row r="129" spans="1:10">
      <c r="A129" s="28">
        <v>29</v>
      </c>
      <c r="B129" s="47" t="e">
        <f>'935'!B129</f>
        <v>#VALUE!</v>
      </c>
      <c r="C129" s="37" t="e">
        <f>ROUND(Matrix!DF129,3)</f>
        <v>#VALUE!</v>
      </c>
      <c r="D129" s="33" t="e">
        <f>ROUND(Matrix!BT129,2)</f>
        <v>#VALUE!</v>
      </c>
      <c r="E129" s="33" t="e">
        <f>ROUND(Matrix!DG129,2)</f>
        <v>#VALUE!</v>
      </c>
      <c r="F129" s="53" t="e">
        <f>ROUND(Matrix!DH129,2)</f>
        <v>#VALUE!</v>
      </c>
      <c r="G129" s="35" t="e">
        <f>Matrix!AS129</f>
        <v>#VALUE!</v>
      </c>
      <c r="H129" s="55" t="e">
        <f>Matrix!BW129</f>
        <v>#VALUE!</v>
      </c>
      <c r="I129" s="55" t="e">
        <f>Matrix!BC129</f>
        <v>#VALUE!</v>
      </c>
      <c r="J129" s="56" t="e">
        <f>Matrix!BA129</f>
        <v>#VALUE!</v>
      </c>
    </row>
    <row r="130" spans="1:10">
      <c r="A130" s="28">
        <v>30</v>
      </c>
      <c r="B130" s="47" t="e">
        <f>'935'!B130</f>
        <v>#VALUE!</v>
      </c>
      <c r="C130" s="37" t="e">
        <f>ROUND(Matrix!DF130,3)</f>
        <v>#VALUE!</v>
      </c>
      <c r="D130" s="33" t="e">
        <f>ROUND(Matrix!BT130,2)</f>
        <v>#VALUE!</v>
      </c>
      <c r="E130" s="33" t="e">
        <f>ROUND(Matrix!DG130,2)</f>
        <v>#VALUE!</v>
      </c>
      <c r="F130" s="53" t="e">
        <f>ROUND(Matrix!DH130,2)</f>
        <v>#VALUE!</v>
      </c>
      <c r="G130" s="35" t="e">
        <f>Matrix!AS130</f>
        <v>#VALUE!</v>
      </c>
      <c r="H130" s="55" t="e">
        <f>Matrix!BW130</f>
        <v>#VALUE!</v>
      </c>
      <c r="I130" s="55" t="e">
        <f>Matrix!BC130</f>
        <v>#VALUE!</v>
      </c>
      <c r="J130" s="56" t="e">
        <f>Matrix!BA130</f>
        <v>#VALUE!</v>
      </c>
    </row>
    <row r="131" spans="1:10">
      <c r="A131" s="28">
        <v>31</v>
      </c>
      <c r="B131" s="47" t="e">
        <f>'935'!B131</f>
        <v>#VALUE!</v>
      </c>
      <c r="C131" s="37" t="e">
        <f>ROUND(Matrix!DF131,3)</f>
        <v>#VALUE!</v>
      </c>
      <c r="D131" s="33" t="e">
        <f>ROUND(Matrix!BT131,2)</f>
        <v>#VALUE!</v>
      </c>
      <c r="E131" s="33" t="e">
        <f>ROUND(Matrix!DG131,2)</f>
        <v>#VALUE!</v>
      </c>
      <c r="F131" s="53" t="e">
        <f>ROUND(Matrix!DH131,2)</f>
        <v>#VALUE!</v>
      </c>
      <c r="G131" s="35" t="e">
        <f>Matrix!AS131</f>
        <v>#VALUE!</v>
      </c>
      <c r="H131" s="55" t="e">
        <f>Matrix!BW131</f>
        <v>#VALUE!</v>
      </c>
      <c r="I131" s="55" t="e">
        <f>Matrix!BC131</f>
        <v>#VALUE!</v>
      </c>
      <c r="J131" s="56" t="e">
        <f>Matrix!BA131</f>
        <v>#VALUE!</v>
      </c>
    </row>
    <row r="132" spans="1:10">
      <c r="A132" s="28">
        <v>32</v>
      </c>
      <c r="B132" s="47" t="e">
        <f>'935'!B132</f>
        <v>#VALUE!</v>
      </c>
      <c r="C132" s="37" t="e">
        <f>ROUND(Matrix!DF132,3)</f>
        <v>#VALUE!</v>
      </c>
      <c r="D132" s="33" t="e">
        <f>ROUND(Matrix!BT132,2)</f>
        <v>#VALUE!</v>
      </c>
      <c r="E132" s="33" t="e">
        <f>ROUND(Matrix!DG132,2)</f>
        <v>#VALUE!</v>
      </c>
      <c r="F132" s="53" t="e">
        <f>ROUND(Matrix!DH132,2)</f>
        <v>#VALUE!</v>
      </c>
      <c r="G132" s="35" t="e">
        <f>Matrix!AS132</f>
        <v>#VALUE!</v>
      </c>
      <c r="H132" s="55" t="e">
        <f>Matrix!BW132</f>
        <v>#VALUE!</v>
      </c>
      <c r="I132" s="55" t="e">
        <f>Matrix!BC132</f>
        <v>#VALUE!</v>
      </c>
      <c r="J132" s="56" t="e">
        <f>Matrix!BA132</f>
        <v>#VALUE!</v>
      </c>
    </row>
    <row r="133" spans="1:10">
      <c r="A133" s="28">
        <v>33</v>
      </c>
      <c r="B133" s="47" t="e">
        <f>'935'!B133</f>
        <v>#VALUE!</v>
      </c>
      <c r="C133" s="37" t="e">
        <f>ROUND(Matrix!DF133,3)</f>
        <v>#VALUE!</v>
      </c>
      <c r="D133" s="33" t="e">
        <f>ROUND(Matrix!BT133,2)</f>
        <v>#VALUE!</v>
      </c>
      <c r="E133" s="33" t="e">
        <f>ROUND(Matrix!DG133,2)</f>
        <v>#VALUE!</v>
      </c>
      <c r="F133" s="53" t="e">
        <f>ROUND(Matrix!DH133,2)</f>
        <v>#VALUE!</v>
      </c>
      <c r="G133" s="35" t="e">
        <f>Matrix!AS133</f>
        <v>#VALUE!</v>
      </c>
      <c r="H133" s="55" t="e">
        <f>Matrix!BW133</f>
        <v>#VALUE!</v>
      </c>
      <c r="I133" s="55" t="e">
        <f>Matrix!BC133</f>
        <v>#VALUE!</v>
      </c>
      <c r="J133" s="56" t="e">
        <f>Matrix!BA133</f>
        <v>#VALUE!</v>
      </c>
    </row>
    <row r="134" spans="1:10">
      <c r="A134" s="28">
        <v>34</v>
      </c>
      <c r="B134" s="47" t="e">
        <f>'935'!B134</f>
        <v>#VALUE!</v>
      </c>
      <c r="C134" s="37" t="e">
        <f>ROUND(Matrix!DF134,3)</f>
        <v>#VALUE!</v>
      </c>
      <c r="D134" s="33" t="e">
        <f>ROUND(Matrix!BT134,2)</f>
        <v>#VALUE!</v>
      </c>
      <c r="E134" s="33" t="e">
        <f>ROUND(Matrix!DG134,2)</f>
        <v>#VALUE!</v>
      </c>
      <c r="F134" s="53" t="e">
        <f>ROUND(Matrix!DH134,2)</f>
        <v>#VALUE!</v>
      </c>
      <c r="G134" s="35" t="e">
        <f>Matrix!AS134</f>
        <v>#VALUE!</v>
      </c>
      <c r="H134" s="55" t="e">
        <f>Matrix!BW134</f>
        <v>#VALUE!</v>
      </c>
      <c r="I134" s="55" t="e">
        <f>Matrix!BC134</f>
        <v>#VALUE!</v>
      </c>
      <c r="J134" s="56" t="e">
        <f>Matrix!BA134</f>
        <v>#VALUE!</v>
      </c>
    </row>
    <row r="135" spans="1:10">
      <c r="A135" s="28">
        <v>35</v>
      </c>
      <c r="B135" s="47" t="e">
        <f>'935'!B135</f>
        <v>#VALUE!</v>
      </c>
      <c r="C135" s="37" t="e">
        <f>ROUND(Matrix!DF135,3)</f>
        <v>#VALUE!</v>
      </c>
      <c r="D135" s="33" t="e">
        <f>ROUND(Matrix!BT135,2)</f>
        <v>#VALUE!</v>
      </c>
      <c r="E135" s="33" t="e">
        <f>ROUND(Matrix!DG135,2)</f>
        <v>#VALUE!</v>
      </c>
      <c r="F135" s="53" t="e">
        <f>ROUND(Matrix!DH135,2)</f>
        <v>#VALUE!</v>
      </c>
      <c r="G135" s="35" t="e">
        <f>Matrix!AS135</f>
        <v>#VALUE!</v>
      </c>
      <c r="H135" s="55" t="e">
        <f>Matrix!BW135</f>
        <v>#VALUE!</v>
      </c>
      <c r="I135" s="55" t="e">
        <f>Matrix!BC135</f>
        <v>#VALUE!</v>
      </c>
      <c r="J135" s="56" t="e">
        <f>Matrix!BA135</f>
        <v>#VALUE!</v>
      </c>
    </row>
    <row r="136" spans="1:10">
      <c r="A136" s="28">
        <v>36</v>
      </c>
      <c r="B136" s="47" t="e">
        <f>'935'!B136</f>
        <v>#VALUE!</v>
      </c>
      <c r="C136" s="37" t="e">
        <f>ROUND(Matrix!DF136,3)</f>
        <v>#VALUE!</v>
      </c>
      <c r="D136" s="33" t="e">
        <f>ROUND(Matrix!BT136,2)</f>
        <v>#VALUE!</v>
      </c>
      <c r="E136" s="33" t="e">
        <f>ROUND(Matrix!DG136,2)</f>
        <v>#VALUE!</v>
      </c>
      <c r="F136" s="53" t="e">
        <f>ROUND(Matrix!DH136,2)</f>
        <v>#VALUE!</v>
      </c>
      <c r="G136" s="35" t="e">
        <f>Matrix!AS136</f>
        <v>#VALUE!</v>
      </c>
      <c r="H136" s="55" t="e">
        <f>Matrix!BW136</f>
        <v>#VALUE!</v>
      </c>
      <c r="I136" s="55" t="e">
        <f>Matrix!BC136</f>
        <v>#VALUE!</v>
      </c>
      <c r="J136" s="56" t="e">
        <f>Matrix!BA136</f>
        <v>#VALUE!</v>
      </c>
    </row>
    <row r="137" spans="1:10">
      <c r="A137" s="28">
        <v>37</v>
      </c>
      <c r="B137" s="47" t="e">
        <f>'935'!B137</f>
        <v>#VALUE!</v>
      </c>
      <c r="C137" s="37" t="e">
        <f>ROUND(Matrix!DF137,3)</f>
        <v>#VALUE!</v>
      </c>
      <c r="D137" s="33" t="e">
        <f>ROUND(Matrix!BT137,2)</f>
        <v>#VALUE!</v>
      </c>
      <c r="E137" s="33" t="e">
        <f>ROUND(Matrix!DG137,2)</f>
        <v>#VALUE!</v>
      </c>
      <c r="F137" s="53" t="e">
        <f>ROUND(Matrix!DH137,2)</f>
        <v>#VALUE!</v>
      </c>
      <c r="G137" s="35" t="e">
        <f>Matrix!AS137</f>
        <v>#VALUE!</v>
      </c>
      <c r="H137" s="55" t="e">
        <f>Matrix!BW137</f>
        <v>#VALUE!</v>
      </c>
      <c r="I137" s="55" t="e">
        <f>Matrix!BC137</f>
        <v>#VALUE!</v>
      </c>
      <c r="J137" s="56" t="e">
        <f>Matrix!BA137</f>
        <v>#VALUE!</v>
      </c>
    </row>
    <row r="138" spans="1:10">
      <c r="A138" s="28">
        <v>38</v>
      </c>
      <c r="B138" s="47" t="e">
        <f>'935'!B138</f>
        <v>#VALUE!</v>
      </c>
      <c r="C138" s="37" t="e">
        <f>ROUND(Matrix!DF138,3)</f>
        <v>#VALUE!</v>
      </c>
      <c r="D138" s="33" t="e">
        <f>ROUND(Matrix!BT138,2)</f>
        <v>#VALUE!</v>
      </c>
      <c r="E138" s="33" t="e">
        <f>ROUND(Matrix!DG138,2)</f>
        <v>#VALUE!</v>
      </c>
      <c r="F138" s="53" t="e">
        <f>ROUND(Matrix!DH138,2)</f>
        <v>#VALUE!</v>
      </c>
      <c r="G138" s="35" t="e">
        <f>Matrix!AS138</f>
        <v>#VALUE!</v>
      </c>
      <c r="H138" s="55" t="e">
        <f>Matrix!BW138</f>
        <v>#VALUE!</v>
      </c>
      <c r="I138" s="55" t="e">
        <f>Matrix!BC138</f>
        <v>#VALUE!</v>
      </c>
      <c r="J138" s="56" t="e">
        <f>Matrix!BA138</f>
        <v>#VALUE!</v>
      </c>
    </row>
    <row r="139" spans="1:10">
      <c r="A139" s="28">
        <v>39</v>
      </c>
      <c r="B139" s="47" t="e">
        <f>'935'!B139</f>
        <v>#VALUE!</v>
      </c>
      <c r="C139" s="37" t="e">
        <f>ROUND(Matrix!DF139,3)</f>
        <v>#VALUE!</v>
      </c>
      <c r="D139" s="33" t="e">
        <f>ROUND(Matrix!BT139,2)</f>
        <v>#VALUE!</v>
      </c>
      <c r="E139" s="33" t="e">
        <f>ROUND(Matrix!DG139,2)</f>
        <v>#VALUE!</v>
      </c>
      <c r="F139" s="53" t="e">
        <f>ROUND(Matrix!DH139,2)</f>
        <v>#VALUE!</v>
      </c>
      <c r="G139" s="35" t="e">
        <f>Matrix!AS139</f>
        <v>#VALUE!</v>
      </c>
      <c r="H139" s="55" t="e">
        <f>Matrix!BW139</f>
        <v>#VALUE!</v>
      </c>
      <c r="I139" s="55" t="e">
        <f>Matrix!BC139</f>
        <v>#VALUE!</v>
      </c>
      <c r="J139" s="56" t="e">
        <f>Matrix!BA139</f>
        <v>#VALUE!</v>
      </c>
    </row>
    <row r="140" spans="1:10">
      <c r="A140" s="28">
        <v>40</v>
      </c>
      <c r="B140" s="47" t="e">
        <f>'935'!B140</f>
        <v>#VALUE!</v>
      </c>
      <c r="C140" s="37" t="e">
        <f>ROUND(Matrix!DF140,3)</f>
        <v>#VALUE!</v>
      </c>
      <c r="D140" s="33" t="e">
        <f>ROUND(Matrix!BT140,2)</f>
        <v>#VALUE!</v>
      </c>
      <c r="E140" s="33" t="e">
        <f>ROUND(Matrix!DG140,2)</f>
        <v>#VALUE!</v>
      </c>
      <c r="F140" s="53" t="e">
        <f>ROUND(Matrix!DH140,2)</f>
        <v>#VALUE!</v>
      </c>
      <c r="G140" s="35" t="e">
        <f>Matrix!AS140</f>
        <v>#VALUE!</v>
      </c>
      <c r="H140" s="55" t="e">
        <f>Matrix!BW140</f>
        <v>#VALUE!</v>
      </c>
      <c r="I140" s="55" t="e">
        <f>Matrix!BC140</f>
        <v>#VALUE!</v>
      </c>
      <c r="J140" s="56" t="e">
        <f>Matrix!BA140</f>
        <v>#VALUE!</v>
      </c>
    </row>
    <row r="141" spans="1:10">
      <c r="A141" s="28">
        <v>41</v>
      </c>
      <c r="B141" s="47" t="e">
        <f>'935'!B141</f>
        <v>#VALUE!</v>
      </c>
      <c r="C141" s="37" t="e">
        <f>ROUND(Matrix!DF141,3)</f>
        <v>#VALUE!</v>
      </c>
      <c r="D141" s="33" t="e">
        <f>ROUND(Matrix!BT141,2)</f>
        <v>#VALUE!</v>
      </c>
      <c r="E141" s="33" t="e">
        <f>ROUND(Matrix!DG141,2)</f>
        <v>#VALUE!</v>
      </c>
      <c r="F141" s="53" t="e">
        <f>ROUND(Matrix!DH141,2)</f>
        <v>#VALUE!</v>
      </c>
      <c r="G141" s="35" t="e">
        <f>Matrix!AS141</f>
        <v>#VALUE!</v>
      </c>
      <c r="H141" s="55" t="e">
        <f>Matrix!BW141</f>
        <v>#VALUE!</v>
      </c>
      <c r="I141" s="55" t="e">
        <f>Matrix!BC141</f>
        <v>#VALUE!</v>
      </c>
      <c r="J141" s="56" t="e">
        <f>Matrix!BA141</f>
        <v>#VALUE!</v>
      </c>
    </row>
    <row r="142" spans="1:10">
      <c r="A142" s="28">
        <v>42</v>
      </c>
      <c r="B142" s="47" t="e">
        <f>'935'!B142</f>
        <v>#VALUE!</v>
      </c>
      <c r="C142" s="37" t="e">
        <f>ROUND(Matrix!DF142,3)</f>
        <v>#VALUE!</v>
      </c>
      <c r="D142" s="33" t="e">
        <f>ROUND(Matrix!BT142,2)</f>
        <v>#VALUE!</v>
      </c>
      <c r="E142" s="33" t="e">
        <f>ROUND(Matrix!DG142,2)</f>
        <v>#VALUE!</v>
      </c>
      <c r="F142" s="53" t="e">
        <f>ROUND(Matrix!DH142,2)</f>
        <v>#VALUE!</v>
      </c>
      <c r="G142" s="35" t="e">
        <f>Matrix!AS142</f>
        <v>#VALUE!</v>
      </c>
      <c r="H142" s="55" t="e">
        <f>Matrix!BW142</f>
        <v>#VALUE!</v>
      </c>
      <c r="I142" s="55" t="e">
        <f>Matrix!BC142</f>
        <v>#VALUE!</v>
      </c>
      <c r="J142" s="56" t="e">
        <f>Matrix!BA142</f>
        <v>#VALUE!</v>
      </c>
    </row>
    <row r="143" spans="1:10">
      <c r="A143" s="28">
        <v>43</v>
      </c>
      <c r="B143" s="47" t="e">
        <f>'935'!B143</f>
        <v>#VALUE!</v>
      </c>
      <c r="C143" s="37" t="e">
        <f>ROUND(Matrix!DF143,3)</f>
        <v>#VALUE!</v>
      </c>
      <c r="D143" s="33" t="e">
        <f>ROUND(Matrix!BT143,2)</f>
        <v>#VALUE!</v>
      </c>
      <c r="E143" s="33" t="e">
        <f>ROUND(Matrix!DG143,2)</f>
        <v>#VALUE!</v>
      </c>
      <c r="F143" s="53" t="e">
        <f>ROUND(Matrix!DH143,2)</f>
        <v>#VALUE!</v>
      </c>
      <c r="G143" s="35" t="e">
        <f>Matrix!AS143</f>
        <v>#VALUE!</v>
      </c>
      <c r="H143" s="55" t="e">
        <f>Matrix!BW143</f>
        <v>#VALUE!</v>
      </c>
      <c r="I143" s="55" t="e">
        <f>Matrix!BC143</f>
        <v>#VALUE!</v>
      </c>
      <c r="J143" s="56" t="e">
        <f>Matrix!BA143</f>
        <v>#VALUE!</v>
      </c>
    </row>
    <row r="144" spans="1:10">
      <c r="A144" s="28">
        <v>44</v>
      </c>
      <c r="B144" s="47" t="e">
        <f>'935'!B144</f>
        <v>#VALUE!</v>
      </c>
      <c r="C144" s="37" t="e">
        <f>ROUND(Matrix!DF144,3)</f>
        <v>#VALUE!</v>
      </c>
      <c r="D144" s="33" t="e">
        <f>ROUND(Matrix!BT144,2)</f>
        <v>#VALUE!</v>
      </c>
      <c r="E144" s="33" t="e">
        <f>ROUND(Matrix!DG144,2)</f>
        <v>#VALUE!</v>
      </c>
      <c r="F144" s="53" t="e">
        <f>ROUND(Matrix!DH144,2)</f>
        <v>#VALUE!</v>
      </c>
      <c r="G144" s="35" t="e">
        <f>Matrix!AS144</f>
        <v>#VALUE!</v>
      </c>
      <c r="H144" s="55" t="e">
        <f>Matrix!BW144</f>
        <v>#VALUE!</v>
      </c>
      <c r="I144" s="55" t="e">
        <f>Matrix!BC144</f>
        <v>#VALUE!</v>
      </c>
      <c r="J144" s="56" t="e">
        <f>Matrix!BA144</f>
        <v>#VALUE!</v>
      </c>
    </row>
    <row r="145" spans="1:10">
      <c r="A145" s="28">
        <v>45</v>
      </c>
      <c r="B145" s="47" t="e">
        <f>'935'!B145</f>
        <v>#VALUE!</v>
      </c>
      <c r="C145" s="37" t="e">
        <f>ROUND(Matrix!DF145,3)</f>
        <v>#VALUE!</v>
      </c>
      <c r="D145" s="33" t="e">
        <f>ROUND(Matrix!BT145,2)</f>
        <v>#VALUE!</v>
      </c>
      <c r="E145" s="33" t="e">
        <f>ROUND(Matrix!DG145,2)</f>
        <v>#VALUE!</v>
      </c>
      <c r="F145" s="53" t="e">
        <f>ROUND(Matrix!DH145,2)</f>
        <v>#VALUE!</v>
      </c>
      <c r="G145" s="35" t="e">
        <f>Matrix!AS145</f>
        <v>#VALUE!</v>
      </c>
      <c r="H145" s="55" t="e">
        <f>Matrix!BW145</f>
        <v>#VALUE!</v>
      </c>
      <c r="I145" s="55" t="e">
        <f>Matrix!BC145</f>
        <v>#VALUE!</v>
      </c>
      <c r="J145" s="56" t="e">
        <f>Matrix!BA145</f>
        <v>#VALUE!</v>
      </c>
    </row>
    <row r="146" spans="1:10">
      <c r="A146" s="28">
        <v>46</v>
      </c>
      <c r="B146" s="47" t="e">
        <f>'935'!B146</f>
        <v>#VALUE!</v>
      </c>
      <c r="C146" s="37" t="e">
        <f>ROUND(Matrix!DF146,3)</f>
        <v>#VALUE!</v>
      </c>
      <c r="D146" s="33" t="e">
        <f>ROUND(Matrix!BT146,2)</f>
        <v>#VALUE!</v>
      </c>
      <c r="E146" s="33" t="e">
        <f>ROUND(Matrix!DG146,2)</f>
        <v>#VALUE!</v>
      </c>
      <c r="F146" s="53" t="e">
        <f>ROUND(Matrix!DH146,2)</f>
        <v>#VALUE!</v>
      </c>
      <c r="G146" s="35" t="e">
        <f>Matrix!AS146</f>
        <v>#VALUE!</v>
      </c>
      <c r="H146" s="55" t="e">
        <f>Matrix!BW146</f>
        <v>#VALUE!</v>
      </c>
      <c r="I146" s="55" t="e">
        <f>Matrix!BC146</f>
        <v>#VALUE!</v>
      </c>
      <c r="J146" s="56" t="e">
        <f>Matrix!BA146</f>
        <v>#VALUE!</v>
      </c>
    </row>
    <row r="147" spans="1:10">
      <c r="A147" s="28">
        <v>47</v>
      </c>
      <c r="B147" s="47" t="e">
        <f>'935'!B147</f>
        <v>#VALUE!</v>
      </c>
      <c r="C147" s="37" t="e">
        <f>ROUND(Matrix!DF147,3)</f>
        <v>#VALUE!</v>
      </c>
      <c r="D147" s="33" t="e">
        <f>ROUND(Matrix!BT147,2)</f>
        <v>#VALUE!</v>
      </c>
      <c r="E147" s="33" t="e">
        <f>ROUND(Matrix!DG147,2)</f>
        <v>#VALUE!</v>
      </c>
      <c r="F147" s="53" t="e">
        <f>ROUND(Matrix!DH147,2)</f>
        <v>#VALUE!</v>
      </c>
      <c r="G147" s="35" t="e">
        <f>Matrix!AS147</f>
        <v>#VALUE!</v>
      </c>
      <c r="H147" s="55" t="e">
        <f>Matrix!BW147</f>
        <v>#VALUE!</v>
      </c>
      <c r="I147" s="55" t="e">
        <f>Matrix!BC147</f>
        <v>#VALUE!</v>
      </c>
      <c r="J147" s="56" t="e">
        <f>Matrix!BA147</f>
        <v>#VALUE!</v>
      </c>
    </row>
    <row r="148" spans="1:10">
      <c r="A148" s="28">
        <v>48</v>
      </c>
      <c r="B148" s="47" t="e">
        <f>'935'!B148</f>
        <v>#VALUE!</v>
      </c>
      <c r="C148" s="37" t="e">
        <f>ROUND(Matrix!DF148,3)</f>
        <v>#VALUE!</v>
      </c>
      <c r="D148" s="33" t="e">
        <f>ROUND(Matrix!BT148,2)</f>
        <v>#VALUE!</v>
      </c>
      <c r="E148" s="33" t="e">
        <f>ROUND(Matrix!DG148,2)</f>
        <v>#VALUE!</v>
      </c>
      <c r="F148" s="53" t="e">
        <f>ROUND(Matrix!DH148,2)</f>
        <v>#VALUE!</v>
      </c>
      <c r="G148" s="35" t="e">
        <f>Matrix!AS148</f>
        <v>#VALUE!</v>
      </c>
      <c r="H148" s="55" t="e">
        <f>Matrix!BW148</f>
        <v>#VALUE!</v>
      </c>
      <c r="I148" s="55" t="e">
        <f>Matrix!BC148</f>
        <v>#VALUE!</v>
      </c>
      <c r="J148" s="56" t="e">
        <f>Matrix!BA148</f>
        <v>#VALUE!</v>
      </c>
    </row>
    <row r="149" spans="1:10">
      <c r="A149" s="28">
        <v>49</v>
      </c>
      <c r="B149" s="47" t="e">
        <f>'935'!B149</f>
        <v>#VALUE!</v>
      </c>
      <c r="C149" s="37" t="e">
        <f>ROUND(Matrix!DF149,3)</f>
        <v>#VALUE!</v>
      </c>
      <c r="D149" s="33" t="e">
        <f>ROUND(Matrix!BT149,2)</f>
        <v>#VALUE!</v>
      </c>
      <c r="E149" s="33" t="e">
        <f>ROUND(Matrix!DG149,2)</f>
        <v>#VALUE!</v>
      </c>
      <c r="F149" s="53" t="e">
        <f>ROUND(Matrix!DH149,2)</f>
        <v>#VALUE!</v>
      </c>
      <c r="G149" s="35" t="e">
        <f>Matrix!AS149</f>
        <v>#VALUE!</v>
      </c>
      <c r="H149" s="55" t="e">
        <f>Matrix!BW149</f>
        <v>#VALUE!</v>
      </c>
      <c r="I149" s="55" t="e">
        <f>Matrix!BC149</f>
        <v>#VALUE!</v>
      </c>
      <c r="J149" s="56" t="e">
        <f>Matrix!BA149</f>
        <v>#VALUE!</v>
      </c>
    </row>
    <row r="150" spans="1:10">
      <c r="A150" s="28">
        <v>50</v>
      </c>
      <c r="B150" s="47" t="e">
        <f>'935'!B150</f>
        <v>#VALUE!</v>
      </c>
      <c r="C150" s="37" t="e">
        <f>ROUND(Matrix!DF150,3)</f>
        <v>#VALUE!</v>
      </c>
      <c r="D150" s="33" t="e">
        <f>ROUND(Matrix!BT150,2)</f>
        <v>#VALUE!</v>
      </c>
      <c r="E150" s="33" t="e">
        <f>ROUND(Matrix!DG150,2)</f>
        <v>#VALUE!</v>
      </c>
      <c r="F150" s="53" t="e">
        <f>ROUND(Matrix!DH150,2)</f>
        <v>#VALUE!</v>
      </c>
      <c r="G150" s="35" t="e">
        <f>Matrix!AS150</f>
        <v>#VALUE!</v>
      </c>
      <c r="H150" s="55" t="e">
        <f>Matrix!BW150</f>
        <v>#VALUE!</v>
      </c>
      <c r="I150" s="55" t="e">
        <f>Matrix!BC150</f>
        <v>#VALUE!</v>
      </c>
      <c r="J150" s="56" t="e">
        <f>Matrix!BA150</f>
        <v>#VALUE!</v>
      </c>
    </row>
    <row r="151" spans="1:10">
      <c r="A151" s="28">
        <v>51</v>
      </c>
      <c r="B151" s="47" t="e">
        <f>'935'!B151</f>
        <v>#VALUE!</v>
      </c>
      <c r="C151" s="37" t="e">
        <f>ROUND(Matrix!DF151,3)</f>
        <v>#VALUE!</v>
      </c>
      <c r="D151" s="33" t="e">
        <f>ROUND(Matrix!BT151,2)</f>
        <v>#VALUE!</v>
      </c>
      <c r="E151" s="33" t="e">
        <f>ROUND(Matrix!DG151,2)</f>
        <v>#VALUE!</v>
      </c>
      <c r="F151" s="53" t="e">
        <f>ROUND(Matrix!DH151,2)</f>
        <v>#VALUE!</v>
      </c>
      <c r="G151" s="35" t="e">
        <f>Matrix!AS151</f>
        <v>#VALUE!</v>
      </c>
      <c r="H151" s="55" t="e">
        <f>Matrix!BW151</f>
        <v>#VALUE!</v>
      </c>
      <c r="I151" s="55" t="e">
        <f>Matrix!BC151</f>
        <v>#VALUE!</v>
      </c>
      <c r="J151" s="56" t="e">
        <f>Matrix!BA151</f>
        <v>#VALUE!</v>
      </c>
    </row>
    <row r="152" spans="1:10">
      <c r="A152" s="28">
        <v>52</v>
      </c>
      <c r="B152" s="47" t="e">
        <f>'935'!B152</f>
        <v>#VALUE!</v>
      </c>
      <c r="C152" s="37" t="e">
        <f>ROUND(Matrix!DF152,3)</f>
        <v>#VALUE!</v>
      </c>
      <c r="D152" s="33" t="e">
        <f>ROUND(Matrix!BT152,2)</f>
        <v>#VALUE!</v>
      </c>
      <c r="E152" s="33" t="e">
        <f>ROUND(Matrix!DG152,2)</f>
        <v>#VALUE!</v>
      </c>
      <c r="F152" s="53" t="e">
        <f>ROUND(Matrix!DH152,2)</f>
        <v>#VALUE!</v>
      </c>
      <c r="G152" s="35" t="e">
        <f>Matrix!AS152</f>
        <v>#VALUE!</v>
      </c>
      <c r="H152" s="55" t="e">
        <f>Matrix!BW152</f>
        <v>#VALUE!</v>
      </c>
      <c r="I152" s="55" t="e">
        <f>Matrix!BC152</f>
        <v>#VALUE!</v>
      </c>
      <c r="J152" s="56" t="e">
        <f>Matrix!BA152</f>
        <v>#VALUE!</v>
      </c>
    </row>
    <row r="153" spans="1:10">
      <c r="A153" s="28">
        <v>53</v>
      </c>
      <c r="B153" s="47" t="e">
        <f>'935'!B153</f>
        <v>#VALUE!</v>
      </c>
      <c r="C153" s="37" t="e">
        <f>ROUND(Matrix!DF153,3)</f>
        <v>#VALUE!</v>
      </c>
      <c r="D153" s="33" t="e">
        <f>ROUND(Matrix!BT153,2)</f>
        <v>#VALUE!</v>
      </c>
      <c r="E153" s="33" t="e">
        <f>ROUND(Matrix!DG153,2)</f>
        <v>#VALUE!</v>
      </c>
      <c r="F153" s="53" t="e">
        <f>ROUND(Matrix!DH153,2)</f>
        <v>#VALUE!</v>
      </c>
      <c r="G153" s="35" t="e">
        <f>Matrix!AS153</f>
        <v>#VALUE!</v>
      </c>
      <c r="H153" s="55" t="e">
        <f>Matrix!BW153</f>
        <v>#VALUE!</v>
      </c>
      <c r="I153" s="55" t="e">
        <f>Matrix!BC153</f>
        <v>#VALUE!</v>
      </c>
      <c r="J153" s="56" t="e">
        <f>Matrix!BA153</f>
        <v>#VALUE!</v>
      </c>
    </row>
    <row r="154" spans="1:10">
      <c r="A154" s="28">
        <v>54</v>
      </c>
      <c r="B154" s="47" t="e">
        <f>'935'!B154</f>
        <v>#VALUE!</v>
      </c>
      <c r="C154" s="37" t="e">
        <f>ROUND(Matrix!DF154,3)</f>
        <v>#VALUE!</v>
      </c>
      <c r="D154" s="33" t="e">
        <f>ROUND(Matrix!BT154,2)</f>
        <v>#VALUE!</v>
      </c>
      <c r="E154" s="33" t="e">
        <f>ROUND(Matrix!DG154,2)</f>
        <v>#VALUE!</v>
      </c>
      <c r="F154" s="53" t="e">
        <f>ROUND(Matrix!DH154,2)</f>
        <v>#VALUE!</v>
      </c>
      <c r="G154" s="35" t="e">
        <f>Matrix!AS154</f>
        <v>#VALUE!</v>
      </c>
      <c r="H154" s="55" t="e">
        <f>Matrix!BW154</f>
        <v>#VALUE!</v>
      </c>
      <c r="I154" s="55" t="e">
        <f>Matrix!BC154</f>
        <v>#VALUE!</v>
      </c>
      <c r="J154" s="56" t="e">
        <f>Matrix!BA154</f>
        <v>#VALUE!</v>
      </c>
    </row>
    <row r="155" spans="1:10">
      <c r="A155" s="28">
        <v>55</v>
      </c>
      <c r="B155" s="47" t="e">
        <f>'935'!B155</f>
        <v>#VALUE!</v>
      </c>
      <c r="C155" s="37" t="e">
        <f>ROUND(Matrix!DF155,3)</f>
        <v>#VALUE!</v>
      </c>
      <c r="D155" s="33" t="e">
        <f>ROUND(Matrix!BT155,2)</f>
        <v>#VALUE!</v>
      </c>
      <c r="E155" s="33" t="e">
        <f>ROUND(Matrix!DG155,2)</f>
        <v>#VALUE!</v>
      </c>
      <c r="F155" s="53" t="e">
        <f>ROUND(Matrix!DH155,2)</f>
        <v>#VALUE!</v>
      </c>
      <c r="G155" s="35" t="e">
        <f>Matrix!AS155</f>
        <v>#VALUE!</v>
      </c>
      <c r="H155" s="55" t="e">
        <f>Matrix!BW155</f>
        <v>#VALUE!</v>
      </c>
      <c r="I155" s="55" t="e">
        <f>Matrix!BC155</f>
        <v>#VALUE!</v>
      </c>
      <c r="J155" s="56" t="e">
        <f>Matrix!BA155</f>
        <v>#VALUE!</v>
      </c>
    </row>
    <row r="156" spans="1:10">
      <c r="A156" s="28">
        <v>56</v>
      </c>
      <c r="B156" s="47" t="e">
        <f>'935'!B156</f>
        <v>#VALUE!</v>
      </c>
      <c r="C156" s="37" t="e">
        <f>ROUND(Matrix!DF156,3)</f>
        <v>#VALUE!</v>
      </c>
      <c r="D156" s="33" t="e">
        <f>ROUND(Matrix!BT156,2)</f>
        <v>#VALUE!</v>
      </c>
      <c r="E156" s="33" t="e">
        <f>ROUND(Matrix!DG156,2)</f>
        <v>#VALUE!</v>
      </c>
      <c r="F156" s="53" t="e">
        <f>ROUND(Matrix!DH156,2)</f>
        <v>#VALUE!</v>
      </c>
      <c r="G156" s="35" t="e">
        <f>Matrix!AS156</f>
        <v>#VALUE!</v>
      </c>
      <c r="H156" s="55" t="e">
        <f>Matrix!BW156</f>
        <v>#VALUE!</v>
      </c>
      <c r="I156" s="55" t="e">
        <f>Matrix!BC156</f>
        <v>#VALUE!</v>
      </c>
      <c r="J156" s="56" t="e">
        <f>Matrix!BA156</f>
        <v>#VALUE!</v>
      </c>
    </row>
    <row r="157" spans="1:10">
      <c r="A157" s="28">
        <v>57</v>
      </c>
      <c r="B157" s="47" t="e">
        <f>'935'!B157</f>
        <v>#VALUE!</v>
      </c>
      <c r="C157" s="37" t="e">
        <f>ROUND(Matrix!DF157,3)</f>
        <v>#VALUE!</v>
      </c>
      <c r="D157" s="33" t="e">
        <f>ROUND(Matrix!BT157,2)</f>
        <v>#VALUE!</v>
      </c>
      <c r="E157" s="33" t="e">
        <f>ROUND(Matrix!DG157,2)</f>
        <v>#VALUE!</v>
      </c>
      <c r="F157" s="53" t="e">
        <f>ROUND(Matrix!DH157,2)</f>
        <v>#VALUE!</v>
      </c>
      <c r="G157" s="35" t="e">
        <f>Matrix!AS157</f>
        <v>#VALUE!</v>
      </c>
      <c r="H157" s="55" t="e">
        <f>Matrix!BW157</f>
        <v>#VALUE!</v>
      </c>
      <c r="I157" s="55" t="e">
        <f>Matrix!BC157</f>
        <v>#VALUE!</v>
      </c>
      <c r="J157" s="56" t="e">
        <f>Matrix!BA157</f>
        <v>#VALUE!</v>
      </c>
    </row>
    <row r="158" spans="1:10">
      <c r="A158" s="28">
        <v>58</v>
      </c>
      <c r="B158" s="47" t="e">
        <f>'935'!B158</f>
        <v>#VALUE!</v>
      </c>
      <c r="C158" s="37" t="e">
        <f>ROUND(Matrix!DF158,3)</f>
        <v>#VALUE!</v>
      </c>
      <c r="D158" s="33" t="e">
        <f>ROUND(Matrix!BT158,2)</f>
        <v>#VALUE!</v>
      </c>
      <c r="E158" s="33" t="e">
        <f>ROUND(Matrix!DG158,2)</f>
        <v>#VALUE!</v>
      </c>
      <c r="F158" s="53" t="e">
        <f>ROUND(Matrix!DH158,2)</f>
        <v>#VALUE!</v>
      </c>
      <c r="G158" s="35" t="e">
        <f>Matrix!AS158</f>
        <v>#VALUE!</v>
      </c>
      <c r="H158" s="55" t="e">
        <f>Matrix!BW158</f>
        <v>#VALUE!</v>
      </c>
      <c r="I158" s="55" t="e">
        <f>Matrix!BC158</f>
        <v>#VALUE!</v>
      </c>
      <c r="J158" s="56" t="e">
        <f>Matrix!BA158</f>
        <v>#VALUE!</v>
      </c>
    </row>
    <row r="159" spans="1:10">
      <c r="A159" s="28">
        <v>59</v>
      </c>
      <c r="B159" s="47" t="e">
        <f>'935'!B159</f>
        <v>#VALUE!</v>
      </c>
      <c r="C159" s="37" t="e">
        <f>ROUND(Matrix!DF159,3)</f>
        <v>#VALUE!</v>
      </c>
      <c r="D159" s="33" t="e">
        <f>ROUND(Matrix!BT159,2)</f>
        <v>#VALUE!</v>
      </c>
      <c r="E159" s="33" t="e">
        <f>ROUND(Matrix!DG159,2)</f>
        <v>#VALUE!</v>
      </c>
      <c r="F159" s="53" t="e">
        <f>ROUND(Matrix!DH159,2)</f>
        <v>#VALUE!</v>
      </c>
      <c r="G159" s="35" t="e">
        <f>Matrix!AS159</f>
        <v>#VALUE!</v>
      </c>
      <c r="H159" s="55" t="e">
        <f>Matrix!BW159</f>
        <v>#VALUE!</v>
      </c>
      <c r="I159" s="55" t="e">
        <f>Matrix!BC159</f>
        <v>#VALUE!</v>
      </c>
      <c r="J159" s="56" t="e">
        <f>Matrix!BA159</f>
        <v>#VALUE!</v>
      </c>
    </row>
    <row r="160" spans="1:10">
      <c r="A160" s="28">
        <v>60</v>
      </c>
      <c r="B160" s="47" t="e">
        <f>'935'!B160</f>
        <v>#VALUE!</v>
      </c>
      <c r="C160" s="37" t="e">
        <f>ROUND(Matrix!DF160,3)</f>
        <v>#VALUE!</v>
      </c>
      <c r="D160" s="33" t="e">
        <f>ROUND(Matrix!BT160,2)</f>
        <v>#VALUE!</v>
      </c>
      <c r="E160" s="33" t="e">
        <f>ROUND(Matrix!DG160,2)</f>
        <v>#VALUE!</v>
      </c>
      <c r="F160" s="53" t="e">
        <f>ROUND(Matrix!DH160,2)</f>
        <v>#VALUE!</v>
      </c>
      <c r="G160" s="35" t="e">
        <f>Matrix!AS160</f>
        <v>#VALUE!</v>
      </c>
      <c r="H160" s="55" t="e">
        <f>Matrix!BW160</f>
        <v>#VALUE!</v>
      </c>
      <c r="I160" s="55" t="e">
        <f>Matrix!BC160</f>
        <v>#VALUE!</v>
      </c>
      <c r="J160" s="56" t="e">
        <f>Matrix!BA160</f>
        <v>#VALUE!</v>
      </c>
    </row>
    <row r="161" spans="1:10">
      <c r="A161" s="28">
        <v>61</v>
      </c>
      <c r="B161" s="47" t="e">
        <f>'935'!B161</f>
        <v>#VALUE!</v>
      </c>
      <c r="C161" s="37" t="e">
        <f>ROUND(Matrix!DF161,3)</f>
        <v>#VALUE!</v>
      </c>
      <c r="D161" s="33" t="e">
        <f>ROUND(Matrix!BT161,2)</f>
        <v>#VALUE!</v>
      </c>
      <c r="E161" s="33" t="e">
        <f>ROUND(Matrix!DG161,2)</f>
        <v>#VALUE!</v>
      </c>
      <c r="F161" s="53" t="e">
        <f>ROUND(Matrix!DH161,2)</f>
        <v>#VALUE!</v>
      </c>
      <c r="G161" s="35" t="e">
        <f>Matrix!AS161</f>
        <v>#VALUE!</v>
      </c>
      <c r="H161" s="55" t="e">
        <f>Matrix!BW161</f>
        <v>#VALUE!</v>
      </c>
      <c r="I161" s="55" t="e">
        <f>Matrix!BC161</f>
        <v>#VALUE!</v>
      </c>
      <c r="J161" s="56" t="e">
        <f>Matrix!BA161</f>
        <v>#VALUE!</v>
      </c>
    </row>
    <row r="162" spans="1:10">
      <c r="A162" s="28">
        <v>62</v>
      </c>
      <c r="B162" s="47" t="e">
        <f>'935'!B162</f>
        <v>#VALUE!</v>
      </c>
      <c r="C162" s="37" t="e">
        <f>ROUND(Matrix!DF162,3)</f>
        <v>#VALUE!</v>
      </c>
      <c r="D162" s="33" t="e">
        <f>ROUND(Matrix!BT162,2)</f>
        <v>#VALUE!</v>
      </c>
      <c r="E162" s="33" t="e">
        <f>ROUND(Matrix!DG162,2)</f>
        <v>#VALUE!</v>
      </c>
      <c r="F162" s="53" t="e">
        <f>ROUND(Matrix!DH162,2)</f>
        <v>#VALUE!</v>
      </c>
      <c r="G162" s="35" t="e">
        <f>Matrix!AS162</f>
        <v>#VALUE!</v>
      </c>
      <c r="H162" s="55" t="e">
        <f>Matrix!BW162</f>
        <v>#VALUE!</v>
      </c>
      <c r="I162" s="55" t="e">
        <f>Matrix!BC162</f>
        <v>#VALUE!</v>
      </c>
      <c r="J162" s="56" t="e">
        <f>Matrix!BA162</f>
        <v>#VALUE!</v>
      </c>
    </row>
    <row r="163" spans="1:10">
      <c r="A163" s="28">
        <v>63</v>
      </c>
      <c r="B163" s="47" t="e">
        <f>'935'!B163</f>
        <v>#VALUE!</v>
      </c>
      <c r="C163" s="37" t="e">
        <f>ROUND(Matrix!DF163,3)</f>
        <v>#VALUE!</v>
      </c>
      <c r="D163" s="33" t="e">
        <f>ROUND(Matrix!BT163,2)</f>
        <v>#VALUE!</v>
      </c>
      <c r="E163" s="33" t="e">
        <f>ROUND(Matrix!DG163,2)</f>
        <v>#VALUE!</v>
      </c>
      <c r="F163" s="53" t="e">
        <f>ROUND(Matrix!DH163,2)</f>
        <v>#VALUE!</v>
      </c>
      <c r="G163" s="35" t="e">
        <f>Matrix!AS163</f>
        <v>#VALUE!</v>
      </c>
      <c r="H163" s="55" t="e">
        <f>Matrix!BW163</f>
        <v>#VALUE!</v>
      </c>
      <c r="I163" s="55" t="e">
        <f>Matrix!BC163</f>
        <v>#VALUE!</v>
      </c>
      <c r="J163" s="56" t="e">
        <f>Matrix!BA163</f>
        <v>#VALUE!</v>
      </c>
    </row>
    <row r="164" spans="1:10">
      <c r="A164" s="28">
        <v>64</v>
      </c>
      <c r="B164" s="47" t="e">
        <f>'935'!B164</f>
        <v>#VALUE!</v>
      </c>
      <c r="C164" s="37" t="e">
        <f>ROUND(Matrix!DF164,3)</f>
        <v>#VALUE!</v>
      </c>
      <c r="D164" s="33" t="e">
        <f>ROUND(Matrix!BT164,2)</f>
        <v>#VALUE!</v>
      </c>
      <c r="E164" s="33" t="e">
        <f>ROUND(Matrix!DG164,2)</f>
        <v>#VALUE!</v>
      </c>
      <c r="F164" s="53" t="e">
        <f>ROUND(Matrix!DH164,2)</f>
        <v>#VALUE!</v>
      </c>
      <c r="G164" s="35" t="e">
        <f>Matrix!AS164</f>
        <v>#VALUE!</v>
      </c>
      <c r="H164" s="55" t="e">
        <f>Matrix!BW164</f>
        <v>#VALUE!</v>
      </c>
      <c r="I164" s="55" t="e">
        <f>Matrix!BC164</f>
        <v>#VALUE!</v>
      </c>
      <c r="J164" s="56" t="e">
        <f>Matrix!BA164</f>
        <v>#VALUE!</v>
      </c>
    </row>
    <row r="165" spans="1:10">
      <c r="A165" s="28">
        <v>65</v>
      </c>
      <c r="B165" s="47" t="e">
        <f>'935'!B165</f>
        <v>#VALUE!</v>
      </c>
      <c r="C165" s="37" t="e">
        <f>ROUND(Matrix!DF165,3)</f>
        <v>#VALUE!</v>
      </c>
      <c r="D165" s="33" t="e">
        <f>ROUND(Matrix!BT165,2)</f>
        <v>#VALUE!</v>
      </c>
      <c r="E165" s="33" t="e">
        <f>ROUND(Matrix!DG165,2)</f>
        <v>#VALUE!</v>
      </c>
      <c r="F165" s="53" t="e">
        <f>ROUND(Matrix!DH165,2)</f>
        <v>#VALUE!</v>
      </c>
      <c r="G165" s="35" t="e">
        <f>Matrix!AS165</f>
        <v>#VALUE!</v>
      </c>
      <c r="H165" s="55" t="e">
        <f>Matrix!BW165</f>
        <v>#VALUE!</v>
      </c>
      <c r="I165" s="55" t="e">
        <f>Matrix!BC165</f>
        <v>#VALUE!</v>
      </c>
      <c r="J165" s="56" t="e">
        <f>Matrix!BA165</f>
        <v>#VALUE!</v>
      </c>
    </row>
    <row r="166" spans="1:10">
      <c r="A166" s="28">
        <v>66</v>
      </c>
      <c r="B166" s="47" t="e">
        <f>'935'!B166</f>
        <v>#VALUE!</v>
      </c>
      <c r="C166" s="37" t="e">
        <f>ROUND(Matrix!DF166,3)</f>
        <v>#VALUE!</v>
      </c>
      <c r="D166" s="33" t="e">
        <f>ROUND(Matrix!BT166,2)</f>
        <v>#VALUE!</v>
      </c>
      <c r="E166" s="33" t="e">
        <f>ROUND(Matrix!DG166,2)</f>
        <v>#VALUE!</v>
      </c>
      <c r="F166" s="53" t="e">
        <f>ROUND(Matrix!DH166,2)</f>
        <v>#VALUE!</v>
      </c>
      <c r="G166" s="35" t="e">
        <f>Matrix!AS166</f>
        <v>#VALUE!</v>
      </c>
      <c r="H166" s="55" t="e">
        <f>Matrix!BW166</f>
        <v>#VALUE!</v>
      </c>
      <c r="I166" s="55" t="e">
        <f>Matrix!BC166</f>
        <v>#VALUE!</v>
      </c>
      <c r="J166" s="56" t="e">
        <f>Matrix!BA166</f>
        <v>#VALUE!</v>
      </c>
    </row>
    <row r="167" spans="1:10">
      <c r="A167" s="28">
        <v>67</v>
      </c>
      <c r="B167" s="47" t="e">
        <f>'935'!B167</f>
        <v>#VALUE!</v>
      </c>
      <c r="C167" s="37" t="e">
        <f>ROUND(Matrix!DF167,3)</f>
        <v>#VALUE!</v>
      </c>
      <c r="D167" s="33" t="e">
        <f>ROUND(Matrix!BT167,2)</f>
        <v>#VALUE!</v>
      </c>
      <c r="E167" s="33" t="e">
        <f>ROUND(Matrix!DG167,2)</f>
        <v>#VALUE!</v>
      </c>
      <c r="F167" s="53" t="e">
        <f>ROUND(Matrix!DH167,2)</f>
        <v>#VALUE!</v>
      </c>
      <c r="G167" s="35" t="e">
        <f>Matrix!AS167</f>
        <v>#VALUE!</v>
      </c>
      <c r="H167" s="55" t="e">
        <f>Matrix!BW167</f>
        <v>#VALUE!</v>
      </c>
      <c r="I167" s="55" t="e">
        <f>Matrix!BC167</f>
        <v>#VALUE!</v>
      </c>
      <c r="J167" s="56" t="e">
        <f>Matrix!BA167</f>
        <v>#VALUE!</v>
      </c>
    </row>
    <row r="168" spans="1:10">
      <c r="A168" s="28">
        <v>68</v>
      </c>
      <c r="B168" s="47" t="e">
        <f>'935'!B168</f>
        <v>#VALUE!</v>
      </c>
      <c r="C168" s="37" t="e">
        <f>ROUND(Matrix!DF168,3)</f>
        <v>#VALUE!</v>
      </c>
      <c r="D168" s="33" t="e">
        <f>ROUND(Matrix!BT168,2)</f>
        <v>#VALUE!</v>
      </c>
      <c r="E168" s="33" t="e">
        <f>ROUND(Matrix!DG168,2)</f>
        <v>#VALUE!</v>
      </c>
      <c r="F168" s="53" t="e">
        <f>ROUND(Matrix!DH168,2)</f>
        <v>#VALUE!</v>
      </c>
      <c r="G168" s="35" t="e">
        <f>Matrix!AS168</f>
        <v>#VALUE!</v>
      </c>
      <c r="H168" s="55" t="e">
        <f>Matrix!BW168</f>
        <v>#VALUE!</v>
      </c>
      <c r="I168" s="55" t="e">
        <f>Matrix!BC168</f>
        <v>#VALUE!</v>
      </c>
      <c r="J168" s="56" t="e">
        <f>Matrix!BA168</f>
        <v>#VALUE!</v>
      </c>
    </row>
    <row r="169" spans="1:10">
      <c r="A169" s="28">
        <v>69</v>
      </c>
      <c r="B169" s="47" t="e">
        <f>'935'!B169</f>
        <v>#VALUE!</v>
      </c>
      <c r="C169" s="37" t="e">
        <f>ROUND(Matrix!DF169,3)</f>
        <v>#VALUE!</v>
      </c>
      <c r="D169" s="33" t="e">
        <f>ROUND(Matrix!BT169,2)</f>
        <v>#VALUE!</v>
      </c>
      <c r="E169" s="33" t="e">
        <f>ROUND(Matrix!DG169,2)</f>
        <v>#VALUE!</v>
      </c>
      <c r="F169" s="53" t="e">
        <f>ROUND(Matrix!DH169,2)</f>
        <v>#VALUE!</v>
      </c>
      <c r="G169" s="35" t="e">
        <f>Matrix!AS169</f>
        <v>#VALUE!</v>
      </c>
      <c r="H169" s="55" t="e">
        <f>Matrix!BW169</f>
        <v>#VALUE!</v>
      </c>
      <c r="I169" s="55" t="e">
        <f>Matrix!BC169</f>
        <v>#VALUE!</v>
      </c>
      <c r="J169" s="56" t="e">
        <f>Matrix!BA169</f>
        <v>#VALUE!</v>
      </c>
    </row>
    <row r="170" spans="1:10">
      <c r="A170" s="28">
        <v>70</v>
      </c>
      <c r="B170" s="47" t="e">
        <f>'935'!B170</f>
        <v>#VALUE!</v>
      </c>
      <c r="C170" s="37" t="e">
        <f>ROUND(Matrix!DF170,3)</f>
        <v>#VALUE!</v>
      </c>
      <c r="D170" s="33" t="e">
        <f>ROUND(Matrix!BT170,2)</f>
        <v>#VALUE!</v>
      </c>
      <c r="E170" s="33" t="e">
        <f>ROUND(Matrix!DG170,2)</f>
        <v>#VALUE!</v>
      </c>
      <c r="F170" s="53" t="e">
        <f>ROUND(Matrix!DH170,2)</f>
        <v>#VALUE!</v>
      </c>
      <c r="G170" s="35" t="e">
        <f>Matrix!AS170</f>
        <v>#VALUE!</v>
      </c>
      <c r="H170" s="55" t="e">
        <f>Matrix!BW170</f>
        <v>#VALUE!</v>
      </c>
      <c r="I170" s="55" t="e">
        <f>Matrix!BC170</f>
        <v>#VALUE!</v>
      </c>
      <c r="J170" s="56" t="e">
        <f>Matrix!BA170</f>
        <v>#VALUE!</v>
      </c>
    </row>
    <row r="171" spans="1:10">
      <c r="A171" s="28">
        <v>71</v>
      </c>
      <c r="B171" s="47" t="e">
        <f>'935'!B171</f>
        <v>#VALUE!</v>
      </c>
      <c r="C171" s="37" t="e">
        <f>ROUND(Matrix!DF171,3)</f>
        <v>#VALUE!</v>
      </c>
      <c r="D171" s="33" t="e">
        <f>ROUND(Matrix!BT171,2)</f>
        <v>#VALUE!</v>
      </c>
      <c r="E171" s="33" t="e">
        <f>ROUND(Matrix!DG171,2)</f>
        <v>#VALUE!</v>
      </c>
      <c r="F171" s="53" t="e">
        <f>ROUND(Matrix!DH171,2)</f>
        <v>#VALUE!</v>
      </c>
      <c r="G171" s="35" t="e">
        <f>Matrix!AS171</f>
        <v>#VALUE!</v>
      </c>
      <c r="H171" s="55" t="e">
        <f>Matrix!BW171</f>
        <v>#VALUE!</v>
      </c>
      <c r="I171" s="55" t="e">
        <f>Matrix!BC171</f>
        <v>#VALUE!</v>
      </c>
      <c r="J171" s="56" t="e">
        <f>Matrix!BA171</f>
        <v>#VALUE!</v>
      </c>
    </row>
    <row r="172" spans="1:10">
      <c r="A172" s="28">
        <v>72</v>
      </c>
      <c r="B172" s="47" t="e">
        <f>'935'!B172</f>
        <v>#VALUE!</v>
      </c>
      <c r="C172" s="37" t="e">
        <f>ROUND(Matrix!DF172,3)</f>
        <v>#VALUE!</v>
      </c>
      <c r="D172" s="33" t="e">
        <f>ROUND(Matrix!BT172,2)</f>
        <v>#VALUE!</v>
      </c>
      <c r="E172" s="33" t="e">
        <f>ROUND(Matrix!DG172,2)</f>
        <v>#VALUE!</v>
      </c>
      <c r="F172" s="53" t="e">
        <f>ROUND(Matrix!DH172,2)</f>
        <v>#VALUE!</v>
      </c>
      <c r="G172" s="35" t="e">
        <f>Matrix!AS172</f>
        <v>#VALUE!</v>
      </c>
      <c r="H172" s="55" t="e">
        <f>Matrix!BW172</f>
        <v>#VALUE!</v>
      </c>
      <c r="I172" s="55" t="e">
        <f>Matrix!BC172</f>
        <v>#VALUE!</v>
      </c>
      <c r="J172" s="56" t="e">
        <f>Matrix!BA172</f>
        <v>#VALUE!</v>
      </c>
    </row>
    <row r="173" spans="1:10">
      <c r="A173" s="28">
        <v>73</v>
      </c>
      <c r="B173" s="47" t="e">
        <f>'935'!B173</f>
        <v>#VALUE!</v>
      </c>
      <c r="C173" s="37" t="e">
        <f>ROUND(Matrix!DF173,3)</f>
        <v>#VALUE!</v>
      </c>
      <c r="D173" s="33" t="e">
        <f>ROUND(Matrix!BT173,2)</f>
        <v>#VALUE!</v>
      </c>
      <c r="E173" s="33" t="e">
        <f>ROUND(Matrix!DG173,2)</f>
        <v>#VALUE!</v>
      </c>
      <c r="F173" s="53" t="e">
        <f>ROUND(Matrix!DH173,2)</f>
        <v>#VALUE!</v>
      </c>
      <c r="G173" s="35" t="e">
        <f>Matrix!AS173</f>
        <v>#VALUE!</v>
      </c>
      <c r="H173" s="55" t="e">
        <f>Matrix!BW173</f>
        <v>#VALUE!</v>
      </c>
      <c r="I173" s="55" t="e">
        <f>Matrix!BC173</f>
        <v>#VALUE!</v>
      </c>
      <c r="J173" s="56" t="e">
        <f>Matrix!BA173</f>
        <v>#VALUE!</v>
      </c>
    </row>
    <row r="174" spans="1:10">
      <c r="A174" s="28">
        <v>74</v>
      </c>
      <c r="B174" s="47" t="e">
        <f>'935'!B174</f>
        <v>#VALUE!</v>
      </c>
      <c r="C174" s="37" t="e">
        <f>ROUND(Matrix!DF174,3)</f>
        <v>#VALUE!</v>
      </c>
      <c r="D174" s="33" t="e">
        <f>ROUND(Matrix!BT174,2)</f>
        <v>#VALUE!</v>
      </c>
      <c r="E174" s="33" t="e">
        <f>ROUND(Matrix!DG174,2)</f>
        <v>#VALUE!</v>
      </c>
      <c r="F174" s="53" t="e">
        <f>ROUND(Matrix!DH174,2)</f>
        <v>#VALUE!</v>
      </c>
      <c r="G174" s="35" t="e">
        <f>Matrix!AS174</f>
        <v>#VALUE!</v>
      </c>
      <c r="H174" s="55" t="e">
        <f>Matrix!BW174</f>
        <v>#VALUE!</v>
      </c>
      <c r="I174" s="55" t="e">
        <f>Matrix!BC174</f>
        <v>#VALUE!</v>
      </c>
      <c r="J174" s="56" t="e">
        <f>Matrix!BA174</f>
        <v>#VALUE!</v>
      </c>
    </row>
    <row r="175" spans="1:10">
      <c r="A175" s="28">
        <v>75</v>
      </c>
      <c r="B175" s="47" t="e">
        <f>'935'!B175</f>
        <v>#VALUE!</v>
      </c>
      <c r="C175" s="37" t="e">
        <f>ROUND(Matrix!DF175,3)</f>
        <v>#VALUE!</v>
      </c>
      <c r="D175" s="33" t="e">
        <f>ROUND(Matrix!BT175,2)</f>
        <v>#VALUE!</v>
      </c>
      <c r="E175" s="33" t="e">
        <f>ROUND(Matrix!DG175,2)</f>
        <v>#VALUE!</v>
      </c>
      <c r="F175" s="53" t="e">
        <f>ROUND(Matrix!DH175,2)</f>
        <v>#VALUE!</v>
      </c>
      <c r="G175" s="35" t="e">
        <f>Matrix!AS175</f>
        <v>#VALUE!</v>
      </c>
      <c r="H175" s="55" t="e">
        <f>Matrix!BW175</f>
        <v>#VALUE!</v>
      </c>
      <c r="I175" s="55" t="e">
        <f>Matrix!BC175</f>
        <v>#VALUE!</v>
      </c>
      <c r="J175" s="56" t="e">
        <f>Matrix!BA175</f>
        <v>#VALUE!</v>
      </c>
    </row>
    <row r="176" spans="1:10">
      <c r="A176" s="28">
        <v>76</v>
      </c>
      <c r="B176" s="47" t="e">
        <f>'935'!B176</f>
        <v>#VALUE!</v>
      </c>
      <c r="C176" s="37" t="e">
        <f>ROUND(Matrix!DF176,3)</f>
        <v>#VALUE!</v>
      </c>
      <c r="D176" s="33" t="e">
        <f>ROUND(Matrix!BT176,2)</f>
        <v>#VALUE!</v>
      </c>
      <c r="E176" s="33" t="e">
        <f>ROUND(Matrix!DG176,2)</f>
        <v>#VALUE!</v>
      </c>
      <c r="F176" s="53" t="e">
        <f>ROUND(Matrix!DH176,2)</f>
        <v>#VALUE!</v>
      </c>
      <c r="G176" s="35" t="e">
        <f>Matrix!AS176</f>
        <v>#VALUE!</v>
      </c>
      <c r="H176" s="55" t="e">
        <f>Matrix!BW176</f>
        <v>#VALUE!</v>
      </c>
      <c r="I176" s="55" t="e">
        <f>Matrix!BC176</f>
        <v>#VALUE!</v>
      </c>
      <c r="J176" s="56" t="e">
        <f>Matrix!BA176</f>
        <v>#VALUE!</v>
      </c>
    </row>
    <row r="177" spans="1:10">
      <c r="A177" s="28">
        <v>77</v>
      </c>
      <c r="B177" s="47" t="e">
        <f>'935'!B177</f>
        <v>#VALUE!</v>
      </c>
      <c r="C177" s="37" t="e">
        <f>ROUND(Matrix!DF177,3)</f>
        <v>#VALUE!</v>
      </c>
      <c r="D177" s="33" t="e">
        <f>ROUND(Matrix!BT177,2)</f>
        <v>#VALUE!</v>
      </c>
      <c r="E177" s="33" t="e">
        <f>ROUND(Matrix!DG177,2)</f>
        <v>#VALUE!</v>
      </c>
      <c r="F177" s="53" t="e">
        <f>ROUND(Matrix!DH177,2)</f>
        <v>#VALUE!</v>
      </c>
      <c r="G177" s="35" t="e">
        <f>Matrix!AS177</f>
        <v>#VALUE!</v>
      </c>
      <c r="H177" s="55" t="e">
        <f>Matrix!BW177</f>
        <v>#VALUE!</v>
      </c>
      <c r="I177" s="55" t="e">
        <f>Matrix!BC177</f>
        <v>#VALUE!</v>
      </c>
      <c r="J177" s="56" t="e">
        <f>Matrix!BA177</f>
        <v>#VALUE!</v>
      </c>
    </row>
    <row r="178" spans="1:10">
      <c r="A178" s="28">
        <v>78</v>
      </c>
      <c r="B178" s="47" t="e">
        <f>'935'!B178</f>
        <v>#VALUE!</v>
      </c>
      <c r="C178" s="37" t="e">
        <f>ROUND(Matrix!DF178,3)</f>
        <v>#VALUE!</v>
      </c>
      <c r="D178" s="33" t="e">
        <f>ROUND(Matrix!BT178,2)</f>
        <v>#VALUE!</v>
      </c>
      <c r="E178" s="33" t="e">
        <f>ROUND(Matrix!DG178,2)</f>
        <v>#VALUE!</v>
      </c>
      <c r="F178" s="53" t="e">
        <f>ROUND(Matrix!DH178,2)</f>
        <v>#VALUE!</v>
      </c>
      <c r="G178" s="35" t="e">
        <f>Matrix!AS178</f>
        <v>#VALUE!</v>
      </c>
      <c r="H178" s="55" t="e">
        <f>Matrix!BW178</f>
        <v>#VALUE!</v>
      </c>
      <c r="I178" s="55" t="e">
        <f>Matrix!BC178</f>
        <v>#VALUE!</v>
      </c>
      <c r="J178" s="56" t="e">
        <f>Matrix!BA178</f>
        <v>#VALUE!</v>
      </c>
    </row>
    <row r="179" spans="1:10">
      <c r="A179" s="28">
        <v>79</v>
      </c>
      <c r="B179" s="47" t="e">
        <f>'935'!B179</f>
        <v>#VALUE!</v>
      </c>
      <c r="C179" s="37" t="e">
        <f>ROUND(Matrix!DF179,3)</f>
        <v>#VALUE!</v>
      </c>
      <c r="D179" s="33" t="e">
        <f>ROUND(Matrix!BT179,2)</f>
        <v>#VALUE!</v>
      </c>
      <c r="E179" s="33" t="e">
        <f>ROUND(Matrix!DG179,2)</f>
        <v>#VALUE!</v>
      </c>
      <c r="F179" s="53" t="e">
        <f>ROUND(Matrix!DH179,2)</f>
        <v>#VALUE!</v>
      </c>
      <c r="G179" s="35" t="e">
        <f>Matrix!AS179</f>
        <v>#VALUE!</v>
      </c>
      <c r="H179" s="55" t="e">
        <f>Matrix!BW179</f>
        <v>#VALUE!</v>
      </c>
      <c r="I179" s="55" t="e">
        <f>Matrix!BC179</f>
        <v>#VALUE!</v>
      </c>
      <c r="J179" s="56" t="e">
        <f>Matrix!BA179</f>
        <v>#VALUE!</v>
      </c>
    </row>
    <row r="180" spans="1:10">
      <c r="A180" s="28">
        <v>80</v>
      </c>
      <c r="B180" s="47" t="e">
        <f>'935'!B180</f>
        <v>#VALUE!</v>
      </c>
      <c r="C180" s="37" t="e">
        <f>ROUND(Matrix!DF180,3)</f>
        <v>#VALUE!</v>
      </c>
      <c r="D180" s="33" t="e">
        <f>ROUND(Matrix!BT180,2)</f>
        <v>#VALUE!</v>
      </c>
      <c r="E180" s="33" t="e">
        <f>ROUND(Matrix!DG180,2)</f>
        <v>#VALUE!</v>
      </c>
      <c r="F180" s="53" t="e">
        <f>ROUND(Matrix!DH180,2)</f>
        <v>#VALUE!</v>
      </c>
      <c r="G180" s="35" t="e">
        <f>Matrix!AS180</f>
        <v>#VALUE!</v>
      </c>
      <c r="H180" s="55" t="e">
        <f>Matrix!BW180</f>
        <v>#VALUE!</v>
      </c>
      <c r="I180" s="55" t="e">
        <f>Matrix!BC180</f>
        <v>#VALUE!</v>
      </c>
      <c r="J180" s="56" t="e">
        <f>Matrix!BA180</f>
        <v>#VALUE!</v>
      </c>
    </row>
    <row r="181" spans="1:10">
      <c r="A181" s="28">
        <v>81</v>
      </c>
      <c r="B181" s="47" t="e">
        <f>'935'!B181</f>
        <v>#VALUE!</v>
      </c>
      <c r="C181" s="37" t="e">
        <f>ROUND(Matrix!DF181,3)</f>
        <v>#VALUE!</v>
      </c>
      <c r="D181" s="33" t="e">
        <f>ROUND(Matrix!BT181,2)</f>
        <v>#VALUE!</v>
      </c>
      <c r="E181" s="33" t="e">
        <f>ROUND(Matrix!DG181,2)</f>
        <v>#VALUE!</v>
      </c>
      <c r="F181" s="53" t="e">
        <f>ROUND(Matrix!DH181,2)</f>
        <v>#VALUE!</v>
      </c>
      <c r="G181" s="35" t="e">
        <f>Matrix!AS181</f>
        <v>#VALUE!</v>
      </c>
      <c r="H181" s="55" t="e">
        <f>Matrix!BW181</f>
        <v>#VALUE!</v>
      </c>
      <c r="I181" s="55" t="e">
        <f>Matrix!BC181</f>
        <v>#VALUE!</v>
      </c>
      <c r="J181" s="56" t="e">
        <f>Matrix!BA181</f>
        <v>#VALUE!</v>
      </c>
    </row>
    <row r="182" spans="1:10">
      <c r="A182" s="28">
        <v>82</v>
      </c>
      <c r="B182" s="47" t="e">
        <f>'935'!B182</f>
        <v>#VALUE!</v>
      </c>
      <c r="C182" s="37" t="e">
        <f>ROUND(Matrix!DF182,3)</f>
        <v>#VALUE!</v>
      </c>
      <c r="D182" s="33" t="e">
        <f>ROUND(Matrix!BT182,2)</f>
        <v>#VALUE!</v>
      </c>
      <c r="E182" s="33" t="e">
        <f>ROUND(Matrix!DG182,2)</f>
        <v>#VALUE!</v>
      </c>
      <c r="F182" s="53" t="e">
        <f>ROUND(Matrix!DH182,2)</f>
        <v>#VALUE!</v>
      </c>
      <c r="G182" s="35" t="e">
        <f>Matrix!AS182</f>
        <v>#VALUE!</v>
      </c>
      <c r="H182" s="55" t="e">
        <f>Matrix!BW182</f>
        <v>#VALUE!</v>
      </c>
      <c r="I182" s="55" t="e">
        <f>Matrix!BC182</f>
        <v>#VALUE!</v>
      </c>
      <c r="J182" s="56" t="e">
        <f>Matrix!BA182</f>
        <v>#VALUE!</v>
      </c>
    </row>
    <row r="183" spans="1:10">
      <c r="A183" s="28">
        <v>83</v>
      </c>
      <c r="B183" s="47" t="e">
        <f>'935'!B183</f>
        <v>#VALUE!</v>
      </c>
      <c r="C183" s="37" t="e">
        <f>ROUND(Matrix!DF183,3)</f>
        <v>#VALUE!</v>
      </c>
      <c r="D183" s="33" t="e">
        <f>ROUND(Matrix!BT183,2)</f>
        <v>#VALUE!</v>
      </c>
      <c r="E183" s="33" t="e">
        <f>ROUND(Matrix!DG183,2)</f>
        <v>#VALUE!</v>
      </c>
      <c r="F183" s="53" t="e">
        <f>ROUND(Matrix!DH183,2)</f>
        <v>#VALUE!</v>
      </c>
      <c r="G183" s="35" t="e">
        <f>Matrix!AS183</f>
        <v>#VALUE!</v>
      </c>
      <c r="H183" s="55" t="e">
        <f>Matrix!BW183</f>
        <v>#VALUE!</v>
      </c>
      <c r="I183" s="55" t="e">
        <f>Matrix!BC183</f>
        <v>#VALUE!</v>
      </c>
      <c r="J183" s="56" t="e">
        <f>Matrix!BA183</f>
        <v>#VALUE!</v>
      </c>
    </row>
    <row r="184" spans="1:10">
      <c r="A184" s="28">
        <v>84</v>
      </c>
      <c r="B184" s="47" t="e">
        <f>'935'!B184</f>
        <v>#VALUE!</v>
      </c>
      <c r="C184" s="37" t="e">
        <f>ROUND(Matrix!DF184,3)</f>
        <v>#VALUE!</v>
      </c>
      <c r="D184" s="33" t="e">
        <f>ROUND(Matrix!BT184,2)</f>
        <v>#VALUE!</v>
      </c>
      <c r="E184" s="33" t="e">
        <f>ROUND(Matrix!DG184,2)</f>
        <v>#VALUE!</v>
      </c>
      <c r="F184" s="53" t="e">
        <f>ROUND(Matrix!DH184,2)</f>
        <v>#VALUE!</v>
      </c>
      <c r="G184" s="35" t="e">
        <f>Matrix!AS184</f>
        <v>#VALUE!</v>
      </c>
      <c r="H184" s="55" t="e">
        <f>Matrix!BW184</f>
        <v>#VALUE!</v>
      </c>
      <c r="I184" s="55" t="e">
        <f>Matrix!BC184</f>
        <v>#VALUE!</v>
      </c>
      <c r="J184" s="56" t="e">
        <f>Matrix!BA184</f>
        <v>#VALUE!</v>
      </c>
    </row>
    <row r="185" spans="1:10">
      <c r="A185" s="28">
        <v>85</v>
      </c>
      <c r="B185" s="47" t="e">
        <f>'935'!B185</f>
        <v>#VALUE!</v>
      </c>
      <c r="C185" s="37" t="e">
        <f>ROUND(Matrix!DF185,3)</f>
        <v>#VALUE!</v>
      </c>
      <c r="D185" s="33" t="e">
        <f>ROUND(Matrix!BT185,2)</f>
        <v>#VALUE!</v>
      </c>
      <c r="E185" s="33" t="e">
        <f>ROUND(Matrix!DG185,2)</f>
        <v>#VALUE!</v>
      </c>
      <c r="F185" s="53" t="e">
        <f>ROUND(Matrix!DH185,2)</f>
        <v>#VALUE!</v>
      </c>
      <c r="G185" s="35" t="e">
        <f>Matrix!AS185</f>
        <v>#VALUE!</v>
      </c>
      <c r="H185" s="55" t="e">
        <f>Matrix!BW185</f>
        <v>#VALUE!</v>
      </c>
      <c r="I185" s="55" t="e">
        <f>Matrix!BC185</f>
        <v>#VALUE!</v>
      </c>
      <c r="J185" s="56" t="e">
        <f>Matrix!BA185</f>
        <v>#VALUE!</v>
      </c>
    </row>
    <row r="186" spans="1:10">
      <c r="A186" s="28">
        <v>86</v>
      </c>
      <c r="B186" s="47" t="e">
        <f>'935'!B186</f>
        <v>#VALUE!</v>
      </c>
      <c r="C186" s="37" t="e">
        <f>ROUND(Matrix!DF186,3)</f>
        <v>#VALUE!</v>
      </c>
      <c r="D186" s="33" t="e">
        <f>ROUND(Matrix!BT186,2)</f>
        <v>#VALUE!</v>
      </c>
      <c r="E186" s="33" t="e">
        <f>ROUND(Matrix!DG186,2)</f>
        <v>#VALUE!</v>
      </c>
      <c r="F186" s="53" t="e">
        <f>ROUND(Matrix!DH186,2)</f>
        <v>#VALUE!</v>
      </c>
      <c r="G186" s="35" t="e">
        <f>Matrix!AS186</f>
        <v>#VALUE!</v>
      </c>
      <c r="H186" s="55" t="e">
        <f>Matrix!BW186</f>
        <v>#VALUE!</v>
      </c>
      <c r="I186" s="55" t="e">
        <f>Matrix!BC186</f>
        <v>#VALUE!</v>
      </c>
      <c r="J186" s="56" t="e">
        <f>Matrix!BA186</f>
        <v>#VALUE!</v>
      </c>
    </row>
    <row r="187" spans="1:10">
      <c r="A187" s="28">
        <v>87</v>
      </c>
      <c r="B187" s="47" t="e">
        <f>'935'!B187</f>
        <v>#VALUE!</v>
      </c>
      <c r="C187" s="37" t="e">
        <f>ROUND(Matrix!DF187,3)</f>
        <v>#VALUE!</v>
      </c>
      <c r="D187" s="33" t="e">
        <f>ROUND(Matrix!BT187,2)</f>
        <v>#VALUE!</v>
      </c>
      <c r="E187" s="33" t="e">
        <f>ROUND(Matrix!DG187,2)</f>
        <v>#VALUE!</v>
      </c>
      <c r="F187" s="53" t="e">
        <f>ROUND(Matrix!DH187,2)</f>
        <v>#VALUE!</v>
      </c>
      <c r="G187" s="35" t="e">
        <f>Matrix!AS187</f>
        <v>#VALUE!</v>
      </c>
      <c r="H187" s="55" t="e">
        <f>Matrix!BW187</f>
        <v>#VALUE!</v>
      </c>
      <c r="I187" s="55" t="e">
        <f>Matrix!BC187</f>
        <v>#VALUE!</v>
      </c>
      <c r="J187" s="56" t="e">
        <f>Matrix!BA187</f>
        <v>#VALUE!</v>
      </c>
    </row>
    <row r="188" spans="1:10">
      <c r="A188" s="28">
        <v>88</v>
      </c>
      <c r="B188" s="47" t="e">
        <f>'935'!B188</f>
        <v>#VALUE!</v>
      </c>
      <c r="C188" s="37" t="e">
        <f>ROUND(Matrix!DF188,3)</f>
        <v>#VALUE!</v>
      </c>
      <c r="D188" s="33" t="e">
        <f>ROUND(Matrix!BT188,2)</f>
        <v>#VALUE!</v>
      </c>
      <c r="E188" s="33" t="e">
        <f>ROUND(Matrix!DG188,2)</f>
        <v>#VALUE!</v>
      </c>
      <c r="F188" s="53" t="e">
        <f>ROUND(Matrix!DH188,2)</f>
        <v>#VALUE!</v>
      </c>
      <c r="G188" s="35" t="e">
        <f>Matrix!AS188</f>
        <v>#VALUE!</v>
      </c>
      <c r="H188" s="55" t="e">
        <f>Matrix!BW188</f>
        <v>#VALUE!</v>
      </c>
      <c r="I188" s="55" t="e">
        <f>Matrix!BC188</f>
        <v>#VALUE!</v>
      </c>
      <c r="J188" s="56" t="e">
        <f>Matrix!BA188</f>
        <v>#VALUE!</v>
      </c>
    </row>
    <row r="189" spans="1:10">
      <c r="A189" s="28">
        <v>89</v>
      </c>
      <c r="B189" s="47" t="e">
        <f>'935'!B189</f>
        <v>#VALUE!</v>
      </c>
      <c r="C189" s="37" t="e">
        <f>ROUND(Matrix!DF189,3)</f>
        <v>#VALUE!</v>
      </c>
      <c r="D189" s="33" t="e">
        <f>ROUND(Matrix!BT189,2)</f>
        <v>#VALUE!</v>
      </c>
      <c r="E189" s="33" t="e">
        <f>ROUND(Matrix!DG189,2)</f>
        <v>#VALUE!</v>
      </c>
      <c r="F189" s="53" t="e">
        <f>ROUND(Matrix!DH189,2)</f>
        <v>#VALUE!</v>
      </c>
      <c r="G189" s="35" t="e">
        <f>Matrix!AS189</f>
        <v>#VALUE!</v>
      </c>
      <c r="H189" s="55" t="e">
        <f>Matrix!BW189</f>
        <v>#VALUE!</v>
      </c>
      <c r="I189" s="55" t="e">
        <f>Matrix!BC189</f>
        <v>#VALUE!</v>
      </c>
      <c r="J189" s="56" t="e">
        <f>Matrix!BA189</f>
        <v>#VALUE!</v>
      </c>
    </row>
    <row r="190" spans="1:10">
      <c r="A190" s="28">
        <v>90</v>
      </c>
      <c r="B190" s="47" t="e">
        <f>'935'!B190</f>
        <v>#VALUE!</v>
      </c>
      <c r="C190" s="37" t="e">
        <f>ROUND(Matrix!DF190,3)</f>
        <v>#VALUE!</v>
      </c>
      <c r="D190" s="33" t="e">
        <f>ROUND(Matrix!BT190,2)</f>
        <v>#VALUE!</v>
      </c>
      <c r="E190" s="33" t="e">
        <f>ROUND(Matrix!DG190,2)</f>
        <v>#VALUE!</v>
      </c>
      <c r="F190" s="53" t="e">
        <f>ROUND(Matrix!DH190,2)</f>
        <v>#VALUE!</v>
      </c>
      <c r="G190" s="35" t="e">
        <f>Matrix!AS190</f>
        <v>#VALUE!</v>
      </c>
      <c r="H190" s="55" t="e">
        <f>Matrix!BW190</f>
        <v>#VALUE!</v>
      </c>
      <c r="I190" s="55" t="e">
        <f>Matrix!BC190</f>
        <v>#VALUE!</v>
      </c>
      <c r="J190" s="56" t="e">
        <f>Matrix!BA190</f>
        <v>#VALUE!</v>
      </c>
    </row>
    <row r="191" spans="1:10">
      <c r="A191" s="28">
        <v>91</v>
      </c>
      <c r="B191" s="47" t="e">
        <f>'935'!B191</f>
        <v>#VALUE!</v>
      </c>
      <c r="C191" s="37" t="e">
        <f>ROUND(Matrix!DF191,3)</f>
        <v>#VALUE!</v>
      </c>
      <c r="D191" s="33" t="e">
        <f>ROUND(Matrix!BT191,2)</f>
        <v>#VALUE!</v>
      </c>
      <c r="E191" s="33" t="e">
        <f>ROUND(Matrix!DG191,2)</f>
        <v>#VALUE!</v>
      </c>
      <c r="F191" s="53" t="e">
        <f>ROUND(Matrix!DH191,2)</f>
        <v>#VALUE!</v>
      </c>
      <c r="G191" s="35" t="e">
        <f>Matrix!AS191</f>
        <v>#VALUE!</v>
      </c>
      <c r="H191" s="55" t="e">
        <f>Matrix!BW191</f>
        <v>#VALUE!</v>
      </c>
      <c r="I191" s="55" t="e">
        <f>Matrix!BC191</f>
        <v>#VALUE!</v>
      </c>
      <c r="J191" s="56" t="e">
        <f>Matrix!BA191</f>
        <v>#VALUE!</v>
      </c>
    </row>
    <row r="192" spans="1:10">
      <c r="A192" s="28">
        <v>92</v>
      </c>
      <c r="B192" s="47" t="e">
        <f>'935'!B192</f>
        <v>#VALUE!</v>
      </c>
      <c r="C192" s="37" t="e">
        <f>ROUND(Matrix!DF192,3)</f>
        <v>#VALUE!</v>
      </c>
      <c r="D192" s="33" t="e">
        <f>ROUND(Matrix!BT192,2)</f>
        <v>#VALUE!</v>
      </c>
      <c r="E192" s="33" t="e">
        <f>ROUND(Matrix!DG192,2)</f>
        <v>#VALUE!</v>
      </c>
      <c r="F192" s="53" t="e">
        <f>ROUND(Matrix!DH192,2)</f>
        <v>#VALUE!</v>
      </c>
      <c r="G192" s="35" t="e">
        <f>Matrix!AS192</f>
        <v>#VALUE!</v>
      </c>
      <c r="H192" s="55" t="e">
        <f>Matrix!BW192</f>
        <v>#VALUE!</v>
      </c>
      <c r="I192" s="55" t="e">
        <f>Matrix!BC192</f>
        <v>#VALUE!</v>
      </c>
      <c r="J192" s="56" t="e">
        <f>Matrix!BA192</f>
        <v>#VALUE!</v>
      </c>
    </row>
    <row r="193" spans="1:10">
      <c r="A193" s="28">
        <v>93</v>
      </c>
      <c r="B193" s="47" t="e">
        <f>'935'!B193</f>
        <v>#VALUE!</v>
      </c>
      <c r="C193" s="37" t="e">
        <f>ROUND(Matrix!DF193,3)</f>
        <v>#VALUE!</v>
      </c>
      <c r="D193" s="33" t="e">
        <f>ROUND(Matrix!BT193,2)</f>
        <v>#VALUE!</v>
      </c>
      <c r="E193" s="33" t="e">
        <f>ROUND(Matrix!DG193,2)</f>
        <v>#VALUE!</v>
      </c>
      <c r="F193" s="53" t="e">
        <f>ROUND(Matrix!DH193,2)</f>
        <v>#VALUE!</v>
      </c>
      <c r="G193" s="35" t="e">
        <f>Matrix!AS193</f>
        <v>#VALUE!</v>
      </c>
      <c r="H193" s="55" t="e">
        <f>Matrix!BW193</f>
        <v>#VALUE!</v>
      </c>
      <c r="I193" s="55" t="e">
        <f>Matrix!BC193</f>
        <v>#VALUE!</v>
      </c>
      <c r="J193" s="56" t="e">
        <f>Matrix!BA193</f>
        <v>#VALUE!</v>
      </c>
    </row>
    <row r="194" spans="1:10">
      <c r="A194" s="28">
        <v>94</v>
      </c>
      <c r="B194" s="47" t="e">
        <f>'935'!B194</f>
        <v>#VALUE!</v>
      </c>
      <c r="C194" s="37" t="e">
        <f>ROUND(Matrix!DF194,3)</f>
        <v>#VALUE!</v>
      </c>
      <c r="D194" s="33" t="e">
        <f>ROUND(Matrix!BT194,2)</f>
        <v>#VALUE!</v>
      </c>
      <c r="E194" s="33" t="e">
        <f>ROUND(Matrix!DG194,2)</f>
        <v>#VALUE!</v>
      </c>
      <c r="F194" s="53" t="e">
        <f>ROUND(Matrix!DH194,2)</f>
        <v>#VALUE!</v>
      </c>
      <c r="G194" s="35" t="e">
        <f>Matrix!AS194</f>
        <v>#VALUE!</v>
      </c>
      <c r="H194" s="55" t="e">
        <f>Matrix!BW194</f>
        <v>#VALUE!</v>
      </c>
      <c r="I194" s="55" t="e">
        <f>Matrix!BC194</f>
        <v>#VALUE!</v>
      </c>
      <c r="J194" s="56" t="e">
        <f>Matrix!BA194</f>
        <v>#VALUE!</v>
      </c>
    </row>
    <row r="195" spans="1:10">
      <c r="A195" s="28">
        <v>95</v>
      </c>
      <c r="B195" s="47" t="e">
        <f>'935'!B195</f>
        <v>#VALUE!</v>
      </c>
      <c r="C195" s="37" t="e">
        <f>ROUND(Matrix!DF195,3)</f>
        <v>#VALUE!</v>
      </c>
      <c r="D195" s="33" t="e">
        <f>ROUND(Matrix!BT195,2)</f>
        <v>#VALUE!</v>
      </c>
      <c r="E195" s="33" t="e">
        <f>ROUND(Matrix!DG195,2)</f>
        <v>#VALUE!</v>
      </c>
      <c r="F195" s="53" t="e">
        <f>ROUND(Matrix!DH195,2)</f>
        <v>#VALUE!</v>
      </c>
      <c r="G195" s="35" t="e">
        <f>Matrix!AS195</f>
        <v>#VALUE!</v>
      </c>
      <c r="H195" s="55" t="e">
        <f>Matrix!BW195</f>
        <v>#VALUE!</v>
      </c>
      <c r="I195" s="55" t="e">
        <f>Matrix!BC195</f>
        <v>#VALUE!</v>
      </c>
      <c r="J195" s="56" t="e">
        <f>Matrix!BA195</f>
        <v>#VALUE!</v>
      </c>
    </row>
    <row r="196" spans="1:10">
      <c r="A196" s="28">
        <v>96</v>
      </c>
      <c r="B196" s="47" t="e">
        <f>'935'!B196</f>
        <v>#VALUE!</v>
      </c>
      <c r="C196" s="37" t="e">
        <f>ROUND(Matrix!DF196,3)</f>
        <v>#VALUE!</v>
      </c>
      <c r="D196" s="33" t="e">
        <f>ROUND(Matrix!BT196,2)</f>
        <v>#VALUE!</v>
      </c>
      <c r="E196" s="33" t="e">
        <f>ROUND(Matrix!DG196,2)</f>
        <v>#VALUE!</v>
      </c>
      <c r="F196" s="53" t="e">
        <f>ROUND(Matrix!DH196,2)</f>
        <v>#VALUE!</v>
      </c>
      <c r="G196" s="35" t="e">
        <f>Matrix!AS196</f>
        <v>#VALUE!</v>
      </c>
      <c r="H196" s="55" t="e">
        <f>Matrix!BW196</f>
        <v>#VALUE!</v>
      </c>
      <c r="I196" s="55" t="e">
        <f>Matrix!BC196</f>
        <v>#VALUE!</v>
      </c>
      <c r="J196" s="56" t="e">
        <f>Matrix!BA196</f>
        <v>#VALUE!</v>
      </c>
    </row>
    <row r="197" spans="1:10">
      <c r="A197" s="28">
        <v>97</v>
      </c>
      <c r="B197" s="47" t="e">
        <f>'935'!B197</f>
        <v>#VALUE!</v>
      </c>
      <c r="C197" s="37" t="e">
        <f>ROUND(Matrix!DF197,3)</f>
        <v>#VALUE!</v>
      </c>
      <c r="D197" s="33" t="e">
        <f>ROUND(Matrix!BT197,2)</f>
        <v>#VALUE!</v>
      </c>
      <c r="E197" s="33" t="e">
        <f>ROUND(Matrix!DG197,2)</f>
        <v>#VALUE!</v>
      </c>
      <c r="F197" s="53" t="e">
        <f>ROUND(Matrix!DH197,2)</f>
        <v>#VALUE!</v>
      </c>
      <c r="G197" s="35" t="e">
        <f>Matrix!AS197</f>
        <v>#VALUE!</v>
      </c>
      <c r="H197" s="55" t="e">
        <f>Matrix!BW197</f>
        <v>#VALUE!</v>
      </c>
      <c r="I197" s="55" t="e">
        <f>Matrix!BC197</f>
        <v>#VALUE!</v>
      </c>
      <c r="J197" s="56" t="e">
        <f>Matrix!BA197</f>
        <v>#VALUE!</v>
      </c>
    </row>
    <row r="198" spans="1:10">
      <c r="A198" s="28">
        <v>98</v>
      </c>
      <c r="B198" s="47" t="e">
        <f>'935'!B198</f>
        <v>#VALUE!</v>
      </c>
      <c r="C198" s="37" t="e">
        <f>ROUND(Matrix!DF198,3)</f>
        <v>#VALUE!</v>
      </c>
      <c r="D198" s="33" t="e">
        <f>ROUND(Matrix!BT198,2)</f>
        <v>#VALUE!</v>
      </c>
      <c r="E198" s="33" t="e">
        <f>ROUND(Matrix!DG198,2)</f>
        <v>#VALUE!</v>
      </c>
      <c r="F198" s="53" t="e">
        <f>ROUND(Matrix!DH198,2)</f>
        <v>#VALUE!</v>
      </c>
      <c r="G198" s="35" t="e">
        <f>Matrix!AS198</f>
        <v>#VALUE!</v>
      </c>
      <c r="H198" s="55" t="e">
        <f>Matrix!BW198</f>
        <v>#VALUE!</v>
      </c>
      <c r="I198" s="55" t="e">
        <f>Matrix!BC198</f>
        <v>#VALUE!</v>
      </c>
      <c r="J198" s="56" t="e">
        <f>Matrix!BA198</f>
        <v>#VALUE!</v>
      </c>
    </row>
    <row r="199" spans="1:10">
      <c r="A199" s="28">
        <v>99</v>
      </c>
      <c r="B199" s="47" t="e">
        <f>'935'!B199</f>
        <v>#VALUE!</v>
      </c>
      <c r="C199" s="37" t="e">
        <f>ROUND(Matrix!DF199,3)</f>
        <v>#VALUE!</v>
      </c>
      <c r="D199" s="33" t="e">
        <f>ROUND(Matrix!BT199,2)</f>
        <v>#VALUE!</v>
      </c>
      <c r="E199" s="33" t="e">
        <f>ROUND(Matrix!DG199,2)</f>
        <v>#VALUE!</v>
      </c>
      <c r="F199" s="53" t="e">
        <f>ROUND(Matrix!DH199,2)</f>
        <v>#VALUE!</v>
      </c>
      <c r="G199" s="35" t="e">
        <f>Matrix!AS199</f>
        <v>#VALUE!</v>
      </c>
      <c r="H199" s="55" t="e">
        <f>Matrix!BW199</f>
        <v>#VALUE!</v>
      </c>
      <c r="I199" s="55" t="e">
        <f>Matrix!BC199</f>
        <v>#VALUE!</v>
      </c>
      <c r="J199" s="56" t="e">
        <f>Matrix!BA199</f>
        <v>#VALUE!</v>
      </c>
    </row>
    <row r="200" spans="1:10">
      <c r="A200" s="28">
        <v>100</v>
      </c>
      <c r="B200" s="47" t="e">
        <f>'935'!B200</f>
        <v>#VALUE!</v>
      </c>
      <c r="C200" s="37" t="e">
        <f>ROUND(Matrix!DF200,3)</f>
        <v>#VALUE!</v>
      </c>
      <c r="D200" s="33" t="e">
        <f>ROUND(Matrix!BT200,2)</f>
        <v>#VALUE!</v>
      </c>
      <c r="E200" s="33" t="e">
        <f>ROUND(Matrix!DG200,2)</f>
        <v>#VALUE!</v>
      </c>
      <c r="F200" s="53" t="e">
        <f>ROUND(Matrix!DH200,2)</f>
        <v>#VALUE!</v>
      </c>
      <c r="G200" s="35" t="e">
        <f>Matrix!AS200</f>
        <v>#VALUE!</v>
      </c>
      <c r="H200" s="55" t="e">
        <f>Matrix!BW200</f>
        <v>#VALUE!</v>
      </c>
      <c r="I200" s="55" t="e">
        <f>Matrix!BC200</f>
        <v>#VALUE!</v>
      </c>
      <c r="J200" s="56" t="e">
        <f>Matrix!BA200</f>
        <v>#VALUE!</v>
      </c>
    </row>
    <row r="201" spans="1:10">
      <c r="A201" s="28">
        <v>101</v>
      </c>
      <c r="B201" s="47" t="e">
        <f>'935'!B201</f>
        <v>#VALUE!</v>
      </c>
      <c r="C201" s="37" t="e">
        <f>ROUND(Matrix!DF201,3)</f>
        <v>#VALUE!</v>
      </c>
      <c r="D201" s="33" t="e">
        <f>ROUND(Matrix!BT201,2)</f>
        <v>#VALUE!</v>
      </c>
      <c r="E201" s="33" t="e">
        <f>ROUND(Matrix!DG201,2)</f>
        <v>#VALUE!</v>
      </c>
      <c r="F201" s="53" t="e">
        <f>ROUND(Matrix!DH201,2)</f>
        <v>#VALUE!</v>
      </c>
      <c r="G201" s="35" t="e">
        <f>Matrix!AS201</f>
        <v>#VALUE!</v>
      </c>
      <c r="H201" s="55" t="e">
        <f>Matrix!BW201</f>
        <v>#VALUE!</v>
      </c>
      <c r="I201" s="55" t="e">
        <f>Matrix!BC201</f>
        <v>#VALUE!</v>
      </c>
      <c r="J201" s="56" t="e">
        <f>Matrix!BA201</f>
        <v>#VALUE!</v>
      </c>
    </row>
    <row r="202" spans="1:10">
      <c r="A202" s="28">
        <v>102</v>
      </c>
      <c r="B202" s="47" t="e">
        <f>'935'!B202</f>
        <v>#VALUE!</v>
      </c>
      <c r="C202" s="37" t="e">
        <f>ROUND(Matrix!DF202,3)</f>
        <v>#VALUE!</v>
      </c>
      <c r="D202" s="33" t="e">
        <f>ROUND(Matrix!BT202,2)</f>
        <v>#VALUE!</v>
      </c>
      <c r="E202" s="33" t="e">
        <f>ROUND(Matrix!DG202,2)</f>
        <v>#VALUE!</v>
      </c>
      <c r="F202" s="53" t="e">
        <f>ROUND(Matrix!DH202,2)</f>
        <v>#VALUE!</v>
      </c>
      <c r="G202" s="35" t="e">
        <f>Matrix!AS202</f>
        <v>#VALUE!</v>
      </c>
      <c r="H202" s="55" t="e">
        <f>Matrix!BW202</f>
        <v>#VALUE!</v>
      </c>
      <c r="I202" s="55" t="e">
        <f>Matrix!BC202</f>
        <v>#VALUE!</v>
      </c>
      <c r="J202" s="56" t="e">
        <f>Matrix!BA202</f>
        <v>#VALUE!</v>
      </c>
    </row>
    <row r="203" spans="1:10">
      <c r="A203" s="28">
        <v>103</v>
      </c>
      <c r="B203" s="47" t="e">
        <f>'935'!B203</f>
        <v>#VALUE!</v>
      </c>
      <c r="C203" s="37" t="e">
        <f>ROUND(Matrix!DF203,3)</f>
        <v>#VALUE!</v>
      </c>
      <c r="D203" s="33" t="e">
        <f>ROUND(Matrix!BT203,2)</f>
        <v>#VALUE!</v>
      </c>
      <c r="E203" s="33" t="e">
        <f>ROUND(Matrix!DG203,2)</f>
        <v>#VALUE!</v>
      </c>
      <c r="F203" s="53" t="e">
        <f>ROUND(Matrix!DH203,2)</f>
        <v>#VALUE!</v>
      </c>
      <c r="G203" s="35" t="e">
        <f>Matrix!AS203</f>
        <v>#VALUE!</v>
      </c>
      <c r="H203" s="55" t="e">
        <f>Matrix!BW203</f>
        <v>#VALUE!</v>
      </c>
      <c r="I203" s="55" t="e">
        <f>Matrix!BC203</f>
        <v>#VALUE!</v>
      </c>
      <c r="J203" s="56" t="e">
        <f>Matrix!BA203</f>
        <v>#VALUE!</v>
      </c>
    </row>
    <row r="204" spans="1:10">
      <c r="A204" s="28">
        <v>104</v>
      </c>
      <c r="B204" s="47" t="e">
        <f>'935'!B204</f>
        <v>#VALUE!</v>
      </c>
      <c r="C204" s="37" t="e">
        <f>ROUND(Matrix!DF204,3)</f>
        <v>#VALUE!</v>
      </c>
      <c r="D204" s="33" t="e">
        <f>ROUND(Matrix!BT204,2)</f>
        <v>#VALUE!</v>
      </c>
      <c r="E204" s="33" t="e">
        <f>ROUND(Matrix!DG204,2)</f>
        <v>#VALUE!</v>
      </c>
      <c r="F204" s="53" t="e">
        <f>ROUND(Matrix!DH204,2)</f>
        <v>#VALUE!</v>
      </c>
      <c r="G204" s="35" t="e">
        <f>Matrix!AS204</f>
        <v>#VALUE!</v>
      </c>
      <c r="H204" s="55" t="e">
        <f>Matrix!BW204</f>
        <v>#VALUE!</v>
      </c>
      <c r="I204" s="55" t="e">
        <f>Matrix!BC204</f>
        <v>#VALUE!</v>
      </c>
      <c r="J204" s="56" t="e">
        <f>Matrix!BA204</f>
        <v>#VALUE!</v>
      </c>
    </row>
    <row r="205" spans="1:10">
      <c r="A205" s="28">
        <v>105</v>
      </c>
      <c r="B205" s="47" t="e">
        <f>'935'!B205</f>
        <v>#VALUE!</v>
      </c>
      <c r="C205" s="37" t="e">
        <f>ROUND(Matrix!DF205,3)</f>
        <v>#VALUE!</v>
      </c>
      <c r="D205" s="33" t="e">
        <f>ROUND(Matrix!BT205,2)</f>
        <v>#VALUE!</v>
      </c>
      <c r="E205" s="33" t="e">
        <f>ROUND(Matrix!DG205,2)</f>
        <v>#VALUE!</v>
      </c>
      <c r="F205" s="53" t="e">
        <f>ROUND(Matrix!DH205,2)</f>
        <v>#VALUE!</v>
      </c>
      <c r="G205" s="35" t="e">
        <f>Matrix!AS205</f>
        <v>#VALUE!</v>
      </c>
      <c r="H205" s="55" t="e">
        <f>Matrix!BW205</f>
        <v>#VALUE!</v>
      </c>
      <c r="I205" s="55" t="e">
        <f>Matrix!BC205</f>
        <v>#VALUE!</v>
      </c>
      <c r="J205" s="56" t="e">
        <f>Matrix!BA205</f>
        <v>#VALUE!</v>
      </c>
    </row>
    <row r="206" spans="1:10">
      <c r="A206" s="28">
        <v>106</v>
      </c>
      <c r="B206" s="47" t="e">
        <f>'935'!B206</f>
        <v>#VALUE!</v>
      </c>
      <c r="C206" s="37" t="e">
        <f>ROUND(Matrix!DF206,3)</f>
        <v>#VALUE!</v>
      </c>
      <c r="D206" s="33" t="e">
        <f>ROUND(Matrix!BT206,2)</f>
        <v>#VALUE!</v>
      </c>
      <c r="E206" s="33" t="e">
        <f>ROUND(Matrix!DG206,2)</f>
        <v>#VALUE!</v>
      </c>
      <c r="F206" s="53" t="e">
        <f>ROUND(Matrix!DH206,2)</f>
        <v>#VALUE!</v>
      </c>
      <c r="G206" s="35" t="e">
        <f>Matrix!AS206</f>
        <v>#VALUE!</v>
      </c>
      <c r="H206" s="55" t="e">
        <f>Matrix!BW206</f>
        <v>#VALUE!</v>
      </c>
      <c r="I206" s="55" t="e">
        <f>Matrix!BC206</f>
        <v>#VALUE!</v>
      </c>
      <c r="J206" s="56" t="e">
        <f>Matrix!BA206</f>
        <v>#VALUE!</v>
      </c>
    </row>
    <row r="207" spans="1:10">
      <c r="A207" s="28">
        <v>107</v>
      </c>
      <c r="B207" s="47" t="e">
        <f>'935'!B207</f>
        <v>#VALUE!</v>
      </c>
      <c r="C207" s="37" t="e">
        <f>ROUND(Matrix!DF207,3)</f>
        <v>#VALUE!</v>
      </c>
      <c r="D207" s="33" t="e">
        <f>ROUND(Matrix!BT207,2)</f>
        <v>#VALUE!</v>
      </c>
      <c r="E207" s="33" t="e">
        <f>ROUND(Matrix!DG207,2)</f>
        <v>#VALUE!</v>
      </c>
      <c r="F207" s="53" t="e">
        <f>ROUND(Matrix!DH207,2)</f>
        <v>#VALUE!</v>
      </c>
      <c r="G207" s="35" t="e">
        <f>Matrix!AS207</f>
        <v>#VALUE!</v>
      </c>
      <c r="H207" s="55" t="e">
        <f>Matrix!BW207</f>
        <v>#VALUE!</v>
      </c>
      <c r="I207" s="55" t="e">
        <f>Matrix!BC207</f>
        <v>#VALUE!</v>
      </c>
      <c r="J207" s="56" t="e">
        <f>Matrix!BA207</f>
        <v>#VALUE!</v>
      </c>
    </row>
    <row r="208" spans="1:10">
      <c r="A208" s="28">
        <v>108</v>
      </c>
      <c r="B208" s="47" t="e">
        <f>'935'!B208</f>
        <v>#VALUE!</v>
      </c>
      <c r="C208" s="37" t="e">
        <f>ROUND(Matrix!DF208,3)</f>
        <v>#VALUE!</v>
      </c>
      <c r="D208" s="33" t="e">
        <f>ROUND(Matrix!BT208,2)</f>
        <v>#VALUE!</v>
      </c>
      <c r="E208" s="33" t="e">
        <f>ROUND(Matrix!DG208,2)</f>
        <v>#VALUE!</v>
      </c>
      <c r="F208" s="53" t="e">
        <f>ROUND(Matrix!DH208,2)</f>
        <v>#VALUE!</v>
      </c>
      <c r="G208" s="35" t="e">
        <f>Matrix!AS208</f>
        <v>#VALUE!</v>
      </c>
      <c r="H208" s="55" t="e">
        <f>Matrix!BW208</f>
        <v>#VALUE!</v>
      </c>
      <c r="I208" s="55" t="e">
        <f>Matrix!BC208</f>
        <v>#VALUE!</v>
      </c>
      <c r="J208" s="56" t="e">
        <f>Matrix!BA208</f>
        <v>#VALUE!</v>
      </c>
    </row>
    <row r="209" spans="1:10">
      <c r="A209" s="28">
        <v>109</v>
      </c>
      <c r="B209" s="47" t="e">
        <f>'935'!B209</f>
        <v>#VALUE!</v>
      </c>
      <c r="C209" s="37" t="e">
        <f>ROUND(Matrix!DF209,3)</f>
        <v>#VALUE!</v>
      </c>
      <c r="D209" s="33" t="e">
        <f>ROUND(Matrix!BT209,2)</f>
        <v>#VALUE!</v>
      </c>
      <c r="E209" s="33" t="e">
        <f>ROUND(Matrix!DG209,2)</f>
        <v>#VALUE!</v>
      </c>
      <c r="F209" s="53" t="e">
        <f>ROUND(Matrix!DH209,2)</f>
        <v>#VALUE!</v>
      </c>
      <c r="G209" s="35" t="e">
        <f>Matrix!AS209</f>
        <v>#VALUE!</v>
      </c>
      <c r="H209" s="55" t="e">
        <f>Matrix!BW209</f>
        <v>#VALUE!</v>
      </c>
      <c r="I209" s="55" t="e">
        <f>Matrix!BC209</f>
        <v>#VALUE!</v>
      </c>
      <c r="J209" s="56" t="e">
        <f>Matrix!BA209</f>
        <v>#VALUE!</v>
      </c>
    </row>
    <row r="210" spans="1:10">
      <c r="A210" s="28">
        <v>110</v>
      </c>
      <c r="B210" s="47" t="e">
        <f>'935'!B210</f>
        <v>#VALUE!</v>
      </c>
      <c r="C210" s="37" t="e">
        <f>ROUND(Matrix!DF210,3)</f>
        <v>#VALUE!</v>
      </c>
      <c r="D210" s="33" t="e">
        <f>ROUND(Matrix!BT210,2)</f>
        <v>#VALUE!</v>
      </c>
      <c r="E210" s="33" t="e">
        <f>ROUND(Matrix!DG210,2)</f>
        <v>#VALUE!</v>
      </c>
      <c r="F210" s="53" t="e">
        <f>ROUND(Matrix!DH210,2)</f>
        <v>#VALUE!</v>
      </c>
      <c r="G210" s="35" t="e">
        <f>Matrix!AS210</f>
        <v>#VALUE!</v>
      </c>
      <c r="H210" s="55" t="e">
        <f>Matrix!BW210</f>
        <v>#VALUE!</v>
      </c>
      <c r="I210" s="55" t="e">
        <f>Matrix!BC210</f>
        <v>#VALUE!</v>
      </c>
      <c r="J210" s="56" t="e">
        <f>Matrix!BA210</f>
        <v>#VALUE!</v>
      </c>
    </row>
    <row r="211" spans="1:10">
      <c r="A211" s="28">
        <v>111</v>
      </c>
      <c r="B211" s="47" t="e">
        <f>'935'!B211</f>
        <v>#VALUE!</v>
      </c>
      <c r="C211" s="37" t="e">
        <f>ROUND(Matrix!DF211,3)</f>
        <v>#VALUE!</v>
      </c>
      <c r="D211" s="33" t="e">
        <f>ROUND(Matrix!BT211,2)</f>
        <v>#VALUE!</v>
      </c>
      <c r="E211" s="33" t="e">
        <f>ROUND(Matrix!DG211,2)</f>
        <v>#VALUE!</v>
      </c>
      <c r="F211" s="53" t="e">
        <f>ROUND(Matrix!DH211,2)</f>
        <v>#VALUE!</v>
      </c>
      <c r="G211" s="35" t="e">
        <f>Matrix!AS211</f>
        <v>#VALUE!</v>
      </c>
      <c r="H211" s="55" t="e">
        <f>Matrix!BW211</f>
        <v>#VALUE!</v>
      </c>
      <c r="I211" s="55" t="e">
        <f>Matrix!BC211</f>
        <v>#VALUE!</v>
      </c>
      <c r="J211" s="56" t="e">
        <f>Matrix!BA211</f>
        <v>#VALUE!</v>
      </c>
    </row>
    <row r="212" spans="1:10">
      <c r="A212" s="28">
        <v>112</v>
      </c>
      <c r="B212" s="47" t="e">
        <f>'935'!B212</f>
        <v>#VALUE!</v>
      </c>
      <c r="C212" s="37" t="e">
        <f>ROUND(Matrix!DF212,3)</f>
        <v>#VALUE!</v>
      </c>
      <c r="D212" s="33" t="e">
        <f>ROUND(Matrix!BT212,2)</f>
        <v>#VALUE!</v>
      </c>
      <c r="E212" s="33" t="e">
        <f>ROUND(Matrix!DG212,2)</f>
        <v>#VALUE!</v>
      </c>
      <c r="F212" s="53" t="e">
        <f>ROUND(Matrix!DH212,2)</f>
        <v>#VALUE!</v>
      </c>
      <c r="G212" s="35" t="e">
        <f>Matrix!AS212</f>
        <v>#VALUE!</v>
      </c>
      <c r="H212" s="55" t="e">
        <f>Matrix!BW212</f>
        <v>#VALUE!</v>
      </c>
      <c r="I212" s="55" t="e">
        <f>Matrix!BC212</f>
        <v>#VALUE!</v>
      </c>
      <c r="J212" s="56" t="e">
        <f>Matrix!BA212</f>
        <v>#VALUE!</v>
      </c>
    </row>
    <row r="213" spans="1:10">
      <c r="A213" s="28">
        <v>113</v>
      </c>
      <c r="B213" s="47" t="e">
        <f>'935'!B213</f>
        <v>#VALUE!</v>
      </c>
      <c r="C213" s="37" t="e">
        <f>ROUND(Matrix!DF213,3)</f>
        <v>#VALUE!</v>
      </c>
      <c r="D213" s="33" t="e">
        <f>ROUND(Matrix!BT213,2)</f>
        <v>#VALUE!</v>
      </c>
      <c r="E213" s="33" t="e">
        <f>ROUND(Matrix!DG213,2)</f>
        <v>#VALUE!</v>
      </c>
      <c r="F213" s="53" t="e">
        <f>ROUND(Matrix!DH213,2)</f>
        <v>#VALUE!</v>
      </c>
      <c r="G213" s="35" t="e">
        <f>Matrix!AS213</f>
        <v>#VALUE!</v>
      </c>
      <c r="H213" s="55" t="e">
        <f>Matrix!BW213</f>
        <v>#VALUE!</v>
      </c>
      <c r="I213" s="55" t="e">
        <f>Matrix!BC213</f>
        <v>#VALUE!</v>
      </c>
      <c r="J213" s="56" t="e">
        <f>Matrix!BA213</f>
        <v>#VALUE!</v>
      </c>
    </row>
    <row r="214" spans="1:10">
      <c r="A214" s="28">
        <v>114</v>
      </c>
      <c r="B214" s="47" t="e">
        <f>'935'!B214</f>
        <v>#VALUE!</v>
      </c>
      <c r="C214" s="37" t="e">
        <f>ROUND(Matrix!DF214,3)</f>
        <v>#VALUE!</v>
      </c>
      <c r="D214" s="33" t="e">
        <f>ROUND(Matrix!BT214,2)</f>
        <v>#VALUE!</v>
      </c>
      <c r="E214" s="33" t="e">
        <f>ROUND(Matrix!DG214,2)</f>
        <v>#VALUE!</v>
      </c>
      <c r="F214" s="53" t="e">
        <f>ROUND(Matrix!DH214,2)</f>
        <v>#VALUE!</v>
      </c>
      <c r="G214" s="35" t="e">
        <f>Matrix!AS214</f>
        <v>#VALUE!</v>
      </c>
      <c r="H214" s="55" t="e">
        <f>Matrix!BW214</f>
        <v>#VALUE!</v>
      </c>
      <c r="I214" s="55" t="e">
        <f>Matrix!BC214</f>
        <v>#VALUE!</v>
      </c>
      <c r="J214" s="56" t="e">
        <f>Matrix!BA214</f>
        <v>#VALUE!</v>
      </c>
    </row>
    <row r="215" spans="1:10">
      <c r="A215" s="28">
        <v>115</v>
      </c>
      <c r="B215" s="47" t="e">
        <f>'935'!B215</f>
        <v>#VALUE!</v>
      </c>
      <c r="C215" s="37" t="e">
        <f>ROUND(Matrix!DF215,3)</f>
        <v>#VALUE!</v>
      </c>
      <c r="D215" s="33" t="e">
        <f>ROUND(Matrix!BT215,2)</f>
        <v>#VALUE!</v>
      </c>
      <c r="E215" s="33" t="e">
        <f>ROUND(Matrix!DG215,2)</f>
        <v>#VALUE!</v>
      </c>
      <c r="F215" s="53" t="e">
        <f>ROUND(Matrix!DH215,2)</f>
        <v>#VALUE!</v>
      </c>
      <c r="G215" s="35" t="e">
        <f>Matrix!AS215</f>
        <v>#VALUE!</v>
      </c>
      <c r="H215" s="55" t="e">
        <f>Matrix!BW215</f>
        <v>#VALUE!</v>
      </c>
      <c r="I215" s="55" t="e">
        <f>Matrix!BC215</f>
        <v>#VALUE!</v>
      </c>
      <c r="J215" s="56" t="e">
        <f>Matrix!BA215</f>
        <v>#VALUE!</v>
      </c>
    </row>
    <row r="216" spans="1:10">
      <c r="A216" s="28">
        <v>116</v>
      </c>
      <c r="B216" s="47" t="e">
        <f>'935'!B216</f>
        <v>#VALUE!</v>
      </c>
      <c r="C216" s="37" t="e">
        <f>ROUND(Matrix!DF216,3)</f>
        <v>#VALUE!</v>
      </c>
      <c r="D216" s="33" t="e">
        <f>ROUND(Matrix!BT216,2)</f>
        <v>#VALUE!</v>
      </c>
      <c r="E216" s="33" t="e">
        <f>ROUND(Matrix!DG216,2)</f>
        <v>#VALUE!</v>
      </c>
      <c r="F216" s="53" t="e">
        <f>ROUND(Matrix!DH216,2)</f>
        <v>#VALUE!</v>
      </c>
      <c r="G216" s="35" t="e">
        <f>Matrix!AS216</f>
        <v>#VALUE!</v>
      </c>
      <c r="H216" s="55" t="e">
        <f>Matrix!BW216</f>
        <v>#VALUE!</v>
      </c>
      <c r="I216" s="55" t="e">
        <f>Matrix!BC216</f>
        <v>#VALUE!</v>
      </c>
      <c r="J216" s="56" t="e">
        <f>Matrix!BA216</f>
        <v>#VALUE!</v>
      </c>
    </row>
    <row r="217" spans="1:10">
      <c r="A217" s="28">
        <v>117</v>
      </c>
      <c r="B217" s="47" t="e">
        <f>'935'!B217</f>
        <v>#VALUE!</v>
      </c>
      <c r="C217" s="37" t="e">
        <f>ROUND(Matrix!DF217,3)</f>
        <v>#VALUE!</v>
      </c>
      <c r="D217" s="33" t="e">
        <f>ROUND(Matrix!BT217,2)</f>
        <v>#VALUE!</v>
      </c>
      <c r="E217" s="33" t="e">
        <f>ROUND(Matrix!DG217,2)</f>
        <v>#VALUE!</v>
      </c>
      <c r="F217" s="53" t="e">
        <f>ROUND(Matrix!DH217,2)</f>
        <v>#VALUE!</v>
      </c>
      <c r="G217" s="35" t="e">
        <f>Matrix!AS217</f>
        <v>#VALUE!</v>
      </c>
      <c r="H217" s="55" t="e">
        <f>Matrix!BW217</f>
        <v>#VALUE!</v>
      </c>
      <c r="I217" s="55" t="e">
        <f>Matrix!BC217</f>
        <v>#VALUE!</v>
      </c>
      <c r="J217" s="56" t="e">
        <f>Matrix!BA217</f>
        <v>#VALUE!</v>
      </c>
    </row>
    <row r="218" spans="1:10">
      <c r="A218" s="28">
        <v>118</v>
      </c>
      <c r="B218" s="47" t="e">
        <f>'935'!B218</f>
        <v>#VALUE!</v>
      </c>
      <c r="C218" s="37" t="e">
        <f>ROUND(Matrix!DF218,3)</f>
        <v>#VALUE!</v>
      </c>
      <c r="D218" s="33" t="e">
        <f>ROUND(Matrix!BT218,2)</f>
        <v>#VALUE!</v>
      </c>
      <c r="E218" s="33" t="e">
        <f>ROUND(Matrix!DG218,2)</f>
        <v>#VALUE!</v>
      </c>
      <c r="F218" s="53" t="e">
        <f>ROUND(Matrix!DH218,2)</f>
        <v>#VALUE!</v>
      </c>
      <c r="G218" s="35" t="e">
        <f>Matrix!AS218</f>
        <v>#VALUE!</v>
      </c>
      <c r="H218" s="55" t="e">
        <f>Matrix!BW218</f>
        <v>#VALUE!</v>
      </c>
      <c r="I218" s="55" t="e">
        <f>Matrix!BC218</f>
        <v>#VALUE!</v>
      </c>
      <c r="J218" s="56" t="e">
        <f>Matrix!BA218</f>
        <v>#VALUE!</v>
      </c>
    </row>
    <row r="219" spans="1:10">
      <c r="A219" s="28">
        <v>119</v>
      </c>
      <c r="B219" s="47" t="e">
        <f>'935'!B219</f>
        <v>#VALUE!</v>
      </c>
      <c r="C219" s="37" t="e">
        <f>ROUND(Matrix!DF219,3)</f>
        <v>#VALUE!</v>
      </c>
      <c r="D219" s="33" t="e">
        <f>ROUND(Matrix!BT219,2)</f>
        <v>#VALUE!</v>
      </c>
      <c r="E219" s="33" t="e">
        <f>ROUND(Matrix!DG219,2)</f>
        <v>#VALUE!</v>
      </c>
      <c r="F219" s="53" t="e">
        <f>ROUND(Matrix!DH219,2)</f>
        <v>#VALUE!</v>
      </c>
      <c r="G219" s="35" t="e">
        <f>Matrix!AS219</f>
        <v>#VALUE!</v>
      </c>
      <c r="H219" s="55" t="e">
        <f>Matrix!BW219</f>
        <v>#VALUE!</v>
      </c>
      <c r="I219" s="55" t="e">
        <f>Matrix!BC219</f>
        <v>#VALUE!</v>
      </c>
      <c r="J219" s="56" t="e">
        <f>Matrix!BA219</f>
        <v>#VALUE!</v>
      </c>
    </row>
    <row r="220" spans="1:10">
      <c r="A220" s="28">
        <v>120</v>
      </c>
      <c r="B220" s="47" t="e">
        <f>'935'!B220</f>
        <v>#VALUE!</v>
      </c>
      <c r="C220" s="37" t="e">
        <f>ROUND(Matrix!DF220,3)</f>
        <v>#VALUE!</v>
      </c>
      <c r="D220" s="33" t="e">
        <f>ROUND(Matrix!BT220,2)</f>
        <v>#VALUE!</v>
      </c>
      <c r="E220" s="33" t="e">
        <f>ROUND(Matrix!DG220,2)</f>
        <v>#VALUE!</v>
      </c>
      <c r="F220" s="53" t="e">
        <f>ROUND(Matrix!DH220,2)</f>
        <v>#VALUE!</v>
      </c>
      <c r="G220" s="35" t="e">
        <f>Matrix!AS220</f>
        <v>#VALUE!</v>
      </c>
      <c r="H220" s="55" t="e">
        <f>Matrix!BW220</f>
        <v>#VALUE!</v>
      </c>
      <c r="I220" s="55" t="e">
        <f>Matrix!BC220</f>
        <v>#VALUE!</v>
      </c>
      <c r="J220" s="56" t="e">
        <f>Matrix!BA220</f>
        <v>#VALUE!</v>
      </c>
    </row>
    <row r="221" spans="1:10">
      <c r="A221" s="28">
        <v>121</v>
      </c>
      <c r="B221" s="47" t="e">
        <f>'935'!B221</f>
        <v>#VALUE!</v>
      </c>
      <c r="C221" s="37" t="e">
        <f>ROUND(Matrix!DF221,3)</f>
        <v>#VALUE!</v>
      </c>
      <c r="D221" s="33" t="e">
        <f>ROUND(Matrix!BT221,2)</f>
        <v>#VALUE!</v>
      </c>
      <c r="E221" s="33" t="e">
        <f>ROUND(Matrix!DG221,2)</f>
        <v>#VALUE!</v>
      </c>
      <c r="F221" s="53" t="e">
        <f>ROUND(Matrix!DH221,2)</f>
        <v>#VALUE!</v>
      </c>
      <c r="G221" s="35" t="e">
        <f>Matrix!AS221</f>
        <v>#VALUE!</v>
      </c>
      <c r="H221" s="55" t="e">
        <f>Matrix!BW221</f>
        <v>#VALUE!</v>
      </c>
      <c r="I221" s="55" t="e">
        <f>Matrix!BC221</f>
        <v>#VALUE!</v>
      </c>
      <c r="J221" s="56" t="e">
        <f>Matrix!BA221</f>
        <v>#VALUE!</v>
      </c>
    </row>
    <row r="222" spans="1:10">
      <c r="A222" s="28">
        <v>122</v>
      </c>
      <c r="B222" s="47" t="e">
        <f>'935'!B222</f>
        <v>#VALUE!</v>
      </c>
      <c r="C222" s="37" t="e">
        <f>ROUND(Matrix!DF222,3)</f>
        <v>#VALUE!</v>
      </c>
      <c r="D222" s="33" t="e">
        <f>ROUND(Matrix!BT222,2)</f>
        <v>#VALUE!</v>
      </c>
      <c r="E222" s="33" t="e">
        <f>ROUND(Matrix!DG222,2)</f>
        <v>#VALUE!</v>
      </c>
      <c r="F222" s="53" t="e">
        <f>ROUND(Matrix!DH222,2)</f>
        <v>#VALUE!</v>
      </c>
      <c r="G222" s="35" t="e">
        <f>Matrix!AS222</f>
        <v>#VALUE!</v>
      </c>
      <c r="H222" s="55" t="e">
        <f>Matrix!BW222</f>
        <v>#VALUE!</v>
      </c>
      <c r="I222" s="55" t="e">
        <f>Matrix!BC222</f>
        <v>#VALUE!</v>
      </c>
      <c r="J222" s="56" t="e">
        <f>Matrix!BA222</f>
        <v>#VALUE!</v>
      </c>
    </row>
    <row r="223" spans="1:10">
      <c r="A223" s="28">
        <v>123</v>
      </c>
      <c r="B223" s="47" t="e">
        <f>'935'!B223</f>
        <v>#VALUE!</v>
      </c>
      <c r="C223" s="37" t="e">
        <f>ROUND(Matrix!DF223,3)</f>
        <v>#VALUE!</v>
      </c>
      <c r="D223" s="33" t="e">
        <f>ROUND(Matrix!BT223,2)</f>
        <v>#VALUE!</v>
      </c>
      <c r="E223" s="33" t="e">
        <f>ROUND(Matrix!DG223,2)</f>
        <v>#VALUE!</v>
      </c>
      <c r="F223" s="53" t="e">
        <f>ROUND(Matrix!DH223,2)</f>
        <v>#VALUE!</v>
      </c>
      <c r="G223" s="35" t="e">
        <f>Matrix!AS223</f>
        <v>#VALUE!</v>
      </c>
      <c r="H223" s="55" t="e">
        <f>Matrix!BW223</f>
        <v>#VALUE!</v>
      </c>
      <c r="I223" s="55" t="e">
        <f>Matrix!BC223</f>
        <v>#VALUE!</v>
      </c>
      <c r="J223" s="56" t="e">
        <f>Matrix!BA223</f>
        <v>#VALUE!</v>
      </c>
    </row>
    <row r="224" spans="1:10">
      <c r="A224" s="28">
        <v>124</v>
      </c>
      <c r="B224" s="47" t="e">
        <f>'935'!B224</f>
        <v>#VALUE!</v>
      </c>
      <c r="C224" s="37" t="e">
        <f>ROUND(Matrix!DF224,3)</f>
        <v>#VALUE!</v>
      </c>
      <c r="D224" s="33" t="e">
        <f>ROUND(Matrix!BT224,2)</f>
        <v>#VALUE!</v>
      </c>
      <c r="E224" s="33" t="e">
        <f>ROUND(Matrix!DG224,2)</f>
        <v>#VALUE!</v>
      </c>
      <c r="F224" s="53" t="e">
        <f>ROUND(Matrix!DH224,2)</f>
        <v>#VALUE!</v>
      </c>
      <c r="G224" s="35" t="e">
        <f>Matrix!AS224</f>
        <v>#VALUE!</v>
      </c>
      <c r="H224" s="55" t="e">
        <f>Matrix!BW224</f>
        <v>#VALUE!</v>
      </c>
      <c r="I224" s="55" t="e">
        <f>Matrix!BC224</f>
        <v>#VALUE!</v>
      </c>
      <c r="J224" s="56" t="e">
        <f>Matrix!BA224</f>
        <v>#VALUE!</v>
      </c>
    </row>
    <row r="225" spans="1:10">
      <c r="A225" s="28">
        <v>125</v>
      </c>
      <c r="B225" s="47" t="e">
        <f>'935'!B225</f>
        <v>#VALUE!</v>
      </c>
      <c r="C225" s="37" t="e">
        <f>ROUND(Matrix!DF225,3)</f>
        <v>#VALUE!</v>
      </c>
      <c r="D225" s="33" t="e">
        <f>ROUND(Matrix!BT225,2)</f>
        <v>#VALUE!</v>
      </c>
      <c r="E225" s="33" t="e">
        <f>ROUND(Matrix!DG225,2)</f>
        <v>#VALUE!</v>
      </c>
      <c r="F225" s="53" t="e">
        <f>ROUND(Matrix!DH225,2)</f>
        <v>#VALUE!</v>
      </c>
      <c r="G225" s="35" t="e">
        <f>Matrix!AS225</f>
        <v>#VALUE!</v>
      </c>
      <c r="H225" s="55" t="e">
        <f>Matrix!BW225</f>
        <v>#VALUE!</v>
      </c>
      <c r="I225" s="55" t="e">
        <f>Matrix!BC225</f>
        <v>#VALUE!</v>
      </c>
      <c r="J225" s="56" t="e">
        <f>Matrix!BA225</f>
        <v>#VALUE!</v>
      </c>
    </row>
    <row r="226" spans="1:10">
      <c r="A226" s="28">
        <v>126</v>
      </c>
      <c r="B226" s="47" t="e">
        <f>'935'!B226</f>
        <v>#VALUE!</v>
      </c>
      <c r="C226" s="37" t="e">
        <f>ROUND(Matrix!DF226,3)</f>
        <v>#VALUE!</v>
      </c>
      <c r="D226" s="33" t="e">
        <f>ROUND(Matrix!BT226,2)</f>
        <v>#VALUE!</v>
      </c>
      <c r="E226" s="33" t="e">
        <f>ROUND(Matrix!DG226,2)</f>
        <v>#VALUE!</v>
      </c>
      <c r="F226" s="53" t="e">
        <f>ROUND(Matrix!DH226,2)</f>
        <v>#VALUE!</v>
      </c>
      <c r="G226" s="35" t="e">
        <f>Matrix!AS226</f>
        <v>#VALUE!</v>
      </c>
      <c r="H226" s="55" t="e">
        <f>Matrix!BW226</f>
        <v>#VALUE!</v>
      </c>
      <c r="I226" s="55" t="e">
        <f>Matrix!BC226</f>
        <v>#VALUE!</v>
      </c>
      <c r="J226" s="56" t="e">
        <f>Matrix!BA226</f>
        <v>#VALUE!</v>
      </c>
    </row>
    <row r="227" spans="1:10">
      <c r="A227" s="28">
        <v>127</v>
      </c>
      <c r="B227" s="47" t="e">
        <f>'935'!B227</f>
        <v>#VALUE!</v>
      </c>
      <c r="C227" s="37" t="e">
        <f>ROUND(Matrix!DF227,3)</f>
        <v>#VALUE!</v>
      </c>
      <c r="D227" s="33" t="e">
        <f>ROUND(Matrix!BT227,2)</f>
        <v>#VALUE!</v>
      </c>
      <c r="E227" s="33" t="e">
        <f>ROUND(Matrix!DG227,2)</f>
        <v>#VALUE!</v>
      </c>
      <c r="F227" s="53" t="e">
        <f>ROUND(Matrix!DH227,2)</f>
        <v>#VALUE!</v>
      </c>
      <c r="G227" s="35" t="e">
        <f>Matrix!AS227</f>
        <v>#VALUE!</v>
      </c>
      <c r="H227" s="55" t="e">
        <f>Matrix!BW227</f>
        <v>#VALUE!</v>
      </c>
      <c r="I227" s="55" t="e">
        <f>Matrix!BC227</f>
        <v>#VALUE!</v>
      </c>
      <c r="J227" s="56" t="e">
        <f>Matrix!BA227</f>
        <v>#VALUE!</v>
      </c>
    </row>
    <row r="228" spans="1:10">
      <c r="A228" s="28">
        <v>128</v>
      </c>
      <c r="B228" s="47" t="e">
        <f>'935'!B228</f>
        <v>#VALUE!</v>
      </c>
      <c r="C228" s="37" t="e">
        <f>ROUND(Matrix!DF228,3)</f>
        <v>#VALUE!</v>
      </c>
      <c r="D228" s="33" t="e">
        <f>ROUND(Matrix!BT228,2)</f>
        <v>#VALUE!</v>
      </c>
      <c r="E228" s="33" t="e">
        <f>ROUND(Matrix!DG228,2)</f>
        <v>#VALUE!</v>
      </c>
      <c r="F228" s="53" t="e">
        <f>ROUND(Matrix!DH228,2)</f>
        <v>#VALUE!</v>
      </c>
      <c r="G228" s="35" t="e">
        <f>Matrix!AS228</f>
        <v>#VALUE!</v>
      </c>
      <c r="H228" s="55" t="e">
        <f>Matrix!BW228</f>
        <v>#VALUE!</v>
      </c>
      <c r="I228" s="55" t="e">
        <f>Matrix!BC228</f>
        <v>#VALUE!</v>
      </c>
      <c r="J228" s="56" t="e">
        <f>Matrix!BA228</f>
        <v>#VALUE!</v>
      </c>
    </row>
    <row r="229" spans="1:10">
      <c r="A229" s="28">
        <v>129</v>
      </c>
      <c r="B229" s="47" t="e">
        <f>'935'!B229</f>
        <v>#VALUE!</v>
      </c>
      <c r="C229" s="37" t="e">
        <f>ROUND(Matrix!DF229,3)</f>
        <v>#VALUE!</v>
      </c>
      <c r="D229" s="33" t="e">
        <f>ROUND(Matrix!BT229,2)</f>
        <v>#VALUE!</v>
      </c>
      <c r="E229" s="33" t="e">
        <f>ROUND(Matrix!DG229,2)</f>
        <v>#VALUE!</v>
      </c>
      <c r="F229" s="53" t="e">
        <f>ROUND(Matrix!DH229,2)</f>
        <v>#VALUE!</v>
      </c>
      <c r="G229" s="35" t="e">
        <f>Matrix!AS229</f>
        <v>#VALUE!</v>
      </c>
      <c r="H229" s="55" t="e">
        <f>Matrix!BW229</f>
        <v>#VALUE!</v>
      </c>
      <c r="I229" s="55" t="e">
        <f>Matrix!BC229</f>
        <v>#VALUE!</v>
      </c>
      <c r="J229" s="56" t="e">
        <f>Matrix!BA229</f>
        <v>#VALUE!</v>
      </c>
    </row>
    <row r="230" spans="1:10">
      <c r="A230" s="28">
        <v>130</v>
      </c>
      <c r="B230" s="47" t="e">
        <f>'935'!B230</f>
        <v>#VALUE!</v>
      </c>
      <c r="C230" s="37" t="e">
        <f>ROUND(Matrix!DF230,3)</f>
        <v>#VALUE!</v>
      </c>
      <c r="D230" s="33" t="e">
        <f>ROUND(Matrix!BT230,2)</f>
        <v>#VALUE!</v>
      </c>
      <c r="E230" s="33" t="e">
        <f>ROUND(Matrix!DG230,2)</f>
        <v>#VALUE!</v>
      </c>
      <c r="F230" s="53" t="e">
        <f>ROUND(Matrix!DH230,2)</f>
        <v>#VALUE!</v>
      </c>
      <c r="G230" s="35" t="e">
        <f>Matrix!AS230</f>
        <v>#VALUE!</v>
      </c>
      <c r="H230" s="55" t="e">
        <f>Matrix!BW230</f>
        <v>#VALUE!</v>
      </c>
      <c r="I230" s="55" t="e">
        <f>Matrix!BC230</f>
        <v>#VALUE!</v>
      </c>
      <c r="J230" s="56" t="e">
        <f>Matrix!BA230</f>
        <v>#VALUE!</v>
      </c>
    </row>
    <row r="231" spans="1:10">
      <c r="A231" s="28">
        <v>131</v>
      </c>
      <c r="B231" s="47" t="e">
        <f>'935'!B231</f>
        <v>#VALUE!</v>
      </c>
      <c r="C231" s="37" t="e">
        <f>ROUND(Matrix!DF231,3)</f>
        <v>#VALUE!</v>
      </c>
      <c r="D231" s="33" t="e">
        <f>ROUND(Matrix!BT231,2)</f>
        <v>#VALUE!</v>
      </c>
      <c r="E231" s="33" t="e">
        <f>ROUND(Matrix!DG231,2)</f>
        <v>#VALUE!</v>
      </c>
      <c r="F231" s="53" t="e">
        <f>ROUND(Matrix!DH231,2)</f>
        <v>#VALUE!</v>
      </c>
      <c r="G231" s="35" t="e">
        <f>Matrix!AS231</f>
        <v>#VALUE!</v>
      </c>
      <c r="H231" s="55" t="e">
        <f>Matrix!BW231</f>
        <v>#VALUE!</v>
      </c>
      <c r="I231" s="55" t="e">
        <f>Matrix!BC231</f>
        <v>#VALUE!</v>
      </c>
      <c r="J231" s="56" t="e">
        <f>Matrix!BA231</f>
        <v>#VALUE!</v>
      </c>
    </row>
    <row r="232" spans="1:10">
      <c r="A232" s="28">
        <v>132</v>
      </c>
      <c r="B232" s="47" t="e">
        <f>'935'!B232</f>
        <v>#VALUE!</v>
      </c>
      <c r="C232" s="37" t="e">
        <f>ROUND(Matrix!DF232,3)</f>
        <v>#VALUE!</v>
      </c>
      <c r="D232" s="33" t="e">
        <f>ROUND(Matrix!BT232,2)</f>
        <v>#VALUE!</v>
      </c>
      <c r="E232" s="33" t="e">
        <f>ROUND(Matrix!DG232,2)</f>
        <v>#VALUE!</v>
      </c>
      <c r="F232" s="53" t="e">
        <f>ROUND(Matrix!DH232,2)</f>
        <v>#VALUE!</v>
      </c>
      <c r="G232" s="35" t="e">
        <f>Matrix!AS232</f>
        <v>#VALUE!</v>
      </c>
      <c r="H232" s="55" t="e">
        <f>Matrix!BW232</f>
        <v>#VALUE!</v>
      </c>
      <c r="I232" s="55" t="e">
        <f>Matrix!BC232</f>
        <v>#VALUE!</v>
      </c>
      <c r="J232" s="56" t="e">
        <f>Matrix!BA232</f>
        <v>#VALUE!</v>
      </c>
    </row>
    <row r="233" spans="1:10">
      <c r="A233" s="28">
        <v>133</v>
      </c>
      <c r="B233" s="47" t="e">
        <f>'935'!B233</f>
        <v>#VALUE!</v>
      </c>
      <c r="C233" s="37" t="e">
        <f>ROUND(Matrix!DF233,3)</f>
        <v>#VALUE!</v>
      </c>
      <c r="D233" s="33" t="e">
        <f>ROUND(Matrix!BT233,2)</f>
        <v>#VALUE!</v>
      </c>
      <c r="E233" s="33" t="e">
        <f>ROUND(Matrix!DG233,2)</f>
        <v>#VALUE!</v>
      </c>
      <c r="F233" s="53" t="e">
        <f>ROUND(Matrix!DH233,2)</f>
        <v>#VALUE!</v>
      </c>
      <c r="G233" s="35" t="e">
        <f>Matrix!AS233</f>
        <v>#VALUE!</v>
      </c>
      <c r="H233" s="55" t="e">
        <f>Matrix!BW233</f>
        <v>#VALUE!</v>
      </c>
      <c r="I233" s="55" t="e">
        <f>Matrix!BC233</f>
        <v>#VALUE!</v>
      </c>
      <c r="J233" s="56" t="e">
        <f>Matrix!BA233</f>
        <v>#VALUE!</v>
      </c>
    </row>
    <row r="234" spans="1:10">
      <c r="A234" s="28">
        <v>134</v>
      </c>
      <c r="B234" s="47" t="e">
        <f>'935'!B234</f>
        <v>#VALUE!</v>
      </c>
      <c r="C234" s="37" t="e">
        <f>ROUND(Matrix!DF234,3)</f>
        <v>#VALUE!</v>
      </c>
      <c r="D234" s="33" t="e">
        <f>ROUND(Matrix!BT234,2)</f>
        <v>#VALUE!</v>
      </c>
      <c r="E234" s="33" t="e">
        <f>ROUND(Matrix!DG234,2)</f>
        <v>#VALUE!</v>
      </c>
      <c r="F234" s="53" t="e">
        <f>ROUND(Matrix!DH234,2)</f>
        <v>#VALUE!</v>
      </c>
      <c r="G234" s="35" t="e">
        <f>Matrix!AS234</f>
        <v>#VALUE!</v>
      </c>
      <c r="H234" s="55" t="e">
        <f>Matrix!BW234</f>
        <v>#VALUE!</v>
      </c>
      <c r="I234" s="55" t="e">
        <f>Matrix!BC234</f>
        <v>#VALUE!</v>
      </c>
      <c r="J234" s="56" t="e">
        <f>Matrix!BA234</f>
        <v>#VALUE!</v>
      </c>
    </row>
    <row r="235" spans="1:10">
      <c r="A235" s="28">
        <v>135</v>
      </c>
      <c r="B235" s="47" t="e">
        <f>'935'!B235</f>
        <v>#VALUE!</v>
      </c>
      <c r="C235" s="37" t="e">
        <f>ROUND(Matrix!DF235,3)</f>
        <v>#VALUE!</v>
      </c>
      <c r="D235" s="33" t="e">
        <f>ROUND(Matrix!BT235,2)</f>
        <v>#VALUE!</v>
      </c>
      <c r="E235" s="33" t="e">
        <f>ROUND(Matrix!DG235,2)</f>
        <v>#VALUE!</v>
      </c>
      <c r="F235" s="53" t="e">
        <f>ROUND(Matrix!DH235,2)</f>
        <v>#VALUE!</v>
      </c>
      <c r="G235" s="35" t="e">
        <f>Matrix!AS235</f>
        <v>#VALUE!</v>
      </c>
      <c r="H235" s="55" t="e">
        <f>Matrix!BW235</f>
        <v>#VALUE!</v>
      </c>
      <c r="I235" s="55" t="e">
        <f>Matrix!BC235</f>
        <v>#VALUE!</v>
      </c>
      <c r="J235" s="56" t="e">
        <f>Matrix!BA235</f>
        <v>#VALUE!</v>
      </c>
    </row>
    <row r="236" spans="1:10">
      <c r="A236" s="28">
        <v>136</v>
      </c>
      <c r="B236" s="47" t="e">
        <f>'935'!B236</f>
        <v>#VALUE!</v>
      </c>
      <c r="C236" s="37" t="e">
        <f>ROUND(Matrix!DF236,3)</f>
        <v>#VALUE!</v>
      </c>
      <c r="D236" s="33" t="e">
        <f>ROUND(Matrix!BT236,2)</f>
        <v>#VALUE!</v>
      </c>
      <c r="E236" s="33" t="e">
        <f>ROUND(Matrix!DG236,2)</f>
        <v>#VALUE!</v>
      </c>
      <c r="F236" s="53" t="e">
        <f>ROUND(Matrix!DH236,2)</f>
        <v>#VALUE!</v>
      </c>
      <c r="G236" s="35" t="e">
        <f>Matrix!AS236</f>
        <v>#VALUE!</v>
      </c>
      <c r="H236" s="55" t="e">
        <f>Matrix!BW236</f>
        <v>#VALUE!</v>
      </c>
      <c r="I236" s="55" t="e">
        <f>Matrix!BC236</f>
        <v>#VALUE!</v>
      </c>
      <c r="J236" s="56" t="e">
        <f>Matrix!BA236</f>
        <v>#VALUE!</v>
      </c>
    </row>
    <row r="237" spans="1:10">
      <c r="A237" s="28">
        <v>137</v>
      </c>
      <c r="B237" s="47" t="e">
        <f>'935'!B237</f>
        <v>#VALUE!</v>
      </c>
      <c r="C237" s="37" t="e">
        <f>ROUND(Matrix!DF237,3)</f>
        <v>#VALUE!</v>
      </c>
      <c r="D237" s="33" t="e">
        <f>ROUND(Matrix!BT237,2)</f>
        <v>#VALUE!</v>
      </c>
      <c r="E237" s="33" t="e">
        <f>ROUND(Matrix!DG237,2)</f>
        <v>#VALUE!</v>
      </c>
      <c r="F237" s="53" t="e">
        <f>ROUND(Matrix!DH237,2)</f>
        <v>#VALUE!</v>
      </c>
      <c r="G237" s="35" t="e">
        <f>Matrix!AS237</f>
        <v>#VALUE!</v>
      </c>
      <c r="H237" s="55" t="e">
        <f>Matrix!BW237</f>
        <v>#VALUE!</v>
      </c>
      <c r="I237" s="55" t="e">
        <f>Matrix!BC237</f>
        <v>#VALUE!</v>
      </c>
      <c r="J237" s="56" t="e">
        <f>Matrix!BA237</f>
        <v>#VALUE!</v>
      </c>
    </row>
    <row r="238" spans="1:10">
      <c r="A238" s="28">
        <v>138</v>
      </c>
      <c r="B238" s="47" t="e">
        <f>'935'!B238</f>
        <v>#VALUE!</v>
      </c>
      <c r="C238" s="37" t="e">
        <f>ROUND(Matrix!DF238,3)</f>
        <v>#VALUE!</v>
      </c>
      <c r="D238" s="33" t="e">
        <f>ROUND(Matrix!BT238,2)</f>
        <v>#VALUE!</v>
      </c>
      <c r="E238" s="33" t="e">
        <f>ROUND(Matrix!DG238,2)</f>
        <v>#VALUE!</v>
      </c>
      <c r="F238" s="53" t="e">
        <f>ROUND(Matrix!DH238,2)</f>
        <v>#VALUE!</v>
      </c>
      <c r="G238" s="35" t="e">
        <f>Matrix!AS238</f>
        <v>#VALUE!</v>
      </c>
      <c r="H238" s="55" t="e">
        <f>Matrix!BW238</f>
        <v>#VALUE!</v>
      </c>
      <c r="I238" s="55" t="e">
        <f>Matrix!BC238</f>
        <v>#VALUE!</v>
      </c>
      <c r="J238" s="56" t="e">
        <f>Matrix!BA238</f>
        <v>#VALUE!</v>
      </c>
    </row>
    <row r="239" spans="1:10">
      <c r="A239" s="28">
        <v>139</v>
      </c>
      <c r="B239" s="47" t="e">
        <f>'935'!B239</f>
        <v>#VALUE!</v>
      </c>
      <c r="C239" s="37" t="e">
        <f>ROUND(Matrix!DF239,3)</f>
        <v>#VALUE!</v>
      </c>
      <c r="D239" s="33" t="e">
        <f>ROUND(Matrix!BT239,2)</f>
        <v>#VALUE!</v>
      </c>
      <c r="E239" s="33" t="e">
        <f>ROUND(Matrix!DG239,2)</f>
        <v>#VALUE!</v>
      </c>
      <c r="F239" s="53" t="e">
        <f>ROUND(Matrix!DH239,2)</f>
        <v>#VALUE!</v>
      </c>
      <c r="G239" s="35" t="e">
        <f>Matrix!AS239</f>
        <v>#VALUE!</v>
      </c>
      <c r="H239" s="55" t="e">
        <f>Matrix!BW239</f>
        <v>#VALUE!</v>
      </c>
      <c r="I239" s="55" t="e">
        <f>Matrix!BC239</f>
        <v>#VALUE!</v>
      </c>
      <c r="J239" s="56" t="e">
        <f>Matrix!BA239</f>
        <v>#VALUE!</v>
      </c>
    </row>
    <row r="240" spans="1:10">
      <c r="A240" s="28">
        <v>140</v>
      </c>
      <c r="B240" s="47" t="e">
        <f>'935'!B240</f>
        <v>#VALUE!</v>
      </c>
      <c r="C240" s="37" t="e">
        <f>ROUND(Matrix!DF240,3)</f>
        <v>#VALUE!</v>
      </c>
      <c r="D240" s="33" t="e">
        <f>ROUND(Matrix!BT240,2)</f>
        <v>#VALUE!</v>
      </c>
      <c r="E240" s="33" t="e">
        <f>ROUND(Matrix!DG240,2)</f>
        <v>#VALUE!</v>
      </c>
      <c r="F240" s="53" t="e">
        <f>ROUND(Matrix!DH240,2)</f>
        <v>#VALUE!</v>
      </c>
      <c r="G240" s="35" t="e">
        <f>Matrix!AS240</f>
        <v>#VALUE!</v>
      </c>
      <c r="H240" s="55" t="e">
        <f>Matrix!BW240</f>
        <v>#VALUE!</v>
      </c>
      <c r="I240" s="55" t="e">
        <f>Matrix!BC240</f>
        <v>#VALUE!</v>
      </c>
      <c r="J240" s="56" t="e">
        <f>Matrix!BA240</f>
        <v>#VALUE!</v>
      </c>
    </row>
    <row r="241" spans="1:10">
      <c r="A241" s="28">
        <v>141</v>
      </c>
      <c r="B241" s="47" t="e">
        <f>'935'!B241</f>
        <v>#VALUE!</v>
      </c>
      <c r="C241" s="37" t="e">
        <f>ROUND(Matrix!DF241,3)</f>
        <v>#VALUE!</v>
      </c>
      <c r="D241" s="33" t="e">
        <f>ROUND(Matrix!BT241,2)</f>
        <v>#VALUE!</v>
      </c>
      <c r="E241" s="33" t="e">
        <f>ROUND(Matrix!DG241,2)</f>
        <v>#VALUE!</v>
      </c>
      <c r="F241" s="53" t="e">
        <f>ROUND(Matrix!DH241,2)</f>
        <v>#VALUE!</v>
      </c>
      <c r="G241" s="35" t="e">
        <f>Matrix!AS241</f>
        <v>#VALUE!</v>
      </c>
      <c r="H241" s="55" t="e">
        <f>Matrix!BW241</f>
        <v>#VALUE!</v>
      </c>
      <c r="I241" s="55" t="e">
        <f>Matrix!BC241</f>
        <v>#VALUE!</v>
      </c>
      <c r="J241" s="56" t="e">
        <f>Matrix!BA241</f>
        <v>#VALUE!</v>
      </c>
    </row>
    <row r="242" spans="1:10">
      <c r="A242" s="28">
        <v>142</v>
      </c>
      <c r="B242" s="47" t="e">
        <f>'935'!B242</f>
        <v>#VALUE!</v>
      </c>
      <c r="C242" s="37" t="e">
        <f>ROUND(Matrix!DF242,3)</f>
        <v>#VALUE!</v>
      </c>
      <c r="D242" s="33" t="e">
        <f>ROUND(Matrix!BT242,2)</f>
        <v>#VALUE!</v>
      </c>
      <c r="E242" s="33" t="e">
        <f>ROUND(Matrix!DG242,2)</f>
        <v>#VALUE!</v>
      </c>
      <c r="F242" s="53" t="e">
        <f>ROUND(Matrix!DH242,2)</f>
        <v>#VALUE!</v>
      </c>
      <c r="G242" s="35" t="e">
        <f>Matrix!AS242</f>
        <v>#VALUE!</v>
      </c>
      <c r="H242" s="55" t="e">
        <f>Matrix!BW242</f>
        <v>#VALUE!</v>
      </c>
      <c r="I242" s="55" t="e">
        <f>Matrix!BC242</f>
        <v>#VALUE!</v>
      </c>
      <c r="J242" s="56" t="e">
        <f>Matrix!BA242</f>
        <v>#VALUE!</v>
      </c>
    </row>
    <row r="243" spans="1:10">
      <c r="A243" s="28">
        <v>143</v>
      </c>
      <c r="B243" s="47" t="e">
        <f>'935'!B243</f>
        <v>#VALUE!</v>
      </c>
      <c r="C243" s="37" t="e">
        <f>ROUND(Matrix!DF243,3)</f>
        <v>#VALUE!</v>
      </c>
      <c r="D243" s="33" t="e">
        <f>ROUND(Matrix!BT243,2)</f>
        <v>#VALUE!</v>
      </c>
      <c r="E243" s="33" t="e">
        <f>ROUND(Matrix!DG243,2)</f>
        <v>#VALUE!</v>
      </c>
      <c r="F243" s="53" t="e">
        <f>ROUND(Matrix!DH243,2)</f>
        <v>#VALUE!</v>
      </c>
      <c r="G243" s="35" t="e">
        <f>Matrix!AS243</f>
        <v>#VALUE!</v>
      </c>
      <c r="H243" s="55" t="e">
        <f>Matrix!BW243</f>
        <v>#VALUE!</v>
      </c>
      <c r="I243" s="55" t="e">
        <f>Matrix!BC243</f>
        <v>#VALUE!</v>
      </c>
      <c r="J243" s="56" t="e">
        <f>Matrix!BA243</f>
        <v>#VALUE!</v>
      </c>
    </row>
    <row r="244" spans="1:10">
      <c r="A244" s="28">
        <v>144</v>
      </c>
      <c r="B244" s="47" t="e">
        <f>'935'!B244</f>
        <v>#VALUE!</v>
      </c>
      <c r="C244" s="37" t="e">
        <f>ROUND(Matrix!DF244,3)</f>
        <v>#VALUE!</v>
      </c>
      <c r="D244" s="33" t="e">
        <f>ROUND(Matrix!BT244,2)</f>
        <v>#VALUE!</v>
      </c>
      <c r="E244" s="33" t="e">
        <f>ROUND(Matrix!DG244,2)</f>
        <v>#VALUE!</v>
      </c>
      <c r="F244" s="53" t="e">
        <f>ROUND(Matrix!DH244,2)</f>
        <v>#VALUE!</v>
      </c>
      <c r="G244" s="35" t="e">
        <f>Matrix!AS244</f>
        <v>#VALUE!</v>
      </c>
      <c r="H244" s="55" t="e">
        <f>Matrix!BW244</f>
        <v>#VALUE!</v>
      </c>
      <c r="I244" s="55" t="e">
        <f>Matrix!BC244</f>
        <v>#VALUE!</v>
      </c>
      <c r="J244" s="56" t="e">
        <f>Matrix!BA244</f>
        <v>#VALUE!</v>
      </c>
    </row>
    <row r="245" spans="1:10">
      <c r="A245" s="28">
        <v>145</v>
      </c>
      <c r="B245" s="47" t="e">
        <f>'935'!B245</f>
        <v>#VALUE!</v>
      </c>
      <c r="C245" s="37" t="e">
        <f>ROUND(Matrix!DF245,3)</f>
        <v>#VALUE!</v>
      </c>
      <c r="D245" s="33" t="e">
        <f>ROUND(Matrix!BT245,2)</f>
        <v>#VALUE!</v>
      </c>
      <c r="E245" s="33" t="e">
        <f>ROUND(Matrix!DG245,2)</f>
        <v>#VALUE!</v>
      </c>
      <c r="F245" s="53" t="e">
        <f>ROUND(Matrix!DH245,2)</f>
        <v>#VALUE!</v>
      </c>
      <c r="G245" s="35" t="e">
        <f>Matrix!AS245</f>
        <v>#VALUE!</v>
      </c>
      <c r="H245" s="55" t="e">
        <f>Matrix!BW245</f>
        <v>#VALUE!</v>
      </c>
      <c r="I245" s="55" t="e">
        <f>Matrix!BC245</f>
        <v>#VALUE!</v>
      </c>
      <c r="J245" s="56" t="e">
        <f>Matrix!BA245</f>
        <v>#VALUE!</v>
      </c>
    </row>
    <row r="246" spans="1:10">
      <c r="A246" s="28">
        <v>146</v>
      </c>
      <c r="B246" s="47" t="e">
        <f>'935'!B246</f>
        <v>#VALUE!</v>
      </c>
      <c r="C246" s="37" t="e">
        <f>ROUND(Matrix!DF246,3)</f>
        <v>#VALUE!</v>
      </c>
      <c r="D246" s="33" t="e">
        <f>ROUND(Matrix!BT246,2)</f>
        <v>#VALUE!</v>
      </c>
      <c r="E246" s="33" t="e">
        <f>ROUND(Matrix!DG246,2)</f>
        <v>#VALUE!</v>
      </c>
      <c r="F246" s="53" t="e">
        <f>ROUND(Matrix!DH246,2)</f>
        <v>#VALUE!</v>
      </c>
      <c r="G246" s="35" t="e">
        <f>Matrix!AS246</f>
        <v>#VALUE!</v>
      </c>
      <c r="H246" s="55" t="e">
        <f>Matrix!BW246</f>
        <v>#VALUE!</v>
      </c>
      <c r="I246" s="55" t="e">
        <f>Matrix!BC246</f>
        <v>#VALUE!</v>
      </c>
      <c r="J246" s="56" t="e">
        <f>Matrix!BA246</f>
        <v>#VALUE!</v>
      </c>
    </row>
    <row r="247" spans="1:10">
      <c r="A247" s="28">
        <v>147</v>
      </c>
      <c r="B247" s="47" t="e">
        <f>'935'!B247</f>
        <v>#VALUE!</v>
      </c>
      <c r="C247" s="37" t="e">
        <f>ROUND(Matrix!DF247,3)</f>
        <v>#VALUE!</v>
      </c>
      <c r="D247" s="33" t="e">
        <f>ROUND(Matrix!BT247,2)</f>
        <v>#VALUE!</v>
      </c>
      <c r="E247" s="33" t="e">
        <f>ROUND(Matrix!DG247,2)</f>
        <v>#VALUE!</v>
      </c>
      <c r="F247" s="53" t="e">
        <f>ROUND(Matrix!DH247,2)</f>
        <v>#VALUE!</v>
      </c>
      <c r="G247" s="35" t="e">
        <f>Matrix!AS247</f>
        <v>#VALUE!</v>
      </c>
      <c r="H247" s="55" t="e">
        <f>Matrix!BW247</f>
        <v>#VALUE!</v>
      </c>
      <c r="I247" s="55" t="e">
        <f>Matrix!BC247</f>
        <v>#VALUE!</v>
      </c>
      <c r="J247" s="56" t="e">
        <f>Matrix!BA247</f>
        <v>#VALUE!</v>
      </c>
    </row>
    <row r="248" spans="1:10">
      <c r="A248" s="28">
        <v>148</v>
      </c>
      <c r="B248" s="47" t="e">
        <f>'935'!B248</f>
        <v>#VALUE!</v>
      </c>
      <c r="C248" s="37" t="e">
        <f>ROUND(Matrix!DF248,3)</f>
        <v>#VALUE!</v>
      </c>
      <c r="D248" s="33" t="e">
        <f>ROUND(Matrix!BT248,2)</f>
        <v>#VALUE!</v>
      </c>
      <c r="E248" s="33" t="e">
        <f>ROUND(Matrix!DG248,2)</f>
        <v>#VALUE!</v>
      </c>
      <c r="F248" s="53" t="e">
        <f>ROUND(Matrix!DH248,2)</f>
        <v>#VALUE!</v>
      </c>
      <c r="G248" s="35" t="e">
        <f>Matrix!AS248</f>
        <v>#VALUE!</v>
      </c>
      <c r="H248" s="55" t="e">
        <f>Matrix!BW248</f>
        <v>#VALUE!</v>
      </c>
      <c r="I248" s="55" t="e">
        <f>Matrix!BC248</f>
        <v>#VALUE!</v>
      </c>
      <c r="J248" s="56" t="e">
        <f>Matrix!BA248</f>
        <v>#VALUE!</v>
      </c>
    </row>
    <row r="249" spans="1:10">
      <c r="A249" s="28">
        <v>149</v>
      </c>
      <c r="B249" s="47" t="e">
        <f>'935'!B249</f>
        <v>#VALUE!</v>
      </c>
      <c r="C249" s="37" t="e">
        <f>ROUND(Matrix!DF249,3)</f>
        <v>#VALUE!</v>
      </c>
      <c r="D249" s="33" t="e">
        <f>ROUND(Matrix!BT249,2)</f>
        <v>#VALUE!</v>
      </c>
      <c r="E249" s="33" t="e">
        <f>ROUND(Matrix!DG249,2)</f>
        <v>#VALUE!</v>
      </c>
      <c r="F249" s="53" t="e">
        <f>ROUND(Matrix!DH249,2)</f>
        <v>#VALUE!</v>
      </c>
      <c r="G249" s="35" t="e">
        <f>Matrix!AS249</f>
        <v>#VALUE!</v>
      </c>
      <c r="H249" s="55" t="e">
        <f>Matrix!BW249</f>
        <v>#VALUE!</v>
      </c>
      <c r="I249" s="55" t="e">
        <f>Matrix!BC249</f>
        <v>#VALUE!</v>
      </c>
      <c r="J249" s="56" t="e">
        <f>Matrix!BA249</f>
        <v>#VALUE!</v>
      </c>
    </row>
    <row r="250" spans="1:10">
      <c r="A250" s="28">
        <v>150</v>
      </c>
      <c r="B250" s="47" t="e">
        <f>'935'!B250</f>
        <v>#VALUE!</v>
      </c>
      <c r="C250" s="37" t="e">
        <f>ROUND(Matrix!DF250,3)</f>
        <v>#VALUE!</v>
      </c>
      <c r="D250" s="33" t="e">
        <f>ROUND(Matrix!BT250,2)</f>
        <v>#VALUE!</v>
      </c>
      <c r="E250" s="33" t="e">
        <f>ROUND(Matrix!DG250,2)</f>
        <v>#VALUE!</v>
      </c>
      <c r="F250" s="53" t="e">
        <f>ROUND(Matrix!DH250,2)</f>
        <v>#VALUE!</v>
      </c>
      <c r="G250" s="35" t="e">
        <f>Matrix!AS250</f>
        <v>#VALUE!</v>
      </c>
      <c r="H250" s="55" t="e">
        <f>Matrix!BW250</f>
        <v>#VALUE!</v>
      </c>
      <c r="I250" s="55" t="e">
        <f>Matrix!BC250</f>
        <v>#VALUE!</v>
      </c>
      <c r="J250" s="56" t="e">
        <f>Matrix!BA250</f>
        <v>#VALUE!</v>
      </c>
    </row>
    <row r="251" spans="1:10">
      <c r="A251" s="28">
        <v>151</v>
      </c>
      <c r="B251" s="47" t="e">
        <f>'935'!B251</f>
        <v>#VALUE!</v>
      </c>
      <c r="C251" s="37" t="e">
        <f>ROUND(Matrix!DF251,3)</f>
        <v>#VALUE!</v>
      </c>
      <c r="D251" s="33" t="e">
        <f>ROUND(Matrix!BT251,2)</f>
        <v>#VALUE!</v>
      </c>
      <c r="E251" s="33" t="e">
        <f>ROUND(Matrix!DG251,2)</f>
        <v>#VALUE!</v>
      </c>
      <c r="F251" s="53" t="e">
        <f>ROUND(Matrix!DH251,2)</f>
        <v>#VALUE!</v>
      </c>
      <c r="G251" s="35" t="e">
        <f>Matrix!AS251</f>
        <v>#VALUE!</v>
      </c>
      <c r="H251" s="55" t="e">
        <f>Matrix!BW251</f>
        <v>#VALUE!</v>
      </c>
      <c r="I251" s="55" t="e">
        <f>Matrix!BC251</f>
        <v>#VALUE!</v>
      </c>
      <c r="J251" s="56" t="e">
        <f>Matrix!BA251</f>
        <v>#VALUE!</v>
      </c>
    </row>
    <row r="252" spans="1:10">
      <c r="A252" s="28">
        <v>152</v>
      </c>
      <c r="B252" s="47" t="e">
        <f>'935'!B252</f>
        <v>#VALUE!</v>
      </c>
      <c r="C252" s="37" t="e">
        <f>ROUND(Matrix!DF252,3)</f>
        <v>#VALUE!</v>
      </c>
      <c r="D252" s="33" t="e">
        <f>ROUND(Matrix!BT252,2)</f>
        <v>#VALUE!</v>
      </c>
      <c r="E252" s="33" t="e">
        <f>ROUND(Matrix!DG252,2)</f>
        <v>#VALUE!</v>
      </c>
      <c r="F252" s="53" t="e">
        <f>ROUND(Matrix!DH252,2)</f>
        <v>#VALUE!</v>
      </c>
      <c r="G252" s="35" t="e">
        <f>Matrix!AS252</f>
        <v>#VALUE!</v>
      </c>
      <c r="H252" s="55" t="e">
        <f>Matrix!BW252</f>
        <v>#VALUE!</v>
      </c>
      <c r="I252" s="55" t="e">
        <f>Matrix!BC252</f>
        <v>#VALUE!</v>
      </c>
      <c r="J252" s="56" t="e">
        <f>Matrix!BA252</f>
        <v>#VALUE!</v>
      </c>
    </row>
    <row r="253" spans="1:10">
      <c r="A253" s="28">
        <v>153</v>
      </c>
      <c r="B253" s="47" t="e">
        <f>'935'!B253</f>
        <v>#VALUE!</v>
      </c>
      <c r="C253" s="37" t="e">
        <f>ROUND(Matrix!DF253,3)</f>
        <v>#VALUE!</v>
      </c>
      <c r="D253" s="33" t="e">
        <f>ROUND(Matrix!BT253,2)</f>
        <v>#VALUE!</v>
      </c>
      <c r="E253" s="33" t="e">
        <f>ROUND(Matrix!DG253,2)</f>
        <v>#VALUE!</v>
      </c>
      <c r="F253" s="53" t="e">
        <f>ROUND(Matrix!DH253,2)</f>
        <v>#VALUE!</v>
      </c>
      <c r="G253" s="35" t="e">
        <f>Matrix!AS253</f>
        <v>#VALUE!</v>
      </c>
      <c r="H253" s="55" t="e">
        <f>Matrix!BW253</f>
        <v>#VALUE!</v>
      </c>
      <c r="I253" s="55" t="e">
        <f>Matrix!BC253</f>
        <v>#VALUE!</v>
      </c>
      <c r="J253" s="56" t="e">
        <f>Matrix!BA253</f>
        <v>#VALUE!</v>
      </c>
    </row>
    <row r="254" spans="1:10">
      <c r="A254" s="28">
        <v>154</v>
      </c>
      <c r="B254" s="47" t="e">
        <f>'935'!B254</f>
        <v>#VALUE!</v>
      </c>
      <c r="C254" s="37" t="e">
        <f>ROUND(Matrix!DF254,3)</f>
        <v>#VALUE!</v>
      </c>
      <c r="D254" s="33" t="e">
        <f>ROUND(Matrix!BT254,2)</f>
        <v>#VALUE!</v>
      </c>
      <c r="E254" s="33" t="e">
        <f>ROUND(Matrix!DG254,2)</f>
        <v>#VALUE!</v>
      </c>
      <c r="F254" s="53" t="e">
        <f>ROUND(Matrix!DH254,2)</f>
        <v>#VALUE!</v>
      </c>
      <c r="G254" s="35" t="e">
        <f>Matrix!AS254</f>
        <v>#VALUE!</v>
      </c>
      <c r="H254" s="55" t="e">
        <f>Matrix!BW254</f>
        <v>#VALUE!</v>
      </c>
      <c r="I254" s="55" t="e">
        <f>Matrix!BC254</f>
        <v>#VALUE!</v>
      </c>
      <c r="J254" s="56" t="e">
        <f>Matrix!BA254</f>
        <v>#VALUE!</v>
      </c>
    </row>
    <row r="255" spans="1:10">
      <c r="A255" s="28">
        <v>155</v>
      </c>
      <c r="B255" s="47" t="e">
        <f>'935'!B255</f>
        <v>#VALUE!</v>
      </c>
      <c r="C255" s="37" t="e">
        <f>ROUND(Matrix!DF255,3)</f>
        <v>#VALUE!</v>
      </c>
      <c r="D255" s="33" t="e">
        <f>ROUND(Matrix!BT255,2)</f>
        <v>#VALUE!</v>
      </c>
      <c r="E255" s="33" t="e">
        <f>ROUND(Matrix!DG255,2)</f>
        <v>#VALUE!</v>
      </c>
      <c r="F255" s="53" t="e">
        <f>ROUND(Matrix!DH255,2)</f>
        <v>#VALUE!</v>
      </c>
      <c r="G255" s="35" t="e">
        <f>Matrix!AS255</f>
        <v>#VALUE!</v>
      </c>
      <c r="H255" s="55" t="e">
        <f>Matrix!BW255</f>
        <v>#VALUE!</v>
      </c>
      <c r="I255" s="55" t="e">
        <f>Matrix!BC255</f>
        <v>#VALUE!</v>
      </c>
      <c r="J255" s="56" t="e">
        <f>Matrix!BA255</f>
        <v>#VALUE!</v>
      </c>
    </row>
    <row r="256" spans="1:10">
      <c r="A256" s="28">
        <v>156</v>
      </c>
      <c r="B256" s="47" t="e">
        <f>'935'!B256</f>
        <v>#VALUE!</v>
      </c>
      <c r="C256" s="37" t="e">
        <f>ROUND(Matrix!DF256,3)</f>
        <v>#VALUE!</v>
      </c>
      <c r="D256" s="33" t="e">
        <f>ROUND(Matrix!BT256,2)</f>
        <v>#VALUE!</v>
      </c>
      <c r="E256" s="33" t="e">
        <f>ROUND(Matrix!DG256,2)</f>
        <v>#VALUE!</v>
      </c>
      <c r="F256" s="53" t="e">
        <f>ROUND(Matrix!DH256,2)</f>
        <v>#VALUE!</v>
      </c>
      <c r="G256" s="35" t="e">
        <f>Matrix!AS256</f>
        <v>#VALUE!</v>
      </c>
      <c r="H256" s="55" t="e">
        <f>Matrix!BW256</f>
        <v>#VALUE!</v>
      </c>
      <c r="I256" s="55" t="e">
        <f>Matrix!BC256</f>
        <v>#VALUE!</v>
      </c>
      <c r="J256" s="56" t="e">
        <f>Matrix!BA256</f>
        <v>#VALUE!</v>
      </c>
    </row>
    <row r="257" spans="1:10">
      <c r="A257" s="28">
        <v>157</v>
      </c>
      <c r="B257" s="47" t="e">
        <f>'935'!B257</f>
        <v>#VALUE!</v>
      </c>
      <c r="C257" s="37" t="e">
        <f>ROUND(Matrix!DF257,3)</f>
        <v>#VALUE!</v>
      </c>
      <c r="D257" s="33" t="e">
        <f>ROUND(Matrix!BT257,2)</f>
        <v>#VALUE!</v>
      </c>
      <c r="E257" s="33" t="e">
        <f>ROUND(Matrix!DG257,2)</f>
        <v>#VALUE!</v>
      </c>
      <c r="F257" s="53" t="e">
        <f>ROUND(Matrix!DH257,2)</f>
        <v>#VALUE!</v>
      </c>
      <c r="G257" s="35" t="e">
        <f>Matrix!AS257</f>
        <v>#VALUE!</v>
      </c>
      <c r="H257" s="55" t="e">
        <f>Matrix!BW257</f>
        <v>#VALUE!</v>
      </c>
      <c r="I257" s="55" t="e">
        <f>Matrix!BC257</f>
        <v>#VALUE!</v>
      </c>
      <c r="J257" s="56" t="e">
        <f>Matrix!BA257</f>
        <v>#VALUE!</v>
      </c>
    </row>
    <row r="258" spans="1:10">
      <c r="A258" s="28">
        <v>158</v>
      </c>
      <c r="B258" s="47" t="e">
        <f>'935'!B258</f>
        <v>#VALUE!</v>
      </c>
      <c r="C258" s="37" t="e">
        <f>ROUND(Matrix!DF258,3)</f>
        <v>#VALUE!</v>
      </c>
      <c r="D258" s="33" t="e">
        <f>ROUND(Matrix!BT258,2)</f>
        <v>#VALUE!</v>
      </c>
      <c r="E258" s="33" t="e">
        <f>ROUND(Matrix!DG258,2)</f>
        <v>#VALUE!</v>
      </c>
      <c r="F258" s="53" t="e">
        <f>ROUND(Matrix!DH258,2)</f>
        <v>#VALUE!</v>
      </c>
      <c r="G258" s="35" t="e">
        <f>Matrix!AS258</f>
        <v>#VALUE!</v>
      </c>
      <c r="H258" s="55" t="e">
        <f>Matrix!BW258</f>
        <v>#VALUE!</v>
      </c>
      <c r="I258" s="55" t="e">
        <f>Matrix!BC258</f>
        <v>#VALUE!</v>
      </c>
      <c r="J258" s="56" t="e">
        <f>Matrix!BA258</f>
        <v>#VALUE!</v>
      </c>
    </row>
    <row r="259" spans="1:10">
      <c r="A259" s="28">
        <v>159</v>
      </c>
      <c r="B259" s="47" t="e">
        <f>'935'!B259</f>
        <v>#VALUE!</v>
      </c>
      <c r="C259" s="37" t="e">
        <f>ROUND(Matrix!DF259,3)</f>
        <v>#VALUE!</v>
      </c>
      <c r="D259" s="33" t="e">
        <f>ROUND(Matrix!BT259,2)</f>
        <v>#VALUE!</v>
      </c>
      <c r="E259" s="33" t="e">
        <f>ROUND(Matrix!DG259,2)</f>
        <v>#VALUE!</v>
      </c>
      <c r="F259" s="53" t="e">
        <f>ROUND(Matrix!DH259,2)</f>
        <v>#VALUE!</v>
      </c>
      <c r="G259" s="35" t="e">
        <f>Matrix!AS259</f>
        <v>#VALUE!</v>
      </c>
      <c r="H259" s="55" t="e">
        <f>Matrix!BW259</f>
        <v>#VALUE!</v>
      </c>
      <c r="I259" s="55" t="e">
        <f>Matrix!BC259</f>
        <v>#VALUE!</v>
      </c>
      <c r="J259" s="56" t="e">
        <f>Matrix!BA259</f>
        <v>#VALUE!</v>
      </c>
    </row>
    <row r="260" spans="1:10">
      <c r="A260" s="28">
        <v>160</v>
      </c>
      <c r="B260" s="47" t="e">
        <f>'935'!B260</f>
        <v>#VALUE!</v>
      </c>
      <c r="C260" s="37" t="e">
        <f>ROUND(Matrix!DF260,3)</f>
        <v>#VALUE!</v>
      </c>
      <c r="D260" s="33" t="e">
        <f>ROUND(Matrix!BT260,2)</f>
        <v>#VALUE!</v>
      </c>
      <c r="E260" s="33" t="e">
        <f>ROUND(Matrix!DG260,2)</f>
        <v>#VALUE!</v>
      </c>
      <c r="F260" s="53" t="e">
        <f>ROUND(Matrix!DH260,2)</f>
        <v>#VALUE!</v>
      </c>
      <c r="G260" s="35" t="e">
        <f>Matrix!AS260</f>
        <v>#VALUE!</v>
      </c>
      <c r="H260" s="55" t="e">
        <f>Matrix!BW260</f>
        <v>#VALUE!</v>
      </c>
      <c r="I260" s="55" t="e">
        <f>Matrix!BC260</f>
        <v>#VALUE!</v>
      </c>
      <c r="J260" s="56" t="e">
        <f>Matrix!BA260</f>
        <v>#VALUE!</v>
      </c>
    </row>
    <row r="261" spans="1:10">
      <c r="A261" s="28">
        <v>161</v>
      </c>
      <c r="B261" s="47" t="e">
        <f>'935'!B261</f>
        <v>#VALUE!</v>
      </c>
      <c r="C261" s="37" t="e">
        <f>ROUND(Matrix!DF261,3)</f>
        <v>#VALUE!</v>
      </c>
      <c r="D261" s="33" t="e">
        <f>ROUND(Matrix!BT261,2)</f>
        <v>#VALUE!</v>
      </c>
      <c r="E261" s="33" t="e">
        <f>ROUND(Matrix!DG261,2)</f>
        <v>#VALUE!</v>
      </c>
      <c r="F261" s="53" t="e">
        <f>ROUND(Matrix!DH261,2)</f>
        <v>#VALUE!</v>
      </c>
      <c r="G261" s="35" t="e">
        <f>Matrix!AS261</f>
        <v>#VALUE!</v>
      </c>
      <c r="H261" s="55" t="e">
        <f>Matrix!BW261</f>
        <v>#VALUE!</v>
      </c>
      <c r="I261" s="55" t="e">
        <f>Matrix!BC261</f>
        <v>#VALUE!</v>
      </c>
      <c r="J261" s="56" t="e">
        <f>Matrix!BA261</f>
        <v>#VALUE!</v>
      </c>
    </row>
    <row r="262" spans="1:10">
      <c r="A262" s="28">
        <v>162</v>
      </c>
      <c r="B262" s="47" t="e">
        <f>'935'!B262</f>
        <v>#VALUE!</v>
      </c>
      <c r="C262" s="37" t="e">
        <f>ROUND(Matrix!DF262,3)</f>
        <v>#VALUE!</v>
      </c>
      <c r="D262" s="33" t="e">
        <f>ROUND(Matrix!BT262,2)</f>
        <v>#VALUE!</v>
      </c>
      <c r="E262" s="33" t="e">
        <f>ROUND(Matrix!DG262,2)</f>
        <v>#VALUE!</v>
      </c>
      <c r="F262" s="53" t="e">
        <f>ROUND(Matrix!DH262,2)</f>
        <v>#VALUE!</v>
      </c>
      <c r="G262" s="35" t="e">
        <f>Matrix!AS262</f>
        <v>#VALUE!</v>
      </c>
      <c r="H262" s="55" t="e">
        <f>Matrix!BW262</f>
        <v>#VALUE!</v>
      </c>
      <c r="I262" s="55" t="e">
        <f>Matrix!BC262</f>
        <v>#VALUE!</v>
      </c>
      <c r="J262" s="56" t="e">
        <f>Matrix!BA262</f>
        <v>#VALUE!</v>
      </c>
    </row>
    <row r="263" spans="1:10">
      <c r="A263" s="28">
        <v>163</v>
      </c>
      <c r="B263" s="47" t="e">
        <f>'935'!B263</f>
        <v>#VALUE!</v>
      </c>
      <c r="C263" s="37" t="e">
        <f>ROUND(Matrix!DF263,3)</f>
        <v>#VALUE!</v>
      </c>
      <c r="D263" s="33" t="e">
        <f>ROUND(Matrix!BT263,2)</f>
        <v>#VALUE!</v>
      </c>
      <c r="E263" s="33" t="e">
        <f>ROUND(Matrix!DG263,2)</f>
        <v>#VALUE!</v>
      </c>
      <c r="F263" s="53" t="e">
        <f>ROUND(Matrix!DH263,2)</f>
        <v>#VALUE!</v>
      </c>
      <c r="G263" s="35" t="e">
        <f>Matrix!AS263</f>
        <v>#VALUE!</v>
      </c>
      <c r="H263" s="55" t="e">
        <f>Matrix!BW263</f>
        <v>#VALUE!</v>
      </c>
      <c r="I263" s="55" t="e">
        <f>Matrix!BC263</f>
        <v>#VALUE!</v>
      </c>
      <c r="J263" s="56" t="e">
        <f>Matrix!BA263</f>
        <v>#VALUE!</v>
      </c>
    </row>
    <row r="264" spans="1:10">
      <c r="A264" s="28">
        <v>164</v>
      </c>
      <c r="B264" s="47" t="e">
        <f>'935'!B264</f>
        <v>#VALUE!</v>
      </c>
      <c r="C264" s="37" t="e">
        <f>ROUND(Matrix!DF264,3)</f>
        <v>#VALUE!</v>
      </c>
      <c r="D264" s="33" t="e">
        <f>ROUND(Matrix!BT264,2)</f>
        <v>#VALUE!</v>
      </c>
      <c r="E264" s="33" t="e">
        <f>ROUND(Matrix!DG264,2)</f>
        <v>#VALUE!</v>
      </c>
      <c r="F264" s="53" t="e">
        <f>ROUND(Matrix!DH264,2)</f>
        <v>#VALUE!</v>
      </c>
      <c r="G264" s="35" t="e">
        <f>Matrix!AS264</f>
        <v>#VALUE!</v>
      </c>
      <c r="H264" s="55" t="e">
        <f>Matrix!BW264</f>
        <v>#VALUE!</v>
      </c>
      <c r="I264" s="55" t="e">
        <f>Matrix!BC264</f>
        <v>#VALUE!</v>
      </c>
      <c r="J264" s="56" t="e">
        <f>Matrix!BA264</f>
        <v>#VALUE!</v>
      </c>
    </row>
    <row r="265" spans="1:10">
      <c r="A265" s="28">
        <v>165</v>
      </c>
      <c r="B265" s="47" t="e">
        <f>'935'!B265</f>
        <v>#VALUE!</v>
      </c>
      <c r="C265" s="37" t="e">
        <f>ROUND(Matrix!DF265,3)</f>
        <v>#VALUE!</v>
      </c>
      <c r="D265" s="33" t="e">
        <f>ROUND(Matrix!BT265,2)</f>
        <v>#VALUE!</v>
      </c>
      <c r="E265" s="33" t="e">
        <f>ROUND(Matrix!DG265,2)</f>
        <v>#VALUE!</v>
      </c>
      <c r="F265" s="53" t="e">
        <f>ROUND(Matrix!DH265,2)</f>
        <v>#VALUE!</v>
      </c>
      <c r="G265" s="35" t="e">
        <f>Matrix!AS265</f>
        <v>#VALUE!</v>
      </c>
      <c r="H265" s="55" t="e">
        <f>Matrix!BW265</f>
        <v>#VALUE!</v>
      </c>
      <c r="I265" s="55" t="e">
        <f>Matrix!BC265</f>
        <v>#VALUE!</v>
      </c>
      <c r="J265" s="56" t="e">
        <f>Matrix!BA265</f>
        <v>#VALUE!</v>
      </c>
    </row>
    <row r="266" spans="1:10">
      <c r="A266" s="28">
        <v>166</v>
      </c>
      <c r="B266" s="47" t="e">
        <f>'935'!B266</f>
        <v>#VALUE!</v>
      </c>
      <c r="C266" s="37" t="e">
        <f>ROUND(Matrix!DF266,3)</f>
        <v>#VALUE!</v>
      </c>
      <c r="D266" s="33" t="e">
        <f>ROUND(Matrix!BT266,2)</f>
        <v>#VALUE!</v>
      </c>
      <c r="E266" s="33" t="e">
        <f>ROUND(Matrix!DG266,2)</f>
        <v>#VALUE!</v>
      </c>
      <c r="F266" s="53" t="e">
        <f>ROUND(Matrix!DH266,2)</f>
        <v>#VALUE!</v>
      </c>
      <c r="G266" s="35" t="e">
        <f>Matrix!AS266</f>
        <v>#VALUE!</v>
      </c>
      <c r="H266" s="55" t="e">
        <f>Matrix!BW266</f>
        <v>#VALUE!</v>
      </c>
      <c r="I266" s="55" t="e">
        <f>Matrix!BC266</f>
        <v>#VALUE!</v>
      </c>
      <c r="J266" s="56" t="e">
        <f>Matrix!BA266</f>
        <v>#VALUE!</v>
      </c>
    </row>
    <row r="267" spans="1:10">
      <c r="A267" s="28">
        <v>167</v>
      </c>
      <c r="B267" s="47" t="e">
        <f>'935'!B267</f>
        <v>#VALUE!</v>
      </c>
      <c r="C267" s="37" t="e">
        <f>ROUND(Matrix!DF267,3)</f>
        <v>#VALUE!</v>
      </c>
      <c r="D267" s="33" t="e">
        <f>ROUND(Matrix!BT267,2)</f>
        <v>#VALUE!</v>
      </c>
      <c r="E267" s="33" t="e">
        <f>ROUND(Matrix!DG267,2)</f>
        <v>#VALUE!</v>
      </c>
      <c r="F267" s="53" t="e">
        <f>ROUND(Matrix!DH267,2)</f>
        <v>#VALUE!</v>
      </c>
      <c r="G267" s="35" t="e">
        <f>Matrix!AS267</f>
        <v>#VALUE!</v>
      </c>
      <c r="H267" s="55" t="e">
        <f>Matrix!BW267</f>
        <v>#VALUE!</v>
      </c>
      <c r="I267" s="55" t="e">
        <f>Matrix!BC267</f>
        <v>#VALUE!</v>
      </c>
      <c r="J267" s="56" t="e">
        <f>Matrix!BA267</f>
        <v>#VALUE!</v>
      </c>
    </row>
    <row r="268" spans="1:10">
      <c r="A268" s="28">
        <v>168</v>
      </c>
      <c r="B268" s="47" t="e">
        <f>'935'!B268</f>
        <v>#VALUE!</v>
      </c>
      <c r="C268" s="37" t="e">
        <f>ROUND(Matrix!DF268,3)</f>
        <v>#VALUE!</v>
      </c>
      <c r="D268" s="33" t="e">
        <f>ROUND(Matrix!BT268,2)</f>
        <v>#VALUE!</v>
      </c>
      <c r="E268" s="33" t="e">
        <f>ROUND(Matrix!DG268,2)</f>
        <v>#VALUE!</v>
      </c>
      <c r="F268" s="53" t="e">
        <f>ROUND(Matrix!DH268,2)</f>
        <v>#VALUE!</v>
      </c>
      <c r="G268" s="35" t="e">
        <f>Matrix!AS268</f>
        <v>#VALUE!</v>
      </c>
      <c r="H268" s="55" t="e">
        <f>Matrix!BW268</f>
        <v>#VALUE!</v>
      </c>
      <c r="I268" s="55" t="e">
        <f>Matrix!BC268</f>
        <v>#VALUE!</v>
      </c>
      <c r="J268" s="56" t="e">
        <f>Matrix!BA268</f>
        <v>#VALUE!</v>
      </c>
    </row>
    <row r="269" spans="1:10">
      <c r="A269" s="28">
        <v>169</v>
      </c>
      <c r="B269" s="47" t="e">
        <f>'935'!B269</f>
        <v>#VALUE!</v>
      </c>
      <c r="C269" s="37" t="e">
        <f>ROUND(Matrix!DF269,3)</f>
        <v>#VALUE!</v>
      </c>
      <c r="D269" s="33" t="e">
        <f>ROUND(Matrix!BT269,2)</f>
        <v>#VALUE!</v>
      </c>
      <c r="E269" s="33" t="e">
        <f>ROUND(Matrix!DG269,2)</f>
        <v>#VALUE!</v>
      </c>
      <c r="F269" s="53" t="e">
        <f>ROUND(Matrix!DH269,2)</f>
        <v>#VALUE!</v>
      </c>
      <c r="G269" s="35" t="e">
        <f>Matrix!AS269</f>
        <v>#VALUE!</v>
      </c>
      <c r="H269" s="55" t="e">
        <f>Matrix!BW269</f>
        <v>#VALUE!</v>
      </c>
      <c r="I269" s="55" t="e">
        <f>Matrix!BC269</f>
        <v>#VALUE!</v>
      </c>
      <c r="J269" s="56" t="e">
        <f>Matrix!BA269</f>
        <v>#VALUE!</v>
      </c>
    </row>
    <row r="270" spans="1:10">
      <c r="A270" s="28">
        <v>170</v>
      </c>
      <c r="B270" s="47" t="e">
        <f>'935'!B270</f>
        <v>#VALUE!</v>
      </c>
      <c r="C270" s="37" t="e">
        <f>ROUND(Matrix!DF270,3)</f>
        <v>#VALUE!</v>
      </c>
      <c r="D270" s="33" t="e">
        <f>ROUND(Matrix!BT270,2)</f>
        <v>#VALUE!</v>
      </c>
      <c r="E270" s="33" t="e">
        <f>ROUND(Matrix!DG270,2)</f>
        <v>#VALUE!</v>
      </c>
      <c r="F270" s="53" t="e">
        <f>ROUND(Matrix!DH270,2)</f>
        <v>#VALUE!</v>
      </c>
      <c r="G270" s="35" t="e">
        <f>Matrix!AS270</f>
        <v>#VALUE!</v>
      </c>
      <c r="H270" s="55" t="e">
        <f>Matrix!BW270</f>
        <v>#VALUE!</v>
      </c>
      <c r="I270" s="55" t="e">
        <f>Matrix!BC270</f>
        <v>#VALUE!</v>
      </c>
      <c r="J270" s="56" t="e">
        <f>Matrix!BA270</f>
        <v>#VALUE!</v>
      </c>
    </row>
    <row r="271" spans="1:10">
      <c r="A271" s="28">
        <v>171</v>
      </c>
      <c r="B271" s="47" t="e">
        <f>'935'!B271</f>
        <v>#VALUE!</v>
      </c>
      <c r="C271" s="37" t="e">
        <f>ROUND(Matrix!DF271,3)</f>
        <v>#VALUE!</v>
      </c>
      <c r="D271" s="33" t="e">
        <f>ROUND(Matrix!BT271,2)</f>
        <v>#VALUE!</v>
      </c>
      <c r="E271" s="33" t="e">
        <f>ROUND(Matrix!DG271,2)</f>
        <v>#VALUE!</v>
      </c>
      <c r="F271" s="53" t="e">
        <f>ROUND(Matrix!DH271,2)</f>
        <v>#VALUE!</v>
      </c>
      <c r="G271" s="35" t="e">
        <f>Matrix!AS271</f>
        <v>#VALUE!</v>
      </c>
      <c r="H271" s="55" t="e">
        <f>Matrix!BW271</f>
        <v>#VALUE!</v>
      </c>
      <c r="I271" s="55" t="e">
        <f>Matrix!BC271</f>
        <v>#VALUE!</v>
      </c>
      <c r="J271" s="56" t="e">
        <f>Matrix!BA271</f>
        <v>#VALUE!</v>
      </c>
    </row>
    <row r="272" spans="1:10">
      <c r="A272" s="28">
        <v>172</v>
      </c>
      <c r="B272" s="47" t="e">
        <f>'935'!B272</f>
        <v>#VALUE!</v>
      </c>
      <c r="C272" s="37" t="e">
        <f>ROUND(Matrix!DF272,3)</f>
        <v>#VALUE!</v>
      </c>
      <c r="D272" s="33" t="e">
        <f>ROUND(Matrix!BT272,2)</f>
        <v>#VALUE!</v>
      </c>
      <c r="E272" s="33" t="e">
        <f>ROUND(Matrix!DG272,2)</f>
        <v>#VALUE!</v>
      </c>
      <c r="F272" s="53" t="e">
        <f>ROUND(Matrix!DH272,2)</f>
        <v>#VALUE!</v>
      </c>
      <c r="G272" s="35" t="e">
        <f>Matrix!AS272</f>
        <v>#VALUE!</v>
      </c>
      <c r="H272" s="55" t="e">
        <f>Matrix!BW272</f>
        <v>#VALUE!</v>
      </c>
      <c r="I272" s="55" t="e">
        <f>Matrix!BC272</f>
        <v>#VALUE!</v>
      </c>
      <c r="J272" s="56" t="e">
        <f>Matrix!BA272</f>
        <v>#VALUE!</v>
      </c>
    </row>
    <row r="273" spans="1:10">
      <c r="A273" s="28">
        <v>173</v>
      </c>
      <c r="B273" s="47" t="e">
        <f>'935'!B273</f>
        <v>#VALUE!</v>
      </c>
      <c r="C273" s="37" t="e">
        <f>ROUND(Matrix!DF273,3)</f>
        <v>#VALUE!</v>
      </c>
      <c r="D273" s="33" t="e">
        <f>ROUND(Matrix!BT273,2)</f>
        <v>#VALUE!</v>
      </c>
      <c r="E273" s="33" t="e">
        <f>ROUND(Matrix!DG273,2)</f>
        <v>#VALUE!</v>
      </c>
      <c r="F273" s="53" t="e">
        <f>ROUND(Matrix!DH273,2)</f>
        <v>#VALUE!</v>
      </c>
      <c r="G273" s="35" t="e">
        <f>Matrix!AS273</f>
        <v>#VALUE!</v>
      </c>
      <c r="H273" s="55" t="e">
        <f>Matrix!BW273</f>
        <v>#VALUE!</v>
      </c>
      <c r="I273" s="55" t="e">
        <f>Matrix!BC273</f>
        <v>#VALUE!</v>
      </c>
      <c r="J273" s="56" t="e">
        <f>Matrix!BA273</f>
        <v>#VALUE!</v>
      </c>
    </row>
    <row r="274" spans="1:10">
      <c r="A274" s="28">
        <v>174</v>
      </c>
      <c r="B274" s="47" t="e">
        <f>'935'!B274</f>
        <v>#VALUE!</v>
      </c>
      <c r="C274" s="37" t="e">
        <f>ROUND(Matrix!DF274,3)</f>
        <v>#VALUE!</v>
      </c>
      <c r="D274" s="33" t="e">
        <f>ROUND(Matrix!BT274,2)</f>
        <v>#VALUE!</v>
      </c>
      <c r="E274" s="33" t="e">
        <f>ROUND(Matrix!DG274,2)</f>
        <v>#VALUE!</v>
      </c>
      <c r="F274" s="53" t="e">
        <f>ROUND(Matrix!DH274,2)</f>
        <v>#VALUE!</v>
      </c>
      <c r="G274" s="35" t="e">
        <f>Matrix!AS274</f>
        <v>#VALUE!</v>
      </c>
      <c r="H274" s="55" t="e">
        <f>Matrix!BW274</f>
        <v>#VALUE!</v>
      </c>
      <c r="I274" s="55" t="e">
        <f>Matrix!BC274</f>
        <v>#VALUE!</v>
      </c>
      <c r="J274" s="56" t="e">
        <f>Matrix!BA274</f>
        <v>#VALUE!</v>
      </c>
    </row>
    <row r="275" spans="1:10">
      <c r="A275" s="28">
        <v>175</v>
      </c>
      <c r="B275" s="47" t="e">
        <f>'935'!B275</f>
        <v>#VALUE!</v>
      </c>
      <c r="C275" s="37" t="e">
        <f>ROUND(Matrix!DF275,3)</f>
        <v>#VALUE!</v>
      </c>
      <c r="D275" s="33" t="e">
        <f>ROUND(Matrix!BT275,2)</f>
        <v>#VALUE!</v>
      </c>
      <c r="E275" s="33" t="e">
        <f>ROUND(Matrix!DG275,2)</f>
        <v>#VALUE!</v>
      </c>
      <c r="F275" s="53" t="e">
        <f>ROUND(Matrix!DH275,2)</f>
        <v>#VALUE!</v>
      </c>
      <c r="G275" s="35" t="e">
        <f>Matrix!AS275</f>
        <v>#VALUE!</v>
      </c>
      <c r="H275" s="55" t="e">
        <f>Matrix!BW275</f>
        <v>#VALUE!</v>
      </c>
      <c r="I275" s="55" t="e">
        <f>Matrix!BC275</f>
        <v>#VALUE!</v>
      </c>
      <c r="J275" s="56" t="e">
        <f>Matrix!BA275</f>
        <v>#VALUE!</v>
      </c>
    </row>
    <row r="276" spans="1:10">
      <c r="A276" s="28">
        <v>176</v>
      </c>
      <c r="B276" s="47" t="e">
        <f>'935'!B276</f>
        <v>#VALUE!</v>
      </c>
      <c r="C276" s="37" t="e">
        <f>ROUND(Matrix!DF276,3)</f>
        <v>#VALUE!</v>
      </c>
      <c r="D276" s="33" t="e">
        <f>ROUND(Matrix!BT276,2)</f>
        <v>#VALUE!</v>
      </c>
      <c r="E276" s="33" t="e">
        <f>ROUND(Matrix!DG276,2)</f>
        <v>#VALUE!</v>
      </c>
      <c r="F276" s="53" t="e">
        <f>ROUND(Matrix!DH276,2)</f>
        <v>#VALUE!</v>
      </c>
      <c r="G276" s="35" t="e">
        <f>Matrix!AS276</f>
        <v>#VALUE!</v>
      </c>
      <c r="H276" s="55" t="e">
        <f>Matrix!BW276</f>
        <v>#VALUE!</v>
      </c>
      <c r="I276" s="55" t="e">
        <f>Matrix!BC276</f>
        <v>#VALUE!</v>
      </c>
      <c r="J276" s="56" t="e">
        <f>Matrix!BA276</f>
        <v>#VALUE!</v>
      </c>
    </row>
    <row r="277" spans="1:10">
      <c r="A277" s="28">
        <v>177</v>
      </c>
      <c r="B277" s="47" t="e">
        <f>'935'!B277</f>
        <v>#VALUE!</v>
      </c>
      <c r="C277" s="37" t="e">
        <f>ROUND(Matrix!DF277,3)</f>
        <v>#VALUE!</v>
      </c>
      <c r="D277" s="33" t="e">
        <f>ROUND(Matrix!BT277,2)</f>
        <v>#VALUE!</v>
      </c>
      <c r="E277" s="33" t="e">
        <f>ROUND(Matrix!DG277,2)</f>
        <v>#VALUE!</v>
      </c>
      <c r="F277" s="53" t="e">
        <f>ROUND(Matrix!DH277,2)</f>
        <v>#VALUE!</v>
      </c>
      <c r="G277" s="35" t="e">
        <f>Matrix!AS277</f>
        <v>#VALUE!</v>
      </c>
      <c r="H277" s="55" t="e">
        <f>Matrix!BW277</f>
        <v>#VALUE!</v>
      </c>
      <c r="I277" s="55" t="e">
        <f>Matrix!BC277</f>
        <v>#VALUE!</v>
      </c>
      <c r="J277" s="56" t="e">
        <f>Matrix!BA277</f>
        <v>#VALUE!</v>
      </c>
    </row>
    <row r="278" spans="1:10">
      <c r="A278" s="28">
        <v>178</v>
      </c>
      <c r="B278" s="47" t="e">
        <f>'935'!B278</f>
        <v>#VALUE!</v>
      </c>
      <c r="C278" s="37" t="e">
        <f>ROUND(Matrix!DF278,3)</f>
        <v>#VALUE!</v>
      </c>
      <c r="D278" s="33" t="e">
        <f>ROUND(Matrix!BT278,2)</f>
        <v>#VALUE!</v>
      </c>
      <c r="E278" s="33" t="e">
        <f>ROUND(Matrix!DG278,2)</f>
        <v>#VALUE!</v>
      </c>
      <c r="F278" s="53" t="e">
        <f>ROUND(Matrix!DH278,2)</f>
        <v>#VALUE!</v>
      </c>
      <c r="G278" s="35" t="e">
        <f>Matrix!AS278</f>
        <v>#VALUE!</v>
      </c>
      <c r="H278" s="55" t="e">
        <f>Matrix!BW278</f>
        <v>#VALUE!</v>
      </c>
      <c r="I278" s="55" t="e">
        <f>Matrix!BC278</f>
        <v>#VALUE!</v>
      </c>
      <c r="J278" s="56" t="e">
        <f>Matrix!BA278</f>
        <v>#VALUE!</v>
      </c>
    </row>
    <row r="279" spans="1:10">
      <c r="A279" s="28">
        <v>179</v>
      </c>
      <c r="B279" s="47" t="e">
        <f>'935'!B279</f>
        <v>#VALUE!</v>
      </c>
      <c r="C279" s="37" t="e">
        <f>ROUND(Matrix!DF279,3)</f>
        <v>#VALUE!</v>
      </c>
      <c r="D279" s="33" t="e">
        <f>ROUND(Matrix!BT279,2)</f>
        <v>#VALUE!</v>
      </c>
      <c r="E279" s="33" t="e">
        <f>ROUND(Matrix!DG279,2)</f>
        <v>#VALUE!</v>
      </c>
      <c r="F279" s="53" t="e">
        <f>ROUND(Matrix!DH279,2)</f>
        <v>#VALUE!</v>
      </c>
      <c r="G279" s="35" t="e">
        <f>Matrix!AS279</f>
        <v>#VALUE!</v>
      </c>
      <c r="H279" s="55" t="e">
        <f>Matrix!BW279</f>
        <v>#VALUE!</v>
      </c>
      <c r="I279" s="55" t="e">
        <f>Matrix!BC279</f>
        <v>#VALUE!</v>
      </c>
      <c r="J279" s="56" t="e">
        <f>Matrix!BA279</f>
        <v>#VALUE!</v>
      </c>
    </row>
    <row r="280" spans="1:10">
      <c r="A280" s="28">
        <v>180</v>
      </c>
      <c r="B280" s="47" t="e">
        <f>'935'!B280</f>
        <v>#VALUE!</v>
      </c>
      <c r="C280" s="37" t="e">
        <f>ROUND(Matrix!DF280,3)</f>
        <v>#VALUE!</v>
      </c>
      <c r="D280" s="33" t="e">
        <f>ROUND(Matrix!BT280,2)</f>
        <v>#VALUE!</v>
      </c>
      <c r="E280" s="33" t="e">
        <f>ROUND(Matrix!DG280,2)</f>
        <v>#VALUE!</v>
      </c>
      <c r="F280" s="53" t="e">
        <f>ROUND(Matrix!DH280,2)</f>
        <v>#VALUE!</v>
      </c>
      <c r="G280" s="35" t="e">
        <f>Matrix!AS280</f>
        <v>#VALUE!</v>
      </c>
      <c r="H280" s="55" t="e">
        <f>Matrix!BW280</f>
        <v>#VALUE!</v>
      </c>
      <c r="I280" s="55" t="e">
        <f>Matrix!BC280</f>
        <v>#VALUE!</v>
      </c>
      <c r="J280" s="56" t="e">
        <f>Matrix!BA280</f>
        <v>#VALUE!</v>
      </c>
    </row>
    <row r="281" spans="1:10">
      <c r="A281" s="28">
        <v>181</v>
      </c>
      <c r="B281" s="47" t="e">
        <f>'935'!B281</f>
        <v>#VALUE!</v>
      </c>
      <c r="C281" s="37" t="e">
        <f>ROUND(Matrix!DF281,3)</f>
        <v>#VALUE!</v>
      </c>
      <c r="D281" s="33" t="e">
        <f>ROUND(Matrix!BT281,2)</f>
        <v>#VALUE!</v>
      </c>
      <c r="E281" s="33" t="e">
        <f>ROUND(Matrix!DG281,2)</f>
        <v>#VALUE!</v>
      </c>
      <c r="F281" s="53" t="e">
        <f>ROUND(Matrix!DH281,2)</f>
        <v>#VALUE!</v>
      </c>
      <c r="G281" s="35" t="e">
        <f>Matrix!AS281</f>
        <v>#VALUE!</v>
      </c>
      <c r="H281" s="55" t="e">
        <f>Matrix!BW281</f>
        <v>#VALUE!</v>
      </c>
      <c r="I281" s="55" t="e">
        <f>Matrix!BC281</f>
        <v>#VALUE!</v>
      </c>
      <c r="J281" s="56" t="e">
        <f>Matrix!BA281</f>
        <v>#VALUE!</v>
      </c>
    </row>
    <row r="282" spans="1:10">
      <c r="A282" s="28">
        <v>182</v>
      </c>
      <c r="B282" s="47" t="e">
        <f>'935'!B282</f>
        <v>#VALUE!</v>
      </c>
      <c r="C282" s="37" t="e">
        <f>ROUND(Matrix!DF282,3)</f>
        <v>#VALUE!</v>
      </c>
      <c r="D282" s="33" t="e">
        <f>ROUND(Matrix!BT282,2)</f>
        <v>#VALUE!</v>
      </c>
      <c r="E282" s="33" t="e">
        <f>ROUND(Matrix!DG282,2)</f>
        <v>#VALUE!</v>
      </c>
      <c r="F282" s="53" t="e">
        <f>ROUND(Matrix!DH282,2)</f>
        <v>#VALUE!</v>
      </c>
      <c r="G282" s="35" t="e">
        <f>Matrix!AS282</f>
        <v>#VALUE!</v>
      </c>
      <c r="H282" s="55" t="e">
        <f>Matrix!BW282</f>
        <v>#VALUE!</v>
      </c>
      <c r="I282" s="55" t="e">
        <f>Matrix!BC282</f>
        <v>#VALUE!</v>
      </c>
      <c r="J282" s="56" t="e">
        <f>Matrix!BA282</f>
        <v>#VALUE!</v>
      </c>
    </row>
    <row r="283" spans="1:10">
      <c r="A283" s="28">
        <v>183</v>
      </c>
      <c r="B283" s="47" t="e">
        <f>'935'!B283</f>
        <v>#VALUE!</v>
      </c>
      <c r="C283" s="37" t="e">
        <f>ROUND(Matrix!DF283,3)</f>
        <v>#VALUE!</v>
      </c>
      <c r="D283" s="33" t="e">
        <f>ROUND(Matrix!BT283,2)</f>
        <v>#VALUE!</v>
      </c>
      <c r="E283" s="33" t="e">
        <f>ROUND(Matrix!DG283,2)</f>
        <v>#VALUE!</v>
      </c>
      <c r="F283" s="53" t="e">
        <f>ROUND(Matrix!DH283,2)</f>
        <v>#VALUE!</v>
      </c>
      <c r="G283" s="35" t="e">
        <f>Matrix!AS283</f>
        <v>#VALUE!</v>
      </c>
      <c r="H283" s="55" t="e">
        <f>Matrix!BW283</f>
        <v>#VALUE!</v>
      </c>
      <c r="I283" s="55" t="e">
        <f>Matrix!BC283</f>
        <v>#VALUE!</v>
      </c>
      <c r="J283" s="56" t="e">
        <f>Matrix!BA283</f>
        <v>#VALUE!</v>
      </c>
    </row>
    <row r="284" spans="1:10">
      <c r="A284" s="28">
        <v>184</v>
      </c>
      <c r="B284" s="47" t="e">
        <f>'935'!B284</f>
        <v>#VALUE!</v>
      </c>
      <c r="C284" s="37" t="e">
        <f>ROUND(Matrix!DF284,3)</f>
        <v>#VALUE!</v>
      </c>
      <c r="D284" s="33" t="e">
        <f>ROUND(Matrix!BT284,2)</f>
        <v>#VALUE!</v>
      </c>
      <c r="E284" s="33" t="e">
        <f>ROUND(Matrix!DG284,2)</f>
        <v>#VALUE!</v>
      </c>
      <c r="F284" s="53" t="e">
        <f>ROUND(Matrix!DH284,2)</f>
        <v>#VALUE!</v>
      </c>
      <c r="G284" s="35" t="e">
        <f>Matrix!AS284</f>
        <v>#VALUE!</v>
      </c>
      <c r="H284" s="55" t="e">
        <f>Matrix!BW284</f>
        <v>#VALUE!</v>
      </c>
      <c r="I284" s="55" t="e">
        <f>Matrix!BC284</f>
        <v>#VALUE!</v>
      </c>
      <c r="J284" s="56" t="e">
        <f>Matrix!BA284</f>
        <v>#VALUE!</v>
      </c>
    </row>
    <row r="285" spans="1:10">
      <c r="A285" s="28">
        <v>185</v>
      </c>
      <c r="B285" s="47" t="e">
        <f>'935'!B285</f>
        <v>#VALUE!</v>
      </c>
      <c r="C285" s="37" t="e">
        <f>ROUND(Matrix!DF285,3)</f>
        <v>#VALUE!</v>
      </c>
      <c r="D285" s="33" t="e">
        <f>ROUND(Matrix!BT285,2)</f>
        <v>#VALUE!</v>
      </c>
      <c r="E285" s="33" t="e">
        <f>ROUND(Matrix!DG285,2)</f>
        <v>#VALUE!</v>
      </c>
      <c r="F285" s="53" t="e">
        <f>ROUND(Matrix!DH285,2)</f>
        <v>#VALUE!</v>
      </c>
      <c r="G285" s="35" t="e">
        <f>Matrix!AS285</f>
        <v>#VALUE!</v>
      </c>
      <c r="H285" s="55" t="e">
        <f>Matrix!BW285</f>
        <v>#VALUE!</v>
      </c>
      <c r="I285" s="55" t="e">
        <f>Matrix!BC285</f>
        <v>#VALUE!</v>
      </c>
      <c r="J285" s="56" t="e">
        <f>Matrix!BA285</f>
        <v>#VALUE!</v>
      </c>
    </row>
    <row r="286" spans="1:10">
      <c r="A286" s="28">
        <v>186</v>
      </c>
      <c r="B286" s="47" t="e">
        <f>'935'!B286</f>
        <v>#VALUE!</v>
      </c>
      <c r="C286" s="37" t="e">
        <f>ROUND(Matrix!DF286,3)</f>
        <v>#VALUE!</v>
      </c>
      <c r="D286" s="33" t="e">
        <f>ROUND(Matrix!BT286,2)</f>
        <v>#VALUE!</v>
      </c>
      <c r="E286" s="33" t="e">
        <f>ROUND(Matrix!DG286,2)</f>
        <v>#VALUE!</v>
      </c>
      <c r="F286" s="53" t="e">
        <f>ROUND(Matrix!DH286,2)</f>
        <v>#VALUE!</v>
      </c>
      <c r="G286" s="35" t="e">
        <f>Matrix!AS286</f>
        <v>#VALUE!</v>
      </c>
      <c r="H286" s="55" t="e">
        <f>Matrix!BW286</f>
        <v>#VALUE!</v>
      </c>
      <c r="I286" s="55" t="e">
        <f>Matrix!BC286</f>
        <v>#VALUE!</v>
      </c>
      <c r="J286" s="56" t="e">
        <f>Matrix!BA286</f>
        <v>#VALUE!</v>
      </c>
    </row>
    <row r="287" spans="1:10">
      <c r="A287" s="28">
        <v>187</v>
      </c>
      <c r="B287" s="47" t="e">
        <f>'935'!B287</f>
        <v>#VALUE!</v>
      </c>
      <c r="C287" s="37" t="e">
        <f>ROUND(Matrix!DF287,3)</f>
        <v>#VALUE!</v>
      </c>
      <c r="D287" s="33" t="e">
        <f>ROUND(Matrix!BT287,2)</f>
        <v>#VALUE!</v>
      </c>
      <c r="E287" s="33" t="e">
        <f>ROUND(Matrix!DG287,2)</f>
        <v>#VALUE!</v>
      </c>
      <c r="F287" s="53" t="e">
        <f>ROUND(Matrix!DH287,2)</f>
        <v>#VALUE!</v>
      </c>
      <c r="G287" s="35" t="e">
        <f>Matrix!AS287</f>
        <v>#VALUE!</v>
      </c>
      <c r="H287" s="55" t="e">
        <f>Matrix!BW287</f>
        <v>#VALUE!</v>
      </c>
      <c r="I287" s="55" t="e">
        <f>Matrix!BC287</f>
        <v>#VALUE!</v>
      </c>
      <c r="J287" s="56" t="e">
        <f>Matrix!BA287</f>
        <v>#VALUE!</v>
      </c>
    </row>
    <row r="288" spans="1:10">
      <c r="A288" s="28">
        <v>188</v>
      </c>
      <c r="B288" s="47" t="e">
        <f>'935'!B288</f>
        <v>#VALUE!</v>
      </c>
      <c r="C288" s="37" t="e">
        <f>ROUND(Matrix!DF288,3)</f>
        <v>#VALUE!</v>
      </c>
      <c r="D288" s="33" t="e">
        <f>ROUND(Matrix!BT288,2)</f>
        <v>#VALUE!</v>
      </c>
      <c r="E288" s="33" t="e">
        <f>ROUND(Matrix!DG288,2)</f>
        <v>#VALUE!</v>
      </c>
      <c r="F288" s="53" t="e">
        <f>ROUND(Matrix!DH288,2)</f>
        <v>#VALUE!</v>
      </c>
      <c r="G288" s="35" t="e">
        <f>Matrix!AS288</f>
        <v>#VALUE!</v>
      </c>
      <c r="H288" s="55" t="e">
        <f>Matrix!BW288</f>
        <v>#VALUE!</v>
      </c>
      <c r="I288" s="55" t="e">
        <f>Matrix!BC288</f>
        <v>#VALUE!</v>
      </c>
      <c r="J288" s="56" t="e">
        <f>Matrix!BA288</f>
        <v>#VALUE!</v>
      </c>
    </row>
    <row r="289" spans="1:10">
      <c r="A289" s="28">
        <v>189</v>
      </c>
      <c r="B289" s="47" t="e">
        <f>'935'!B289</f>
        <v>#VALUE!</v>
      </c>
      <c r="C289" s="37" t="e">
        <f>ROUND(Matrix!DF289,3)</f>
        <v>#VALUE!</v>
      </c>
      <c r="D289" s="33" t="e">
        <f>ROUND(Matrix!BT289,2)</f>
        <v>#VALUE!</v>
      </c>
      <c r="E289" s="33" t="e">
        <f>ROUND(Matrix!DG289,2)</f>
        <v>#VALUE!</v>
      </c>
      <c r="F289" s="53" t="e">
        <f>ROUND(Matrix!DH289,2)</f>
        <v>#VALUE!</v>
      </c>
      <c r="G289" s="35" t="e">
        <f>Matrix!AS289</f>
        <v>#VALUE!</v>
      </c>
      <c r="H289" s="55" t="e">
        <f>Matrix!BW289</f>
        <v>#VALUE!</v>
      </c>
      <c r="I289" s="55" t="e">
        <f>Matrix!BC289</f>
        <v>#VALUE!</v>
      </c>
      <c r="J289" s="56" t="e">
        <f>Matrix!BA289</f>
        <v>#VALUE!</v>
      </c>
    </row>
    <row r="290" spans="1:10">
      <c r="A290" s="28">
        <v>190</v>
      </c>
      <c r="B290" s="47" t="e">
        <f>'935'!B290</f>
        <v>#VALUE!</v>
      </c>
      <c r="C290" s="37" t="e">
        <f>ROUND(Matrix!DF290,3)</f>
        <v>#VALUE!</v>
      </c>
      <c r="D290" s="33" t="e">
        <f>ROUND(Matrix!BT290,2)</f>
        <v>#VALUE!</v>
      </c>
      <c r="E290" s="33" t="e">
        <f>ROUND(Matrix!DG290,2)</f>
        <v>#VALUE!</v>
      </c>
      <c r="F290" s="53" t="e">
        <f>ROUND(Matrix!DH290,2)</f>
        <v>#VALUE!</v>
      </c>
      <c r="G290" s="35" t="e">
        <f>Matrix!AS290</f>
        <v>#VALUE!</v>
      </c>
      <c r="H290" s="55" t="e">
        <f>Matrix!BW290</f>
        <v>#VALUE!</v>
      </c>
      <c r="I290" s="55" t="e">
        <f>Matrix!BC290</f>
        <v>#VALUE!</v>
      </c>
      <c r="J290" s="56" t="e">
        <f>Matrix!BA290</f>
        <v>#VALUE!</v>
      </c>
    </row>
    <row r="291" spans="1:10">
      <c r="A291" s="28">
        <v>191</v>
      </c>
      <c r="B291" s="47" t="e">
        <f>'935'!B291</f>
        <v>#VALUE!</v>
      </c>
      <c r="C291" s="37" t="e">
        <f>ROUND(Matrix!DF291,3)</f>
        <v>#VALUE!</v>
      </c>
      <c r="D291" s="33" t="e">
        <f>ROUND(Matrix!BT291,2)</f>
        <v>#VALUE!</v>
      </c>
      <c r="E291" s="33" t="e">
        <f>ROUND(Matrix!DG291,2)</f>
        <v>#VALUE!</v>
      </c>
      <c r="F291" s="53" t="e">
        <f>ROUND(Matrix!DH291,2)</f>
        <v>#VALUE!</v>
      </c>
      <c r="G291" s="35" t="e">
        <f>Matrix!AS291</f>
        <v>#VALUE!</v>
      </c>
      <c r="H291" s="55" t="e">
        <f>Matrix!BW291</f>
        <v>#VALUE!</v>
      </c>
      <c r="I291" s="55" t="e">
        <f>Matrix!BC291</f>
        <v>#VALUE!</v>
      </c>
      <c r="J291" s="56" t="e">
        <f>Matrix!BA291</f>
        <v>#VALUE!</v>
      </c>
    </row>
    <row r="292" spans="1:10">
      <c r="A292" s="28">
        <v>192</v>
      </c>
      <c r="B292" s="47" t="e">
        <f>'935'!B292</f>
        <v>#VALUE!</v>
      </c>
      <c r="C292" s="37" t="e">
        <f>ROUND(Matrix!DF292,3)</f>
        <v>#VALUE!</v>
      </c>
      <c r="D292" s="33" t="e">
        <f>ROUND(Matrix!BT292,2)</f>
        <v>#VALUE!</v>
      </c>
      <c r="E292" s="33" t="e">
        <f>ROUND(Matrix!DG292,2)</f>
        <v>#VALUE!</v>
      </c>
      <c r="F292" s="53" t="e">
        <f>ROUND(Matrix!DH292,2)</f>
        <v>#VALUE!</v>
      </c>
      <c r="G292" s="35" t="e">
        <f>Matrix!AS292</f>
        <v>#VALUE!</v>
      </c>
      <c r="H292" s="55" t="e">
        <f>Matrix!BW292</f>
        <v>#VALUE!</v>
      </c>
      <c r="I292" s="55" t="e">
        <f>Matrix!BC292</f>
        <v>#VALUE!</v>
      </c>
      <c r="J292" s="56" t="e">
        <f>Matrix!BA292</f>
        <v>#VALUE!</v>
      </c>
    </row>
    <row r="293" spans="1:10">
      <c r="A293" s="28">
        <v>193</v>
      </c>
      <c r="B293" s="47" t="e">
        <f>'935'!B293</f>
        <v>#VALUE!</v>
      </c>
      <c r="C293" s="37" t="e">
        <f>ROUND(Matrix!DF293,3)</f>
        <v>#VALUE!</v>
      </c>
      <c r="D293" s="33" t="e">
        <f>ROUND(Matrix!BT293,2)</f>
        <v>#VALUE!</v>
      </c>
      <c r="E293" s="33" t="e">
        <f>ROUND(Matrix!DG293,2)</f>
        <v>#VALUE!</v>
      </c>
      <c r="F293" s="53" t="e">
        <f>ROUND(Matrix!DH293,2)</f>
        <v>#VALUE!</v>
      </c>
      <c r="G293" s="35" t="e">
        <f>Matrix!AS293</f>
        <v>#VALUE!</v>
      </c>
      <c r="H293" s="55" t="e">
        <f>Matrix!BW293</f>
        <v>#VALUE!</v>
      </c>
      <c r="I293" s="55" t="e">
        <f>Matrix!BC293</f>
        <v>#VALUE!</v>
      </c>
      <c r="J293" s="56" t="e">
        <f>Matrix!BA293</f>
        <v>#VALUE!</v>
      </c>
    </row>
    <row r="294" spans="1:10">
      <c r="A294" s="28">
        <v>194</v>
      </c>
      <c r="B294" s="47" t="e">
        <f>'935'!B294</f>
        <v>#VALUE!</v>
      </c>
      <c r="C294" s="37" t="e">
        <f>ROUND(Matrix!DF294,3)</f>
        <v>#VALUE!</v>
      </c>
      <c r="D294" s="33" t="e">
        <f>ROUND(Matrix!BT294,2)</f>
        <v>#VALUE!</v>
      </c>
      <c r="E294" s="33" t="e">
        <f>ROUND(Matrix!DG294,2)</f>
        <v>#VALUE!</v>
      </c>
      <c r="F294" s="53" t="e">
        <f>ROUND(Matrix!DH294,2)</f>
        <v>#VALUE!</v>
      </c>
      <c r="G294" s="35" t="e">
        <f>Matrix!AS294</f>
        <v>#VALUE!</v>
      </c>
      <c r="H294" s="55" t="e">
        <f>Matrix!BW294</f>
        <v>#VALUE!</v>
      </c>
      <c r="I294" s="55" t="e">
        <f>Matrix!BC294</f>
        <v>#VALUE!</v>
      </c>
      <c r="J294" s="56" t="e">
        <f>Matrix!BA294</f>
        <v>#VALUE!</v>
      </c>
    </row>
    <row r="295" spans="1:10">
      <c r="A295" s="28">
        <v>195</v>
      </c>
      <c r="B295" s="47" t="e">
        <f>'935'!B295</f>
        <v>#VALUE!</v>
      </c>
      <c r="C295" s="37" t="e">
        <f>ROUND(Matrix!DF295,3)</f>
        <v>#VALUE!</v>
      </c>
      <c r="D295" s="33" t="e">
        <f>ROUND(Matrix!BT295,2)</f>
        <v>#VALUE!</v>
      </c>
      <c r="E295" s="33" t="e">
        <f>ROUND(Matrix!DG295,2)</f>
        <v>#VALUE!</v>
      </c>
      <c r="F295" s="53" t="e">
        <f>ROUND(Matrix!DH295,2)</f>
        <v>#VALUE!</v>
      </c>
      <c r="G295" s="35" t="e">
        <f>Matrix!AS295</f>
        <v>#VALUE!</v>
      </c>
      <c r="H295" s="55" t="e">
        <f>Matrix!BW295</f>
        <v>#VALUE!</v>
      </c>
      <c r="I295" s="55" t="e">
        <f>Matrix!BC295</f>
        <v>#VALUE!</v>
      </c>
      <c r="J295" s="56" t="e">
        <f>Matrix!BA295</f>
        <v>#VALUE!</v>
      </c>
    </row>
    <row r="296" spans="1:10">
      <c r="A296" s="28">
        <v>196</v>
      </c>
      <c r="B296" s="47" t="e">
        <f>'935'!B296</f>
        <v>#VALUE!</v>
      </c>
      <c r="C296" s="37" t="e">
        <f>ROUND(Matrix!DF296,3)</f>
        <v>#VALUE!</v>
      </c>
      <c r="D296" s="33" t="e">
        <f>ROUND(Matrix!BT296,2)</f>
        <v>#VALUE!</v>
      </c>
      <c r="E296" s="33" t="e">
        <f>ROUND(Matrix!DG296,2)</f>
        <v>#VALUE!</v>
      </c>
      <c r="F296" s="53" t="e">
        <f>ROUND(Matrix!DH296,2)</f>
        <v>#VALUE!</v>
      </c>
      <c r="G296" s="35" t="e">
        <f>Matrix!AS296</f>
        <v>#VALUE!</v>
      </c>
      <c r="H296" s="55" t="e">
        <f>Matrix!BW296</f>
        <v>#VALUE!</v>
      </c>
      <c r="I296" s="55" t="e">
        <f>Matrix!BC296</f>
        <v>#VALUE!</v>
      </c>
      <c r="J296" s="56" t="e">
        <f>Matrix!BA296</f>
        <v>#VALUE!</v>
      </c>
    </row>
    <row r="297" spans="1:10">
      <c r="A297" s="28">
        <v>197</v>
      </c>
      <c r="B297" s="47" t="e">
        <f>'935'!B297</f>
        <v>#VALUE!</v>
      </c>
      <c r="C297" s="37" t="e">
        <f>ROUND(Matrix!DF297,3)</f>
        <v>#VALUE!</v>
      </c>
      <c r="D297" s="33" t="e">
        <f>ROUND(Matrix!BT297,2)</f>
        <v>#VALUE!</v>
      </c>
      <c r="E297" s="33" t="e">
        <f>ROUND(Matrix!DG297,2)</f>
        <v>#VALUE!</v>
      </c>
      <c r="F297" s="53" t="e">
        <f>ROUND(Matrix!DH297,2)</f>
        <v>#VALUE!</v>
      </c>
      <c r="G297" s="35" t="e">
        <f>Matrix!AS297</f>
        <v>#VALUE!</v>
      </c>
      <c r="H297" s="55" t="e">
        <f>Matrix!BW297</f>
        <v>#VALUE!</v>
      </c>
      <c r="I297" s="55" t="e">
        <f>Matrix!BC297</f>
        <v>#VALUE!</v>
      </c>
      <c r="J297" s="56" t="e">
        <f>Matrix!BA297</f>
        <v>#VALUE!</v>
      </c>
    </row>
    <row r="298" spans="1:10">
      <c r="A298" s="28">
        <v>198</v>
      </c>
      <c r="B298" s="47" t="e">
        <f>'935'!B298</f>
        <v>#VALUE!</v>
      </c>
      <c r="C298" s="37" t="e">
        <f>ROUND(Matrix!DF298,3)</f>
        <v>#VALUE!</v>
      </c>
      <c r="D298" s="33" t="e">
        <f>ROUND(Matrix!BT298,2)</f>
        <v>#VALUE!</v>
      </c>
      <c r="E298" s="33" t="e">
        <f>ROUND(Matrix!DG298,2)</f>
        <v>#VALUE!</v>
      </c>
      <c r="F298" s="53" t="e">
        <f>ROUND(Matrix!DH298,2)</f>
        <v>#VALUE!</v>
      </c>
      <c r="G298" s="35" t="e">
        <f>Matrix!AS298</f>
        <v>#VALUE!</v>
      </c>
      <c r="H298" s="55" t="e">
        <f>Matrix!BW298</f>
        <v>#VALUE!</v>
      </c>
      <c r="I298" s="55" t="e">
        <f>Matrix!BC298</f>
        <v>#VALUE!</v>
      </c>
      <c r="J298" s="56" t="e">
        <f>Matrix!BA298</f>
        <v>#VALUE!</v>
      </c>
    </row>
    <row r="299" spans="1:10">
      <c r="A299" s="28">
        <v>199</v>
      </c>
      <c r="B299" s="47" t="e">
        <f>'935'!B299</f>
        <v>#VALUE!</v>
      </c>
      <c r="C299" s="37" t="e">
        <f>ROUND(Matrix!DF299,3)</f>
        <v>#VALUE!</v>
      </c>
      <c r="D299" s="33" t="e">
        <f>ROUND(Matrix!BT299,2)</f>
        <v>#VALUE!</v>
      </c>
      <c r="E299" s="33" t="e">
        <f>ROUND(Matrix!DG299,2)</f>
        <v>#VALUE!</v>
      </c>
      <c r="F299" s="53" t="e">
        <f>ROUND(Matrix!DH299,2)</f>
        <v>#VALUE!</v>
      </c>
      <c r="G299" s="35" t="e">
        <f>Matrix!AS299</f>
        <v>#VALUE!</v>
      </c>
      <c r="H299" s="55" t="e">
        <f>Matrix!BW299</f>
        <v>#VALUE!</v>
      </c>
      <c r="I299" s="55" t="e">
        <f>Matrix!BC299</f>
        <v>#VALUE!</v>
      </c>
      <c r="J299" s="56" t="e">
        <f>Matrix!BA299</f>
        <v>#VALUE!</v>
      </c>
    </row>
    <row r="300" spans="1:10">
      <c r="A300" s="28">
        <v>200</v>
      </c>
      <c r="B300" s="47" t="e">
        <f>'935'!B300</f>
        <v>#VALUE!</v>
      </c>
      <c r="C300" s="37" t="e">
        <f>ROUND(Matrix!DF300,3)</f>
        <v>#VALUE!</v>
      </c>
      <c r="D300" s="33" t="e">
        <f>ROUND(Matrix!BT300,2)</f>
        <v>#VALUE!</v>
      </c>
      <c r="E300" s="33" t="e">
        <f>ROUND(Matrix!DG300,2)</f>
        <v>#VALUE!</v>
      </c>
      <c r="F300" s="53" t="e">
        <f>ROUND(Matrix!DH300,2)</f>
        <v>#VALUE!</v>
      </c>
      <c r="G300" s="35" t="e">
        <f>Matrix!AS300</f>
        <v>#VALUE!</v>
      </c>
      <c r="H300" s="55" t="e">
        <f>Matrix!BW300</f>
        <v>#VALUE!</v>
      </c>
      <c r="I300" s="55" t="e">
        <f>Matrix!BC300</f>
        <v>#VALUE!</v>
      </c>
      <c r="J300" s="56" t="e">
        <f>Matrix!BA300</f>
        <v>#VALUE!</v>
      </c>
    </row>
    <row r="301" spans="1:10">
      <c r="A301" s="28">
        <v>201</v>
      </c>
      <c r="B301" s="47" t="e">
        <f>'935'!B301</f>
        <v>#VALUE!</v>
      </c>
      <c r="C301" s="37" t="e">
        <f>ROUND(Matrix!DF301,3)</f>
        <v>#VALUE!</v>
      </c>
      <c r="D301" s="33" t="e">
        <f>ROUND(Matrix!BT301,2)</f>
        <v>#VALUE!</v>
      </c>
      <c r="E301" s="33" t="e">
        <f>ROUND(Matrix!DG301,2)</f>
        <v>#VALUE!</v>
      </c>
      <c r="F301" s="53" t="e">
        <f>ROUND(Matrix!DH301,2)</f>
        <v>#VALUE!</v>
      </c>
      <c r="G301" s="35" t="e">
        <f>Matrix!AS301</f>
        <v>#VALUE!</v>
      </c>
      <c r="H301" s="55" t="e">
        <f>Matrix!BW301</f>
        <v>#VALUE!</v>
      </c>
      <c r="I301" s="55" t="e">
        <f>Matrix!BC301</f>
        <v>#VALUE!</v>
      </c>
      <c r="J301" s="56" t="e">
        <f>Matrix!BA301</f>
        <v>#VALUE!</v>
      </c>
    </row>
    <row r="302" spans="1:10">
      <c r="A302" s="28">
        <v>202</v>
      </c>
      <c r="B302" s="47" t="e">
        <f>'935'!B302</f>
        <v>#VALUE!</v>
      </c>
      <c r="C302" s="37" t="e">
        <f>ROUND(Matrix!DF302,3)</f>
        <v>#VALUE!</v>
      </c>
      <c r="D302" s="33" t="e">
        <f>ROUND(Matrix!BT302,2)</f>
        <v>#VALUE!</v>
      </c>
      <c r="E302" s="33" t="e">
        <f>ROUND(Matrix!DG302,2)</f>
        <v>#VALUE!</v>
      </c>
      <c r="F302" s="53" t="e">
        <f>ROUND(Matrix!DH302,2)</f>
        <v>#VALUE!</v>
      </c>
      <c r="G302" s="35" t="e">
        <f>Matrix!AS302</f>
        <v>#VALUE!</v>
      </c>
      <c r="H302" s="55" t="e">
        <f>Matrix!BW302</f>
        <v>#VALUE!</v>
      </c>
      <c r="I302" s="55" t="e">
        <f>Matrix!BC302</f>
        <v>#VALUE!</v>
      </c>
      <c r="J302" s="56" t="e">
        <f>Matrix!BA302</f>
        <v>#VALUE!</v>
      </c>
    </row>
    <row r="303" spans="1:10">
      <c r="A303" s="28">
        <v>203</v>
      </c>
      <c r="B303" s="47" t="e">
        <f>'935'!B303</f>
        <v>#VALUE!</v>
      </c>
      <c r="C303" s="37" t="e">
        <f>ROUND(Matrix!DF303,3)</f>
        <v>#VALUE!</v>
      </c>
      <c r="D303" s="33" t="e">
        <f>ROUND(Matrix!BT303,2)</f>
        <v>#VALUE!</v>
      </c>
      <c r="E303" s="33" t="e">
        <f>ROUND(Matrix!DG303,2)</f>
        <v>#VALUE!</v>
      </c>
      <c r="F303" s="53" t="e">
        <f>ROUND(Matrix!DH303,2)</f>
        <v>#VALUE!</v>
      </c>
      <c r="G303" s="35" t="e">
        <f>Matrix!AS303</f>
        <v>#VALUE!</v>
      </c>
      <c r="H303" s="55" t="e">
        <f>Matrix!BW303</f>
        <v>#VALUE!</v>
      </c>
      <c r="I303" s="55" t="e">
        <f>Matrix!BC303</f>
        <v>#VALUE!</v>
      </c>
      <c r="J303" s="56" t="e">
        <f>Matrix!BA303</f>
        <v>#VALUE!</v>
      </c>
    </row>
    <row r="304" spans="1:10">
      <c r="A304" s="28">
        <v>204</v>
      </c>
      <c r="B304" s="47" t="e">
        <f>'935'!B304</f>
        <v>#VALUE!</v>
      </c>
      <c r="C304" s="37" t="e">
        <f>ROUND(Matrix!DF304,3)</f>
        <v>#VALUE!</v>
      </c>
      <c r="D304" s="33" t="e">
        <f>ROUND(Matrix!BT304,2)</f>
        <v>#VALUE!</v>
      </c>
      <c r="E304" s="33" t="e">
        <f>ROUND(Matrix!DG304,2)</f>
        <v>#VALUE!</v>
      </c>
      <c r="F304" s="53" t="e">
        <f>ROUND(Matrix!DH304,2)</f>
        <v>#VALUE!</v>
      </c>
      <c r="G304" s="35" t="e">
        <f>Matrix!AS304</f>
        <v>#VALUE!</v>
      </c>
      <c r="H304" s="55" t="e">
        <f>Matrix!BW304</f>
        <v>#VALUE!</v>
      </c>
      <c r="I304" s="55" t="e">
        <f>Matrix!BC304</f>
        <v>#VALUE!</v>
      </c>
      <c r="J304" s="56" t="e">
        <f>Matrix!BA304</f>
        <v>#VALUE!</v>
      </c>
    </row>
    <row r="305" spans="1:10">
      <c r="A305" s="28">
        <v>205</v>
      </c>
      <c r="B305" s="47" t="e">
        <f>'935'!B305</f>
        <v>#VALUE!</v>
      </c>
      <c r="C305" s="37" t="e">
        <f>ROUND(Matrix!DF305,3)</f>
        <v>#VALUE!</v>
      </c>
      <c r="D305" s="33" t="e">
        <f>ROUND(Matrix!BT305,2)</f>
        <v>#VALUE!</v>
      </c>
      <c r="E305" s="33" t="e">
        <f>ROUND(Matrix!DG305,2)</f>
        <v>#VALUE!</v>
      </c>
      <c r="F305" s="53" t="e">
        <f>ROUND(Matrix!DH305,2)</f>
        <v>#VALUE!</v>
      </c>
      <c r="G305" s="35" t="e">
        <f>Matrix!AS305</f>
        <v>#VALUE!</v>
      </c>
      <c r="H305" s="55" t="e">
        <f>Matrix!BW305</f>
        <v>#VALUE!</v>
      </c>
      <c r="I305" s="55" t="e">
        <f>Matrix!BC305</f>
        <v>#VALUE!</v>
      </c>
      <c r="J305" s="56" t="e">
        <f>Matrix!BA305</f>
        <v>#VALUE!</v>
      </c>
    </row>
    <row r="306" spans="1:10">
      <c r="A306" s="28">
        <v>206</v>
      </c>
      <c r="B306" s="47" t="e">
        <f>'935'!B306</f>
        <v>#VALUE!</v>
      </c>
      <c r="C306" s="37" t="e">
        <f>ROUND(Matrix!DF306,3)</f>
        <v>#VALUE!</v>
      </c>
      <c r="D306" s="33" t="e">
        <f>ROUND(Matrix!BT306,2)</f>
        <v>#VALUE!</v>
      </c>
      <c r="E306" s="33" t="e">
        <f>ROUND(Matrix!DG306,2)</f>
        <v>#VALUE!</v>
      </c>
      <c r="F306" s="53" t="e">
        <f>ROUND(Matrix!DH306,2)</f>
        <v>#VALUE!</v>
      </c>
      <c r="G306" s="35" t="e">
        <f>Matrix!AS306</f>
        <v>#VALUE!</v>
      </c>
      <c r="H306" s="55" t="e">
        <f>Matrix!BW306</f>
        <v>#VALUE!</v>
      </c>
      <c r="I306" s="55" t="e">
        <f>Matrix!BC306</f>
        <v>#VALUE!</v>
      </c>
      <c r="J306" s="56" t="e">
        <f>Matrix!BA306</f>
        <v>#VALUE!</v>
      </c>
    </row>
    <row r="307" spans="1:10">
      <c r="A307" s="28">
        <v>207</v>
      </c>
      <c r="B307" s="47" t="e">
        <f>'935'!B307</f>
        <v>#VALUE!</v>
      </c>
      <c r="C307" s="37" t="e">
        <f>ROUND(Matrix!DF307,3)</f>
        <v>#VALUE!</v>
      </c>
      <c r="D307" s="33" t="e">
        <f>ROUND(Matrix!BT307,2)</f>
        <v>#VALUE!</v>
      </c>
      <c r="E307" s="33" t="e">
        <f>ROUND(Matrix!DG307,2)</f>
        <v>#VALUE!</v>
      </c>
      <c r="F307" s="53" t="e">
        <f>ROUND(Matrix!DH307,2)</f>
        <v>#VALUE!</v>
      </c>
      <c r="G307" s="35" t="e">
        <f>Matrix!AS307</f>
        <v>#VALUE!</v>
      </c>
      <c r="H307" s="55" t="e">
        <f>Matrix!BW307</f>
        <v>#VALUE!</v>
      </c>
      <c r="I307" s="55" t="e">
        <f>Matrix!BC307</f>
        <v>#VALUE!</v>
      </c>
      <c r="J307" s="56" t="e">
        <f>Matrix!BA307</f>
        <v>#VALUE!</v>
      </c>
    </row>
    <row r="308" spans="1:10">
      <c r="A308" s="28">
        <v>208</v>
      </c>
      <c r="B308" s="47" t="e">
        <f>'935'!B308</f>
        <v>#VALUE!</v>
      </c>
      <c r="C308" s="37" t="e">
        <f>ROUND(Matrix!DF308,3)</f>
        <v>#VALUE!</v>
      </c>
      <c r="D308" s="33" t="e">
        <f>ROUND(Matrix!BT308,2)</f>
        <v>#VALUE!</v>
      </c>
      <c r="E308" s="33" t="e">
        <f>ROUND(Matrix!DG308,2)</f>
        <v>#VALUE!</v>
      </c>
      <c r="F308" s="53" t="e">
        <f>ROUND(Matrix!DH308,2)</f>
        <v>#VALUE!</v>
      </c>
      <c r="G308" s="35" t="e">
        <f>Matrix!AS308</f>
        <v>#VALUE!</v>
      </c>
      <c r="H308" s="55" t="e">
        <f>Matrix!BW308</f>
        <v>#VALUE!</v>
      </c>
      <c r="I308" s="55" t="e">
        <f>Matrix!BC308</f>
        <v>#VALUE!</v>
      </c>
      <c r="J308" s="56" t="e">
        <f>Matrix!BA308</f>
        <v>#VALUE!</v>
      </c>
    </row>
    <row r="309" spans="1:10">
      <c r="A309" s="28">
        <v>209</v>
      </c>
      <c r="B309" s="47" t="e">
        <f>'935'!B309</f>
        <v>#VALUE!</v>
      </c>
      <c r="C309" s="37" t="e">
        <f>ROUND(Matrix!DF309,3)</f>
        <v>#VALUE!</v>
      </c>
      <c r="D309" s="33" t="e">
        <f>ROUND(Matrix!BT309,2)</f>
        <v>#VALUE!</v>
      </c>
      <c r="E309" s="33" t="e">
        <f>ROUND(Matrix!DG309,2)</f>
        <v>#VALUE!</v>
      </c>
      <c r="F309" s="53" t="e">
        <f>ROUND(Matrix!DH309,2)</f>
        <v>#VALUE!</v>
      </c>
      <c r="G309" s="35" t="e">
        <f>Matrix!AS309</f>
        <v>#VALUE!</v>
      </c>
      <c r="H309" s="55" t="e">
        <f>Matrix!BW309</f>
        <v>#VALUE!</v>
      </c>
      <c r="I309" s="55" t="e">
        <f>Matrix!BC309</f>
        <v>#VALUE!</v>
      </c>
      <c r="J309" s="56" t="e">
        <f>Matrix!BA309</f>
        <v>#VALUE!</v>
      </c>
    </row>
    <row r="310" spans="1:10">
      <c r="A310" s="28">
        <v>210</v>
      </c>
      <c r="B310" s="47" t="e">
        <f>'935'!B310</f>
        <v>#VALUE!</v>
      </c>
      <c r="C310" s="37" t="e">
        <f>ROUND(Matrix!DF310,3)</f>
        <v>#VALUE!</v>
      </c>
      <c r="D310" s="33" t="e">
        <f>ROUND(Matrix!BT310,2)</f>
        <v>#VALUE!</v>
      </c>
      <c r="E310" s="33" t="e">
        <f>ROUND(Matrix!DG310,2)</f>
        <v>#VALUE!</v>
      </c>
      <c r="F310" s="53" t="e">
        <f>ROUND(Matrix!DH310,2)</f>
        <v>#VALUE!</v>
      </c>
      <c r="G310" s="35" t="e">
        <f>Matrix!AS310</f>
        <v>#VALUE!</v>
      </c>
      <c r="H310" s="55" t="e">
        <f>Matrix!BW310</f>
        <v>#VALUE!</v>
      </c>
      <c r="I310" s="55" t="e">
        <f>Matrix!BC310</f>
        <v>#VALUE!</v>
      </c>
      <c r="J310" s="56" t="e">
        <f>Matrix!BA310</f>
        <v>#VALUE!</v>
      </c>
    </row>
    <row r="311" spans="1:10">
      <c r="A311" s="28">
        <v>211</v>
      </c>
      <c r="B311" s="47" t="e">
        <f>'935'!B311</f>
        <v>#VALUE!</v>
      </c>
      <c r="C311" s="37" t="e">
        <f>ROUND(Matrix!DF311,3)</f>
        <v>#VALUE!</v>
      </c>
      <c r="D311" s="33" t="e">
        <f>ROUND(Matrix!BT311,2)</f>
        <v>#VALUE!</v>
      </c>
      <c r="E311" s="33" t="e">
        <f>ROUND(Matrix!DG311,2)</f>
        <v>#VALUE!</v>
      </c>
      <c r="F311" s="53" t="e">
        <f>ROUND(Matrix!DH311,2)</f>
        <v>#VALUE!</v>
      </c>
      <c r="G311" s="35" t="e">
        <f>Matrix!AS311</f>
        <v>#VALUE!</v>
      </c>
      <c r="H311" s="55" t="e">
        <f>Matrix!BW311</f>
        <v>#VALUE!</v>
      </c>
      <c r="I311" s="55" t="e">
        <f>Matrix!BC311</f>
        <v>#VALUE!</v>
      </c>
      <c r="J311" s="56" t="e">
        <f>Matrix!BA311</f>
        <v>#VALUE!</v>
      </c>
    </row>
    <row r="312" spans="1:10">
      <c r="A312" s="28">
        <v>212</v>
      </c>
      <c r="B312" s="47" t="e">
        <f>'935'!B312</f>
        <v>#VALUE!</v>
      </c>
      <c r="C312" s="37" t="e">
        <f>ROUND(Matrix!DF312,3)</f>
        <v>#VALUE!</v>
      </c>
      <c r="D312" s="33" t="e">
        <f>ROUND(Matrix!BT312,2)</f>
        <v>#VALUE!</v>
      </c>
      <c r="E312" s="33" t="e">
        <f>ROUND(Matrix!DG312,2)</f>
        <v>#VALUE!</v>
      </c>
      <c r="F312" s="53" t="e">
        <f>ROUND(Matrix!DH312,2)</f>
        <v>#VALUE!</v>
      </c>
      <c r="G312" s="35" t="e">
        <f>Matrix!AS312</f>
        <v>#VALUE!</v>
      </c>
      <c r="H312" s="55" t="e">
        <f>Matrix!BW312</f>
        <v>#VALUE!</v>
      </c>
      <c r="I312" s="55" t="e">
        <f>Matrix!BC312</f>
        <v>#VALUE!</v>
      </c>
      <c r="J312" s="56" t="e">
        <f>Matrix!BA312</f>
        <v>#VALUE!</v>
      </c>
    </row>
    <row r="313" spans="1:10">
      <c r="A313" s="28">
        <v>213</v>
      </c>
      <c r="B313" s="47" t="e">
        <f>'935'!B313</f>
        <v>#VALUE!</v>
      </c>
      <c r="C313" s="37" t="e">
        <f>ROUND(Matrix!DF313,3)</f>
        <v>#VALUE!</v>
      </c>
      <c r="D313" s="33" t="e">
        <f>ROUND(Matrix!BT313,2)</f>
        <v>#VALUE!</v>
      </c>
      <c r="E313" s="33" t="e">
        <f>ROUND(Matrix!DG313,2)</f>
        <v>#VALUE!</v>
      </c>
      <c r="F313" s="53" t="e">
        <f>ROUND(Matrix!DH313,2)</f>
        <v>#VALUE!</v>
      </c>
      <c r="G313" s="35" t="e">
        <f>Matrix!AS313</f>
        <v>#VALUE!</v>
      </c>
      <c r="H313" s="55" t="e">
        <f>Matrix!BW313</f>
        <v>#VALUE!</v>
      </c>
      <c r="I313" s="55" t="e">
        <f>Matrix!BC313</f>
        <v>#VALUE!</v>
      </c>
      <c r="J313" s="56" t="e">
        <f>Matrix!BA313</f>
        <v>#VALUE!</v>
      </c>
    </row>
    <row r="314" spans="1:10">
      <c r="A314" s="28">
        <v>214</v>
      </c>
      <c r="B314" s="47" t="e">
        <f>'935'!B314</f>
        <v>#VALUE!</v>
      </c>
      <c r="C314" s="37" t="e">
        <f>ROUND(Matrix!DF314,3)</f>
        <v>#VALUE!</v>
      </c>
      <c r="D314" s="33" t="e">
        <f>ROUND(Matrix!BT314,2)</f>
        <v>#VALUE!</v>
      </c>
      <c r="E314" s="33" t="e">
        <f>ROUND(Matrix!DG314,2)</f>
        <v>#VALUE!</v>
      </c>
      <c r="F314" s="53" t="e">
        <f>ROUND(Matrix!DH314,2)</f>
        <v>#VALUE!</v>
      </c>
      <c r="G314" s="35" t="e">
        <f>Matrix!AS314</f>
        <v>#VALUE!</v>
      </c>
      <c r="H314" s="55" t="e">
        <f>Matrix!BW314</f>
        <v>#VALUE!</v>
      </c>
      <c r="I314" s="55" t="e">
        <f>Matrix!BC314</f>
        <v>#VALUE!</v>
      </c>
      <c r="J314" s="56" t="e">
        <f>Matrix!BA314</f>
        <v>#VALUE!</v>
      </c>
    </row>
    <row r="315" spans="1:10">
      <c r="A315" s="28">
        <v>215</v>
      </c>
      <c r="B315" s="47" t="e">
        <f>'935'!B315</f>
        <v>#VALUE!</v>
      </c>
      <c r="C315" s="37" t="e">
        <f>ROUND(Matrix!DF315,3)</f>
        <v>#VALUE!</v>
      </c>
      <c r="D315" s="33" t="e">
        <f>ROUND(Matrix!BT315,2)</f>
        <v>#VALUE!</v>
      </c>
      <c r="E315" s="33" t="e">
        <f>ROUND(Matrix!DG315,2)</f>
        <v>#VALUE!</v>
      </c>
      <c r="F315" s="53" t="e">
        <f>ROUND(Matrix!DH315,2)</f>
        <v>#VALUE!</v>
      </c>
      <c r="G315" s="35" t="e">
        <f>Matrix!AS315</f>
        <v>#VALUE!</v>
      </c>
      <c r="H315" s="55" t="e">
        <f>Matrix!BW315</f>
        <v>#VALUE!</v>
      </c>
      <c r="I315" s="55" t="e">
        <f>Matrix!BC315</f>
        <v>#VALUE!</v>
      </c>
      <c r="J315" s="56" t="e">
        <f>Matrix!BA315</f>
        <v>#VALUE!</v>
      </c>
    </row>
    <row r="316" spans="1:10">
      <c r="A316" s="28">
        <v>216</v>
      </c>
      <c r="B316" s="47" t="e">
        <f>'935'!B316</f>
        <v>#VALUE!</v>
      </c>
      <c r="C316" s="37" t="e">
        <f>ROUND(Matrix!DF316,3)</f>
        <v>#VALUE!</v>
      </c>
      <c r="D316" s="33" t="e">
        <f>ROUND(Matrix!BT316,2)</f>
        <v>#VALUE!</v>
      </c>
      <c r="E316" s="33" t="e">
        <f>ROUND(Matrix!DG316,2)</f>
        <v>#VALUE!</v>
      </c>
      <c r="F316" s="53" t="e">
        <f>ROUND(Matrix!DH316,2)</f>
        <v>#VALUE!</v>
      </c>
      <c r="G316" s="35" t="e">
        <f>Matrix!AS316</f>
        <v>#VALUE!</v>
      </c>
      <c r="H316" s="55" t="e">
        <f>Matrix!BW316</f>
        <v>#VALUE!</v>
      </c>
      <c r="I316" s="55" t="e">
        <f>Matrix!BC316</f>
        <v>#VALUE!</v>
      </c>
      <c r="J316" s="56" t="e">
        <f>Matrix!BA316</f>
        <v>#VALUE!</v>
      </c>
    </row>
    <row r="317" spans="1:10">
      <c r="A317" s="28">
        <v>217</v>
      </c>
      <c r="B317" s="47" t="e">
        <f>'935'!B317</f>
        <v>#VALUE!</v>
      </c>
      <c r="C317" s="37" t="e">
        <f>ROUND(Matrix!DF317,3)</f>
        <v>#VALUE!</v>
      </c>
      <c r="D317" s="33" t="e">
        <f>ROUND(Matrix!BT317,2)</f>
        <v>#VALUE!</v>
      </c>
      <c r="E317" s="33" t="e">
        <f>ROUND(Matrix!DG317,2)</f>
        <v>#VALUE!</v>
      </c>
      <c r="F317" s="53" t="e">
        <f>ROUND(Matrix!DH317,2)</f>
        <v>#VALUE!</v>
      </c>
      <c r="G317" s="35" t="e">
        <f>Matrix!AS317</f>
        <v>#VALUE!</v>
      </c>
      <c r="H317" s="55" t="e">
        <f>Matrix!BW317</f>
        <v>#VALUE!</v>
      </c>
      <c r="I317" s="55" t="e">
        <f>Matrix!BC317</f>
        <v>#VALUE!</v>
      </c>
      <c r="J317" s="56" t="e">
        <f>Matrix!BA317</f>
        <v>#VALUE!</v>
      </c>
    </row>
    <row r="318" spans="1:10">
      <c r="A318" s="28">
        <v>218</v>
      </c>
      <c r="B318" s="47" t="e">
        <f>'935'!B318</f>
        <v>#VALUE!</v>
      </c>
      <c r="C318" s="37" t="e">
        <f>ROUND(Matrix!DF318,3)</f>
        <v>#VALUE!</v>
      </c>
      <c r="D318" s="33" t="e">
        <f>ROUND(Matrix!BT318,2)</f>
        <v>#VALUE!</v>
      </c>
      <c r="E318" s="33" t="e">
        <f>ROUND(Matrix!DG318,2)</f>
        <v>#VALUE!</v>
      </c>
      <c r="F318" s="53" t="e">
        <f>ROUND(Matrix!DH318,2)</f>
        <v>#VALUE!</v>
      </c>
      <c r="G318" s="35" t="e">
        <f>Matrix!AS318</f>
        <v>#VALUE!</v>
      </c>
      <c r="H318" s="55" t="e">
        <f>Matrix!BW318</f>
        <v>#VALUE!</v>
      </c>
      <c r="I318" s="55" t="e">
        <f>Matrix!BC318</f>
        <v>#VALUE!</v>
      </c>
      <c r="J318" s="56" t="e">
        <f>Matrix!BA318</f>
        <v>#VALUE!</v>
      </c>
    </row>
    <row r="319" spans="1:10">
      <c r="A319" s="28">
        <v>219</v>
      </c>
      <c r="B319" s="47" t="e">
        <f>'935'!B319</f>
        <v>#VALUE!</v>
      </c>
      <c r="C319" s="37" t="e">
        <f>ROUND(Matrix!DF319,3)</f>
        <v>#VALUE!</v>
      </c>
      <c r="D319" s="33" t="e">
        <f>ROUND(Matrix!BT319,2)</f>
        <v>#VALUE!</v>
      </c>
      <c r="E319" s="33" t="e">
        <f>ROUND(Matrix!DG319,2)</f>
        <v>#VALUE!</v>
      </c>
      <c r="F319" s="53" t="e">
        <f>ROUND(Matrix!DH319,2)</f>
        <v>#VALUE!</v>
      </c>
      <c r="G319" s="35" t="e">
        <f>Matrix!AS319</f>
        <v>#VALUE!</v>
      </c>
      <c r="H319" s="55" t="e">
        <f>Matrix!BW319</f>
        <v>#VALUE!</v>
      </c>
      <c r="I319" s="55" t="e">
        <f>Matrix!BC319</f>
        <v>#VALUE!</v>
      </c>
      <c r="J319" s="56" t="e">
        <f>Matrix!BA319</f>
        <v>#VALUE!</v>
      </c>
    </row>
    <row r="320" spans="1:10">
      <c r="A320" s="28">
        <v>220</v>
      </c>
      <c r="B320" s="47" t="e">
        <f>'935'!B320</f>
        <v>#VALUE!</v>
      </c>
      <c r="C320" s="37" t="e">
        <f>ROUND(Matrix!DF320,3)</f>
        <v>#VALUE!</v>
      </c>
      <c r="D320" s="33" t="e">
        <f>ROUND(Matrix!BT320,2)</f>
        <v>#VALUE!</v>
      </c>
      <c r="E320" s="33" t="e">
        <f>ROUND(Matrix!DG320,2)</f>
        <v>#VALUE!</v>
      </c>
      <c r="F320" s="53" t="e">
        <f>ROUND(Matrix!DH320,2)</f>
        <v>#VALUE!</v>
      </c>
      <c r="G320" s="35" t="e">
        <f>Matrix!AS320</f>
        <v>#VALUE!</v>
      </c>
      <c r="H320" s="55" t="e">
        <f>Matrix!BW320</f>
        <v>#VALUE!</v>
      </c>
      <c r="I320" s="55" t="e">
        <f>Matrix!BC320</f>
        <v>#VALUE!</v>
      </c>
      <c r="J320" s="56" t="e">
        <f>Matrix!BA320</f>
        <v>#VALUE!</v>
      </c>
    </row>
    <row r="321" spans="1:10">
      <c r="A321" s="28">
        <v>221</v>
      </c>
      <c r="B321" s="47" t="e">
        <f>'935'!B321</f>
        <v>#VALUE!</v>
      </c>
      <c r="C321" s="37" t="e">
        <f>ROUND(Matrix!DF321,3)</f>
        <v>#VALUE!</v>
      </c>
      <c r="D321" s="33" t="e">
        <f>ROUND(Matrix!BT321,2)</f>
        <v>#VALUE!</v>
      </c>
      <c r="E321" s="33" t="e">
        <f>ROUND(Matrix!DG321,2)</f>
        <v>#VALUE!</v>
      </c>
      <c r="F321" s="53" t="e">
        <f>ROUND(Matrix!DH321,2)</f>
        <v>#VALUE!</v>
      </c>
      <c r="G321" s="35" t="e">
        <f>Matrix!AS321</f>
        <v>#VALUE!</v>
      </c>
      <c r="H321" s="55" t="e">
        <f>Matrix!BW321</f>
        <v>#VALUE!</v>
      </c>
      <c r="I321" s="55" t="e">
        <f>Matrix!BC321</f>
        <v>#VALUE!</v>
      </c>
      <c r="J321" s="56" t="e">
        <f>Matrix!BA321</f>
        <v>#VALUE!</v>
      </c>
    </row>
    <row r="322" spans="1:10">
      <c r="A322" s="28">
        <v>222</v>
      </c>
      <c r="B322" s="47" t="e">
        <f>'935'!B322</f>
        <v>#VALUE!</v>
      </c>
      <c r="C322" s="37" t="e">
        <f>ROUND(Matrix!DF322,3)</f>
        <v>#VALUE!</v>
      </c>
      <c r="D322" s="33" t="e">
        <f>ROUND(Matrix!BT322,2)</f>
        <v>#VALUE!</v>
      </c>
      <c r="E322" s="33" t="e">
        <f>ROUND(Matrix!DG322,2)</f>
        <v>#VALUE!</v>
      </c>
      <c r="F322" s="53" t="e">
        <f>ROUND(Matrix!DH322,2)</f>
        <v>#VALUE!</v>
      </c>
      <c r="G322" s="35" t="e">
        <f>Matrix!AS322</f>
        <v>#VALUE!</v>
      </c>
      <c r="H322" s="55" t="e">
        <f>Matrix!BW322</f>
        <v>#VALUE!</v>
      </c>
      <c r="I322" s="55" t="e">
        <f>Matrix!BC322</f>
        <v>#VALUE!</v>
      </c>
      <c r="J322" s="56" t="e">
        <f>Matrix!BA322</f>
        <v>#VALUE!</v>
      </c>
    </row>
    <row r="323" spans="1:10">
      <c r="A323" s="28">
        <v>223</v>
      </c>
      <c r="B323" s="47" t="e">
        <f>'935'!B323</f>
        <v>#VALUE!</v>
      </c>
      <c r="C323" s="37" t="e">
        <f>ROUND(Matrix!DF323,3)</f>
        <v>#VALUE!</v>
      </c>
      <c r="D323" s="33" t="e">
        <f>ROUND(Matrix!BT323,2)</f>
        <v>#VALUE!</v>
      </c>
      <c r="E323" s="33" t="e">
        <f>ROUND(Matrix!DG323,2)</f>
        <v>#VALUE!</v>
      </c>
      <c r="F323" s="53" t="e">
        <f>ROUND(Matrix!DH323,2)</f>
        <v>#VALUE!</v>
      </c>
      <c r="G323" s="35" t="e">
        <f>Matrix!AS323</f>
        <v>#VALUE!</v>
      </c>
      <c r="H323" s="55" t="e">
        <f>Matrix!BW323</f>
        <v>#VALUE!</v>
      </c>
      <c r="I323" s="55" t="e">
        <f>Matrix!BC323</f>
        <v>#VALUE!</v>
      </c>
      <c r="J323" s="56" t="e">
        <f>Matrix!BA323</f>
        <v>#VALUE!</v>
      </c>
    </row>
    <row r="324" spans="1:10">
      <c r="A324" s="28">
        <v>224</v>
      </c>
      <c r="B324" s="47" t="e">
        <f>'935'!B324</f>
        <v>#VALUE!</v>
      </c>
      <c r="C324" s="37" t="e">
        <f>ROUND(Matrix!DF324,3)</f>
        <v>#VALUE!</v>
      </c>
      <c r="D324" s="33" t="e">
        <f>ROUND(Matrix!BT324,2)</f>
        <v>#VALUE!</v>
      </c>
      <c r="E324" s="33" t="e">
        <f>ROUND(Matrix!DG324,2)</f>
        <v>#VALUE!</v>
      </c>
      <c r="F324" s="53" t="e">
        <f>ROUND(Matrix!DH324,2)</f>
        <v>#VALUE!</v>
      </c>
      <c r="G324" s="35" t="e">
        <f>Matrix!AS324</f>
        <v>#VALUE!</v>
      </c>
      <c r="H324" s="55" t="e">
        <f>Matrix!BW324</f>
        <v>#VALUE!</v>
      </c>
      <c r="I324" s="55" t="e">
        <f>Matrix!BC324</f>
        <v>#VALUE!</v>
      </c>
      <c r="J324" s="56" t="e">
        <f>Matrix!BA324</f>
        <v>#VALUE!</v>
      </c>
    </row>
    <row r="325" spans="1:10">
      <c r="A325" s="28">
        <v>225</v>
      </c>
      <c r="B325" s="47" t="e">
        <f>'935'!B325</f>
        <v>#VALUE!</v>
      </c>
      <c r="C325" s="37" t="e">
        <f>ROUND(Matrix!DF325,3)</f>
        <v>#VALUE!</v>
      </c>
      <c r="D325" s="33" t="e">
        <f>ROUND(Matrix!BT325,2)</f>
        <v>#VALUE!</v>
      </c>
      <c r="E325" s="33" t="e">
        <f>ROUND(Matrix!DG325,2)</f>
        <v>#VALUE!</v>
      </c>
      <c r="F325" s="53" t="e">
        <f>ROUND(Matrix!DH325,2)</f>
        <v>#VALUE!</v>
      </c>
      <c r="G325" s="35" t="e">
        <f>Matrix!AS325</f>
        <v>#VALUE!</v>
      </c>
      <c r="H325" s="55" t="e">
        <f>Matrix!BW325</f>
        <v>#VALUE!</v>
      </c>
      <c r="I325" s="55" t="e">
        <f>Matrix!BC325</f>
        <v>#VALUE!</v>
      </c>
      <c r="J325" s="56" t="e">
        <f>Matrix!BA325</f>
        <v>#VALUE!</v>
      </c>
    </row>
    <row r="326" spans="1:10">
      <c r="A326" s="28">
        <v>226</v>
      </c>
      <c r="B326" s="47" t="e">
        <f>'935'!B326</f>
        <v>#VALUE!</v>
      </c>
      <c r="C326" s="37" t="e">
        <f>ROUND(Matrix!DF326,3)</f>
        <v>#VALUE!</v>
      </c>
      <c r="D326" s="33" t="e">
        <f>ROUND(Matrix!BT326,2)</f>
        <v>#VALUE!</v>
      </c>
      <c r="E326" s="33" t="e">
        <f>ROUND(Matrix!DG326,2)</f>
        <v>#VALUE!</v>
      </c>
      <c r="F326" s="53" t="e">
        <f>ROUND(Matrix!DH326,2)</f>
        <v>#VALUE!</v>
      </c>
      <c r="G326" s="35" t="e">
        <f>Matrix!AS326</f>
        <v>#VALUE!</v>
      </c>
      <c r="H326" s="55" t="e">
        <f>Matrix!BW326</f>
        <v>#VALUE!</v>
      </c>
      <c r="I326" s="55" t="e">
        <f>Matrix!BC326</f>
        <v>#VALUE!</v>
      </c>
      <c r="J326" s="56" t="e">
        <f>Matrix!BA326</f>
        <v>#VALUE!</v>
      </c>
    </row>
    <row r="327" spans="1:10">
      <c r="A327" s="28">
        <v>227</v>
      </c>
      <c r="B327" s="47" t="e">
        <f>'935'!B327</f>
        <v>#VALUE!</v>
      </c>
      <c r="C327" s="37" t="e">
        <f>ROUND(Matrix!DF327,3)</f>
        <v>#VALUE!</v>
      </c>
      <c r="D327" s="33" t="e">
        <f>ROUND(Matrix!BT327,2)</f>
        <v>#VALUE!</v>
      </c>
      <c r="E327" s="33" t="e">
        <f>ROUND(Matrix!DG327,2)</f>
        <v>#VALUE!</v>
      </c>
      <c r="F327" s="53" t="e">
        <f>ROUND(Matrix!DH327,2)</f>
        <v>#VALUE!</v>
      </c>
      <c r="G327" s="35" t="e">
        <f>Matrix!AS327</f>
        <v>#VALUE!</v>
      </c>
      <c r="H327" s="55" t="e">
        <f>Matrix!BW327</f>
        <v>#VALUE!</v>
      </c>
      <c r="I327" s="55" t="e">
        <f>Matrix!BC327</f>
        <v>#VALUE!</v>
      </c>
      <c r="J327" s="56" t="e">
        <f>Matrix!BA327</f>
        <v>#VALUE!</v>
      </c>
    </row>
    <row r="328" spans="1:10">
      <c r="A328" s="28">
        <v>228</v>
      </c>
      <c r="B328" s="47" t="e">
        <f>'935'!B328</f>
        <v>#VALUE!</v>
      </c>
      <c r="C328" s="37" t="e">
        <f>ROUND(Matrix!DF328,3)</f>
        <v>#VALUE!</v>
      </c>
      <c r="D328" s="33" t="e">
        <f>ROUND(Matrix!BT328,2)</f>
        <v>#VALUE!</v>
      </c>
      <c r="E328" s="33" t="e">
        <f>ROUND(Matrix!DG328,2)</f>
        <v>#VALUE!</v>
      </c>
      <c r="F328" s="53" t="e">
        <f>ROUND(Matrix!DH328,2)</f>
        <v>#VALUE!</v>
      </c>
      <c r="G328" s="35" t="e">
        <f>Matrix!AS328</f>
        <v>#VALUE!</v>
      </c>
      <c r="H328" s="55" t="e">
        <f>Matrix!BW328</f>
        <v>#VALUE!</v>
      </c>
      <c r="I328" s="55" t="e">
        <f>Matrix!BC328</f>
        <v>#VALUE!</v>
      </c>
      <c r="J328" s="56" t="e">
        <f>Matrix!BA328</f>
        <v>#VALUE!</v>
      </c>
    </row>
    <row r="329" spans="1:10">
      <c r="A329" s="28">
        <v>229</v>
      </c>
      <c r="B329" s="47" t="e">
        <f>'935'!B329</f>
        <v>#VALUE!</v>
      </c>
      <c r="C329" s="37" t="e">
        <f>ROUND(Matrix!DF329,3)</f>
        <v>#VALUE!</v>
      </c>
      <c r="D329" s="33" t="e">
        <f>ROUND(Matrix!BT329,2)</f>
        <v>#VALUE!</v>
      </c>
      <c r="E329" s="33" t="e">
        <f>ROUND(Matrix!DG329,2)</f>
        <v>#VALUE!</v>
      </c>
      <c r="F329" s="53" t="e">
        <f>ROUND(Matrix!DH329,2)</f>
        <v>#VALUE!</v>
      </c>
      <c r="G329" s="35" t="e">
        <f>Matrix!AS329</f>
        <v>#VALUE!</v>
      </c>
      <c r="H329" s="55" t="e">
        <f>Matrix!BW329</f>
        <v>#VALUE!</v>
      </c>
      <c r="I329" s="55" t="e">
        <f>Matrix!BC329</f>
        <v>#VALUE!</v>
      </c>
      <c r="J329" s="56" t="e">
        <f>Matrix!BA329</f>
        <v>#VALUE!</v>
      </c>
    </row>
    <row r="330" spans="1:10">
      <c r="A330" s="28">
        <v>230</v>
      </c>
      <c r="B330" s="47" t="e">
        <f>'935'!B330</f>
        <v>#VALUE!</v>
      </c>
      <c r="C330" s="37" t="e">
        <f>ROUND(Matrix!DF330,3)</f>
        <v>#VALUE!</v>
      </c>
      <c r="D330" s="33" t="e">
        <f>ROUND(Matrix!BT330,2)</f>
        <v>#VALUE!</v>
      </c>
      <c r="E330" s="33" t="e">
        <f>ROUND(Matrix!DG330,2)</f>
        <v>#VALUE!</v>
      </c>
      <c r="F330" s="53" t="e">
        <f>ROUND(Matrix!DH330,2)</f>
        <v>#VALUE!</v>
      </c>
      <c r="G330" s="35" t="e">
        <f>Matrix!AS330</f>
        <v>#VALUE!</v>
      </c>
      <c r="H330" s="55" t="e">
        <f>Matrix!BW330</f>
        <v>#VALUE!</v>
      </c>
      <c r="I330" s="55" t="e">
        <f>Matrix!BC330</f>
        <v>#VALUE!</v>
      </c>
      <c r="J330" s="56" t="e">
        <f>Matrix!BA330</f>
        <v>#VALUE!</v>
      </c>
    </row>
    <row r="331" spans="1:10">
      <c r="A331" s="28">
        <v>231</v>
      </c>
      <c r="B331" s="47" t="e">
        <f>'935'!B331</f>
        <v>#VALUE!</v>
      </c>
      <c r="C331" s="37" t="e">
        <f>ROUND(Matrix!DF331,3)</f>
        <v>#VALUE!</v>
      </c>
      <c r="D331" s="33" t="e">
        <f>ROUND(Matrix!BT331,2)</f>
        <v>#VALUE!</v>
      </c>
      <c r="E331" s="33" t="e">
        <f>ROUND(Matrix!DG331,2)</f>
        <v>#VALUE!</v>
      </c>
      <c r="F331" s="53" t="e">
        <f>ROUND(Matrix!DH331,2)</f>
        <v>#VALUE!</v>
      </c>
      <c r="G331" s="35" t="e">
        <f>Matrix!AS331</f>
        <v>#VALUE!</v>
      </c>
      <c r="H331" s="55" t="e">
        <f>Matrix!BW331</f>
        <v>#VALUE!</v>
      </c>
      <c r="I331" s="55" t="e">
        <f>Matrix!BC331</f>
        <v>#VALUE!</v>
      </c>
      <c r="J331" s="56" t="e">
        <f>Matrix!BA331</f>
        <v>#VALUE!</v>
      </c>
    </row>
    <row r="332" spans="1:10">
      <c r="A332" s="28">
        <v>232</v>
      </c>
      <c r="B332" s="47" t="e">
        <f>'935'!B332</f>
        <v>#VALUE!</v>
      </c>
      <c r="C332" s="37" t="e">
        <f>ROUND(Matrix!DF332,3)</f>
        <v>#VALUE!</v>
      </c>
      <c r="D332" s="33" t="e">
        <f>ROUND(Matrix!BT332,2)</f>
        <v>#VALUE!</v>
      </c>
      <c r="E332" s="33" t="e">
        <f>ROUND(Matrix!DG332,2)</f>
        <v>#VALUE!</v>
      </c>
      <c r="F332" s="53" t="e">
        <f>ROUND(Matrix!DH332,2)</f>
        <v>#VALUE!</v>
      </c>
      <c r="G332" s="35" t="e">
        <f>Matrix!AS332</f>
        <v>#VALUE!</v>
      </c>
      <c r="H332" s="55" t="e">
        <f>Matrix!BW332</f>
        <v>#VALUE!</v>
      </c>
      <c r="I332" s="55" t="e">
        <f>Matrix!BC332</f>
        <v>#VALUE!</v>
      </c>
      <c r="J332" s="56" t="e">
        <f>Matrix!BA332</f>
        <v>#VALUE!</v>
      </c>
    </row>
    <row r="333" spans="1:10">
      <c r="A333" s="28">
        <v>233</v>
      </c>
      <c r="B333" s="47" t="e">
        <f>'935'!B333</f>
        <v>#VALUE!</v>
      </c>
      <c r="C333" s="37" t="e">
        <f>ROUND(Matrix!DF333,3)</f>
        <v>#VALUE!</v>
      </c>
      <c r="D333" s="33" t="e">
        <f>ROUND(Matrix!BT333,2)</f>
        <v>#VALUE!</v>
      </c>
      <c r="E333" s="33" t="e">
        <f>ROUND(Matrix!DG333,2)</f>
        <v>#VALUE!</v>
      </c>
      <c r="F333" s="53" t="e">
        <f>ROUND(Matrix!DH333,2)</f>
        <v>#VALUE!</v>
      </c>
      <c r="G333" s="35" t="e">
        <f>Matrix!AS333</f>
        <v>#VALUE!</v>
      </c>
      <c r="H333" s="55" t="e">
        <f>Matrix!BW333</f>
        <v>#VALUE!</v>
      </c>
      <c r="I333" s="55" t="e">
        <f>Matrix!BC333</f>
        <v>#VALUE!</v>
      </c>
      <c r="J333" s="56" t="e">
        <f>Matrix!BA333</f>
        <v>#VALUE!</v>
      </c>
    </row>
    <row r="334" spans="1:10">
      <c r="A334" s="28">
        <v>234</v>
      </c>
      <c r="B334" s="47" t="e">
        <f>'935'!B334</f>
        <v>#VALUE!</v>
      </c>
      <c r="C334" s="37" t="e">
        <f>ROUND(Matrix!DF334,3)</f>
        <v>#VALUE!</v>
      </c>
      <c r="D334" s="33" t="e">
        <f>ROUND(Matrix!BT334,2)</f>
        <v>#VALUE!</v>
      </c>
      <c r="E334" s="33" t="e">
        <f>ROUND(Matrix!DG334,2)</f>
        <v>#VALUE!</v>
      </c>
      <c r="F334" s="53" t="e">
        <f>ROUND(Matrix!DH334,2)</f>
        <v>#VALUE!</v>
      </c>
      <c r="G334" s="35" t="e">
        <f>Matrix!AS334</f>
        <v>#VALUE!</v>
      </c>
      <c r="H334" s="55" t="e">
        <f>Matrix!BW334</f>
        <v>#VALUE!</v>
      </c>
      <c r="I334" s="55" t="e">
        <f>Matrix!BC334</f>
        <v>#VALUE!</v>
      </c>
      <c r="J334" s="56" t="e">
        <f>Matrix!BA334</f>
        <v>#VALUE!</v>
      </c>
    </row>
    <row r="335" spans="1:10">
      <c r="A335" s="28">
        <v>235</v>
      </c>
      <c r="B335" s="47" t="e">
        <f>'935'!B335</f>
        <v>#VALUE!</v>
      </c>
      <c r="C335" s="37" t="e">
        <f>ROUND(Matrix!DF335,3)</f>
        <v>#VALUE!</v>
      </c>
      <c r="D335" s="33" t="e">
        <f>ROUND(Matrix!BT335,2)</f>
        <v>#VALUE!</v>
      </c>
      <c r="E335" s="33" t="e">
        <f>ROUND(Matrix!DG335,2)</f>
        <v>#VALUE!</v>
      </c>
      <c r="F335" s="53" t="e">
        <f>ROUND(Matrix!DH335,2)</f>
        <v>#VALUE!</v>
      </c>
      <c r="G335" s="35" t="e">
        <f>Matrix!AS335</f>
        <v>#VALUE!</v>
      </c>
      <c r="H335" s="55" t="e">
        <f>Matrix!BW335</f>
        <v>#VALUE!</v>
      </c>
      <c r="I335" s="55" t="e">
        <f>Matrix!BC335</f>
        <v>#VALUE!</v>
      </c>
      <c r="J335" s="56" t="e">
        <f>Matrix!BA335</f>
        <v>#VALUE!</v>
      </c>
    </row>
    <row r="336" spans="1:10">
      <c r="A336" s="28">
        <v>236</v>
      </c>
      <c r="B336" s="47" t="e">
        <f>'935'!B336</f>
        <v>#VALUE!</v>
      </c>
      <c r="C336" s="37" t="e">
        <f>ROUND(Matrix!DF336,3)</f>
        <v>#VALUE!</v>
      </c>
      <c r="D336" s="33" t="e">
        <f>ROUND(Matrix!BT336,2)</f>
        <v>#VALUE!</v>
      </c>
      <c r="E336" s="33" t="e">
        <f>ROUND(Matrix!DG336,2)</f>
        <v>#VALUE!</v>
      </c>
      <c r="F336" s="53" t="e">
        <f>ROUND(Matrix!DH336,2)</f>
        <v>#VALUE!</v>
      </c>
      <c r="G336" s="35" t="e">
        <f>Matrix!AS336</f>
        <v>#VALUE!</v>
      </c>
      <c r="H336" s="55" t="e">
        <f>Matrix!BW336</f>
        <v>#VALUE!</v>
      </c>
      <c r="I336" s="55" t="e">
        <f>Matrix!BC336</f>
        <v>#VALUE!</v>
      </c>
      <c r="J336" s="56" t="e">
        <f>Matrix!BA336</f>
        <v>#VALUE!</v>
      </c>
    </row>
    <row r="337" spans="1:10">
      <c r="A337" s="28">
        <v>237</v>
      </c>
      <c r="B337" s="47" t="e">
        <f>'935'!B337</f>
        <v>#VALUE!</v>
      </c>
      <c r="C337" s="37" t="e">
        <f>ROUND(Matrix!DF337,3)</f>
        <v>#VALUE!</v>
      </c>
      <c r="D337" s="33" t="e">
        <f>ROUND(Matrix!BT337,2)</f>
        <v>#VALUE!</v>
      </c>
      <c r="E337" s="33" t="e">
        <f>ROUND(Matrix!DG337,2)</f>
        <v>#VALUE!</v>
      </c>
      <c r="F337" s="53" t="e">
        <f>ROUND(Matrix!DH337,2)</f>
        <v>#VALUE!</v>
      </c>
      <c r="G337" s="35" t="e">
        <f>Matrix!AS337</f>
        <v>#VALUE!</v>
      </c>
      <c r="H337" s="55" t="e">
        <f>Matrix!BW337</f>
        <v>#VALUE!</v>
      </c>
      <c r="I337" s="55" t="e">
        <f>Matrix!BC337</f>
        <v>#VALUE!</v>
      </c>
      <c r="J337" s="56" t="e">
        <f>Matrix!BA337</f>
        <v>#VALUE!</v>
      </c>
    </row>
    <row r="338" spans="1:10">
      <c r="A338" s="28">
        <v>238</v>
      </c>
      <c r="B338" s="47" t="e">
        <f>'935'!B338</f>
        <v>#VALUE!</v>
      </c>
      <c r="C338" s="37" t="e">
        <f>ROUND(Matrix!DF338,3)</f>
        <v>#VALUE!</v>
      </c>
      <c r="D338" s="33" t="e">
        <f>ROUND(Matrix!BT338,2)</f>
        <v>#VALUE!</v>
      </c>
      <c r="E338" s="33" t="e">
        <f>ROUND(Matrix!DG338,2)</f>
        <v>#VALUE!</v>
      </c>
      <c r="F338" s="53" t="e">
        <f>ROUND(Matrix!DH338,2)</f>
        <v>#VALUE!</v>
      </c>
      <c r="G338" s="35" t="e">
        <f>Matrix!AS338</f>
        <v>#VALUE!</v>
      </c>
      <c r="H338" s="55" t="e">
        <f>Matrix!BW338</f>
        <v>#VALUE!</v>
      </c>
      <c r="I338" s="55" t="e">
        <f>Matrix!BC338</f>
        <v>#VALUE!</v>
      </c>
      <c r="J338" s="56" t="e">
        <f>Matrix!BA338</f>
        <v>#VALUE!</v>
      </c>
    </row>
    <row r="339" spans="1:10">
      <c r="A339" s="28">
        <v>239</v>
      </c>
      <c r="B339" s="47" t="e">
        <f>'935'!B339</f>
        <v>#VALUE!</v>
      </c>
      <c r="C339" s="37" t="e">
        <f>ROUND(Matrix!DF339,3)</f>
        <v>#VALUE!</v>
      </c>
      <c r="D339" s="33" t="e">
        <f>ROUND(Matrix!BT339,2)</f>
        <v>#VALUE!</v>
      </c>
      <c r="E339" s="33" t="e">
        <f>ROUND(Matrix!DG339,2)</f>
        <v>#VALUE!</v>
      </c>
      <c r="F339" s="53" t="e">
        <f>ROUND(Matrix!DH339,2)</f>
        <v>#VALUE!</v>
      </c>
      <c r="G339" s="35" t="e">
        <f>Matrix!AS339</f>
        <v>#VALUE!</v>
      </c>
      <c r="H339" s="55" t="e">
        <f>Matrix!BW339</f>
        <v>#VALUE!</v>
      </c>
      <c r="I339" s="55" t="e">
        <f>Matrix!BC339</f>
        <v>#VALUE!</v>
      </c>
      <c r="J339" s="56" t="e">
        <f>Matrix!BA339</f>
        <v>#VALUE!</v>
      </c>
    </row>
    <row r="340" spans="1:10">
      <c r="A340" s="28">
        <v>240</v>
      </c>
      <c r="B340" s="47" t="e">
        <f>'935'!B340</f>
        <v>#VALUE!</v>
      </c>
      <c r="C340" s="37" t="e">
        <f>ROUND(Matrix!DF340,3)</f>
        <v>#VALUE!</v>
      </c>
      <c r="D340" s="33" t="e">
        <f>ROUND(Matrix!BT340,2)</f>
        <v>#VALUE!</v>
      </c>
      <c r="E340" s="33" t="e">
        <f>ROUND(Matrix!DG340,2)</f>
        <v>#VALUE!</v>
      </c>
      <c r="F340" s="53" t="e">
        <f>ROUND(Matrix!DH340,2)</f>
        <v>#VALUE!</v>
      </c>
      <c r="G340" s="35" t="e">
        <f>Matrix!AS340</f>
        <v>#VALUE!</v>
      </c>
      <c r="H340" s="55" t="e">
        <f>Matrix!BW340</f>
        <v>#VALUE!</v>
      </c>
      <c r="I340" s="55" t="e">
        <f>Matrix!BC340</f>
        <v>#VALUE!</v>
      </c>
      <c r="J340" s="56" t="e">
        <f>Matrix!BA340</f>
        <v>#VALUE!</v>
      </c>
    </row>
    <row r="341" spans="1:10">
      <c r="A341" s="28">
        <v>241</v>
      </c>
      <c r="B341" s="47" t="e">
        <f>'935'!B341</f>
        <v>#VALUE!</v>
      </c>
      <c r="C341" s="37" t="e">
        <f>ROUND(Matrix!DF341,3)</f>
        <v>#VALUE!</v>
      </c>
      <c r="D341" s="33" t="e">
        <f>ROUND(Matrix!BT341,2)</f>
        <v>#VALUE!</v>
      </c>
      <c r="E341" s="33" t="e">
        <f>ROUND(Matrix!DG341,2)</f>
        <v>#VALUE!</v>
      </c>
      <c r="F341" s="53" t="e">
        <f>ROUND(Matrix!DH341,2)</f>
        <v>#VALUE!</v>
      </c>
      <c r="G341" s="35" t="e">
        <f>Matrix!AS341</f>
        <v>#VALUE!</v>
      </c>
      <c r="H341" s="55" t="e">
        <f>Matrix!BW341</f>
        <v>#VALUE!</v>
      </c>
      <c r="I341" s="55" t="e">
        <f>Matrix!BC341</f>
        <v>#VALUE!</v>
      </c>
      <c r="J341" s="56" t="e">
        <f>Matrix!BA341</f>
        <v>#VALUE!</v>
      </c>
    </row>
    <row r="342" spans="1:10">
      <c r="A342" s="28">
        <v>242</v>
      </c>
      <c r="B342" s="47" t="e">
        <f>'935'!B342</f>
        <v>#VALUE!</v>
      </c>
      <c r="C342" s="37" t="e">
        <f>ROUND(Matrix!DF342,3)</f>
        <v>#VALUE!</v>
      </c>
      <c r="D342" s="33" t="e">
        <f>ROUND(Matrix!BT342,2)</f>
        <v>#VALUE!</v>
      </c>
      <c r="E342" s="33" t="e">
        <f>ROUND(Matrix!DG342,2)</f>
        <v>#VALUE!</v>
      </c>
      <c r="F342" s="53" t="e">
        <f>ROUND(Matrix!DH342,2)</f>
        <v>#VALUE!</v>
      </c>
      <c r="G342" s="35" t="e">
        <f>Matrix!AS342</f>
        <v>#VALUE!</v>
      </c>
      <c r="H342" s="55" t="e">
        <f>Matrix!BW342</f>
        <v>#VALUE!</v>
      </c>
      <c r="I342" s="55" t="e">
        <f>Matrix!BC342</f>
        <v>#VALUE!</v>
      </c>
      <c r="J342" s="56" t="e">
        <f>Matrix!BA342</f>
        <v>#VALUE!</v>
      </c>
    </row>
    <row r="343" spans="1:10">
      <c r="A343" s="28">
        <v>243</v>
      </c>
      <c r="B343" s="47" t="e">
        <f>'935'!B343</f>
        <v>#VALUE!</v>
      </c>
      <c r="C343" s="37" t="e">
        <f>ROUND(Matrix!DF343,3)</f>
        <v>#VALUE!</v>
      </c>
      <c r="D343" s="33" t="e">
        <f>ROUND(Matrix!BT343,2)</f>
        <v>#VALUE!</v>
      </c>
      <c r="E343" s="33" t="e">
        <f>ROUND(Matrix!DG343,2)</f>
        <v>#VALUE!</v>
      </c>
      <c r="F343" s="53" t="e">
        <f>ROUND(Matrix!DH343,2)</f>
        <v>#VALUE!</v>
      </c>
      <c r="G343" s="35" t="e">
        <f>Matrix!AS343</f>
        <v>#VALUE!</v>
      </c>
      <c r="H343" s="55" t="e">
        <f>Matrix!BW343</f>
        <v>#VALUE!</v>
      </c>
      <c r="I343" s="55" t="e">
        <f>Matrix!BC343</f>
        <v>#VALUE!</v>
      </c>
      <c r="J343" s="56" t="e">
        <f>Matrix!BA343</f>
        <v>#VALUE!</v>
      </c>
    </row>
    <row r="344" spans="1:10">
      <c r="A344" s="28">
        <v>244</v>
      </c>
      <c r="B344" s="47" t="e">
        <f>'935'!B344</f>
        <v>#VALUE!</v>
      </c>
      <c r="C344" s="37" t="e">
        <f>ROUND(Matrix!DF344,3)</f>
        <v>#VALUE!</v>
      </c>
      <c r="D344" s="33" t="e">
        <f>ROUND(Matrix!BT344,2)</f>
        <v>#VALUE!</v>
      </c>
      <c r="E344" s="33" t="e">
        <f>ROUND(Matrix!DG344,2)</f>
        <v>#VALUE!</v>
      </c>
      <c r="F344" s="53" t="e">
        <f>ROUND(Matrix!DH344,2)</f>
        <v>#VALUE!</v>
      </c>
      <c r="G344" s="35" t="e">
        <f>Matrix!AS344</f>
        <v>#VALUE!</v>
      </c>
      <c r="H344" s="55" t="e">
        <f>Matrix!BW344</f>
        <v>#VALUE!</v>
      </c>
      <c r="I344" s="55" t="e">
        <f>Matrix!BC344</f>
        <v>#VALUE!</v>
      </c>
      <c r="J344" s="56" t="e">
        <f>Matrix!BA344</f>
        <v>#VALUE!</v>
      </c>
    </row>
    <row r="345" spans="1:10">
      <c r="A345" s="28">
        <v>245</v>
      </c>
      <c r="B345" s="47" t="e">
        <f>'935'!B345</f>
        <v>#VALUE!</v>
      </c>
      <c r="C345" s="37" t="e">
        <f>ROUND(Matrix!DF345,3)</f>
        <v>#VALUE!</v>
      </c>
      <c r="D345" s="33" t="e">
        <f>ROUND(Matrix!BT345,2)</f>
        <v>#VALUE!</v>
      </c>
      <c r="E345" s="33" t="e">
        <f>ROUND(Matrix!DG345,2)</f>
        <v>#VALUE!</v>
      </c>
      <c r="F345" s="53" t="e">
        <f>ROUND(Matrix!DH345,2)</f>
        <v>#VALUE!</v>
      </c>
      <c r="G345" s="35" t="e">
        <f>Matrix!AS345</f>
        <v>#VALUE!</v>
      </c>
      <c r="H345" s="55" t="e">
        <f>Matrix!BW345</f>
        <v>#VALUE!</v>
      </c>
      <c r="I345" s="55" t="e">
        <f>Matrix!BC345</f>
        <v>#VALUE!</v>
      </c>
      <c r="J345" s="56" t="e">
        <f>Matrix!BA345</f>
        <v>#VALUE!</v>
      </c>
    </row>
    <row r="346" spans="1:10">
      <c r="A346" s="28">
        <v>246</v>
      </c>
      <c r="B346" s="47" t="e">
        <f>'935'!B346</f>
        <v>#VALUE!</v>
      </c>
      <c r="C346" s="37" t="e">
        <f>ROUND(Matrix!DF346,3)</f>
        <v>#VALUE!</v>
      </c>
      <c r="D346" s="33" t="e">
        <f>ROUND(Matrix!BT346,2)</f>
        <v>#VALUE!</v>
      </c>
      <c r="E346" s="33" t="e">
        <f>ROUND(Matrix!DG346,2)</f>
        <v>#VALUE!</v>
      </c>
      <c r="F346" s="53" t="e">
        <f>ROUND(Matrix!DH346,2)</f>
        <v>#VALUE!</v>
      </c>
      <c r="G346" s="35" t="e">
        <f>Matrix!AS346</f>
        <v>#VALUE!</v>
      </c>
      <c r="H346" s="55" t="e">
        <f>Matrix!BW346</f>
        <v>#VALUE!</v>
      </c>
      <c r="I346" s="55" t="e">
        <f>Matrix!BC346</f>
        <v>#VALUE!</v>
      </c>
      <c r="J346" s="56" t="e">
        <f>Matrix!BA346</f>
        <v>#VALUE!</v>
      </c>
    </row>
    <row r="347" spans="1:10">
      <c r="A347" s="28">
        <v>247</v>
      </c>
      <c r="B347" s="47" t="e">
        <f>'935'!B347</f>
        <v>#VALUE!</v>
      </c>
      <c r="C347" s="37" t="e">
        <f>ROUND(Matrix!DF347,3)</f>
        <v>#VALUE!</v>
      </c>
      <c r="D347" s="33" t="e">
        <f>ROUND(Matrix!BT347,2)</f>
        <v>#VALUE!</v>
      </c>
      <c r="E347" s="33" t="e">
        <f>ROUND(Matrix!DG347,2)</f>
        <v>#VALUE!</v>
      </c>
      <c r="F347" s="53" t="e">
        <f>ROUND(Matrix!DH347,2)</f>
        <v>#VALUE!</v>
      </c>
      <c r="G347" s="35" t="e">
        <f>Matrix!AS347</f>
        <v>#VALUE!</v>
      </c>
      <c r="H347" s="55" t="e">
        <f>Matrix!BW347</f>
        <v>#VALUE!</v>
      </c>
      <c r="I347" s="55" t="e">
        <f>Matrix!BC347</f>
        <v>#VALUE!</v>
      </c>
      <c r="J347" s="56" t="e">
        <f>Matrix!BA347</f>
        <v>#VALUE!</v>
      </c>
    </row>
    <row r="348" spans="1:10">
      <c r="A348" s="28">
        <v>248</v>
      </c>
      <c r="B348" s="47" t="e">
        <f>'935'!B348</f>
        <v>#VALUE!</v>
      </c>
      <c r="C348" s="37" t="e">
        <f>ROUND(Matrix!DF348,3)</f>
        <v>#VALUE!</v>
      </c>
      <c r="D348" s="33" t="e">
        <f>ROUND(Matrix!BT348,2)</f>
        <v>#VALUE!</v>
      </c>
      <c r="E348" s="33" t="e">
        <f>ROUND(Matrix!DG348,2)</f>
        <v>#VALUE!</v>
      </c>
      <c r="F348" s="53" t="e">
        <f>ROUND(Matrix!DH348,2)</f>
        <v>#VALUE!</v>
      </c>
      <c r="G348" s="35" t="e">
        <f>Matrix!AS348</f>
        <v>#VALUE!</v>
      </c>
      <c r="H348" s="55" t="e">
        <f>Matrix!BW348</f>
        <v>#VALUE!</v>
      </c>
      <c r="I348" s="55" t="e">
        <f>Matrix!BC348</f>
        <v>#VALUE!</v>
      </c>
      <c r="J348" s="56" t="e">
        <f>Matrix!BA348</f>
        <v>#VALUE!</v>
      </c>
    </row>
    <row r="349" spans="1:10">
      <c r="A349" s="28">
        <v>249</v>
      </c>
      <c r="B349" s="47" t="e">
        <f>'935'!B349</f>
        <v>#VALUE!</v>
      </c>
      <c r="C349" s="37" t="e">
        <f>ROUND(Matrix!DF349,3)</f>
        <v>#VALUE!</v>
      </c>
      <c r="D349" s="33" t="e">
        <f>ROUND(Matrix!BT349,2)</f>
        <v>#VALUE!</v>
      </c>
      <c r="E349" s="33" t="e">
        <f>ROUND(Matrix!DG349,2)</f>
        <v>#VALUE!</v>
      </c>
      <c r="F349" s="53" t="e">
        <f>ROUND(Matrix!DH349,2)</f>
        <v>#VALUE!</v>
      </c>
      <c r="G349" s="35" t="e">
        <f>Matrix!AS349</f>
        <v>#VALUE!</v>
      </c>
      <c r="H349" s="55" t="e">
        <f>Matrix!BW349</f>
        <v>#VALUE!</v>
      </c>
      <c r="I349" s="55" t="e">
        <f>Matrix!BC349</f>
        <v>#VALUE!</v>
      </c>
      <c r="J349" s="56" t="e">
        <f>Matrix!BA349</f>
        <v>#VALUE!</v>
      </c>
    </row>
    <row r="350" spans="1:10">
      <c r="A350" s="28">
        <v>250</v>
      </c>
      <c r="B350" s="47" t="e">
        <f>'935'!B350</f>
        <v>#VALUE!</v>
      </c>
      <c r="C350" s="37" t="e">
        <f>ROUND(Matrix!DF350,3)</f>
        <v>#VALUE!</v>
      </c>
      <c r="D350" s="33" t="e">
        <f>ROUND(Matrix!BT350,2)</f>
        <v>#VALUE!</v>
      </c>
      <c r="E350" s="33" t="e">
        <f>ROUND(Matrix!DG350,2)</f>
        <v>#VALUE!</v>
      </c>
      <c r="F350" s="53" t="e">
        <f>ROUND(Matrix!DH350,2)</f>
        <v>#VALUE!</v>
      </c>
      <c r="G350" s="35" t="e">
        <f>Matrix!AS350</f>
        <v>#VALUE!</v>
      </c>
      <c r="H350" s="55" t="e">
        <f>Matrix!BW350</f>
        <v>#VALUE!</v>
      </c>
      <c r="I350" s="55" t="e">
        <f>Matrix!BC350</f>
        <v>#VALUE!</v>
      </c>
      <c r="J350" s="56" t="e">
        <f>Matrix!BA350</f>
        <v>#VALUE!</v>
      </c>
    </row>
    <row r="351" spans="1:10">
      <c r="A351" s="28">
        <v>251</v>
      </c>
      <c r="B351" s="47" t="e">
        <f>'935'!B351</f>
        <v>#VALUE!</v>
      </c>
      <c r="C351" s="37" t="e">
        <f>ROUND(Matrix!DF351,3)</f>
        <v>#VALUE!</v>
      </c>
      <c r="D351" s="33" t="e">
        <f>ROUND(Matrix!BT351,2)</f>
        <v>#VALUE!</v>
      </c>
      <c r="E351" s="33" t="e">
        <f>ROUND(Matrix!DG351,2)</f>
        <v>#VALUE!</v>
      </c>
      <c r="F351" s="53" t="e">
        <f>ROUND(Matrix!DH351,2)</f>
        <v>#VALUE!</v>
      </c>
      <c r="G351" s="35" t="e">
        <f>Matrix!AS351</f>
        <v>#VALUE!</v>
      </c>
      <c r="H351" s="55" t="e">
        <f>Matrix!BW351</f>
        <v>#VALUE!</v>
      </c>
      <c r="I351" s="55" t="e">
        <f>Matrix!BC351</f>
        <v>#VALUE!</v>
      </c>
      <c r="J351" s="56" t="e">
        <f>Matrix!BA351</f>
        <v>#VALUE!</v>
      </c>
    </row>
    <row r="352" spans="1:10">
      <c r="A352" s="28">
        <v>252</v>
      </c>
      <c r="B352" s="47" t="e">
        <f>'935'!B352</f>
        <v>#VALUE!</v>
      </c>
      <c r="C352" s="37" t="e">
        <f>ROUND(Matrix!DF352,3)</f>
        <v>#VALUE!</v>
      </c>
      <c r="D352" s="33" t="e">
        <f>ROUND(Matrix!BT352,2)</f>
        <v>#VALUE!</v>
      </c>
      <c r="E352" s="33" t="e">
        <f>ROUND(Matrix!DG352,2)</f>
        <v>#VALUE!</v>
      </c>
      <c r="F352" s="53" t="e">
        <f>ROUND(Matrix!DH352,2)</f>
        <v>#VALUE!</v>
      </c>
      <c r="G352" s="35" t="e">
        <f>Matrix!AS352</f>
        <v>#VALUE!</v>
      </c>
      <c r="H352" s="55" t="e">
        <f>Matrix!BW352</f>
        <v>#VALUE!</v>
      </c>
      <c r="I352" s="55" t="e">
        <f>Matrix!BC352</f>
        <v>#VALUE!</v>
      </c>
      <c r="J352" s="56" t="e">
        <f>Matrix!BA352</f>
        <v>#VALUE!</v>
      </c>
    </row>
    <row r="353" spans="1:10">
      <c r="A353" s="28">
        <v>253</v>
      </c>
      <c r="B353" s="47" t="e">
        <f>'935'!B353</f>
        <v>#VALUE!</v>
      </c>
      <c r="C353" s="37" t="e">
        <f>ROUND(Matrix!DF353,3)</f>
        <v>#VALUE!</v>
      </c>
      <c r="D353" s="33" t="e">
        <f>ROUND(Matrix!BT353,2)</f>
        <v>#VALUE!</v>
      </c>
      <c r="E353" s="33" t="e">
        <f>ROUND(Matrix!DG353,2)</f>
        <v>#VALUE!</v>
      </c>
      <c r="F353" s="53" t="e">
        <f>ROUND(Matrix!DH353,2)</f>
        <v>#VALUE!</v>
      </c>
      <c r="G353" s="35" t="e">
        <f>Matrix!AS353</f>
        <v>#VALUE!</v>
      </c>
      <c r="H353" s="55" t="e">
        <f>Matrix!BW353</f>
        <v>#VALUE!</v>
      </c>
      <c r="I353" s="55" t="e">
        <f>Matrix!BC353</f>
        <v>#VALUE!</v>
      </c>
      <c r="J353" s="56" t="e">
        <f>Matrix!BA353</f>
        <v>#VALUE!</v>
      </c>
    </row>
    <row r="354" spans="1:10">
      <c r="A354" s="28">
        <v>254</v>
      </c>
      <c r="B354" s="47" t="e">
        <f>'935'!B354</f>
        <v>#VALUE!</v>
      </c>
      <c r="C354" s="37" t="e">
        <f>ROUND(Matrix!DF354,3)</f>
        <v>#VALUE!</v>
      </c>
      <c r="D354" s="33" t="e">
        <f>ROUND(Matrix!BT354,2)</f>
        <v>#VALUE!</v>
      </c>
      <c r="E354" s="33" t="e">
        <f>ROUND(Matrix!DG354,2)</f>
        <v>#VALUE!</v>
      </c>
      <c r="F354" s="53" t="e">
        <f>ROUND(Matrix!DH354,2)</f>
        <v>#VALUE!</v>
      </c>
      <c r="G354" s="35" t="e">
        <f>Matrix!AS354</f>
        <v>#VALUE!</v>
      </c>
      <c r="H354" s="55" t="e">
        <f>Matrix!BW354</f>
        <v>#VALUE!</v>
      </c>
      <c r="I354" s="55" t="e">
        <f>Matrix!BC354</f>
        <v>#VALUE!</v>
      </c>
      <c r="J354" s="56" t="e">
        <f>Matrix!BA354</f>
        <v>#VALUE!</v>
      </c>
    </row>
    <row r="355" spans="1:10">
      <c r="A355" s="28">
        <v>255</v>
      </c>
      <c r="B355" s="47" t="e">
        <f>'935'!B355</f>
        <v>#VALUE!</v>
      </c>
      <c r="C355" s="37" t="e">
        <f>ROUND(Matrix!DF355,3)</f>
        <v>#VALUE!</v>
      </c>
      <c r="D355" s="33" t="e">
        <f>ROUND(Matrix!BT355,2)</f>
        <v>#VALUE!</v>
      </c>
      <c r="E355" s="33" t="e">
        <f>ROUND(Matrix!DG355,2)</f>
        <v>#VALUE!</v>
      </c>
      <c r="F355" s="53" t="e">
        <f>ROUND(Matrix!DH355,2)</f>
        <v>#VALUE!</v>
      </c>
      <c r="G355" s="35" t="e">
        <f>Matrix!AS355</f>
        <v>#VALUE!</v>
      </c>
      <c r="H355" s="55" t="e">
        <f>Matrix!BW355</f>
        <v>#VALUE!</v>
      </c>
      <c r="I355" s="55" t="e">
        <f>Matrix!BC355</f>
        <v>#VALUE!</v>
      </c>
      <c r="J355" s="56" t="e">
        <f>Matrix!BA355</f>
        <v>#VALUE!</v>
      </c>
    </row>
    <row r="356" spans="1:10">
      <c r="A356" s="28">
        <v>256</v>
      </c>
      <c r="B356" s="47" t="e">
        <f>'935'!B356</f>
        <v>#VALUE!</v>
      </c>
      <c r="C356" s="37" t="e">
        <f>ROUND(Matrix!DF356,3)</f>
        <v>#VALUE!</v>
      </c>
      <c r="D356" s="33" t="e">
        <f>ROUND(Matrix!BT356,2)</f>
        <v>#VALUE!</v>
      </c>
      <c r="E356" s="33" t="e">
        <f>ROUND(Matrix!DG356,2)</f>
        <v>#VALUE!</v>
      </c>
      <c r="F356" s="53" t="e">
        <f>ROUND(Matrix!DH356,2)</f>
        <v>#VALUE!</v>
      </c>
      <c r="G356" s="35" t="e">
        <f>Matrix!AS356</f>
        <v>#VALUE!</v>
      </c>
      <c r="H356" s="55" t="e">
        <f>Matrix!BW356</f>
        <v>#VALUE!</v>
      </c>
      <c r="I356" s="55" t="e">
        <f>Matrix!BC356</f>
        <v>#VALUE!</v>
      </c>
      <c r="J356" s="56" t="e">
        <f>Matrix!BA356</f>
        <v>#VALUE!</v>
      </c>
    </row>
    <row r="357" spans="1:10">
      <c r="A357" s="28">
        <v>257</v>
      </c>
      <c r="B357" s="47" t="e">
        <f>'935'!B357</f>
        <v>#VALUE!</v>
      </c>
      <c r="C357" s="37" t="e">
        <f>ROUND(Matrix!DF357,3)</f>
        <v>#VALUE!</v>
      </c>
      <c r="D357" s="33" t="e">
        <f>ROUND(Matrix!BT357,2)</f>
        <v>#VALUE!</v>
      </c>
      <c r="E357" s="33" t="e">
        <f>ROUND(Matrix!DG357,2)</f>
        <v>#VALUE!</v>
      </c>
      <c r="F357" s="53" t="e">
        <f>ROUND(Matrix!DH357,2)</f>
        <v>#VALUE!</v>
      </c>
      <c r="G357" s="35" t="e">
        <f>Matrix!AS357</f>
        <v>#VALUE!</v>
      </c>
      <c r="H357" s="55" t="e">
        <f>Matrix!BW357</f>
        <v>#VALUE!</v>
      </c>
      <c r="I357" s="55" t="e">
        <f>Matrix!BC357</f>
        <v>#VALUE!</v>
      </c>
      <c r="J357" s="56" t="e">
        <f>Matrix!BA357</f>
        <v>#VALUE!</v>
      </c>
    </row>
    <row r="358" spans="1:10">
      <c r="A358" s="28">
        <v>258</v>
      </c>
      <c r="B358" s="47" t="e">
        <f>'935'!B358</f>
        <v>#VALUE!</v>
      </c>
      <c r="C358" s="37" t="e">
        <f>ROUND(Matrix!DF358,3)</f>
        <v>#VALUE!</v>
      </c>
      <c r="D358" s="33" t="e">
        <f>ROUND(Matrix!BT358,2)</f>
        <v>#VALUE!</v>
      </c>
      <c r="E358" s="33" t="e">
        <f>ROUND(Matrix!DG358,2)</f>
        <v>#VALUE!</v>
      </c>
      <c r="F358" s="53" t="e">
        <f>ROUND(Matrix!DH358,2)</f>
        <v>#VALUE!</v>
      </c>
      <c r="G358" s="35" t="e">
        <f>Matrix!AS358</f>
        <v>#VALUE!</v>
      </c>
      <c r="H358" s="55" t="e">
        <f>Matrix!BW358</f>
        <v>#VALUE!</v>
      </c>
      <c r="I358" s="55" t="e">
        <f>Matrix!BC358</f>
        <v>#VALUE!</v>
      </c>
      <c r="J358" s="56" t="e">
        <f>Matrix!BA358</f>
        <v>#VALUE!</v>
      </c>
    </row>
    <row r="359" spans="1:10">
      <c r="A359" s="28">
        <v>259</v>
      </c>
      <c r="B359" s="47" t="e">
        <f>'935'!B359</f>
        <v>#VALUE!</v>
      </c>
      <c r="C359" s="37" t="e">
        <f>ROUND(Matrix!DF359,3)</f>
        <v>#VALUE!</v>
      </c>
      <c r="D359" s="33" t="e">
        <f>ROUND(Matrix!BT359,2)</f>
        <v>#VALUE!</v>
      </c>
      <c r="E359" s="33" t="e">
        <f>ROUND(Matrix!DG359,2)</f>
        <v>#VALUE!</v>
      </c>
      <c r="F359" s="53" t="e">
        <f>ROUND(Matrix!DH359,2)</f>
        <v>#VALUE!</v>
      </c>
      <c r="G359" s="35" t="e">
        <f>Matrix!AS359</f>
        <v>#VALUE!</v>
      </c>
      <c r="H359" s="55" t="e">
        <f>Matrix!BW359</f>
        <v>#VALUE!</v>
      </c>
      <c r="I359" s="55" t="e">
        <f>Matrix!BC359</f>
        <v>#VALUE!</v>
      </c>
      <c r="J359" s="56" t="e">
        <f>Matrix!BA359</f>
        <v>#VALUE!</v>
      </c>
    </row>
    <row r="360" spans="1:10">
      <c r="A360" s="28">
        <v>260</v>
      </c>
      <c r="B360" s="47" t="e">
        <f>'935'!B360</f>
        <v>#VALUE!</v>
      </c>
      <c r="C360" s="37" t="e">
        <f>ROUND(Matrix!DF360,3)</f>
        <v>#VALUE!</v>
      </c>
      <c r="D360" s="33" t="e">
        <f>ROUND(Matrix!BT360,2)</f>
        <v>#VALUE!</v>
      </c>
      <c r="E360" s="33" t="e">
        <f>ROUND(Matrix!DG360,2)</f>
        <v>#VALUE!</v>
      </c>
      <c r="F360" s="53" t="e">
        <f>ROUND(Matrix!DH360,2)</f>
        <v>#VALUE!</v>
      </c>
      <c r="G360" s="35" t="e">
        <f>Matrix!AS360</f>
        <v>#VALUE!</v>
      </c>
      <c r="H360" s="55" t="e">
        <f>Matrix!BW360</f>
        <v>#VALUE!</v>
      </c>
      <c r="I360" s="55" t="e">
        <f>Matrix!BC360</f>
        <v>#VALUE!</v>
      </c>
      <c r="J360" s="56" t="e">
        <f>Matrix!BA360</f>
        <v>#VALUE!</v>
      </c>
    </row>
    <row r="361" spans="1:10">
      <c r="A361" s="28">
        <v>261</v>
      </c>
      <c r="B361" s="47" t="e">
        <f>'935'!B361</f>
        <v>#VALUE!</v>
      </c>
      <c r="C361" s="37" t="e">
        <f>ROUND(Matrix!DF361,3)</f>
        <v>#VALUE!</v>
      </c>
      <c r="D361" s="33" t="e">
        <f>ROUND(Matrix!BT361,2)</f>
        <v>#VALUE!</v>
      </c>
      <c r="E361" s="33" t="e">
        <f>ROUND(Matrix!DG361,2)</f>
        <v>#VALUE!</v>
      </c>
      <c r="F361" s="53" t="e">
        <f>ROUND(Matrix!DH361,2)</f>
        <v>#VALUE!</v>
      </c>
      <c r="G361" s="35" t="e">
        <f>Matrix!AS361</f>
        <v>#VALUE!</v>
      </c>
      <c r="H361" s="55" t="e">
        <f>Matrix!BW361</f>
        <v>#VALUE!</v>
      </c>
      <c r="I361" s="55" t="e">
        <f>Matrix!BC361</f>
        <v>#VALUE!</v>
      </c>
      <c r="J361" s="56" t="e">
        <f>Matrix!BA361</f>
        <v>#VALUE!</v>
      </c>
    </row>
    <row r="362" spans="1:10">
      <c r="A362" s="28">
        <v>262</v>
      </c>
      <c r="B362" s="47" t="e">
        <f>'935'!B362</f>
        <v>#VALUE!</v>
      </c>
      <c r="C362" s="37" t="e">
        <f>ROUND(Matrix!DF362,3)</f>
        <v>#VALUE!</v>
      </c>
      <c r="D362" s="33" t="e">
        <f>ROUND(Matrix!BT362,2)</f>
        <v>#VALUE!</v>
      </c>
      <c r="E362" s="33" t="e">
        <f>ROUND(Matrix!DG362,2)</f>
        <v>#VALUE!</v>
      </c>
      <c r="F362" s="53" t="e">
        <f>ROUND(Matrix!DH362,2)</f>
        <v>#VALUE!</v>
      </c>
      <c r="G362" s="35" t="e">
        <f>Matrix!AS362</f>
        <v>#VALUE!</v>
      </c>
      <c r="H362" s="55" t="e">
        <f>Matrix!BW362</f>
        <v>#VALUE!</v>
      </c>
      <c r="I362" s="55" t="e">
        <f>Matrix!BC362</f>
        <v>#VALUE!</v>
      </c>
      <c r="J362" s="56" t="e">
        <f>Matrix!BA362</f>
        <v>#VALUE!</v>
      </c>
    </row>
    <row r="363" spans="1:10">
      <c r="A363" s="28">
        <v>263</v>
      </c>
      <c r="B363" s="47" t="e">
        <f>'935'!B363</f>
        <v>#VALUE!</v>
      </c>
      <c r="C363" s="37" t="e">
        <f>ROUND(Matrix!DF363,3)</f>
        <v>#VALUE!</v>
      </c>
      <c r="D363" s="33" t="e">
        <f>ROUND(Matrix!BT363,2)</f>
        <v>#VALUE!</v>
      </c>
      <c r="E363" s="33" t="e">
        <f>ROUND(Matrix!DG363,2)</f>
        <v>#VALUE!</v>
      </c>
      <c r="F363" s="53" t="e">
        <f>ROUND(Matrix!DH363,2)</f>
        <v>#VALUE!</v>
      </c>
      <c r="G363" s="35" t="e">
        <f>Matrix!AS363</f>
        <v>#VALUE!</v>
      </c>
      <c r="H363" s="55" t="e">
        <f>Matrix!BW363</f>
        <v>#VALUE!</v>
      </c>
      <c r="I363" s="55" t="e">
        <f>Matrix!BC363</f>
        <v>#VALUE!</v>
      </c>
      <c r="J363" s="56" t="e">
        <f>Matrix!BA363</f>
        <v>#VALUE!</v>
      </c>
    </row>
    <row r="364" spans="1:10">
      <c r="A364" s="28">
        <v>264</v>
      </c>
      <c r="B364" s="47" t="e">
        <f>'935'!B364</f>
        <v>#VALUE!</v>
      </c>
      <c r="C364" s="37" t="e">
        <f>ROUND(Matrix!DF364,3)</f>
        <v>#VALUE!</v>
      </c>
      <c r="D364" s="33" t="e">
        <f>ROUND(Matrix!BT364,2)</f>
        <v>#VALUE!</v>
      </c>
      <c r="E364" s="33" t="e">
        <f>ROUND(Matrix!DG364,2)</f>
        <v>#VALUE!</v>
      </c>
      <c r="F364" s="53" t="e">
        <f>ROUND(Matrix!DH364,2)</f>
        <v>#VALUE!</v>
      </c>
      <c r="G364" s="35" t="e">
        <f>Matrix!AS364</f>
        <v>#VALUE!</v>
      </c>
      <c r="H364" s="55" t="e">
        <f>Matrix!BW364</f>
        <v>#VALUE!</v>
      </c>
      <c r="I364" s="55" t="e">
        <f>Matrix!BC364</f>
        <v>#VALUE!</v>
      </c>
      <c r="J364" s="56" t="e">
        <f>Matrix!BA364</f>
        <v>#VALUE!</v>
      </c>
    </row>
    <row r="365" spans="1:10">
      <c r="A365" s="28">
        <v>265</v>
      </c>
      <c r="B365" s="47" t="e">
        <f>'935'!B365</f>
        <v>#VALUE!</v>
      </c>
      <c r="C365" s="37" t="e">
        <f>ROUND(Matrix!DF365,3)</f>
        <v>#VALUE!</v>
      </c>
      <c r="D365" s="33" t="e">
        <f>ROUND(Matrix!BT365,2)</f>
        <v>#VALUE!</v>
      </c>
      <c r="E365" s="33" t="e">
        <f>ROUND(Matrix!DG365,2)</f>
        <v>#VALUE!</v>
      </c>
      <c r="F365" s="53" t="e">
        <f>ROUND(Matrix!DH365,2)</f>
        <v>#VALUE!</v>
      </c>
      <c r="G365" s="35" t="e">
        <f>Matrix!AS365</f>
        <v>#VALUE!</v>
      </c>
      <c r="H365" s="55" t="e">
        <f>Matrix!BW365</f>
        <v>#VALUE!</v>
      </c>
      <c r="I365" s="55" t="e">
        <f>Matrix!BC365</f>
        <v>#VALUE!</v>
      </c>
      <c r="J365" s="56" t="e">
        <f>Matrix!BA365</f>
        <v>#VALUE!</v>
      </c>
    </row>
    <row r="366" spans="1:10">
      <c r="A366" s="28">
        <v>266</v>
      </c>
      <c r="B366" s="47" t="e">
        <f>'935'!B366</f>
        <v>#VALUE!</v>
      </c>
      <c r="C366" s="37" t="e">
        <f>ROUND(Matrix!DF366,3)</f>
        <v>#VALUE!</v>
      </c>
      <c r="D366" s="33" t="e">
        <f>ROUND(Matrix!BT366,2)</f>
        <v>#VALUE!</v>
      </c>
      <c r="E366" s="33" t="e">
        <f>ROUND(Matrix!DG366,2)</f>
        <v>#VALUE!</v>
      </c>
      <c r="F366" s="53" t="e">
        <f>ROUND(Matrix!DH366,2)</f>
        <v>#VALUE!</v>
      </c>
      <c r="G366" s="35" t="e">
        <f>Matrix!AS366</f>
        <v>#VALUE!</v>
      </c>
      <c r="H366" s="55" t="e">
        <f>Matrix!BW366</f>
        <v>#VALUE!</v>
      </c>
      <c r="I366" s="55" t="e">
        <f>Matrix!BC366</f>
        <v>#VALUE!</v>
      </c>
      <c r="J366" s="56" t="e">
        <f>Matrix!BA366</f>
        <v>#VALUE!</v>
      </c>
    </row>
    <row r="367" spans="1:10">
      <c r="A367" s="28">
        <v>267</v>
      </c>
      <c r="B367" s="47" t="e">
        <f>'935'!B367</f>
        <v>#VALUE!</v>
      </c>
      <c r="C367" s="37" t="e">
        <f>ROUND(Matrix!DF367,3)</f>
        <v>#VALUE!</v>
      </c>
      <c r="D367" s="33" t="e">
        <f>ROUND(Matrix!BT367,2)</f>
        <v>#VALUE!</v>
      </c>
      <c r="E367" s="33" t="e">
        <f>ROUND(Matrix!DG367,2)</f>
        <v>#VALUE!</v>
      </c>
      <c r="F367" s="53" t="e">
        <f>ROUND(Matrix!DH367,2)</f>
        <v>#VALUE!</v>
      </c>
      <c r="G367" s="35" t="e">
        <f>Matrix!AS367</f>
        <v>#VALUE!</v>
      </c>
      <c r="H367" s="55" t="e">
        <f>Matrix!BW367</f>
        <v>#VALUE!</v>
      </c>
      <c r="I367" s="55" t="e">
        <f>Matrix!BC367</f>
        <v>#VALUE!</v>
      </c>
      <c r="J367" s="56" t="e">
        <f>Matrix!BA367</f>
        <v>#VALUE!</v>
      </c>
    </row>
    <row r="368" spans="1:10">
      <c r="A368" s="28">
        <v>268</v>
      </c>
      <c r="B368" s="47" t="e">
        <f>'935'!B368</f>
        <v>#VALUE!</v>
      </c>
      <c r="C368" s="37" t="e">
        <f>ROUND(Matrix!DF368,3)</f>
        <v>#VALUE!</v>
      </c>
      <c r="D368" s="33" t="e">
        <f>ROUND(Matrix!BT368,2)</f>
        <v>#VALUE!</v>
      </c>
      <c r="E368" s="33" t="e">
        <f>ROUND(Matrix!DG368,2)</f>
        <v>#VALUE!</v>
      </c>
      <c r="F368" s="53" t="e">
        <f>ROUND(Matrix!DH368,2)</f>
        <v>#VALUE!</v>
      </c>
      <c r="G368" s="35" t="e">
        <f>Matrix!AS368</f>
        <v>#VALUE!</v>
      </c>
      <c r="H368" s="55" t="e">
        <f>Matrix!BW368</f>
        <v>#VALUE!</v>
      </c>
      <c r="I368" s="55" t="e">
        <f>Matrix!BC368</f>
        <v>#VALUE!</v>
      </c>
      <c r="J368" s="56" t="e">
        <f>Matrix!BA368</f>
        <v>#VALUE!</v>
      </c>
    </row>
    <row r="369" spans="1:10">
      <c r="A369" s="28">
        <v>269</v>
      </c>
      <c r="B369" s="47" t="e">
        <f>'935'!B369</f>
        <v>#VALUE!</v>
      </c>
      <c r="C369" s="37" t="e">
        <f>ROUND(Matrix!DF369,3)</f>
        <v>#VALUE!</v>
      </c>
      <c r="D369" s="33" t="e">
        <f>ROUND(Matrix!BT369,2)</f>
        <v>#VALUE!</v>
      </c>
      <c r="E369" s="33" t="e">
        <f>ROUND(Matrix!DG369,2)</f>
        <v>#VALUE!</v>
      </c>
      <c r="F369" s="53" t="e">
        <f>ROUND(Matrix!DH369,2)</f>
        <v>#VALUE!</v>
      </c>
      <c r="G369" s="35" t="e">
        <f>Matrix!AS369</f>
        <v>#VALUE!</v>
      </c>
      <c r="H369" s="55" t="e">
        <f>Matrix!BW369</f>
        <v>#VALUE!</v>
      </c>
      <c r="I369" s="55" t="e">
        <f>Matrix!BC369</f>
        <v>#VALUE!</v>
      </c>
      <c r="J369" s="56" t="e">
        <f>Matrix!BA369</f>
        <v>#VALUE!</v>
      </c>
    </row>
    <row r="370" spans="1:10">
      <c r="A370" s="28">
        <v>270</v>
      </c>
      <c r="B370" s="47" t="e">
        <f>'935'!B370</f>
        <v>#VALUE!</v>
      </c>
      <c r="C370" s="37" t="e">
        <f>ROUND(Matrix!DF370,3)</f>
        <v>#VALUE!</v>
      </c>
      <c r="D370" s="33" t="e">
        <f>ROUND(Matrix!BT370,2)</f>
        <v>#VALUE!</v>
      </c>
      <c r="E370" s="33" t="e">
        <f>ROUND(Matrix!DG370,2)</f>
        <v>#VALUE!</v>
      </c>
      <c r="F370" s="53" t="e">
        <f>ROUND(Matrix!DH370,2)</f>
        <v>#VALUE!</v>
      </c>
      <c r="G370" s="35" t="e">
        <f>Matrix!AS370</f>
        <v>#VALUE!</v>
      </c>
      <c r="H370" s="55" t="e">
        <f>Matrix!BW370</f>
        <v>#VALUE!</v>
      </c>
      <c r="I370" s="55" t="e">
        <f>Matrix!BC370</f>
        <v>#VALUE!</v>
      </c>
      <c r="J370" s="56" t="e">
        <f>Matrix!BA370</f>
        <v>#VALUE!</v>
      </c>
    </row>
    <row r="371" spans="1:10">
      <c r="A371" s="28">
        <v>271</v>
      </c>
      <c r="B371" s="47" t="e">
        <f>'935'!B371</f>
        <v>#VALUE!</v>
      </c>
      <c r="C371" s="37" t="e">
        <f>ROUND(Matrix!DF371,3)</f>
        <v>#VALUE!</v>
      </c>
      <c r="D371" s="33" t="e">
        <f>ROUND(Matrix!BT371,2)</f>
        <v>#VALUE!</v>
      </c>
      <c r="E371" s="33" t="e">
        <f>ROUND(Matrix!DG371,2)</f>
        <v>#VALUE!</v>
      </c>
      <c r="F371" s="53" t="e">
        <f>ROUND(Matrix!DH371,2)</f>
        <v>#VALUE!</v>
      </c>
      <c r="G371" s="35" t="e">
        <f>Matrix!AS371</f>
        <v>#VALUE!</v>
      </c>
      <c r="H371" s="55" t="e">
        <f>Matrix!BW371</f>
        <v>#VALUE!</v>
      </c>
      <c r="I371" s="55" t="e">
        <f>Matrix!BC371</f>
        <v>#VALUE!</v>
      </c>
      <c r="J371" s="56" t="e">
        <f>Matrix!BA371</f>
        <v>#VALUE!</v>
      </c>
    </row>
    <row r="372" spans="1:10">
      <c r="A372" s="28">
        <v>272</v>
      </c>
      <c r="B372" s="47" t="e">
        <f>'935'!B372</f>
        <v>#VALUE!</v>
      </c>
      <c r="C372" s="37" t="e">
        <f>ROUND(Matrix!DF372,3)</f>
        <v>#VALUE!</v>
      </c>
      <c r="D372" s="33" t="e">
        <f>ROUND(Matrix!BT372,2)</f>
        <v>#VALUE!</v>
      </c>
      <c r="E372" s="33" t="e">
        <f>ROUND(Matrix!DG372,2)</f>
        <v>#VALUE!</v>
      </c>
      <c r="F372" s="53" t="e">
        <f>ROUND(Matrix!DH372,2)</f>
        <v>#VALUE!</v>
      </c>
      <c r="G372" s="35" t="e">
        <f>Matrix!AS372</f>
        <v>#VALUE!</v>
      </c>
      <c r="H372" s="55" t="e">
        <f>Matrix!BW372</f>
        <v>#VALUE!</v>
      </c>
      <c r="I372" s="55" t="e">
        <f>Matrix!BC372</f>
        <v>#VALUE!</v>
      </c>
      <c r="J372" s="56" t="e">
        <f>Matrix!BA372</f>
        <v>#VALUE!</v>
      </c>
    </row>
    <row r="373" spans="1:10">
      <c r="A373" s="28">
        <v>273</v>
      </c>
      <c r="B373" s="47" t="e">
        <f>'935'!B373</f>
        <v>#VALUE!</v>
      </c>
      <c r="C373" s="37" t="e">
        <f>ROUND(Matrix!DF373,3)</f>
        <v>#VALUE!</v>
      </c>
      <c r="D373" s="33" t="e">
        <f>ROUND(Matrix!BT373,2)</f>
        <v>#VALUE!</v>
      </c>
      <c r="E373" s="33" t="e">
        <f>ROUND(Matrix!DG373,2)</f>
        <v>#VALUE!</v>
      </c>
      <c r="F373" s="53" t="e">
        <f>ROUND(Matrix!DH373,2)</f>
        <v>#VALUE!</v>
      </c>
      <c r="G373" s="35" t="e">
        <f>Matrix!AS373</f>
        <v>#VALUE!</v>
      </c>
      <c r="H373" s="55" t="e">
        <f>Matrix!BW373</f>
        <v>#VALUE!</v>
      </c>
      <c r="I373" s="55" t="e">
        <f>Matrix!BC373</f>
        <v>#VALUE!</v>
      </c>
      <c r="J373" s="56" t="e">
        <f>Matrix!BA373</f>
        <v>#VALUE!</v>
      </c>
    </row>
    <row r="374" spans="1:10">
      <c r="A374" s="28">
        <v>274</v>
      </c>
      <c r="B374" s="47" t="e">
        <f>'935'!B374</f>
        <v>#VALUE!</v>
      </c>
      <c r="C374" s="37" t="e">
        <f>ROUND(Matrix!DF374,3)</f>
        <v>#VALUE!</v>
      </c>
      <c r="D374" s="33" t="e">
        <f>ROUND(Matrix!BT374,2)</f>
        <v>#VALUE!</v>
      </c>
      <c r="E374" s="33" t="e">
        <f>ROUND(Matrix!DG374,2)</f>
        <v>#VALUE!</v>
      </c>
      <c r="F374" s="53" t="e">
        <f>ROUND(Matrix!DH374,2)</f>
        <v>#VALUE!</v>
      </c>
      <c r="G374" s="35" t="e">
        <f>Matrix!AS374</f>
        <v>#VALUE!</v>
      </c>
      <c r="H374" s="55" t="e">
        <f>Matrix!BW374</f>
        <v>#VALUE!</v>
      </c>
      <c r="I374" s="55" t="e">
        <f>Matrix!BC374</f>
        <v>#VALUE!</v>
      </c>
      <c r="J374" s="56" t="e">
        <f>Matrix!BA374</f>
        <v>#VALUE!</v>
      </c>
    </row>
    <row r="375" spans="1:10">
      <c r="A375" s="28">
        <v>275</v>
      </c>
      <c r="B375" s="47" t="e">
        <f>'935'!B375</f>
        <v>#VALUE!</v>
      </c>
      <c r="C375" s="37" t="e">
        <f>ROUND(Matrix!DF375,3)</f>
        <v>#VALUE!</v>
      </c>
      <c r="D375" s="33" t="e">
        <f>ROUND(Matrix!BT375,2)</f>
        <v>#VALUE!</v>
      </c>
      <c r="E375" s="33" t="e">
        <f>ROUND(Matrix!DG375,2)</f>
        <v>#VALUE!</v>
      </c>
      <c r="F375" s="53" t="e">
        <f>ROUND(Matrix!DH375,2)</f>
        <v>#VALUE!</v>
      </c>
      <c r="G375" s="35" t="e">
        <f>Matrix!AS375</f>
        <v>#VALUE!</v>
      </c>
      <c r="H375" s="55" t="e">
        <f>Matrix!BW375</f>
        <v>#VALUE!</v>
      </c>
      <c r="I375" s="55" t="e">
        <f>Matrix!BC375</f>
        <v>#VALUE!</v>
      </c>
      <c r="J375" s="56" t="e">
        <f>Matrix!BA375</f>
        <v>#VALUE!</v>
      </c>
    </row>
    <row r="376" spans="1:10">
      <c r="A376" s="28">
        <v>276</v>
      </c>
      <c r="B376" s="47" t="e">
        <f>'935'!B376</f>
        <v>#VALUE!</v>
      </c>
      <c r="C376" s="37" t="e">
        <f>ROUND(Matrix!DF376,3)</f>
        <v>#VALUE!</v>
      </c>
      <c r="D376" s="33" t="e">
        <f>ROUND(Matrix!BT376,2)</f>
        <v>#VALUE!</v>
      </c>
      <c r="E376" s="33" t="e">
        <f>ROUND(Matrix!DG376,2)</f>
        <v>#VALUE!</v>
      </c>
      <c r="F376" s="53" t="e">
        <f>ROUND(Matrix!DH376,2)</f>
        <v>#VALUE!</v>
      </c>
      <c r="G376" s="35" t="e">
        <f>Matrix!AS376</f>
        <v>#VALUE!</v>
      </c>
      <c r="H376" s="55" t="e">
        <f>Matrix!BW376</f>
        <v>#VALUE!</v>
      </c>
      <c r="I376" s="55" t="e">
        <f>Matrix!BC376</f>
        <v>#VALUE!</v>
      </c>
      <c r="J376" s="56" t="e">
        <f>Matrix!BA376</f>
        <v>#VALUE!</v>
      </c>
    </row>
    <row r="377" spans="1:10">
      <c r="A377" s="28">
        <v>277</v>
      </c>
      <c r="B377" s="47" t="e">
        <f>'935'!B377</f>
        <v>#VALUE!</v>
      </c>
      <c r="C377" s="37" t="e">
        <f>ROUND(Matrix!DF377,3)</f>
        <v>#VALUE!</v>
      </c>
      <c r="D377" s="33" t="e">
        <f>ROUND(Matrix!BT377,2)</f>
        <v>#VALUE!</v>
      </c>
      <c r="E377" s="33" t="e">
        <f>ROUND(Matrix!DG377,2)</f>
        <v>#VALUE!</v>
      </c>
      <c r="F377" s="53" t="e">
        <f>ROUND(Matrix!DH377,2)</f>
        <v>#VALUE!</v>
      </c>
      <c r="G377" s="35" t="e">
        <f>Matrix!AS377</f>
        <v>#VALUE!</v>
      </c>
      <c r="H377" s="55" t="e">
        <f>Matrix!BW377</f>
        <v>#VALUE!</v>
      </c>
      <c r="I377" s="55" t="e">
        <f>Matrix!BC377</f>
        <v>#VALUE!</v>
      </c>
      <c r="J377" s="56" t="e">
        <f>Matrix!BA377</f>
        <v>#VALUE!</v>
      </c>
    </row>
    <row r="378" spans="1:10">
      <c r="A378" s="28">
        <v>278</v>
      </c>
      <c r="B378" s="47" t="e">
        <f>'935'!B378</f>
        <v>#VALUE!</v>
      </c>
      <c r="C378" s="37" t="e">
        <f>ROUND(Matrix!DF378,3)</f>
        <v>#VALUE!</v>
      </c>
      <c r="D378" s="33" t="e">
        <f>ROUND(Matrix!BT378,2)</f>
        <v>#VALUE!</v>
      </c>
      <c r="E378" s="33" t="e">
        <f>ROUND(Matrix!DG378,2)</f>
        <v>#VALUE!</v>
      </c>
      <c r="F378" s="53" t="e">
        <f>ROUND(Matrix!DH378,2)</f>
        <v>#VALUE!</v>
      </c>
      <c r="G378" s="35" t="e">
        <f>Matrix!AS378</f>
        <v>#VALUE!</v>
      </c>
      <c r="H378" s="55" t="e">
        <f>Matrix!BW378</f>
        <v>#VALUE!</v>
      </c>
      <c r="I378" s="55" t="e">
        <f>Matrix!BC378</f>
        <v>#VALUE!</v>
      </c>
      <c r="J378" s="56" t="e">
        <f>Matrix!BA378</f>
        <v>#VALUE!</v>
      </c>
    </row>
    <row r="379" spans="1:10">
      <c r="A379" s="28">
        <v>279</v>
      </c>
      <c r="B379" s="47" t="e">
        <f>'935'!B379</f>
        <v>#VALUE!</v>
      </c>
      <c r="C379" s="37" t="e">
        <f>ROUND(Matrix!DF379,3)</f>
        <v>#VALUE!</v>
      </c>
      <c r="D379" s="33" t="e">
        <f>ROUND(Matrix!BT379,2)</f>
        <v>#VALUE!</v>
      </c>
      <c r="E379" s="33" t="e">
        <f>ROUND(Matrix!DG379,2)</f>
        <v>#VALUE!</v>
      </c>
      <c r="F379" s="53" t="e">
        <f>ROUND(Matrix!DH379,2)</f>
        <v>#VALUE!</v>
      </c>
      <c r="G379" s="35" t="e">
        <f>Matrix!AS379</f>
        <v>#VALUE!</v>
      </c>
      <c r="H379" s="55" t="e">
        <f>Matrix!BW379</f>
        <v>#VALUE!</v>
      </c>
      <c r="I379" s="55" t="e">
        <f>Matrix!BC379</f>
        <v>#VALUE!</v>
      </c>
      <c r="J379" s="56" t="e">
        <f>Matrix!BA379</f>
        <v>#VALUE!</v>
      </c>
    </row>
    <row r="380" spans="1:10">
      <c r="A380" s="28">
        <v>280</v>
      </c>
      <c r="B380" s="47" t="e">
        <f>'935'!B380</f>
        <v>#VALUE!</v>
      </c>
      <c r="C380" s="37" t="e">
        <f>ROUND(Matrix!DF380,3)</f>
        <v>#VALUE!</v>
      </c>
      <c r="D380" s="33" t="e">
        <f>ROUND(Matrix!BT380,2)</f>
        <v>#VALUE!</v>
      </c>
      <c r="E380" s="33" t="e">
        <f>ROUND(Matrix!DG380,2)</f>
        <v>#VALUE!</v>
      </c>
      <c r="F380" s="53" t="e">
        <f>ROUND(Matrix!DH380,2)</f>
        <v>#VALUE!</v>
      </c>
      <c r="G380" s="35" t="e">
        <f>Matrix!AS380</f>
        <v>#VALUE!</v>
      </c>
      <c r="H380" s="55" t="e">
        <f>Matrix!BW380</f>
        <v>#VALUE!</v>
      </c>
      <c r="I380" s="55" t="e">
        <f>Matrix!BC380</f>
        <v>#VALUE!</v>
      </c>
      <c r="J380" s="56" t="e">
        <f>Matrix!BA380</f>
        <v>#VALUE!</v>
      </c>
    </row>
    <row r="381" spans="1:10">
      <c r="A381" s="28">
        <v>281</v>
      </c>
      <c r="B381" s="47" t="e">
        <f>'935'!B381</f>
        <v>#VALUE!</v>
      </c>
      <c r="C381" s="37" t="e">
        <f>ROUND(Matrix!DF381,3)</f>
        <v>#VALUE!</v>
      </c>
      <c r="D381" s="33" t="e">
        <f>ROUND(Matrix!BT381,2)</f>
        <v>#VALUE!</v>
      </c>
      <c r="E381" s="33" t="e">
        <f>ROUND(Matrix!DG381,2)</f>
        <v>#VALUE!</v>
      </c>
      <c r="F381" s="53" t="e">
        <f>ROUND(Matrix!DH381,2)</f>
        <v>#VALUE!</v>
      </c>
      <c r="G381" s="35" t="e">
        <f>Matrix!AS381</f>
        <v>#VALUE!</v>
      </c>
      <c r="H381" s="55" t="e">
        <f>Matrix!BW381</f>
        <v>#VALUE!</v>
      </c>
      <c r="I381" s="55" t="e">
        <f>Matrix!BC381</f>
        <v>#VALUE!</v>
      </c>
      <c r="J381" s="56" t="e">
        <f>Matrix!BA381</f>
        <v>#VALUE!</v>
      </c>
    </row>
    <row r="382" spans="1:10">
      <c r="A382" s="28">
        <v>282</v>
      </c>
      <c r="B382" s="47" t="e">
        <f>'935'!B382</f>
        <v>#VALUE!</v>
      </c>
      <c r="C382" s="37" t="e">
        <f>ROUND(Matrix!DF382,3)</f>
        <v>#VALUE!</v>
      </c>
      <c r="D382" s="33" t="e">
        <f>ROUND(Matrix!BT382,2)</f>
        <v>#VALUE!</v>
      </c>
      <c r="E382" s="33" t="e">
        <f>ROUND(Matrix!DG382,2)</f>
        <v>#VALUE!</v>
      </c>
      <c r="F382" s="53" t="e">
        <f>ROUND(Matrix!DH382,2)</f>
        <v>#VALUE!</v>
      </c>
      <c r="G382" s="35" t="e">
        <f>Matrix!AS382</f>
        <v>#VALUE!</v>
      </c>
      <c r="H382" s="55" t="e">
        <f>Matrix!BW382</f>
        <v>#VALUE!</v>
      </c>
      <c r="I382" s="55" t="e">
        <f>Matrix!BC382</f>
        <v>#VALUE!</v>
      </c>
      <c r="J382" s="56" t="e">
        <f>Matrix!BA382</f>
        <v>#VALUE!</v>
      </c>
    </row>
    <row r="383" spans="1:10">
      <c r="A383" s="28">
        <v>283</v>
      </c>
      <c r="B383" s="47" t="e">
        <f>'935'!B383</f>
        <v>#VALUE!</v>
      </c>
      <c r="C383" s="37" t="e">
        <f>ROUND(Matrix!DF383,3)</f>
        <v>#VALUE!</v>
      </c>
      <c r="D383" s="33" t="e">
        <f>ROUND(Matrix!BT383,2)</f>
        <v>#VALUE!</v>
      </c>
      <c r="E383" s="33" t="e">
        <f>ROUND(Matrix!DG383,2)</f>
        <v>#VALUE!</v>
      </c>
      <c r="F383" s="53" t="e">
        <f>ROUND(Matrix!DH383,2)</f>
        <v>#VALUE!</v>
      </c>
      <c r="G383" s="35" t="e">
        <f>Matrix!AS383</f>
        <v>#VALUE!</v>
      </c>
      <c r="H383" s="55" t="e">
        <f>Matrix!BW383</f>
        <v>#VALUE!</v>
      </c>
      <c r="I383" s="55" t="e">
        <f>Matrix!BC383</f>
        <v>#VALUE!</v>
      </c>
      <c r="J383" s="56" t="e">
        <f>Matrix!BA383</f>
        <v>#VALUE!</v>
      </c>
    </row>
    <row r="384" spans="1:10">
      <c r="A384" s="28">
        <v>284</v>
      </c>
      <c r="B384" s="47" t="e">
        <f>'935'!B384</f>
        <v>#VALUE!</v>
      </c>
      <c r="C384" s="37" t="e">
        <f>ROUND(Matrix!DF384,3)</f>
        <v>#VALUE!</v>
      </c>
      <c r="D384" s="33" t="e">
        <f>ROUND(Matrix!BT384,2)</f>
        <v>#VALUE!</v>
      </c>
      <c r="E384" s="33" t="e">
        <f>ROUND(Matrix!DG384,2)</f>
        <v>#VALUE!</v>
      </c>
      <c r="F384" s="53" t="e">
        <f>ROUND(Matrix!DH384,2)</f>
        <v>#VALUE!</v>
      </c>
      <c r="G384" s="35" t="e">
        <f>Matrix!AS384</f>
        <v>#VALUE!</v>
      </c>
      <c r="H384" s="55" t="e">
        <f>Matrix!BW384</f>
        <v>#VALUE!</v>
      </c>
      <c r="I384" s="55" t="e">
        <f>Matrix!BC384</f>
        <v>#VALUE!</v>
      </c>
      <c r="J384" s="56" t="e">
        <f>Matrix!BA384</f>
        <v>#VALUE!</v>
      </c>
    </row>
    <row r="385" spans="1:10">
      <c r="A385" s="28">
        <v>285</v>
      </c>
      <c r="B385" s="47" t="e">
        <f>'935'!B385</f>
        <v>#VALUE!</v>
      </c>
      <c r="C385" s="37" t="e">
        <f>ROUND(Matrix!DF385,3)</f>
        <v>#VALUE!</v>
      </c>
      <c r="D385" s="33" t="e">
        <f>ROUND(Matrix!BT385,2)</f>
        <v>#VALUE!</v>
      </c>
      <c r="E385" s="33" t="e">
        <f>ROUND(Matrix!DG385,2)</f>
        <v>#VALUE!</v>
      </c>
      <c r="F385" s="53" t="e">
        <f>ROUND(Matrix!DH385,2)</f>
        <v>#VALUE!</v>
      </c>
      <c r="G385" s="35" t="e">
        <f>Matrix!AS385</f>
        <v>#VALUE!</v>
      </c>
      <c r="H385" s="55" t="e">
        <f>Matrix!BW385</f>
        <v>#VALUE!</v>
      </c>
      <c r="I385" s="55" t="e">
        <f>Matrix!BC385</f>
        <v>#VALUE!</v>
      </c>
      <c r="J385" s="56" t="e">
        <f>Matrix!BA385</f>
        <v>#VALUE!</v>
      </c>
    </row>
    <row r="386" spans="1:10">
      <c r="A386" s="28">
        <v>286</v>
      </c>
      <c r="B386" s="47" t="e">
        <f>'935'!B386</f>
        <v>#VALUE!</v>
      </c>
      <c r="C386" s="37" t="e">
        <f>ROUND(Matrix!DF386,3)</f>
        <v>#VALUE!</v>
      </c>
      <c r="D386" s="33" t="e">
        <f>ROUND(Matrix!BT386,2)</f>
        <v>#VALUE!</v>
      </c>
      <c r="E386" s="33" t="e">
        <f>ROUND(Matrix!DG386,2)</f>
        <v>#VALUE!</v>
      </c>
      <c r="F386" s="53" t="e">
        <f>ROUND(Matrix!DH386,2)</f>
        <v>#VALUE!</v>
      </c>
      <c r="G386" s="35" t="e">
        <f>Matrix!AS386</f>
        <v>#VALUE!</v>
      </c>
      <c r="H386" s="55" t="e">
        <f>Matrix!BW386</f>
        <v>#VALUE!</v>
      </c>
      <c r="I386" s="55" t="e">
        <f>Matrix!BC386</f>
        <v>#VALUE!</v>
      </c>
      <c r="J386" s="56" t="e">
        <f>Matrix!BA386</f>
        <v>#VALUE!</v>
      </c>
    </row>
    <row r="387" spans="1:10">
      <c r="A387" s="28">
        <v>287</v>
      </c>
      <c r="B387" s="47" t="e">
        <f>'935'!B387</f>
        <v>#VALUE!</v>
      </c>
      <c r="C387" s="37" t="e">
        <f>ROUND(Matrix!DF387,3)</f>
        <v>#VALUE!</v>
      </c>
      <c r="D387" s="33" t="e">
        <f>ROUND(Matrix!BT387,2)</f>
        <v>#VALUE!</v>
      </c>
      <c r="E387" s="33" t="e">
        <f>ROUND(Matrix!DG387,2)</f>
        <v>#VALUE!</v>
      </c>
      <c r="F387" s="53" t="e">
        <f>ROUND(Matrix!DH387,2)</f>
        <v>#VALUE!</v>
      </c>
      <c r="G387" s="35" t="e">
        <f>Matrix!AS387</f>
        <v>#VALUE!</v>
      </c>
      <c r="H387" s="55" t="e">
        <f>Matrix!BW387</f>
        <v>#VALUE!</v>
      </c>
      <c r="I387" s="55" t="e">
        <f>Matrix!BC387</f>
        <v>#VALUE!</v>
      </c>
      <c r="J387" s="56" t="e">
        <f>Matrix!BA387</f>
        <v>#VALUE!</v>
      </c>
    </row>
    <row r="388" spans="1:10">
      <c r="A388" s="28">
        <v>288</v>
      </c>
      <c r="B388" s="47" t="e">
        <f>'935'!B388</f>
        <v>#VALUE!</v>
      </c>
      <c r="C388" s="37" t="e">
        <f>ROUND(Matrix!DF388,3)</f>
        <v>#VALUE!</v>
      </c>
      <c r="D388" s="33" t="e">
        <f>ROUND(Matrix!BT388,2)</f>
        <v>#VALUE!</v>
      </c>
      <c r="E388" s="33" t="e">
        <f>ROUND(Matrix!DG388,2)</f>
        <v>#VALUE!</v>
      </c>
      <c r="F388" s="53" t="e">
        <f>ROUND(Matrix!DH388,2)</f>
        <v>#VALUE!</v>
      </c>
      <c r="G388" s="35" t="e">
        <f>Matrix!AS388</f>
        <v>#VALUE!</v>
      </c>
      <c r="H388" s="55" t="e">
        <f>Matrix!BW388</f>
        <v>#VALUE!</v>
      </c>
      <c r="I388" s="55" t="e">
        <f>Matrix!BC388</f>
        <v>#VALUE!</v>
      </c>
      <c r="J388" s="56" t="e">
        <f>Matrix!BA388</f>
        <v>#VALUE!</v>
      </c>
    </row>
    <row r="389" spans="1:10">
      <c r="A389" s="28">
        <v>289</v>
      </c>
      <c r="B389" s="47" t="e">
        <f>'935'!B389</f>
        <v>#VALUE!</v>
      </c>
      <c r="C389" s="37" t="e">
        <f>ROUND(Matrix!DF389,3)</f>
        <v>#VALUE!</v>
      </c>
      <c r="D389" s="33" t="e">
        <f>ROUND(Matrix!BT389,2)</f>
        <v>#VALUE!</v>
      </c>
      <c r="E389" s="33" t="e">
        <f>ROUND(Matrix!DG389,2)</f>
        <v>#VALUE!</v>
      </c>
      <c r="F389" s="53" t="e">
        <f>ROUND(Matrix!DH389,2)</f>
        <v>#VALUE!</v>
      </c>
      <c r="G389" s="35" t="e">
        <f>Matrix!AS389</f>
        <v>#VALUE!</v>
      </c>
      <c r="H389" s="55" t="e">
        <f>Matrix!BW389</f>
        <v>#VALUE!</v>
      </c>
      <c r="I389" s="55" t="e">
        <f>Matrix!BC389</f>
        <v>#VALUE!</v>
      </c>
      <c r="J389" s="56" t="e">
        <f>Matrix!BA389</f>
        <v>#VALUE!</v>
      </c>
    </row>
    <row r="390" spans="1:10">
      <c r="A390" s="28">
        <v>290</v>
      </c>
      <c r="B390" s="47" t="e">
        <f>'935'!B390</f>
        <v>#VALUE!</v>
      </c>
      <c r="C390" s="37" t="e">
        <f>ROUND(Matrix!DF390,3)</f>
        <v>#VALUE!</v>
      </c>
      <c r="D390" s="33" t="e">
        <f>ROUND(Matrix!BT390,2)</f>
        <v>#VALUE!</v>
      </c>
      <c r="E390" s="33" t="e">
        <f>ROUND(Matrix!DG390,2)</f>
        <v>#VALUE!</v>
      </c>
      <c r="F390" s="53" t="e">
        <f>ROUND(Matrix!DH390,2)</f>
        <v>#VALUE!</v>
      </c>
      <c r="G390" s="35" t="e">
        <f>Matrix!AS390</f>
        <v>#VALUE!</v>
      </c>
      <c r="H390" s="55" t="e">
        <f>Matrix!BW390</f>
        <v>#VALUE!</v>
      </c>
      <c r="I390" s="55" t="e">
        <f>Matrix!BC390</f>
        <v>#VALUE!</v>
      </c>
      <c r="J390" s="56" t="e">
        <f>Matrix!BA390</f>
        <v>#VALUE!</v>
      </c>
    </row>
    <row r="391" spans="1:10">
      <c r="A391" s="28">
        <v>291</v>
      </c>
      <c r="B391" s="47" t="e">
        <f>'935'!B391</f>
        <v>#VALUE!</v>
      </c>
      <c r="C391" s="37" t="e">
        <f>ROUND(Matrix!DF391,3)</f>
        <v>#VALUE!</v>
      </c>
      <c r="D391" s="33" t="e">
        <f>ROUND(Matrix!BT391,2)</f>
        <v>#VALUE!</v>
      </c>
      <c r="E391" s="33" t="e">
        <f>ROUND(Matrix!DG391,2)</f>
        <v>#VALUE!</v>
      </c>
      <c r="F391" s="53" t="e">
        <f>ROUND(Matrix!DH391,2)</f>
        <v>#VALUE!</v>
      </c>
      <c r="G391" s="35" t="e">
        <f>Matrix!AS391</f>
        <v>#VALUE!</v>
      </c>
      <c r="H391" s="55" t="e">
        <f>Matrix!BW391</f>
        <v>#VALUE!</v>
      </c>
      <c r="I391" s="55" t="e">
        <f>Matrix!BC391</f>
        <v>#VALUE!</v>
      </c>
      <c r="J391" s="56" t="e">
        <f>Matrix!BA391</f>
        <v>#VALUE!</v>
      </c>
    </row>
    <row r="392" spans="1:10">
      <c r="A392" s="28">
        <v>292</v>
      </c>
      <c r="B392" s="47" t="e">
        <f>'935'!B392</f>
        <v>#VALUE!</v>
      </c>
      <c r="C392" s="37" t="e">
        <f>ROUND(Matrix!DF392,3)</f>
        <v>#VALUE!</v>
      </c>
      <c r="D392" s="33" t="e">
        <f>ROUND(Matrix!BT392,2)</f>
        <v>#VALUE!</v>
      </c>
      <c r="E392" s="33" t="e">
        <f>ROUND(Matrix!DG392,2)</f>
        <v>#VALUE!</v>
      </c>
      <c r="F392" s="53" t="e">
        <f>ROUND(Matrix!DH392,2)</f>
        <v>#VALUE!</v>
      </c>
      <c r="G392" s="35" t="e">
        <f>Matrix!AS392</f>
        <v>#VALUE!</v>
      </c>
      <c r="H392" s="55" t="e">
        <f>Matrix!BW392</f>
        <v>#VALUE!</v>
      </c>
      <c r="I392" s="55" t="e">
        <f>Matrix!BC392</f>
        <v>#VALUE!</v>
      </c>
      <c r="J392" s="56" t="e">
        <f>Matrix!BA392</f>
        <v>#VALUE!</v>
      </c>
    </row>
    <row r="393" spans="1:10">
      <c r="A393" s="28">
        <v>293</v>
      </c>
      <c r="B393" s="47" t="e">
        <f>'935'!B393</f>
        <v>#VALUE!</v>
      </c>
      <c r="C393" s="37" t="e">
        <f>ROUND(Matrix!DF393,3)</f>
        <v>#VALUE!</v>
      </c>
      <c r="D393" s="33" t="e">
        <f>ROUND(Matrix!BT393,2)</f>
        <v>#VALUE!</v>
      </c>
      <c r="E393" s="33" t="e">
        <f>ROUND(Matrix!DG393,2)</f>
        <v>#VALUE!</v>
      </c>
      <c r="F393" s="53" t="e">
        <f>ROUND(Matrix!DH393,2)</f>
        <v>#VALUE!</v>
      </c>
      <c r="G393" s="35" t="e">
        <f>Matrix!AS393</f>
        <v>#VALUE!</v>
      </c>
      <c r="H393" s="55" t="e">
        <f>Matrix!BW393</f>
        <v>#VALUE!</v>
      </c>
      <c r="I393" s="55" t="e">
        <f>Matrix!BC393</f>
        <v>#VALUE!</v>
      </c>
      <c r="J393" s="56" t="e">
        <f>Matrix!BA393</f>
        <v>#VALUE!</v>
      </c>
    </row>
    <row r="394" spans="1:10">
      <c r="A394" s="28">
        <v>294</v>
      </c>
      <c r="B394" s="47" t="e">
        <f>'935'!B394</f>
        <v>#VALUE!</v>
      </c>
      <c r="C394" s="37" t="e">
        <f>ROUND(Matrix!DF394,3)</f>
        <v>#VALUE!</v>
      </c>
      <c r="D394" s="33" t="e">
        <f>ROUND(Matrix!BT394,2)</f>
        <v>#VALUE!</v>
      </c>
      <c r="E394" s="33" t="e">
        <f>ROUND(Matrix!DG394,2)</f>
        <v>#VALUE!</v>
      </c>
      <c r="F394" s="53" t="e">
        <f>ROUND(Matrix!DH394,2)</f>
        <v>#VALUE!</v>
      </c>
      <c r="G394" s="35" t="e">
        <f>Matrix!AS394</f>
        <v>#VALUE!</v>
      </c>
      <c r="H394" s="55" t="e">
        <f>Matrix!BW394</f>
        <v>#VALUE!</v>
      </c>
      <c r="I394" s="55" t="e">
        <f>Matrix!BC394</f>
        <v>#VALUE!</v>
      </c>
      <c r="J394" s="56" t="e">
        <f>Matrix!BA394</f>
        <v>#VALUE!</v>
      </c>
    </row>
    <row r="395" spans="1:10">
      <c r="A395" s="28">
        <v>295</v>
      </c>
      <c r="B395" s="47" t="e">
        <f>'935'!B395</f>
        <v>#VALUE!</v>
      </c>
      <c r="C395" s="37" t="e">
        <f>ROUND(Matrix!DF395,3)</f>
        <v>#VALUE!</v>
      </c>
      <c r="D395" s="33" t="e">
        <f>ROUND(Matrix!BT395,2)</f>
        <v>#VALUE!</v>
      </c>
      <c r="E395" s="33" t="e">
        <f>ROUND(Matrix!DG395,2)</f>
        <v>#VALUE!</v>
      </c>
      <c r="F395" s="53" t="e">
        <f>ROUND(Matrix!DH395,2)</f>
        <v>#VALUE!</v>
      </c>
      <c r="G395" s="35" t="e">
        <f>Matrix!AS395</f>
        <v>#VALUE!</v>
      </c>
      <c r="H395" s="55" t="e">
        <f>Matrix!BW395</f>
        <v>#VALUE!</v>
      </c>
      <c r="I395" s="55" t="e">
        <f>Matrix!BC395</f>
        <v>#VALUE!</v>
      </c>
      <c r="J395" s="56" t="e">
        <f>Matrix!BA395</f>
        <v>#VALUE!</v>
      </c>
    </row>
    <row r="396" spans="1:10">
      <c r="A396" s="28">
        <v>296</v>
      </c>
      <c r="B396" s="47" t="e">
        <f>'935'!B396</f>
        <v>#VALUE!</v>
      </c>
      <c r="C396" s="37" t="e">
        <f>ROUND(Matrix!DF396,3)</f>
        <v>#VALUE!</v>
      </c>
      <c r="D396" s="33" t="e">
        <f>ROUND(Matrix!BT396,2)</f>
        <v>#VALUE!</v>
      </c>
      <c r="E396" s="33" t="e">
        <f>ROUND(Matrix!DG396,2)</f>
        <v>#VALUE!</v>
      </c>
      <c r="F396" s="53" t="e">
        <f>ROUND(Matrix!DH396,2)</f>
        <v>#VALUE!</v>
      </c>
      <c r="G396" s="35" t="e">
        <f>Matrix!AS396</f>
        <v>#VALUE!</v>
      </c>
      <c r="H396" s="55" t="e">
        <f>Matrix!BW396</f>
        <v>#VALUE!</v>
      </c>
      <c r="I396" s="55" t="e">
        <f>Matrix!BC396</f>
        <v>#VALUE!</v>
      </c>
      <c r="J396" s="56" t="e">
        <f>Matrix!BA396</f>
        <v>#VALUE!</v>
      </c>
    </row>
    <row r="397" spans="1:10">
      <c r="A397" s="28">
        <v>297</v>
      </c>
      <c r="B397" s="47" t="e">
        <f>'935'!B397</f>
        <v>#VALUE!</v>
      </c>
      <c r="C397" s="37" t="e">
        <f>ROUND(Matrix!DF397,3)</f>
        <v>#VALUE!</v>
      </c>
      <c r="D397" s="33" t="e">
        <f>ROUND(Matrix!BT397,2)</f>
        <v>#VALUE!</v>
      </c>
      <c r="E397" s="33" t="e">
        <f>ROUND(Matrix!DG397,2)</f>
        <v>#VALUE!</v>
      </c>
      <c r="F397" s="53" t="e">
        <f>ROUND(Matrix!DH397,2)</f>
        <v>#VALUE!</v>
      </c>
      <c r="G397" s="35" t="e">
        <f>Matrix!AS397</f>
        <v>#VALUE!</v>
      </c>
      <c r="H397" s="55" t="e">
        <f>Matrix!BW397</f>
        <v>#VALUE!</v>
      </c>
      <c r="I397" s="55" t="e">
        <f>Matrix!BC397</f>
        <v>#VALUE!</v>
      </c>
      <c r="J397" s="56" t="e">
        <f>Matrix!BA397</f>
        <v>#VALUE!</v>
      </c>
    </row>
    <row r="398" spans="1:10">
      <c r="A398" s="28">
        <v>298</v>
      </c>
      <c r="B398" s="47" t="e">
        <f>'935'!B398</f>
        <v>#VALUE!</v>
      </c>
      <c r="C398" s="37" t="e">
        <f>ROUND(Matrix!DF398,3)</f>
        <v>#VALUE!</v>
      </c>
      <c r="D398" s="33" t="e">
        <f>ROUND(Matrix!BT398,2)</f>
        <v>#VALUE!</v>
      </c>
      <c r="E398" s="33" t="e">
        <f>ROUND(Matrix!DG398,2)</f>
        <v>#VALUE!</v>
      </c>
      <c r="F398" s="53" t="e">
        <f>ROUND(Matrix!DH398,2)</f>
        <v>#VALUE!</v>
      </c>
      <c r="G398" s="35" t="e">
        <f>Matrix!AS398</f>
        <v>#VALUE!</v>
      </c>
      <c r="H398" s="55" t="e">
        <f>Matrix!BW398</f>
        <v>#VALUE!</v>
      </c>
      <c r="I398" s="55" t="e">
        <f>Matrix!BC398</f>
        <v>#VALUE!</v>
      </c>
      <c r="J398" s="56" t="e">
        <f>Matrix!BA398</f>
        <v>#VALUE!</v>
      </c>
    </row>
    <row r="399" spans="1:10">
      <c r="A399" s="28">
        <v>299</v>
      </c>
      <c r="B399" s="47" t="e">
        <f>'935'!B399</f>
        <v>#VALUE!</v>
      </c>
      <c r="C399" s="37" t="e">
        <f>ROUND(Matrix!DF399,3)</f>
        <v>#VALUE!</v>
      </c>
      <c r="D399" s="33" t="e">
        <f>ROUND(Matrix!BT399,2)</f>
        <v>#VALUE!</v>
      </c>
      <c r="E399" s="33" t="e">
        <f>ROUND(Matrix!DG399,2)</f>
        <v>#VALUE!</v>
      </c>
      <c r="F399" s="53" t="e">
        <f>ROUND(Matrix!DH399,2)</f>
        <v>#VALUE!</v>
      </c>
      <c r="G399" s="35" t="e">
        <f>Matrix!AS399</f>
        <v>#VALUE!</v>
      </c>
      <c r="H399" s="55" t="e">
        <f>Matrix!BW399</f>
        <v>#VALUE!</v>
      </c>
      <c r="I399" s="55" t="e">
        <f>Matrix!BC399</f>
        <v>#VALUE!</v>
      </c>
      <c r="J399" s="56" t="e">
        <f>Matrix!BA399</f>
        <v>#VALUE!</v>
      </c>
    </row>
    <row r="400" spans="1:10">
      <c r="A400" s="28">
        <v>300</v>
      </c>
      <c r="B400" s="47" t="e">
        <f>'935'!B400</f>
        <v>#VALUE!</v>
      </c>
      <c r="C400" s="37" t="e">
        <f>ROUND(Matrix!DF400,3)</f>
        <v>#VALUE!</v>
      </c>
      <c r="D400" s="33" t="e">
        <f>ROUND(Matrix!BT400,2)</f>
        <v>#VALUE!</v>
      </c>
      <c r="E400" s="33" t="e">
        <f>ROUND(Matrix!DG400,2)</f>
        <v>#VALUE!</v>
      </c>
      <c r="F400" s="53" t="e">
        <f>ROUND(Matrix!DH400,2)</f>
        <v>#VALUE!</v>
      </c>
      <c r="G400" s="35" t="e">
        <f>Matrix!AS400</f>
        <v>#VALUE!</v>
      </c>
      <c r="H400" s="55" t="e">
        <f>Matrix!BW400</f>
        <v>#VALUE!</v>
      </c>
      <c r="I400" s="55" t="e">
        <f>Matrix!BC400</f>
        <v>#VALUE!</v>
      </c>
      <c r="J400" s="56" t="e">
        <f>Matrix!BA400</f>
        <v>#VALUE!</v>
      </c>
    </row>
    <row r="401" spans="1:10">
      <c r="A401" s="28">
        <v>301</v>
      </c>
      <c r="B401" s="47" t="e">
        <f>'935'!B401</f>
        <v>#VALUE!</v>
      </c>
      <c r="C401" s="37" t="e">
        <f>ROUND(Matrix!DF401,3)</f>
        <v>#VALUE!</v>
      </c>
      <c r="D401" s="33" t="e">
        <f>ROUND(Matrix!BT401,2)</f>
        <v>#VALUE!</v>
      </c>
      <c r="E401" s="33" t="e">
        <f>ROUND(Matrix!DG401,2)</f>
        <v>#VALUE!</v>
      </c>
      <c r="F401" s="53" t="e">
        <f>ROUND(Matrix!DH401,2)</f>
        <v>#VALUE!</v>
      </c>
      <c r="G401" s="35" t="e">
        <f>Matrix!AS401</f>
        <v>#VALUE!</v>
      </c>
      <c r="H401" s="55" t="e">
        <f>Matrix!BW401</f>
        <v>#VALUE!</v>
      </c>
      <c r="I401" s="55" t="e">
        <f>Matrix!BC401</f>
        <v>#VALUE!</v>
      </c>
      <c r="J401" s="56" t="e">
        <f>Matrix!BA401</f>
        <v>#VALUE!</v>
      </c>
    </row>
    <row r="402" spans="1:10">
      <c r="A402" s="28">
        <v>302</v>
      </c>
      <c r="B402" s="47" t="e">
        <f>'935'!B402</f>
        <v>#VALUE!</v>
      </c>
      <c r="C402" s="37" t="e">
        <f>ROUND(Matrix!DF402,3)</f>
        <v>#VALUE!</v>
      </c>
      <c r="D402" s="33" t="e">
        <f>ROUND(Matrix!BT402,2)</f>
        <v>#VALUE!</v>
      </c>
      <c r="E402" s="33" t="e">
        <f>ROUND(Matrix!DG402,2)</f>
        <v>#VALUE!</v>
      </c>
      <c r="F402" s="53" t="e">
        <f>ROUND(Matrix!DH402,2)</f>
        <v>#VALUE!</v>
      </c>
      <c r="G402" s="35" t="e">
        <f>Matrix!AS402</f>
        <v>#VALUE!</v>
      </c>
      <c r="H402" s="55" t="e">
        <f>Matrix!BW402</f>
        <v>#VALUE!</v>
      </c>
      <c r="I402" s="55" t="e">
        <f>Matrix!BC402</f>
        <v>#VALUE!</v>
      </c>
      <c r="J402" s="56" t="e">
        <f>Matrix!BA402</f>
        <v>#VALUE!</v>
      </c>
    </row>
    <row r="403" spans="1:10">
      <c r="A403" s="28">
        <v>303</v>
      </c>
      <c r="B403" s="47" t="e">
        <f>'935'!B403</f>
        <v>#VALUE!</v>
      </c>
      <c r="C403" s="37" t="e">
        <f>ROUND(Matrix!DF403,3)</f>
        <v>#VALUE!</v>
      </c>
      <c r="D403" s="33" t="e">
        <f>ROUND(Matrix!BT403,2)</f>
        <v>#VALUE!</v>
      </c>
      <c r="E403" s="33" t="e">
        <f>ROUND(Matrix!DG403,2)</f>
        <v>#VALUE!</v>
      </c>
      <c r="F403" s="53" t="e">
        <f>ROUND(Matrix!DH403,2)</f>
        <v>#VALUE!</v>
      </c>
      <c r="G403" s="35" t="e">
        <f>Matrix!AS403</f>
        <v>#VALUE!</v>
      </c>
      <c r="H403" s="55" t="e">
        <f>Matrix!BW403</f>
        <v>#VALUE!</v>
      </c>
      <c r="I403" s="55" t="e">
        <f>Matrix!BC403</f>
        <v>#VALUE!</v>
      </c>
      <c r="J403" s="56" t="e">
        <f>Matrix!BA403</f>
        <v>#VALUE!</v>
      </c>
    </row>
    <row r="404" spans="1:10">
      <c r="A404" s="28">
        <v>304</v>
      </c>
      <c r="B404" s="47" t="e">
        <f>'935'!B404</f>
        <v>#VALUE!</v>
      </c>
      <c r="C404" s="37" t="e">
        <f>ROUND(Matrix!DF404,3)</f>
        <v>#VALUE!</v>
      </c>
      <c r="D404" s="33" t="e">
        <f>ROUND(Matrix!BT404,2)</f>
        <v>#VALUE!</v>
      </c>
      <c r="E404" s="33" t="e">
        <f>ROUND(Matrix!DG404,2)</f>
        <v>#VALUE!</v>
      </c>
      <c r="F404" s="53" t="e">
        <f>ROUND(Matrix!DH404,2)</f>
        <v>#VALUE!</v>
      </c>
      <c r="G404" s="35" t="e">
        <f>Matrix!AS404</f>
        <v>#VALUE!</v>
      </c>
      <c r="H404" s="55" t="e">
        <f>Matrix!BW404</f>
        <v>#VALUE!</v>
      </c>
      <c r="I404" s="55" t="e">
        <f>Matrix!BC404</f>
        <v>#VALUE!</v>
      </c>
      <c r="J404" s="56" t="e">
        <f>Matrix!BA404</f>
        <v>#VALUE!</v>
      </c>
    </row>
    <row r="405" spans="1:10">
      <c r="A405" s="28">
        <v>305</v>
      </c>
      <c r="B405" s="47" t="e">
        <f>'935'!B405</f>
        <v>#VALUE!</v>
      </c>
      <c r="C405" s="37" t="e">
        <f>ROUND(Matrix!DF405,3)</f>
        <v>#VALUE!</v>
      </c>
      <c r="D405" s="33" t="e">
        <f>ROUND(Matrix!BT405,2)</f>
        <v>#VALUE!</v>
      </c>
      <c r="E405" s="33" t="e">
        <f>ROUND(Matrix!DG405,2)</f>
        <v>#VALUE!</v>
      </c>
      <c r="F405" s="53" t="e">
        <f>ROUND(Matrix!DH405,2)</f>
        <v>#VALUE!</v>
      </c>
      <c r="G405" s="35" t="e">
        <f>Matrix!AS405</f>
        <v>#VALUE!</v>
      </c>
      <c r="H405" s="55" t="e">
        <f>Matrix!BW405</f>
        <v>#VALUE!</v>
      </c>
      <c r="I405" s="55" t="e">
        <f>Matrix!BC405</f>
        <v>#VALUE!</v>
      </c>
      <c r="J405" s="56" t="e">
        <f>Matrix!BA405</f>
        <v>#VALUE!</v>
      </c>
    </row>
    <row r="406" spans="1:10">
      <c r="A406" s="28">
        <v>306</v>
      </c>
      <c r="B406" s="47" t="e">
        <f>'935'!B406</f>
        <v>#VALUE!</v>
      </c>
      <c r="C406" s="37" t="e">
        <f>ROUND(Matrix!DF406,3)</f>
        <v>#VALUE!</v>
      </c>
      <c r="D406" s="33" t="e">
        <f>ROUND(Matrix!BT406,2)</f>
        <v>#VALUE!</v>
      </c>
      <c r="E406" s="33" t="e">
        <f>ROUND(Matrix!DG406,2)</f>
        <v>#VALUE!</v>
      </c>
      <c r="F406" s="53" t="e">
        <f>ROUND(Matrix!DH406,2)</f>
        <v>#VALUE!</v>
      </c>
      <c r="G406" s="35" t="e">
        <f>Matrix!AS406</f>
        <v>#VALUE!</v>
      </c>
      <c r="H406" s="55" t="e">
        <f>Matrix!BW406</f>
        <v>#VALUE!</v>
      </c>
      <c r="I406" s="55" t="e">
        <f>Matrix!BC406</f>
        <v>#VALUE!</v>
      </c>
      <c r="J406" s="56" t="e">
        <f>Matrix!BA406</f>
        <v>#VALUE!</v>
      </c>
    </row>
    <row r="407" spans="1:10">
      <c r="A407" s="28">
        <v>307</v>
      </c>
      <c r="B407" s="47" t="e">
        <f>'935'!B407</f>
        <v>#VALUE!</v>
      </c>
      <c r="C407" s="37" t="e">
        <f>ROUND(Matrix!DF407,3)</f>
        <v>#VALUE!</v>
      </c>
      <c r="D407" s="33" t="e">
        <f>ROUND(Matrix!BT407,2)</f>
        <v>#VALUE!</v>
      </c>
      <c r="E407" s="33" t="e">
        <f>ROUND(Matrix!DG407,2)</f>
        <v>#VALUE!</v>
      </c>
      <c r="F407" s="53" t="e">
        <f>ROUND(Matrix!DH407,2)</f>
        <v>#VALUE!</v>
      </c>
      <c r="G407" s="35" t="e">
        <f>Matrix!AS407</f>
        <v>#VALUE!</v>
      </c>
      <c r="H407" s="55" t="e">
        <f>Matrix!BW407</f>
        <v>#VALUE!</v>
      </c>
      <c r="I407" s="55" t="e">
        <f>Matrix!BC407</f>
        <v>#VALUE!</v>
      </c>
      <c r="J407" s="56" t="e">
        <f>Matrix!BA407</f>
        <v>#VALUE!</v>
      </c>
    </row>
    <row r="408" spans="1:10">
      <c r="A408" s="28">
        <v>308</v>
      </c>
      <c r="B408" s="47" t="e">
        <f>'935'!B408</f>
        <v>#VALUE!</v>
      </c>
      <c r="C408" s="37" t="e">
        <f>ROUND(Matrix!DF408,3)</f>
        <v>#VALUE!</v>
      </c>
      <c r="D408" s="33" t="e">
        <f>ROUND(Matrix!BT408,2)</f>
        <v>#VALUE!</v>
      </c>
      <c r="E408" s="33" t="e">
        <f>ROUND(Matrix!DG408,2)</f>
        <v>#VALUE!</v>
      </c>
      <c r="F408" s="53" t="e">
        <f>ROUND(Matrix!DH408,2)</f>
        <v>#VALUE!</v>
      </c>
      <c r="G408" s="35" t="e">
        <f>Matrix!AS408</f>
        <v>#VALUE!</v>
      </c>
      <c r="H408" s="55" t="e">
        <f>Matrix!BW408</f>
        <v>#VALUE!</v>
      </c>
      <c r="I408" s="55" t="e">
        <f>Matrix!BC408</f>
        <v>#VALUE!</v>
      </c>
      <c r="J408" s="56" t="e">
        <f>Matrix!BA408</f>
        <v>#VALUE!</v>
      </c>
    </row>
    <row r="409" spans="1:10">
      <c r="A409" s="28">
        <v>309</v>
      </c>
      <c r="B409" s="47" t="e">
        <f>'935'!B409</f>
        <v>#VALUE!</v>
      </c>
      <c r="C409" s="37" t="e">
        <f>ROUND(Matrix!DF409,3)</f>
        <v>#VALUE!</v>
      </c>
      <c r="D409" s="33" t="e">
        <f>ROUND(Matrix!BT409,2)</f>
        <v>#VALUE!</v>
      </c>
      <c r="E409" s="33" t="e">
        <f>ROUND(Matrix!DG409,2)</f>
        <v>#VALUE!</v>
      </c>
      <c r="F409" s="53" t="e">
        <f>ROUND(Matrix!DH409,2)</f>
        <v>#VALUE!</v>
      </c>
      <c r="G409" s="35" t="e">
        <f>Matrix!AS409</f>
        <v>#VALUE!</v>
      </c>
      <c r="H409" s="55" t="e">
        <f>Matrix!BW409</f>
        <v>#VALUE!</v>
      </c>
      <c r="I409" s="55" t="e">
        <f>Matrix!BC409</f>
        <v>#VALUE!</v>
      </c>
      <c r="J409" s="56" t="e">
        <f>Matrix!BA409</f>
        <v>#VALUE!</v>
      </c>
    </row>
    <row r="410" spans="1:10">
      <c r="A410" s="28">
        <v>310</v>
      </c>
      <c r="B410" s="47" t="e">
        <f>'935'!B410</f>
        <v>#VALUE!</v>
      </c>
      <c r="C410" s="37" t="e">
        <f>ROUND(Matrix!DF410,3)</f>
        <v>#VALUE!</v>
      </c>
      <c r="D410" s="33" t="e">
        <f>ROUND(Matrix!BT410,2)</f>
        <v>#VALUE!</v>
      </c>
      <c r="E410" s="33" t="e">
        <f>ROUND(Matrix!DG410,2)</f>
        <v>#VALUE!</v>
      </c>
      <c r="F410" s="53" t="e">
        <f>ROUND(Matrix!DH410,2)</f>
        <v>#VALUE!</v>
      </c>
      <c r="G410" s="35" t="e">
        <f>Matrix!AS410</f>
        <v>#VALUE!</v>
      </c>
      <c r="H410" s="55" t="e">
        <f>Matrix!BW410</f>
        <v>#VALUE!</v>
      </c>
      <c r="I410" s="55" t="e">
        <f>Matrix!BC410</f>
        <v>#VALUE!</v>
      </c>
      <c r="J410" s="56" t="e">
        <f>Matrix!BA410</f>
        <v>#VALUE!</v>
      </c>
    </row>
    <row r="411" spans="1:10">
      <c r="A411" s="28">
        <v>311</v>
      </c>
      <c r="B411" s="47" t="e">
        <f>'935'!B411</f>
        <v>#VALUE!</v>
      </c>
      <c r="C411" s="37" t="e">
        <f>ROUND(Matrix!DF411,3)</f>
        <v>#VALUE!</v>
      </c>
      <c r="D411" s="33" t="e">
        <f>ROUND(Matrix!BT411,2)</f>
        <v>#VALUE!</v>
      </c>
      <c r="E411" s="33" t="e">
        <f>ROUND(Matrix!DG411,2)</f>
        <v>#VALUE!</v>
      </c>
      <c r="F411" s="53" t="e">
        <f>ROUND(Matrix!DH411,2)</f>
        <v>#VALUE!</v>
      </c>
      <c r="G411" s="35" t="e">
        <f>Matrix!AS411</f>
        <v>#VALUE!</v>
      </c>
      <c r="H411" s="55" t="e">
        <f>Matrix!BW411</f>
        <v>#VALUE!</v>
      </c>
      <c r="I411" s="55" t="e">
        <f>Matrix!BC411</f>
        <v>#VALUE!</v>
      </c>
      <c r="J411" s="56" t="e">
        <f>Matrix!BA411</f>
        <v>#VALUE!</v>
      </c>
    </row>
    <row r="412" spans="1:10">
      <c r="A412" s="28">
        <v>312</v>
      </c>
      <c r="B412" s="47" t="e">
        <f>'935'!B412</f>
        <v>#VALUE!</v>
      </c>
      <c r="C412" s="37" t="e">
        <f>ROUND(Matrix!DF412,3)</f>
        <v>#VALUE!</v>
      </c>
      <c r="D412" s="33" t="e">
        <f>ROUND(Matrix!BT412,2)</f>
        <v>#VALUE!</v>
      </c>
      <c r="E412" s="33" t="e">
        <f>ROUND(Matrix!DG412,2)</f>
        <v>#VALUE!</v>
      </c>
      <c r="F412" s="53" t="e">
        <f>ROUND(Matrix!DH412,2)</f>
        <v>#VALUE!</v>
      </c>
      <c r="G412" s="35" t="e">
        <f>Matrix!AS412</f>
        <v>#VALUE!</v>
      </c>
      <c r="H412" s="55" t="e">
        <f>Matrix!BW412</f>
        <v>#VALUE!</v>
      </c>
      <c r="I412" s="55" t="e">
        <f>Matrix!BC412</f>
        <v>#VALUE!</v>
      </c>
      <c r="J412" s="56" t="e">
        <f>Matrix!BA412</f>
        <v>#VALUE!</v>
      </c>
    </row>
    <row r="413" spans="1:10">
      <c r="A413" s="28">
        <v>313</v>
      </c>
      <c r="B413" s="47" t="e">
        <f>'935'!B413</f>
        <v>#VALUE!</v>
      </c>
      <c r="C413" s="37" t="e">
        <f>ROUND(Matrix!DF413,3)</f>
        <v>#VALUE!</v>
      </c>
      <c r="D413" s="33" t="e">
        <f>ROUND(Matrix!BT413,2)</f>
        <v>#VALUE!</v>
      </c>
      <c r="E413" s="33" t="e">
        <f>ROUND(Matrix!DG413,2)</f>
        <v>#VALUE!</v>
      </c>
      <c r="F413" s="53" t="e">
        <f>ROUND(Matrix!DH413,2)</f>
        <v>#VALUE!</v>
      </c>
      <c r="G413" s="35" t="e">
        <f>Matrix!AS413</f>
        <v>#VALUE!</v>
      </c>
      <c r="H413" s="55" t="e">
        <f>Matrix!BW413</f>
        <v>#VALUE!</v>
      </c>
      <c r="I413" s="55" t="e">
        <f>Matrix!BC413</f>
        <v>#VALUE!</v>
      </c>
      <c r="J413" s="56" t="e">
        <f>Matrix!BA413</f>
        <v>#VALUE!</v>
      </c>
    </row>
    <row r="414" spans="1:10">
      <c r="A414" s="28">
        <v>314</v>
      </c>
      <c r="B414" s="47" t="e">
        <f>'935'!B414</f>
        <v>#VALUE!</v>
      </c>
      <c r="C414" s="37" t="e">
        <f>ROUND(Matrix!DF414,3)</f>
        <v>#VALUE!</v>
      </c>
      <c r="D414" s="33" t="e">
        <f>ROUND(Matrix!BT414,2)</f>
        <v>#VALUE!</v>
      </c>
      <c r="E414" s="33" t="e">
        <f>ROUND(Matrix!DG414,2)</f>
        <v>#VALUE!</v>
      </c>
      <c r="F414" s="53" t="e">
        <f>ROUND(Matrix!DH414,2)</f>
        <v>#VALUE!</v>
      </c>
      <c r="G414" s="35" t="e">
        <f>Matrix!AS414</f>
        <v>#VALUE!</v>
      </c>
      <c r="H414" s="55" t="e">
        <f>Matrix!BW414</f>
        <v>#VALUE!</v>
      </c>
      <c r="I414" s="55" t="e">
        <f>Matrix!BC414</f>
        <v>#VALUE!</v>
      </c>
      <c r="J414" s="56" t="e">
        <f>Matrix!BA414</f>
        <v>#VALUE!</v>
      </c>
    </row>
    <row r="415" spans="1:10">
      <c r="A415" s="28">
        <v>315</v>
      </c>
      <c r="B415" s="47" t="e">
        <f>'935'!B415</f>
        <v>#VALUE!</v>
      </c>
      <c r="C415" s="37" t="e">
        <f>ROUND(Matrix!DF415,3)</f>
        <v>#VALUE!</v>
      </c>
      <c r="D415" s="33" t="e">
        <f>ROUND(Matrix!BT415,2)</f>
        <v>#VALUE!</v>
      </c>
      <c r="E415" s="33" t="e">
        <f>ROUND(Matrix!DG415,2)</f>
        <v>#VALUE!</v>
      </c>
      <c r="F415" s="53" t="e">
        <f>ROUND(Matrix!DH415,2)</f>
        <v>#VALUE!</v>
      </c>
      <c r="G415" s="35" t="e">
        <f>Matrix!AS415</f>
        <v>#VALUE!</v>
      </c>
      <c r="H415" s="55" t="e">
        <f>Matrix!BW415</f>
        <v>#VALUE!</v>
      </c>
      <c r="I415" s="55" t="e">
        <f>Matrix!BC415</f>
        <v>#VALUE!</v>
      </c>
      <c r="J415" s="56" t="e">
        <f>Matrix!BA415</f>
        <v>#VALUE!</v>
      </c>
    </row>
    <row r="416" spans="1:10">
      <c r="A416" s="28">
        <v>316</v>
      </c>
      <c r="B416" s="47" t="e">
        <f>'935'!B416</f>
        <v>#VALUE!</v>
      </c>
      <c r="C416" s="37" t="e">
        <f>ROUND(Matrix!DF416,3)</f>
        <v>#VALUE!</v>
      </c>
      <c r="D416" s="33" t="e">
        <f>ROUND(Matrix!BT416,2)</f>
        <v>#VALUE!</v>
      </c>
      <c r="E416" s="33" t="e">
        <f>ROUND(Matrix!DG416,2)</f>
        <v>#VALUE!</v>
      </c>
      <c r="F416" s="53" t="e">
        <f>ROUND(Matrix!DH416,2)</f>
        <v>#VALUE!</v>
      </c>
      <c r="G416" s="35" t="e">
        <f>Matrix!AS416</f>
        <v>#VALUE!</v>
      </c>
      <c r="H416" s="55" t="e">
        <f>Matrix!BW416</f>
        <v>#VALUE!</v>
      </c>
      <c r="I416" s="55" t="e">
        <f>Matrix!BC416</f>
        <v>#VALUE!</v>
      </c>
      <c r="J416" s="56" t="e">
        <f>Matrix!BA416</f>
        <v>#VALUE!</v>
      </c>
    </row>
    <row r="417" spans="1:10">
      <c r="A417" s="28">
        <v>317</v>
      </c>
      <c r="B417" s="47" t="e">
        <f>'935'!B417</f>
        <v>#VALUE!</v>
      </c>
      <c r="C417" s="37" t="e">
        <f>ROUND(Matrix!DF417,3)</f>
        <v>#VALUE!</v>
      </c>
      <c r="D417" s="33" t="e">
        <f>ROUND(Matrix!BT417,2)</f>
        <v>#VALUE!</v>
      </c>
      <c r="E417" s="33" t="e">
        <f>ROUND(Matrix!DG417,2)</f>
        <v>#VALUE!</v>
      </c>
      <c r="F417" s="53" t="e">
        <f>ROUND(Matrix!DH417,2)</f>
        <v>#VALUE!</v>
      </c>
      <c r="G417" s="35" t="e">
        <f>Matrix!AS417</f>
        <v>#VALUE!</v>
      </c>
      <c r="H417" s="55" t="e">
        <f>Matrix!BW417</f>
        <v>#VALUE!</v>
      </c>
      <c r="I417" s="55" t="e">
        <f>Matrix!BC417</f>
        <v>#VALUE!</v>
      </c>
      <c r="J417" s="56" t="e">
        <f>Matrix!BA417</f>
        <v>#VALUE!</v>
      </c>
    </row>
    <row r="418" spans="1:10">
      <c r="A418" s="28">
        <v>318</v>
      </c>
      <c r="B418" s="47" t="e">
        <f>'935'!B418</f>
        <v>#VALUE!</v>
      </c>
      <c r="C418" s="37" t="e">
        <f>ROUND(Matrix!DF418,3)</f>
        <v>#VALUE!</v>
      </c>
      <c r="D418" s="33" t="e">
        <f>ROUND(Matrix!BT418,2)</f>
        <v>#VALUE!</v>
      </c>
      <c r="E418" s="33" t="e">
        <f>ROUND(Matrix!DG418,2)</f>
        <v>#VALUE!</v>
      </c>
      <c r="F418" s="53" t="e">
        <f>ROUND(Matrix!DH418,2)</f>
        <v>#VALUE!</v>
      </c>
      <c r="G418" s="35" t="e">
        <f>Matrix!AS418</f>
        <v>#VALUE!</v>
      </c>
      <c r="H418" s="55" t="e">
        <f>Matrix!BW418</f>
        <v>#VALUE!</v>
      </c>
      <c r="I418" s="55" t="e">
        <f>Matrix!BC418</f>
        <v>#VALUE!</v>
      </c>
      <c r="J418" s="56" t="e">
        <f>Matrix!BA418</f>
        <v>#VALUE!</v>
      </c>
    </row>
    <row r="419" spans="1:10">
      <c r="A419" s="28">
        <v>319</v>
      </c>
      <c r="B419" s="47" t="e">
        <f>'935'!B419</f>
        <v>#VALUE!</v>
      </c>
      <c r="C419" s="37" t="e">
        <f>ROUND(Matrix!DF419,3)</f>
        <v>#VALUE!</v>
      </c>
      <c r="D419" s="33" t="e">
        <f>ROUND(Matrix!BT419,2)</f>
        <v>#VALUE!</v>
      </c>
      <c r="E419" s="33" t="e">
        <f>ROUND(Matrix!DG419,2)</f>
        <v>#VALUE!</v>
      </c>
      <c r="F419" s="53" t="e">
        <f>ROUND(Matrix!DH419,2)</f>
        <v>#VALUE!</v>
      </c>
      <c r="G419" s="35" t="e">
        <f>Matrix!AS419</f>
        <v>#VALUE!</v>
      </c>
      <c r="H419" s="55" t="e">
        <f>Matrix!BW419</f>
        <v>#VALUE!</v>
      </c>
      <c r="I419" s="55" t="e">
        <f>Matrix!BC419</f>
        <v>#VALUE!</v>
      </c>
      <c r="J419" s="56" t="e">
        <f>Matrix!BA419</f>
        <v>#VALUE!</v>
      </c>
    </row>
    <row r="420" spans="1:10">
      <c r="A420" s="28">
        <v>320</v>
      </c>
      <c r="B420" s="47" t="e">
        <f>'935'!B420</f>
        <v>#VALUE!</v>
      </c>
      <c r="C420" s="37" t="e">
        <f>ROUND(Matrix!DF420,3)</f>
        <v>#VALUE!</v>
      </c>
      <c r="D420" s="33" t="e">
        <f>ROUND(Matrix!BT420,2)</f>
        <v>#VALUE!</v>
      </c>
      <c r="E420" s="33" t="e">
        <f>ROUND(Matrix!DG420,2)</f>
        <v>#VALUE!</v>
      </c>
      <c r="F420" s="53" t="e">
        <f>ROUND(Matrix!DH420,2)</f>
        <v>#VALUE!</v>
      </c>
      <c r="G420" s="35" t="e">
        <f>Matrix!AS420</f>
        <v>#VALUE!</v>
      </c>
      <c r="H420" s="55" t="e">
        <f>Matrix!BW420</f>
        <v>#VALUE!</v>
      </c>
      <c r="I420" s="55" t="e">
        <f>Matrix!BC420</f>
        <v>#VALUE!</v>
      </c>
      <c r="J420" s="56" t="e">
        <f>Matrix!BA420</f>
        <v>#VALUE!</v>
      </c>
    </row>
    <row r="421" spans="1:10">
      <c r="A421" s="28">
        <v>321</v>
      </c>
      <c r="B421" s="47" t="e">
        <f>'935'!B421</f>
        <v>#VALUE!</v>
      </c>
      <c r="C421" s="37" t="e">
        <f>ROUND(Matrix!DF421,3)</f>
        <v>#VALUE!</v>
      </c>
      <c r="D421" s="33" t="e">
        <f>ROUND(Matrix!BT421,2)</f>
        <v>#VALUE!</v>
      </c>
      <c r="E421" s="33" t="e">
        <f>ROUND(Matrix!DG421,2)</f>
        <v>#VALUE!</v>
      </c>
      <c r="F421" s="53" t="e">
        <f>ROUND(Matrix!DH421,2)</f>
        <v>#VALUE!</v>
      </c>
      <c r="G421" s="35" t="e">
        <f>Matrix!AS421</f>
        <v>#VALUE!</v>
      </c>
      <c r="H421" s="55" t="e">
        <f>Matrix!BW421</f>
        <v>#VALUE!</v>
      </c>
      <c r="I421" s="55" t="e">
        <f>Matrix!BC421</f>
        <v>#VALUE!</v>
      </c>
      <c r="J421" s="56" t="e">
        <f>Matrix!BA421</f>
        <v>#VALUE!</v>
      </c>
    </row>
    <row r="422" spans="1:10">
      <c r="A422" s="28">
        <v>322</v>
      </c>
      <c r="B422" s="47" t="e">
        <f>'935'!B422</f>
        <v>#VALUE!</v>
      </c>
      <c r="C422" s="37" t="e">
        <f>ROUND(Matrix!DF422,3)</f>
        <v>#VALUE!</v>
      </c>
      <c r="D422" s="33" t="e">
        <f>ROUND(Matrix!BT422,2)</f>
        <v>#VALUE!</v>
      </c>
      <c r="E422" s="33" t="e">
        <f>ROUND(Matrix!DG422,2)</f>
        <v>#VALUE!</v>
      </c>
      <c r="F422" s="53" t="e">
        <f>ROUND(Matrix!DH422,2)</f>
        <v>#VALUE!</v>
      </c>
      <c r="G422" s="35" t="e">
        <f>Matrix!AS422</f>
        <v>#VALUE!</v>
      </c>
      <c r="H422" s="55" t="e">
        <f>Matrix!BW422</f>
        <v>#VALUE!</v>
      </c>
      <c r="I422" s="55" t="e">
        <f>Matrix!BC422</f>
        <v>#VALUE!</v>
      </c>
      <c r="J422" s="56" t="e">
        <f>Matrix!BA422</f>
        <v>#VALUE!</v>
      </c>
    </row>
    <row r="423" spans="1:10">
      <c r="A423" s="28">
        <v>323</v>
      </c>
      <c r="B423" s="47" t="e">
        <f>'935'!B423</f>
        <v>#VALUE!</v>
      </c>
      <c r="C423" s="37" t="e">
        <f>ROUND(Matrix!DF423,3)</f>
        <v>#VALUE!</v>
      </c>
      <c r="D423" s="33" t="e">
        <f>ROUND(Matrix!BT423,2)</f>
        <v>#VALUE!</v>
      </c>
      <c r="E423" s="33" t="e">
        <f>ROUND(Matrix!DG423,2)</f>
        <v>#VALUE!</v>
      </c>
      <c r="F423" s="53" t="e">
        <f>ROUND(Matrix!DH423,2)</f>
        <v>#VALUE!</v>
      </c>
      <c r="G423" s="35" t="e">
        <f>Matrix!AS423</f>
        <v>#VALUE!</v>
      </c>
      <c r="H423" s="55" t="e">
        <f>Matrix!BW423</f>
        <v>#VALUE!</v>
      </c>
      <c r="I423" s="55" t="e">
        <f>Matrix!BC423</f>
        <v>#VALUE!</v>
      </c>
      <c r="J423" s="56" t="e">
        <f>Matrix!BA423</f>
        <v>#VALUE!</v>
      </c>
    </row>
    <row r="424" spans="1:10">
      <c r="A424" s="28">
        <v>324</v>
      </c>
      <c r="B424" s="47" t="e">
        <f>'935'!B424</f>
        <v>#VALUE!</v>
      </c>
      <c r="C424" s="37" t="e">
        <f>ROUND(Matrix!DF424,3)</f>
        <v>#VALUE!</v>
      </c>
      <c r="D424" s="33" t="e">
        <f>ROUND(Matrix!BT424,2)</f>
        <v>#VALUE!</v>
      </c>
      <c r="E424" s="33" t="e">
        <f>ROUND(Matrix!DG424,2)</f>
        <v>#VALUE!</v>
      </c>
      <c r="F424" s="53" t="e">
        <f>ROUND(Matrix!DH424,2)</f>
        <v>#VALUE!</v>
      </c>
      <c r="G424" s="35" t="e">
        <f>Matrix!AS424</f>
        <v>#VALUE!</v>
      </c>
      <c r="H424" s="55" t="e">
        <f>Matrix!BW424</f>
        <v>#VALUE!</v>
      </c>
      <c r="I424" s="55" t="e">
        <f>Matrix!BC424</f>
        <v>#VALUE!</v>
      </c>
      <c r="J424" s="56" t="e">
        <f>Matrix!BA424</f>
        <v>#VALUE!</v>
      </c>
    </row>
    <row r="425" spans="1:10">
      <c r="A425" s="28">
        <v>325</v>
      </c>
      <c r="B425" s="47" t="e">
        <f>'935'!B425</f>
        <v>#VALUE!</v>
      </c>
      <c r="C425" s="37" t="e">
        <f>ROUND(Matrix!DF425,3)</f>
        <v>#VALUE!</v>
      </c>
      <c r="D425" s="33" t="e">
        <f>ROUND(Matrix!BT425,2)</f>
        <v>#VALUE!</v>
      </c>
      <c r="E425" s="33" t="e">
        <f>ROUND(Matrix!DG425,2)</f>
        <v>#VALUE!</v>
      </c>
      <c r="F425" s="53" t="e">
        <f>ROUND(Matrix!DH425,2)</f>
        <v>#VALUE!</v>
      </c>
      <c r="G425" s="35" t="e">
        <f>Matrix!AS425</f>
        <v>#VALUE!</v>
      </c>
      <c r="H425" s="55" t="e">
        <f>Matrix!BW425</f>
        <v>#VALUE!</v>
      </c>
      <c r="I425" s="55" t="e">
        <f>Matrix!BC425</f>
        <v>#VALUE!</v>
      </c>
      <c r="J425" s="56" t="e">
        <f>Matrix!BA425</f>
        <v>#VALUE!</v>
      </c>
    </row>
    <row r="426" spans="1:10">
      <c r="A426" s="28">
        <v>326</v>
      </c>
      <c r="B426" s="47" t="e">
        <f>'935'!B426</f>
        <v>#VALUE!</v>
      </c>
      <c r="C426" s="37" t="e">
        <f>ROUND(Matrix!DF426,3)</f>
        <v>#VALUE!</v>
      </c>
      <c r="D426" s="33" t="e">
        <f>ROUND(Matrix!BT426,2)</f>
        <v>#VALUE!</v>
      </c>
      <c r="E426" s="33" t="e">
        <f>ROUND(Matrix!DG426,2)</f>
        <v>#VALUE!</v>
      </c>
      <c r="F426" s="53" t="e">
        <f>ROUND(Matrix!DH426,2)</f>
        <v>#VALUE!</v>
      </c>
      <c r="G426" s="35" t="e">
        <f>Matrix!AS426</f>
        <v>#VALUE!</v>
      </c>
      <c r="H426" s="55" t="e">
        <f>Matrix!BW426</f>
        <v>#VALUE!</v>
      </c>
      <c r="I426" s="55" t="e">
        <f>Matrix!BC426</f>
        <v>#VALUE!</v>
      </c>
      <c r="J426" s="56" t="e">
        <f>Matrix!BA426</f>
        <v>#VALUE!</v>
      </c>
    </row>
    <row r="427" spans="1:10">
      <c r="A427" s="28">
        <v>327</v>
      </c>
      <c r="B427" s="47" t="e">
        <f>'935'!B427</f>
        <v>#VALUE!</v>
      </c>
      <c r="C427" s="37" t="e">
        <f>ROUND(Matrix!DF427,3)</f>
        <v>#VALUE!</v>
      </c>
      <c r="D427" s="33" t="e">
        <f>ROUND(Matrix!BT427,2)</f>
        <v>#VALUE!</v>
      </c>
      <c r="E427" s="33" t="e">
        <f>ROUND(Matrix!DG427,2)</f>
        <v>#VALUE!</v>
      </c>
      <c r="F427" s="53" t="e">
        <f>ROUND(Matrix!DH427,2)</f>
        <v>#VALUE!</v>
      </c>
      <c r="G427" s="35" t="e">
        <f>Matrix!AS427</f>
        <v>#VALUE!</v>
      </c>
      <c r="H427" s="55" t="e">
        <f>Matrix!BW427</f>
        <v>#VALUE!</v>
      </c>
      <c r="I427" s="55" t="e">
        <f>Matrix!BC427</f>
        <v>#VALUE!</v>
      </c>
      <c r="J427" s="56" t="e">
        <f>Matrix!BA427</f>
        <v>#VALUE!</v>
      </c>
    </row>
    <row r="428" spans="1:10">
      <c r="A428" s="28">
        <v>328</v>
      </c>
      <c r="B428" s="47" t="e">
        <f>'935'!B428</f>
        <v>#VALUE!</v>
      </c>
      <c r="C428" s="37" t="e">
        <f>ROUND(Matrix!DF428,3)</f>
        <v>#VALUE!</v>
      </c>
      <c r="D428" s="33" t="e">
        <f>ROUND(Matrix!BT428,2)</f>
        <v>#VALUE!</v>
      </c>
      <c r="E428" s="33" t="e">
        <f>ROUND(Matrix!DG428,2)</f>
        <v>#VALUE!</v>
      </c>
      <c r="F428" s="53" t="e">
        <f>ROUND(Matrix!DH428,2)</f>
        <v>#VALUE!</v>
      </c>
      <c r="G428" s="35" t="e">
        <f>Matrix!AS428</f>
        <v>#VALUE!</v>
      </c>
      <c r="H428" s="55" t="e">
        <f>Matrix!BW428</f>
        <v>#VALUE!</v>
      </c>
      <c r="I428" s="55" t="e">
        <f>Matrix!BC428</f>
        <v>#VALUE!</v>
      </c>
      <c r="J428" s="56" t="e">
        <f>Matrix!BA428</f>
        <v>#VALUE!</v>
      </c>
    </row>
    <row r="429" spans="1:10">
      <c r="A429" s="28">
        <v>329</v>
      </c>
      <c r="B429" s="47" t="e">
        <f>'935'!B429</f>
        <v>#VALUE!</v>
      </c>
      <c r="C429" s="37" t="e">
        <f>ROUND(Matrix!DF429,3)</f>
        <v>#VALUE!</v>
      </c>
      <c r="D429" s="33" t="e">
        <f>ROUND(Matrix!BT429,2)</f>
        <v>#VALUE!</v>
      </c>
      <c r="E429" s="33" t="e">
        <f>ROUND(Matrix!DG429,2)</f>
        <v>#VALUE!</v>
      </c>
      <c r="F429" s="53" t="e">
        <f>ROUND(Matrix!DH429,2)</f>
        <v>#VALUE!</v>
      </c>
      <c r="G429" s="35" t="e">
        <f>Matrix!AS429</f>
        <v>#VALUE!</v>
      </c>
      <c r="H429" s="55" t="e">
        <f>Matrix!BW429</f>
        <v>#VALUE!</v>
      </c>
      <c r="I429" s="55" t="e">
        <f>Matrix!BC429</f>
        <v>#VALUE!</v>
      </c>
      <c r="J429" s="56" t="e">
        <f>Matrix!BA429</f>
        <v>#VALUE!</v>
      </c>
    </row>
    <row r="430" spans="1:10">
      <c r="A430" s="28">
        <v>330</v>
      </c>
      <c r="B430" s="47" t="e">
        <f>'935'!B430</f>
        <v>#VALUE!</v>
      </c>
      <c r="C430" s="37" t="e">
        <f>ROUND(Matrix!DF430,3)</f>
        <v>#VALUE!</v>
      </c>
      <c r="D430" s="33" t="e">
        <f>ROUND(Matrix!BT430,2)</f>
        <v>#VALUE!</v>
      </c>
      <c r="E430" s="33" t="e">
        <f>ROUND(Matrix!DG430,2)</f>
        <v>#VALUE!</v>
      </c>
      <c r="F430" s="53" t="e">
        <f>ROUND(Matrix!DH430,2)</f>
        <v>#VALUE!</v>
      </c>
      <c r="G430" s="35" t="e">
        <f>Matrix!AS430</f>
        <v>#VALUE!</v>
      </c>
      <c r="H430" s="55" t="e">
        <f>Matrix!BW430</f>
        <v>#VALUE!</v>
      </c>
      <c r="I430" s="55" t="e">
        <f>Matrix!BC430</f>
        <v>#VALUE!</v>
      </c>
      <c r="J430" s="56" t="e">
        <f>Matrix!BA430</f>
        <v>#VALUE!</v>
      </c>
    </row>
    <row r="431" spans="1:10">
      <c r="A431" s="28">
        <v>331</v>
      </c>
      <c r="B431" s="47" t="e">
        <f>'935'!B431</f>
        <v>#VALUE!</v>
      </c>
      <c r="C431" s="37" t="e">
        <f>ROUND(Matrix!DF431,3)</f>
        <v>#VALUE!</v>
      </c>
      <c r="D431" s="33" t="e">
        <f>ROUND(Matrix!BT431,2)</f>
        <v>#VALUE!</v>
      </c>
      <c r="E431" s="33" t="e">
        <f>ROUND(Matrix!DG431,2)</f>
        <v>#VALUE!</v>
      </c>
      <c r="F431" s="53" t="e">
        <f>ROUND(Matrix!DH431,2)</f>
        <v>#VALUE!</v>
      </c>
      <c r="G431" s="35" t="e">
        <f>Matrix!AS431</f>
        <v>#VALUE!</v>
      </c>
      <c r="H431" s="55" t="e">
        <f>Matrix!BW431</f>
        <v>#VALUE!</v>
      </c>
      <c r="I431" s="55" t="e">
        <f>Matrix!BC431</f>
        <v>#VALUE!</v>
      </c>
      <c r="J431" s="56" t="e">
        <f>Matrix!BA431</f>
        <v>#VALUE!</v>
      </c>
    </row>
    <row r="432" spans="1:10">
      <c r="A432" s="28">
        <v>332</v>
      </c>
      <c r="B432" s="47" t="e">
        <f>'935'!B432</f>
        <v>#VALUE!</v>
      </c>
      <c r="C432" s="37" t="e">
        <f>ROUND(Matrix!DF432,3)</f>
        <v>#VALUE!</v>
      </c>
      <c r="D432" s="33" t="e">
        <f>ROUND(Matrix!BT432,2)</f>
        <v>#VALUE!</v>
      </c>
      <c r="E432" s="33" t="e">
        <f>ROUND(Matrix!DG432,2)</f>
        <v>#VALUE!</v>
      </c>
      <c r="F432" s="53" t="e">
        <f>ROUND(Matrix!DH432,2)</f>
        <v>#VALUE!</v>
      </c>
      <c r="G432" s="35" t="e">
        <f>Matrix!AS432</f>
        <v>#VALUE!</v>
      </c>
      <c r="H432" s="55" t="e">
        <f>Matrix!BW432</f>
        <v>#VALUE!</v>
      </c>
      <c r="I432" s="55" t="e">
        <f>Matrix!BC432</f>
        <v>#VALUE!</v>
      </c>
      <c r="J432" s="56" t="e">
        <f>Matrix!BA432</f>
        <v>#VALUE!</v>
      </c>
    </row>
    <row r="433" spans="1:10">
      <c r="A433" s="28">
        <v>333</v>
      </c>
      <c r="B433" s="47" t="e">
        <f>'935'!B433</f>
        <v>#VALUE!</v>
      </c>
      <c r="C433" s="37" t="e">
        <f>ROUND(Matrix!DF433,3)</f>
        <v>#VALUE!</v>
      </c>
      <c r="D433" s="33" t="e">
        <f>ROUND(Matrix!BT433,2)</f>
        <v>#VALUE!</v>
      </c>
      <c r="E433" s="33" t="e">
        <f>ROUND(Matrix!DG433,2)</f>
        <v>#VALUE!</v>
      </c>
      <c r="F433" s="53" t="e">
        <f>ROUND(Matrix!DH433,2)</f>
        <v>#VALUE!</v>
      </c>
      <c r="G433" s="35" t="e">
        <f>Matrix!AS433</f>
        <v>#VALUE!</v>
      </c>
      <c r="H433" s="55" t="e">
        <f>Matrix!BW433</f>
        <v>#VALUE!</v>
      </c>
      <c r="I433" s="55" t="e">
        <f>Matrix!BC433</f>
        <v>#VALUE!</v>
      </c>
      <c r="J433" s="56" t="e">
        <f>Matrix!BA433</f>
        <v>#VALUE!</v>
      </c>
    </row>
    <row r="434" spans="1:10">
      <c r="A434" s="28">
        <v>334</v>
      </c>
      <c r="B434" s="47" t="e">
        <f>'935'!B434</f>
        <v>#VALUE!</v>
      </c>
      <c r="C434" s="37" t="e">
        <f>ROUND(Matrix!DF434,3)</f>
        <v>#VALUE!</v>
      </c>
      <c r="D434" s="33" t="e">
        <f>ROUND(Matrix!BT434,2)</f>
        <v>#VALUE!</v>
      </c>
      <c r="E434" s="33" t="e">
        <f>ROUND(Matrix!DG434,2)</f>
        <v>#VALUE!</v>
      </c>
      <c r="F434" s="53" t="e">
        <f>ROUND(Matrix!DH434,2)</f>
        <v>#VALUE!</v>
      </c>
      <c r="G434" s="35" t="e">
        <f>Matrix!AS434</f>
        <v>#VALUE!</v>
      </c>
      <c r="H434" s="55" t="e">
        <f>Matrix!BW434</f>
        <v>#VALUE!</v>
      </c>
      <c r="I434" s="55" t="e">
        <f>Matrix!BC434</f>
        <v>#VALUE!</v>
      </c>
      <c r="J434" s="56" t="e">
        <f>Matrix!BA434</f>
        <v>#VALUE!</v>
      </c>
    </row>
    <row r="435" spans="1:10">
      <c r="A435" s="28">
        <v>335</v>
      </c>
      <c r="B435" s="47" t="e">
        <f>'935'!B435</f>
        <v>#VALUE!</v>
      </c>
      <c r="C435" s="37" t="e">
        <f>ROUND(Matrix!DF435,3)</f>
        <v>#VALUE!</v>
      </c>
      <c r="D435" s="33" t="e">
        <f>ROUND(Matrix!BT435,2)</f>
        <v>#VALUE!</v>
      </c>
      <c r="E435" s="33" t="e">
        <f>ROUND(Matrix!DG435,2)</f>
        <v>#VALUE!</v>
      </c>
      <c r="F435" s="53" t="e">
        <f>ROUND(Matrix!DH435,2)</f>
        <v>#VALUE!</v>
      </c>
      <c r="G435" s="35" t="e">
        <f>Matrix!AS435</f>
        <v>#VALUE!</v>
      </c>
      <c r="H435" s="55" t="e">
        <f>Matrix!BW435</f>
        <v>#VALUE!</v>
      </c>
      <c r="I435" s="55" t="e">
        <f>Matrix!BC435</f>
        <v>#VALUE!</v>
      </c>
      <c r="J435" s="56" t="e">
        <f>Matrix!BA435</f>
        <v>#VALUE!</v>
      </c>
    </row>
    <row r="436" spans="1:10">
      <c r="A436" s="28">
        <v>336</v>
      </c>
      <c r="B436" s="47" t="e">
        <f>'935'!B436</f>
        <v>#VALUE!</v>
      </c>
      <c r="C436" s="37" t="e">
        <f>ROUND(Matrix!DF436,3)</f>
        <v>#VALUE!</v>
      </c>
      <c r="D436" s="33" t="e">
        <f>ROUND(Matrix!BT436,2)</f>
        <v>#VALUE!</v>
      </c>
      <c r="E436" s="33" t="e">
        <f>ROUND(Matrix!DG436,2)</f>
        <v>#VALUE!</v>
      </c>
      <c r="F436" s="53" t="e">
        <f>ROUND(Matrix!DH436,2)</f>
        <v>#VALUE!</v>
      </c>
      <c r="G436" s="35" t="e">
        <f>Matrix!AS436</f>
        <v>#VALUE!</v>
      </c>
      <c r="H436" s="55" t="e">
        <f>Matrix!BW436</f>
        <v>#VALUE!</v>
      </c>
      <c r="I436" s="55" t="e">
        <f>Matrix!BC436</f>
        <v>#VALUE!</v>
      </c>
      <c r="J436" s="56" t="e">
        <f>Matrix!BA436</f>
        <v>#VALUE!</v>
      </c>
    </row>
    <row r="437" spans="1:10">
      <c r="A437" s="28">
        <v>337</v>
      </c>
      <c r="B437" s="47" t="e">
        <f>'935'!B437</f>
        <v>#VALUE!</v>
      </c>
      <c r="C437" s="37" t="e">
        <f>ROUND(Matrix!DF437,3)</f>
        <v>#VALUE!</v>
      </c>
      <c r="D437" s="33" t="e">
        <f>ROUND(Matrix!BT437,2)</f>
        <v>#VALUE!</v>
      </c>
      <c r="E437" s="33" t="e">
        <f>ROUND(Matrix!DG437,2)</f>
        <v>#VALUE!</v>
      </c>
      <c r="F437" s="53" t="e">
        <f>ROUND(Matrix!DH437,2)</f>
        <v>#VALUE!</v>
      </c>
      <c r="G437" s="35" t="e">
        <f>Matrix!AS437</f>
        <v>#VALUE!</v>
      </c>
      <c r="H437" s="55" t="e">
        <f>Matrix!BW437</f>
        <v>#VALUE!</v>
      </c>
      <c r="I437" s="55" t="e">
        <f>Matrix!BC437</f>
        <v>#VALUE!</v>
      </c>
      <c r="J437" s="56" t="e">
        <f>Matrix!BA437</f>
        <v>#VALUE!</v>
      </c>
    </row>
    <row r="438" spans="1:10">
      <c r="A438" s="28">
        <v>338</v>
      </c>
      <c r="B438" s="47" t="e">
        <f>'935'!B438</f>
        <v>#VALUE!</v>
      </c>
      <c r="C438" s="37" t="e">
        <f>ROUND(Matrix!DF438,3)</f>
        <v>#VALUE!</v>
      </c>
      <c r="D438" s="33" t="e">
        <f>ROUND(Matrix!BT438,2)</f>
        <v>#VALUE!</v>
      </c>
      <c r="E438" s="33" t="e">
        <f>ROUND(Matrix!DG438,2)</f>
        <v>#VALUE!</v>
      </c>
      <c r="F438" s="53" t="e">
        <f>ROUND(Matrix!DH438,2)</f>
        <v>#VALUE!</v>
      </c>
      <c r="G438" s="35" t="e">
        <f>Matrix!AS438</f>
        <v>#VALUE!</v>
      </c>
      <c r="H438" s="55" t="e">
        <f>Matrix!BW438</f>
        <v>#VALUE!</v>
      </c>
      <c r="I438" s="55" t="e">
        <f>Matrix!BC438</f>
        <v>#VALUE!</v>
      </c>
      <c r="J438" s="56" t="e">
        <f>Matrix!BA438</f>
        <v>#VALUE!</v>
      </c>
    </row>
    <row r="439" spans="1:10">
      <c r="A439" s="28">
        <v>339</v>
      </c>
      <c r="B439" s="47" t="e">
        <f>'935'!B439</f>
        <v>#VALUE!</v>
      </c>
      <c r="C439" s="37" t="e">
        <f>ROUND(Matrix!DF439,3)</f>
        <v>#VALUE!</v>
      </c>
      <c r="D439" s="33" t="e">
        <f>ROUND(Matrix!BT439,2)</f>
        <v>#VALUE!</v>
      </c>
      <c r="E439" s="33" t="e">
        <f>ROUND(Matrix!DG439,2)</f>
        <v>#VALUE!</v>
      </c>
      <c r="F439" s="53" t="e">
        <f>ROUND(Matrix!DH439,2)</f>
        <v>#VALUE!</v>
      </c>
      <c r="G439" s="35" t="e">
        <f>Matrix!AS439</f>
        <v>#VALUE!</v>
      </c>
      <c r="H439" s="55" t="e">
        <f>Matrix!BW439</f>
        <v>#VALUE!</v>
      </c>
      <c r="I439" s="55" t="e">
        <f>Matrix!BC439</f>
        <v>#VALUE!</v>
      </c>
      <c r="J439" s="56" t="e">
        <f>Matrix!BA439</f>
        <v>#VALUE!</v>
      </c>
    </row>
    <row r="440" spans="1:10">
      <c r="A440" s="28">
        <v>340</v>
      </c>
      <c r="B440" s="47" t="e">
        <f>'935'!B440</f>
        <v>#VALUE!</v>
      </c>
      <c r="C440" s="37" t="e">
        <f>ROUND(Matrix!DF440,3)</f>
        <v>#VALUE!</v>
      </c>
      <c r="D440" s="33" t="e">
        <f>ROUND(Matrix!BT440,2)</f>
        <v>#VALUE!</v>
      </c>
      <c r="E440" s="33" t="e">
        <f>ROUND(Matrix!DG440,2)</f>
        <v>#VALUE!</v>
      </c>
      <c r="F440" s="53" t="e">
        <f>ROUND(Matrix!DH440,2)</f>
        <v>#VALUE!</v>
      </c>
      <c r="G440" s="35" t="e">
        <f>Matrix!AS440</f>
        <v>#VALUE!</v>
      </c>
      <c r="H440" s="55" t="e">
        <f>Matrix!BW440</f>
        <v>#VALUE!</v>
      </c>
      <c r="I440" s="55" t="e">
        <f>Matrix!BC440</f>
        <v>#VALUE!</v>
      </c>
      <c r="J440" s="56" t="e">
        <f>Matrix!BA440</f>
        <v>#VALUE!</v>
      </c>
    </row>
    <row r="441" spans="1:10">
      <c r="A441" s="28">
        <v>341</v>
      </c>
      <c r="B441" s="47" t="e">
        <f>'935'!B441</f>
        <v>#VALUE!</v>
      </c>
      <c r="C441" s="37" t="e">
        <f>ROUND(Matrix!DF441,3)</f>
        <v>#VALUE!</v>
      </c>
      <c r="D441" s="33" t="e">
        <f>ROUND(Matrix!BT441,2)</f>
        <v>#VALUE!</v>
      </c>
      <c r="E441" s="33" t="e">
        <f>ROUND(Matrix!DG441,2)</f>
        <v>#VALUE!</v>
      </c>
      <c r="F441" s="53" t="e">
        <f>ROUND(Matrix!DH441,2)</f>
        <v>#VALUE!</v>
      </c>
      <c r="G441" s="35" t="e">
        <f>Matrix!AS441</f>
        <v>#VALUE!</v>
      </c>
      <c r="H441" s="55" t="e">
        <f>Matrix!BW441</f>
        <v>#VALUE!</v>
      </c>
      <c r="I441" s="55" t="e">
        <f>Matrix!BC441</f>
        <v>#VALUE!</v>
      </c>
      <c r="J441" s="56" t="e">
        <f>Matrix!BA441</f>
        <v>#VALUE!</v>
      </c>
    </row>
    <row r="442" spans="1:10">
      <c r="A442" s="28">
        <v>342</v>
      </c>
      <c r="B442" s="47" t="e">
        <f>'935'!B442</f>
        <v>#VALUE!</v>
      </c>
      <c r="C442" s="37" t="e">
        <f>ROUND(Matrix!DF442,3)</f>
        <v>#VALUE!</v>
      </c>
      <c r="D442" s="33" t="e">
        <f>ROUND(Matrix!BT442,2)</f>
        <v>#VALUE!</v>
      </c>
      <c r="E442" s="33" t="e">
        <f>ROUND(Matrix!DG442,2)</f>
        <v>#VALUE!</v>
      </c>
      <c r="F442" s="53" t="e">
        <f>ROUND(Matrix!DH442,2)</f>
        <v>#VALUE!</v>
      </c>
      <c r="G442" s="35" t="e">
        <f>Matrix!AS442</f>
        <v>#VALUE!</v>
      </c>
      <c r="H442" s="55" t="e">
        <f>Matrix!BW442</f>
        <v>#VALUE!</v>
      </c>
      <c r="I442" s="55" t="e">
        <f>Matrix!BC442</f>
        <v>#VALUE!</v>
      </c>
      <c r="J442" s="56" t="e">
        <f>Matrix!BA442</f>
        <v>#VALUE!</v>
      </c>
    </row>
    <row r="443" spans="1:10">
      <c r="A443" s="28">
        <v>343</v>
      </c>
      <c r="B443" s="47" t="e">
        <f>'935'!B443</f>
        <v>#VALUE!</v>
      </c>
      <c r="C443" s="37" t="e">
        <f>ROUND(Matrix!DF443,3)</f>
        <v>#VALUE!</v>
      </c>
      <c r="D443" s="33" t="e">
        <f>ROUND(Matrix!BT443,2)</f>
        <v>#VALUE!</v>
      </c>
      <c r="E443" s="33" t="e">
        <f>ROUND(Matrix!DG443,2)</f>
        <v>#VALUE!</v>
      </c>
      <c r="F443" s="53" t="e">
        <f>ROUND(Matrix!DH443,2)</f>
        <v>#VALUE!</v>
      </c>
      <c r="G443" s="35" t="e">
        <f>Matrix!AS443</f>
        <v>#VALUE!</v>
      </c>
      <c r="H443" s="55" t="e">
        <f>Matrix!BW443</f>
        <v>#VALUE!</v>
      </c>
      <c r="I443" s="55" t="e">
        <f>Matrix!BC443</f>
        <v>#VALUE!</v>
      </c>
      <c r="J443" s="56" t="e">
        <f>Matrix!BA443</f>
        <v>#VALUE!</v>
      </c>
    </row>
    <row r="444" spans="1:10">
      <c r="A444" s="28">
        <v>344</v>
      </c>
      <c r="B444" s="47" t="e">
        <f>'935'!B444</f>
        <v>#VALUE!</v>
      </c>
      <c r="C444" s="37" t="e">
        <f>ROUND(Matrix!DF444,3)</f>
        <v>#VALUE!</v>
      </c>
      <c r="D444" s="33" t="e">
        <f>ROUND(Matrix!BT444,2)</f>
        <v>#VALUE!</v>
      </c>
      <c r="E444" s="33" t="e">
        <f>ROUND(Matrix!DG444,2)</f>
        <v>#VALUE!</v>
      </c>
      <c r="F444" s="53" t="e">
        <f>ROUND(Matrix!DH444,2)</f>
        <v>#VALUE!</v>
      </c>
      <c r="G444" s="35" t="e">
        <f>Matrix!AS444</f>
        <v>#VALUE!</v>
      </c>
      <c r="H444" s="55" t="e">
        <f>Matrix!BW444</f>
        <v>#VALUE!</v>
      </c>
      <c r="I444" s="55" t="e">
        <f>Matrix!BC444</f>
        <v>#VALUE!</v>
      </c>
      <c r="J444" s="56" t="e">
        <f>Matrix!BA444</f>
        <v>#VALUE!</v>
      </c>
    </row>
    <row r="445" spans="1:10">
      <c r="A445" s="28">
        <v>345</v>
      </c>
      <c r="B445" s="47" t="e">
        <f>'935'!B445</f>
        <v>#VALUE!</v>
      </c>
      <c r="C445" s="37" t="e">
        <f>ROUND(Matrix!DF445,3)</f>
        <v>#VALUE!</v>
      </c>
      <c r="D445" s="33" t="e">
        <f>ROUND(Matrix!BT445,2)</f>
        <v>#VALUE!</v>
      </c>
      <c r="E445" s="33" t="e">
        <f>ROUND(Matrix!DG445,2)</f>
        <v>#VALUE!</v>
      </c>
      <c r="F445" s="53" t="e">
        <f>ROUND(Matrix!DH445,2)</f>
        <v>#VALUE!</v>
      </c>
      <c r="G445" s="35" t="e">
        <f>Matrix!AS445</f>
        <v>#VALUE!</v>
      </c>
      <c r="H445" s="55" t="e">
        <f>Matrix!BW445</f>
        <v>#VALUE!</v>
      </c>
      <c r="I445" s="55" t="e">
        <f>Matrix!BC445</f>
        <v>#VALUE!</v>
      </c>
      <c r="J445" s="56" t="e">
        <f>Matrix!BA445</f>
        <v>#VALUE!</v>
      </c>
    </row>
    <row r="446" spans="1:10">
      <c r="A446" s="28">
        <v>346</v>
      </c>
      <c r="B446" s="47" t="e">
        <f>'935'!B446</f>
        <v>#VALUE!</v>
      </c>
      <c r="C446" s="37" t="e">
        <f>ROUND(Matrix!DF446,3)</f>
        <v>#VALUE!</v>
      </c>
      <c r="D446" s="33" t="e">
        <f>ROUND(Matrix!BT446,2)</f>
        <v>#VALUE!</v>
      </c>
      <c r="E446" s="33" t="e">
        <f>ROUND(Matrix!DG446,2)</f>
        <v>#VALUE!</v>
      </c>
      <c r="F446" s="53" t="e">
        <f>ROUND(Matrix!DH446,2)</f>
        <v>#VALUE!</v>
      </c>
      <c r="G446" s="35" t="e">
        <f>Matrix!AS446</f>
        <v>#VALUE!</v>
      </c>
      <c r="H446" s="55" t="e">
        <f>Matrix!BW446</f>
        <v>#VALUE!</v>
      </c>
      <c r="I446" s="55" t="e">
        <f>Matrix!BC446</f>
        <v>#VALUE!</v>
      </c>
      <c r="J446" s="56" t="e">
        <f>Matrix!BA446</f>
        <v>#VALUE!</v>
      </c>
    </row>
    <row r="447" spans="1:10">
      <c r="A447" s="28">
        <v>347</v>
      </c>
      <c r="B447" s="47" t="e">
        <f>'935'!B447</f>
        <v>#VALUE!</v>
      </c>
      <c r="C447" s="37" t="e">
        <f>ROUND(Matrix!DF447,3)</f>
        <v>#VALUE!</v>
      </c>
      <c r="D447" s="33" t="e">
        <f>ROUND(Matrix!BT447,2)</f>
        <v>#VALUE!</v>
      </c>
      <c r="E447" s="33" t="e">
        <f>ROUND(Matrix!DG447,2)</f>
        <v>#VALUE!</v>
      </c>
      <c r="F447" s="53" t="e">
        <f>ROUND(Matrix!DH447,2)</f>
        <v>#VALUE!</v>
      </c>
      <c r="G447" s="35" t="e">
        <f>Matrix!AS447</f>
        <v>#VALUE!</v>
      </c>
      <c r="H447" s="55" t="e">
        <f>Matrix!BW447</f>
        <v>#VALUE!</v>
      </c>
      <c r="I447" s="55" t="e">
        <f>Matrix!BC447</f>
        <v>#VALUE!</v>
      </c>
      <c r="J447" s="56" t="e">
        <f>Matrix!BA447</f>
        <v>#VALUE!</v>
      </c>
    </row>
    <row r="448" spans="1:10">
      <c r="A448" s="28">
        <v>348</v>
      </c>
      <c r="B448" s="47" t="e">
        <f>'935'!B448</f>
        <v>#VALUE!</v>
      </c>
      <c r="C448" s="37" t="e">
        <f>ROUND(Matrix!DF448,3)</f>
        <v>#VALUE!</v>
      </c>
      <c r="D448" s="33" t="e">
        <f>ROUND(Matrix!BT448,2)</f>
        <v>#VALUE!</v>
      </c>
      <c r="E448" s="33" t="e">
        <f>ROUND(Matrix!DG448,2)</f>
        <v>#VALUE!</v>
      </c>
      <c r="F448" s="53" t="e">
        <f>ROUND(Matrix!DH448,2)</f>
        <v>#VALUE!</v>
      </c>
      <c r="G448" s="35" t="e">
        <f>Matrix!AS448</f>
        <v>#VALUE!</v>
      </c>
      <c r="H448" s="55" t="e">
        <f>Matrix!BW448</f>
        <v>#VALUE!</v>
      </c>
      <c r="I448" s="55" t="e">
        <f>Matrix!BC448</f>
        <v>#VALUE!</v>
      </c>
      <c r="J448" s="56" t="e">
        <f>Matrix!BA448</f>
        <v>#VALUE!</v>
      </c>
    </row>
    <row r="449" spans="1:10">
      <c r="A449" s="28">
        <v>349</v>
      </c>
      <c r="B449" s="47" t="e">
        <f>'935'!B449</f>
        <v>#VALUE!</v>
      </c>
      <c r="C449" s="37" t="e">
        <f>ROUND(Matrix!DF449,3)</f>
        <v>#VALUE!</v>
      </c>
      <c r="D449" s="33" t="e">
        <f>ROUND(Matrix!BT449,2)</f>
        <v>#VALUE!</v>
      </c>
      <c r="E449" s="33" t="e">
        <f>ROUND(Matrix!DG449,2)</f>
        <v>#VALUE!</v>
      </c>
      <c r="F449" s="53" t="e">
        <f>ROUND(Matrix!DH449,2)</f>
        <v>#VALUE!</v>
      </c>
      <c r="G449" s="35" t="e">
        <f>Matrix!AS449</f>
        <v>#VALUE!</v>
      </c>
      <c r="H449" s="55" t="e">
        <f>Matrix!BW449</f>
        <v>#VALUE!</v>
      </c>
      <c r="I449" s="55" t="e">
        <f>Matrix!BC449</f>
        <v>#VALUE!</v>
      </c>
      <c r="J449" s="56" t="e">
        <f>Matrix!BA449</f>
        <v>#VALUE!</v>
      </c>
    </row>
    <row r="450" spans="1:10">
      <c r="A450" s="28">
        <v>350</v>
      </c>
      <c r="B450" s="47" t="e">
        <f>'935'!B450</f>
        <v>#VALUE!</v>
      </c>
      <c r="C450" s="37" t="e">
        <f>ROUND(Matrix!DF450,3)</f>
        <v>#VALUE!</v>
      </c>
      <c r="D450" s="33" t="e">
        <f>ROUND(Matrix!BT450,2)</f>
        <v>#VALUE!</v>
      </c>
      <c r="E450" s="33" t="e">
        <f>ROUND(Matrix!DG450,2)</f>
        <v>#VALUE!</v>
      </c>
      <c r="F450" s="53" t="e">
        <f>ROUND(Matrix!DH450,2)</f>
        <v>#VALUE!</v>
      </c>
      <c r="G450" s="35" t="e">
        <f>Matrix!AS450</f>
        <v>#VALUE!</v>
      </c>
      <c r="H450" s="55" t="e">
        <f>Matrix!BW450</f>
        <v>#VALUE!</v>
      </c>
      <c r="I450" s="55" t="e">
        <f>Matrix!BC450</f>
        <v>#VALUE!</v>
      </c>
      <c r="J450" s="56" t="e">
        <f>Matrix!BA450</f>
        <v>#VALUE!</v>
      </c>
    </row>
    <row r="451" spans="1:10">
      <c r="A451" s="28">
        <v>351</v>
      </c>
      <c r="B451" s="47" t="e">
        <f>'935'!B451</f>
        <v>#VALUE!</v>
      </c>
      <c r="C451" s="37" t="e">
        <f>ROUND(Matrix!DF451,3)</f>
        <v>#VALUE!</v>
      </c>
      <c r="D451" s="33" t="e">
        <f>ROUND(Matrix!BT451,2)</f>
        <v>#VALUE!</v>
      </c>
      <c r="E451" s="33" t="e">
        <f>ROUND(Matrix!DG451,2)</f>
        <v>#VALUE!</v>
      </c>
      <c r="F451" s="53" t="e">
        <f>ROUND(Matrix!DH451,2)</f>
        <v>#VALUE!</v>
      </c>
      <c r="G451" s="35" t="e">
        <f>Matrix!AS451</f>
        <v>#VALUE!</v>
      </c>
      <c r="H451" s="55" t="e">
        <f>Matrix!BW451</f>
        <v>#VALUE!</v>
      </c>
      <c r="I451" s="55" t="e">
        <f>Matrix!BC451</f>
        <v>#VALUE!</v>
      </c>
      <c r="J451" s="56" t="e">
        <f>Matrix!BA451</f>
        <v>#VALUE!</v>
      </c>
    </row>
    <row r="452" spans="1:10">
      <c r="A452" s="28">
        <v>352</v>
      </c>
      <c r="B452" s="47" t="e">
        <f>'935'!B452</f>
        <v>#VALUE!</v>
      </c>
      <c r="C452" s="37" t="e">
        <f>ROUND(Matrix!DF452,3)</f>
        <v>#VALUE!</v>
      </c>
      <c r="D452" s="33" t="e">
        <f>ROUND(Matrix!BT452,2)</f>
        <v>#VALUE!</v>
      </c>
      <c r="E452" s="33" t="e">
        <f>ROUND(Matrix!DG452,2)</f>
        <v>#VALUE!</v>
      </c>
      <c r="F452" s="53" t="e">
        <f>ROUND(Matrix!DH452,2)</f>
        <v>#VALUE!</v>
      </c>
      <c r="G452" s="35" t="e">
        <f>Matrix!AS452</f>
        <v>#VALUE!</v>
      </c>
      <c r="H452" s="55" t="e">
        <f>Matrix!BW452</f>
        <v>#VALUE!</v>
      </c>
      <c r="I452" s="55" t="e">
        <f>Matrix!BC452</f>
        <v>#VALUE!</v>
      </c>
      <c r="J452" s="56" t="e">
        <f>Matrix!BA452</f>
        <v>#VALUE!</v>
      </c>
    </row>
    <row r="453" spans="1:10">
      <c r="A453" s="28">
        <v>353</v>
      </c>
      <c r="B453" s="47" t="e">
        <f>'935'!B453</f>
        <v>#VALUE!</v>
      </c>
      <c r="C453" s="37" t="e">
        <f>ROUND(Matrix!DF453,3)</f>
        <v>#VALUE!</v>
      </c>
      <c r="D453" s="33" t="e">
        <f>ROUND(Matrix!BT453,2)</f>
        <v>#VALUE!</v>
      </c>
      <c r="E453" s="33" t="e">
        <f>ROUND(Matrix!DG453,2)</f>
        <v>#VALUE!</v>
      </c>
      <c r="F453" s="53" t="e">
        <f>ROUND(Matrix!DH453,2)</f>
        <v>#VALUE!</v>
      </c>
      <c r="G453" s="35" t="e">
        <f>Matrix!AS453</f>
        <v>#VALUE!</v>
      </c>
      <c r="H453" s="55" t="e">
        <f>Matrix!BW453</f>
        <v>#VALUE!</v>
      </c>
      <c r="I453" s="55" t="e">
        <f>Matrix!BC453</f>
        <v>#VALUE!</v>
      </c>
      <c r="J453" s="56" t="e">
        <f>Matrix!BA453</f>
        <v>#VALUE!</v>
      </c>
    </row>
    <row r="454" spans="1:10">
      <c r="A454" s="28">
        <v>354</v>
      </c>
      <c r="B454" s="47" t="e">
        <f>'935'!B454</f>
        <v>#VALUE!</v>
      </c>
      <c r="C454" s="37" t="e">
        <f>ROUND(Matrix!DF454,3)</f>
        <v>#VALUE!</v>
      </c>
      <c r="D454" s="33" t="e">
        <f>ROUND(Matrix!BT454,2)</f>
        <v>#VALUE!</v>
      </c>
      <c r="E454" s="33" t="e">
        <f>ROUND(Matrix!DG454,2)</f>
        <v>#VALUE!</v>
      </c>
      <c r="F454" s="53" t="e">
        <f>ROUND(Matrix!DH454,2)</f>
        <v>#VALUE!</v>
      </c>
      <c r="G454" s="35" t="e">
        <f>Matrix!AS454</f>
        <v>#VALUE!</v>
      </c>
      <c r="H454" s="55" t="e">
        <f>Matrix!BW454</f>
        <v>#VALUE!</v>
      </c>
      <c r="I454" s="55" t="e">
        <f>Matrix!BC454</f>
        <v>#VALUE!</v>
      </c>
      <c r="J454" s="56" t="e">
        <f>Matrix!BA454</f>
        <v>#VALUE!</v>
      </c>
    </row>
    <row r="455" spans="1:10">
      <c r="A455" s="28">
        <v>355</v>
      </c>
      <c r="B455" s="47" t="e">
        <f>'935'!B455</f>
        <v>#VALUE!</v>
      </c>
      <c r="C455" s="37" t="e">
        <f>ROUND(Matrix!DF455,3)</f>
        <v>#VALUE!</v>
      </c>
      <c r="D455" s="33" t="e">
        <f>ROUND(Matrix!BT455,2)</f>
        <v>#VALUE!</v>
      </c>
      <c r="E455" s="33" t="e">
        <f>ROUND(Matrix!DG455,2)</f>
        <v>#VALUE!</v>
      </c>
      <c r="F455" s="53" t="e">
        <f>ROUND(Matrix!DH455,2)</f>
        <v>#VALUE!</v>
      </c>
      <c r="G455" s="35" t="e">
        <f>Matrix!AS455</f>
        <v>#VALUE!</v>
      </c>
      <c r="H455" s="55" t="e">
        <f>Matrix!BW455</f>
        <v>#VALUE!</v>
      </c>
      <c r="I455" s="55" t="e">
        <f>Matrix!BC455</f>
        <v>#VALUE!</v>
      </c>
      <c r="J455" s="56" t="e">
        <f>Matrix!BA455</f>
        <v>#VALUE!</v>
      </c>
    </row>
    <row r="456" spans="1:10">
      <c r="A456" s="28">
        <v>356</v>
      </c>
      <c r="B456" s="47" t="e">
        <f>'935'!B456</f>
        <v>#VALUE!</v>
      </c>
      <c r="C456" s="37" t="e">
        <f>ROUND(Matrix!DF456,3)</f>
        <v>#VALUE!</v>
      </c>
      <c r="D456" s="33" t="e">
        <f>ROUND(Matrix!BT456,2)</f>
        <v>#VALUE!</v>
      </c>
      <c r="E456" s="33" t="e">
        <f>ROUND(Matrix!DG456,2)</f>
        <v>#VALUE!</v>
      </c>
      <c r="F456" s="53" t="e">
        <f>ROUND(Matrix!DH456,2)</f>
        <v>#VALUE!</v>
      </c>
      <c r="G456" s="35" t="e">
        <f>Matrix!AS456</f>
        <v>#VALUE!</v>
      </c>
      <c r="H456" s="55" t="e">
        <f>Matrix!BW456</f>
        <v>#VALUE!</v>
      </c>
      <c r="I456" s="55" t="e">
        <f>Matrix!BC456</f>
        <v>#VALUE!</v>
      </c>
      <c r="J456" s="56" t="e">
        <f>Matrix!BA456</f>
        <v>#VALUE!</v>
      </c>
    </row>
    <row r="457" spans="1:10">
      <c r="A457" s="28">
        <v>357</v>
      </c>
      <c r="B457" s="47" t="e">
        <f>'935'!B457</f>
        <v>#VALUE!</v>
      </c>
      <c r="C457" s="37" t="e">
        <f>ROUND(Matrix!DF457,3)</f>
        <v>#VALUE!</v>
      </c>
      <c r="D457" s="33" t="e">
        <f>ROUND(Matrix!BT457,2)</f>
        <v>#VALUE!</v>
      </c>
      <c r="E457" s="33" t="e">
        <f>ROUND(Matrix!DG457,2)</f>
        <v>#VALUE!</v>
      </c>
      <c r="F457" s="53" t="e">
        <f>ROUND(Matrix!DH457,2)</f>
        <v>#VALUE!</v>
      </c>
      <c r="G457" s="35" t="e">
        <f>Matrix!AS457</f>
        <v>#VALUE!</v>
      </c>
      <c r="H457" s="55" t="e">
        <f>Matrix!BW457</f>
        <v>#VALUE!</v>
      </c>
      <c r="I457" s="55" t="e">
        <f>Matrix!BC457</f>
        <v>#VALUE!</v>
      </c>
      <c r="J457" s="56" t="e">
        <f>Matrix!BA457</f>
        <v>#VALUE!</v>
      </c>
    </row>
    <row r="458" spans="1:10">
      <c r="A458" s="28">
        <v>358</v>
      </c>
      <c r="B458" s="47" t="e">
        <f>'935'!B458</f>
        <v>#VALUE!</v>
      </c>
      <c r="C458" s="37" t="e">
        <f>ROUND(Matrix!DF458,3)</f>
        <v>#VALUE!</v>
      </c>
      <c r="D458" s="33" t="e">
        <f>ROUND(Matrix!BT458,2)</f>
        <v>#VALUE!</v>
      </c>
      <c r="E458" s="33" t="e">
        <f>ROUND(Matrix!DG458,2)</f>
        <v>#VALUE!</v>
      </c>
      <c r="F458" s="53" t="e">
        <f>ROUND(Matrix!DH458,2)</f>
        <v>#VALUE!</v>
      </c>
      <c r="G458" s="35" t="e">
        <f>Matrix!AS458</f>
        <v>#VALUE!</v>
      </c>
      <c r="H458" s="55" t="e">
        <f>Matrix!BW458</f>
        <v>#VALUE!</v>
      </c>
      <c r="I458" s="55" t="e">
        <f>Matrix!BC458</f>
        <v>#VALUE!</v>
      </c>
      <c r="J458" s="56" t="e">
        <f>Matrix!BA458</f>
        <v>#VALUE!</v>
      </c>
    </row>
    <row r="459" spans="1:10">
      <c r="A459" s="28">
        <v>359</v>
      </c>
      <c r="B459" s="47" t="e">
        <f>'935'!B459</f>
        <v>#VALUE!</v>
      </c>
      <c r="C459" s="37" t="e">
        <f>ROUND(Matrix!DF459,3)</f>
        <v>#VALUE!</v>
      </c>
      <c r="D459" s="33" t="e">
        <f>ROUND(Matrix!BT459,2)</f>
        <v>#VALUE!</v>
      </c>
      <c r="E459" s="33" t="e">
        <f>ROUND(Matrix!DG459,2)</f>
        <v>#VALUE!</v>
      </c>
      <c r="F459" s="53" t="e">
        <f>ROUND(Matrix!DH459,2)</f>
        <v>#VALUE!</v>
      </c>
      <c r="G459" s="35" t="e">
        <f>Matrix!AS459</f>
        <v>#VALUE!</v>
      </c>
      <c r="H459" s="55" t="e">
        <f>Matrix!BW459</f>
        <v>#VALUE!</v>
      </c>
      <c r="I459" s="55" t="e">
        <f>Matrix!BC459</f>
        <v>#VALUE!</v>
      </c>
      <c r="J459" s="56" t="e">
        <f>Matrix!BA459</f>
        <v>#VALUE!</v>
      </c>
    </row>
    <row r="460" spans="1:10">
      <c r="A460" s="28">
        <v>360</v>
      </c>
      <c r="B460" s="47" t="e">
        <f>'935'!B460</f>
        <v>#VALUE!</v>
      </c>
      <c r="C460" s="37" t="e">
        <f>ROUND(Matrix!DF460,3)</f>
        <v>#VALUE!</v>
      </c>
      <c r="D460" s="33" t="e">
        <f>ROUND(Matrix!BT460,2)</f>
        <v>#VALUE!</v>
      </c>
      <c r="E460" s="33" t="e">
        <f>ROUND(Matrix!DG460,2)</f>
        <v>#VALUE!</v>
      </c>
      <c r="F460" s="53" t="e">
        <f>ROUND(Matrix!DH460,2)</f>
        <v>#VALUE!</v>
      </c>
      <c r="G460" s="35" t="e">
        <f>Matrix!AS460</f>
        <v>#VALUE!</v>
      </c>
      <c r="H460" s="55" t="e">
        <f>Matrix!BW460</f>
        <v>#VALUE!</v>
      </c>
      <c r="I460" s="55" t="e">
        <f>Matrix!BC460</f>
        <v>#VALUE!</v>
      </c>
      <c r="J460" s="56" t="e">
        <f>Matrix!BA460</f>
        <v>#VALUE!</v>
      </c>
    </row>
    <row r="461" spans="1:10">
      <c r="A461" s="28">
        <v>361</v>
      </c>
      <c r="B461" s="47" t="e">
        <f>'935'!B461</f>
        <v>#VALUE!</v>
      </c>
      <c r="C461" s="37" t="e">
        <f>ROUND(Matrix!DF461,3)</f>
        <v>#VALUE!</v>
      </c>
      <c r="D461" s="33" t="e">
        <f>ROUND(Matrix!BT461,2)</f>
        <v>#VALUE!</v>
      </c>
      <c r="E461" s="33" t="e">
        <f>ROUND(Matrix!DG461,2)</f>
        <v>#VALUE!</v>
      </c>
      <c r="F461" s="53" t="e">
        <f>ROUND(Matrix!DH461,2)</f>
        <v>#VALUE!</v>
      </c>
      <c r="G461" s="35" t="e">
        <f>Matrix!AS461</f>
        <v>#VALUE!</v>
      </c>
      <c r="H461" s="55" t="e">
        <f>Matrix!BW461</f>
        <v>#VALUE!</v>
      </c>
      <c r="I461" s="55" t="e">
        <f>Matrix!BC461</f>
        <v>#VALUE!</v>
      </c>
      <c r="J461" s="56" t="e">
        <f>Matrix!BA461</f>
        <v>#VALUE!</v>
      </c>
    </row>
    <row r="462" spans="1:10">
      <c r="A462" s="28">
        <v>362</v>
      </c>
      <c r="B462" s="47" t="e">
        <f>'935'!B462</f>
        <v>#VALUE!</v>
      </c>
      <c r="C462" s="37" t="e">
        <f>ROUND(Matrix!DF462,3)</f>
        <v>#VALUE!</v>
      </c>
      <c r="D462" s="33" t="e">
        <f>ROUND(Matrix!BT462,2)</f>
        <v>#VALUE!</v>
      </c>
      <c r="E462" s="33" t="e">
        <f>ROUND(Matrix!DG462,2)</f>
        <v>#VALUE!</v>
      </c>
      <c r="F462" s="53" t="e">
        <f>ROUND(Matrix!DH462,2)</f>
        <v>#VALUE!</v>
      </c>
      <c r="G462" s="35" t="e">
        <f>Matrix!AS462</f>
        <v>#VALUE!</v>
      </c>
      <c r="H462" s="55" t="e">
        <f>Matrix!BW462</f>
        <v>#VALUE!</v>
      </c>
      <c r="I462" s="55" t="e">
        <f>Matrix!BC462</f>
        <v>#VALUE!</v>
      </c>
      <c r="J462" s="56" t="e">
        <f>Matrix!BA462</f>
        <v>#VALUE!</v>
      </c>
    </row>
    <row r="463" spans="1:10">
      <c r="A463" s="28">
        <v>363</v>
      </c>
      <c r="B463" s="47" t="e">
        <f>'935'!B463</f>
        <v>#VALUE!</v>
      </c>
      <c r="C463" s="37" t="e">
        <f>ROUND(Matrix!DF463,3)</f>
        <v>#VALUE!</v>
      </c>
      <c r="D463" s="33" t="e">
        <f>ROUND(Matrix!BT463,2)</f>
        <v>#VALUE!</v>
      </c>
      <c r="E463" s="33" t="e">
        <f>ROUND(Matrix!DG463,2)</f>
        <v>#VALUE!</v>
      </c>
      <c r="F463" s="53" t="e">
        <f>ROUND(Matrix!DH463,2)</f>
        <v>#VALUE!</v>
      </c>
      <c r="G463" s="35" t="e">
        <f>Matrix!AS463</f>
        <v>#VALUE!</v>
      </c>
      <c r="H463" s="55" t="e">
        <f>Matrix!BW463</f>
        <v>#VALUE!</v>
      </c>
      <c r="I463" s="55" t="e">
        <f>Matrix!BC463</f>
        <v>#VALUE!</v>
      </c>
      <c r="J463" s="56" t="e">
        <f>Matrix!BA463</f>
        <v>#VALUE!</v>
      </c>
    </row>
    <row r="464" spans="1:10">
      <c r="A464" s="28">
        <v>364</v>
      </c>
      <c r="B464" s="47" t="e">
        <f>'935'!B464</f>
        <v>#VALUE!</v>
      </c>
      <c r="C464" s="37" t="e">
        <f>ROUND(Matrix!DF464,3)</f>
        <v>#VALUE!</v>
      </c>
      <c r="D464" s="33" t="e">
        <f>ROUND(Matrix!BT464,2)</f>
        <v>#VALUE!</v>
      </c>
      <c r="E464" s="33" t="e">
        <f>ROUND(Matrix!DG464,2)</f>
        <v>#VALUE!</v>
      </c>
      <c r="F464" s="53" t="e">
        <f>ROUND(Matrix!DH464,2)</f>
        <v>#VALUE!</v>
      </c>
      <c r="G464" s="35" t="e">
        <f>Matrix!AS464</f>
        <v>#VALUE!</v>
      </c>
      <c r="H464" s="55" t="e">
        <f>Matrix!BW464</f>
        <v>#VALUE!</v>
      </c>
      <c r="I464" s="55" t="e">
        <f>Matrix!BC464</f>
        <v>#VALUE!</v>
      </c>
      <c r="J464" s="56" t="e">
        <f>Matrix!BA464</f>
        <v>#VALUE!</v>
      </c>
    </row>
    <row r="465" spans="1:10">
      <c r="A465" s="28">
        <v>365</v>
      </c>
      <c r="B465" s="47" t="e">
        <f>'935'!B465</f>
        <v>#VALUE!</v>
      </c>
      <c r="C465" s="37" t="e">
        <f>ROUND(Matrix!DF465,3)</f>
        <v>#VALUE!</v>
      </c>
      <c r="D465" s="33" t="e">
        <f>ROUND(Matrix!BT465,2)</f>
        <v>#VALUE!</v>
      </c>
      <c r="E465" s="33" t="e">
        <f>ROUND(Matrix!DG465,2)</f>
        <v>#VALUE!</v>
      </c>
      <c r="F465" s="53" t="e">
        <f>ROUND(Matrix!DH465,2)</f>
        <v>#VALUE!</v>
      </c>
      <c r="G465" s="35" t="e">
        <f>Matrix!AS465</f>
        <v>#VALUE!</v>
      </c>
      <c r="H465" s="55" t="e">
        <f>Matrix!BW465</f>
        <v>#VALUE!</v>
      </c>
      <c r="I465" s="55" t="e">
        <f>Matrix!BC465</f>
        <v>#VALUE!</v>
      </c>
      <c r="J465" s="56" t="e">
        <f>Matrix!BA465</f>
        <v>#VALUE!</v>
      </c>
    </row>
    <row r="466" spans="1:10">
      <c r="A466" s="28">
        <v>366</v>
      </c>
      <c r="B466" s="47" t="e">
        <f>'935'!B466</f>
        <v>#VALUE!</v>
      </c>
      <c r="C466" s="37" t="e">
        <f>ROUND(Matrix!DF466,3)</f>
        <v>#VALUE!</v>
      </c>
      <c r="D466" s="33" t="e">
        <f>ROUND(Matrix!BT466,2)</f>
        <v>#VALUE!</v>
      </c>
      <c r="E466" s="33" t="e">
        <f>ROUND(Matrix!DG466,2)</f>
        <v>#VALUE!</v>
      </c>
      <c r="F466" s="53" t="e">
        <f>ROUND(Matrix!DH466,2)</f>
        <v>#VALUE!</v>
      </c>
      <c r="G466" s="35" t="e">
        <f>Matrix!AS466</f>
        <v>#VALUE!</v>
      </c>
      <c r="H466" s="55" t="e">
        <f>Matrix!BW466</f>
        <v>#VALUE!</v>
      </c>
      <c r="I466" s="55" t="e">
        <f>Matrix!BC466</f>
        <v>#VALUE!</v>
      </c>
      <c r="J466" s="56" t="e">
        <f>Matrix!BA466</f>
        <v>#VALUE!</v>
      </c>
    </row>
    <row r="467" spans="1:10">
      <c r="A467" s="28">
        <v>367</v>
      </c>
      <c r="B467" s="47" t="e">
        <f>'935'!B467</f>
        <v>#VALUE!</v>
      </c>
      <c r="C467" s="37" t="e">
        <f>ROUND(Matrix!DF467,3)</f>
        <v>#VALUE!</v>
      </c>
      <c r="D467" s="33" t="e">
        <f>ROUND(Matrix!BT467,2)</f>
        <v>#VALUE!</v>
      </c>
      <c r="E467" s="33" t="e">
        <f>ROUND(Matrix!DG467,2)</f>
        <v>#VALUE!</v>
      </c>
      <c r="F467" s="53" t="e">
        <f>ROUND(Matrix!DH467,2)</f>
        <v>#VALUE!</v>
      </c>
      <c r="G467" s="35" t="e">
        <f>Matrix!AS467</f>
        <v>#VALUE!</v>
      </c>
      <c r="H467" s="55" t="e">
        <f>Matrix!BW467</f>
        <v>#VALUE!</v>
      </c>
      <c r="I467" s="55" t="e">
        <f>Matrix!BC467</f>
        <v>#VALUE!</v>
      </c>
      <c r="J467" s="56" t="e">
        <f>Matrix!BA467</f>
        <v>#VALUE!</v>
      </c>
    </row>
    <row r="468" spans="1:10">
      <c r="A468" s="28">
        <v>368</v>
      </c>
      <c r="B468" s="47" t="e">
        <f>'935'!B468</f>
        <v>#VALUE!</v>
      </c>
      <c r="C468" s="37" t="e">
        <f>ROUND(Matrix!DF468,3)</f>
        <v>#VALUE!</v>
      </c>
      <c r="D468" s="33" t="e">
        <f>ROUND(Matrix!BT468,2)</f>
        <v>#VALUE!</v>
      </c>
      <c r="E468" s="33" t="e">
        <f>ROUND(Matrix!DG468,2)</f>
        <v>#VALUE!</v>
      </c>
      <c r="F468" s="53" t="e">
        <f>ROUND(Matrix!DH468,2)</f>
        <v>#VALUE!</v>
      </c>
      <c r="G468" s="35" t="e">
        <f>Matrix!AS468</f>
        <v>#VALUE!</v>
      </c>
      <c r="H468" s="55" t="e">
        <f>Matrix!BW468</f>
        <v>#VALUE!</v>
      </c>
      <c r="I468" s="55" t="e">
        <f>Matrix!BC468</f>
        <v>#VALUE!</v>
      </c>
      <c r="J468" s="56" t="e">
        <f>Matrix!BA468</f>
        <v>#VALUE!</v>
      </c>
    </row>
    <row r="469" spans="1:10">
      <c r="A469" s="28">
        <v>369</v>
      </c>
      <c r="B469" s="47" t="e">
        <f>'935'!B469</f>
        <v>#VALUE!</v>
      </c>
      <c r="C469" s="37" t="e">
        <f>ROUND(Matrix!DF469,3)</f>
        <v>#VALUE!</v>
      </c>
      <c r="D469" s="33" t="e">
        <f>ROUND(Matrix!BT469,2)</f>
        <v>#VALUE!</v>
      </c>
      <c r="E469" s="33" t="e">
        <f>ROUND(Matrix!DG469,2)</f>
        <v>#VALUE!</v>
      </c>
      <c r="F469" s="53" t="e">
        <f>ROUND(Matrix!DH469,2)</f>
        <v>#VALUE!</v>
      </c>
      <c r="G469" s="35" t="e">
        <f>Matrix!AS469</f>
        <v>#VALUE!</v>
      </c>
      <c r="H469" s="55" t="e">
        <f>Matrix!BW469</f>
        <v>#VALUE!</v>
      </c>
      <c r="I469" s="55" t="e">
        <f>Matrix!BC469</f>
        <v>#VALUE!</v>
      </c>
      <c r="J469" s="56" t="e">
        <f>Matrix!BA469</f>
        <v>#VALUE!</v>
      </c>
    </row>
    <row r="470" spans="1:10">
      <c r="A470" s="28">
        <v>370</v>
      </c>
      <c r="B470" s="47" t="e">
        <f>'935'!B470</f>
        <v>#VALUE!</v>
      </c>
      <c r="C470" s="37" t="e">
        <f>ROUND(Matrix!DF470,3)</f>
        <v>#VALUE!</v>
      </c>
      <c r="D470" s="33" t="e">
        <f>ROUND(Matrix!BT470,2)</f>
        <v>#VALUE!</v>
      </c>
      <c r="E470" s="33" t="e">
        <f>ROUND(Matrix!DG470,2)</f>
        <v>#VALUE!</v>
      </c>
      <c r="F470" s="53" t="e">
        <f>ROUND(Matrix!DH470,2)</f>
        <v>#VALUE!</v>
      </c>
      <c r="G470" s="35" t="e">
        <f>Matrix!AS470</f>
        <v>#VALUE!</v>
      </c>
      <c r="H470" s="55" t="e">
        <f>Matrix!BW470</f>
        <v>#VALUE!</v>
      </c>
      <c r="I470" s="55" t="e">
        <f>Matrix!BC470</f>
        <v>#VALUE!</v>
      </c>
      <c r="J470" s="56" t="e">
        <f>Matrix!BA470</f>
        <v>#VALUE!</v>
      </c>
    </row>
    <row r="471" spans="1:10">
      <c r="A471" s="28">
        <v>371</v>
      </c>
      <c r="B471" s="47" t="e">
        <f>'935'!B471</f>
        <v>#VALUE!</v>
      </c>
      <c r="C471" s="37" t="e">
        <f>ROUND(Matrix!DF471,3)</f>
        <v>#VALUE!</v>
      </c>
      <c r="D471" s="33" t="e">
        <f>ROUND(Matrix!BT471,2)</f>
        <v>#VALUE!</v>
      </c>
      <c r="E471" s="33" t="e">
        <f>ROUND(Matrix!DG471,2)</f>
        <v>#VALUE!</v>
      </c>
      <c r="F471" s="53" t="e">
        <f>ROUND(Matrix!DH471,2)</f>
        <v>#VALUE!</v>
      </c>
      <c r="G471" s="35" t="e">
        <f>Matrix!AS471</f>
        <v>#VALUE!</v>
      </c>
      <c r="H471" s="55" t="e">
        <f>Matrix!BW471</f>
        <v>#VALUE!</v>
      </c>
      <c r="I471" s="55" t="e">
        <f>Matrix!BC471</f>
        <v>#VALUE!</v>
      </c>
      <c r="J471" s="56" t="e">
        <f>Matrix!BA471</f>
        <v>#VALUE!</v>
      </c>
    </row>
    <row r="472" spans="1:10">
      <c r="A472" s="28">
        <v>372</v>
      </c>
      <c r="B472" s="47" t="e">
        <f>'935'!B472</f>
        <v>#VALUE!</v>
      </c>
      <c r="C472" s="37" t="e">
        <f>ROUND(Matrix!DF472,3)</f>
        <v>#VALUE!</v>
      </c>
      <c r="D472" s="33" t="e">
        <f>ROUND(Matrix!BT472,2)</f>
        <v>#VALUE!</v>
      </c>
      <c r="E472" s="33" t="e">
        <f>ROUND(Matrix!DG472,2)</f>
        <v>#VALUE!</v>
      </c>
      <c r="F472" s="53" t="e">
        <f>ROUND(Matrix!DH472,2)</f>
        <v>#VALUE!</v>
      </c>
      <c r="G472" s="35" t="e">
        <f>Matrix!AS472</f>
        <v>#VALUE!</v>
      </c>
      <c r="H472" s="55" t="e">
        <f>Matrix!BW472</f>
        <v>#VALUE!</v>
      </c>
      <c r="I472" s="55" t="e">
        <f>Matrix!BC472</f>
        <v>#VALUE!</v>
      </c>
      <c r="J472" s="56" t="e">
        <f>Matrix!BA472</f>
        <v>#VALUE!</v>
      </c>
    </row>
    <row r="473" spans="1:10">
      <c r="A473" s="28">
        <v>373</v>
      </c>
      <c r="B473" s="47" t="e">
        <f>'935'!B473</f>
        <v>#VALUE!</v>
      </c>
      <c r="C473" s="37" t="e">
        <f>ROUND(Matrix!DF473,3)</f>
        <v>#VALUE!</v>
      </c>
      <c r="D473" s="33" t="e">
        <f>ROUND(Matrix!BT473,2)</f>
        <v>#VALUE!</v>
      </c>
      <c r="E473" s="33" t="e">
        <f>ROUND(Matrix!DG473,2)</f>
        <v>#VALUE!</v>
      </c>
      <c r="F473" s="53" t="e">
        <f>ROUND(Matrix!DH473,2)</f>
        <v>#VALUE!</v>
      </c>
      <c r="G473" s="35" t="e">
        <f>Matrix!AS473</f>
        <v>#VALUE!</v>
      </c>
      <c r="H473" s="55" t="e">
        <f>Matrix!BW473</f>
        <v>#VALUE!</v>
      </c>
      <c r="I473" s="55" t="e">
        <f>Matrix!BC473</f>
        <v>#VALUE!</v>
      </c>
      <c r="J473" s="56" t="e">
        <f>Matrix!BA473</f>
        <v>#VALUE!</v>
      </c>
    </row>
    <row r="474" spans="1:10">
      <c r="A474" s="28">
        <v>374</v>
      </c>
      <c r="B474" s="47" t="e">
        <f>'935'!B474</f>
        <v>#VALUE!</v>
      </c>
      <c r="C474" s="37" t="e">
        <f>ROUND(Matrix!DF474,3)</f>
        <v>#VALUE!</v>
      </c>
      <c r="D474" s="33" t="e">
        <f>ROUND(Matrix!BT474,2)</f>
        <v>#VALUE!</v>
      </c>
      <c r="E474" s="33" t="e">
        <f>ROUND(Matrix!DG474,2)</f>
        <v>#VALUE!</v>
      </c>
      <c r="F474" s="53" t="e">
        <f>ROUND(Matrix!DH474,2)</f>
        <v>#VALUE!</v>
      </c>
      <c r="G474" s="35" t="e">
        <f>Matrix!AS474</f>
        <v>#VALUE!</v>
      </c>
      <c r="H474" s="55" t="e">
        <f>Matrix!BW474</f>
        <v>#VALUE!</v>
      </c>
      <c r="I474" s="55" t="e">
        <f>Matrix!BC474</f>
        <v>#VALUE!</v>
      </c>
      <c r="J474" s="56" t="e">
        <f>Matrix!BA474</f>
        <v>#VALUE!</v>
      </c>
    </row>
    <row r="475" spans="1:10">
      <c r="A475" s="28">
        <v>375</v>
      </c>
      <c r="B475" s="47" t="e">
        <f>'935'!B475</f>
        <v>#VALUE!</v>
      </c>
      <c r="C475" s="37" t="e">
        <f>ROUND(Matrix!DF475,3)</f>
        <v>#VALUE!</v>
      </c>
      <c r="D475" s="33" t="e">
        <f>ROUND(Matrix!BT475,2)</f>
        <v>#VALUE!</v>
      </c>
      <c r="E475" s="33" t="e">
        <f>ROUND(Matrix!DG475,2)</f>
        <v>#VALUE!</v>
      </c>
      <c r="F475" s="53" t="e">
        <f>ROUND(Matrix!DH475,2)</f>
        <v>#VALUE!</v>
      </c>
      <c r="G475" s="35" t="e">
        <f>Matrix!AS475</f>
        <v>#VALUE!</v>
      </c>
      <c r="H475" s="55" t="e">
        <f>Matrix!BW475</f>
        <v>#VALUE!</v>
      </c>
      <c r="I475" s="55" t="e">
        <f>Matrix!BC475</f>
        <v>#VALUE!</v>
      </c>
      <c r="J475" s="56" t="e">
        <f>Matrix!BA475</f>
        <v>#VALUE!</v>
      </c>
    </row>
    <row r="476" spans="1:10">
      <c r="A476" s="28">
        <v>376</v>
      </c>
      <c r="B476" s="47" t="e">
        <f>'935'!B476</f>
        <v>#VALUE!</v>
      </c>
      <c r="C476" s="37" t="e">
        <f>ROUND(Matrix!DF476,3)</f>
        <v>#VALUE!</v>
      </c>
      <c r="D476" s="33" t="e">
        <f>ROUND(Matrix!BT476,2)</f>
        <v>#VALUE!</v>
      </c>
      <c r="E476" s="33" t="e">
        <f>ROUND(Matrix!DG476,2)</f>
        <v>#VALUE!</v>
      </c>
      <c r="F476" s="53" t="e">
        <f>ROUND(Matrix!DH476,2)</f>
        <v>#VALUE!</v>
      </c>
      <c r="G476" s="35" t="e">
        <f>Matrix!AS476</f>
        <v>#VALUE!</v>
      </c>
      <c r="H476" s="55" t="e">
        <f>Matrix!BW476</f>
        <v>#VALUE!</v>
      </c>
      <c r="I476" s="55" t="e">
        <f>Matrix!BC476</f>
        <v>#VALUE!</v>
      </c>
      <c r="J476" s="56" t="e">
        <f>Matrix!BA476</f>
        <v>#VALUE!</v>
      </c>
    </row>
    <row r="477" spans="1:10">
      <c r="A477" s="28">
        <v>377</v>
      </c>
      <c r="B477" s="47" t="e">
        <f>'935'!B477</f>
        <v>#VALUE!</v>
      </c>
      <c r="C477" s="37" t="e">
        <f>ROUND(Matrix!DF477,3)</f>
        <v>#VALUE!</v>
      </c>
      <c r="D477" s="33" t="e">
        <f>ROUND(Matrix!BT477,2)</f>
        <v>#VALUE!</v>
      </c>
      <c r="E477" s="33" t="e">
        <f>ROUND(Matrix!DG477,2)</f>
        <v>#VALUE!</v>
      </c>
      <c r="F477" s="53" t="e">
        <f>ROUND(Matrix!DH477,2)</f>
        <v>#VALUE!</v>
      </c>
      <c r="G477" s="35" t="e">
        <f>Matrix!AS477</f>
        <v>#VALUE!</v>
      </c>
      <c r="H477" s="55" t="e">
        <f>Matrix!BW477</f>
        <v>#VALUE!</v>
      </c>
      <c r="I477" s="55" t="e">
        <f>Matrix!BC477</f>
        <v>#VALUE!</v>
      </c>
      <c r="J477" s="56" t="e">
        <f>Matrix!BA477</f>
        <v>#VALUE!</v>
      </c>
    </row>
    <row r="478" spans="1:10">
      <c r="A478" s="28">
        <v>378</v>
      </c>
      <c r="B478" s="47" t="e">
        <f>'935'!B478</f>
        <v>#VALUE!</v>
      </c>
      <c r="C478" s="37" t="e">
        <f>ROUND(Matrix!DF478,3)</f>
        <v>#VALUE!</v>
      </c>
      <c r="D478" s="33" t="e">
        <f>ROUND(Matrix!BT478,2)</f>
        <v>#VALUE!</v>
      </c>
      <c r="E478" s="33" t="e">
        <f>ROUND(Matrix!DG478,2)</f>
        <v>#VALUE!</v>
      </c>
      <c r="F478" s="53" t="e">
        <f>ROUND(Matrix!DH478,2)</f>
        <v>#VALUE!</v>
      </c>
      <c r="G478" s="35" t="e">
        <f>Matrix!AS478</f>
        <v>#VALUE!</v>
      </c>
      <c r="H478" s="55" t="e">
        <f>Matrix!BW478</f>
        <v>#VALUE!</v>
      </c>
      <c r="I478" s="55" t="e">
        <f>Matrix!BC478</f>
        <v>#VALUE!</v>
      </c>
      <c r="J478" s="56" t="e">
        <f>Matrix!BA478</f>
        <v>#VALUE!</v>
      </c>
    </row>
    <row r="479" spans="1:10">
      <c r="A479" s="28">
        <v>379</v>
      </c>
      <c r="B479" s="47" t="e">
        <f>'935'!B479</f>
        <v>#VALUE!</v>
      </c>
      <c r="C479" s="37" t="e">
        <f>ROUND(Matrix!DF479,3)</f>
        <v>#VALUE!</v>
      </c>
      <c r="D479" s="33" t="e">
        <f>ROUND(Matrix!BT479,2)</f>
        <v>#VALUE!</v>
      </c>
      <c r="E479" s="33" t="e">
        <f>ROUND(Matrix!DG479,2)</f>
        <v>#VALUE!</v>
      </c>
      <c r="F479" s="53" t="e">
        <f>ROUND(Matrix!DH479,2)</f>
        <v>#VALUE!</v>
      </c>
      <c r="G479" s="35" t="e">
        <f>Matrix!AS479</f>
        <v>#VALUE!</v>
      </c>
      <c r="H479" s="55" t="e">
        <f>Matrix!BW479</f>
        <v>#VALUE!</v>
      </c>
      <c r="I479" s="55" t="e">
        <f>Matrix!BC479</f>
        <v>#VALUE!</v>
      </c>
      <c r="J479" s="56" t="e">
        <f>Matrix!BA479</f>
        <v>#VALUE!</v>
      </c>
    </row>
    <row r="480" spans="1:10">
      <c r="A480" s="28">
        <v>380</v>
      </c>
      <c r="B480" s="47" t="e">
        <f>'935'!B480</f>
        <v>#VALUE!</v>
      </c>
      <c r="C480" s="37" t="e">
        <f>ROUND(Matrix!DF480,3)</f>
        <v>#VALUE!</v>
      </c>
      <c r="D480" s="33" t="e">
        <f>ROUND(Matrix!BT480,2)</f>
        <v>#VALUE!</v>
      </c>
      <c r="E480" s="33" t="e">
        <f>ROUND(Matrix!DG480,2)</f>
        <v>#VALUE!</v>
      </c>
      <c r="F480" s="53" t="e">
        <f>ROUND(Matrix!DH480,2)</f>
        <v>#VALUE!</v>
      </c>
      <c r="G480" s="35" t="e">
        <f>Matrix!AS480</f>
        <v>#VALUE!</v>
      </c>
      <c r="H480" s="55" t="e">
        <f>Matrix!BW480</f>
        <v>#VALUE!</v>
      </c>
      <c r="I480" s="55" t="e">
        <f>Matrix!BC480</f>
        <v>#VALUE!</v>
      </c>
      <c r="J480" s="56" t="e">
        <f>Matrix!BA480</f>
        <v>#VALUE!</v>
      </c>
    </row>
    <row r="481" spans="1:10">
      <c r="A481" s="28">
        <v>381</v>
      </c>
      <c r="B481" s="47" t="e">
        <f>'935'!B481</f>
        <v>#VALUE!</v>
      </c>
      <c r="C481" s="37" t="e">
        <f>ROUND(Matrix!DF481,3)</f>
        <v>#VALUE!</v>
      </c>
      <c r="D481" s="33" t="e">
        <f>ROUND(Matrix!BT481,2)</f>
        <v>#VALUE!</v>
      </c>
      <c r="E481" s="33" t="e">
        <f>ROUND(Matrix!DG481,2)</f>
        <v>#VALUE!</v>
      </c>
      <c r="F481" s="53" t="e">
        <f>ROUND(Matrix!DH481,2)</f>
        <v>#VALUE!</v>
      </c>
      <c r="G481" s="35" t="e">
        <f>Matrix!AS481</f>
        <v>#VALUE!</v>
      </c>
      <c r="H481" s="55" t="e">
        <f>Matrix!BW481</f>
        <v>#VALUE!</v>
      </c>
      <c r="I481" s="55" t="e">
        <f>Matrix!BC481</f>
        <v>#VALUE!</v>
      </c>
      <c r="J481" s="56" t="e">
        <f>Matrix!BA481</f>
        <v>#VALUE!</v>
      </c>
    </row>
    <row r="482" spans="1:10">
      <c r="A482" s="28">
        <v>382</v>
      </c>
      <c r="B482" s="47" t="e">
        <f>'935'!B482</f>
        <v>#VALUE!</v>
      </c>
      <c r="C482" s="37" t="e">
        <f>ROUND(Matrix!DF482,3)</f>
        <v>#VALUE!</v>
      </c>
      <c r="D482" s="33" t="e">
        <f>ROUND(Matrix!BT482,2)</f>
        <v>#VALUE!</v>
      </c>
      <c r="E482" s="33" t="e">
        <f>ROUND(Matrix!DG482,2)</f>
        <v>#VALUE!</v>
      </c>
      <c r="F482" s="53" t="e">
        <f>ROUND(Matrix!DH482,2)</f>
        <v>#VALUE!</v>
      </c>
      <c r="G482" s="35" t="e">
        <f>Matrix!AS482</f>
        <v>#VALUE!</v>
      </c>
      <c r="H482" s="55" t="e">
        <f>Matrix!BW482</f>
        <v>#VALUE!</v>
      </c>
      <c r="I482" s="55" t="e">
        <f>Matrix!BC482</f>
        <v>#VALUE!</v>
      </c>
      <c r="J482" s="56" t="e">
        <f>Matrix!BA482</f>
        <v>#VALUE!</v>
      </c>
    </row>
    <row r="483" spans="1:10">
      <c r="A483" s="28">
        <v>383</v>
      </c>
      <c r="B483" s="47" t="e">
        <f>'935'!B483</f>
        <v>#VALUE!</v>
      </c>
      <c r="C483" s="37" t="e">
        <f>ROUND(Matrix!DF483,3)</f>
        <v>#VALUE!</v>
      </c>
      <c r="D483" s="33" t="e">
        <f>ROUND(Matrix!BT483,2)</f>
        <v>#VALUE!</v>
      </c>
      <c r="E483" s="33" t="e">
        <f>ROUND(Matrix!DG483,2)</f>
        <v>#VALUE!</v>
      </c>
      <c r="F483" s="53" t="e">
        <f>ROUND(Matrix!DH483,2)</f>
        <v>#VALUE!</v>
      </c>
      <c r="G483" s="35" t="e">
        <f>Matrix!AS483</f>
        <v>#VALUE!</v>
      </c>
      <c r="H483" s="55" t="e">
        <f>Matrix!BW483</f>
        <v>#VALUE!</v>
      </c>
      <c r="I483" s="55" t="e">
        <f>Matrix!BC483</f>
        <v>#VALUE!</v>
      </c>
      <c r="J483" s="56" t="e">
        <f>Matrix!BA483</f>
        <v>#VALUE!</v>
      </c>
    </row>
    <row r="484" spans="1:10">
      <c r="A484" s="28">
        <v>384</v>
      </c>
      <c r="B484" s="47" t="e">
        <f>'935'!B484</f>
        <v>#VALUE!</v>
      </c>
      <c r="C484" s="37" t="e">
        <f>ROUND(Matrix!DF484,3)</f>
        <v>#VALUE!</v>
      </c>
      <c r="D484" s="33" t="e">
        <f>ROUND(Matrix!BT484,2)</f>
        <v>#VALUE!</v>
      </c>
      <c r="E484" s="33" t="e">
        <f>ROUND(Matrix!DG484,2)</f>
        <v>#VALUE!</v>
      </c>
      <c r="F484" s="53" t="e">
        <f>ROUND(Matrix!DH484,2)</f>
        <v>#VALUE!</v>
      </c>
      <c r="G484" s="35" t="e">
        <f>Matrix!AS484</f>
        <v>#VALUE!</v>
      </c>
      <c r="H484" s="55" t="e">
        <f>Matrix!BW484</f>
        <v>#VALUE!</v>
      </c>
      <c r="I484" s="55" t="e">
        <f>Matrix!BC484</f>
        <v>#VALUE!</v>
      </c>
      <c r="J484" s="56" t="e">
        <f>Matrix!BA484</f>
        <v>#VALUE!</v>
      </c>
    </row>
    <row r="485" spans="1:10">
      <c r="A485" s="28">
        <v>385</v>
      </c>
      <c r="B485" s="47" t="e">
        <f>'935'!B485</f>
        <v>#VALUE!</v>
      </c>
      <c r="C485" s="37" t="e">
        <f>ROUND(Matrix!DF485,3)</f>
        <v>#VALUE!</v>
      </c>
      <c r="D485" s="33" t="e">
        <f>ROUND(Matrix!BT485,2)</f>
        <v>#VALUE!</v>
      </c>
      <c r="E485" s="33" t="e">
        <f>ROUND(Matrix!DG485,2)</f>
        <v>#VALUE!</v>
      </c>
      <c r="F485" s="53" t="e">
        <f>ROUND(Matrix!DH485,2)</f>
        <v>#VALUE!</v>
      </c>
      <c r="G485" s="35" t="e">
        <f>Matrix!AS485</f>
        <v>#VALUE!</v>
      </c>
      <c r="H485" s="55" t="e">
        <f>Matrix!BW485</f>
        <v>#VALUE!</v>
      </c>
      <c r="I485" s="55" t="e">
        <f>Matrix!BC485</f>
        <v>#VALUE!</v>
      </c>
      <c r="J485" s="56" t="e">
        <f>Matrix!BA485</f>
        <v>#VALUE!</v>
      </c>
    </row>
    <row r="486" spans="1:10">
      <c r="A486" s="28">
        <v>386</v>
      </c>
      <c r="B486" s="47" t="e">
        <f>'935'!B486</f>
        <v>#VALUE!</v>
      </c>
      <c r="C486" s="37" t="e">
        <f>ROUND(Matrix!DF486,3)</f>
        <v>#VALUE!</v>
      </c>
      <c r="D486" s="33" t="e">
        <f>ROUND(Matrix!BT486,2)</f>
        <v>#VALUE!</v>
      </c>
      <c r="E486" s="33" t="e">
        <f>ROUND(Matrix!DG486,2)</f>
        <v>#VALUE!</v>
      </c>
      <c r="F486" s="53" t="e">
        <f>ROUND(Matrix!DH486,2)</f>
        <v>#VALUE!</v>
      </c>
      <c r="G486" s="35" t="e">
        <f>Matrix!AS486</f>
        <v>#VALUE!</v>
      </c>
      <c r="H486" s="55" t="e">
        <f>Matrix!BW486</f>
        <v>#VALUE!</v>
      </c>
      <c r="I486" s="55" t="e">
        <f>Matrix!BC486</f>
        <v>#VALUE!</v>
      </c>
      <c r="J486" s="56" t="e">
        <f>Matrix!BA486</f>
        <v>#VALUE!</v>
      </c>
    </row>
    <row r="487" spans="1:10">
      <c r="A487" s="28">
        <v>387</v>
      </c>
      <c r="B487" s="47" t="e">
        <f>'935'!B487</f>
        <v>#VALUE!</v>
      </c>
      <c r="C487" s="37" t="e">
        <f>ROUND(Matrix!DF487,3)</f>
        <v>#VALUE!</v>
      </c>
      <c r="D487" s="33" t="e">
        <f>ROUND(Matrix!BT487,2)</f>
        <v>#VALUE!</v>
      </c>
      <c r="E487" s="33" t="e">
        <f>ROUND(Matrix!DG487,2)</f>
        <v>#VALUE!</v>
      </c>
      <c r="F487" s="53" t="e">
        <f>ROUND(Matrix!DH487,2)</f>
        <v>#VALUE!</v>
      </c>
      <c r="G487" s="35" t="e">
        <f>Matrix!AS487</f>
        <v>#VALUE!</v>
      </c>
      <c r="H487" s="55" t="e">
        <f>Matrix!BW487</f>
        <v>#VALUE!</v>
      </c>
      <c r="I487" s="55" t="e">
        <f>Matrix!BC487</f>
        <v>#VALUE!</v>
      </c>
      <c r="J487" s="56" t="e">
        <f>Matrix!BA487</f>
        <v>#VALUE!</v>
      </c>
    </row>
    <row r="488" spans="1:10">
      <c r="A488" s="28">
        <v>388</v>
      </c>
      <c r="B488" s="47" t="e">
        <f>'935'!B488</f>
        <v>#VALUE!</v>
      </c>
      <c r="C488" s="37" t="e">
        <f>ROUND(Matrix!DF488,3)</f>
        <v>#VALUE!</v>
      </c>
      <c r="D488" s="33" t="e">
        <f>ROUND(Matrix!BT488,2)</f>
        <v>#VALUE!</v>
      </c>
      <c r="E488" s="33" t="e">
        <f>ROUND(Matrix!DG488,2)</f>
        <v>#VALUE!</v>
      </c>
      <c r="F488" s="53" t="e">
        <f>ROUND(Matrix!DH488,2)</f>
        <v>#VALUE!</v>
      </c>
      <c r="G488" s="35" t="e">
        <f>Matrix!AS488</f>
        <v>#VALUE!</v>
      </c>
      <c r="H488" s="55" t="e">
        <f>Matrix!BW488</f>
        <v>#VALUE!</v>
      </c>
      <c r="I488" s="55" t="e">
        <f>Matrix!BC488</f>
        <v>#VALUE!</v>
      </c>
      <c r="J488" s="56" t="e">
        <f>Matrix!BA488</f>
        <v>#VALUE!</v>
      </c>
    </row>
    <row r="489" spans="1:10">
      <c r="A489" s="28">
        <v>389</v>
      </c>
      <c r="B489" s="47" t="e">
        <f>'935'!B489</f>
        <v>#VALUE!</v>
      </c>
      <c r="C489" s="37" t="e">
        <f>ROUND(Matrix!DF489,3)</f>
        <v>#VALUE!</v>
      </c>
      <c r="D489" s="33" t="e">
        <f>ROUND(Matrix!BT489,2)</f>
        <v>#VALUE!</v>
      </c>
      <c r="E489" s="33" t="e">
        <f>ROUND(Matrix!DG489,2)</f>
        <v>#VALUE!</v>
      </c>
      <c r="F489" s="53" t="e">
        <f>ROUND(Matrix!DH489,2)</f>
        <v>#VALUE!</v>
      </c>
      <c r="G489" s="35" t="e">
        <f>Matrix!AS489</f>
        <v>#VALUE!</v>
      </c>
      <c r="H489" s="55" t="e">
        <f>Matrix!BW489</f>
        <v>#VALUE!</v>
      </c>
      <c r="I489" s="55" t="e">
        <f>Matrix!BC489</f>
        <v>#VALUE!</v>
      </c>
      <c r="J489" s="56" t="e">
        <f>Matrix!BA489</f>
        <v>#VALUE!</v>
      </c>
    </row>
    <row r="490" spans="1:10">
      <c r="A490" s="28">
        <v>390</v>
      </c>
      <c r="B490" s="47" t="e">
        <f>'935'!B490</f>
        <v>#VALUE!</v>
      </c>
      <c r="C490" s="37" t="e">
        <f>ROUND(Matrix!DF490,3)</f>
        <v>#VALUE!</v>
      </c>
      <c r="D490" s="33" t="e">
        <f>ROUND(Matrix!BT490,2)</f>
        <v>#VALUE!</v>
      </c>
      <c r="E490" s="33" t="e">
        <f>ROUND(Matrix!DG490,2)</f>
        <v>#VALUE!</v>
      </c>
      <c r="F490" s="53" t="e">
        <f>ROUND(Matrix!DH490,2)</f>
        <v>#VALUE!</v>
      </c>
      <c r="G490" s="35" t="e">
        <f>Matrix!AS490</f>
        <v>#VALUE!</v>
      </c>
      <c r="H490" s="55" t="e">
        <f>Matrix!BW490</f>
        <v>#VALUE!</v>
      </c>
      <c r="I490" s="55" t="e">
        <f>Matrix!BC490</f>
        <v>#VALUE!</v>
      </c>
      <c r="J490" s="56" t="e">
        <f>Matrix!BA490</f>
        <v>#VALUE!</v>
      </c>
    </row>
    <row r="491" spans="1:10">
      <c r="A491" s="28">
        <v>391</v>
      </c>
      <c r="B491" s="47" t="e">
        <f>'935'!B491</f>
        <v>#VALUE!</v>
      </c>
      <c r="C491" s="37" t="e">
        <f>ROUND(Matrix!DF491,3)</f>
        <v>#VALUE!</v>
      </c>
      <c r="D491" s="33" t="e">
        <f>ROUND(Matrix!BT491,2)</f>
        <v>#VALUE!</v>
      </c>
      <c r="E491" s="33" t="e">
        <f>ROUND(Matrix!DG491,2)</f>
        <v>#VALUE!</v>
      </c>
      <c r="F491" s="53" t="e">
        <f>ROUND(Matrix!DH491,2)</f>
        <v>#VALUE!</v>
      </c>
      <c r="G491" s="35" t="e">
        <f>Matrix!AS491</f>
        <v>#VALUE!</v>
      </c>
      <c r="H491" s="55" t="e">
        <f>Matrix!BW491</f>
        <v>#VALUE!</v>
      </c>
      <c r="I491" s="55" t="e">
        <f>Matrix!BC491</f>
        <v>#VALUE!</v>
      </c>
      <c r="J491" s="56" t="e">
        <f>Matrix!BA491</f>
        <v>#VALUE!</v>
      </c>
    </row>
    <row r="492" spans="1:10">
      <c r="A492" s="28">
        <v>392</v>
      </c>
      <c r="B492" s="47" t="e">
        <f>'935'!B492</f>
        <v>#VALUE!</v>
      </c>
      <c r="C492" s="37" t="e">
        <f>ROUND(Matrix!DF492,3)</f>
        <v>#VALUE!</v>
      </c>
      <c r="D492" s="33" t="e">
        <f>ROUND(Matrix!BT492,2)</f>
        <v>#VALUE!</v>
      </c>
      <c r="E492" s="33" t="e">
        <f>ROUND(Matrix!DG492,2)</f>
        <v>#VALUE!</v>
      </c>
      <c r="F492" s="53" t="e">
        <f>ROUND(Matrix!DH492,2)</f>
        <v>#VALUE!</v>
      </c>
      <c r="G492" s="35" t="e">
        <f>Matrix!AS492</f>
        <v>#VALUE!</v>
      </c>
      <c r="H492" s="55" t="e">
        <f>Matrix!BW492</f>
        <v>#VALUE!</v>
      </c>
      <c r="I492" s="55" t="e">
        <f>Matrix!BC492</f>
        <v>#VALUE!</v>
      </c>
      <c r="J492" s="56" t="e">
        <f>Matrix!BA492</f>
        <v>#VALUE!</v>
      </c>
    </row>
    <row r="493" spans="1:10">
      <c r="A493" s="28">
        <v>393</v>
      </c>
      <c r="B493" s="47" t="e">
        <f>'935'!B493</f>
        <v>#VALUE!</v>
      </c>
      <c r="C493" s="37" t="e">
        <f>ROUND(Matrix!DF493,3)</f>
        <v>#VALUE!</v>
      </c>
      <c r="D493" s="33" t="e">
        <f>ROUND(Matrix!BT493,2)</f>
        <v>#VALUE!</v>
      </c>
      <c r="E493" s="33" t="e">
        <f>ROUND(Matrix!DG493,2)</f>
        <v>#VALUE!</v>
      </c>
      <c r="F493" s="53" t="e">
        <f>ROUND(Matrix!DH493,2)</f>
        <v>#VALUE!</v>
      </c>
      <c r="G493" s="35" t="e">
        <f>Matrix!AS493</f>
        <v>#VALUE!</v>
      </c>
      <c r="H493" s="55" t="e">
        <f>Matrix!BW493</f>
        <v>#VALUE!</v>
      </c>
      <c r="I493" s="55" t="e">
        <f>Matrix!BC493</f>
        <v>#VALUE!</v>
      </c>
      <c r="J493" s="56" t="e">
        <f>Matrix!BA493</f>
        <v>#VALUE!</v>
      </c>
    </row>
    <row r="494" spans="1:10">
      <c r="A494" s="28">
        <v>394</v>
      </c>
      <c r="B494" s="47" t="e">
        <f>'935'!B494</f>
        <v>#VALUE!</v>
      </c>
      <c r="C494" s="37" t="e">
        <f>ROUND(Matrix!DF494,3)</f>
        <v>#VALUE!</v>
      </c>
      <c r="D494" s="33" t="e">
        <f>ROUND(Matrix!BT494,2)</f>
        <v>#VALUE!</v>
      </c>
      <c r="E494" s="33" t="e">
        <f>ROUND(Matrix!DG494,2)</f>
        <v>#VALUE!</v>
      </c>
      <c r="F494" s="53" t="e">
        <f>ROUND(Matrix!DH494,2)</f>
        <v>#VALUE!</v>
      </c>
      <c r="G494" s="35" t="e">
        <f>Matrix!AS494</f>
        <v>#VALUE!</v>
      </c>
      <c r="H494" s="55" t="e">
        <f>Matrix!BW494</f>
        <v>#VALUE!</v>
      </c>
      <c r="I494" s="55" t="e">
        <f>Matrix!BC494</f>
        <v>#VALUE!</v>
      </c>
      <c r="J494" s="56" t="e">
        <f>Matrix!BA494</f>
        <v>#VALUE!</v>
      </c>
    </row>
    <row r="495" spans="1:10">
      <c r="A495" s="28">
        <v>395</v>
      </c>
      <c r="B495" s="47" t="e">
        <f>'935'!B495</f>
        <v>#VALUE!</v>
      </c>
      <c r="C495" s="37" t="e">
        <f>ROUND(Matrix!DF495,3)</f>
        <v>#VALUE!</v>
      </c>
      <c r="D495" s="33" t="e">
        <f>ROUND(Matrix!BT495,2)</f>
        <v>#VALUE!</v>
      </c>
      <c r="E495" s="33" t="e">
        <f>ROUND(Matrix!DG495,2)</f>
        <v>#VALUE!</v>
      </c>
      <c r="F495" s="53" t="e">
        <f>ROUND(Matrix!DH495,2)</f>
        <v>#VALUE!</v>
      </c>
      <c r="G495" s="35" t="e">
        <f>Matrix!AS495</f>
        <v>#VALUE!</v>
      </c>
      <c r="H495" s="55" t="e">
        <f>Matrix!BW495</f>
        <v>#VALUE!</v>
      </c>
      <c r="I495" s="55" t="e">
        <f>Matrix!BC495</f>
        <v>#VALUE!</v>
      </c>
      <c r="J495" s="56" t="e">
        <f>Matrix!BA495</f>
        <v>#VALUE!</v>
      </c>
    </row>
    <row r="496" spans="1:10">
      <c r="A496" s="28">
        <v>396</v>
      </c>
      <c r="B496" s="47" t="e">
        <f>'935'!B496</f>
        <v>#VALUE!</v>
      </c>
      <c r="C496" s="37" t="e">
        <f>ROUND(Matrix!DF496,3)</f>
        <v>#VALUE!</v>
      </c>
      <c r="D496" s="33" t="e">
        <f>ROUND(Matrix!BT496,2)</f>
        <v>#VALUE!</v>
      </c>
      <c r="E496" s="33" t="e">
        <f>ROUND(Matrix!DG496,2)</f>
        <v>#VALUE!</v>
      </c>
      <c r="F496" s="53" t="e">
        <f>ROUND(Matrix!DH496,2)</f>
        <v>#VALUE!</v>
      </c>
      <c r="G496" s="35" t="e">
        <f>Matrix!AS496</f>
        <v>#VALUE!</v>
      </c>
      <c r="H496" s="55" t="e">
        <f>Matrix!BW496</f>
        <v>#VALUE!</v>
      </c>
      <c r="I496" s="55" t="e">
        <f>Matrix!BC496</f>
        <v>#VALUE!</v>
      </c>
      <c r="J496" s="56" t="e">
        <f>Matrix!BA496</f>
        <v>#VALUE!</v>
      </c>
    </row>
    <row r="497" spans="1:10">
      <c r="A497" s="28">
        <v>397</v>
      </c>
      <c r="B497" s="47" t="e">
        <f>'935'!B497</f>
        <v>#VALUE!</v>
      </c>
      <c r="C497" s="37" t="e">
        <f>ROUND(Matrix!DF497,3)</f>
        <v>#VALUE!</v>
      </c>
      <c r="D497" s="33" t="e">
        <f>ROUND(Matrix!BT497,2)</f>
        <v>#VALUE!</v>
      </c>
      <c r="E497" s="33" t="e">
        <f>ROUND(Matrix!DG497,2)</f>
        <v>#VALUE!</v>
      </c>
      <c r="F497" s="53" t="e">
        <f>ROUND(Matrix!DH497,2)</f>
        <v>#VALUE!</v>
      </c>
      <c r="G497" s="35" t="e">
        <f>Matrix!AS497</f>
        <v>#VALUE!</v>
      </c>
      <c r="H497" s="55" t="e">
        <f>Matrix!BW497</f>
        <v>#VALUE!</v>
      </c>
      <c r="I497" s="55" t="e">
        <f>Matrix!BC497</f>
        <v>#VALUE!</v>
      </c>
      <c r="J497" s="56" t="e">
        <f>Matrix!BA497</f>
        <v>#VALUE!</v>
      </c>
    </row>
    <row r="498" spans="1:10">
      <c r="A498" s="28">
        <v>398</v>
      </c>
      <c r="B498" s="47" t="e">
        <f>'935'!B498</f>
        <v>#VALUE!</v>
      </c>
      <c r="C498" s="37" t="e">
        <f>ROUND(Matrix!DF498,3)</f>
        <v>#VALUE!</v>
      </c>
      <c r="D498" s="33" t="e">
        <f>ROUND(Matrix!BT498,2)</f>
        <v>#VALUE!</v>
      </c>
      <c r="E498" s="33" t="e">
        <f>ROUND(Matrix!DG498,2)</f>
        <v>#VALUE!</v>
      </c>
      <c r="F498" s="53" t="e">
        <f>ROUND(Matrix!DH498,2)</f>
        <v>#VALUE!</v>
      </c>
      <c r="G498" s="35" t="e">
        <f>Matrix!AS498</f>
        <v>#VALUE!</v>
      </c>
      <c r="H498" s="55" t="e">
        <f>Matrix!BW498</f>
        <v>#VALUE!</v>
      </c>
      <c r="I498" s="55" t="e">
        <f>Matrix!BC498</f>
        <v>#VALUE!</v>
      </c>
      <c r="J498" s="56" t="e">
        <f>Matrix!BA498</f>
        <v>#VALUE!</v>
      </c>
    </row>
    <row r="499" spans="1:10">
      <c r="A499" s="28">
        <v>399</v>
      </c>
      <c r="B499" s="47" t="e">
        <f>'935'!B499</f>
        <v>#VALUE!</v>
      </c>
      <c r="C499" s="37" t="e">
        <f>ROUND(Matrix!DF499,3)</f>
        <v>#VALUE!</v>
      </c>
      <c r="D499" s="33" t="e">
        <f>ROUND(Matrix!BT499,2)</f>
        <v>#VALUE!</v>
      </c>
      <c r="E499" s="33" t="e">
        <f>ROUND(Matrix!DG499,2)</f>
        <v>#VALUE!</v>
      </c>
      <c r="F499" s="53" t="e">
        <f>ROUND(Matrix!DH499,2)</f>
        <v>#VALUE!</v>
      </c>
      <c r="G499" s="35" t="e">
        <f>Matrix!AS499</f>
        <v>#VALUE!</v>
      </c>
      <c r="H499" s="55" t="e">
        <f>Matrix!BW499</f>
        <v>#VALUE!</v>
      </c>
      <c r="I499" s="55" t="e">
        <f>Matrix!BC499</f>
        <v>#VALUE!</v>
      </c>
      <c r="J499" s="56" t="e">
        <f>Matrix!BA499</f>
        <v>#VALUE!</v>
      </c>
    </row>
    <row r="500" spans="1:10">
      <c r="A500" s="28">
        <v>400</v>
      </c>
      <c r="B500" s="47" t="e">
        <f>'935'!B500</f>
        <v>#VALUE!</v>
      </c>
      <c r="C500" s="37" t="e">
        <f>ROUND(Matrix!DF500,3)</f>
        <v>#VALUE!</v>
      </c>
      <c r="D500" s="33" t="e">
        <f>ROUND(Matrix!BT500,2)</f>
        <v>#VALUE!</v>
      </c>
      <c r="E500" s="33" t="e">
        <f>ROUND(Matrix!DG500,2)</f>
        <v>#VALUE!</v>
      </c>
      <c r="F500" s="53" t="e">
        <f>ROUND(Matrix!DH500,2)</f>
        <v>#VALUE!</v>
      </c>
      <c r="G500" s="35" t="e">
        <f>Matrix!AS500</f>
        <v>#VALUE!</v>
      </c>
      <c r="H500" s="55" t="e">
        <f>Matrix!BW500</f>
        <v>#VALUE!</v>
      </c>
      <c r="I500" s="55" t="e">
        <f>Matrix!BC500</f>
        <v>#VALUE!</v>
      </c>
      <c r="J500" s="56" t="e">
        <f>Matrix!BA500</f>
        <v>#VALUE!</v>
      </c>
    </row>
    <row r="501" spans="1:10">
      <c r="A501" s="28">
        <v>401</v>
      </c>
      <c r="B501" s="47" t="e">
        <f>'935'!B501</f>
        <v>#VALUE!</v>
      </c>
      <c r="C501" s="37" t="e">
        <f>ROUND(Matrix!DF501,3)</f>
        <v>#VALUE!</v>
      </c>
      <c r="D501" s="33" t="e">
        <f>ROUND(Matrix!BT501,2)</f>
        <v>#VALUE!</v>
      </c>
      <c r="E501" s="33" t="e">
        <f>ROUND(Matrix!DG501,2)</f>
        <v>#VALUE!</v>
      </c>
      <c r="F501" s="53" t="e">
        <f>ROUND(Matrix!DH501,2)</f>
        <v>#VALUE!</v>
      </c>
      <c r="G501" s="35" t="e">
        <f>Matrix!AS501</f>
        <v>#VALUE!</v>
      </c>
      <c r="H501" s="55" t="e">
        <f>Matrix!BW501</f>
        <v>#VALUE!</v>
      </c>
      <c r="I501" s="55" t="e">
        <f>Matrix!BC501</f>
        <v>#VALUE!</v>
      </c>
      <c r="J501" s="56" t="e">
        <f>Matrix!BA501</f>
        <v>#VALUE!</v>
      </c>
    </row>
    <row r="502" spans="1:10">
      <c r="A502" s="28">
        <v>402</v>
      </c>
      <c r="B502" s="47" t="e">
        <f>'935'!B502</f>
        <v>#VALUE!</v>
      </c>
      <c r="C502" s="37" t="e">
        <f>ROUND(Matrix!DF502,3)</f>
        <v>#VALUE!</v>
      </c>
      <c r="D502" s="33" t="e">
        <f>ROUND(Matrix!BT502,2)</f>
        <v>#VALUE!</v>
      </c>
      <c r="E502" s="33" t="e">
        <f>ROUND(Matrix!DG502,2)</f>
        <v>#VALUE!</v>
      </c>
      <c r="F502" s="53" t="e">
        <f>ROUND(Matrix!DH502,2)</f>
        <v>#VALUE!</v>
      </c>
      <c r="G502" s="35" t="e">
        <f>Matrix!AS502</f>
        <v>#VALUE!</v>
      </c>
      <c r="H502" s="55" t="e">
        <f>Matrix!BW502</f>
        <v>#VALUE!</v>
      </c>
      <c r="I502" s="55" t="e">
        <f>Matrix!BC502</f>
        <v>#VALUE!</v>
      </c>
      <c r="J502" s="56" t="e">
        <f>Matrix!BA502</f>
        <v>#VALUE!</v>
      </c>
    </row>
    <row r="503" spans="1:10">
      <c r="A503" s="28">
        <v>403</v>
      </c>
      <c r="B503" s="47" t="e">
        <f>'935'!B503</f>
        <v>#VALUE!</v>
      </c>
      <c r="C503" s="37" t="e">
        <f>ROUND(Matrix!DF503,3)</f>
        <v>#VALUE!</v>
      </c>
      <c r="D503" s="33" t="e">
        <f>ROUND(Matrix!BT503,2)</f>
        <v>#VALUE!</v>
      </c>
      <c r="E503" s="33" t="e">
        <f>ROUND(Matrix!DG503,2)</f>
        <v>#VALUE!</v>
      </c>
      <c r="F503" s="53" t="e">
        <f>ROUND(Matrix!DH503,2)</f>
        <v>#VALUE!</v>
      </c>
      <c r="G503" s="35" t="e">
        <f>Matrix!AS503</f>
        <v>#VALUE!</v>
      </c>
      <c r="H503" s="55" t="e">
        <f>Matrix!BW503</f>
        <v>#VALUE!</v>
      </c>
      <c r="I503" s="55" t="e">
        <f>Matrix!BC503</f>
        <v>#VALUE!</v>
      </c>
      <c r="J503" s="56" t="e">
        <f>Matrix!BA503</f>
        <v>#VALUE!</v>
      </c>
    </row>
    <row r="504" spans="1:10">
      <c r="A504" s="28">
        <v>404</v>
      </c>
      <c r="B504" s="47" t="e">
        <f>'935'!B504</f>
        <v>#VALUE!</v>
      </c>
      <c r="C504" s="37" t="e">
        <f>ROUND(Matrix!DF504,3)</f>
        <v>#VALUE!</v>
      </c>
      <c r="D504" s="33" t="e">
        <f>ROUND(Matrix!BT504,2)</f>
        <v>#VALUE!</v>
      </c>
      <c r="E504" s="33" t="e">
        <f>ROUND(Matrix!DG504,2)</f>
        <v>#VALUE!</v>
      </c>
      <c r="F504" s="53" t="e">
        <f>ROUND(Matrix!DH504,2)</f>
        <v>#VALUE!</v>
      </c>
      <c r="G504" s="35" t="e">
        <f>Matrix!AS504</f>
        <v>#VALUE!</v>
      </c>
      <c r="H504" s="55" t="e">
        <f>Matrix!BW504</f>
        <v>#VALUE!</v>
      </c>
      <c r="I504" s="55" t="e">
        <f>Matrix!BC504</f>
        <v>#VALUE!</v>
      </c>
      <c r="J504" s="56" t="e">
        <f>Matrix!BA504</f>
        <v>#VALUE!</v>
      </c>
    </row>
    <row r="505" spans="1:10">
      <c r="A505" s="28">
        <v>405</v>
      </c>
      <c r="B505" s="47" t="e">
        <f>'935'!B505</f>
        <v>#VALUE!</v>
      </c>
      <c r="C505" s="37" t="e">
        <f>ROUND(Matrix!DF505,3)</f>
        <v>#VALUE!</v>
      </c>
      <c r="D505" s="33" t="e">
        <f>ROUND(Matrix!BT505,2)</f>
        <v>#VALUE!</v>
      </c>
      <c r="E505" s="33" t="e">
        <f>ROUND(Matrix!DG505,2)</f>
        <v>#VALUE!</v>
      </c>
      <c r="F505" s="53" t="e">
        <f>ROUND(Matrix!DH505,2)</f>
        <v>#VALUE!</v>
      </c>
      <c r="G505" s="35" t="e">
        <f>Matrix!AS505</f>
        <v>#VALUE!</v>
      </c>
      <c r="H505" s="55" t="e">
        <f>Matrix!BW505</f>
        <v>#VALUE!</v>
      </c>
      <c r="I505" s="55" t="e">
        <f>Matrix!BC505</f>
        <v>#VALUE!</v>
      </c>
      <c r="J505" s="56" t="e">
        <f>Matrix!BA505</f>
        <v>#VALUE!</v>
      </c>
    </row>
    <row r="506" spans="1:10">
      <c r="A506" s="28">
        <v>406</v>
      </c>
      <c r="B506" s="47" t="e">
        <f>'935'!B506</f>
        <v>#VALUE!</v>
      </c>
      <c r="C506" s="37" t="e">
        <f>ROUND(Matrix!DF506,3)</f>
        <v>#VALUE!</v>
      </c>
      <c r="D506" s="33" t="e">
        <f>ROUND(Matrix!BT506,2)</f>
        <v>#VALUE!</v>
      </c>
      <c r="E506" s="33" t="e">
        <f>ROUND(Matrix!DG506,2)</f>
        <v>#VALUE!</v>
      </c>
      <c r="F506" s="53" t="e">
        <f>ROUND(Matrix!DH506,2)</f>
        <v>#VALUE!</v>
      </c>
      <c r="G506" s="35" t="e">
        <f>Matrix!AS506</f>
        <v>#VALUE!</v>
      </c>
      <c r="H506" s="55" t="e">
        <f>Matrix!BW506</f>
        <v>#VALUE!</v>
      </c>
      <c r="I506" s="55" t="e">
        <f>Matrix!BC506</f>
        <v>#VALUE!</v>
      </c>
      <c r="J506" s="56" t="e">
        <f>Matrix!BA506</f>
        <v>#VALUE!</v>
      </c>
    </row>
    <row r="507" spans="1:10">
      <c r="A507" s="28">
        <v>407</v>
      </c>
      <c r="B507" s="47" t="e">
        <f>'935'!B507</f>
        <v>#VALUE!</v>
      </c>
      <c r="C507" s="37" t="e">
        <f>ROUND(Matrix!DF507,3)</f>
        <v>#VALUE!</v>
      </c>
      <c r="D507" s="33" t="e">
        <f>ROUND(Matrix!BT507,2)</f>
        <v>#VALUE!</v>
      </c>
      <c r="E507" s="33" t="e">
        <f>ROUND(Matrix!DG507,2)</f>
        <v>#VALUE!</v>
      </c>
      <c r="F507" s="53" t="e">
        <f>ROUND(Matrix!DH507,2)</f>
        <v>#VALUE!</v>
      </c>
      <c r="G507" s="35" t="e">
        <f>Matrix!AS507</f>
        <v>#VALUE!</v>
      </c>
      <c r="H507" s="55" t="e">
        <f>Matrix!BW507</f>
        <v>#VALUE!</v>
      </c>
      <c r="I507" s="55" t="e">
        <f>Matrix!BC507</f>
        <v>#VALUE!</v>
      </c>
      <c r="J507" s="56" t="e">
        <f>Matrix!BA507</f>
        <v>#VALUE!</v>
      </c>
    </row>
    <row r="508" spans="1:10">
      <c r="A508" s="28">
        <v>408</v>
      </c>
      <c r="B508" s="47" t="e">
        <f>'935'!B508</f>
        <v>#VALUE!</v>
      </c>
      <c r="C508" s="37" t="e">
        <f>ROUND(Matrix!DF508,3)</f>
        <v>#VALUE!</v>
      </c>
      <c r="D508" s="33" t="e">
        <f>ROUND(Matrix!BT508,2)</f>
        <v>#VALUE!</v>
      </c>
      <c r="E508" s="33" t="e">
        <f>ROUND(Matrix!DG508,2)</f>
        <v>#VALUE!</v>
      </c>
      <c r="F508" s="53" t="e">
        <f>ROUND(Matrix!DH508,2)</f>
        <v>#VALUE!</v>
      </c>
      <c r="G508" s="35" t="e">
        <f>Matrix!AS508</f>
        <v>#VALUE!</v>
      </c>
      <c r="H508" s="55" t="e">
        <f>Matrix!BW508</f>
        <v>#VALUE!</v>
      </c>
      <c r="I508" s="55" t="e">
        <f>Matrix!BC508</f>
        <v>#VALUE!</v>
      </c>
      <c r="J508" s="56" t="e">
        <f>Matrix!BA508</f>
        <v>#VALUE!</v>
      </c>
    </row>
    <row r="509" spans="1:10">
      <c r="A509" s="28">
        <v>409</v>
      </c>
      <c r="B509" s="47" t="e">
        <f>'935'!B509</f>
        <v>#VALUE!</v>
      </c>
      <c r="C509" s="37" t="e">
        <f>ROUND(Matrix!DF509,3)</f>
        <v>#VALUE!</v>
      </c>
      <c r="D509" s="33" t="e">
        <f>ROUND(Matrix!BT509,2)</f>
        <v>#VALUE!</v>
      </c>
      <c r="E509" s="33" t="e">
        <f>ROUND(Matrix!DG509,2)</f>
        <v>#VALUE!</v>
      </c>
      <c r="F509" s="53" t="e">
        <f>ROUND(Matrix!DH509,2)</f>
        <v>#VALUE!</v>
      </c>
      <c r="G509" s="35" t="e">
        <f>Matrix!AS509</f>
        <v>#VALUE!</v>
      </c>
      <c r="H509" s="55" t="e">
        <f>Matrix!BW509</f>
        <v>#VALUE!</v>
      </c>
      <c r="I509" s="55" t="e">
        <f>Matrix!BC509</f>
        <v>#VALUE!</v>
      </c>
      <c r="J509" s="56" t="e">
        <f>Matrix!BA509</f>
        <v>#VALUE!</v>
      </c>
    </row>
    <row r="510" spans="1:10">
      <c r="A510" s="28">
        <v>410</v>
      </c>
      <c r="B510" s="47" t="e">
        <f>'935'!B510</f>
        <v>#VALUE!</v>
      </c>
      <c r="C510" s="37" t="e">
        <f>ROUND(Matrix!DF510,3)</f>
        <v>#VALUE!</v>
      </c>
      <c r="D510" s="33" t="e">
        <f>ROUND(Matrix!BT510,2)</f>
        <v>#VALUE!</v>
      </c>
      <c r="E510" s="33" t="e">
        <f>ROUND(Matrix!DG510,2)</f>
        <v>#VALUE!</v>
      </c>
      <c r="F510" s="53" t="e">
        <f>ROUND(Matrix!DH510,2)</f>
        <v>#VALUE!</v>
      </c>
      <c r="G510" s="35" t="e">
        <f>Matrix!AS510</f>
        <v>#VALUE!</v>
      </c>
      <c r="H510" s="55" t="e">
        <f>Matrix!BW510</f>
        <v>#VALUE!</v>
      </c>
      <c r="I510" s="55" t="e">
        <f>Matrix!BC510</f>
        <v>#VALUE!</v>
      </c>
      <c r="J510" s="56" t="e">
        <f>Matrix!BA510</f>
        <v>#VALUE!</v>
      </c>
    </row>
    <row r="511" spans="1:10">
      <c r="A511" s="28">
        <v>411</v>
      </c>
      <c r="B511" s="47" t="e">
        <f>'935'!B511</f>
        <v>#VALUE!</v>
      </c>
      <c r="C511" s="37" t="e">
        <f>ROUND(Matrix!DF511,3)</f>
        <v>#VALUE!</v>
      </c>
      <c r="D511" s="33" t="e">
        <f>ROUND(Matrix!BT511,2)</f>
        <v>#VALUE!</v>
      </c>
      <c r="E511" s="33" t="e">
        <f>ROUND(Matrix!DG511,2)</f>
        <v>#VALUE!</v>
      </c>
      <c r="F511" s="53" t="e">
        <f>ROUND(Matrix!DH511,2)</f>
        <v>#VALUE!</v>
      </c>
      <c r="G511" s="35" t="e">
        <f>Matrix!AS511</f>
        <v>#VALUE!</v>
      </c>
      <c r="H511" s="55" t="e">
        <f>Matrix!BW511</f>
        <v>#VALUE!</v>
      </c>
      <c r="I511" s="55" t="e">
        <f>Matrix!BC511</f>
        <v>#VALUE!</v>
      </c>
      <c r="J511" s="56" t="e">
        <f>Matrix!BA511</f>
        <v>#VALUE!</v>
      </c>
    </row>
    <row r="512" spans="1:10">
      <c r="A512" s="28">
        <v>412</v>
      </c>
      <c r="B512" s="47" t="e">
        <f>'935'!B512</f>
        <v>#VALUE!</v>
      </c>
      <c r="C512" s="37" t="e">
        <f>ROUND(Matrix!DF512,3)</f>
        <v>#VALUE!</v>
      </c>
      <c r="D512" s="33" t="e">
        <f>ROUND(Matrix!BT512,2)</f>
        <v>#VALUE!</v>
      </c>
      <c r="E512" s="33" t="e">
        <f>ROUND(Matrix!DG512,2)</f>
        <v>#VALUE!</v>
      </c>
      <c r="F512" s="53" t="e">
        <f>ROUND(Matrix!DH512,2)</f>
        <v>#VALUE!</v>
      </c>
      <c r="G512" s="35" t="e">
        <f>Matrix!AS512</f>
        <v>#VALUE!</v>
      </c>
      <c r="H512" s="55" t="e">
        <f>Matrix!BW512</f>
        <v>#VALUE!</v>
      </c>
      <c r="I512" s="55" t="e">
        <f>Matrix!BC512</f>
        <v>#VALUE!</v>
      </c>
      <c r="J512" s="56" t="e">
        <f>Matrix!BA512</f>
        <v>#VALUE!</v>
      </c>
    </row>
    <row r="513" spans="1:10">
      <c r="A513" s="28">
        <v>413</v>
      </c>
      <c r="B513" s="47" t="e">
        <f>'935'!B513</f>
        <v>#VALUE!</v>
      </c>
      <c r="C513" s="37" t="e">
        <f>ROUND(Matrix!DF513,3)</f>
        <v>#VALUE!</v>
      </c>
      <c r="D513" s="33" t="e">
        <f>ROUND(Matrix!BT513,2)</f>
        <v>#VALUE!</v>
      </c>
      <c r="E513" s="33" t="e">
        <f>ROUND(Matrix!DG513,2)</f>
        <v>#VALUE!</v>
      </c>
      <c r="F513" s="53" t="e">
        <f>ROUND(Matrix!DH513,2)</f>
        <v>#VALUE!</v>
      </c>
      <c r="G513" s="35" t="e">
        <f>Matrix!AS513</f>
        <v>#VALUE!</v>
      </c>
      <c r="H513" s="55" t="e">
        <f>Matrix!BW513</f>
        <v>#VALUE!</v>
      </c>
      <c r="I513" s="55" t="e">
        <f>Matrix!BC513</f>
        <v>#VALUE!</v>
      </c>
      <c r="J513" s="56" t="e">
        <f>Matrix!BA513</f>
        <v>#VALUE!</v>
      </c>
    </row>
    <row r="514" spans="1:10">
      <c r="A514" s="28">
        <v>414</v>
      </c>
      <c r="B514" s="47" t="e">
        <f>'935'!B514</f>
        <v>#VALUE!</v>
      </c>
      <c r="C514" s="37" t="e">
        <f>ROUND(Matrix!DF514,3)</f>
        <v>#VALUE!</v>
      </c>
      <c r="D514" s="33" t="e">
        <f>ROUND(Matrix!BT514,2)</f>
        <v>#VALUE!</v>
      </c>
      <c r="E514" s="33" t="e">
        <f>ROUND(Matrix!DG514,2)</f>
        <v>#VALUE!</v>
      </c>
      <c r="F514" s="53" t="e">
        <f>ROUND(Matrix!DH514,2)</f>
        <v>#VALUE!</v>
      </c>
      <c r="G514" s="35" t="e">
        <f>Matrix!AS514</f>
        <v>#VALUE!</v>
      </c>
      <c r="H514" s="55" t="e">
        <f>Matrix!BW514</f>
        <v>#VALUE!</v>
      </c>
      <c r="I514" s="55" t="e">
        <f>Matrix!BC514</f>
        <v>#VALUE!</v>
      </c>
      <c r="J514" s="56" t="e">
        <f>Matrix!BA514</f>
        <v>#VALUE!</v>
      </c>
    </row>
    <row r="515" spans="1:10">
      <c r="A515" s="28">
        <v>415</v>
      </c>
      <c r="B515" s="47" t="e">
        <f>'935'!B515</f>
        <v>#VALUE!</v>
      </c>
      <c r="C515" s="37" t="e">
        <f>ROUND(Matrix!DF515,3)</f>
        <v>#VALUE!</v>
      </c>
      <c r="D515" s="33" t="e">
        <f>ROUND(Matrix!BT515,2)</f>
        <v>#VALUE!</v>
      </c>
      <c r="E515" s="33" t="e">
        <f>ROUND(Matrix!DG515,2)</f>
        <v>#VALUE!</v>
      </c>
      <c r="F515" s="53" t="e">
        <f>ROUND(Matrix!DH515,2)</f>
        <v>#VALUE!</v>
      </c>
      <c r="G515" s="35" t="e">
        <f>Matrix!AS515</f>
        <v>#VALUE!</v>
      </c>
      <c r="H515" s="55" t="e">
        <f>Matrix!BW515</f>
        <v>#VALUE!</v>
      </c>
      <c r="I515" s="55" t="e">
        <f>Matrix!BC515</f>
        <v>#VALUE!</v>
      </c>
      <c r="J515" s="56" t="e">
        <f>Matrix!BA515</f>
        <v>#VALUE!</v>
      </c>
    </row>
    <row r="516" spans="1:10">
      <c r="A516" s="28">
        <v>416</v>
      </c>
      <c r="B516" s="47" t="e">
        <f>'935'!B516</f>
        <v>#VALUE!</v>
      </c>
      <c r="C516" s="37" t="e">
        <f>ROUND(Matrix!DF516,3)</f>
        <v>#VALUE!</v>
      </c>
      <c r="D516" s="33" t="e">
        <f>ROUND(Matrix!BT516,2)</f>
        <v>#VALUE!</v>
      </c>
      <c r="E516" s="33" t="e">
        <f>ROUND(Matrix!DG516,2)</f>
        <v>#VALUE!</v>
      </c>
      <c r="F516" s="53" t="e">
        <f>ROUND(Matrix!DH516,2)</f>
        <v>#VALUE!</v>
      </c>
      <c r="G516" s="35" t="e">
        <f>Matrix!AS516</f>
        <v>#VALUE!</v>
      </c>
      <c r="H516" s="55" t="e">
        <f>Matrix!BW516</f>
        <v>#VALUE!</v>
      </c>
      <c r="I516" s="55" t="e">
        <f>Matrix!BC516</f>
        <v>#VALUE!</v>
      </c>
      <c r="J516" s="56" t="e">
        <f>Matrix!BA516</f>
        <v>#VALUE!</v>
      </c>
    </row>
    <row r="517" spans="1:10">
      <c r="A517" s="28">
        <v>417</v>
      </c>
      <c r="B517" s="47" t="e">
        <f>'935'!B517</f>
        <v>#VALUE!</v>
      </c>
      <c r="C517" s="37" t="e">
        <f>ROUND(Matrix!DF517,3)</f>
        <v>#VALUE!</v>
      </c>
      <c r="D517" s="33" t="e">
        <f>ROUND(Matrix!BT517,2)</f>
        <v>#VALUE!</v>
      </c>
      <c r="E517" s="33" t="e">
        <f>ROUND(Matrix!DG517,2)</f>
        <v>#VALUE!</v>
      </c>
      <c r="F517" s="53" t="e">
        <f>ROUND(Matrix!DH517,2)</f>
        <v>#VALUE!</v>
      </c>
      <c r="G517" s="35" t="e">
        <f>Matrix!AS517</f>
        <v>#VALUE!</v>
      </c>
      <c r="H517" s="55" t="e">
        <f>Matrix!BW517</f>
        <v>#VALUE!</v>
      </c>
      <c r="I517" s="55" t="e">
        <f>Matrix!BC517</f>
        <v>#VALUE!</v>
      </c>
      <c r="J517" s="56" t="e">
        <f>Matrix!BA517</f>
        <v>#VALUE!</v>
      </c>
    </row>
    <row r="518" spans="1:10">
      <c r="A518" s="28">
        <v>418</v>
      </c>
      <c r="B518" s="47" t="e">
        <f>'935'!B518</f>
        <v>#VALUE!</v>
      </c>
      <c r="C518" s="37" t="e">
        <f>ROUND(Matrix!DF518,3)</f>
        <v>#VALUE!</v>
      </c>
      <c r="D518" s="33" t="e">
        <f>ROUND(Matrix!BT518,2)</f>
        <v>#VALUE!</v>
      </c>
      <c r="E518" s="33" t="e">
        <f>ROUND(Matrix!DG518,2)</f>
        <v>#VALUE!</v>
      </c>
      <c r="F518" s="53" t="e">
        <f>ROUND(Matrix!DH518,2)</f>
        <v>#VALUE!</v>
      </c>
      <c r="G518" s="35" t="e">
        <f>Matrix!AS518</f>
        <v>#VALUE!</v>
      </c>
      <c r="H518" s="55" t="e">
        <f>Matrix!BW518</f>
        <v>#VALUE!</v>
      </c>
      <c r="I518" s="55" t="e">
        <f>Matrix!BC518</f>
        <v>#VALUE!</v>
      </c>
      <c r="J518" s="56" t="e">
        <f>Matrix!BA518</f>
        <v>#VALUE!</v>
      </c>
    </row>
    <row r="519" spans="1:10">
      <c r="A519" s="28">
        <v>419</v>
      </c>
      <c r="B519" s="47" t="e">
        <f>'935'!B519</f>
        <v>#VALUE!</v>
      </c>
      <c r="C519" s="37" t="e">
        <f>ROUND(Matrix!DF519,3)</f>
        <v>#VALUE!</v>
      </c>
      <c r="D519" s="33" t="e">
        <f>ROUND(Matrix!BT519,2)</f>
        <v>#VALUE!</v>
      </c>
      <c r="E519" s="33" t="e">
        <f>ROUND(Matrix!DG519,2)</f>
        <v>#VALUE!</v>
      </c>
      <c r="F519" s="53" t="e">
        <f>ROUND(Matrix!DH519,2)</f>
        <v>#VALUE!</v>
      </c>
      <c r="G519" s="35" t="e">
        <f>Matrix!AS519</f>
        <v>#VALUE!</v>
      </c>
      <c r="H519" s="55" t="e">
        <f>Matrix!BW519</f>
        <v>#VALUE!</v>
      </c>
      <c r="I519" s="55" t="e">
        <f>Matrix!BC519</f>
        <v>#VALUE!</v>
      </c>
      <c r="J519" s="56" t="e">
        <f>Matrix!BA519</f>
        <v>#VALUE!</v>
      </c>
    </row>
    <row r="520" spans="1:10">
      <c r="A520" s="28">
        <v>420</v>
      </c>
      <c r="B520" s="47" t="e">
        <f>'935'!B520</f>
        <v>#VALUE!</v>
      </c>
      <c r="C520" s="37" t="e">
        <f>ROUND(Matrix!DF520,3)</f>
        <v>#VALUE!</v>
      </c>
      <c r="D520" s="33" t="e">
        <f>ROUND(Matrix!BT520,2)</f>
        <v>#VALUE!</v>
      </c>
      <c r="E520" s="33" t="e">
        <f>ROUND(Matrix!DG520,2)</f>
        <v>#VALUE!</v>
      </c>
      <c r="F520" s="53" t="e">
        <f>ROUND(Matrix!DH520,2)</f>
        <v>#VALUE!</v>
      </c>
      <c r="G520" s="35" t="e">
        <f>Matrix!AS520</f>
        <v>#VALUE!</v>
      </c>
      <c r="H520" s="55" t="e">
        <f>Matrix!BW520</f>
        <v>#VALUE!</v>
      </c>
      <c r="I520" s="55" t="e">
        <f>Matrix!BC520</f>
        <v>#VALUE!</v>
      </c>
      <c r="J520" s="56" t="e">
        <f>Matrix!BA520</f>
        <v>#VALUE!</v>
      </c>
    </row>
    <row r="521" spans="1:10">
      <c r="A521" s="28">
        <v>421</v>
      </c>
      <c r="B521" s="47" t="e">
        <f>'935'!B521</f>
        <v>#VALUE!</v>
      </c>
      <c r="C521" s="37" t="e">
        <f>ROUND(Matrix!DF521,3)</f>
        <v>#VALUE!</v>
      </c>
      <c r="D521" s="33" t="e">
        <f>ROUND(Matrix!BT521,2)</f>
        <v>#VALUE!</v>
      </c>
      <c r="E521" s="33" t="e">
        <f>ROUND(Matrix!DG521,2)</f>
        <v>#VALUE!</v>
      </c>
      <c r="F521" s="53" t="e">
        <f>ROUND(Matrix!DH521,2)</f>
        <v>#VALUE!</v>
      </c>
      <c r="G521" s="35" t="e">
        <f>Matrix!AS521</f>
        <v>#VALUE!</v>
      </c>
      <c r="H521" s="55" t="e">
        <f>Matrix!BW521</f>
        <v>#VALUE!</v>
      </c>
      <c r="I521" s="55" t="e">
        <f>Matrix!BC521</f>
        <v>#VALUE!</v>
      </c>
      <c r="J521" s="56" t="e">
        <f>Matrix!BA521</f>
        <v>#VALUE!</v>
      </c>
    </row>
    <row r="522" spans="1:10">
      <c r="A522" s="28">
        <v>422</v>
      </c>
      <c r="B522" s="47" t="e">
        <f>'935'!B522</f>
        <v>#VALUE!</v>
      </c>
      <c r="C522" s="37" t="e">
        <f>ROUND(Matrix!DF522,3)</f>
        <v>#VALUE!</v>
      </c>
      <c r="D522" s="33" t="e">
        <f>ROUND(Matrix!BT522,2)</f>
        <v>#VALUE!</v>
      </c>
      <c r="E522" s="33" t="e">
        <f>ROUND(Matrix!DG522,2)</f>
        <v>#VALUE!</v>
      </c>
      <c r="F522" s="53" t="e">
        <f>ROUND(Matrix!DH522,2)</f>
        <v>#VALUE!</v>
      </c>
      <c r="G522" s="35" t="e">
        <f>Matrix!AS522</f>
        <v>#VALUE!</v>
      </c>
      <c r="H522" s="55" t="e">
        <f>Matrix!BW522</f>
        <v>#VALUE!</v>
      </c>
      <c r="I522" s="55" t="e">
        <f>Matrix!BC522</f>
        <v>#VALUE!</v>
      </c>
      <c r="J522" s="56" t="e">
        <f>Matrix!BA522</f>
        <v>#VALUE!</v>
      </c>
    </row>
    <row r="523" spans="1:10">
      <c r="A523" s="28">
        <v>423</v>
      </c>
      <c r="B523" s="47" t="e">
        <f>'935'!B523</f>
        <v>#VALUE!</v>
      </c>
      <c r="C523" s="37" t="e">
        <f>ROUND(Matrix!DF523,3)</f>
        <v>#VALUE!</v>
      </c>
      <c r="D523" s="33" t="e">
        <f>ROUND(Matrix!BT523,2)</f>
        <v>#VALUE!</v>
      </c>
      <c r="E523" s="33" t="e">
        <f>ROUND(Matrix!DG523,2)</f>
        <v>#VALUE!</v>
      </c>
      <c r="F523" s="53" t="e">
        <f>ROUND(Matrix!DH523,2)</f>
        <v>#VALUE!</v>
      </c>
      <c r="G523" s="35" t="e">
        <f>Matrix!AS523</f>
        <v>#VALUE!</v>
      </c>
      <c r="H523" s="55" t="e">
        <f>Matrix!BW523</f>
        <v>#VALUE!</v>
      </c>
      <c r="I523" s="55" t="e">
        <f>Matrix!BC523</f>
        <v>#VALUE!</v>
      </c>
      <c r="J523" s="56" t="e">
        <f>Matrix!BA523</f>
        <v>#VALUE!</v>
      </c>
    </row>
    <row r="524" spans="1:10">
      <c r="A524" s="28">
        <v>424</v>
      </c>
      <c r="B524" s="47" t="e">
        <f>'935'!B524</f>
        <v>#VALUE!</v>
      </c>
      <c r="C524" s="37" t="e">
        <f>ROUND(Matrix!DF524,3)</f>
        <v>#VALUE!</v>
      </c>
      <c r="D524" s="33" t="e">
        <f>ROUND(Matrix!BT524,2)</f>
        <v>#VALUE!</v>
      </c>
      <c r="E524" s="33" t="e">
        <f>ROUND(Matrix!DG524,2)</f>
        <v>#VALUE!</v>
      </c>
      <c r="F524" s="53" t="e">
        <f>ROUND(Matrix!DH524,2)</f>
        <v>#VALUE!</v>
      </c>
      <c r="G524" s="35" t="e">
        <f>Matrix!AS524</f>
        <v>#VALUE!</v>
      </c>
      <c r="H524" s="55" t="e">
        <f>Matrix!BW524</f>
        <v>#VALUE!</v>
      </c>
      <c r="I524" s="55" t="e">
        <f>Matrix!BC524</f>
        <v>#VALUE!</v>
      </c>
      <c r="J524" s="56" t="e">
        <f>Matrix!BA524</f>
        <v>#VALUE!</v>
      </c>
    </row>
    <row r="525" spans="1:10">
      <c r="A525" s="28">
        <v>425</v>
      </c>
      <c r="B525" s="47" t="e">
        <f>'935'!B525</f>
        <v>#VALUE!</v>
      </c>
      <c r="C525" s="37" t="e">
        <f>ROUND(Matrix!DF525,3)</f>
        <v>#VALUE!</v>
      </c>
      <c r="D525" s="33" t="e">
        <f>ROUND(Matrix!BT525,2)</f>
        <v>#VALUE!</v>
      </c>
      <c r="E525" s="33" t="e">
        <f>ROUND(Matrix!DG525,2)</f>
        <v>#VALUE!</v>
      </c>
      <c r="F525" s="53" t="e">
        <f>ROUND(Matrix!DH525,2)</f>
        <v>#VALUE!</v>
      </c>
      <c r="G525" s="35" t="e">
        <f>Matrix!AS525</f>
        <v>#VALUE!</v>
      </c>
      <c r="H525" s="55" t="e">
        <f>Matrix!BW525</f>
        <v>#VALUE!</v>
      </c>
      <c r="I525" s="55" t="e">
        <f>Matrix!BC525</f>
        <v>#VALUE!</v>
      </c>
      <c r="J525" s="56" t="e">
        <f>Matrix!BA525</f>
        <v>#VALUE!</v>
      </c>
    </row>
    <row r="526" spans="1:10">
      <c r="A526" s="28">
        <v>426</v>
      </c>
      <c r="B526" s="47" t="e">
        <f>'935'!B526</f>
        <v>#VALUE!</v>
      </c>
      <c r="C526" s="37" t="e">
        <f>ROUND(Matrix!DF526,3)</f>
        <v>#VALUE!</v>
      </c>
      <c r="D526" s="33" t="e">
        <f>ROUND(Matrix!BT526,2)</f>
        <v>#VALUE!</v>
      </c>
      <c r="E526" s="33" t="e">
        <f>ROUND(Matrix!DG526,2)</f>
        <v>#VALUE!</v>
      </c>
      <c r="F526" s="53" t="e">
        <f>ROUND(Matrix!DH526,2)</f>
        <v>#VALUE!</v>
      </c>
      <c r="G526" s="35" t="e">
        <f>Matrix!AS526</f>
        <v>#VALUE!</v>
      </c>
      <c r="H526" s="55" t="e">
        <f>Matrix!BW526</f>
        <v>#VALUE!</v>
      </c>
      <c r="I526" s="55" t="e">
        <f>Matrix!BC526</f>
        <v>#VALUE!</v>
      </c>
      <c r="J526" s="56" t="e">
        <f>Matrix!BA526</f>
        <v>#VALUE!</v>
      </c>
    </row>
    <row r="527" spans="1:10">
      <c r="A527" s="28">
        <v>427</v>
      </c>
      <c r="B527" s="47" t="e">
        <f>'935'!B527</f>
        <v>#VALUE!</v>
      </c>
      <c r="C527" s="37" t="e">
        <f>ROUND(Matrix!DF527,3)</f>
        <v>#VALUE!</v>
      </c>
      <c r="D527" s="33" t="e">
        <f>ROUND(Matrix!BT527,2)</f>
        <v>#VALUE!</v>
      </c>
      <c r="E527" s="33" t="e">
        <f>ROUND(Matrix!DG527,2)</f>
        <v>#VALUE!</v>
      </c>
      <c r="F527" s="53" t="e">
        <f>ROUND(Matrix!DH527,2)</f>
        <v>#VALUE!</v>
      </c>
      <c r="G527" s="35" t="e">
        <f>Matrix!AS527</f>
        <v>#VALUE!</v>
      </c>
      <c r="H527" s="55" t="e">
        <f>Matrix!BW527</f>
        <v>#VALUE!</v>
      </c>
      <c r="I527" s="55" t="e">
        <f>Matrix!BC527</f>
        <v>#VALUE!</v>
      </c>
      <c r="J527" s="56" t="e">
        <f>Matrix!BA527</f>
        <v>#VALUE!</v>
      </c>
    </row>
    <row r="528" spans="1:10">
      <c r="A528" s="28">
        <v>428</v>
      </c>
      <c r="B528" s="47" t="e">
        <f>'935'!B528</f>
        <v>#VALUE!</v>
      </c>
      <c r="C528" s="37" t="e">
        <f>ROUND(Matrix!DF528,3)</f>
        <v>#VALUE!</v>
      </c>
      <c r="D528" s="33" t="e">
        <f>ROUND(Matrix!BT528,2)</f>
        <v>#VALUE!</v>
      </c>
      <c r="E528" s="33" t="e">
        <f>ROUND(Matrix!DG528,2)</f>
        <v>#VALUE!</v>
      </c>
      <c r="F528" s="53" t="e">
        <f>ROUND(Matrix!DH528,2)</f>
        <v>#VALUE!</v>
      </c>
      <c r="G528" s="35" t="e">
        <f>Matrix!AS528</f>
        <v>#VALUE!</v>
      </c>
      <c r="H528" s="55" t="e">
        <f>Matrix!BW528</f>
        <v>#VALUE!</v>
      </c>
      <c r="I528" s="55" t="e">
        <f>Matrix!BC528</f>
        <v>#VALUE!</v>
      </c>
      <c r="J528" s="56" t="e">
        <f>Matrix!BA528</f>
        <v>#VALUE!</v>
      </c>
    </row>
    <row r="529" spans="1:10">
      <c r="A529" s="28">
        <v>429</v>
      </c>
      <c r="B529" s="47" t="e">
        <f>'935'!B529</f>
        <v>#VALUE!</v>
      </c>
      <c r="C529" s="37" t="e">
        <f>ROUND(Matrix!DF529,3)</f>
        <v>#VALUE!</v>
      </c>
      <c r="D529" s="33" t="e">
        <f>ROUND(Matrix!BT529,2)</f>
        <v>#VALUE!</v>
      </c>
      <c r="E529" s="33" t="e">
        <f>ROUND(Matrix!DG529,2)</f>
        <v>#VALUE!</v>
      </c>
      <c r="F529" s="53" t="e">
        <f>ROUND(Matrix!DH529,2)</f>
        <v>#VALUE!</v>
      </c>
      <c r="G529" s="35" t="e">
        <f>Matrix!AS529</f>
        <v>#VALUE!</v>
      </c>
      <c r="H529" s="55" t="e">
        <f>Matrix!BW529</f>
        <v>#VALUE!</v>
      </c>
      <c r="I529" s="55" t="e">
        <f>Matrix!BC529</f>
        <v>#VALUE!</v>
      </c>
      <c r="J529" s="56" t="e">
        <f>Matrix!BA529</f>
        <v>#VALUE!</v>
      </c>
    </row>
    <row r="530" spans="1:10">
      <c r="A530" s="28">
        <v>430</v>
      </c>
      <c r="B530" s="47" t="e">
        <f>'935'!B530</f>
        <v>#VALUE!</v>
      </c>
      <c r="C530" s="37" t="e">
        <f>ROUND(Matrix!DF530,3)</f>
        <v>#VALUE!</v>
      </c>
      <c r="D530" s="33" t="e">
        <f>ROUND(Matrix!BT530,2)</f>
        <v>#VALUE!</v>
      </c>
      <c r="E530" s="33" t="e">
        <f>ROUND(Matrix!DG530,2)</f>
        <v>#VALUE!</v>
      </c>
      <c r="F530" s="53" t="e">
        <f>ROUND(Matrix!DH530,2)</f>
        <v>#VALUE!</v>
      </c>
      <c r="G530" s="35" t="e">
        <f>Matrix!AS530</f>
        <v>#VALUE!</v>
      </c>
      <c r="H530" s="55" t="e">
        <f>Matrix!BW530</f>
        <v>#VALUE!</v>
      </c>
      <c r="I530" s="55" t="e">
        <f>Matrix!BC530</f>
        <v>#VALUE!</v>
      </c>
      <c r="J530" s="56" t="e">
        <f>Matrix!BA530</f>
        <v>#VALUE!</v>
      </c>
    </row>
    <row r="531" spans="1:10">
      <c r="A531" s="28">
        <v>431</v>
      </c>
      <c r="B531" s="47" t="e">
        <f>'935'!B531</f>
        <v>#VALUE!</v>
      </c>
      <c r="C531" s="37" t="e">
        <f>ROUND(Matrix!DF531,3)</f>
        <v>#VALUE!</v>
      </c>
      <c r="D531" s="33" t="e">
        <f>ROUND(Matrix!BT531,2)</f>
        <v>#VALUE!</v>
      </c>
      <c r="E531" s="33" t="e">
        <f>ROUND(Matrix!DG531,2)</f>
        <v>#VALUE!</v>
      </c>
      <c r="F531" s="53" t="e">
        <f>ROUND(Matrix!DH531,2)</f>
        <v>#VALUE!</v>
      </c>
      <c r="G531" s="35" t="e">
        <f>Matrix!AS531</f>
        <v>#VALUE!</v>
      </c>
      <c r="H531" s="55" t="e">
        <f>Matrix!BW531</f>
        <v>#VALUE!</v>
      </c>
      <c r="I531" s="55" t="e">
        <f>Matrix!BC531</f>
        <v>#VALUE!</v>
      </c>
      <c r="J531" s="56" t="e">
        <f>Matrix!BA531</f>
        <v>#VALUE!</v>
      </c>
    </row>
    <row r="532" spans="1:10">
      <c r="A532" s="28">
        <v>432</v>
      </c>
      <c r="B532" s="47" t="e">
        <f>'935'!B532</f>
        <v>#VALUE!</v>
      </c>
      <c r="C532" s="37" t="e">
        <f>ROUND(Matrix!DF532,3)</f>
        <v>#VALUE!</v>
      </c>
      <c r="D532" s="33" t="e">
        <f>ROUND(Matrix!BT532,2)</f>
        <v>#VALUE!</v>
      </c>
      <c r="E532" s="33" t="e">
        <f>ROUND(Matrix!DG532,2)</f>
        <v>#VALUE!</v>
      </c>
      <c r="F532" s="53" t="e">
        <f>ROUND(Matrix!DH532,2)</f>
        <v>#VALUE!</v>
      </c>
      <c r="G532" s="35" t="e">
        <f>Matrix!AS532</f>
        <v>#VALUE!</v>
      </c>
      <c r="H532" s="55" t="e">
        <f>Matrix!BW532</f>
        <v>#VALUE!</v>
      </c>
      <c r="I532" s="55" t="e">
        <f>Matrix!BC532</f>
        <v>#VALUE!</v>
      </c>
      <c r="J532" s="56" t="e">
        <f>Matrix!BA532</f>
        <v>#VALUE!</v>
      </c>
    </row>
    <row r="533" spans="1:10">
      <c r="A533" s="28">
        <v>433</v>
      </c>
      <c r="B533" s="47" t="e">
        <f>'935'!B533</f>
        <v>#VALUE!</v>
      </c>
      <c r="C533" s="37" t="e">
        <f>ROUND(Matrix!DF533,3)</f>
        <v>#VALUE!</v>
      </c>
      <c r="D533" s="33" t="e">
        <f>ROUND(Matrix!BT533,2)</f>
        <v>#VALUE!</v>
      </c>
      <c r="E533" s="33" t="e">
        <f>ROUND(Matrix!DG533,2)</f>
        <v>#VALUE!</v>
      </c>
      <c r="F533" s="53" t="e">
        <f>ROUND(Matrix!DH533,2)</f>
        <v>#VALUE!</v>
      </c>
      <c r="G533" s="35" t="e">
        <f>Matrix!AS533</f>
        <v>#VALUE!</v>
      </c>
      <c r="H533" s="55" t="e">
        <f>Matrix!BW533</f>
        <v>#VALUE!</v>
      </c>
      <c r="I533" s="55" t="e">
        <f>Matrix!BC533</f>
        <v>#VALUE!</v>
      </c>
      <c r="J533" s="56" t="e">
        <f>Matrix!BA533</f>
        <v>#VALUE!</v>
      </c>
    </row>
    <row r="534" spans="1:10">
      <c r="A534" s="28">
        <v>434</v>
      </c>
      <c r="B534" s="47" t="e">
        <f>'935'!B534</f>
        <v>#VALUE!</v>
      </c>
      <c r="C534" s="37" t="e">
        <f>ROUND(Matrix!DF534,3)</f>
        <v>#VALUE!</v>
      </c>
      <c r="D534" s="33" t="e">
        <f>ROUND(Matrix!BT534,2)</f>
        <v>#VALUE!</v>
      </c>
      <c r="E534" s="33" t="e">
        <f>ROUND(Matrix!DG534,2)</f>
        <v>#VALUE!</v>
      </c>
      <c r="F534" s="53" t="e">
        <f>ROUND(Matrix!DH534,2)</f>
        <v>#VALUE!</v>
      </c>
      <c r="G534" s="35" t="e">
        <f>Matrix!AS534</f>
        <v>#VALUE!</v>
      </c>
      <c r="H534" s="55" t="e">
        <f>Matrix!BW534</f>
        <v>#VALUE!</v>
      </c>
      <c r="I534" s="55" t="e">
        <f>Matrix!BC534</f>
        <v>#VALUE!</v>
      </c>
      <c r="J534" s="56" t="e">
        <f>Matrix!BA534</f>
        <v>#VALUE!</v>
      </c>
    </row>
    <row r="535" spans="1:10">
      <c r="A535" s="28">
        <v>435</v>
      </c>
      <c r="B535" s="47" t="e">
        <f>'935'!B535</f>
        <v>#VALUE!</v>
      </c>
      <c r="C535" s="37" t="e">
        <f>ROUND(Matrix!DF535,3)</f>
        <v>#VALUE!</v>
      </c>
      <c r="D535" s="33" t="e">
        <f>ROUND(Matrix!BT535,2)</f>
        <v>#VALUE!</v>
      </c>
      <c r="E535" s="33" t="e">
        <f>ROUND(Matrix!DG535,2)</f>
        <v>#VALUE!</v>
      </c>
      <c r="F535" s="53" t="e">
        <f>ROUND(Matrix!DH535,2)</f>
        <v>#VALUE!</v>
      </c>
      <c r="G535" s="35" t="e">
        <f>Matrix!AS535</f>
        <v>#VALUE!</v>
      </c>
      <c r="H535" s="55" t="e">
        <f>Matrix!BW535</f>
        <v>#VALUE!</v>
      </c>
      <c r="I535" s="55" t="e">
        <f>Matrix!BC535</f>
        <v>#VALUE!</v>
      </c>
      <c r="J535" s="56" t="e">
        <f>Matrix!BA535</f>
        <v>#VALUE!</v>
      </c>
    </row>
    <row r="536" spans="1:10">
      <c r="A536" s="28">
        <v>436</v>
      </c>
      <c r="B536" s="47" t="e">
        <f>'935'!B536</f>
        <v>#VALUE!</v>
      </c>
      <c r="C536" s="37" t="e">
        <f>ROUND(Matrix!DF536,3)</f>
        <v>#VALUE!</v>
      </c>
      <c r="D536" s="33" t="e">
        <f>ROUND(Matrix!BT536,2)</f>
        <v>#VALUE!</v>
      </c>
      <c r="E536" s="33" t="e">
        <f>ROUND(Matrix!DG536,2)</f>
        <v>#VALUE!</v>
      </c>
      <c r="F536" s="53" t="e">
        <f>ROUND(Matrix!DH536,2)</f>
        <v>#VALUE!</v>
      </c>
      <c r="G536" s="35" t="e">
        <f>Matrix!AS536</f>
        <v>#VALUE!</v>
      </c>
      <c r="H536" s="55" t="e">
        <f>Matrix!BW536</f>
        <v>#VALUE!</v>
      </c>
      <c r="I536" s="55" t="e">
        <f>Matrix!BC536</f>
        <v>#VALUE!</v>
      </c>
      <c r="J536" s="56" t="e">
        <f>Matrix!BA536</f>
        <v>#VALUE!</v>
      </c>
    </row>
    <row r="537" spans="1:10">
      <c r="A537" s="28">
        <v>437</v>
      </c>
      <c r="B537" s="47" t="e">
        <f>'935'!B537</f>
        <v>#VALUE!</v>
      </c>
      <c r="C537" s="37" t="e">
        <f>ROUND(Matrix!DF537,3)</f>
        <v>#VALUE!</v>
      </c>
      <c r="D537" s="33" t="e">
        <f>ROUND(Matrix!BT537,2)</f>
        <v>#VALUE!</v>
      </c>
      <c r="E537" s="33" t="e">
        <f>ROUND(Matrix!DG537,2)</f>
        <v>#VALUE!</v>
      </c>
      <c r="F537" s="53" t="e">
        <f>ROUND(Matrix!DH537,2)</f>
        <v>#VALUE!</v>
      </c>
      <c r="G537" s="35" t="e">
        <f>Matrix!AS537</f>
        <v>#VALUE!</v>
      </c>
      <c r="H537" s="55" t="e">
        <f>Matrix!BW537</f>
        <v>#VALUE!</v>
      </c>
      <c r="I537" s="55" t="e">
        <f>Matrix!BC537</f>
        <v>#VALUE!</v>
      </c>
      <c r="J537" s="56" t="e">
        <f>Matrix!BA537</f>
        <v>#VALUE!</v>
      </c>
    </row>
    <row r="538" spans="1:10">
      <c r="A538" s="28">
        <v>438</v>
      </c>
      <c r="B538" s="47" t="e">
        <f>'935'!B538</f>
        <v>#VALUE!</v>
      </c>
      <c r="C538" s="37" t="e">
        <f>ROUND(Matrix!DF538,3)</f>
        <v>#VALUE!</v>
      </c>
      <c r="D538" s="33" t="e">
        <f>ROUND(Matrix!BT538,2)</f>
        <v>#VALUE!</v>
      </c>
      <c r="E538" s="33" t="e">
        <f>ROUND(Matrix!DG538,2)</f>
        <v>#VALUE!</v>
      </c>
      <c r="F538" s="53" t="e">
        <f>ROUND(Matrix!DH538,2)</f>
        <v>#VALUE!</v>
      </c>
      <c r="G538" s="35" t="e">
        <f>Matrix!AS538</f>
        <v>#VALUE!</v>
      </c>
      <c r="H538" s="55" t="e">
        <f>Matrix!BW538</f>
        <v>#VALUE!</v>
      </c>
      <c r="I538" s="55" t="e">
        <f>Matrix!BC538</f>
        <v>#VALUE!</v>
      </c>
      <c r="J538" s="56" t="e">
        <f>Matrix!BA538</f>
        <v>#VALUE!</v>
      </c>
    </row>
    <row r="539" spans="1:10">
      <c r="A539" s="28">
        <v>439</v>
      </c>
      <c r="B539" s="47" t="e">
        <f>'935'!B539</f>
        <v>#VALUE!</v>
      </c>
      <c r="C539" s="37" t="e">
        <f>ROUND(Matrix!DF539,3)</f>
        <v>#VALUE!</v>
      </c>
      <c r="D539" s="33" t="e">
        <f>ROUND(Matrix!BT539,2)</f>
        <v>#VALUE!</v>
      </c>
      <c r="E539" s="33" t="e">
        <f>ROUND(Matrix!DG539,2)</f>
        <v>#VALUE!</v>
      </c>
      <c r="F539" s="53" t="e">
        <f>ROUND(Matrix!DH539,2)</f>
        <v>#VALUE!</v>
      </c>
      <c r="G539" s="35" t="e">
        <f>Matrix!AS539</f>
        <v>#VALUE!</v>
      </c>
      <c r="H539" s="55" t="e">
        <f>Matrix!BW539</f>
        <v>#VALUE!</v>
      </c>
      <c r="I539" s="55" t="e">
        <f>Matrix!BC539</f>
        <v>#VALUE!</v>
      </c>
      <c r="J539" s="56" t="e">
        <f>Matrix!BA539</f>
        <v>#VALUE!</v>
      </c>
    </row>
    <row r="540" spans="1:10">
      <c r="A540" s="28">
        <v>440</v>
      </c>
      <c r="B540" s="47" t="e">
        <f>'935'!B540</f>
        <v>#VALUE!</v>
      </c>
      <c r="C540" s="37" t="e">
        <f>ROUND(Matrix!DF540,3)</f>
        <v>#VALUE!</v>
      </c>
      <c r="D540" s="33" t="e">
        <f>ROUND(Matrix!BT540,2)</f>
        <v>#VALUE!</v>
      </c>
      <c r="E540" s="33" t="e">
        <f>ROUND(Matrix!DG540,2)</f>
        <v>#VALUE!</v>
      </c>
      <c r="F540" s="53" t="e">
        <f>ROUND(Matrix!DH540,2)</f>
        <v>#VALUE!</v>
      </c>
      <c r="G540" s="35" t="e">
        <f>Matrix!AS540</f>
        <v>#VALUE!</v>
      </c>
      <c r="H540" s="55" t="e">
        <f>Matrix!BW540</f>
        <v>#VALUE!</v>
      </c>
      <c r="I540" s="55" t="e">
        <f>Matrix!BC540</f>
        <v>#VALUE!</v>
      </c>
      <c r="J540" s="56" t="e">
        <f>Matrix!BA540</f>
        <v>#VALUE!</v>
      </c>
    </row>
    <row r="541" spans="1:10">
      <c r="A541" s="28">
        <v>441</v>
      </c>
      <c r="B541" s="47" t="e">
        <f>'935'!B541</f>
        <v>#VALUE!</v>
      </c>
      <c r="C541" s="37" t="e">
        <f>ROUND(Matrix!DF541,3)</f>
        <v>#VALUE!</v>
      </c>
      <c r="D541" s="33" t="e">
        <f>ROUND(Matrix!BT541,2)</f>
        <v>#VALUE!</v>
      </c>
      <c r="E541" s="33" t="e">
        <f>ROUND(Matrix!DG541,2)</f>
        <v>#VALUE!</v>
      </c>
      <c r="F541" s="53" t="e">
        <f>ROUND(Matrix!DH541,2)</f>
        <v>#VALUE!</v>
      </c>
      <c r="G541" s="35" t="e">
        <f>Matrix!AS541</f>
        <v>#VALUE!</v>
      </c>
      <c r="H541" s="55" t="e">
        <f>Matrix!BW541</f>
        <v>#VALUE!</v>
      </c>
      <c r="I541" s="55" t="e">
        <f>Matrix!BC541</f>
        <v>#VALUE!</v>
      </c>
      <c r="J541" s="56" t="e">
        <f>Matrix!BA541</f>
        <v>#VALUE!</v>
      </c>
    </row>
    <row r="542" spans="1:10">
      <c r="A542" s="28">
        <v>442</v>
      </c>
      <c r="B542" s="47" t="e">
        <f>'935'!B542</f>
        <v>#VALUE!</v>
      </c>
      <c r="C542" s="37" t="e">
        <f>ROUND(Matrix!DF542,3)</f>
        <v>#VALUE!</v>
      </c>
      <c r="D542" s="33" t="e">
        <f>ROUND(Matrix!BT542,2)</f>
        <v>#VALUE!</v>
      </c>
      <c r="E542" s="33" t="e">
        <f>ROUND(Matrix!DG542,2)</f>
        <v>#VALUE!</v>
      </c>
      <c r="F542" s="53" t="e">
        <f>ROUND(Matrix!DH542,2)</f>
        <v>#VALUE!</v>
      </c>
      <c r="G542" s="35" t="e">
        <f>Matrix!AS542</f>
        <v>#VALUE!</v>
      </c>
      <c r="H542" s="55" t="e">
        <f>Matrix!BW542</f>
        <v>#VALUE!</v>
      </c>
      <c r="I542" s="55" t="e">
        <f>Matrix!BC542</f>
        <v>#VALUE!</v>
      </c>
      <c r="J542" s="56" t="e">
        <f>Matrix!BA542</f>
        <v>#VALUE!</v>
      </c>
    </row>
    <row r="543" spans="1:10">
      <c r="A543" s="28">
        <v>443</v>
      </c>
      <c r="B543" s="47" t="e">
        <f>'935'!B543</f>
        <v>#VALUE!</v>
      </c>
      <c r="C543" s="37" t="e">
        <f>ROUND(Matrix!DF543,3)</f>
        <v>#VALUE!</v>
      </c>
      <c r="D543" s="33" t="e">
        <f>ROUND(Matrix!BT543,2)</f>
        <v>#VALUE!</v>
      </c>
      <c r="E543" s="33" t="e">
        <f>ROUND(Matrix!DG543,2)</f>
        <v>#VALUE!</v>
      </c>
      <c r="F543" s="53" t="e">
        <f>ROUND(Matrix!DH543,2)</f>
        <v>#VALUE!</v>
      </c>
      <c r="G543" s="35" t="e">
        <f>Matrix!AS543</f>
        <v>#VALUE!</v>
      </c>
      <c r="H543" s="55" t="e">
        <f>Matrix!BW543</f>
        <v>#VALUE!</v>
      </c>
      <c r="I543" s="55" t="e">
        <f>Matrix!BC543</f>
        <v>#VALUE!</v>
      </c>
      <c r="J543" s="56" t="e">
        <f>Matrix!BA543</f>
        <v>#VALUE!</v>
      </c>
    </row>
    <row r="544" spans="1:10">
      <c r="A544" s="28">
        <v>444</v>
      </c>
      <c r="B544" s="47" t="e">
        <f>'935'!B544</f>
        <v>#VALUE!</v>
      </c>
      <c r="C544" s="37" t="e">
        <f>ROUND(Matrix!DF544,3)</f>
        <v>#VALUE!</v>
      </c>
      <c r="D544" s="33" t="e">
        <f>ROUND(Matrix!BT544,2)</f>
        <v>#VALUE!</v>
      </c>
      <c r="E544" s="33" t="e">
        <f>ROUND(Matrix!DG544,2)</f>
        <v>#VALUE!</v>
      </c>
      <c r="F544" s="53" t="e">
        <f>ROUND(Matrix!DH544,2)</f>
        <v>#VALUE!</v>
      </c>
      <c r="G544" s="35" t="e">
        <f>Matrix!AS544</f>
        <v>#VALUE!</v>
      </c>
      <c r="H544" s="55" t="e">
        <f>Matrix!BW544</f>
        <v>#VALUE!</v>
      </c>
      <c r="I544" s="55" t="e">
        <f>Matrix!BC544</f>
        <v>#VALUE!</v>
      </c>
      <c r="J544" s="56" t="e">
        <f>Matrix!BA544</f>
        <v>#VALUE!</v>
      </c>
    </row>
    <row r="545" spans="1:10">
      <c r="A545" s="28">
        <v>445</v>
      </c>
      <c r="B545" s="47" t="e">
        <f>'935'!B545</f>
        <v>#VALUE!</v>
      </c>
      <c r="C545" s="37" t="e">
        <f>ROUND(Matrix!DF545,3)</f>
        <v>#VALUE!</v>
      </c>
      <c r="D545" s="33" t="e">
        <f>ROUND(Matrix!BT545,2)</f>
        <v>#VALUE!</v>
      </c>
      <c r="E545" s="33" t="e">
        <f>ROUND(Matrix!DG545,2)</f>
        <v>#VALUE!</v>
      </c>
      <c r="F545" s="53" t="e">
        <f>ROUND(Matrix!DH545,2)</f>
        <v>#VALUE!</v>
      </c>
      <c r="G545" s="35" t="e">
        <f>Matrix!AS545</f>
        <v>#VALUE!</v>
      </c>
      <c r="H545" s="55" t="e">
        <f>Matrix!BW545</f>
        <v>#VALUE!</v>
      </c>
      <c r="I545" s="55" t="e">
        <f>Matrix!BC545</f>
        <v>#VALUE!</v>
      </c>
      <c r="J545" s="56" t="e">
        <f>Matrix!BA545</f>
        <v>#VALUE!</v>
      </c>
    </row>
    <row r="546" spans="1:10">
      <c r="A546" s="28">
        <v>446</v>
      </c>
      <c r="B546" s="47" t="e">
        <f>'935'!B546</f>
        <v>#VALUE!</v>
      </c>
      <c r="C546" s="37" t="e">
        <f>ROUND(Matrix!DF546,3)</f>
        <v>#VALUE!</v>
      </c>
      <c r="D546" s="33" t="e">
        <f>ROUND(Matrix!BT546,2)</f>
        <v>#VALUE!</v>
      </c>
      <c r="E546" s="33" t="e">
        <f>ROUND(Matrix!DG546,2)</f>
        <v>#VALUE!</v>
      </c>
      <c r="F546" s="53" t="e">
        <f>ROUND(Matrix!DH546,2)</f>
        <v>#VALUE!</v>
      </c>
      <c r="G546" s="35" t="e">
        <f>Matrix!AS546</f>
        <v>#VALUE!</v>
      </c>
      <c r="H546" s="55" t="e">
        <f>Matrix!BW546</f>
        <v>#VALUE!</v>
      </c>
      <c r="I546" s="55" t="e">
        <f>Matrix!BC546</f>
        <v>#VALUE!</v>
      </c>
      <c r="J546" s="56" t="e">
        <f>Matrix!BA546</f>
        <v>#VALUE!</v>
      </c>
    </row>
    <row r="547" spans="1:10">
      <c r="A547" s="28">
        <v>447</v>
      </c>
      <c r="B547" s="47" t="e">
        <f>'935'!B547</f>
        <v>#VALUE!</v>
      </c>
      <c r="C547" s="37" t="e">
        <f>ROUND(Matrix!DF547,3)</f>
        <v>#VALUE!</v>
      </c>
      <c r="D547" s="33" t="e">
        <f>ROUND(Matrix!BT547,2)</f>
        <v>#VALUE!</v>
      </c>
      <c r="E547" s="33" t="e">
        <f>ROUND(Matrix!DG547,2)</f>
        <v>#VALUE!</v>
      </c>
      <c r="F547" s="53" t="e">
        <f>ROUND(Matrix!DH547,2)</f>
        <v>#VALUE!</v>
      </c>
      <c r="G547" s="35" t="e">
        <f>Matrix!AS547</f>
        <v>#VALUE!</v>
      </c>
      <c r="H547" s="55" t="e">
        <f>Matrix!BW547</f>
        <v>#VALUE!</v>
      </c>
      <c r="I547" s="55" t="e">
        <f>Matrix!BC547</f>
        <v>#VALUE!</v>
      </c>
      <c r="J547" s="56" t="e">
        <f>Matrix!BA547</f>
        <v>#VALUE!</v>
      </c>
    </row>
    <row r="548" spans="1:10">
      <c r="A548" s="28">
        <v>448</v>
      </c>
      <c r="B548" s="47" t="e">
        <f>'935'!B548</f>
        <v>#VALUE!</v>
      </c>
      <c r="C548" s="37" t="e">
        <f>ROUND(Matrix!DF548,3)</f>
        <v>#VALUE!</v>
      </c>
      <c r="D548" s="33" t="e">
        <f>ROUND(Matrix!BT548,2)</f>
        <v>#VALUE!</v>
      </c>
      <c r="E548" s="33" t="e">
        <f>ROUND(Matrix!DG548,2)</f>
        <v>#VALUE!</v>
      </c>
      <c r="F548" s="53" t="e">
        <f>ROUND(Matrix!DH548,2)</f>
        <v>#VALUE!</v>
      </c>
      <c r="G548" s="35" t="e">
        <f>Matrix!AS548</f>
        <v>#VALUE!</v>
      </c>
      <c r="H548" s="55" t="e">
        <f>Matrix!BW548</f>
        <v>#VALUE!</v>
      </c>
      <c r="I548" s="55" t="e">
        <f>Matrix!BC548</f>
        <v>#VALUE!</v>
      </c>
      <c r="J548" s="56" t="e">
        <f>Matrix!BA548</f>
        <v>#VALUE!</v>
      </c>
    </row>
    <row r="549" spans="1:10">
      <c r="A549" s="28">
        <v>449</v>
      </c>
      <c r="B549" s="47" t="e">
        <f>'935'!B549</f>
        <v>#VALUE!</v>
      </c>
      <c r="C549" s="37" t="e">
        <f>ROUND(Matrix!DF549,3)</f>
        <v>#VALUE!</v>
      </c>
      <c r="D549" s="33" t="e">
        <f>ROUND(Matrix!BT549,2)</f>
        <v>#VALUE!</v>
      </c>
      <c r="E549" s="33" t="e">
        <f>ROUND(Matrix!DG549,2)</f>
        <v>#VALUE!</v>
      </c>
      <c r="F549" s="53" t="e">
        <f>ROUND(Matrix!DH549,2)</f>
        <v>#VALUE!</v>
      </c>
      <c r="G549" s="35" t="e">
        <f>Matrix!AS549</f>
        <v>#VALUE!</v>
      </c>
      <c r="H549" s="55" t="e">
        <f>Matrix!BW549</f>
        <v>#VALUE!</v>
      </c>
      <c r="I549" s="55" t="e">
        <f>Matrix!BC549</f>
        <v>#VALUE!</v>
      </c>
      <c r="J549" s="56" t="e">
        <f>Matrix!BA549</f>
        <v>#VALUE!</v>
      </c>
    </row>
    <row r="550" spans="1:10">
      <c r="A550" s="28">
        <v>450</v>
      </c>
      <c r="B550" s="47" t="e">
        <f>'935'!B550</f>
        <v>#VALUE!</v>
      </c>
      <c r="C550" s="37" t="e">
        <f>ROUND(Matrix!DF550,3)</f>
        <v>#VALUE!</v>
      </c>
      <c r="D550" s="33" t="e">
        <f>ROUND(Matrix!BT550,2)</f>
        <v>#VALUE!</v>
      </c>
      <c r="E550" s="33" t="e">
        <f>ROUND(Matrix!DG550,2)</f>
        <v>#VALUE!</v>
      </c>
      <c r="F550" s="53" t="e">
        <f>ROUND(Matrix!DH550,2)</f>
        <v>#VALUE!</v>
      </c>
      <c r="G550" s="35" t="e">
        <f>Matrix!AS550</f>
        <v>#VALUE!</v>
      </c>
      <c r="H550" s="55" t="e">
        <f>Matrix!BW550</f>
        <v>#VALUE!</v>
      </c>
      <c r="I550" s="55" t="e">
        <f>Matrix!BC550</f>
        <v>#VALUE!</v>
      </c>
      <c r="J550" s="56" t="e">
        <f>Matrix!BA550</f>
        <v>#VALUE!</v>
      </c>
    </row>
    <row r="551" spans="1:10">
      <c r="A551" s="28">
        <v>451</v>
      </c>
      <c r="B551" s="47" t="e">
        <f>'935'!B551</f>
        <v>#VALUE!</v>
      </c>
      <c r="C551" s="37" t="e">
        <f>ROUND(Matrix!DF551,3)</f>
        <v>#VALUE!</v>
      </c>
      <c r="D551" s="33" t="e">
        <f>ROUND(Matrix!BT551,2)</f>
        <v>#VALUE!</v>
      </c>
      <c r="E551" s="33" t="e">
        <f>ROUND(Matrix!DG551,2)</f>
        <v>#VALUE!</v>
      </c>
      <c r="F551" s="53" t="e">
        <f>ROUND(Matrix!DH551,2)</f>
        <v>#VALUE!</v>
      </c>
      <c r="G551" s="35" t="e">
        <f>Matrix!AS551</f>
        <v>#VALUE!</v>
      </c>
      <c r="H551" s="55" t="e">
        <f>Matrix!BW551</f>
        <v>#VALUE!</v>
      </c>
      <c r="I551" s="55" t="e">
        <f>Matrix!BC551</f>
        <v>#VALUE!</v>
      </c>
      <c r="J551" s="56" t="e">
        <f>Matrix!BA551</f>
        <v>#VALUE!</v>
      </c>
    </row>
    <row r="552" spans="1:10">
      <c r="A552" s="28">
        <v>452</v>
      </c>
      <c r="B552" s="47" t="e">
        <f>'935'!B552</f>
        <v>#VALUE!</v>
      </c>
      <c r="C552" s="37" t="e">
        <f>ROUND(Matrix!DF552,3)</f>
        <v>#VALUE!</v>
      </c>
      <c r="D552" s="33" t="e">
        <f>ROUND(Matrix!BT552,2)</f>
        <v>#VALUE!</v>
      </c>
      <c r="E552" s="33" t="e">
        <f>ROUND(Matrix!DG552,2)</f>
        <v>#VALUE!</v>
      </c>
      <c r="F552" s="53" t="e">
        <f>ROUND(Matrix!DH552,2)</f>
        <v>#VALUE!</v>
      </c>
      <c r="G552" s="35" t="e">
        <f>Matrix!AS552</f>
        <v>#VALUE!</v>
      </c>
      <c r="H552" s="55" t="e">
        <f>Matrix!BW552</f>
        <v>#VALUE!</v>
      </c>
      <c r="I552" s="55" t="e">
        <f>Matrix!BC552</f>
        <v>#VALUE!</v>
      </c>
      <c r="J552" s="56" t="e">
        <f>Matrix!BA552</f>
        <v>#VALUE!</v>
      </c>
    </row>
    <row r="553" spans="1:10">
      <c r="A553" s="28">
        <v>453</v>
      </c>
      <c r="B553" s="47" t="e">
        <f>'935'!B553</f>
        <v>#VALUE!</v>
      </c>
      <c r="C553" s="37" t="e">
        <f>ROUND(Matrix!DF553,3)</f>
        <v>#VALUE!</v>
      </c>
      <c r="D553" s="33" t="e">
        <f>ROUND(Matrix!BT553,2)</f>
        <v>#VALUE!</v>
      </c>
      <c r="E553" s="33" t="e">
        <f>ROUND(Matrix!DG553,2)</f>
        <v>#VALUE!</v>
      </c>
      <c r="F553" s="53" t="e">
        <f>ROUND(Matrix!DH553,2)</f>
        <v>#VALUE!</v>
      </c>
      <c r="G553" s="35" t="e">
        <f>Matrix!AS553</f>
        <v>#VALUE!</v>
      </c>
      <c r="H553" s="55" t="e">
        <f>Matrix!BW553</f>
        <v>#VALUE!</v>
      </c>
      <c r="I553" s="55" t="e">
        <f>Matrix!BC553</f>
        <v>#VALUE!</v>
      </c>
      <c r="J553" s="56" t="e">
        <f>Matrix!BA553</f>
        <v>#VALUE!</v>
      </c>
    </row>
    <row r="554" spans="1:10">
      <c r="A554" s="28">
        <v>454</v>
      </c>
      <c r="B554" s="47" t="e">
        <f>'935'!B554</f>
        <v>#VALUE!</v>
      </c>
      <c r="C554" s="37" t="e">
        <f>ROUND(Matrix!DF554,3)</f>
        <v>#VALUE!</v>
      </c>
      <c r="D554" s="33" t="e">
        <f>ROUND(Matrix!BT554,2)</f>
        <v>#VALUE!</v>
      </c>
      <c r="E554" s="33" t="e">
        <f>ROUND(Matrix!DG554,2)</f>
        <v>#VALUE!</v>
      </c>
      <c r="F554" s="53" t="e">
        <f>ROUND(Matrix!DH554,2)</f>
        <v>#VALUE!</v>
      </c>
      <c r="G554" s="35" t="e">
        <f>Matrix!AS554</f>
        <v>#VALUE!</v>
      </c>
      <c r="H554" s="55" t="e">
        <f>Matrix!BW554</f>
        <v>#VALUE!</v>
      </c>
      <c r="I554" s="55" t="e">
        <f>Matrix!BC554</f>
        <v>#VALUE!</v>
      </c>
      <c r="J554" s="56" t="e">
        <f>Matrix!BA554</f>
        <v>#VALUE!</v>
      </c>
    </row>
    <row r="555" spans="1:10">
      <c r="A555" s="28">
        <v>455</v>
      </c>
      <c r="B555" s="47" t="e">
        <f>'935'!B555</f>
        <v>#VALUE!</v>
      </c>
      <c r="C555" s="37" t="e">
        <f>ROUND(Matrix!DF555,3)</f>
        <v>#VALUE!</v>
      </c>
      <c r="D555" s="33" t="e">
        <f>ROUND(Matrix!BT555,2)</f>
        <v>#VALUE!</v>
      </c>
      <c r="E555" s="33" t="e">
        <f>ROUND(Matrix!DG555,2)</f>
        <v>#VALUE!</v>
      </c>
      <c r="F555" s="53" t="e">
        <f>ROUND(Matrix!DH555,2)</f>
        <v>#VALUE!</v>
      </c>
      <c r="G555" s="35" t="e">
        <f>Matrix!AS555</f>
        <v>#VALUE!</v>
      </c>
      <c r="H555" s="55" t="e">
        <f>Matrix!BW555</f>
        <v>#VALUE!</v>
      </c>
      <c r="I555" s="55" t="e">
        <f>Matrix!BC555</f>
        <v>#VALUE!</v>
      </c>
      <c r="J555" s="56" t="e">
        <f>Matrix!BA555</f>
        <v>#VALUE!</v>
      </c>
    </row>
    <row r="556" spans="1:10">
      <c r="A556" s="28">
        <v>456</v>
      </c>
      <c r="B556" s="47" t="e">
        <f>'935'!B556</f>
        <v>#VALUE!</v>
      </c>
      <c r="C556" s="37" t="e">
        <f>ROUND(Matrix!DF556,3)</f>
        <v>#VALUE!</v>
      </c>
      <c r="D556" s="33" t="e">
        <f>ROUND(Matrix!BT556,2)</f>
        <v>#VALUE!</v>
      </c>
      <c r="E556" s="33" t="e">
        <f>ROUND(Matrix!DG556,2)</f>
        <v>#VALUE!</v>
      </c>
      <c r="F556" s="53" t="e">
        <f>ROUND(Matrix!DH556,2)</f>
        <v>#VALUE!</v>
      </c>
      <c r="G556" s="35" t="e">
        <f>Matrix!AS556</f>
        <v>#VALUE!</v>
      </c>
      <c r="H556" s="55" t="e">
        <f>Matrix!BW556</f>
        <v>#VALUE!</v>
      </c>
      <c r="I556" s="55" t="e">
        <f>Matrix!BC556</f>
        <v>#VALUE!</v>
      </c>
      <c r="J556" s="56" t="e">
        <f>Matrix!BA556</f>
        <v>#VALUE!</v>
      </c>
    </row>
    <row r="557" spans="1:10">
      <c r="A557" s="28">
        <v>457</v>
      </c>
      <c r="B557" s="47" t="e">
        <f>'935'!B557</f>
        <v>#VALUE!</v>
      </c>
      <c r="C557" s="37" t="e">
        <f>ROUND(Matrix!DF557,3)</f>
        <v>#VALUE!</v>
      </c>
      <c r="D557" s="33" t="e">
        <f>ROUND(Matrix!BT557,2)</f>
        <v>#VALUE!</v>
      </c>
      <c r="E557" s="33" t="e">
        <f>ROUND(Matrix!DG557,2)</f>
        <v>#VALUE!</v>
      </c>
      <c r="F557" s="53" t="e">
        <f>ROUND(Matrix!DH557,2)</f>
        <v>#VALUE!</v>
      </c>
      <c r="G557" s="35" t="e">
        <f>Matrix!AS557</f>
        <v>#VALUE!</v>
      </c>
      <c r="H557" s="55" t="e">
        <f>Matrix!BW557</f>
        <v>#VALUE!</v>
      </c>
      <c r="I557" s="55" t="e">
        <f>Matrix!BC557</f>
        <v>#VALUE!</v>
      </c>
      <c r="J557" s="56" t="e">
        <f>Matrix!BA557</f>
        <v>#VALUE!</v>
      </c>
    </row>
    <row r="558" spans="1:10">
      <c r="A558" s="28">
        <v>458</v>
      </c>
      <c r="B558" s="47" t="e">
        <f>'935'!B558</f>
        <v>#VALUE!</v>
      </c>
      <c r="C558" s="37" t="e">
        <f>ROUND(Matrix!DF558,3)</f>
        <v>#VALUE!</v>
      </c>
      <c r="D558" s="33" t="e">
        <f>ROUND(Matrix!BT558,2)</f>
        <v>#VALUE!</v>
      </c>
      <c r="E558" s="33" t="e">
        <f>ROUND(Matrix!DG558,2)</f>
        <v>#VALUE!</v>
      </c>
      <c r="F558" s="53" t="e">
        <f>ROUND(Matrix!DH558,2)</f>
        <v>#VALUE!</v>
      </c>
      <c r="G558" s="35" t="e">
        <f>Matrix!AS558</f>
        <v>#VALUE!</v>
      </c>
      <c r="H558" s="55" t="e">
        <f>Matrix!BW558</f>
        <v>#VALUE!</v>
      </c>
      <c r="I558" s="55" t="e">
        <f>Matrix!BC558</f>
        <v>#VALUE!</v>
      </c>
      <c r="J558" s="56" t="e">
        <f>Matrix!BA558</f>
        <v>#VALUE!</v>
      </c>
    </row>
    <row r="559" spans="1:10">
      <c r="A559" s="28">
        <v>459</v>
      </c>
      <c r="B559" s="47" t="e">
        <f>'935'!B559</f>
        <v>#VALUE!</v>
      </c>
      <c r="C559" s="37" t="e">
        <f>ROUND(Matrix!DF559,3)</f>
        <v>#VALUE!</v>
      </c>
      <c r="D559" s="33" t="e">
        <f>ROUND(Matrix!BT559,2)</f>
        <v>#VALUE!</v>
      </c>
      <c r="E559" s="33" t="e">
        <f>ROUND(Matrix!DG559,2)</f>
        <v>#VALUE!</v>
      </c>
      <c r="F559" s="53" t="e">
        <f>ROUND(Matrix!DH559,2)</f>
        <v>#VALUE!</v>
      </c>
      <c r="G559" s="35" t="e">
        <f>Matrix!AS559</f>
        <v>#VALUE!</v>
      </c>
      <c r="H559" s="55" t="e">
        <f>Matrix!BW559</f>
        <v>#VALUE!</v>
      </c>
      <c r="I559" s="55" t="e">
        <f>Matrix!BC559</f>
        <v>#VALUE!</v>
      </c>
      <c r="J559" s="56" t="e">
        <f>Matrix!BA559</f>
        <v>#VALUE!</v>
      </c>
    </row>
    <row r="560" spans="1:10">
      <c r="A560" s="28">
        <v>460</v>
      </c>
      <c r="B560" s="47" t="e">
        <f>'935'!B560</f>
        <v>#VALUE!</v>
      </c>
      <c r="C560" s="37" t="e">
        <f>ROUND(Matrix!DF560,3)</f>
        <v>#VALUE!</v>
      </c>
      <c r="D560" s="33" t="e">
        <f>ROUND(Matrix!BT560,2)</f>
        <v>#VALUE!</v>
      </c>
      <c r="E560" s="33" t="e">
        <f>ROUND(Matrix!DG560,2)</f>
        <v>#VALUE!</v>
      </c>
      <c r="F560" s="53" t="e">
        <f>ROUND(Matrix!DH560,2)</f>
        <v>#VALUE!</v>
      </c>
      <c r="G560" s="35" t="e">
        <f>Matrix!AS560</f>
        <v>#VALUE!</v>
      </c>
      <c r="H560" s="55" t="e">
        <f>Matrix!BW560</f>
        <v>#VALUE!</v>
      </c>
      <c r="I560" s="55" t="e">
        <f>Matrix!BC560</f>
        <v>#VALUE!</v>
      </c>
      <c r="J560" s="56" t="e">
        <f>Matrix!BA560</f>
        <v>#VALUE!</v>
      </c>
    </row>
    <row r="561" spans="1:10">
      <c r="A561" s="28">
        <v>461</v>
      </c>
      <c r="B561" s="47" t="e">
        <f>'935'!B561</f>
        <v>#VALUE!</v>
      </c>
      <c r="C561" s="37" t="e">
        <f>ROUND(Matrix!DF561,3)</f>
        <v>#VALUE!</v>
      </c>
      <c r="D561" s="33" t="e">
        <f>ROUND(Matrix!BT561,2)</f>
        <v>#VALUE!</v>
      </c>
      <c r="E561" s="33" t="e">
        <f>ROUND(Matrix!DG561,2)</f>
        <v>#VALUE!</v>
      </c>
      <c r="F561" s="53" t="e">
        <f>ROUND(Matrix!DH561,2)</f>
        <v>#VALUE!</v>
      </c>
      <c r="G561" s="35" t="e">
        <f>Matrix!AS561</f>
        <v>#VALUE!</v>
      </c>
      <c r="H561" s="55" t="e">
        <f>Matrix!BW561</f>
        <v>#VALUE!</v>
      </c>
      <c r="I561" s="55" t="e">
        <f>Matrix!BC561</f>
        <v>#VALUE!</v>
      </c>
      <c r="J561" s="56" t="e">
        <f>Matrix!BA561</f>
        <v>#VALUE!</v>
      </c>
    </row>
    <row r="562" spans="1:10">
      <c r="A562" s="28">
        <v>462</v>
      </c>
      <c r="B562" s="47" t="e">
        <f>'935'!B562</f>
        <v>#VALUE!</v>
      </c>
      <c r="C562" s="37" t="e">
        <f>ROUND(Matrix!DF562,3)</f>
        <v>#VALUE!</v>
      </c>
      <c r="D562" s="33" t="e">
        <f>ROUND(Matrix!BT562,2)</f>
        <v>#VALUE!</v>
      </c>
      <c r="E562" s="33" t="e">
        <f>ROUND(Matrix!DG562,2)</f>
        <v>#VALUE!</v>
      </c>
      <c r="F562" s="53" t="e">
        <f>ROUND(Matrix!DH562,2)</f>
        <v>#VALUE!</v>
      </c>
      <c r="G562" s="35" t="e">
        <f>Matrix!AS562</f>
        <v>#VALUE!</v>
      </c>
      <c r="H562" s="55" t="e">
        <f>Matrix!BW562</f>
        <v>#VALUE!</v>
      </c>
      <c r="I562" s="55" t="e">
        <f>Matrix!BC562</f>
        <v>#VALUE!</v>
      </c>
      <c r="J562" s="56" t="e">
        <f>Matrix!BA562</f>
        <v>#VALUE!</v>
      </c>
    </row>
    <row r="563" spans="1:10">
      <c r="A563" s="28">
        <v>463</v>
      </c>
      <c r="B563" s="47" t="e">
        <f>'935'!B563</f>
        <v>#VALUE!</v>
      </c>
      <c r="C563" s="37" t="e">
        <f>ROUND(Matrix!DF563,3)</f>
        <v>#VALUE!</v>
      </c>
      <c r="D563" s="33" t="e">
        <f>ROUND(Matrix!BT563,2)</f>
        <v>#VALUE!</v>
      </c>
      <c r="E563" s="33" t="e">
        <f>ROUND(Matrix!DG563,2)</f>
        <v>#VALUE!</v>
      </c>
      <c r="F563" s="53" t="e">
        <f>ROUND(Matrix!DH563,2)</f>
        <v>#VALUE!</v>
      </c>
      <c r="G563" s="35" t="e">
        <f>Matrix!AS563</f>
        <v>#VALUE!</v>
      </c>
      <c r="H563" s="55" t="e">
        <f>Matrix!BW563</f>
        <v>#VALUE!</v>
      </c>
      <c r="I563" s="55" t="e">
        <f>Matrix!BC563</f>
        <v>#VALUE!</v>
      </c>
      <c r="J563" s="56" t="e">
        <f>Matrix!BA563</f>
        <v>#VALUE!</v>
      </c>
    </row>
    <row r="564" spans="1:10">
      <c r="A564" s="28">
        <v>464</v>
      </c>
      <c r="B564" s="47" t="e">
        <f>'935'!B564</f>
        <v>#VALUE!</v>
      </c>
      <c r="C564" s="37" t="e">
        <f>ROUND(Matrix!DF564,3)</f>
        <v>#VALUE!</v>
      </c>
      <c r="D564" s="33" t="e">
        <f>ROUND(Matrix!BT564,2)</f>
        <v>#VALUE!</v>
      </c>
      <c r="E564" s="33" t="e">
        <f>ROUND(Matrix!DG564,2)</f>
        <v>#VALUE!</v>
      </c>
      <c r="F564" s="53" t="e">
        <f>ROUND(Matrix!DH564,2)</f>
        <v>#VALUE!</v>
      </c>
      <c r="G564" s="35" t="e">
        <f>Matrix!AS564</f>
        <v>#VALUE!</v>
      </c>
      <c r="H564" s="55" t="e">
        <f>Matrix!BW564</f>
        <v>#VALUE!</v>
      </c>
      <c r="I564" s="55" t="e">
        <f>Matrix!BC564</f>
        <v>#VALUE!</v>
      </c>
      <c r="J564" s="56" t="e">
        <f>Matrix!BA564</f>
        <v>#VALUE!</v>
      </c>
    </row>
    <row r="565" spans="1:10">
      <c r="A565" s="28">
        <v>465</v>
      </c>
      <c r="B565" s="47" t="e">
        <f>'935'!B565</f>
        <v>#VALUE!</v>
      </c>
      <c r="C565" s="37" t="e">
        <f>ROUND(Matrix!DF565,3)</f>
        <v>#VALUE!</v>
      </c>
      <c r="D565" s="33" t="e">
        <f>ROUND(Matrix!BT565,2)</f>
        <v>#VALUE!</v>
      </c>
      <c r="E565" s="33" t="e">
        <f>ROUND(Matrix!DG565,2)</f>
        <v>#VALUE!</v>
      </c>
      <c r="F565" s="53" t="e">
        <f>ROUND(Matrix!DH565,2)</f>
        <v>#VALUE!</v>
      </c>
      <c r="G565" s="35" t="e">
        <f>Matrix!AS565</f>
        <v>#VALUE!</v>
      </c>
      <c r="H565" s="55" t="e">
        <f>Matrix!BW565</f>
        <v>#VALUE!</v>
      </c>
      <c r="I565" s="55" t="e">
        <f>Matrix!BC565</f>
        <v>#VALUE!</v>
      </c>
      <c r="J565" s="56" t="e">
        <f>Matrix!BA565</f>
        <v>#VALUE!</v>
      </c>
    </row>
    <row r="566" spans="1:10">
      <c r="A566" s="28">
        <v>466</v>
      </c>
      <c r="B566" s="47" t="e">
        <f>'935'!B566</f>
        <v>#VALUE!</v>
      </c>
      <c r="C566" s="37" t="e">
        <f>ROUND(Matrix!DF566,3)</f>
        <v>#VALUE!</v>
      </c>
      <c r="D566" s="33" t="e">
        <f>ROUND(Matrix!BT566,2)</f>
        <v>#VALUE!</v>
      </c>
      <c r="E566" s="33" t="e">
        <f>ROUND(Matrix!DG566,2)</f>
        <v>#VALUE!</v>
      </c>
      <c r="F566" s="53" t="e">
        <f>ROUND(Matrix!DH566,2)</f>
        <v>#VALUE!</v>
      </c>
      <c r="G566" s="35" t="e">
        <f>Matrix!AS566</f>
        <v>#VALUE!</v>
      </c>
      <c r="H566" s="55" t="e">
        <f>Matrix!BW566</f>
        <v>#VALUE!</v>
      </c>
      <c r="I566" s="55" t="e">
        <f>Matrix!BC566</f>
        <v>#VALUE!</v>
      </c>
      <c r="J566" s="56" t="e">
        <f>Matrix!BA566</f>
        <v>#VALUE!</v>
      </c>
    </row>
    <row r="567" spans="1:10">
      <c r="A567" s="28">
        <v>467</v>
      </c>
      <c r="B567" s="47" t="e">
        <f>'935'!B567</f>
        <v>#VALUE!</v>
      </c>
      <c r="C567" s="37" t="e">
        <f>ROUND(Matrix!DF567,3)</f>
        <v>#VALUE!</v>
      </c>
      <c r="D567" s="33" t="e">
        <f>ROUND(Matrix!BT567,2)</f>
        <v>#VALUE!</v>
      </c>
      <c r="E567" s="33" t="e">
        <f>ROUND(Matrix!DG567,2)</f>
        <v>#VALUE!</v>
      </c>
      <c r="F567" s="53" t="e">
        <f>ROUND(Matrix!DH567,2)</f>
        <v>#VALUE!</v>
      </c>
      <c r="G567" s="35" t="e">
        <f>Matrix!AS567</f>
        <v>#VALUE!</v>
      </c>
      <c r="H567" s="55" t="e">
        <f>Matrix!BW567</f>
        <v>#VALUE!</v>
      </c>
      <c r="I567" s="55" t="e">
        <f>Matrix!BC567</f>
        <v>#VALUE!</v>
      </c>
      <c r="J567" s="56" t="e">
        <f>Matrix!BA567</f>
        <v>#VALUE!</v>
      </c>
    </row>
    <row r="568" spans="1:10">
      <c r="A568" s="28">
        <v>468</v>
      </c>
      <c r="B568" s="47" t="e">
        <f>'935'!B568</f>
        <v>#VALUE!</v>
      </c>
      <c r="C568" s="37" t="e">
        <f>ROUND(Matrix!DF568,3)</f>
        <v>#VALUE!</v>
      </c>
      <c r="D568" s="33" t="e">
        <f>ROUND(Matrix!BT568,2)</f>
        <v>#VALUE!</v>
      </c>
      <c r="E568" s="33" t="e">
        <f>ROUND(Matrix!DG568,2)</f>
        <v>#VALUE!</v>
      </c>
      <c r="F568" s="53" t="e">
        <f>ROUND(Matrix!DH568,2)</f>
        <v>#VALUE!</v>
      </c>
      <c r="G568" s="35" t="e">
        <f>Matrix!AS568</f>
        <v>#VALUE!</v>
      </c>
      <c r="H568" s="55" t="e">
        <f>Matrix!BW568</f>
        <v>#VALUE!</v>
      </c>
      <c r="I568" s="55" t="e">
        <f>Matrix!BC568</f>
        <v>#VALUE!</v>
      </c>
      <c r="J568" s="56" t="e">
        <f>Matrix!BA568</f>
        <v>#VALUE!</v>
      </c>
    </row>
    <row r="569" spans="1:10">
      <c r="A569" s="28">
        <v>469</v>
      </c>
      <c r="B569" s="47" t="e">
        <f>'935'!B569</f>
        <v>#VALUE!</v>
      </c>
      <c r="C569" s="37" t="e">
        <f>ROUND(Matrix!DF569,3)</f>
        <v>#VALUE!</v>
      </c>
      <c r="D569" s="33" t="e">
        <f>ROUND(Matrix!BT569,2)</f>
        <v>#VALUE!</v>
      </c>
      <c r="E569" s="33" t="e">
        <f>ROUND(Matrix!DG569,2)</f>
        <v>#VALUE!</v>
      </c>
      <c r="F569" s="53" t="e">
        <f>ROUND(Matrix!DH569,2)</f>
        <v>#VALUE!</v>
      </c>
      <c r="G569" s="35" t="e">
        <f>Matrix!AS569</f>
        <v>#VALUE!</v>
      </c>
      <c r="H569" s="55" t="e">
        <f>Matrix!BW569</f>
        <v>#VALUE!</v>
      </c>
      <c r="I569" s="55" t="e">
        <f>Matrix!BC569</f>
        <v>#VALUE!</v>
      </c>
      <c r="J569" s="56" t="e">
        <f>Matrix!BA569</f>
        <v>#VALUE!</v>
      </c>
    </row>
    <row r="570" spans="1:10">
      <c r="A570" s="28">
        <v>470</v>
      </c>
      <c r="B570" s="47" t="e">
        <f>'935'!B570</f>
        <v>#VALUE!</v>
      </c>
      <c r="C570" s="37" t="e">
        <f>ROUND(Matrix!DF570,3)</f>
        <v>#VALUE!</v>
      </c>
      <c r="D570" s="33" t="e">
        <f>ROUND(Matrix!BT570,2)</f>
        <v>#VALUE!</v>
      </c>
      <c r="E570" s="33" t="e">
        <f>ROUND(Matrix!DG570,2)</f>
        <v>#VALUE!</v>
      </c>
      <c r="F570" s="53" t="e">
        <f>ROUND(Matrix!DH570,2)</f>
        <v>#VALUE!</v>
      </c>
      <c r="G570" s="35" t="e">
        <f>Matrix!AS570</f>
        <v>#VALUE!</v>
      </c>
      <c r="H570" s="55" t="e">
        <f>Matrix!BW570</f>
        <v>#VALUE!</v>
      </c>
      <c r="I570" s="55" t="e">
        <f>Matrix!BC570</f>
        <v>#VALUE!</v>
      </c>
      <c r="J570" s="56" t="e">
        <f>Matrix!BA570</f>
        <v>#VALUE!</v>
      </c>
    </row>
    <row r="571" spans="1:10">
      <c r="A571" s="28">
        <v>471</v>
      </c>
      <c r="B571" s="47" t="e">
        <f>'935'!B571</f>
        <v>#VALUE!</v>
      </c>
      <c r="C571" s="37" t="e">
        <f>ROUND(Matrix!DF571,3)</f>
        <v>#VALUE!</v>
      </c>
      <c r="D571" s="33" t="e">
        <f>ROUND(Matrix!BT571,2)</f>
        <v>#VALUE!</v>
      </c>
      <c r="E571" s="33" t="e">
        <f>ROUND(Matrix!DG571,2)</f>
        <v>#VALUE!</v>
      </c>
      <c r="F571" s="53" t="e">
        <f>ROUND(Matrix!DH571,2)</f>
        <v>#VALUE!</v>
      </c>
      <c r="G571" s="35" t="e">
        <f>Matrix!AS571</f>
        <v>#VALUE!</v>
      </c>
      <c r="H571" s="55" t="e">
        <f>Matrix!BW571</f>
        <v>#VALUE!</v>
      </c>
      <c r="I571" s="55" t="e">
        <f>Matrix!BC571</f>
        <v>#VALUE!</v>
      </c>
      <c r="J571" s="56" t="e">
        <f>Matrix!BA571</f>
        <v>#VALUE!</v>
      </c>
    </row>
    <row r="572" spans="1:10">
      <c r="A572" s="28">
        <v>472</v>
      </c>
      <c r="B572" s="47" t="e">
        <f>'935'!B572</f>
        <v>#VALUE!</v>
      </c>
      <c r="C572" s="37" t="e">
        <f>ROUND(Matrix!DF572,3)</f>
        <v>#VALUE!</v>
      </c>
      <c r="D572" s="33" t="e">
        <f>ROUND(Matrix!BT572,2)</f>
        <v>#VALUE!</v>
      </c>
      <c r="E572" s="33" t="e">
        <f>ROUND(Matrix!DG572,2)</f>
        <v>#VALUE!</v>
      </c>
      <c r="F572" s="53" t="e">
        <f>ROUND(Matrix!DH572,2)</f>
        <v>#VALUE!</v>
      </c>
      <c r="G572" s="35" t="e">
        <f>Matrix!AS572</f>
        <v>#VALUE!</v>
      </c>
      <c r="H572" s="55" t="e">
        <f>Matrix!BW572</f>
        <v>#VALUE!</v>
      </c>
      <c r="I572" s="55" t="e">
        <f>Matrix!BC572</f>
        <v>#VALUE!</v>
      </c>
      <c r="J572" s="56" t="e">
        <f>Matrix!BA572</f>
        <v>#VALUE!</v>
      </c>
    </row>
    <row r="573" spans="1:10">
      <c r="A573" s="28">
        <v>473</v>
      </c>
      <c r="B573" s="47" t="e">
        <f>'935'!B573</f>
        <v>#VALUE!</v>
      </c>
      <c r="C573" s="37" t="e">
        <f>ROUND(Matrix!DF573,3)</f>
        <v>#VALUE!</v>
      </c>
      <c r="D573" s="33" t="e">
        <f>ROUND(Matrix!BT573,2)</f>
        <v>#VALUE!</v>
      </c>
      <c r="E573" s="33" t="e">
        <f>ROUND(Matrix!DG573,2)</f>
        <v>#VALUE!</v>
      </c>
      <c r="F573" s="53" t="e">
        <f>ROUND(Matrix!DH573,2)</f>
        <v>#VALUE!</v>
      </c>
      <c r="G573" s="35" t="e">
        <f>Matrix!AS573</f>
        <v>#VALUE!</v>
      </c>
      <c r="H573" s="55" t="e">
        <f>Matrix!BW573</f>
        <v>#VALUE!</v>
      </c>
      <c r="I573" s="55" t="e">
        <f>Matrix!BC573</f>
        <v>#VALUE!</v>
      </c>
      <c r="J573" s="56" t="e">
        <f>Matrix!BA573</f>
        <v>#VALUE!</v>
      </c>
    </row>
    <row r="574" spans="1:10">
      <c r="A574" s="28">
        <v>474</v>
      </c>
      <c r="B574" s="47" t="e">
        <f>'935'!B574</f>
        <v>#VALUE!</v>
      </c>
      <c r="C574" s="37" t="e">
        <f>ROUND(Matrix!DF574,3)</f>
        <v>#VALUE!</v>
      </c>
      <c r="D574" s="33" t="e">
        <f>ROUND(Matrix!BT574,2)</f>
        <v>#VALUE!</v>
      </c>
      <c r="E574" s="33" t="e">
        <f>ROUND(Matrix!DG574,2)</f>
        <v>#VALUE!</v>
      </c>
      <c r="F574" s="53" t="e">
        <f>ROUND(Matrix!DH574,2)</f>
        <v>#VALUE!</v>
      </c>
      <c r="G574" s="35" t="e">
        <f>Matrix!AS574</f>
        <v>#VALUE!</v>
      </c>
      <c r="H574" s="55" t="e">
        <f>Matrix!BW574</f>
        <v>#VALUE!</v>
      </c>
      <c r="I574" s="55" t="e">
        <f>Matrix!BC574</f>
        <v>#VALUE!</v>
      </c>
      <c r="J574" s="56" t="e">
        <f>Matrix!BA574</f>
        <v>#VALUE!</v>
      </c>
    </row>
    <row r="575" spans="1:10">
      <c r="A575" s="28">
        <v>475</v>
      </c>
      <c r="B575" s="47" t="e">
        <f>'935'!B575</f>
        <v>#VALUE!</v>
      </c>
      <c r="C575" s="37" t="e">
        <f>ROUND(Matrix!DF575,3)</f>
        <v>#VALUE!</v>
      </c>
      <c r="D575" s="33" t="e">
        <f>ROUND(Matrix!BT575,2)</f>
        <v>#VALUE!</v>
      </c>
      <c r="E575" s="33" t="e">
        <f>ROUND(Matrix!DG575,2)</f>
        <v>#VALUE!</v>
      </c>
      <c r="F575" s="53" t="e">
        <f>ROUND(Matrix!DH575,2)</f>
        <v>#VALUE!</v>
      </c>
      <c r="G575" s="35" t="e">
        <f>Matrix!AS575</f>
        <v>#VALUE!</v>
      </c>
      <c r="H575" s="55" t="e">
        <f>Matrix!BW575</f>
        <v>#VALUE!</v>
      </c>
      <c r="I575" s="55" t="e">
        <f>Matrix!BC575</f>
        <v>#VALUE!</v>
      </c>
      <c r="J575" s="56" t="e">
        <f>Matrix!BA575</f>
        <v>#VALUE!</v>
      </c>
    </row>
    <row r="576" spans="1:10">
      <c r="A576" s="28">
        <v>476</v>
      </c>
      <c r="B576" s="47" t="e">
        <f>'935'!B576</f>
        <v>#VALUE!</v>
      </c>
      <c r="C576" s="37" t="e">
        <f>ROUND(Matrix!DF576,3)</f>
        <v>#VALUE!</v>
      </c>
      <c r="D576" s="33" t="e">
        <f>ROUND(Matrix!BT576,2)</f>
        <v>#VALUE!</v>
      </c>
      <c r="E576" s="33" t="e">
        <f>ROUND(Matrix!DG576,2)</f>
        <v>#VALUE!</v>
      </c>
      <c r="F576" s="53" t="e">
        <f>ROUND(Matrix!DH576,2)</f>
        <v>#VALUE!</v>
      </c>
      <c r="G576" s="35" t="e">
        <f>Matrix!AS576</f>
        <v>#VALUE!</v>
      </c>
      <c r="H576" s="55" t="e">
        <f>Matrix!BW576</f>
        <v>#VALUE!</v>
      </c>
      <c r="I576" s="55" t="e">
        <f>Matrix!BC576</f>
        <v>#VALUE!</v>
      </c>
      <c r="J576" s="56" t="e">
        <f>Matrix!BA576</f>
        <v>#VALUE!</v>
      </c>
    </row>
    <row r="577" spans="1:10">
      <c r="A577" s="28">
        <v>477</v>
      </c>
      <c r="B577" s="47" t="e">
        <f>'935'!B577</f>
        <v>#VALUE!</v>
      </c>
      <c r="C577" s="37" t="e">
        <f>ROUND(Matrix!DF577,3)</f>
        <v>#VALUE!</v>
      </c>
      <c r="D577" s="33" t="e">
        <f>ROUND(Matrix!BT577,2)</f>
        <v>#VALUE!</v>
      </c>
      <c r="E577" s="33" t="e">
        <f>ROUND(Matrix!DG577,2)</f>
        <v>#VALUE!</v>
      </c>
      <c r="F577" s="53" t="e">
        <f>ROUND(Matrix!DH577,2)</f>
        <v>#VALUE!</v>
      </c>
      <c r="G577" s="35" t="e">
        <f>Matrix!AS577</f>
        <v>#VALUE!</v>
      </c>
      <c r="H577" s="55" t="e">
        <f>Matrix!BW577</f>
        <v>#VALUE!</v>
      </c>
      <c r="I577" s="55" t="e">
        <f>Matrix!BC577</f>
        <v>#VALUE!</v>
      </c>
      <c r="J577" s="56" t="e">
        <f>Matrix!BA577</f>
        <v>#VALUE!</v>
      </c>
    </row>
    <row r="578" spans="1:10">
      <c r="A578" s="28">
        <v>478</v>
      </c>
      <c r="B578" s="47" t="e">
        <f>'935'!B578</f>
        <v>#VALUE!</v>
      </c>
      <c r="C578" s="37" t="e">
        <f>ROUND(Matrix!DF578,3)</f>
        <v>#VALUE!</v>
      </c>
      <c r="D578" s="33" t="e">
        <f>ROUND(Matrix!BT578,2)</f>
        <v>#VALUE!</v>
      </c>
      <c r="E578" s="33" t="e">
        <f>ROUND(Matrix!DG578,2)</f>
        <v>#VALUE!</v>
      </c>
      <c r="F578" s="53" t="e">
        <f>ROUND(Matrix!DH578,2)</f>
        <v>#VALUE!</v>
      </c>
      <c r="G578" s="35" t="e">
        <f>Matrix!AS578</f>
        <v>#VALUE!</v>
      </c>
      <c r="H578" s="55" t="e">
        <f>Matrix!BW578</f>
        <v>#VALUE!</v>
      </c>
      <c r="I578" s="55" t="e">
        <f>Matrix!BC578</f>
        <v>#VALUE!</v>
      </c>
      <c r="J578" s="56" t="e">
        <f>Matrix!BA578</f>
        <v>#VALUE!</v>
      </c>
    </row>
    <row r="579" spans="1:10">
      <c r="A579" s="28">
        <v>479</v>
      </c>
      <c r="B579" s="47" t="e">
        <f>'935'!B579</f>
        <v>#VALUE!</v>
      </c>
      <c r="C579" s="37" t="e">
        <f>ROUND(Matrix!DF579,3)</f>
        <v>#VALUE!</v>
      </c>
      <c r="D579" s="33" t="e">
        <f>ROUND(Matrix!BT579,2)</f>
        <v>#VALUE!</v>
      </c>
      <c r="E579" s="33" t="e">
        <f>ROUND(Matrix!DG579,2)</f>
        <v>#VALUE!</v>
      </c>
      <c r="F579" s="53" t="e">
        <f>ROUND(Matrix!DH579,2)</f>
        <v>#VALUE!</v>
      </c>
      <c r="G579" s="35" t="e">
        <f>Matrix!AS579</f>
        <v>#VALUE!</v>
      </c>
      <c r="H579" s="55" t="e">
        <f>Matrix!BW579</f>
        <v>#VALUE!</v>
      </c>
      <c r="I579" s="55" t="e">
        <f>Matrix!BC579</f>
        <v>#VALUE!</v>
      </c>
      <c r="J579" s="56" t="e">
        <f>Matrix!BA579</f>
        <v>#VALUE!</v>
      </c>
    </row>
    <row r="580" spans="1:10">
      <c r="A580" s="28">
        <v>480</v>
      </c>
      <c r="B580" s="47" t="e">
        <f>'935'!B580</f>
        <v>#VALUE!</v>
      </c>
      <c r="C580" s="37" t="e">
        <f>ROUND(Matrix!DF580,3)</f>
        <v>#VALUE!</v>
      </c>
      <c r="D580" s="33" t="e">
        <f>ROUND(Matrix!BT580,2)</f>
        <v>#VALUE!</v>
      </c>
      <c r="E580" s="33" t="e">
        <f>ROUND(Matrix!DG580,2)</f>
        <v>#VALUE!</v>
      </c>
      <c r="F580" s="53" t="e">
        <f>ROUND(Matrix!DH580,2)</f>
        <v>#VALUE!</v>
      </c>
      <c r="G580" s="35" t="e">
        <f>Matrix!AS580</f>
        <v>#VALUE!</v>
      </c>
      <c r="H580" s="55" t="e">
        <f>Matrix!BW580</f>
        <v>#VALUE!</v>
      </c>
      <c r="I580" s="55" t="e">
        <f>Matrix!BC580</f>
        <v>#VALUE!</v>
      </c>
      <c r="J580" s="56" t="e">
        <f>Matrix!BA580</f>
        <v>#VALUE!</v>
      </c>
    </row>
    <row r="581" spans="1:10">
      <c r="A581" s="28">
        <v>481</v>
      </c>
      <c r="B581" s="47" t="e">
        <f>'935'!B581</f>
        <v>#VALUE!</v>
      </c>
      <c r="C581" s="37" t="e">
        <f>ROUND(Matrix!DF581,3)</f>
        <v>#VALUE!</v>
      </c>
      <c r="D581" s="33" t="e">
        <f>ROUND(Matrix!BT581,2)</f>
        <v>#VALUE!</v>
      </c>
      <c r="E581" s="33" t="e">
        <f>ROUND(Matrix!DG581,2)</f>
        <v>#VALUE!</v>
      </c>
      <c r="F581" s="53" t="e">
        <f>ROUND(Matrix!DH581,2)</f>
        <v>#VALUE!</v>
      </c>
      <c r="G581" s="35" t="e">
        <f>Matrix!AS581</f>
        <v>#VALUE!</v>
      </c>
      <c r="H581" s="55" t="e">
        <f>Matrix!BW581</f>
        <v>#VALUE!</v>
      </c>
      <c r="I581" s="55" t="e">
        <f>Matrix!BC581</f>
        <v>#VALUE!</v>
      </c>
      <c r="J581" s="56" t="e">
        <f>Matrix!BA581</f>
        <v>#VALUE!</v>
      </c>
    </row>
    <row r="582" spans="1:10">
      <c r="A582" s="28">
        <v>482</v>
      </c>
      <c r="B582" s="47" t="e">
        <f>'935'!B582</f>
        <v>#VALUE!</v>
      </c>
      <c r="C582" s="37" t="e">
        <f>ROUND(Matrix!DF582,3)</f>
        <v>#VALUE!</v>
      </c>
      <c r="D582" s="33" t="e">
        <f>ROUND(Matrix!BT582,2)</f>
        <v>#VALUE!</v>
      </c>
      <c r="E582" s="33" t="e">
        <f>ROUND(Matrix!DG582,2)</f>
        <v>#VALUE!</v>
      </c>
      <c r="F582" s="53" t="e">
        <f>ROUND(Matrix!DH582,2)</f>
        <v>#VALUE!</v>
      </c>
      <c r="G582" s="35" t="e">
        <f>Matrix!AS582</f>
        <v>#VALUE!</v>
      </c>
      <c r="H582" s="55" t="e">
        <f>Matrix!BW582</f>
        <v>#VALUE!</v>
      </c>
      <c r="I582" s="55" t="e">
        <f>Matrix!BC582</f>
        <v>#VALUE!</v>
      </c>
      <c r="J582" s="56" t="e">
        <f>Matrix!BA582</f>
        <v>#VALUE!</v>
      </c>
    </row>
    <row r="583" spans="1:10">
      <c r="A583" s="28">
        <v>483</v>
      </c>
      <c r="B583" s="47" t="e">
        <f>'935'!B583</f>
        <v>#VALUE!</v>
      </c>
      <c r="C583" s="37" t="e">
        <f>ROUND(Matrix!DF583,3)</f>
        <v>#VALUE!</v>
      </c>
      <c r="D583" s="33" t="e">
        <f>ROUND(Matrix!BT583,2)</f>
        <v>#VALUE!</v>
      </c>
      <c r="E583" s="33" t="e">
        <f>ROUND(Matrix!DG583,2)</f>
        <v>#VALUE!</v>
      </c>
      <c r="F583" s="53" t="e">
        <f>ROUND(Matrix!DH583,2)</f>
        <v>#VALUE!</v>
      </c>
      <c r="G583" s="35" t="e">
        <f>Matrix!AS583</f>
        <v>#VALUE!</v>
      </c>
      <c r="H583" s="55" t="e">
        <f>Matrix!BW583</f>
        <v>#VALUE!</v>
      </c>
      <c r="I583" s="55" t="e">
        <f>Matrix!BC583</f>
        <v>#VALUE!</v>
      </c>
      <c r="J583" s="56" t="e">
        <f>Matrix!BA583</f>
        <v>#VALUE!</v>
      </c>
    </row>
    <row r="584" spans="1:10">
      <c r="A584" s="28">
        <v>484</v>
      </c>
      <c r="B584" s="47" t="e">
        <f>'935'!B584</f>
        <v>#VALUE!</v>
      </c>
      <c r="C584" s="37" t="e">
        <f>ROUND(Matrix!DF584,3)</f>
        <v>#VALUE!</v>
      </c>
      <c r="D584" s="33" t="e">
        <f>ROUND(Matrix!BT584,2)</f>
        <v>#VALUE!</v>
      </c>
      <c r="E584" s="33" t="e">
        <f>ROUND(Matrix!DG584,2)</f>
        <v>#VALUE!</v>
      </c>
      <c r="F584" s="53" t="e">
        <f>ROUND(Matrix!DH584,2)</f>
        <v>#VALUE!</v>
      </c>
      <c r="G584" s="35" t="e">
        <f>Matrix!AS584</f>
        <v>#VALUE!</v>
      </c>
      <c r="H584" s="55" t="e">
        <f>Matrix!BW584</f>
        <v>#VALUE!</v>
      </c>
      <c r="I584" s="55" t="e">
        <f>Matrix!BC584</f>
        <v>#VALUE!</v>
      </c>
      <c r="J584" s="56" t="e">
        <f>Matrix!BA584</f>
        <v>#VALUE!</v>
      </c>
    </row>
    <row r="585" spans="1:10">
      <c r="A585" s="28">
        <v>485</v>
      </c>
      <c r="B585" s="47" t="e">
        <f>'935'!B585</f>
        <v>#VALUE!</v>
      </c>
      <c r="C585" s="37" t="e">
        <f>ROUND(Matrix!DF585,3)</f>
        <v>#VALUE!</v>
      </c>
      <c r="D585" s="33" t="e">
        <f>ROUND(Matrix!BT585,2)</f>
        <v>#VALUE!</v>
      </c>
      <c r="E585" s="33" t="e">
        <f>ROUND(Matrix!DG585,2)</f>
        <v>#VALUE!</v>
      </c>
      <c r="F585" s="53" t="e">
        <f>ROUND(Matrix!DH585,2)</f>
        <v>#VALUE!</v>
      </c>
      <c r="G585" s="35" t="e">
        <f>Matrix!AS585</f>
        <v>#VALUE!</v>
      </c>
      <c r="H585" s="55" t="e">
        <f>Matrix!BW585</f>
        <v>#VALUE!</v>
      </c>
      <c r="I585" s="55" t="e">
        <f>Matrix!BC585</f>
        <v>#VALUE!</v>
      </c>
      <c r="J585" s="56" t="e">
        <f>Matrix!BA585</f>
        <v>#VALUE!</v>
      </c>
    </row>
    <row r="586" spans="1:10">
      <c r="A586" s="28">
        <v>486</v>
      </c>
      <c r="B586" s="47" t="e">
        <f>'935'!B586</f>
        <v>#VALUE!</v>
      </c>
      <c r="C586" s="37" t="e">
        <f>ROUND(Matrix!DF586,3)</f>
        <v>#VALUE!</v>
      </c>
      <c r="D586" s="33" t="e">
        <f>ROUND(Matrix!BT586,2)</f>
        <v>#VALUE!</v>
      </c>
      <c r="E586" s="33" t="e">
        <f>ROUND(Matrix!DG586,2)</f>
        <v>#VALUE!</v>
      </c>
      <c r="F586" s="53" t="e">
        <f>ROUND(Matrix!DH586,2)</f>
        <v>#VALUE!</v>
      </c>
      <c r="G586" s="35" t="e">
        <f>Matrix!AS586</f>
        <v>#VALUE!</v>
      </c>
      <c r="H586" s="55" t="e">
        <f>Matrix!BW586</f>
        <v>#VALUE!</v>
      </c>
      <c r="I586" s="55" t="e">
        <f>Matrix!BC586</f>
        <v>#VALUE!</v>
      </c>
      <c r="J586" s="56" t="e">
        <f>Matrix!BA586</f>
        <v>#VALUE!</v>
      </c>
    </row>
    <row r="587" spans="1:10">
      <c r="A587" s="28">
        <v>487</v>
      </c>
      <c r="B587" s="47" t="e">
        <f>'935'!B587</f>
        <v>#VALUE!</v>
      </c>
      <c r="C587" s="37" t="e">
        <f>ROUND(Matrix!DF587,3)</f>
        <v>#VALUE!</v>
      </c>
      <c r="D587" s="33" t="e">
        <f>ROUND(Matrix!BT587,2)</f>
        <v>#VALUE!</v>
      </c>
      <c r="E587" s="33" t="e">
        <f>ROUND(Matrix!DG587,2)</f>
        <v>#VALUE!</v>
      </c>
      <c r="F587" s="53" t="e">
        <f>ROUND(Matrix!DH587,2)</f>
        <v>#VALUE!</v>
      </c>
      <c r="G587" s="35" t="e">
        <f>Matrix!AS587</f>
        <v>#VALUE!</v>
      </c>
      <c r="H587" s="55" t="e">
        <f>Matrix!BW587</f>
        <v>#VALUE!</v>
      </c>
      <c r="I587" s="55" t="e">
        <f>Matrix!BC587</f>
        <v>#VALUE!</v>
      </c>
      <c r="J587" s="56" t="e">
        <f>Matrix!BA587</f>
        <v>#VALUE!</v>
      </c>
    </row>
    <row r="588" spans="1:10">
      <c r="A588" s="28">
        <v>488</v>
      </c>
      <c r="B588" s="47" t="e">
        <f>'935'!B588</f>
        <v>#VALUE!</v>
      </c>
      <c r="C588" s="37" t="e">
        <f>ROUND(Matrix!DF588,3)</f>
        <v>#VALUE!</v>
      </c>
      <c r="D588" s="33" t="e">
        <f>ROUND(Matrix!BT588,2)</f>
        <v>#VALUE!</v>
      </c>
      <c r="E588" s="33" t="e">
        <f>ROUND(Matrix!DG588,2)</f>
        <v>#VALUE!</v>
      </c>
      <c r="F588" s="53" t="e">
        <f>ROUND(Matrix!DH588,2)</f>
        <v>#VALUE!</v>
      </c>
      <c r="G588" s="35" t="e">
        <f>Matrix!AS588</f>
        <v>#VALUE!</v>
      </c>
      <c r="H588" s="55" t="e">
        <f>Matrix!BW588</f>
        <v>#VALUE!</v>
      </c>
      <c r="I588" s="55" t="e">
        <f>Matrix!BC588</f>
        <v>#VALUE!</v>
      </c>
      <c r="J588" s="56" t="e">
        <f>Matrix!BA588</f>
        <v>#VALUE!</v>
      </c>
    </row>
    <row r="589" spans="1:10">
      <c r="A589" s="28">
        <v>489</v>
      </c>
      <c r="B589" s="47" t="e">
        <f>'935'!B589</f>
        <v>#VALUE!</v>
      </c>
      <c r="C589" s="37" t="e">
        <f>ROUND(Matrix!DF589,3)</f>
        <v>#VALUE!</v>
      </c>
      <c r="D589" s="33" t="e">
        <f>ROUND(Matrix!BT589,2)</f>
        <v>#VALUE!</v>
      </c>
      <c r="E589" s="33" t="e">
        <f>ROUND(Matrix!DG589,2)</f>
        <v>#VALUE!</v>
      </c>
      <c r="F589" s="53" t="e">
        <f>ROUND(Matrix!DH589,2)</f>
        <v>#VALUE!</v>
      </c>
      <c r="G589" s="35" t="e">
        <f>Matrix!AS589</f>
        <v>#VALUE!</v>
      </c>
      <c r="H589" s="55" t="e">
        <f>Matrix!BW589</f>
        <v>#VALUE!</v>
      </c>
      <c r="I589" s="55" t="e">
        <f>Matrix!BC589</f>
        <v>#VALUE!</v>
      </c>
      <c r="J589" s="56" t="e">
        <f>Matrix!BA589</f>
        <v>#VALUE!</v>
      </c>
    </row>
    <row r="590" spans="1:10">
      <c r="A590" s="28">
        <v>490</v>
      </c>
      <c r="B590" s="47" t="e">
        <f>'935'!B590</f>
        <v>#VALUE!</v>
      </c>
      <c r="C590" s="37" t="e">
        <f>ROUND(Matrix!DF590,3)</f>
        <v>#VALUE!</v>
      </c>
      <c r="D590" s="33" t="e">
        <f>ROUND(Matrix!BT590,2)</f>
        <v>#VALUE!</v>
      </c>
      <c r="E590" s="33" t="e">
        <f>ROUND(Matrix!DG590,2)</f>
        <v>#VALUE!</v>
      </c>
      <c r="F590" s="53" t="e">
        <f>ROUND(Matrix!DH590,2)</f>
        <v>#VALUE!</v>
      </c>
      <c r="G590" s="35" t="e">
        <f>Matrix!AS590</f>
        <v>#VALUE!</v>
      </c>
      <c r="H590" s="55" t="e">
        <f>Matrix!BW590</f>
        <v>#VALUE!</v>
      </c>
      <c r="I590" s="55" t="e">
        <f>Matrix!BC590</f>
        <v>#VALUE!</v>
      </c>
      <c r="J590" s="56" t="e">
        <f>Matrix!BA590</f>
        <v>#VALUE!</v>
      </c>
    </row>
    <row r="591" spans="1:10">
      <c r="A591" s="28">
        <v>491</v>
      </c>
      <c r="B591" s="47" t="e">
        <f>'935'!B591</f>
        <v>#VALUE!</v>
      </c>
      <c r="C591" s="37" t="e">
        <f>ROUND(Matrix!DF591,3)</f>
        <v>#VALUE!</v>
      </c>
      <c r="D591" s="33" t="e">
        <f>ROUND(Matrix!BT591,2)</f>
        <v>#VALUE!</v>
      </c>
      <c r="E591" s="33" t="e">
        <f>ROUND(Matrix!DG591,2)</f>
        <v>#VALUE!</v>
      </c>
      <c r="F591" s="53" t="e">
        <f>ROUND(Matrix!DH591,2)</f>
        <v>#VALUE!</v>
      </c>
      <c r="G591" s="35" t="e">
        <f>Matrix!AS591</f>
        <v>#VALUE!</v>
      </c>
      <c r="H591" s="55" t="e">
        <f>Matrix!BW591</f>
        <v>#VALUE!</v>
      </c>
      <c r="I591" s="55" t="e">
        <f>Matrix!BC591</f>
        <v>#VALUE!</v>
      </c>
      <c r="J591" s="56" t="e">
        <f>Matrix!BA591</f>
        <v>#VALUE!</v>
      </c>
    </row>
    <row r="592" spans="1:10">
      <c r="A592" s="28">
        <v>492</v>
      </c>
      <c r="B592" s="47" t="e">
        <f>'935'!B592</f>
        <v>#VALUE!</v>
      </c>
      <c r="C592" s="37" t="e">
        <f>ROUND(Matrix!DF592,3)</f>
        <v>#VALUE!</v>
      </c>
      <c r="D592" s="33" t="e">
        <f>ROUND(Matrix!BT592,2)</f>
        <v>#VALUE!</v>
      </c>
      <c r="E592" s="33" t="e">
        <f>ROUND(Matrix!DG592,2)</f>
        <v>#VALUE!</v>
      </c>
      <c r="F592" s="53" t="e">
        <f>ROUND(Matrix!DH592,2)</f>
        <v>#VALUE!</v>
      </c>
      <c r="G592" s="35" t="e">
        <f>Matrix!AS592</f>
        <v>#VALUE!</v>
      </c>
      <c r="H592" s="55" t="e">
        <f>Matrix!BW592</f>
        <v>#VALUE!</v>
      </c>
      <c r="I592" s="55" t="e">
        <f>Matrix!BC592</f>
        <v>#VALUE!</v>
      </c>
      <c r="J592" s="56" t="e">
        <f>Matrix!BA592</f>
        <v>#VALUE!</v>
      </c>
    </row>
    <row r="593" spans="1:10">
      <c r="A593" s="28">
        <v>493</v>
      </c>
      <c r="B593" s="47" t="e">
        <f>'935'!B593</f>
        <v>#VALUE!</v>
      </c>
      <c r="C593" s="37" t="e">
        <f>ROUND(Matrix!DF593,3)</f>
        <v>#VALUE!</v>
      </c>
      <c r="D593" s="33" t="e">
        <f>ROUND(Matrix!BT593,2)</f>
        <v>#VALUE!</v>
      </c>
      <c r="E593" s="33" t="e">
        <f>ROUND(Matrix!DG593,2)</f>
        <v>#VALUE!</v>
      </c>
      <c r="F593" s="53" t="e">
        <f>ROUND(Matrix!DH593,2)</f>
        <v>#VALUE!</v>
      </c>
      <c r="G593" s="35" t="e">
        <f>Matrix!AS593</f>
        <v>#VALUE!</v>
      </c>
      <c r="H593" s="55" t="e">
        <f>Matrix!BW593</f>
        <v>#VALUE!</v>
      </c>
      <c r="I593" s="55" t="e">
        <f>Matrix!BC593</f>
        <v>#VALUE!</v>
      </c>
      <c r="J593" s="56" t="e">
        <f>Matrix!BA593</f>
        <v>#VALUE!</v>
      </c>
    </row>
    <row r="594" spans="1:10">
      <c r="A594" s="28">
        <v>494</v>
      </c>
      <c r="B594" s="47" t="e">
        <f>'935'!B594</f>
        <v>#VALUE!</v>
      </c>
      <c r="C594" s="37" t="e">
        <f>ROUND(Matrix!DF594,3)</f>
        <v>#VALUE!</v>
      </c>
      <c r="D594" s="33" t="e">
        <f>ROUND(Matrix!BT594,2)</f>
        <v>#VALUE!</v>
      </c>
      <c r="E594" s="33" t="e">
        <f>ROUND(Matrix!DG594,2)</f>
        <v>#VALUE!</v>
      </c>
      <c r="F594" s="53" t="e">
        <f>ROUND(Matrix!DH594,2)</f>
        <v>#VALUE!</v>
      </c>
      <c r="G594" s="35" t="e">
        <f>Matrix!AS594</f>
        <v>#VALUE!</v>
      </c>
      <c r="H594" s="55" t="e">
        <f>Matrix!BW594</f>
        <v>#VALUE!</v>
      </c>
      <c r="I594" s="55" t="e">
        <f>Matrix!BC594</f>
        <v>#VALUE!</v>
      </c>
      <c r="J594" s="56" t="e">
        <f>Matrix!BA594</f>
        <v>#VALUE!</v>
      </c>
    </row>
    <row r="595" spans="1:10">
      <c r="A595" s="28">
        <v>495</v>
      </c>
      <c r="B595" s="47" t="e">
        <f>'935'!B595</f>
        <v>#VALUE!</v>
      </c>
      <c r="C595" s="37" t="e">
        <f>ROUND(Matrix!DF595,3)</f>
        <v>#VALUE!</v>
      </c>
      <c r="D595" s="33" t="e">
        <f>ROUND(Matrix!BT595,2)</f>
        <v>#VALUE!</v>
      </c>
      <c r="E595" s="33" t="e">
        <f>ROUND(Matrix!DG595,2)</f>
        <v>#VALUE!</v>
      </c>
      <c r="F595" s="53" t="e">
        <f>ROUND(Matrix!DH595,2)</f>
        <v>#VALUE!</v>
      </c>
      <c r="G595" s="35" t="e">
        <f>Matrix!AS595</f>
        <v>#VALUE!</v>
      </c>
      <c r="H595" s="55" t="e">
        <f>Matrix!BW595</f>
        <v>#VALUE!</v>
      </c>
      <c r="I595" s="55" t="e">
        <f>Matrix!BC595</f>
        <v>#VALUE!</v>
      </c>
      <c r="J595" s="56" t="e">
        <f>Matrix!BA595</f>
        <v>#VALUE!</v>
      </c>
    </row>
    <row r="596" spans="1:10">
      <c r="A596" s="28">
        <v>496</v>
      </c>
      <c r="B596" s="47" t="e">
        <f>'935'!B596</f>
        <v>#VALUE!</v>
      </c>
      <c r="C596" s="37" t="e">
        <f>ROUND(Matrix!DF596,3)</f>
        <v>#VALUE!</v>
      </c>
      <c r="D596" s="33" t="e">
        <f>ROUND(Matrix!BT596,2)</f>
        <v>#VALUE!</v>
      </c>
      <c r="E596" s="33" t="e">
        <f>ROUND(Matrix!DG596,2)</f>
        <v>#VALUE!</v>
      </c>
      <c r="F596" s="53" t="e">
        <f>ROUND(Matrix!DH596,2)</f>
        <v>#VALUE!</v>
      </c>
      <c r="G596" s="35" t="e">
        <f>Matrix!AS596</f>
        <v>#VALUE!</v>
      </c>
      <c r="H596" s="55" t="e">
        <f>Matrix!BW596</f>
        <v>#VALUE!</v>
      </c>
      <c r="I596" s="55" t="e">
        <f>Matrix!BC596</f>
        <v>#VALUE!</v>
      </c>
      <c r="J596" s="56" t="e">
        <f>Matrix!BA596</f>
        <v>#VALUE!</v>
      </c>
    </row>
    <row r="597" spans="1:10">
      <c r="A597" s="28">
        <v>497</v>
      </c>
      <c r="B597" s="47" t="e">
        <f>'935'!B597</f>
        <v>#VALUE!</v>
      </c>
      <c r="C597" s="37" t="e">
        <f>ROUND(Matrix!DF597,3)</f>
        <v>#VALUE!</v>
      </c>
      <c r="D597" s="33" t="e">
        <f>ROUND(Matrix!BT597,2)</f>
        <v>#VALUE!</v>
      </c>
      <c r="E597" s="33" t="e">
        <f>ROUND(Matrix!DG597,2)</f>
        <v>#VALUE!</v>
      </c>
      <c r="F597" s="53" t="e">
        <f>ROUND(Matrix!DH597,2)</f>
        <v>#VALUE!</v>
      </c>
      <c r="G597" s="35" t="e">
        <f>Matrix!AS597</f>
        <v>#VALUE!</v>
      </c>
      <c r="H597" s="55" t="e">
        <f>Matrix!BW597</f>
        <v>#VALUE!</v>
      </c>
      <c r="I597" s="55" t="e">
        <f>Matrix!BC597</f>
        <v>#VALUE!</v>
      </c>
      <c r="J597" s="56" t="e">
        <f>Matrix!BA597</f>
        <v>#VALUE!</v>
      </c>
    </row>
    <row r="598" spans="1:10">
      <c r="A598" s="28">
        <v>498</v>
      </c>
      <c r="B598" s="47" t="e">
        <f>'935'!B598</f>
        <v>#VALUE!</v>
      </c>
      <c r="C598" s="37" t="e">
        <f>ROUND(Matrix!DF598,3)</f>
        <v>#VALUE!</v>
      </c>
      <c r="D598" s="33" t="e">
        <f>ROUND(Matrix!BT598,2)</f>
        <v>#VALUE!</v>
      </c>
      <c r="E598" s="33" t="e">
        <f>ROUND(Matrix!DG598,2)</f>
        <v>#VALUE!</v>
      </c>
      <c r="F598" s="53" t="e">
        <f>ROUND(Matrix!DH598,2)</f>
        <v>#VALUE!</v>
      </c>
      <c r="G598" s="35" t="e">
        <f>Matrix!AS598</f>
        <v>#VALUE!</v>
      </c>
      <c r="H598" s="55" t="e">
        <f>Matrix!BW598</f>
        <v>#VALUE!</v>
      </c>
      <c r="I598" s="55" t="e">
        <f>Matrix!BC598</f>
        <v>#VALUE!</v>
      </c>
      <c r="J598" s="56" t="e">
        <f>Matrix!BA598</f>
        <v>#VALUE!</v>
      </c>
    </row>
    <row r="599" spans="1:10">
      <c r="A599" s="28">
        <v>499</v>
      </c>
      <c r="B599" s="47" t="e">
        <f>'935'!B599</f>
        <v>#VALUE!</v>
      </c>
      <c r="C599" s="37" t="e">
        <f>ROUND(Matrix!DF599,3)</f>
        <v>#VALUE!</v>
      </c>
      <c r="D599" s="33" t="e">
        <f>ROUND(Matrix!BT599,2)</f>
        <v>#VALUE!</v>
      </c>
      <c r="E599" s="33" t="e">
        <f>ROUND(Matrix!DG599,2)</f>
        <v>#VALUE!</v>
      </c>
      <c r="F599" s="53" t="e">
        <f>ROUND(Matrix!DH599,2)</f>
        <v>#VALUE!</v>
      </c>
      <c r="G599" s="35" t="e">
        <f>Matrix!AS599</f>
        <v>#VALUE!</v>
      </c>
      <c r="H599" s="55" t="e">
        <f>Matrix!BW599</f>
        <v>#VALUE!</v>
      </c>
      <c r="I599" s="55" t="e">
        <f>Matrix!BC599</f>
        <v>#VALUE!</v>
      </c>
      <c r="J599" s="56" t="e">
        <f>Matrix!BA599</f>
        <v>#VALUE!</v>
      </c>
    </row>
    <row r="600" spans="1:10">
      <c r="A600" s="28">
        <v>500</v>
      </c>
      <c r="B600" s="47" t="e">
        <f>'935'!B600</f>
        <v>#VALUE!</v>
      </c>
      <c r="C600" s="37" t="e">
        <f>ROUND(Matrix!DF600,3)</f>
        <v>#VALUE!</v>
      </c>
      <c r="D600" s="33" t="e">
        <f>ROUND(Matrix!BT600,2)</f>
        <v>#VALUE!</v>
      </c>
      <c r="E600" s="33" t="e">
        <f>ROUND(Matrix!DG600,2)</f>
        <v>#VALUE!</v>
      </c>
      <c r="F600" s="53" t="e">
        <f>ROUND(Matrix!DH600,2)</f>
        <v>#VALUE!</v>
      </c>
      <c r="G600" s="35" t="e">
        <f>Matrix!AS600</f>
        <v>#VALUE!</v>
      </c>
      <c r="H600" s="55" t="e">
        <f>Matrix!BW600</f>
        <v>#VALUE!</v>
      </c>
      <c r="I600" s="55" t="e">
        <f>Matrix!BC600</f>
        <v>#VALUE!</v>
      </c>
      <c r="J600" s="56" t="e">
        <f>Matrix!BA600</f>
        <v>#VALUE!</v>
      </c>
    </row>
    <row r="601" spans="1:10">
      <c r="A601" s="28">
        <v>501</v>
      </c>
      <c r="B601" s="47" t="e">
        <f>'935'!B601</f>
        <v>#VALUE!</v>
      </c>
      <c r="C601" s="37" t="e">
        <f>ROUND(Matrix!DF601,3)</f>
        <v>#VALUE!</v>
      </c>
      <c r="D601" s="33" t="e">
        <f>ROUND(Matrix!BT601,2)</f>
        <v>#VALUE!</v>
      </c>
      <c r="E601" s="33" t="e">
        <f>ROUND(Matrix!DG601,2)</f>
        <v>#VALUE!</v>
      </c>
      <c r="F601" s="53" t="e">
        <f>ROUND(Matrix!DH601,2)</f>
        <v>#VALUE!</v>
      </c>
      <c r="G601" s="35" t="e">
        <f>Matrix!AS601</f>
        <v>#VALUE!</v>
      </c>
      <c r="H601" s="55" t="e">
        <f>Matrix!BW601</f>
        <v>#VALUE!</v>
      </c>
      <c r="I601" s="55" t="e">
        <f>Matrix!BC601</f>
        <v>#VALUE!</v>
      </c>
      <c r="J601" s="56" t="e">
        <f>Matrix!BA601</f>
        <v>#VALUE!</v>
      </c>
    </row>
    <row r="602" spans="1:10">
      <c r="A602" s="28">
        <v>502</v>
      </c>
      <c r="B602" s="47" t="e">
        <f>'935'!B602</f>
        <v>#VALUE!</v>
      </c>
      <c r="C602" s="37" t="e">
        <f>ROUND(Matrix!DF602,3)</f>
        <v>#VALUE!</v>
      </c>
      <c r="D602" s="33" t="e">
        <f>ROUND(Matrix!BT602,2)</f>
        <v>#VALUE!</v>
      </c>
      <c r="E602" s="33" t="e">
        <f>ROUND(Matrix!DG602,2)</f>
        <v>#VALUE!</v>
      </c>
      <c r="F602" s="53" t="e">
        <f>ROUND(Matrix!DH602,2)</f>
        <v>#VALUE!</v>
      </c>
      <c r="G602" s="35" t="e">
        <f>Matrix!AS602</f>
        <v>#VALUE!</v>
      </c>
      <c r="H602" s="55" t="e">
        <f>Matrix!BW602</f>
        <v>#VALUE!</v>
      </c>
      <c r="I602" s="55" t="e">
        <f>Matrix!BC602</f>
        <v>#VALUE!</v>
      </c>
      <c r="J602" s="56" t="e">
        <f>Matrix!BA602</f>
        <v>#VALUE!</v>
      </c>
    </row>
    <row r="603" spans="1:10">
      <c r="A603" s="28">
        <v>503</v>
      </c>
      <c r="B603" s="47" t="e">
        <f>'935'!B603</f>
        <v>#VALUE!</v>
      </c>
      <c r="C603" s="37" t="e">
        <f>ROUND(Matrix!DF603,3)</f>
        <v>#VALUE!</v>
      </c>
      <c r="D603" s="33" t="e">
        <f>ROUND(Matrix!BT603,2)</f>
        <v>#VALUE!</v>
      </c>
      <c r="E603" s="33" t="e">
        <f>ROUND(Matrix!DG603,2)</f>
        <v>#VALUE!</v>
      </c>
      <c r="F603" s="53" t="e">
        <f>ROUND(Matrix!DH603,2)</f>
        <v>#VALUE!</v>
      </c>
      <c r="G603" s="35" t="e">
        <f>Matrix!AS603</f>
        <v>#VALUE!</v>
      </c>
      <c r="H603" s="55" t="e">
        <f>Matrix!BW603</f>
        <v>#VALUE!</v>
      </c>
      <c r="I603" s="55" t="e">
        <f>Matrix!BC603</f>
        <v>#VALUE!</v>
      </c>
      <c r="J603" s="56" t="e">
        <f>Matrix!BA603</f>
        <v>#VALUE!</v>
      </c>
    </row>
    <row r="604" spans="1:10">
      <c r="A604" s="28">
        <v>504</v>
      </c>
      <c r="B604" s="47" t="e">
        <f>'935'!B604</f>
        <v>#VALUE!</v>
      </c>
      <c r="C604" s="37" t="e">
        <f>ROUND(Matrix!DF604,3)</f>
        <v>#VALUE!</v>
      </c>
      <c r="D604" s="33" t="e">
        <f>ROUND(Matrix!BT604,2)</f>
        <v>#VALUE!</v>
      </c>
      <c r="E604" s="33" t="e">
        <f>ROUND(Matrix!DG604,2)</f>
        <v>#VALUE!</v>
      </c>
      <c r="F604" s="53" t="e">
        <f>ROUND(Matrix!DH604,2)</f>
        <v>#VALUE!</v>
      </c>
      <c r="G604" s="35" t="e">
        <f>Matrix!AS604</f>
        <v>#VALUE!</v>
      </c>
      <c r="H604" s="55" t="e">
        <f>Matrix!BW604</f>
        <v>#VALUE!</v>
      </c>
      <c r="I604" s="55" t="e">
        <f>Matrix!BC604</f>
        <v>#VALUE!</v>
      </c>
      <c r="J604" s="56" t="e">
        <f>Matrix!BA604</f>
        <v>#VALUE!</v>
      </c>
    </row>
    <row r="605" spans="1:10">
      <c r="A605" s="28">
        <v>505</v>
      </c>
      <c r="B605" s="47" t="e">
        <f>'935'!B605</f>
        <v>#VALUE!</v>
      </c>
      <c r="C605" s="37" t="e">
        <f>ROUND(Matrix!DF605,3)</f>
        <v>#VALUE!</v>
      </c>
      <c r="D605" s="33" t="e">
        <f>ROUND(Matrix!BT605,2)</f>
        <v>#VALUE!</v>
      </c>
      <c r="E605" s="33" t="e">
        <f>ROUND(Matrix!DG605,2)</f>
        <v>#VALUE!</v>
      </c>
      <c r="F605" s="53" t="e">
        <f>ROUND(Matrix!DH605,2)</f>
        <v>#VALUE!</v>
      </c>
      <c r="G605" s="35" t="e">
        <f>Matrix!AS605</f>
        <v>#VALUE!</v>
      </c>
      <c r="H605" s="55" t="e">
        <f>Matrix!BW605</f>
        <v>#VALUE!</v>
      </c>
      <c r="I605" s="55" t="e">
        <f>Matrix!BC605</f>
        <v>#VALUE!</v>
      </c>
      <c r="J605" s="56" t="e">
        <f>Matrix!BA605</f>
        <v>#VALUE!</v>
      </c>
    </row>
    <row r="606" spans="1:10">
      <c r="A606" s="28">
        <v>506</v>
      </c>
      <c r="B606" s="47" t="e">
        <f>'935'!B606</f>
        <v>#VALUE!</v>
      </c>
      <c r="C606" s="37" t="e">
        <f>ROUND(Matrix!DF606,3)</f>
        <v>#VALUE!</v>
      </c>
      <c r="D606" s="33" t="e">
        <f>ROUND(Matrix!BT606,2)</f>
        <v>#VALUE!</v>
      </c>
      <c r="E606" s="33" t="e">
        <f>ROUND(Matrix!DG606,2)</f>
        <v>#VALUE!</v>
      </c>
      <c r="F606" s="53" t="e">
        <f>ROUND(Matrix!DH606,2)</f>
        <v>#VALUE!</v>
      </c>
      <c r="G606" s="35" t="e">
        <f>Matrix!AS606</f>
        <v>#VALUE!</v>
      </c>
      <c r="H606" s="55" t="e">
        <f>Matrix!BW606</f>
        <v>#VALUE!</v>
      </c>
      <c r="I606" s="55" t="e">
        <f>Matrix!BC606</f>
        <v>#VALUE!</v>
      </c>
      <c r="J606" s="56" t="e">
        <f>Matrix!BA606</f>
        <v>#VALUE!</v>
      </c>
    </row>
    <row r="607" spans="1:10">
      <c r="A607" s="28">
        <v>507</v>
      </c>
      <c r="B607" s="47" t="e">
        <f>'935'!B607</f>
        <v>#VALUE!</v>
      </c>
      <c r="C607" s="37" t="e">
        <f>ROUND(Matrix!DF607,3)</f>
        <v>#VALUE!</v>
      </c>
      <c r="D607" s="33" t="e">
        <f>ROUND(Matrix!BT607,2)</f>
        <v>#VALUE!</v>
      </c>
      <c r="E607" s="33" t="e">
        <f>ROUND(Matrix!DG607,2)</f>
        <v>#VALUE!</v>
      </c>
      <c r="F607" s="53" t="e">
        <f>ROUND(Matrix!DH607,2)</f>
        <v>#VALUE!</v>
      </c>
      <c r="G607" s="35" t="e">
        <f>Matrix!AS607</f>
        <v>#VALUE!</v>
      </c>
      <c r="H607" s="55" t="e">
        <f>Matrix!BW607</f>
        <v>#VALUE!</v>
      </c>
      <c r="I607" s="55" t="e">
        <f>Matrix!BC607</f>
        <v>#VALUE!</v>
      </c>
      <c r="J607" s="56" t="e">
        <f>Matrix!BA607</f>
        <v>#VALUE!</v>
      </c>
    </row>
    <row r="608" spans="1:10">
      <c r="A608" s="28">
        <v>508</v>
      </c>
      <c r="B608" s="47" t="e">
        <f>'935'!B608</f>
        <v>#VALUE!</v>
      </c>
      <c r="C608" s="37" t="e">
        <f>ROUND(Matrix!DF608,3)</f>
        <v>#VALUE!</v>
      </c>
      <c r="D608" s="33" t="e">
        <f>ROUND(Matrix!BT608,2)</f>
        <v>#VALUE!</v>
      </c>
      <c r="E608" s="33" t="e">
        <f>ROUND(Matrix!DG608,2)</f>
        <v>#VALUE!</v>
      </c>
      <c r="F608" s="53" t="e">
        <f>ROUND(Matrix!DH608,2)</f>
        <v>#VALUE!</v>
      </c>
      <c r="G608" s="35" t="e">
        <f>Matrix!AS608</f>
        <v>#VALUE!</v>
      </c>
      <c r="H608" s="55" t="e">
        <f>Matrix!BW608</f>
        <v>#VALUE!</v>
      </c>
      <c r="I608" s="55" t="e">
        <f>Matrix!BC608</f>
        <v>#VALUE!</v>
      </c>
      <c r="J608" s="56" t="e">
        <f>Matrix!BA608</f>
        <v>#VALUE!</v>
      </c>
    </row>
    <row r="609" spans="1:10">
      <c r="A609" s="28">
        <v>509</v>
      </c>
      <c r="B609" s="47" t="e">
        <f>'935'!B609</f>
        <v>#VALUE!</v>
      </c>
      <c r="C609" s="37" t="e">
        <f>ROUND(Matrix!DF609,3)</f>
        <v>#VALUE!</v>
      </c>
      <c r="D609" s="33" t="e">
        <f>ROUND(Matrix!BT609,2)</f>
        <v>#VALUE!</v>
      </c>
      <c r="E609" s="33" t="e">
        <f>ROUND(Matrix!DG609,2)</f>
        <v>#VALUE!</v>
      </c>
      <c r="F609" s="53" t="e">
        <f>ROUND(Matrix!DH609,2)</f>
        <v>#VALUE!</v>
      </c>
      <c r="G609" s="35" t="e">
        <f>Matrix!AS609</f>
        <v>#VALUE!</v>
      </c>
      <c r="H609" s="55" t="e">
        <f>Matrix!BW609</f>
        <v>#VALUE!</v>
      </c>
      <c r="I609" s="55" t="e">
        <f>Matrix!BC609</f>
        <v>#VALUE!</v>
      </c>
      <c r="J609" s="56" t="e">
        <f>Matrix!BA609</f>
        <v>#VALUE!</v>
      </c>
    </row>
    <row r="610" spans="1:10">
      <c r="A610" s="28">
        <v>510</v>
      </c>
      <c r="B610" s="47" t="e">
        <f>'935'!B610</f>
        <v>#VALUE!</v>
      </c>
      <c r="C610" s="37" t="e">
        <f>ROUND(Matrix!DF610,3)</f>
        <v>#VALUE!</v>
      </c>
      <c r="D610" s="33" t="e">
        <f>ROUND(Matrix!BT610,2)</f>
        <v>#VALUE!</v>
      </c>
      <c r="E610" s="33" t="e">
        <f>ROUND(Matrix!DG610,2)</f>
        <v>#VALUE!</v>
      </c>
      <c r="F610" s="53" t="e">
        <f>ROUND(Matrix!DH610,2)</f>
        <v>#VALUE!</v>
      </c>
      <c r="G610" s="35" t="e">
        <f>Matrix!AS610</f>
        <v>#VALUE!</v>
      </c>
      <c r="H610" s="55" t="e">
        <f>Matrix!BW610</f>
        <v>#VALUE!</v>
      </c>
      <c r="I610" s="55" t="e">
        <f>Matrix!BC610</f>
        <v>#VALUE!</v>
      </c>
      <c r="J610" s="56" t="e">
        <f>Matrix!BA610</f>
        <v>#VALUE!</v>
      </c>
    </row>
    <row r="611" spans="1:10">
      <c r="A611" s="28">
        <v>511</v>
      </c>
      <c r="B611" s="47" t="e">
        <f>'935'!B611</f>
        <v>#VALUE!</v>
      </c>
      <c r="C611" s="37" t="e">
        <f>ROUND(Matrix!DF611,3)</f>
        <v>#VALUE!</v>
      </c>
      <c r="D611" s="33" t="e">
        <f>ROUND(Matrix!BT611,2)</f>
        <v>#VALUE!</v>
      </c>
      <c r="E611" s="33" t="e">
        <f>ROUND(Matrix!DG611,2)</f>
        <v>#VALUE!</v>
      </c>
      <c r="F611" s="53" t="e">
        <f>ROUND(Matrix!DH611,2)</f>
        <v>#VALUE!</v>
      </c>
      <c r="G611" s="35" t="e">
        <f>Matrix!AS611</f>
        <v>#VALUE!</v>
      </c>
      <c r="H611" s="55" t="e">
        <f>Matrix!BW611</f>
        <v>#VALUE!</v>
      </c>
      <c r="I611" s="55" t="e">
        <f>Matrix!BC611</f>
        <v>#VALUE!</v>
      </c>
      <c r="J611" s="56" t="e">
        <f>Matrix!BA611</f>
        <v>#VALUE!</v>
      </c>
    </row>
    <row r="612" spans="1:10">
      <c r="A612" s="28">
        <v>512</v>
      </c>
      <c r="B612" s="47" t="e">
        <f>'935'!B612</f>
        <v>#VALUE!</v>
      </c>
      <c r="C612" s="37" t="e">
        <f>ROUND(Matrix!DF612,3)</f>
        <v>#VALUE!</v>
      </c>
      <c r="D612" s="33" t="e">
        <f>ROUND(Matrix!BT612,2)</f>
        <v>#VALUE!</v>
      </c>
      <c r="E612" s="33" t="e">
        <f>ROUND(Matrix!DG612,2)</f>
        <v>#VALUE!</v>
      </c>
      <c r="F612" s="53" t="e">
        <f>ROUND(Matrix!DH612,2)</f>
        <v>#VALUE!</v>
      </c>
      <c r="G612" s="35" t="e">
        <f>Matrix!AS612</f>
        <v>#VALUE!</v>
      </c>
      <c r="H612" s="55" t="e">
        <f>Matrix!BW612</f>
        <v>#VALUE!</v>
      </c>
      <c r="I612" s="55" t="e">
        <f>Matrix!BC612</f>
        <v>#VALUE!</v>
      </c>
      <c r="J612" s="56" t="e">
        <f>Matrix!BA612</f>
        <v>#VALUE!</v>
      </c>
    </row>
    <row r="613" spans="1:10">
      <c r="A613" s="28">
        <v>513</v>
      </c>
      <c r="B613" s="47" t="e">
        <f>'935'!B613</f>
        <v>#VALUE!</v>
      </c>
      <c r="C613" s="37" t="e">
        <f>ROUND(Matrix!DF613,3)</f>
        <v>#VALUE!</v>
      </c>
      <c r="D613" s="33" t="e">
        <f>ROUND(Matrix!BT613,2)</f>
        <v>#VALUE!</v>
      </c>
      <c r="E613" s="33" t="e">
        <f>ROUND(Matrix!DG613,2)</f>
        <v>#VALUE!</v>
      </c>
      <c r="F613" s="53" t="e">
        <f>ROUND(Matrix!DH613,2)</f>
        <v>#VALUE!</v>
      </c>
      <c r="G613" s="35" t="e">
        <f>Matrix!AS613</f>
        <v>#VALUE!</v>
      </c>
      <c r="H613" s="55" t="e">
        <f>Matrix!BW613</f>
        <v>#VALUE!</v>
      </c>
      <c r="I613" s="55" t="e">
        <f>Matrix!BC613</f>
        <v>#VALUE!</v>
      </c>
      <c r="J613" s="56" t="e">
        <f>Matrix!BA613</f>
        <v>#VALUE!</v>
      </c>
    </row>
    <row r="614" spans="1:10">
      <c r="A614" s="28">
        <v>514</v>
      </c>
      <c r="B614" s="47" t="e">
        <f>'935'!B614</f>
        <v>#VALUE!</v>
      </c>
      <c r="C614" s="37" t="e">
        <f>ROUND(Matrix!DF614,3)</f>
        <v>#VALUE!</v>
      </c>
      <c r="D614" s="33" t="e">
        <f>ROUND(Matrix!BT614,2)</f>
        <v>#VALUE!</v>
      </c>
      <c r="E614" s="33" t="e">
        <f>ROUND(Matrix!DG614,2)</f>
        <v>#VALUE!</v>
      </c>
      <c r="F614" s="53" t="e">
        <f>ROUND(Matrix!DH614,2)</f>
        <v>#VALUE!</v>
      </c>
      <c r="G614" s="35" t="e">
        <f>Matrix!AS614</f>
        <v>#VALUE!</v>
      </c>
      <c r="H614" s="55" t="e">
        <f>Matrix!BW614</f>
        <v>#VALUE!</v>
      </c>
      <c r="I614" s="55" t="e">
        <f>Matrix!BC614</f>
        <v>#VALUE!</v>
      </c>
      <c r="J614" s="56" t="e">
        <f>Matrix!BA614</f>
        <v>#VALUE!</v>
      </c>
    </row>
    <row r="615" spans="1:10">
      <c r="A615" s="28">
        <v>515</v>
      </c>
      <c r="B615" s="47" t="e">
        <f>'935'!B615</f>
        <v>#VALUE!</v>
      </c>
      <c r="C615" s="37" t="e">
        <f>ROUND(Matrix!DF615,3)</f>
        <v>#VALUE!</v>
      </c>
      <c r="D615" s="33" t="e">
        <f>ROUND(Matrix!BT615,2)</f>
        <v>#VALUE!</v>
      </c>
      <c r="E615" s="33" t="e">
        <f>ROUND(Matrix!DG615,2)</f>
        <v>#VALUE!</v>
      </c>
      <c r="F615" s="53" t="e">
        <f>ROUND(Matrix!DH615,2)</f>
        <v>#VALUE!</v>
      </c>
      <c r="G615" s="35" t="e">
        <f>Matrix!AS615</f>
        <v>#VALUE!</v>
      </c>
      <c r="H615" s="55" t="e">
        <f>Matrix!BW615</f>
        <v>#VALUE!</v>
      </c>
      <c r="I615" s="55" t="e">
        <f>Matrix!BC615</f>
        <v>#VALUE!</v>
      </c>
      <c r="J615" s="56" t="e">
        <f>Matrix!BA615</f>
        <v>#VALUE!</v>
      </c>
    </row>
    <row r="616" spans="1:10">
      <c r="A616" s="28">
        <v>516</v>
      </c>
      <c r="B616" s="47" t="e">
        <f>'935'!B616</f>
        <v>#VALUE!</v>
      </c>
      <c r="C616" s="37" t="e">
        <f>ROUND(Matrix!DF616,3)</f>
        <v>#VALUE!</v>
      </c>
      <c r="D616" s="33" t="e">
        <f>ROUND(Matrix!BT616,2)</f>
        <v>#VALUE!</v>
      </c>
      <c r="E616" s="33" t="e">
        <f>ROUND(Matrix!DG616,2)</f>
        <v>#VALUE!</v>
      </c>
      <c r="F616" s="53" t="e">
        <f>ROUND(Matrix!DH616,2)</f>
        <v>#VALUE!</v>
      </c>
      <c r="G616" s="35" t="e">
        <f>Matrix!AS616</f>
        <v>#VALUE!</v>
      </c>
      <c r="H616" s="55" t="e">
        <f>Matrix!BW616</f>
        <v>#VALUE!</v>
      </c>
      <c r="I616" s="55" t="e">
        <f>Matrix!BC616</f>
        <v>#VALUE!</v>
      </c>
      <c r="J616" s="56" t="e">
        <f>Matrix!BA616</f>
        <v>#VALUE!</v>
      </c>
    </row>
    <row r="617" spans="1:10">
      <c r="A617" s="28">
        <v>517</v>
      </c>
      <c r="B617" s="47" t="e">
        <f>'935'!B617</f>
        <v>#VALUE!</v>
      </c>
      <c r="C617" s="37" t="e">
        <f>ROUND(Matrix!DF617,3)</f>
        <v>#VALUE!</v>
      </c>
      <c r="D617" s="33" t="e">
        <f>ROUND(Matrix!BT617,2)</f>
        <v>#VALUE!</v>
      </c>
      <c r="E617" s="33" t="e">
        <f>ROUND(Matrix!DG617,2)</f>
        <v>#VALUE!</v>
      </c>
      <c r="F617" s="53" t="e">
        <f>ROUND(Matrix!DH617,2)</f>
        <v>#VALUE!</v>
      </c>
      <c r="G617" s="35" t="e">
        <f>Matrix!AS617</f>
        <v>#VALUE!</v>
      </c>
      <c r="H617" s="55" t="e">
        <f>Matrix!BW617</f>
        <v>#VALUE!</v>
      </c>
      <c r="I617" s="55" t="e">
        <f>Matrix!BC617</f>
        <v>#VALUE!</v>
      </c>
      <c r="J617" s="56" t="e">
        <f>Matrix!BA617</f>
        <v>#VALUE!</v>
      </c>
    </row>
    <row r="618" spans="1:10">
      <c r="A618" s="28">
        <v>518</v>
      </c>
      <c r="B618" s="47" t="e">
        <f>'935'!B618</f>
        <v>#VALUE!</v>
      </c>
      <c r="C618" s="37" t="e">
        <f>ROUND(Matrix!DF618,3)</f>
        <v>#VALUE!</v>
      </c>
      <c r="D618" s="33" t="e">
        <f>ROUND(Matrix!BT618,2)</f>
        <v>#VALUE!</v>
      </c>
      <c r="E618" s="33" t="e">
        <f>ROUND(Matrix!DG618,2)</f>
        <v>#VALUE!</v>
      </c>
      <c r="F618" s="53" t="e">
        <f>ROUND(Matrix!DH618,2)</f>
        <v>#VALUE!</v>
      </c>
      <c r="G618" s="35" t="e">
        <f>Matrix!AS618</f>
        <v>#VALUE!</v>
      </c>
      <c r="H618" s="55" t="e">
        <f>Matrix!BW618</f>
        <v>#VALUE!</v>
      </c>
      <c r="I618" s="55" t="e">
        <f>Matrix!BC618</f>
        <v>#VALUE!</v>
      </c>
      <c r="J618" s="56" t="e">
        <f>Matrix!BA618</f>
        <v>#VALUE!</v>
      </c>
    </row>
    <row r="619" spans="1:10">
      <c r="A619" s="28">
        <v>519</v>
      </c>
      <c r="B619" s="47" t="e">
        <f>'935'!B619</f>
        <v>#VALUE!</v>
      </c>
      <c r="C619" s="37" t="e">
        <f>ROUND(Matrix!DF619,3)</f>
        <v>#VALUE!</v>
      </c>
      <c r="D619" s="33" t="e">
        <f>ROUND(Matrix!BT619,2)</f>
        <v>#VALUE!</v>
      </c>
      <c r="E619" s="33" t="e">
        <f>ROUND(Matrix!DG619,2)</f>
        <v>#VALUE!</v>
      </c>
      <c r="F619" s="53" t="e">
        <f>ROUND(Matrix!DH619,2)</f>
        <v>#VALUE!</v>
      </c>
      <c r="G619" s="35" t="e">
        <f>Matrix!AS619</f>
        <v>#VALUE!</v>
      </c>
      <c r="H619" s="55" t="e">
        <f>Matrix!BW619</f>
        <v>#VALUE!</v>
      </c>
      <c r="I619" s="55" t="e">
        <f>Matrix!BC619</f>
        <v>#VALUE!</v>
      </c>
      <c r="J619" s="56" t="e">
        <f>Matrix!BA619</f>
        <v>#VALUE!</v>
      </c>
    </row>
    <row r="620" spans="1:10">
      <c r="A620" s="28">
        <v>520</v>
      </c>
      <c r="B620" s="47" t="e">
        <f>'935'!B620</f>
        <v>#VALUE!</v>
      </c>
      <c r="C620" s="37" t="e">
        <f>ROUND(Matrix!DF620,3)</f>
        <v>#VALUE!</v>
      </c>
      <c r="D620" s="33" t="e">
        <f>ROUND(Matrix!BT620,2)</f>
        <v>#VALUE!</v>
      </c>
      <c r="E620" s="33" t="e">
        <f>ROUND(Matrix!DG620,2)</f>
        <v>#VALUE!</v>
      </c>
      <c r="F620" s="53" t="e">
        <f>ROUND(Matrix!DH620,2)</f>
        <v>#VALUE!</v>
      </c>
      <c r="G620" s="35" t="e">
        <f>Matrix!AS620</f>
        <v>#VALUE!</v>
      </c>
      <c r="H620" s="55" t="e">
        <f>Matrix!BW620</f>
        <v>#VALUE!</v>
      </c>
      <c r="I620" s="55" t="e">
        <f>Matrix!BC620</f>
        <v>#VALUE!</v>
      </c>
      <c r="J620" s="56" t="e">
        <f>Matrix!BA620</f>
        <v>#VALUE!</v>
      </c>
    </row>
    <row r="621" spans="1:10">
      <c r="A621" s="28">
        <v>521</v>
      </c>
      <c r="B621" s="47" t="e">
        <f>'935'!B621</f>
        <v>#VALUE!</v>
      </c>
      <c r="C621" s="37" t="e">
        <f>ROUND(Matrix!DF621,3)</f>
        <v>#VALUE!</v>
      </c>
      <c r="D621" s="33" t="e">
        <f>ROUND(Matrix!BT621,2)</f>
        <v>#VALUE!</v>
      </c>
      <c r="E621" s="33" t="e">
        <f>ROUND(Matrix!DG621,2)</f>
        <v>#VALUE!</v>
      </c>
      <c r="F621" s="53" t="e">
        <f>ROUND(Matrix!DH621,2)</f>
        <v>#VALUE!</v>
      </c>
      <c r="G621" s="35" t="e">
        <f>Matrix!AS621</f>
        <v>#VALUE!</v>
      </c>
      <c r="H621" s="55" t="e">
        <f>Matrix!BW621</f>
        <v>#VALUE!</v>
      </c>
      <c r="I621" s="55" t="e">
        <f>Matrix!BC621</f>
        <v>#VALUE!</v>
      </c>
      <c r="J621" s="56" t="e">
        <f>Matrix!BA621</f>
        <v>#VALUE!</v>
      </c>
    </row>
    <row r="622" spans="1:10">
      <c r="A622" s="28">
        <v>522</v>
      </c>
      <c r="B622" s="47" t="e">
        <f>'935'!B622</f>
        <v>#VALUE!</v>
      </c>
      <c r="C622" s="37" t="e">
        <f>ROUND(Matrix!DF622,3)</f>
        <v>#VALUE!</v>
      </c>
      <c r="D622" s="33" t="e">
        <f>ROUND(Matrix!BT622,2)</f>
        <v>#VALUE!</v>
      </c>
      <c r="E622" s="33" t="e">
        <f>ROUND(Matrix!DG622,2)</f>
        <v>#VALUE!</v>
      </c>
      <c r="F622" s="53" t="e">
        <f>ROUND(Matrix!DH622,2)</f>
        <v>#VALUE!</v>
      </c>
      <c r="G622" s="35" t="e">
        <f>Matrix!AS622</f>
        <v>#VALUE!</v>
      </c>
      <c r="H622" s="55" t="e">
        <f>Matrix!BW622</f>
        <v>#VALUE!</v>
      </c>
      <c r="I622" s="55" t="e">
        <f>Matrix!BC622</f>
        <v>#VALUE!</v>
      </c>
      <c r="J622" s="56" t="e">
        <f>Matrix!BA622</f>
        <v>#VALUE!</v>
      </c>
    </row>
    <row r="623" spans="1:10">
      <c r="A623" s="28">
        <v>523</v>
      </c>
      <c r="B623" s="47" t="e">
        <f>'935'!B623</f>
        <v>#VALUE!</v>
      </c>
      <c r="C623" s="37" t="e">
        <f>ROUND(Matrix!DF623,3)</f>
        <v>#VALUE!</v>
      </c>
      <c r="D623" s="33" t="e">
        <f>ROUND(Matrix!BT623,2)</f>
        <v>#VALUE!</v>
      </c>
      <c r="E623" s="33" t="e">
        <f>ROUND(Matrix!DG623,2)</f>
        <v>#VALUE!</v>
      </c>
      <c r="F623" s="53" t="e">
        <f>ROUND(Matrix!DH623,2)</f>
        <v>#VALUE!</v>
      </c>
      <c r="G623" s="35" t="e">
        <f>Matrix!AS623</f>
        <v>#VALUE!</v>
      </c>
      <c r="H623" s="55" t="e">
        <f>Matrix!BW623</f>
        <v>#VALUE!</v>
      </c>
      <c r="I623" s="55" t="e">
        <f>Matrix!BC623</f>
        <v>#VALUE!</v>
      </c>
      <c r="J623" s="56" t="e">
        <f>Matrix!BA623</f>
        <v>#VALUE!</v>
      </c>
    </row>
    <row r="624" spans="1:10">
      <c r="A624" s="28">
        <v>524</v>
      </c>
      <c r="B624" s="47" t="e">
        <f>'935'!B624</f>
        <v>#VALUE!</v>
      </c>
      <c r="C624" s="37" t="e">
        <f>ROUND(Matrix!DF624,3)</f>
        <v>#VALUE!</v>
      </c>
      <c r="D624" s="33" t="e">
        <f>ROUND(Matrix!BT624,2)</f>
        <v>#VALUE!</v>
      </c>
      <c r="E624" s="33" t="e">
        <f>ROUND(Matrix!DG624,2)</f>
        <v>#VALUE!</v>
      </c>
      <c r="F624" s="53" t="e">
        <f>ROUND(Matrix!DH624,2)</f>
        <v>#VALUE!</v>
      </c>
      <c r="G624" s="35" t="e">
        <f>Matrix!AS624</f>
        <v>#VALUE!</v>
      </c>
      <c r="H624" s="55" t="e">
        <f>Matrix!BW624</f>
        <v>#VALUE!</v>
      </c>
      <c r="I624" s="55" t="e">
        <f>Matrix!BC624</f>
        <v>#VALUE!</v>
      </c>
      <c r="J624" s="56" t="e">
        <f>Matrix!BA624</f>
        <v>#VALUE!</v>
      </c>
    </row>
    <row r="625" spans="1:10">
      <c r="A625" s="28">
        <v>525</v>
      </c>
      <c r="B625" s="47" t="e">
        <f>'935'!B625</f>
        <v>#VALUE!</v>
      </c>
      <c r="C625" s="37" t="e">
        <f>ROUND(Matrix!DF625,3)</f>
        <v>#VALUE!</v>
      </c>
      <c r="D625" s="33" t="e">
        <f>ROUND(Matrix!BT625,2)</f>
        <v>#VALUE!</v>
      </c>
      <c r="E625" s="33" t="e">
        <f>ROUND(Matrix!DG625,2)</f>
        <v>#VALUE!</v>
      </c>
      <c r="F625" s="53" t="e">
        <f>ROUND(Matrix!DH625,2)</f>
        <v>#VALUE!</v>
      </c>
      <c r="G625" s="35" t="e">
        <f>Matrix!AS625</f>
        <v>#VALUE!</v>
      </c>
      <c r="H625" s="55" t="e">
        <f>Matrix!BW625</f>
        <v>#VALUE!</v>
      </c>
      <c r="I625" s="55" t="e">
        <f>Matrix!BC625</f>
        <v>#VALUE!</v>
      </c>
      <c r="J625" s="56" t="e">
        <f>Matrix!BA625</f>
        <v>#VALUE!</v>
      </c>
    </row>
    <row r="626" spans="1:10">
      <c r="A626" s="28">
        <v>526</v>
      </c>
      <c r="B626" s="47" t="e">
        <f>'935'!B626</f>
        <v>#VALUE!</v>
      </c>
      <c r="C626" s="37" t="e">
        <f>ROUND(Matrix!DF626,3)</f>
        <v>#VALUE!</v>
      </c>
      <c r="D626" s="33" t="e">
        <f>ROUND(Matrix!BT626,2)</f>
        <v>#VALUE!</v>
      </c>
      <c r="E626" s="33" t="e">
        <f>ROUND(Matrix!DG626,2)</f>
        <v>#VALUE!</v>
      </c>
      <c r="F626" s="53" t="e">
        <f>ROUND(Matrix!DH626,2)</f>
        <v>#VALUE!</v>
      </c>
      <c r="G626" s="35" t="e">
        <f>Matrix!AS626</f>
        <v>#VALUE!</v>
      </c>
      <c r="H626" s="55" t="e">
        <f>Matrix!BW626</f>
        <v>#VALUE!</v>
      </c>
      <c r="I626" s="55" t="e">
        <f>Matrix!BC626</f>
        <v>#VALUE!</v>
      </c>
      <c r="J626" s="56" t="e">
        <f>Matrix!BA626</f>
        <v>#VALUE!</v>
      </c>
    </row>
    <row r="627" spans="1:10">
      <c r="A627" s="28">
        <v>527</v>
      </c>
      <c r="B627" s="47" t="e">
        <f>'935'!B627</f>
        <v>#VALUE!</v>
      </c>
      <c r="C627" s="37" t="e">
        <f>ROUND(Matrix!DF627,3)</f>
        <v>#VALUE!</v>
      </c>
      <c r="D627" s="33" t="e">
        <f>ROUND(Matrix!BT627,2)</f>
        <v>#VALUE!</v>
      </c>
      <c r="E627" s="33" t="e">
        <f>ROUND(Matrix!DG627,2)</f>
        <v>#VALUE!</v>
      </c>
      <c r="F627" s="53" t="e">
        <f>ROUND(Matrix!DH627,2)</f>
        <v>#VALUE!</v>
      </c>
      <c r="G627" s="35" t="e">
        <f>Matrix!AS627</f>
        <v>#VALUE!</v>
      </c>
      <c r="H627" s="55" t="e">
        <f>Matrix!BW627</f>
        <v>#VALUE!</v>
      </c>
      <c r="I627" s="55" t="e">
        <f>Matrix!BC627</f>
        <v>#VALUE!</v>
      </c>
      <c r="J627" s="56" t="e">
        <f>Matrix!BA627</f>
        <v>#VALUE!</v>
      </c>
    </row>
    <row r="628" spans="1:10">
      <c r="A628" s="28">
        <v>528</v>
      </c>
      <c r="B628" s="47" t="e">
        <f>'935'!B628</f>
        <v>#VALUE!</v>
      </c>
      <c r="C628" s="37" t="e">
        <f>ROUND(Matrix!DF628,3)</f>
        <v>#VALUE!</v>
      </c>
      <c r="D628" s="33" t="e">
        <f>ROUND(Matrix!BT628,2)</f>
        <v>#VALUE!</v>
      </c>
      <c r="E628" s="33" t="e">
        <f>ROUND(Matrix!DG628,2)</f>
        <v>#VALUE!</v>
      </c>
      <c r="F628" s="53" t="e">
        <f>ROUND(Matrix!DH628,2)</f>
        <v>#VALUE!</v>
      </c>
      <c r="G628" s="35" t="e">
        <f>Matrix!AS628</f>
        <v>#VALUE!</v>
      </c>
      <c r="H628" s="55" t="e">
        <f>Matrix!BW628</f>
        <v>#VALUE!</v>
      </c>
      <c r="I628" s="55" t="e">
        <f>Matrix!BC628</f>
        <v>#VALUE!</v>
      </c>
      <c r="J628" s="56" t="e">
        <f>Matrix!BA628</f>
        <v>#VALUE!</v>
      </c>
    </row>
    <row r="629" spans="1:10">
      <c r="A629" s="28">
        <v>529</v>
      </c>
      <c r="B629" s="47" t="e">
        <f>'935'!B629</f>
        <v>#VALUE!</v>
      </c>
      <c r="C629" s="37" t="e">
        <f>ROUND(Matrix!DF629,3)</f>
        <v>#VALUE!</v>
      </c>
      <c r="D629" s="33" t="e">
        <f>ROUND(Matrix!BT629,2)</f>
        <v>#VALUE!</v>
      </c>
      <c r="E629" s="33" t="e">
        <f>ROUND(Matrix!DG629,2)</f>
        <v>#VALUE!</v>
      </c>
      <c r="F629" s="53" t="e">
        <f>ROUND(Matrix!DH629,2)</f>
        <v>#VALUE!</v>
      </c>
      <c r="G629" s="35" t="e">
        <f>Matrix!AS629</f>
        <v>#VALUE!</v>
      </c>
      <c r="H629" s="55" t="e">
        <f>Matrix!BW629</f>
        <v>#VALUE!</v>
      </c>
      <c r="I629" s="55" t="e">
        <f>Matrix!BC629</f>
        <v>#VALUE!</v>
      </c>
      <c r="J629" s="56" t="e">
        <f>Matrix!BA629</f>
        <v>#VALUE!</v>
      </c>
    </row>
    <row r="630" spans="1:10">
      <c r="A630" s="28">
        <v>530</v>
      </c>
      <c r="B630" s="47" t="e">
        <f>'935'!B630</f>
        <v>#VALUE!</v>
      </c>
      <c r="C630" s="37" t="e">
        <f>ROUND(Matrix!DF630,3)</f>
        <v>#VALUE!</v>
      </c>
      <c r="D630" s="33" t="e">
        <f>ROUND(Matrix!BT630,2)</f>
        <v>#VALUE!</v>
      </c>
      <c r="E630" s="33" t="e">
        <f>ROUND(Matrix!DG630,2)</f>
        <v>#VALUE!</v>
      </c>
      <c r="F630" s="53" t="e">
        <f>ROUND(Matrix!DH630,2)</f>
        <v>#VALUE!</v>
      </c>
      <c r="G630" s="35" t="e">
        <f>Matrix!AS630</f>
        <v>#VALUE!</v>
      </c>
      <c r="H630" s="55" t="e">
        <f>Matrix!BW630</f>
        <v>#VALUE!</v>
      </c>
      <c r="I630" s="55" t="e">
        <f>Matrix!BC630</f>
        <v>#VALUE!</v>
      </c>
      <c r="J630" s="56" t="e">
        <f>Matrix!BA630</f>
        <v>#VALUE!</v>
      </c>
    </row>
    <row r="631" spans="1:10">
      <c r="A631" s="28">
        <v>531</v>
      </c>
      <c r="B631" s="47" t="e">
        <f>'935'!B631</f>
        <v>#VALUE!</v>
      </c>
      <c r="C631" s="37" t="e">
        <f>ROUND(Matrix!DF631,3)</f>
        <v>#VALUE!</v>
      </c>
      <c r="D631" s="33" t="e">
        <f>ROUND(Matrix!BT631,2)</f>
        <v>#VALUE!</v>
      </c>
      <c r="E631" s="33" t="e">
        <f>ROUND(Matrix!DG631,2)</f>
        <v>#VALUE!</v>
      </c>
      <c r="F631" s="53" t="e">
        <f>ROUND(Matrix!DH631,2)</f>
        <v>#VALUE!</v>
      </c>
      <c r="G631" s="35" t="e">
        <f>Matrix!AS631</f>
        <v>#VALUE!</v>
      </c>
      <c r="H631" s="55" t="e">
        <f>Matrix!BW631</f>
        <v>#VALUE!</v>
      </c>
      <c r="I631" s="55" t="e">
        <f>Matrix!BC631</f>
        <v>#VALUE!</v>
      </c>
      <c r="J631" s="56" t="e">
        <f>Matrix!BA631</f>
        <v>#VALUE!</v>
      </c>
    </row>
    <row r="632" spans="1:10">
      <c r="A632" s="28">
        <v>532</v>
      </c>
      <c r="B632" s="47" t="e">
        <f>'935'!B632</f>
        <v>#VALUE!</v>
      </c>
      <c r="C632" s="37" t="e">
        <f>ROUND(Matrix!DF632,3)</f>
        <v>#VALUE!</v>
      </c>
      <c r="D632" s="33" t="e">
        <f>ROUND(Matrix!BT632,2)</f>
        <v>#VALUE!</v>
      </c>
      <c r="E632" s="33" t="e">
        <f>ROUND(Matrix!DG632,2)</f>
        <v>#VALUE!</v>
      </c>
      <c r="F632" s="53" t="e">
        <f>ROUND(Matrix!DH632,2)</f>
        <v>#VALUE!</v>
      </c>
      <c r="G632" s="35" t="e">
        <f>Matrix!AS632</f>
        <v>#VALUE!</v>
      </c>
      <c r="H632" s="55" t="e">
        <f>Matrix!BW632</f>
        <v>#VALUE!</v>
      </c>
      <c r="I632" s="55" t="e">
        <f>Matrix!BC632</f>
        <v>#VALUE!</v>
      </c>
      <c r="J632" s="56" t="e">
        <f>Matrix!BA632</f>
        <v>#VALUE!</v>
      </c>
    </row>
    <row r="633" spans="1:10">
      <c r="A633" s="28">
        <v>533</v>
      </c>
      <c r="B633" s="47" t="e">
        <f>'935'!B633</f>
        <v>#VALUE!</v>
      </c>
      <c r="C633" s="37" t="e">
        <f>ROUND(Matrix!DF633,3)</f>
        <v>#VALUE!</v>
      </c>
      <c r="D633" s="33" t="e">
        <f>ROUND(Matrix!BT633,2)</f>
        <v>#VALUE!</v>
      </c>
      <c r="E633" s="33" t="e">
        <f>ROUND(Matrix!DG633,2)</f>
        <v>#VALUE!</v>
      </c>
      <c r="F633" s="53" t="e">
        <f>ROUND(Matrix!DH633,2)</f>
        <v>#VALUE!</v>
      </c>
      <c r="G633" s="35" t="e">
        <f>Matrix!AS633</f>
        <v>#VALUE!</v>
      </c>
      <c r="H633" s="55" t="e">
        <f>Matrix!BW633</f>
        <v>#VALUE!</v>
      </c>
      <c r="I633" s="55" t="e">
        <f>Matrix!BC633</f>
        <v>#VALUE!</v>
      </c>
      <c r="J633" s="56" t="e">
        <f>Matrix!BA633</f>
        <v>#VALUE!</v>
      </c>
    </row>
    <row r="634" spans="1:10">
      <c r="A634" s="28">
        <v>534</v>
      </c>
      <c r="B634" s="47" t="e">
        <f>'935'!B634</f>
        <v>#VALUE!</v>
      </c>
      <c r="C634" s="37" t="e">
        <f>ROUND(Matrix!DF634,3)</f>
        <v>#VALUE!</v>
      </c>
      <c r="D634" s="33" t="e">
        <f>ROUND(Matrix!BT634,2)</f>
        <v>#VALUE!</v>
      </c>
      <c r="E634" s="33" t="e">
        <f>ROUND(Matrix!DG634,2)</f>
        <v>#VALUE!</v>
      </c>
      <c r="F634" s="53" t="e">
        <f>ROUND(Matrix!DH634,2)</f>
        <v>#VALUE!</v>
      </c>
      <c r="G634" s="35" t="e">
        <f>Matrix!AS634</f>
        <v>#VALUE!</v>
      </c>
      <c r="H634" s="55" t="e">
        <f>Matrix!BW634</f>
        <v>#VALUE!</v>
      </c>
      <c r="I634" s="55" t="e">
        <f>Matrix!BC634</f>
        <v>#VALUE!</v>
      </c>
      <c r="J634" s="56" t="e">
        <f>Matrix!BA634</f>
        <v>#VALUE!</v>
      </c>
    </row>
    <row r="635" spans="1:10">
      <c r="A635" s="28">
        <v>535</v>
      </c>
      <c r="B635" s="47" t="e">
        <f>'935'!B635</f>
        <v>#VALUE!</v>
      </c>
      <c r="C635" s="37" t="e">
        <f>ROUND(Matrix!DF635,3)</f>
        <v>#VALUE!</v>
      </c>
      <c r="D635" s="33" t="e">
        <f>ROUND(Matrix!BT635,2)</f>
        <v>#VALUE!</v>
      </c>
      <c r="E635" s="33" t="e">
        <f>ROUND(Matrix!DG635,2)</f>
        <v>#VALUE!</v>
      </c>
      <c r="F635" s="53" t="e">
        <f>ROUND(Matrix!DH635,2)</f>
        <v>#VALUE!</v>
      </c>
      <c r="G635" s="35" t="e">
        <f>Matrix!AS635</f>
        <v>#VALUE!</v>
      </c>
      <c r="H635" s="55" t="e">
        <f>Matrix!BW635</f>
        <v>#VALUE!</v>
      </c>
      <c r="I635" s="55" t="e">
        <f>Matrix!BC635</f>
        <v>#VALUE!</v>
      </c>
      <c r="J635" s="56" t="e">
        <f>Matrix!BA635</f>
        <v>#VALUE!</v>
      </c>
    </row>
    <row r="636" spans="1:10">
      <c r="A636" s="28">
        <v>536</v>
      </c>
      <c r="B636" s="47" t="e">
        <f>'935'!B636</f>
        <v>#VALUE!</v>
      </c>
      <c r="C636" s="37" t="e">
        <f>ROUND(Matrix!DF636,3)</f>
        <v>#VALUE!</v>
      </c>
      <c r="D636" s="33" t="e">
        <f>ROUND(Matrix!BT636,2)</f>
        <v>#VALUE!</v>
      </c>
      <c r="E636" s="33" t="e">
        <f>ROUND(Matrix!DG636,2)</f>
        <v>#VALUE!</v>
      </c>
      <c r="F636" s="53" t="e">
        <f>ROUND(Matrix!DH636,2)</f>
        <v>#VALUE!</v>
      </c>
      <c r="G636" s="35" t="e">
        <f>Matrix!AS636</f>
        <v>#VALUE!</v>
      </c>
      <c r="H636" s="55" t="e">
        <f>Matrix!BW636</f>
        <v>#VALUE!</v>
      </c>
      <c r="I636" s="55" t="e">
        <f>Matrix!BC636</f>
        <v>#VALUE!</v>
      </c>
      <c r="J636" s="56" t="e">
        <f>Matrix!BA636</f>
        <v>#VALUE!</v>
      </c>
    </row>
    <row r="637" spans="1:10">
      <c r="A637" s="28">
        <v>537</v>
      </c>
      <c r="B637" s="47" t="e">
        <f>'935'!B637</f>
        <v>#VALUE!</v>
      </c>
      <c r="C637" s="37" t="e">
        <f>ROUND(Matrix!DF637,3)</f>
        <v>#VALUE!</v>
      </c>
      <c r="D637" s="33" t="e">
        <f>ROUND(Matrix!BT637,2)</f>
        <v>#VALUE!</v>
      </c>
      <c r="E637" s="33" t="e">
        <f>ROUND(Matrix!DG637,2)</f>
        <v>#VALUE!</v>
      </c>
      <c r="F637" s="53" t="e">
        <f>ROUND(Matrix!DH637,2)</f>
        <v>#VALUE!</v>
      </c>
      <c r="G637" s="35" t="e">
        <f>Matrix!AS637</f>
        <v>#VALUE!</v>
      </c>
      <c r="H637" s="55" t="e">
        <f>Matrix!BW637</f>
        <v>#VALUE!</v>
      </c>
      <c r="I637" s="55" t="e">
        <f>Matrix!BC637</f>
        <v>#VALUE!</v>
      </c>
      <c r="J637" s="56" t="e">
        <f>Matrix!BA637</f>
        <v>#VALUE!</v>
      </c>
    </row>
    <row r="638" spans="1:10">
      <c r="A638" s="28">
        <v>538</v>
      </c>
      <c r="B638" s="47" t="e">
        <f>'935'!B638</f>
        <v>#VALUE!</v>
      </c>
      <c r="C638" s="37" t="e">
        <f>ROUND(Matrix!DF638,3)</f>
        <v>#VALUE!</v>
      </c>
      <c r="D638" s="33" t="e">
        <f>ROUND(Matrix!BT638,2)</f>
        <v>#VALUE!</v>
      </c>
      <c r="E638" s="33" t="e">
        <f>ROUND(Matrix!DG638,2)</f>
        <v>#VALUE!</v>
      </c>
      <c r="F638" s="53" t="e">
        <f>ROUND(Matrix!DH638,2)</f>
        <v>#VALUE!</v>
      </c>
      <c r="G638" s="35" t="e">
        <f>Matrix!AS638</f>
        <v>#VALUE!</v>
      </c>
      <c r="H638" s="55" t="e">
        <f>Matrix!BW638</f>
        <v>#VALUE!</v>
      </c>
      <c r="I638" s="55" t="e">
        <f>Matrix!BC638</f>
        <v>#VALUE!</v>
      </c>
      <c r="J638" s="56" t="e">
        <f>Matrix!BA638</f>
        <v>#VALUE!</v>
      </c>
    </row>
    <row r="639" spans="1:10">
      <c r="A639" s="28">
        <v>539</v>
      </c>
      <c r="B639" s="47" t="e">
        <f>'935'!B639</f>
        <v>#VALUE!</v>
      </c>
      <c r="C639" s="37" t="e">
        <f>ROUND(Matrix!DF639,3)</f>
        <v>#VALUE!</v>
      </c>
      <c r="D639" s="33" t="e">
        <f>ROUND(Matrix!BT639,2)</f>
        <v>#VALUE!</v>
      </c>
      <c r="E639" s="33" t="e">
        <f>ROUND(Matrix!DG639,2)</f>
        <v>#VALUE!</v>
      </c>
      <c r="F639" s="53" t="e">
        <f>ROUND(Matrix!DH639,2)</f>
        <v>#VALUE!</v>
      </c>
      <c r="G639" s="35" t="e">
        <f>Matrix!AS639</f>
        <v>#VALUE!</v>
      </c>
      <c r="H639" s="55" t="e">
        <f>Matrix!BW639</f>
        <v>#VALUE!</v>
      </c>
      <c r="I639" s="55" t="e">
        <f>Matrix!BC639</f>
        <v>#VALUE!</v>
      </c>
      <c r="J639" s="56" t="e">
        <f>Matrix!BA639</f>
        <v>#VALUE!</v>
      </c>
    </row>
    <row r="640" spans="1:10">
      <c r="A640" s="28">
        <v>540</v>
      </c>
      <c r="B640" s="47" t="e">
        <f>'935'!B640</f>
        <v>#VALUE!</v>
      </c>
      <c r="C640" s="37" t="e">
        <f>ROUND(Matrix!DF640,3)</f>
        <v>#VALUE!</v>
      </c>
      <c r="D640" s="33" t="e">
        <f>ROUND(Matrix!BT640,2)</f>
        <v>#VALUE!</v>
      </c>
      <c r="E640" s="33" t="e">
        <f>ROUND(Matrix!DG640,2)</f>
        <v>#VALUE!</v>
      </c>
      <c r="F640" s="53" t="e">
        <f>ROUND(Matrix!DH640,2)</f>
        <v>#VALUE!</v>
      </c>
      <c r="G640" s="35" t="e">
        <f>Matrix!AS640</f>
        <v>#VALUE!</v>
      </c>
      <c r="H640" s="55" t="e">
        <f>Matrix!BW640</f>
        <v>#VALUE!</v>
      </c>
      <c r="I640" s="55" t="e">
        <f>Matrix!BC640</f>
        <v>#VALUE!</v>
      </c>
      <c r="J640" s="56" t="e">
        <f>Matrix!BA640</f>
        <v>#VALUE!</v>
      </c>
    </row>
    <row r="641" spans="1:10">
      <c r="A641" s="28">
        <v>541</v>
      </c>
      <c r="B641" s="47" t="e">
        <f>'935'!B641</f>
        <v>#VALUE!</v>
      </c>
      <c r="C641" s="37" t="e">
        <f>ROUND(Matrix!DF641,3)</f>
        <v>#VALUE!</v>
      </c>
      <c r="D641" s="33" t="e">
        <f>ROUND(Matrix!BT641,2)</f>
        <v>#VALUE!</v>
      </c>
      <c r="E641" s="33" t="e">
        <f>ROUND(Matrix!DG641,2)</f>
        <v>#VALUE!</v>
      </c>
      <c r="F641" s="53" t="e">
        <f>ROUND(Matrix!DH641,2)</f>
        <v>#VALUE!</v>
      </c>
      <c r="G641" s="35" t="e">
        <f>Matrix!AS641</f>
        <v>#VALUE!</v>
      </c>
      <c r="H641" s="55" t="e">
        <f>Matrix!BW641</f>
        <v>#VALUE!</v>
      </c>
      <c r="I641" s="55" t="e">
        <f>Matrix!BC641</f>
        <v>#VALUE!</v>
      </c>
      <c r="J641" s="56" t="e">
        <f>Matrix!BA641</f>
        <v>#VALUE!</v>
      </c>
    </row>
    <row r="642" spans="1:10">
      <c r="A642" s="28">
        <v>542</v>
      </c>
      <c r="B642" s="47" t="e">
        <f>'935'!B642</f>
        <v>#VALUE!</v>
      </c>
      <c r="C642" s="37" t="e">
        <f>ROUND(Matrix!DF642,3)</f>
        <v>#VALUE!</v>
      </c>
      <c r="D642" s="33" t="e">
        <f>ROUND(Matrix!BT642,2)</f>
        <v>#VALUE!</v>
      </c>
      <c r="E642" s="33" t="e">
        <f>ROUND(Matrix!DG642,2)</f>
        <v>#VALUE!</v>
      </c>
      <c r="F642" s="53" t="e">
        <f>ROUND(Matrix!DH642,2)</f>
        <v>#VALUE!</v>
      </c>
      <c r="G642" s="35" t="e">
        <f>Matrix!AS642</f>
        <v>#VALUE!</v>
      </c>
      <c r="H642" s="55" t="e">
        <f>Matrix!BW642</f>
        <v>#VALUE!</v>
      </c>
      <c r="I642" s="55" t="e">
        <f>Matrix!BC642</f>
        <v>#VALUE!</v>
      </c>
      <c r="J642" s="56" t="e">
        <f>Matrix!BA642</f>
        <v>#VALUE!</v>
      </c>
    </row>
    <row r="643" spans="1:10">
      <c r="A643" s="28">
        <v>543</v>
      </c>
      <c r="B643" s="47" t="e">
        <f>'935'!B643</f>
        <v>#VALUE!</v>
      </c>
      <c r="C643" s="37" t="e">
        <f>ROUND(Matrix!DF643,3)</f>
        <v>#VALUE!</v>
      </c>
      <c r="D643" s="33" t="e">
        <f>ROUND(Matrix!BT643,2)</f>
        <v>#VALUE!</v>
      </c>
      <c r="E643" s="33" t="e">
        <f>ROUND(Matrix!DG643,2)</f>
        <v>#VALUE!</v>
      </c>
      <c r="F643" s="53" t="e">
        <f>ROUND(Matrix!DH643,2)</f>
        <v>#VALUE!</v>
      </c>
      <c r="G643" s="35" t="e">
        <f>Matrix!AS643</f>
        <v>#VALUE!</v>
      </c>
      <c r="H643" s="55" t="e">
        <f>Matrix!BW643</f>
        <v>#VALUE!</v>
      </c>
      <c r="I643" s="55" t="e">
        <f>Matrix!BC643</f>
        <v>#VALUE!</v>
      </c>
      <c r="J643" s="56" t="e">
        <f>Matrix!BA643</f>
        <v>#VALUE!</v>
      </c>
    </row>
    <row r="644" spans="1:10">
      <c r="A644" s="28">
        <v>544</v>
      </c>
      <c r="B644" s="47" t="e">
        <f>'935'!B644</f>
        <v>#VALUE!</v>
      </c>
      <c r="C644" s="37" t="e">
        <f>ROUND(Matrix!DF644,3)</f>
        <v>#VALUE!</v>
      </c>
      <c r="D644" s="33" t="e">
        <f>ROUND(Matrix!BT644,2)</f>
        <v>#VALUE!</v>
      </c>
      <c r="E644" s="33" t="e">
        <f>ROUND(Matrix!DG644,2)</f>
        <v>#VALUE!</v>
      </c>
      <c r="F644" s="53" t="e">
        <f>ROUND(Matrix!DH644,2)</f>
        <v>#VALUE!</v>
      </c>
      <c r="G644" s="35" t="e">
        <f>Matrix!AS644</f>
        <v>#VALUE!</v>
      </c>
      <c r="H644" s="55" t="e">
        <f>Matrix!BW644</f>
        <v>#VALUE!</v>
      </c>
      <c r="I644" s="55" t="e">
        <f>Matrix!BC644</f>
        <v>#VALUE!</v>
      </c>
      <c r="J644" s="56" t="e">
        <f>Matrix!BA644</f>
        <v>#VALUE!</v>
      </c>
    </row>
    <row r="645" spans="1:10">
      <c r="A645" s="28">
        <v>545</v>
      </c>
      <c r="B645" s="47" t="e">
        <f>'935'!B645</f>
        <v>#VALUE!</v>
      </c>
      <c r="C645" s="37" t="e">
        <f>ROUND(Matrix!DF645,3)</f>
        <v>#VALUE!</v>
      </c>
      <c r="D645" s="33" t="e">
        <f>ROUND(Matrix!BT645,2)</f>
        <v>#VALUE!</v>
      </c>
      <c r="E645" s="33" t="e">
        <f>ROUND(Matrix!DG645,2)</f>
        <v>#VALUE!</v>
      </c>
      <c r="F645" s="53" t="e">
        <f>ROUND(Matrix!DH645,2)</f>
        <v>#VALUE!</v>
      </c>
      <c r="G645" s="35" t="e">
        <f>Matrix!AS645</f>
        <v>#VALUE!</v>
      </c>
      <c r="H645" s="55" t="e">
        <f>Matrix!BW645</f>
        <v>#VALUE!</v>
      </c>
      <c r="I645" s="55" t="e">
        <f>Matrix!BC645</f>
        <v>#VALUE!</v>
      </c>
      <c r="J645" s="56" t="e">
        <f>Matrix!BA645</f>
        <v>#VALUE!</v>
      </c>
    </row>
    <row r="646" spans="1:10">
      <c r="A646" s="28">
        <v>546</v>
      </c>
      <c r="B646" s="47" t="e">
        <f>'935'!B646</f>
        <v>#VALUE!</v>
      </c>
      <c r="C646" s="37" t="e">
        <f>ROUND(Matrix!DF646,3)</f>
        <v>#VALUE!</v>
      </c>
      <c r="D646" s="33" t="e">
        <f>ROUND(Matrix!BT646,2)</f>
        <v>#VALUE!</v>
      </c>
      <c r="E646" s="33" t="e">
        <f>ROUND(Matrix!DG646,2)</f>
        <v>#VALUE!</v>
      </c>
      <c r="F646" s="53" t="e">
        <f>ROUND(Matrix!DH646,2)</f>
        <v>#VALUE!</v>
      </c>
      <c r="G646" s="35" t="e">
        <f>Matrix!AS646</f>
        <v>#VALUE!</v>
      </c>
      <c r="H646" s="55" t="e">
        <f>Matrix!BW646</f>
        <v>#VALUE!</v>
      </c>
      <c r="I646" s="55" t="e">
        <f>Matrix!BC646</f>
        <v>#VALUE!</v>
      </c>
      <c r="J646" s="56" t="e">
        <f>Matrix!BA646</f>
        <v>#VALUE!</v>
      </c>
    </row>
    <row r="647" spans="1:10">
      <c r="A647" s="28">
        <v>547</v>
      </c>
      <c r="B647" s="47" t="e">
        <f>'935'!B647</f>
        <v>#VALUE!</v>
      </c>
      <c r="C647" s="37" t="e">
        <f>ROUND(Matrix!DF647,3)</f>
        <v>#VALUE!</v>
      </c>
      <c r="D647" s="33" t="e">
        <f>ROUND(Matrix!BT647,2)</f>
        <v>#VALUE!</v>
      </c>
      <c r="E647" s="33" t="e">
        <f>ROUND(Matrix!DG647,2)</f>
        <v>#VALUE!</v>
      </c>
      <c r="F647" s="53" t="e">
        <f>ROUND(Matrix!DH647,2)</f>
        <v>#VALUE!</v>
      </c>
      <c r="G647" s="35" t="e">
        <f>Matrix!AS647</f>
        <v>#VALUE!</v>
      </c>
      <c r="H647" s="55" t="e">
        <f>Matrix!BW647</f>
        <v>#VALUE!</v>
      </c>
      <c r="I647" s="55" t="e">
        <f>Matrix!BC647</f>
        <v>#VALUE!</v>
      </c>
      <c r="J647" s="56" t="e">
        <f>Matrix!BA647</f>
        <v>#VALUE!</v>
      </c>
    </row>
    <row r="648" spans="1:10">
      <c r="A648" s="28">
        <v>548</v>
      </c>
      <c r="B648" s="47" t="e">
        <f>'935'!B648</f>
        <v>#VALUE!</v>
      </c>
      <c r="C648" s="37" t="e">
        <f>ROUND(Matrix!DF648,3)</f>
        <v>#VALUE!</v>
      </c>
      <c r="D648" s="33" t="e">
        <f>ROUND(Matrix!BT648,2)</f>
        <v>#VALUE!</v>
      </c>
      <c r="E648" s="33" t="e">
        <f>ROUND(Matrix!DG648,2)</f>
        <v>#VALUE!</v>
      </c>
      <c r="F648" s="53" t="e">
        <f>ROUND(Matrix!DH648,2)</f>
        <v>#VALUE!</v>
      </c>
      <c r="G648" s="35" t="e">
        <f>Matrix!AS648</f>
        <v>#VALUE!</v>
      </c>
      <c r="H648" s="55" t="e">
        <f>Matrix!BW648</f>
        <v>#VALUE!</v>
      </c>
      <c r="I648" s="55" t="e">
        <f>Matrix!BC648</f>
        <v>#VALUE!</v>
      </c>
      <c r="J648" s="56" t="e">
        <f>Matrix!BA648</f>
        <v>#VALUE!</v>
      </c>
    </row>
    <row r="649" spans="1:10">
      <c r="A649" s="28">
        <v>549</v>
      </c>
      <c r="B649" s="47" t="e">
        <f>'935'!B649</f>
        <v>#VALUE!</v>
      </c>
      <c r="C649" s="37" t="e">
        <f>ROUND(Matrix!DF649,3)</f>
        <v>#VALUE!</v>
      </c>
      <c r="D649" s="33" t="e">
        <f>ROUND(Matrix!BT649,2)</f>
        <v>#VALUE!</v>
      </c>
      <c r="E649" s="33" t="e">
        <f>ROUND(Matrix!DG649,2)</f>
        <v>#VALUE!</v>
      </c>
      <c r="F649" s="53" t="e">
        <f>ROUND(Matrix!DH649,2)</f>
        <v>#VALUE!</v>
      </c>
      <c r="G649" s="35" t="e">
        <f>Matrix!AS649</f>
        <v>#VALUE!</v>
      </c>
      <c r="H649" s="55" t="e">
        <f>Matrix!BW649</f>
        <v>#VALUE!</v>
      </c>
      <c r="I649" s="55" t="e">
        <f>Matrix!BC649</f>
        <v>#VALUE!</v>
      </c>
      <c r="J649" s="56" t="e">
        <f>Matrix!BA649</f>
        <v>#VALUE!</v>
      </c>
    </row>
    <row r="650" spans="1:10">
      <c r="A650" s="28">
        <v>550</v>
      </c>
      <c r="B650" s="47" t="e">
        <f>'935'!B650</f>
        <v>#VALUE!</v>
      </c>
      <c r="C650" s="37" t="e">
        <f>ROUND(Matrix!DF650,3)</f>
        <v>#VALUE!</v>
      </c>
      <c r="D650" s="33" t="e">
        <f>ROUND(Matrix!BT650,2)</f>
        <v>#VALUE!</v>
      </c>
      <c r="E650" s="33" t="e">
        <f>ROUND(Matrix!DG650,2)</f>
        <v>#VALUE!</v>
      </c>
      <c r="F650" s="53" t="e">
        <f>ROUND(Matrix!DH650,2)</f>
        <v>#VALUE!</v>
      </c>
      <c r="G650" s="35" t="e">
        <f>Matrix!AS650</f>
        <v>#VALUE!</v>
      </c>
      <c r="H650" s="55" t="e">
        <f>Matrix!BW650</f>
        <v>#VALUE!</v>
      </c>
      <c r="I650" s="55" t="e">
        <f>Matrix!BC650</f>
        <v>#VALUE!</v>
      </c>
      <c r="J650" s="56" t="e">
        <f>Matrix!BA650</f>
        <v>#VALUE!</v>
      </c>
    </row>
    <row r="651" spans="1:10">
      <c r="A651" s="28">
        <v>551</v>
      </c>
      <c r="B651" s="47" t="e">
        <f>'935'!B651</f>
        <v>#VALUE!</v>
      </c>
      <c r="C651" s="37" t="e">
        <f>ROUND(Matrix!DF651,3)</f>
        <v>#VALUE!</v>
      </c>
      <c r="D651" s="33" t="e">
        <f>ROUND(Matrix!BT651,2)</f>
        <v>#VALUE!</v>
      </c>
      <c r="E651" s="33" t="e">
        <f>ROUND(Matrix!DG651,2)</f>
        <v>#VALUE!</v>
      </c>
      <c r="F651" s="53" t="e">
        <f>ROUND(Matrix!DH651,2)</f>
        <v>#VALUE!</v>
      </c>
      <c r="G651" s="35" t="e">
        <f>Matrix!AS651</f>
        <v>#VALUE!</v>
      </c>
      <c r="H651" s="55" t="e">
        <f>Matrix!BW651</f>
        <v>#VALUE!</v>
      </c>
      <c r="I651" s="55" t="e">
        <f>Matrix!BC651</f>
        <v>#VALUE!</v>
      </c>
      <c r="J651" s="56" t="e">
        <f>Matrix!BA651</f>
        <v>#VALUE!</v>
      </c>
    </row>
    <row r="652" spans="1:10">
      <c r="A652" s="28">
        <v>552</v>
      </c>
      <c r="B652" s="47" t="e">
        <f>'935'!B652</f>
        <v>#VALUE!</v>
      </c>
      <c r="C652" s="37" t="e">
        <f>ROUND(Matrix!DF652,3)</f>
        <v>#VALUE!</v>
      </c>
      <c r="D652" s="33" t="e">
        <f>ROUND(Matrix!BT652,2)</f>
        <v>#VALUE!</v>
      </c>
      <c r="E652" s="33" t="e">
        <f>ROUND(Matrix!DG652,2)</f>
        <v>#VALUE!</v>
      </c>
      <c r="F652" s="53" t="e">
        <f>ROUND(Matrix!DH652,2)</f>
        <v>#VALUE!</v>
      </c>
      <c r="G652" s="35" t="e">
        <f>Matrix!AS652</f>
        <v>#VALUE!</v>
      </c>
      <c r="H652" s="55" t="e">
        <f>Matrix!BW652</f>
        <v>#VALUE!</v>
      </c>
      <c r="I652" s="55" t="e">
        <f>Matrix!BC652</f>
        <v>#VALUE!</v>
      </c>
      <c r="J652" s="56" t="e">
        <f>Matrix!BA652</f>
        <v>#VALUE!</v>
      </c>
    </row>
    <row r="653" spans="1:10">
      <c r="A653" s="28">
        <v>553</v>
      </c>
      <c r="B653" s="47" t="e">
        <f>'935'!B653</f>
        <v>#VALUE!</v>
      </c>
      <c r="C653" s="37" t="e">
        <f>ROUND(Matrix!DF653,3)</f>
        <v>#VALUE!</v>
      </c>
      <c r="D653" s="33" t="e">
        <f>ROUND(Matrix!BT653,2)</f>
        <v>#VALUE!</v>
      </c>
      <c r="E653" s="33" t="e">
        <f>ROUND(Matrix!DG653,2)</f>
        <v>#VALUE!</v>
      </c>
      <c r="F653" s="53" t="e">
        <f>ROUND(Matrix!DH653,2)</f>
        <v>#VALUE!</v>
      </c>
      <c r="G653" s="35" t="e">
        <f>Matrix!AS653</f>
        <v>#VALUE!</v>
      </c>
      <c r="H653" s="55" t="e">
        <f>Matrix!BW653</f>
        <v>#VALUE!</v>
      </c>
      <c r="I653" s="55" t="e">
        <f>Matrix!BC653</f>
        <v>#VALUE!</v>
      </c>
      <c r="J653" s="56" t="e">
        <f>Matrix!BA653</f>
        <v>#VALUE!</v>
      </c>
    </row>
    <row r="654" spans="1:10">
      <c r="A654" s="28">
        <v>554</v>
      </c>
      <c r="B654" s="47" t="e">
        <f>'935'!B654</f>
        <v>#VALUE!</v>
      </c>
      <c r="C654" s="37" t="e">
        <f>ROUND(Matrix!DF654,3)</f>
        <v>#VALUE!</v>
      </c>
      <c r="D654" s="33" t="e">
        <f>ROUND(Matrix!BT654,2)</f>
        <v>#VALUE!</v>
      </c>
      <c r="E654" s="33" t="e">
        <f>ROUND(Matrix!DG654,2)</f>
        <v>#VALUE!</v>
      </c>
      <c r="F654" s="53" t="e">
        <f>ROUND(Matrix!DH654,2)</f>
        <v>#VALUE!</v>
      </c>
      <c r="G654" s="35" t="e">
        <f>Matrix!AS654</f>
        <v>#VALUE!</v>
      </c>
      <c r="H654" s="55" t="e">
        <f>Matrix!BW654</f>
        <v>#VALUE!</v>
      </c>
      <c r="I654" s="55" t="e">
        <f>Matrix!BC654</f>
        <v>#VALUE!</v>
      </c>
      <c r="J654" s="56" t="e">
        <f>Matrix!BA654</f>
        <v>#VALUE!</v>
      </c>
    </row>
    <row r="655" spans="1:10">
      <c r="A655" s="28">
        <v>555</v>
      </c>
      <c r="B655" s="47" t="e">
        <f>'935'!B655</f>
        <v>#VALUE!</v>
      </c>
      <c r="C655" s="37" t="e">
        <f>ROUND(Matrix!DF655,3)</f>
        <v>#VALUE!</v>
      </c>
      <c r="D655" s="33" t="e">
        <f>ROUND(Matrix!BT655,2)</f>
        <v>#VALUE!</v>
      </c>
      <c r="E655" s="33" t="e">
        <f>ROUND(Matrix!DG655,2)</f>
        <v>#VALUE!</v>
      </c>
      <c r="F655" s="53" t="e">
        <f>ROUND(Matrix!DH655,2)</f>
        <v>#VALUE!</v>
      </c>
      <c r="G655" s="35" t="e">
        <f>Matrix!AS655</f>
        <v>#VALUE!</v>
      </c>
      <c r="H655" s="55" t="e">
        <f>Matrix!BW655</f>
        <v>#VALUE!</v>
      </c>
      <c r="I655" s="55" t="e">
        <f>Matrix!BC655</f>
        <v>#VALUE!</v>
      </c>
      <c r="J655" s="56" t="e">
        <f>Matrix!BA655</f>
        <v>#VALUE!</v>
      </c>
    </row>
    <row r="656" spans="1:10">
      <c r="A656" s="28">
        <v>556</v>
      </c>
      <c r="B656" s="47" t="e">
        <f>'935'!B656</f>
        <v>#VALUE!</v>
      </c>
      <c r="C656" s="37" t="e">
        <f>ROUND(Matrix!DF656,3)</f>
        <v>#VALUE!</v>
      </c>
      <c r="D656" s="33" t="e">
        <f>ROUND(Matrix!BT656,2)</f>
        <v>#VALUE!</v>
      </c>
      <c r="E656" s="33" t="e">
        <f>ROUND(Matrix!DG656,2)</f>
        <v>#VALUE!</v>
      </c>
      <c r="F656" s="53" t="e">
        <f>ROUND(Matrix!DH656,2)</f>
        <v>#VALUE!</v>
      </c>
      <c r="G656" s="35" t="e">
        <f>Matrix!AS656</f>
        <v>#VALUE!</v>
      </c>
      <c r="H656" s="55" t="e">
        <f>Matrix!BW656</f>
        <v>#VALUE!</v>
      </c>
      <c r="I656" s="55" t="e">
        <f>Matrix!BC656</f>
        <v>#VALUE!</v>
      </c>
      <c r="J656" s="56" t="e">
        <f>Matrix!BA656</f>
        <v>#VALUE!</v>
      </c>
    </row>
    <row r="657" spans="1:10">
      <c r="A657" s="28">
        <v>557</v>
      </c>
      <c r="B657" s="47" t="e">
        <f>'935'!B657</f>
        <v>#VALUE!</v>
      </c>
      <c r="C657" s="37" t="e">
        <f>ROUND(Matrix!DF657,3)</f>
        <v>#VALUE!</v>
      </c>
      <c r="D657" s="33" t="e">
        <f>ROUND(Matrix!BT657,2)</f>
        <v>#VALUE!</v>
      </c>
      <c r="E657" s="33" t="e">
        <f>ROUND(Matrix!DG657,2)</f>
        <v>#VALUE!</v>
      </c>
      <c r="F657" s="53" t="e">
        <f>ROUND(Matrix!DH657,2)</f>
        <v>#VALUE!</v>
      </c>
      <c r="G657" s="35" t="e">
        <f>Matrix!AS657</f>
        <v>#VALUE!</v>
      </c>
      <c r="H657" s="55" t="e">
        <f>Matrix!BW657</f>
        <v>#VALUE!</v>
      </c>
      <c r="I657" s="55" t="e">
        <f>Matrix!BC657</f>
        <v>#VALUE!</v>
      </c>
      <c r="J657" s="56" t="e">
        <f>Matrix!BA657</f>
        <v>#VALUE!</v>
      </c>
    </row>
    <row r="658" spans="1:10">
      <c r="A658" s="28">
        <v>558</v>
      </c>
      <c r="B658" s="47" t="e">
        <f>'935'!B658</f>
        <v>#VALUE!</v>
      </c>
      <c r="C658" s="37" t="e">
        <f>ROUND(Matrix!DF658,3)</f>
        <v>#VALUE!</v>
      </c>
      <c r="D658" s="33" t="e">
        <f>ROUND(Matrix!BT658,2)</f>
        <v>#VALUE!</v>
      </c>
      <c r="E658" s="33" t="e">
        <f>ROUND(Matrix!DG658,2)</f>
        <v>#VALUE!</v>
      </c>
      <c r="F658" s="53" t="e">
        <f>ROUND(Matrix!DH658,2)</f>
        <v>#VALUE!</v>
      </c>
      <c r="G658" s="35" t="e">
        <f>Matrix!AS658</f>
        <v>#VALUE!</v>
      </c>
      <c r="H658" s="55" t="e">
        <f>Matrix!BW658</f>
        <v>#VALUE!</v>
      </c>
      <c r="I658" s="55" t="e">
        <f>Matrix!BC658</f>
        <v>#VALUE!</v>
      </c>
      <c r="J658" s="56" t="e">
        <f>Matrix!BA658</f>
        <v>#VALUE!</v>
      </c>
    </row>
    <row r="659" spans="1:10">
      <c r="A659" s="28">
        <v>559</v>
      </c>
      <c r="B659" s="47" t="e">
        <f>'935'!B659</f>
        <v>#VALUE!</v>
      </c>
      <c r="C659" s="37" t="e">
        <f>ROUND(Matrix!DF659,3)</f>
        <v>#VALUE!</v>
      </c>
      <c r="D659" s="33" t="e">
        <f>ROUND(Matrix!BT659,2)</f>
        <v>#VALUE!</v>
      </c>
      <c r="E659" s="33" t="e">
        <f>ROUND(Matrix!DG659,2)</f>
        <v>#VALUE!</v>
      </c>
      <c r="F659" s="53" t="e">
        <f>ROUND(Matrix!DH659,2)</f>
        <v>#VALUE!</v>
      </c>
      <c r="G659" s="35" t="e">
        <f>Matrix!AS659</f>
        <v>#VALUE!</v>
      </c>
      <c r="H659" s="55" t="e">
        <f>Matrix!BW659</f>
        <v>#VALUE!</v>
      </c>
      <c r="I659" s="55" t="e">
        <f>Matrix!BC659</f>
        <v>#VALUE!</v>
      </c>
      <c r="J659" s="56" t="e">
        <f>Matrix!BA659</f>
        <v>#VALUE!</v>
      </c>
    </row>
    <row r="660" spans="1:10">
      <c r="A660" s="28">
        <v>560</v>
      </c>
      <c r="B660" s="47" t="e">
        <f>'935'!B660</f>
        <v>#VALUE!</v>
      </c>
      <c r="C660" s="37" t="e">
        <f>ROUND(Matrix!DF660,3)</f>
        <v>#VALUE!</v>
      </c>
      <c r="D660" s="33" t="e">
        <f>ROUND(Matrix!BT660,2)</f>
        <v>#VALUE!</v>
      </c>
      <c r="E660" s="33" t="e">
        <f>ROUND(Matrix!DG660,2)</f>
        <v>#VALUE!</v>
      </c>
      <c r="F660" s="53" t="e">
        <f>ROUND(Matrix!DH660,2)</f>
        <v>#VALUE!</v>
      </c>
      <c r="G660" s="35" t="e">
        <f>Matrix!AS660</f>
        <v>#VALUE!</v>
      </c>
      <c r="H660" s="55" t="e">
        <f>Matrix!BW660</f>
        <v>#VALUE!</v>
      </c>
      <c r="I660" s="55" t="e">
        <f>Matrix!BC660</f>
        <v>#VALUE!</v>
      </c>
      <c r="J660" s="56" t="e">
        <f>Matrix!BA660</f>
        <v>#VALUE!</v>
      </c>
    </row>
    <row r="661" spans="1:10">
      <c r="A661" s="28">
        <v>561</v>
      </c>
      <c r="B661" s="47" t="e">
        <f>'935'!B661</f>
        <v>#VALUE!</v>
      </c>
      <c r="C661" s="37" t="e">
        <f>ROUND(Matrix!DF661,3)</f>
        <v>#VALUE!</v>
      </c>
      <c r="D661" s="33" t="e">
        <f>ROUND(Matrix!BT661,2)</f>
        <v>#VALUE!</v>
      </c>
      <c r="E661" s="33" t="e">
        <f>ROUND(Matrix!DG661,2)</f>
        <v>#VALUE!</v>
      </c>
      <c r="F661" s="53" t="e">
        <f>ROUND(Matrix!DH661,2)</f>
        <v>#VALUE!</v>
      </c>
      <c r="G661" s="35" t="e">
        <f>Matrix!AS661</f>
        <v>#VALUE!</v>
      </c>
      <c r="H661" s="55" t="e">
        <f>Matrix!BW661</f>
        <v>#VALUE!</v>
      </c>
      <c r="I661" s="55" t="e">
        <f>Matrix!BC661</f>
        <v>#VALUE!</v>
      </c>
      <c r="J661" s="56" t="e">
        <f>Matrix!BA661</f>
        <v>#VALUE!</v>
      </c>
    </row>
    <row r="662" spans="1:10">
      <c r="A662" s="28">
        <v>562</v>
      </c>
      <c r="B662" s="47" t="e">
        <f>'935'!B662</f>
        <v>#VALUE!</v>
      </c>
      <c r="C662" s="37" t="e">
        <f>ROUND(Matrix!DF662,3)</f>
        <v>#VALUE!</v>
      </c>
      <c r="D662" s="33" t="e">
        <f>ROUND(Matrix!BT662,2)</f>
        <v>#VALUE!</v>
      </c>
      <c r="E662" s="33" t="e">
        <f>ROUND(Matrix!DG662,2)</f>
        <v>#VALUE!</v>
      </c>
      <c r="F662" s="53" t="e">
        <f>ROUND(Matrix!DH662,2)</f>
        <v>#VALUE!</v>
      </c>
      <c r="G662" s="35" t="e">
        <f>Matrix!AS662</f>
        <v>#VALUE!</v>
      </c>
      <c r="H662" s="55" t="e">
        <f>Matrix!BW662</f>
        <v>#VALUE!</v>
      </c>
      <c r="I662" s="55" t="e">
        <f>Matrix!BC662</f>
        <v>#VALUE!</v>
      </c>
      <c r="J662" s="56" t="e">
        <f>Matrix!BA662</f>
        <v>#VALUE!</v>
      </c>
    </row>
    <row r="663" spans="1:10">
      <c r="A663" s="28">
        <v>563</v>
      </c>
      <c r="B663" s="47" t="e">
        <f>'935'!B663</f>
        <v>#VALUE!</v>
      </c>
      <c r="C663" s="37" t="e">
        <f>ROUND(Matrix!DF663,3)</f>
        <v>#VALUE!</v>
      </c>
      <c r="D663" s="33" t="e">
        <f>ROUND(Matrix!BT663,2)</f>
        <v>#VALUE!</v>
      </c>
      <c r="E663" s="33" t="e">
        <f>ROUND(Matrix!DG663,2)</f>
        <v>#VALUE!</v>
      </c>
      <c r="F663" s="53" t="e">
        <f>ROUND(Matrix!DH663,2)</f>
        <v>#VALUE!</v>
      </c>
      <c r="G663" s="35" t="e">
        <f>Matrix!AS663</f>
        <v>#VALUE!</v>
      </c>
      <c r="H663" s="55" t="e">
        <f>Matrix!BW663</f>
        <v>#VALUE!</v>
      </c>
      <c r="I663" s="55" t="e">
        <f>Matrix!BC663</f>
        <v>#VALUE!</v>
      </c>
      <c r="J663" s="56" t="e">
        <f>Matrix!BA663</f>
        <v>#VALUE!</v>
      </c>
    </row>
    <row r="664" spans="1:10">
      <c r="A664" s="28">
        <v>564</v>
      </c>
      <c r="B664" s="47" t="e">
        <f>'935'!B664</f>
        <v>#VALUE!</v>
      </c>
      <c r="C664" s="37" t="e">
        <f>ROUND(Matrix!DF664,3)</f>
        <v>#VALUE!</v>
      </c>
      <c r="D664" s="33" t="e">
        <f>ROUND(Matrix!BT664,2)</f>
        <v>#VALUE!</v>
      </c>
      <c r="E664" s="33" t="e">
        <f>ROUND(Matrix!DG664,2)</f>
        <v>#VALUE!</v>
      </c>
      <c r="F664" s="53" t="e">
        <f>ROUND(Matrix!DH664,2)</f>
        <v>#VALUE!</v>
      </c>
      <c r="G664" s="35" t="e">
        <f>Matrix!AS664</f>
        <v>#VALUE!</v>
      </c>
      <c r="H664" s="55" t="e">
        <f>Matrix!BW664</f>
        <v>#VALUE!</v>
      </c>
      <c r="I664" s="55" t="e">
        <f>Matrix!BC664</f>
        <v>#VALUE!</v>
      </c>
      <c r="J664" s="56" t="e">
        <f>Matrix!BA664</f>
        <v>#VALUE!</v>
      </c>
    </row>
    <row r="665" spans="1:10">
      <c r="A665" s="28">
        <v>565</v>
      </c>
      <c r="B665" s="47" t="e">
        <f>'935'!B665</f>
        <v>#VALUE!</v>
      </c>
      <c r="C665" s="37" t="e">
        <f>ROUND(Matrix!DF665,3)</f>
        <v>#VALUE!</v>
      </c>
      <c r="D665" s="33" t="e">
        <f>ROUND(Matrix!BT665,2)</f>
        <v>#VALUE!</v>
      </c>
      <c r="E665" s="33" t="e">
        <f>ROUND(Matrix!DG665,2)</f>
        <v>#VALUE!</v>
      </c>
      <c r="F665" s="53" t="e">
        <f>ROUND(Matrix!DH665,2)</f>
        <v>#VALUE!</v>
      </c>
      <c r="G665" s="35" t="e">
        <f>Matrix!AS665</f>
        <v>#VALUE!</v>
      </c>
      <c r="H665" s="55" t="e">
        <f>Matrix!BW665</f>
        <v>#VALUE!</v>
      </c>
      <c r="I665" s="55" t="e">
        <f>Matrix!BC665</f>
        <v>#VALUE!</v>
      </c>
      <c r="J665" s="56" t="e">
        <f>Matrix!BA665</f>
        <v>#VALUE!</v>
      </c>
    </row>
    <row r="666" spans="1:10">
      <c r="A666" s="28">
        <v>566</v>
      </c>
      <c r="B666" s="47" t="e">
        <f>'935'!B666</f>
        <v>#VALUE!</v>
      </c>
      <c r="C666" s="37" t="e">
        <f>ROUND(Matrix!DF666,3)</f>
        <v>#VALUE!</v>
      </c>
      <c r="D666" s="33" t="e">
        <f>ROUND(Matrix!BT666,2)</f>
        <v>#VALUE!</v>
      </c>
      <c r="E666" s="33" t="e">
        <f>ROUND(Matrix!DG666,2)</f>
        <v>#VALUE!</v>
      </c>
      <c r="F666" s="53" t="e">
        <f>ROUND(Matrix!DH666,2)</f>
        <v>#VALUE!</v>
      </c>
      <c r="G666" s="35" t="e">
        <f>Matrix!AS666</f>
        <v>#VALUE!</v>
      </c>
      <c r="H666" s="55" t="e">
        <f>Matrix!BW666</f>
        <v>#VALUE!</v>
      </c>
      <c r="I666" s="55" t="e">
        <f>Matrix!BC666</f>
        <v>#VALUE!</v>
      </c>
      <c r="J666" s="56" t="e">
        <f>Matrix!BA666</f>
        <v>#VALUE!</v>
      </c>
    </row>
    <row r="667" spans="1:10">
      <c r="A667" s="28">
        <v>567</v>
      </c>
      <c r="B667" s="47" t="e">
        <f>'935'!B667</f>
        <v>#VALUE!</v>
      </c>
      <c r="C667" s="37" t="e">
        <f>ROUND(Matrix!DF667,3)</f>
        <v>#VALUE!</v>
      </c>
      <c r="D667" s="33" t="e">
        <f>ROUND(Matrix!BT667,2)</f>
        <v>#VALUE!</v>
      </c>
      <c r="E667" s="33" t="e">
        <f>ROUND(Matrix!DG667,2)</f>
        <v>#VALUE!</v>
      </c>
      <c r="F667" s="53" t="e">
        <f>ROUND(Matrix!DH667,2)</f>
        <v>#VALUE!</v>
      </c>
      <c r="G667" s="35" t="e">
        <f>Matrix!AS667</f>
        <v>#VALUE!</v>
      </c>
      <c r="H667" s="55" t="e">
        <f>Matrix!BW667</f>
        <v>#VALUE!</v>
      </c>
      <c r="I667" s="55" t="e">
        <f>Matrix!BC667</f>
        <v>#VALUE!</v>
      </c>
      <c r="J667" s="56" t="e">
        <f>Matrix!BA667</f>
        <v>#VALUE!</v>
      </c>
    </row>
    <row r="668" spans="1:10">
      <c r="A668" s="28">
        <v>568</v>
      </c>
      <c r="B668" s="47" t="e">
        <f>'935'!B668</f>
        <v>#VALUE!</v>
      </c>
      <c r="C668" s="37" t="e">
        <f>ROUND(Matrix!DF668,3)</f>
        <v>#VALUE!</v>
      </c>
      <c r="D668" s="33" t="e">
        <f>ROUND(Matrix!BT668,2)</f>
        <v>#VALUE!</v>
      </c>
      <c r="E668" s="33" t="e">
        <f>ROUND(Matrix!DG668,2)</f>
        <v>#VALUE!</v>
      </c>
      <c r="F668" s="53" t="e">
        <f>ROUND(Matrix!DH668,2)</f>
        <v>#VALUE!</v>
      </c>
      <c r="G668" s="35" t="e">
        <f>Matrix!AS668</f>
        <v>#VALUE!</v>
      </c>
      <c r="H668" s="55" t="e">
        <f>Matrix!BW668</f>
        <v>#VALUE!</v>
      </c>
      <c r="I668" s="55" t="e">
        <f>Matrix!BC668</f>
        <v>#VALUE!</v>
      </c>
      <c r="J668" s="56" t="e">
        <f>Matrix!BA668</f>
        <v>#VALUE!</v>
      </c>
    </row>
    <row r="669" spans="1:10">
      <c r="A669" s="28">
        <v>569</v>
      </c>
      <c r="B669" s="47" t="e">
        <f>'935'!B669</f>
        <v>#VALUE!</v>
      </c>
      <c r="C669" s="37" t="e">
        <f>ROUND(Matrix!DF669,3)</f>
        <v>#VALUE!</v>
      </c>
      <c r="D669" s="33" t="e">
        <f>ROUND(Matrix!BT669,2)</f>
        <v>#VALUE!</v>
      </c>
      <c r="E669" s="33" t="e">
        <f>ROUND(Matrix!DG669,2)</f>
        <v>#VALUE!</v>
      </c>
      <c r="F669" s="53" t="e">
        <f>ROUND(Matrix!DH669,2)</f>
        <v>#VALUE!</v>
      </c>
      <c r="G669" s="35" t="e">
        <f>Matrix!AS669</f>
        <v>#VALUE!</v>
      </c>
      <c r="H669" s="55" t="e">
        <f>Matrix!BW669</f>
        <v>#VALUE!</v>
      </c>
      <c r="I669" s="55" t="e">
        <f>Matrix!BC669</f>
        <v>#VALUE!</v>
      </c>
      <c r="J669" s="56" t="e">
        <f>Matrix!BA669</f>
        <v>#VALUE!</v>
      </c>
    </row>
    <row r="670" spans="1:10">
      <c r="A670" s="28">
        <v>570</v>
      </c>
      <c r="B670" s="47" t="e">
        <f>'935'!B670</f>
        <v>#VALUE!</v>
      </c>
      <c r="C670" s="37" t="e">
        <f>ROUND(Matrix!DF670,3)</f>
        <v>#VALUE!</v>
      </c>
      <c r="D670" s="33" t="e">
        <f>ROUND(Matrix!BT670,2)</f>
        <v>#VALUE!</v>
      </c>
      <c r="E670" s="33" t="e">
        <f>ROUND(Matrix!DG670,2)</f>
        <v>#VALUE!</v>
      </c>
      <c r="F670" s="53" t="e">
        <f>ROUND(Matrix!DH670,2)</f>
        <v>#VALUE!</v>
      </c>
      <c r="G670" s="35" t="e">
        <f>Matrix!AS670</f>
        <v>#VALUE!</v>
      </c>
      <c r="H670" s="55" t="e">
        <f>Matrix!BW670</f>
        <v>#VALUE!</v>
      </c>
      <c r="I670" s="55" t="e">
        <f>Matrix!BC670</f>
        <v>#VALUE!</v>
      </c>
      <c r="J670" s="56" t="e">
        <f>Matrix!BA670</f>
        <v>#VALUE!</v>
      </c>
    </row>
    <row r="671" spans="1:10">
      <c r="A671" s="28">
        <v>571</v>
      </c>
      <c r="B671" s="47" t="e">
        <f>'935'!B671</f>
        <v>#VALUE!</v>
      </c>
      <c r="C671" s="37" t="e">
        <f>ROUND(Matrix!DF671,3)</f>
        <v>#VALUE!</v>
      </c>
      <c r="D671" s="33" t="e">
        <f>ROUND(Matrix!BT671,2)</f>
        <v>#VALUE!</v>
      </c>
      <c r="E671" s="33" t="e">
        <f>ROUND(Matrix!DG671,2)</f>
        <v>#VALUE!</v>
      </c>
      <c r="F671" s="53" t="e">
        <f>ROUND(Matrix!DH671,2)</f>
        <v>#VALUE!</v>
      </c>
      <c r="G671" s="35" t="e">
        <f>Matrix!AS671</f>
        <v>#VALUE!</v>
      </c>
      <c r="H671" s="55" t="e">
        <f>Matrix!BW671</f>
        <v>#VALUE!</v>
      </c>
      <c r="I671" s="55" t="e">
        <f>Matrix!BC671</f>
        <v>#VALUE!</v>
      </c>
      <c r="J671" s="56" t="e">
        <f>Matrix!BA671</f>
        <v>#VALUE!</v>
      </c>
    </row>
    <row r="672" spans="1:10">
      <c r="A672" s="28">
        <v>572</v>
      </c>
      <c r="B672" s="47" t="e">
        <f>'935'!B672</f>
        <v>#VALUE!</v>
      </c>
      <c r="C672" s="37" t="e">
        <f>ROUND(Matrix!DF672,3)</f>
        <v>#VALUE!</v>
      </c>
      <c r="D672" s="33" t="e">
        <f>ROUND(Matrix!BT672,2)</f>
        <v>#VALUE!</v>
      </c>
      <c r="E672" s="33" t="e">
        <f>ROUND(Matrix!DG672,2)</f>
        <v>#VALUE!</v>
      </c>
      <c r="F672" s="53" t="e">
        <f>ROUND(Matrix!DH672,2)</f>
        <v>#VALUE!</v>
      </c>
      <c r="G672" s="35" t="e">
        <f>Matrix!AS672</f>
        <v>#VALUE!</v>
      </c>
      <c r="H672" s="55" t="e">
        <f>Matrix!BW672</f>
        <v>#VALUE!</v>
      </c>
      <c r="I672" s="55" t="e">
        <f>Matrix!BC672</f>
        <v>#VALUE!</v>
      </c>
      <c r="J672" s="56" t="e">
        <f>Matrix!BA672</f>
        <v>#VALUE!</v>
      </c>
    </row>
    <row r="673" spans="1:10">
      <c r="A673" s="28">
        <v>573</v>
      </c>
      <c r="B673" s="47" t="e">
        <f>'935'!B673</f>
        <v>#VALUE!</v>
      </c>
      <c r="C673" s="37" t="e">
        <f>ROUND(Matrix!DF673,3)</f>
        <v>#VALUE!</v>
      </c>
      <c r="D673" s="33" t="e">
        <f>ROUND(Matrix!BT673,2)</f>
        <v>#VALUE!</v>
      </c>
      <c r="E673" s="33" t="e">
        <f>ROUND(Matrix!DG673,2)</f>
        <v>#VALUE!</v>
      </c>
      <c r="F673" s="53" t="e">
        <f>ROUND(Matrix!DH673,2)</f>
        <v>#VALUE!</v>
      </c>
      <c r="G673" s="35" t="e">
        <f>Matrix!AS673</f>
        <v>#VALUE!</v>
      </c>
      <c r="H673" s="55" t="e">
        <f>Matrix!BW673</f>
        <v>#VALUE!</v>
      </c>
      <c r="I673" s="55" t="e">
        <f>Matrix!BC673</f>
        <v>#VALUE!</v>
      </c>
      <c r="J673" s="56" t="e">
        <f>Matrix!BA673</f>
        <v>#VALUE!</v>
      </c>
    </row>
    <row r="674" spans="1:10">
      <c r="A674" s="28">
        <v>574</v>
      </c>
      <c r="B674" s="47" t="e">
        <f>'935'!B674</f>
        <v>#VALUE!</v>
      </c>
      <c r="C674" s="37" t="e">
        <f>ROUND(Matrix!DF674,3)</f>
        <v>#VALUE!</v>
      </c>
      <c r="D674" s="33" t="e">
        <f>ROUND(Matrix!BT674,2)</f>
        <v>#VALUE!</v>
      </c>
      <c r="E674" s="33" t="e">
        <f>ROUND(Matrix!DG674,2)</f>
        <v>#VALUE!</v>
      </c>
      <c r="F674" s="53" t="e">
        <f>ROUND(Matrix!DH674,2)</f>
        <v>#VALUE!</v>
      </c>
      <c r="G674" s="35" t="e">
        <f>Matrix!AS674</f>
        <v>#VALUE!</v>
      </c>
      <c r="H674" s="55" t="e">
        <f>Matrix!BW674</f>
        <v>#VALUE!</v>
      </c>
      <c r="I674" s="55" t="e">
        <f>Matrix!BC674</f>
        <v>#VALUE!</v>
      </c>
      <c r="J674" s="56" t="e">
        <f>Matrix!BA674</f>
        <v>#VALUE!</v>
      </c>
    </row>
    <row r="675" spans="1:10">
      <c r="A675" s="28">
        <v>575</v>
      </c>
      <c r="B675" s="47" t="e">
        <f>'935'!B675</f>
        <v>#VALUE!</v>
      </c>
      <c r="C675" s="37" t="e">
        <f>ROUND(Matrix!DF675,3)</f>
        <v>#VALUE!</v>
      </c>
      <c r="D675" s="33" t="e">
        <f>ROUND(Matrix!BT675,2)</f>
        <v>#VALUE!</v>
      </c>
      <c r="E675" s="33" t="e">
        <f>ROUND(Matrix!DG675,2)</f>
        <v>#VALUE!</v>
      </c>
      <c r="F675" s="53" t="e">
        <f>ROUND(Matrix!DH675,2)</f>
        <v>#VALUE!</v>
      </c>
      <c r="G675" s="35" t="e">
        <f>Matrix!AS675</f>
        <v>#VALUE!</v>
      </c>
      <c r="H675" s="55" t="e">
        <f>Matrix!BW675</f>
        <v>#VALUE!</v>
      </c>
      <c r="I675" s="55" t="e">
        <f>Matrix!BC675</f>
        <v>#VALUE!</v>
      </c>
      <c r="J675" s="56" t="e">
        <f>Matrix!BA675</f>
        <v>#VALUE!</v>
      </c>
    </row>
    <row r="676" spans="1:10">
      <c r="A676" s="28">
        <v>576</v>
      </c>
      <c r="B676" s="47" t="e">
        <f>'935'!B676</f>
        <v>#VALUE!</v>
      </c>
      <c r="C676" s="37" t="e">
        <f>ROUND(Matrix!DF676,3)</f>
        <v>#VALUE!</v>
      </c>
      <c r="D676" s="33" t="e">
        <f>ROUND(Matrix!BT676,2)</f>
        <v>#VALUE!</v>
      </c>
      <c r="E676" s="33" t="e">
        <f>ROUND(Matrix!DG676,2)</f>
        <v>#VALUE!</v>
      </c>
      <c r="F676" s="53" t="e">
        <f>ROUND(Matrix!DH676,2)</f>
        <v>#VALUE!</v>
      </c>
      <c r="G676" s="35" t="e">
        <f>Matrix!AS676</f>
        <v>#VALUE!</v>
      </c>
      <c r="H676" s="55" t="e">
        <f>Matrix!BW676</f>
        <v>#VALUE!</v>
      </c>
      <c r="I676" s="55" t="e">
        <f>Matrix!BC676</f>
        <v>#VALUE!</v>
      </c>
      <c r="J676" s="56" t="e">
        <f>Matrix!BA676</f>
        <v>#VALUE!</v>
      </c>
    </row>
    <row r="677" spans="1:10">
      <c r="A677" s="28">
        <v>577</v>
      </c>
      <c r="B677" s="47" t="e">
        <f>'935'!B677</f>
        <v>#VALUE!</v>
      </c>
      <c r="C677" s="37" t="e">
        <f>ROUND(Matrix!DF677,3)</f>
        <v>#VALUE!</v>
      </c>
      <c r="D677" s="33" t="e">
        <f>ROUND(Matrix!BT677,2)</f>
        <v>#VALUE!</v>
      </c>
      <c r="E677" s="33" t="e">
        <f>ROUND(Matrix!DG677,2)</f>
        <v>#VALUE!</v>
      </c>
      <c r="F677" s="53" t="e">
        <f>ROUND(Matrix!DH677,2)</f>
        <v>#VALUE!</v>
      </c>
      <c r="G677" s="35" t="e">
        <f>Matrix!AS677</f>
        <v>#VALUE!</v>
      </c>
      <c r="H677" s="55" t="e">
        <f>Matrix!BW677</f>
        <v>#VALUE!</v>
      </c>
      <c r="I677" s="55" t="e">
        <f>Matrix!BC677</f>
        <v>#VALUE!</v>
      </c>
      <c r="J677" s="56" t="e">
        <f>Matrix!BA677</f>
        <v>#VALUE!</v>
      </c>
    </row>
    <row r="678" spans="1:10">
      <c r="A678" s="28">
        <v>578</v>
      </c>
      <c r="B678" s="47" t="e">
        <f>'935'!B678</f>
        <v>#VALUE!</v>
      </c>
      <c r="C678" s="37" t="e">
        <f>ROUND(Matrix!DF678,3)</f>
        <v>#VALUE!</v>
      </c>
      <c r="D678" s="33" t="e">
        <f>ROUND(Matrix!BT678,2)</f>
        <v>#VALUE!</v>
      </c>
      <c r="E678" s="33" t="e">
        <f>ROUND(Matrix!DG678,2)</f>
        <v>#VALUE!</v>
      </c>
      <c r="F678" s="53" t="e">
        <f>ROUND(Matrix!DH678,2)</f>
        <v>#VALUE!</v>
      </c>
      <c r="G678" s="35" t="e">
        <f>Matrix!AS678</f>
        <v>#VALUE!</v>
      </c>
      <c r="H678" s="55" t="e">
        <f>Matrix!BW678</f>
        <v>#VALUE!</v>
      </c>
      <c r="I678" s="55" t="e">
        <f>Matrix!BC678</f>
        <v>#VALUE!</v>
      </c>
      <c r="J678" s="56" t="e">
        <f>Matrix!BA678</f>
        <v>#VALUE!</v>
      </c>
    </row>
    <row r="679" spans="1:10">
      <c r="A679" s="28">
        <v>579</v>
      </c>
      <c r="B679" s="47" t="e">
        <f>'935'!B679</f>
        <v>#VALUE!</v>
      </c>
      <c r="C679" s="37" t="e">
        <f>ROUND(Matrix!DF679,3)</f>
        <v>#VALUE!</v>
      </c>
      <c r="D679" s="33" t="e">
        <f>ROUND(Matrix!BT679,2)</f>
        <v>#VALUE!</v>
      </c>
      <c r="E679" s="33" t="e">
        <f>ROUND(Matrix!DG679,2)</f>
        <v>#VALUE!</v>
      </c>
      <c r="F679" s="53" t="e">
        <f>ROUND(Matrix!DH679,2)</f>
        <v>#VALUE!</v>
      </c>
      <c r="G679" s="35" t="e">
        <f>Matrix!AS679</f>
        <v>#VALUE!</v>
      </c>
      <c r="H679" s="55" t="e">
        <f>Matrix!BW679</f>
        <v>#VALUE!</v>
      </c>
      <c r="I679" s="55" t="e">
        <f>Matrix!BC679</f>
        <v>#VALUE!</v>
      </c>
      <c r="J679" s="56" t="e">
        <f>Matrix!BA679</f>
        <v>#VALUE!</v>
      </c>
    </row>
    <row r="680" spans="1:10">
      <c r="A680" s="28">
        <v>580</v>
      </c>
      <c r="B680" s="47" t="e">
        <f>'935'!B680</f>
        <v>#VALUE!</v>
      </c>
      <c r="C680" s="37" t="e">
        <f>ROUND(Matrix!DF680,3)</f>
        <v>#VALUE!</v>
      </c>
      <c r="D680" s="33" t="e">
        <f>ROUND(Matrix!BT680,2)</f>
        <v>#VALUE!</v>
      </c>
      <c r="E680" s="33" t="e">
        <f>ROUND(Matrix!DG680,2)</f>
        <v>#VALUE!</v>
      </c>
      <c r="F680" s="53" t="e">
        <f>ROUND(Matrix!DH680,2)</f>
        <v>#VALUE!</v>
      </c>
      <c r="G680" s="35" t="e">
        <f>Matrix!AS680</f>
        <v>#VALUE!</v>
      </c>
      <c r="H680" s="55" t="e">
        <f>Matrix!BW680</f>
        <v>#VALUE!</v>
      </c>
      <c r="I680" s="55" t="e">
        <f>Matrix!BC680</f>
        <v>#VALUE!</v>
      </c>
      <c r="J680" s="56" t="e">
        <f>Matrix!BA680</f>
        <v>#VALUE!</v>
      </c>
    </row>
    <row r="681" spans="1:10">
      <c r="A681" s="28">
        <v>581</v>
      </c>
      <c r="B681" s="47" t="e">
        <f>'935'!B681</f>
        <v>#VALUE!</v>
      </c>
      <c r="C681" s="37" t="e">
        <f>ROUND(Matrix!DF681,3)</f>
        <v>#VALUE!</v>
      </c>
      <c r="D681" s="33" t="e">
        <f>ROUND(Matrix!BT681,2)</f>
        <v>#VALUE!</v>
      </c>
      <c r="E681" s="33" t="e">
        <f>ROUND(Matrix!DG681,2)</f>
        <v>#VALUE!</v>
      </c>
      <c r="F681" s="53" t="e">
        <f>ROUND(Matrix!DH681,2)</f>
        <v>#VALUE!</v>
      </c>
      <c r="G681" s="35" t="e">
        <f>Matrix!AS681</f>
        <v>#VALUE!</v>
      </c>
      <c r="H681" s="55" t="e">
        <f>Matrix!BW681</f>
        <v>#VALUE!</v>
      </c>
      <c r="I681" s="55" t="e">
        <f>Matrix!BC681</f>
        <v>#VALUE!</v>
      </c>
      <c r="J681" s="56" t="e">
        <f>Matrix!BA681</f>
        <v>#VALUE!</v>
      </c>
    </row>
    <row r="682" spans="1:10">
      <c r="A682" s="28">
        <v>582</v>
      </c>
      <c r="B682" s="47" t="e">
        <f>'935'!B682</f>
        <v>#VALUE!</v>
      </c>
      <c r="C682" s="37" t="e">
        <f>ROUND(Matrix!DF682,3)</f>
        <v>#VALUE!</v>
      </c>
      <c r="D682" s="33" t="e">
        <f>ROUND(Matrix!BT682,2)</f>
        <v>#VALUE!</v>
      </c>
      <c r="E682" s="33" t="e">
        <f>ROUND(Matrix!DG682,2)</f>
        <v>#VALUE!</v>
      </c>
      <c r="F682" s="53" t="e">
        <f>ROUND(Matrix!DH682,2)</f>
        <v>#VALUE!</v>
      </c>
      <c r="G682" s="35" t="e">
        <f>Matrix!AS682</f>
        <v>#VALUE!</v>
      </c>
      <c r="H682" s="55" t="e">
        <f>Matrix!BW682</f>
        <v>#VALUE!</v>
      </c>
      <c r="I682" s="55" t="e">
        <f>Matrix!BC682</f>
        <v>#VALUE!</v>
      </c>
      <c r="J682" s="56" t="e">
        <f>Matrix!BA682</f>
        <v>#VALUE!</v>
      </c>
    </row>
    <row r="683" spans="1:10">
      <c r="A683" s="28">
        <v>583</v>
      </c>
      <c r="B683" s="47" t="e">
        <f>'935'!B683</f>
        <v>#VALUE!</v>
      </c>
      <c r="C683" s="37" t="e">
        <f>ROUND(Matrix!DF683,3)</f>
        <v>#VALUE!</v>
      </c>
      <c r="D683" s="33" t="e">
        <f>ROUND(Matrix!BT683,2)</f>
        <v>#VALUE!</v>
      </c>
      <c r="E683" s="33" t="e">
        <f>ROUND(Matrix!DG683,2)</f>
        <v>#VALUE!</v>
      </c>
      <c r="F683" s="53" t="e">
        <f>ROUND(Matrix!DH683,2)</f>
        <v>#VALUE!</v>
      </c>
      <c r="G683" s="35" t="e">
        <f>Matrix!AS683</f>
        <v>#VALUE!</v>
      </c>
      <c r="H683" s="55" t="e">
        <f>Matrix!BW683</f>
        <v>#VALUE!</v>
      </c>
      <c r="I683" s="55" t="e">
        <f>Matrix!BC683</f>
        <v>#VALUE!</v>
      </c>
      <c r="J683" s="56" t="e">
        <f>Matrix!BA683</f>
        <v>#VALUE!</v>
      </c>
    </row>
    <row r="684" spans="1:10">
      <c r="A684" s="28">
        <v>584</v>
      </c>
      <c r="B684" s="47" t="e">
        <f>'935'!B684</f>
        <v>#VALUE!</v>
      </c>
      <c r="C684" s="37" t="e">
        <f>ROUND(Matrix!DF684,3)</f>
        <v>#VALUE!</v>
      </c>
      <c r="D684" s="33" t="e">
        <f>ROUND(Matrix!BT684,2)</f>
        <v>#VALUE!</v>
      </c>
      <c r="E684" s="33" t="e">
        <f>ROUND(Matrix!DG684,2)</f>
        <v>#VALUE!</v>
      </c>
      <c r="F684" s="53" t="e">
        <f>ROUND(Matrix!DH684,2)</f>
        <v>#VALUE!</v>
      </c>
      <c r="G684" s="35" t="e">
        <f>Matrix!AS684</f>
        <v>#VALUE!</v>
      </c>
      <c r="H684" s="55" t="e">
        <f>Matrix!BW684</f>
        <v>#VALUE!</v>
      </c>
      <c r="I684" s="55" t="e">
        <f>Matrix!BC684</f>
        <v>#VALUE!</v>
      </c>
      <c r="J684" s="56" t="e">
        <f>Matrix!BA684</f>
        <v>#VALUE!</v>
      </c>
    </row>
    <row r="685" spans="1:10">
      <c r="A685" s="28">
        <v>585</v>
      </c>
      <c r="B685" s="47" t="e">
        <f>'935'!B685</f>
        <v>#VALUE!</v>
      </c>
      <c r="C685" s="37" t="e">
        <f>ROUND(Matrix!DF685,3)</f>
        <v>#VALUE!</v>
      </c>
      <c r="D685" s="33" t="e">
        <f>ROUND(Matrix!BT685,2)</f>
        <v>#VALUE!</v>
      </c>
      <c r="E685" s="33" t="e">
        <f>ROUND(Matrix!DG685,2)</f>
        <v>#VALUE!</v>
      </c>
      <c r="F685" s="53" t="e">
        <f>ROUND(Matrix!DH685,2)</f>
        <v>#VALUE!</v>
      </c>
      <c r="G685" s="35" t="e">
        <f>Matrix!AS685</f>
        <v>#VALUE!</v>
      </c>
      <c r="H685" s="55" t="e">
        <f>Matrix!BW685</f>
        <v>#VALUE!</v>
      </c>
      <c r="I685" s="55" t="e">
        <f>Matrix!BC685</f>
        <v>#VALUE!</v>
      </c>
      <c r="J685" s="56" t="e">
        <f>Matrix!BA685</f>
        <v>#VALUE!</v>
      </c>
    </row>
    <row r="686" spans="1:10">
      <c r="A686" s="28">
        <v>586</v>
      </c>
      <c r="B686" s="47" t="e">
        <f>'935'!B686</f>
        <v>#VALUE!</v>
      </c>
      <c r="C686" s="37" t="e">
        <f>ROUND(Matrix!DF686,3)</f>
        <v>#VALUE!</v>
      </c>
      <c r="D686" s="33" t="e">
        <f>ROUND(Matrix!BT686,2)</f>
        <v>#VALUE!</v>
      </c>
      <c r="E686" s="33" t="e">
        <f>ROUND(Matrix!DG686,2)</f>
        <v>#VALUE!</v>
      </c>
      <c r="F686" s="53" t="e">
        <f>ROUND(Matrix!DH686,2)</f>
        <v>#VALUE!</v>
      </c>
      <c r="G686" s="35" t="e">
        <f>Matrix!AS686</f>
        <v>#VALUE!</v>
      </c>
      <c r="H686" s="55" t="e">
        <f>Matrix!BW686</f>
        <v>#VALUE!</v>
      </c>
      <c r="I686" s="55" t="e">
        <f>Matrix!BC686</f>
        <v>#VALUE!</v>
      </c>
      <c r="J686" s="56" t="e">
        <f>Matrix!BA686</f>
        <v>#VALUE!</v>
      </c>
    </row>
    <row r="687" spans="1:10">
      <c r="A687" s="28">
        <v>587</v>
      </c>
      <c r="B687" s="47" t="e">
        <f>'935'!B687</f>
        <v>#VALUE!</v>
      </c>
      <c r="C687" s="37" t="e">
        <f>ROUND(Matrix!DF687,3)</f>
        <v>#VALUE!</v>
      </c>
      <c r="D687" s="33" t="e">
        <f>ROUND(Matrix!BT687,2)</f>
        <v>#VALUE!</v>
      </c>
      <c r="E687" s="33" t="e">
        <f>ROUND(Matrix!DG687,2)</f>
        <v>#VALUE!</v>
      </c>
      <c r="F687" s="53" t="e">
        <f>ROUND(Matrix!DH687,2)</f>
        <v>#VALUE!</v>
      </c>
      <c r="G687" s="35" t="e">
        <f>Matrix!AS687</f>
        <v>#VALUE!</v>
      </c>
      <c r="H687" s="55" t="e">
        <f>Matrix!BW687</f>
        <v>#VALUE!</v>
      </c>
      <c r="I687" s="55" t="e">
        <f>Matrix!BC687</f>
        <v>#VALUE!</v>
      </c>
      <c r="J687" s="56" t="e">
        <f>Matrix!BA687</f>
        <v>#VALUE!</v>
      </c>
    </row>
    <row r="688" spans="1:10">
      <c r="A688" s="28">
        <v>588</v>
      </c>
      <c r="B688" s="47" t="e">
        <f>'935'!B688</f>
        <v>#VALUE!</v>
      </c>
      <c r="C688" s="37" t="e">
        <f>ROUND(Matrix!DF688,3)</f>
        <v>#VALUE!</v>
      </c>
      <c r="D688" s="33" t="e">
        <f>ROUND(Matrix!BT688,2)</f>
        <v>#VALUE!</v>
      </c>
      <c r="E688" s="33" t="e">
        <f>ROUND(Matrix!DG688,2)</f>
        <v>#VALUE!</v>
      </c>
      <c r="F688" s="53" t="e">
        <f>ROUND(Matrix!DH688,2)</f>
        <v>#VALUE!</v>
      </c>
      <c r="G688" s="35" t="e">
        <f>Matrix!AS688</f>
        <v>#VALUE!</v>
      </c>
      <c r="H688" s="55" t="e">
        <f>Matrix!BW688</f>
        <v>#VALUE!</v>
      </c>
      <c r="I688" s="55" t="e">
        <f>Matrix!BC688</f>
        <v>#VALUE!</v>
      </c>
      <c r="J688" s="56" t="e">
        <f>Matrix!BA688</f>
        <v>#VALUE!</v>
      </c>
    </row>
    <row r="689" spans="1:10">
      <c r="A689" s="28">
        <v>589</v>
      </c>
      <c r="B689" s="47" t="e">
        <f>'935'!B689</f>
        <v>#VALUE!</v>
      </c>
      <c r="C689" s="37" t="e">
        <f>ROUND(Matrix!DF689,3)</f>
        <v>#VALUE!</v>
      </c>
      <c r="D689" s="33" t="e">
        <f>ROUND(Matrix!BT689,2)</f>
        <v>#VALUE!</v>
      </c>
      <c r="E689" s="33" t="e">
        <f>ROUND(Matrix!DG689,2)</f>
        <v>#VALUE!</v>
      </c>
      <c r="F689" s="53" t="e">
        <f>ROUND(Matrix!DH689,2)</f>
        <v>#VALUE!</v>
      </c>
      <c r="G689" s="35" t="e">
        <f>Matrix!AS689</f>
        <v>#VALUE!</v>
      </c>
      <c r="H689" s="55" t="e">
        <f>Matrix!BW689</f>
        <v>#VALUE!</v>
      </c>
      <c r="I689" s="55" t="e">
        <f>Matrix!BC689</f>
        <v>#VALUE!</v>
      </c>
      <c r="J689" s="56" t="e">
        <f>Matrix!BA689</f>
        <v>#VALUE!</v>
      </c>
    </row>
    <row r="690" spans="1:10">
      <c r="A690" s="28">
        <v>590</v>
      </c>
      <c r="B690" s="47" t="e">
        <f>'935'!B690</f>
        <v>#VALUE!</v>
      </c>
      <c r="C690" s="37" t="e">
        <f>ROUND(Matrix!DF690,3)</f>
        <v>#VALUE!</v>
      </c>
      <c r="D690" s="33" t="e">
        <f>ROUND(Matrix!BT690,2)</f>
        <v>#VALUE!</v>
      </c>
      <c r="E690" s="33" t="e">
        <f>ROUND(Matrix!DG690,2)</f>
        <v>#VALUE!</v>
      </c>
      <c r="F690" s="53" t="e">
        <f>ROUND(Matrix!DH690,2)</f>
        <v>#VALUE!</v>
      </c>
      <c r="G690" s="35" t="e">
        <f>Matrix!AS690</f>
        <v>#VALUE!</v>
      </c>
      <c r="H690" s="55" t="e">
        <f>Matrix!BW690</f>
        <v>#VALUE!</v>
      </c>
      <c r="I690" s="55" t="e">
        <f>Matrix!BC690</f>
        <v>#VALUE!</v>
      </c>
      <c r="J690" s="56" t="e">
        <f>Matrix!BA690</f>
        <v>#VALUE!</v>
      </c>
    </row>
    <row r="691" spans="1:10">
      <c r="A691" s="28">
        <v>591</v>
      </c>
      <c r="B691" s="47" t="e">
        <f>'935'!B691</f>
        <v>#VALUE!</v>
      </c>
      <c r="C691" s="37" t="e">
        <f>ROUND(Matrix!DF691,3)</f>
        <v>#VALUE!</v>
      </c>
      <c r="D691" s="33" t="e">
        <f>ROUND(Matrix!BT691,2)</f>
        <v>#VALUE!</v>
      </c>
      <c r="E691" s="33" t="e">
        <f>ROUND(Matrix!DG691,2)</f>
        <v>#VALUE!</v>
      </c>
      <c r="F691" s="53" t="e">
        <f>ROUND(Matrix!DH691,2)</f>
        <v>#VALUE!</v>
      </c>
      <c r="G691" s="35" t="e">
        <f>Matrix!AS691</f>
        <v>#VALUE!</v>
      </c>
      <c r="H691" s="55" t="e">
        <f>Matrix!BW691</f>
        <v>#VALUE!</v>
      </c>
      <c r="I691" s="55" t="e">
        <f>Matrix!BC691</f>
        <v>#VALUE!</v>
      </c>
      <c r="J691" s="56" t="e">
        <f>Matrix!BA691</f>
        <v>#VALUE!</v>
      </c>
    </row>
    <row r="692" spans="1:10">
      <c r="A692" s="28">
        <v>592</v>
      </c>
      <c r="B692" s="47" t="e">
        <f>'935'!B692</f>
        <v>#VALUE!</v>
      </c>
      <c r="C692" s="37" t="e">
        <f>ROUND(Matrix!DF692,3)</f>
        <v>#VALUE!</v>
      </c>
      <c r="D692" s="33" t="e">
        <f>ROUND(Matrix!BT692,2)</f>
        <v>#VALUE!</v>
      </c>
      <c r="E692" s="33" t="e">
        <f>ROUND(Matrix!DG692,2)</f>
        <v>#VALUE!</v>
      </c>
      <c r="F692" s="53" t="e">
        <f>ROUND(Matrix!DH692,2)</f>
        <v>#VALUE!</v>
      </c>
      <c r="G692" s="35" t="e">
        <f>Matrix!AS692</f>
        <v>#VALUE!</v>
      </c>
      <c r="H692" s="55" t="e">
        <f>Matrix!BW692</f>
        <v>#VALUE!</v>
      </c>
      <c r="I692" s="55" t="e">
        <f>Matrix!BC692</f>
        <v>#VALUE!</v>
      </c>
      <c r="J692" s="56" t="e">
        <f>Matrix!BA692</f>
        <v>#VALUE!</v>
      </c>
    </row>
    <row r="693" spans="1:10">
      <c r="A693" s="28">
        <v>593</v>
      </c>
      <c r="B693" s="47" t="e">
        <f>'935'!B693</f>
        <v>#VALUE!</v>
      </c>
      <c r="C693" s="37" t="e">
        <f>ROUND(Matrix!DF693,3)</f>
        <v>#VALUE!</v>
      </c>
      <c r="D693" s="33" t="e">
        <f>ROUND(Matrix!BT693,2)</f>
        <v>#VALUE!</v>
      </c>
      <c r="E693" s="33" t="e">
        <f>ROUND(Matrix!DG693,2)</f>
        <v>#VALUE!</v>
      </c>
      <c r="F693" s="53" t="e">
        <f>ROUND(Matrix!DH693,2)</f>
        <v>#VALUE!</v>
      </c>
      <c r="G693" s="35" t="e">
        <f>Matrix!AS693</f>
        <v>#VALUE!</v>
      </c>
      <c r="H693" s="55" t="e">
        <f>Matrix!BW693</f>
        <v>#VALUE!</v>
      </c>
      <c r="I693" s="55" t="e">
        <f>Matrix!BC693</f>
        <v>#VALUE!</v>
      </c>
      <c r="J693" s="56" t="e">
        <f>Matrix!BA693</f>
        <v>#VALUE!</v>
      </c>
    </row>
    <row r="694" spans="1:10">
      <c r="A694" s="28">
        <v>594</v>
      </c>
      <c r="B694" s="47" t="e">
        <f>'935'!B694</f>
        <v>#VALUE!</v>
      </c>
      <c r="C694" s="37" t="e">
        <f>ROUND(Matrix!DF694,3)</f>
        <v>#VALUE!</v>
      </c>
      <c r="D694" s="33" t="e">
        <f>ROUND(Matrix!BT694,2)</f>
        <v>#VALUE!</v>
      </c>
      <c r="E694" s="33" t="e">
        <f>ROUND(Matrix!DG694,2)</f>
        <v>#VALUE!</v>
      </c>
      <c r="F694" s="53" t="e">
        <f>ROUND(Matrix!DH694,2)</f>
        <v>#VALUE!</v>
      </c>
      <c r="G694" s="35" t="e">
        <f>Matrix!AS694</f>
        <v>#VALUE!</v>
      </c>
      <c r="H694" s="55" t="e">
        <f>Matrix!BW694</f>
        <v>#VALUE!</v>
      </c>
      <c r="I694" s="55" t="e">
        <f>Matrix!BC694</f>
        <v>#VALUE!</v>
      </c>
      <c r="J694" s="56" t="e">
        <f>Matrix!BA694</f>
        <v>#VALUE!</v>
      </c>
    </row>
    <row r="695" spans="1:10">
      <c r="A695" s="28">
        <v>595</v>
      </c>
      <c r="B695" s="47" t="e">
        <f>'935'!B695</f>
        <v>#VALUE!</v>
      </c>
      <c r="C695" s="37" t="e">
        <f>ROUND(Matrix!DF695,3)</f>
        <v>#VALUE!</v>
      </c>
      <c r="D695" s="33" t="e">
        <f>ROUND(Matrix!BT695,2)</f>
        <v>#VALUE!</v>
      </c>
      <c r="E695" s="33" t="e">
        <f>ROUND(Matrix!DG695,2)</f>
        <v>#VALUE!</v>
      </c>
      <c r="F695" s="53" t="e">
        <f>ROUND(Matrix!DH695,2)</f>
        <v>#VALUE!</v>
      </c>
      <c r="G695" s="35" t="e">
        <f>Matrix!AS695</f>
        <v>#VALUE!</v>
      </c>
      <c r="H695" s="55" t="e">
        <f>Matrix!BW695</f>
        <v>#VALUE!</v>
      </c>
      <c r="I695" s="55" t="e">
        <f>Matrix!BC695</f>
        <v>#VALUE!</v>
      </c>
      <c r="J695" s="56" t="e">
        <f>Matrix!BA695</f>
        <v>#VALUE!</v>
      </c>
    </row>
    <row r="696" spans="1:10">
      <c r="A696" s="28">
        <v>596</v>
      </c>
      <c r="B696" s="47" t="e">
        <f>'935'!B696</f>
        <v>#VALUE!</v>
      </c>
      <c r="C696" s="37" t="e">
        <f>ROUND(Matrix!DF696,3)</f>
        <v>#VALUE!</v>
      </c>
      <c r="D696" s="33" t="e">
        <f>ROUND(Matrix!BT696,2)</f>
        <v>#VALUE!</v>
      </c>
      <c r="E696" s="33" t="e">
        <f>ROUND(Matrix!DG696,2)</f>
        <v>#VALUE!</v>
      </c>
      <c r="F696" s="53" t="e">
        <f>ROUND(Matrix!DH696,2)</f>
        <v>#VALUE!</v>
      </c>
      <c r="G696" s="35" t="e">
        <f>Matrix!AS696</f>
        <v>#VALUE!</v>
      </c>
      <c r="H696" s="55" t="e">
        <f>Matrix!BW696</f>
        <v>#VALUE!</v>
      </c>
      <c r="I696" s="55" t="e">
        <f>Matrix!BC696</f>
        <v>#VALUE!</v>
      </c>
      <c r="J696" s="56" t="e">
        <f>Matrix!BA696</f>
        <v>#VALUE!</v>
      </c>
    </row>
    <row r="697" spans="1:10">
      <c r="A697" s="28">
        <v>597</v>
      </c>
      <c r="B697" s="47" t="e">
        <f>'935'!B697</f>
        <v>#VALUE!</v>
      </c>
      <c r="C697" s="37" t="e">
        <f>ROUND(Matrix!DF697,3)</f>
        <v>#VALUE!</v>
      </c>
      <c r="D697" s="33" t="e">
        <f>ROUND(Matrix!BT697,2)</f>
        <v>#VALUE!</v>
      </c>
      <c r="E697" s="33" t="e">
        <f>ROUND(Matrix!DG697,2)</f>
        <v>#VALUE!</v>
      </c>
      <c r="F697" s="53" t="e">
        <f>ROUND(Matrix!DH697,2)</f>
        <v>#VALUE!</v>
      </c>
      <c r="G697" s="35" t="e">
        <f>Matrix!AS697</f>
        <v>#VALUE!</v>
      </c>
      <c r="H697" s="55" t="e">
        <f>Matrix!BW697</f>
        <v>#VALUE!</v>
      </c>
      <c r="I697" s="55" t="e">
        <f>Matrix!BC697</f>
        <v>#VALUE!</v>
      </c>
      <c r="J697" s="56" t="e">
        <f>Matrix!BA697</f>
        <v>#VALUE!</v>
      </c>
    </row>
    <row r="698" spans="1:10">
      <c r="A698" s="28">
        <v>598</v>
      </c>
      <c r="B698" s="47" t="e">
        <f>'935'!B698</f>
        <v>#VALUE!</v>
      </c>
      <c r="C698" s="37" t="e">
        <f>ROUND(Matrix!DF698,3)</f>
        <v>#VALUE!</v>
      </c>
      <c r="D698" s="33" t="e">
        <f>ROUND(Matrix!BT698,2)</f>
        <v>#VALUE!</v>
      </c>
      <c r="E698" s="33" t="e">
        <f>ROUND(Matrix!DG698,2)</f>
        <v>#VALUE!</v>
      </c>
      <c r="F698" s="53" t="e">
        <f>ROUND(Matrix!DH698,2)</f>
        <v>#VALUE!</v>
      </c>
      <c r="G698" s="35" t="e">
        <f>Matrix!AS698</f>
        <v>#VALUE!</v>
      </c>
      <c r="H698" s="55" t="e">
        <f>Matrix!BW698</f>
        <v>#VALUE!</v>
      </c>
      <c r="I698" s="55" t="e">
        <f>Matrix!BC698</f>
        <v>#VALUE!</v>
      </c>
      <c r="J698" s="56" t="e">
        <f>Matrix!BA698</f>
        <v>#VALUE!</v>
      </c>
    </row>
    <row r="699" spans="1:10">
      <c r="A699" s="28">
        <v>599</v>
      </c>
      <c r="B699" s="47" t="e">
        <f>'935'!B699</f>
        <v>#VALUE!</v>
      </c>
      <c r="C699" s="37" t="e">
        <f>ROUND(Matrix!DF699,3)</f>
        <v>#VALUE!</v>
      </c>
      <c r="D699" s="33" t="e">
        <f>ROUND(Matrix!BT699,2)</f>
        <v>#VALUE!</v>
      </c>
      <c r="E699" s="33" t="e">
        <f>ROUND(Matrix!DG699,2)</f>
        <v>#VALUE!</v>
      </c>
      <c r="F699" s="53" t="e">
        <f>ROUND(Matrix!DH699,2)</f>
        <v>#VALUE!</v>
      </c>
      <c r="G699" s="35" t="e">
        <f>Matrix!AS699</f>
        <v>#VALUE!</v>
      </c>
      <c r="H699" s="55" t="e">
        <f>Matrix!BW699</f>
        <v>#VALUE!</v>
      </c>
      <c r="I699" s="55" t="e">
        <f>Matrix!BC699</f>
        <v>#VALUE!</v>
      </c>
      <c r="J699" s="56" t="e">
        <f>Matrix!BA699</f>
        <v>#VALUE!</v>
      </c>
    </row>
    <row r="700" spans="1:10">
      <c r="A700" s="28">
        <v>600</v>
      </c>
      <c r="B700" s="47" t="e">
        <f>'935'!B700</f>
        <v>#VALUE!</v>
      </c>
      <c r="C700" s="37" t="e">
        <f>ROUND(Matrix!DF700,3)</f>
        <v>#VALUE!</v>
      </c>
      <c r="D700" s="33" t="e">
        <f>ROUND(Matrix!BT700,2)</f>
        <v>#VALUE!</v>
      </c>
      <c r="E700" s="33" t="e">
        <f>ROUND(Matrix!DG700,2)</f>
        <v>#VALUE!</v>
      </c>
      <c r="F700" s="53" t="e">
        <f>ROUND(Matrix!DH700,2)</f>
        <v>#VALUE!</v>
      </c>
      <c r="G700" s="35" t="e">
        <f>Matrix!AS700</f>
        <v>#VALUE!</v>
      </c>
      <c r="H700" s="55" t="e">
        <f>Matrix!BW700</f>
        <v>#VALUE!</v>
      </c>
      <c r="I700" s="55" t="e">
        <f>Matrix!BC700</f>
        <v>#VALUE!</v>
      </c>
      <c r="J700" s="56" t="e">
        <f>Matrix!BA700</f>
        <v>#VALUE!</v>
      </c>
    </row>
  </sheetData>
  <sheetProtection sheet="1" objects="1" scenarios="1"/>
  <mergeCells count="2">
    <mergeCell ref="C3:F3"/>
    <mergeCell ref="G3:J3"/>
  </mergeCells>
  <hyperlinks>
    <hyperlink ref="B95" location="'935'!B100" display="x1 = 935. Name (in Tariff data)"/>
    <hyperlink ref="C95" location="'Matrix'!DF100" display="x1 = 4910. Super-red rate p/kWh"/>
    <hyperlink ref="D95" location="'Matrix'!BT100" display="x1 = 3604. Demand fixed charge p/day"/>
    <hyperlink ref="E95" location="'Matrix'!DG100" display="x1 = 4912. Import capacity charge p/kVA/day"/>
    <hyperlink ref="F95" location="'Matrix'!DH100" display="x1 = 4914. Exceeded import capacity charge (p/kVA/day)"/>
    <hyperlink ref="G95" location="'Matrix'!AS100" display="x1 = 2188. Export super-red unit rate (p/kWh)"/>
    <hyperlink ref="H95" location="'Matrix'!BW100" display="x1 = 3610. Export fixed charge p/day"/>
    <hyperlink ref="I95" location="'Matrix'!BC100" display="x1 = 2812. Export capacity rate (p/kVA/day)"/>
    <hyperlink ref="J95" location="'Matrix'!BA100" display="x1 = 2808. Export capacity charge (p/kVA/day)"/>
  </hyperlinks>
  <pageMargins left="0.7" right="0.7" top="0.75" bottom="0.75" header="0.3" footer="0.3"/>
  <pageSetup paperSize="9" fitToHeight="0" orientation="portrait"/>
  <headerFooter>
    <oddHeader>&amp;L&amp;A&amp;C&amp;R&amp;P of &amp;N</oddHeader>
    <oddFooter>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162FE946D2DC49B772FE47E464ED56" ma:contentTypeVersion="43" ma:contentTypeDescription="Create a new document." ma:contentTypeScope="" ma:versionID="f2f8e94f420f34fde909ad83e0196b9d">
  <xsd:schema xmlns:xsd="http://www.w3.org/2001/XMLSchema" xmlns:xs="http://www.w3.org/2001/XMLSchema" xmlns:p="http://schemas.microsoft.com/office/2006/metadata/properties" xmlns:ns2="c7312139-f4c2-453d-a4c8-c631b6303d87" xmlns:ns3="830862f3-40c2-43d5-9778-1909aaa95bc7" targetNamespace="http://schemas.microsoft.com/office/2006/metadata/properties" ma:root="true" ma:fieldsID="1218209dd55e9575dcd0b9e0abec456c" ns2:_="" ns3:_="">
    <xsd:import namespace="c7312139-f4c2-453d-a4c8-c631b6303d87"/>
    <xsd:import namespace="830862f3-40c2-43d5-9778-1909aaa95bc7"/>
    <xsd:element name="properties">
      <xsd:complexType>
        <xsd:sequence>
          <xsd:element name="documentManagement">
            <xsd:complexType>
              <xsd:all>
                <xsd:element ref="ns2:DocType" minOccurs="0"/>
                <xsd:element ref="ns3:DocumentCategory" minOccurs="0"/>
                <xsd:element ref="ns2:Commitees" minOccurs="0"/>
                <xsd:element ref="ns2:ChangeProposal1" minOccurs="0"/>
                <xsd:element ref="ns2:Activities" minOccurs="0"/>
                <xsd:element ref="ns2:Issues" minOccurs="0"/>
                <xsd:element ref="ns2:DocNotes" minOccurs="0"/>
                <xsd:element ref="ns3:Restricted" minOccurs="0"/>
                <xsd:element ref="ns2:Confidential1" minOccurs="0"/>
                <xsd:element ref="ns2:PublishDate" minOccurs="0"/>
                <xsd:element ref="ns2:UnpublishDate" minOccurs="0"/>
                <xsd:element ref="ns2:DocVersion" minOccurs="0"/>
                <xsd:element ref="ns2:Archived" minOccurs="0"/>
                <xsd:element ref="ns2:Date_x0020_Archived" minOccurs="0"/>
                <xsd:element ref="ns2:DateLastActivated1" minOccurs="0"/>
                <xsd:element ref="ns2:DateLastDeactivated1" minOccurs="0"/>
                <xsd:element ref="ns2:SQLID" minOccurs="0"/>
                <xsd:element ref="ns2:_dlc_DocId" minOccurs="0"/>
                <xsd:element ref="ns2:_dlc_DocIdUrl" minOccurs="0"/>
                <xsd:element ref="ns2:_dlc_DocIdPersistId" minOccurs="0"/>
                <xsd:element ref="ns3:Related_x0020_Commitees_x0020__x0026__x0020_Groups_x003a_ID" minOccurs="0"/>
                <xsd:element ref="ns3:Related_x0020_Change_x0020_Proposals_x003a_ID" minOccurs="0"/>
                <xsd:element ref="ns3:Related_x0020_Activities_x003a_ID" minOccurs="0"/>
                <xsd:element ref="ns3:Related_x0020_Issues_x003a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312139-f4c2-453d-a4c8-c631b6303d87" elementFormDefault="qualified">
    <xsd:import namespace="http://schemas.microsoft.com/office/2006/documentManagement/types"/>
    <xsd:import namespace="http://schemas.microsoft.com/office/infopath/2007/PartnerControls"/>
    <xsd:element name="DocType" ma:index="2" nillable="true" ma:displayName="Document Type" ma:description="Select type of document" ma:indexed="true" ma:list="{e44f5265-7504-47b9-8500-c2f524d54778}" ma:internalName="DocType" ma:showField="Title" ma:web="c7312139-f4c2-453d-a4c8-c631b6303d87">
      <xsd:simpleType>
        <xsd:restriction base="dms:Lookup"/>
      </xsd:simpleType>
    </xsd:element>
    <xsd:element name="Commitees" ma:index="4" nillable="true" ma:displayName="Related Committees &amp; Groups" ma:description="Select any Committees and Groups related to this document" ma:list="{c4558e07-05f5-413e-8fc8-3371db0e06b8}" ma:internalName="Commitees" ma:readOnly="false" ma:showField="Title" ma:web="c7312139-f4c2-453d-a4c8-c631b6303d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hangeProposal1" ma:index="5" nillable="true" ma:displayName="Related Change Proposals" ma:description="Select Change Proposals to which this document belongs." ma:list="{9d78ab6c-e5db-4bbc-aef9-166e344e593e}" ma:internalName="ChangeProposal1" ma:readOnly="false" ma:showField="DCP" ma:web="c7312139-f4c2-453d-a4c8-c631b6303d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ctivities" ma:index="6" nillable="true" ma:displayName="Related Activities" ma:description="Select any Related Activities" ma:list="{4c7ccd60-2e0f-4363-be6e-3f24309280e9}" ma:internalName="Activities" ma:readOnly="false" ma:showField="Title" ma:web="c7312139-f4c2-453d-a4c8-c631b6303d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Issues" ma:index="7" nillable="true" ma:displayName="Related Issues" ma:description="Select any issues related to this document" ma:list="{fd71b149-47ba-4a21-af25-87beffb6e97e}" ma:internalName="Issues" ma:showField="Issue_x0020_Number" ma:web="c7312139-f4c2-453d-a4c8-c631b6303d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ocNotes" ma:index="8" nillable="true" ma:displayName="Notes" ma:description="Add any notes related to this document" ma:internalName="DocNotes">
      <xsd:simpleType>
        <xsd:restriction base="dms:Note">
          <xsd:maxLength value="255"/>
        </xsd:restriction>
      </xsd:simpleType>
    </xsd:element>
    <xsd:element name="Confidential1" ma:index="10" nillable="true" ma:displayName="Confidential" ma:default="0" ma:description="Select if document is to be kept confidential to members of appropriate Change Proposal Working Group." ma:internalName="Confidential1">
      <xsd:simpleType>
        <xsd:restriction base="dms:Boolean"/>
      </xsd:simpleType>
    </xsd:element>
    <xsd:element name="PublishDate" ma:index="11" nillable="true" ma:displayName="Date Published" ma:description="Enter the date this document is to be published." ma:format="DateOnly" ma:indexed="true" ma:internalName="PublishDate">
      <xsd:simpleType>
        <xsd:restriction base="dms:DateTime"/>
      </xsd:simpleType>
    </xsd:element>
    <xsd:element name="UnpublishDate" ma:index="12" nillable="true" ma:displayName="Withdrawal Date" ma:description="Enter any date to automatically remove this document from publication." ma:format="DateOnly" ma:indexed="true" ma:internalName="UnpublishDate">
      <xsd:simpleType>
        <xsd:restriction base="dms:DateTime"/>
      </xsd:simpleType>
    </xsd:element>
    <xsd:element name="DocVersion" ma:index="13" nillable="true" ma:displayName="Version/Revision" ma:description="Enter version number for this document" ma:internalName="DocVersion">
      <xsd:simpleType>
        <xsd:restriction base="dms:Text">
          <xsd:maxLength value="255"/>
        </xsd:restriction>
      </xsd:simpleType>
    </xsd:element>
    <xsd:element name="Archived" ma:index="14" nillable="true" ma:displayName="Archived" ma:default="0" ma:description="Indicate if this record is to be archived." ma:indexed="true" ma:internalName="Archived">
      <xsd:simpleType>
        <xsd:restriction base="dms:Boolean"/>
      </xsd:simpleType>
    </xsd:element>
    <xsd:element name="Date_x0020_Archived" ma:index="15" nillable="true" ma:displayName="Date Archived" ma:description="Select date this record was archived." ma:format="DateOnly" ma:internalName="Date_x0020_Archived">
      <xsd:simpleType>
        <xsd:restriction base="dms:DateTime"/>
      </xsd:simpleType>
    </xsd:element>
    <xsd:element name="DateLastActivated1" ma:index="16" nillable="true" ma:displayName="Date Last Activated" ma:default="[today]" ma:description="Records date record was last activated" ma:format="DateOnly" ma:internalName="DateLastActivated1">
      <xsd:simpleType>
        <xsd:restriction base="dms:DateTime"/>
      </xsd:simpleType>
    </xsd:element>
    <xsd:element name="DateLastDeactivated1" ma:index="17" nillable="true" ma:displayName="Date Last Deactivated" ma:description="Records date record was last deactivated" ma:format="DateOnly" ma:internalName="DateLastDeactivated1">
      <xsd:simpleType>
        <xsd:restriction base="dms:DateTime"/>
      </xsd:simpleType>
    </xsd:element>
    <xsd:element name="SQLID" ma:index="18" nillable="true" ma:displayName="SQLID" ma:decimals="0" ma:description="Holds SQLID from old database." ma:internalName="SQLID" ma:percentage="FALSE">
      <xsd:simpleType>
        <xsd:restriction base="dms:Number"/>
      </xsd:simpleType>
    </xsd:element>
    <xsd:element name="_dlc_DocId" ma:index="23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4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5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0862f3-40c2-43d5-9778-1909aaa95bc7" elementFormDefault="qualified">
    <xsd:import namespace="http://schemas.microsoft.com/office/2006/documentManagement/types"/>
    <xsd:import namespace="http://schemas.microsoft.com/office/infopath/2007/PartnerControls"/>
    <xsd:element name="DocumentCategory" ma:index="3" nillable="true" ma:displayName="Document Category" ma:description="Select Document Category for this document" ma:indexed="true" ma:list="{84b421a0-f42d-4db4-ba8d-bd6d116602cf}" ma:internalName="DocumentCategory" ma:showField="Title" ma:web="c7312139-f4c2-453d-a4c8-c631b6303d87">
      <xsd:simpleType>
        <xsd:restriction base="dms:Lookup"/>
      </xsd:simpleType>
    </xsd:element>
    <xsd:element name="Restricted" ma:index="9" nillable="true" ma:displayName="Restricted" ma:default="0" ma:description="Restrict document publishing to registered website users only." ma:indexed="true" ma:internalName="Restricted">
      <xsd:simpleType>
        <xsd:restriction base="dms:Boolean"/>
      </xsd:simpleType>
    </xsd:element>
    <xsd:element name="Related_x0020_Commitees_x0020__x0026__x0020_Groups_x003a_ID" ma:index="28" nillable="true" ma:displayName="Related Commitees &amp; Groups:ID" ma:list="{c4558e07-05f5-413e-8fc8-3371db0e06b8}" ma:internalName="Related_x0020_Commitees_x0020__x0026__x0020_Groups_x003a_ID" ma:readOnly="true" ma:showField="ID" ma:web="c7312139-f4c2-453d-a4c8-c631b6303d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lated_x0020_Change_x0020_Proposals_x003a_ID" ma:index="29" nillable="true" ma:displayName="Related Change Proposals:ID" ma:list="{9d78ab6c-e5db-4bbc-aef9-166e344e593e}" ma:internalName="Related_x0020_Change_x0020_Proposals_x003a_ID" ma:readOnly="true" ma:showField="ID" ma:web="c7312139-f4c2-453d-a4c8-c631b6303d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lated_x0020_Activities_x003a_ID" ma:index="30" nillable="true" ma:displayName="Related Activities:ID" ma:list="{4c7ccd60-2e0f-4363-be6e-3f24309280e9}" ma:internalName="Related_x0020_Activities_x003a_ID" ma:readOnly="true" ma:showField="ID" ma:web="c7312139-f4c2-453d-a4c8-c631b6303d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lated_x0020_Issues_x003a_ID" ma:index="31" nillable="true" ma:displayName="Related Issues:ID" ma:list="{fd71b149-47ba-4a21-af25-87beffb6e97e}" ma:internalName="Related_x0020_Issues_x003a_ID" ma:readOnly="true" ma:showField="ID" ma:web="c7312139-f4c2-453d-a4c8-c631b6303d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32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UnpublishDate xmlns="c7312139-f4c2-453d-a4c8-c631b6303d87" xsi:nil="true"/>
    <Date_x0020_Archived xmlns="c7312139-f4c2-453d-a4c8-c631b6303d87" xsi:nil="true"/>
    <DocumentCategory xmlns="830862f3-40c2-43d5-9778-1909aaa95bc7">11</DocumentCategory>
    <DateLastActivated1 xmlns="c7312139-f4c2-453d-a4c8-c631b6303d87">2016-11-28T17:27:35+00:00</DateLastActivated1>
    <Commitees xmlns="c7312139-f4c2-453d-a4c8-c631b6303d87"/>
    <DocNotes xmlns="c7312139-f4c2-453d-a4c8-c631b6303d87" xsi:nil="true"/>
    <Activities xmlns="c7312139-f4c2-453d-a4c8-c631b6303d87"/>
    <Issues xmlns="c7312139-f4c2-453d-a4c8-c631b6303d87"/>
    <PublishDate xmlns="c7312139-f4c2-453d-a4c8-c631b6303d87">2016-11-28T00:00:00+00:00</PublishDate>
    <ChangeProposal1 xmlns="c7312139-f4c2-453d-a4c8-c631b6303d87"/>
    <Confidential1 xmlns="c7312139-f4c2-453d-a4c8-c631b6303d87">false</Confidential1>
    <DocType xmlns="c7312139-f4c2-453d-a4c8-c631b6303d87">11</DocType>
    <Restricted xmlns="830862f3-40c2-43d5-9778-1909aaa95bc7">false</Restricted>
    <DateLastDeactivated1 xmlns="c7312139-f4c2-453d-a4c8-c631b6303d87" xsi:nil="true"/>
    <DocVersion xmlns="c7312139-f4c2-453d-a4c8-c631b6303d87" xsi:nil="true"/>
    <Archived xmlns="c7312139-f4c2-453d-a4c8-c631b6303d87">false</Archived>
    <SQLID xmlns="c7312139-f4c2-453d-a4c8-c631b6303d87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0DFC6DC-74FB-4A38-A6A4-50B0AD69E1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312139-f4c2-453d-a4c8-c631b6303d87"/>
    <ds:schemaRef ds:uri="830862f3-40c2-43d5-9778-1909aaa95b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2B0B9BD-E2E8-4A38-A2CB-B911E71010C3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CF1D2A12-422F-44B8-91C4-9748CAB69F3C}">
  <ds:schemaRefs>
    <ds:schemaRef ds:uri="http://schemas.microsoft.com/office/2006/metadata/properties"/>
    <ds:schemaRef ds:uri="http://schemas.microsoft.com/office/infopath/2007/PartnerControls"/>
    <ds:schemaRef ds:uri="c7312139-f4c2-453d-a4c8-c631b6303d87"/>
    <ds:schemaRef ds:uri="830862f3-40c2-43d5-9778-1909aaa95bc7"/>
  </ds:schemaRefs>
</ds:datastoreItem>
</file>

<file path=customXml/itemProps4.xml><?xml version="1.0" encoding="utf-8"?>
<ds:datastoreItem xmlns:ds="http://schemas.openxmlformats.org/officeDocument/2006/customXml" ds:itemID="{1A9591DE-49C9-4AA6-8E73-11BB0F67061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Index</vt:lpstr>
      <vt:lpstr>11</vt:lpstr>
      <vt:lpstr>913</vt:lpstr>
      <vt:lpstr>935</vt:lpstr>
      <vt:lpstr>Parameters</vt:lpstr>
      <vt:lpstr>DNO totals</vt:lpstr>
      <vt:lpstr>Charging rates</vt:lpstr>
      <vt:lpstr>Matrix</vt:lpstr>
      <vt:lpstr>Results</vt:lpstr>
      <vt:lpstr>HSummary</vt:lpstr>
      <vt:lpstr>OneLiners</vt:lpstr>
      <vt:lpstr>LDNORev</vt:lpstr>
      <vt:lpstr>Total revenue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EDCM-DCP216-LRIC+r7420_01 April 2018 Pre-Release</dc:title>
  <dc:creator>Barker, Chris</dc:creator>
  <cp:lastModifiedBy>Barker, Chris</cp:lastModifiedBy>
  <dcterms:created xsi:type="dcterms:W3CDTF">2016-11-20T13:47:06Z</dcterms:created>
  <dcterms:modified xsi:type="dcterms:W3CDTF">2017-12-19T10:51:54Z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0x010100DE162FE946D2DC49B772FE47E464ED56</vt:lpwstr>
  </property>
</Properties>
</file>